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128"/>
  <workbookPr defaultThemeVersion="166925"/>
  <mc:AlternateContent xmlns:mc="http://schemas.openxmlformats.org/markup-compatibility/2006">
    <mc:Choice Requires="x15">
      <x15ac:absPath xmlns:x15ac="http://schemas.microsoft.com/office/spreadsheetml/2010/11/ac" url="C:\Users\krist\Block Chain Dropbox\Projects\BlockChain\Client Work\Technology\MSMS\Black Alumni Network\AAYME\2022\"/>
    </mc:Choice>
  </mc:AlternateContent>
  <xr:revisionPtr revIDLastSave="0" documentId="13_ncr:1_{9173FBE2-19EC-4405-90D7-740D9FBC8D92}" xr6:coauthVersionLast="47" xr6:coauthVersionMax="48" xr10:uidLastSave="{00000000-0000-0000-0000-000000000000}"/>
  <bookViews>
    <workbookView xWindow="-108" yWindow="-108" windowWidth="23256" windowHeight="14016" firstSheet="5" activeTab="5" xr2:uid="{18EE5ECC-89D5-40AF-B86D-F7BD578322B1}"/>
  </bookViews>
  <sheets>
    <sheet name="Key" sheetId="16" r:id="rId1"/>
    <sheet name="Guidance" sheetId="11" r:id="rId2"/>
    <sheet name="Rubric" sheetId="12" r:id="rId3"/>
    <sheet name="Instructions" sheetId="10" r:id="rId4"/>
    <sheet name="Summary" sheetId="5" r:id="rId5"/>
    <sheet name="Applications&amp;Transcripts" sheetId="17" r:id="rId6"/>
    <sheet name="AAYME_Summary" sheetId="15" r:id="rId7"/>
    <sheet name="AAYME 2021_List" sheetId="9" r:id="rId8"/>
    <sheet name="ReviewList" sheetId="1" state="hidden" r:id="rId9"/>
    <sheet name="Applications_2021" sheetId="2" r:id="rId10"/>
    <sheet name="Transcripts_2021" sheetId="3" r:id="rId11"/>
    <sheet name="Applications_2021_Alysia" sheetId="18" r:id="rId12"/>
    <sheet name="DropDowns" sheetId="4" state="hidden" r:id="rId13"/>
    <sheet name="Min vs. Max" sheetId="13" state="hidden" r:id="rId14"/>
    <sheet name="Ref" sheetId="14" state="hidden" r:id="rId15"/>
  </sheets>
  <definedNames>
    <definedName name="_xlnm._FilterDatabase" localSheetId="7" hidden="1">'AAYME 2021_List'!$A$2:$AD$311</definedName>
    <definedName name="_xlnm._FilterDatabase" localSheetId="5" hidden="1">'Applications&amp;Transcripts'!$A$1:$CS$123</definedName>
    <definedName name="_xlnm._FilterDatabase" localSheetId="9" hidden="1">Applications_2021!$A$1:$BC$1001</definedName>
    <definedName name="_xlnm._FilterDatabase" localSheetId="11" hidden="1">Applications_2021_Alysia!$A$1:$BC$1</definedName>
    <definedName name="_xlnm._FilterDatabase" localSheetId="12" hidden="1">DropDowns!$A$2:$T$1106</definedName>
    <definedName name="_xlnm._FilterDatabase" localSheetId="3" hidden="1">Instructions!$A$2:$J$82</definedName>
    <definedName name="_xlnm._FilterDatabase" localSheetId="8" hidden="1">ReviewList!$A$2:$AE$311</definedName>
    <definedName name="_xlnm._FilterDatabase" localSheetId="4" hidden="1">Summary!$A$14:$AZ$96</definedName>
    <definedName name="_xlnm._FilterDatabase" localSheetId="10" hidden="1">Transcripts_2021!$A$1:$AD$1001</definedName>
    <definedName name="GetColor">GET.CELL(38,Summary!$W1)</definedName>
    <definedName name="RejReason" comment="Disqualified Reason">DropDowns!$C$2:$C$14</definedName>
    <definedName name="Reviewer">DropDowns!$D$2:$D$7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B114" i="17" l="1"/>
  <c r="CC114" i="17"/>
  <c r="CD114" i="17"/>
  <c r="CE114" i="17"/>
  <c r="CG114" i="17"/>
  <c r="CH114" i="17"/>
  <c r="CI114" i="17"/>
  <c r="CJ114" i="17"/>
  <c r="CM114" i="17"/>
  <c r="CB115" i="17"/>
  <c r="CC115" i="17"/>
  <c r="CD115" i="17"/>
  <c r="CE115" i="17"/>
  <c r="CG115" i="17"/>
  <c r="CH115" i="17"/>
  <c r="CI115" i="17"/>
  <c r="CJ115" i="17"/>
  <c r="CL115" i="17"/>
  <c r="CB116" i="17"/>
  <c r="CC116" i="17"/>
  <c r="CD116" i="17"/>
  <c r="CE116" i="17"/>
  <c r="CG116" i="17"/>
  <c r="CH116" i="17"/>
  <c r="CI116" i="17"/>
  <c r="CJ116" i="17"/>
  <c r="CM116" i="17"/>
  <c r="CB117" i="17"/>
  <c r="CC117" i="17"/>
  <c r="CD117" i="17"/>
  <c r="CE117" i="17"/>
  <c r="CG117" i="17"/>
  <c r="CH117" i="17"/>
  <c r="CI117" i="17"/>
  <c r="CJ117" i="17"/>
  <c r="CL117" i="17"/>
  <c r="CM117" i="17"/>
  <c r="CB118" i="17"/>
  <c r="CC118" i="17"/>
  <c r="CD118" i="17"/>
  <c r="CE118" i="17"/>
  <c r="CG118" i="17"/>
  <c r="CH118" i="17"/>
  <c r="CI118" i="17"/>
  <c r="CJ118" i="17"/>
  <c r="CM118" i="17"/>
  <c r="CB119" i="17"/>
  <c r="CC119" i="17"/>
  <c r="CD119" i="17"/>
  <c r="CE119" i="17"/>
  <c r="CG119" i="17"/>
  <c r="CH119" i="17"/>
  <c r="CI119" i="17"/>
  <c r="CJ119" i="17"/>
  <c r="CL119" i="17"/>
  <c r="CM119" i="17"/>
  <c r="CB120" i="17"/>
  <c r="CC120" i="17"/>
  <c r="CD120" i="17"/>
  <c r="CE120" i="17"/>
  <c r="CG120" i="17"/>
  <c r="CH120" i="17"/>
  <c r="CI120" i="17"/>
  <c r="CJ120" i="17"/>
  <c r="CM120" i="17"/>
  <c r="CB121" i="17"/>
  <c r="CC121" i="17"/>
  <c r="CD121" i="17"/>
  <c r="CE121" i="17"/>
  <c r="CG121" i="17"/>
  <c r="CH121" i="17"/>
  <c r="CI121" i="17"/>
  <c r="CJ121" i="17"/>
  <c r="CL121" i="17"/>
  <c r="CM121" i="17"/>
  <c r="CB122" i="17"/>
  <c r="CC122" i="17"/>
  <c r="CD122" i="17"/>
  <c r="CE122" i="17"/>
  <c r="CG122" i="17"/>
  <c r="CH122" i="17"/>
  <c r="CI122" i="17"/>
  <c r="CJ122" i="17"/>
  <c r="CM122" i="17"/>
  <c r="CA114" i="17"/>
  <c r="A114" i="17" s="1"/>
  <c r="CA115" i="17"/>
  <c r="A115" i="17" s="1"/>
  <c r="CA116" i="17"/>
  <c r="A116" i="17" s="1"/>
  <c r="CA117" i="17"/>
  <c r="A117" i="17" s="1"/>
  <c r="CA118" i="17"/>
  <c r="A118" i="17" s="1"/>
  <c r="CA119" i="17"/>
  <c r="A119" i="17" s="1"/>
  <c r="CA120" i="17"/>
  <c r="A120" i="17" s="1"/>
  <c r="CA121" i="17"/>
  <c r="A121" i="17" s="1"/>
  <c r="CA122" i="17"/>
  <c r="A122" i="17" s="1"/>
  <c r="B114" i="17"/>
  <c r="B115" i="17"/>
  <c r="B116" i="17"/>
  <c r="B117" i="17"/>
  <c r="B118" i="17"/>
  <c r="B120" i="17"/>
  <c r="B121" i="17"/>
  <c r="B122" i="17"/>
  <c r="CM113" i="17" l="1"/>
  <c r="CL113" i="17"/>
  <c r="CJ113" i="17"/>
  <c r="CI113" i="17"/>
  <c r="CB113" i="17"/>
  <c r="CC113" i="17"/>
  <c r="CD113" i="17"/>
  <c r="CE113" i="17"/>
  <c r="CG113" i="17"/>
  <c r="CH113" i="17"/>
  <c r="CA113" i="17"/>
  <c r="A113" i="17" s="1"/>
  <c r="CA123" i="17"/>
  <c r="B113" i="17"/>
  <c r="CE3" i="17"/>
  <c r="CE4" i="17"/>
  <c r="CE5" i="17"/>
  <c r="CE6" i="17"/>
  <c r="CE7" i="17"/>
  <c r="CE8" i="17"/>
  <c r="CE9" i="17"/>
  <c r="CE10" i="17"/>
  <c r="CE11" i="17"/>
  <c r="CE12" i="17"/>
  <c r="CE13" i="17"/>
  <c r="CE14" i="17"/>
  <c r="CE15" i="17"/>
  <c r="CE16" i="17"/>
  <c r="CE17" i="17"/>
  <c r="CE18" i="17"/>
  <c r="CE19" i="17"/>
  <c r="CE20" i="17"/>
  <c r="CE21" i="17"/>
  <c r="CE22" i="17"/>
  <c r="CE23" i="17"/>
  <c r="CE24" i="17"/>
  <c r="CE25" i="17"/>
  <c r="CE26" i="17"/>
  <c r="CE27" i="17"/>
  <c r="CE28" i="17"/>
  <c r="CE29" i="17"/>
  <c r="CE30" i="17"/>
  <c r="CE31" i="17"/>
  <c r="CE32" i="17"/>
  <c r="CE33" i="17"/>
  <c r="CE34" i="17"/>
  <c r="CE35" i="17"/>
  <c r="CE36" i="17"/>
  <c r="CE37" i="17"/>
  <c r="CE38" i="17"/>
  <c r="CE39" i="17"/>
  <c r="CE40" i="17"/>
  <c r="CE41" i="17"/>
  <c r="CE42" i="17"/>
  <c r="CE43" i="17"/>
  <c r="CE44" i="17"/>
  <c r="CE45" i="17"/>
  <c r="CE46" i="17"/>
  <c r="CE47" i="17"/>
  <c r="CE48" i="17"/>
  <c r="CE49" i="17"/>
  <c r="CE50" i="17"/>
  <c r="CE51" i="17"/>
  <c r="CE52" i="17"/>
  <c r="CE53" i="17"/>
  <c r="CE54" i="17"/>
  <c r="CE55" i="17"/>
  <c r="CE56" i="17"/>
  <c r="CE57" i="17"/>
  <c r="CE58" i="17"/>
  <c r="CE59" i="17"/>
  <c r="CE60" i="17"/>
  <c r="CE61" i="17"/>
  <c r="CE62" i="17"/>
  <c r="CE63" i="17"/>
  <c r="CE64" i="17"/>
  <c r="CE65" i="17"/>
  <c r="CE66" i="17"/>
  <c r="CE67" i="17"/>
  <c r="CE68" i="17"/>
  <c r="CE69" i="17"/>
  <c r="CE70" i="17"/>
  <c r="CE71" i="17"/>
  <c r="CE72" i="17"/>
  <c r="CE73" i="17"/>
  <c r="CE74" i="17"/>
  <c r="CE75" i="17"/>
  <c r="CE76" i="17"/>
  <c r="CE77" i="17"/>
  <c r="CE78" i="17"/>
  <c r="CE79" i="17"/>
  <c r="CE80" i="17"/>
  <c r="CE81" i="17"/>
  <c r="CE82" i="17"/>
  <c r="CE83" i="17"/>
  <c r="CE84" i="17"/>
  <c r="CE85" i="17"/>
  <c r="CE86" i="17"/>
  <c r="CE87" i="17"/>
  <c r="CE88" i="17"/>
  <c r="CE89" i="17"/>
  <c r="CE90" i="17"/>
  <c r="CE91" i="17"/>
  <c r="CE92" i="17"/>
  <c r="CE93" i="17"/>
  <c r="CE94" i="17"/>
  <c r="CE95" i="17"/>
  <c r="CE96" i="17"/>
  <c r="CE97" i="17"/>
  <c r="CE98" i="17"/>
  <c r="CE99" i="17"/>
  <c r="CE100" i="17"/>
  <c r="CE101" i="17"/>
  <c r="CE102" i="17"/>
  <c r="CE103" i="17"/>
  <c r="CE104" i="17"/>
  <c r="CE105" i="17"/>
  <c r="CE106" i="17"/>
  <c r="CE107" i="17"/>
  <c r="CE108" i="17"/>
  <c r="CE109" i="17"/>
  <c r="CE110" i="17"/>
  <c r="CE111" i="17"/>
  <c r="CE112" i="17"/>
  <c r="CE123" i="17"/>
  <c r="CF122" i="17" s="1"/>
  <c r="CE2" i="17"/>
  <c r="CI17" i="17"/>
  <c r="CI3" i="17"/>
  <c r="CI4" i="17"/>
  <c r="CI5" i="17"/>
  <c r="CI6" i="17"/>
  <c r="CI7" i="17"/>
  <c r="CI8" i="17"/>
  <c r="CI9" i="17"/>
  <c r="CI10" i="17"/>
  <c r="CI11" i="17"/>
  <c r="CI12" i="17"/>
  <c r="CI13" i="17"/>
  <c r="CI14" i="17"/>
  <c r="CI15" i="17"/>
  <c r="CI16" i="17"/>
  <c r="CI18" i="17"/>
  <c r="CI19" i="17"/>
  <c r="CI20" i="17"/>
  <c r="CI21" i="17"/>
  <c r="CI22" i="17"/>
  <c r="CI23" i="17"/>
  <c r="CI24" i="17"/>
  <c r="CI25" i="17"/>
  <c r="CI26" i="17"/>
  <c r="CI27" i="17"/>
  <c r="CI28" i="17"/>
  <c r="CI29" i="17"/>
  <c r="CI30" i="17"/>
  <c r="CI31" i="17"/>
  <c r="CI32" i="17"/>
  <c r="CI33" i="17"/>
  <c r="CI34" i="17"/>
  <c r="CI35" i="17"/>
  <c r="CI36" i="17"/>
  <c r="CI37" i="17"/>
  <c r="CI38" i="17"/>
  <c r="CI39" i="17"/>
  <c r="CI40" i="17"/>
  <c r="CI41" i="17"/>
  <c r="CI42" i="17"/>
  <c r="CI43" i="17"/>
  <c r="CI44" i="17"/>
  <c r="CI45" i="17"/>
  <c r="CI46" i="17"/>
  <c r="CI47" i="17"/>
  <c r="CI48" i="17"/>
  <c r="CI49" i="17"/>
  <c r="CI50" i="17"/>
  <c r="CI51" i="17"/>
  <c r="CI52" i="17"/>
  <c r="CI53" i="17"/>
  <c r="CI54" i="17"/>
  <c r="CI55" i="17"/>
  <c r="CI56" i="17"/>
  <c r="CI57" i="17"/>
  <c r="CI58" i="17"/>
  <c r="CI59" i="17"/>
  <c r="CI60" i="17"/>
  <c r="CI61" i="17"/>
  <c r="CI62" i="17"/>
  <c r="CI63" i="17"/>
  <c r="CI64" i="17"/>
  <c r="CI65" i="17"/>
  <c r="CI66" i="17"/>
  <c r="CI67" i="17"/>
  <c r="CI68" i="17"/>
  <c r="CI69" i="17"/>
  <c r="CI70" i="17"/>
  <c r="CI71" i="17"/>
  <c r="CI72" i="17"/>
  <c r="CI73" i="17"/>
  <c r="CI74" i="17"/>
  <c r="CI75" i="17"/>
  <c r="CI76" i="17"/>
  <c r="CI77" i="17"/>
  <c r="CI78" i="17"/>
  <c r="CI79" i="17"/>
  <c r="CI80" i="17"/>
  <c r="CI81" i="17"/>
  <c r="CI82" i="17"/>
  <c r="CI83" i="17"/>
  <c r="CI84" i="17"/>
  <c r="CI85" i="17"/>
  <c r="CI86" i="17"/>
  <c r="CI87" i="17"/>
  <c r="CI88" i="17"/>
  <c r="CI89" i="17"/>
  <c r="CI90" i="17"/>
  <c r="CI91" i="17"/>
  <c r="CI92" i="17"/>
  <c r="CI93" i="17"/>
  <c r="CI94" i="17"/>
  <c r="CI95" i="17"/>
  <c r="CI96" i="17"/>
  <c r="CI97" i="17"/>
  <c r="CI98" i="17"/>
  <c r="CI99" i="17"/>
  <c r="CI100" i="17"/>
  <c r="CI101" i="17"/>
  <c r="CI102" i="17"/>
  <c r="CI103" i="17"/>
  <c r="CI104" i="17"/>
  <c r="CI105" i="17"/>
  <c r="CI106" i="17"/>
  <c r="CI107" i="17"/>
  <c r="CI108" i="17"/>
  <c r="CI109" i="17"/>
  <c r="CI110" i="17"/>
  <c r="CI111" i="17"/>
  <c r="CI112" i="17"/>
  <c r="CI123" i="17"/>
  <c r="CI2" i="17"/>
  <c r="CG3" i="17"/>
  <c r="CH3" i="17"/>
  <c r="CG4" i="17"/>
  <c r="CH4" i="17"/>
  <c r="CG5" i="17"/>
  <c r="CH5" i="17"/>
  <c r="CG6" i="17"/>
  <c r="CH6" i="17"/>
  <c r="CG7" i="17"/>
  <c r="CH7" i="17"/>
  <c r="CG8" i="17"/>
  <c r="CH8" i="17"/>
  <c r="CG9" i="17"/>
  <c r="CH9" i="17"/>
  <c r="CG10" i="17"/>
  <c r="CH10" i="17"/>
  <c r="CG11" i="17"/>
  <c r="CH11" i="17"/>
  <c r="CG12" i="17"/>
  <c r="CH12" i="17"/>
  <c r="CG13" i="17"/>
  <c r="CH13" i="17"/>
  <c r="CG14" i="17"/>
  <c r="CH14" i="17"/>
  <c r="CG15" i="17"/>
  <c r="CH15" i="17"/>
  <c r="CG16" i="17"/>
  <c r="CH16" i="17"/>
  <c r="CG17" i="17"/>
  <c r="CH17" i="17"/>
  <c r="CG18" i="17"/>
  <c r="CH18" i="17"/>
  <c r="CG19" i="17"/>
  <c r="CH19" i="17"/>
  <c r="CG20" i="17"/>
  <c r="CH20" i="17"/>
  <c r="CG21" i="17"/>
  <c r="CH21" i="17"/>
  <c r="CG22" i="17"/>
  <c r="CH22" i="17"/>
  <c r="CG23" i="17"/>
  <c r="CH23" i="17"/>
  <c r="CG24" i="17"/>
  <c r="CH24" i="17"/>
  <c r="CG25" i="17"/>
  <c r="CH25" i="17"/>
  <c r="CG26" i="17"/>
  <c r="CH26" i="17"/>
  <c r="CG27" i="17"/>
  <c r="CH27" i="17"/>
  <c r="CG28" i="17"/>
  <c r="CH28" i="17"/>
  <c r="CG29" i="17"/>
  <c r="CH29" i="17"/>
  <c r="CG30" i="17"/>
  <c r="CH30" i="17"/>
  <c r="CG31" i="17"/>
  <c r="CH31" i="17"/>
  <c r="CG32" i="17"/>
  <c r="CH32" i="17"/>
  <c r="CG33" i="17"/>
  <c r="CH33" i="17"/>
  <c r="CG34" i="17"/>
  <c r="CH34" i="17"/>
  <c r="CG35" i="17"/>
  <c r="CH35" i="17"/>
  <c r="CG36" i="17"/>
  <c r="CH36" i="17"/>
  <c r="CG37" i="17"/>
  <c r="CH37" i="17"/>
  <c r="CG38" i="17"/>
  <c r="CH38" i="17"/>
  <c r="CG39" i="17"/>
  <c r="CH39" i="17"/>
  <c r="CG40" i="17"/>
  <c r="CH40" i="17"/>
  <c r="CG41" i="17"/>
  <c r="CH41" i="17"/>
  <c r="CG42" i="17"/>
  <c r="CH42" i="17"/>
  <c r="CG43" i="17"/>
  <c r="CH43" i="17"/>
  <c r="CG44" i="17"/>
  <c r="CH44" i="17"/>
  <c r="CG45" i="17"/>
  <c r="CH45" i="17"/>
  <c r="CG46" i="17"/>
  <c r="CH46" i="17"/>
  <c r="CG47" i="17"/>
  <c r="CH47" i="17"/>
  <c r="CG48" i="17"/>
  <c r="CH48" i="17"/>
  <c r="CG49" i="17"/>
  <c r="CH49" i="17"/>
  <c r="CG50" i="17"/>
  <c r="CH50" i="17"/>
  <c r="CG51" i="17"/>
  <c r="CH51" i="17"/>
  <c r="CG52" i="17"/>
  <c r="CH52" i="17"/>
  <c r="CG53" i="17"/>
  <c r="CH53" i="17"/>
  <c r="CG54" i="17"/>
  <c r="CH54" i="17"/>
  <c r="CG55" i="17"/>
  <c r="CH55" i="17"/>
  <c r="CG56" i="17"/>
  <c r="CH56" i="17"/>
  <c r="CG57" i="17"/>
  <c r="CH57" i="17"/>
  <c r="CG58" i="17"/>
  <c r="CH58" i="17"/>
  <c r="CG59" i="17"/>
  <c r="CH59" i="17"/>
  <c r="CG60" i="17"/>
  <c r="CH60" i="17"/>
  <c r="CG61" i="17"/>
  <c r="CH61" i="17"/>
  <c r="CG62" i="17"/>
  <c r="CH62" i="17"/>
  <c r="CG63" i="17"/>
  <c r="CH63" i="17"/>
  <c r="CG64" i="17"/>
  <c r="CH64" i="17"/>
  <c r="CG65" i="17"/>
  <c r="CH65" i="17"/>
  <c r="CG66" i="17"/>
  <c r="CH66" i="17"/>
  <c r="CG67" i="17"/>
  <c r="CH67" i="17"/>
  <c r="CG68" i="17"/>
  <c r="CH68" i="17"/>
  <c r="CG69" i="17"/>
  <c r="CH69" i="17"/>
  <c r="CG70" i="17"/>
  <c r="CH70" i="17"/>
  <c r="CG71" i="17"/>
  <c r="CH71" i="17"/>
  <c r="CG72" i="17"/>
  <c r="CH72" i="17"/>
  <c r="CG73" i="17"/>
  <c r="CH73" i="17"/>
  <c r="CG74" i="17"/>
  <c r="CH74" i="17"/>
  <c r="CG75" i="17"/>
  <c r="CH75" i="17"/>
  <c r="CG76" i="17"/>
  <c r="CH76" i="17"/>
  <c r="CG77" i="17"/>
  <c r="CH77" i="17"/>
  <c r="CG78" i="17"/>
  <c r="CH78" i="17"/>
  <c r="CG79" i="17"/>
  <c r="CH79" i="17"/>
  <c r="CG80" i="17"/>
  <c r="CH80" i="17"/>
  <c r="CG81" i="17"/>
  <c r="CH81" i="17"/>
  <c r="CG82" i="17"/>
  <c r="CH82" i="17"/>
  <c r="CG83" i="17"/>
  <c r="CH83" i="17"/>
  <c r="CG84" i="17"/>
  <c r="CH84" i="17"/>
  <c r="CG85" i="17"/>
  <c r="CH85" i="17"/>
  <c r="CG86" i="17"/>
  <c r="CH86" i="17"/>
  <c r="CG87" i="17"/>
  <c r="CH87" i="17"/>
  <c r="CG88" i="17"/>
  <c r="CH88" i="17"/>
  <c r="CG89" i="17"/>
  <c r="CH89" i="17"/>
  <c r="CG90" i="17"/>
  <c r="CH90" i="17"/>
  <c r="CG91" i="17"/>
  <c r="CH91" i="17"/>
  <c r="CG92" i="17"/>
  <c r="CH92" i="17"/>
  <c r="CG93" i="17"/>
  <c r="CH93" i="17"/>
  <c r="CG94" i="17"/>
  <c r="CH94" i="17"/>
  <c r="CG95" i="17"/>
  <c r="CH95" i="17"/>
  <c r="CG96" i="17"/>
  <c r="CH96" i="17"/>
  <c r="CG97" i="17"/>
  <c r="CH97" i="17"/>
  <c r="CG98" i="17"/>
  <c r="CH98" i="17"/>
  <c r="CG99" i="17"/>
  <c r="CH99" i="17"/>
  <c r="CG100" i="17"/>
  <c r="CH100" i="17"/>
  <c r="CG101" i="17"/>
  <c r="CH101" i="17"/>
  <c r="CG102" i="17"/>
  <c r="CH102" i="17"/>
  <c r="CG103" i="17"/>
  <c r="CH103" i="17"/>
  <c r="CG104" i="17"/>
  <c r="CH104" i="17"/>
  <c r="CG105" i="17"/>
  <c r="CH105" i="17"/>
  <c r="CG106" i="17"/>
  <c r="CH106" i="17"/>
  <c r="CG107" i="17"/>
  <c r="CH107" i="17"/>
  <c r="CG108" i="17"/>
  <c r="CH108" i="17"/>
  <c r="CG109" i="17"/>
  <c r="CH109" i="17"/>
  <c r="CG110" i="17"/>
  <c r="CH110" i="17"/>
  <c r="CG111" i="17"/>
  <c r="CH111" i="17"/>
  <c r="CG112" i="17"/>
  <c r="CH112" i="17"/>
  <c r="CG123" i="17"/>
  <c r="CH123" i="17"/>
  <c r="CH2" i="17"/>
  <c r="CG2" i="17"/>
  <c r="CM111" i="17"/>
  <c r="CL111" i="17"/>
  <c r="CJ111" i="17"/>
  <c r="CJ112" i="17"/>
  <c r="CA111" i="17"/>
  <c r="A111" i="17" s="1"/>
  <c r="CA112" i="17"/>
  <c r="A112" i="17" s="1"/>
  <c r="CB111" i="17"/>
  <c r="CC111" i="17"/>
  <c r="CD111" i="17"/>
  <c r="CB112" i="17"/>
  <c r="CC112" i="17"/>
  <c r="CD112" i="17"/>
  <c r="B111" i="17"/>
  <c r="B112" i="17"/>
  <c r="CJ123" i="17"/>
  <c r="CJ110" i="17"/>
  <c r="CJ109" i="17"/>
  <c r="CJ108" i="17"/>
  <c r="CJ106" i="17"/>
  <c r="CJ105" i="17"/>
  <c r="CJ104" i="17"/>
  <c r="CJ103" i="17"/>
  <c r="CJ102" i="17"/>
  <c r="CJ101" i="17"/>
  <c r="CJ100" i="17"/>
  <c r="CJ99" i="17"/>
  <c r="CJ98" i="17"/>
  <c r="CJ97" i="17"/>
  <c r="CJ95" i="17"/>
  <c r="CJ94" i="17"/>
  <c r="CJ93" i="17"/>
  <c r="CJ92" i="17"/>
  <c r="CJ91" i="17"/>
  <c r="CJ90" i="17"/>
  <c r="CJ89" i="17"/>
  <c r="CJ88" i="17"/>
  <c r="CJ87" i="17"/>
  <c r="CJ86" i="17"/>
  <c r="CJ85" i="17"/>
  <c r="CJ84" i="17"/>
  <c r="CJ83" i="17"/>
  <c r="CJ82" i="17"/>
  <c r="CJ81" i="17"/>
  <c r="CJ80" i="17"/>
  <c r="CJ78" i="17"/>
  <c r="CJ77" i="17"/>
  <c r="CJ76" i="17"/>
  <c r="CJ75" i="17"/>
  <c r="CJ74" i="17"/>
  <c r="CJ73" i="17"/>
  <c r="CJ72" i="17"/>
  <c r="CJ71" i="17"/>
  <c r="CJ70" i="17"/>
  <c r="CJ69" i="17"/>
  <c r="CJ68" i="17"/>
  <c r="CJ67" i="17"/>
  <c r="CJ66" i="17"/>
  <c r="CJ65" i="17"/>
  <c r="CJ64" i="17"/>
  <c r="CJ63" i="17"/>
  <c r="CJ62" i="17"/>
  <c r="CJ61" i="17"/>
  <c r="CJ60" i="17"/>
  <c r="CJ59" i="17"/>
  <c r="CJ58" i="17"/>
  <c r="CJ56" i="17"/>
  <c r="CJ55" i="17"/>
  <c r="CJ54" i="17"/>
  <c r="CJ53" i="17"/>
  <c r="CJ52" i="17"/>
  <c r="CJ51" i="17"/>
  <c r="CJ50" i="17"/>
  <c r="CJ49" i="17"/>
  <c r="CJ48" i="17"/>
  <c r="CJ47" i="17"/>
  <c r="CJ46" i="17"/>
  <c r="CJ44" i="17"/>
  <c r="CJ43" i="17"/>
  <c r="CJ42" i="17"/>
  <c r="CJ41" i="17"/>
  <c r="CJ40" i="17"/>
  <c r="CJ39" i="17"/>
  <c r="CJ38" i="17"/>
  <c r="CJ37" i="17"/>
  <c r="CJ36" i="17"/>
  <c r="CJ35" i="17"/>
  <c r="CJ33" i="17"/>
  <c r="CJ31" i="17"/>
  <c r="CJ30" i="17"/>
  <c r="CJ29" i="17"/>
  <c r="CJ28" i="17"/>
  <c r="CJ27" i="17"/>
  <c r="CJ26" i="17"/>
  <c r="CJ25" i="17"/>
  <c r="CJ24" i="17"/>
  <c r="CJ23" i="17"/>
  <c r="CJ21" i="17"/>
  <c r="CJ20" i="17"/>
  <c r="CJ19" i="17"/>
  <c r="CJ18" i="17"/>
  <c r="CJ17" i="17"/>
  <c r="CJ16" i="17"/>
  <c r="CJ15" i="17"/>
  <c r="CJ14" i="17"/>
  <c r="CJ13" i="17"/>
  <c r="CJ12" i="17"/>
  <c r="CJ11" i="17"/>
  <c r="CJ10" i="17"/>
  <c r="CJ9" i="17"/>
  <c r="CJ8" i="17"/>
  <c r="CJ7" i="17"/>
  <c r="CJ6" i="17"/>
  <c r="CJ5" i="17"/>
  <c r="CJ4" i="17"/>
  <c r="CJ3" i="17"/>
  <c r="CJ2" i="17"/>
  <c r="CF115" i="17" l="1"/>
  <c r="CF117" i="17"/>
  <c r="CF114" i="17"/>
  <c r="CF119" i="17"/>
  <c r="CF116" i="17"/>
  <c r="CF121" i="17"/>
  <c r="CF120" i="17"/>
  <c r="CF118" i="17"/>
  <c r="CF113" i="17"/>
  <c r="B123"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B2" i="17"/>
  <c r="CM123" i="17"/>
  <c r="CD123" i="17"/>
  <c r="CC123" i="17"/>
  <c r="CB123" i="17"/>
  <c r="A123" i="17"/>
  <c r="CL110" i="17"/>
  <c r="CK110" i="17"/>
  <c r="CD110" i="17"/>
  <c r="CC110" i="17"/>
  <c r="CB110" i="17"/>
  <c r="CA110" i="17"/>
  <c r="A110" i="17" s="1"/>
  <c r="CL109" i="17"/>
  <c r="CD109" i="17"/>
  <c r="CC109" i="17"/>
  <c r="CB109" i="17"/>
  <c r="CA109" i="17"/>
  <c r="A109" i="17" s="1"/>
  <c r="CM108" i="17"/>
  <c r="CL108" i="17"/>
  <c r="CD108" i="17"/>
  <c r="CC108" i="17"/>
  <c r="CB108" i="17"/>
  <c r="CA108" i="17"/>
  <c r="A108" i="17" s="1"/>
  <c r="CM107" i="17"/>
  <c r="CL107" i="17"/>
  <c r="CD107" i="17"/>
  <c r="CC107" i="17"/>
  <c r="CB107" i="17"/>
  <c r="CA107" i="17"/>
  <c r="A107" i="17" s="1"/>
  <c r="CM106" i="17"/>
  <c r="CL106" i="17"/>
  <c r="CD106" i="17"/>
  <c r="CC106" i="17"/>
  <c r="CB106" i="17"/>
  <c r="CA106" i="17"/>
  <c r="A106" i="17" s="1"/>
  <c r="CM105" i="17"/>
  <c r="CL105" i="17"/>
  <c r="CD105" i="17"/>
  <c r="CC105" i="17"/>
  <c r="CB105" i="17"/>
  <c r="CA105" i="17"/>
  <c r="A105" i="17" s="1"/>
  <c r="CM104" i="17"/>
  <c r="CL104" i="17"/>
  <c r="CD104" i="17"/>
  <c r="CC104" i="17"/>
  <c r="CB104" i="17"/>
  <c r="CA104" i="17"/>
  <c r="A104" i="17" s="1"/>
  <c r="CM103" i="17"/>
  <c r="CL103" i="17"/>
  <c r="CD103" i="17"/>
  <c r="CC103" i="17"/>
  <c r="CB103" i="17"/>
  <c r="CA103" i="17"/>
  <c r="A103" i="17" s="1"/>
  <c r="CM102" i="17"/>
  <c r="CL102" i="17"/>
  <c r="CD102" i="17"/>
  <c r="CC102" i="17"/>
  <c r="CB102" i="17"/>
  <c r="CA102" i="17"/>
  <c r="A102" i="17" s="1"/>
  <c r="CM101" i="17"/>
  <c r="CL101" i="17"/>
  <c r="CD101" i="17"/>
  <c r="CC101" i="17"/>
  <c r="CB101" i="17"/>
  <c r="CA101" i="17"/>
  <c r="A101" i="17" s="1"/>
  <c r="CM100" i="17"/>
  <c r="CL100" i="17"/>
  <c r="CD100" i="17"/>
  <c r="CC100" i="17"/>
  <c r="CB100" i="17"/>
  <c r="CA100" i="17"/>
  <c r="A100" i="17" s="1"/>
  <c r="CM99" i="17"/>
  <c r="CL99" i="17"/>
  <c r="CD99" i="17"/>
  <c r="CC99" i="17"/>
  <c r="CB99" i="17"/>
  <c r="CA99" i="17"/>
  <c r="A99" i="17" s="1"/>
  <c r="CM98" i="17"/>
  <c r="CL98" i="17"/>
  <c r="CD98" i="17"/>
  <c r="CC98" i="17"/>
  <c r="CB98" i="17"/>
  <c r="CA98" i="17"/>
  <c r="A98" i="17" s="1"/>
  <c r="CM97" i="17"/>
  <c r="CL97" i="17"/>
  <c r="CD97" i="17"/>
  <c r="CC97" i="17"/>
  <c r="CB97" i="17"/>
  <c r="CA97" i="17"/>
  <c r="A97" i="17" s="1"/>
  <c r="CM96" i="17"/>
  <c r="CL96" i="17"/>
  <c r="CD96" i="17"/>
  <c r="CC96" i="17"/>
  <c r="CB96" i="17"/>
  <c r="CA96" i="17"/>
  <c r="A96" i="17" s="1"/>
  <c r="CM95" i="17"/>
  <c r="CL95" i="17"/>
  <c r="CD95" i="17"/>
  <c r="CC95" i="17"/>
  <c r="CB95" i="17"/>
  <c r="CA95" i="17"/>
  <c r="A95" i="17" s="1"/>
  <c r="CM94" i="17"/>
  <c r="CL94" i="17"/>
  <c r="CD94" i="17"/>
  <c r="CC94" i="17"/>
  <c r="CB94" i="17"/>
  <c r="CA94" i="17"/>
  <c r="A94" i="17" s="1"/>
  <c r="CM93" i="17"/>
  <c r="CL93" i="17"/>
  <c r="CD93" i="17"/>
  <c r="CC93" i="17"/>
  <c r="CB93" i="17"/>
  <c r="CA93" i="17"/>
  <c r="A93" i="17" s="1"/>
  <c r="CM92" i="17"/>
  <c r="CL92" i="17"/>
  <c r="CD92" i="17"/>
  <c r="CC92" i="17"/>
  <c r="CB92" i="17"/>
  <c r="CA92" i="17"/>
  <c r="A92" i="17" s="1"/>
  <c r="CM91" i="17"/>
  <c r="CL91" i="17"/>
  <c r="CD91" i="17"/>
  <c r="CC91" i="17"/>
  <c r="CB91" i="17"/>
  <c r="CA91" i="17"/>
  <c r="A91" i="17" s="1"/>
  <c r="CM90" i="17"/>
  <c r="CL90" i="17"/>
  <c r="CD90" i="17"/>
  <c r="CC90" i="17"/>
  <c r="CB90" i="17"/>
  <c r="CA90" i="17"/>
  <c r="A90" i="17" s="1"/>
  <c r="CM89" i="17"/>
  <c r="CL89" i="17"/>
  <c r="CD89" i="17"/>
  <c r="CC89" i="17"/>
  <c r="CB89" i="17"/>
  <c r="CA89" i="17"/>
  <c r="A89" i="17" s="1"/>
  <c r="CM88" i="17"/>
  <c r="CL88" i="17"/>
  <c r="CD88" i="17"/>
  <c r="CC88" i="17"/>
  <c r="CB88" i="17"/>
  <c r="CA88" i="17"/>
  <c r="A88" i="17" s="1"/>
  <c r="CD87" i="17"/>
  <c r="CC87" i="17"/>
  <c r="CB87" i="17"/>
  <c r="CA87" i="17"/>
  <c r="A87" i="17" s="1"/>
  <c r="CM86" i="17"/>
  <c r="CL86" i="17"/>
  <c r="CD86" i="17"/>
  <c r="CC86" i="17"/>
  <c r="CB86" i="17"/>
  <c r="CA86" i="17"/>
  <c r="A86" i="17" s="1"/>
  <c r="CM85" i="17"/>
  <c r="CD85" i="17"/>
  <c r="CC85" i="17"/>
  <c r="CB85" i="17"/>
  <c r="CA85" i="17"/>
  <c r="A85" i="17" s="1"/>
  <c r="CM84" i="17"/>
  <c r="CD84" i="17"/>
  <c r="CC84" i="17"/>
  <c r="CB84" i="17"/>
  <c r="CA84" i="17"/>
  <c r="A84" i="17" s="1"/>
  <c r="CM83" i="17"/>
  <c r="CD83" i="17"/>
  <c r="CC83" i="17"/>
  <c r="CB83" i="17"/>
  <c r="CA83" i="17"/>
  <c r="A83" i="17" s="1"/>
  <c r="CM82" i="17"/>
  <c r="CL82" i="17"/>
  <c r="CD82" i="17"/>
  <c r="CC82" i="17"/>
  <c r="CB82" i="17"/>
  <c r="CA82" i="17"/>
  <c r="A82" i="17" s="1"/>
  <c r="CM81" i="17"/>
  <c r="CL81" i="17"/>
  <c r="CD81" i="17"/>
  <c r="CC81" i="17"/>
  <c r="CB81" i="17"/>
  <c r="CA81" i="17"/>
  <c r="A81" i="17" s="1"/>
  <c r="CM80" i="17"/>
  <c r="CL80" i="17"/>
  <c r="CD80" i="17"/>
  <c r="CC80" i="17"/>
  <c r="CB80" i="17"/>
  <c r="CA80" i="17"/>
  <c r="A80" i="17" s="1"/>
  <c r="CM79" i="17"/>
  <c r="CL79" i="17"/>
  <c r="CD79" i="17"/>
  <c r="CC79" i="17"/>
  <c r="CB79" i="17"/>
  <c r="CA79" i="17"/>
  <c r="A79" i="17" s="1"/>
  <c r="CM78" i="17"/>
  <c r="CD78" i="17"/>
  <c r="CC78" i="17"/>
  <c r="CB78" i="17"/>
  <c r="CA78" i="17"/>
  <c r="A78" i="17" s="1"/>
  <c r="CM77" i="17"/>
  <c r="CL77" i="17"/>
  <c r="CD77" i="17"/>
  <c r="CC77" i="17"/>
  <c r="CB77" i="17"/>
  <c r="CA77" i="17"/>
  <c r="A77" i="17" s="1"/>
  <c r="CM76" i="17"/>
  <c r="CL76" i="17"/>
  <c r="CD76" i="17"/>
  <c r="CC76" i="17"/>
  <c r="CB76" i="17"/>
  <c r="CA76" i="17"/>
  <c r="A76" i="17" s="1"/>
  <c r="CM75" i="17"/>
  <c r="CL75" i="17"/>
  <c r="CD75" i="17"/>
  <c r="CC75" i="17"/>
  <c r="CB75" i="17"/>
  <c r="CA75" i="17"/>
  <c r="A75" i="17" s="1"/>
  <c r="CM74" i="17"/>
  <c r="CL74" i="17"/>
  <c r="CD74" i="17"/>
  <c r="CC74" i="17"/>
  <c r="CB74" i="17"/>
  <c r="CA74" i="17"/>
  <c r="A74" i="17" s="1"/>
  <c r="CM73" i="17"/>
  <c r="CL73" i="17"/>
  <c r="CD73" i="17"/>
  <c r="CC73" i="17"/>
  <c r="CB73" i="17"/>
  <c r="CA73" i="17"/>
  <c r="A73" i="17" s="1"/>
  <c r="CM72" i="17"/>
  <c r="CL72" i="17"/>
  <c r="CD72" i="17"/>
  <c r="CC72" i="17"/>
  <c r="CB72" i="17"/>
  <c r="CA72" i="17"/>
  <c r="A72" i="17" s="1"/>
  <c r="CM71" i="17"/>
  <c r="CD71" i="17"/>
  <c r="CC71" i="17"/>
  <c r="CB71" i="17"/>
  <c r="CA71" i="17"/>
  <c r="A71" i="17" s="1"/>
  <c r="CM70" i="17"/>
  <c r="CL70" i="17"/>
  <c r="CD70" i="17"/>
  <c r="CC70" i="17"/>
  <c r="CB70" i="17"/>
  <c r="CA70" i="17"/>
  <c r="A70" i="17" s="1"/>
  <c r="CL69" i="17"/>
  <c r="CD69" i="17"/>
  <c r="CC69" i="17"/>
  <c r="CB69" i="17"/>
  <c r="CA69" i="17"/>
  <c r="A69" i="17" s="1"/>
  <c r="CM68" i="17"/>
  <c r="CL68" i="17"/>
  <c r="CD68" i="17"/>
  <c r="CC68" i="17"/>
  <c r="CB68" i="17"/>
  <c r="CA68" i="17"/>
  <c r="A68" i="17" s="1"/>
  <c r="CM67" i="17"/>
  <c r="CL67" i="17"/>
  <c r="CD67" i="17"/>
  <c r="CC67" i="17"/>
  <c r="CB67" i="17"/>
  <c r="CA67" i="17"/>
  <c r="A67" i="17" s="1"/>
  <c r="CM66" i="17"/>
  <c r="CD66" i="17"/>
  <c r="CC66" i="17"/>
  <c r="CB66" i="17"/>
  <c r="CA66" i="17"/>
  <c r="A66" i="17" s="1"/>
  <c r="CM65" i="17"/>
  <c r="CL65" i="17"/>
  <c r="CD65" i="17"/>
  <c r="CC65" i="17"/>
  <c r="CB65" i="17"/>
  <c r="CA65" i="17"/>
  <c r="A65" i="17" s="1"/>
  <c r="CM64" i="17"/>
  <c r="CL64" i="17"/>
  <c r="CD64" i="17"/>
  <c r="CC64" i="17"/>
  <c r="CB64" i="17"/>
  <c r="CA64" i="17"/>
  <c r="A64" i="17" s="1"/>
  <c r="CM63" i="17"/>
  <c r="CD63" i="17"/>
  <c r="CC63" i="17"/>
  <c r="CB63" i="17"/>
  <c r="CA63" i="17"/>
  <c r="A63" i="17" s="1"/>
  <c r="CM62" i="17"/>
  <c r="CL62" i="17"/>
  <c r="CD62" i="17"/>
  <c r="CC62" i="17"/>
  <c r="CB62" i="17"/>
  <c r="CA62" i="17"/>
  <c r="A62" i="17" s="1"/>
  <c r="CM61" i="17"/>
  <c r="CL61" i="17"/>
  <c r="CD61" i="17"/>
  <c r="CC61" i="17"/>
  <c r="CB61" i="17"/>
  <c r="CA61" i="17"/>
  <c r="A61" i="17" s="1"/>
  <c r="CM60" i="17"/>
  <c r="CL60" i="17"/>
  <c r="CD60" i="17"/>
  <c r="CC60" i="17"/>
  <c r="CB60" i="17"/>
  <c r="CA60" i="17"/>
  <c r="A60" i="17" s="1"/>
  <c r="CM59" i="17"/>
  <c r="CL59" i="17"/>
  <c r="CD59" i="17"/>
  <c r="CC59" i="17"/>
  <c r="CB59" i="17"/>
  <c r="CA59" i="17"/>
  <c r="A59" i="17" s="1"/>
  <c r="CM58" i="17"/>
  <c r="CL58" i="17"/>
  <c r="CD58" i="17"/>
  <c r="CC58" i="17"/>
  <c r="CB58" i="17"/>
  <c r="CA58" i="17"/>
  <c r="A58" i="17" s="1"/>
  <c r="CM57" i="17"/>
  <c r="CL57" i="17"/>
  <c r="CD57" i="17"/>
  <c r="CC57" i="17"/>
  <c r="CB57" i="17"/>
  <c r="CA57" i="17"/>
  <c r="A57" i="17" s="1"/>
  <c r="CL56" i="17"/>
  <c r="CD56" i="17"/>
  <c r="CC56" i="17"/>
  <c r="CB56" i="17"/>
  <c r="CA56" i="17"/>
  <c r="A56" i="17" s="1"/>
  <c r="CM55" i="17"/>
  <c r="CL55" i="17"/>
  <c r="CK55" i="17"/>
  <c r="CD55" i="17"/>
  <c r="CC55" i="17"/>
  <c r="CB55" i="17"/>
  <c r="CA55" i="17"/>
  <c r="A55" i="17" s="1"/>
  <c r="CM54" i="17"/>
  <c r="CD54" i="17"/>
  <c r="CC54" i="17"/>
  <c r="CB54" i="17"/>
  <c r="CA54" i="17"/>
  <c r="A54" i="17" s="1"/>
  <c r="CM53" i="17"/>
  <c r="CD53" i="17"/>
  <c r="CC53" i="17"/>
  <c r="CB53" i="17"/>
  <c r="CA53" i="17"/>
  <c r="A53" i="17" s="1"/>
  <c r="CM52" i="17"/>
  <c r="CD52" i="17"/>
  <c r="CC52" i="17"/>
  <c r="CB52" i="17"/>
  <c r="CA52" i="17"/>
  <c r="A52" i="17" s="1"/>
  <c r="CM51" i="17"/>
  <c r="CL51" i="17"/>
  <c r="CD51" i="17"/>
  <c r="CC51" i="17"/>
  <c r="CB51" i="17"/>
  <c r="CA51" i="17"/>
  <c r="A51" i="17" s="1"/>
  <c r="CM50" i="17"/>
  <c r="CL50" i="17"/>
  <c r="CD50" i="17"/>
  <c r="CC50" i="17"/>
  <c r="CB50" i="17"/>
  <c r="CA50" i="17"/>
  <c r="A50" i="17" s="1"/>
  <c r="CM49" i="17"/>
  <c r="CL49" i="17"/>
  <c r="CD49" i="17"/>
  <c r="CC49" i="17"/>
  <c r="CB49" i="17"/>
  <c r="CA49" i="17"/>
  <c r="A49" i="17" s="1"/>
  <c r="CM48" i="17"/>
  <c r="CD48" i="17"/>
  <c r="CC48" i="17"/>
  <c r="CB48" i="17"/>
  <c r="CA48" i="17"/>
  <c r="A48" i="17" s="1"/>
  <c r="CM47" i="17"/>
  <c r="CD47" i="17"/>
  <c r="CC47" i="17"/>
  <c r="CB47" i="17"/>
  <c r="CA47" i="17"/>
  <c r="A47" i="17" s="1"/>
  <c r="CM46" i="17"/>
  <c r="CL46" i="17"/>
  <c r="CD46" i="17"/>
  <c r="CC46" i="17"/>
  <c r="CB46" i="17"/>
  <c r="CA46" i="17"/>
  <c r="A46" i="17" s="1"/>
  <c r="CM45" i="17"/>
  <c r="CL45" i="17"/>
  <c r="CD45" i="17"/>
  <c r="CC45" i="17"/>
  <c r="CB45" i="17"/>
  <c r="CA45" i="17"/>
  <c r="A45" i="17" s="1"/>
  <c r="CL44" i="17"/>
  <c r="CD44" i="17"/>
  <c r="CC44" i="17"/>
  <c r="CB44" i="17"/>
  <c r="CA44" i="17"/>
  <c r="A44" i="17" s="1"/>
  <c r="CM43" i="17"/>
  <c r="CL43" i="17"/>
  <c r="CD43" i="17"/>
  <c r="CC43" i="17"/>
  <c r="CB43" i="17"/>
  <c r="CA43" i="17"/>
  <c r="A43" i="17" s="1"/>
  <c r="CM42" i="17"/>
  <c r="CL42" i="17"/>
  <c r="CD42" i="17"/>
  <c r="CC42" i="17"/>
  <c r="CB42" i="17"/>
  <c r="CA42" i="17"/>
  <c r="A42" i="17" s="1"/>
  <c r="CM41" i="17"/>
  <c r="CD41" i="17"/>
  <c r="CC41" i="17"/>
  <c r="CB41" i="17"/>
  <c r="CA41" i="17"/>
  <c r="A41" i="17" s="1"/>
  <c r="CM40" i="17"/>
  <c r="CL40" i="17"/>
  <c r="CD40" i="17"/>
  <c r="CC40" i="17"/>
  <c r="CB40" i="17"/>
  <c r="CA40" i="17"/>
  <c r="A40" i="17" s="1"/>
  <c r="CM39" i="17"/>
  <c r="CD39" i="17"/>
  <c r="CC39" i="17"/>
  <c r="CB39" i="17"/>
  <c r="CA39" i="17"/>
  <c r="A39" i="17" s="1"/>
  <c r="CM38" i="17"/>
  <c r="CD38" i="17"/>
  <c r="CC38" i="17"/>
  <c r="CB38" i="17"/>
  <c r="CA38" i="17"/>
  <c r="A38" i="17" s="1"/>
  <c r="CM37" i="17"/>
  <c r="CD37" i="17"/>
  <c r="CC37" i="17"/>
  <c r="CB37" i="17"/>
  <c r="CA37" i="17"/>
  <c r="A37" i="17" s="1"/>
  <c r="CM36" i="17"/>
  <c r="CL36" i="17"/>
  <c r="CD36" i="17"/>
  <c r="CC36" i="17"/>
  <c r="CB36" i="17"/>
  <c r="CA36" i="17"/>
  <c r="A36" i="17" s="1"/>
  <c r="CM35" i="17"/>
  <c r="CL35" i="17"/>
  <c r="CD35" i="17"/>
  <c r="CC35" i="17"/>
  <c r="CB35" i="17"/>
  <c r="CA35" i="17"/>
  <c r="A35" i="17" s="1"/>
  <c r="CM34" i="17"/>
  <c r="CL34" i="17"/>
  <c r="CK34" i="17"/>
  <c r="CD34" i="17"/>
  <c r="CC34" i="17"/>
  <c r="CB34" i="17"/>
  <c r="CA34" i="17"/>
  <c r="A34" i="17" s="1"/>
  <c r="CM33" i="17"/>
  <c r="CL33" i="17"/>
  <c r="CD33" i="17"/>
  <c r="CC33" i="17"/>
  <c r="CB33" i="17"/>
  <c r="CA33" i="17"/>
  <c r="A33" i="17" s="1"/>
  <c r="CM32" i="17"/>
  <c r="CL32" i="17"/>
  <c r="CD32" i="17"/>
  <c r="CC32" i="17"/>
  <c r="CB32" i="17"/>
  <c r="CA32" i="17"/>
  <c r="A32" i="17" s="1"/>
  <c r="CM31" i="17"/>
  <c r="CL31" i="17"/>
  <c r="CD31" i="17"/>
  <c r="CC31" i="17"/>
  <c r="CB31" i="17"/>
  <c r="CA31" i="17"/>
  <c r="A31" i="17" s="1"/>
  <c r="CD30" i="17"/>
  <c r="CC30" i="17"/>
  <c r="CB30" i="17"/>
  <c r="CA30" i="17"/>
  <c r="A30" i="17" s="1"/>
  <c r="CM29" i="17"/>
  <c r="CL29" i="17"/>
  <c r="CD29" i="17"/>
  <c r="CC29" i="17"/>
  <c r="CB29" i="17"/>
  <c r="CA29" i="17"/>
  <c r="A29" i="17" s="1"/>
  <c r="CM28" i="17"/>
  <c r="CL28" i="17"/>
  <c r="CD28" i="17"/>
  <c r="CC28" i="17"/>
  <c r="CB28" i="17"/>
  <c r="CA28" i="17"/>
  <c r="A28" i="17" s="1"/>
  <c r="CM27" i="17"/>
  <c r="CL27" i="17"/>
  <c r="CD27" i="17"/>
  <c r="CC27" i="17"/>
  <c r="CB27" i="17"/>
  <c r="CA27" i="17"/>
  <c r="A27" i="17" s="1"/>
  <c r="CM26" i="17"/>
  <c r="CL26" i="17"/>
  <c r="CD26" i="17"/>
  <c r="CC26" i="17"/>
  <c r="CB26" i="17"/>
  <c r="CA26" i="17"/>
  <c r="A26" i="17" s="1"/>
  <c r="CM25" i="17"/>
  <c r="CL25" i="17"/>
  <c r="CD25" i="17"/>
  <c r="CC25" i="17"/>
  <c r="CB25" i="17"/>
  <c r="CA25" i="17"/>
  <c r="A25" i="17" s="1"/>
  <c r="CM24" i="17"/>
  <c r="CL24" i="17"/>
  <c r="CD24" i="17"/>
  <c r="CC24" i="17"/>
  <c r="CB24" i="17"/>
  <c r="CA24" i="17"/>
  <c r="A24" i="17" s="1"/>
  <c r="CM23" i="17"/>
  <c r="CL23" i="17"/>
  <c r="CD23" i="17"/>
  <c r="CC23" i="17"/>
  <c r="CB23" i="17"/>
  <c r="CA23" i="17"/>
  <c r="A23" i="17" s="1"/>
  <c r="CL22" i="17"/>
  <c r="CD22" i="17"/>
  <c r="CC22" i="17"/>
  <c r="CB22" i="17"/>
  <c r="CA22" i="17"/>
  <c r="A22" i="17" s="1"/>
  <c r="CL21" i="17"/>
  <c r="CD21" i="17"/>
  <c r="CC21" i="17"/>
  <c r="CB21" i="17"/>
  <c r="CA21" i="17"/>
  <c r="A21" i="17" s="1"/>
  <c r="CM20" i="17"/>
  <c r="CL20" i="17"/>
  <c r="CD20" i="17"/>
  <c r="CC20" i="17"/>
  <c r="CB20" i="17"/>
  <c r="CA20" i="17"/>
  <c r="A20" i="17" s="1"/>
  <c r="CL19" i="17"/>
  <c r="CD19" i="17"/>
  <c r="CC19" i="17"/>
  <c r="CB19" i="17"/>
  <c r="CA19" i="17"/>
  <c r="A19" i="17" s="1"/>
  <c r="CM18" i="17"/>
  <c r="CD18" i="17"/>
  <c r="CC18" i="17"/>
  <c r="CB18" i="17"/>
  <c r="CA18" i="17"/>
  <c r="A18" i="17" s="1"/>
  <c r="CM17" i="17"/>
  <c r="CL17" i="17"/>
  <c r="CD17" i="17"/>
  <c r="CC17" i="17"/>
  <c r="CB17" i="17"/>
  <c r="CA17" i="17"/>
  <c r="A17" i="17" s="1"/>
  <c r="CM16" i="17"/>
  <c r="CD16" i="17"/>
  <c r="CC16" i="17"/>
  <c r="CB16" i="17"/>
  <c r="CA16" i="17"/>
  <c r="A16" i="17" s="1"/>
  <c r="CM15" i="17"/>
  <c r="CD15" i="17"/>
  <c r="CC15" i="17"/>
  <c r="CB15" i="17"/>
  <c r="CA15" i="17"/>
  <c r="A15" i="17" s="1"/>
  <c r="CL14" i="17"/>
  <c r="CD14" i="17"/>
  <c r="CC14" i="17"/>
  <c r="CB14" i="17"/>
  <c r="CA14" i="17"/>
  <c r="A14" i="17" s="1"/>
  <c r="CM13" i="17"/>
  <c r="CL13" i="17"/>
  <c r="CD13" i="17"/>
  <c r="CC13" i="17"/>
  <c r="CB13" i="17"/>
  <c r="CA13" i="17"/>
  <c r="A13" i="17" s="1"/>
  <c r="CM12" i="17"/>
  <c r="CL12" i="17"/>
  <c r="CD12" i="17"/>
  <c r="CC12" i="17"/>
  <c r="CB12" i="17"/>
  <c r="CA12" i="17"/>
  <c r="A12" i="17" s="1"/>
  <c r="CL11" i="17"/>
  <c r="CD11" i="17"/>
  <c r="CC11" i="17"/>
  <c r="CB11" i="17"/>
  <c r="CA11" i="17"/>
  <c r="A11" i="17" s="1"/>
  <c r="CM10" i="17"/>
  <c r="CL10" i="17"/>
  <c r="CD10" i="17"/>
  <c r="CC10" i="17"/>
  <c r="CB10" i="17"/>
  <c r="CA10" i="17"/>
  <c r="A10" i="17" s="1"/>
  <c r="CM9" i="17"/>
  <c r="CD9" i="17"/>
  <c r="CC9" i="17"/>
  <c r="CB9" i="17"/>
  <c r="CA9" i="17"/>
  <c r="A9" i="17" s="1"/>
  <c r="CM8" i="17"/>
  <c r="CL8" i="17"/>
  <c r="CD8" i="17"/>
  <c r="CC8" i="17"/>
  <c r="CB8" i="17"/>
  <c r="CA8" i="17"/>
  <c r="A8" i="17" s="1"/>
  <c r="CD7" i="17"/>
  <c r="CC7" i="17"/>
  <c r="CB7" i="17"/>
  <c r="CA7" i="17"/>
  <c r="A7" i="17" s="1"/>
  <c r="CM6" i="17"/>
  <c r="CD6" i="17"/>
  <c r="CC6" i="17"/>
  <c r="CB6" i="17"/>
  <c r="CA6" i="17"/>
  <c r="A6" i="17" s="1"/>
  <c r="CM5" i="17"/>
  <c r="CD5" i="17"/>
  <c r="CC5" i="17"/>
  <c r="CB5" i="17"/>
  <c r="CA5" i="17"/>
  <c r="A5" i="17" s="1"/>
  <c r="CM4" i="17"/>
  <c r="CK4" i="17"/>
  <c r="CD4" i="17"/>
  <c r="CC4" i="17"/>
  <c r="CB4" i="17"/>
  <c r="CA4" i="17"/>
  <c r="A4" i="17" s="1"/>
  <c r="CM3" i="17"/>
  <c r="CL3" i="17"/>
  <c r="CD3" i="17"/>
  <c r="CC3" i="17"/>
  <c r="CB3" i="17"/>
  <c r="CA3" i="17"/>
  <c r="A3" i="17" s="1"/>
  <c r="CM2" i="17"/>
  <c r="CL2" i="17"/>
  <c r="CD2" i="17"/>
  <c r="CC2" i="17"/>
  <c r="CB2" i="17"/>
  <c r="CA2" i="17"/>
  <c r="A2" i="17" s="1"/>
  <c r="T4" i="5"/>
  <c r="S4" i="5"/>
  <c r="R4" i="5"/>
  <c r="Q4" i="5"/>
  <c r="CF123" i="17" l="1"/>
  <c r="CF111" i="17"/>
  <c r="CF112" i="17"/>
  <c r="CF102" i="17"/>
  <c r="CF108" i="17"/>
  <c r="CF92" i="17"/>
  <c r="CF110" i="17"/>
  <c r="CF70" i="17"/>
  <c r="CF75" i="17"/>
  <c r="CF10" i="17"/>
  <c r="CF69" i="17"/>
  <c r="CF63" i="17"/>
  <c r="CF59" i="17"/>
  <c r="CF4" i="17"/>
  <c r="CF51" i="17"/>
  <c r="CF13" i="17"/>
  <c r="CF72" i="17"/>
  <c r="CF34" i="17"/>
  <c r="CF87" i="17"/>
  <c r="CF99" i="17"/>
  <c r="CF9" i="17"/>
  <c r="CF36" i="17"/>
  <c r="CF33" i="17"/>
  <c r="CF46" i="17"/>
  <c r="CF3" i="17"/>
  <c r="CF11" i="17"/>
  <c r="CF21" i="17"/>
  <c r="CF38" i="17"/>
  <c r="CF94" i="17"/>
  <c r="CF25" i="17"/>
  <c r="CF43" i="17"/>
  <c r="CF48" i="17"/>
  <c r="CF55" i="17"/>
  <c r="CF76" i="17"/>
  <c r="CF81" i="17"/>
  <c r="CF96" i="17"/>
  <c r="CF58" i="17"/>
  <c r="CF98" i="17"/>
  <c r="CF52" i="17"/>
  <c r="CF27" i="17"/>
  <c r="CF30" i="17"/>
  <c r="CF31" i="17"/>
  <c r="CF91" i="17"/>
  <c r="CF100" i="17"/>
  <c r="CF66" i="17"/>
  <c r="CF67" i="17"/>
  <c r="CF35" i="17"/>
  <c r="CF104" i="17"/>
  <c r="CF2" i="17"/>
  <c r="CF8" i="17"/>
  <c r="CF73" i="17"/>
  <c r="CF93" i="17"/>
  <c r="CF37" i="17"/>
  <c r="CF40" i="17"/>
  <c r="CF45" i="17"/>
  <c r="CF47" i="17"/>
  <c r="CF49" i="17"/>
  <c r="CF14" i="17"/>
  <c r="CF78" i="17"/>
  <c r="CF85" i="17"/>
  <c r="CF89" i="17"/>
  <c r="CF97" i="17"/>
  <c r="CF5" i="17"/>
  <c r="CF26" i="17"/>
  <c r="CF61" i="17"/>
  <c r="CF84" i="17"/>
  <c r="CF86" i="17"/>
  <c r="CF28" i="17"/>
  <c r="CF105" i="17"/>
  <c r="CF65" i="17"/>
  <c r="CF68" i="17"/>
  <c r="CF71" i="17"/>
  <c r="CF74" i="17"/>
  <c r="CF80" i="17"/>
  <c r="CF95" i="17"/>
  <c r="CF44" i="17"/>
  <c r="CF77" i="17"/>
  <c r="CF83" i="17"/>
  <c r="CF101" i="17"/>
  <c r="CF24" i="17"/>
  <c r="CF6" i="17"/>
  <c r="CF32" i="17"/>
  <c r="CF39" i="17"/>
  <c r="CF15" i="17"/>
  <c r="CF53" i="17"/>
  <c r="CF62" i="17"/>
  <c r="CF41" i="17"/>
  <c r="CF20" i="17"/>
  <c r="CF29" i="17"/>
  <c r="CF107" i="17"/>
  <c r="CF56" i="17"/>
  <c r="CF23" i="17"/>
  <c r="CF17" i="17"/>
  <c r="CF88" i="17"/>
  <c r="CF64" i="17"/>
  <c r="CF12" i="17"/>
  <c r="CF79" i="17"/>
  <c r="CF82" i="17"/>
  <c r="CF103" i="17"/>
  <c r="CF22" i="17"/>
  <c r="CF106" i="17"/>
  <c r="CF109" i="17"/>
  <c r="CF50" i="17"/>
  <c r="CF16" i="17"/>
  <c r="CF19" i="17"/>
  <c r="CF54" i="17"/>
  <c r="CF57" i="17"/>
  <c r="CF60" i="17"/>
  <c r="CF90" i="17"/>
  <c r="CF42" i="17"/>
  <c r="CF7" i="17"/>
  <c r="CF18" i="17"/>
  <c r="AT462" i="2"/>
  <c r="AT463" i="2"/>
  <c r="AT464" i="2"/>
  <c r="AT430" i="2"/>
  <c r="AT431" i="2"/>
  <c r="AT432" i="2"/>
  <c r="AT433" i="2"/>
  <c r="AT434" i="2"/>
  <c r="AT435" i="2"/>
  <c r="AT436" i="2"/>
  <c r="AT437" i="2"/>
  <c r="AT438" i="2"/>
  <c r="AT439" i="2"/>
  <c r="AT440" i="2"/>
  <c r="AT118" i="2"/>
  <c r="AT110" i="2"/>
  <c r="AT109" i="2"/>
  <c r="AT116" i="2"/>
  <c r="AT107" i="2"/>
  <c r="AT99" i="2"/>
  <c r="AT71" i="2"/>
  <c r="AT69" i="2"/>
  <c r="AT68" i="2"/>
  <c r="AT62" i="2"/>
  <c r="AT58" i="2"/>
  <c r="AT55" i="2"/>
  <c r="AT51" i="2"/>
  <c r="AT50" i="2"/>
  <c r="AT49" i="2"/>
  <c r="AT45" i="2"/>
  <c r="AT44" i="2"/>
  <c r="AT40" i="2"/>
  <c r="AT30" i="2"/>
  <c r="AT28" i="2"/>
  <c r="AT25" i="2"/>
  <c r="AT9" i="2"/>
  <c r="Q3" i="3"/>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235" i="3"/>
  <c r="Q236" i="3"/>
  <c r="Q237" i="3"/>
  <c r="Q238" i="3"/>
  <c r="Q239" i="3"/>
  <c r="Q240" i="3"/>
  <c r="Q241" i="3"/>
  <c r="Q242" i="3"/>
  <c r="Q243" i="3"/>
  <c r="Q244" i="3"/>
  <c r="Q245" i="3"/>
  <c r="Q246" i="3"/>
  <c r="Q247" i="3"/>
  <c r="Q248" i="3"/>
  <c r="Q249" i="3"/>
  <c r="Q250" i="3"/>
  <c r="Q251" i="3"/>
  <c r="Q252" i="3"/>
  <c r="Q253" i="3"/>
  <c r="Q254" i="3"/>
  <c r="Q255" i="3"/>
  <c r="Q256" i="3"/>
  <c r="Q257" i="3"/>
  <c r="Q258" i="3"/>
  <c r="Q259" i="3"/>
  <c r="Q260" i="3"/>
  <c r="Q261" i="3"/>
  <c r="Q262" i="3"/>
  <c r="Q263" i="3"/>
  <c r="Q264" i="3"/>
  <c r="Q265" i="3"/>
  <c r="Q266" i="3"/>
  <c r="Q267" i="3"/>
  <c r="Q268" i="3"/>
  <c r="Q269" i="3"/>
  <c r="Q270" i="3"/>
  <c r="Q271" i="3"/>
  <c r="Q272" i="3"/>
  <c r="Q273" i="3"/>
  <c r="Q274" i="3"/>
  <c r="Q275" i="3"/>
  <c r="Q276" i="3"/>
  <c r="Q277" i="3"/>
  <c r="Q278" i="3"/>
  <c r="Q279" i="3"/>
  <c r="Q280" i="3"/>
  <c r="Q281" i="3"/>
  <c r="Q282" i="3"/>
  <c r="Q283" i="3"/>
  <c r="Q284" i="3"/>
  <c r="Q285" i="3"/>
  <c r="Q286" i="3"/>
  <c r="Q287" i="3"/>
  <c r="Q288" i="3"/>
  <c r="Q289" i="3"/>
  <c r="Q290" i="3"/>
  <c r="Q291" i="3"/>
  <c r="Q292" i="3"/>
  <c r="Q293" i="3"/>
  <c r="Q294" i="3"/>
  <c r="Q295" i="3"/>
  <c r="Q296" i="3"/>
  <c r="Q297" i="3"/>
  <c r="Q298" i="3"/>
  <c r="Q299" i="3"/>
  <c r="Q300" i="3"/>
  <c r="Q301" i="3"/>
  <c r="Q302" i="3"/>
  <c r="Q303" i="3"/>
  <c r="Q304" i="3"/>
  <c r="Q305" i="3"/>
  <c r="Q306" i="3"/>
  <c r="Q307" i="3"/>
  <c r="Q308" i="3"/>
  <c r="Q309" i="3"/>
  <c r="Q310" i="3"/>
  <c r="Q311" i="3"/>
  <c r="Q312" i="3"/>
  <c r="Q313" i="3"/>
  <c r="Q314" i="3"/>
  <c r="Q315" i="3"/>
  <c r="Q316" i="3"/>
  <c r="Q317" i="3"/>
  <c r="Q318" i="3"/>
  <c r="Q319" i="3"/>
  <c r="Q320" i="3"/>
  <c r="Q321" i="3"/>
  <c r="Q322" i="3"/>
  <c r="Q323" i="3"/>
  <c r="Q324" i="3"/>
  <c r="S3" i="3"/>
  <c r="S4" i="3"/>
  <c r="S5" i="3"/>
  <c r="S6" i="3"/>
  <c r="S7" i="3"/>
  <c r="S8" i="3"/>
  <c r="S9" i="3"/>
  <c r="S10" i="3"/>
  <c r="S11" i="3"/>
  <c r="S12" i="3"/>
  <c r="S13" i="3"/>
  <c r="S14" i="3"/>
  <c r="S15" i="3"/>
  <c r="S16"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U3" i="3"/>
  <c r="U4" i="3"/>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2" i="3"/>
  <c r="S2" i="3"/>
  <c r="Q2" i="3"/>
  <c r="AL3" i="2" l="1"/>
  <c r="AL4" i="2"/>
  <c r="AL5" i="2"/>
  <c r="AL6" i="2"/>
  <c r="AL7" i="2"/>
  <c r="AL8" i="2"/>
  <c r="AL9" i="2"/>
  <c r="AL10" i="2"/>
  <c r="AL11" i="2"/>
  <c r="AL12" i="2"/>
  <c r="AL13" i="2"/>
  <c r="AL17" i="2"/>
  <c r="AL18" i="2"/>
  <c r="AL19" i="2"/>
  <c r="AL20" i="2"/>
  <c r="AL21" i="2"/>
  <c r="AL22" i="2"/>
  <c r="AL23" i="2"/>
  <c r="AL24" i="2"/>
  <c r="AL25" i="2"/>
  <c r="AL26" i="2"/>
  <c r="AL27" i="2"/>
  <c r="AL28" i="2"/>
  <c r="AL29" i="2"/>
  <c r="AL30" i="2"/>
  <c r="AL31" i="2"/>
  <c r="AL32" i="2"/>
  <c r="AL33" i="2"/>
  <c r="AL34" i="2"/>
  <c r="AL35" i="2"/>
  <c r="AL36" i="2"/>
  <c r="AL37" i="2"/>
  <c r="AL38" i="2"/>
  <c r="AL39" i="2"/>
  <c r="AL40" i="2"/>
  <c r="AL41" i="2"/>
  <c r="AL42" i="2"/>
  <c r="AL43" i="2"/>
  <c r="AL44" i="2"/>
  <c r="AL45" i="2"/>
  <c r="AL46" i="2"/>
  <c r="AL47" i="2"/>
  <c r="AL48" i="2"/>
  <c r="AL49" i="2"/>
  <c r="AL50" i="2"/>
  <c r="AL51" i="2"/>
  <c r="AL52" i="2"/>
  <c r="AL53" i="2"/>
  <c r="AL54" i="2"/>
  <c r="AL55" i="2"/>
  <c r="AL56" i="2"/>
  <c r="AL58" i="2"/>
  <c r="AL59" i="2"/>
  <c r="AL60" i="2"/>
  <c r="AL61" i="2"/>
  <c r="AL62" i="2"/>
  <c r="AL63" i="2"/>
  <c r="AL64" i="2"/>
  <c r="AL65" i="2"/>
  <c r="AL66" i="2"/>
  <c r="AL67" i="2"/>
  <c r="AL68" i="2"/>
  <c r="AL69" i="2"/>
  <c r="AL70" i="2"/>
  <c r="AL71" i="2"/>
  <c r="AL72" i="2"/>
  <c r="AL73" i="2"/>
  <c r="AL74" i="2"/>
  <c r="AL75" i="2"/>
  <c r="AL76" i="2"/>
  <c r="AL77" i="2"/>
  <c r="AL78" i="2"/>
  <c r="AL79" i="2"/>
  <c r="AL80" i="2"/>
  <c r="AL81" i="2"/>
  <c r="AL82" i="2"/>
  <c r="AL83" i="2"/>
  <c r="AL84" i="2"/>
  <c r="AL85" i="2"/>
  <c r="AL86" i="2"/>
  <c r="AL87" i="2"/>
  <c r="AL90" i="2"/>
  <c r="AL91" i="2"/>
  <c r="AL92" i="2"/>
  <c r="AL93" i="2"/>
  <c r="AL94" i="2"/>
  <c r="AL96" i="2"/>
  <c r="AL97" i="2"/>
  <c r="AL98" i="2"/>
  <c r="AL99" i="2"/>
  <c r="AL100" i="2"/>
  <c r="AL101" i="2"/>
  <c r="AL102" i="2"/>
  <c r="AL103" i="2"/>
  <c r="AL104" i="2"/>
  <c r="AL106" i="2"/>
  <c r="AL107" i="2"/>
  <c r="AL108" i="2"/>
  <c r="AL109" i="2"/>
  <c r="AL110" i="2"/>
  <c r="AL111" i="2"/>
  <c r="AL112" i="2"/>
  <c r="AL113" i="2"/>
  <c r="AL114" i="2"/>
  <c r="AL115" i="2"/>
  <c r="AL116" i="2"/>
  <c r="AL117" i="2"/>
  <c r="AL118" i="2"/>
  <c r="AL119" i="2"/>
  <c r="AL120" i="2"/>
  <c r="AL121" i="2"/>
  <c r="AL122" i="2"/>
  <c r="AL123" i="2"/>
  <c r="AL124" i="2"/>
  <c r="AL125" i="2"/>
  <c r="AL126" i="2"/>
  <c r="AL127" i="2"/>
  <c r="AL128" i="2"/>
  <c r="AL129" i="2"/>
  <c r="AL130" i="2"/>
  <c r="AL131" i="2"/>
  <c r="AL132" i="2"/>
  <c r="AL133" i="2"/>
  <c r="AL134" i="2"/>
  <c r="AL135" i="2"/>
  <c r="AL136" i="2"/>
  <c r="AL137" i="2"/>
  <c r="AL138" i="2"/>
  <c r="AL139" i="2"/>
  <c r="AL140" i="2"/>
  <c r="AL141" i="2"/>
  <c r="AL142" i="2"/>
  <c r="AL143" i="2"/>
  <c r="AL144" i="2"/>
  <c r="AL146" i="2"/>
  <c r="AL147" i="2"/>
  <c r="AL148" i="2"/>
  <c r="AL149" i="2"/>
  <c r="AL150" i="2"/>
  <c r="AL151" i="2"/>
  <c r="AL152" i="2"/>
  <c r="AL153" i="2"/>
  <c r="AL154" i="2"/>
  <c r="AL156" i="2"/>
  <c r="AL157" i="2"/>
  <c r="AL158" i="2"/>
  <c r="AL159" i="2"/>
  <c r="AL160" i="2"/>
  <c r="AL161" i="2"/>
  <c r="AL162" i="2"/>
  <c r="AL163" i="2"/>
  <c r="AL164" i="2"/>
  <c r="AL165" i="2"/>
  <c r="AL166" i="2"/>
  <c r="AL167" i="2"/>
  <c r="AL168" i="2"/>
  <c r="AL170" i="2"/>
  <c r="AL171" i="2"/>
  <c r="AL172" i="2"/>
  <c r="AL173" i="2"/>
  <c r="AL174" i="2"/>
  <c r="AL175" i="2"/>
  <c r="AL176" i="2"/>
  <c r="AL177" i="2"/>
  <c r="AL178" i="2"/>
  <c r="AL179" i="2"/>
  <c r="AL180" i="2"/>
  <c r="AL181" i="2"/>
  <c r="AL182" i="2"/>
  <c r="AL184" i="2"/>
  <c r="AL185" i="2"/>
  <c r="AL186" i="2"/>
  <c r="AL187" i="2"/>
  <c r="AL189" i="2"/>
  <c r="AL190" i="2"/>
  <c r="AL191" i="2"/>
  <c r="AL192" i="2"/>
  <c r="AL193"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6" i="2"/>
  <c r="AL227" i="2"/>
  <c r="AL228" i="2"/>
  <c r="AL229"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L487" i="2"/>
  <c r="AL488" i="2"/>
  <c r="AL489" i="2"/>
  <c r="AL490" i="2"/>
  <c r="AL491" i="2"/>
  <c r="AL492" i="2"/>
  <c r="AL493" i="2"/>
  <c r="AL494" i="2"/>
  <c r="AL495" i="2"/>
  <c r="AL496" i="2"/>
  <c r="AL497" i="2"/>
  <c r="AL498" i="2"/>
  <c r="AL499" i="2"/>
  <c r="AL500" i="2"/>
  <c r="AL501" i="2"/>
  <c r="AL502" i="2"/>
  <c r="AL503" i="2"/>
  <c r="AL504" i="2"/>
  <c r="AL505" i="2"/>
  <c r="AL506" i="2"/>
  <c r="AL507" i="2"/>
  <c r="AL508" i="2"/>
  <c r="AL509" i="2"/>
  <c r="AL510" i="2"/>
  <c r="AL511" i="2"/>
  <c r="AL512" i="2"/>
  <c r="AL513" i="2"/>
  <c r="AL514" i="2"/>
  <c r="AL515" i="2"/>
  <c r="AL516" i="2"/>
  <c r="AL517" i="2"/>
  <c r="AL518" i="2"/>
  <c r="AL519" i="2"/>
  <c r="AL520" i="2"/>
  <c r="AL521" i="2"/>
  <c r="AL522" i="2"/>
  <c r="AL523" i="2"/>
  <c r="AL524" i="2"/>
  <c r="AL525" i="2"/>
  <c r="AL526" i="2"/>
  <c r="AL527" i="2"/>
  <c r="AL528" i="2"/>
  <c r="AL529" i="2"/>
  <c r="AL530" i="2"/>
  <c r="AL531" i="2"/>
  <c r="AL532" i="2"/>
  <c r="AL533" i="2"/>
  <c r="AL534" i="2"/>
  <c r="AL535" i="2"/>
  <c r="AL536" i="2"/>
  <c r="AL537" i="2"/>
  <c r="AL538" i="2"/>
  <c r="AL539" i="2"/>
  <c r="AL540" i="2"/>
  <c r="AL541" i="2"/>
  <c r="AL542" i="2"/>
  <c r="AL543" i="2"/>
  <c r="AL544" i="2"/>
  <c r="AL545" i="2"/>
  <c r="AL546" i="2"/>
  <c r="AL547" i="2"/>
  <c r="AL548" i="2"/>
  <c r="AL549" i="2"/>
  <c r="AL550" i="2"/>
  <c r="AL551" i="2"/>
  <c r="AL552" i="2"/>
  <c r="AL553" i="2"/>
  <c r="AL554" i="2"/>
  <c r="AL555" i="2"/>
  <c r="AL556" i="2"/>
  <c r="AL557" i="2"/>
  <c r="AL558" i="2"/>
  <c r="AL559" i="2"/>
  <c r="AL560" i="2"/>
  <c r="AL561" i="2"/>
  <c r="AL562" i="2"/>
  <c r="AL563" i="2"/>
  <c r="AL564" i="2"/>
  <c r="AL565" i="2"/>
  <c r="AL566" i="2"/>
  <c r="AL567" i="2"/>
  <c r="AL568" i="2"/>
  <c r="AL570" i="2"/>
  <c r="AL571" i="2"/>
  <c r="AL572" i="2"/>
  <c r="AL573" i="2"/>
  <c r="AL574" i="2"/>
  <c r="AL575" i="2"/>
  <c r="AL576" i="2"/>
  <c r="AL577" i="2"/>
  <c r="AL578" i="2"/>
  <c r="AL579" i="2"/>
  <c r="AL580" i="2"/>
  <c r="AL581" i="2"/>
  <c r="AL582" i="2"/>
  <c r="AL583" i="2"/>
  <c r="AL584" i="2"/>
  <c r="AL586" i="2"/>
  <c r="AL587" i="2"/>
  <c r="AL588" i="2"/>
  <c r="AL589" i="2"/>
  <c r="AL590" i="2"/>
  <c r="AL591" i="2"/>
  <c r="AL592" i="2"/>
  <c r="AL593" i="2"/>
  <c r="AL594" i="2"/>
  <c r="AL595" i="2"/>
  <c r="AL596" i="2"/>
  <c r="AL597" i="2"/>
  <c r="AL598" i="2"/>
  <c r="AL599" i="2"/>
  <c r="AL600" i="2"/>
  <c r="AL601" i="2"/>
  <c r="AL602" i="2"/>
  <c r="AL603" i="2"/>
  <c r="AL604" i="2"/>
  <c r="AL605" i="2"/>
  <c r="AL606" i="2"/>
  <c r="AL607" i="2"/>
  <c r="AL608" i="2"/>
  <c r="AL609" i="2"/>
  <c r="AL610" i="2"/>
  <c r="AL611" i="2"/>
  <c r="AL612" i="2"/>
  <c r="AL613" i="2"/>
  <c r="AL614" i="2"/>
  <c r="AL615" i="2"/>
  <c r="AL616" i="2"/>
  <c r="AL617" i="2"/>
  <c r="AL618" i="2"/>
  <c r="AL619" i="2"/>
  <c r="AL620" i="2"/>
  <c r="AL621" i="2"/>
  <c r="AL622" i="2"/>
  <c r="AL623" i="2"/>
  <c r="AL624" i="2"/>
  <c r="AL625" i="2"/>
  <c r="AL626" i="2"/>
  <c r="AL627" i="2"/>
  <c r="AL628" i="2"/>
  <c r="AL629" i="2"/>
  <c r="AL630" i="2"/>
  <c r="AL631" i="2"/>
  <c r="AL632" i="2"/>
  <c r="AL633" i="2"/>
  <c r="AL634" i="2"/>
  <c r="AL635" i="2"/>
  <c r="AL636" i="2"/>
  <c r="AL637" i="2"/>
  <c r="AL638" i="2"/>
  <c r="AL639" i="2"/>
  <c r="AL640" i="2"/>
  <c r="AL641" i="2"/>
  <c r="AL642" i="2"/>
  <c r="AL643" i="2"/>
  <c r="AL644" i="2"/>
  <c r="AL645" i="2"/>
  <c r="AL646" i="2"/>
  <c r="AL647" i="2"/>
  <c r="AL648" i="2"/>
  <c r="AL649" i="2"/>
  <c r="AL650" i="2"/>
  <c r="AL651" i="2"/>
  <c r="AL652" i="2"/>
  <c r="AL653" i="2"/>
  <c r="AL654" i="2"/>
  <c r="AL655" i="2"/>
  <c r="AL656" i="2"/>
  <c r="AL657" i="2"/>
  <c r="AL658" i="2"/>
  <c r="AL659" i="2"/>
  <c r="AL660" i="2"/>
  <c r="AL661" i="2"/>
  <c r="AL662" i="2"/>
  <c r="AL663" i="2"/>
  <c r="AL664" i="2"/>
  <c r="AL665" i="2"/>
  <c r="AL666" i="2"/>
  <c r="AL667" i="2"/>
  <c r="AL668" i="2"/>
  <c r="AL669" i="2"/>
  <c r="AL670" i="2"/>
  <c r="AL671" i="2"/>
  <c r="AL672" i="2"/>
  <c r="AL673" i="2"/>
  <c r="AL674" i="2"/>
  <c r="AL675" i="2"/>
  <c r="AL676" i="2"/>
  <c r="AL677" i="2"/>
  <c r="AL678" i="2"/>
  <c r="AL679" i="2"/>
  <c r="AL680" i="2"/>
  <c r="AL681" i="2"/>
  <c r="AL682" i="2"/>
  <c r="AL683" i="2"/>
  <c r="AL684" i="2"/>
  <c r="AL685" i="2"/>
  <c r="AL686" i="2"/>
  <c r="AL687" i="2"/>
  <c r="AL688" i="2"/>
  <c r="AL689" i="2"/>
  <c r="AL690" i="2"/>
  <c r="AL691" i="2"/>
  <c r="AL692" i="2"/>
  <c r="AL693" i="2"/>
  <c r="AL694" i="2"/>
  <c r="AL695" i="2"/>
  <c r="AL696" i="2"/>
  <c r="AL697" i="2"/>
  <c r="AL698" i="2"/>
  <c r="AL699" i="2"/>
  <c r="AL700" i="2"/>
  <c r="AL701" i="2"/>
  <c r="AL702" i="2"/>
  <c r="AL703" i="2"/>
  <c r="AL704" i="2"/>
  <c r="AL705" i="2"/>
  <c r="AL706" i="2"/>
  <c r="AL707" i="2"/>
  <c r="AL708" i="2"/>
  <c r="AL709" i="2"/>
  <c r="AL710" i="2"/>
  <c r="AL711" i="2"/>
  <c r="AL712" i="2"/>
  <c r="AL713" i="2"/>
  <c r="AL714" i="2"/>
  <c r="AL715" i="2"/>
  <c r="AL716" i="2"/>
  <c r="AL717" i="2"/>
  <c r="AL718" i="2"/>
  <c r="AL719" i="2"/>
  <c r="AL720" i="2"/>
  <c r="AL721" i="2"/>
  <c r="AL722" i="2"/>
  <c r="AL723" i="2"/>
  <c r="AL724" i="2"/>
  <c r="AL725" i="2"/>
  <c r="AL726" i="2"/>
  <c r="AL727" i="2"/>
  <c r="AL728" i="2"/>
  <c r="AL729" i="2"/>
  <c r="AL730" i="2"/>
  <c r="AL731" i="2"/>
  <c r="AL732" i="2"/>
  <c r="AL733" i="2"/>
  <c r="AL734" i="2"/>
  <c r="AL735" i="2"/>
  <c r="AL736" i="2"/>
  <c r="AL737" i="2"/>
  <c r="AL738" i="2"/>
  <c r="AL739" i="2"/>
  <c r="AL740" i="2"/>
  <c r="AL741" i="2"/>
  <c r="AL742" i="2"/>
  <c r="AL743" i="2"/>
  <c r="AL744" i="2"/>
  <c r="AL745" i="2"/>
  <c r="AL746" i="2"/>
  <c r="AL747" i="2"/>
  <c r="AL748" i="2"/>
  <c r="AL749" i="2"/>
  <c r="AL750" i="2"/>
  <c r="AL751" i="2"/>
  <c r="AL752" i="2"/>
  <c r="AL753" i="2"/>
  <c r="AL754" i="2"/>
  <c r="AL755" i="2"/>
  <c r="AL756" i="2"/>
  <c r="AL757" i="2"/>
  <c r="AL758" i="2"/>
  <c r="AL759" i="2"/>
  <c r="AL760" i="2"/>
  <c r="AL761" i="2"/>
  <c r="AL762" i="2"/>
  <c r="AL763" i="2"/>
  <c r="AL764" i="2"/>
  <c r="AL765" i="2"/>
  <c r="AL766" i="2"/>
  <c r="AL767" i="2"/>
  <c r="AL768" i="2"/>
  <c r="AL769" i="2"/>
  <c r="AL770" i="2"/>
  <c r="AL771" i="2"/>
  <c r="AL772" i="2"/>
  <c r="AL773" i="2"/>
  <c r="AL774" i="2"/>
  <c r="AL775" i="2"/>
  <c r="AL776" i="2"/>
  <c r="AL777" i="2"/>
  <c r="AL778" i="2"/>
  <c r="AL779" i="2"/>
  <c r="AL780" i="2"/>
  <c r="AL781" i="2"/>
  <c r="AL782" i="2"/>
  <c r="AL783" i="2"/>
  <c r="AL784" i="2"/>
  <c r="AL785" i="2"/>
  <c r="AL786" i="2"/>
  <c r="AL787" i="2"/>
  <c r="AL788" i="2"/>
  <c r="AL789" i="2"/>
  <c r="AL790" i="2"/>
  <c r="AL791" i="2"/>
  <c r="AL792" i="2"/>
  <c r="AL793" i="2"/>
  <c r="AL794" i="2"/>
  <c r="AL795" i="2"/>
  <c r="AL796" i="2"/>
  <c r="AL797" i="2"/>
  <c r="AL798" i="2"/>
  <c r="AL799" i="2"/>
  <c r="AL800" i="2"/>
  <c r="AL801" i="2"/>
  <c r="AL802" i="2"/>
  <c r="AL803" i="2"/>
  <c r="AL804" i="2"/>
  <c r="AL805" i="2"/>
  <c r="AL806" i="2"/>
  <c r="AL807" i="2"/>
  <c r="AL808" i="2"/>
  <c r="AL809" i="2"/>
  <c r="AL810" i="2"/>
  <c r="AL811" i="2"/>
  <c r="AL812" i="2"/>
  <c r="AL813" i="2"/>
  <c r="AL814" i="2"/>
  <c r="AL815" i="2"/>
  <c r="AL816" i="2"/>
  <c r="AL817" i="2"/>
  <c r="AL818" i="2"/>
  <c r="AL819" i="2"/>
  <c r="AL820" i="2"/>
  <c r="AL821" i="2"/>
  <c r="AL822" i="2"/>
  <c r="AL823" i="2"/>
  <c r="AL824" i="2"/>
  <c r="AL825" i="2"/>
  <c r="AL826" i="2"/>
  <c r="AL827" i="2"/>
  <c r="AL828" i="2"/>
  <c r="AL829" i="2"/>
  <c r="AL830" i="2"/>
  <c r="AL831" i="2"/>
  <c r="AL832" i="2"/>
  <c r="AL833" i="2"/>
  <c r="AL834" i="2"/>
  <c r="AL835" i="2"/>
  <c r="AL836" i="2"/>
  <c r="AL837" i="2"/>
  <c r="AL838" i="2"/>
  <c r="AL839" i="2"/>
  <c r="AL840" i="2"/>
  <c r="AL841" i="2"/>
  <c r="AL842" i="2"/>
  <c r="AL843" i="2"/>
  <c r="AL844" i="2"/>
  <c r="AL845" i="2"/>
  <c r="AL846" i="2"/>
  <c r="AL847" i="2"/>
  <c r="AL848" i="2"/>
  <c r="AL849" i="2"/>
  <c r="AL850" i="2"/>
  <c r="AL851" i="2"/>
  <c r="AL852" i="2"/>
  <c r="AL853" i="2"/>
  <c r="AL854" i="2"/>
  <c r="AL855" i="2"/>
  <c r="AL856" i="2"/>
  <c r="AL857" i="2"/>
  <c r="AL858" i="2"/>
  <c r="AL859" i="2"/>
  <c r="AL860" i="2"/>
  <c r="AL861" i="2"/>
  <c r="AL862" i="2"/>
  <c r="AL863" i="2"/>
  <c r="AL864" i="2"/>
  <c r="AL865" i="2"/>
  <c r="AL866" i="2"/>
  <c r="AL867" i="2"/>
  <c r="AL868" i="2"/>
  <c r="AL869" i="2"/>
  <c r="AL870" i="2"/>
  <c r="AL871" i="2"/>
  <c r="AL872" i="2"/>
  <c r="AL873" i="2"/>
  <c r="AL874" i="2"/>
  <c r="AL875" i="2"/>
  <c r="AL876" i="2"/>
  <c r="AL877" i="2"/>
  <c r="AL878" i="2"/>
  <c r="AL879" i="2"/>
  <c r="AL880" i="2"/>
  <c r="AL881" i="2"/>
  <c r="AL882" i="2"/>
  <c r="AL883" i="2"/>
  <c r="AL884" i="2"/>
  <c r="AL885" i="2"/>
  <c r="AL886" i="2"/>
  <c r="AL887" i="2"/>
  <c r="AL888" i="2"/>
  <c r="AL889" i="2"/>
  <c r="AL890" i="2"/>
  <c r="AL891" i="2"/>
  <c r="AL892" i="2"/>
  <c r="AL893" i="2"/>
  <c r="AL894" i="2"/>
  <c r="AL895" i="2"/>
  <c r="AL896" i="2"/>
  <c r="AL897" i="2"/>
  <c r="AL898" i="2"/>
  <c r="AL899" i="2"/>
  <c r="AL900" i="2"/>
  <c r="AL901" i="2"/>
  <c r="AL902" i="2"/>
  <c r="AL903" i="2"/>
  <c r="AL904" i="2"/>
  <c r="AL905" i="2"/>
  <c r="AL906" i="2"/>
  <c r="AL907" i="2"/>
  <c r="AL908" i="2"/>
  <c r="AL909" i="2"/>
  <c r="AL910" i="2"/>
  <c r="AL911" i="2"/>
  <c r="AL912" i="2"/>
  <c r="AL913" i="2"/>
  <c r="AL914" i="2"/>
  <c r="AL915" i="2"/>
  <c r="AL916" i="2"/>
  <c r="AL917" i="2"/>
  <c r="AL918" i="2"/>
  <c r="AL919" i="2"/>
  <c r="AL920" i="2"/>
  <c r="AL921" i="2"/>
  <c r="AL922" i="2"/>
  <c r="AL923" i="2"/>
  <c r="AL924" i="2"/>
  <c r="AL925" i="2"/>
  <c r="AL926" i="2"/>
  <c r="AL927" i="2"/>
  <c r="AL928" i="2"/>
  <c r="AL929" i="2"/>
  <c r="AL930" i="2"/>
  <c r="AL931" i="2"/>
  <c r="AL932" i="2"/>
  <c r="AL933" i="2"/>
  <c r="AL934" i="2"/>
  <c r="AL935" i="2"/>
  <c r="AL936" i="2"/>
  <c r="AL937" i="2"/>
  <c r="AL938" i="2"/>
  <c r="AL939" i="2"/>
  <c r="AL940" i="2"/>
  <c r="AL941" i="2"/>
  <c r="AL942" i="2"/>
  <c r="AL943" i="2"/>
  <c r="AL944" i="2"/>
  <c r="AL945" i="2"/>
  <c r="AL946" i="2"/>
  <c r="AL947" i="2"/>
  <c r="AL948" i="2"/>
  <c r="AL949" i="2"/>
  <c r="AL950" i="2"/>
  <c r="AL951" i="2"/>
  <c r="AL952" i="2"/>
  <c r="AL953" i="2"/>
  <c r="AL954" i="2"/>
  <c r="AL955" i="2"/>
  <c r="AL956" i="2"/>
  <c r="AL957" i="2"/>
  <c r="AL958" i="2"/>
  <c r="AL959" i="2"/>
  <c r="AL960" i="2"/>
  <c r="AL961" i="2"/>
  <c r="AL962" i="2"/>
  <c r="AL963" i="2"/>
  <c r="AL964" i="2"/>
  <c r="AL965" i="2"/>
  <c r="AL966" i="2"/>
  <c r="AL967" i="2"/>
  <c r="AL968" i="2"/>
  <c r="AL969" i="2"/>
  <c r="AL970" i="2"/>
  <c r="AL971" i="2"/>
  <c r="AL972" i="2"/>
  <c r="AL973" i="2"/>
  <c r="AL974" i="2"/>
  <c r="AL975" i="2"/>
  <c r="AL976" i="2"/>
  <c r="AL977" i="2"/>
  <c r="AL978" i="2"/>
  <c r="AL979" i="2"/>
  <c r="AL980" i="2"/>
  <c r="AL981" i="2"/>
  <c r="AL982" i="2"/>
  <c r="AL983" i="2"/>
  <c r="AL984" i="2"/>
  <c r="AL985" i="2"/>
  <c r="AL986" i="2"/>
  <c r="AL987" i="2"/>
  <c r="AL988" i="2"/>
  <c r="AL989" i="2"/>
  <c r="AL990" i="2"/>
  <c r="AL991" i="2"/>
  <c r="AL992" i="2"/>
  <c r="AL993" i="2"/>
  <c r="AL994" i="2"/>
  <c r="AL995" i="2"/>
  <c r="AL996" i="2"/>
  <c r="AL997" i="2"/>
  <c r="AL998" i="2"/>
  <c r="AL999" i="2"/>
  <c r="AL1000" i="2"/>
  <c r="AL1001" i="2"/>
  <c r="AG319" i="2" a="1"/>
  <c r="AG319" i="2" s="1"/>
  <c r="AH75" i="2" a="1"/>
  <c r="AH75" i="2" s="1"/>
  <c r="AF58" i="2" a="1"/>
  <c r="AF58" i="2" s="1"/>
  <c r="V325" i="3" l="1"/>
  <c r="W325" i="3"/>
  <c r="AB325" i="3"/>
  <c r="V326" i="3"/>
  <c r="W326" i="3"/>
  <c r="AB326" i="3"/>
  <c r="V327" i="3"/>
  <c r="W327" i="3"/>
  <c r="AB327" i="3"/>
  <c r="V328" i="3"/>
  <c r="W328" i="3"/>
  <c r="AB328" i="3"/>
  <c r="V329" i="3"/>
  <c r="W329" i="3"/>
  <c r="AB329" i="3"/>
  <c r="V330" i="3"/>
  <c r="W330" i="3"/>
  <c r="AB330" i="3"/>
  <c r="V331" i="3"/>
  <c r="W331" i="3"/>
  <c r="AB331" i="3"/>
  <c r="V332" i="3"/>
  <c r="W332" i="3"/>
  <c r="AB332" i="3"/>
  <c r="V333" i="3"/>
  <c r="W333" i="3"/>
  <c r="AB333" i="3"/>
  <c r="V334" i="3"/>
  <c r="W334" i="3"/>
  <c r="AB334" i="3"/>
  <c r="V335" i="3"/>
  <c r="W335" i="3"/>
  <c r="AB335" i="3"/>
  <c r="V336" i="3"/>
  <c r="W336" i="3"/>
  <c r="AB336" i="3"/>
  <c r="V337" i="3"/>
  <c r="W337" i="3"/>
  <c r="AB337" i="3"/>
  <c r="V338" i="3"/>
  <c r="W338" i="3"/>
  <c r="AB338" i="3"/>
  <c r="V339" i="3"/>
  <c r="W339" i="3"/>
  <c r="AB339" i="3"/>
  <c r="V340" i="3"/>
  <c r="W340" i="3"/>
  <c r="AB340" i="3"/>
  <c r="V341" i="3"/>
  <c r="W341" i="3"/>
  <c r="AB341" i="3"/>
  <c r="V342" i="3"/>
  <c r="W342" i="3"/>
  <c r="AB342" i="3"/>
  <c r="V343" i="3"/>
  <c r="W343" i="3"/>
  <c r="AB343" i="3"/>
  <c r="V344" i="3"/>
  <c r="W344" i="3"/>
  <c r="AB344" i="3"/>
  <c r="V345" i="3"/>
  <c r="W345" i="3"/>
  <c r="AB345" i="3"/>
  <c r="V346" i="3"/>
  <c r="W346" i="3"/>
  <c r="AB346" i="3"/>
  <c r="V347" i="3"/>
  <c r="W347" i="3"/>
  <c r="AB347" i="3"/>
  <c r="V348" i="3"/>
  <c r="W348" i="3"/>
  <c r="AB348" i="3"/>
  <c r="V349" i="3"/>
  <c r="W349" i="3"/>
  <c r="AB349" i="3"/>
  <c r="V350" i="3"/>
  <c r="W350" i="3"/>
  <c r="AB350" i="3"/>
  <c r="V351" i="3"/>
  <c r="W351" i="3"/>
  <c r="AB351" i="3"/>
  <c r="V352" i="3"/>
  <c r="W352" i="3"/>
  <c r="AB352" i="3"/>
  <c r="V353" i="3"/>
  <c r="W353" i="3"/>
  <c r="AB353" i="3"/>
  <c r="V354" i="3"/>
  <c r="W354" i="3"/>
  <c r="AB354" i="3"/>
  <c r="V355" i="3"/>
  <c r="W355" i="3"/>
  <c r="AB355" i="3"/>
  <c r="V356" i="3"/>
  <c r="W356" i="3"/>
  <c r="AB356" i="3"/>
  <c r="V357" i="3"/>
  <c r="W357" i="3"/>
  <c r="AB357" i="3"/>
  <c r="V358" i="3"/>
  <c r="W358" i="3"/>
  <c r="AB358" i="3"/>
  <c r="V359" i="3"/>
  <c r="W359" i="3"/>
  <c r="AB359" i="3"/>
  <c r="V360" i="3"/>
  <c r="W360" i="3"/>
  <c r="AB360" i="3"/>
  <c r="V361" i="3"/>
  <c r="W361" i="3"/>
  <c r="AB361" i="3"/>
  <c r="V362" i="3"/>
  <c r="W362" i="3"/>
  <c r="AB362" i="3"/>
  <c r="V363" i="3"/>
  <c r="W363" i="3"/>
  <c r="AB363" i="3"/>
  <c r="V364" i="3"/>
  <c r="W364" i="3"/>
  <c r="AB364" i="3"/>
  <c r="V365" i="3"/>
  <c r="W365" i="3"/>
  <c r="AB365" i="3"/>
  <c r="V366" i="3"/>
  <c r="W366" i="3"/>
  <c r="AB366" i="3"/>
  <c r="V367" i="3"/>
  <c r="W367" i="3"/>
  <c r="AB367" i="3"/>
  <c r="V368" i="3"/>
  <c r="W368" i="3"/>
  <c r="AB368" i="3"/>
  <c r="V369" i="3"/>
  <c r="W369" i="3"/>
  <c r="AB369" i="3"/>
  <c r="V370" i="3"/>
  <c r="W370" i="3"/>
  <c r="AB370" i="3"/>
  <c r="V371" i="3"/>
  <c r="W371" i="3"/>
  <c r="AB371" i="3"/>
  <c r="V372" i="3"/>
  <c r="W372" i="3"/>
  <c r="AB372" i="3"/>
  <c r="V373" i="3"/>
  <c r="W373" i="3"/>
  <c r="AB373" i="3"/>
  <c r="V374" i="3"/>
  <c r="W374" i="3"/>
  <c r="AB374" i="3"/>
  <c r="V375" i="3"/>
  <c r="W375" i="3"/>
  <c r="AB375" i="3"/>
  <c r="V376" i="3"/>
  <c r="W376" i="3"/>
  <c r="AB376" i="3"/>
  <c r="V377" i="3"/>
  <c r="W377" i="3"/>
  <c r="AB377" i="3"/>
  <c r="V378" i="3"/>
  <c r="W378" i="3"/>
  <c r="AB378" i="3"/>
  <c r="V379" i="3"/>
  <c r="W379" i="3"/>
  <c r="AB379" i="3"/>
  <c r="V380" i="3"/>
  <c r="W380" i="3"/>
  <c r="AB380" i="3"/>
  <c r="V381" i="3"/>
  <c r="W381" i="3"/>
  <c r="AB381" i="3"/>
  <c r="V382" i="3"/>
  <c r="W382" i="3"/>
  <c r="AB382" i="3"/>
  <c r="V383" i="3"/>
  <c r="W383" i="3"/>
  <c r="AB383" i="3"/>
  <c r="V384" i="3"/>
  <c r="W384" i="3"/>
  <c r="AB384" i="3"/>
  <c r="V385" i="3"/>
  <c r="W385" i="3"/>
  <c r="AB385" i="3"/>
  <c r="V386" i="3"/>
  <c r="W386" i="3"/>
  <c r="AB386" i="3"/>
  <c r="V387" i="3"/>
  <c r="W387" i="3"/>
  <c r="AB387" i="3"/>
  <c r="V388" i="3"/>
  <c r="W388" i="3"/>
  <c r="AB388" i="3"/>
  <c r="V389" i="3"/>
  <c r="W389" i="3"/>
  <c r="AB389" i="3"/>
  <c r="V390" i="3"/>
  <c r="W390" i="3"/>
  <c r="AB390" i="3"/>
  <c r="V391" i="3"/>
  <c r="W391" i="3"/>
  <c r="AB391" i="3"/>
  <c r="V392" i="3"/>
  <c r="W392" i="3"/>
  <c r="AB392" i="3"/>
  <c r="V393" i="3"/>
  <c r="W393" i="3"/>
  <c r="AB393" i="3"/>
  <c r="V394" i="3"/>
  <c r="W394" i="3"/>
  <c r="AB394" i="3"/>
  <c r="V395" i="3"/>
  <c r="W395" i="3"/>
  <c r="AB395" i="3"/>
  <c r="V396" i="3"/>
  <c r="W396" i="3"/>
  <c r="AB396" i="3"/>
  <c r="V397" i="3"/>
  <c r="W397" i="3"/>
  <c r="AB397" i="3"/>
  <c r="V398" i="3"/>
  <c r="W398" i="3"/>
  <c r="AB398" i="3"/>
  <c r="V399" i="3"/>
  <c r="W399" i="3"/>
  <c r="AB399" i="3"/>
  <c r="V400" i="3"/>
  <c r="W400" i="3"/>
  <c r="AB400" i="3"/>
  <c r="V401" i="3"/>
  <c r="W401" i="3"/>
  <c r="AB401" i="3"/>
  <c r="V402" i="3"/>
  <c r="W402" i="3"/>
  <c r="AB402" i="3"/>
  <c r="V403" i="3"/>
  <c r="W403" i="3"/>
  <c r="AB403" i="3"/>
  <c r="V404" i="3"/>
  <c r="W404" i="3"/>
  <c r="AB404" i="3"/>
  <c r="V405" i="3"/>
  <c r="W405" i="3"/>
  <c r="AB405" i="3"/>
  <c r="V406" i="3"/>
  <c r="W406" i="3"/>
  <c r="AB406" i="3"/>
  <c r="V407" i="3"/>
  <c r="W407" i="3"/>
  <c r="AB407" i="3"/>
  <c r="V408" i="3"/>
  <c r="W408" i="3"/>
  <c r="AB408" i="3"/>
  <c r="V409" i="3"/>
  <c r="W409" i="3"/>
  <c r="AB409" i="3"/>
  <c r="V410" i="3"/>
  <c r="W410" i="3"/>
  <c r="AB410" i="3"/>
  <c r="V411" i="3"/>
  <c r="W411" i="3"/>
  <c r="AB411" i="3"/>
  <c r="V412" i="3"/>
  <c r="W412" i="3"/>
  <c r="AB412" i="3"/>
  <c r="V413" i="3"/>
  <c r="W413" i="3"/>
  <c r="AB413" i="3"/>
  <c r="V414" i="3"/>
  <c r="W414" i="3"/>
  <c r="AB414" i="3"/>
  <c r="V415" i="3"/>
  <c r="W415" i="3"/>
  <c r="AB415" i="3"/>
  <c r="V416" i="3"/>
  <c r="W416" i="3"/>
  <c r="AB416" i="3"/>
  <c r="V417" i="3"/>
  <c r="W417" i="3"/>
  <c r="AB417" i="3"/>
  <c r="V418" i="3"/>
  <c r="W418" i="3"/>
  <c r="AB418" i="3"/>
  <c r="V419" i="3"/>
  <c r="W419" i="3"/>
  <c r="AB419" i="3"/>
  <c r="V420" i="3"/>
  <c r="W420" i="3"/>
  <c r="AB420" i="3"/>
  <c r="V421" i="3"/>
  <c r="W421" i="3"/>
  <c r="AB421" i="3"/>
  <c r="V422" i="3"/>
  <c r="W422" i="3"/>
  <c r="AB422" i="3"/>
  <c r="V423" i="3"/>
  <c r="W423" i="3"/>
  <c r="AB423" i="3"/>
  <c r="V424" i="3"/>
  <c r="W424" i="3"/>
  <c r="AB424" i="3"/>
  <c r="V425" i="3"/>
  <c r="W425" i="3"/>
  <c r="AB425" i="3"/>
  <c r="V426" i="3"/>
  <c r="W426" i="3"/>
  <c r="AB426" i="3"/>
  <c r="V427" i="3"/>
  <c r="W427" i="3"/>
  <c r="AB427" i="3"/>
  <c r="V428" i="3"/>
  <c r="W428" i="3"/>
  <c r="AB428" i="3"/>
  <c r="V429" i="3"/>
  <c r="W429" i="3"/>
  <c r="AB429" i="3"/>
  <c r="V430" i="3"/>
  <c r="W430" i="3"/>
  <c r="AB430" i="3"/>
  <c r="V431" i="3"/>
  <c r="W431" i="3"/>
  <c r="AB431" i="3"/>
  <c r="V432" i="3"/>
  <c r="W432" i="3"/>
  <c r="AB432" i="3"/>
  <c r="V433" i="3"/>
  <c r="W433" i="3"/>
  <c r="AB433" i="3"/>
  <c r="V434" i="3"/>
  <c r="W434" i="3"/>
  <c r="AB434" i="3"/>
  <c r="V435" i="3"/>
  <c r="W435" i="3"/>
  <c r="AB435" i="3"/>
  <c r="V436" i="3"/>
  <c r="W436" i="3"/>
  <c r="AB436" i="3"/>
  <c r="V437" i="3"/>
  <c r="W437" i="3"/>
  <c r="AB437" i="3"/>
  <c r="V438" i="3"/>
  <c r="W438" i="3"/>
  <c r="AB438" i="3"/>
  <c r="V439" i="3"/>
  <c r="W439" i="3"/>
  <c r="AB439" i="3"/>
  <c r="V440" i="3"/>
  <c r="W440" i="3"/>
  <c r="AB440" i="3"/>
  <c r="V441" i="3"/>
  <c r="W441" i="3"/>
  <c r="AB441" i="3"/>
  <c r="V442" i="3"/>
  <c r="W442" i="3"/>
  <c r="AB442" i="3"/>
  <c r="V443" i="3"/>
  <c r="W443" i="3"/>
  <c r="AB443" i="3"/>
  <c r="V444" i="3"/>
  <c r="W444" i="3"/>
  <c r="AB444" i="3"/>
  <c r="V445" i="3"/>
  <c r="W445" i="3"/>
  <c r="AB445" i="3"/>
  <c r="V446" i="3"/>
  <c r="W446" i="3"/>
  <c r="AB446" i="3"/>
  <c r="V447" i="3"/>
  <c r="W447" i="3"/>
  <c r="AB447" i="3"/>
  <c r="V448" i="3"/>
  <c r="W448" i="3"/>
  <c r="AB448" i="3"/>
  <c r="V449" i="3"/>
  <c r="W449" i="3"/>
  <c r="AB449" i="3"/>
  <c r="V450" i="3"/>
  <c r="W450" i="3"/>
  <c r="AB450" i="3"/>
  <c r="V451" i="3"/>
  <c r="W451" i="3"/>
  <c r="AB451" i="3"/>
  <c r="V452" i="3"/>
  <c r="W452" i="3"/>
  <c r="AB452" i="3"/>
  <c r="V453" i="3"/>
  <c r="W453" i="3"/>
  <c r="AB453" i="3"/>
  <c r="V454" i="3"/>
  <c r="W454" i="3"/>
  <c r="AB454" i="3"/>
  <c r="V455" i="3"/>
  <c r="W455" i="3"/>
  <c r="AB455" i="3"/>
  <c r="V456" i="3"/>
  <c r="W456" i="3"/>
  <c r="AB456" i="3"/>
  <c r="V457" i="3"/>
  <c r="W457" i="3"/>
  <c r="AB457" i="3"/>
  <c r="V458" i="3"/>
  <c r="W458" i="3"/>
  <c r="AB458" i="3"/>
  <c r="V459" i="3"/>
  <c r="W459" i="3"/>
  <c r="AB459" i="3"/>
  <c r="V460" i="3"/>
  <c r="W460" i="3"/>
  <c r="AB460" i="3"/>
  <c r="V461" i="3"/>
  <c r="W461" i="3"/>
  <c r="AB461" i="3"/>
  <c r="V462" i="3"/>
  <c r="W462" i="3"/>
  <c r="AB462" i="3"/>
  <c r="V463" i="3"/>
  <c r="W463" i="3"/>
  <c r="AB463" i="3"/>
  <c r="V464" i="3"/>
  <c r="W464" i="3"/>
  <c r="AB464" i="3"/>
  <c r="V465" i="3"/>
  <c r="W465" i="3"/>
  <c r="AB465" i="3"/>
  <c r="V466" i="3"/>
  <c r="W466" i="3"/>
  <c r="AB466" i="3"/>
  <c r="V467" i="3"/>
  <c r="W467" i="3"/>
  <c r="AB467" i="3"/>
  <c r="V468" i="3"/>
  <c r="W468" i="3"/>
  <c r="AB468" i="3"/>
  <c r="V469" i="3"/>
  <c r="W469" i="3"/>
  <c r="AB469" i="3"/>
  <c r="V470" i="3"/>
  <c r="W470" i="3"/>
  <c r="AB470" i="3"/>
  <c r="V471" i="3"/>
  <c r="W471" i="3"/>
  <c r="AB471" i="3"/>
  <c r="V472" i="3"/>
  <c r="W472" i="3"/>
  <c r="AB472" i="3"/>
  <c r="V473" i="3"/>
  <c r="W473" i="3"/>
  <c r="AB473" i="3"/>
  <c r="V474" i="3"/>
  <c r="W474" i="3"/>
  <c r="AB474" i="3"/>
  <c r="V475" i="3"/>
  <c r="W475" i="3"/>
  <c r="AB475" i="3"/>
  <c r="V476" i="3"/>
  <c r="W476" i="3"/>
  <c r="AB476" i="3"/>
  <c r="V477" i="3"/>
  <c r="W477" i="3"/>
  <c r="AB477" i="3"/>
  <c r="V478" i="3"/>
  <c r="W478" i="3"/>
  <c r="AB478" i="3"/>
  <c r="V479" i="3"/>
  <c r="W479" i="3"/>
  <c r="AB479" i="3"/>
  <c r="V480" i="3"/>
  <c r="W480" i="3"/>
  <c r="AB480" i="3"/>
  <c r="V481" i="3"/>
  <c r="W481" i="3"/>
  <c r="AB481" i="3"/>
  <c r="V482" i="3"/>
  <c r="W482" i="3"/>
  <c r="AB482" i="3"/>
  <c r="V483" i="3"/>
  <c r="W483" i="3"/>
  <c r="AB483" i="3"/>
  <c r="V484" i="3"/>
  <c r="W484" i="3"/>
  <c r="AB484" i="3"/>
  <c r="V485" i="3"/>
  <c r="W485" i="3"/>
  <c r="AB485" i="3"/>
  <c r="V486" i="3"/>
  <c r="W486" i="3"/>
  <c r="AB486" i="3"/>
  <c r="V487" i="3"/>
  <c r="W487" i="3"/>
  <c r="AB487" i="3"/>
  <c r="V488" i="3"/>
  <c r="W488" i="3"/>
  <c r="AB488" i="3"/>
  <c r="V489" i="3"/>
  <c r="W489" i="3"/>
  <c r="AB489" i="3"/>
  <c r="V490" i="3"/>
  <c r="W490" i="3"/>
  <c r="AB490" i="3"/>
  <c r="V491" i="3"/>
  <c r="W491" i="3"/>
  <c r="AB491" i="3"/>
  <c r="V492" i="3"/>
  <c r="W492" i="3"/>
  <c r="AB492" i="3"/>
  <c r="V493" i="3"/>
  <c r="W493" i="3"/>
  <c r="AB493" i="3"/>
  <c r="V494" i="3"/>
  <c r="W494" i="3"/>
  <c r="AB494" i="3"/>
  <c r="V495" i="3"/>
  <c r="W495" i="3"/>
  <c r="AB495" i="3"/>
  <c r="V496" i="3"/>
  <c r="W496" i="3"/>
  <c r="AB496" i="3"/>
  <c r="V497" i="3"/>
  <c r="W497" i="3"/>
  <c r="AB497" i="3"/>
  <c r="V498" i="3"/>
  <c r="W498" i="3"/>
  <c r="AB498" i="3"/>
  <c r="V499" i="3"/>
  <c r="W499" i="3"/>
  <c r="AB499" i="3"/>
  <c r="V500" i="3"/>
  <c r="W500" i="3"/>
  <c r="AB500" i="3"/>
  <c r="V501" i="3"/>
  <c r="W501" i="3"/>
  <c r="AB501" i="3"/>
  <c r="V502" i="3"/>
  <c r="W502" i="3"/>
  <c r="AB502" i="3"/>
  <c r="V503" i="3"/>
  <c r="W503" i="3"/>
  <c r="AB503" i="3"/>
  <c r="V504" i="3"/>
  <c r="W504" i="3"/>
  <c r="AB504" i="3"/>
  <c r="V505" i="3"/>
  <c r="W505" i="3"/>
  <c r="AB505" i="3"/>
  <c r="V506" i="3"/>
  <c r="W506" i="3"/>
  <c r="AB506" i="3"/>
  <c r="V507" i="3"/>
  <c r="W507" i="3"/>
  <c r="AB507" i="3"/>
  <c r="V508" i="3"/>
  <c r="W508" i="3"/>
  <c r="AB508" i="3"/>
  <c r="V509" i="3"/>
  <c r="W509" i="3"/>
  <c r="AB509" i="3"/>
  <c r="V510" i="3"/>
  <c r="W510" i="3"/>
  <c r="AB510" i="3"/>
  <c r="V511" i="3"/>
  <c r="W511" i="3"/>
  <c r="AB511" i="3"/>
  <c r="V512" i="3"/>
  <c r="W512" i="3"/>
  <c r="AB512" i="3"/>
  <c r="V513" i="3"/>
  <c r="W513" i="3"/>
  <c r="AB513" i="3"/>
  <c r="V514" i="3"/>
  <c r="W514" i="3"/>
  <c r="AB514" i="3"/>
  <c r="V515" i="3"/>
  <c r="W515" i="3"/>
  <c r="AB515" i="3"/>
  <c r="V516" i="3"/>
  <c r="W516" i="3"/>
  <c r="AB516" i="3"/>
  <c r="V517" i="3"/>
  <c r="W517" i="3"/>
  <c r="AB517" i="3"/>
  <c r="V518" i="3"/>
  <c r="W518" i="3"/>
  <c r="AB518" i="3"/>
  <c r="V519" i="3"/>
  <c r="W519" i="3"/>
  <c r="AB519" i="3"/>
  <c r="V520" i="3"/>
  <c r="W520" i="3"/>
  <c r="AB520" i="3"/>
  <c r="V521" i="3"/>
  <c r="W521" i="3"/>
  <c r="AB521" i="3"/>
  <c r="V522" i="3"/>
  <c r="W522" i="3"/>
  <c r="AB522" i="3"/>
  <c r="V523" i="3"/>
  <c r="W523" i="3"/>
  <c r="AB523" i="3"/>
  <c r="V524" i="3"/>
  <c r="W524" i="3"/>
  <c r="AB524" i="3"/>
  <c r="V525" i="3"/>
  <c r="W525" i="3"/>
  <c r="AB525" i="3"/>
  <c r="V526" i="3"/>
  <c r="W526" i="3"/>
  <c r="AB526" i="3"/>
  <c r="V527" i="3"/>
  <c r="W527" i="3"/>
  <c r="AB527" i="3"/>
  <c r="V528" i="3"/>
  <c r="W528" i="3"/>
  <c r="AB528" i="3"/>
  <c r="V529" i="3"/>
  <c r="W529" i="3"/>
  <c r="AB529" i="3"/>
  <c r="V530" i="3"/>
  <c r="W530" i="3"/>
  <c r="AB530" i="3"/>
  <c r="V531" i="3"/>
  <c r="W531" i="3"/>
  <c r="AB531" i="3"/>
  <c r="V532" i="3"/>
  <c r="W532" i="3"/>
  <c r="AB532" i="3"/>
  <c r="V533" i="3"/>
  <c r="W533" i="3"/>
  <c r="AB533" i="3"/>
  <c r="V534" i="3"/>
  <c r="W534" i="3"/>
  <c r="AB534" i="3"/>
  <c r="V535" i="3"/>
  <c r="W535" i="3"/>
  <c r="AB535" i="3"/>
  <c r="V536" i="3"/>
  <c r="W536" i="3"/>
  <c r="AB536" i="3"/>
  <c r="V537" i="3"/>
  <c r="W537" i="3"/>
  <c r="AB537" i="3"/>
  <c r="V538" i="3"/>
  <c r="W538" i="3"/>
  <c r="AB538" i="3"/>
  <c r="V539" i="3"/>
  <c r="W539" i="3"/>
  <c r="AB539" i="3"/>
  <c r="V540" i="3"/>
  <c r="W540" i="3"/>
  <c r="AB540" i="3"/>
  <c r="V541" i="3"/>
  <c r="W541" i="3"/>
  <c r="AB541" i="3"/>
  <c r="V542" i="3"/>
  <c r="W542" i="3"/>
  <c r="AB542" i="3"/>
  <c r="V543" i="3"/>
  <c r="W543" i="3"/>
  <c r="AB543" i="3"/>
  <c r="V544" i="3"/>
  <c r="W544" i="3"/>
  <c r="AB544" i="3"/>
  <c r="V545" i="3"/>
  <c r="W545" i="3"/>
  <c r="AB545" i="3"/>
  <c r="V546" i="3"/>
  <c r="W546" i="3"/>
  <c r="AB546" i="3"/>
  <c r="V547" i="3"/>
  <c r="W547" i="3"/>
  <c r="AB547" i="3"/>
  <c r="V548" i="3"/>
  <c r="W548" i="3"/>
  <c r="AB548" i="3"/>
  <c r="V549" i="3"/>
  <c r="W549" i="3"/>
  <c r="AB549" i="3"/>
  <c r="V550" i="3"/>
  <c r="W550" i="3"/>
  <c r="AB550" i="3"/>
  <c r="V551" i="3"/>
  <c r="W551" i="3"/>
  <c r="AB551" i="3"/>
  <c r="V552" i="3"/>
  <c r="W552" i="3"/>
  <c r="AB552" i="3"/>
  <c r="V553" i="3"/>
  <c r="W553" i="3"/>
  <c r="AB553" i="3"/>
  <c r="V554" i="3"/>
  <c r="W554" i="3"/>
  <c r="AB554" i="3"/>
  <c r="V555" i="3"/>
  <c r="W555" i="3"/>
  <c r="AB555" i="3"/>
  <c r="V556" i="3"/>
  <c r="W556" i="3"/>
  <c r="AB556" i="3"/>
  <c r="V557" i="3"/>
  <c r="W557" i="3"/>
  <c r="AB557" i="3"/>
  <c r="V558" i="3"/>
  <c r="W558" i="3"/>
  <c r="AB558" i="3"/>
  <c r="V559" i="3"/>
  <c r="W559" i="3"/>
  <c r="AB559" i="3"/>
  <c r="V560" i="3"/>
  <c r="W560" i="3"/>
  <c r="AB560" i="3"/>
  <c r="V561" i="3"/>
  <c r="W561" i="3"/>
  <c r="AB561" i="3"/>
  <c r="V562" i="3"/>
  <c r="W562" i="3"/>
  <c r="AB562" i="3"/>
  <c r="V563" i="3"/>
  <c r="W563" i="3"/>
  <c r="AB563" i="3"/>
  <c r="V564" i="3"/>
  <c r="W564" i="3"/>
  <c r="AB564" i="3"/>
  <c r="V565" i="3"/>
  <c r="W565" i="3"/>
  <c r="AB565" i="3"/>
  <c r="V566" i="3"/>
  <c r="W566" i="3"/>
  <c r="AB566" i="3"/>
  <c r="V567" i="3"/>
  <c r="W567" i="3"/>
  <c r="AB567" i="3"/>
  <c r="V568" i="3"/>
  <c r="W568" i="3"/>
  <c r="AB568" i="3"/>
  <c r="V569" i="3"/>
  <c r="W569" i="3"/>
  <c r="AB569" i="3"/>
  <c r="V570" i="3"/>
  <c r="W570" i="3"/>
  <c r="AB570" i="3"/>
  <c r="V571" i="3"/>
  <c r="W571" i="3"/>
  <c r="AB571" i="3"/>
  <c r="V572" i="3"/>
  <c r="W572" i="3"/>
  <c r="AB572" i="3"/>
  <c r="V573" i="3"/>
  <c r="W573" i="3"/>
  <c r="AB573" i="3"/>
  <c r="V574" i="3"/>
  <c r="W574" i="3"/>
  <c r="AB574" i="3"/>
  <c r="V575" i="3"/>
  <c r="W575" i="3"/>
  <c r="AB575" i="3"/>
  <c r="V576" i="3"/>
  <c r="W576" i="3"/>
  <c r="AB576" i="3"/>
  <c r="V577" i="3"/>
  <c r="W577" i="3"/>
  <c r="AB577" i="3"/>
  <c r="V578" i="3"/>
  <c r="W578" i="3"/>
  <c r="AB578" i="3"/>
  <c r="V579" i="3"/>
  <c r="W579" i="3"/>
  <c r="AB579" i="3"/>
  <c r="V580" i="3"/>
  <c r="W580" i="3"/>
  <c r="AB580" i="3"/>
  <c r="V581" i="3"/>
  <c r="W581" i="3"/>
  <c r="AB581" i="3"/>
  <c r="V582" i="3"/>
  <c r="W582" i="3"/>
  <c r="AB582" i="3"/>
  <c r="V583" i="3"/>
  <c r="W583" i="3"/>
  <c r="AB583" i="3"/>
  <c r="V584" i="3"/>
  <c r="W584" i="3"/>
  <c r="AB584" i="3"/>
  <c r="V585" i="3"/>
  <c r="W585" i="3"/>
  <c r="AB585" i="3"/>
  <c r="V586" i="3"/>
  <c r="W586" i="3"/>
  <c r="AB586" i="3"/>
  <c r="V587" i="3"/>
  <c r="W587" i="3"/>
  <c r="AB587" i="3"/>
  <c r="V588" i="3"/>
  <c r="W588" i="3"/>
  <c r="AB588" i="3"/>
  <c r="V589" i="3"/>
  <c r="W589" i="3"/>
  <c r="AB589" i="3"/>
  <c r="V590" i="3"/>
  <c r="W590" i="3"/>
  <c r="AB590" i="3"/>
  <c r="V591" i="3"/>
  <c r="W591" i="3"/>
  <c r="AB591" i="3"/>
  <c r="V592" i="3"/>
  <c r="W592" i="3"/>
  <c r="AB592" i="3"/>
  <c r="V593" i="3"/>
  <c r="W593" i="3"/>
  <c r="AB593" i="3"/>
  <c r="V594" i="3"/>
  <c r="W594" i="3"/>
  <c r="AB594" i="3"/>
  <c r="V595" i="3"/>
  <c r="W595" i="3"/>
  <c r="AB595" i="3"/>
  <c r="V596" i="3"/>
  <c r="W596" i="3"/>
  <c r="AB596" i="3"/>
  <c r="V597" i="3"/>
  <c r="W597" i="3"/>
  <c r="AB597" i="3"/>
  <c r="V598" i="3"/>
  <c r="W598" i="3"/>
  <c r="AB598" i="3"/>
  <c r="V599" i="3"/>
  <c r="W599" i="3"/>
  <c r="AB599" i="3"/>
  <c r="V600" i="3"/>
  <c r="W600" i="3"/>
  <c r="AB600" i="3"/>
  <c r="V601" i="3"/>
  <c r="W601" i="3"/>
  <c r="AB601" i="3"/>
  <c r="V602" i="3"/>
  <c r="W602" i="3"/>
  <c r="AB602" i="3"/>
  <c r="V603" i="3"/>
  <c r="W603" i="3"/>
  <c r="AB603" i="3"/>
  <c r="V604" i="3"/>
  <c r="W604" i="3"/>
  <c r="AB604" i="3"/>
  <c r="V605" i="3"/>
  <c r="W605" i="3"/>
  <c r="AB605" i="3"/>
  <c r="V606" i="3"/>
  <c r="W606" i="3"/>
  <c r="AB606" i="3"/>
  <c r="V607" i="3"/>
  <c r="W607" i="3"/>
  <c r="AB607" i="3"/>
  <c r="V608" i="3"/>
  <c r="W608" i="3"/>
  <c r="AB608" i="3"/>
  <c r="V609" i="3"/>
  <c r="W609" i="3"/>
  <c r="AB609" i="3"/>
  <c r="V610" i="3"/>
  <c r="W610" i="3"/>
  <c r="AB610" i="3"/>
  <c r="V611" i="3"/>
  <c r="W611" i="3"/>
  <c r="AB611" i="3"/>
  <c r="V612" i="3"/>
  <c r="W612" i="3"/>
  <c r="AB612" i="3"/>
  <c r="V613" i="3"/>
  <c r="W613" i="3"/>
  <c r="AB613" i="3"/>
  <c r="V614" i="3"/>
  <c r="W614" i="3"/>
  <c r="AB614" i="3"/>
  <c r="V615" i="3"/>
  <c r="W615" i="3"/>
  <c r="AB615" i="3"/>
  <c r="V616" i="3"/>
  <c r="W616" i="3"/>
  <c r="AB616" i="3"/>
  <c r="V617" i="3"/>
  <c r="W617" i="3"/>
  <c r="AB617" i="3"/>
  <c r="V618" i="3"/>
  <c r="W618" i="3"/>
  <c r="AB618" i="3"/>
  <c r="V619" i="3"/>
  <c r="W619" i="3"/>
  <c r="AB619" i="3"/>
  <c r="V620" i="3"/>
  <c r="W620" i="3"/>
  <c r="AB620" i="3"/>
  <c r="V621" i="3"/>
  <c r="W621" i="3"/>
  <c r="AB621" i="3"/>
  <c r="V622" i="3"/>
  <c r="W622" i="3"/>
  <c r="AB622" i="3"/>
  <c r="V623" i="3"/>
  <c r="W623" i="3"/>
  <c r="AB623" i="3"/>
  <c r="V624" i="3"/>
  <c r="W624" i="3"/>
  <c r="AB624" i="3"/>
  <c r="V625" i="3"/>
  <c r="W625" i="3"/>
  <c r="AB625" i="3"/>
  <c r="V626" i="3"/>
  <c r="W626" i="3"/>
  <c r="AB626" i="3"/>
  <c r="V627" i="3"/>
  <c r="W627" i="3"/>
  <c r="AB627" i="3"/>
  <c r="V628" i="3"/>
  <c r="W628" i="3"/>
  <c r="AB628" i="3"/>
  <c r="V629" i="3"/>
  <c r="W629" i="3"/>
  <c r="AB629" i="3"/>
  <c r="V630" i="3"/>
  <c r="W630" i="3"/>
  <c r="AB630" i="3"/>
  <c r="V631" i="3"/>
  <c r="W631" i="3"/>
  <c r="AB631" i="3"/>
  <c r="V632" i="3"/>
  <c r="W632" i="3"/>
  <c r="AB632" i="3"/>
  <c r="V633" i="3"/>
  <c r="W633" i="3"/>
  <c r="AB633" i="3"/>
  <c r="V634" i="3"/>
  <c r="W634" i="3"/>
  <c r="AB634" i="3"/>
  <c r="V635" i="3"/>
  <c r="W635" i="3"/>
  <c r="AB635" i="3"/>
  <c r="V636" i="3"/>
  <c r="W636" i="3"/>
  <c r="AB636" i="3"/>
  <c r="V637" i="3"/>
  <c r="W637" i="3"/>
  <c r="AB637" i="3"/>
  <c r="V638" i="3"/>
  <c r="W638" i="3"/>
  <c r="AB638" i="3"/>
  <c r="V639" i="3"/>
  <c r="W639" i="3"/>
  <c r="AB639" i="3"/>
  <c r="V640" i="3"/>
  <c r="W640" i="3"/>
  <c r="AB640" i="3"/>
  <c r="V641" i="3"/>
  <c r="W641" i="3"/>
  <c r="AB641" i="3"/>
  <c r="V642" i="3"/>
  <c r="W642" i="3"/>
  <c r="AB642" i="3"/>
  <c r="V643" i="3"/>
  <c r="W643" i="3"/>
  <c r="AB643" i="3"/>
  <c r="V644" i="3"/>
  <c r="W644" i="3"/>
  <c r="AB644" i="3"/>
  <c r="V645" i="3"/>
  <c r="W645" i="3"/>
  <c r="AB645" i="3"/>
  <c r="V646" i="3"/>
  <c r="W646" i="3"/>
  <c r="AB646" i="3"/>
  <c r="V647" i="3"/>
  <c r="W647" i="3"/>
  <c r="AB647" i="3"/>
  <c r="V648" i="3"/>
  <c r="W648" i="3"/>
  <c r="AB648" i="3"/>
  <c r="V649" i="3"/>
  <c r="W649" i="3"/>
  <c r="AB649" i="3"/>
  <c r="V650" i="3"/>
  <c r="W650" i="3"/>
  <c r="AB650" i="3"/>
  <c r="V651" i="3"/>
  <c r="W651" i="3"/>
  <c r="AB651" i="3"/>
  <c r="V652" i="3"/>
  <c r="W652" i="3"/>
  <c r="AB652" i="3"/>
  <c r="V653" i="3"/>
  <c r="W653" i="3"/>
  <c r="AB653" i="3"/>
  <c r="V654" i="3"/>
  <c r="W654" i="3"/>
  <c r="AB654" i="3"/>
  <c r="V655" i="3"/>
  <c r="W655" i="3"/>
  <c r="AB655" i="3"/>
  <c r="V656" i="3"/>
  <c r="W656" i="3"/>
  <c r="AB656" i="3"/>
  <c r="V657" i="3"/>
  <c r="W657" i="3"/>
  <c r="AB657" i="3"/>
  <c r="V658" i="3"/>
  <c r="W658" i="3"/>
  <c r="AB658" i="3"/>
  <c r="V659" i="3"/>
  <c r="W659" i="3"/>
  <c r="AB659" i="3"/>
  <c r="V660" i="3"/>
  <c r="W660" i="3"/>
  <c r="AB660" i="3"/>
  <c r="V661" i="3"/>
  <c r="W661" i="3"/>
  <c r="AB661" i="3"/>
  <c r="V662" i="3"/>
  <c r="W662" i="3"/>
  <c r="AB662" i="3"/>
  <c r="V663" i="3"/>
  <c r="W663" i="3"/>
  <c r="AB663" i="3"/>
  <c r="V664" i="3"/>
  <c r="W664" i="3"/>
  <c r="AB664" i="3"/>
  <c r="V665" i="3"/>
  <c r="W665" i="3"/>
  <c r="AB665" i="3"/>
  <c r="V666" i="3"/>
  <c r="W666" i="3"/>
  <c r="AB666" i="3"/>
  <c r="V667" i="3"/>
  <c r="W667" i="3"/>
  <c r="AB667" i="3"/>
  <c r="V668" i="3"/>
  <c r="W668" i="3"/>
  <c r="AB668" i="3"/>
  <c r="V669" i="3"/>
  <c r="W669" i="3"/>
  <c r="AB669" i="3"/>
  <c r="V670" i="3"/>
  <c r="W670" i="3"/>
  <c r="AB670" i="3"/>
  <c r="V671" i="3"/>
  <c r="W671" i="3"/>
  <c r="AB671" i="3"/>
  <c r="V672" i="3"/>
  <c r="W672" i="3"/>
  <c r="AB672" i="3"/>
  <c r="V673" i="3"/>
  <c r="W673" i="3"/>
  <c r="AB673" i="3"/>
  <c r="V674" i="3"/>
  <c r="W674" i="3"/>
  <c r="AB674" i="3"/>
  <c r="V675" i="3"/>
  <c r="W675" i="3"/>
  <c r="AB675" i="3"/>
  <c r="V676" i="3"/>
  <c r="W676" i="3"/>
  <c r="AB676" i="3"/>
  <c r="V677" i="3"/>
  <c r="W677" i="3"/>
  <c r="AB677" i="3"/>
  <c r="V678" i="3"/>
  <c r="W678" i="3"/>
  <c r="AB678" i="3"/>
  <c r="V679" i="3"/>
  <c r="W679" i="3"/>
  <c r="AB679" i="3"/>
  <c r="V680" i="3"/>
  <c r="W680" i="3"/>
  <c r="AB680" i="3"/>
  <c r="V681" i="3"/>
  <c r="W681" i="3"/>
  <c r="AB681" i="3"/>
  <c r="V682" i="3"/>
  <c r="W682" i="3"/>
  <c r="AB682" i="3"/>
  <c r="V683" i="3"/>
  <c r="W683" i="3"/>
  <c r="AB683" i="3"/>
  <c r="V684" i="3"/>
  <c r="W684" i="3"/>
  <c r="AB684" i="3"/>
  <c r="V685" i="3"/>
  <c r="W685" i="3"/>
  <c r="AB685" i="3"/>
  <c r="V686" i="3"/>
  <c r="W686" i="3"/>
  <c r="AB686" i="3"/>
  <c r="V687" i="3"/>
  <c r="W687" i="3"/>
  <c r="AB687" i="3"/>
  <c r="V688" i="3"/>
  <c r="W688" i="3"/>
  <c r="AB688" i="3"/>
  <c r="V689" i="3"/>
  <c r="W689" i="3"/>
  <c r="AB689" i="3"/>
  <c r="V690" i="3"/>
  <c r="W690" i="3"/>
  <c r="AB690" i="3"/>
  <c r="V691" i="3"/>
  <c r="W691" i="3"/>
  <c r="AB691" i="3"/>
  <c r="V692" i="3"/>
  <c r="W692" i="3"/>
  <c r="AB692" i="3"/>
  <c r="V693" i="3"/>
  <c r="W693" i="3"/>
  <c r="AB693" i="3"/>
  <c r="V694" i="3"/>
  <c r="W694" i="3"/>
  <c r="AB694" i="3"/>
  <c r="V695" i="3"/>
  <c r="W695" i="3"/>
  <c r="AB695" i="3"/>
  <c r="V696" i="3"/>
  <c r="W696" i="3"/>
  <c r="AB696" i="3"/>
  <c r="V697" i="3"/>
  <c r="W697" i="3"/>
  <c r="AB697" i="3"/>
  <c r="V698" i="3"/>
  <c r="W698" i="3"/>
  <c r="AB698" i="3"/>
  <c r="V699" i="3"/>
  <c r="W699" i="3"/>
  <c r="AB699" i="3"/>
  <c r="V700" i="3"/>
  <c r="W700" i="3"/>
  <c r="AB700" i="3"/>
  <c r="V701" i="3"/>
  <c r="W701" i="3"/>
  <c r="AB701" i="3"/>
  <c r="V702" i="3"/>
  <c r="W702" i="3"/>
  <c r="AB702" i="3"/>
  <c r="V703" i="3"/>
  <c r="W703" i="3"/>
  <c r="AB703" i="3"/>
  <c r="V704" i="3"/>
  <c r="W704" i="3"/>
  <c r="AB704" i="3"/>
  <c r="V705" i="3"/>
  <c r="W705" i="3"/>
  <c r="AB705" i="3"/>
  <c r="V706" i="3"/>
  <c r="W706" i="3"/>
  <c r="AB706" i="3"/>
  <c r="V707" i="3"/>
  <c r="W707" i="3"/>
  <c r="AB707" i="3"/>
  <c r="V708" i="3"/>
  <c r="W708" i="3"/>
  <c r="AB708" i="3"/>
  <c r="V709" i="3"/>
  <c r="W709" i="3"/>
  <c r="AB709" i="3"/>
  <c r="V710" i="3"/>
  <c r="W710" i="3"/>
  <c r="AB710" i="3"/>
  <c r="V711" i="3"/>
  <c r="W711" i="3"/>
  <c r="AB711" i="3"/>
  <c r="V712" i="3"/>
  <c r="W712" i="3"/>
  <c r="AB712" i="3"/>
  <c r="V713" i="3"/>
  <c r="W713" i="3"/>
  <c r="AB713" i="3"/>
  <c r="V714" i="3"/>
  <c r="W714" i="3"/>
  <c r="AB714" i="3"/>
  <c r="V715" i="3"/>
  <c r="W715" i="3"/>
  <c r="AB715" i="3"/>
  <c r="V716" i="3"/>
  <c r="W716" i="3"/>
  <c r="AB716" i="3"/>
  <c r="V717" i="3"/>
  <c r="W717" i="3"/>
  <c r="AB717" i="3"/>
  <c r="V718" i="3"/>
  <c r="W718" i="3"/>
  <c r="AB718" i="3"/>
  <c r="V719" i="3"/>
  <c r="W719" i="3"/>
  <c r="AB719" i="3"/>
  <c r="V720" i="3"/>
  <c r="W720" i="3"/>
  <c r="AB720" i="3"/>
  <c r="V721" i="3"/>
  <c r="W721" i="3"/>
  <c r="AB721" i="3"/>
  <c r="V722" i="3"/>
  <c r="W722" i="3"/>
  <c r="AB722" i="3"/>
  <c r="V723" i="3"/>
  <c r="W723" i="3"/>
  <c r="AB723" i="3"/>
  <c r="V724" i="3"/>
  <c r="W724" i="3"/>
  <c r="AB724" i="3"/>
  <c r="V725" i="3"/>
  <c r="W725" i="3"/>
  <c r="AB725" i="3"/>
  <c r="V726" i="3"/>
  <c r="W726" i="3"/>
  <c r="AB726" i="3"/>
  <c r="V727" i="3"/>
  <c r="W727" i="3"/>
  <c r="AB727" i="3"/>
  <c r="V728" i="3"/>
  <c r="W728" i="3"/>
  <c r="AB728" i="3"/>
  <c r="V729" i="3"/>
  <c r="W729" i="3"/>
  <c r="AB729" i="3"/>
  <c r="V730" i="3"/>
  <c r="W730" i="3"/>
  <c r="AB730" i="3"/>
  <c r="V731" i="3"/>
  <c r="W731" i="3"/>
  <c r="AB731" i="3"/>
  <c r="V732" i="3"/>
  <c r="W732" i="3"/>
  <c r="AB732" i="3"/>
  <c r="V733" i="3"/>
  <c r="W733" i="3"/>
  <c r="AB733" i="3"/>
  <c r="V734" i="3"/>
  <c r="W734" i="3"/>
  <c r="AB734" i="3"/>
  <c r="V735" i="3"/>
  <c r="W735" i="3"/>
  <c r="AB735" i="3"/>
  <c r="V736" i="3"/>
  <c r="W736" i="3"/>
  <c r="AB736" i="3"/>
  <c r="V737" i="3"/>
  <c r="W737" i="3"/>
  <c r="AB737" i="3"/>
  <c r="V738" i="3"/>
  <c r="W738" i="3"/>
  <c r="AB738" i="3"/>
  <c r="V739" i="3"/>
  <c r="W739" i="3"/>
  <c r="AB739" i="3"/>
  <c r="V740" i="3"/>
  <c r="W740" i="3"/>
  <c r="AB740" i="3"/>
  <c r="V741" i="3"/>
  <c r="W741" i="3"/>
  <c r="AB741" i="3"/>
  <c r="V742" i="3"/>
  <c r="W742" i="3"/>
  <c r="AB742" i="3"/>
  <c r="V743" i="3"/>
  <c r="W743" i="3"/>
  <c r="AB743" i="3"/>
  <c r="V744" i="3"/>
  <c r="W744" i="3"/>
  <c r="AB744" i="3"/>
  <c r="V745" i="3"/>
  <c r="W745" i="3"/>
  <c r="AB745" i="3"/>
  <c r="V746" i="3"/>
  <c r="W746" i="3"/>
  <c r="AB746" i="3"/>
  <c r="V747" i="3"/>
  <c r="W747" i="3"/>
  <c r="AB747" i="3"/>
  <c r="V748" i="3"/>
  <c r="W748" i="3"/>
  <c r="AB748" i="3"/>
  <c r="V749" i="3"/>
  <c r="W749" i="3"/>
  <c r="AB749" i="3"/>
  <c r="V750" i="3"/>
  <c r="W750" i="3"/>
  <c r="AB750" i="3"/>
  <c r="V751" i="3"/>
  <c r="W751" i="3"/>
  <c r="AB751" i="3"/>
  <c r="V752" i="3"/>
  <c r="W752" i="3"/>
  <c r="AB752" i="3"/>
  <c r="V753" i="3"/>
  <c r="W753" i="3"/>
  <c r="AB753" i="3"/>
  <c r="V754" i="3"/>
  <c r="W754" i="3"/>
  <c r="AB754" i="3"/>
  <c r="V755" i="3"/>
  <c r="W755" i="3"/>
  <c r="AB755" i="3"/>
  <c r="V756" i="3"/>
  <c r="W756" i="3"/>
  <c r="AB756" i="3"/>
  <c r="V757" i="3"/>
  <c r="W757" i="3"/>
  <c r="AB757" i="3"/>
  <c r="V758" i="3"/>
  <c r="W758" i="3"/>
  <c r="AB758" i="3"/>
  <c r="V759" i="3"/>
  <c r="W759" i="3"/>
  <c r="AB759" i="3"/>
  <c r="V760" i="3"/>
  <c r="W760" i="3"/>
  <c r="AB760" i="3"/>
  <c r="V761" i="3"/>
  <c r="W761" i="3"/>
  <c r="AB761" i="3"/>
  <c r="V762" i="3"/>
  <c r="W762" i="3"/>
  <c r="AB762" i="3"/>
  <c r="V763" i="3"/>
  <c r="W763" i="3"/>
  <c r="AB763" i="3"/>
  <c r="V764" i="3"/>
  <c r="W764" i="3"/>
  <c r="AB764" i="3"/>
  <c r="V765" i="3"/>
  <c r="W765" i="3"/>
  <c r="AB765" i="3"/>
  <c r="V766" i="3"/>
  <c r="W766" i="3"/>
  <c r="AB766" i="3"/>
  <c r="V767" i="3"/>
  <c r="W767" i="3"/>
  <c r="AB767" i="3"/>
  <c r="V768" i="3"/>
  <c r="W768" i="3"/>
  <c r="AB768" i="3"/>
  <c r="V769" i="3"/>
  <c r="W769" i="3"/>
  <c r="AB769" i="3"/>
  <c r="V770" i="3"/>
  <c r="W770" i="3"/>
  <c r="AB770" i="3"/>
  <c r="V771" i="3"/>
  <c r="W771" i="3"/>
  <c r="AB771" i="3"/>
  <c r="V772" i="3"/>
  <c r="W772" i="3"/>
  <c r="AB772" i="3"/>
  <c r="V773" i="3"/>
  <c r="W773" i="3"/>
  <c r="AB773" i="3"/>
  <c r="V774" i="3"/>
  <c r="W774" i="3"/>
  <c r="AB774" i="3"/>
  <c r="V775" i="3"/>
  <c r="W775" i="3"/>
  <c r="AB775" i="3"/>
  <c r="V776" i="3"/>
  <c r="W776" i="3"/>
  <c r="AB776" i="3"/>
  <c r="V777" i="3"/>
  <c r="W777" i="3"/>
  <c r="AB777" i="3"/>
  <c r="V778" i="3"/>
  <c r="W778" i="3"/>
  <c r="AB778" i="3"/>
  <c r="V779" i="3"/>
  <c r="W779" i="3"/>
  <c r="AB779" i="3"/>
  <c r="V780" i="3"/>
  <c r="W780" i="3"/>
  <c r="AB780" i="3"/>
  <c r="V781" i="3"/>
  <c r="W781" i="3"/>
  <c r="AB781" i="3"/>
  <c r="V782" i="3"/>
  <c r="W782" i="3"/>
  <c r="AB782" i="3"/>
  <c r="V783" i="3"/>
  <c r="W783" i="3"/>
  <c r="AB783" i="3"/>
  <c r="V784" i="3"/>
  <c r="W784" i="3"/>
  <c r="AB784" i="3"/>
  <c r="V785" i="3"/>
  <c r="W785" i="3"/>
  <c r="AB785" i="3"/>
  <c r="V786" i="3"/>
  <c r="W786" i="3"/>
  <c r="AB786" i="3"/>
  <c r="V787" i="3"/>
  <c r="W787" i="3"/>
  <c r="AB787" i="3"/>
  <c r="V788" i="3"/>
  <c r="W788" i="3"/>
  <c r="AB788" i="3"/>
  <c r="V789" i="3"/>
  <c r="W789" i="3"/>
  <c r="AB789" i="3"/>
  <c r="V790" i="3"/>
  <c r="W790" i="3"/>
  <c r="AB790" i="3"/>
  <c r="V791" i="3"/>
  <c r="W791" i="3"/>
  <c r="AB791" i="3"/>
  <c r="V792" i="3"/>
  <c r="W792" i="3"/>
  <c r="AB792" i="3"/>
  <c r="V793" i="3"/>
  <c r="W793" i="3"/>
  <c r="AB793" i="3"/>
  <c r="V794" i="3"/>
  <c r="W794" i="3"/>
  <c r="AB794" i="3"/>
  <c r="V795" i="3"/>
  <c r="W795" i="3"/>
  <c r="AB795" i="3"/>
  <c r="V796" i="3"/>
  <c r="W796" i="3"/>
  <c r="AB796" i="3"/>
  <c r="V797" i="3"/>
  <c r="W797" i="3"/>
  <c r="AB797" i="3"/>
  <c r="V798" i="3"/>
  <c r="W798" i="3"/>
  <c r="AB798" i="3"/>
  <c r="V799" i="3"/>
  <c r="W799" i="3"/>
  <c r="AB799" i="3"/>
  <c r="V800" i="3"/>
  <c r="W800" i="3"/>
  <c r="AB800" i="3"/>
  <c r="V801" i="3"/>
  <c r="W801" i="3"/>
  <c r="AB801" i="3"/>
  <c r="V802" i="3"/>
  <c r="W802" i="3"/>
  <c r="AB802" i="3"/>
  <c r="V803" i="3"/>
  <c r="W803" i="3"/>
  <c r="AB803" i="3"/>
  <c r="V804" i="3"/>
  <c r="W804" i="3"/>
  <c r="AB804" i="3"/>
  <c r="V805" i="3"/>
  <c r="W805" i="3"/>
  <c r="AB805" i="3"/>
  <c r="V806" i="3"/>
  <c r="W806" i="3"/>
  <c r="AB806" i="3"/>
  <c r="V807" i="3"/>
  <c r="W807" i="3"/>
  <c r="AB807" i="3"/>
  <c r="V808" i="3"/>
  <c r="W808" i="3"/>
  <c r="AB808" i="3"/>
  <c r="V809" i="3"/>
  <c r="W809" i="3"/>
  <c r="AB809" i="3"/>
  <c r="V810" i="3"/>
  <c r="W810" i="3"/>
  <c r="AB810" i="3"/>
  <c r="V811" i="3"/>
  <c r="W811" i="3"/>
  <c r="AB811" i="3"/>
  <c r="V812" i="3"/>
  <c r="W812" i="3"/>
  <c r="AB812" i="3"/>
  <c r="V813" i="3"/>
  <c r="W813" i="3"/>
  <c r="AB813" i="3"/>
  <c r="V814" i="3"/>
  <c r="W814" i="3"/>
  <c r="AB814" i="3"/>
  <c r="V815" i="3"/>
  <c r="W815" i="3"/>
  <c r="AB815" i="3"/>
  <c r="V816" i="3"/>
  <c r="W816" i="3"/>
  <c r="AB816" i="3"/>
  <c r="V817" i="3"/>
  <c r="W817" i="3"/>
  <c r="AB817" i="3"/>
  <c r="V818" i="3"/>
  <c r="W818" i="3"/>
  <c r="AB818" i="3"/>
  <c r="V819" i="3"/>
  <c r="W819" i="3"/>
  <c r="AB819" i="3"/>
  <c r="V820" i="3"/>
  <c r="W820" i="3"/>
  <c r="AB820" i="3"/>
  <c r="V821" i="3"/>
  <c r="W821" i="3"/>
  <c r="AB821" i="3"/>
  <c r="V822" i="3"/>
  <c r="W822" i="3"/>
  <c r="AB822" i="3"/>
  <c r="V823" i="3"/>
  <c r="W823" i="3"/>
  <c r="AB823" i="3"/>
  <c r="V824" i="3"/>
  <c r="W824" i="3"/>
  <c r="AB824" i="3"/>
  <c r="V825" i="3"/>
  <c r="W825" i="3"/>
  <c r="AB825" i="3"/>
  <c r="V826" i="3"/>
  <c r="W826" i="3"/>
  <c r="AB826" i="3"/>
  <c r="V827" i="3"/>
  <c r="W827" i="3"/>
  <c r="AB827" i="3"/>
  <c r="V828" i="3"/>
  <c r="W828" i="3"/>
  <c r="AB828" i="3"/>
  <c r="V829" i="3"/>
  <c r="W829" i="3"/>
  <c r="AB829" i="3"/>
  <c r="V830" i="3"/>
  <c r="W830" i="3"/>
  <c r="AB830" i="3"/>
  <c r="V831" i="3"/>
  <c r="W831" i="3"/>
  <c r="AB831" i="3"/>
  <c r="V832" i="3"/>
  <c r="W832" i="3"/>
  <c r="AB832" i="3"/>
  <c r="V833" i="3"/>
  <c r="W833" i="3"/>
  <c r="AB833" i="3"/>
  <c r="V834" i="3"/>
  <c r="W834" i="3"/>
  <c r="AB834" i="3"/>
  <c r="V835" i="3"/>
  <c r="W835" i="3"/>
  <c r="AB835" i="3"/>
  <c r="V836" i="3"/>
  <c r="W836" i="3"/>
  <c r="AB836" i="3"/>
  <c r="V837" i="3"/>
  <c r="W837" i="3"/>
  <c r="AB837" i="3"/>
  <c r="V838" i="3"/>
  <c r="W838" i="3"/>
  <c r="AB838" i="3"/>
  <c r="V839" i="3"/>
  <c r="W839" i="3"/>
  <c r="AB839" i="3"/>
  <c r="V840" i="3"/>
  <c r="W840" i="3"/>
  <c r="AB840" i="3"/>
  <c r="V841" i="3"/>
  <c r="W841" i="3"/>
  <c r="AB841" i="3"/>
  <c r="V842" i="3"/>
  <c r="W842" i="3"/>
  <c r="AB842" i="3"/>
  <c r="V843" i="3"/>
  <c r="W843" i="3"/>
  <c r="AB843" i="3"/>
  <c r="V844" i="3"/>
  <c r="W844" i="3"/>
  <c r="AB844" i="3"/>
  <c r="V845" i="3"/>
  <c r="W845" i="3"/>
  <c r="AB845" i="3"/>
  <c r="V846" i="3"/>
  <c r="W846" i="3"/>
  <c r="AB846" i="3"/>
  <c r="V847" i="3"/>
  <c r="W847" i="3"/>
  <c r="AB847" i="3"/>
  <c r="V848" i="3"/>
  <c r="W848" i="3"/>
  <c r="AB848" i="3"/>
  <c r="V849" i="3"/>
  <c r="W849" i="3"/>
  <c r="AB849" i="3"/>
  <c r="V850" i="3"/>
  <c r="W850" i="3"/>
  <c r="AB850" i="3"/>
  <c r="V851" i="3"/>
  <c r="W851" i="3"/>
  <c r="AB851" i="3"/>
  <c r="V852" i="3"/>
  <c r="W852" i="3"/>
  <c r="AB852" i="3"/>
  <c r="V853" i="3"/>
  <c r="W853" i="3"/>
  <c r="AB853" i="3"/>
  <c r="V854" i="3"/>
  <c r="W854" i="3"/>
  <c r="AB854" i="3"/>
  <c r="V855" i="3"/>
  <c r="W855" i="3"/>
  <c r="AB855" i="3"/>
  <c r="V856" i="3"/>
  <c r="W856" i="3"/>
  <c r="AB856" i="3"/>
  <c r="V857" i="3"/>
  <c r="W857" i="3"/>
  <c r="AB857" i="3"/>
  <c r="V858" i="3"/>
  <c r="W858" i="3"/>
  <c r="AB858" i="3"/>
  <c r="V859" i="3"/>
  <c r="W859" i="3"/>
  <c r="AB859" i="3"/>
  <c r="V860" i="3"/>
  <c r="W860" i="3"/>
  <c r="AB860" i="3"/>
  <c r="V861" i="3"/>
  <c r="W861" i="3"/>
  <c r="AB861" i="3"/>
  <c r="V862" i="3"/>
  <c r="W862" i="3"/>
  <c r="AB862" i="3"/>
  <c r="V863" i="3"/>
  <c r="W863" i="3"/>
  <c r="AB863" i="3"/>
  <c r="V864" i="3"/>
  <c r="W864" i="3"/>
  <c r="AB864" i="3"/>
  <c r="V865" i="3"/>
  <c r="W865" i="3"/>
  <c r="AB865" i="3"/>
  <c r="V866" i="3"/>
  <c r="W866" i="3"/>
  <c r="AB866" i="3"/>
  <c r="V867" i="3"/>
  <c r="W867" i="3"/>
  <c r="AB867" i="3"/>
  <c r="V868" i="3"/>
  <c r="W868" i="3"/>
  <c r="AB868" i="3"/>
  <c r="V869" i="3"/>
  <c r="W869" i="3"/>
  <c r="AB869" i="3"/>
  <c r="V870" i="3"/>
  <c r="W870" i="3"/>
  <c r="AB870" i="3"/>
  <c r="V871" i="3"/>
  <c r="W871" i="3"/>
  <c r="AB871" i="3"/>
  <c r="V872" i="3"/>
  <c r="W872" i="3"/>
  <c r="AB872" i="3"/>
  <c r="V873" i="3"/>
  <c r="W873" i="3"/>
  <c r="AB873" i="3"/>
  <c r="V874" i="3"/>
  <c r="W874" i="3"/>
  <c r="AB874" i="3"/>
  <c r="V875" i="3"/>
  <c r="W875" i="3"/>
  <c r="AB875" i="3"/>
  <c r="V876" i="3"/>
  <c r="W876" i="3"/>
  <c r="AB876" i="3"/>
  <c r="V877" i="3"/>
  <c r="W877" i="3"/>
  <c r="AB877" i="3"/>
  <c r="V878" i="3"/>
  <c r="W878" i="3"/>
  <c r="AB878" i="3"/>
  <c r="V879" i="3"/>
  <c r="W879" i="3"/>
  <c r="AB879" i="3"/>
  <c r="V880" i="3"/>
  <c r="W880" i="3"/>
  <c r="AB880" i="3"/>
  <c r="V881" i="3"/>
  <c r="W881" i="3"/>
  <c r="AB881" i="3"/>
  <c r="V882" i="3"/>
  <c r="W882" i="3"/>
  <c r="AB882" i="3"/>
  <c r="V883" i="3"/>
  <c r="W883" i="3"/>
  <c r="AB883" i="3"/>
  <c r="V884" i="3"/>
  <c r="W884" i="3"/>
  <c r="AB884" i="3"/>
  <c r="V885" i="3"/>
  <c r="W885" i="3"/>
  <c r="AB885" i="3"/>
  <c r="V886" i="3"/>
  <c r="W886" i="3"/>
  <c r="AB886" i="3"/>
  <c r="V887" i="3"/>
  <c r="W887" i="3"/>
  <c r="AB887" i="3"/>
  <c r="V888" i="3"/>
  <c r="W888" i="3"/>
  <c r="AB888" i="3"/>
  <c r="V889" i="3"/>
  <c r="W889" i="3"/>
  <c r="AB889" i="3"/>
  <c r="V890" i="3"/>
  <c r="W890" i="3"/>
  <c r="AB890" i="3"/>
  <c r="V891" i="3"/>
  <c r="W891" i="3"/>
  <c r="AB891" i="3"/>
  <c r="V892" i="3"/>
  <c r="W892" i="3"/>
  <c r="AB892" i="3"/>
  <c r="V893" i="3"/>
  <c r="W893" i="3"/>
  <c r="AB893" i="3"/>
  <c r="V894" i="3"/>
  <c r="W894" i="3"/>
  <c r="AB894" i="3"/>
  <c r="V895" i="3"/>
  <c r="W895" i="3"/>
  <c r="AB895" i="3"/>
  <c r="V896" i="3"/>
  <c r="W896" i="3"/>
  <c r="AB896" i="3"/>
  <c r="V897" i="3"/>
  <c r="W897" i="3"/>
  <c r="AB897" i="3"/>
  <c r="V898" i="3"/>
  <c r="W898" i="3"/>
  <c r="AB898" i="3"/>
  <c r="V899" i="3"/>
  <c r="W899" i="3"/>
  <c r="AB899" i="3"/>
  <c r="V900" i="3"/>
  <c r="W900" i="3"/>
  <c r="AB900" i="3"/>
  <c r="V901" i="3"/>
  <c r="W901" i="3"/>
  <c r="AB901" i="3"/>
  <c r="V902" i="3"/>
  <c r="W902" i="3"/>
  <c r="AB902" i="3"/>
  <c r="V903" i="3"/>
  <c r="W903" i="3"/>
  <c r="AB903" i="3"/>
  <c r="V904" i="3"/>
  <c r="W904" i="3"/>
  <c r="AB904" i="3"/>
  <c r="V905" i="3"/>
  <c r="W905" i="3"/>
  <c r="AB905" i="3"/>
  <c r="V906" i="3"/>
  <c r="W906" i="3"/>
  <c r="AB906" i="3"/>
  <c r="V907" i="3"/>
  <c r="W907" i="3"/>
  <c r="AB907" i="3"/>
  <c r="V908" i="3"/>
  <c r="W908" i="3"/>
  <c r="AB908" i="3"/>
  <c r="V909" i="3"/>
  <c r="W909" i="3"/>
  <c r="AB909" i="3"/>
  <c r="V910" i="3"/>
  <c r="W910" i="3"/>
  <c r="AB910" i="3"/>
  <c r="V911" i="3"/>
  <c r="W911" i="3"/>
  <c r="AB911" i="3"/>
  <c r="V912" i="3"/>
  <c r="W912" i="3"/>
  <c r="AB912" i="3"/>
  <c r="V913" i="3"/>
  <c r="W913" i="3"/>
  <c r="AB913" i="3"/>
  <c r="V914" i="3"/>
  <c r="W914" i="3"/>
  <c r="AB914" i="3"/>
  <c r="V915" i="3"/>
  <c r="W915" i="3"/>
  <c r="AB915" i="3"/>
  <c r="V916" i="3"/>
  <c r="W916" i="3"/>
  <c r="AB916" i="3"/>
  <c r="V917" i="3"/>
  <c r="W917" i="3"/>
  <c r="AB917" i="3"/>
  <c r="V918" i="3"/>
  <c r="W918" i="3"/>
  <c r="AB918" i="3"/>
  <c r="V919" i="3"/>
  <c r="W919" i="3"/>
  <c r="AB919" i="3"/>
  <c r="V920" i="3"/>
  <c r="W920" i="3"/>
  <c r="AB920" i="3"/>
  <c r="V921" i="3"/>
  <c r="W921" i="3"/>
  <c r="AB921" i="3"/>
  <c r="V922" i="3"/>
  <c r="W922" i="3"/>
  <c r="AB922" i="3"/>
  <c r="V923" i="3"/>
  <c r="W923" i="3"/>
  <c r="AB923" i="3"/>
  <c r="V924" i="3"/>
  <c r="W924" i="3"/>
  <c r="AB924" i="3"/>
  <c r="V925" i="3"/>
  <c r="W925" i="3"/>
  <c r="AB925" i="3"/>
  <c r="V926" i="3"/>
  <c r="W926" i="3"/>
  <c r="AB926" i="3"/>
  <c r="V927" i="3"/>
  <c r="W927" i="3"/>
  <c r="AB927" i="3"/>
  <c r="V928" i="3"/>
  <c r="W928" i="3"/>
  <c r="AB928" i="3"/>
  <c r="V929" i="3"/>
  <c r="W929" i="3"/>
  <c r="AB929" i="3"/>
  <c r="V930" i="3"/>
  <c r="W930" i="3"/>
  <c r="AB930" i="3"/>
  <c r="V931" i="3"/>
  <c r="W931" i="3"/>
  <c r="AB931" i="3"/>
  <c r="V932" i="3"/>
  <c r="W932" i="3"/>
  <c r="AB932" i="3"/>
  <c r="V933" i="3"/>
  <c r="W933" i="3"/>
  <c r="AB933" i="3"/>
  <c r="V934" i="3"/>
  <c r="W934" i="3"/>
  <c r="AB934" i="3"/>
  <c r="V935" i="3"/>
  <c r="W935" i="3"/>
  <c r="AB935" i="3"/>
  <c r="V936" i="3"/>
  <c r="W936" i="3"/>
  <c r="AB936" i="3"/>
  <c r="V937" i="3"/>
  <c r="W937" i="3"/>
  <c r="AB937" i="3"/>
  <c r="V938" i="3"/>
  <c r="W938" i="3"/>
  <c r="AB938" i="3"/>
  <c r="V939" i="3"/>
  <c r="W939" i="3"/>
  <c r="AB939" i="3"/>
  <c r="V940" i="3"/>
  <c r="W940" i="3"/>
  <c r="AB940" i="3"/>
  <c r="V941" i="3"/>
  <c r="W941" i="3"/>
  <c r="AB941" i="3"/>
  <c r="V942" i="3"/>
  <c r="W942" i="3"/>
  <c r="AB942" i="3"/>
  <c r="V943" i="3"/>
  <c r="W943" i="3"/>
  <c r="AB943" i="3"/>
  <c r="V944" i="3"/>
  <c r="W944" i="3"/>
  <c r="AB944" i="3"/>
  <c r="V945" i="3"/>
  <c r="W945" i="3"/>
  <c r="AB945" i="3"/>
  <c r="V946" i="3"/>
  <c r="W946" i="3"/>
  <c r="AB946" i="3"/>
  <c r="V947" i="3"/>
  <c r="W947" i="3"/>
  <c r="AB947" i="3"/>
  <c r="V948" i="3"/>
  <c r="W948" i="3"/>
  <c r="AB948" i="3"/>
  <c r="V949" i="3"/>
  <c r="W949" i="3"/>
  <c r="AB949" i="3"/>
  <c r="V950" i="3"/>
  <c r="W950" i="3"/>
  <c r="AB950" i="3"/>
  <c r="V951" i="3"/>
  <c r="W951" i="3"/>
  <c r="AB951" i="3"/>
  <c r="V952" i="3"/>
  <c r="W952" i="3"/>
  <c r="AB952" i="3"/>
  <c r="V953" i="3"/>
  <c r="W953" i="3"/>
  <c r="AB953" i="3"/>
  <c r="V954" i="3"/>
  <c r="W954" i="3"/>
  <c r="AB954" i="3"/>
  <c r="V955" i="3"/>
  <c r="W955" i="3"/>
  <c r="AB955" i="3"/>
  <c r="V956" i="3"/>
  <c r="W956" i="3"/>
  <c r="AB956" i="3"/>
  <c r="V957" i="3"/>
  <c r="W957" i="3"/>
  <c r="AB957" i="3"/>
  <c r="V958" i="3"/>
  <c r="W958" i="3"/>
  <c r="AB958" i="3"/>
  <c r="V959" i="3"/>
  <c r="W959" i="3"/>
  <c r="AB959" i="3"/>
  <c r="V960" i="3"/>
  <c r="W960" i="3"/>
  <c r="AB960" i="3"/>
  <c r="V961" i="3"/>
  <c r="W961" i="3"/>
  <c r="AB961" i="3"/>
  <c r="V962" i="3"/>
  <c r="W962" i="3"/>
  <c r="AB962" i="3"/>
  <c r="V963" i="3"/>
  <c r="W963" i="3"/>
  <c r="AB963" i="3"/>
  <c r="V964" i="3"/>
  <c r="W964" i="3"/>
  <c r="AB964" i="3"/>
  <c r="V965" i="3"/>
  <c r="W965" i="3"/>
  <c r="AB965" i="3"/>
  <c r="V966" i="3"/>
  <c r="W966" i="3"/>
  <c r="AB966" i="3"/>
  <c r="V967" i="3"/>
  <c r="W967" i="3"/>
  <c r="AB967" i="3"/>
  <c r="V968" i="3"/>
  <c r="W968" i="3"/>
  <c r="AB968" i="3"/>
  <c r="V969" i="3"/>
  <c r="W969" i="3"/>
  <c r="AB969" i="3"/>
  <c r="V970" i="3"/>
  <c r="W970" i="3"/>
  <c r="AB970" i="3"/>
  <c r="V971" i="3"/>
  <c r="W971" i="3"/>
  <c r="AB971" i="3"/>
  <c r="V972" i="3"/>
  <c r="W972" i="3"/>
  <c r="AB972" i="3"/>
  <c r="V973" i="3"/>
  <c r="W973" i="3"/>
  <c r="AB973" i="3"/>
  <c r="V974" i="3"/>
  <c r="W974" i="3"/>
  <c r="AB974" i="3"/>
  <c r="V975" i="3"/>
  <c r="W975" i="3"/>
  <c r="AB975" i="3"/>
  <c r="V976" i="3"/>
  <c r="W976" i="3"/>
  <c r="AB976" i="3"/>
  <c r="V977" i="3"/>
  <c r="W977" i="3"/>
  <c r="AB977" i="3"/>
  <c r="V978" i="3"/>
  <c r="W978" i="3"/>
  <c r="AB978" i="3"/>
  <c r="V979" i="3"/>
  <c r="W979" i="3"/>
  <c r="AB979" i="3"/>
  <c r="V980" i="3"/>
  <c r="W980" i="3"/>
  <c r="AB980" i="3"/>
  <c r="V981" i="3"/>
  <c r="W981" i="3"/>
  <c r="AB981" i="3"/>
  <c r="V982" i="3"/>
  <c r="W982" i="3"/>
  <c r="AB982" i="3"/>
  <c r="V983" i="3"/>
  <c r="W983" i="3"/>
  <c r="AB983" i="3"/>
  <c r="V984" i="3"/>
  <c r="W984" i="3"/>
  <c r="AB984" i="3"/>
  <c r="V985" i="3"/>
  <c r="W985" i="3"/>
  <c r="AB985" i="3"/>
  <c r="V986" i="3"/>
  <c r="W986" i="3"/>
  <c r="AB986" i="3"/>
  <c r="V987" i="3"/>
  <c r="W987" i="3"/>
  <c r="AB987" i="3"/>
  <c r="V988" i="3"/>
  <c r="W988" i="3"/>
  <c r="AB988" i="3"/>
  <c r="V989" i="3"/>
  <c r="W989" i="3"/>
  <c r="AB989" i="3"/>
  <c r="V990" i="3"/>
  <c r="W990" i="3"/>
  <c r="AB990" i="3"/>
  <c r="V991" i="3"/>
  <c r="W991" i="3"/>
  <c r="AB991" i="3"/>
  <c r="V992" i="3"/>
  <c r="W992" i="3"/>
  <c r="AB992" i="3"/>
  <c r="V993" i="3"/>
  <c r="W993" i="3"/>
  <c r="AB993" i="3"/>
  <c r="V994" i="3"/>
  <c r="W994" i="3"/>
  <c r="AB994" i="3"/>
  <c r="V995" i="3"/>
  <c r="W995" i="3"/>
  <c r="AB995" i="3"/>
  <c r="V996" i="3"/>
  <c r="W996" i="3"/>
  <c r="AB996" i="3"/>
  <c r="V997" i="3"/>
  <c r="W997" i="3"/>
  <c r="AB997" i="3"/>
  <c r="V998" i="3"/>
  <c r="W998" i="3"/>
  <c r="AB998" i="3"/>
  <c r="V999" i="3"/>
  <c r="W999" i="3"/>
  <c r="AB999" i="3"/>
  <c r="V1000" i="3"/>
  <c r="W1000" i="3"/>
  <c r="AB1000" i="3"/>
  <c r="V1001" i="3"/>
  <c r="W1001" i="3"/>
  <c r="AB1001" i="3"/>
  <c r="R303" i="1" l="1"/>
  <c r="R294" i="1"/>
  <c r="R291" i="1"/>
  <c r="R268" i="1"/>
  <c r="R241" i="1"/>
  <c r="R226" i="1"/>
  <c r="R213" i="1"/>
  <c r="R199" i="1"/>
  <c r="R161" i="1"/>
  <c r="R160" i="1"/>
  <c r="R153" i="1"/>
  <c r="R151" i="1"/>
  <c r="R150" i="1"/>
  <c r="R126" i="1"/>
  <c r="R122" i="1"/>
  <c r="R90" i="1"/>
  <c r="R60" i="1"/>
  <c r="R27" i="1"/>
  <c r="R21" i="1"/>
  <c r="R16" i="1"/>
  <c r="R311" i="9"/>
  <c r="R304" i="9"/>
  <c r="R260" i="9"/>
  <c r="R231" i="9"/>
  <c r="R194" i="9"/>
  <c r="R167" i="9"/>
  <c r="R166" i="9"/>
  <c r="R161" i="9"/>
  <c r="R129" i="9"/>
  <c r="R111" i="9"/>
  <c r="R91" i="9"/>
  <c r="R87" i="9"/>
  <c r="R80" i="9"/>
  <c r="R75" i="9"/>
  <c r="R66" i="9"/>
  <c r="R60" i="9"/>
  <c r="R42" i="9"/>
  <c r="R32" i="9"/>
  <c r="R6" i="9"/>
  <c r="G12" i="13"/>
  <c r="D12" i="13"/>
  <c r="B26" i="5" a="1"/>
  <c r="X26" i="5" a="1"/>
  <c r="B26" i="5" l="1"/>
  <c r="X26" i="5"/>
  <c r="W319" i="3"/>
  <c r="V319" i="3"/>
  <c r="AZ3" i="2"/>
  <c r="AZ4" i="2"/>
  <c r="AZ5" i="2"/>
  <c r="AZ6" i="2"/>
  <c r="AZ7" i="2"/>
  <c r="AZ8" i="2"/>
  <c r="AZ2" i="2"/>
  <c r="AZ10" i="2"/>
  <c r="AZ11" i="2"/>
  <c r="AZ12" i="2"/>
  <c r="AZ74" i="2"/>
  <c r="AZ14" i="2"/>
  <c r="AZ15" i="2"/>
  <c r="AZ16" i="2"/>
  <c r="AZ17" i="2"/>
  <c r="AZ18" i="2"/>
  <c r="AZ430" i="2"/>
  <c r="AZ20" i="2"/>
  <c r="AZ432" i="2"/>
  <c r="AZ22" i="2"/>
  <c r="AZ23" i="2"/>
  <c r="AZ24" i="2"/>
  <c r="AZ75" i="2"/>
  <c r="AZ26" i="2"/>
  <c r="AZ27" i="2"/>
  <c r="AZ79" i="2"/>
  <c r="AZ29" i="2"/>
  <c r="AZ9" i="2"/>
  <c r="AZ31" i="2"/>
  <c r="AZ32" i="2"/>
  <c r="AZ33" i="2"/>
  <c r="AZ34" i="2"/>
  <c r="AZ35" i="2"/>
  <c r="AZ36" i="2"/>
  <c r="AZ37" i="2"/>
  <c r="AZ38" i="2"/>
  <c r="AZ39" i="2"/>
  <c r="AZ434" i="2"/>
  <c r="AZ41" i="2"/>
  <c r="AZ42" i="2"/>
  <c r="AZ43" i="2"/>
  <c r="AZ13" i="2"/>
  <c r="AZ95" i="2"/>
  <c r="AZ46" i="2"/>
  <c r="AZ47" i="2"/>
  <c r="AZ48" i="2"/>
  <c r="AZ435" i="2"/>
  <c r="AZ99" i="2"/>
  <c r="AZ436" i="2"/>
  <c r="AZ52" i="2"/>
  <c r="AZ53" i="2"/>
  <c r="AZ54" i="2"/>
  <c r="AZ439" i="2"/>
  <c r="AZ56" i="2"/>
  <c r="AZ57" i="2"/>
  <c r="AZ440" i="2"/>
  <c r="AZ59" i="2"/>
  <c r="AZ60" i="2"/>
  <c r="AZ61" i="2"/>
  <c r="AZ19" i="2"/>
  <c r="AZ63" i="2"/>
  <c r="AZ64" i="2"/>
  <c r="AZ65" i="2"/>
  <c r="AZ66" i="2"/>
  <c r="AZ67" i="2"/>
  <c r="AZ107" i="2"/>
  <c r="AZ109" i="2"/>
  <c r="AZ70" i="2"/>
  <c r="AZ21" i="2"/>
  <c r="AZ72" i="2"/>
  <c r="AZ73" i="2"/>
  <c r="AZ110" i="2"/>
  <c r="AZ116" i="2"/>
  <c r="AZ76" i="2"/>
  <c r="AZ77" i="2"/>
  <c r="AZ78" i="2"/>
  <c r="AZ118" i="2"/>
  <c r="AZ80" i="2"/>
  <c r="AZ81" i="2"/>
  <c r="AZ82" i="2"/>
  <c r="AZ83" i="2"/>
  <c r="AZ84" i="2"/>
  <c r="AZ85" i="2"/>
  <c r="AZ86" i="2"/>
  <c r="AZ87" i="2"/>
  <c r="AZ88" i="2"/>
  <c r="AZ89" i="2"/>
  <c r="AZ90" i="2"/>
  <c r="AZ91" i="2"/>
  <c r="AZ92" i="2"/>
  <c r="AZ93" i="2"/>
  <c r="AZ94" i="2"/>
  <c r="AZ462" i="2"/>
  <c r="AZ96" i="2"/>
  <c r="AZ97" i="2"/>
  <c r="AZ98" i="2"/>
  <c r="AZ468" i="2"/>
  <c r="AZ100" i="2"/>
  <c r="AZ101" i="2"/>
  <c r="AZ102" i="2"/>
  <c r="AZ103" i="2"/>
  <c r="AZ104" i="2"/>
  <c r="AZ105" i="2"/>
  <c r="AZ106" i="2"/>
  <c r="AZ25" i="2"/>
  <c r="AZ108" i="2"/>
  <c r="AZ476" i="2"/>
  <c r="AZ477" i="2"/>
  <c r="AZ111" i="2"/>
  <c r="AZ112" i="2"/>
  <c r="AZ113" i="2"/>
  <c r="AZ114" i="2"/>
  <c r="AZ115" i="2"/>
  <c r="AZ120" i="2"/>
  <c r="AZ117" i="2"/>
  <c r="AZ121" i="2"/>
  <c r="AZ119" i="2"/>
  <c r="AZ28" i="2"/>
  <c r="AZ139" i="2"/>
  <c r="AZ122" i="2"/>
  <c r="AZ123" i="2"/>
  <c r="AZ124" i="2"/>
  <c r="AZ125" i="2"/>
  <c r="AZ126" i="2"/>
  <c r="AZ127" i="2"/>
  <c r="AZ128" i="2"/>
  <c r="AZ129" i="2"/>
  <c r="AZ130" i="2"/>
  <c r="AZ131" i="2"/>
  <c r="AZ132" i="2"/>
  <c r="AZ133" i="2"/>
  <c r="AZ134" i="2"/>
  <c r="AZ135" i="2"/>
  <c r="AZ136" i="2"/>
  <c r="AZ137" i="2"/>
  <c r="AZ138" i="2"/>
  <c r="AZ140" i="2"/>
  <c r="AZ482" i="2"/>
  <c r="AZ141" i="2"/>
  <c r="AZ142" i="2"/>
  <c r="AZ143" i="2"/>
  <c r="AZ144" i="2"/>
  <c r="AZ145" i="2"/>
  <c r="AZ146" i="2"/>
  <c r="AZ147" i="2"/>
  <c r="AZ148" i="2"/>
  <c r="AZ149" i="2"/>
  <c r="AZ150" i="2"/>
  <c r="AZ151" i="2"/>
  <c r="AZ152" i="2"/>
  <c r="AZ153" i="2"/>
  <c r="AZ154" i="2"/>
  <c r="AZ155" i="2"/>
  <c r="AZ156" i="2"/>
  <c r="AZ157" i="2"/>
  <c r="AZ158" i="2"/>
  <c r="AZ159" i="2"/>
  <c r="AZ160" i="2"/>
  <c r="AZ161" i="2"/>
  <c r="AZ162" i="2"/>
  <c r="AZ163" i="2"/>
  <c r="AZ164" i="2"/>
  <c r="AZ165" i="2"/>
  <c r="AZ166" i="2"/>
  <c r="AZ167" i="2"/>
  <c r="AZ168" i="2"/>
  <c r="AZ169" i="2"/>
  <c r="AZ170" i="2"/>
  <c r="AZ171" i="2"/>
  <c r="AZ172" i="2"/>
  <c r="AZ173" i="2"/>
  <c r="AZ174" i="2"/>
  <c r="AZ175" i="2"/>
  <c r="AZ176" i="2"/>
  <c r="AZ177" i="2"/>
  <c r="AZ178" i="2"/>
  <c r="AZ179" i="2"/>
  <c r="AZ180" i="2"/>
  <c r="AZ181" i="2"/>
  <c r="AZ182" i="2"/>
  <c r="AZ183" i="2"/>
  <c r="AZ184" i="2"/>
  <c r="AZ185" i="2"/>
  <c r="AZ186" i="2"/>
  <c r="AZ187" i="2"/>
  <c r="AZ188" i="2"/>
  <c r="AZ189" i="2"/>
  <c r="AZ190" i="2"/>
  <c r="AZ191" i="2"/>
  <c r="AZ192" i="2"/>
  <c r="AZ488" i="2"/>
  <c r="AZ194" i="2"/>
  <c r="AZ195" i="2"/>
  <c r="AZ196" i="2"/>
  <c r="AZ197" i="2"/>
  <c r="AZ193" i="2"/>
  <c r="AZ199" i="2"/>
  <c r="AZ200" i="2"/>
  <c r="AZ201" i="2"/>
  <c r="AZ202" i="2"/>
  <c r="AZ198" i="2"/>
  <c r="AZ204" i="2"/>
  <c r="AZ205" i="2"/>
  <c r="AZ206" i="2"/>
  <c r="AZ207" i="2"/>
  <c r="AZ491" i="2"/>
  <c r="AZ209" i="2"/>
  <c r="AZ210" i="2"/>
  <c r="AZ211" i="2"/>
  <c r="AZ212" i="2"/>
  <c r="AZ213" i="2"/>
  <c r="AZ214" i="2"/>
  <c r="AZ215" i="2"/>
  <c r="AZ492" i="2"/>
  <c r="AZ217" i="2"/>
  <c r="AZ218" i="2"/>
  <c r="AZ219" i="2"/>
  <c r="AZ220" i="2"/>
  <c r="AZ221" i="2"/>
  <c r="AZ222" i="2"/>
  <c r="AZ223" i="2"/>
  <c r="AZ224" i="2"/>
  <c r="AZ225" i="2"/>
  <c r="AZ226" i="2"/>
  <c r="AZ227" i="2"/>
  <c r="AZ228" i="2"/>
  <c r="AZ229" i="2"/>
  <c r="AZ230" i="2"/>
  <c r="AZ231" i="2"/>
  <c r="AZ30" i="2"/>
  <c r="AZ494" i="2"/>
  <c r="AZ203" i="2"/>
  <c r="AZ235" i="2"/>
  <c r="AZ236" i="2"/>
  <c r="AZ237" i="2"/>
  <c r="AZ238" i="2"/>
  <c r="AZ239" i="2"/>
  <c r="AZ240" i="2"/>
  <c r="AZ241" i="2"/>
  <c r="AZ208" i="2"/>
  <c r="AZ40" i="2"/>
  <c r="AZ244" i="2"/>
  <c r="AZ245" i="2"/>
  <c r="AZ495" i="2"/>
  <c r="AZ247" i="2"/>
  <c r="AZ248" i="2"/>
  <c r="AZ249" i="2"/>
  <c r="AZ250" i="2"/>
  <c r="AZ251" i="2"/>
  <c r="AZ216" i="2"/>
  <c r="AZ253" i="2"/>
  <c r="AZ254" i="2"/>
  <c r="AZ232" i="2"/>
  <c r="AZ256" i="2"/>
  <c r="AZ257" i="2"/>
  <c r="AZ258" i="2"/>
  <c r="AZ259" i="2"/>
  <c r="AZ260" i="2"/>
  <c r="AZ261" i="2"/>
  <c r="AZ233" i="2"/>
  <c r="AZ263" i="2"/>
  <c r="AZ264" i="2"/>
  <c r="AZ265" i="2"/>
  <c r="AZ234" i="2"/>
  <c r="AZ496" i="2"/>
  <c r="AZ268" i="2"/>
  <c r="AZ269" i="2"/>
  <c r="AZ270" i="2"/>
  <c r="AZ242" i="2"/>
  <c r="AZ272" i="2"/>
  <c r="AZ243" i="2"/>
  <c r="AZ274" i="2"/>
  <c r="AZ275" i="2"/>
  <c r="AZ276" i="2"/>
  <c r="AZ502" i="2"/>
  <c r="AZ278" i="2"/>
  <c r="AZ279" i="2"/>
  <c r="AZ280" i="2"/>
  <c r="AZ246" i="2"/>
  <c r="AZ282" i="2"/>
  <c r="AZ283" i="2"/>
  <c r="AZ252" i="2"/>
  <c r="AZ285" i="2"/>
  <c r="AZ286" i="2"/>
  <c r="AZ287" i="2"/>
  <c r="AZ288" i="2"/>
  <c r="AZ289" i="2"/>
  <c r="AZ290" i="2"/>
  <c r="AZ291" i="2"/>
  <c r="AZ292" i="2"/>
  <c r="AZ293" i="2"/>
  <c r="AZ255" i="2"/>
  <c r="AZ295" i="2"/>
  <c r="AZ296" i="2"/>
  <c r="AZ297" i="2"/>
  <c r="AZ298" i="2"/>
  <c r="AZ510" i="2"/>
  <c r="AZ262" i="2"/>
  <c r="AZ301" i="2"/>
  <c r="AZ302" i="2"/>
  <c r="AZ303" i="2"/>
  <c r="AZ511" i="2"/>
  <c r="AZ305" i="2"/>
  <c r="AZ306" i="2"/>
  <c r="AZ307" i="2"/>
  <c r="AZ308" i="2"/>
  <c r="AZ309" i="2"/>
  <c r="AZ310" i="2"/>
  <c r="AZ311" i="2"/>
  <c r="AZ312" i="2"/>
  <c r="AZ313" i="2"/>
  <c r="AZ314" i="2"/>
  <c r="AZ315" i="2"/>
  <c r="AZ316" i="2"/>
  <c r="AZ317" i="2"/>
  <c r="AZ318" i="2"/>
  <c r="AZ319" i="2"/>
  <c r="AZ320" i="2"/>
  <c r="AZ321" i="2"/>
  <c r="AZ322" i="2"/>
  <c r="AZ323" i="2"/>
  <c r="AZ514" i="2"/>
  <c r="AZ325" i="2"/>
  <c r="AZ516" i="2"/>
  <c r="AZ327" i="2"/>
  <c r="AZ328" i="2"/>
  <c r="AZ266" i="2"/>
  <c r="AZ330" i="2"/>
  <c r="AZ331" i="2"/>
  <c r="AZ519" i="2"/>
  <c r="AZ333" i="2"/>
  <c r="AZ334" i="2"/>
  <c r="AZ335" i="2"/>
  <c r="AZ267" i="2"/>
  <c r="AZ337" i="2"/>
  <c r="AZ271" i="2"/>
  <c r="AZ339" i="2"/>
  <c r="AZ340" i="2"/>
  <c r="AZ273" i="2"/>
  <c r="AZ342" i="2"/>
  <c r="AZ343" i="2"/>
  <c r="AZ344" i="2"/>
  <c r="AZ345" i="2"/>
  <c r="AZ523" i="2"/>
  <c r="AZ347" i="2"/>
  <c r="AZ348" i="2"/>
  <c r="AZ349" i="2"/>
  <c r="AZ350" i="2"/>
  <c r="AZ351" i="2"/>
  <c r="AZ352" i="2"/>
  <c r="AZ353" i="2"/>
  <c r="AZ354" i="2"/>
  <c r="AZ355" i="2"/>
  <c r="AZ356" i="2"/>
  <c r="AZ357" i="2"/>
  <c r="AZ358" i="2"/>
  <c r="AZ359" i="2"/>
  <c r="AZ524" i="2"/>
  <c r="AZ361" i="2"/>
  <c r="AZ44" i="2"/>
  <c r="AZ363" i="2"/>
  <c r="AZ364" i="2"/>
  <c r="AZ277" i="2"/>
  <c r="AZ366" i="2"/>
  <c r="AZ528" i="2"/>
  <c r="AZ368" i="2"/>
  <c r="AZ369" i="2"/>
  <c r="AZ370" i="2"/>
  <c r="AZ371" i="2"/>
  <c r="AZ372" i="2"/>
  <c r="AZ373" i="2"/>
  <c r="AZ374" i="2"/>
  <c r="AZ375" i="2"/>
  <c r="AZ376" i="2"/>
  <c r="AZ377" i="2"/>
  <c r="AZ378" i="2"/>
  <c r="AZ379" i="2"/>
  <c r="AZ380" i="2"/>
  <c r="AZ45" i="2"/>
  <c r="AZ382" i="2"/>
  <c r="AZ383" i="2"/>
  <c r="AZ384" i="2"/>
  <c r="AZ385" i="2"/>
  <c r="AZ386" i="2"/>
  <c r="AZ533" i="2"/>
  <c r="AZ281" i="2"/>
  <c r="AZ284" i="2"/>
  <c r="AZ390" i="2"/>
  <c r="AZ391" i="2"/>
  <c r="AZ392" i="2"/>
  <c r="AZ393" i="2"/>
  <c r="AZ394" i="2"/>
  <c r="AZ535" i="2"/>
  <c r="AZ396" i="2"/>
  <c r="AZ397" i="2"/>
  <c r="AZ398" i="2"/>
  <c r="AZ399" i="2"/>
  <c r="AZ400" i="2"/>
  <c r="AZ401" i="2"/>
  <c r="AZ402" i="2"/>
  <c r="AZ403" i="2"/>
  <c r="AZ537" i="2"/>
  <c r="AZ405" i="2"/>
  <c r="AZ406" i="2"/>
  <c r="AZ294" i="2"/>
  <c r="AZ408" i="2"/>
  <c r="AZ409" i="2"/>
  <c r="AZ410" i="2"/>
  <c r="AZ411" i="2"/>
  <c r="AZ412" i="2"/>
  <c r="AZ413" i="2"/>
  <c r="AZ414" i="2"/>
  <c r="AZ415" i="2"/>
  <c r="AZ299" i="2"/>
  <c r="AZ542" i="2"/>
  <c r="AZ545" i="2"/>
  <c r="AZ419" i="2"/>
  <c r="AZ420" i="2"/>
  <c r="AZ421" i="2"/>
  <c r="AZ300" i="2"/>
  <c r="AZ423" i="2"/>
  <c r="AZ550" i="2"/>
  <c r="AZ425" i="2"/>
  <c r="AZ426" i="2"/>
  <c r="AZ427" i="2"/>
  <c r="AZ428" i="2"/>
  <c r="AZ429" i="2"/>
  <c r="AZ49" i="2"/>
  <c r="AZ431" i="2"/>
  <c r="AZ552" i="2"/>
  <c r="AZ433" i="2"/>
  <c r="AZ560" i="2"/>
  <c r="AZ304" i="2"/>
  <c r="AZ324" i="2"/>
  <c r="AZ437" i="2"/>
  <c r="AZ438" i="2"/>
  <c r="AZ50" i="2"/>
  <c r="AZ326" i="2"/>
  <c r="AZ441" i="2"/>
  <c r="AZ442" i="2"/>
  <c r="AZ443" i="2"/>
  <c r="AZ444" i="2"/>
  <c r="AZ445" i="2"/>
  <c r="AZ446" i="2"/>
  <c r="AZ447" i="2"/>
  <c r="AZ448" i="2"/>
  <c r="AZ449" i="2"/>
  <c r="AZ450" i="2"/>
  <c r="AZ451" i="2"/>
  <c r="AZ452" i="2"/>
  <c r="AZ453" i="2"/>
  <c r="AZ454" i="2"/>
  <c r="AZ455" i="2"/>
  <c r="AZ456" i="2"/>
  <c r="AZ457" i="2"/>
  <c r="AZ458" i="2"/>
  <c r="AZ459" i="2"/>
  <c r="AZ460" i="2"/>
  <c r="AZ461" i="2"/>
  <c r="AZ329" i="2"/>
  <c r="AZ463" i="2"/>
  <c r="AZ464" i="2"/>
  <c r="AZ465" i="2"/>
  <c r="AZ466" i="2"/>
  <c r="AZ467" i="2"/>
  <c r="AZ561" i="2"/>
  <c r="AZ469" i="2"/>
  <c r="AZ470" i="2"/>
  <c r="AZ471" i="2"/>
  <c r="AZ472" i="2"/>
  <c r="AZ473" i="2"/>
  <c r="AZ474" i="2"/>
  <c r="AZ475" i="2"/>
  <c r="AZ587" i="2"/>
  <c r="AZ598" i="2"/>
  <c r="AZ478" i="2"/>
  <c r="AZ479" i="2"/>
  <c r="AZ480" i="2"/>
  <c r="AZ481" i="2"/>
  <c r="AZ604" i="2"/>
  <c r="AZ483" i="2"/>
  <c r="AZ484" i="2"/>
  <c r="AZ485" i="2"/>
  <c r="AZ486" i="2"/>
  <c r="AZ487" i="2"/>
  <c r="AZ605" i="2"/>
  <c r="AZ489" i="2"/>
  <c r="AZ490" i="2"/>
  <c r="AZ606" i="2"/>
  <c r="AZ607" i="2"/>
  <c r="AZ493" i="2"/>
  <c r="AZ332" i="2"/>
  <c r="AZ336" i="2"/>
  <c r="AZ51" i="2"/>
  <c r="AZ497" i="2"/>
  <c r="AZ498" i="2"/>
  <c r="AZ499" i="2"/>
  <c r="AZ500" i="2"/>
  <c r="AZ501" i="2"/>
  <c r="AZ338" i="2"/>
  <c r="AZ503" i="2"/>
  <c r="AZ504" i="2"/>
  <c r="AZ505" i="2"/>
  <c r="AZ506" i="2"/>
  <c r="AZ507" i="2"/>
  <c r="AZ508" i="2"/>
  <c r="AZ509" i="2"/>
  <c r="AZ341" i="2"/>
  <c r="AZ346" i="2"/>
  <c r="AZ512" i="2"/>
  <c r="AZ513" i="2"/>
  <c r="AZ360" i="2"/>
  <c r="AZ515" i="2"/>
  <c r="AZ612" i="2"/>
  <c r="AZ517" i="2"/>
  <c r="AZ518" i="2"/>
  <c r="AZ362" i="2"/>
  <c r="AZ520" i="2"/>
  <c r="AZ521" i="2"/>
  <c r="AZ522" i="2"/>
  <c r="AZ365" i="2"/>
  <c r="AZ367" i="2"/>
  <c r="AZ525" i="2"/>
  <c r="AZ526" i="2"/>
  <c r="AZ527" i="2"/>
  <c r="AZ55" i="2"/>
  <c r="AZ529" i="2"/>
  <c r="AZ530" i="2"/>
  <c r="AZ531" i="2"/>
  <c r="AZ532" i="2"/>
  <c r="AZ381" i="2"/>
  <c r="AZ534" i="2"/>
  <c r="AZ636" i="2"/>
  <c r="AZ536" i="2"/>
  <c r="AZ387" i="2"/>
  <c r="AZ538" i="2"/>
  <c r="AZ539" i="2"/>
  <c r="AZ540" i="2"/>
  <c r="AZ541" i="2"/>
  <c r="AZ388" i="2"/>
  <c r="AZ543" i="2"/>
  <c r="AZ544" i="2"/>
  <c r="AZ58" i="2"/>
  <c r="AZ546" i="2"/>
  <c r="AZ547" i="2"/>
  <c r="AZ548" i="2"/>
  <c r="AZ549" i="2"/>
  <c r="AZ389" i="2"/>
  <c r="AZ551" i="2"/>
  <c r="AZ638" i="2"/>
  <c r="AZ553" i="2"/>
  <c r="AZ554" i="2"/>
  <c r="AZ555" i="2"/>
  <c r="AZ556" i="2"/>
  <c r="AZ557" i="2"/>
  <c r="AZ558" i="2"/>
  <c r="AZ559" i="2"/>
  <c r="AZ395" i="2"/>
  <c r="AZ62" i="2"/>
  <c r="AZ562" i="2"/>
  <c r="AZ563" i="2"/>
  <c r="AZ564" i="2"/>
  <c r="AZ565" i="2"/>
  <c r="AZ566" i="2"/>
  <c r="AZ567" i="2"/>
  <c r="AZ568" i="2"/>
  <c r="AZ569" i="2"/>
  <c r="AZ570" i="2"/>
  <c r="AZ571" i="2"/>
  <c r="AZ572" i="2"/>
  <c r="AZ573" i="2"/>
  <c r="AZ574" i="2"/>
  <c r="AZ575" i="2"/>
  <c r="AZ576" i="2"/>
  <c r="AZ577" i="2"/>
  <c r="AZ578" i="2"/>
  <c r="AZ579" i="2"/>
  <c r="AZ580" i="2"/>
  <c r="AZ581" i="2"/>
  <c r="AZ582" i="2"/>
  <c r="AZ583" i="2"/>
  <c r="AZ584" i="2"/>
  <c r="AZ585" i="2"/>
  <c r="AZ586" i="2"/>
  <c r="AZ404" i="2"/>
  <c r="AZ588" i="2"/>
  <c r="AZ589" i="2"/>
  <c r="AZ590" i="2"/>
  <c r="AZ591" i="2"/>
  <c r="AZ592" i="2"/>
  <c r="AZ593" i="2"/>
  <c r="AZ594" i="2"/>
  <c r="AZ595" i="2"/>
  <c r="AZ596" i="2"/>
  <c r="AZ597" i="2"/>
  <c r="AZ643" i="2"/>
  <c r="AZ599" i="2"/>
  <c r="AZ600" i="2"/>
  <c r="AZ601" i="2"/>
  <c r="AZ602" i="2"/>
  <c r="AZ603" i="2"/>
  <c r="AZ407" i="2"/>
  <c r="AZ416" i="2"/>
  <c r="AZ646" i="2"/>
  <c r="AZ417" i="2"/>
  <c r="AZ608" i="2"/>
  <c r="AZ609" i="2"/>
  <c r="AZ610" i="2"/>
  <c r="AZ611" i="2"/>
  <c r="AZ418" i="2"/>
  <c r="AZ613" i="2"/>
  <c r="AZ614" i="2"/>
  <c r="AZ615" i="2"/>
  <c r="AZ616" i="2"/>
  <c r="AZ617" i="2"/>
  <c r="AZ618" i="2"/>
  <c r="AZ619" i="2"/>
  <c r="AZ620" i="2"/>
  <c r="AZ621" i="2"/>
  <c r="AZ622" i="2"/>
  <c r="AZ623" i="2"/>
  <c r="AZ624" i="2"/>
  <c r="AZ625" i="2"/>
  <c r="AZ626" i="2"/>
  <c r="AZ627" i="2"/>
  <c r="AZ628" i="2"/>
  <c r="AZ629" i="2"/>
  <c r="AZ630" i="2"/>
  <c r="AZ631" i="2"/>
  <c r="AZ632" i="2"/>
  <c r="AZ633" i="2"/>
  <c r="AZ634" i="2"/>
  <c r="AZ635" i="2"/>
  <c r="AZ422" i="2"/>
  <c r="AZ637" i="2"/>
  <c r="AZ424" i="2"/>
  <c r="AZ639" i="2"/>
  <c r="AZ640" i="2"/>
  <c r="AZ641" i="2"/>
  <c r="AZ642" i="2"/>
  <c r="AZ647" i="2"/>
  <c r="AZ644" i="2"/>
  <c r="AZ645" i="2"/>
  <c r="AZ68" i="2"/>
  <c r="AZ69" i="2"/>
  <c r="AZ648" i="2"/>
  <c r="AZ649" i="2"/>
  <c r="AZ650" i="2"/>
  <c r="AZ651" i="2"/>
  <c r="AZ71" i="2"/>
  <c r="X79" i="5" a="1"/>
  <c r="X18" i="5" a="1"/>
  <c r="X37" i="5" a="1"/>
  <c r="X18" i="5" l="1"/>
  <c r="X37" i="5"/>
  <c r="X79" i="5"/>
  <c r="BA632" i="2"/>
  <c r="BA608" i="2"/>
  <c r="BA645" i="2"/>
  <c r="BA613" i="2"/>
  <c r="BA647" i="2"/>
  <c r="BA650" i="2"/>
  <c r="BA642" i="2"/>
  <c r="BA634" i="2"/>
  <c r="BA626" i="2"/>
  <c r="BA618" i="2"/>
  <c r="BA610" i="2"/>
  <c r="BA602" i="2"/>
  <c r="BA594" i="2"/>
  <c r="BA586" i="2"/>
  <c r="BA578" i="2"/>
  <c r="BA570" i="2"/>
  <c r="BA562" i="2"/>
  <c r="BA554" i="2"/>
  <c r="BA546" i="2"/>
  <c r="BA538" i="2"/>
  <c r="BA530" i="2"/>
  <c r="BA522" i="2"/>
  <c r="BA360" i="2"/>
  <c r="BA506" i="2"/>
  <c r="BA498" i="2"/>
  <c r="BA490" i="2"/>
  <c r="BA604" i="2"/>
  <c r="BA474" i="2"/>
  <c r="BA466" i="2"/>
  <c r="BA458" i="2"/>
  <c r="BA450" i="2"/>
  <c r="BA442" i="2"/>
  <c r="BA560" i="2"/>
  <c r="BA71" i="2"/>
  <c r="BA624" i="2"/>
  <c r="BA592" i="2"/>
  <c r="BA480" i="2"/>
  <c r="BA456" i="2"/>
  <c r="BA552" i="2"/>
  <c r="BA299" i="2"/>
  <c r="BA384" i="2"/>
  <c r="BA368" i="2"/>
  <c r="BA344" i="2"/>
  <c r="BA320" i="2"/>
  <c r="BA511" i="2"/>
  <c r="BA296" i="2"/>
  <c r="BA264" i="2"/>
  <c r="BA240" i="2"/>
  <c r="BA224" i="2"/>
  <c r="BA491" i="2"/>
  <c r="BA200" i="2"/>
  <c r="BA184" i="2"/>
  <c r="BA176" i="2"/>
  <c r="BA168" i="2"/>
  <c r="BA160" i="2"/>
  <c r="BA152" i="2"/>
  <c r="BA144" i="2"/>
  <c r="BA136" i="2"/>
  <c r="BA128" i="2"/>
  <c r="BA28" i="2"/>
  <c r="BA112" i="2"/>
  <c r="BA104" i="2"/>
  <c r="BA96" i="2"/>
  <c r="BA88" i="2"/>
  <c r="BA80" i="2"/>
  <c r="BA72" i="2"/>
  <c r="BA64" i="2"/>
  <c r="BA56" i="2"/>
  <c r="BA48" i="2"/>
  <c r="BA434" i="2"/>
  <c r="BA32" i="2"/>
  <c r="BA24" i="2"/>
  <c r="BA16" i="2"/>
  <c r="BA8" i="2"/>
  <c r="BA648" i="2"/>
  <c r="BA640" i="2"/>
  <c r="BA616" i="2"/>
  <c r="BA600" i="2"/>
  <c r="BA584" i="2"/>
  <c r="BA576" i="2"/>
  <c r="BA568" i="2"/>
  <c r="BA395" i="2"/>
  <c r="BA638" i="2"/>
  <c r="BA544" i="2"/>
  <c r="BA536" i="2"/>
  <c r="BA55" i="2"/>
  <c r="BA520" i="2"/>
  <c r="BA512" i="2"/>
  <c r="BA504" i="2"/>
  <c r="BA51" i="2"/>
  <c r="BA605" i="2"/>
  <c r="BA472" i="2"/>
  <c r="BA464" i="2"/>
  <c r="BA448" i="2"/>
  <c r="BA326" i="2"/>
  <c r="BA550" i="2"/>
  <c r="BA408" i="2"/>
  <c r="BA400" i="2"/>
  <c r="BA392" i="2"/>
  <c r="BA376" i="2"/>
  <c r="BA524" i="2"/>
  <c r="BA352" i="2"/>
  <c r="BA267" i="2"/>
  <c r="BA328" i="2"/>
  <c r="BA312" i="2"/>
  <c r="BA288" i="2"/>
  <c r="BA280" i="2"/>
  <c r="BA272" i="2"/>
  <c r="BA256" i="2"/>
  <c r="BA248" i="2"/>
  <c r="BA30" i="2"/>
  <c r="BA492" i="2"/>
  <c r="BA192" i="2"/>
  <c r="BA631" i="2"/>
  <c r="BA68" i="2"/>
  <c r="BA424" i="2"/>
  <c r="BA630" i="2"/>
  <c r="BA622" i="2"/>
  <c r="BA614" i="2"/>
  <c r="BA646" i="2"/>
  <c r="BA643" i="2"/>
  <c r="BA590" i="2"/>
  <c r="BA582" i="2"/>
  <c r="BA574" i="2"/>
  <c r="BA566" i="2"/>
  <c r="BA558" i="2"/>
  <c r="BA389" i="2"/>
  <c r="BA388" i="2"/>
  <c r="BA534" i="2"/>
  <c r="BA526" i="2"/>
  <c r="BA518" i="2"/>
  <c r="BA341" i="2"/>
  <c r="BA338" i="2"/>
  <c r="BA332" i="2"/>
  <c r="BA486" i="2"/>
  <c r="BA478" i="2"/>
  <c r="BA470" i="2"/>
  <c r="BA329" i="2"/>
  <c r="BA454" i="2"/>
  <c r="BA446" i="2"/>
  <c r="BA438" i="2"/>
  <c r="BA49" i="2"/>
  <c r="BA300" i="2"/>
  <c r="BA414" i="2"/>
  <c r="BA406" i="2"/>
  <c r="BA398" i="2"/>
  <c r="BA637" i="2"/>
  <c r="BA629" i="2"/>
  <c r="BA621" i="2"/>
  <c r="BA416" i="2"/>
  <c r="BA597" i="2"/>
  <c r="BA589" i="2"/>
  <c r="BA581" i="2"/>
  <c r="BA573" i="2"/>
  <c r="BA565" i="2"/>
  <c r="BA557" i="2"/>
  <c r="BA549" i="2"/>
  <c r="BA541" i="2"/>
  <c r="BA381" i="2"/>
  <c r="BA525" i="2"/>
  <c r="BA517" i="2"/>
  <c r="BA509" i="2"/>
  <c r="BA501" i="2"/>
  <c r="BA493" i="2"/>
  <c r="BA485" i="2"/>
  <c r="BA598" i="2"/>
  <c r="BA469" i="2"/>
  <c r="BA461" i="2"/>
  <c r="BA453" i="2"/>
  <c r="BA445" i="2"/>
  <c r="BA437" i="2"/>
  <c r="BA429" i="2"/>
  <c r="BA421" i="2"/>
  <c r="BA413" i="2"/>
  <c r="BA405" i="2"/>
  <c r="BA397" i="2"/>
  <c r="BA284" i="2"/>
  <c r="BA45" i="2"/>
  <c r="BA373" i="2"/>
  <c r="BA277" i="2"/>
  <c r="BA357" i="2"/>
  <c r="BA349" i="2"/>
  <c r="BA273" i="2"/>
  <c r="BA333" i="2"/>
  <c r="BA325" i="2"/>
  <c r="BA69" i="2"/>
  <c r="BA639" i="2"/>
  <c r="BA623" i="2"/>
  <c r="BA615" i="2"/>
  <c r="BA417" i="2"/>
  <c r="BA599" i="2"/>
  <c r="BA591" i="2"/>
  <c r="BA583" i="2"/>
  <c r="BA575" i="2"/>
  <c r="BA567" i="2"/>
  <c r="BA559" i="2"/>
  <c r="BA551" i="2"/>
  <c r="BA543" i="2"/>
  <c r="BA636" i="2"/>
  <c r="BA527" i="2"/>
  <c r="BA362" i="2"/>
  <c r="BA346" i="2"/>
  <c r="BA503" i="2"/>
  <c r="BA336" i="2"/>
  <c r="BA487" i="2"/>
  <c r="BA479" i="2"/>
  <c r="BA471" i="2"/>
  <c r="BA463" i="2"/>
  <c r="BA455" i="2"/>
  <c r="BA447" i="2"/>
  <c r="BA50" i="2"/>
  <c r="BA431" i="2"/>
  <c r="BA423" i="2"/>
  <c r="BA415" i="2"/>
  <c r="BA294" i="2"/>
  <c r="BA399" i="2"/>
  <c r="BA391" i="2"/>
  <c r="BA383" i="2"/>
  <c r="BA375" i="2"/>
  <c r="BA528" i="2"/>
  <c r="BA359" i="2"/>
  <c r="BA351" i="2"/>
  <c r="BA343" i="2"/>
  <c r="BA335" i="2"/>
  <c r="BA327" i="2"/>
  <c r="BA319" i="2"/>
  <c r="BA311" i="2"/>
  <c r="BA303" i="2"/>
  <c r="BA295" i="2"/>
  <c r="BA287" i="2"/>
  <c r="BA279" i="2"/>
  <c r="BA242" i="2"/>
  <c r="BA390" i="2"/>
  <c r="BA382" i="2"/>
  <c r="BA374" i="2"/>
  <c r="BA366" i="2"/>
  <c r="BA358" i="2"/>
  <c r="BA350" i="2"/>
  <c r="BA342" i="2"/>
  <c r="BA334" i="2"/>
  <c r="BA516" i="2"/>
  <c r="BA318" i="2"/>
  <c r="BA310" i="2"/>
  <c r="BA302" i="2"/>
  <c r="BA255" i="2"/>
  <c r="BA286" i="2"/>
  <c r="BA278" i="2"/>
  <c r="BA270" i="2"/>
  <c r="BA233" i="2"/>
  <c r="BA254" i="2"/>
  <c r="BA495" i="2"/>
  <c r="BA238" i="2"/>
  <c r="BA230" i="2"/>
  <c r="BA222" i="2"/>
  <c r="BA214" i="2"/>
  <c r="BA206" i="2"/>
  <c r="BA193" i="2"/>
  <c r="BA190" i="2"/>
  <c r="BA182" i="2"/>
  <c r="BA174" i="2"/>
  <c r="BA166" i="2"/>
  <c r="BA317" i="2"/>
  <c r="BA309" i="2"/>
  <c r="BA301" i="2"/>
  <c r="BA293" i="2"/>
  <c r="BA285" i="2"/>
  <c r="BA502" i="2"/>
  <c r="BA269" i="2"/>
  <c r="BA261" i="2"/>
  <c r="BA253" i="2"/>
  <c r="BA245" i="2"/>
  <c r="BA237" i="2"/>
  <c r="BA229" i="2"/>
  <c r="BA221" i="2"/>
  <c r="BA213" i="2"/>
  <c r="BA205" i="2"/>
  <c r="BA197" i="2"/>
  <c r="BA189" i="2"/>
  <c r="BA181" i="2"/>
  <c r="BA173" i="2"/>
  <c r="BA165" i="2"/>
  <c r="BA157" i="2"/>
  <c r="BA149" i="2"/>
  <c r="BA141" i="2"/>
  <c r="BA133" i="2"/>
  <c r="BA125" i="2"/>
  <c r="BA117" i="2"/>
  <c r="BA644" i="2"/>
  <c r="BA422" i="2"/>
  <c r="BA628" i="2"/>
  <c r="BA620" i="2"/>
  <c r="BA418" i="2"/>
  <c r="BA407" i="2"/>
  <c r="BA596" i="2"/>
  <c r="BA588" i="2"/>
  <c r="BA580" i="2"/>
  <c r="BA572" i="2"/>
  <c r="BA564" i="2"/>
  <c r="BA556" i="2"/>
  <c r="BA548" i="2"/>
  <c r="BA540" i="2"/>
  <c r="BA532" i="2"/>
  <c r="BA367" i="2"/>
  <c r="BA612" i="2"/>
  <c r="BA508" i="2"/>
  <c r="BA500" i="2"/>
  <c r="BA607" i="2"/>
  <c r="BA484" i="2"/>
  <c r="BA587" i="2"/>
  <c r="BA561" i="2"/>
  <c r="BA460" i="2"/>
  <c r="BA452" i="2"/>
  <c r="BA444" i="2"/>
  <c r="BA324" i="2"/>
  <c r="BA428" i="2"/>
  <c r="BA420" i="2"/>
  <c r="BA412" i="2"/>
  <c r="BA537" i="2"/>
  <c r="BA396" i="2"/>
  <c r="BA281" i="2"/>
  <c r="BA380" i="2"/>
  <c r="BA372" i="2"/>
  <c r="BA364" i="2"/>
  <c r="BA356" i="2"/>
  <c r="BA348" i="2"/>
  <c r="BA340" i="2"/>
  <c r="BA519" i="2"/>
  <c r="BA514" i="2"/>
  <c r="BA316" i="2"/>
  <c r="BA308" i="2"/>
  <c r="BA262" i="2"/>
  <c r="BA292" i="2"/>
  <c r="BA252" i="2"/>
  <c r="BA276" i="2"/>
  <c r="BA651" i="2"/>
  <c r="BA635" i="2"/>
  <c r="BA627" i="2"/>
  <c r="BA619" i="2"/>
  <c r="BA611" i="2"/>
  <c r="BA603" i="2"/>
  <c r="BA595" i="2"/>
  <c r="BA404" i="2"/>
  <c r="BA579" i="2"/>
  <c r="BA571" i="2"/>
  <c r="BA563" i="2"/>
  <c r="BA555" i="2"/>
  <c r="BA547" i="2"/>
  <c r="BA539" i="2"/>
  <c r="BA531" i="2"/>
  <c r="BA365" i="2"/>
  <c r="BA515" i="2"/>
  <c r="BA507" i="2"/>
  <c r="BA499" i="2"/>
  <c r="BA606" i="2"/>
  <c r="BA483" i="2"/>
  <c r="BA475" i="2"/>
  <c r="BA467" i="2"/>
  <c r="BA459" i="2"/>
  <c r="BA451" i="2"/>
  <c r="BA443" i="2"/>
  <c r="BA304" i="2"/>
  <c r="BA427" i="2"/>
  <c r="BA419" i="2"/>
  <c r="BA411" i="2"/>
  <c r="BA403" i="2"/>
  <c r="BA535" i="2"/>
  <c r="BA533" i="2"/>
  <c r="BA379" i="2"/>
  <c r="BA371" i="2"/>
  <c r="BA363" i="2"/>
  <c r="BA355" i="2"/>
  <c r="BA347" i="2"/>
  <c r="BA339" i="2"/>
  <c r="BA331" i="2"/>
  <c r="BA323" i="2"/>
  <c r="BA315" i="2"/>
  <c r="BA307" i="2"/>
  <c r="BA510" i="2"/>
  <c r="BA291" i="2"/>
  <c r="BA283" i="2"/>
  <c r="BA426" i="2"/>
  <c r="BA545" i="2"/>
  <c r="BA410" i="2"/>
  <c r="BA402" i="2"/>
  <c r="BA394" i="2"/>
  <c r="BA386" i="2"/>
  <c r="BA378" i="2"/>
  <c r="BA370" i="2"/>
  <c r="BA44" i="2"/>
  <c r="BA354" i="2"/>
  <c r="BA523" i="2"/>
  <c r="BA271" i="2"/>
  <c r="BA330" i="2"/>
  <c r="BA322" i="2"/>
  <c r="BA314" i="2"/>
  <c r="BA306" i="2"/>
  <c r="BA298" i="2"/>
  <c r="BA290" i="2"/>
  <c r="BA282" i="2"/>
  <c r="BA274" i="2"/>
  <c r="BA234" i="2"/>
  <c r="BA258" i="2"/>
  <c r="BA250" i="2"/>
  <c r="BA208" i="2"/>
  <c r="BA203" i="2"/>
  <c r="BA226" i="2"/>
  <c r="BA218" i="2"/>
  <c r="BA210" i="2"/>
  <c r="BA202" i="2"/>
  <c r="BA194" i="2"/>
  <c r="BA186" i="2"/>
  <c r="BA649" i="2"/>
  <c r="BA641" i="2"/>
  <c r="BA633" i="2"/>
  <c r="BA625" i="2"/>
  <c r="BA617" i="2"/>
  <c r="BA609" i="2"/>
  <c r="BA601" i="2"/>
  <c r="BA593" i="2"/>
  <c r="BA585" i="2"/>
  <c r="BA577" i="2"/>
  <c r="BA569" i="2"/>
  <c r="BA62" i="2"/>
  <c r="BA553" i="2"/>
  <c r="BA58" i="2"/>
  <c r="BA387" i="2"/>
  <c r="BA529" i="2"/>
  <c r="BA521" i="2"/>
  <c r="BA513" i="2"/>
  <c r="BA505" i="2"/>
  <c r="BA497" i="2"/>
  <c r="BA489" i="2"/>
  <c r="BA481" i="2"/>
  <c r="BA473" i="2"/>
  <c r="BA465" i="2"/>
  <c r="BA457" i="2"/>
  <c r="BA449" i="2"/>
  <c r="BA441" i="2"/>
  <c r="BA433" i="2"/>
  <c r="BA425" i="2"/>
  <c r="BA542" i="2"/>
  <c r="BA409" i="2"/>
  <c r="BA401" i="2"/>
  <c r="BA393" i="2"/>
  <c r="BA385" i="2"/>
  <c r="BA377" i="2"/>
  <c r="BA369" i="2"/>
  <c r="BA361" i="2"/>
  <c r="BA353" i="2"/>
  <c r="BA345" i="2"/>
  <c r="BA337" i="2"/>
  <c r="BA266" i="2"/>
  <c r="BA321" i="2"/>
  <c r="BA313" i="2"/>
  <c r="BA305" i="2"/>
  <c r="BA297" i="2"/>
  <c r="BA289" i="2"/>
  <c r="BA246" i="2"/>
  <c r="BA263" i="2"/>
  <c r="BA232" i="2"/>
  <c r="BA247" i="2"/>
  <c r="BA239" i="2"/>
  <c r="BA231" i="2"/>
  <c r="BA223" i="2"/>
  <c r="BA215" i="2"/>
  <c r="BA207" i="2"/>
  <c r="BA199" i="2"/>
  <c r="BA191" i="2"/>
  <c r="BA183" i="2"/>
  <c r="BA175" i="2"/>
  <c r="BA167" i="2"/>
  <c r="BA159" i="2"/>
  <c r="BA151" i="2"/>
  <c r="BA143" i="2"/>
  <c r="BA135" i="2"/>
  <c r="BA127" i="2"/>
  <c r="BA119" i="2"/>
  <c r="BA111" i="2"/>
  <c r="BA103" i="2"/>
  <c r="BA462" i="2"/>
  <c r="BA87" i="2"/>
  <c r="BA118" i="2"/>
  <c r="BA21" i="2"/>
  <c r="BA63" i="2"/>
  <c r="BA439" i="2"/>
  <c r="BA47" i="2"/>
  <c r="BA39" i="2"/>
  <c r="BA31" i="2"/>
  <c r="BA23" i="2"/>
  <c r="BA15" i="2"/>
  <c r="BA7" i="2"/>
  <c r="BA158" i="2"/>
  <c r="BA150" i="2"/>
  <c r="BA142" i="2"/>
  <c r="BA134" i="2"/>
  <c r="BA126" i="2"/>
  <c r="BA121" i="2"/>
  <c r="BA477" i="2"/>
  <c r="BA102" i="2"/>
  <c r="BA94" i="2"/>
  <c r="BA86" i="2"/>
  <c r="BA78" i="2"/>
  <c r="BA70" i="2"/>
  <c r="BA19" i="2"/>
  <c r="BA54" i="2"/>
  <c r="BA46" i="2"/>
  <c r="BA38" i="2"/>
  <c r="BA9" i="2"/>
  <c r="BA22" i="2"/>
  <c r="BA14" i="2"/>
  <c r="BA6" i="2"/>
  <c r="BA476" i="2"/>
  <c r="BA101" i="2"/>
  <c r="BA93" i="2"/>
  <c r="BA85" i="2"/>
  <c r="BA77" i="2"/>
  <c r="BA109" i="2"/>
  <c r="BA61" i="2"/>
  <c r="BA53" i="2"/>
  <c r="BA95" i="2"/>
  <c r="BA37" i="2"/>
  <c r="BA29" i="2"/>
  <c r="BA432" i="2"/>
  <c r="BA74" i="2"/>
  <c r="BA5" i="2"/>
  <c r="BA268" i="2"/>
  <c r="BA260" i="2"/>
  <c r="BA216" i="2"/>
  <c r="BA244" i="2"/>
  <c r="BA236" i="2"/>
  <c r="BA228" i="2"/>
  <c r="BA220" i="2"/>
  <c r="BA212" i="2"/>
  <c r="BA204" i="2"/>
  <c r="BA196" i="2"/>
  <c r="BA188" i="2"/>
  <c r="BA180" i="2"/>
  <c r="BA172" i="2"/>
  <c r="BA164" i="2"/>
  <c r="BA156" i="2"/>
  <c r="BA148" i="2"/>
  <c r="BA482" i="2"/>
  <c r="BA132" i="2"/>
  <c r="BA124" i="2"/>
  <c r="BA120" i="2"/>
  <c r="BA108" i="2"/>
  <c r="BA100" i="2"/>
  <c r="BA92" i="2"/>
  <c r="BA84" i="2"/>
  <c r="BA76" i="2"/>
  <c r="BA107" i="2"/>
  <c r="BA60" i="2"/>
  <c r="BA52" i="2"/>
  <c r="BA13" i="2"/>
  <c r="BA36" i="2"/>
  <c r="BA79" i="2"/>
  <c r="BA20" i="2"/>
  <c r="BA12" i="2"/>
  <c r="BA4" i="2"/>
  <c r="BA275" i="2"/>
  <c r="BA496" i="2"/>
  <c r="BA259" i="2"/>
  <c r="BA251" i="2"/>
  <c r="BA40" i="2"/>
  <c r="BA235" i="2"/>
  <c r="BA227" i="2"/>
  <c r="BA219" i="2"/>
  <c r="BA211" i="2"/>
  <c r="BA198" i="2"/>
  <c r="BA195" i="2"/>
  <c r="BA187" i="2"/>
  <c r="BA179" i="2"/>
  <c r="BA171" i="2"/>
  <c r="BA163" i="2"/>
  <c r="BA155" i="2"/>
  <c r="BA147" i="2"/>
  <c r="BA140" i="2"/>
  <c r="BA131" i="2"/>
  <c r="BA123" i="2"/>
  <c r="BA115" i="2"/>
  <c r="BA25" i="2"/>
  <c r="BA468" i="2"/>
  <c r="BA91" i="2"/>
  <c r="BA83" i="2"/>
  <c r="BA116" i="2"/>
  <c r="BA67" i="2"/>
  <c r="BA59" i="2"/>
  <c r="BA436" i="2"/>
  <c r="BA43" i="2"/>
  <c r="BA35" i="2"/>
  <c r="BA27" i="2"/>
  <c r="BA430" i="2"/>
  <c r="BA11" i="2"/>
  <c r="BA3" i="2"/>
  <c r="BA178" i="2"/>
  <c r="BA170" i="2"/>
  <c r="BA162" i="2"/>
  <c r="BA154" i="2"/>
  <c r="BA146" i="2"/>
  <c r="BA138" i="2"/>
  <c r="BA130" i="2"/>
  <c r="BA122" i="2"/>
  <c r="BA114" i="2"/>
  <c r="BA106" i="2"/>
  <c r="BA98" i="2"/>
  <c r="BA90" i="2"/>
  <c r="BA82" i="2"/>
  <c r="BA110" i="2"/>
  <c r="BA66" i="2"/>
  <c r="BA440" i="2"/>
  <c r="BA99" i="2"/>
  <c r="BA42" i="2"/>
  <c r="BA34" i="2"/>
  <c r="BA26" i="2"/>
  <c r="BA18" i="2"/>
  <c r="BA10" i="2"/>
  <c r="BA243" i="2"/>
  <c r="BA265" i="2"/>
  <c r="BA257" i="2"/>
  <c r="BA249" i="2"/>
  <c r="BA241" i="2"/>
  <c r="BA494" i="2"/>
  <c r="BA225" i="2"/>
  <c r="BA217" i="2"/>
  <c r="BA209" i="2"/>
  <c r="BA201" i="2"/>
  <c r="BA488" i="2"/>
  <c r="BA185" i="2"/>
  <c r="BA177" i="2"/>
  <c r="BA169" i="2"/>
  <c r="BA161" i="2"/>
  <c r="BA153" i="2"/>
  <c r="BA145" i="2"/>
  <c r="BA137" i="2"/>
  <c r="BA129" i="2"/>
  <c r="BA139" i="2"/>
  <c r="BA113" i="2"/>
  <c r="BA105" i="2"/>
  <c r="BA97" i="2"/>
  <c r="BA89" i="2"/>
  <c r="BA81" i="2"/>
  <c r="BA73" i="2"/>
  <c r="BA65" i="2"/>
  <c r="BA57" i="2"/>
  <c r="BA435" i="2"/>
  <c r="BA41" i="2"/>
  <c r="BA33" i="2"/>
  <c r="BA75" i="2"/>
  <c r="BA17" i="2"/>
  <c r="BA2" i="2"/>
  <c r="Q3" i="5" l="1" a="1"/>
  <c r="Q3" i="5" s="1"/>
  <c r="Q2" i="5" a="1"/>
  <c r="Q2" i="5" s="1"/>
  <c r="B15" i="5" a="1"/>
  <c r="B15" i="5" l="1"/>
  <c r="X15" i="5" a="1"/>
  <c r="X15" i="5" l="1"/>
  <c r="V312" i="3"/>
  <c r="W312" i="3"/>
  <c r="AB312" i="3"/>
  <c r="AV616" i="2"/>
  <c r="AN616" i="2"/>
  <c r="AO616" i="2"/>
  <c r="AT616" i="2"/>
  <c r="AV617" i="2"/>
  <c r="AN617" i="2"/>
  <c r="AO617" i="2"/>
  <c r="AT617" i="2"/>
  <c r="AV618" i="2"/>
  <c r="AN618" i="2"/>
  <c r="AO618" i="2"/>
  <c r="AT618" i="2"/>
  <c r="AV619" i="2"/>
  <c r="AN619" i="2"/>
  <c r="AO619" i="2"/>
  <c r="AT619" i="2"/>
  <c r="AV620" i="2"/>
  <c r="AN620" i="2"/>
  <c r="AO620" i="2"/>
  <c r="AT620" i="2"/>
  <c r="AV621" i="2"/>
  <c r="AN621" i="2"/>
  <c r="AO621" i="2"/>
  <c r="AT621" i="2"/>
  <c r="AV622" i="2"/>
  <c r="AN622" i="2"/>
  <c r="AO622" i="2"/>
  <c r="AT622" i="2"/>
  <c r="AV623" i="2"/>
  <c r="AN623" i="2"/>
  <c r="AO623" i="2"/>
  <c r="AT623" i="2"/>
  <c r="AV624" i="2"/>
  <c r="AN624" i="2"/>
  <c r="AO624" i="2"/>
  <c r="AT624" i="2"/>
  <c r="AV625" i="2"/>
  <c r="AN625" i="2"/>
  <c r="AO625" i="2"/>
  <c r="AT625" i="2"/>
  <c r="AV626" i="2"/>
  <c r="AN626" i="2"/>
  <c r="AO626" i="2"/>
  <c r="AT626" i="2"/>
  <c r="AV627" i="2"/>
  <c r="AN627" i="2"/>
  <c r="AO627" i="2"/>
  <c r="AT627" i="2"/>
  <c r="AV628" i="2"/>
  <c r="AN628" i="2"/>
  <c r="AO628" i="2"/>
  <c r="AT628" i="2"/>
  <c r="AV629" i="2"/>
  <c r="AN629" i="2"/>
  <c r="AO629" i="2"/>
  <c r="AT629" i="2"/>
  <c r="AV630" i="2"/>
  <c r="AN630" i="2"/>
  <c r="AO630" i="2"/>
  <c r="AT630" i="2"/>
  <c r="AV631" i="2"/>
  <c r="AN631" i="2"/>
  <c r="AO631" i="2"/>
  <c r="AT631" i="2"/>
  <c r="AV632" i="2"/>
  <c r="AN632" i="2"/>
  <c r="AO632" i="2"/>
  <c r="AT632" i="2"/>
  <c r="AV633" i="2"/>
  <c r="AN633" i="2"/>
  <c r="AO633" i="2"/>
  <c r="AT633" i="2"/>
  <c r="AV634" i="2"/>
  <c r="AN634" i="2"/>
  <c r="AO634" i="2"/>
  <c r="AT634" i="2"/>
  <c r="AV635" i="2"/>
  <c r="AN635" i="2"/>
  <c r="AO635" i="2"/>
  <c r="AT635" i="2"/>
  <c r="AV422" i="2"/>
  <c r="AN422" i="2"/>
  <c r="AO422" i="2"/>
  <c r="AT422" i="2"/>
  <c r="AV637" i="2"/>
  <c r="AN637" i="2"/>
  <c r="AO637" i="2"/>
  <c r="AT637" i="2"/>
  <c r="AV424" i="2"/>
  <c r="AN424" i="2"/>
  <c r="AO424" i="2"/>
  <c r="AT424" i="2"/>
  <c r="AV639" i="2"/>
  <c r="AN639" i="2"/>
  <c r="AO639" i="2"/>
  <c r="AT639" i="2"/>
  <c r="AV640" i="2"/>
  <c r="AN640" i="2"/>
  <c r="AO640" i="2"/>
  <c r="AT640" i="2"/>
  <c r="AV641" i="2"/>
  <c r="AN641" i="2"/>
  <c r="AO641" i="2"/>
  <c r="AT641" i="2"/>
  <c r="AV642" i="2"/>
  <c r="AN642" i="2"/>
  <c r="AO642" i="2"/>
  <c r="AT642" i="2"/>
  <c r="AV647" i="2"/>
  <c r="AN647" i="2"/>
  <c r="AO647" i="2"/>
  <c r="AT647" i="2"/>
  <c r="AV644" i="2"/>
  <c r="AN644" i="2"/>
  <c r="AO644" i="2"/>
  <c r="AT644" i="2"/>
  <c r="AV645" i="2"/>
  <c r="AN645" i="2"/>
  <c r="AO645" i="2"/>
  <c r="AT645" i="2"/>
  <c r="AV68" i="2"/>
  <c r="AN68" i="2"/>
  <c r="AO68" i="2"/>
  <c r="AV69" i="2"/>
  <c r="AN69" i="2"/>
  <c r="AO69" i="2"/>
  <c r="AV648" i="2"/>
  <c r="AN648" i="2"/>
  <c r="AO648" i="2"/>
  <c r="AT648" i="2"/>
  <c r="AV649" i="2"/>
  <c r="AN649" i="2"/>
  <c r="AO649" i="2"/>
  <c r="AT649" i="2"/>
  <c r="AV650" i="2"/>
  <c r="AN650" i="2"/>
  <c r="AO650" i="2"/>
  <c r="AT650" i="2"/>
  <c r="AV651" i="2"/>
  <c r="AN651" i="2"/>
  <c r="AO651" i="2"/>
  <c r="AT651" i="2"/>
  <c r="AX3" i="2"/>
  <c r="AX4" i="2"/>
  <c r="AX5" i="2"/>
  <c r="AX6" i="2"/>
  <c r="AX7" i="2"/>
  <c r="AX8" i="2"/>
  <c r="AX2" i="2"/>
  <c r="AX10" i="2"/>
  <c r="AX11" i="2"/>
  <c r="AX12" i="2"/>
  <c r="AX74" i="2"/>
  <c r="AX14" i="2"/>
  <c r="AX15" i="2"/>
  <c r="AX16" i="2"/>
  <c r="AX17" i="2"/>
  <c r="AX18" i="2"/>
  <c r="AX430" i="2"/>
  <c r="AX20" i="2"/>
  <c r="AX432" i="2"/>
  <c r="AX22" i="2"/>
  <c r="AX23" i="2"/>
  <c r="AX24" i="2"/>
  <c r="AX75" i="2"/>
  <c r="AX26" i="2"/>
  <c r="AX27" i="2"/>
  <c r="AX79" i="2"/>
  <c r="AX29" i="2"/>
  <c r="AX9" i="2"/>
  <c r="AX31" i="2"/>
  <c r="AX32" i="2"/>
  <c r="AX33" i="2"/>
  <c r="AX34" i="2"/>
  <c r="AX35" i="2"/>
  <c r="AX36" i="2"/>
  <c r="AX37" i="2"/>
  <c r="AX38" i="2"/>
  <c r="AX39" i="2"/>
  <c r="AX41" i="2"/>
  <c r="AX42" i="2"/>
  <c r="AX43" i="2"/>
  <c r="AX13" i="2"/>
  <c r="AX95" i="2"/>
  <c r="AX46" i="2"/>
  <c r="AX47" i="2"/>
  <c r="AX48" i="2"/>
  <c r="AX99" i="2"/>
  <c r="AX52" i="2"/>
  <c r="AX53" i="2"/>
  <c r="AX54" i="2"/>
  <c r="AX56" i="2"/>
  <c r="AX57" i="2"/>
  <c r="AX440" i="2"/>
  <c r="AX59" i="2"/>
  <c r="AX60" i="2"/>
  <c r="AX61" i="2"/>
  <c r="AX19" i="2"/>
  <c r="AX63" i="2"/>
  <c r="AX64" i="2"/>
  <c r="AX65" i="2"/>
  <c r="AX66" i="2"/>
  <c r="AX67" i="2"/>
  <c r="AX107" i="2"/>
  <c r="AX109" i="2"/>
  <c r="AX70" i="2"/>
  <c r="AX21" i="2"/>
  <c r="AX72" i="2"/>
  <c r="AX73" i="2"/>
  <c r="AX110" i="2"/>
  <c r="AX116" i="2"/>
  <c r="AX76" i="2"/>
  <c r="AX77" i="2"/>
  <c r="AX78" i="2"/>
  <c r="AX118" i="2"/>
  <c r="AX80" i="2"/>
  <c r="AX81" i="2"/>
  <c r="AX82" i="2"/>
  <c r="AX83" i="2"/>
  <c r="AX84" i="2"/>
  <c r="AX85" i="2"/>
  <c r="AX86" i="2"/>
  <c r="AX87" i="2"/>
  <c r="AX88" i="2"/>
  <c r="AX89" i="2"/>
  <c r="AX90" i="2"/>
  <c r="AX91" i="2"/>
  <c r="AX92" i="2"/>
  <c r="AX93" i="2"/>
  <c r="AX94" i="2"/>
  <c r="AX96" i="2"/>
  <c r="AX97" i="2"/>
  <c r="AX98" i="2"/>
  <c r="AX468" i="2"/>
  <c r="AX100" i="2"/>
  <c r="AX101" i="2"/>
  <c r="AX102" i="2"/>
  <c r="AX103" i="2"/>
  <c r="AX104" i="2"/>
  <c r="AX105" i="2"/>
  <c r="AX106" i="2"/>
  <c r="AX25" i="2"/>
  <c r="AX108" i="2"/>
  <c r="AX477" i="2"/>
  <c r="AX111" i="2"/>
  <c r="AX112" i="2"/>
  <c r="AX113" i="2"/>
  <c r="AX114" i="2"/>
  <c r="AX115" i="2"/>
  <c r="AX120" i="2"/>
  <c r="AX117" i="2"/>
  <c r="AX121" i="2"/>
  <c r="AX119" i="2"/>
  <c r="AX28" i="2"/>
  <c r="AX139" i="2"/>
  <c r="AX122" i="2"/>
  <c r="AX123" i="2"/>
  <c r="AX124" i="2"/>
  <c r="AX125" i="2"/>
  <c r="AX126" i="2"/>
  <c r="AX127" i="2"/>
  <c r="AX128" i="2"/>
  <c r="AX129" i="2"/>
  <c r="AX130" i="2"/>
  <c r="AX131" i="2"/>
  <c r="AX132" i="2"/>
  <c r="AX133" i="2"/>
  <c r="AX134" i="2"/>
  <c r="AX135" i="2"/>
  <c r="AX136" i="2"/>
  <c r="AX137" i="2"/>
  <c r="AX138" i="2"/>
  <c r="AX140" i="2"/>
  <c r="AX141" i="2"/>
  <c r="AX142" i="2"/>
  <c r="AX143" i="2"/>
  <c r="AX144" i="2"/>
  <c r="AX145" i="2"/>
  <c r="AX146" i="2"/>
  <c r="AX147" i="2"/>
  <c r="AX148" i="2"/>
  <c r="AX149" i="2"/>
  <c r="AX150" i="2"/>
  <c r="AX151" i="2"/>
  <c r="AX152" i="2"/>
  <c r="AX153" i="2"/>
  <c r="AX154" i="2"/>
  <c r="AX155" i="2"/>
  <c r="AX156" i="2"/>
  <c r="AX157" i="2"/>
  <c r="AX158" i="2"/>
  <c r="AX159" i="2"/>
  <c r="AX160" i="2"/>
  <c r="AX161" i="2"/>
  <c r="AX162" i="2"/>
  <c r="AX163" i="2"/>
  <c r="AX164" i="2"/>
  <c r="AX165" i="2"/>
  <c r="AX166" i="2"/>
  <c r="AX167" i="2"/>
  <c r="AX168" i="2"/>
  <c r="AX169" i="2"/>
  <c r="AX170" i="2"/>
  <c r="AX171" i="2"/>
  <c r="AX172" i="2"/>
  <c r="AX173" i="2"/>
  <c r="AX174" i="2"/>
  <c r="AX175" i="2"/>
  <c r="AX176" i="2"/>
  <c r="AX177" i="2"/>
  <c r="AX178" i="2"/>
  <c r="AX179" i="2"/>
  <c r="AX180" i="2"/>
  <c r="AX181" i="2"/>
  <c r="AX182" i="2"/>
  <c r="AX183" i="2"/>
  <c r="AX184" i="2"/>
  <c r="AX185" i="2"/>
  <c r="AX186" i="2"/>
  <c r="AX187" i="2"/>
  <c r="AX188" i="2"/>
  <c r="AX189" i="2"/>
  <c r="AX190" i="2"/>
  <c r="AX191" i="2"/>
  <c r="AX192" i="2"/>
  <c r="AX194" i="2"/>
  <c r="AX195" i="2"/>
  <c r="AX196" i="2"/>
  <c r="AX197" i="2"/>
  <c r="AX193" i="2"/>
  <c r="AX199" i="2"/>
  <c r="AX200" i="2"/>
  <c r="AX201" i="2"/>
  <c r="AX202" i="2"/>
  <c r="AX198" i="2"/>
  <c r="AX204" i="2"/>
  <c r="AX205" i="2"/>
  <c r="AX206" i="2"/>
  <c r="AX207" i="2"/>
  <c r="AX209" i="2"/>
  <c r="AX210" i="2"/>
  <c r="AX211" i="2"/>
  <c r="AX212" i="2"/>
  <c r="AX213" i="2"/>
  <c r="AX214" i="2"/>
  <c r="AX215" i="2"/>
  <c r="AX217" i="2"/>
  <c r="AX218" i="2"/>
  <c r="AX219" i="2"/>
  <c r="AX220" i="2"/>
  <c r="AX221" i="2"/>
  <c r="AX222" i="2"/>
  <c r="AX223" i="2"/>
  <c r="AX224" i="2"/>
  <c r="AX225" i="2"/>
  <c r="AX226" i="2"/>
  <c r="AX227" i="2"/>
  <c r="AX228" i="2"/>
  <c r="AX229" i="2"/>
  <c r="AX230" i="2"/>
  <c r="AX231" i="2"/>
  <c r="AX30" i="2"/>
  <c r="AX494" i="2"/>
  <c r="AX203" i="2"/>
  <c r="AX235" i="2"/>
  <c r="AX236" i="2"/>
  <c r="AX237" i="2"/>
  <c r="AX238" i="2"/>
  <c r="AX239" i="2"/>
  <c r="AX240" i="2"/>
  <c r="AX241" i="2"/>
  <c r="AX208" i="2"/>
  <c r="AX40" i="2"/>
  <c r="AX244" i="2"/>
  <c r="AX245" i="2"/>
  <c r="AX247" i="2"/>
  <c r="AX248" i="2"/>
  <c r="AX249" i="2"/>
  <c r="AX250" i="2"/>
  <c r="AX251" i="2"/>
  <c r="AX216" i="2"/>
  <c r="AX253" i="2"/>
  <c r="AX254" i="2"/>
  <c r="AX232" i="2"/>
  <c r="AX256" i="2"/>
  <c r="AX257" i="2"/>
  <c r="AX258" i="2"/>
  <c r="AX259" i="2"/>
  <c r="AX260" i="2"/>
  <c r="AX261" i="2"/>
  <c r="AX233" i="2"/>
  <c r="AX263" i="2"/>
  <c r="AX264" i="2"/>
  <c r="AX265" i="2"/>
  <c r="AX234" i="2"/>
  <c r="AX268" i="2"/>
  <c r="AX269" i="2"/>
  <c r="AX270" i="2"/>
  <c r="AX242" i="2"/>
  <c r="AX272" i="2"/>
  <c r="AX243" i="2"/>
  <c r="AX274" i="2"/>
  <c r="AX275" i="2"/>
  <c r="AX276" i="2"/>
  <c r="AX278" i="2"/>
  <c r="AX279" i="2"/>
  <c r="AX280" i="2"/>
  <c r="AX246" i="2"/>
  <c r="AX282" i="2"/>
  <c r="AX283" i="2"/>
  <c r="AX252" i="2"/>
  <c r="AX285" i="2"/>
  <c r="AX286" i="2"/>
  <c r="AX287" i="2"/>
  <c r="AX288" i="2"/>
  <c r="AX289" i="2"/>
  <c r="AX290" i="2"/>
  <c r="AX291" i="2"/>
  <c r="AX292" i="2"/>
  <c r="AX293" i="2"/>
  <c r="AX255" i="2"/>
  <c r="AX295" i="2"/>
  <c r="AX296" i="2"/>
  <c r="AX297" i="2"/>
  <c r="AX298" i="2"/>
  <c r="AX510" i="2"/>
  <c r="AX262" i="2"/>
  <c r="AX301" i="2"/>
  <c r="AX302" i="2"/>
  <c r="AX303" i="2"/>
  <c r="AX305" i="2"/>
  <c r="AX306" i="2"/>
  <c r="AX307" i="2"/>
  <c r="AX308" i="2"/>
  <c r="AX309" i="2"/>
  <c r="AX310" i="2"/>
  <c r="AX311" i="2"/>
  <c r="AX312" i="2"/>
  <c r="AX313" i="2"/>
  <c r="AX314" i="2"/>
  <c r="AX315" i="2"/>
  <c r="AX316" i="2"/>
  <c r="AX317" i="2"/>
  <c r="AX318" i="2"/>
  <c r="AX321" i="2"/>
  <c r="AX322" i="2"/>
  <c r="AX327" i="2"/>
  <c r="AX330" i="2"/>
  <c r="AX334" i="2"/>
  <c r="AX342" i="2"/>
  <c r="AX347" i="2"/>
  <c r="AX348" i="2"/>
  <c r="AX351" i="2"/>
  <c r="AX352" i="2"/>
  <c r="AX353" i="2"/>
  <c r="AX355" i="2"/>
  <c r="AX358" i="2"/>
  <c r="AX44" i="2"/>
  <c r="AX364" i="2"/>
  <c r="AX277" i="2"/>
  <c r="AX366" i="2"/>
  <c r="AX368" i="2"/>
  <c r="AX369" i="2"/>
  <c r="AX371" i="2"/>
  <c r="AX373" i="2"/>
  <c r="AX377" i="2"/>
  <c r="AX382" i="2"/>
  <c r="AX383" i="2"/>
  <c r="AX384" i="2"/>
  <c r="AX385" i="2"/>
  <c r="AX396" i="2"/>
  <c r="AX398" i="2"/>
  <c r="AX400" i="2"/>
  <c r="AX402" i="2"/>
  <c r="AX405" i="2"/>
  <c r="AX408" i="2"/>
  <c r="AX409" i="2"/>
  <c r="AX412" i="2"/>
  <c r="AX415" i="2"/>
  <c r="AX542" i="2"/>
  <c r="AX419" i="2"/>
  <c r="AX300" i="2"/>
  <c r="AX423" i="2"/>
  <c r="AX550" i="2"/>
  <c r="AX426" i="2"/>
  <c r="AX427" i="2"/>
  <c r="AX428" i="2"/>
  <c r="AX429" i="2"/>
  <c r="AX552" i="2"/>
  <c r="AX560" i="2"/>
  <c r="AX324" i="2"/>
  <c r="AX437" i="2"/>
  <c r="AX50" i="2"/>
  <c r="AX326" i="2"/>
  <c r="AX441" i="2"/>
  <c r="AX445" i="2"/>
  <c r="AX447" i="2"/>
  <c r="AX449" i="2"/>
  <c r="AX450" i="2"/>
  <c r="AX451" i="2"/>
  <c r="AX454" i="2"/>
  <c r="AX455" i="2"/>
  <c r="AX456" i="2"/>
  <c r="AX459" i="2"/>
  <c r="AX464" i="2"/>
  <c r="AX467" i="2"/>
  <c r="AX471" i="2"/>
  <c r="AX475" i="2"/>
  <c r="AX598" i="2"/>
  <c r="AX478" i="2"/>
  <c r="AX484" i="2"/>
  <c r="AX490" i="2"/>
  <c r="AX493" i="2"/>
  <c r="AX51" i="2"/>
  <c r="AX499" i="2"/>
  <c r="AX503" i="2"/>
  <c r="AX505" i="2"/>
  <c r="AX507" i="2"/>
  <c r="AX508" i="2"/>
  <c r="AX515" i="2"/>
  <c r="AX518" i="2"/>
  <c r="AX362" i="2"/>
  <c r="AX525" i="2"/>
  <c r="AX55" i="2"/>
  <c r="AX529" i="2"/>
  <c r="AX530" i="2"/>
  <c r="AX531" i="2"/>
  <c r="AX532" i="2"/>
  <c r="AX636" i="2"/>
  <c r="AX387" i="2"/>
  <c r="AX538" i="2"/>
  <c r="AX388" i="2"/>
  <c r="AX543" i="2"/>
  <c r="AX58" i="2"/>
  <c r="AX546" i="2"/>
  <c r="AX549" i="2"/>
  <c r="AX551" i="2"/>
  <c r="AX554" i="2"/>
  <c r="AX556" i="2"/>
  <c r="AX557" i="2"/>
  <c r="AX558" i="2"/>
  <c r="AX559" i="2"/>
  <c r="AX62" i="2"/>
  <c r="AX565" i="2"/>
  <c r="AX568" i="2"/>
  <c r="AX569" i="2"/>
  <c r="AX570" i="2"/>
  <c r="AX571" i="2"/>
  <c r="AX573" i="2"/>
  <c r="AX575" i="2"/>
  <c r="AX577" i="2"/>
  <c r="AX582" i="2"/>
  <c r="AX583" i="2"/>
  <c r="AX584" i="2"/>
  <c r="AX589" i="2"/>
  <c r="AX590" i="2"/>
  <c r="AX591" i="2"/>
  <c r="AX592" i="2"/>
  <c r="AX593" i="2"/>
  <c r="AX594" i="2"/>
  <c r="AX597" i="2"/>
  <c r="AX643" i="2"/>
  <c r="AX599" i="2"/>
  <c r="AX600" i="2"/>
  <c r="AX601" i="2"/>
  <c r="AX602" i="2"/>
  <c r="AX416" i="2"/>
  <c r="AX646" i="2"/>
  <c r="AX608" i="2"/>
  <c r="AX609" i="2"/>
  <c r="AX611" i="2"/>
  <c r="AX613" i="2"/>
  <c r="AX614" i="2"/>
  <c r="AX618" i="2"/>
  <c r="AX620" i="2"/>
  <c r="AX621" i="2"/>
  <c r="AX622" i="2"/>
  <c r="AX623" i="2"/>
  <c r="AX625" i="2"/>
  <c r="AX626" i="2"/>
  <c r="AX629" i="2"/>
  <c r="AX630" i="2"/>
  <c r="AX637" i="2"/>
  <c r="AX639" i="2"/>
  <c r="AX647" i="2"/>
  <c r="AX644" i="2"/>
  <c r="AX645" i="2"/>
  <c r="AX68" i="2"/>
  <c r="AX649" i="2"/>
  <c r="AX71" i="2"/>
  <c r="AW3" i="2"/>
  <c r="AW4" i="2"/>
  <c r="AW5" i="2"/>
  <c r="AW6" i="2"/>
  <c r="AW7" i="2"/>
  <c r="AW8" i="2"/>
  <c r="AW2" i="2"/>
  <c r="AW10" i="2"/>
  <c r="AW11" i="2"/>
  <c r="AW12" i="2"/>
  <c r="AW74" i="2"/>
  <c r="AW14" i="2"/>
  <c r="AW15" i="2"/>
  <c r="AW16" i="2"/>
  <c r="AW17" i="2"/>
  <c r="AW18" i="2"/>
  <c r="AW430" i="2"/>
  <c r="AW20" i="2"/>
  <c r="AW432" i="2"/>
  <c r="AW22" i="2"/>
  <c r="AW23" i="2"/>
  <c r="AW24" i="2"/>
  <c r="AW75" i="2"/>
  <c r="AW26" i="2"/>
  <c r="AW27" i="2"/>
  <c r="AW79" i="2"/>
  <c r="AW29" i="2"/>
  <c r="AW9" i="2"/>
  <c r="AW31" i="2"/>
  <c r="AW32" i="2"/>
  <c r="AW33" i="2"/>
  <c r="AW34" i="2"/>
  <c r="AW35" i="2"/>
  <c r="AW36" i="2"/>
  <c r="AW37" i="2"/>
  <c r="AW38" i="2"/>
  <c r="AW39" i="2"/>
  <c r="AW434" i="2"/>
  <c r="AW41" i="2"/>
  <c r="AW42" i="2"/>
  <c r="AW43" i="2"/>
  <c r="AW13" i="2"/>
  <c r="AW95" i="2"/>
  <c r="AW46" i="2"/>
  <c r="AW47" i="2"/>
  <c r="AW48" i="2"/>
  <c r="AW435" i="2"/>
  <c r="AW99" i="2"/>
  <c r="AW436" i="2"/>
  <c r="AW52" i="2"/>
  <c r="AW53" i="2"/>
  <c r="AW54" i="2"/>
  <c r="AW439" i="2"/>
  <c r="AW56" i="2"/>
  <c r="AW57" i="2"/>
  <c r="AW61" i="2"/>
  <c r="AW19" i="2"/>
  <c r="AW65" i="2"/>
  <c r="AW107" i="2"/>
  <c r="AW109" i="2"/>
  <c r="AW70" i="2"/>
  <c r="AW21" i="2"/>
  <c r="AW72" i="2"/>
  <c r="AW73" i="2"/>
  <c r="AW116" i="2"/>
  <c r="AW76" i="2"/>
  <c r="AW78" i="2"/>
  <c r="AW83" i="2"/>
  <c r="AW84" i="2"/>
  <c r="AW87" i="2"/>
  <c r="AW96" i="2"/>
  <c r="AW468" i="2"/>
  <c r="AW102" i="2"/>
  <c r="AW103" i="2"/>
  <c r="AW477" i="2"/>
  <c r="AW114" i="2"/>
  <c r="AW117" i="2"/>
  <c r="AW119" i="2"/>
  <c r="AW139" i="2"/>
  <c r="AW125" i="2"/>
  <c r="AW129" i="2"/>
  <c r="AW130" i="2"/>
  <c r="AW131" i="2"/>
  <c r="AW133" i="2"/>
  <c r="AW134" i="2"/>
  <c r="AW140" i="2"/>
  <c r="AW144" i="2"/>
  <c r="AW145" i="2"/>
  <c r="AW146" i="2"/>
  <c r="AW152" i="2"/>
  <c r="AW153" i="2"/>
  <c r="AW158" i="2"/>
  <c r="AW162" i="2"/>
  <c r="AW165" i="2"/>
  <c r="AW170" i="2"/>
  <c r="AW171" i="2"/>
  <c r="AW173" i="2"/>
  <c r="AW179" i="2"/>
  <c r="AW186" i="2"/>
  <c r="AW188" i="2"/>
  <c r="AW194" i="2"/>
  <c r="AW195" i="2"/>
  <c r="AW193" i="2"/>
  <c r="AW200" i="2"/>
  <c r="AW198" i="2"/>
  <c r="AW204" i="2"/>
  <c r="AW205" i="2"/>
  <c r="AW206" i="2"/>
  <c r="AW210" i="2"/>
  <c r="AW213" i="2"/>
  <c r="AW217" i="2"/>
  <c r="AW219" i="2"/>
  <c r="AW221" i="2"/>
  <c r="AW225" i="2"/>
  <c r="AW227" i="2"/>
  <c r="AW228" i="2"/>
  <c r="AW230" i="2"/>
  <c r="AW236" i="2"/>
  <c r="AW208" i="2"/>
  <c r="AW40" i="2"/>
  <c r="AW244" i="2"/>
  <c r="AW247" i="2"/>
  <c r="AW251" i="2"/>
  <c r="AW216" i="2"/>
  <c r="AW253" i="2"/>
  <c r="AW258" i="2"/>
  <c r="AW259" i="2"/>
  <c r="AW233" i="2"/>
  <c r="AW268" i="2"/>
  <c r="AW242" i="2"/>
  <c r="AW276" i="2"/>
  <c r="AW502" i="2"/>
  <c r="AW278" i="2"/>
  <c r="AW279" i="2"/>
  <c r="AW246" i="2"/>
  <c r="AW285" i="2"/>
  <c r="AW293" i="2"/>
  <c r="AW510" i="2"/>
  <c r="AW303" i="2"/>
  <c r="AW511" i="2"/>
  <c r="AW307" i="2"/>
  <c r="AW308" i="2"/>
  <c r="AW266" i="2"/>
  <c r="AW267" i="2"/>
  <c r="AW339" i="2"/>
  <c r="AW273" i="2"/>
  <c r="AW348" i="2"/>
  <c r="AW349" i="2"/>
  <c r="AW353" i="2"/>
  <c r="AW356" i="2"/>
  <c r="AW357" i="2"/>
  <c r="AW359" i="2"/>
  <c r="AW44" i="2"/>
  <c r="AW363" i="2"/>
  <c r="AW277" i="2"/>
  <c r="AW374" i="2"/>
  <c r="AW385" i="2"/>
  <c r="AW284" i="2"/>
  <c r="AW391" i="2"/>
  <c r="AW396" i="2"/>
  <c r="AW398" i="2"/>
  <c r="AW401" i="2"/>
  <c r="AW537" i="2"/>
  <c r="AW405" i="2"/>
  <c r="AW406" i="2"/>
  <c r="AW294" i="2"/>
  <c r="AW408" i="2"/>
  <c r="AW414" i="2"/>
  <c r="AW545" i="2"/>
  <c r="AW419" i="2"/>
  <c r="AW300" i="2"/>
  <c r="AW550" i="2"/>
  <c r="AW425" i="2"/>
  <c r="AW428" i="2"/>
  <c r="AW552" i="2"/>
  <c r="AW324" i="2"/>
  <c r="AW445" i="2"/>
  <c r="AW446" i="2"/>
  <c r="AW455" i="2"/>
  <c r="AW461" i="2"/>
  <c r="AW464" i="2"/>
  <c r="AW561" i="2"/>
  <c r="AW469" i="2"/>
  <c r="AW471" i="2"/>
  <c r="AW485" i="2"/>
  <c r="AW605" i="2"/>
  <c r="AW493" i="2"/>
  <c r="AW332" i="2"/>
  <c r="AW336" i="2"/>
  <c r="AW51" i="2"/>
  <c r="AW504" i="2"/>
  <c r="AW505" i="2"/>
  <c r="AW360" i="2"/>
  <c r="AW362" i="2"/>
  <c r="AW529" i="2"/>
  <c r="AW530" i="2"/>
  <c r="AW531" i="2"/>
  <c r="AW381" i="2"/>
  <c r="AW636" i="2"/>
  <c r="AW536" i="2"/>
  <c r="AW538" i="2"/>
  <c r="AW540" i="2"/>
  <c r="AW58" i="2"/>
  <c r="AW549" i="2"/>
  <c r="AW389" i="2"/>
  <c r="AW559" i="2"/>
  <c r="AW395" i="2"/>
  <c r="AW62" i="2"/>
  <c r="AW565" i="2"/>
  <c r="AW572" i="2"/>
  <c r="AW573" i="2"/>
  <c r="AW583" i="2"/>
  <c r="AW585" i="2"/>
  <c r="AW590" i="2"/>
  <c r="AW592" i="2"/>
  <c r="AW593" i="2"/>
  <c r="AW596" i="2"/>
  <c r="AW643" i="2"/>
  <c r="AW600" i="2"/>
  <c r="AW601" i="2"/>
  <c r="AW407" i="2"/>
  <c r="AW416" i="2"/>
  <c r="AW417" i="2"/>
  <c r="AW618" i="2"/>
  <c r="AW619" i="2"/>
  <c r="AW621" i="2"/>
  <c r="AW624" i="2"/>
  <c r="AW627" i="2"/>
  <c r="AW628" i="2"/>
  <c r="AW629" i="2"/>
  <c r="AW631" i="2"/>
  <c r="AW632" i="2"/>
  <c r="AW422" i="2"/>
  <c r="AW639" i="2"/>
  <c r="AW642" i="2"/>
  <c r="AW647" i="2"/>
  <c r="AW645" i="2"/>
  <c r="AW68" i="2"/>
  <c r="AW69" i="2"/>
  <c r="AW648" i="2"/>
  <c r="AW649" i="2"/>
  <c r="AW71" i="2"/>
  <c r="X70" i="5" a="1"/>
  <c r="X54" i="5" a="1"/>
  <c r="X92" i="5" a="1"/>
  <c r="B24" i="5" a="1"/>
  <c r="B33" i="5" a="1"/>
  <c r="X38" i="5" a="1"/>
  <c r="B76" i="5" a="1"/>
  <c r="X57" i="5" a="1"/>
  <c r="B69" i="5" a="1"/>
  <c r="X73" i="5" a="1"/>
  <c r="X95" i="5" a="1"/>
  <c r="X24" i="5" a="1"/>
  <c r="X25" i="5" a="1"/>
  <c r="X35" i="5" a="1"/>
  <c r="B30" i="5" a="1"/>
  <c r="X84" i="5" a="1"/>
  <c r="X56" i="5" a="1"/>
  <c r="B75" i="5" a="1"/>
  <c r="B64" i="5" a="1"/>
  <c r="X44" i="5" a="1"/>
  <c r="X36" i="5" a="1"/>
  <c r="X47" i="5" a="1"/>
  <c r="B34" i="5" a="1"/>
  <c r="B23" i="5" a="1"/>
  <c r="B37" i="5" a="1"/>
  <c r="B68" i="5" a="1"/>
  <c r="B66" i="5" a="1"/>
  <c r="B58" i="5" a="1"/>
  <c r="X62" i="5" a="1"/>
  <c r="X50" i="5" a="1"/>
  <c r="B50" i="5" a="1"/>
  <c r="X66" i="5" a="1"/>
  <c r="B36" i="5" a="1"/>
  <c r="B79" i="5" a="1"/>
  <c r="X90" i="5" a="1"/>
  <c r="B62" i="5" a="1"/>
  <c r="B42" i="5" a="1"/>
  <c r="X31" i="5" a="1"/>
  <c r="X86" i="5" a="1"/>
  <c r="B67" i="5" a="1"/>
  <c r="X72" i="5" a="1"/>
  <c r="X93" i="5" a="1"/>
  <c r="B49" i="5" a="1"/>
  <c r="B82" i="5" a="1"/>
  <c r="B43" i="5" a="1"/>
  <c r="X51" i="5" a="1"/>
  <c r="B32" i="5" a="1"/>
  <c r="B73" i="5" a="1"/>
  <c r="X82" i="5" a="1"/>
  <c r="B39" i="5" a="1"/>
  <c r="B16" i="5" a="1"/>
  <c r="X23" i="5" a="1"/>
  <c r="B92" i="5" a="1"/>
  <c r="B25" i="5" a="1"/>
  <c r="B28" i="5" a="1"/>
  <c r="B61" i="5" a="1"/>
  <c r="X88" i="5" a="1"/>
  <c r="X61" i="5" a="1"/>
  <c r="B19" i="5" a="1"/>
  <c r="X94" i="5" a="1"/>
  <c r="B74" i="5" a="1"/>
  <c r="B89" i="5" a="1"/>
  <c r="B17" i="5" a="1"/>
  <c r="X64" i="5" a="1"/>
  <c r="X75" i="5" a="1"/>
  <c r="B55" i="5" a="1"/>
  <c r="B70" i="5" a="1"/>
  <c r="X85" i="5" a="1"/>
  <c r="B57" i="5" a="1"/>
  <c r="B63" i="5" a="1"/>
  <c r="B91" i="5" a="1"/>
  <c r="X34" i="5" a="1"/>
  <c r="X58" i="5" a="1"/>
  <c r="X78" i="5" a="1"/>
  <c r="B96" i="5" a="1"/>
  <c r="X29" i="5" a="1"/>
  <c r="B88" i="5" a="1"/>
  <c r="B27" i="5" a="1"/>
  <c r="X45" i="5" a="1"/>
  <c r="X80" i="5" a="1"/>
  <c r="X71" i="5" a="1"/>
  <c r="X46" i="5" a="1"/>
  <c r="B31" i="5" a="1"/>
  <c r="B45" i="5" a="1"/>
  <c r="B53" i="5" a="1"/>
  <c r="X33" i="5" a="1"/>
  <c r="X67" i="5" a="1"/>
  <c r="B60" i="5" a="1"/>
  <c r="B22" i="5" a="1"/>
  <c r="X68" i="5" a="1"/>
  <c r="X21" i="5" a="1"/>
  <c r="B77" i="5" a="1"/>
  <c r="X19" i="5" a="1"/>
  <c r="B21" i="5" a="1"/>
  <c r="B72" i="5" a="1"/>
  <c r="X55" i="5" a="1"/>
  <c r="B18" i="5" a="1"/>
  <c r="X43" i="5" a="1"/>
  <c r="X63" i="5" a="1"/>
  <c r="B71" i="5" a="1"/>
  <c r="X60" i="5" a="1"/>
  <c r="B52" i="5" a="1"/>
  <c r="X17" i="5" a="1"/>
  <c r="B94" i="5" a="1"/>
  <c r="B86" i="5" a="1"/>
  <c r="B56" i="5" a="1"/>
  <c r="B38" i="5" a="1"/>
  <c r="X83" i="5" a="1"/>
  <c r="X59" i="5" a="1"/>
  <c r="X96" i="5" a="1"/>
  <c r="B93" i="5" a="1"/>
  <c r="X22" i="5" a="1"/>
  <c r="B87" i="5" a="1"/>
  <c r="B84" i="5" a="1"/>
  <c r="X30" i="5" a="1"/>
  <c r="X81" i="5" a="1"/>
  <c r="B35" i="5" a="1"/>
  <c r="B20" i="5" a="1"/>
  <c r="X76" i="5" a="1"/>
  <c r="B44" i="5" a="1"/>
  <c r="B41" i="5" a="1"/>
  <c r="B59" i="5" a="1"/>
  <c r="X69" i="5" a="1"/>
  <c r="B95" i="5" a="1"/>
  <c r="B83" i="5" a="1"/>
  <c r="X65" i="5" a="1"/>
  <c r="X53" i="5" a="1"/>
  <c r="X16" i="5" a="1"/>
  <c r="X39" i="5" a="1"/>
  <c r="B80" i="5" a="1"/>
  <c r="B54" i="5" a="1"/>
  <c r="B29" i="5" a="1"/>
  <c r="B47" i="5" a="1"/>
  <c r="B65" i="5" a="1"/>
  <c r="X48" i="5" a="1"/>
  <c r="B46" i="5" a="1"/>
  <c r="X77" i="5" a="1"/>
  <c r="X42" i="5" a="1"/>
  <c r="B90" i="5" a="1"/>
  <c r="X41" i="5" a="1"/>
  <c r="X89" i="5" a="1"/>
  <c r="X91" i="5" a="1"/>
  <c r="X40" i="5" a="1"/>
  <c r="B81" i="5" a="1"/>
  <c r="B85" i="5" a="1"/>
  <c r="B48" i="5" a="1"/>
  <c r="X20" i="5" a="1"/>
  <c r="B40" i="5" a="1"/>
  <c r="X52" i="5" a="1"/>
  <c r="X27" i="5" a="1"/>
  <c r="X28" i="5" a="1"/>
  <c r="B78" i="5" a="1"/>
  <c r="X74" i="5" a="1"/>
  <c r="X49" i="5" a="1"/>
  <c r="X32" i="5" a="1"/>
  <c r="B51" i="5" a="1"/>
  <c r="X87" i="5" a="1"/>
  <c r="X89" i="5" l="1"/>
  <c r="X81" i="5"/>
  <c r="X72" i="5"/>
  <c r="X64" i="5"/>
  <c r="X60" i="5"/>
  <c r="X56" i="5"/>
  <c r="X52" i="5"/>
  <c r="X48" i="5"/>
  <c r="X19" i="5"/>
  <c r="X23" i="5"/>
  <c r="X96" i="5"/>
  <c r="X92" i="5"/>
  <c r="X88" i="5"/>
  <c r="X84" i="5"/>
  <c r="X80" i="5"/>
  <c r="X75" i="5"/>
  <c r="X71" i="5"/>
  <c r="X67" i="5"/>
  <c r="X63" i="5"/>
  <c r="X59" i="5"/>
  <c r="X55" i="5"/>
  <c r="X51" i="5"/>
  <c r="X47" i="5"/>
  <c r="X43" i="5"/>
  <c r="X39" i="5"/>
  <c r="X34" i="5"/>
  <c r="X30" i="5"/>
  <c r="X22" i="5"/>
  <c r="X31" i="5"/>
  <c r="X27" i="5"/>
  <c r="X95" i="5"/>
  <c r="X91" i="5"/>
  <c r="X87" i="5"/>
  <c r="X83" i="5"/>
  <c r="X78" i="5"/>
  <c r="X74" i="5"/>
  <c r="X70" i="5"/>
  <c r="X66" i="5"/>
  <c r="X62" i="5"/>
  <c r="X58" i="5"/>
  <c r="X54" i="5"/>
  <c r="X50" i="5"/>
  <c r="X46" i="5"/>
  <c r="X42" i="5"/>
  <c r="X38" i="5"/>
  <c r="X33" i="5"/>
  <c r="X29" i="5"/>
  <c r="X25" i="5"/>
  <c r="X21" i="5"/>
  <c r="X17" i="5"/>
  <c r="X35" i="5"/>
  <c r="X93" i="5"/>
  <c r="X85" i="5"/>
  <c r="X76" i="5"/>
  <c r="X68" i="5"/>
  <c r="X40" i="5"/>
  <c r="X94" i="5"/>
  <c r="X90" i="5"/>
  <c r="X86" i="5"/>
  <c r="X82" i="5"/>
  <c r="X77" i="5"/>
  <c r="X73" i="5"/>
  <c r="X69" i="5"/>
  <c r="X65" i="5"/>
  <c r="X61" i="5"/>
  <c r="X57" i="5"/>
  <c r="X53" i="5"/>
  <c r="X49" i="5"/>
  <c r="X45" i="5"/>
  <c r="X41" i="5"/>
  <c r="X36" i="5"/>
  <c r="X32" i="5"/>
  <c r="X28" i="5"/>
  <c r="X24" i="5"/>
  <c r="X20" i="5"/>
  <c r="X16" i="5"/>
  <c r="X44" i="5"/>
  <c r="B95" i="5"/>
  <c r="B91" i="5"/>
  <c r="B87" i="5"/>
  <c r="B83" i="5"/>
  <c r="B79" i="5"/>
  <c r="B75" i="5"/>
  <c r="B71" i="5"/>
  <c r="B67" i="5"/>
  <c r="B63" i="5"/>
  <c r="B59" i="5"/>
  <c r="B55" i="5"/>
  <c r="B47" i="5"/>
  <c r="B43" i="5"/>
  <c r="B39" i="5"/>
  <c r="B35" i="5"/>
  <c r="B31" i="5"/>
  <c r="B27" i="5"/>
  <c r="B23" i="5"/>
  <c r="B19" i="5"/>
  <c r="B51" i="5"/>
  <c r="B94" i="5"/>
  <c r="B90" i="5"/>
  <c r="B86" i="5"/>
  <c r="B82" i="5"/>
  <c r="B62" i="5"/>
  <c r="B58" i="5"/>
  <c r="B54" i="5"/>
  <c r="B50" i="5"/>
  <c r="B46" i="5"/>
  <c r="B42" i="5"/>
  <c r="B38" i="5"/>
  <c r="B34" i="5"/>
  <c r="B30" i="5"/>
  <c r="B22" i="5"/>
  <c r="B18" i="5"/>
  <c r="B66" i="5"/>
  <c r="B70" i="5"/>
  <c r="B93" i="5"/>
  <c r="B89" i="5"/>
  <c r="B85" i="5"/>
  <c r="B81" i="5"/>
  <c r="B77" i="5"/>
  <c r="B73" i="5"/>
  <c r="B69" i="5"/>
  <c r="B65" i="5"/>
  <c r="B61" i="5"/>
  <c r="B57" i="5"/>
  <c r="B53" i="5"/>
  <c r="B49" i="5"/>
  <c r="B45" i="5"/>
  <c r="B41" i="5"/>
  <c r="B37" i="5"/>
  <c r="B33" i="5"/>
  <c r="B29" i="5"/>
  <c r="B25" i="5"/>
  <c r="B21" i="5"/>
  <c r="B17" i="5"/>
  <c r="B74" i="5"/>
  <c r="B78" i="5"/>
  <c r="B96" i="5"/>
  <c r="B92" i="5"/>
  <c r="B88" i="5"/>
  <c r="B84" i="5"/>
  <c r="B80" i="5"/>
  <c r="B76" i="5"/>
  <c r="B72" i="5"/>
  <c r="B68" i="5"/>
  <c r="B64" i="5"/>
  <c r="B60" i="5"/>
  <c r="B56" i="5"/>
  <c r="B52" i="5"/>
  <c r="B48" i="5"/>
  <c r="B44" i="5"/>
  <c r="B40" i="5"/>
  <c r="B36" i="5"/>
  <c r="B32" i="5"/>
  <c r="B28" i="5"/>
  <c r="B24" i="5"/>
  <c r="B20" i="5"/>
  <c r="B16" i="5"/>
  <c r="T3" i="5"/>
  <c r="S3" i="5"/>
  <c r="R3" i="5"/>
  <c r="V2" i="5"/>
  <c r="U2" i="5"/>
  <c r="T2" i="5"/>
  <c r="S2" i="5"/>
  <c r="R2" i="5"/>
  <c r="W246" i="3"/>
  <c r="W244" i="3"/>
  <c r="W227" i="3"/>
  <c r="W258" i="3"/>
  <c r="W232" i="3"/>
  <c r="W237" i="3"/>
  <c r="W259" i="3"/>
  <c r="W260" i="3"/>
  <c r="W235" i="3"/>
  <c r="W243" i="3"/>
  <c r="W28" i="3"/>
  <c r="W233" i="3"/>
  <c r="W240" i="3"/>
  <c r="W261" i="3"/>
  <c r="W217" i="3"/>
  <c r="W184" i="3"/>
  <c r="W231" i="3"/>
  <c r="W230" i="3"/>
  <c r="W229" i="3"/>
  <c r="W228" i="3"/>
  <c r="W158" i="3"/>
  <c r="W262" i="3"/>
  <c r="W226" i="3"/>
  <c r="W98" i="3"/>
  <c r="W225" i="3"/>
  <c r="W147" i="3"/>
  <c r="W263" i="3"/>
  <c r="W224" i="3"/>
  <c r="W223" i="3"/>
  <c r="W241" i="3"/>
  <c r="W238" i="3"/>
  <c r="W264" i="3"/>
  <c r="W265" i="3"/>
  <c r="W213" i="3"/>
  <c r="W209" i="3"/>
  <c r="W210" i="3"/>
  <c r="W187" i="3"/>
  <c r="W206" i="3"/>
  <c r="W186" i="3"/>
  <c r="W203" i="3"/>
  <c r="W218" i="3"/>
  <c r="W196" i="3"/>
  <c r="W100" i="3"/>
  <c r="W202" i="3"/>
  <c r="W194" i="3"/>
  <c r="W31" i="3"/>
  <c r="W266" i="3"/>
  <c r="W197" i="3"/>
  <c r="W191" i="3"/>
  <c r="W178" i="3"/>
  <c r="W198" i="3"/>
  <c r="W88" i="3"/>
  <c r="W193" i="3"/>
  <c r="W195" i="3"/>
  <c r="W212" i="3"/>
  <c r="W189" i="3"/>
  <c r="W185" i="3"/>
  <c r="W267" i="3"/>
  <c r="W268" i="3"/>
  <c r="W171" i="3"/>
  <c r="W170" i="3"/>
  <c r="W255" i="3"/>
  <c r="W269" i="3"/>
  <c r="W167" i="3"/>
  <c r="W270" i="3"/>
  <c r="W271" i="3"/>
  <c r="W152" i="3"/>
  <c r="W164" i="3"/>
  <c r="W91" i="3"/>
  <c r="W60" i="3"/>
  <c r="W161" i="3"/>
  <c r="W82" i="3"/>
  <c r="W272" i="3"/>
  <c r="W160" i="3"/>
  <c r="W120" i="3"/>
  <c r="W8" i="3"/>
  <c r="W159" i="3"/>
  <c r="W156" i="3"/>
  <c r="W79" i="3"/>
  <c r="W273" i="3"/>
  <c r="W22" i="3"/>
  <c r="W175" i="3"/>
  <c r="W153" i="3"/>
  <c r="W139" i="3"/>
  <c r="W274" i="3"/>
  <c r="W51" i="3"/>
  <c r="W180" i="3"/>
  <c r="W151" i="3"/>
  <c r="W142" i="3"/>
  <c r="W132" i="3"/>
  <c r="W146" i="3"/>
  <c r="W144" i="3"/>
  <c r="W136" i="3"/>
  <c r="W275" i="3"/>
  <c r="W138" i="3"/>
  <c r="W276" i="3"/>
  <c r="W143" i="3"/>
  <c r="W204" i="3"/>
  <c r="W141" i="3"/>
  <c r="W140" i="3"/>
  <c r="W19" i="3"/>
  <c r="W277" i="3"/>
  <c r="W188" i="3"/>
  <c r="W46" i="3"/>
  <c r="W278" i="3"/>
  <c r="W279" i="3"/>
  <c r="W135" i="3"/>
  <c r="W280" i="3"/>
  <c r="W134" i="3"/>
  <c r="W220" i="3"/>
  <c r="W200" i="3"/>
  <c r="W130" i="3"/>
  <c r="W129" i="3"/>
  <c r="W281" i="3"/>
  <c r="W282" i="3"/>
  <c r="W201" i="3"/>
  <c r="W128" i="3"/>
  <c r="W53" i="3"/>
  <c r="W126" i="3"/>
  <c r="W125" i="3"/>
  <c r="W283" i="3"/>
  <c r="W176" i="3"/>
  <c r="W284" i="3"/>
  <c r="W29" i="3"/>
  <c r="W113" i="3"/>
  <c r="W35" i="3"/>
  <c r="W123" i="3"/>
  <c r="W85" i="3"/>
  <c r="W45" i="3"/>
  <c r="W122" i="3"/>
  <c r="W254" i="3"/>
  <c r="W285" i="3"/>
  <c r="W56" i="3"/>
  <c r="W286" i="3"/>
  <c r="W124" i="3"/>
  <c r="W287" i="3"/>
  <c r="W288" i="3"/>
  <c r="W118" i="3"/>
  <c r="W50" i="3"/>
  <c r="W112" i="3"/>
  <c r="W111" i="3"/>
  <c r="W38" i="3"/>
  <c r="W127" i="3"/>
  <c r="W110" i="3"/>
  <c r="W109" i="3"/>
  <c r="W20" i="3"/>
  <c r="W103" i="3"/>
  <c r="W101" i="3"/>
  <c r="W104" i="3"/>
  <c r="W215" i="3"/>
  <c r="W102" i="3"/>
  <c r="W99" i="3"/>
  <c r="W289" i="3"/>
  <c r="W80" i="3"/>
  <c r="W96" i="3"/>
  <c r="W93" i="3"/>
  <c r="W71" i="3"/>
  <c r="W208" i="3"/>
  <c r="W90" i="3"/>
  <c r="W7" i="3"/>
  <c r="W87" i="3"/>
  <c r="W290" i="3"/>
  <c r="W291" i="3"/>
  <c r="W166" i="3"/>
  <c r="W86" i="3"/>
  <c r="W30" i="3"/>
  <c r="W119" i="3"/>
  <c r="W249" i="3"/>
  <c r="W84" i="3"/>
  <c r="W5" i="3"/>
  <c r="W179" i="3"/>
  <c r="W72" i="3"/>
  <c r="W163" i="3"/>
  <c r="W49" i="3"/>
  <c r="W68" i="3"/>
  <c r="W73" i="3"/>
  <c r="W69" i="3"/>
  <c r="W83" i="3"/>
  <c r="W63" i="3"/>
  <c r="W62" i="3"/>
  <c r="W59" i="3"/>
  <c r="W183" i="3"/>
  <c r="W58" i="3"/>
  <c r="W157" i="3"/>
  <c r="W154" i="3"/>
  <c r="W292" i="3"/>
  <c r="W205" i="3"/>
  <c r="W57" i="3"/>
  <c r="W47" i="3"/>
  <c r="W234" i="3"/>
  <c r="W52" i="3"/>
  <c r="W293" i="3"/>
  <c r="W48" i="3"/>
  <c r="W169" i="3"/>
  <c r="W221" i="3"/>
  <c r="W34" i="3"/>
  <c r="W25" i="3"/>
  <c r="W26" i="3"/>
  <c r="W294" i="3"/>
  <c r="W168" i="3"/>
  <c r="W21" i="3"/>
  <c r="W23" i="3"/>
  <c r="W16" i="3"/>
  <c r="W190" i="3"/>
  <c r="W14" i="3"/>
  <c r="W251" i="3"/>
  <c r="W13" i="3"/>
  <c r="W253" i="3"/>
  <c r="W295" i="3"/>
  <c r="W296" i="3"/>
  <c r="W6" i="3"/>
  <c r="W4" i="3"/>
  <c r="W297" i="3"/>
  <c r="W2" i="3"/>
  <c r="W61" i="3"/>
  <c r="W165" i="3"/>
  <c r="W17" i="3"/>
  <c r="W64" i="3"/>
  <c r="W219" i="3"/>
  <c r="W150" i="3"/>
  <c r="W137" i="3"/>
  <c r="W27" i="3"/>
  <c r="W37" i="3"/>
  <c r="W75" i="3"/>
  <c r="W89" i="3"/>
  <c r="W298" i="3"/>
  <c r="W242" i="3"/>
  <c r="W239" i="3"/>
  <c r="W236" i="3"/>
  <c r="W245" i="3"/>
  <c r="W181" i="3"/>
  <c r="W248" i="3"/>
  <c r="W247" i="3"/>
  <c r="W222" i="3"/>
  <c r="W211" i="3"/>
  <c r="W207" i="3"/>
  <c r="W94" i="3"/>
  <c r="W216" i="3"/>
  <c r="W11" i="3"/>
  <c r="W199" i="3"/>
  <c r="W192" i="3"/>
  <c r="W10" i="3"/>
  <c r="W182" i="3"/>
  <c r="W299" i="3"/>
  <c r="W300" i="3"/>
  <c r="W174" i="3"/>
  <c r="W301" i="3"/>
  <c r="W173" i="3"/>
  <c r="W107" i="3"/>
  <c r="W162" i="3"/>
  <c r="W145" i="3"/>
  <c r="W39" i="3"/>
  <c r="W155" i="3"/>
  <c r="W302" i="3"/>
  <c r="W12" i="3"/>
  <c r="W303" i="3"/>
  <c r="W250" i="3"/>
  <c r="W149" i="3"/>
  <c r="W148" i="3"/>
  <c r="W304" i="3"/>
  <c r="W55" i="3"/>
  <c r="W214" i="3"/>
  <c r="W305" i="3"/>
  <c r="W131" i="3"/>
  <c r="W106" i="3"/>
  <c r="W105" i="3"/>
  <c r="W172" i="3"/>
  <c r="W115" i="3"/>
  <c r="W54" i="3"/>
  <c r="W67" i="3"/>
  <c r="W121" i="3"/>
  <c r="W306" i="3"/>
  <c r="W117" i="3"/>
  <c r="W116" i="3"/>
  <c r="W114" i="3"/>
  <c r="W177" i="3"/>
  <c r="W133" i="3"/>
  <c r="W252" i="3"/>
  <c r="W97" i="3"/>
  <c r="W81" i="3"/>
  <c r="W92" i="3"/>
  <c r="W307" i="3"/>
  <c r="W77" i="3"/>
  <c r="W76" i="3"/>
  <c r="W74" i="3"/>
  <c r="W70" i="3"/>
  <c r="W42" i="3"/>
  <c r="W43" i="3"/>
  <c r="W66" i="3"/>
  <c r="W40" i="3"/>
  <c r="W78" i="3"/>
  <c r="W308" i="3"/>
  <c r="W41" i="3"/>
  <c r="W309" i="3"/>
  <c r="W310" i="3"/>
  <c r="W33" i="3"/>
  <c r="W32" i="3"/>
  <c r="W44" i="3"/>
  <c r="W95" i="3"/>
  <c r="W24" i="3"/>
  <c r="W108" i="3"/>
  <c r="W18" i="3"/>
  <c r="W36" i="3"/>
  <c r="W15" i="3"/>
  <c r="W65" i="3"/>
  <c r="W9" i="3"/>
  <c r="W256" i="3"/>
  <c r="W3" i="3"/>
  <c r="W311" i="3"/>
  <c r="W313" i="3"/>
  <c r="W314" i="3"/>
  <c r="W315" i="3"/>
  <c r="W316" i="3"/>
  <c r="W317" i="3"/>
  <c r="W318" i="3"/>
  <c r="W320" i="3"/>
  <c r="W321" i="3"/>
  <c r="W322" i="3"/>
  <c r="W323" i="3"/>
  <c r="W324" i="3"/>
  <c r="W257" i="3"/>
  <c r="AO3" i="2"/>
  <c r="AO4" i="2"/>
  <c r="AO5" i="2"/>
  <c r="AO6" i="2"/>
  <c r="AO7" i="2"/>
  <c r="AO8" i="2"/>
  <c r="AO2" i="2"/>
  <c r="AO10" i="2"/>
  <c r="AO11" i="2"/>
  <c r="AO12" i="2"/>
  <c r="AO74" i="2"/>
  <c r="AO14" i="2"/>
  <c r="AO15" i="2"/>
  <c r="AO16" i="2"/>
  <c r="AO17" i="2"/>
  <c r="AO18" i="2"/>
  <c r="AO430" i="2"/>
  <c r="AO20" i="2"/>
  <c r="AO432" i="2"/>
  <c r="AO22" i="2"/>
  <c r="AO23" i="2"/>
  <c r="AO24" i="2"/>
  <c r="AO75" i="2"/>
  <c r="AO26" i="2"/>
  <c r="AO27" i="2"/>
  <c r="AO79" i="2"/>
  <c r="AO29" i="2"/>
  <c r="AO9" i="2"/>
  <c r="AO31" i="2"/>
  <c r="AO32" i="2"/>
  <c r="AO33" i="2"/>
  <c r="AO34" i="2"/>
  <c r="AO35" i="2"/>
  <c r="AO36" i="2"/>
  <c r="AO37" i="2"/>
  <c r="AO38" i="2"/>
  <c r="AO39" i="2"/>
  <c r="AO434" i="2"/>
  <c r="AO41" i="2"/>
  <c r="AO42" i="2"/>
  <c r="AO43" i="2"/>
  <c r="AO13" i="2"/>
  <c r="AO95" i="2"/>
  <c r="AO46" i="2"/>
  <c r="AO47" i="2"/>
  <c r="AO48" i="2"/>
  <c r="AO435" i="2"/>
  <c r="AO99" i="2"/>
  <c r="AO436" i="2"/>
  <c r="AO52" i="2"/>
  <c r="AO53" i="2"/>
  <c r="AO54" i="2"/>
  <c r="AO439" i="2"/>
  <c r="AO56" i="2"/>
  <c r="AO57" i="2"/>
  <c r="AO440" i="2"/>
  <c r="AO59" i="2"/>
  <c r="AO60" i="2"/>
  <c r="AO61" i="2"/>
  <c r="AO19" i="2"/>
  <c r="AO63" i="2"/>
  <c r="AO64" i="2"/>
  <c r="AO65" i="2"/>
  <c r="AO66" i="2"/>
  <c r="AO67" i="2"/>
  <c r="AO107" i="2"/>
  <c r="AO109" i="2"/>
  <c r="AO70" i="2"/>
  <c r="AO21" i="2"/>
  <c r="AO72" i="2"/>
  <c r="AO73" i="2"/>
  <c r="AO110" i="2"/>
  <c r="AO116" i="2"/>
  <c r="AO76" i="2"/>
  <c r="AO77" i="2"/>
  <c r="AO78" i="2"/>
  <c r="AO118" i="2"/>
  <c r="AO80" i="2"/>
  <c r="AO81" i="2"/>
  <c r="AO82" i="2"/>
  <c r="AO83" i="2"/>
  <c r="AO84" i="2"/>
  <c r="AO85" i="2"/>
  <c r="AO86" i="2"/>
  <c r="AO87" i="2"/>
  <c r="AO88" i="2"/>
  <c r="AO89" i="2"/>
  <c r="AO90" i="2"/>
  <c r="AO91" i="2"/>
  <c r="AO92" i="2"/>
  <c r="AO93" i="2"/>
  <c r="AO94" i="2"/>
  <c r="AO462" i="2"/>
  <c r="AO96" i="2"/>
  <c r="AO97" i="2"/>
  <c r="AO98" i="2"/>
  <c r="AO468" i="2"/>
  <c r="AO100" i="2"/>
  <c r="AO101" i="2"/>
  <c r="AO102" i="2"/>
  <c r="AO103" i="2"/>
  <c r="AO104" i="2"/>
  <c r="AO105" i="2"/>
  <c r="AO106" i="2"/>
  <c r="AO25" i="2"/>
  <c r="AO108" i="2"/>
  <c r="AO476" i="2"/>
  <c r="AO477" i="2"/>
  <c r="AO111" i="2"/>
  <c r="AO112" i="2"/>
  <c r="AO113" i="2"/>
  <c r="AO114" i="2"/>
  <c r="AO115" i="2"/>
  <c r="AO120" i="2"/>
  <c r="AO117" i="2"/>
  <c r="AO121" i="2"/>
  <c r="AO119" i="2"/>
  <c r="AO28" i="2"/>
  <c r="AO139" i="2"/>
  <c r="AO122" i="2"/>
  <c r="AO123" i="2"/>
  <c r="AO124" i="2"/>
  <c r="AO125" i="2"/>
  <c r="AO126" i="2"/>
  <c r="AO127" i="2"/>
  <c r="AO128" i="2"/>
  <c r="AO129" i="2"/>
  <c r="AO130" i="2"/>
  <c r="AO131" i="2"/>
  <c r="AO132" i="2"/>
  <c r="AO133" i="2"/>
  <c r="AO134" i="2"/>
  <c r="AO135" i="2"/>
  <c r="AO136" i="2"/>
  <c r="AO137" i="2"/>
  <c r="AO138" i="2"/>
  <c r="AO140" i="2"/>
  <c r="AO482" i="2"/>
  <c r="AO141" i="2"/>
  <c r="AO142" i="2"/>
  <c r="AO143" i="2"/>
  <c r="AO144" i="2"/>
  <c r="AO145" i="2"/>
  <c r="AO146" i="2"/>
  <c r="AO147" i="2"/>
  <c r="AO148" i="2"/>
  <c r="AO149" i="2"/>
  <c r="AO150" i="2"/>
  <c r="AO151" i="2"/>
  <c r="AO152" i="2"/>
  <c r="AO153" i="2"/>
  <c r="AO154" i="2"/>
  <c r="AO155" i="2"/>
  <c r="AO156" i="2"/>
  <c r="AO157" i="2"/>
  <c r="AO158" i="2"/>
  <c r="AO159" i="2"/>
  <c r="AO160" i="2"/>
  <c r="AO161" i="2"/>
  <c r="AO162" i="2"/>
  <c r="AO163" i="2"/>
  <c r="AO164" i="2"/>
  <c r="AO165" i="2"/>
  <c r="AO166" i="2"/>
  <c r="AO167" i="2"/>
  <c r="AO168" i="2"/>
  <c r="AO169" i="2"/>
  <c r="AO170" i="2"/>
  <c r="AO171" i="2"/>
  <c r="AO172" i="2"/>
  <c r="AO173" i="2"/>
  <c r="AO174" i="2"/>
  <c r="AO175" i="2"/>
  <c r="AO176" i="2"/>
  <c r="AO177" i="2"/>
  <c r="AO178" i="2"/>
  <c r="AO179" i="2"/>
  <c r="AO180" i="2"/>
  <c r="AO181" i="2"/>
  <c r="AO182" i="2"/>
  <c r="AO183" i="2"/>
  <c r="AO184" i="2"/>
  <c r="AO185" i="2"/>
  <c r="AO186" i="2"/>
  <c r="AO187" i="2"/>
  <c r="AO188" i="2"/>
  <c r="AO189" i="2"/>
  <c r="AO190" i="2"/>
  <c r="AO191" i="2"/>
  <c r="AO192" i="2"/>
  <c r="AO488" i="2"/>
  <c r="AO194" i="2"/>
  <c r="AO195" i="2"/>
  <c r="AO196" i="2"/>
  <c r="AO197" i="2"/>
  <c r="AO193" i="2"/>
  <c r="AO199" i="2"/>
  <c r="AO200" i="2"/>
  <c r="AO201" i="2"/>
  <c r="AO202" i="2"/>
  <c r="AO198" i="2"/>
  <c r="AO204" i="2"/>
  <c r="AO205" i="2"/>
  <c r="AO206" i="2"/>
  <c r="AO207" i="2"/>
  <c r="AO491" i="2"/>
  <c r="AO209" i="2"/>
  <c r="AO210" i="2"/>
  <c r="AO211" i="2"/>
  <c r="AO212" i="2"/>
  <c r="AO213" i="2"/>
  <c r="AO214" i="2"/>
  <c r="AO215" i="2"/>
  <c r="AO492" i="2"/>
  <c r="AO217" i="2"/>
  <c r="AO218" i="2"/>
  <c r="AO219" i="2"/>
  <c r="AO220" i="2"/>
  <c r="AO221" i="2"/>
  <c r="AO222" i="2"/>
  <c r="AO223" i="2"/>
  <c r="AO224" i="2"/>
  <c r="AO225" i="2"/>
  <c r="AO226" i="2"/>
  <c r="AO227" i="2"/>
  <c r="AO228" i="2"/>
  <c r="AO229" i="2"/>
  <c r="AO230" i="2"/>
  <c r="AO231" i="2"/>
  <c r="AO30" i="2"/>
  <c r="AO494" i="2"/>
  <c r="AO203" i="2"/>
  <c r="AO235" i="2"/>
  <c r="AO236" i="2"/>
  <c r="AO237" i="2"/>
  <c r="AO238" i="2"/>
  <c r="AO239" i="2"/>
  <c r="AO240" i="2"/>
  <c r="AO241" i="2"/>
  <c r="AO208" i="2"/>
  <c r="AO40" i="2"/>
  <c r="AO244" i="2"/>
  <c r="AO245" i="2"/>
  <c r="AO495" i="2"/>
  <c r="AO247" i="2"/>
  <c r="AO248" i="2"/>
  <c r="AO249" i="2"/>
  <c r="AO250" i="2"/>
  <c r="AO251" i="2"/>
  <c r="AO216" i="2"/>
  <c r="AO253" i="2"/>
  <c r="AO254" i="2"/>
  <c r="AO232" i="2"/>
  <c r="AO256" i="2"/>
  <c r="AO257" i="2"/>
  <c r="AO258" i="2"/>
  <c r="AO259" i="2"/>
  <c r="AO260" i="2"/>
  <c r="AO261" i="2"/>
  <c r="AO233" i="2"/>
  <c r="AO263" i="2"/>
  <c r="AO264" i="2"/>
  <c r="AO265" i="2"/>
  <c r="AO234" i="2"/>
  <c r="AO496" i="2"/>
  <c r="AO268" i="2"/>
  <c r="AO269" i="2"/>
  <c r="AO270" i="2"/>
  <c r="AO242" i="2"/>
  <c r="AO272" i="2"/>
  <c r="AO243" i="2"/>
  <c r="AO274" i="2"/>
  <c r="AO275" i="2"/>
  <c r="AO276" i="2"/>
  <c r="AO502" i="2"/>
  <c r="AO278" i="2"/>
  <c r="AO279" i="2"/>
  <c r="AO280" i="2"/>
  <c r="AO246" i="2"/>
  <c r="AO282" i="2"/>
  <c r="AO283" i="2"/>
  <c r="AO252" i="2"/>
  <c r="AO285" i="2"/>
  <c r="AO286" i="2"/>
  <c r="AO287" i="2"/>
  <c r="AO288" i="2"/>
  <c r="AO289" i="2"/>
  <c r="AO290" i="2"/>
  <c r="AO291" i="2"/>
  <c r="AO292" i="2"/>
  <c r="AO293" i="2"/>
  <c r="AO255" i="2"/>
  <c r="AO295" i="2"/>
  <c r="AO296" i="2"/>
  <c r="AO297" i="2"/>
  <c r="AO298" i="2"/>
  <c r="AO510" i="2"/>
  <c r="AO262" i="2"/>
  <c r="AO301" i="2"/>
  <c r="AO302" i="2"/>
  <c r="AO303" i="2"/>
  <c r="AO511" i="2"/>
  <c r="AO305" i="2"/>
  <c r="AO306" i="2"/>
  <c r="AO307" i="2"/>
  <c r="AO308" i="2"/>
  <c r="AO309" i="2"/>
  <c r="AO310" i="2"/>
  <c r="AO311" i="2"/>
  <c r="AO312" i="2"/>
  <c r="AO313" i="2"/>
  <c r="AO314" i="2"/>
  <c r="AO315" i="2"/>
  <c r="AO316" i="2"/>
  <c r="AO317" i="2"/>
  <c r="AO318" i="2"/>
  <c r="AO319" i="2"/>
  <c r="AO320" i="2"/>
  <c r="AO321" i="2"/>
  <c r="AO322" i="2"/>
  <c r="AO323" i="2"/>
  <c r="AO514" i="2"/>
  <c r="AO325" i="2"/>
  <c r="AO516" i="2"/>
  <c r="AO327" i="2"/>
  <c r="AO328" i="2"/>
  <c r="AO266" i="2"/>
  <c r="AO330" i="2"/>
  <c r="AO331" i="2"/>
  <c r="AO519" i="2"/>
  <c r="AO333" i="2"/>
  <c r="AO334" i="2"/>
  <c r="AO335" i="2"/>
  <c r="AO267" i="2"/>
  <c r="AO337" i="2"/>
  <c r="AO271" i="2"/>
  <c r="AO339" i="2"/>
  <c r="AO340" i="2"/>
  <c r="AO273" i="2"/>
  <c r="AO342" i="2"/>
  <c r="AO343" i="2"/>
  <c r="AO344" i="2"/>
  <c r="AO345" i="2"/>
  <c r="AO523" i="2"/>
  <c r="AO347" i="2"/>
  <c r="AO348" i="2"/>
  <c r="AO349" i="2"/>
  <c r="AO350" i="2"/>
  <c r="AO351" i="2"/>
  <c r="AO352" i="2"/>
  <c r="AO353" i="2"/>
  <c r="AO354" i="2"/>
  <c r="AO355" i="2"/>
  <c r="AO356" i="2"/>
  <c r="AO357" i="2"/>
  <c r="AO358" i="2"/>
  <c r="AO359" i="2"/>
  <c r="AO524" i="2"/>
  <c r="AO361" i="2"/>
  <c r="AO44" i="2"/>
  <c r="AO363" i="2"/>
  <c r="AO364" i="2"/>
  <c r="AO277" i="2"/>
  <c r="AO366" i="2"/>
  <c r="AO528" i="2"/>
  <c r="AO368" i="2"/>
  <c r="AO369" i="2"/>
  <c r="AO370" i="2"/>
  <c r="AO371" i="2"/>
  <c r="AO372" i="2"/>
  <c r="AO373" i="2"/>
  <c r="AO374" i="2"/>
  <c r="AO375" i="2"/>
  <c r="AO376" i="2"/>
  <c r="AO377" i="2"/>
  <c r="AO378" i="2"/>
  <c r="AO379" i="2"/>
  <c r="AO380" i="2"/>
  <c r="AO45" i="2"/>
  <c r="AO382" i="2"/>
  <c r="AO383" i="2"/>
  <c r="AO384" i="2"/>
  <c r="AO385" i="2"/>
  <c r="AO386" i="2"/>
  <c r="AO533" i="2"/>
  <c r="AO281" i="2"/>
  <c r="AO284" i="2"/>
  <c r="AO390" i="2"/>
  <c r="AO391" i="2"/>
  <c r="AO392" i="2"/>
  <c r="AO393" i="2"/>
  <c r="AO394" i="2"/>
  <c r="AO535" i="2"/>
  <c r="AO396" i="2"/>
  <c r="AO397" i="2"/>
  <c r="AO398" i="2"/>
  <c r="AO399" i="2"/>
  <c r="AO400" i="2"/>
  <c r="AO401" i="2"/>
  <c r="AO402" i="2"/>
  <c r="AO403" i="2"/>
  <c r="AO537" i="2"/>
  <c r="AO405" i="2"/>
  <c r="AO406" i="2"/>
  <c r="AO294" i="2"/>
  <c r="AO408" i="2"/>
  <c r="AO409" i="2"/>
  <c r="AO410" i="2"/>
  <c r="AO411" i="2"/>
  <c r="AO412" i="2"/>
  <c r="AO413" i="2"/>
  <c r="AO414" i="2"/>
  <c r="AO415" i="2"/>
  <c r="AO299" i="2"/>
  <c r="AO542" i="2"/>
  <c r="AO545" i="2"/>
  <c r="AO419" i="2"/>
  <c r="AO420" i="2"/>
  <c r="AO421" i="2"/>
  <c r="AO300" i="2"/>
  <c r="AO423" i="2"/>
  <c r="AO550" i="2"/>
  <c r="AO425" i="2"/>
  <c r="AO426" i="2"/>
  <c r="AO427" i="2"/>
  <c r="AO428" i="2"/>
  <c r="AO429" i="2"/>
  <c r="AO49" i="2"/>
  <c r="AO431" i="2"/>
  <c r="AO552" i="2"/>
  <c r="AO433" i="2"/>
  <c r="AO560" i="2"/>
  <c r="AO304" i="2"/>
  <c r="AO324" i="2"/>
  <c r="AO437" i="2"/>
  <c r="AO438" i="2"/>
  <c r="AO50" i="2"/>
  <c r="AO326" i="2"/>
  <c r="AO441" i="2"/>
  <c r="AO442" i="2"/>
  <c r="AO443" i="2"/>
  <c r="AO444" i="2"/>
  <c r="AO445" i="2"/>
  <c r="AO446" i="2"/>
  <c r="AO447" i="2"/>
  <c r="AO448" i="2"/>
  <c r="AO449" i="2"/>
  <c r="AO450" i="2"/>
  <c r="AO451" i="2"/>
  <c r="AO452" i="2"/>
  <c r="AO453" i="2"/>
  <c r="AO454" i="2"/>
  <c r="AO455" i="2"/>
  <c r="AO456" i="2"/>
  <c r="AO457" i="2"/>
  <c r="AO458" i="2"/>
  <c r="AO459" i="2"/>
  <c r="AO460" i="2"/>
  <c r="AO461" i="2"/>
  <c r="AO329" i="2"/>
  <c r="AO463" i="2"/>
  <c r="AO464" i="2"/>
  <c r="AO465" i="2"/>
  <c r="AO466" i="2"/>
  <c r="AO467" i="2"/>
  <c r="AO561" i="2"/>
  <c r="AO469" i="2"/>
  <c r="AO470" i="2"/>
  <c r="AO471" i="2"/>
  <c r="AO472" i="2"/>
  <c r="AO473" i="2"/>
  <c r="AO474" i="2"/>
  <c r="AO475" i="2"/>
  <c r="AO587" i="2"/>
  <c r="AO598" i="2"/>
  <c r="AO478" i="2"/>
  <c r="AO479" i="2"/>
  <c r="AO480" i="2"/>
  <c r="AO481" i="2"/>
  <c r="AO604" i="2"/>
  <c r="AO483" i="2"/>
  <c r="AO484" i="2"/>
  <c r="AO485" i="2"/>
  <c r="AO486" i="2"/>
  <c r="AO487" i="2"/>
  <c r="AO605" i="2"/>
  <c r="AO489" i="2"/>
  <c r="AO490" i="2"/>
  <c r="AO606" i="2"/>
  <c r="AO607" i="2"/>
  <c r="AO493" i="2"/>
  <c r="AO332" i="2"/>
  <c r="AO336" i="2"/>
  <c r="AO51" i="2"/>
  <c r="AO497" i="2"/>
  <c r="AO498" i="2"/>
  <c r="AO499" i="2"/>
  <c r="AO500" i="2"/>
  <c r="AO501" i="2"/>
  <c r="AO338" i="2"/>
  <c r="AO503" i="2"/>
  <c r="AO504" i="2"/>
  <c r="AO505" i="2"/>
  <c r="AO506" i="2"/>
  <c r="AO507" i="2"/>
  <c r="AO508" i="2"/>
  <c r="AO509" i="2"/>
  <c r="AO341" i="2"/>
  <c r="AO346" i="2"/>
  <c r="AO512" i="2"/>
  <c r="AO513" i="2"/>
  <c r="AO360" i="2"/>
  <c r="AO515" i="2"/>
  <c r="AO612" i="2"/>
  <c r="AO517" i="2"/>
  <c r="AO518" i="2"/>
  <c r="AO362" i="2"/>
  <c r="AO520" i="2"/>
  <c r="AO521" i="2"/>
  <c r="AO522" i="2"/>
  <c r="AO365" i="2"/>
  <c r="AO367" i="2"/>
  <c r="AO525" i="2"/>
  <c r="AO526" i="2"/>
  <c r="AO527" i="2"/>
  <c r="AO55" i="2"/>
  <c r="AO529" i="2"/>
  <c r="AO530" i="2"/>
  <c r="AO531" i="2"/>
  <c r="AO532" i="2"/>
  <c r="AO381" i="2"/>
  <c r="AO534" i="2"/>
  <c r="AO636" i="2"/>
  <c r="AO536" i="2"/>
  <c r="AO387" i="2"/>
  <c r="AO538" i="2"/>
  <c r="AO539" i="2"/>
  <c r="AO540" i="2"/>
  <c r="AO541" i="2"/>
  <c r="AO388" i="2"/>
  <c r="AO543" i="2"/>
  <c r="AO544" i="2"/>
  <c r="AO58" i="2"/>
  <c r="AO546" i="2"/>
  <c r="AO547" i="2"/>
  <c r="AO548" i="2"/>
  <c r="AO549" i="2"/>
  <c r="AO389" i="2"/>
  <c r="AO551" i="2"/>
  <c r="AO638" i="2"/>
  <c r="AO553" i="2"/>
  <c r="AO554" i="2"/>
  <c r="AO555" i="2"/>
  <c r="AO556" i="2"/>
  <c r="AO557" i="2"/>
  <c r="AO558" i="2"/>
  <c r="AO559" i="2"/>
  <c r="AO395" i="2"/>
  <c r="AO62" i="2"/>
  <c r="AO562" i="2"/>
  <c r="AO563" i="2"/>
  <c r="AO564" i="2"/>
  <c r="AO565" i="2"/>
  <c r="AO566" i="2"/>
  <c r="AO567" i="2"/>
  <c r="AO568" i="2"/>
  <c r="AO569" i="2"/>
  <c r="AO570" i="2"/>
  <c r="AO571" i="2"/>
  <c r="AO572" i="2"/>
  <c r="AO573" i="2"/>
  <c r="AO574" i="2"/>
  <c r="AO575" i="2"/>
  <c r="AO576" i="2"/>
  <c r="AO577" i="2"/>
  <c r="AO578" i="2"/>
  <c r="AO579" i="2"/>
  <c r="AO580" i="2"/>
  <c r="AO581" i="2"/>
  <c r="AO582" i="2"/>
  <c r="AO583" i="2"/>
  <c r="AO584" i="2"/>
  <c r="AO585" i="2"/>
  <c r="AO586" i="2"/>
  <c r="AO404" i="2"/>
  <c r="AO588" i="2"/>
  <c r="AO589" i="2"/>
  <c r="AO590" i="2"/>
  <c r="AO591" i="2"/>
  <c r="AO592" i="2"/>
  <c r="AO593" i="2"/>
  <c r="AO594" i="2"/>
  <c r="AO595" i="2"/>
  <c r="AO596" i="2"/>
  <c r="AO597" i="2"/>
  <c r="AO643" i="2"/>
  <c r="AO599" i="2"/>
  <c r="AO600" i="2"/>
  <c r="AO601" i="2"/>
  <c r="AO602" i="2"/>
  <c r="AO603" i="2"/>
  <c r="AO407" i="2"/>
  <c r="AO416" i="2"/>
  <c r="AO646" i="2"/>
  <c r="AO417" i="2"/>
  <c r="AO608" i="2"/>
  <c r="AO609" i="2"/>
  <c r="AO610" i="2"/>
  <c r="AO611" i="2"/>
  <c r="AO418" i="2"/>
  <c r="AO613" i="2"/>
  <c r="AO614" i="2"/>
  <c r="AO615" i="2"/>
  <c r="AO71" i="2"/>
  <c r="AN71" i="2"/>
  <c r="C16" i="5" a="1"/>
  <c r="C17" i="5" a="1"/>
  <c r="C15" i="5" a="1"/>
  <c r="B119" i="17" l="1"/>
  <c r="B89" i="17"/>
  <c r="B91" i="17"/>
  <c r="B97" i="17"/>
  <c r="B92" i="17"/>
  <c r="B82" i="17"/>
  <c r="B100" i="17"/>
  <c r="B78" i="17"/>
  <c r="B103" i="17"/>
  <c r="B88" i="17"/>
  <c r="B90" i="17"/>
  <c r="B101" i="17"/>
  <c r="B93" i="17"/>
  <c r="B109" i="17"/>
  <c r="B96" i="17"/>
  <c r="B110" i="17"/>
  <c r="B85" i="17"/>
  <c r="B99" i="17"/>
  <c r="Y337" i="3"/>
  <c r="AA337" i="3" s="1"/>
  <c r="Y345" i="3"/>
  <c r="AA345" i="3" s="1"/>
  <c r="Y349" i="3"/>
  <c r="AA349" i="3" s="1"/>
  <c r="Y376" i="3"/>
  <c r="AA376" i="3" s="1"/>
  <c r="Y385" i="3"/>
  <c r="AA385" i="3" s="1"/>
  <c r="Y357" i="3"/>
  <c r="AA357" i="3" s="1"/>
  <c r="Y329" i="3"/>
  <c r="AA329" i="3" s="1"/>
  <c r="Y352" i="3"/>
  <c r="AA352" i="3" s="1"/>
  <c r="Y373" i="3"/>
  <c r="AA373" i="3" s="1"/>
  <c r="Y328" i="3"/>
  <c r="AA328" i="3" s="1"/>
  <c r="Y341" i="3"/>
  <c r="AA341" i="3" s="1"/>
  <c r="Y344" i="3"/>
  <c r="AA344" i="3" s="1"/>
  <c r="Y365" i="3"/>
  <c r="AA365" i="3" s="1"/>
  <c r="Y361" i="3"/>
  <c r="AA361" i="3" s="1"/>
  <c r="Y377" i="3"/>
  <c r="AA377" i="3" s="1"/>
  <c r="Y381" i="3"/>
  <c r="AA381" i="3" s="1"/>
  <c r="Y401" i="3"/>
  <c r="AA401" i="3" s="1"/>
  <c r="Y413" i="3"/>
  <c r="AA413" i="3" s="1"/>
  <c r="Y421" i="3"/>
  <c r="AA421" i="3" s="1"/>
  <c r="Y425" i="3"/>
  <c r="AA425" i="3" s="1"/>
  <c r="Y430" i="3"/>
  <c r="AA430" i="3" s="1"/>
  <c r="Y437" i="3"/>
  <c r="AA437" i="3" s="1"/>
  <c r="Y449" i="3"/>
  <c r="AA449" i="3" s="1"/>
  <c r="Y459" i="3"/>
  <c r="AA459" i="3" s="1"/>
  <c r="Y494" i="3"/>
  <c r="AA494" i="3" s="1"/>
  <c r="Y504" i="3"/>
  <c r="AA504" i="3" s="1"/>
  <c r="Y505" i="3"/>
  <c r="AA505" i="3" s="1"/>
  <c r="Y506" i="3"/>
  <c r="AA506" i="3" s="1"/>
  <c r="Y509" i="3"/>
  <c r="AA509" i="3" s="1"/>
  <c r="Y513" i="3"/>
  <c r="AA513" i="3" s="1"/>
  <c r="Y633" i="3"/>
  <c r="AA633" i="3" s="1"/>
  <c r="Y638" i="3"/>
  <c r="AA638" i="3" s="1"/>
  <c r="Y442" i="3"/>
  <c r="AA442" i="3" s="1"/>
  <c r="Y444" i="3"/>
  <c r="AA444" i="3" s="1"/>
  <c r="Y474" i="3"/>
  <c r="AA474" i="3" s="1"/>
  <c r="Y477" i="3"/>
  <c r="AA477" i="3" s="1"/>
  <c r="Y481" i="3"/>
  <c r="AA481" i="3" s="1"/>
  <c r="Y490" i="3"/>
  <c r="AA490" i="3" s="1"/>
  <c r="Y497" i="3"/>
  <c r="AA497" i="3" s="1"/>
  <c r="Y538" i="3"/>
  <c r="AA538" i="3" s="1"/>
  <c r="Y368" i="3"/>
  <c r="AA368" i="3" s="1"/>
  <c r="Y389" i="3"/>
  <c r="AA389" i="3" s="1"/>
  <c r="Y394" i="3"/>
  <c r="AA394" i="3" s="1"/>
  <c r="Y396" i="3"/>
  <c r="AA396" i="3" s="1"/>
  <c r="Y405" i="3"/>
  <c r="AA405" i="3" s="1"/>
  <c r="Y418" i="3"/>
  <c r="AA418" i="3" s="1"/>
  <c r="Y448" i="3"/>
  <c r="AA448" i="3" s="1"/>
  <c r="Y458" i="3"/>
  <c r="AA458" i="3" s="1"/>
  <c r="Y469" i="3"/>
  <c r="AA469" i="3" s="1"/>
  <c r="Y489" i="3"/>
  <c r="AA489" i="3" s="1"/>
  <c r="Y493" i="3"/>
  <c r="AA493" i="3" s="1"/>
  <c r="Y523" i="3"/>
  <c r="AA523" i="3" s="1"/>
  <c r="Y545" i="3"/>
  <c r="AA545" i="3" s="1"/>
  <c r="Y561" i="3"/>
  <c r="AA561" i="3" s="1"/>
  <c r="Y581" i="3"/>
  <c r="AA581" i="3" s="1"/>
  <c r="Y597" i="3"/>
  <c r="AA597" i="3" s="1"/>
  <c r="Y360" i="3"/>
  <c r="AA360" i="3" s="1"/>
  <c r="Y400" i="3"/>
  <c r="AA400" i="3" s="1"/>
  <c r="Y429" i="3"/>
  <c r="AA429" i="3" s="1"/>
  <c r="Y436" i="3"/>
  <c r="AA436" i="3" s="1"/>
  <c r="Y457" i="3"/>
  <c r="AA457" i="3" s="1"/>
  <c r="Y462" i="3"/>
  <c r="AA462" i="3" s="1"/>
  <c r="Y492" i="3"/>
  <c r="AA492" i="3" s="1"/>
  <c r="Y508" i="3"/>
  <c r="AA508" i="3" s="1"/>
  <c r="Y512" i="3"/>
  <c r="AA512" i="3" s="1"/>
  <c r="Y537" i="3"/>
  <c r="AA537" i="3" s="1"/>
  <c r="Y547" i="3"/>
  <c r="AA547" i="3" s="1"/>
  <c r="Y601" i="3"/>
  <c r="AA601" i="3" s="1"/>
  <c r="Y606" i="3"/>
  <c r="AA606" i="3" s="1"/>
  <c r="Y612" i="3"/>
  <c r="AA612" i="3" s="1"/>
  <c r="Y617" i="3"/>
  <c r="AA617" i="3" s="1"/>
  <c r="Y622" i="3"/>
  <c r="AA622" i="3" s="1"/>
  <c r="Y353" i="3"/>
  <c r="AA353" i="3" s="1"/>
  <c r="Y384" i="3"/>
  <c r="AA384" i="3" s="1"/>
  <c r="Y393" i="3"/>
  <c r="AA393" i="3" s="1"/>
  <c r="Y412" i="3"/>
  <c r="AA412" i="3" s="1"/>
  <c r="Y417" i="3"/>
  <c r="AA417" i="3" s="1"/>
  <c r="Y441" i="3"/>
  <c r="AA441" i="3" s="1"/>
  <c r="Y460" i="3"/>
  <c r="AA460" i="3" s="1"/>
  <c r="Y473" i="3"/>
  <c r="AA473" i="3" s="1"/>
  <c r="Y476" i="3"/>
  <c r="AA476" i="3" s="1"/>
  <c r="Y510" i="3"/>
  <c r="AA510" i="3" s="1"/>
  <c r="Y529" i="3"/>
  <c r="AA529" i="3" s="1"/>
  <c r="Y336" i="3"/>
  <c r="AA336" i="3" s="1"/>
  <c r="Y404" i="3"/>
  <c r="AA404" i="3" s="1"/>
  <c r="Y409" i="3"/>
  <c r="AA409" i="3" s="1"/>
  <c r="Y416" i="3"/>
  <c r="AA416" i="3" s="1"/>
  <c r="Y426" i="3"/>
  <c r="AA426" i="3" s="1"/>
  <c r="Y433" i="3"/>
  <c r="AA433" i="3" s="1"/>
  <c r="Y440" i="3"/>
  <c r="AA440" i="3" s="1"/>
  <c r="Y461" i="3"/>
  <c r="AA461" i="3" s="1"/>
  <c r="Y522" i="3"/>
  <c r="AA522" i="3" s="1"/>
  <c r="Y536" i="3"/>
  <c r="AA536" i="3" s="1"/>
  <c r="Y553" i="3"/>
  <c r="AA553" i="3" s="1"/>
  <c r="Y369" i="3"/>
  <c r="AA369" i="3" s="1"/>
  <c r="Y386" i="3"/>
  <c r="AA386" i="3" s="1"/>
  <c r="Y397" i="3"/>
  <c r="AA397" i="3" s="1"/>
  <c r="Y402" i="3"/>
  <c r="AA402" i="3" s="1"/>
  <c r="Y435" i="3"/>
  <c r="AA435" i="3" s="1"/>
  <c r="Y445" i="3"/>
  <c r="AA445" i="3" s="1"/>
  <c r="Y502" i="3"/>
  <c r="AA502" i="3" s="1"/>
  <c r="Y517" i="3"/>
  <c r="AA517" i="3" s="1"/>
  <c r="Y521" i="3"/>
  <c r="AA521" i="3" s="1"/>
  <c r="Y524" i="3"/>
  <c r="AA524" i="3" s="1"/>
  <c r="Y534" i="3"/>
  <c r="AA534" i="3" s="1"/>
  <c r="Y392" i="3"/>
  <c r="AA392" i="3" s="1"/>
  <c r="Y577" i="3"/>
  <c r="AA577" i="3" s="1"/>
  <c r="Y625" i="3"/>
  <c r="AA625" i="3" s="1"/>
  <c r="Y628" i="3"/>
  <c r="AA628" i="3" s="1"/>
  <c r="Y630" i="3"/>
  <c r="AA630" i="3" s="1"/>
  <c r="Y636" i="3"/>
  <c r="AA636" i="3" s="1"/>
  <c r="Y649" i="3"/>
  <c r="AA649" i="3" s="1"/>
  <c r="Y652" i="3"/>
  <c r="AA652" i="3" s="1"/>
  <c r="Y654" i="3"/>
  <c r="AA654" i="3" s="1"/>
  <c r="Y672" i="3"/>
  <c r="AA672" i="3" s="1"/>
  <c r="Y690" i="3"/>
  <c r="AA690" i="3" s="1"/>
  <c r="Y699" i="3"/>
  <c r="AA699" i="3" s="1"/>
  <c r="Y702" i="3"/>
  <c r="AA702" i="3" s="1"/>
  <c r="Y730" i="3"/>
  <c r="AA730" i="3" s="1"/>
  <c r="Y753" i="3"/>
  <c r="AA753" i="3" s="1"/>
  <c r="Y758" i="3"/>
  <c r="AA758" i="3" s="1"/>
  <c r="Y769" i="3"/>
  <c r="AA769" i="3" s="1"/>
  <c r="Y815" i="3"/>
  <c r="AA815" i="3" s="1"/>
  <c r="Y548" i="3"/>
  <c r="AA548" i="3" s="1"/>
  <c r="Y660" i="3"/>
  <c r="AA660" i="3" s="1"/>
  <c r="Y668" i="3"/>
  <c r="AA668" i="3" s="1"/>
  <c r="Y714" i="3"/>
  <c r="AA714" i="3" s="1"/>
  <c r="Y734" i="3"/>
  <c r="AA734" i="3" s="1"/>
  <c r="Y774" i="3"/>
  <c r="AA774" i="3" s="1"/>
  <c r="Y786" i="3"/>
  <c r="AA786" i="3" s="1"/>
  <c r="Y793" i="3"/>
  <c r="AA793" i="3" s="1"/>
  <c r="Y813" i="3"/>
  <c r="AA813" i="3" s="1"/>
  <c r="Y866" i="3"/>
  <c r="AA866" i="3" s="1"/>
  <c r="Y902" i="3"/>
  <c r="AA902" i="3" s="1"/>
  <c r="Y914" i="3"/>
  <c r="AA914" i="3" s="1"/>
  <c r="Y934" i="3"/>
  <c r="AA934" i="3" s="1"/>
  <c r="Y946" i="3"/>
  <c r="AA946" i="3" s="1"/>
  <c r="Y954" i="3"/>
  <c r="AA954" i="3" s="1"/>
  <c r="Y967" i="3"/>
  <c r="AA967" i="3" s="1"/>
  <c r="Y432" i="3"/>
  <c r="AA432" i="3" s="1"/>
  <c r="Y604" i="3"/>
  <c r="AA604" i="3" s="1"/>
  <c r="Y616" i="3"/>
  <c r="AA616" i="3" s="1"/>
  <c r="Y627" i="3"/>
  <c r="AA627" i="3" s="1"/>
  <c r="Y644" i="3"/>
  <c r="AA644" i="3" s="1"/>
  <c r="Y665" i="3"/>
  <c r="AA665" i="3" s="1"/>
  <c r="Y680" i="3"/>
  <c r="AA680" i="3" s="1"/>
  <c r="Y698" i="3"/>
  <c r="AA698" i="3" s="1"/>
  <c r="Y705" i="3"/>
  <c r="AA705" i="3" s="1"/>
  <c r="Y713" i="3"/>
  <c r="AA713" i="3" s="1"/>
  <c r="Y716" i="3"/>
  <c r="AA716" i="3" s="1"/>
  <c r="Y729" i="3"/>
  <c r="AA729" i="3" s="1"/>
  <c r="Y738" i="3"/>
  <c r="AA738" i="3" s="1"/>
  <c r="Y798" i="3"/>
  <c r="AA798" i="3" s="1"/>
  <c r="Y803" i="3"/>
  <c r="AA803" i="3" s="1"/>
  <c r="Y805" i="3"/>
  <c r="AA805" i="3" s="1"/>
  <c r="Y810" i="3"/>
  <c r="AA810" i="3" s="1"/>
  <c r="Y814" i="3"/>
  <c r="AA814" i="3" s="1"/>
  <c r="Y465" i="3"/>
  <c r="AA465" i="3" s="1"/>
  <c r="Y470" i="3"/>
  <c r="AA470" i="3" s="1"/>
  <c r="Y475" i="3"/>
  <c r="AA475" i="3" s="1"/>
  <c r="Y565" i="3"/>
  <c r="AA565" i="3" s="1"/>
  <c r="Y569" i="3"/>
  <c r="AA569" i="3" s="1"/>
  <c r="Y620" i="3"/>
  <c r="AA620" i="3" s="1"/>
  <c r="Y657" i="3"/>
  <c r="AA657" i="3" s="1"/>
  <c r="Y659" i="3"/>
  <c r="AA659" i="3" s="1"/>
  <c r="Y689" i="3"/>
  <c r="AA689" i="3" s="1"/>
  <c r="Y701" i="3"/>
  <c r="AA701" i="3" s="1"/>
  <c r="Y721" i="3"/>
  <c r="AA721" i="3" s="1"/>
  <c r="Y733" i="3"/>
  <c r="AA733" i="3" s="1"/>
  <c r="Y742" i="3"/>
  <c r="AA742" i="3" s="1"/>
  <c r="Y755" i="3"/>
  <c r="AA755" i="3" s="1"/>
  <c r="Y757" i="3"/>
  <c r="AA757" i="3" s="1"/>
  <c r="Y762" i="3"/>
  <c r="AA762" i="3" s="1"/>
  <c r="Y408" i="3"/>
  <c r="AA408" i="3" s="1"/>
  <c r="Y450" i="3"/>
  <c r="AA450" i="3" s="1"/>
  <c r="Y580" i="3"/>
  <c r="AA580" i="3" s="1"/>
  <c r="Y585" i="3"/>
  <c r="AA585" i="3" s="1"/>
  <c r="Y598" i="3"/>
  <c r="AA598" i="3" s="1"/>
  <c r="Y635" i="3"/>
  <c r="AA635" i="3" s="1"/>
  <c r="Y641" i="3"/>
  <c r="AA641" i="3" s="1"/>
  <c r="Y646" i="3"/>
  <c r="AA646" i="3" s="1"/>
  <c r="Y648" i="3"/>
  <c r="AA648" i="3" s="1"/>
  <c r="Y676" i="3"/>
  <c r="AA676" i="3" s="1"/>
  <c r="Y697" i="3"/>
  <c r="AA697" i="3" s="1"/>
  <c r="Y704" i="3"/>
  <c r="AA704" i="3" s="1"/>
  <c r="Y718" i="3"/>
  <c r="AA718" i="3" s="1"/>
  <c r="Y737" i="3"/>
  <c r="AA737" i="3" s="1"/>
  <c r="Y746" i="3"/>
  <c r="AA746" i="3" s="1"/>
  <c r="Y766" i="3"/>
  <c r="AA766" i="3" s="1"/>
  <c r="Y771" i="3"/>
  <c r="AA771" i="3" s="1"/>
  <c r="Y773" i="3"/>
  <c r="AA773" i="3" s="1"/>
  <c r="Y778" i="3"/>
  <c r="AA778" i="3" s="1"/>
  <c r="Y790" i="3"/>
  <c r="AA790" i="3" s="1"/>
  <c r="Y807" i="3"/>
  <c r="AA807" i="3" s="1"/>
  <c r="Y609" i="3"/>
  <c r="AA609" i="3" s="1"/>
  <c r="Y613" i="3"/>
  <c r="AA613" i="3" s="1"/>
  <c r="Y673" i="3"/>
  <c r="AA673" i="3" s="1"/>
  <c r="Y684" i="3"/>
  <c r="AA684" i="3" s="1"/>
  <c r="Y700" i="3"/>
  <c r="AA700" i="3" s="1"/>
  <c r="Y720" i="3"/>
  <c r="AA720" i="3" s="1"/>
  <c r="Y741" i="3"/>
  <c r="AA741" i="3" s="1"/>
  <c r="Y750" i="3"/>
  <c r="AA750" i="3" s="1"/>
  <c r="Y761" i="3"/>
  <c r="AA761" i="3" s="1"/>
  <c r="Y802" i="3"/>
  <c r="AA802" i="3" s="1"/>
  <c r="Y809" i="3"/>
  <c r="AA809" i="3" s="1"/>
  <c r="Y817" i="3"/>
  <c r="AA817" i="3" s="1"/>
  <c r="Y823" i="3"/>
  <c r="AA823" i="3" s="1"/>
  <c r="Y833" i="3"/>
  <c r="AA833" i="3" s="1"/>
  <c r="Y857" i="3"/>
  <c r="AA857" i="3" s="1"/>
  <c r="Y491" i="3"/>
  <c r="AA491" i="3" s="1"/>
  <c r="Y552" i="3"/>
  <c r="AA552" i="3" s="1"/>
  <c r="Y582" i="3"/>
  <c r="AA582" i="3" s="1"/>
  <c r="Y619" i="3"/>
  <c r="AA619" i="3" s="1"/>
  <c r="Y664" i="3"/>
  <c r="AA664" i="3" s="1"/>
  <c r="Y715" i="3"/>
  <c r="AA715" i="3" s="1"/>
  <c r="Y745" i="3"/>
  <c r="AA745" i="3" s="1"/>
  <c r="Y754" i="3"/>
  <c r="AA754" i="3" s="1"/>
  <c r="Y770" i="3"/>
  <c r="AA770" i="3" s="1"/>
  <c r="Y777" i="3"/>
  <c r="AA777" i="3" s="1"/>
  <c r="Y787" i="3"/>
  <c r="AA787" i="3" s="1"/>
  <c r="Y826" i="3"/>
  <c r="AA826" i="3" s="1"/>
  <c r="Y838" i="3"/>
  <c r="AA838" i="3" s="1"/>
  <c r="Y464" i="3"/>
  <c r="AA464" i="3" s="1"/>
  <c r="Y532" i="3"/>
  <c r="AA532" i="3" s="1"/>
  <c r="Y584" i="3"/>
  <c r="AA584" i="3" s="1"/>
  <c r="Y818" i="3"/>
  <c r="AA818" i="3" s="1"/>
  <c r="Y822" i="3"/>
  <c r="AA822" i="3" s="1"/>
  <c r="Y827" i="3"/>
  <c r="AA827" i="3" s="1"/>
  <c r="Y843" i="3"/>
  <c r="AA843" i="3" s="1"/>
  <c r="Y858" i="3"/>
  <c r="AA858" i="3" s="1"/>
  <c r="Y891" i="3"/>
  <c r="AA891" i="3" s="1"/>
  <c r="Y905" i="3"/>
  <c r="AA905" i="3" s="1"/>
  <c r="Y922" i="3"/>
  <c r="AA922" i="3" s="1"/>
  <c r="Y929" i="3"/>
  <c r="AA929" i="3" s="1"/>
  <c r="Y961" i="3"/>
  <c r="AA961" i="3" s="1"/>
  <c r="Y966" i="3"/>
  <c r="AA966" i="3" s="1"/>
  <c r="Y977" i="3"/>
  <c r="AA977" i="3" s="1"/>
  <c r="Y986" i="3"/>
  <c r="AA986" i="3" s="1"/>
  <c r="Y994" i="3"/>
  <c r="AA994" i="3" s="1"/>
  <c r="Y661" i="3"/>
  <c r="AA661" i="3" s="1"/>
  <c r="Y749" i="3"/>
  <c r="AA749" i="3" s="1"/>
  <c r="Y855" i="3"/>
  <c r="AA855" i="3" s="1"/>
  <c r="Y862" i="3"/>
  <c r="AA862" i="3" s="1"/>
  <c r="Y897" i="3"/>
  <c r="AA897" i="3" s="1"/>
  <c r="Y910" i="3"/>
  <c r="AA910" i="3" s="1"/>
  <c r="Y919" i="3"/>
  <c r="AA919" i="3" s="1"/>
  <c r="Y938" i="3"/>
  <c r="AA938" i="3" s="1"/>
  <c r="Y948" i="3"/>
  <c r="AA948" i="3" s="1"/>
  <c r="Y983" i="3"/>
  <c r="AA983" i="3" s="1"/>
  <c r="Y593" i="3"/>
  <c r="AA593" i="3" s="1"/>
  <c r="Y681" i="3"/>
  <c r="AA681" i="3" s="1"/>
  <c r="Y834" i="3"/>
  <c r="AA834" i="3" s="1"/>
  <c r="Y871" i="3"/>
  <c r="AA871" i="3" s="1"/>
  <c r="Y874" i="3"/>
  <c r="AA874" i="3" s="1"/>
  <c r="Y890" i="3"/>
  <c r="AA890" i="3" s="1"/>
  <c r="Y950" i="3"/>
  <c r="AA950" i="3" s="1"/>
  <c r="Y782" i="3"/>
  <c r="AA782" i="3" s="1"/>
  <c r="Y842" i="3"/>
  <c r="AA842" i="3" s="1"/>
  <c r="Y850" i="3"/>
  <c r="AA850" i="3" s="1"/>
  <c r="Y873" i="3"/>
  <c r="AA873" i="3" s="1"/>
  <c r="Y878" i="3"/>
  <c r="AA878" i="3" s="1"/>
  <c r="Y887" i="3"/>
  <c r="AA887" i="3" s="1"/>
  <c r="Y921" i="3"/>
  <c r="AA921" i="3" s="1"/>
  <c r="Y926" i="3"/>
  <c r="AA926" i="3" s="1"/>
  <c r="Y931" i="3"/>
  <c r="AA931" i="3" s="1"/>
  <c r="Y935" i="3"/>
  <c r="AA935" i="3" s="1"/>
  <c r="Y947" i="3"/>
  <c r="AA947" i="3" s="1"/>
  <c r="Y958" i="3"/>
  <c r="AA958" i="3" s="1"/>
  <c r="Y970" i="3"/>
  <c r="AA970" i="3" s="1"/>
  <c r="Y632" i="3"/>
  <c r="AA632" i="3" s="1"/>
  <c r="Y830" i="3"/>
  <c r="AA830" i="3" s="1"/>
  <c r="Y846" i="3"/>
  <c r="AA846" i="3" s="1"/>
  <c r="Y854" i="3"/>
  <c r="AA854" i="3" s="1"/>
  <c r="Y865" i="3"/>
  <c r="AA865" i="3" s="1"/>
  <c r="Y870" i="3"/>
  <c r="AA870" i="3" s="1"/>
  <c r="Y882" i="3"/>
  <c r="AA882" i="3" s="1"/>
  <c r="Y889" i="3"/>
  <c r="AA889" i="3" s="1"/>
  <c r="Y645" i="3"/>
  <c r="AA645" i="3" s="1"/>
  <c r="Y717" i="3"/>
  <c r="AA717" i="3" s="1"/>
  <c r="Y789" i="3"/>
  <c r="AA789" i="3" s="1"/>
  <c r="Y794" i="3"/>
  <c r="AA794" i="3" s="1"/>
  <c r="Y801" i="3"/>
  <c r="AA801" i="3" s="1"/>
  <c r="Y806" i="3"/>
  <c r="AA806" i="3" s="1"/>
  <c r="Y825" i="3"/>
  <c r="AA825" i="3" s="1"/>
  <c r="Y839" i="3"/>
  <c r="AA839" i="3" s="1"/>
  <c r="Y841" i="3"/>
  <c r="AA841" i="3" s="1"/>
  <c r="Y859" i="3"/>
  <c r="AA859" i="3" s="1"/>
  <c r="Y886" i="3"/>
  <c r="AA886" i="3" s="1"/>
  <c r="Y894" i="3"/>
  <c r="AA894" i="3" s="1"/>
  <c r="Y907" i="3"/>
  <c r="AA907" i="3" s="1"/>
  <c r="Y785" i="3"/>
  <c r="AA785" i="3" s="1"/>
  <c r="Y923" i="3"/>
  <c r="AA923" i="3" s="1"/>
  <c r="Y849" i="3"/>
  <c r="AA849" i="3" s="1"/>
  <c r="Y906" i="3"/>
  <c r="AA906" i="3" s="1"/>
  <c r="Y930" i="3"/>
  <c r="AA930" i="3" s="1"/>
  <c r="Y939" i="3"/>
  <c r="AA939" i="3" s="1"/>
  <c r="Y975" i="3"/>
  <c r="AA975" i="3" s="1"/>
  <c r="Y982" i="3"/>
  <c r="AA982" i="3" s="1"/>
  <c r="Y987" i="3"/>
  <c r="AA987" i="3" s="1"/>
  <c r="Y1001" i="3"/>
  <c r="AA1001" i="3" s="1"/>
  <c r="Y918" i="3"/>
  <c r="AA918" i="3" s="1"/>
  <c r="Y937" i="3"/>
  <c r="AA937" i="3" s="1"/>
  <c r="Y953" i="3"/>
  <c r="AA953" i="3" s="1"/>
  <c r="Y963" i="3"/>
  <c r="AA963" i="3" s="1"/>
  <c r="Y979" i="3"/>
  <c r="AA979" i="3" s="1"/>
  <c r="Y991" i="3"/>
  <c r="AA991" i="3" s="1"/>
  <c r="Y875" i="3"/>
  <c r="AA875" i="3" s="1"/>
  <c r="Y974" i="3"/>
  <c r="AA974" i="3" s="1"/>
  <c r="Y993" i="3"/>
  <c r="AA993" i="3" s="1"/>
  <c r="Y990" i="3"/>
  <c r="AA990" i="3" s="1"/>
  <c r="Y995" i="3"/>
  <c r="AA995" i="3" s="1"/>
  <c r="Y898" i="3"/>
  <c r="AA898" i="3" s="1"/>
  <c r="Y962" i="3"/>
  <c r="AA962" i="3" s="1"/>
  <c r="Y978" i="3"/>
  <c r="AA978" i="3" s="1"/>
  <c r="Y985" i="3"/>
  <c r="AA985" i="3" s="1"/>
  <c r="Y999" i="3"/>
  <c r="AA999" i="3" s="1"/>
  <c r="Y949" i="3"/>
  <c r="AA949" i="3" s="1"/>
  <c r="Y951" i="3"/>
  <c r="AA951" i="3" s="1"/>
  <c r="Y998" i="3"/>
  <c r="AA998" i="3" s="1"/>
  <c r="Y943" i="3"/>
  <c r="AA943" i="3" s="1"/>
  <c r="Y992" i="3"/>
  <c r="AA992" i="3" s="1"/>
  <c r="Y957" i="3"/>
  <c r="AA957" i="3" s="1"/>
  <c r="Y920" i="3"/>
  <c r="AA920" i="3" s="1"/>
  <c r="Y861" i="3"/>
  <c r="AA861" i="3" s="1"/>
  <c r="Y722" i="3"/>
  <c r="AA722" i="3" s="1"/>
  <c r="Y895" i="3"/>
  <c r="AA895" i="3" s="1"/>
  <c r="Y885" i="3"/>
  <c r="AA885" i="3" s="1"/>
  <c r="Y836" i="3"/>
  <c r="AA836" i="3" s="1"/>
  <c r="Y379" i="3"/>
  <c r="AA379" i="3" s="1"/>
  <c r="Y756" i="3"/>
  <c r="AA756" i="3" s="1"/>
  <c r="Y678" i="3"/>
  <c r="AA678" i="3" s="1"/>
  <c r="Y634" i="3"/>
  <c r="AA634" i="3" s="1"/>
  <c r="Y831" i="3"/>
  <c r="AA831" i="3" s="1"/>
  <c r="Y735" i="3"/>
  <c r="AA735" i="3" s="1"/>
  <c r="Y731" i="3"/>
  <c r="AA731" i="3" s="1"/>
  <c r="Y629" i="3"/>
  <c r="AA629" i="3" s="1"/>
  <c r="Y837" i="3"/>
  <c r="AA837" i="3" s="1"/>
  <c r="Y614" i="3"/>
  <c r="AA614" i="3" s="1"/>
  <c r="Y372" i="3"/>
  <c r="AA372" i="3" s="1"/>
  <c r="Y519" i="3"/>
  <c r="AA519" i="3" s="1"/>
  <c r="Y500" i="3"/>
  <c r="AA500" i="3" s="1"/>
  <c r="Y406" i="3"/>
  <c r="AA406" i="3" s="1"/>
  <c r="Y989" i="3"/>
  <c r="AA989" i="3" s="1"/>
  <c r="Y879" i="3"/>
  <c r="AA879" i="3" s="1"/>
  <c r="Y936" i="3"/>
  <c r="AA936" i="3" s="1"/>
  <c r="Y976" i="3"/>
  <c r="AA976" i="3" s="1"/>
  <c r="Y955" i="3"/>
  <c r="AA955" i="3" s="1"/>
  <c r="Y872" i="3"/>
  <c r="AA872" i="3" s="1"/>
  <c r="Y856" i="3"/>
  <c r="AA856" i="3" s="1"/>
  <c r="Y892" i="3"/>
  <c r="AA892" i="3" s="1"/>
  <c r="Y852" i="3"/>
  <c r="AA852" i="3" s="1"/>
  <c r="Y816" i="3"/>
  <c r="AA816" i="3" s="1"/>
  <c r="Y811" i="3"/>
  <c r="AA811" i="3" s="1"/>
  <c r="Y623" i="3"/>
  <c r="AA623" i="3" s="1"/>
  <c r="Y829" i="3"/>
  <c r="AA829" i="3" s="1"/>
  <c r="Y739" i="3"/>
  <c r="AA739" i="3" s="1"/>
  <c r="Y667" i="3"/>
  <c r="AA667" i="3" s="1"/>
  <c r="Y727" i="3"/>
  <c r="AA727" i="3" s="1"/>
  <c r="Y682" i="3"/>
  <c r="AA682" i="3" s="1"/>
  <c r="Y624" i="3"/>
  <c r="AA624" i="3" s="1"/>
  <c r="Y783" i="3"/>
  <c r="AA783" i="3" s="1"/>
  <c r="Y711" i="3"/>
  <c r="AA711" i="3" s="1"/>
  <c r="Y707" i="3"/>
  <c r="AA707" i="3" s="1"/>
  <c r="Y821" i="3"/>
  <c r="AA821" i="3" s="1"/>
  <c r="Y726" i="3"/>
  <c r="AA726" i="3" s="1"/>
  <c r="Y367" i="3"/>
  <c r="AA367" i="3" s="1"/>
  <c r="Y399" i="3"/>
  <c r="AA399" i="3" s="1"/>
  <c r="Y539" i="3"/>
  <c r="AA539" i="3" s="1"/>
  <c r="Y599" i="3"/>
  <c r="AA599" i="3" s="1"/>
  <c r="Y520" i="3"/>
  <c r="AA520" i="3" s="1"/>
  <c r="Y391" i="3"/>
  <c r="AA391" i="3" s="1"/>
  <c r="Y403" i="3"/>
  <c r="AA403" i="3" s="1"/>
  <c r="Y984" i="3"/>
  <c r="AA984" i="3" s="1"/>
  <c r="Y869" i="3"/>
  <c r="AA869" i="3" s="1"/>
  <c r="Y988" i="3"/>
  <c r="AA988" i="3" s="1"/>
  <c r="Y925" i="3"/>
  <c r="AA925" i="3" s="1"/>
  <c r="Y911" i="3"/>
  <c r="AA911" i="3" s="1"/>
  <c r="Y884" i="3"/>
  <c r="AA884" i="3" s="1"/>
  <c r="Y1000" i="3"/>
  <c r="AA1000" i="3" s="1"/>
  <c r="Y760" i="3"/>
  <c r="AA760" i="3" s="1"/>
  <c r="Y933" i="3"/>
  <c r="AA933" i="3" s="1"/>
  <c r="Y876" i="3"/>
  <c r="AA876" i="3" s="1"/>
  <c r="Y996" i="3"/>
  <c r="AA996" i="3" s="1"/>
  <c r="Y743" i="3"/>
  <c r="AA743" i="3" s="1"/>
  <c r="Y666" i="3"/>
  <c r="AA666" i="3" s="1"/>
  <c r="Y615" i="3"/>
  <c r="AA615" i="3" s="1"/>
  <c r="Y706" i="3"/>
  <c r="AA706" i="3" s="1"/>
  <c r="Y723" i="3"/>
  <c r="AA723" i="3" s="1"/>
  <c r="Y671" i="3"/>
  <c r="AA671" i="3" s="1"/>
  <c r="Y602" i="3"/>
  <c r="AA602" i="3" s="1"/>
  <c r="Y824" i="3"/>
  <c r="AA824" i="3" s="1"/>
  <c r="Y687" i="3"/>
  <c r="AA687" i="3" s="1"/>
  <c r="Y670" i="3"/>
  <c r="AA670" i="3" s="1"/>
  <c r="Y562" i="3"/>
  <c r="AA562" i="3" s="1"/>
  <c r="Y917" i="3"/>
  <c r="AA917" i="3" s="1"/>
  <c r="Y972" i="3"/>
  <c r="AA972" i="3" s="1"/>
  <c r="Y663" i="3"/>
  <c r="AA663" i="3" s="1"/>
  <c r="Y909" i="3"/>
  <c r="AA909" i="3" s="1"/>
  <c r="Y863" i="3"/>
  <c r="AA863" i="3" s="1"/>
  <c r="Y997" i="3"/>
  <c r="AA997" i="3" s="1"/>
  <c r="Y732" i="3"/>
  <c r="AA732" i="3" s="1"/>
  <c r="Y747" i="3"/>
  <c r="AA747" i="3" s="1"/>
  <c r="Y940" i="3"/>
  <c r="AA940" i="3" s="1"/>
  <c r="Y908" i="3"/>
  <c r="AA908" i="3" s="1"/>
  <c r="Y767" i="3"/>
  <c r="AA767" i="3" s="1"/>
  <c r="Y658" i="3"/>
  <c r="AA658" i="3" s="1"/>
  <c r="Y764" i="3"/>
  <c r="AA764" i="3" s="1"/>
  <c r="Y662" i="3"/>
  <c r="AA662" i="3" s="1"/>
  <c r="Y796" i="3"/>
  <c r="AA796" i="3" s="1"/>
  <c r="Y719" i="3"/>
  <c r="AA719" i="3" s="1"/>
  <c r="Y530" i="3"/>
  <c r="AA530" i="3" s="1"/>
  <c r="Y486" i="3"/>
  <c r="AA486" i="3" s="1"/>
  <c r="Y550" i="3"/>
  <c r="AA550" i="3" s="1"/>
  <c r="Y395" i="3"/>
  <c r="AA395" i="3" s="1"/>
  <c r="Y514" i="3"/>
  <c r="AA514" i="3" s="1"/>
  <c r="Y596" i="3"/>
  <c r="AA596" i="3" s="1"/>
  <c r="Y471" i="3"/>
  <c r="AA471" i="3" s="1"/>
  <c r="Y422" i="3"/>
  <c r="AA422" i="3" s="1"/>
  <c r="Y515" i="3"/>
  <c r="AA515" i="3" s="1"/>
  <c r="Y398" i="3"/>
  <c r="AA398" i="3" s="1"/>
  <c r="Y516" i="3"/>
  <c r="AA516" i="3" s="1"/>
  <c r="Y356" i="3"/>
  <c r="AA356" i="3" s="1"/>
  <c r="Y343" i="3"/>
  <c r="AA343" i="3" s="1"/>
  <c r="Y359" i="3"/>
  <c r="AA359" i="3" s="1"/>
  <c r="Y912" i="3"/>
  <c r="AA912" i="3" s="1"/>
  <c r="Y971" i="3"/>
  <c r="AA971" i="3" s="1"/>
  <c r="Y915" i="3"/>
  <c r="AA915" i="3" s="1"/>
  <c r="Y980" i="3"/>
  <c r="AA980" i="3" s="1"/>
  <c r="Y844" i="3"/>
  <c r="AA844" i="3" s="1"/>
  <c r="Y981" i="3"/>
  <c r="AA981" i="3" s="1"/>
  <c r="Y828" i="3"/>
  <c r="AA828" i="3" s="1"/>
  <c r="Y694" i="3"/>
  <c r="AA694" i="3" s="1"/>
  <c r="Y924" i="3"/>
  <c r="AA924" i="3" s="1"/>
  <c r="Y868" i="3"/>
  <c r="AA868" i="3" s="1"/>
  <c r="Y900" i="3"/>
  <c r="AA900" i="3" s="1"/>
  <c r="Y656" i="3"/>
  <c r="AA656" i="3" s="1"/>
  <c r="Y728" i="3"/>
  <c r="AA728" i="3" s="1"/>
  <c r="Y799" i="3"/>
  <c r="AA799" i="3" s="1"/>
  <c r="Y675" i="3"/>
  <c r="AA675" i="3" s="1"/>
  <c r="Y775" i="3"/>
  <c r="AA775" i="3" s="1"/>
  <c r="Y650" i="3"/>
  <c r="AA650" i="3" s="1"/>
  <c r="Y655" i="3"/>
  <c r="AA655" i="3" s="1"/>
  <c r="Y563" i="3"/>
  <c r="AA563" i="3" s="1"/>
  <c r="Y571" i="3"/>
  <c r="AA571" i="3" s="1"/>
  <c r="Y881" i="3"/>
  <c r="AA881" i="3" s="1"/>
  <c r="Y677" i="3"/>
  <c r="AA677" i="3" s="1"/>
  <c r="Y776" i="3"/>
  <c r="AA776" i="3" s="1"/>
  <c r="Y428" i="3"/>
  <c r="AA428" i="3" s="1"/>
  <c r="Y542" i="3"/>
  <c r="AA542" i="3" s="1"/>
  <c r="Y495" i="3"/>
  <c r="AA495" i="3" s="1"/>
  <c r="Y594" i="3"/>
  <c r="AA594" i="3" s="1"/>
  <c r="Y466" i="3"/>
  <c r="AA466" i="3" s="1"/>
  <c r="Y973" i="3"/>
  <c r="AA973" i="3" s="1"/>
  <c r="Y956" i="3"/>
  <c r="AA956" i="3" s="1"/>
  <c r="Y964" i="3"/>
  <c r="AA964" i="3" s="1"/>
  <c r="Y952" i="3"/>
  <c r="AA952" i="3" s="1"/>
  <c r="Y877" i="3"/>
  <c r="AA877" i="3" s="1"/>
  <c r="Y944" i="3"/>
  <c r="AA944" i="3" s="1"/>
  <c r="Y647" i="3"/>
  <c r="AA647" i="3" s="1"/>
  <c r="Y968" i="3"/>
  <c r="AA968" i="3" s="1"/>
  <c r="Y847" i="3"/>
  <c r="AA847" i="3" s="1"/>
  <c r="Y575" i="3"/>
  <c r="AA575" i="3" s="1"/>
  <c r="Y708" i="3"/>
  <c r="AA708" i="3" s="1"/>
  <c r="Y559" i="3"/>
  <c r="AA559" i="3" s="1"/>
  <c r="Y768" i="3"/>
  <c r="AA768" i="3" s="1"/>
  <c r="Y611" i="3"/>
  <c r="AA611" i="3" s="1"/>
  <c r="Y759" i="3"/>
  <c r="AA759" i="3" s="1"/>
  <c r="Y651" i="3"/>
  <c r="AA651" i="3" s="1"/>
  <c r="Y463" i="3"/>
  <c r="AA463" i="3" s="1"/>
  <c r="Y679" i="3"/>
  <c r="AA679" i="3" s="1"/>
  <c r="Y567" i="3"/>
  <c r="AA567" i="3" s="1"/>
  <c r="Y927" i="3"/>
  <c r="AA927" i="3" s="1"/>
  <c r="Y560" i="3"/>
  <c r="AA560" i="3" s="1"/>
  <c r="Y751" i="3"/>
  <c r="AA751" i="3" s="1"/>
  <c r="Y454" i="3"/>
  <c r="AA454" i="3" s="1"/>
  <c r="Y390" i="3"/>
  <c r="AA390" i="3" s="1"/>
  <c r="Y348" i="3"/>
  <c r="AA348" i="3" s="1"/>
  <c r="Y583" i="3"/>
  <c r="AA583" i="3" s="1"/>
  <c r="Y382" i="3"/>
  <c r="AA382" i="3" s="1"/>
  <c r="Y568" i="3"/>
  <c r="AA568" i="3" s="1"/>
  <c r="Y350" i="3"/>
  <c r="AA350" i="3" s="1"/>
  <c r="Y387" i="3"/>
  <c r="AA387" i="3" s="1"/>
  <c r="Y467" i="3"/>
  <c r="AA467" i="3" s="1"/>
  <c r="Y342" i="3"/>
  <c r="AA342" i="3" s="1"/>
  <c r="Y333" i="3"/>
  <c r="AA333" i="3" s="1"/>
  <c r="Y965" i="3"/>
  <c r="AA965" i="3" s="1"/>
  <c r="Y932" i="3"/>
  <c r="AA932" i="3" s="1"/>
  <c r="Y945" i="3"/>
  <c r="AA945" i="3" s="1"/>
  <c r="Y960" i="3"/>
  <c r="AA960" i="3" s="1"/>
  <c r="Y969" i="3"/>
  <c r="AA969" i="3" s="1"/>
  <c r="Y903" i="3"/>
  <c r="AA903" i="3" s="1"/>
  <c r="Y901" i="3"/>
  <c r="AA901" i="3" s="1"/>
  <c r="Y640" i="3"/>
  <c r="AA640" i="3" s="1"/>
  <c r="Y808" i="3"/>
  <c r="AA808" i="3" s="1"/>
  <c r="Y642" i="3"/>
  <c r="AA642" i="3" s="1"/>
  <c r="Y916" i="3"/>
  <c r="AA916" i="3" s="1"/>
  <c r="Y860" i="3"/>
  <c r="AA860" i="3" s="1"/>
  <c r="Y893" i="3"/>
  <c r="AA893" i="3" s="1"/>
  <c r="Y845" i="3"/>
  <c r="AA845" i="3" s="1"/>
  <c r="Y456" i="3"/>
  <c r="AA456" i="3" s="1"/>
  <c r="Y752" i="3"/>
  <c r="AA752" i="3" s="1"/>
  <c r="Y703" i="3"/>
  <c r="AA703" i="3" s="1"/>
  <c r="Y748" i="3"/>
  <c r="AA748" i="3" s="1"/>
  <c r="Y383" i="3"/>
  <c r="AA383" i="3" s="1"/>
  <c r="Y744" i="3"/>
  <c r="AA744" i="3" s="1"/>
  <c r="Y415" i="3"/>
  <c r="AA415" i="3" s="1"/>
  <c r="Y472" i="3"/>
  <c r="AA472" i="3" s="1"/>
  <c r="Y696" i="3"/>
  <c r="AA696" i="3" s="1"/>
  <c r="Y610" i="3"/>
  <c r="AA610" i="3" s="1"/>
  <c r="Y419" i="3"/>
  <c r="AA419" i="3" s="1"/>
  <c r="Y374" i="3"/>
  <c r="AA374" i="3" s="1"/>
  <c r="Y488" i="3"/>
  <c r="AA488" i="3" s="1"/>
  <c r="Y570" i="3"/>
  <c r="AA570" i="3" s="1"/>
  <c r="Y451" i="3"/>
  <c r="AA451" i="3" s="1"/>
  <c r="Y380" i="3"/>
  <c r="AA380" i="3" s="1"/>
  <c r="Y551" i="3"/>
  <c r="AA551" i="3" s="1"/>
  <c r="Y420" i="3"/>
  <c r="AA420" i="3" s="1"/>
  <c r="Y941" i="3"/>
  <c r="AA941" i="3" s="1"/>
  <c r="Y913" i="3"/>
  <c r="AA913" i="3" s="1"/>
  <c r="Y959" i="3"/>
  <c r="AA959" i="3" s="1"/>
  <c r="Y853" i="3"/>
  <c r="AA853" i="3" s="1"/>
  <c r="Y888" i="3"/>
  <c r="AA888" i="3" s="1"/>
  <c r="Y792" i="3"/>
  <c r="AA792" i="3" s="1"/>
  <c r="Y763" i="3"/>
  <c r="AA763" i="3" s="1"/>
  <c r="Y840" i="3"/>
  <c r="AA840" i="3" s="1"/>
  <c r="Y688" i="3"/>
  <c r="AA688" i="3" s="1"/>
  <c r="Y780" i="3"/>
  <c r="AA780" i="3" s="1"/>
  <c r="Y626" i="3"/>
  <c r="AA626" i="3" s="1"/>
  <c r="Y695" i="3"/>
  <c r="AA695" i="3" s="1"/>
  <c r="Y691" i="3"/>
  <c r="AA691" i="3" s="1"/>
  <c r="Y631" i="3"/>
  <c r="AA631" i="3" s="1"/>
  <c r="Y820" i="3"/>
  <c r="AA820" i="3" s="1"/>
  <c r="Y904" i="3"/>
  <c r="AA904" i="3" s="1"/>
  <c r="Y740" i="3"/>
  <c r="AA740" i="3" s="1"/>
  <c r="Y618" i="3"/>
  <c r="AA618" i="3" s="1"/>
  <c r="Y736" i="3"/>
  <c r="AA736" i="3" s="1"/>
  <c r="Y608" i="3"/>
  <c r="AA608" i="3" s="1"/>
  <c r="Y639" i="3"/>
  <c r="AA639" i="3" s="1"/>
  <c r="Y549" i="3"/>
  <c r="AA549" i="3" s="1"/>
  <c r="Y592" i="3"/>
  <c r="AA592" i="3" s="1"/>
  <c r="Y503" i="3"/>
  <c r="AA503" i="3" s="1"/>
  <c r="Y543" i="3"/>
  <c r="AA543" i="3" s="1"/>
  <c r="Y452" i="3"/>
  <c r="AA452" i="3" s="1"/>
  <c r="Y358" i="3"/>
  <c r="AA358" i="3" s="1"/>
  <c r="Y340" i="3"/>
  <c r="AA340" i="3" s="1"/>
  <c r="Y364" i="3"/>
  <c r="AA364" i="3" s="1"/>
  <c r="Y867" i="3"/>
  <c r="AA867" i="3" s="1"/>
  <c r="Y438" i="3"/>
  <c r="AA438" i="3" s="1"/>
  <c r="Y535" i="3"/>
  <c r="AA535" i="3" s="1"/>
  <c r="Y363" i="3"/>
  <c r="AA363" i="3" s="1"/>
  <c r="Y351" i="3"/>
  <c r="AA351" i="3" s="1"/>
  <c r="Y883" i="3"/>
  <c r="AA883" i="3" s="1"/>
  <c r="Y928" i="3"/>
  <c r="AA928" i="3" s="1"/>
  <c r="Y896" i="3"/>
  <c r="AA896" i="3" s="1"/>
  <c r="Y795" i="3"/>
  <c r="AA795" i="3" s="1"/>
  <c r="Y804" i="3"/>
  <c r="AA804" i="3" s="1"/>
  <c r="Y487" i="3"/>
  <c r="AA487" i="3" s="1"/>
  <c r="Y332" i="3"/>
  <c r="AA332" i="3" s="1"/>
  <c r="Y327" i="3"/>
  <c r="AA327" i="3" s="1"/>
  <c r="Y347" i="3"/>
  <c r="AA347" i="3" s="1"/>
  <c r="Y326" i="3"/>
  <c r="AA326" i="3" s="1"/>
  <c r="Y483" i="3"/>
  <c r="AA483" i="3" s="1"/>
  <c r="Y427" i="3"/>
  <c r="AA427" i="3" s="1"/>
  <c r="Y335" i="3"/>
  <c r="AA335" i="3" s="1"/>
  <c r="Y591" i="3"/>
  <c r="AA591" i="3" s="1"/>
  <c r="Y595" i="3"/>
  <c r="AA595" i="3" s="1"/>
  <c r="Y334" i="3"/>
  <c r="AA334" i="3" s="1"/>
  <c r="Y835" i="3"/>
  <c r="AA835" i="3" s="1"/>
  <c r="Y603" i="3"/>
  <c r="AA603" i="3" s="1"/>
  <c r="Y574" i="3"/>
  <c r="AA574" i="3" s="1"/>
  <c r="Y564" i="3"/>
  <c r="AA564" i="3" s="1"/>
  <c r="Y899" i="3"/>
  <c r="AA899" i="3" s="1"/>
  <c r="Y772" i="3"/>
  <c r="AA772" i="3" s="1"/>
  <c r="Y784" i="3"/>
  <c r="AA784" i="3" s="1"/>
  <c r="Y779" i="3"/>
  <c r="AA779" i="3" s="1"/>
  <c r="Y605" i="3"/>
  <c r="AA605" i="3" s="1"/>
  <c r="Y725" i="3"/>
  <c r="AA725" i="3" s="1"/>
  <c r="Y709" i="3"/>
  <c r="AA709" i="3" s="1"/>
  <c r="Y576" i="3"/>
  <c r="AA576" i="3" s="1"/>
  <c r="Y600" i="3"/>
  <c r="AA600" i="3" s="1"/>
  <c r="Y544" i="3"/>
  <c r="AA544" i="3" s="1"/>
  <c r="Y533" i="3"/>
  <c r="AA533" i="3" s="1"/>
  <c r="Y355" i="3"/>
  <c r="AA355" i="3" s="1"/>
  <c r="Y375" i="3"/>
  <c r="AA375" i="3" s="1"/>
  <c r="Y819" i="3"/>
  <c r="AA819" i="3" s="1"/>
  <c r="Y518" i="3"/>
  <c r="AA518" i="3" s="1"/>
  <c r="Y366" i="3"/>
  <c r="AA366" i="3" s="1"/>
  <c r="Y832" i="3"/>
  <c r="AA832" i="3" s="1"/>
  <c r="Y724" i="3"/>
  <c r="AA724" i="3" s="1"/>
  <c r="Y572" i="3"/>
  <c r="AA572" i="3" s="1"/>
  <c r="Y587" i="3"/>
  <c r="AA587" i="3" s="1"/>
  <c r="Y588" i="3"/>
  <c r="AA588" i="3" s="1"/>
  <c r="Y325" i="3"/>
  <c r="AA325" i="3" s="1"/>
  <c r="Y864" i="3"/>
  <c r="AA864" i="3" s="1"/>
  <c r="Y692" i="3"/>
  <c r="AA692" i="3" s="1"/>
  <c r="Y579" i="3"/>
  <c r="AA579" i="3" s="1"/>
  <c r="Y555" i="3"/>
  <c r="AA555" i="3" s="1"/>
  <c r="Y765" i="3"/>
  <c r="AA765" i="3" s="1"/>
  <c r="Y674" i="3"/>
  <c r="AA674" i="3" s="1"/>
  <c r="Y556" i="3"/>
  <c r="AA556" i="3" s="1"/>
  <c r="Y693" i="3"/>
  <c r="AA693" i="3" s="1"/>
  <c r="Y558" i="3"/>
  <c r="AA558" i="3" s="1"/>
  <c r="Y478" i="3"/>
  <c r="AA478" i="3" s="1"/>
  <c r="Y511" i="3"/>
  <c r="AA511" i="3" s="1"/>
  <c r="Y455" i="3"/>
  <c r="AA455" i="3" s="1"/>
  <c r="Y424" i="3"/>
  <c r="AA424" i="3" s="1"/>
  <c r="Y338" i="3"/>
  <c r="AA338" i="3" s="1"/>
  <c r="Y880" i="3"/>
  <c r="AA880" i="3" s="1"/>
  <c r="Y797" i="3"/>
  <c r="AA797" i="3" s="1"/>
  <c r="Y781" i="3"/>
  <c r="AA781" i="3" s="1"/>
  <c r="Y685" i="3"/>
  <c r="AA685" i="3" s="1"/>
  <c r="Y468" i="3"/>
  <c r="AA468" i="3" s="1"/>
  <c r="Y589" i="3"/>
  <c r="AA589" i="3" s="1"/>
  <c r="Y848" i="3"/>
  <c r="AA848" i="3" s="1"/>
  <c r="Y851" i="3"/>
  <c r="AA851" i="3" s="1"/>
  <c r="Y683" i="3"/>
  <c r="AA683" i="3" s="1"/>
  <c r="Y586" i="3"/>
  <c r="AA586" i="3" s="1"/>
  <c r="Y498" i="3"/>
  <c r="AA498" i="3" s="1"/>
  <c r="Y546" i="3"/>
  <c r="AA546" i="3" s="1"/>
  <c r="Y525" i="3"/>
  <c r="AA525" i="3" s="1"/>
  <c r="Y443" i="3"/>
  <c r="AA443" i="3" s="1"/>
  <c r="Y446" i="3"/>
  <c r="AA446" i="3" s="1"/>
  <c r="Y528" i="3"/>
  <c r="AA528" i="3" s="1"/>
  <c r="Y453" i="3"/>
  <c r="AA453" i="3" s="1"/>
  <c r="Y410" i="3"/>
  <c r="AA410" i="3" s="1"/>
  <c r="Y331" i="3"/>
  <c r="AA331" i="3" s="1"/>
  <c r="Y330" i="3"/>
  <c r="AA330" i="3" s="1"/>
  <c r="Y388" i="3"/>
  <c r="AA388" i="3" s="1"/>
  <c r="Y370" i="3"/>
  <c r="AA370" i="3" s="1"/>
  <c r="Y411" i="3"/>
  <c r="AA411" i="3" s="1"/>
  <c r="Y791" i="3"/>
  <c r="AA791" i="3" s="1"/>
  <c r="Y621" i="3"/>
  <c r="AA621" i="3" s="1"/>
  <c r="Y607" i="3"/>
  <c r="AA607" i="3" s="1"/>
  <c r="Y590" i="3"/>
  <c r="AA590" i="3" s="1"/>
  <c r="Y540" i="3"/>
  <c r="AA540" i="3" s="1"/>
  <c r="Y496" i="3"/>
  <c r="AA496" i="3" s="1"/>
  <c r="Y484" i="3"/>
  <c r="AA484" i="3" s="1"/>
  <c r="Y434" i="3"/>
  <c r="AA434" i="3" s="1"/>
  <c r="Y439" i="3"/>
  <c r="AA439" i="3" s="1"/>
  <c r="Y371" i="3"/>
  <c r="AA371" i="3" s="1"/>
  <c r="Y407" i="3"/>
  <c r="AA407" i="3" s="1"/>
  <c r="Y414" i="3"/>
  <c r="AA414" i="3" s="1"/>
  <c r="Y942" i="3"/>
  <c r="AA942" i="3" s="1"/>
  <c r="Y712" i="3"/>
  <c r="AA712" i="3" s="1"/>
  <c r="Y800" i="3"/>
  <c r="AA800" i="3" s="1"/>
  <c r="Y653" i="3"/>
  <c r="AA653" i="3" s="1"/>
  <c r="Y669" i="3"/>
  <c r="AA669" i="3" s="1"/>
  <c r="Y573" i="3"/>
  <c r="AA573" i="3" s="1"/>
  <c r="Y541" i="3"/>
  <c r="AA541" i="3" s="1"/>
  <c r="Y557" i="3"/>
  <c r="AA557" i="3" s="1"/>
  <c r="Y482" i="3"/>
  <c r="AA482" i="3" s="1"/>
  <c r="Y423" i="3"/>
  <c r="AA423" i="3" s="1"/>
  <c r="Y378" i="3"/>
  <c r="AA378" i="3" s="1"/>
  <c r="Y485" i="3"/>
  <c r="AA485" i="3" s="1"/>
  <c r="Y362" i="3"/>
  <c r="AA362" i="3" s="1"/>
  <c r="Y339" i="3"/>
  <c r="AA339" i="3" s="1"/>
  <c r="Y686" i="3"/>
  <c r="AA686" i="3" s="1"/>
  <c r="Y710" i="3"/>
  <c r="AA710" i="3" s="1"/>
  <c r="Y643" i="3"/>
  <c r="AA643" i="3" s="1"/>
  <c r="Y566" i="3"/>
  <c r="AA566" i="3" s="1"/>
  <c r="Y507" i="3"/>
  <c r="AA507" i="3" s="1"/>
  <c r="Y578" i="3"/>
  <c r="AA578" i="3" s="1"/>
  <c r="Y637" i="3"/>
  <c r="AA637" i="3" s="1"/>
  <c r="Y531" i="3"/>
  <c r="AA531" i="3" s="1"/>
  <c r="Y527" i="3"/>
  <c r="AA527" i="3" s="1"/>
  <c r="Y480" i="3"/>
  <c r="AA480" i="3" s="1"/>
  <c r="Y812" i="3"/>
  <c r="AA812" i="3" s="1"/>
  <c r="Y788" i="3"/>
  <c r="AA788" i="3" s="1"/>
  <c r="Y447" i="3"/>
  <c r="AA447" i="3" s="1"/>
  <c r="Y346" i="3"/>
  <c r="AA346" i="3" s="1"/>
  <c r="Y554" i="3"/>
  <c r="AA554" i="3" s="1"/>
  <c r="Y501" i="3"/>
  <c r="AA501" i="3" s="1"/>
  <c r="Y526" i="3"/>
  <c r="AA526" i="3" s="1"/>
  <c r="Y499" i="3"/>
  <c r="AA499" i="3" s="1"/>
  <c r="Y431" i="3"/>
  <c r="AA431" i="3" s="1"/>
  <c r="Y354" i="3"/>
  <c r="AA354" i="3" s="1"/>
  <c r="Y479" i="3"/>
  <c r="AA479" i="3" s="1"/>
  <c r="C15" i="5"/>
  <c r="Q10" i="5" s="1"/>
  <c r="C16" i="5"/>
  <c r="Q8" i="5" s="1"/>
  <c r="C17" i="5"/>
  <c r="Q9" i="5" s="1"/>
  <c r="Y312" i="3"/>
  <c r="AA312" i="3" s="1"/>
  <c r="AQ629" i="2"/>
  <c r="AS629" i="2" s="1"/>
  <c r="AQ645" i="2"/>
  <c r="AS645" i="2" s="1"/>
  <c r="AQ635" i="2"/>
  <c r="AS635" i="2" s="1"/>
  <c r="AQ631" i="2"/>
  <c r="AS631" i="2" s="1"/>
  <c r="AU631" i="2"/>
  <c r="AY631" i="2" s="1"/>
  <c r="AQ69" i="2"/>
  <c r="AS69" i="2" s="1"/>
  <c r="AU641" i="2"/>
  <c r="AY641" i="2" s="1"/>
  <c r="AQ651" i="2"/>
  <c r="AS651" i="2" s="1"/>
  <c r="AQ633" i="2"/>
  <c r="AS633" i="2" s="1"/>
  <c r="AQ649" i="2"/>
  <c r="AS649" i="2" s="1"/>
  <c r="AQ616" i="2"/>
  <c r="AS616" i="2" s="1"/>
  <c r="AU635" i="2"/>
  <c r="AY635" i="2" s="1"/>
  <c r="AU651" i="2"/>
  <c r="AY651" i="2" s="1"/>
  <c r="AQ621" i="2"/>
  <c r="AS621" i="2" s="1"/>
  <c r="AQ637" i="2"/>
  <c r="AS637" i="2" s="1"/>
  <c r="AQ647" i="2"/>
  <c r="AS647" i="2" s="1"/>
  <c r="AU625" i="2"/>
  <c r="AY625" i="2" s="1"/>
  <c r="AU623" i="2"/>
  <c r="AY623" i="2" s="1"/>
  <c r="AQ619" i="2"/>
  <c r="AS619" i="2" s="1"/>
  <c r="AQ627" i="2"/>
  <c r="AS627" i="2" s="1"/>
  <c r="AU621" i="2"/>
  <c r="AY621" i="2" s="1"/>
  <c r="AQ639" i="2"/>
  <c r="AS639" i="2" s="1"/>
  <c r="AQ625" i="2"/>
  <c r="AS625" i="2" s="1"/>
  <c r="AQ641" i="2"/>
  <c r="AS641" i="2" s="1"/>
  <c r="AU633" i="2"/>
  <c r="AY633" i="2" s="1"/>
  <c r="AQ617" i="2"/>
  <c r="AS617" i="2" s="1"/>
  <c r="AQ620" i="2"/>
  <c r="AS620" i="2" s="1"/>
  <c r="AQ424" i="2"/>
  <c r="AS424" i="2" s="1"/>
  <c r="AQ624" i="2"/>
  <c r="AS624" i="2" s="1"/>
  <c r="AU630" i="2"/>
  <c r="AY630" i="2" s="1"/>
  <c r="AQ642" i="2"/>
  <c r="AS642" i="2" s="1"/>
  <c r="AU620" i="2"/>
  <c r="AY620" i="2" s="1"/>
  <c r="AQ628" i="2"/>
  <c r="AS628" i="2" s="1"/>
  <c r="AQ68" i="2"/>
  <c r="AS68" i="2" s="1"/>
  <c r="AU644" i="2"/>
  <c r="AY644" i="2" s="1"/>
  <c r="AU624" i="2"/>
  <c r="AY624" i="2" s="1"/>
  <c r="AQ632" i="2"/>
  <c r="AS632" i="2" s="1"/>
  <c r="AQ422" i="2"/>
  <c r="AS422" i="2" s="1"/>
  <c r="AQ650" i="2"/>
  <c r="AS650" i="2" s="1"/>
  <c r="AU617" i="2"/>
  <c r="AY617" i="2" s="1"/>
  <c r="AQ630" i="2"/>
  <c r="AS630" i="2" s="1"/>
  <c r="AQ618" i="2"/>
  <c r="AS618" i="2" s="1"/>
  <c r="AQ640" i="2"/>
  <c r="AS640" i="2" s="1"/>
  <c r="AQ622" i="2"/>
  <c r="AS622" i="2" s="1"/>
  <c r="AU632" i="2"/>
  <c r="AY632" i="2" s="1"/>
  <c r="AQ644" i="2"/>
  <c r="AS644" i="2" s="1"/>
  <c r="AU650" i="2"/>
  <c r="AY650" i="2" s="1"/>
  <c r="AU618" i="2"/>
  <c r="AY618" i="2" s="1"/>
  <c r="AQ626" i="2"/>
  <c r="AS626" i="2" s="1"/>
  <c r="AU640" i="2"/>
  <c r="AY640" i="2" s="1"/>
  <c r="AQ648" i="2"/>
  <c r="AS648" i="2" s="1"/>
  <c r="AU622" i="2"/>
  <c r="AY622" i="2" s="1"/>
  <c r="AQ634" i="2"/>
  <c r="AS634" i="2" s="1"/>
  <c r="AU627" i="2"/>
  <c r="AY627" i="2" s="1"/>
  <c r="AU637" i="2"/>
  <c r="AY637" i="2" s="1"/>
  <c r="AQ623" i="2"/>
  <c r="AS623" i="2" s="1"/>
  <c r="AU586" i="2"/>
  <c r="AU578" i="2"/>
  <c r="AU570" i="2"/>
  <c r="AU562" i="2"/>
  <c r="AU554" i="2"/>
  <c r="AU538" i="2"/>
  <c r="AU530" i="2"/>
  <c r="AU522" i="2"/>
  <c r="AU506" i="2"/>
  <c r="AU498" i="2"/>
  <c r="AU474" i="2"/>
  <c r="AU466" i="2"/>
  <c r="AU458" i="2"/>
  <c r="AU394" i="2"/>
  <c r="AU386" i="2"/>
  <c r="AU370" i="2"/>
  <c r="AU354" i="2"/>
  <c r="AU330" i="2"/>
  <c r="AU322" i="2"/>
  <c r="AU314" i="2"/>
  <c r="AU306" i="2"/>
  <c r="AU298" i="2"/>
  <c r="AU290" i="2"/>
  <c r="AU282" i="2"/>
  <c r="AU274" i="2"/>
  <c r="AU258" i="2"/>
  <c r="AU250" i="2"/>
  <c r="AU226" i="2"/>
  <c r="AU218" i="2"/>
  <c r="AU202" i="2"/>
  <c r="AU194" i="2"/>
  <c r="AU186" i="2"/>
  <c r="AU178" i="2"/>
  <c r="AU170" i="2"/>
  <c r="AU146" i="2"/>
  <c r="AU138" i="2"/>
  <c r="AU122" i="2"/>
  <c r="AU106" i="2"/>
  <c r="AU98" i="2"/>
  <c r="AU90" i="2"/>
  <c r="AU82" i="2"/>
  <c r="AU66" i="2"/>
  <c r="AU42" i="2"/>
  <c r="AU34" i="2"/>
  <c r="AU26" i="2"/>
  <c r="AU18" i="2"/>
  <c r="AU568" i="2"/>
  <c r="AU464" i="2"/>
  <c r="AU288" i="2"/>
  <c r="AU200" i="2"/>
  <c r="AU128" i="2"/>
  <c r="AU24" i="2"/>
  <c r="AU551" i="2"/>
  <c r="AU600" i="2"/>
  <c r="AU384" i="2"/>
  <c r="AU264" i="2"/>
  <c r="AU144" i="2"/>
  <c r="AU56" i="2"/>
  <c r="AU575" i="2"/>
  <c r="AU520" i="2"/>
  <c r="AU456" i="2"/>
  <c r="AU320" i="2"/>
  <c r="AU224" i="2"/>
  <c r="AU104" i="2"/>
  <c r="AU16" i="2"/>
  <c r="AU599" i="2"/>
  <c r="AU527" i="2"/>
  <c r="AU447" i="2"/>
  <c r="AU576" i="2"/>
  <c r="AU544" i="2"/>
  <c r="AU472" i="2"/>
  <c r="AU448" i="2"/>
  <c r="AU400" i="2"/>
  <c r="AU328" i="2"/>
  <c r="AU296" i="2"/>
  <c r="AU272" i="2"/>
  <c r="AU240" i="2"/>
  <c r="AU160" i="2"/>
  <c r="AU136" i="2"/>
  <c r="AU88" i="2"/>
  <c r="AU80" i="2"/>
  <c r="AU48" i="2"/>
  <c r="AU8" i="2"/>
  <c r="AU559" i="2"/>
  <c r="AU543" i="2"/>
  <c r="AU503" i="2"/>
  <c r="AU479" i="2"/>
  <c r="AU480" i="2"/>
  <c r="AU392" i="2"/>
  <c r="AU280" i="2"/>
  <c r="AU184" i="2"/>
  <c r="AU32" i="2"/>
  <c r="AU567" i="2"/>
  <c r="AU487" i="2"/>
  <c r="AU609" i="2"/>
  <c r="AU593" i="2"/>
  <c r="AU585" i="2"/>
  <c r="AU577" i="2"/>
  <c r="AU569" i="2"/>
  <c r="AU529" i="2"/>
  <c r="AU513" i="2"/>
  <c r="AU497" i="2"/>
  <c r="AU481" i="2"/>
  <c r="AU473" i="2"/>
  <c r="AU441" i="2"/>
  <c r="AU433" i="2"/>
  <c r="AU377" i="2"/>
  <c r="AU369" i="2"/>
  <c r="AU353" i="2"/>
  <c r="AU337" i="2"/>
  <c r="AU313" i="2"/>
  <c r="AU305" i="2"/>
  <c r="AU297" i="2"/>
  <c r="AU257" i="2"/>
  <c r="AU249" i="2"/>
  <c r="AU217" i="2"/>
  <c r="AU209" i="2"/>
  <c r="AU201" i="2"/>
  <c r="AU185" i="2"/>
  <c r="AU137" i="2"/>
  <c r="AU129" i="2"/>
  <c r="AU105" i="2"/>
  <c r="AU89" i="2"/>
  <c r="AU81" i="2"/>
  <c r="AU73" i="2"/>
  <c r="AU57" i="2"/>
  <c r="AU41" i="2"/>
  <c r="AU17" i="2"/>
  <c r="AU431" i="2"/>
  <c r="AU423" i="2"/>
  <c r="AU399" i="2"/>
  <c r="AU391" i="2"/>
  <c r="AU383" i="2"/>
  <c r="AU375" i="2"/>
  <c r="AU335" i="2"/>
  <c r="AU319" i="2"/>
  <c r="AU295" i="2"/>
  <c r="AU287" i="2"/>
  <c r="AU279" i="2"/>
  <c r="AU247" i="2"/>
  <c r="AU231" i="2"/>
  <c r="AU223" i="2"/>
  <c r="AU207" i="2"/>
  <c r="AU191" i="2"/>
  <c r="AU183" i="2"/>
  <c r="AU175" i="2"/>
  <c r="AU167" i="2"/>
  <c r="AU159" i="2"/>
  <c r="AU143" i="2"/>
  <c r="AU135" i="2"/>
  <c r="AU127" i="2"/>
  <c r="AU119" i="2"/>
  <c r="AU103" i="2"/>
  <c r="AU87" i="2"/>
  <c r="AU63" i="2"/>
  <c r="AU39" i="2"/>
  <c r="AU31" i="2"/>
  <c r="AU7" i="2"/>
  <c r="AU590" i="2"/>
  <c r="AU582" i="2"/>
  <c r="AU574" i="2"/>
  <c r="AU566" i="2"/>
  <c r="AU526" i="2"/>
  <c r="AU486" i="2"/>
  <c r="AU470" i="2"/>
  <c r="AU438" i="2"/>
  <c r="AU406" i="2"/>
  <c r="AU398" i="2"/>
  <c r="AU350" i="2"/>
  <c r="AU342" i="2"/>
  <c r="AU334" i="2"/>
  <c r="AU310" i="2"/>
  <c r="AU302" i="2"/>
  <c r="AU286" i="2"/>
  <c r="AU278" i="2"/>
  <c r="AU270" i="2"/>
  <c r="AU254" i="2"/>
  <c r="AU238" i="2"/>
  <c r="AU222" i="2"/>
  <c r="AU214" i="2"/>
  <c r="AU174" i="2"/>
  <c r="AU166" i="2"/>
  <c r="AU134" i="2"/>
  <c r="AU126" i="2"/>
  <c r="AU102" i="2"/>
  <c r="AU86" i="2"/>
  <c r="AU78" i="2"/>
  <c r="AU70" i="2"/>
  <c r="AU46" i="2"/>
  <c r="AU38" i="2"/>
  <c r="AU22" i="2"/>
  <c r="AU14" i="2"/>
  <c r="AU6" i="2"/>
  <c r="AU111" i="2"/>
  <c r="AU15" i="2"/>
  <c r="AU613" i="2"/>
  <c r="AU581" i="2"/>
  <c r="AU573" i="2"/>
  <c r="AU565" i="2"/>
  <c r="AU557" i="2"/>
  <c r="AU549" i="2"/>
  <c r="AU541" i="2"/>
  <c r="AU525" i="2"/>
  <c r="AU517" i="2"/>
  <c r="AU501" i="2"/>
  <c r="AU493" i="2"/>
  <c r="AU485" i="2"/>
  <c r="AU469" i="2"/>
  <c r="AU461" i="2"/>
  <c r="AU453" i="2"/>
  <c r="AU445" i="2"/>
  <c r="AU437" i="2"/>
  <c r="AU429" i="2"/>
  <c r="AU413" i="2"/>
  <c r="AU405" i="2"/>
  <c r="AU397" i="2"/>
  <c r="AU373" i="2"/>
  <c r="AU357" i="2"/>
  <c r="AU349" i="2"/>
  <c r="AU325" i="2"/>
  <c r="AU317" i="2"/>
  <c r="AU309" i="2"/>
  <c r="AU301" i="2"/>
  <c r="AU269" i="2"/>
  <c r="AU261" i="2"/>
  <c r="AU253" i="2"/>
  <c r="AU229" i="2"/>
  <c r="AU221" i="2"/>
  <c r="AU205" i="2"/>
  <c r="AU181" i="2"/>
  <c r="AU173" i="2"/>
  <c r="AU165" i="2"/>
  <c r="AU157" i="2"/>
  <c r="AU149" i="2"/>
  <c r="AU133" i="2"/>
  <c r="AU77" i="2"/>
  <c r="AU61" i="2"/>
  <c r="AU37" i="2"/>
  <c r="AU29" i="2"/>
  <c r="AU588" i="2"/>
  <c r="AU580" i="2"/>
  <c r="AU572" i="2"/>
  <c r="AU564" i="2"/>
  <c r="AU556" i="2"/>
  <c r="AU548" i="2"/>
  <c r="AU540" i="2"/>
  <c r="AU532" i="2"/>
  <c r="AU500" i="2"/>
  <c r="AU460" i="2"/>
  <c r="AU452" i="2"/>
  <c r="AU444" i="2"/>
  <c r="AU412" i="2"/>
  <c r="AU380" i="2"/>
  <c r="AU372" i="2"/>
  <c r="AU364" i="2"/>
  <c r="AU356" i="2"/>
  <c r="AU340" i="2"/>
  <c r="AU308" i="2"/>
  <c r="AU292" i="2"/>
  <c r="AU276" i="2"/>
  <c r="AU268" i="2"/>
  <c r="AU260" i="2"/>
  <c r="AU244" i="2"/>
  <c r="AU236" i="2"/>
  <c r="AU220" i="2"/>
  <c r="AU212" i="2"/>
  <c r="AU204" i="2"/>
  <c r="AU188" i="2"/>
  <c r="AU180" i="2"/>
  <c r="AU164" i="2"/>
  <c r="AU132" i="2"/>
  <c r="AU124" i="2"/>
  <c r="AU100" i="2"/>
  <c r="AU92" i="2"/>
  <c r="AU84" i="2"/>
  <c r="AU76" i="2"/>
  <c r="AU60" i="2"/>
  <c r="AU36" i="2"/>
  <c r="AU12" i="2"/>
  <c r="AU4" i="2"/>
  <c r="AU603" i="2"/>
  <c r="AU571" i="2"/>
  <c r="AU563" i="2"/>
  <c r="AU555" i="2"/>
  <c r="AU547" i="2"/>
  <c r="AU531" i="2"/>
  <c r="AU507" i="2"/>
  <c r="AU499" i="2"/>
  <c r="AU483" i="2"/>
  <c r="AU475" i="2"/>
  <c r="AU467" i="2"/>
  <c r="AU459" i="2"/>
  <c r="AU443" i="2"/>
  <c r="AU411" i="2"/>
  <c r="AU403" i="2"/>
  <c r="AU379" i="2"/>
  <c r="AU371" i="2"/>
  <c r="AU355" i="2"/>
  <c r="AU347" i="2"/>
  <c r="AU331" i="2"/>
  <c r="AU323" i="2"/>
  <c r="AU291" i="2"/>
  <c r="AU283" i="2"/>
  <c r="AU275" i="2"/>
  <c r="AU259" i="2"/>
  <c r="AU235" i="2"/>
  <c r="AU195" i="2"/>
  <c r="AU187" i="2"/>
  <c r="AU179" i="2"/>
  <c r="AU163" i="2"/>
  <c r="AU155" i="2"/>
  <c r="AU147" i="2"/>
  <c r="AU123" i="2"/>
  <c r="AU91" i="2"/>
  <c r="AU83" i="2"/>
  <c r="AU59" i="2"/>
  <c r="AU35" i="2"/>
  <c r="AU27" i="2"/>
  <c r="AU11" i="2"/>
  <c r="AU3" i="2"/>
  <c r="AQ604" i="2"/>
  <c r="AS604" i="2" s="1"/>
  <c r="Y322" i="3"/>
  <c r="AA322" i="3" s="1"/>
  <c r="Y314" i="3"/>
  <c r="AA314" i="3" s="1"/>
  <c r="Y15" i="3"/>
  <c r="AA15" i="3" s="1"/>
  <c r="Y33" i="3"/>
  <c r="AA33" i="3" s="1"/>
  <c r="Y43" i="3"/>
  <c r="AA43" i="3" s="1"/>
  <c r="Y81" i="3"/>
  <c r="AA81" i="3" s="1"/>
  <c r="Y306" i="3"/>
  <c r="AA306" i="3" s="1"/>
  <c r="Y131" i="3"/>
  <c r="AA131" i="3" s="1"/>
  <c r="Y303" i="3"/>
  <c r="AA303" i="3" s="1"/>
  <c r="Y173" i="3"/>
  <c r="AA173" i="3" s="1"/>
  <c r="Y199" i="3"/>
  <c r="AA199" i="3" s="1"/>
  <c r="Y248" i="3"/>
  <c r="AA248" i="3" s="1"/>
  <c r="Y75" i="3"/>
  <c r="AA75" i="3" s="1"/>
  <c r="Y165" i="3"/>
  <c r="AA165" i="3" s="1"/>
  <c r="Y253" i="3"/>
  <c r="AA253" i="3" s="1"/>
  <c r="Y168" i="3"/>
  <c r="AA168" i="3" s="1"/>
  <c r="Y293" i="3"/>
  <c r="AA293" i="3" s="1"/>
  <c r="Y157" i="3"/>
  <c r="AA157" i="3" s="1"/>
  <c r="Y73" i="3"/>
  <c r="AA73" i="3" s="1"/>
  <c r="Y249" i="3"/>
  <c r="AA249" i="3" s="1"/>
  <c r="Y7" i="3"/>
  <c r="AA7" i="3" s="1"/>
  <c r="Y99" i="3"/>
  <c r="AA99" i="3" s="1"/>
  <c r="Y110" i="3"/>
  <c r="AA110" i="3" s="1"/>
  <c r="Y287" i="3"/>
  <c r="AA287" i="3" s="1"/>
  <c r="Y85" i="3"/>
  <c r="AA85" i="3" s="1"/>
  <c r="Y125" i="3"/>
  <c r="AA125" i="3" s="1"/>
  <c r="Y130" i="3"/>
  <c r="AA130" i="3" s="1"/>
  <c r="Y46" i="3"/>
  <c r="AA46" i="3" s="1"/>
  <c r="Y276" i="3"/>
  <c r="AA276" i="3" s="1"/>
  <c r="Y151" i="3"/>
  <c r="AA151" i="3" s="1"/>
  <c r="Y273" i="3"/>
  <c r="AA273" i="3" s="1"/>
  <c r="Y82" i="3"/>
  <c r="AA82" i="3" s="1"/>
  <c r="Y167" i="3"/>
  <c r="AA167" i="3" s="1"/>
  <c r="Y189" i="3"/>
  <c r="AA189" i="3" s="1"/>
  <c r="Y257" i="3"/>
  <c r="AA257" i="3" s="1"/>
  <c r="B257" i="3" s="1"/>
  <c r="Y309" i="3"/>
  <c r="AA309" i="3" s="1"/>
  <c r="Y70" i="3"/>
  <c r="AA70" i="3" s="1"/>
  <c r="Y67" i="3"/>
  <c r="AA67" i="3" s="1"/>
  <c r="Y302" i="3"/>
  <c r="AA302" i="3" s="1"/>
  <c r="Y174" i="3"/>
  <c r="AA174" i="3" s="1"/>
  <c r="Y245" i="3"/>
  <c r="AA245" i="3" s="1"/>
  <c r="Y2" i="3"/>
  <c r="AA2" i="3" s="1"/>
  <c r="Y251" i="3"/>
  <c r="AA251" i="3" s="1"/>
  <c r="Y26" i="3"/>
  <c r="AA26" i="3" s="1"/>
  <c r="Y234" i="3"/>
  <c r="AA234" i="3" s="1"/>
  <c r="Y183" i="3"/>
  <c r="AA183" i="3" s="1"/>
  <c r="Y49" i="3"/>
  <c r="AA49" i="3" s="1"/>
  <c r="Y30" i="3"/>
  <c r="AA30" i="3" s="1"/>
  <c r="Y208" i="3"/>
  <c r="AA208" i="3" s="1"/>
  <c r="Y215" i="3"/>
  <c r="AA215" i="3" s="1"/>
  <c r="Y38" i="3"/>
  <c r="AA38" i="3" s="1"/>
  <c r="Y35" i="3"/>
  <c r="AA35" i="3" s="1"/>
  <c r="Y53" i="3"/>
  <c r="AA53" i="3" s="1"/>
  <c r="Y220" i="3"/>
  <c r="AA220" i="3" s="1"/>
  <c r="Y277" i="3"/>
  <c r="AA277" i="3" s="1"/>
  <c r="Y51" i="3"/>
  <c r="AA51" i="3" s="1"/>
  <c r="Y320" i="3"/>
  <c r="AA320" i="3" s="1"/>
  <c r="Y18" i="3"/>
  <c r="AA18" i="3" s="1"/>
  <c r="Y252" i="3"/>
  <c r="AA252" i="3" s="1"/>
  <c r="Y214" i="3"/>
  <c r="AA214" i="3" s="1"/>
  <c r="Y216" i="3"/>
  <c r="AA216" i="3" s="1"/>
  <c r="Y27" i="3"/>
  <c r="AA27" i="3" s="1"/>
  <c r="Y286" i="3"/>
  <c r="AA286" i="3" s="1"/>
  <c r="Y275" i="3"/>
  <c r="AA275" i="3" s="1"/>
  <c r="Y156" i="3"/>
  <c r="AA156" i="3" s="1"/>
  <c r="Y60" i="3"/>
  <c r="AA60" i="3" s="1"/>
  <c r="B60" i="3" s="1"/>
  <c r="Y321" i="3"/>
  <c r="AA321" i="3" s="1"/>
  <c r="Y313" i="3"/>
  <c r="AA313" i="3" s="1"/>
  <c r="Y36" i="3"/>
  <c r="AA36" i="3" s="1"/>
  <c r="Y310" i="3"/>
  <c r="AA310" i="3" s="1"/>
  <c r="Y42" i="3"/>
  <c r="AA42" i="3" s="1"/>
  <c r="Y97" i="3"/>
  <c r="AA97" i="3" s="1"/>
  <c r="Y121" i="3"/>
  <c r="AA121" i="3" s="1"/>
  <c r="Y305" i="3"/>
  <c r="AA305" i="3" s="1"/>
  <c r="Y12" i="3"/>
  <c r="AA12" i="3" s="1"/>
  <c r="Y301" i="3"/>
  <c r="AA301" i="3" s="1"/>
  <c r="Y11" i="3"/>
  <c r="AA11" i="3" s="1"/>
  <c r="Y181" i="3"/>
  <c r="AA181" i="3" s="1"/>
  <c r="Y37" i="3"/>
  <c r="AA37" i="3" s="1"/>
  <c r="Y61" i="3"/>
  <c r="AA61" i="3" s="1"/>
  <c r="Y13" i="3"/>
  <c r="AA13" i="3" s="1"/>
  <c r="Y294" i="3"/>
  <c r="AA294" i="3" s="1"/>
  <c r="Y52" i="3"/>
  <c r="AA52" i="3" s="1"/>
  <c r="Y58" i="3"/>
  <c r="AA58" i="3" s="1"/>
  <c r="Y68" i="3"/>
  <c r="AA68" i="3" s="1"/>
  <c r="Y119" i="3"/>
  <c r="AA119" i="3" s="1"/>
  <c r="Y90" i="3"/>
  <c r="AA90" i="3" s="1"/>
  <c r="Y102" i="3"/>
  <c r="AA102" i="3" s="1"/>
  <c r="Y127" i="3"/>
  <c r="AA127" i="3" s="1"/>
  <c r="Y124" i="3"/>
  <c r="AA124" i="3" s="1"/>
  <c r="Y123" i="3"/>
  <c r="AA123" i="3" s="1"/>
  <c r="Y126" i="3"/>
  <c r="AA126" i="3" s="1"/>
  <c r="Y200" i="3"/>
  <c r="AA200" i="3" s="1"/>
  <c r="Y188" i="3"/>
  <c r="AA188" i="3" s="1"/>
  <c r="Y138" i="3"/>
  <c r="AA138" i="3" s="1"/>
  <c r="Y180" i="3"/>
  <c r="AA180" i="3" s="1"/>
  <c r="Y79" i="3"/>
  <c r="AA79" i="3" s="1"/>
  <c r="Y161" i="3"/>
  <c r="AA161" i="3" s="1"/>
  <c r="Y319" i="3"/>
  <c r="AA319" i="3" s="1"/>
  <c r="Y311" i="3"/>
  <c r="AA311" i="3" s="1"/>
  <c r="Y108" i="3"/>
  <c r="AA108" i="3" s="1"/>
  <c r="Y41" i="3"/>
  <c r="AA41" i="3" s="1"/>
  <c r="Y74" i="3"/>
  <c r="AA74" i="3" s="1"/>
  <c r="Y133" i="3"/>
  <c r="AA133" i="3" s="1"/>
  <c r="Y54" i="3"/>
  <c r="AA54" i="3" s="1"/>
  <c r="Y55" i="3"/>
  <c r="AA55" i="3" s="1"/>
  <c r="Y155" i="3"/>
  <c r="AA155" i="3" s="1"/>
  <c r="Y300" i="3"/>
  <c r="AA300" i="3" s="1"/>
  <c r="Y94" i="3"/>
  <c r="AA94" i="3" s="1"/>
  <c r="Y236" i="3"/>
  <c r="AA236" i="3" s="1"/>
  <c r="Y137" i="3"/>
  <c r="AA137" i="3" s="1"/>
  <c r="Y297" i="3"/>
  <c r="AA297" i="3" s="1"/>
  <c r="Y14" i="3"/>
  <c r="AA14" i="3" s="1"/>
  <c r="Y25" i="3"/>
  <c r="AA25" i="3" s="1"/>
  <c r="Y47" i="3"/>
  <c r="AA47" i="3" s="1"/>
  <c r="Y59" i="3"/>
  <c r="AA59" i="3" s="1"/>
  <c r="Y163" i="3"/>
  <c r="AA163" i="3" s="1"/>
  <c r="Y86" i="3"/>
  <c r="AA86" i="3" s="1"/>
  <c r="Y71" i="3"/>
  <c r="AA71" i="3" s="1"/>
  <c r="Y104" i="3"/>
  <c r="AA104" i="3" s="1"/>
  <c r="Y111" i="3"/>
  <c r="AA111" i="3" s="1"/>
  <c r="Y56" i="3"/>
  <c r="AA56" i="3" s="1"/>
  <c r="Y113" i="3"/>
  <c r="AA113" i="3" s="1"/>
  <c r="Y128" i="3"/>
  <c r="AA128" i="3" s="1"/>
  <c r="Y134" i="3"/>
  <c r="AA134" i="3" s="1"/>
  <c r="Y19" i="3"/>
  <c r="AA19" i="3" s="1"/>
  <c r="Y136" i="3"/>
  <c r="AA136" i="3" s="1"/>
  <c r="Y274" i="3"/>
  <c r="AA274" i="3" s="1"/>
  <c r="Y159" i="3"/>
  <c r="AA159" i="3" s="1"/>
  <c r="Y91" i="3"/>
  <c r="AA91" i="3" s="1"/>
  <c r="Y170" i="3"/>
  <c r="AA170" i="3" s="1"/>
  <c r="Y193" i="3"/>
  <c r="AA193" i="3" s="1"/>
  <c r="Y318" i="3"/>
  <c r="AA318" i="3" s="1"/>
  <c r="Y3" i="3"/>
  <c r="AA3" i="3" s="1"/>
  <c r="Y24" i="3"/>
  <c r="AA24" i="3" s="1"/>
  <c r="Y308" i="3"/>
  <c r="AA308" i="3" s="1"/>
  <c r="Y76" i="3"/>
  <c r="AA76" i="3" s="1"/>
  <c r="Y177" i="3"/>
  <c r="AA177" i="3" s="1"/>
  <c r="Y115" i="3"/>
  <c r="AA115" i="3" s="1"/>
  <c r="Y304" i="3"/>
  <c r="AA304" i="3" s="1"/>
  <c r="Y39" i="3"/>
  <c r="AA39" i="3" s="1"/>
  <c r="Y299" i="3"/>
  <c r="AA299" i="3" s="1"/>
  <c r="Y207" i="3"/>
  <c r="AA207" i="3" s="1"/>
  <c r="Y239" i="3"/>
  <c r="AA239" i="3" s="1"/>
  <c r="Y150" i="3"/>
  <c r="AA150" i="3" s="1"/>
  <c r="Y4" i="3"/>
  <c r="AA4" i="3" s="1"/>
  <c r="Y190" i="3"/>
  <c r="AA190" i="3" s="1"/>
  <c r="Y34" i="3"/>
  <c r="AA34" i="3" s="1"/>
  <c r="Y57" i="3"/>
  <c r="AA57" i="3" s="1"/>
  <c r="Y62" i="3"/>
  <c r="AA62" i="3" s="1"/>
  <c r="Y72" i="3"/>
  <c r="AA72" i="3" s="1"/>
  <c r="Y166" i="3"/>
  <c r="AA166" i="3" s="1"/>
  <c r="Y93" i="3"/>
  <c r="AA93" i="3" s="1"/>
  <c r="Y101" i="3"/>
  <c r="AA101" i="3" s="1"/>
  <c r="Y112" i="3"/>
  <c r="AA112" i="3" s="1"/>
  <c r="Y285" i="3"/>
  <c r="AA285" i="3" s="1"/>
  <c r="Y29" i="3"/>
  <c r="AA29" i="3" s="1"/>
  <c r="Y201" i="3"/>
  <c r="AA201" i="3" s="1"/>
  <c r="Y280" i="3"/>
  <c r="AA280" i="3" s="1"/>
  <c r="Y140" i="3"/>
  <c r="AA140" i="3" s="1"/>
  <c r="Y144" i="3"/>
  <c r="AA144" i="3" s="1"/>
  <c r="Y139" i="3"/>
  <c r="AA139" i="3" s="1"/>
  <c r="Y8" i="3"/>
  <c r="AA8" i="3" s="1"/>
  <c r="Y164" i="3"/>
  <c r="AA164" i="3" s="1"/>
  <c r="Y171" i="3"/>
  <c r="AA171" i="3" s="1"/>
  <c r="Y88" i="3"/>
  <c r="AA88" i="3" s="1"/>
  <c r="Y317" i="3"/>
  <c r="AA317" i="3" s="1"/>
  <c r="Y256" i="3"/>
  <c r="AA256" i="3" s="1"/>
  <c r="Y95" i="3"/>
  <c r="AA95" i="3" s="1"/>
  <c r="Y78" i="3"/>
  <c r="AA78" i="3" s="1"/>
  <c r="Y77" i="3"/>
  <c r="AA77" i="3" s="1"/>
  <c r="Y114" i="3"/>
  <c r="AA114" i="3" s="1"/>
  <c r="Y172" i="3"/>
  <c r="AA172" i="3" s="1"/>
  <c r="Y148" i="3"/>
  <c r="AA148" i="3" s="1"/>
  <c r="Y145" i="3"/>
  <c r="AA145" i="3" s="1"/>
  <c r="Y182" i="3"/>
  <c r="AA182" i="3" s="1"/>
  <c r="Y211" i="3"/>
  <c r="AA211" i="3" s="1"/>
  <c r="Y242" i="3"/>
  <c r="AA242" i="3" s="1"/>
  <c r="Y219" i="3"/>
  <c r="AA219" i="3" s="1"/>
  <c r="Y6" i="3"/>
  <c r="AA6" i="3" s="1"/>
  <c r="Y16" i="3"/>
  <c r="AA16" i="3" s="1"/>
  <c r="B16" i="3" s="1"/>
  <c r="Y221" i="3"/>
  <c r="AA221" i="3" s="1"/>
  <c r="Y205" i="3"/>
  <c r="AA205" i="3" s="1"/>
  <c r="Y63" i="3"/>
  <c r="AA63" i="3" s="1"/>
  <c r="Y179" i="3"/>
  <c r="AA179" i="3" s="1"/>
  <c r="Y291" i="3"/>
  <c r="AA291" i="3" s="1"/>
  <c r="Y96" i="3"/>
  <c r="AA96" i="3" s="1"/>
  <c r="Y103" i="3"/>
  <c r="AA103" i="3" s="1"/>
  <c r="Y50" i="3"/>
  <c r="AA50" i="3" s="1"/>
  <c r="Y254" i="3"/>
  <c r="AA254" i="3" s="1"/>
  <c r="Y284" i="3"/>
  <c r="AA284" i="3" s="1"/>
  <c r="Y282" i="3"/>
  <c r="AA282" i="3" s="1"/>
  <c r="Y135" i="3"/>
  <c r="AA135" i="3" s="1"/>
  <c r="Y141" i="3"/>
  <c r="AA141" i="3" s="1"/>
  <c r="Y146" i="3"/>
  <c r="AA146" i="3" s="1"/>
  <c r="Y153" i="3"/>
  <c r="AA153" i="3" s="1"/>
  <c r="Y120" i="3"/>
  <c r="AA120" i="3" s="1"/>
  <c r="Y152" i="3"/>
  <c r="AA152" i="3" s="1"/>
  <c r="Y268" i="3"/>
  <c r="AA268" i="3" s="1"/>
  <c r="Y198" i="3"/>
  <c r="AA198" i="3" s="1"/>
  <c r="Y100" i="3"/>
  <c r="AA100" i="3" s="1"/>
  <c r="Y209" i="3"/>
  <c r="AA209" i="3" s="1"/>
  <c r="Y263" i="3"/>
  <c r="AA263" i="3" s="1"/>
  <c r="Y229" i="3"/>
  <c r="AA229" i="3" s="1"/>
  <c r="Y28" i="3"/>
  <c r="AA28" i="3" s="1"/>
  <c r="Y227" i="3"/>
  <c r="AA227" i="3" s="1"/>
  <c r="Y324" i="3"/>
  <c r="AA324" i="3" s="1"/>
  <c r="Y316" i="3"/>
  <c r="AA316" i="3" s="1"/>
  <c r="Y9" i="3"/>
  <c r="AA9" i="3" s="1"/>
  <c r="Y44" i="3"/>
  <c r="AA44" i="3" s="1"/>
  <c r="Y40" i="3"/>
  <c r="AA40" i="3" s="1"/>
  <c r="Y307" i="3"/>
  <c r="AA307" i="3" s="1"/>
  <c r="Y116" i="3"/>
  <c r="AA116" i="3" s="1"/>
  <c r="Y105" i="3"/>
  <c r="AA105" i="3" s="1"/>
  <c r="Y149" i="3"/>
  <c r="AA149" i="3" s="1"/>
  <c r="Y162" i="3"/>
  <c r="AA162" i="3" s="1"/>
  <c r="Y10" i="3"/>
  <c r="AA10" i="3" s="1"/>
  <c r="Y222" i="3"/>
  <c r="AA222" i="3" s="1"/>
  <c r="Y298" i="3"/>
  <c r="AA298" i="3" s="1"/>
  <c r="Y64" i="3"/>
  <c r="AA64" i="3" s="1"/>
  <c r="Y296" i="3"/>
  <c r="AA296" i="3" s="1"/>
  <c r="Y23" i="3"/>
  <c r="AA23" i="3" s="1"/>
  <c r="Y169" i="3"/>
  <c r="AA169" i="3" s="1"/>
  <c r="Y292" i="3"/>
  <c r="AA292" i="3" s="1"/>
  <c r="Y83" i="3"/>
  <c r="AA83" i="3" s="1"/>
  <c r="Y5" i="3"/>
  <c r="AA5" i="3" s="1"/>
  <c r="Y290" i="3"/>
  <c r="AA290" i="3" s="1"/>
  <c r="Y80" i="3"/>
  <c r="AA80" i="3" s="1"/>
  <c r="Y20" i="3"/>
  <c r="AA20" i="3" s="1"/>
  <c r="B20" i="3" s="1"/>
  <c r="Y118" i="3"/>
  <c r="AA118" i="3" s="1"/>
  <c r="Y122" i="3"/>
  <c r="AA122" i="3" s="1"/>
  <c r="Y176" i="3"/>
  <c r="AA176" i="3" s="1"/>
  <c r="Y281" i="3"/>
  <c r="AA281" i="3" s="1"/>
  <c r="Y279" i="3"/>
  <c r="AA279" i="3" s="1"/>
  <c r="Y204" i="3"/>
  <c r="AA204" i="3" s="1"/>
  <c r="Y132" i="3"/>
  <c r="AA132" i="3" s="1"/>
  <c r="Y175" i="3"/>
  <c r="AA175" i="3" s="1"/>
  <c r="Y160" i="3"/>
  <c r="AA160" i="3" s="1"/>
  <c r="Y271" i="3"/>
  <c r="AA271" i="3" s="1"/>
  <c r="Y267" i="3"/>
  <c r="AA267" i="3" s="1"/>
  <c r="Y178" i="3"/>
  <c r="AA178" i="3" s="1"/>
  <c r="Y196" i="3"/>
  <c r="AA196" i="3" s="1"/>
  <c r="Y213" i="3"/>
  <c r="AA213" i="3" s="1"/>
  <c r="Y147" i="3"/>
  <c r="AA147" i="3" s="1"/>
  <c r="Y230" i="3"/>
  <c r="AA230" i="3" s="1"/>
  <c r="Y243" i="3"/>
  <c r="AA243" i="3" s="1"/>
  <c r="Y244" i="3"/>
  <c r="AA244" i="3" s="1"/>
  <c r="Y323" i="3"/>
  <c r="AA323" i="3" s="1"/>
  <c r="Y315" i="3"/>
  <c r="AA315" i="3" s="1"/>
  <c r="Y65" i="3"/>
  <c r="AA65" i="3" s="1"/>
  <c r="Y32" i="3"/>
  <c r="AA32" i="3" s="1"/>
  <c r="Y66" i="3"/>
  <c r="AA66" i="3" s="1"/>
  <c r="Y92" i="3"/>
  <c r="AA92" i="3" s="1"/>
  <c r="Y117" i="3"/>
  <c r="AA117" i="3" s="1"/>
  <c r="Y106" i="3"/>
  <c r="AA106" i="3" s="1"/>
  <c r="Y250" i="3"/>
  <c r="AA250" i="3" s="1"/>
  <c r="Y107" i="3"/>
  <c r="AA107" i="3" s="1"/>
  <c r="Y192" i="3"/>
  <c r="AA192" i="3" s="1"/>
  <c r="Y247" i="3"/>
  <c r="AA247" i="3" s="1"/>
  <c r="Y89" i="3"/>
  <c r="AA89" i="3" s="1"/>
  <c r="Y17" i="3"/>
  <c r="AA17" i="3" s="1"/>
  <c r="Y295" i="3"/>
  <c r="AA295" i="3" s="1"/>
  <c r="Y21" i="3"/>
  <c r="AA21" i="3" s="1"/>
  <c r="Y48" i="3"/>
  <c r="AA48" i="3" s="1"/>
  <c r="Y154" i="3"/>
  <c r="AA154" i="3" s="1"/>
  <c r="Y69" i="3"/>
  <c r="AA69" i="3" s="1"/>
  <c r="Y84" i="3"/>
  <c r="AA84" i="3" s="1"/>
  <c r="Y87" i="3"/>
  <c r="AA87" i="3" s="1"/>
  <c r="Y289" i="3"/>
  <c r="AA289" i="3" s="1"/>
  <c r="Y109" i="3"/>
  <c r="AA109" i="3" s="1"/>
  <c r="Y288" i="3"/>
  <c r="AA288" i="3" s="1"/>
  <c r="Y45" i="3"/>
  <c r="AA45" i="3" s="1"/>
  <c r="Y283" i="3"/>
  <c r="AA283" i="3" s="1"/>
  <c r="Y129" i="3"/>
  <c r="AA129" i="3" s="1"/>
  <c r="Y278" i="3"/>
  <c r="AA278" i="3" s="1"/>
  <c r="Y143" i="3"/>
  <c r="AA143" i="3" s="1"/>
  <c r="Y142" i="3"/>
  <c r="AA142" i="3" s="1"/>
  <c r="Y22" i="3"/>
  <c r="AA22" i="3" s="1"/>
  <c r="Y272" i="3"/>
  <c r="AA272" i="3" s="1"/>
  <c r="Y270" i="3"/>
  <c r="AA270" i="3" s="1"/>
  <c r="Y185" i="3"/>
  <c r="AA185" i="3" s="1"/>
  <c r="Y191" i="3"/>
  <c r="AA191" i="3" s="1"/>
  <c r="Y218" i="3"/>
  <c r="AA218" i="3" s="1"/>
  <c r="Y265" i="3"/>
  <c r="AA265" i="3" s="1"/>
  <c r="Y225" i="3"/>
  <c r="AA225" i="3" s="1"/>
  <c r="Y231" i="3"/>
  <c r="AA231" i="3" s="1"/>
  <c r="Y235" i="3"/>
  <c r="AA235" i="3" s="1"/>
  <c r="B235" i="3" s="1"/>
  <c r="Y246" i="3"/>
  <c r="AA246" i="3" s="1"/>
  <c r="Y197" i="3"/>
  <c r="AA197" i="3" s="1"/>
  <c r="B197" i="3" s="1"/>
  <c r="Y203" i="3"/>
  <c r="AA203" i="3" s="1"/>
  <c r="Y264" i="3"/>
  <c r="AA264" i="3" s="1"/>
  <c r="Y98" i="3"/>
  <c r="AA98" i="3" s="1"/>
  <c r="Y184" i="3"/>
  <c r="AA184" i="3" s="1"/>
  <c r="Y260" i="3"/>
  <c r="AA260" i="3" s="1"/>
  <c r="Y269" i="3"/>
  <c r="AA269" i="3" s="1"/>
  <c r="Y212" i="3"/>
  <c r="AA212" i="3" s="1"/>
  <c r="Y266" i="3"/>
  <c r="AA266" i="3" s="1"/>
  <c r="Y186" i="3"/>
  <c r="AA186" i="3" s="1"/>
  <c r="Y238" i="3"/>
  <c r="AA238" i="3" s="1"/>
  <c r="Y226" i="3"/>
  <c r="AA226" i="3" s="1"/>
  <c r="Y217" i="3"/>
  <c r="AA217" i="3" s="1"/>
  <c r="Y259" i="3"/>
  <c r="AA259" i="3" s="1"/>
  <c r="Y255" i="3"/>
  <c r="AA255" i="3" s="1"/>
  <c r="Y195" i="3"/>
  <c r="AA195" i="3" s="1"/>
  <c r="Y31" i="3"/>
  <c r="AA31" i="3" s="1"/>
  <c r="Y206" i="3"/>
  <c r="AA206" i="3" s="1"/>
  <c r="Y241" i="3"/>
  <c r="AA241" i="3" s="1"/>
  <c r="Y262" i="3"/>
  <c r="AA262" i="3" s="1"/>
  <c r="Y261" i="3"/>
  <c r="AA261" i="3" s="1"/>
  <c r="B261" i="3" s="1"/>
  <c r="Y237" i="3"/>
  <c r="AA237" i="3" s="1"/>
  <c r="Y194" i="3"/>
  <c r="AA194" i="3" s="1"/>
  <c r="Y187" i="3"/>
  <c r="AA187" i="3" s="1"/>
  <c r="Y223" i="3"/>
  <c r="AA223" i="3" s="1"/>
  <c r="Y158" i="3"/>
  <c r="AA158" i="3" s="1"/>
  <c r="Y240" i="3"/>
  <c r="AA240" i="3" s="1"/>
  <c r="Y232" i="3"/>
  <c r="AA232" i="3" s="1"/>
  <c r="Y202" i="3"/>
  <c r="AA202" i="3" s="1"/>
  <c r="Y210" i="3"/>
  <c r="AA210" i="3" s="1"/>
  <c r="Y224" i="3"/>
  <c r="AA224" i="3" s="1"/>
  <c r="Y228" i="3"/>
  <c r="AA228" i="3" s="1"/>
  <c r="Y233" i="3"/>
  <c r="AA233" i="3" s="1"/>
  <c r="Y258" i="3"/>
  <c r="AA258" i="3" s="1"/>
  <c r="AQ594" i="2"/>
  <c r="AS594" i="2" s="1"/>
  <c r="AQ554" i="2"/>
  <c r="AS554" i="2" s="1"/>
  <c r="AQ360" i="2"/>
  <c r="AS360" i="2" s="1"/>
  <c r="AQ490" i="2"/>
  <c r="AS490" i="2" s="1"/>
  <c r="AQ458" i="2"/>
  <c r="AS458" i="2" s="1"/>
  <c r="AQ410" i="2"/>
  <c r="AS410" i="2" s="1"/>
  <c r="AQ378" i="2"/>
  <c r="AS378" i="2" s="1"/>
  <c r="AQ354" i="2"/>
  <c r="AS354" i="2" s="1"/>
  <c r="AQ314" i="2"/>
  <c r="AS314" i="2" s="1"/>
  <c r="AQ282" i="2"/>
  <c r="AS282" i="2" s="1"/>
  <c r="AQ71" i="2"/>
  <c r="AS71" i="2" s="1"/>
  <c r="AQ586" i="2"/>
  <c r="AS586" i="2" s="1"/>
  <c r="AQ562" i="2"/>
  <c r="AS562" i="2" s="1"/>
  <c r="AQ546" i="2"/>
  <c r="AS546" i="2" s="1"/>
  <c r="AQ522" i="2"/>
  <c r="AS522" i="2" s="1"/>
  <c r="AQ498" i="2"/>
  <c r="AS498" i="2" s="1"/>
  <c r="AQ474" i="2"/>
  <c r="AS474" i="2" s="1"/>
  <c r="AQ442" i="2"/>
  <c r="AS442" i="2" s="1"/>
  <c r="AQ426" i="2"/>
  <c r="AS426" i="2" s="1"/>
  <c r="AQ394" i="2"/>
  <c r="AS394" i="2" s="1"/>
  <c r="AQ370" i="2"/>
  <c r="AS370" i="2" s="1"/>
  <c r="AQ330" i="2"/>
  <c r="AS330" i="2" s="1"/>
  <c r="AQ298" i="2"/>
  <c r="AS298" i="2" s="1"/>
  <c r="AQ610" i="2"/>
  <c r="AS610" i="2" s="1"/>
  <c r="AQ578" i="2"/>
  <c r="AS578" i="2" s="1"/>
  <c r="AQ530" i="2"/>
  <c r="AS530" i="2" s="1"/>
  <c r="AQ450" i="2"/>
  <c r="AS450" i="2" s="1"/>
  <c r="AQ545" i="2"/>
  <c r="AS545" i="2" s="1"/>
  <c r="AQ386" i="2"/>
  <c r="AS386" i="2" s="1"/>
  <c r="AQ523" i="2"/>
  <c r="AS523" i="2" s="1"/>
  <c r="AQ322" i="2"/>
  <c r="AS322" i="2" s="1"/>
  <c r="AQ306" i="2"/>
  <c r="AS306" i="2" s="1"/>
  <c r="AQ602" i="2"/>
  <c r="AS602" i="2" s="1"/>
  <c r="AQ570" i="2"/>
  <c r="AS570" i="2" s="1"/>
  <c r="AQ538" i="2"/>
  <c r="AS538" i="2" s="1"/>
  <c r="AQ506" i="2"/>
  <c r="AS506" i="2" s="1"/>
  <c r="AQ466" i="2"/>
  <c r="AS466" i="2" s="1"/>
  <c r="AQ560" i="2"/>
  <c r="AS560" i="2" s="1"/>
  <c r="AQ402" i="2"/>
  <c r="AS402" i="2" s="1"/>
  <c r="AQ44" i="2"/>
  <c r="AS44" i="2" s="1"/>
  <c r="AQ271" i="2"/>
  <c r="AS271" i="2" s="1"/>
  <c r="AQ290" i="2"/>
  <c r="AS290" i="2" s="1"/>
  <c r="AQ110" i="2"/>
  <c r="AS110" i="2" s="1"/>
  <c r="AQ611" i="2"/>
  <c r="AS611" i="2" s="1"/>
  <c r="AQ603" i="2"/>
  <c r="AS603" i="2" s="1"/>
  <c r="AQ595" i="2"/>
  <c r="AS595" i="2" s="1"/>
  <c r="AQ404" i="2"/>
  <c r="AS404" i="2" s="1"/>
  <c r="AQ579" i="2"/>
  <c r="AS579" i="2" s="1"/>
  <c r="AQ571" i="2"/>
  <c r="AS571" i="2" s="1"/>
  <c r="AQ563" i="2"/>
  <c r="AS563" i="2" s="1"/>
  <c r="AQ555" i="2"/>
  <c r="AS555" i="2" s="1"/>
  <c r="AQ547" i="2"/>
  <c r="AS547" i="2" s="1"/>
  <c r="AQ539" i="2"/>
  <c r="AS539" i="2" s="1"/>
  <c r="AQ531" i="2"/>
  <c r="AS531" i="2" s="1"/>
  <c r="AQ365" i="2"/>
  <c r="AS365" i="2" s="1"/>
  <c r="AQ515" i="2"/>
  <c r="AS515" i="2" s="1"/>
  <c r="AQ507" i="2"/>
  <c r="AS507" i="2" s="1"/>
  <c r="AQ499" i="2"/>
  <c r="AS499" i="2" s="1"/>
  <c r="AQ606" i="2"/>
  <c r="AS606" i="2" s="1"/>
  <c r="AQ483" i="2"/>
  <c r="AS483" i="2" s="1"/>
  <c r="AQ475" i="2"/>
  <c r="AS475" i="2" s="1"/>
  <c r="AQ467" i="2"/>
  <c r="AS467" i="2" s="1"/>
  <c r="AQ459" i="2"/>
  <c r="AS459" i="2" s="1"/>
  <c r="AQ451" i="2"/>
  <c r="AS451" i="2" s="1"/>
  <c r="AQ443" i="2"/>
  <c r="AS443" i="2" s="1"/>
  <c r="AQ304" i="2"/>
  <c r="AS304" i="2" s="1"/>
  <c r="AQ427" i="2"/>
  <c r="AS427" i="2" s="1"/>
  <c r="AQ419" i="2"/>
  <c r="AS419" i="2" s="1"/>
  <c r="AQ411" i="2"/>
  <c r="AS411" i="2" s="1"/>
  <c r="AQ403" i="2"/>
  <c r="AS403" i="2" s="1"/>
  <c r="AQ535" i="2"/>
  <c r="AS535" i="2" s="1"/>
  <c r="AQ533" i="2"/>
  <c r="AS533" i="2" s="1"/>
  <c r="AQ379" i="2"/>
  <c r="AS379" i="2" s="1"/>
  <c r="AQ371" i="2"/>
  <c r="AS371" i="2" s="1"/>
  <c r="AQ363" i="2"/>
  <c r="AS363" i="2" s="1"/>
  <c r="AQ355" i="2"/>
  <c r="AS355" i="2" s="1"/>
  <c r="AQ347" i="2"/>
  <c r="AS347" i="2" s="1"/>
  <c r="AQ339" i="2"/>
  <c r="AS339" i="2" s="1"/>
  <c r="AQ331" i="2"/>
  <c r="AS331" i="2" s="1"/>
  <c r="AQ323" i="2"/>
  <c r="AS323" i="2" s="1"/>
  <c r="AQ315" i="2"/>
  <c r="AS315" i="2" s="1"/>
  <c r="AQ307" i="2"/>
  <c r="AS307" i="2" s="1"/>
  <c r="AQ510" i="2"/>
  <c r="AS510" i="2" s="1"/>
  <c r="AQ291" i="2"/>
  <c r="AS291" i="2" s="1"/>
  <c r="AQ283" i="2"/>
  <c r="AS283" i="2" s="1"/>
  <c r="AQ275" i="2"/>
  <c r="AS275" i="2" s="1"/>
  <c r="AQ496" i="2"/>
  <c r="AS496" i="2" s="1"/>
  <c r="AQ259" i="2"/>
  <c r="AS259" i="2" s="1"/>
  <c r="AQ251" i="2"/>
  <c r="AS251" i="2" s="1"/>
  <c r="AQ40" i="2"/>
  <c r="AS40" i="2" s="1"/>
  <c r="AQ235" i="2"/>
  <c r="AS235" i="2" s="1"/>
  <c r="AQ227" i="2"/>
  <c r="AS227" i="2" s="1"/>
  <c r="AQ219" i="2"/>
  <c r="AS219" i="2" s="1"/>
  <c r="AQ211" i="2"/>
  <c r="AS211" i="2" s="1"/>
  <c r="AQ198" i="2"/>
  <c r="AS198" i="2" s="1"/>
  <c r="AQ195" i="2"/>
  <c r="AS195" i="2" s="1"/>
  <c r="AQ187" i="2"/>
  <c r="AS187" i="2" s="1"/>
  <c r="AQ179" i="2"/>
  <c r="AS179" i="2" s="1"/>
  <c r="AQ171" i="2"/>
  <c r="AS171" i="2" s="1"/>
  <c r="AQ163" i="2"/>
  <c r="AS163" i="2" s="1"/>
  <c r="AQ155" i="2"/>
  <c r="AS155" i="2" s="1"/>
  <c r="AQ147" i="2"/>
  <c r="AS147" i="2" s="1"/>
  <c r="AQ140" i="2"/>
  <c r="AS140" i="2" s="1"/>
  <c r="AQ131" i="2"/>
  <c r="AS131" i="2" s="1"/>
  <c r="AQ123" i="2"/>
  <c r="AS123" i="2" s="1"/>
  <c r="AQ115" i="2"/>
  <c r="AS115" i="2" s="1"/>
  <c r="AQ25" i="2"/>
  <c r="AS25" i="2" s="1"/>
  <c r="AQ468" i="2"/>
  <c r="AS468" i="2" s="1"/>
  <c r="AQ609" i="2"/>
  <c r="AS609" i="2" s="1"/>
  <c r="AQ601" i="2"/>
  <c r="AS601" i="2" s="1"/>
  <c r="AQ593" i="2"/>
  <c r="AS593" i="2" s="1"/>
  <c r="AQ585" i="2"/>
  <c r="AS585" i="2" s="1"/>
  <c r="AQ577" i="2"/>
  <c r="AS577" i="2" s="1"/>
  <c r="AQ569" i="2"/>
  <c r="AS569" i="2" s="1"/>
  <c r="AQ62" i="2"/>
  <c r="AS62" i="2" s="1"/>
  <c r="AQ553" i="2"/>
  <c r="AS553" i="2" s="1"/>
  <c r="AQ58" i="2"/>
  <c r="AS58" i="2" s="1"/>
  <c r="AQ387" i="2"/>
  <c r="AS387" i="2" s="1"/>
  <c r="AQ529" i="2"/>
  <c r="AS529" i="2" s="1"/>
  <c r="AQ521" i="2"/>
  <c r="AS521" i="2" s="1"/>
  <c r="AQ513" i="2"/>
  <c r="AS513" i="2" s="1"/>
  <c r="AQ505" i="2"/>
  <c r="AS505" i="2" s="1"/>
  <c r="AQ497" i="2"/>
  <c r="AS497" i="2" s="1"/>
  <c r="AQ489" i="2"/>
  <c r="AS489" i="2" s="1"/>
  <c r="AQ481" i="2"/>
  <c r="AS481" i="2" s="1"/>
  <c r="AQ473" i="2"/>
  <c r="AS473" i="2" s="1"/>
  <c r="AQ465" i="2"/>
  <c r="AS465" i="2" s="1"/>
  <c r="AQ457" i="2"/>
  <c r="AS457" i="2" s="1"/>
  <c r="AQ449" i="2"/>
  <c r="AS449" i="2" s="1"/>
  <c r="AQ425" i="2"/>
  <c r="AS425" i="2" s="1"/>
  <c r="AQ542" i="2"/>
  <c r="AS542" i="2" s="1"/>
  <c r="AQ409" i="2"/>
  <c r="AS409" i="2" s="1"/>
  <c r="AQ401" i="2"/>
  <c r="AS401" i="2" s="1"/>
  <c r="AQ393" i="2"/>
  <c r="AS393" i="2" s="1"/>
  <c r="AQ385" i="2"/>
  <c r="AS385" i="2" s="1"/>
  <c r="AQ361" i="2"/>
  <c r="AS361" i="2" s="1"/>
  <c r="AQ345" i="2"/>
  <c r="AS345" i="2" s="1"/>
  <c r="AQ321" i="2"/>
  <c r="AS321" i="2" s="1"/>
  <c r="AQ289" i="2"/>
  <c r="AS289" i="2" s="1"/>
  <c r="AQ246" i="2"/>
  <c r="AS246" i="2" s="1"/>
  <c r="AQ265" i="2"/>
  <c r="AS265" i="2" s="1"/>
  <c r="AQ241" i="2"/>
  <c r="AS241" i="2" s="1"/>
  <c r="AQ494" i="2"/>
  <c r="AS494" i="2" s="1"/>
  <c r="AQ225" i="2"/>
  <c r="AS225" i="2" s="1"/>
  <c r="AQ169" i="2"/>
  <c r="AS169" i="2" s="1"/>
  <c r="AQ161" i="2"/>
  <c r="AS161" i="2" s="1"/>
  <c r="AQ145" i="2"/>
  <c r="AS145" i="2" s="1"/>
  <c r="AQ113" i="2"/>
  <c r="AS113" i="2" s="1"/>
  <c r="AQ97" i="2"/>
  <c r="AS97" i="2" s="1"/>
  <c r="AQ65" i="2"/>
  <c r="AS65" i="2" s="1"/>
  <c r="AQ33" i="2"/>
  <c r="AS33" i="2" s="1"/>
  <c r="AQ2" i="2"/>
  <c r="AS2" i="2" s="1"/>
  <c r="AQ600" i="2"/>
  <c r="AS600" i="2" s="1"/>
  <c r="AQ576" i="2"/>
  <c r="AS576" i="2" s="1"/>
  <c r="AQ544" i="2"/>
  <c r="AS544" i="2" s="1"/>
  <c r="AQ512" i="2"/>
  <c r="AS512" i="2" s="1"/>
  <c r="AQ605" i="2"/>
  <c r="AS605" i="2" s="1"/>
  <c r="AQ464" i="2"/>
  <c r="AS464" i="2" s="1"/>
  <c r="AQ448" i="2"/>
  <c r="AS448" i="2" s="1"/>
  <c r="AQ299" i="2"/>
  <c r="AS299" i="2" s="1"/>
  <c r="AQ384" i="2"/>
  <c r="AS384" i="2" s="1"/>
  <c r="AQ524" i="2"/>
  <c r="AS524" i="2" s="1"/>
  <c r="AQ328" i="2"/>
  <c r="AS328" i="2" s="1"/>
  <c r="AQ511" i="2"/>
  <c r="AS511" i="2" s="1"/>
  <c r="AQ280" i="2"/>
  <c r="AS280" i="2" s="1"/>
  <c r="AQ30" i="2"/>
  <c r="AS30" i="2" s="1"/>
  <c r="AQ192" i="2"/>
  <c r="AS192" i="2" s="1"/>
  <c r="AQ152" i="2"/>
  <c r="AS152" i="2" s="1"/>
  <c r="AQ96" i="2"/>
  <c r="AS96" i="2" s="1"/>
  <c r="AQ592" i="2"/>
  <c r="AS592" i="2" s="1"/>
  <c r="AQ568" i="2"/>
  <c r="AS568" i="2" s="1"/>
  <c r="AQ395" i="2"/>
  <c r="AS395" i="2" s="1"/>
  <c r="AQ536" i="2"/>
  <c r="AS536" i="2" s="1"/>
  <c r="AQ520" i="2"/>
  <c r="AS520" i="2" s="1"/>
  <c r="AQ504" i="2"/>
  <c r="AS504" i="2" s="1"/>
  <c r="AQ480" i="2"/>
  <c r="AS480" i="2" s="1"/>
  <c r="AQ456" i="2"/>
  <c r="AS456" i="2" s="1"/>
  <c r="AQ552" i="2"/>
  <c r="AS552" i="2" s="1"/>
  <c r="AQ550" i="2"/>
  <c r="AS550" i="2" s="1"/>
  <c r="AQ400" i="2"/>
  <c r="AS400" i="2" s="1"/>
  <c r="AQ376" i="2"/>
  <c r="AS376" i="2" s="1"/>
  <c r="AQ352" i="2"/>
  <c r="AS352" i="2" s="1"/>
  <c r="AQ267" i="2"/>
  <c r="AS267" i="2" s="1"/>
  <c r="AQ312" i="2"/>
  <c r="AS312" i="2" s="1"/>
  <c r="AQ296" i="2"/>
  <c r="AS296" i="2" s="1"/>
  <c r="AQ272" i="2"/>
  <c r="AS272" i="2" s="1"/>
  <c r="AQ492" i="2"/>
  <c r="AS492" i="2" s="1"/>
  <c r="AQ176" i="2"/>
  <c r="AS176" i="2" s="1"/>
  <c r="AQ72" i="2"/>
  <c r="AS72" i="2" s="1"/>
  <c r="AQ608" i="2"/>
  <c r="AS608" i="2" s="1"/>
  <c r="AQ584" i="2"/>
  <c r="AS584" i="2" s="1"/>
  <c r="AQ638" i="2"/>
  <c r="AS638" i="2" s="1"/>
  <c r="AQ55" i="2"/>
  <c r="AS55" i="2" s="1"/>
  <c r="AQ51" i="2"/>
  <c r="AS51" i="2" s="1"/>
  <c r="AQ472" i="2"/>
  <c r="AS472" i="2" s="1"/>
  <c r="AQ326" i="2"/>
  <c r="AS326" i="2" s="1"/>
  <c r="AQ408" i="2"/>
  <c r="AS408" i="2" s="1"/>
  <c r="AQ392" i="2"/>
  <c r="AS392" i="2" s="1"/>
  <c r="AQ368" i="2"/>
  <c r="AS368" i="2" s="1"/>
  <c r="AQ344" i="2"/>
  <c r="AS344" i="2" s="1"/>
  <c r="AQ320" i="2"/>
  <c r="AS320" i="2" s="1"/>
  <c r="AQ288" i="2"/>
  <c r="AS288" i="2" s="1"/>
  <c r="AQ248" i="2"/>
  <c r="AS248" i="2" s="1"/>
  <c r="AQ491" i="2"/>
  <c r="AS491" i="2" s="1"/>
  <c r="AQ168" i="2"/>
  <c r="AS168" i="2" s="1"/>
  <c r="AQ28" i="2"/>
  <c r="AS28" i="2" s="1"/>
  <c r="AQ112" i="2"/>
  <c r="AS112" i="2" s="1"/>
  <c r="AQ64" i="2"/>
  <c r="AS64" i="2" s="1"/>
  <c r="AQ434" i="2"/>
  <c r="AS434" i="2" s="1"/>
  <c r="AQ421" i="2"/>
  <c r="AS421" i="2" s="1"/>
  <c r="AQ284" i="2"/>
  <c r="AS284" i="2" s="1"/>
  <c r="AQ45" i="2"/>
  <c r="AS45" i="2" s="1"/>
  <c r="AQ333" i="2"/>
  <c r="AS333" i="2" s="1"/>
  <c r="AQ285" i="2"/>
  <c r="AS285" i="2" s="1"/>
  <c r="AQ213" i="2"/>
  <c r="AS213" i="2" s="1"/>
  <c r="AQ101" i="2"/>
  <c r="AS101" i="2" s="1"/>
  <c r="AQ93" i="2"/>
  <c r="AS93" i="2" s="1"/>
  <c r="AQ85" i="2"/>
  <c r="AS85" i="2" s="1"/>
  <c r="AQ53" i="2"/>
  <c r="AS53" i="2" s="1"/>
  <c r="AQ432" i="2"/>
  <c r="AS432" i="2" s="1"/>
  <c r="AQ74" i="2"/>
  <c r="AS74" i="2" s="1"/>
  <c r="AQ91" i="2"/>
  <c r="AS91" i="2" s="1"/>
  <c r="AQ83" i="2"/>
  <c r="AS83" i="2" s="1"/>
  <c r="AQ116" i="2"/>
  <c r="AS116" i="2" s="1"/>
  <c r="AQ67" i="2"/>
  <c r="AS67" i="2" s="1"/>
  <c r="AQ59" i="2"/>
  <c r="AS59" i="2" s="1"/>
  <c r="AQ436" i="2"/>
  <c r="AS436" i="2" s="1"/>
  <c r="AQ43" i="2"/>
  <c r="AS43" i="2" s="1"/>
  <c r="AQ35" i="2"/>
  <c r="AS35" i="2" s="1"/>
  <c r="AQ27" i="2"/>
  <c r="AS27" i="2" s="1"/>
  <c r="AQ430" i="2"/>
  <c r="AS430" i="2" s="1"/>
  <c r="AQ11" i="2"/>
  <c r="AS11" i="2" s="1"/>
  <c r="AQ3" i="2"/>
  <c r="AS3" i="2" s="1"/>
  <c r="AQ417" i="2"/>
  <c r="AS417" i="2" s="1"/>
  <c r="AQ583" i="2"/>
  <c r="AS583" i="2" s="1"/>
  <c r="AQ567" i="2"/>
  <c r="AS567" i="2" s="1"/>
  <c r="AQ551" i="2"/>
  <c r="AS551" i="2" s="1"/>
  <c r="AQ527" i="2"/>
  <c r="AS527" i="2" s="1"/>
  <c r="AQ346" i="2"/>
  <c r="AS346" i="2" s="1"/>
  <c r="AQ336" i="2"/>
  <c r="AS336" i="2" s="1"/>
  <c r="AQ471" i="2"/>
  <c r="AS471" i="2" s="1"/>
  <c r="AQ455" i="2"/>
  <c r="AS455" i="2" s="1"/>
  <c r="AQ50" i="2"/>
  <c r="AS50" i="2" s="1"/>
  <c r="AQ423" i="2"/>
  <c r="AS423" i="2" s="1"/>
  <c r="AQ294" i="2"/>
  <c r="AS294" i="2" s="1"/>
  <c r="AQ383" i="2"/>
  <c r="AS383" i="2" s="1"/>
  <c r="AQ528" i="2"/>
  <c r="AS528" i="2" s="1"/>
  <c r="AQ351" i="2"/>
  <c r="AS351" i="2" s="1"/>
  <c r="AQ335" i="2"/>
  <c r="AS335" i="2" s="1"/>
  <c r="AQ311" i="2"/>
  <c r="AS311" i="2" s="1"/>
  <c r="AQ295" i="2"/>
  <c r="AS295" i="2" s="1"/>
  <c r="AQ279" i="2"/>
  <c r="AS279" i="2" s="1"/>
  <c r="AQ232" i="2"/>
  <c r="AS232" i="2" s="1"/>
  <c r="AQ239" i="2"/>
  <c r="AS239" i="2" s="1"/>
  <c r="AQ215" i="2"/>
  <c r="AS215" i="2" s="1"/>
  <c r="AQ439" i="2"/>
  <c r="AS439" i="2" s="1"/>
  <c r="AQ615" i="2"/>
  <c r="AS615" i="2" s="1"/>
  <c r="AQ599" i="2"/>
  <c r="AS599" i="2" s="1"/>
  <c r="AQ591" i="2"/>
  <c r="AS591" i="2" s="1"/>
  <c r="AQ575" i="2"/>
  <c r="AS575" i="2" s="1"/>
  <c r="AQ559" i="2"/>
  <c r="AS559" i="2" s="1"/>
  <c r="AQ543" i="2"/>
  <c r="AS543" i="2" s="1"/>
  <c r="AQ636" i="2"/>
  <c r="AS636" i="2" s="1"/>
  <c r="AQ362" i="2"/>
  <c r="AS362" i="2" s="1"/>
  <c r="AQ503" i="2"/>
  <c r="AS503" i="2" s="1"/>
  <c r="AQ487" i="2"/>
  <c r="AS487" i="2" s="1"/>
  <c r="AQ479" i="2"/>
  <c r="AS479" i="2" s="1"/>
  <c r="AQ463" i="2"/>
  <c r="AS463" i="2" s="1"/>
  <c r="AQ447" i="2"/>
  <c r="AS447" i="2" s="1"/>
  <c r="AQ431" i="2"/>
  <c r="AS431" i="2" s="1"/>
  <c r="AQ415" i="2"/>
  <c r="AS415" i="2" s="1"/>
  <c r="AQ399" i="2"/>
  <c r="AS399" i="2" s="1"/>
  <c r="AQ391" i="2"/>
  <c r="AS391" i="2" s="1"/>
  <c r="AQ375" i="2"/>
  <c r="AS375" i="2" s="1"/>
  <c r="AQ359" i="2"/>
  <c r="AS359" i="2" s="1"/>
  <c r="AQ343" i="2"/>
  <c r="AS343" i="2" s="1"/>
  <c r="AQ327" i="2"/>
  <c r="AS327" i="2" s="1"/>
  <c r="AQ319" i="2"/>
  <c r="AS319" i="2" s="1"/>
  <c r="AQ303" i="2"/>
  <c r="AS303" i="2" s="1"/>
  <c r="AQ287" i="2"/>
  <c r="AS287" i="2" s="1"/>
  <c r="AQ242" i="2"/>
  <c r="AS242" i="2" s="1"/>
  <c r="AQ263" i="2"/>
  <c r="AS263" i="2" s="1"/>
  <c r="AQ247" i="2"/>
  <c r="AS247" i="2" s="1"/>
  <c r="AQ231" i="2"/>
  <c r="AS231" i="2" s="1"/>
  <c r="AQ223" i="2"/>
  <c r="AS223" i="2" s="1"/>
  <c r="AQ207" i="2"/>
  <c r="AS207" i="2" s="1"/>
  <c r="AQ199" i="2"/>
  <c r="AS199" i="2" s="1"/>
  <c r="AQ191" i="2"/>
  <c r="AS191" i="2" s="1"/>
  <c r="AQ151" i="2"/>
  <c r="AS151" i="2" s="1"/>
  <c r="AQ462" i="2"/>
  <c r="AS462" i="2" s="1"/>
  <c r="AQ47" i="2"/>
  <c r="AS47" i="2" s="1"/>
  <c r="AQ23" i="2"/>
  <c r="AS23" i="2" s="1"/>
  <c r="AQ646" i="2"/>
  <c r="AS646" i="2" s="1"/>
  <c r="AQ643" i="2"/>
  <c r="AS643" i="2" s="1"/>
  <c r="AQ558" i="2"/>
  <c r="AS558" i="2" s="1"/>
  <c r="AQ389" i="2"/>
  <c r="AS389" i="2" s="1"/>
  <c r="AQ534" i="2"/>
  <c r="AS534" i="2" s="1"/>
  <c r="AQ518" i="2"/>
  <c r="AS518" i="2" s="1"/>
  <c r="AQ338" i="2"/>
  <c r="AS338" i="2" s="1"/>
  <c r="AQ332" i="2"/>
  <c r="AS332" i="2" s="1"/>
  <c r="AQ329" i="2"/>
  <c r="AS329" i="2" s="1"/>
  <c r="AQ446" i="2"/>
  <c r="AS446" i="2" s="1"/>
  <c r="AQ300" i="2"/>
  <c r="AS300" i="2" s="1"/>
  <c r="AQ414" i="2"/>
  <c r="AS414" i="2" s="1"/>
  <c r="AQ390" i="2"/>
  <c r="AS390" i="2" s="1"/>
  <c r="AQ516" i="2"/>
  <c r="AS516" i="2" s="1"/>
  <c r="AQ318" i="2"/>
  <c r="AS318" i="2" s="1"/>
  <c r="AQ255" i="2"/>
  <c r="AS255" i="2" s="1"/>
  <c r="AQ233" i="2"/>
  <c r="AS233" i="2" s="1"/>
  <c r="AQ495" i="2"/>
  <c r="AS495" i="2" s="1"/>
  <c r="AQ230" i="2"/>
  <c r="AS230" i="2" s="1"/>
  <c r="AQ190" i="2"/>
  <c r="AS190" i="2" s="1"/>
  <c r="AQ182" i="2"/>
  <c r="AS182" i="2" s="1"/>
  <c r="AQ142" i="2"/>
  <c r="AS142" i="2" s="1"/>
  <c r="AQ121" i="2"/>
  <c r="AS121" i="2" s="1"/>
  <c r="AQ477" i="2"/>
  <c r="AS477" i="2" s="1"/>
  <c r="AQ418" i="2"/>
  <c r="AS418" i="2" s="1"/>
  <c r="AQ407" i="2"/>
  <c r="AS407" i="2" s="1"/>
  <c r="AQ596" i="2"/>
  <c r="AS596" i="2" s="1"/>
  <c r="AQ588" i="2"/>
  <c r="AS588" i="2" s="1"/>
  <c r="AQ580" i="2"/>
  <c r="AS580" i="2" s="1"/>
  <c r="AQ572" i="2"/>
  <c r="AS572" i="2" s="1"/>
  <c r="AQ564" i="2"/>
  <c r="AS564" i="2" s="1"/>
  <c r="AQ556" i="2"/>
  <c r="AS556" i="2" s="1"/>
  <c r="AQ548" i="2"/>
  <c r="AS548" i="2" s="1"/>
  <c r="AQ540" i="2"/>
  <c r="AS540" i="2" s="1"/>
  <c r="AQ532" i="2"/>
  <c r="AS532" i="2" s="1"/>
  <c r="AQ367" i="2"/>
  <c r="AS367" i="2" s="1"/>
  <c r="AQ612" i="2"/>
  <c r="AS612" i="2" s="1"/>
  <c r="AQ508" i="2"/>
  <c r="AS508" i="2" s="1"/>
  <c r="AQ500" i="2"/>
  <c r="AS500" i="2" s="1"/>
  <c r="AQ607" i="2"/>
  <c r="AS607" i="2" s="1"/>
  <c r="AQ484" i="2"/>
  <c r="AS484" i="2" s="1"/>
  <c r="AQ587" i="2"/>
  <c r="AS587" i="2" s="1"/>
  <c r="AQ561" i="2"/>
  <c r="AS561" i="2" s="1"/>
  <c r="AQ460" i="2"/>
  <c r="AS460" i="2" s="1"/>
  <c r="AQ452" i="2"/>
  <c r="AS452" i="2" s="1"/>
  <c r="AQ444" i="2"/>
  <c r="AS444" i="2" s="1"/>
  <c r="AQ324" i="2"/>
  <c r="AS324" i="2" s="1"/>
  <c r="AQ428" i="2"/>
  <c r="AS428" i="2" s="1"/>
  <c r="AQ420" i="2"/>
  <c r="AS420" i="2" s="1"/>
  <c r="AQ412" i="2"/>
  <c r="AS412" i="2" s="1"/>
  <c r="AQ537" i="2"/>
  <c r="AS537" i="2" s="1"/>
  <c r="AQ396" i="2"/>
  <c r="AS396" i="2" s="1"/>
  <c r="AQ281" i="2"/>
  <c r="AS281" i="2" s="1"/>
  <c r="AQ380" i="2"/>
  <c r="AS380" i="2" s="1"/>
  <c r="AQ372" i="2"/>
  <c r="AS372" i="2" s="1"/>
  <c r="AQ364" i="2"/>
  <c r="AS364" i="2" s="1"/>
  <c r="AQ356" i="2"/>
  <c r="AS356" i="2" s="1"/>
  <c r="AQ348" i="2"/>
  <c r="AS348" i="2" s="1"/>
  <c r="AQ340" i="2"/>
  <c r="AS340" i="2" s="1"/>
  <c r="AQ519" i="2"/>
  <c r="AS519" i="2" s="1"/>
  <c r="AQ514" i="2"/>
  <c r="AS514" i="2" s="1"/>
  <c r="AQ316" i="2"/>
  <c r="AS316" i="2" s="1"/>
  <c r="AQ308" i="2"/>
  <c r="AS308" i="2" s="1"/>
  <c r="AQ262" i="2"/>
  <c r="AS262" i="2" s="1"/>
  <c r="AQ292" i="2"/>
  <c r="AS292" i="2" s="1"/>
  <c r="AQ252" i="2"/>
  <c r="AS252" i="2" s="1"/>
  <c r="AQ276" i="2"/>
  <c r="AS276" i="2" s="1"/>
  <c r="AQ268" i="2"/>
  <c r="AS268" i="2" s="1"/>
  <c r="AQ260" i="2"/>
  <c r="AS260" i="2" s="1"/>
  <c r="AQ216" i="2"/>
  <c r="AS216" i="2" s="1"/>
  <c r="AQ244" i="2"/>
  <c r="AS244" i="2" s="1"/>
  <c r="AQ236" i="2"/>
  <c r="AS236" i="2" s="1"/>
  <c r="AQ228" i="2"/>
  <c r="AS228" i="2" s="1"/>
  <c r="AQ220" i="2"/>
  <c r="AS220" i="2" s="1"/>
  <c r="AQ212" i="2"/>
  <c r="AS212" i="2" s="1"/>
  <c r="AQ204" i="2"/>
  <c r="AS204" i="2" s="1"/>
  <c r="AQ196" i="2"/>
  <c r="AS196" i="2" s="1"/>
  <c r="AQ188" i="2"/>
  <c r="AS188" i="2" s="1"/>
  <c r="AQ180" i="2"/>
  <c r="AS180" i="2" s="1"/>
  <c r="AQ172" i="2"/>
  <c r="AS172" i="2" s="1"/>
  <c r="AQ164" i="2"/>
  <c r="AS164" i="2" s="1"/>
  <c r="AQ156" i="2"/>
  <c r="AS156" i="2" s="1"/>
  <c r="AQ148" i="2"/>
  <c r="AS148" i="2" s="1"/>
  <c r="AQ482" i="2"/>
  <c r="AS482" i="2" s="1"/>
  <c r="AQ132" i="2"/>
  <c r="AS132" i="2" s="1"/>
  <c r="AQ124" i="2"/>
  <c r="AS124" i="2" s="1"/>
  <c r="AQ120" i="2"/>
  <c r="AS120" i="2" s="1"/>
  <c r="AQ108" i="2"/>
  <c r="AS108" i="2" s="1"/>
  <c r="AQ100" i="2"/>
  <c r="AS100" i="2" s="1"/>
  <c r="AQ92" i="2"/>
  <c r="AS92" i="2" s="1"/>
  <c r="AQ84" i="2"/>
  <c r="AS84" i="2" s="1"/>
  <c r="AQ76" i="2"/>
  <c r="AS76" i="2" s="1"/>
  <c r="AQ107" i="2"/>
  <c r="AS107" i="2" s="1"/>
  <c r="AQ60" i="2"/>
  <c r="AS60" i="2" s="1"/>
  <c r="AQ52" i="2"/>
  <c r="AS52" i="2" s="1"/>
  <c r="AQ13" i="2"/>
  <c r="AS13" i="2" s="1"/>
  <c r="AQ36" i="2"/>
  <c r="AS36" i="2" s="1"/>
  <c r="AQ79" i="2"/>
  <c r="AS79" i="2" s="1"/>
  <c r="AQ20" i="2"/>
  <c r="AS20" i="2" s="1"/>
  <c r="AQ12" i="2"/>
  <c r="AS12" i="2" s="1"/>
  <c r="AQ441" i="2"/>
  <c r="AS441" i="2" s="1"/>
  <c r="AQ433" i="2"/>
  <c r="AS433" i="2" s="1"/>
  <c r="AQ377" i="2"/>
  <c r="AS377" i="2" s="1"/>
  <c r="AQ369" i="2"/>
  <c r="AS369" i="2" s="1"/>
  <c r="AQ353" i="2"/>
  <c r="AS353" i="2" s="1"/>
  <c r="AQ337" i="2"/>
  <c r="AS337" i="2" s="1"/>
  <c r="AQ266" i="2"/>
  <c r="AS266" i="2" s="1"/>
  <c r="AQ313" i="2"/>
  <c r="AS313" i="2" s="1"/>
  <c r="AQ305" i="2"/>
  <c r="AS305" i="2" s="1"/>
  <c r="AQ297" i="2"/>
  <c r="AS297" i="2" s="1"/>
  <c r="AQ243" i="2"/>
  <c r="AS243" i="2" s="1"/>
  <c r="AQ257" i="2"/>
  <c r="AS257" i="2" s="1"/>
  <c r="AQ249" i="2"/>
  <c r="AS249" i="2" s="1"/>
  <c r="AQ217" i="2"/>
  <c r="AS217" i="2" s="1"/>
  <c r="AQ209" i="2"/>
  <c r="AS209" i="2" s="1"/>
  <c r="AQ201" i="2"/>
  <c r="AS201" i="2" s="1"/>
  <c r="AQ488" i="2"/>
  <c r="AS488" i="2" s="1"/>
  <c r="AQ185" i="2"/>
  <c r="AS185" i="2" s="1"/>
  <c r="AQ177" i="2"/>
  <c r="AS177" i="2" s="1"/>
  <c r="AQ153" i="2"/>
  <c r="AS153" i="2" s="1"/>
  <c r="AQ137" i="2"/>
  <c r="AS137" i="2" s="1"/>
  <c r="AQ129" i="2"/>
  <c r="AS129" i="2" s="1"/>
  <c r="AQ139" i="2"/>
  <c r="AS139" i="2" s="1"/>
  <c r="AQ105" i="2"/>
  <c r="AS105" i="2" s="1"/>
  <c r="AQ89" i="2"/>
  <c r="AS89" i="2" s="1"/>
  <c r="AQ81" i="2"/>
  <c r="AS81" i="2" s="1"/>
  <c r="AQ73" i="2"/>
  <c r="AS73" i="2" s="1"/>
  <c r="AQ57" i="2"/>
  <c r="AS57" i="2" s="1"/>
  <c r="AQ435" i="2"/>
  <c r="AS435" i="2" s="1"/>
  <c r="AQ41" i="2"/>
  <c r="AS41" i="2" s="1"/>
  <c r="AQ75" i="2"/>
  <c r="AS75" i="2" s="1"/>
  <c r="AQ17" i="2"/>
  <c r="AS17" i="2" s="1"/>
  <c r="AQ264" i="2"/>
  <c r="AS264" i="2" s="1"/>
  <c r="AQ256" i="2"/>
  <c r="AS256" i="2" s="1"/>
  <c r="AQ240" i="2"/>
  <c r="AS240" i="2" s="1"/>
  <c r="AQ224" i="2"/>
  <c r="AS224" i="2" s="1"/>
  <c r="AQ200" i="2"/>
  <c r="AS200" i="2" s="1"/>
  <c r="AQ184" i="2"/>
  <c r="AS184" i="2" s="1"/>
  <c r="AQ160" i="2"/>
  <c r="AS160" i="2" s="1"/>
  <c r="AQ144" i="2"/>
  <c r="AS144" i="2" s="1"/>
  <c r="AQ136" i="2"/>
  <c r="AS136" i="2" s="1"/>
  <c r="AQ128" i="2"/>
  <c r="AS128" i="2" s="1"/>
  <c r="AQ104" i="2"/>
  <c r="AS104" i="2" s="1"/>
  <c r="AQ88" i="2"/>
  <c r="AS88" i="2" s="1"/>
  <c r="AQ80" i="2"/>
  <c r="AS80" i="2" s="1"/>
  <c r="AQ56" i="2"/>
  <c r="AS56" i="2" s="1"/>
  <c r="AQ48" i="2"/>
  <c r="AS48" i="2" s="1"/>
  <c r="AQ32" i="2"/>
  <c r="AS32" i="2" s="1"/>
  <c r="AQ24" i="2"/>
  <c r="AS24" i="2" s="1"/>
  <c r="AQ16" i="2"/>
  <c r="AS16" i="2" s="1"/>
  <c r="AQ8" i="2"/>
  <c r="AS8" i="2" s="1"/>
  <c r="AQ167" i="2"/>
  <c r="AS167" i="2" s="1"/>
  <c r="AQ119" i="2"/>
  <c r="AS119" i="2" s="1"/>
  <c r="AQ118" i="2"/>
  <c r="AS118" i="2" s="1"/>
  <c r="AQ31" i="2"/>
  <c r="AS31" i="2" s="1"/>
  <c r="AQ183" i="2"/>
  <c r="AS183" i="2" s="1"/>
  <c r="AQ159" i="2"/>
  <c r="AS159" i="2" s="1"/>
  <c r="AQ135" i="2"/>
  <c r="AS135" i="2" s="1"/>
  <c r="AQ111" i="2"/>
  <c r="AS111" i="2" s="1"/>
  <c r="AQ21" i="2"/>
  <c r="AS21" i="2" s="1"/>
  <c r="AQ39" i="2"/>
  <c r="AS39" i="2" s="1"/>
  <c r="AQ15" i="2"/>
  <c r="AS15" i="2" s="1"/>
  <c r="AQ614" i="2"/>
  <c r="AS614" i="2" s="1"/>
  <c r="AQ590" i="2"/>
  <c r="AS590" i="2" s="1"/>
  <c r="AQ566" i="2"/>
  <c r="AS566" i="2" s="1"/>
  <c r="AQ478" i="2"/>
  <c r="AS478" i="2" s="1"/>
  <c r="AQ454" i="2"/>
  <c r="AS454" i="2" s="1"/>
  <c r="AQ49" i="2"/>
  <c r="AS49" i="2" s="1"/>
  <c r="AQ398" i="2"/>
  <c r="AS398" i="2" s="1"/>
  <c r="AQ366" i="2"/>
  <c r="AS366" i="2" s="1"/>
  <c r="AQ350" i="2"/>
  <c r="AS350" i="2" s="1"/>
  <c r="AQ334" i="2"/>
  <c r="AS334" i="2" s="1"/>
  <c r="AQ310" i="2"/>
  <c r="AS310" i="2" s="1"/>
  <c r="AQ278" i="2"/>
  <c r="AS278" i="2" s="1"/>
  <c r="AQ238" i="2"/>
  <c r="AS238" i="2" s="1"/>
  <c r="AQ214" i="2"/>
  <c r="AS214" i="2" s="1"/>
  <c r="AQ193" i="2"/>
  <c r="AS193" i="2" s="1"/>
  <c r="AQ174" i="2"/>
  <c r="AS174" i="2" s="1"/>
  <c r="AQ158" i="2"/>
  <c r="AS158" i="2" s="1"/>
  <c r="AQ134" i="2"/>
  <c r="AS134" i="2" s="1"/>
  <c r="AQ102" i="2"/>
  <c r="AS102" i="2" s="1"/>
  <c r="AQ78" i="2"/>
  <c r="AS78" i="2" s="1"/>
  <c r="AQ54" i="2"/>
  <c r="AS54" i="2" s="1"/>
  <c r="AQ175" i="2"/>
  <c r="AS175" i="2" s="1"/>
  <c r="AQ143" i="2"/>
  <c r="AS143" i="2" s="1"/>
  <c r="AQ127" i="2"/>
  <c r="AS127" i="2" s="1"/>
  <c r="AQ103" i="2"/>
  <c r="AS103" i="2" s="1"/>
  <c r="AQ87" i="2"/>
  <c r="AS87" i="2" s="1"/>
  <c r="AQ63" i="2"/>
  <c r="AS63" i="2" s="1"/>
  <c r="AQ7" i="2"/>
  <c r="AS7" i="2" s="1"/>
  <c r="AQ582" i="2"/>
  <c r="AS582" i="2" s="1"/>
  <c r="AQ574" i="2"/>
  <c r="AS574" i="2" s="1"/>
  <c r="AQ388" i="2"/>
  <c r="AS388" i="2" s="1"/>
  <c r="AQ526" i="2"/>
  <c r="AS526" i="2" s="1"/>
  <c r="AQ341" i="2"/>
  <c r="AS341" i="2" s="1"/>
  <c r="AQ486" i="2"/>
  <c r="AS486" i="2" s="1"/>
  <c r="AQ470" i="2"/>
  <c r="AS470" i="2" s="1"/>
  <c r="AQ438" i="2"/>
  <c r="AS438" i="2" s="1"/>
  <c r="AQ406" i="2"/>
  <c r="AS406" i="2" s="1"/>
  <c r="AQ382" i="2"/>
  <c r="AS382" i="2" s="1"/>
  <c r="AQ374" i="2"/>
  <c r="AS374" i="2" s="1"/>
  <c r="AQ358" i="2"/>
  <c r="AS358" i="2" s="1"/>
  <c r="AQ342" i="2"/>
  <c r="AS342" i="2" s="1"/>
  <c r="AQ302" i="2"/>
  <c r="AS302" i="2" s="1"/>
  <c r="AQ286" i="2"/>
  <c r="AS286" i="2" s="1"/>
  <c r="AQ270" i="2"/>
  <c r="AS270" i="2" s="1"/>
  <c r="AQ254" i="2"/>
  <c r="AS254" i="2" s="1"/>
  <c r="AQ222" i="2"/>
  <c r="AS222" i="2" s="1"/>
  <c r="AQ206" i="2"/>
  <c r="AS206" i="2" s="1"/>
  <c r="AQ166" i="2"/>
  <c r="AS166" i="2" s="1"/>
  <c r="AQ150" i="2"/>
  <c r="AS150" i="2" s="1"/>
  <c r="AQ126" i="2"/>
  <c r="AS126" i="2" s="1"/>
  <c r="AQ94" i="2"/>
  <c r="AS94" i="2" s="1"/>
  <c r="AQ86" i="2"/>
  <c r="AS86" i="2" s="1"/>
  <c r="AQ70" i="2"/>
  <c r="AS70" i="2" s="1"/>
  <c r="AQ19" i="2"/>
  <c r="AS19" i="2" s="1"/>
  <c r="AQ46" i="2"/>
  <c r="AS46" i="2" s="1"/>
  <c r="AQ38" i="2"/>
  <c r="AS38" i="2" s="1"/>
  <c r="AQ9" i="2"/>
  <c r="AS9" i="2" s="1"/>
  <c r="AQ22" i="2"/>
  <c r="AS22" i="2" s="1"/>
  <c r="AQ14" i="2"/>
  <c r="AS14" i="2" s="1"/>
  <c r="AQ6" i="2"/>
  <c r="AS6" i="2" s="1"/>
  <c r="AQ613" i="2"/>
  <c r="AS613" i="2" s="1"/>
  <c r="AQ416" i="2"/>
  <c r="AS416" i="2" s="1"/>
  <c r="AQ597" i="2"/>
  <c r="AS597" i="2" s="1"/>
  <c r="AQ589" i="2"/>
  <c r="AS589" i="2" s="1"/>
  <c r="AQ581" i="2"/>
  <c r="AS581" i="2" s="1"/>
  <c r="AQ573" i="2"/>
  <c r="AS573" i="2" s="1"/>
  <c r="AQ565" i="2"/>
  <c r="AS565" i="2" s="1"/>
  <c r="AQ557" i="2"/>
  <c r="AS557" i="2" s="1"/>
  <c r="AQ549" i="2"/>
  <c r="AS549" i="2" s="1"/>
  <c r="AQ541" i="2"/>
  <c r="AS541" i="2" s="1"/>
  <c r="AQ381" i="2"/>
  <c r="AS381" i="2" s="1"/>
  <c r="AQ525" i="2"/>
  <c r="AS525" i="2" s="1"/>
  <c r="AQ517" i="2"/>
  <c r="AS517" i="2" s="1"/>
  <c r="AQ509" i="2"/>
  <c r="AS509" i="2" s="1"/>
  <c r="AQ501" i="2"/>
  <c r="AS501" i="2" s="1"/>
  <c r="AQ493" i="2"/>
  <c r="AS493" i="2" s="1"/>
  <c r="AQ485" i="2"/>
  <c r="AS485" i="2" s="1"/>
  <c r="AQ598" i="2"/>
  <c r="AS598" i="2" s="1"/>
  <c r="AQ469" i="2"/>
  <c r="AS469" i="2" s="1"/>
  <c r="AQ461" i="2"/>
  <c r="AS461" i="2" s="1"/>
  <c r="AQ453" i="2"/>
  <c r="AS453" i="2" s="1"/>
  <c r="AQ445" i="2"/>
  <c r="AS445" i="2" s="1"/>
  <c r="AQ437" i="2"/>
  <c r="AS437" i="2" s="1"/>
  <c r="AQ429" i="2"/>
  <c r="AS429" i="2" s="1"/>
  <c r="AQ413" i="2"/>
  <c r="AS413" i="2" s="1"/>
  <c r="AQ405" i="2"/>
  <c r="AS405" i="2" s="1"/>
  <c r="AQ397" i="2"/>
  <c r="AS397" i="2" s="1"/>
  <c r="AQ373" i="2"/>
  <c r="AS373" i="2" s="1"/>
  <c r="AQ277" i="2"/>
  <c r="AS277" i="2" s="1"/>
  <c r="AQ357" i="2"/>
  <c r="AS357" i="2" s="1"/>
  <c r="AQ349" i="2"/>
  <c r="AS349" i="2" s="1"/>
  <c r="AQ273" i="2"/>
  <c r="AS273" i="2" s="1"/>
  <c r="AQ325" i="2"/>
  <c r="AS325" i="2" s="1"/>
  <c r="AQ317" i="2"/>
  <c r="AS317" i="2" s="1"/>
  <c r="AQ309" i="2"/>
  <c r="AS309" i="2" s="1"/>
  <c r="AQ301" i="2"/>
  <c r="AS301" i="2" s="1"/>
  <c r="AQ293" i="2"/>
  <c r="AS293" i="2" s="1"/>
  <c r="AQ502" i="2"/>
  <c r="AS502" i="2" s="1"/>
  <c r="AQ269" i="2"/>
  <c r="AS269" i="2" s="1"/>
  <c r="AQ261" i="2"/>
  <c r="AS261" i="2" s="1"/>
  <c r="AQ253" i="2"/>
  <c r="AS253" i="2" s="1"/>
  <c r="AQ245" i="2"/>
  <c r="AS245" i="2" s="1"/>
  <c r="AQ237" i="2"/>
  <c r="AS237" i="2" s="1"/>
  <c r="AQ229" i="2"/>
  <c r="AS229" i="2" s="1"/>
  <c r="AQ221" i="2"/>
  <c r="AS221" i="2" s="1"/>
  <c r="AQ205" i="2"/>
  <c r="AS205" i="2" s="1"/>
  <c r="AQ197" i="2"/>
  <c r="AS197" i="2" s="1"/>
  <c r="AQ189" i="2"/>
  <c r="AS189" i="2" s="1"/>
  <c r="AQ181" i="2"/>
  <c r="AS181" i="2" s="1"/>
  <c r="AQ173" i="2"/>
  <c r="AS173" i="2" s="1"/>
  <c r="AQ165" i="2"/>
  <c r="AS165" i="2" s="1"/>
  <c r="AQ157" i="2"/>
  <c r="AS157" i="2" s="1"/>
  <c r="AQ149" i="2"/>
  <c r="AS149" i="2" s="1"/>
  <c r="AQ141" i="2"/>
  <c r="AS141" i="2" s="1"/>
  <c r="AQ133" i="2"/>
  <c r="AS133" i="2" s="1"/>
  <c r="AQ125" i="2"/>
  <c r="AS125" i="2" s="1"/>
  <c r="AQ117" i="2"/>
  <c r="AS117" i="2" s="1"/>
  <c r="AQ476" i="2"/>
  <c r="AS476" i="2" s="1"/>
  <c r="AQ77" i="2"/>
  <c r="AS77" i="2" s="1"/>
  <c r="AQ109" i="2"/>
  <c r="AS109" i="2" s="1"/>
  <c r="AQ61" i="2"/>
  <c r="AS61" i="2" s="1"/>
  <c r="AQ95" i="2"/>
  <c r="AS95" i="2" s="1"/>
  <c r="AQ37" i="2"/>
  <c r="AS37" i="2" s="1"/>
  <c r="AQ29" i="2"/>
  <c r="AS29" i="2" s="1"/>
  <c r="AQ5" i="2"/>
  <c r="AS5" i="2" s="1"/>
  <c r="AQ4" i="2"/>
  <c r="AS4" i="2" s="1"/>
  <c r="AQ274" i="2"/>
  <c r="AS274" i="2" s="1"/>
  <c r="AQ234" i="2"/>
  <c r="AS234" i="2" s="1"/>
  <c r="AQ258" i="2"/>
  <c r="AS258" i="2" s="1"/>
  <c r="AQ250" i="2"/>
  <c r="AS250" i="2" s="1"/>
  <c r="AQ208" i="2"/>
  <c r="AS208" i="2" s="1"/>
  <c r="AQ203" i="2"/>
  <c r="AS203" i="2" s="1"/>
  <c r="AQ226" i="2"/>
  <c r="AS226" i="2" s="1"/>
  <c r="AQ218" i="2"/>
  <c r="AS218" i="2" s="1"/>
  <c r="AQ210" i="2"/>
  <c r="AS210" i="2" s="1"/>
  <c r="AQ202" i="2"/>
  <c r="AS202" i="2" s="1"/>
  <c r="AQ194" i="2"/>
  <c r="AS194" i="2" s="1"/>
  <c r="AQ186" i="2"/>
  <c r="AS186" i="2" s="1"/>
  <c r="AQ178" i="2"/>
  <c r="AS178" i="2" s="1"/>
  <c r="AQ170" i="2"/>
  <c r="AS170" i="2" s="1"/>
  <c r="AQ162" i="2"/>
  <c r="AS162" i="2" s="1"/>
  <c r="AQ154" i="2"/>
  <c r="AS154" i="2" s="1"/>
  <c r="AQ146" i="2"/>
  <c r="AS146" i="2" s="1"/>
  <c r="AQ138" i="2"/>
  <c r="AS138" i="2" s="1"/>
  <c r="AQ130" i="2"/>
  <c r="AS130" i="2" s="1"/>
  <c r="AQ122" i="2"/>
  <c r="AS122" i="2" s="1"/>
  <c r="AQ114" i="2"/>
  <c r="AS114" i="2" s="1"/>
  <c r="AQ106" i="2"/>
  <c r="AS106" i="2" s="1"/>
  <c r="AQ98" i="2"/>
  <c r="AS98" i="2" s="1"/>
  <c r="AQ90" i="2"/>
  <c r="AS90" i="2" s="1"/>
  <c r="AQ82" i="2"/>
  <c r="AS82" i="2" s="1"/>
  <c r="AQ66" i="2"/>
  <c r="AS66" i="2" s="1"/>
  <c r="AQ440" i="2"/>
  <c r="AS440" i="2" s="1"/>
  <c r="AQ99" i="2"/>
  <c r="AS99" i="2" s="1"/>
  <c r="AQ42" i="2"/>
  <c r="AS42" i="2" s="1"/>
  <c r="AQ34" i="2"/>
  <c r="AS34" i="2" s="1"/>
  <c r="AQ26" i="2"/>
  <c r="AS26" i="2" s="1"/>
  <c r="AQ18" i="2"/>
  <c r="AS18" i="2" s="1"/>
  <c r="AQ10" i="2"/>
  <c r="AS10" i="2" s="1"/>
  <c r="V246" i="3"/>
  <c r="V244" i="3"/>
  <c r="V227" i="3"/>
  <c r="V258" i="3"/>
  <c r="V232" i="3"/>
  <c r="V237" i="3"/>
  <c r="V259" i="3"/>
  <c r="V260" i="3"/>
  <c r="V235" i="3"/>
  <c r="V243" i="3"/>
  <c r="V28" i="3"/>
  <c r="V233" i="3"/>
  <c r="V240" i="3"/>
  <c r="V261" i="3"/>
  <c r="V217" i="3"/>
  <c r="V184" i="3"/>
  <c r="V231" i="3"/>
  <c r="V230" i="3"/>
  <c r="V229" i="3"/>
  <c r="V228" i="3"/>
  <c r="V158" i="3"/>
  <c r="V262" i="3"/>
  <c r="V226" i="3"/>
  <c r="V98" i="3"/>
  <c r="V225" i="3"/>
  <c r="V147" i="3"/>
  <c r="V263" i="3"/>
  <c r="V224" i="3"/>
  <c r="V223" i="3"/>
  <c r="V241" i="3"/>
  <c r="V238" i="3"/>
  <c r="V264" i="3"/>
  <c r="V265" i="3"/>
  <c r="V213" i="3"/>
  <c r="V209" i="3"/>
  <c r="V210" i="3"/>
  <c r="V187" i="3"/>
  <c r="V206" i="3"/>
  <c r="V186" i="3"/>
  <c r="V203" i="3"/>
  <c r="V218" i="3"/>
  <c r="V196" i="3"/>
  <c r="V100" i="3"/>
  <c r="V202" i="3"/>
  <c r="V194" i="3"/>
  <c r="V31" i="3"/>
  <c r="V266" i="3"/>
  <c r="V197" i="3"/>
  <c r="V191" i="3"/>
  <c r="V178" i="3"/>
  <c r="V198" i="3"/>
  <c r="V88" i="3"/>
  <c r="V193" i="3"/>
  <c r="V195" i="3"/>
  <c r="V212" i="3"/>
  <c r="V189" i="3"/>
  <c r="V185" i="3"/>
  <c r="V267" i="3"/>
  <c r="V268" i="3"/>
  <c r="V171" i="3"/>
  <c r="V170" i="3"/>
  <c r="V255" i="3"/>
  <c r="V269" i="3"/>
  <c r="V167" i="3"/>
  <c r="V270" i="3"/>
  <c r="V271" i="3"/>
  <c r="V152" i="3"/>
  <c r="V164" i="3"/>
  <c r="V91" i="3"/>
  <c r="V60" i="3"/>
  <c r="V161" i="3"/>
  <c r="V82" i="3"/>
  <c r="V272" i="3"/>
  <c r="V160" i="3"/>
  <c r="V120" i="3"/>
  <c r="V8" i="3"/>
  <c r="V159" i="3"/>
  <c r="V156" i="3"/>
  <c r="V79" i="3"/>
  <c r="V273" i="3"/>
  <c r="V22" i="3"/>
  <c r="V175" i="3"/>
  <c r="V153" i="3"/>
  <c r="V139" i="3"/>
  <c r="V274" i="3"/>
  <c r="V51" i="3"/>
  <c r="V180" i="3"/>
  <c r="V151" i="3"/>
  <c r="V142" i="3"/>
  <c r="V132" i="3"/>
  <c r="V146" i="3"/>
  <c r="V144" i="3"/>
  <c r="V136" i="3"/>
  <c r="V275" i="3"/>
  <c r="V138" i="3"/>
  <c r="V276" i="3"/>
  <c r="V143" i="3"/>
  <c r="V204" i="3"/>
  <c r="V141" i="3"/>
  <c r="V140" i="3"/>
  <c r="V19" i="3"/>
  <c r="V277" i="3"/>
  <c r="V188" i="3"/>
  <c r="V46" i="3"/>
  <c r="V278" i="3"/>
  <c r="V279" i="3"/>
  <c r="V135" i="3"/>
  <c r="V280" i="3"/>
  <c r="V134" i="3"/>
  <c r="V220" i="3"/>
  <c r="V200" i="3"/>
  <c r="V130" i="3"/>
  <c r="V129" i="3"/>
  <c r="V281" i="3"/>
  <c r="V282" i="3"/>
  <c r="V201" i="3"/>
  <c r="V128" i="3"/>
  <c r="V53" i="3"/>
  <c r="V126" i="3"/>
  <c r="V125" i="3"/>
  <c r="V283" i="3"/>
  <c r="V176" i="3"/>
  <c r="V284" i="3"/>
  <c r="V29" i="3"/>
  <c r="V113" i="3"/>
  <c r="V35" i="3"/>
  <c r="V123" i="3"/>
  <c r="V85" i="3"/>
  <c r="V45" i="3"/>
  <c r="V122" i="3"/>
  <c r="V254" i="3"/>
  <c r="V285" i="3"/>
  <c r="V56" i="3"/>
  <c r="V286" i="3"/>
  <c r="V124" i="3"/>
  <c r="V287" i="3"/>
  <c r="V288" i="3"/>
  <c r="V118" i="3"/>
  <c r="V50" i="3"/>
  <c r="V112" i="3"/>
  <c r="V111" i="3"/>
  <c r="V38" i="3"/>
  <c r="V127" i="3"/>
  <c r="V110" i="3"/>
  <c r="V109" i="3"/>
  <c r="V20" i="3"/>
  <c r="V103" i="3"/>
  <c r="V101" i="3"/>
  <c r="V104" i="3"/>
  <c r="V215" i="3"/>
  <c r="V102" i="3"/>
  <c r="V99" i="3"/>
  <c r="V289" i="3"/>
  <c r="V80" i="3"/>
  <c r="V96" i="3"/>
  <c r="V93" i="3"/>
  <c r="V71" i="3"/>
  <c r="V208" i="3"/>
  <c r="V90" i="3"/>
  <c r="V7" i="3"/>
  <c r="V87" i="3"/>
  <c r="V290" i="3"/>
  <c r="V291" i="3"/>
  <c r="V166" i="3"/>
  <c r="V86" i="3"/>
  <c r="V30" i="3"/>
  <c r="V119" i="3"/>
  <c r="V249" i="3"/>
  <c r="V84" i="3"/>
  <c r="V5" i="3"/>
  <c r="V179" i="3"/>
  <c r="V72" i="3"/>
  <c r="V163" i="3"/>
  <c r="V49" i="3"/>
  <c r="V68" i="3"/>
  <c r="V73" i="3"/>
  <c r="V69" i="3"/>
  <c r="V83" i="3"/>
  <c r="V63" i="3"/>
  <c r="V62" i="3"/>
  <c r="V59" i="3"/>
  <c r="V183" i="3"/>
  <c r="V58" i="3"/>
  <c r="V157" i="3"/>
  <c r="V154" i="3"/>
  <c r="V292" i="3"/>
  <c r="V205" i="3"/>
  <c r="V57" i="3"/>
  <c r="V47" i="3"/>
  <c r="V234" i="3"/>
  <c r="V52" i="3"/>
  <c r="V293" i="3"/>
  <c r="V48" i="3"/>
  <c r="V169" i="3"/>
  <c r="V221" i="3"/>
  <c r="V34" i="3"/>
  <c r="V25" i="3"/>
  <c r="V26" i="3"/>
  <c r="V294" i="3"/>
  <c r="V168" i="3"/>
  <c r="V21" i="3"/>
  <c r="V23" i="3"/>
  <c r="V16" i="3"/>
  <c r="V190" i="3"/>
  <c r="V14" i="3"/>
  <c r="V251" i="3"/>
  <c r="V13" i="3"/>
  <c r="V253" i="3"/>
  <c r="V295" i="3"/>
  <c r="V296" i="3"/>
  <c r="V6" i="3"/>
  <c r="V4" i="3"/>
  <c r="V297" i="3"/>
  <c r="V2" i="3"/>
  <c r="V61" i="3"/>
  <c r="V165" i="3"/>
  <c r="V17" i="3"/>
  <c r="V64" i="3"/>
  <c r="V219" i="3"/>
  <c r="V150" i="3"/>
  <c r="V137" i="3"/>
  <c r="V27" i="3"/>
  <c r="V37" i="3"/>
  <c r="V75" i="3"/>
  <c r="V89" i="3"/>
  <c r="V298" i="3"/>
  <c r="V242" i="3"/>
  <c r="V239" i="3"/>
  <c r="V236" i="3"/>
  <c r="V245" i="3"/>
  <c r="V181" i="3"/>
  <c r="V248" i="3"/>
  <c r="V247" i="3"/>
  <c r="V222" i="3"/>
  <c r="V211" i="3"/>
  <c r="V207" i="3"/>
  <c r="V94" i="3"/>
  <c r="V216" i="3"/>
  <c r="V11" i="3"/>
  <c r="V199" i="3"/>
  <c r="V192" i="3"/>
  <c r="V10" i="3"/>
  <c r="V182" i="3"/>
  <c r="V299" i="3"/>
  <c r="V300" i="3"/>
  <c r="V174" i="3"/>
  <c r="V301" i="3"/>
  <c r="V173" i="3"/>
  <c r="V107" i="3"/>
  <c r="V162" i="3"/>
  <c r="V145" i="3"/>
  <c r="V39" i="3"/>
  <c r="V155" i="3"/>
  <c r="V302" i="3"/>
  <c r="V12" i="3"/>
  <c r="V303" i="3"/>
  <c r="V250" i="3"/>
  <c r="V149" i="3"/>
  <c r="V148" i="3"/>
  <c r="V304" i="3"/>
  <c r="V55" i="3"/>
  <c r="V214" i="3"/>
  <c r="V305" i="3"/>
  <c r="V131" i="3"/>
  <c r="V106" i="3"/>
  <c r="V105" i="3"/>
  <c r="V172" i="3"/>
  <c r="V115" i="3"/>
  <c r="V54" i="3"/>
  <c r="V67" i="3"/>
  <c r="V121" i="3"/>
  <c r="V306" i="3"/>
  <c r="V117" i="3"/>
  <c r="V116" i="3"/>
  <c r="V114" i="3"/>
  <c r="V177" i="3"/>
  <c r="V133" i="3"/>
  <c r="V252" i="3"/>
  <c r="V97" i="3"/>
  <c r="V81" i="3"/>
  <c r="V92" i="3"/>
  <c r="V307" i="3"/>
  <c r="V77" i="3"/>
  <c r="V76" i="3"/>
  <c r="V74" i="3"/>
  <c r="V70" i="3"/>
  <c r="V42" i="3"/>
  <c r="V43" i="3"/>
  <c r="V66" i="3"/>
  <c r="V40" i="3"/>
  <c r="V78" i="3"/>
  <c r="V308" i="3"/>
  <c r="V41" i="3"/>
  <c r="V309" i="3"/>
  <c r="V310" i="3"/>
  <c r="V33" i="3"/>
  <c r="V32" i="3"/>
  <c r="V44" i="3"/>
  <c r="V95" i="3"/>
  <c r="V24" i="3"/>
  <c r="V108" i="3"/>
  <c r="V18" i="3"/>
  <c r="V36" i="3"/>
  <c r="V15" i="3"/>
  <c r="V65" i="3"/>
  <c r="V9" i="3"/>
  <c r="V256" i="3"/>
  <c r="V3" i="3"/>
  <c r="V311" i="3"/>
  <c r="V313" i="3"/>
  <c r="V314" i="3"/>
  <c r="V315" i="3"/>
  <c r="V316" i="3"/>
  <c r="V317" i="3"/>
  <c r="V318" i="3"/>
  <c r="V320" i="3"/>
  <c r="V321" i="3"/>
  <c r="V322" i="3"/>
  <c r="V323" i="3"/>
  <c r="V324" i="3"/>
  <c r="AN3" i="2"/>
  <c r="AN4" i="2"/>
  <c r="AN5" i="2"/>
  <c r="AN6" i="2"/>
  <c r="AN7" i="2"/>
  <c r="AN8" i="2"/>
  <c r="AN2" i="2"/>
  <c r="AN10" i="2"/>
  <c r="AN11" i="2"/>
  <c r="AN12" i="2"/>
  <c r="AN74" i="2"/>
  <c r="AN14" i="2"/>
  <c r="AN15" i="2"/>
  <c r="AN16" i="2"/>
  <c r="AN17" i="2"/>
  <c r="AN18" i="2"/>
  <c r="AN430" i="2"/>
  <c r="AN20" i="2"/>
  <c r="AN432" i="2"/>
  <c r="AN22" i="2"/>
  <c r="AN23" i="2"/>
  <c r="AN24" i="2"/>
  <c r="AN75" i="2"/>
  <c r="AN26" i="2"/>
  <c r="AN27" i="2"/>
  <c r="AN79" i="2"/>
  <c r="AN29" i="2"/>
  <c r="AN9" i="2"/>
  <c r="AN31" i="2"/>
  <c r="AN32" i="2"/>
  <c r="AN33" i="2"/>
  <c r="AN34" i="2"/>
  <c r="AN35" i="2"/>
  <c r="AN36" i="2"/>
  <c r="AN37" i="2"/>
  <c r="AN38" i="2"/>
  <c r="AN39" i="2"/>
  <c r="AN434" i="2"/>
  <c r="AN41" i="2"/>
  <c r="AN42" i="2"/>
  <c r="AN43" i="2"/>
  <c r="AN13" i="2"/>
  <c r="AN95" i="2"/>
  <c r="AN46" i="2"/>
  <c r="AN47" i="2"/>
  <c r="AN48" i="2"/>
  <c r="AN435" i="2"/>
  <c r="AN99" i="2"/>
  <c r="AN436" i="2"/>
  <c r="AN52" i="2"/>
  <c r="AN53" i="2"/>
  <c r="AN54" i="2"/>
  <c r="AN439" i="2"/>
  <c r="AN56" i="2"/>
  <c r="AN57" i="2"/>
  <c r="AN440" i="2"/>
  <c r="AN59" i="2"/>
  <c r="AN60" i="2"/>
  <c r="AN61" i="2"/>
  <c r="AN19" i="2"/>
  <c r="AN63" i="2"/>
  <c r="AN64" i="2"/>
  <c r="AN65" i="2"/>
  <c r="AN66" i="2"/>
  <c r="AN67" i="2"/>
  <c r="AN107" i="2"/>
  <c r="AN109" i="2"/>
  <c r="AN70" i="2"/>
  <c r="AN21" i="2"/>
  <c r="AN72" i="2"/>
  <c r="AN73" i="2"/>
  <c r="AN110" i="2"/>
  <c r="AN116" i="2"/>
  <c r="AN76" i="2"/>
  <c r="AN77" i="2"/>
  <c r="AN78" i="2"/>
  <c r="AN118" i="2"/>
  <c r="AN80" i="2"/>
  <c r="AN81" i="2"/>
  <c r="AN82" i="2"/>
  <c r="AN83" i="2"/>
  <c r="AN84" i="2"/>
  <c r="AN85" i="2"/>
  <c r="AN86" i="2"/>
  <c r="AN87" i="2"/>
  <c r="AN88" i="2"/>
  <c r="AN89" i="2"/>
  <c r="AN90" i="2"/>
  <c r="AN91" i="2"/>
  <c r="AN92" i="2"/>
  <c r="AN93" i="2"/>
  <c r="AN94" i="2"/>
  <c r="AN462" i="2"/>
  <c r="AN96" i="2"/>
  <c r="AN97" i="2"/>
  <c r="AN98" i="2"/>
  <c r="AN468" i="2"/>
  <c r="AN100" i="2"/>
  <c r="AN101" i="2"/>
  <c r="AN102" i="2"/>
  <c r="AN103" i="2"/>
  <c r="AN104" i="2"/>
  <c r="AN105" i="2"/>
  <c r="AN106" i="2"/>
  <c r="AN25" i="2"/>
  <c r="AN108" i="2"/>
  <c r="AN476" i="2"/>
  <c r="AN477" i="2"/>
  <c r="AN111" i="2"/>
  <c r="AN112" i="2"/>
  <c r="AN113" i="2"/>
  <c r="AN114" i="2"/>
  <c r="AN115" i="2"/>
  <c r="AN120" i="2"/>
  <c r="AN117" i="2"/>
  <c r="AN121" i="2"/>
  <c r="AN119" i="2"/>
  <c r="AN28" i="2"/>
  <c r="AN139" i="2"/>
  <c r="AN122" i="2"/>
  <c r="AN123" i="2"/>
  <c r="AN124" i="2"/>
  <c r="AN125" i="2"/>
  <c r="AN126" i="2"/>
  <c r="AN127" i="2"/>
  <c r="AN128" i="2"/>
  <c r="AN129" i="2"/>
  <c r="AN130" i="2"/>
  <c r="AN131" i="2"/>
  <c r="AN132" i="2"/>
  <c r="AN133" i="2"/>
  <c r="AN134" i="2"/>
  <c r="AN135" i="2"/>
  <c r="AN136" i="2"/>
  <c r="AN137" i="2"/>
  <c r="AN138" i="2"/>
  <c r="AN140" i="2"/>
  <c r="AN482" i="2"/>
  <c r="AN141" i="2"/>
  <c r="AN142" i="2"/>
  <c r="AN143" i="2"/>
  <c r="AN144" i="2"/>
  <c r="AN145" i="2"/>
  <c r="AN146" i="2"/>
  <c r="AN147" i="2"/>
  <c r="AN148" i="2"/>
  <c r="AN149" i="2"/>
  <c r="AN150" i="2"/>
  <c r="AN151" i="2"/>
  <c r="AN152" i="2"/>
  <c r="AN153" i="2"/>
  <c r="AN154" i="2"/>
  <c r="AN155" i="2"/>
  <c r="AN156" i="2"/>
  <c r="AN157" i="2"/>
  <c r="AN158" i="2"/>
  <c r="AN159" i="2"/>
  <c r="AN160" i="2"/>
  <c r="AN161" i="2"/>
  <c r="AN162" i="2"/>
  <c r="AN163" i="2"/>
  <c r="AN164" i="2"/>
  <c r="AN165" i="2"/>
  <c r="AN166" i="2"/>
  <c r="AN167" i="2"/>
  <c r="AN168" i="2"/>
  <c r="AN169" i="2"/>
  <c r="AN170" i="2"/>
  <c r="AN171" i="2"/>
  <c r="AN172" i="2"/>
  <c r="AN173" i="2"/>
  <c r="AN174" i="2"/>
  <c r="AN175" i="2"/>
  <c r="AN176" i="2"/>
  <c r="AN177" i="2"/>
  <c r="AN178" i="2"/>
  <c r="AN179" i="2"/>
  <c r="AN180" i="2"/>
  <c r="AN181" i="2"/>
  <c r="AN182" i="2"/>
  <c r="AN183" i="2"/>
  <c r="AN184" i="2"/>
  <c r="AN185" i="2"/>
  <c r="AN186" i="2"/>
  <c r="AN187" i="2"/>
  <c r="AN188" i="2"/>
  <c r="AN189" i="2"/>
  <c r="AN190" i="2"/>
  <c r="AN191" i="2"/>
  <c r="AN192" i="2"/>
  <c r="AN488" i="2"/>
  <c r="AN194" i="2"/>
  <c r="AN195" i="2"/>
  <c r="AN196" i="2"/>
  <c r="AN197" i="2"/>
  <c r="AN193" i="2"/>
  <c r="AN199" i="2"/>
  <c r="AN200" i="2"/>
  <c r="AN201" i="2"/>
  <c r="AN202" i="2"/>
  <c r="AN198" i="2"/>
  <c r="AN204" i="2"/>
  <c r="AN205" i="2"/>
  <c r="AN206" i="2"/>
  <c r="AN207" i="2"/>
  <c r="AN491" i="2"/>
  <c r="AN209" i="2"/>
  <c r="AN210" i="2"/>
  <c r="AN211" i="2"/>
  <c r="AN212" i="2"/>
  <c r="AN213" i="2"/>
  <c r="AN214" i="2"/>
  <c r="AN215" i="2"/>
  <c r="AN492" i="2"/>
  <c r="AN217" i="2"/>
  <c r="AN218" i="2"/>
  <c r="AN219" i="2"/>
  <c r="AN220" i="2"/>
  <c r="AN221" i="2"/>
  <c r="AN222" i="2"/>
  <c r="AN223" i="2"/>
  <c r="AN224" i="2"/>
  <c r="AN225" i="2"/>
  <c r="AN226" i="2"/>
  <c r="AN227" i="2"/>
  <c r="AN228" i="2"/>
  <c r="AN229" i="2"/>
  <c r="AN230" i="2"/>
  <c r="AN231" i="2"/>
  <c r="AN30" i="2"/>
  <c r="AN494" i="2"/>
  <c r="AN203" i="2"/>
  <c r="AN235" i="2"/>
  <c r="AN236" i="2"/>
  <c r="AN237" i="2"/>
  <c r="AN238" i="2"/>
  <c r="AN239" i="2"/>
  <c r="AN240" i="2"/>
  <c r="AN241" i="2"/>
  <c r="AN208" i="2"/>
  <c r="AN40" i="2"/>
  <c r="AN244" i="2"/>
  <c r="AN245" i="2"/>
  <c r="AN495" i="2"/>
  <c r="AN247" i="2"/>
  <c r="AN248" i="2"/>
  <c r="AN249" i="2"/>
  <c r="AN250" i="2"/>
  <c r="AN251" i="2"/>
  <c r="AN216" i="2"/>
  <c r="AN253" i="2"/>
  <c r="AN254" i="2"/>
  <c r="AN232" i="2"/>
  <c r="AN256" i="2"/>
  <c r="AN257" i="2"/>
  <c r="AN258" i="2"/>
  <c r="AN259" i="2"/>
  <c r="AN260" i="2"/>
  <c r="AN261" i="2"/>
  <c r="AN233" i="2"/>
  <c r="AN263" i="2"/>
  <c r="AN264" i="2"/>
  <c r="AN265" i="2"/>
  <c r="AN234" i="2"/>
  <c r="AN496" i="2"/>
  <c r="AN268" i="2"/>
  <c r="AN269" i="2"/>
  <c r="AN270" i="2"/>
  <c r="AN242" i="2"/>
  <c r="AN272" i="2"/>
  <c r="AN243" i="2"/>
  <c r="AN274" i="2"/>
  <c r="AN275" i="2"/>
  <c r="AN276" i="2"/>
  <c r="AN502" i="2"/>
  <c r="AN278" i="2"/>
  <c r="AN279" i="2"/>
  <c r="AN280" i="2"/>
  <c r="AN246" i="2"/>
  <c r="AN282" i="2"/>
  <c r="AN283" i="2"/>
  <c r="AN252" i="2"/>
  <c r="AN285" i="2"/>
  <c r="AN286" i="2"/>
  <c r="AN287" i="2"/>
  <c r="AN288" i="2"/>
  <c r="AN289" i="2"/>
  <c r="AN290" i="2"/>
  <c r="AN291" i="2"/>
  <c r="AN292" i="2"/>
  <c r="AN293" i="2"/>
  <c r="AN255" i="2"/>
  <c r="AN295" i="2"/>
  <c r="AN296" i="2"/>
  <c r="AN297" i="2"/>
  <c r="AN298" i="2"/>
  <c r="AN510" i="2"/>
  <c r="AN262" i="2"/>
  <c r="AN301" i="2"/>
  <c r="AN302" i="2"/>
  <c r="AN303" i="2"/>
  <c r="AN511" i="2"/>
  <c r="AN305" i="2"/>
  <c r="AN306" i="2"/>
  <c r="AN307" i="2"/>
  <c r="AN308" i="2"/>
  <c r="AN309" i="2"/>
  <c r="AN310" i="2"/>
  <c r="AN311" i="2"/>
  <c r="AN312" i="2"/>
  <c r="AN313" i="2"/>
  <c r="AN314" i="2"/>
  <c r="AN315" i="2"/>
  <c r="AN316" i="2"/>
  <c r="AN317" i="2"/>
  <c r="AN318" i="2"/>
  <c r="AN319" i="2"/>
  <c r="AN320" i="2"/>
  <c r="AN321" i="2"/>
  <c r="AN322" i="2"/>
  <c r="AN323" i="2"/>
  <c r="AN514" i="2"/>
  <c r="AN325" i="2"/>
  <c r="AN516" i="2"/>
  <c r="AN327" i="2"/>
  <c r="AN328" i="2"/>
  <c r="AN266" i="2"/>
  <c r="AN330" i="2"/>
  <c r="AN331" i="2"/>
  <c r="AN519" i="2"/>
  <c r="AN333" i="2"/>
  <c r="AN334" i="2"/>
  <c r="AN335" i="2"/>
  <c r="AN267" i="2"/>
  <c r="AN337" i="2"/>
  <c r="AN271" i="2"/>
  <c r="AN339" i="2"/>
  <c r="AN340" i="2"/>
  <c r="AN273" i="2"/>
  <c r="AN342" i="2"/>
  <c r="AN343" i="2"/>
  <c r="AN344" i="2"/>
  <c r="AN345" i="2"/>
  <c r="AN523" i="2"/>
  <c r="AN347" i="2"/>
  <c r="AN348" i="2"/>
  <c r="AN349" i="2"/>
  <c r="AN350" i="2"/>
  <c r="AN351" i="2"/>
  <c r="AN352" i="2"/>
  <c r="AN353" i="2"/>
  <c r="AN354" i="2"/>
  <c r="AN355" i="2"/>
  <c r="AN356" i="2"/>
  <c r="AN357" i="2"/>
  <c r="AN358" i="2"/>
  <c r="AN359" i="2"/>
  <c r="AN524" i="2"/>
  <c r="AN361" i="2"/>
  <c r="AN44" i="2"/>
  <c r="AN363" i="2"/>
  <c r="AN364" i="2"/>
  <c r="AN277" i="2"/>
  <c r="AN366" i="2"/>
  <c r="AN528" i="2"/>
  <c r="AN368" i="2"/>
  <c r="AN369" i="2"/>
  <c r="AN370" i="2"/>
  <c r="AN371" i="2"/>
  <c r="AN372" i="2"/>
  <c r="AN373" i="2"/>
  <c r="AN374" i="2"/>
  <c r="AN375" i="2"/>
  <c r="AN376" i="2"/>
  <c r="AN377" i="2"/>
  <c r="AN378" i="2"/>
  <c r="AN379" i="2"/>
  <c r="AN380" i="2"/>
  <c r="AN45" i="2"/>
  <c r="AN382" i="2"/>
  <c r="AN383" i="2"/>
  <c r="AN384" i="2"/>
  <c r="AN385" i="2"/>
  <c r="AN386" i="2"/>
  <c r="AN533" i="2"/>
  <c r="AN281" i="2"/>
  <c r="AN284" i="2"/>
  <c r="AN390" i="2"/>
  <c r="AN391" i="2"/>
  <c r="AN392" i="2"/>
  <c r="AN393" i="2"/>
  <c r="AN394" i="2"/>
  <c r="AN535" i="2"/>
  <c r="AN396" i="2"/>
  <c r="AN397" i="2"/>
  <c r="AN398" i="2"/>
  <c r="AN399" i="2"/>
  <c r="AN400" i="2"/>
  <c r="AN401" i="2"/>
  <c r="AN402" i="2"/>
  <c r="AN403" i="2"/>
  <c r="AN537" i="2"/>
  <c r="AN405" i="2"/>
  <c r="AN406" i="2"/>
  <c r="AN294" i="2"/>
  <c r="AN408" i="2"/>
  <c r="AN409" i="2"/>
  <c r="AN410" i="2"/>
  <c r="AN411" i="2"/>
  <c r="AN412" i="2"/>
  <c r="AN413" i="2"/>
  <c r="AN414" i="2"/>
  <c r="AN415" i="2"/>
  <c r="AN299" i="2"/>
  <c r="AN542" i="2"/>
  <c r="AN545" i="2"/>
  <c r="AN419" i="2"/>
  <c r="AN420" i="2"/>
  <c r="AN421" i="2"/>
  <c r="AN300" i="2"/>
  <c r="AN423" i="2"/>
  <c r="AN550" i="2"/>
  <c r="AN425" i="2"/>
  <c r="AN426" i="2"/>
  <c r="AN427" i="2"/>
  <c r="AN428" i="2"/>
  <c r="AN429" i="2"/>
  <c r="AN49" i="2"/>
  <c r="AN431" i="2"/>
  <c r="AN552" i="2"/>
  <c r="AN433" i="2"/>
  <c r="AN560" i="2"/>
  <c r="AN304" i="2"/>
  <c r="AN324" i="2"/>
  <c r="AN437" i="2"/>
  <c r="AN438" i="2"/>
  <c r="AN50" i="2"/>
  <c r="AN326" i="2"/>
  <c r="AN441" i="2"/>
  <c r="AN442" i="2"/>
  <c r="AN443" i="2"/>
  <c r="AN444" i="2"/>
  <c r="AN445" i="2"/>
  <c r="AN446" i="2"/>
  <c r="AN447" i="2"/>
  <c r="AN448" i="2"/>
  <c r="AN449" i="2"/>
  <c r="AN450" i="2"/>
  <c r="AN451" i="2"/>
  <c r="AN452" i="2"/>
  <c r="AN453" i="2"/>
  <c r="AN454" i="2"/>
  <c r="AN455" i="2"/>
  <c r="AN456" i="2"/>
  <c r="AN457" i="2"/>
  <c r="AN458" i="2"/>
  <c r="AN459" i="2"/>
  <c r="AN460" i="2"/>
  <c r="AN461" i="2"/>
  <c r="AN329" i="2"/>
  <c r="AN463" i="2"/>
  <c r="AN464" i="2"/>
  <c r="AN465" i="2"/>
  <c r="AN466" i="2"/>
  <c r="AN467" i="2"/>
  <c r="AN561" i="2"/>
  <c r="AN469" i="2"/>
  <c r="AN470" i="2"/>
  <c r="AN471" i="2"/>
  <c r="AN472" i="2"/>
  <c r="AN473" i="2"/>
  <c r="AN474" i="2"/>
  <c r="AN475" i="2"/>
  <c r="AN587" i="2"/>
  <c r="AN598" i="2"/>
  <c r="AN478" i="2"/>
  <c r="AN479" i="2"/>
  <c r="AN480" i="2"/>
  <c r="AN481" i="2"/>
  <c r="AN604" i="2"/>
  <c r="AN483" i="2"/>
  <c r="AN484" i="2"/>
  <c r="AN485" i="2"/>
  <c r="AN486" i="2"/>
  <c r="AN487" i="2"/>
  <c r="AN605" i="2"/>
  <c r="AN489" i="2"/>
  <c r="AN490" i="2"/>
  <c r="AN606" i="2"/>
  <c r="AN607" i="2"/>
  <c r="AN493" i="2"/>
  <c r="AN332" i="2"/>
  <c r="AN336" i="2"/>
  <c r="AN51" i="2"/>
  <c r="AN497" i="2"/>
  <c r="AN498" i="2"/>
  <c r="AN499" i="2"/>
  <c r="AN500" i="2"/>
  <c r="AN501" i="2"/>
  <c r="AN338" i="2"/>
  <c r="AN503" i="2"/>
  <c r="AN504" i="2"/>
  <c r="AN505" i="2"/>
  <c r="AN506" i="2"/>
  <c r="AN507" i="2"/>
  <c r="AN508" i="2"/>
  <c r="AN509" i="2"/>
  <c r="AN341" i="2"/>
  <c r="AN346" i="2"/>
  <c r="AN512" i="2"/>
  <c r="AN513" i="2"/>
  <c r="AN360" i="2"/>
  <c r="AN515" i="2"/>
  <c r="AN612" i="2"/>
  <c r="AN517" i="2"/>
  <c r="AN518" i="2"/>
  <c r="AN362" i="2"/>
  <c r="AN520" i="2"/>
  <c r="AN521" i="2"/>
  <c r="AN522" i="2"/>
  <c r="AN365" i="2"/>
  <c r="AN367" i="2"/>
  <c r="AN525" i="2"/>
  <c r="AN526" i="2"/>
  <c r="AN527" i="2"/>
  <c r="AN55" i="2"/>
  <c r="AN529" i="2"/>
  <c r="AN530" i="2"/>
  <c r="AN531" i="2"/>
  <c r="AN532" i="2"/>
  <c r="AN381" i="2"/>
  <c r="AN534" i="2"/>
  <c r="AN636" i="2"/>
  <c r="AN536" i="2"/>
  <c r="AN387" i="2"/>
  <c r="AN538" i="2"/>
  <c r="AN539" i="2"/>
  <c r="AN540" i="2"/>
  <c r="AN541" i="2"/>
  <c r="AN388" i="2"/>
  <c r="AN543" i="2"/>
  <c r="AN544" i="2"/>
  <c r="AN58" i="2"/>
  <c r="AN546" i="2"/>
  <c r="AN547" i="2"/>
  <c r="AN548" i="2"/>
  <c r="AN549" i="2"/>
  <c r="AN389" i="2"/>
  <c r="AN551" i="2"/>
  <c r="AN638" i="2"/>
  <c r="AN553" i="2"/>
  <c r="AN554" i="2"/>
  <c r="AN555" i="2"/>
  <c r="AN556" i="2"/>
  <c r="AN557" i="2"/>
  <c r="AN558" i="2"/>
  <c r="AN559" i="2"/>
  <c r="AN395" i="2"/>
  <c r="AN62" i="2"/>
  <c r="AN562" i="2"/>
  <c r="AN563" i="2"/>
  <c r="AN564" i="2"/>
  <c r="AN565" i="2"/>
  <c r="AN566" i="2"/>
  <c r="AN567" i="2"/>
  <c r="AN568" i="2"/>
  <c r="AN569" i="2"/>
  <c r="AN570" i="2"/>
  <c r="AN571" i="2"/>
  <c r="AN572" i="2"/>
  <c r="AN573" i="2"/>
  <c r="AN574" i="2"/>
  <c r="AN575" i="2"/>
  <c r="AN576" i="2"/>
  <c r="AN577" i="2"/>
  <c r="AN578" i="2"/>
  <c r="AN579" i="2"/>
  <c r="AN580" i="2"/>
  <c r="AN581" i="2"/>
  <c r="AN582" i="2"/>
  <c r="AN583" i="2"/>
  <c r="AN584" i="2"/>
  <c r="AN585" i="2"/>
  <c r="AN586" i="2"/>
  <c r="AN404" i="2"/>
  <c r="AN588" i="2"/>
  <c r="AN589" i="2"/>
  <c r="AN590" i="2"/>
  <c r="AN591" i="2"/>
  <c r="AN592" i="2"/>
  <c r="AN593" i="2"/>
  <c r="AN594" i="2"/>
  <c r="AN595" i="2"/>
  <c r="AN596" i="2"/>
  <c r="AN597" i="2"/>
  <c r="AN643" i="2"/>
  <c r="AN599" i="2"/>
  <c r="AN600" i="2"/>
  <c r="AN601" i="2"/>
  <c r="AN602" i="2"/>
  <c r="AN603" i="2"/>
  <c r="AN407" i="2"/>
  <c r="AN416" i="2"/>
  <c r="AN646" i="2"/>
  <c r="AN417" i="2"/>
  <c r="AN608" i="2"/>
  <c r="AN609" i="2"/>
  <c r="AN610" i="2"/>
  <c r="AN611" i="2"/>
  <c r="AN418" i="2"/>
  <c r="AN613" i="2"/>
  <c r="AN614" i="2"/>
  <c r="AN615" i="2"/>
  <c r="V257" i="3"/>
  <c r="AB298" i="3"/>
  <c r="AB150" i="3"/>
  <c r="AB219" i="3"/>
  <c r="AB64" i="3"/>
  <c r="AB2" i="3"/>
  <c r="AB297" i="3"/>
  <c r="AB6" i="3"/>
  <c r="AB296" i="3"/>
  <c r="AB295" i="3"/>
  <c r="AB13" i="3"/>
  <c r="AB251" i="3"/>
  <c r="AB23" i="3"/>
  <c r="AB294" i="3"/>
  <c r="AB26" i="3"/>
  <c r="AB34" i="3"/>
  <c r="AB48" i="3"/>
  <c r="AB293" i="3"/>
  <c r="AB234" i="3"/>
  <c r="AB47" i="3"/>
  <c r="AB292" i="3"/>
  <c r="AB183" i="3"/>
  <c r="AB83" i="3"/>
  <c r="AB68" i="3"/>
  <c r="AB72" i="3"/>
  <c r="AB179" i="3"/>
  <c r="AB5" i="3"/>
  <c r="AB84" i="3"/>
  <c r="AB249" i="3"/>
  <c r="AB30" i="3"/>
  <c r="AB86" i="3"/>
  <c r="AB291" i="3"/>
  <c r="AB87" i="3"/>
  <c r="AB7" i="3"/>
  <c r="AB90" i="3"/>
  <c r="AB208" i="3"/>
  <c r="AB93" i="3"/>
  <c r="AB96" i="3"/>
  <c r="AB102" i="3"/>
  <c r="AB20" i="3"/>
  <c r="AB111" i="3"/>
  <c r="AB112" i="3"/>
  <c r="AB50" i="3"/>
  <c r="AB288" i="3"/>
  <c r="AB287" i="3"/>
  <c r="AB124" i="3"/>
  <c r="AB286" i="3"/>
  <c r="AB56" i="3"/>
  <c r="AB285" i="3"/>
  <c r="AB122" i="3"/>
  <c r="AB45" i="3"/>
  <c r="AB35" i="3"/>
  <c r="AB113" i="3"/>
  <c r="AB29" i="3"/>
  <c r="AB284" i="3"/>
  <c r="AB176" i="3"/>
  <c r="AB283" i="3"/>
  <c r="AB125" i="3"/>
  <c r="AB128" i="3"/>
  <c r="AB282" i="3"/>
  <c r="AB281" i="3"/>
  <c r="AB129" i="3"/>
  <c r="AB130" i="3"/>
  <c r="AB220" i="3"/>
  <c r="AB280" i="3"/>
  <c r="AB135" i="3"/>
  <c r="AB279" i="3"/>
  <c r="AB278" i="3"/>
  <c r="AB46" i="3"/>
  <c r="AB188" i="3"/>
  <c r="AB19" i="3"/>
  <c r="AB204" i="3"/>
  <c r="AB143" i="3"/>
  <c r="AB276" i="3"/>
  <c r="AB138" i="3"/>
  <c r="AB136" i="3"/>
  <c r="AB144" i="3"/>
  <c r="AB180" i="3"/>
  <c r="AB274" i="3"/>
  <c r="AB175" i="3"/>
  <c r="AB22" i="3"/>
  <c r="AB8" i="3"/>
  <c r="AB120" i="3"/>
  <c r="AB272" i="3"/>
  <c r="AB161" i="3"/>
  <c r="AB60" i="3"/>
  <c r="AB91" i="3"/>
  <c r="AB152" i="3"/>
  <c r="AB271" i="3"/>
  <c r="AB270" i="3"/>
  <c r="AB167" i="3"/>
  <c r="AB269" i="3"/>
  <c r="AB255" i="3"/>
  <c r="AB170" i="3"/>
  <c r="AB268" i="3"/>
  <c r="AB267" i="3"/>
  <c r="AB185" i="3"/>
  <c r="AB189" i="3"/>
  <c r="AB212" i="3"/>
  <c r="AB195" i="3"/>
  <c r="AB193" i="3"/>
  <c r="AB88" i="3"/>
  <c r="AB198" i="3"/>
  <c r="AB178" i="3"/>
  <c r="AB191" i="3"/>
  <c r="AB266" i="3"/>
  <c r="AB31" i="3"/>
  <c r="AB194" i="3"/>
  <c r="AB218" i="3"/>
  <c r="AB186" i="3"/>
  <c r="AB206" i="3"/>
  <c r="AB187" i="3"/>
  <c r="AB210" i="3"/>
  <c r="AB213" i="3"/>
  <c r="AB265" i="3"/>
  <c r="AB264" i="3"/>
  <c r="AB241" i="3"/>
  <c r="AB147" i="3"/>
  <c r="AB98" i="3"/>
  <c r="AB226" i="3"/>
  <c r="AB262" i="3"/>
  <c r="AB158" i="3"/>
  <c r="AB228" i="3"/>
  <c r="AB230" i="3"/>
  <c r="AB231" i="3"/>
  <c r="AB217" i="3"/>
  <c r="AB240" i="3"/>
  <c r="AB28" i="3"/>
  <c r="AB243" i="3"/>
  <c r="AB260" i="3"/>
  <c r="AB259" i="3"/>
  <c r="AB237" i="3"/>
  <c r="AB227" i="3"/>
  <c r="AB244" i="3"/>
  <c r="AB246" i="3"/>
  <c r="AB89" i="3"/>
  <c r="AB75" i="3"/>
  <c r="AB137" i="3"/>
  <c r="AB17" i="3"/>
  <c r="AB165" i="3"/>
  <c r="AB61" i="3"/>
  <c r="AB4" i="3"/>
  <c r="AB253" i="3"/>
  <c r="AB14" i="3"/>
  <c r="AB190" i="3"/>
  <c r="AB16" i="3"/>
  <c r="AB21" i="3"/>
  <c r="AB168" i="3"/>
  <c r="AB221" i="3"/>
  <c r="AB52" i="3"/>
  <c r="AB57" i="3"/>
  <c r="AB205" i="3"/>
  <c r="AB154" i="3"/>
  <c r="AB157" i="3"/>
  <c r="AB58" i="3"/>
  <c r="AB59" i="3"/>
  <c r="AB62" i="3"/>
  <c r="AB63" i="3"/>
  <c r="AB69" i="3"/>
  <c r="AB73" i="3"/>
  <c r="AB49" i="3"/>
  <c r="AB163" i="3"/>
  <c r="AB119" i="3"/>
  <c r="AB166" i="3"/>
  <c r="AB290" i="3"/>
  <c r="AB71" i="3"/>
  <c r="AB80" i="3"/>
  <c r="AB99" i="3"/>
  <c r="AB215" i="3"/>
  <c r="AB104" i="3"/>
  <c r="AB101" i="3"/>
  <c r="AB103" i="3"/>
  <c r="AB110" i="3"/>
  <c r="AB127" i="3"/>
  <c r="AB38" i="3"/>
  <c r="AB118" i="3"/>
  <c r="AB254" i="3"/>
  <c r="AB85" i="3"/>
  <c r="AB123" i="3"/>
  <c r="AB126" i="3"/>
  <c r="AB53" i="3"/>
  <c r="AB201" i="3"/>
  <c r="AB200" i="3"/>
  <c r="AB277" i="3"/>
  <c r="AB140" i="3"/>
  <c r="AB141" i="3"/>
  <c r="AB275" i="3"/>
  <c r="AB146" i="3"/>
  <c r="AB132" i="3"/>
  <c r="AB142" i="3"/>
  <c r="AB151" i="3"/>
  <c r="AB51" i="3"/>
  <c r="AB139" i="3"/>
  <c r="AB153" i="3"/>
  <c r="AB273" i="3"/>
  <c r="AB79" i="3"/>
  <c r="AB156" i="3"/>
  <c r="AB159" i="3"/>
  <c r="AB160" i="3"/>
  <c r="AB82" i="3"/>
  <c r="AB164" i="3"/>
  <c r="AB171" i="3"/>
  <c r="AB197" i="3"/>
  <c r="AB202" i="3"/>
  <c r="AB100" i="3"/>
  <c r="AB196" i="3"/>
  <c r="AB203" i="3"/>
  <c r="AB209" i="3"/>
  <c r="AB223" i="3"/>
  <c r="AB224" i="3"/>
  <c r="AB263" i="3"/>
  <c r="AB225" i="3"/>
  <c r="AB229" i="3"/>
  <c r="AB184" i="3"/>
  <c r="AB261" i="3"/>
  <c r="AB233" i="3"/>
  <c r="AB232" i="3"/>
  <c r="AB258" i="3"/>
  <c r="AB257" i="3"/>
  <c r="AB37" i="3"/>
  <c r="AB27" i="3"/>
  <c r="AB25" i="3"/>
  <c r="AB169" i="3"/>
  <c r="AB289" i="3"/>
  <c r="AB109" i="3"/>
  <c r="AB134" i="3"/>
  <c r="AB238" i="3"/>
  <c r="AB235" i="3"/>
  <c r="AT100" i="2"/>
  <c r="AT468" i="2"/>
  <c r="AT98" i="2"/>
  <c r="AT10" i="2"/>
  <c r="A501" i="3" l="1"/>
  <c r="A531" i="3"/>
  <c r="A339" i="3"/>
  <c r="A573" i="3"/>
  <c r="A371" i="3"/>
  <c r="A621" i="3"/>
  <c r="A453" i="3"/>
  <c r="A683" i="3"/>
  <c r="A880" i="3"/>
  <c r="A556" i="3"/>
  <c r="A588" i="3"/>
  <c r="A375" i="3"/>
  <c r="A605" i="3"/>
  <c r="A835" i="3"/>
  <c r="A347" i="3"/>
  <c r="A883" i="3"/>
  <c r="A358" i="3"/>
  <c r="A736" i="3"/>
  <c r="A626" i="3"/>
  <c r="A959" i="3"/>
  <c r="A488" i="3"/>
  <c r="A383" i="3"/>
  <c r="A916" i="3"/>
  <c r="A945" i="3"/>
  <c r="A568" i="3"/>
  <c r="A927" i="3"/>
  <c r="A559" i="3"/>
  <c r="A952" i="3"/>
  <c r="A428" i="3"/>
  <c r="A775" i="3"/>
  <c r="A694" i="3"/>
  <c r="A359" i="3"/>
  <c r="A596" i="3"/>
  <c r="A662" i="3"/>
  <c r="A997" i="3"/>
  <c r="A687" i="3"/>
  <c r="A743" i="3"/>
  <c r="A925" i="3"/>
  <c r="A539" i="3"/>
  <c r="A624" i="3"/>
  <c r="A816" i="3"/>
  <c r="A879" i="3"/>
  <c r="A629" i="3"/>
  <c r="A836" i="3"/>
  <c r="A943" i="3"/>
  <c r="A898" i="3"/>
  <c r="A963" i="3"/>
  <c r="A939" i="3"/>
  <c r="A886" i="3"/>
  <c r="A789" i="3"/>
  <c r="A846" i="3"/>
  <c r="A926" i="3"/>
  <c r="A950" i="3"/>
  <c r="A948" i="3"/>
  <c r="A661" i="3"/>
  <c r="A905" i="3"/>
  <c r="A532" i="3"/>
  <c r="A745" i="3"/>
  <c r="A833" i="3"/>
  <c r="A720" i="3"/>
  <c r="A778" i="3"/>
  <c r="A697" i="3"/>
  <c r="A580" i="3"/>
  <c r="A721" i="3"/>
  <c r="A475" i="3"/>
  <c r="A738" i="3"/>
  <c r="A644" i="3"/>
  <c r="A934" i="3"/>
  <c r="A734" i="3"/>
  <c r="A753" i="3"/>
  <c r="A649" i="3"/>
  <c r="A524" i="3"/>
  <c r="A386" i="3"/>
  <c r="A426" i="3"/>
  <c r="A473" i="3"/>
  <c r="A622" i="3"/>
  <c r="A508" i="3"/>
  <c r="A597" i="3"/>
  <c r="A458" i="3"/>
  <c r="A538" i="3"/>
  <c r="A638" i="3"/>
  <c r="A459" i="3"/>
  <c r="A381" i="3"/>
  <c r="A352" i="3"/>
  <c r="A554" i="3"/>
  <c r="A637" i="3"/>
  <c r="A362" i="3"/>
  <c r="A669" i="3"/>
  <c r="A439" i="3"/>
  <c r="A791" i="3"/>
  <c r="A528" i="3"/>
  <c r="A851" i="3"/>
  <c r="A338" i="3"/>
  <c r="A674" i="3"/>
  <c r="A587" i="3"/>
  <c r="A355" i="3"/>
  <c r="A779" i="3"/>
  <c r="A334" i="3"/>
  <c r="A327" i="3"/>
  <c r="A351" i="3"/>
  <c r="A452" i="3"/>
  <c r="A618" i="3"/>
  <c r="A780" i="3"/>
  <c r="A913" i="3"/>
  <c r="A374" i="3"/>
  <c r="A748" i="3"/>
  <c r="A642" i="3"/>
  <c r="A932" i="3"/>
  <c r="A382" i="3"/>
  <c r="A567" i="3"/>
  <c r="A708" i="3"/>
  <c r="A964" i="3"/>
  <c r="A776" i="3"/>
  <c r="A675" i="3"/>
  <c r="A828" i="3"/>
  <c r="A343" i="3"/>
  <c r="A514" i="3"/>
  <c r="A764" i="3"/>
  <c r="A863" i="3"/>
  <c r="A824" i="3"/>
  <c r="A996" i="3"/>
  <c r="A988" i="3"/>
  <c r="A399" i="3"/>
  <c r="A682" i="3"/>
  <c r="A852" i="3"/>
  <c r="A989" i="3"/>
  <c r="A731" i="3"/>
  <c r="A885" i="3"/>
  <c r="A998" i="3"/>
  <c r="A995" i="3"/>
  <c r="A953" i="3"/>
  <c r="A930" i="3"/>
  <c r="A859" i="3"/>
  <c r="A717" i="3"/>
  <c r="A830" i="3"/>
  <c r="A921" i="3"/>
  <c r="A890" i="3"/>
  <c r="A938" i="3"/>
  <c r="A994" i="3"/>
  <c r="A891" i="3"/>
  <c r="A464" i="3"/>
  <c r="A715" i="3"/>
  <c r="A823" i="3"/>
  <c r="A700" i="3"/>
  <c r="A773" i="3"/>
  <c r="A676" i="3"/>
  <c r="A450" i="3"/>
  <c r="A701" i="3"/>
  <c r="A470" i="3"/>
  <c r="A729" i="3"/>
  <c r="A627" i="3"/>
  <c r="A914" i="3"/>
  <c r="A714" i="3"/>
  <c r="A730" i="3"/>
  <c r="A636" i="3"/>
  <c r="A521" i="3"/>
  <c r="A369" i="3"/>
  <c r="A416" i="3"/>
  <c r="A460" i="3"/>
  <c r="A617" i="3"/>
  <c r="A492" i="3"/>
  <c r="A581" i="3"/>
  <c r="A448" i="3"/>
  <c r="A497" i="3"/>
  <c r="A633" i="3"/>
  <c r="A449" i="3"/>
  <c r="A377" i="3"/>
  <c r="A329" i="3"/>
  <c r="A346" i="3"/>
  <c r="A578" i="3"/>
  <c r="A485" i="3"/>
  <c r="A653" i="3"/>
  <c r="A434" i="3"/>
  <c r="A411" i="3"/>
  <c r="A446" i="3"/>
  <c r="A848" i="3"/>
  <c r="A424" i="3"/>
  <c r="A765" i="3"/>
  <c r="A572" i="3"/>
  <c r="A533" i="3"/>
  <c r="A784" i="3"/>
  <c r="A595" i="3"/>
  <c r="A332" i="3"/>
  <c r="A363" i="3"/>
  <c r="A543" i="3"/>
  <c r="A740" i="3"/>
  <c r="A688" i="3"/>
  <c r="A941" i="3"/>
  <c r="A419" i="3"/>
  <c r="A703" i="3"/>
  <c r="A808" i="3"/>
  <c r="A965" i="3"/>
  <c r="A583" i="3"/>
  <c r="A679" i="3"/>
  <c r="A575" i="3"/>
  <c r="A956" i="3"/>
  <c r="A677" i="3"/>
  <c r="A799" i="3"/>
  <c r="A981" i="3"/>
  <c r="A356" i="3"/>
  <c r="A395" i="3"/>
  <c r="A658" i="3"/>
  <c r="A909" i="3"/>
  <c r="A602" i="3"/>
  <c r="A876" i="3"/>
  <c r="A869" i="3"/>
  <c r="A367" i="3"/>
  <c r="A727" i="3"/>
  <c r="A892" i="3"/>
  <c r="A406" i="3"/>
  <c r="A735" i="3"/>
  <c r="A895" i="3"/>
  <c r="A951" i="3"/>
  <c r="A990" i="3"/>
  <c r="A937" i="3"/>
  <c r="A906" i="3"/>
  <c r="A841" i="3"/>
  <c r="A645" i="3"/>
  <c r="A632" i="3"/>
  <c r="A887" i="3"/>
  <c r="A874" i="3"/>
  <c r="A919" i="3"/>
  <c r="A986" i="3"/>
  <c r="A858" i="3"/>
  <c r="A838" i="3"/>
  <c r="A664" i="3"/>
  <c r="A817" i="3"/>
  <c r="A684" i="3"/>
  <c r="A771" i="3"/>
  <c r="A648" i="3"/>
  <c r="A408" i="3"/>
  <c r="A689" i="3"/>
  <c r="A465" i="3"/>
  <c r="A716" i="3"/>
  <c r="A616" i="3"/>
  <c r="A902" i="3"/>
  <c r="A668" i="3"/>
  <c r="A702" i="3"/>
  <c r="A630" i="3"/>
  <c r="A517" i="3"/>
  <c r="A553" i="3"/>
  <c r="A409" i="3"/>
  <c r="A441" i="3"/>
  <c r="A612" i="3"/>
  <c r="A462" i="3"/>
  <c r="A561" i="3"/>
  <c r="A418" i="3"/>
  <c r="A490" i="3"/>
  <c r="A513" i="3"/>
  <c r="A437" i="3"/>
  <c r="A361" i="3"/>
  <c r="A357" i="3"/>
  <c r="A479" i="3"/>
  <c r="A447" i="3"/>
  <c r="A507" i="3"/>
  <c r="A378" i="3"/>
  <c r="A800" i="3"/>
  <c r="A484" i="3"/>
  <c r="A370" i="3"/>
  <c r="A443" i="3"/>
  <c r="A589" i="3"/>
  <c r="A455" i="3"/>
  <c r="A555" i="3"/>
  <c r="A724" i="3"/>
  <c r="A544" i="3"/>
  <c r="A772" i="3"/>
  <c r="A591" i="3"/>
  <c r="A487" i="3"/>
  <c r="A535" i="3"/>
  <c r="A503" i="3"/>
  <c r="A904" i="3"/>
  <c r="A840" i="3"/>
  <c r="A420" i="3"/>
  <c r="A610" i="3"/>
  <c r="A752" i="3"/>
  <c r="A640" i="3"/>
  <c r="A333" i="3"/>
  <c r="A348" i="3"/>
  <c r="A463" i="3"/>
  <c r="A847" i="3"/>
  <c r="A973" i="3"/>
  <c r="A881" i="3"/>
  <c r="A728" i="3"/>
  <c r="A844" i="3"/>
  <c r="A516" i="3"/>
  <c r="A550" i="3"/>
  <c r="A767" i="3"/>
  <c r="A663" i="3"/>
  <c r="A671" i="3"/>
  <c r="A933" i="3"/>
  <c r="A984" i="3"/>
  <c r="A726" i="3"/>
  <c r="A667" i="3"/>
  <c r="A856" i="3"/>
  <c r="A500" i="3"/>
  <c r="A831" i="3"/>
  <c r="A722" i="3"/>
  <c r="A949" i="3"/>
  <c r="A993" i="3"/>
  <c r="A918" i="3"/>
  <c r="A849" i="3"/>
  <c r="A839" i="3"/>
  <c r="A889" i="3"/>
  <c r="A970" i="3"/>
  <c r="A878" i="3"/>
  <c r="A871" i="3"/>
  <c r="A910" i="3"/>
  <c r="A977" i="3"/>
  <c r="A843" i="3"/>
  <c r="A826" i="3"/>
  <c r="A619" i="3"/>
  <c r="A809" i="3"/>
  <c r="A673" i="3"/>
  <c r="A766" i="3"/>
  <c r="A646" i="3"/>
  <c r="A762" i="3"/>
  <c r="A659" i="3"/>
  <c r="A814" i="3"/>
  <c r="A713" i="3"/>
  <c r="A604" i="3"/>
  <c r="A866" i="3"/>
  <c r="A660" i="3"/>
  <c r="A699" i="3"/>
  <c r="A628" i="3"/>
  <c r="A502" i="3"/>
  <c r="A536" i="3"/>
  <c r="A404" i="3"/>
  <c r="A417" i="3"/>
  <c r="A606" i="3"/>
  <c r="A457" i="3"/>
  <c r="A545" i="3"/>
  <c r="A405" i="3"/>
  <c r="A481" i="3"/>
  <c r="A509" i="3"/>
  <c r="A430" i="3"/>
  <c r="A365" i="3"/>
  <c r="A385" i="3"/>
  <c r="A354" i="3"/>
  <c r="A788" i="3"/>
  <c r="A566" i="3"/>
  <c r="A423" i="3"/>
  <c r="A712" i="3"/>
  <c r="A496" i="3"/>
  <c r="A388" i="3"/>
  <c r="A525" i="3"/>
  <c r="A468" i="3"/>
  <c r="A511" i="3"/>
  <c r="A579" i="3"/>
  <c r="A832" i="3"/>
  <c r="A600" i="3"/>
  <c r="A899" i="3"/>
  <c r="A335" i="3"/>
  <c r="A804" i="3"/>
  <c r="A438" i="3"/>
  <c r="A592" i="3"/>
  <c r="A820" i="3"/>
  <c r="A763" i="3"/>
  <c r="A551" i="3"/>
  <c r="A696" i="3"/>
  <c r="A456" i="3"/>
  <c r="A901" i="3"/>
  <c r="A342" i="3"/>
  <c r="A390" i="3"/>
  <c r="A651" i="3"/>
  <c r="A968" i="3"/>
  <c r="A466" i="3"/>
  <c r="A571" i="3"/>
  <c r="A656" i="3"/>
  <c r="A980" i="3"/>
  <c r="A398" i="3"/>
  <c r="A486" i="3"/>
  <c r="A908" i="3"/>
  <c r="A972" i="3"/>
  <c r="A723" i="3"/>
  <c r="A760" i="3"/>
  <c r="A403" i="3"/>
  <c r="A821" i="3"/>
  <c r="A739" i="3"/>
  <c r="A872" i="3"/>
  <c r="A519" i="3"/>
  <c r="A634" i="3"/>
  <c r="A861" i="3"/>
  <c r="A999" i="3"/>
  <c r="A974" i="3"/>
  <c r="A1001" i="3"/>
  <c r="A923" i="3"/>
  <c r="A825" i="3"/>
  <c r="A882" i="3"/>
  <c r="A958" i="3"/>
  <c r="A873" i="3"/>
  <c r="A834" i="3"/>
  <c r="A897" i="3"/>
  <c r="A966" i="3"/>
  <c r="A827" i="3"/>
  <c r="A787" i="3"/>
  <c r="A582" i="3"/>
  <c r="A802" i="3"/>
  <c r="A613" i="3"/>
  <c r="A746" i="3"/>
  <c r="A641" i="3"/>
  <c r="A757" i="3"/>
  <c r="A657" i="3"/>
  <c r="A810" i="3"/>
  <c r="A705" i="3"/>
  <c r="A432" i="3"/>
  <c r="A813" i="3"/>
  <c r="A548" i="3"/>
  <c r="A690" i="3"/>
  <c r="A625" i="3"/>
  <c r="A445" i="3"/>
  <c r="A522" i="3"/>
  <c r="A336" i="3"/>
  <c r="A412" i="3"/>
  <c r="A601" i="3"/>
  <c r="A436" i="3"/>
  <c r="A523" i="3"/>
  <c r="A396" i="3"/>
  <c r="A477" i="3"/>
  <c r="A506" i="3"/>
  <c r="A425" i="3"/>
  <c r="A344" i="3"/>
  <c r="A376" i="3"/>
  <c r="A431" i="3"/>
  <c r="A812" i="3"/>
  <c r="A643" i="3"/>
  <c r="A482" i="3"/>
  <c r="A942" i="3"/>
  <c r="A540" i="3"/>
  <c r="A330" i="3"/>
  <c r="A546" i="3"/>
  <c r="A685" i="3"/>
  <c r="A478" i="3"/>
  <c r="A692" i="3"/>
  <c r="A366" i="3"/>
  <c r="A576" i="3"/>
  <c r="A564" i="3"/>
  <c r="A427" i="3"/>
  <c r="A795" i="3"/>
  <c r="A867" i="3"/>
  <c r="A549" i="3"/>
  <c r="A631" i="3"/>
  <c r="A792" i="3"/>
  <c r="A380" i="3"/>
  <c r="A472" i="3"/>
  <c r="A845" i="3"/>
  <c r="A903" i="3"/>
  <c r="A467" i="3"/>
  <c r="A454" i="3"/>
  <c r="A759" i="3"/>
  <c r="A647" i="3"/>
  <c r="A594" i="3"/>
  <c r="A563" i="3"/>
  <c r="A900" i="3"/>
  <c r="A915" i="3"/>
  <c r="A515" i="3"/>
  <c r="A530" i="3"/>
  <c r="A940" i="3"/>
  <c r="A917" i="3"/>
  <c r="A706" i="3"/>
  <c r="A1000" i="3"/>
  <c r="A391" i="3"/>
  <c r="A707" i="3"/>
  <c r="A829" i="3"/>
  <c r="A955" i="3"/>
  <c r="A372" i="3"/>
  <c r="A678" i="3"/>
  <c r="A920" i="3"/>
  <c r="A985" i="3"/>
  <c r="A875" i="3"/>
  <c r="A987" i="3"/>
  <c r="A785" i="3"/>
  <c r="A806" i="3"/>
  <c r="A870" i="3"/>
  <c r="A947" i="3"/>
  <c r="A850" i="3"/>
  <c r="A681" i="3"/>
  <c r="A862" i="3"/>
  <c r="A961" i="3"/>
  <c r="A822" i="3"/>
  <c r="A777" i="3"/>
  <c r="A552" i="3"/>
  <c r="A761" i="3"/>
  <c r="A609" i="3"/>
  <c r="A737" i="3"/>
  <c r="A635" i="3"/>
  <c r="A755" i="3"/>
  <c r="A620" i="3"/>
  <c r="A805" i="3"/>
  <c r="A698" i="3"/>
  <c r="A967" i="3"/>
  <c r="A793" i="3"/>
  <c r="A815" i="3"/>
  <c r="A672" i="3"/>
  <c r="A577" i="3"/>
  <c r="A435" i="3"/>
  <c r="A461" i="3"/>
  <c r="A529" i="3"/>
  <c r="A393" i="3"/>
  <c r="A547" i="3"/>
  <c r="A429" i="3"/>
  <c r="A493" i="3"/>
  <c r="A394" i="3"/>
  <c r="A474" i="3"/>
  <c r="A505" i="3"/>
  <c r="A421" i="3"/>
  <c r="A341" i="3"/>
  <c r="A349" i="3"/>
  <c r="A499" i="3"/>
  <c r="A480" i="3"/>
  <c r="A710" i="3"/>
  <c r="A557" i="3"/>
  <c r="A414" i="3"/>
  <c r="A590" i="3"/>
  <c r="A331" i="3"/>
  <c r="A498" i="3"/>
  <c r="A781" i="3"/>
  <c r="A558" i="3"/>
  <c r="A864" i="3"/>
  <c r="A518" i="3"/>
  <c r="A709" i="3"/>
  <c r="A574" i="3"/>
  <c r="A483" i="3"/>
  <c r="A896" i="3"/>
  <c r="A364" i="3"/>
  <c r="A639" i="3"/>
  <c r="A691" i="3"/>
  <c r="A888" i="3"/>
  <c r="A451" i="3"/>
  <c r="A415" i="3"/>
  <c r="A893" i="3"/>
  <c r="A969" i="3"/>
  <c r="A387" i="3"/>
  <c r="A751" i="3"/>
  <c r="A611" i="3"/>
  <c r="A944" i="3"/>
  <c r="A495" i="3"/>
  <c r="A655" i="3"/>
  <c r="A868" i="3"/>
  <c r="A971" i="3"/>
  <c r="A422" i="3"/>
  <c r="A719" i="3"/>
  <c r="A747" i="3"/>
  <c r="A562" i="3"/>
  <c r="A615" i="3"/>
  <c r="A884" i="3"/>
  <c r="A520" i="3"/>
  <c r="A711" i="3"/>
  <c r="A623" i="3"/>
  <c r="A976" i="3"/>
  <c r="A614" i="3"/>
  <c r="A756" i="3"/>
  <c r="A957" i="3"/>
  <c r="A978" i="3"/>
  <c r="A991" i="3"/>
  <c r="A982" i="3"/>
  <c r="A907" i="3"/>
  <c r="A801" i="3"/>
  <c r="A865" i="3"/>
  <c r="A935" i="3"/>
  <c r="A842" i="3"/>
  <c r="A593" i="3"/>
  <c r="A855" i="3"/>
  <c r="A929" i="3"/>
  <c r="A818" i="3"/>
  <c r="A770" i="3"/>
  <c r="A491" i="3"/>
  <c r="A750" i="3"/>
  <c r="A807" i="3"/>
  <c r="A718" i="3"/>
  <c r="A598" i="3"/>
  <c r="A742" i="3"/>
  <c r="A569" i="3"/>
  <c r="A803" i="3"/>
  <c r="A680" i="3"/>
  <c r="A954" i="3"/>
  <c r="A786" i="3"/>
  <c r="A769" i="3"/>
  <c r="A654" i="3"/>
  <c r="A392" i="3"/>
  <c r="A402" i="3"/>
  <c r="A440" i="3"/>
  <c r="A510" i="3"/>
  <c r="A384" i="3"/>
  <c r="A537" i="3"/>
  <c r="A400" i="3"/>
  <c r="A489" i="3"/>
  <c r="A389" i="3"/>
  <c r="A444" i="3"/>
  <c r="A504" i="3"/>
  <c r="A413" i="3"/>
  <c r="A328" i="3"/>
  <c r="A345" i="3"/>
  <c r="X330" i="3"/>
  <c r="Z330" i="3" s="1"/>
  <c r="X337" i="3"/>
  <c r="Z337" i="3" s="1"/>
  <c r="X345" i="3"/>
  <c r="Z345" i="3" s="1"/>
  <c r="X354" i="3"/>
  <c r="Z354" i="3" s="1"/>
  <c r="X362" i="3"/>
  <c r="Z362" i="3" s="1"/>
  <c r="X374" i="3"/>
  <c r="Z374" i="3" s="1"/>
  <c r="X329" i="3"/>
  <c r="Z329" i="3" s="1"/>
  <c r="X342" i="3"/>
  <c r="Z342" i="3" s="1"/>
  <c r="X353" i="3"/>
  <c r="Z353" i="3" s="1"/>
  <c r="X370" i="3"/>
  <c r="Z370" i="3" s="1"/>
  <c r="X346" i="3"/>
  <c r="Z346" i="3" s="1"/>
  <c r="X350" i="3"/>
  <c r="Z350" i="3" s="1"/>
  <c r="X369" i="3"/>
  <c r="Z369" i="3" s="1"/>
  <c r="X393" i="3"/>
  <c r="Z393" i="3" s="1"/>
  <c r="X361" i="3"/>
  <c r="Z361" i="3" s="1"/>
  <c r="X385" i="3"/>
  <c r="Z385" i="3" s="1"/>
  <c r="X442" i="3"/>
  <c r="Z442" i="3" s="1"/>
  <c r="X463" i="3"/>
  <c r="Z463" i="3" s="1"/>
  <c r="X474" i="3"/>
  <c r="Z474" i="3" s="1"/>
  <c r="X481" i="3"/>
  <c r="Z481" i="3" s="1"/>
  <c r="X490" i="3"/>
  <c r="Z490" i="3" s="1"/>
  <c r="X497" i="3"/>
  <c r="Z497" i="3" s="1"/>
  <c r="X530" i="3"/>
  <c r="Z530" i="3" s="1"/>
  <c r="X538" i="3"/>
  <c r="Z538" i="3" s="1"/>
  <c r="X559" i="3"/>
  <c r="Z559" i="3" s="1"/>
  <c r="X562" i="3"/>
  <c r="Z562" i="3" s="1"/>
  <c r="X571" i="3"/>
  <c r="Z571" i="3" s="1"/>
  <c r="X602" i="3"/>
  <c r="Z602" i="3" s="1"/>
  <c r="X604" i="3"/>
  <c r="Z604" i="3" s="1"/>
  <c r="X613" i="3"/>
  <c r="Z613" i="3" s="1"/>
  <c r="X618" i="3"/>
  <c r="Z618" i="3" s="1"/>
  <c r="X642" i="3"/>
  <c r="Z642" i="3" s="1"/>
  <c r="X389" i="3"/>
  <c r="Z389" i="3" s="1"/>
  <c r="X394" i="3"/>
  <c r="Z394" i="3" s="1"/>
  <c r="X405" i="3"/>
  <c r="Z405" i="3" s="1"/>
  <c r="X418" i="3"/>
  <c r="Z418" i="3" s="1"/>
  <c r="X427" i="3"/>
  <c r="Z427" i="3" s="1"/>
  <c r="X434" i="3"/>
  <c r="Z434" i="3" s="1"/>
  <c r="X439" i="3"/>
  <c r="Z439" i="3" s="1"/>
  <c r="X458" i="3"/>
  <c r="Z458" i="3" s="1"/>
  <c r="X467" i="3"/>
  <c r="Z467" i="3" s="1"/>
  <c r="X469" i="3"/>
  <c r="Z469" i="3" s="1"/>
  <c r="X479" i="3"/>
  <c r="Z479" i="3" s="1"/>
  <c r="X493" i="3"/>
  <c r="Z493" i="3" s="1"/>
  <c r="X545" i="3"/>
  <c r="Z545" i="3" s="1"/>
  <c r="X564" i="3"/>
  <c r="Z564" i="3" s="1"/>
  <c r="X398" i="3"/>
  <c r="Z398" i="3" s="1"/>
  <c r="X446" i="3"/>
  <c r="Z446" i="3" s="1"/>
  <c r="X462" i="3"/>
  <c r="Z462" i="3" s="1"/>
  <c r="X483" i="3"/>
  <c r="Z483" i="3" s="1"/>
  <c r="X508" i="3"/>
  <c r="Z508" i="3" s="1"/>
  <c r="X525" i="3"/>
  <c r="Z525" i="3" s="1"/>
  <c r="X527" i="3"/>
  <c r="Z527" i="3" s="1"/>
  <c r="X537" i="3"/>
  <c r="Z537" i="3" s="1"/>
  <c r="X554" i="3"/>
  <c r="Z554" i="3" s="1"/>
  <c r="X606" i="3"/>
  <c r="Z606" i="3" s="1"/>
  <c r="X366" i="3"/>
  <c r="Z366" i="3" s="1"/>
  <c r="X410" i="3"/>
  <c r="Z410" i="3" s="1"/>
  <c r="X417" i="3"/>
  <c r="Z417" i="3" s="1"/>
  <c r="X441" i="3"/>
  <c r="Z441" i="3" s="1"/>
  <c r="X473" i="3"/>
  <c r="Z473" i="3" s="1"/>
  <c r="X503" i="3"/>
  <c r="Z503" i="3" s="1"/>
  <c r="X515" i="3"/>
  <c r="Z515" i="3" s="1"/>
  <c r="X529" i="3"/>
  <c r="Z529" i="3" s="1"/>
  <c r="X574" i="3"/>
  <c r="Z574" i="3" s="1"/>
  <c r="X591" i="3"/>
  <c r="Z591" i="3" s="1"/>
  <c r="X615" i="3"/>
  <c r="Z615" i="3" s="1"/>
  <c r="X630" i="3"/>
  <c r="Z630" i="3" s="1"/>
  <c r="X637" i="3"/>
  <c r="Z637" i="3" s="1"/>
  <c r="X338" i="3"/>
  <c r="Z338" i="3" s="1"/>
  <c r="X358" i="3"/>
  <c r="Z358" i="3" s="1"/>
  <c r="X378" i="3"/>
  <c r="Z378" i="3" s="1"/>
  <c r="X382" i="3"/>
  <c r="Z382" i="3" s="1"/>
  <c r="X409" i="3"/>
  <c r="Z409" i="3" s="1"/>
  <c r="X414" i="3"/>
  <c r="Z414" i="3" s="1"/>
  <c r="X422" i="3"/>
  <c r="Z422" i="3" s="1"/>
  <c r="X426" i="3"/>
  <c r="Z426" i="3" s="1"/>
  <c r="X433" i="3"/>
  <c r="Z433" i="3" s="1"/>
  <c r="X438" i="3"/>
  <c r="Z438" i="3" s="1"/>
  <c r="X461" i="3"/>
  <c r="Z461" i="3" s="1"/>
  <c r="X466" i="3"/>
  <c r="Z466" i="3" s="1"/>
  <c r="X522" i="3"/>
  <c r="Z522" i="3" s="1"/>
  <c r="X553" i="3"/>
  <c r="Z553" i="3" s="1"/>
  <c r="X556" i="3"/>
  <c r="Z556" i="3" s="1"/>
  <c r="X558" i="3"/>
  <c r="Z558" i="3" s="1"/>
  <c r="X386" i="3"/>
  <c r="Z386" i="3" s="1"/>
  <c r="X402" i="3"/>
  <c r="Z402" i="3" s="1"/>
  <c r="X435" i="3"/>
  <c r="Z435" i="3" s="1"/>
  <c r="X445" i="3"/>
  <c r="Z445" i="3" s="1"/>
  <c r="X468" i="3"/>
  <c r="Z468" i="3" s="1"/>
  <c r="X478" i="3"/>
  <c r="Z478" i="3" s="1"/>
  <c r="X495" i="3"/>
  <c r="Z495" i="3" s="1"/>
  <c r="X502" i="3"/>
  <c r="Z502" i="3" s="1"/>
  <c r="X507" i="3"/>
  <c r="Z507" i="3" s="1"/>
  <c r="X514" i="3"/>
  <c r="Z514" i="3" s="1"/>
  <c r="X390" i="3"/>
  <c r="Z390" i="3" s="1"/>
  <c r="X395" i="3"/>
  <c r="Z395" i="3" s="1"/>
  <c r="X406" i="3"/>
  <c r="Z406" i="3" s="1"/>
  <c r="X419" i="3"/>
  <c r="Z419" i="3" s="1"/>
  <c r="X447" i="3"/>
  <c r="Z447" i="3" s="1"/>
  <c r="X450" i="3"/>
  <c r="Z450" i="3" s="1"/>
  <c r="X465" i="3"/>
  <c r="Z465" i="3" s="1"/>
  <c r="X475" i="3"/>
  <c r="Z475" i="3" s="1"/>
  <c r="X482" i="3"/>
  <c r="Z482" i="3" s="1"/>
  <c r="X498" i="3"/>
  <c r="Z498" i="3" s="1"/>
  <c r="X500" i="3"/>
  <c r="Z500" i="3" s="1"/>
  <c r="X526" i="3"/>
  <c r="Z526" i="3" s="1"/>
  <c r="X542" i="3"/>
  <c r="Z542" i="3" s="1"/>
  <c r="X550" i="3"/>
  <c r="Z550" i="3" s="1"/>
  <c r="X449" i="3"/>
  <c r="Z449" i="3" s="1"/>
  <c r="X494" i="3"/>
  <c r="Z494" i="3" s="1"/>
  <c r="X513" i="3"/>
  <c r="Z513" i="3" s="1"/>
  <c r="X586" i="3"/>
  <c r="Z586" i="3" s="1"/>
  <c r="X638" i="3"/>
  <c r="Z638" i="3" s="1"/>
  <c r="X660" i="3"/>
  <c r="Z660" i="3" s="1"/>
  <c r="X663" i="3"/>
  <c r="Z663" i="3" s="1"/>
  <c r="X668" i="3"/>
  <c r="Z668" i="3" s="1"/>
  <c r="X692" i="3"/>
  <c r="Z692" i="3" s="1"/>
  <c r="X694" i="3"/>
  <c r="Z694" i="3" s="1"/>
  <c r="X714" i="3"/>
  <c r="Z714" i="3" s="1"/>
  <c r="X722" i="3"/>
  <c r="Z722" i="3" s="1"/>
  <c r="X734" i="3"/>
  <c r="Z734" i="3" s="1"/>
  <c r="X747" i="3"/>
  <c r="Z747" i="3" s="1"/>
  <c r="X763" i="3"/>
  <c r="Z763" i="3" s="1"/>
  <c r="X767" i="3"/>
  <c r="Z767" i="3" s="1"/>
  <c r="X772" i="3"/>
  <c r="Z772" i="3" s="1"/>
  <c r="X786" i="3"/>
  <c r="Z786" i="3" s="1"/>
  <c r="X791" i="3"/>
  <c r="Z791" i="3" s="1"/>
  <c r="X377" i="3"/>
  <c r="Z377" i="3" s="1"/>
  <c r="X506" i="3"/>
  <c r="Z506" i="3" s="1"/>
  <c r="X555" i="3"/>
  <c r="Z555" i="3" s="1"/>
  <c r="X581" i="3"/>
  <c r="Z581" i="3" s="1"/>
  <c r="X588" i="3"/>
  <c r="Z588" i="3" s="1"/>
  <c r="X590" i="3"/>
  <c r="Z590" i="3" s="1"/>
  <c r="X610" i="3"/>
  <c r="Z610" i="3" s="1"/>
  <c r="X644" i="3"/>
  <c r="Z644" i="3" s="1"/>
  <c r="X685" i="3"/>
  <c r="Z685" i="3" s="1"/>
  <c r="X698" i="3"/>
  <c r="Z698" i="3" s="1"/>
  <c r="X705" i="3"/>
  <c r="Z705" i="3" s="1"/>
  <c r="X719" i="3"/>
  <c r="Z719" i="3" s="1"/>
  <c r="X738" i="3"/>
  <c r="Z738" i="3" s="1"/>
  <c r="X751" i="3"/>
  <c r="Z751" i="3" s="1"/>
  <c r="X798" i="3"/>
  <c r="Z798" i="3" s="1"/>
  <c r="X803" i="3"/>
  <c r="Z803" i="3" s="1"/>
  <c r="X810" i="3"/>
  <c r="Z810" i="3" s="1"/>
  <c r="X814" i="3"/>
  <c r="Z814" i="3" s="1"/>
  <c r="X835" i="3"/>
  <c r="Z835" i="3" s="1"/>
  <c r="X840" i="3"/>
  <c r="Z840" i="3" s="1"/>
  <c r="X843" i="3"/>
  <c r="Z843" i="3" s="1"/>
  <c r="X850" i="3"/>
  <c r="Z850" i="3" s="1"/>
  <c r="X859" i="3"/>
  <c r="Z859" i="3" s="1"/>
  <c r="X875" i="3"/>
  <c r="Z875" i="3" s="1"/>
  <c r="X884" i="3"/>
  <c r="Z884" i="3" s="1"/>
  <c r="X919" i="3"/>
  <c r="Z919" i="3" s="1"/>
  <c r="X922" i="3"/>
  <c r="Z922" i="3" s="1"/>
  <c r="X932" i="3"/>
  <c r="Z932" i="3" s="1"/>
  <c r="X947" i="3"/>
  <c r="Z947" i="3" s="1"/>
  <c r="X950" i="3"/>
  <c r="Z950" i="3" s="1"/>
  <c r="X957" i="3"/>
  <c r="Z957" i="3" s="1"/>
  <c r="X975" i="3"/>
  <c r="Z975" i="3" s="1"/>
  <c r="X425" i="3"/>
  <c r="Z425" i="3" s="1"/>
  <c r="X546" i="3"/>
  <c r="Z546" i="3" s="1"/>
  <c r="X583" i="3"/>
  <c r="Z583" i="3" s="1"/>
  <c r="X614" i="3"/>
  <c r="Z614" i="3" s="1"/>
  <c r="X620" i="3"/>
  <c r="Z620" i="3" s="1"/>
  <c r="X674" i="3"/>
  <c r="Z674" i="3" s="1"/>
  <c r="X677" i="3"/>
  <c r="Z677" i="3" s="1"/>
  <c r="X701" i="3"/>
  <c r="Z701" i="3" s="1"/>
  <c r="X707" i="3"/>
  <c r="Z707" i="3" s="1"/>
  <c r="X721" i="3"/>
  <c r="Z721" i="3" s="1"/>
  <c r="X724" i="3"/>
  <c r="Z724" i="3" s="1"/>
  <c r="X742" i="3"/>
  <c r="Z742" i="3" s="1"/>
  <c r="X755" i="3"/>
  <c r="Z755" i="3" s="1"/>
  <c r="X762" i="3"/>
  <c r="Z762" i="3" s="1"/>
  <c r="X779" i="3"/>
  <c r="Z779" i="3" s="1"/>
  <c r="X818" i="3"/>
  <c r="Z818" i="3" s="1"/>
  <c r="X824" i="3"/>
  <c r="Z824" i="3" s="1"/>
  <c r="X430" i="3"/>
  <c r="Z430" i="3" s="1"/>
  <c r="X437" i="3"/>
  <c r="Z437" i="3" s="1"/>
  <c r="X509" i="3"/>
  <c r="Z509" i="3" s="1"/>
  <c r="X585" i="3"/>
  <c r="Z585" i="3" s="1"/>
  <c r="X594" i="3"/>
  <c r="Z594" i="3" s="1"/>
  <c r="X596" i="3"/>
  <c r="Z596" i="3" s="1"/>
  <c r="X622" i="3"/>
  <c r="Z622" i="3" s="1"/>
  <c r="X641" i="3"/>
  <c r="Z641" i="3" s="1"/>
  <c r="X646" i="3"/>
  <c r="Z646" i="3" s="1"/>
  <c r="X676" i="3"/>
  <c r="Z676" i="3" s="1"/>
  <c r="X679" i="3"/>
  <c r="Z679" i="3" s="1"/>
  <c r="X718" i="3"/>
  <c r="Z718" i="3" s="1"/>
  <c r="X746" i="3"/>
  <c r="Z746" i="3" s="1"/>
  <c r="X766" i="3"/>
  <c r="Z766" i="3" s="1"/>
  <c r="X578" i="3"/>
  <c r="Z578" i="3" s="1"/>
  <c r="X609" i="3"/>
  <c r="Z609" i="3" s="1"/>
  <c r="X629" i="3"/>
  <c r="Z629" i="3" s="1"/>
  <c r="X653" i="3"/>
  <c r="Z653" i="3" s="1"/>
  <c r="X655" i="3"/>
  <c r="Z655" i="3" s="1"/>
  <c r="X662" i="3"/>
  <c r="Z662" i="3" s="1"/>
  <c r="X671" i="3"/>
  <c r="Z671" i="3" s="1"/>
  <c r="X682" i="3"/>
  <c r="Z682" i="3" s="1"/>
  <c r="X693" i="3"/>
  <c r="Z693" i="3" s="1"/>
  <c r="X731" i="3"/>
  <c r="Z731" i="3" s="1"/>
  <c r="X750" i="3"/>
  <c r="Z750" i="3" s="1"/>
  <c r="X759" i="3"/>
  <c r="Z759" i="3" s="1"/>
  <c r="X802" i="3"/>
  <c r="Z802" i="3" s="1"/>
  <c r="X812" i="3"/>
  <c r="Z812" i="3" s="1"/>
  <c r="X401" i="3"/>
  <c r="Z401" i="3" s="1"/>
  <c r="X505" i="3"/>
  <c r="Z505" i="3" s="1"/>
  <c r="X582" i="3"/>
  <c r="Z582" i="3" s="1"/>
  <c r="X587" i="3"/>
  <c r="Z587" i="3" s="1"/>
  <c r="X650" i="3"/>
  <c r="Z650" i="3" s="1"/>
  <c r="X669" i="3"/>
  <c r="Z669" i="3" s="1"/>
  <c r="X703" i="3"/>
  <c r="Z703" i="3" s="1"/>
  <c r="X723" i="3"/>
  <c r="Z723" i="3" s="1"/>
  <c r="X735" i="3"/>
  <c r="Z735" i="3" s="1"/>
  <c r="X754" i="3"/>
  <c r="Z754" i="3" s="1"/>
  <c r="X770" i="3"/>
  <c r="Z770" i="3" s="1"/>
  <c r="X775" i="3"/>
  <c r="Z775" i="3" s="1"/>
  <c r="X787" i="3"/>
  <c r="Z787" i="3" s="1"/>
  <c r="X795" i="3"/>
  <c r="Z795" i="3" s="1"/>
  <c r="X816" i="3"/>
  <c r="Z816" i="3" s="1"/>
  <c r="X826" i="3"/>
  <c r="Z826" i="3" s="1"/>
  <c r="X836" i="3"/>
  <c r="Z836" i="3" s="1"/>
  <c r="X847" i="3"/>
  <c r="Z847" i="3" s="1"/>
  <c r="X411" i="3"/>
  <c r="Z411" i="3" s="1"/>
  <c r="X593" i="3"/>
  <c r="Z593" i="3" s="1"/>
  <c r="X605" i="3"/>
  <c r="Z605" i="3" s="1"/>
  <c r="X626" i="3"/>
  <c r="Z626" i="3" s="1"/>
  <c r="X645" i="3"/>
  <c r="Z645" i="3" s="1"/>
  <c r="X661" i="3"/>
  <c r="Z661" i="3" s="1"/>
  <c r="X686" i="3"/>
  <c r="Z686" i="3" s="1"/>
  <c r="X706" i="3"/>
  <c r="Z706" i="3" s="1"/>
  <c r="X717" i="3"/>
  <c r="Z717" i="3" s="1"/>
  <c r="X739" i="3"/>
  <c r="Z739" i="3" s="1"/>
  <c r="X782" i="3"/>
  <c r="Z782" i="3" s="1"/>
  <c r="X794" i="3"/>
  <c r="Z794" i="3" s="1"/>
  <c r="X799" i="3"/>
  <c r="Z799" i="3" s="1"/>
  <c r="X804" i="3"/>
  <c r="Z804" i="3" s="1"/>
  <c r="X822" i="3"/>
  <c r="Z822" i="3" s="1"/>
  <c r="X831" i="3"/>
  <c r="Z831" i="3" s="1"/>
  <c r="X484" i="3"/>
  <c r="Z484" i="3" s="1"/>
  <c r="X570" i="3"/>
  <c r="Z570" i="3" s="1"/>
  <c r="X577" i="3"/>
  <c r="Z577" i="3" s="1"/>
  <c r="X621" i="3"/>
  <c r="Z621" i="3" s="1"/>
  <c r="X820" i="3"/>
  <c r="Z820" i="3" s="1"/>
  <c r="X851" i="3"/>
  <c r="Z851" i="3" s="1"/>
  <c r="X855" i="3"/>
  <c r="Z855" i="3" s="1"/>
  <c r="X879" i="3"/>
  <c r="Z879" i="3" s="1"/>
  <c r="X927" i="3"/>
  <c r="Z927" i="3" s="1"/>
  <c r="X936" i="3"/>
  <c r="Z936" i="3" s="1"/>
  <c r="X938" i="3"/>
  <c r="Z938" i="3" s="1"/>
  <c r="X954" i="3"/>
  <c r="Z954" i="3" s="1"/>
  <c r="X983" i="3"/>
  <c r="Z983" i="3" s="1"/>
  <c r="X979" i="3"/>
  <c r="Z979" i="3" s="1"/>
  <c r="X666" i="3"/>
  <c r="Z666" i="3" s="1"/>
  <c r="X708" i="3"/>
  <c r="Z708" i="3" s="1"/>
  <c r="X788" i="3"/>
  <c r="Z788" i="3" s="1"/>
  <c r="X807" i="3"/>
  <c r="Z807" i="3" s="1"/>
  <c r="X834" i="3"/>
  <c r="Z834" i="3" s="1"/>
  <c r="X866" i="3"/>
  <c r="Z866" i="3" s="1"/>
  <c r="X871" i="3"/>
  <c r="Z871" i="3" s="1"/>
  <c r="X874" i="3"/>
  <c r="Z874" i="3" s="1"/>
  <c r="X883" i="3"/>
  <c r="Z883" i="3" s="1"/>
  <c r="X890" i="3"/>
  <c r="Z890" i="3" s="1"/>
  <c r="X900" i="3"/>
  <c r="Z900" i="3" s="1"/>
  <c r="X914" i="3"/>
  <c r="Z914" i="3" s="1"/>
  <c r="X842" i="3"/>
  <c r="Z842" i="3" s="1"/>
  <c r="X887" i="3"/>
  <c r="Z887" i="3" s="1"/>
  <c r="X895" i="3"/>
  <c r="Z895" i="3" s="1"/>
  <c r="X931" i="3"/>
  <c r="Z931" i="3" s="1"/>
  <c r="X935" i="3"/>
  <c r="Z935" i="3" s="1"/>
  <c r="X634" i="3"/>
  <c r="Z634" i="3" s="1"/>
  <c r="X868" i="3"/>
  <c r="Z868" i="3" s="1"/>
  <c r="X882" i="3"/>
  <c r="Z882" i="3" s="1"/>
  <c r="X904" i="3"/>
  <c r="Z904" i="3" s="1"/>
  <c r="X916" i="3"/>
  <c r="Z916" i="3" s="1"/>
  <c r="X952" i="3"/>
  <c r="Z952" i="3" s="1"/>
  <c r="X956" i="3"/>
  <c r="Z956" i="3" s="1"/>
  <c r="X963" i="3"/>
  <c r="Z963" i="3" s="1"/>
  <c r="X972" i="3"/>
  <c r="Z972" i="3" s="1"/>
  <c r="X976" i="3"/>
  <c r="Z976" i="3" s="1"/>
  <c r="X992" i="3"/>
  <c r="Z992" i="3" s="1"/>
  <c r="X652" i="3"/>
  <c r="Z652" i="3" s="1"/>
  <c r="X778" i="3"/>
  <c r="Z778" i="3" s="1"/>
  <c r="X819" i="3"/>
  <c r="Z819" i="3" s="1"/>
  <c r="X839" i="3"/>
  <c r="Z839" i="3" s="1"/>
  <c r="X852" i="3"/>
  <c r="Z852" i="3" s="1"/>
  <c r="X702" i="3"/>
  <c r="Z702" i="3" s="1"/>
  <c r="X730" i="3"/>
  <c r="Z730" i="3" s="1"/>
  <c r="X743" i="3"/>
  <c r="Z743" i="3" s="1"/>
  <c r="X771" i="3"/>
  <c r="Z771" i="3" s="1"/>
  <c r="X815" i="3"/>
  <c r="Z815" i="3" s="1"/>
  <c r="X823" i="3"/>
  <c r="Z823" i="3" s="1"/>
  <c r="X863" i="3"/>
  <c r="Z863" i="3" s="1"/>
  <c r="X899" i="3"/>
  <c r="Z899" i="3" s="1"/>
  <c r="X923" i="3"/>
  <c r="Z923" i="3" s="1"/>
  <c r="X930" i="3"/>
  <c r="Z930" i="3" s="1"/>
  <c r="X939" i="3"/>
  <c r="Z939" i="3" s="1"/>
  <c r="X811" i="3"/>
  <c r="Z811" i="3" s="1"/>
  <c r="X856" i="3"/>
  <c r="Z856" i="3" s="1"/>
  <c r="X898" i="3"/>
  <c r="Z898" i="3" s="1"/>
  <c r="X906" i="3"/>
  <c r="Z906" i="3" s="1"/>
  <c r="X911" i="3"/>
  <c r="Z911" i="3" s="1"/>
  <c r="X920" i="3"/>
  <c r="Z920" i="3" s="1"/>
  <c r="X628" i="3"/>
  <c r="Z628" i="3" s="1"/>
  <c r="X658" i="3"/>
  <c r="Z658" i="3" s="1"/>
  <c r="X678" i="3"/>
  <c r="Z678" i="3" s="1"/>
  <c r="X690" i="3"/>
  <c r="Z690" i="3" s="1"/>
  <c r="X756" i="3"/>
  <c r="Z756" i="3" s="1"/>
  <c r="X783" i="3"/>
  <c r="Z783" i="3" s="1"/>
  <c r="X827" i="3"/>
  <c r="Z827" i="3" s="1"/>
  <c r="X858" i="3"/>
  <c r="Z858" i="3" s="1"/>
  <c r="X867" i="3"/>
  <c r="Z867" i="3" s="1"/>
  <c r="X872" i="3"/>
  <c r="Z872" i="3" s="1"/>
  <c r="X991" i="3"/>
  <c r="Z991" i="3" s="1"/>
  <c r="X955" i="3"/>
  <c r="Z955" i="3" s="1"/>
  <c r="X984" i="3"/>
  <c r="Z984" i="3" s="1"/>
  <c r="X986" i="3"/>
  <c r="Z986" i="3" s="1"/>
  <c r="X1000" i="3"/>
  <c r="Z1000" i="3" s="1"/>
  <c r="X888" i="3"/>
  <c r="Z888" i="3" s="1"/>
  <c r="X995" i="3"/>
  <c r="Z995" i="3" s="1"/>
  <c r="X978" i="3"/>
  <c r="Z978" i="3" s="1"/>
  <c r="X907" i="3"/>
  <c r="Z907" i="3" s="1"/>
  <c r="X968" i="3"/>
  <c r="Z968" i="3" s="1"/>
  <c r="X891" i="3"/>
  <c r="Z891" i="3" s="1"/>
  <c r="X903" i="3"/>
  <c r="Z903" i="3" s="1"/>
  <c r="X980" i="3"/>
  <c r="Z980" i="3" s="1"/>
  <c r="X999" i="3"/>
  <c r="Z999" i="3" s="1"/>
  <c r="X915" i="3"/>
  <c r="Z915" i="3" s="1"/>
  <c r="X951" i="3"/>
  <c r="Z951" i="3" s="1"/>
  <c r="X967" i="3"/>
  <c r="Z967" i="3" s="1"/>
  <c r="X971" i="3"/>
  <c r="Z971" i="3" s="1"/>
  <c r="X987" i="3"/>
  <c r="Z987" i="3" s="1"/>
  <c r="X993" i="3"/>
  <c r="Z993" i="3" s="1"/>
  <c r="X908" i="3"/>
  <c r="Z908" i="3" s="1"/>
  <c r="X946" i="3"/>
  <c r="Z946" i="3" s="1"/>
  <c r="X889" i="3"/>
  <c r="Z889" i="3" s="1"/>
  <c r="X828" i="3"/>
  <c r="Z828" i="3" s="1"/>
  <c r="X960" i="3"/>
  <c r="Z960" i="3" s="1"/>
  <c r="X749" i="3"/>
  <c r="Z749" i="3" s="1"/>
  <c r="X623" i="3"/>
  <c r="Z623" i="3" s="1"/>
  <c r="X675" i="3"/>
  <c r="Z675" i="3" s="1"/>
  <c r="X684" i="3"/>
  <c r="Z684" i="3" s="1"/>
  <c r="X792" i="3"/>
  <c r="Z792" i="3" s="1"/>
  <c r="X639" i="3"/>
  <c r="Z639" i="3" s="1"/>
  <c r="X733" i="3"/>
  <c r="Z733" i="3" s="1"/>
  <c r="X729" i="3"/>
  <c r="Z729" i="3" s="1"/>
  <c r="X680" i="3"/>
  <c r="Z680" i="3" s="1"/>
  <c r="X592" i="3"/>
  <c r="Z592" i="3" s="1"/>
  <c r="X381" i="3"/>
  <c r="Z381" i="3" s="1"/>
  <c r="X560" i="3"/>
  <c r="Z560" i="3" s="1"/>
  <c r="X897" i="3"/>
  <c r="Z897" i="3" s="1"/>
  <c r="X670" i="3"/>
  <c r="Z670" i="3" s="1"/>
  <c r="X776" i="3"/>
  <c r="Z776" i="3" s="1"/>
  <c r="X937" i="3"/>
  <c r="Z937" i="3" s="1"/>
  <c r="X958" i="3"/>
  <c r="Z958" i="3" s="1"/>
  <c r="X1001" i="3"/>
  <c r="Z1001" i="3" s="1"/>
  <c r="X753" i="3"/>
  <c r="Z753" i="3" s="1"/>
  <c r="X672" i="3"/>
  <c r="Z672" i="3" s="1"/>
  <c r="X601" i="3"/>
  <c r="Z601" i="3" s="1"/>
  <c r="X725" i="3"/>
  <c r="Z725" i="3" s="1"/>
  <c r="X600" i="3"/>
  <c r="Z600" i="3" s="1"/>
  <c r="X573" i="3"/>
  <c r="Z573" i="3" s="1"/>
  <c r="X504" i="3"/>
  <c r="Z504" i="3" s="1"/>
  <c r="X619" i="3"/>
  <c r="Z619" i="3" s="1"/>
  <c r="X536" i="3"/>
  <c r="Z536" i="3" s="1"/>
  <c r="X440" i="3"/>
  <c r="Z440" i="3" s="1"/>
  <c r="X451" i="3"/>
  <c r="Z451" i="3" s="1"/>
  <c r="X549" i="3"/>
  <c r="Z549" i="3" s="1"/>
  <c r="X485" i="3"/>
  <c r="Z485" i="3" s="1"/>
  <c r="X364" i="3"/>
  <c r="Z364" i="3" s="1"/>
  <c r="X561" i="3"/>
  <c r="Z561" i="3" s="1"/>
  <c r="X998" i="3"/>
  <c r="Z998" i="3" s="1"/>
  <c r="X869" i="3"/>
  <c r="Z869" i="3" s="1"/>
  <c r="X796" i="3"/>
  <c r="Z796" i="3" s="1"/>
  <c r="X942" i="3"/>
  <c r="Z942" i="3" s="1"/>
  <c r="X808" i="3"/>
  <c r="Z808" i="3" s="1"/>
  <c r="X825" i="3"/>
  <c r="Z825" i="3" s="1"/>
  <c r="X584" i="3"/>
  <c r="Z584" i="3" s="1"/>
  <c r="X664" i="3"/>
  <c r="Z664" i="3" s="1"/>
  <c r="X768" i="3"/>
  <c r="Z768" i="3" s="1"/>
  <c r="X611" i="3"/>
  <c r="Z611" i="3" s="1"/>
  <c r="X773" i="3"/>
  <c r="Z773" i="3" s="1"/>
  <c r="X709" i="3"/>
  <c r="Z709" i="3" s="1"/>
  <c r="X966" i="3"/>
  <c r="Z966" i="3" s="1"/>
  <c r="X892" i="3"/>
  <c r="Z892" i="3" s="1"/>
  <c r="X569" i="3"/>
  <c r="Z569" i="3" s="1"/>
  <c r="X359" i="3"/>
  <c r="Z359" i="3" s="1"/>
  <c r="X464" i="3"/>
  <c r="Z464" i="3" s="1"/>
  <c r="X989" i="3"/>
  <c r="Z989" i="3" s="1"/>
  <c r="X994" i="3"/>
  <c r="Z994" i="3" s="1"/>
  <c r="X985" i="3"/>
  <c r="Z985" i="3" s="1"/>
  <c r="X981" i="3"/>
  <c r="Z981" i="3" s="1"/>
  <c r="X849" i="3"/>
  <c r="Z849" i="3" s="1"/>
  <c r="X841" i="3"/>
  <c r="Z841" i="3" s="1"/>
  <c r="X870" i="3"/>
  <c r="Z870" i="3" s="1"/>
  <c r="X990" i="3"/>
  <c r="Z990" i="3" s="1"/>
  <c r="X860" i="3"/>
  <c r="Z860" i="3" s="1"/>
  <c r="X599" i="3"/>
  <c r="Z599" i="3" s="1"/>
  <c r="X801" i="3"/>
  <c r="Z801" i="3" s="1"/>
  <c r="X688" i="3"/>
  <c r="Z688" i="3" s="1"/>
  <c r="X780" i="3"/>
  <c r="Z780" i="3" s="1"/>
  <c r="X720" i="3"/>
  <c r="Z720" i="3" s="1"/>
  <c r="X704" i="3"/>
  <c r="Z704" i="3" s="1"/>
  <c r="X598" i="3"/>
  <c r="Z598" i="3" s="1"/>
  <c r="X961" i="3"/>
  <c r="Z961" i="3" s="1"/>
  <c r="X800" i="3"/>
  <c r="Z800" i="3" s="1"/>
  <c r="X567" i="3"/>
  <c r="Z567" i="3" s="1"/>
  <c r="X627" i="3"/>
  <c r="Z627" i="3" s="1"/>
  <c r="X399" i="3"/>
  <c r="Z399" i="3" s="1"/>
  <c r="X580" i="3"/>
  <c r="Z580" i="3" s="1"/>
  <c r="X541" i="3"/>
  <c r="Z541" i="3" s="1"/>
  <c r="X457" i="3"/>
  <c r="Z457" i="3" s="1"/>
  <c r="X635" i="3"/>
  <c r="Z635" i="3" s="1"/>
  <c r="X384" i="3"/>
  <c r="Z384" i="3" s="1"/>
  <c r="X351" i="3"/>
  <c r="Z351" i="3" s="1"/>
  <c r="X944" i="3"/>
  <c r="Z944" i="3" s="1"/>
  <c r="X845" i="3"/>
  <c r="Z845" i="3" s="1"/>
  <c r="X829" i="3"/>
  <c r="Z829" i="3" s="1"/>
  <c r="X977" i="3"/>
  <c r="Z977" i="3" s="1"/>
  <c r="X973" i="3"/>
  <c r="Z973" i="3" s="1"/>
  <c r="X885" i="3"/>
  <c r="Z885" i="3" s="1"/>
  <c r="X917" i="3"/>
  <c r="Z917" i="3" s="1"/>
  <c r="X853" i="3"/>
  <c r="Z853" i="3" s="1"/>
  <c r="X970" i="3"/>
  <c r="Z970" i="3" s="1"/>
  <c r="X933" i="3"/>
  <c r="Z933" i="3" s="1"/>
  <c r="X876" i="3"/>
  <c r="Z876" i="3" s="1"/>
  <c r="X988" i="3"/>
  <c r="Z988" i="3" s="1"/>
  <c r="X857" i="3"/>
  <c r="Z857" i="3" s="1"/>
  <c r="X656" i="3"/>
  <c r="Z656" i="3" s="1"/>
  <c r="X568" i="3"/>
  <c r="Z568" i="3" s="1"/>
  <c r="X761" i="3"/>
  <c r="Z761" i="3" s="1"/>
  <c r="X697" i="3"/>
  <c r="Z697" i="3" s="1"/>
  <c r="X565" i="3"/>
  <c r="Z565" i="3" s="1"/>
  <c r="X713" i="3"/>
  <c r="Z713" i="3" s="1"/>
  <c r="X616" i="3"/>
  <c r="Z616" i="3" s="1"/>
  <c r="X516" i="3"/>
  <c r="Z516" i="3" s="1"/>
  <c r="X432" i="3"/>
  <c r="Z432" i="3" s="1"/>
  <c r="X392" i="3"/>
  <c r="Z392" i="3" s="1"/>
  <c r="X397" i="3"/>
  <c r="Z397" i="3" s="1"/>
  <c r="X969" i="3"/>
  <c r="Z969" i="3" s="1"/>
  <c r="X962" i="3"/>
  <c r="Z962" i="3" s="1"/>
  <c r="X974" i="3"/>
  <c r="Z974" i="3" s="1"/>
  <c r="X905" i="3"/>
  <c r="Z905" i="3" s="1"/>
  <c r="X838" i="3"/>
  <c r="Z838" i="3" s="1"/>
  <c r="X774" i="3"/>
  <c r="Z774" i="3" s="1"/>
  <c r="X833" i="3"/>
  <c r="Z833" i="3" s="1"/>
  <c r="X821" i="3"/>
  <c r="Z821" i="3" s="1"/>
  <c r="X918" i="3"/>
  <c r="Z918" i="3" s="1"/>
  <c r="X854" i="3"/>
  <c r="Z854" i="3" s="1"/>
  <c r="X924" i="3"/>
  <c r="Z924" i="3" s="1"/>
  <c r="X873" i="3"/>
  <c r="Z873" i="3" s="1"/>
  <c r="X982" i="3"/>
  <c r="Z982" i="3" s="1"/>
  <c r="X769" i="3"/>
  <c r="Z769" i="3" s="1"/>
  <c r="X654" i="3"/>
  <c r="Z654" i="3" s="1"/>
  <c r="X789" i="3"/>
  <c r="Z789" i="3" s="1"/>
  <c r="X700" i="3"/>
  <c r="Z700" i="3" s="1"/>
  <c r="X785" i="3"/>
  <c r="Z785" i="3" s="1"/>
  <c r="X659" i="3"/>
  <c r="Z659" i="3" s="1"/>
  <c r="X421" i="3"/>
  <c r="Z421" i="3" s="1"/>
  <c r="X532" i="3"/>
  <c r="Z532" i="3" s="1"/>
  <c r="X453" i="3"/>
  <c r="Z453" i="3" s="1"/>
  <c r="X496" i="3"/>
  <c r="Z496" i="3" s="1"/>
  <c r="X512" i="3"/>
  <c r="Z512" i="3" s="1"/>
  <c r="X436" i="3"/>
  <c r="Z436" i="3" s="1"/>
  <c r="X597" i="3"/>
  <c r="Z597" i="3" s="1"/>
  <c r="X326" i="3"/>
  <c r="Z326" i="3" s="1"/>
  <c r="X335" i="3"/>
  <c r="Z335" i="3" s="1"/>
  <c r="X365" i="3"/>
  <c r="Z365" i="3" s="1"/>
  <c r="X333" i="3"/>
  <c r="Z333" i="3" s="1"/>
  <c r="X948" i="3"/>
  <c r="Z948" i="3" s="1"/>
  <c r="X913" i="3"/>
  <c r="Z913" i="3" s="1"/>
  <c r="X817" i="3"/>
  <c r="Z817" i="3" s="1"/>
  <c r="X965" i="3"/>
  <c r="Z965" i="3" s="1"/>
  <c r="X921" i="3"/>
  <c r="Z921" i="3" s="1"/>
  <c r="X953" i="3"/>
  <c r="Z953" i="3" s="1"/>
  <c r="X557" i="3"/>
  <c r="Z557" i="3" s="1"/>
  <c r="X760" i="3"/>
  <c r="Z760" i="3" s="1"/>
  <c r="X699" i="3"/>
  <c r="Z699" i="3" s="1"/>
  <c r="X647" i="3"/>
  <c r="Z647" i="3" s="1"/>
  <c r="X632" i="3"/>
  <c r="Z632" i="3" s="1"/>
  <c r="X695" i="3"/>
  <c r="Z695" i="3" s="1"/>
  <c r="X643" i="3"/>
  <c r="Z643" i="3" s="1"/>
  <c r="X865" i="3"/>
  <c r="Z865" i="3" s="1"/>
  <c r="X757" i="3"/>
  <c r="Z757" i="3" s="1"/>
  <c r="X657" i="3"/>
  <c r="Z657" i="3" s="1"/>
  <c r="X415" i="3"/>
  <c r="Z415" i="3" s="1"/>
  <c r="X528" i="3"/>
  <c r="Z528" i="3" s="1"/>
  <c r="X341" i="3"/>
  <c r="Z341" i="3" s="1"/>
  <c r="X343" i="3"/>
  <c r="Z343" i="3" s="1"/>
  <c r="X499" i="3"/>
  <c r="Z499" i="3" s="1"/>
  <c r="X424" i="3"/>
  <c r="Z424" i="3" s="1"/>
  <c r="X949" i="3"/>
  <c r="Z949" i="3" s="1"/>
  <c r="X934" i="3"/>
  <c r="Z934" i="3" s="1"/>
  <c r="X929" i="3"/>
  <c r="Z929" i="3" s="1"/>
  <c r="X997" i="3"/>
  <c r="Z997" i="3" s="1"/>
  <c r="X881" i="3"/>
  <c r="Z881" i="3" s="1"/>
  <c r="X901" i="3"/>
  <c r="Z901" i="3" s="1"/>
  <c r="X886" i="3"/>
  <c r="Z886" i="3" s="1"/>
  <c r="X813" i="3"/>
  <c r="Z813" i="3" s="1"/>
  <c r="X612" i="3"/>
  <c r="Z612" i="3" s="1"/>
  <c r="X837" i="3"/>
  <c r="Z837" i="3" s="1"/>
  <c r="X902" i="3"/>
  <c r="Z902" i="3" s="1"/>
  <c r="X940" i="3"/>
  <c r="Z940" i="3" s="1"/>
  <c r="X758" i="3"/>
  <c r="Z758" i="3" s="1"/>
  <c r="X640" i="3"/>
  <c r="Z640" i="3" s="1"/>
  <c r="X844" i="3"/>
  <c r="Z844" i="3" s="1"/>
  <c r="X745" i="3"/>
  <c r="Z745" i="3" s="1"/>
  <c r="X589" i="3"/>
  <c r="Z589" i="3" s="1"/>
  <c r="X741" i="3"/>
  <c r="Z741" i="3" s="1"/>
  <c r="X737" i="3"/>
  <c r="Z737" i="3" s="1"/>
  <c r="X648" i="3"/>
  <c r="Z648" i="3" s="1"/>
  <c r="X375" i="3"/>
  <c r="Z375" i="3" s="1"/>
  <c r="X687" i="3"/>
  <c r="Z687" i="3" s="1"/>
  <c r="X383" i="3"/>
  <c r="Z383" i="3" s="1"/>
  <c r="X519" i="3"/>
  <c r="Z519" i="3" s="1"/>
  <c r="X408" i="3"/>
  <c r="Z408" i="3" s="1"/>
  <c r="X367" i="3"/>
  <c r="Z367" i="3" s="1"/>
  <c r="X563" i="3"/>
  <c r="Z563" i="3" s="1"/>
  <c r="X348" i="3"/>
  <c r="Z348" i="3" s="1"/>
  <c r="X476" i="3"/>
  <c r="Z476" i="3" s="1"/>
  <c r="X566" i="3"/>
  <c r="Z566" i="3" s="1"/>
  <c r="X492" i="3"/>
  <c r="Z492" i="3" s="1"/>
  <c r="X420" i="3"/>
  <c r="Z420" i="3" s="1"/>
  <c r="X443" i="3"/>
  <c r="Z443" i="3" s="1"/>
  <c r="X357" i="3"/>
  <c r="Z357" i="3" s="1"/>
  <c r="X959" i="3"/>
  <c r="Z959" i="3" s="1"/>
  <c r="X925" i="3"/>
  <c r="Z925" i="3" s="1"/>
  <c r="X797" i="3"/>
  <c r="Z797" i="3" s="1"/>
  <c r="X517" i="3"/>
  <c r="Z517" i="3" s="1"/>
  <c r="X460" i="3"/>
  <c r="Z460" i="3" s="1"/>
  <c r="X373" i="3"/>
  <c r="Z373" i="3" s="1"/>
  <c r="X448" i="3"/>
  <c r="Z448" i="3" s="1"/>
  <c r="X334" i="3"/>
  <c r="Z334" i="3" s="1"/>
  <c r="X349" i="3"/>
  <c r="Z349" i="3" s="1"/>
  <c r="X752" i="3"/>
  <c r="Z752" i="3" s="1"/>
  <c r="X784" i="3"/>
  <c r="Z784" i="3" s="1"/>
  <c r="X809" i="3"/>
  <c r="Z809" i="3" s="1"/>
  <c r="X716" i="3"/>
  <c r="Z716" i="3" s="1"/>
  <c r="X404" i="3"/>
  <c r="Z404" i="3" s="1"/>
  <c r="X360" i="3"/>
  <c r="Z360" i="3" s="1"/>
  <c r="X352" i="3"/>
  <c r="Z352" i="3" s="1"/>
  <c r="X912" i="3"/>
  <c r="Z912" i="3" s="1"/>
  <c r="X926" i="3"/>
  <c r="Z926" i="3" s="1"/>
  <c r="X878" i="3"/>
  <c r="Z878" i="3" s="1"/>
  <c r="X941" i="3"/>
  <c r="Z941" i="3" s="1"/>
  <c r="X328" i="3"/>
  <c r="Z328" i="3" s="1"/>
  <c r="X431" i="3"/>
  <c r="Z431" i="3" s="1"/>
  <c r="X608" i="3"/>
  <c r="Z608" i="3" s="1"/>
  <c r="X624" i="3"/>
  <c r="Z624" i="3" s="1"/>
  <c r="X412" i="3"/>
  <c r="Z412" i="3" s="1"/>
  <c r="X403" i="3"/>
  <c r="Z403" i="3" s="1"/>
  <c r="X376" i="3"/>
  <c r="Z376" i="3" s="1"/>
  <c r="X894" i="3"/>
  <c r="Z894" i="3" s="1"/>
  <c r="X861" i="3"/>
  <c r="Z861" i="3" s="1"/>
  <c r="X790" i="3"/>
  <c r="Z790" i="3" s="1"/>
  <c r="X407" i="3"/>
  <c r="Z407" i="3" s="1"/>
  <c r="X396" i="3"/>
  <c r="Z396" i="3" s="1"/>
  <c r="X325" i="3"/>
  <c r="Z325" i="3" s="1"/>
  <c r="X344" i="3"/>
  <c r="Z344" i="3" s="1"/>
  <c r="X910" i="3"/>
  <c r="Z910" i="3" s="1"/>
  <c r="X862" i="3"/>
  <c r="Z862" i="3" s="1"/>
  <c r="X848" i="3"/>
  <c r="Z848" i="3" s="1"/>
  <c r="X748" i="3"/>
  <c r="Z748" i="3" s="1"/>
  <c r="X744" i="3"/>
  <c r="Z744" i="3" s="1"/>
  <c r="X711" i="3"/>
  <c r="Z711" i="3" s="1"/>
  <c r="X579" i="3"/>
  <c r="Z579" i="3" s="1"/>
  <c r="X544" i="3"/>
  <c r="Z544" i="3" s="1"/>
  <c r="X471" i="3"/>
  <c r="Z471" i="3" s="1"/>
  <c r="X400" i="3"/>
  <c r="Z400" i="3" s="1"/>
  <c r="X388" i="3"/>
  <c r="Z388" i="3" s="1"/>
  <c r="X336" i="3"/>
  <c r="Z336" i="3" s="1"/>
  <c r="X372" i="3"/>
  <c r="Z372" i="3" s="1"/>
  <c r="X846" i="3"/>
  <c r="Z846" i="3" s="1"/>
  <c r="X832" i="3"/>
  <c r="Z832" i="3" s="1"/>
  <c r="X880" i="3"/>
  <c r="Z880" i="3" s="1"/>
  <c r="X945" i="3"/>
  <c r="Z945" i="3" s="1"/>
  <c r="X877" i="3"/>
  <c r="Z877" i="3" s="1"/>
  <c r="X830" i="3"/>
  <c r="Z830" i="3" s="1"/>
  <c r="X893" i="3"/>
  <c r="Z893" i="3" s="1"/>
  <c r="X480" i="3"/>
  <c r="Z480" i="3" s="1"/>
  <c r="X391" i="3"/>
  <c r="Z391" i="3" s="1"/>
  <c r="X368" i="3"/>
  <c r="Z368" i="3" s="1"/>
  <c r="X380" i="3"/>
  <c r="Z380" i="3" s="1"/>
  <c r="X327" i="3"/>
  <c r="Z327" i="3" s="1"/>
  <c r="X805" i="3"/>
  <c r="Z805" i="3" s="1"/>
  <c r="X943" i="3"/>
  <c r="Z943" i="3" s="1"/>
  <c r="X996" i="3"/>
  <c r="Z996" i="3" s="1"/>
  <c r="X728" i="3"/>
  <c r="Z728" i="3" s="1"/>
  <c r="X764" i="3"/>
  <c r="Z764" i="3" s="1"/>
  <c r="X673" i="3"/>
  <c r="Z673" i="3" s="1"/>
  <c r="X740" i="3"/>
  <c r="Z740" i="3" s="1"/>
  <c r="X765" i="3"/>
  <c r="Z765" i="3" s="1"/>
  <c r="X732" i="3"/>
  <c r="Z732" i="3" s="1"/>
  <c r="X681" i="3"/>
  <c r="Z681" i="3" s="1"/>
  <c r="X524" i="3"/>
  <c r="Z524" i="3" s="1"/>
  <c r="X576" i="3"/>
  <c r="Z576" i="3" s="1"/>
  <c r="X534" i="3"/>
  <c r="Z534" i="3" s="1"/>
  <c r="X531" i="3"/>
  <c r="Z531" i="3" s="1"/>
  <c r="X928" i="3"/>
  <c r="Z928" i="3" s="1"/>
  <c r="X667" i="3"/>
  <c r="Z667" i="3" s="1"/>
  <c r="X691" i="3"/>
  <c r="Z691" i="3" s="1"/>
  <c r="X387" i="3"/>
  <c r="Z387" i="3" s="1"/>
  <c r="X909" i="3"/>
  <c r="Z909" i="3" s="1"/>
  <c r="X896" i="3"/>
  <c r="Z896" i="3" s="1"/>
  <c r="X781" i="3"/>
  <c r="Z781" i="3" s="1"/>
  <c r="X617" i="3"/>
  <c r="Z617" i="3" s="1"/>
  <c r="X649" i="3"/>
  <c r="Z649" i="3" s="1"/>
  <c r="X548" i="3"/>
  <c r="Z548" i="3" s="1"/>
  <c r="X551" i="3"/>
  <c r="Z551" i="3" s="1"/>
  <c r="X501" i="3"/>
  <c r="Z501" i="3" s="1"/>
  <c r="X452" i="3"/>
  <c r="Z452" i="3" s="1"/>
  <c r="X332" i="3"/>
  <c r="Z332" i="3" s="1"/>
  <c r="X331" i="3"/>
  <c r="Z331" i="3" s="1"/>
  <c r="X487" i="3"/>
  <c r="Z487" i="3" s="1"/>
  <c r="X864" i="3"/>
  <c r="Z864" i="3" s="1"/>
  <c r="X727" i="3"/>
  <c r="Z727" i="3" s="1"/>
  <c r="X595" i="3"/>
  <c r="Z595" i="3" s="1"/>
  <c r="X683" i="3"/>
  <c r="Z683" i="3" s="1"/>
  <c r="X665" i="3"/>
  <c r="Z665" i="3" s="1"/>
  <c r="X533" i="3"/>
  <c r="Z533" i="3" s="1"/>
  <c r="X521" i="3"/>
  <c r="Z521" i="3" s="1"/>
  <c r="X454" i="3"/>
  <c r="Z454" i="3" s="1"/>
  <c r="X572" i="3"/>
  <c r="Z572" i="3" s="1"/>
  <c r="X428" i="3"/>
  <c r="Z428" i="3" s="1"/>
  <c r="X712" i="3"/>
  <c r="Z712" i="3" s="1"/>
  <c r="X633" i="3"/>
  <c r="Z633" i="3" s="1"/>
  <c r="X625" i="3"/>
  <c r="Z625" i="3" s="1"/>
  <c r="X651" i="3"/>
  <c r="Z651" i="3" s="1"/>
  <c r="X575" i="3"/>
  <c r="Z575" i="3" s="1"/>
  <c r="X543" i="3"/>
  <c r="Z543" i="3" s="1"/>
  <c r="X491" i="3"/>
  <c r="Z491" i="3" s="1"/>
  <c r="X347" i="3"/>
  <c r="Z347" i="3" s="1"/>
  <c r="X477" i="3"/>
  <c r="Z477" i="3" s="1"/>
  <c r="X486" i="3"/>
  <c r="Z486" i="3" s="1"/>
  <c r="X510" i="3"/>
  <c r="Z510" i="3" s="1"/>
  <c r="X356" i="3"/>
  <c r="Z356" i="3" s="1"/>
  <c r="X355" i="3"/>
  <c r="Z355" i="3" s="1"/>
  <c r="X429" i="3"/>
  <c r="Z429" i="3" s="1"/>
  <c r="X806" i="3"/>
  <c r="Z806" i="3" s="1"/>
  <c r="X736" i="3"/>
  <c r="Z736" i="3" s="1"/>
  <c r="X710" i="3"/>
  <c r="Z710" i="3" s="1"/>
  <c r="X603" i="3"/>
  <c r="Z603" i="3" s="1"/>
  <c r="X539" i="3"/>
  <c r="Z539" i="3" s="1"/>
  <c r="X489" i="3"/>
  <c r="Z489" i="3" s="1"/>
  <c r="X444" i="3"/>
  <c r="Z444" i="3" s="1"/>
  <c r="X455" i="3"/>
  <c r="Z455" i="3" s="1"/>
  <c r="X459" i="3"/>
  <c r="Z459" i="3" s="1"/>
  <c r="X547" i="3"/>
  <c r="Z547" i="3" s="1"/>
  <c r="X472" i="3"/>
  <c r="Z472" i="3" s="1"/>
  <c r="X371" i="3"/>
  <c r="Z371" i="3" s="1"/>
  <c r="X363" i="3"/>
  <c r="Z363" i="3" s="1"/>
  <c r="X726" i="3"/>
  <c r="Z726" i="3" s="1"/>
  <c r="X511" i="3"/>
  <c r="Z511" i="3" s="1"/>
  <c r="X552" i="3"/>
  <c r="Z552" i="3" s="1"/>
  <c r="X540" i="3"/>
  <c r="Z540" i="3" s="1"/>
  <c r="X456" i="3"/>
  <c r="Z456" i="3" s="1"/>
  <c r="X423" i="3"/>
  <c r="Z423" i="3" s="1"/>
  <c r="X964" i="3"/>
  <c r="Z964" i="3" s="1"/>
  <c r="X793" i="3"/>
  <c r="Z793" i="3" s="1"/>
  <c r="X689" i="3"/>
  <c r="Z689" i="3" s="1"/>
  <c r="X488" i="3"/>
  <c r="Z488" i="3" s="1"/>
  <c r="X379" i="3"/>
  <c r="Z379" i="3" s="1"/>
  <c r="X518" i="3"/>
  <c r="Z518" i="3" s="1"/>
  <c r="X777" i="3"/>
  <c r="Z777" i="3" s="1"/>
  <c r="X696" i="3"/>
  <c r="Z696" i="3" s="1"/>
  <c r="X631" i="3"/>
  <c r="Z631" i="3" s="1"/>
  <c r="X636" i="3"/>
  <c r="Z636" i="3" s="1"/>
  <c r="X715" i="3"/>
  <c r="Z715" i="3" s="1"/>
  <c r="X607" i="3"/>
  <c r="Z607" i="3" s="1"/>
  <c r="X535" i="3"/>
  <c r="Z535" i="3" s="1"/>
  <c r="X470" i="3"/>
  <c r="Z470" i="3" s="1"/>
  <c r="X416" i="3"/>
  <c r="Z416" i="3" s="1"/>
  <c r="X413" i="3"/>
  <c r="Z413" i="3" s="1"/>
  <c r="X339" i="3"/>
  <c r="Z339" i="3" s="1"/>
  <c r="X340" i="3"/>
  <c r="Z340" i="3" s="1"/>
  <c r="X523" i="3"/>
  <c r="Z523" i="3" s="1"/>
  <c r="X520" i="3"/>
  <c r="Z520" i="3" s="1"/>
  <c r="A526" i="3"/>
  <c r="A527" i="3"/>
  <c r="A686" i="3"/>
  <c r="A541" i="3"/>
  <c r="A407" i="3"/>
  <c r="A607" i="3"/>
  <c r="A410" i="3"/>
  <c r="A586" i="3"/>
  <c r="A797" i="3"/>
  <c r="A693" i="3"/>
  <c r="A325" i="3"/>
  <c r="A819" i="3"/>
  <c r="A725" i="3"/>
  <c r="A603" i="3"/>
  <c r="A326" i="3"/>
  <c r="A928" i="3"/>
  <c r="A340" i="3"/>
  <c r="A608" i="3"/>
  <c r="A695" i="3"/>
  <c r="A853" i="3"/>
  <c r="A570" i="3"/>
  <c r="A744" i="3"/>
  <c r="A860" i="3"/>
  <c r="A960" i="3"/>
  <c r="A350" i="3"/>
  <c r="A560" i="3"/>
  <c r="A768" i="3"/>
  <c r="A877" i="3"/>
  <c r="A542" i="3"/>
  <c r="A650" i="3"/>
  <c r="A924" i="3"/>
  <c r="A912" i="3"/>
  <c r="A471" i="3"/>
  <c r="A796" i="3"/>
  <c r="A732" i="3"/>
  <c r="A670" i="3"/>
  <c r="A666" i="3"/>
  <c r="A911" i="3"/>
  <c r="A599" i="3"/>
  <c r="A783" i="3"/>
  <c r="A811" i="3"/>
  <c r="A936" i="3"/>
  <c r="A837" i="3"/>
  <c r="A379" i="3"/>
  <c r="A992" i="3"/>
  <c r="A962" i="3"/>
  <c r="A979" i="3"/>
  <c r="A975" i="3"/>
  <c r="A894" i="3"/>
  <c r="A794" i="3"/>
  <c r="A854" i="3"/>
  <c r="A931" i="3"/>
  <c r="A782" i="3"/>
  <c r="A983" i="3"/>
  <c r="A749" i="3"/>
  <c r="A922" i="3"/>
  <c r="A584" i="3"/>
  <c r="A754" i="3"/>
  <c r="A857" i="3"/>
  <c r="A741" i="3"/>
  <c r="A790" i="3"/>
  <c r="A704" i="3"/>
  <c r="A585" i="3"/>
  <c r="A733" i="3"/>
  <c r="A565" i="3"/>
  <c r="A798" i="3"/>
  <c r="A665" i="3"/>
  <c r="A946" i="3"/>
  <c r="A774" i="3"/>
  <c r="A758" i="3"/>
  <c r="A652" i="3"/>
  <c r="A534" i="3"/>
  <c r="A397" i="3"/>
  <c r="A433" i="3"/>
  <c r="A476" i="3"/>
  <c r="A353" i="3"/>
  <c r="A512" i="3"/>
  <c r="A360" i="3"/>
  <c r="A469" i="3"/>
  <c r="A368" i="3"/>
  <c r="A442" i="3"/>
  <c r="A494" i="3"/>
  <c r="A401" i="3"/>
  <c r="A373" i="3"/>
  <c r="A337" i="3"/>
  <c r="AX439" i="2"/>
  <c r="AX462" i="2"/>
  <c r="AX434" i="2"/>
  <c r="AX491" i="2"/>
  <c r="AX492" i="2"/>
  <c r="AX435" i="2"/>
  <c r="AX488" i="2"/>
  <c r="AX496" i="2"/>
  <c r="AX436" i="2"/>
  <c r="AX482" i="2"/>
  <c r="AX476" i="2"/>
  <c r="AX502" i="2"/>
  <c r="AX511" i="2"/>
  <c r="AX495" i="2"/>
  <c r="X312" i="3"/>
  <c r="Z312" i="3" s="1"/>
  <c r="AW640" i="2"/>
  <c r="AW641" i="2"/>
  <c r="AW616" i="2"/>
  <c r="AW617" i="2"/>
  <c r="AW626" i="2"/>
  <c r="AW634" i="2"/>
  <c r="AW650" i="2"/>
  <c r="AW644" i="2"/>
  <c r="AW424" i="2"/>
  <c r="AW625" i="2"/>
  <c r="AW635" i="2"/>
  <c r="AW651" i="2"/>
  <c r="AW630" i="2"/>
  <c r="AW615" i="2"/>
  <c r="AW620" i="2"/>
  <c r="AW633" i="2"/>
  <c r="AW637" i="2"/>
  <c r="AW622" i="2"/>
  <c r="AW623" i="2"/>
  <c r="AX617" i="2"/>
  <c r="AX634" i="2"/>
  <c r="AX619" i="2"/>
  <c r="AX627" i="2"/>
  <c r="AX628" i="2"/>
  <c r="AX422" i="2"/>
  <c r="AX69" i="2"/>
  <c r="AX424" i="2"/>
  <c r="AX651" i="2"/>
  <c r="AX615" i="2"/>
  <c r="AX631" i="2"/>
  <c r="AX642" i="2"/>
  <c r="AX616" i="2"/>
  <c r="AX624" i="2"/>
  <c r="AX632" i="2"/>
  <c r="AX640" i="2"/>
  <c r="AX648" i="2"/>
  <c r="AX633" i="2"/>
  <c r="AX641" i="2"/>
  <c r="AX650" i="2"/>
  <c r="AX635" i="2"/>
  <c r="AP629" i="2"/>
  <c r="AR629" i="2" s="1"/>
  <c r="AP642" i="2"/>
  <c r="AR642" i="2" s="1"/>
  <c r="AP633" i="2"/>
  <c r="AR633" i="2" s="1"/>
  <c r="AP637" i="2"/>
  <c r="AR637" i="2" s="1"/>
  <c r="AP68" i="2"/>
  <c r="AR68" i="2" s="1"/>
  <c r="AP641" i="2"/>
  <c r="AR641" i="2" s="1"/>
  <c r="AP650" i="2"/>
  <c r="AR650" i="2" s="1"/>
  <c r="AP625" i="2"/>
  <c r="AR625" i="2" s="1"/>
  <c r="AP618" i="2"/>
  <c r="AR618" i="2" s="1"/>
  <c r="AP645" i="2"/>
  <c r="AR645" i="2" s="1"/>
  <c r="AP617" i="2"/>
  <c r="AR617" i="2" s="1"/>
  <c r="AP622" i="2"/>
  <c r="AR622" i="2" s="1"/>
  <c r="AP649" i="2"/>
  <c r="AR649" i="2" s="1"/>
  <c r="AP424" i="2"/>
  <c r="AR424" i="2" s="1"/>
  <c r="AP626" i="2"/>
  <c r="AR626" i="2" s="1"/>
  <c r="AP621" i="2"/>
  <c r="AR621" i="2" s="1"/>
  <c r="AP630" i="2"/>
  <c r="AR630" i="2" s="1"/>
  <c r="AP634" i="2"/>
  <c r="AR634" i="2" s="1"/>
  <c r="AP647" i="2"/>
  <c r="AR647" i="2" s="1"/>
  <c r="AP631" i="2"/>
  <c r="AR631" i="2" s="1"/>
  <c r="AP623" i="2"/>
  <c r="AR623" i="2" s="1"/>
  <c r="AP632" i="2"/>
  <c r="AR632" i="2" s="1"/>
  <c r="AP619" i="2"/>
  <c r="AR619" i="2" s="1"/>
  <c r="AP628" i="2"/>
  <c r="AR628" i="2" s="1"/>
  <c r="AP422" i="2"/>
  <c r="AR422" i="2" s="1"/>
  <c r="AP616" i="2"/>
  <c r="AR616" i="2" s="1"/>
  <c r="AP69" i="2"/>
  <c r="AR69" i="2" s="1"/>
  <c r="AP620" i="2"/>
  <c r="AR620" i="2" s="1"/>
  <c r="AP624" i="2"/>
  <c r="AR624" i="2" s="1"/>
  <c r="AP651" i="2"/>
  <c r="AR651" i="2" s="1"/>
  <c r="AP648" i="2"/>
  <c r="AR648" i="2" s="1"/>
  <c r="AP644" i="2"/>
  <c r="AR644" i="2" s="1"/>
  <c r="AP640" i="2"/>
  <c r="AR640" i="2" s="1"/>
  <c r="AP635" i="2"/>
  <c r="AR635" i="2" s="1"/>
  <c r="AP627" i="2"/>
  <c r="AR627" i="2" s="1"/>
  <c r="AP639" i="2"/>
  <c r="AR639" i="2" s="1"/>
  <c r="AW77" i="2"/>
  <c r="AW85" i="2"/>
  <c r="AW93" i="2"/>
  <c r="AW101" i="2"/>
  <c r="AW476" i="2"/>
  <c r="AW141" i="2"/>
  <c r="AW149" i="2"/>
  <c r="AW157" i="2"/>
  <c r="AW181" i="2"/>
  <c r="AW189" i="2"/>
  <c r="AW197" i="2"/>
  <c r="AW229" i="2"/>
  <c r="AW237" i="2"/>
  <c r="AW245" i="2"/>
  <c r="AW261" i="2"/>
  <c r="AW269" i="2"/>
  <c r="AW301" i="2"/>
  <c r="AW309" i="2"/>
  <c r="AW317" i="2"/>
  <c r="AW325" i="2"/>
  <c r="AW333" i="2"/>
  <c r="AW373" i="2"/>
  <c r="AW45" i="2"/>
  <c r="AW397" i="2"/>
  <c r="AW413" i="2"/>
  <c r="AW421" i="2"/>
  <c r="AW429" i="2"/>
  <c r="AW437" i="2"/>
  <c r="AW453" i="2"/>
  <c r="AW598" i="2"/>
  <c r="AW501" i="2"/>
  <c r="AW509" i="2"/>
  <c r="AW517" i="2"/>
  <c r="AW525" i="2"/>
  <c r="AW541" i="2"/>
  <c r="AW557" i="2"/>
  <c r="AW581" i="2"/>
  <c r="AW589" i="2"/>
  <c r="AW597" i="2"/>
  <c r="AW613" i="2"/>
  <c r="AW63" i="2"/>
  <c r="AW118" i="2"/>
  <c r="AW462" i="2"/>
  <c r="AW111" i="2"/>
  <c r="AW127" i="2"/>
  <c r="AW135" i="2"/>
  <c r="AW143" i="2"/>
  <c r="AW151" i="2"/>
  <c r="AW159" i="2"/>
  <c r="AW167" i="2"/>
  <c r="AW175" i="2"/>
  <c r="AW183" i="2"/>
  <c r="AW191" i="2"/>
  <c r="AW199" i="2"/>
  <c r="AW207" i="2"/>
  <c r="AW215" i="2"/>
  <c r="AW223" i="2"/>
  <c r="AW81" i="2"/>
  <c r="AW89" i="2"/>
  <c r="AW97" i="2"/>
  <c r="AW105" i="2"/>
  <c r="AW113" i="2"/>
  <c r="AW137" i="2"/>
  <c r="AW161" i="2"/>
  <c r="AW169" i="2"/>
  <c r="AW177" i="2"/>
  <c r="AW185" i="2"/>
  <c r="AW488" i="2"/>
  <c r="AW201" i="2"/>
  <c r="AW209" i="2"/>
  <c r="AW494" i="2"/>
  <c r="AW241" i="2"/>
  <c r="AW249" i="2"/>
  <c r="AW257" i="2"/>
  <c r="AW265" i="2"/>
  <c r="AW243" i="2"/>
  <c r="AW289" i="2"/>
  <c r="AW297" i="2"/>
  <c r="AW305" i="2"/>
  <c r="AW313" i="2"/>
  <c r="AW321" i="2"/>
  <c r="AW337" i="2"/>
  <c r="AW345" i="2"/>
  <c r="AW361" i="2"/>
  <c r="AW369" i="2"/>
  <c r="AW377" i="2"/>
  <c r="AW393" i="2"/>
  <c r="AW409" i="2"/>
  <c r="AW542" i="2"/>
  <c r="AW433" i="2"/>
  <c r="AW441" i="2"/>
  <c r="AW449" i="2"/>
  <c r="AW457" i="2"/>
  <c r="AW465" i="2"/>
  <c r="AW473" i="2"/>
  <c r="AW481" i="2"/>
  <c r="AW489" i="2"/>
  <c r="AW497" i="2"/>
  <c r="AW513" i="2"/>
  <c r="AW521" i="2"/>
  <c r="AW387" i="2"/>
  <c r="AW553" i="2"/>
  <c r="AW569" i="2"/>
  <c r="AW577" i="2"/>
  <c r="AW609" i="2"/>
  <c r="AW440" i="2"/>
  <c r="AW66" i="2"/>
  <c r="AW110" i="2"/>
  <c r="AW82" i="2"/>
  <c r="AW98" i="2"/>
  <c r="AW106" i="2"/>
  <c r="AW154" i="2"/>
  <c r="AW202" i="2"/>
  <c r="AW218" i="2"/>
  <c r="AW250" i="2"/>
  <c r="AW274" i="2"/>
  <c r="AW90" i="2"/>
  <c r="AW122" i="2"/>
  <c r="AW138" i="2"/>
  <c r="AW178" i="2"/>
  <c r="AW226" i="2"/>
  <c r="AW203" i="2"/>
  <c r="AW234" i="2"/>
  <c r="AW282" i="2"/>
  <c r="AW59" i="2"/>
  <c r="AW80" i="2"/>
  <c r="AW94" i="2"/>
  <c r="AW108" i="2"/>
  <c r="AW482" i="2"/>
  <c r="AW164" i="2"/>
  <c r="AW174" i="2"/>
  <c r="AW224" i="2"/>
  <c r="AW270" i="2"/>
  <c r="AW280" i="2"/>
  <c r="AW290" i="2"/>
  <c r="AW310" i="2"/>
  <c r="AW320" i="2"/>
  <c r="AW330" i="2"/>
  <c r="AW340" i="2"/>
  <c r="AW366" i="2"/>
  <c r="AW376" i="2"/>
  <c r="AW386" i="2"/>
  <c r="AW535" i="2"/>
  <c r="AW560" i="2"/>
  <c r="AW444" i="2"/>
  <c r="AW454" i="2"/>
  <c r="AW463" i="2"/>
  <c r="AW472" i="2"/>
  <c r="AW483" i="2"/>
  <c r="AW607" i="2"/>
  <c r="AW338" i="2"/>
  <c r="AW346" i="2"/>
  <c r="AW522" i="2"/>
  <c r="AW567" i="2"/>
  <c r="AW576" i="2"/>
  <c r="AW586" i="2"/>
  <c r="AW595" i="2"/>
  <c r="AW568" i="2"/>
  <c r="AW60" i="2"/>
  <c r="AW28" i="2"/>
  <c r="AW142" i="2"/>
  <c r="AW176" i="2"/>
  <c r="AW190" i="2"/>
  <c r="AW214" i="2"/>
  <c r="AW238" i="2"/>
  <c r="AW248" i="2"/>
  <c r="AW291" i="2"/>
  <c r="AW262" i="2"/>
  <c r="AW311" i="2"/>
  <c r="AW322" i="2"/>
  <c r="AW331" i="2"/>
  <c r="AW350" i="2"/>
  <c r="AW358" i="2"/>
  <c r="AW528" i="2"/>
  <c r="AW378" i="2"/>
  <c r="AW533" i="2"/>
  <c r="AW415" i="2"/>
  <c r="AW304" i="2"/>
  <c r="AW474" i="2"/>
  <c r="AW484" i="2"/>
  <c r="AW503" i="2"/>
  <c r="AW512" i="2"/>
  <c r="AW365" i="2"/>
  <c r="AW532" i="2"/>
  <c r="AW388" i="2"/>
  <c r="AW112" i="2"/>
  <c r="AW155" i="2"/>
  <c r="AW166" i="2"/>
  <c r="AW192" i="2"/>
  <c r="AW492" i="2"/>
  <c r="AW239" i="2"/>
  <c r="AW260" i="2"/>
  <c r="AW272" i="2"/>
  <c r="AW283" i="2"/>
  <c r="AW292" i="2"/>
  <c r="AW302" i="2"/>
  <c r="AW312" i="2"/>
  <c r="AW323" i="2"/>
  <c r="AW519" i="2"/>
  <c r="AW342" i="2"/>
  <c r="AW351" i="2"/>
  <c r="AW368" i="2"/>
  <c r="AW379" i="2"/>
  <c r="AW281" i="2"/>
  <c r="AW299" i="2"/>
  <c r="AW426" i="2"/>
  <c r="AW456" i="2"/>
  <c r="AW466" i="2"/>
  <c r="AW475" i="2"/>
  <c r="AW367" i="2"/>
  <c r="AW543" i="2"/>
  <c r="AW551" i="2"/>
  <c r="AW570" i="2"/>
  <c r="AW579" i="2"/>
  <c r="AW588" i="2"/>
  <c r="AW646" i="2"/>
  <c r="AW599" i="2"/>
  <c r="AW256" i="2"/>
  <c r="AW375" i="2"/>
  <c r="AW452" i="2"/>
  <c r="AW539" i="2"/>
  <c r="AW575" i="2"/>
  <c r="AW614" i="2"/>
  <c r="AW86" i="2"/>
  <c r="AW100" i="2"/>
  <c r="AW123" i="2"/>
  <c r="AW132" i="2"/>
  <c r="AW156" i="2"/>
  <c r="AW168" i="2"/>
  <c r="AW180" i="2"/>
  <c r="AW240" i="2"/>
  <c r="AW275" i="2"/>
  <c r="AW252" i="2"/>
  <c r="AW314" i="2"/>
  <c r="AW514" i="2"/>
  <c r="AW334" i="2"/>
  <c r="AW343" i="2"/>
  <c r="AW352" i="2"/>
  <c r="AW524" i="2"/>
  <c r="AW370" i="2"/>
  <c r="AW380" i="2"/>
  <c r="AW399" i="2"/>
  <c r="AW427" i="2"/>
  <c r="AW438" i="2"/>
  <c r="AW447" i="2"/>
  <c r="AW458" i="2"/>
  <c r="AW467" i="2"/>
  <c r="AW587" i="2"/>
  <c r="AW486" i="2"/>
  <c r="AW515" i="2"/>
  <c r="AW526" i="2"/>
  <c r="AW534" i="2"/>
  <c r="AW544" i="2"/>
  <c r="AW638" i="2"/>
  <c r="AW562" i="2"/>
  <c r="AW571" i="2"/>
  <c r="AW580" i="2"/>
  <c r="AW298" i="2"/>
  <c r="AW329" i="2"/>
  <c r="AW500" i="2"/>
  <c r="AW520" i="2"/>
  <c r="AW64" i="2"/>
  <c r="AW115" i="2"/>
  <c r="AW124" i="2"/>
  <c r="AW182" i="2"/>
  <c r="AW491" i="2"/>
  <c r="AW263" i="2"/>
  <c r="AW255" i="2"/>
  <c r="AW315" i="2"/>
  <c r="AW516" i="2"/>
  <c r="AW335" i="2"/>
  <c r="AW344" i="2"/>
  <c r="AW371" i="2"/>
  <c r="AW382" i="2"/>
  <c r="AW390" i="2"/>
  <c r="AW400" i="2"/>
  <c r="AW50" i="2"/>
  <c r="AW448" i="2"/>
  <c r="AW459" i="2"/>
  <c r="AW478" i="2"/>
  <c r="AW487" i="2"/>
  <c r="AW506" i="2"/>
  <c r="AW612" i="2"/>
  <c r="AW527" i="2"/>
  <c r="AW554" i="2"/>
  <c r="AW563" i="2"/>
  <c r="AW582" i="2"/>
  <c r="AW591" i="2"/>
  <c r="AW608" i="2"/>
  <c r="AW498" i="2"/>
  <c r="AW518" i="2"/>
  <c r="AW546" i="2"/>
  <c r="AW564" i="2"/>
  <c r="AW88" i="2"/>
  <c r="AW120" i="2"/>
  <c r="AW147" i="2"/>
  <c r="AW160" i="2"/>
  <c r="AW184" i="2"/>
  <c r="AW196" i="2"/>
  <c r="AW220" i="2"/>
  <c r="AW231" i="2"/>
  <c r="AW254" i="2"/>
  <c r="AW264" i="2"/>
  <c r="AW286" i="2"/>
  <c r="AW295" i="2"/>
  <c r="AW306" i="2"/>
  <c r="AW316" i="2"/>
  <c r="AW327" i="2"/>
  <c r="AW523" i="2"/>
  <c r="AW354" i="2"/>
  <c r="AW372" i="2"/>
  <c r="AW383" i="2"/>
  <c r="AW410" i="2"/>
  <c r="AW420" i="2"/>
  <c r="AW49" i="2"/>
  <c r="AW326" i="2"/>
  <c r="AW450" i="2"/>
  <c r="AW460" i="2"/>
  <c r="AW479" i="2"/>
  <c r="AW507" i="2"/>
  <c r="AW55" i="2"/>
  <c r="AW555" i="2"/>
  <c r="AW610" i="2"/>
  <c r="AW288" i="2"/>
  <c r="AW403" i="2"/>
  <c r="AW423" i="2"/>
  <c r="AW604" i="2"/>
  <c r="AW341" i="2"/>
  <c r="AW594" i="2"/>
  <c r="AW578" i="2"/>
  <c r="AW67" i="2"/>
  <c r="AW91" i="2"/>
  <c r="AW104" i="2"/>
  <c r="AW126" i="2"/>
  <c r="AW136" i="2"/>
  <c r="AW148" i="2"/>
  <c r="AW172" i="2"/>
  <c r="AW211" i="2"/>
  <c r="AW30" i="2"/>
  <c r="AW232" i="2"/>
  <c r="AW496" i="2"/>
  <c r="AW287" i="2"/>
  <c r="AW296" i="2"/>
  <c r="AW318" i="2"/>
  <c r="AW328" i="2"/>
  <c r="AW271" i="2"/>
  <c r="AW347" i="2"/>
  <c r="AW355" i="2"/>
  <c r="AW364" i="2"/>
  <c r="AW384" i="2"/>
  <c r="AW392" i="2"/>
  <c r="AW402" i="2"/>
  <c r="AW411" i="2"/>
  <c r="AW431" i="2"/>
  <c r="AW442" i="2"/>
  <c r="AW451" i="2"/>
  <c r="AW470" i="2"/>
  <c r="AW480" i="2"/>
  <c r="AW490" i="2"/>
  <c r="AW499" i="2"/>
  <c r="AW508" i="2"/>
  <c r="AW547" i="2"/>
  <c r="AW556" i="2"/>
  <c r="AW574" i="2"/>
  <c r="AW584" i="2"/>
  <c r="AW602" i="2"/>
  <c r="AW611" i="2"/>
  <c r="AW319" i="2"/>
  <c r="AW412" i="2"/>
  <c r="AW443" i="2"/>
  <c r="AW548" i="2"/>
  <c r="AW558" i="2"/>
  <c r="AW603" i="2"/>
  <c r="AW92" i="2"/>
  <c r="AW25" i="2"/>
  <c r="AW121" i="2"/>
  <c r="AW128" i="2"/>
  <c r="AW150" i="2"/>
  <c r="AW163" i="2"/>
  <c r="AW187" i="2"/>
  <c r="AW212" i="2"/>
  <c r="AW222" i="2"/>
  <c r="AW235" i="2"/>
  <c r="AW495" i="2"/>
  <c r="AW394" i="2"/>
  <c r="AW606" i="2"/>
  <c r="AW566" i="2"/>
  <c r="AW418" i="2"/>
  <c r="AW404" i="2"/>
  <c r="AX323" i="2"/>
  <c r="AX331" i="2"/>
  <c r="AX339" i="2"/>
  <c r="AX363" i="2"/>
  <c r="AX379" i="2"/>
  <c r="AX533" i="2"/>
  <c r="AX535" i="2"/>
  <c r="AX403" i="2"/>
  <c r="AX411" i="2"/>
  <c r="AX304" i="2"/>
  <c r="AX443" i="2"/>
  <c r="AX483" i="2"/>
  <c r="AX606" i="2"/>
  <c r="AX365" i="2"/>
  <c r="AX539" i="2"/>
  <c r="AX547" i="2"/>
  <c r="AX555" i="2"/>
  <c r="AX563" i="2"/>
  <c r="AX579" i="2"/>
  <c r="AX404" i="2"/>
  <c r="AX595" i="2"/>
  <c r="AX603" i="2"/>
  <c r="AX514" i="2"/>
  <c r="AX519" i="2"/>
  <c r="AX340" i="2"/>
  <c r="AX356" i="2"/>
  <c r="AX372" i="2"/>
  <c r="AX380" i="2"/>
  <c r="AX281" i="2"/>
  <c r="AX537" i="2"/>
  <c r="AX420" i="2"/>
  <c r="AX444" i="2"/>
  <c r="AX452" i="2"/>
  <c r="AX460" i="2"/>
  <c r="AX561" i="2"/>
  <c r="AX587" i="2"/>
  <c r="AX607" i="2"/>
  <c r="AX500" i="2"/>
  <c r="AX612" i="2"/>
  <c r="AX367" i="2"/>
  <c r="AX325" i="2"/>
  <c r="AX333" i="2"/>
  <c r="AX273" i="2"/>
  <c r="AX349" i="2"/>
  <c r="AX357" i="2"/>
  <c r="AX45" i="2"/>
  <c r="AX284" i="2"/>
  <c r="AX397" i="2"/>
  <c r="AX413" i="2"/>
  <c r="AX421" i="2"/>
  <c r="AX453" i="2"/>
  <c r="AX461" i="2"/>
  <c r="AX469" i="2"/>
  <c r="AX485" i="2"/>
  <c r="AX501" i="2"/>
  <c r="AX509" i="2"/>
  <c r="AX517" i="2"/>
  <c r="AX381" i="2"/>
  <c r="AX541" i="2"/>
  <c r="AX581" i="2"/>
  <c r="AX414" i="2"/>
  <c r="AX49" i="2"/>
  <c r="AX329" i="2"/>
  <c r="AX486" i="2"/>
  <c r="AX516" i="2"/>
  <c r="AX350" i="2"/>
  <c r="AX374" i="2"/>
  <c r="AX390" i="2"/>
  <c r="AX406" i="2"/>
  <c r="AX438" i="2"/>
  <c r="AX446" i="2"/>
  <c r="AX470" i="2"/>
  <c r="AX332" i="2"/>
  <c r="AX319" i="2"/>
  <c r="AX335" i="2"/>
  <c r="AX343" i="2"/>
  <c r="AX359" i="2"/>
  <c r="AX528" i="2"/>
  <c r="AX375" i="2"/>
  <c r="AX391" i="2"/>
  <c r="AX399" i="2"/>
  <c r="AX294" i="2"/>
  <c r="AX431" i="2"/>
  <c r="AX463" i="2"/>
  <c r="AX479" i="2"/>
  <c r="AX487" i="2"/>
  <c r="AX336" i="2"/>
  <c r="AX346" i="2"/>
  <c r="AX527" i="2"/>
  <c r="AX567" i="2"/>
  <c r="AX417" i="2"/>
  <c r="AX320" i="2"/>
  <c r="AX328" i="2"/>
  <c r="AX267" i="2"/>
  <c r="AX344" i="2"/>
  <c r="AX266" i="2"/>
  <c r="AX337" i="2"/>
  <c r="AX345" i="2"/>
  <c r="AX361" i="2"/>
  <c r="AX393" i="2"/>
  <c r="AX401" i="2"/>
  <c r="AX425" i="2"/>
  <c r="AX433" i="2"/>
  <c r="AX457" i="2"/>
  <c r="AX465" i="2"/>
  <c r="AX473" i="2"/>
  <c r="AX481" i="2"/>
  <c r="AX489" i="2"/>
  <c r="AX497" i="2"/>
  <c r="AX513" i="2"/>
  <c r="AX521" i="2"/>
  <c r="AX553" i="2"/>
  <c r="AX585" i="2"/>
  <c r="AX458" i="2"/>
  <c r="AX474" i="2"/>
  <c r="AX604" i="2"/>
  <c r="AX498" i="2"/>
  <c r="AX360" i="2"/>
  <c r="AX562" i="2"/>
  <c r="AX586" i="2"/>
  <c r="AX610" i="2"/>
  <c r="AX271" i="2"/>
  <c r="AX523" i="2"/>
  <c r="AX354" i="2"/>
  <c r="AX370" i="2"/>
  <c r="AX378" i="2"/>
  <c r="AX386" i="2"/>
  <c r="AX394" i="2"/>
  <c r="AX410" i="2"/>
  <c r="AX545" i="2"/>
  <c r="AX442" i="2"/>
  <c r="AX466" i="2"/>
  <c r="AX506" i="2"/>
  <c r="AX522" i="2"/>
  <c r="AX578" i="2"/>
  <c r="AX392" i="2"/>
  <c r="AX472" i="2"/>
  <c r="AX526" i="2"/>
  <c r="AX536" i="2"/>
  <c r="AX576" i="2"/>
  <c r="AX524" i="2"/>
  <c r="AX341" i="2"/>
  <c r="AX548" i="2"/>
  <c r="AX376" i="2"/>
  <c r="AX299" i="2"/>
  <c r="AX512" i="2"/>
  <c r="AX580" i="2"/>
  <c r="AX418" i="2"/>
  <c r="AX338" i="2"/>
  <c r="AX540" i="2"/>
  <c r="AX389" i="2"/>
  <c r="AX395" i="2"/>
  <c r="AX480" i="2"/>
  <c r="AX572" i="2"/>
  <c r="AX407" i="2"/>
  <c r="AX448" i="2"/>
  <c r="AX504" i="2"/>
  <c r="AX638" i="2"/>
  <c r="AX564" i="2"/>
  <c r="AX596" i="2"/>
  <c r="AX605" i="2"/>
  <c r="AX520" i="2"/>
  <c r="AX534" i="2"/>
  <c r="AX544" i="2"/>
  <c r="AX574" i="2"/>
  <c r="AX588" i="2"/>
  <c r="AX566" i="2"/>
  <c r="AY98" i="2"/>
  <c r="AY100" i="2"/>
  <c r="B298" i="3"/>
  <c r="AC197" i="3"/>
  <c r="A197" i="3"/>
  <c r="AC179" i="3"/>
  <c r="AC279" i="3"/>
  <c r="AC195" i="3"/>
  <c r="AC235" i="3"/>
  <c r="A235" i="3"/>
  <c r="AC288" i="3"/>
  <c r="A145" i="3"/>
  <c r="A117" i="3"/>
  <c r="A121" i="3"/>
  <c r="AC261" i="3"/>
  <c r="A261" i="3"/>
  <c r="AC16" i="3"/>
  <c r="A16" i="3"/>
  <c r="A177" i="3"/>
  <c r="AC226" i="3"/>
  <c r="AU442" i="2" s="1"/>
  <c r="AC23" i="3"/>
  <c r="AC20" i="3"/>
  <c r="A20" i="3"/>
  <c r="AC296" i="3"/>
  <c r="AU450" i="2" s="1"/>
  <c r="AC60" i="3"/>
  <c r="A60" i="3"/>
  <c r="AC253" i="3"/>
  <c r="A39" i="3"/>
  <c r="A321" i="3"/>
  <c r="AC46" i="3"/>
  <c r="A320" i="3"/>
  <c r="AC257" i="3"/>
  <c r="A257" i="3"/>
  <c r="AC103" i="3"/>
  <c r="AU245" i="2" s="1"/>
  <c r="AC233" i="3"/>
  <c r="AU512" i="2" s="1"/>
  <c r="AC223" i="3"/>
  <c r="AC31" i="3"/>
  <c r="AU215" i="2" s="1"/>
  <c r="AC185" i="3"/>
  <c r="AU425" i="2" s="1"/>
  <c r="AC283" i="3"/>
  <c r="AU96" i="2" s="1"/>
  <c r="AC154" i="3"/>
  <c r="AU289" i="2" s="1"/>
  <c r="AC204" i="3"/>
  <c r="AU239" i="2" s="1"/>
  <c r="AC290" i="3"/>
  <c r="AU151" i="2" s="1"/>
  <c r="AC100" i="3"/>
  <c r="AC88" i="3"/>
  <c r="AU446" i="2" s="1"/>
  <c r="AC201" i="3"/>
  <c r="AU64" i="2" s="1"/>
  <c r="AC62" i="3"/>
  <c r="AU542" i="2" s="1"/>
  <c r="AC58" i="3"/>
  <c r="AU505" i="2" s="1"/>
  <c r="AC156" i="3"/>
  <c r="AC273" i="3"/>
  <c r="AU285" i="2" s="1"/>
  <c r="AC110" i="3"/>
  <c r="AC228" i="3"/>
  <c r="AU504" i="2" s="1"/>
  <c r="AC187" i="3"/>
  <c r="AU65" i="2" s="1"/>
  <c r="AC212" i="3"/>
  <c r="AC246" i="3"/>
  <c r="AC270" i="3"/>
  <c r="AC45" i="3"/>
  <c r="AU348" i="2" s="1"/>
  <c r="AC48" i="3"/>
  <c r="AU52" i="2" s="1"/>
  <c r="AC196" i="3"/>
  <c r="AC5" i="3"/>
  <c r="AC198" i="3"/>
  <c r="AU108" i="2" s="1"/>
  <c r="AC282" i="3"/>
  <c r="AC63" i="3"/>
  <c r="AC171" i="3"/>
  <c r="AU333" i="2" s="1"/>
  <c r="AC29" i="3"/>
  <c r="AU168" i="2" s="1"/>
  <c r="AC57" i="3"/>
  <c r="AC193" i="3"/>
  <c r="AC128" i="3"/>
  <c r="AU227" i="2" s="1"/>
  <c r="AC59" i="3"/>
  <c r="AC298" i="3"/>
  <c r="AU10" i="2" s="1"/>
  <c r="AY10" i="2" s="1"/>
  <c r="AC135" i="3"/>
  <c r="AU385" i="2" s="1"/>
  <c r="AC224" i="3"/>
  <c r="AU23" i="2" s="1"/>
  <c r="AC194" i="3"/>
  <c r="AU390" i="2" s="1"/>
  <c r="AC255" i="3"/>
  <c r="AC269" i="3"/>
  <c r="AC272" i="3"/>
  <c r="AC21" i="3"/>
  <c r="AC178" i="3"/>
  <c r="AC281" i="3"/>
  <c r="AC83" i="3"/>
  <c r="AU608" i="2" s="1"/>
  <c r="AC268" i="3"/>
  <c r="AC284" i="3"/>
  <c r="AU427" i="2" s="1"/>
  <c r="AC205" i="3"/>
  <c r="AC164" i="3"/>
  <c r="AU414" i="2" s="1"/>
  <c r="AC285" i="3"/>
  <c r="AU219" i="2" s="1"/>
  <c r="AC34" i="3"/>
  <c r="AU359" i="2" s="1"/>
  <c r="AC170" i="3"/>
  <c r="AU601" i="2" s="1"/>
  <c r="AC113" i="3"/>
  <c r="AC47" i="3"/>
  <c r="AU115" i="2" s="1"/>
  <c r="AC161" i="3"/>
  <c r="AU182" i="2" s="1"/>
  <c r="AC124" i="3"/>
  <c r="AU583" i="2" s="1"/>
  <c r="AC294" i="3"/>
  <c r="AU602" i="2" s="1"/>
  <c r="AC210" i="3"/>
  <c r="AU421" i="2" s="1"/>
  <c r="AC237" i="3"/>
  <c r="AC259" i="3"/>
  <c r="AC260" i="3"/>
  <c r="AU199" i="2" s="1"/>
  <c r="AC231" i="3"/>
  <c r="AU152" i="2" s="1"/>
  <c r="AC22" i="3"/>
  <c r="AC109" i="3"/>
  <c r="AU172" i="2" s="1"/>
  <c r="AC295" i="3"/>
  <c r="AC267" i="3"/>
  <c r="AC176" i="3"/>
  <c r="AU558" i="2" s="1"/>
  <c r="AC292" i="3"/>
  <c r="AU393" i="2" s="1"/>
  <c r="AC266" i="3"/>
  <c r="AU161" i="2" s="1"/>
  <c r="AC163" i="3"/>
  <c r="AC202" i="3"/>
  <c r="AC217" i="3"/>
  <c r="AU131" i="2" s="1"/>
  <c r="AC184" i="3"/>
  <c r="AU228" i="2" s="1"/>
  <c r="AC225" i="3"/>
  <c r="AU409" i="2" s="1"/>
  <c r="AC142" i="3"/>
  <c r="AU312" i="2" s="1"/>
  <c r="AC289" i="3"/>
  <c r="AU265" i="2" s="1"/>
  <c r="AC17" i="3"/>
  <c r="AC244" i="3"/>
  <c r="AU169" i="2" s="1"/>
  <c r="AC271" i="3"/>
  <c r="AU449" i="2" s="1"/>
  <c r="AC122" i="3"/>
  <c r="AU489" i="2" s="1"/>
  <c r="AC169" i="3"/>
  <c r="AU206" i="2" s="1"/>
  <c r="AC28" i="3"/>
  <c r="AC120" i="3"/>
  <c r="AC50" i="3"/>
  <c r="AU263" i="2" s="1"/>
  <c r="AC139" i="3"/>
  <c r="AU396" i="2" s="1"/>
  <c r="AC101" i="3"/>
  <c r="AU518" i="2" s="1"/>
  <c r="AC4" i="3"/>
  <c r="AU311" i="2" s="1"/>
  <c r="AC213" i="3"/>
  <c r="AU225" i="2" s="1"/>
  <c r="AC134" i="3"/>
  <c r="AC126" i="3"/>
  <c r="AC208" i="3"/>
  <c r="AC232" i="3"/>
  <c r="AC262" i="3"/>
  <c r="AC98" i="3"/>
  <c r="AU213" i="2" s="1"/>
  <c r="AC265" i="3"/>
  <c r="AC143" i="3"/>
  <c r="AC87" i="3"/>
  <c r="AU465" i="2" s="1"/>
  <c r="AC89" i="3"/>
  <c r="AU192" i="2" s="1"/>
  <c r="AC243" i="3"/>
  <c r="AC160" i="3"/>
  <c r="AC118" i="3"/>
  <c r="AC229" i="3"/>
  <c r="AU248" i="2" s="1"/>
  <c r="AC153" i="3"/>
  <c r="AC240" i="3"/>
  <c r="AU345" i="2" s="1"/>
  <c r="AC241" i="3"/>
  <c r="AC238" i="3"/>
  <c r="AU490" i="2" s="1"/>
  <c r="AC264" i="3"/>
  <c r="AC218" i="3"/>
  <c r="AU420" i="2" s="1"/>
  <c r="AC278" i="3"/>
  <c r="AC84" i="3"/>
  <c r="AU148" i="2" s="1"/>
  <c r="AC230" i="3"/>
  <c r="AC175" i="3"/>
  <c r="AU415" i="2" s="1"/>
  <c r="AC263" i="3"/>
  <c r="AC146" i="3"/>
  <c r="AU508" i="2" s="1"/>
  <c r="AC96" i="3"/>
  <c r="AC219" i="3"/>
  <c r="AU368" i="2" s="1"/>
  <c r="AC140" i="3"/>
  <c r="AU176" i="2" s="1"/>
  <c r="AC166" i="3"/>
  <c r="AC136" i="3"/>
  <c r="AU85" i="2" s="1"/>
  <c r="AC71" i="3"/>
  <c r="AU210" i="2" s="1"/>
  <c r="AC137" i="3"/>
  <c r="AU125" i="2" s="1"/>
  <c r="AC188" i="3"/>
  <c r="AC119" i="3"/>
  <c r="AU316" i="2" s="1"/>
  <c r="AC258" i="3"/>
  <c r="AU145" i="2" s="1"/>
  <c r="AC158" i="3"/>
  <c r="AC206" i="3"/>
  <c r="AC186" i="3"/>
  <c r="AU53" i="2" s="1"/>
  <c r="AC203" i="3"/>
  <c r="AC191" i="3"/>
  <c r="AC129" i="3"/>
  <c r="AU230" i="2" s="1"/>
  <c r="AC69" i="3"/>
  <c r="AU327" i="2" s="1"/>
  <c r="AC147" i="3"/>
  <c r="AU408" i="2" s="1"/>
  <c r="AC132" i="3"/>
  <c r="AU154" i="2" s="1"/>
  <c r="AC80" i="3"/>
  <c r="AU141" i="2" s="1"/>
  <c r="AC64" i="3"/>
  <c r="AU451" i="2" s="1"/>
  <c r="AC209" i="3"/>
  <c r="AU352" i="2" s="1"/>
  <c r="AC141" i="3"/>
  <c r="AC291" i="3"/>
  <c r="AU189" i="2" s="1"/>
  <c r="AC280" i="3"/>
  <c r="AC72" i="3"/>
  <c r="AU251" i="2" s="1"/>
  <c r="AC19" i="3"/>
  <c r="AU237" i="2" s="1"/>
  <c r="AC86" i="3"/>
  <c r="AU402" i="2" s="1"/>
  <c r="AC200" i="3"/>
  <c r="AU97" i="2" s="1"/>
  <c r="AC68" i="3"/>
  <c r="AU536" i="2" s="1"/>
  <c r="AC277" i="3"/>
  <c r="AC49" i="3"/>
  <c r="AC227" i="3"/>
  <c r="AU156" i="2" s="1"/>
  <c r="AC152" i="3"/>
  <c r="AU142" i="2" s="1"/>
  <c r="AC254" i="3"/>
  <c r="AU117" i="2" s="1"/>
  <c r="AC221" i="3"/>
  <c r="AU401" i="2" s="1"/>
  <c r="AC8" i="3"/>
  <c r="AU410" i="2" s="1"/>
  <c r="AC112" i="3"/>
  <c r="AC190" i="3"/>
  <c r="AU454" i="2" s="1"/>
  <c r="AC91" i="3"/>
  <c r="AU594" i="2" s="1"/>
  <c r="AC56" i="3"/>
  <c r="AC25" i="3"/>
  <c r="AU241" i="2" s="1"/>
  <c r="AC79" i="3"/>
  <c r="AC127" i="3"/>
  <c r="AU5" i="2" s="1"/>
  <c r="AC13" i="3"/>
  <c r="AU303" i="2" s="1"/>
  <c r="AC220" i="3"/>
  <c r="AU112" i="2" s="1"/>
  <c r="AC159" i="3"/>
  <c r="AC111" i="3"/>
  <c r="AC14" i="3"/>
  <c r="AU463" i="2" s="1"/>
  <c r="AC180" i="3"/>
  <c r="AU47" i="2" s="1"/>
  <c r="AC102" i="3"/>
  <c r="AC61" i="3"/>
  <c r="AU153" i="2" s="1"/>
  <c r="AC53" i="3"/>
  <c r="AU211" i="2" s="1"/>
  <c r="AC234" i="3"/>
  <c r="AC6" i="3"/>
  <c r="AC144" i="3"/>
  <c r="AU101" i="2" s="1"/>
  <c r="AC93" i="3"/>
  <c r="AU120" i="2" s="1"/>
  <c r="AC150" i="3"/>
  <c r="AU378" i="2" s="1"/>
  <c r="AC274" i="3"/>
  <c r="AU190" i="2" s="1"/>
  <c r="AC104" i="3"/>
  <c r="AC297" i="3"/>
  <c r="AU361" i="2" s="1"/>
  <c r="AC138" i="3"/>
  <c r="AC90" i="3"/>
  <c r="AU419" i="2" s="1"/>
  <c r="AC37" i="3"/>
  <c r="AU457" i="2" s="1"/>
  <c r="AC286" i="3"/>
  <c r="AU33" i="2" s="1"/>
  <c r="AC38" i="3"/>
  <c r="AU114" i="2" s="1"/>
  <c r="AC251" i="3"/>
  <c r="AC167" i="3"/>
  <c r="AC27" i="3"/>
  <c r="AU428" i="2" s="1"/>
  <c r="AC215" i="3"/>
  <c r="AU196" i="2" s="1"/>
  <c r="AC2" i="3"/>
  <c r="AC123" i="3"/>
  <c r="AC52" i="3"/>
  <c r="AC275" i="3"/>
  <c r="AU363" i="2" s="1"/>
  <c r="AC51" i="3"/>
  <c r="AC30" i="3"/>
  <c r="AU72" i="2" s="1"/>
  <c r="AC151" i="3"/>
  <c r="AC99" i="3"/>
  <c r="AC165" i="3"/>
  <c r="AC276" i="3"/>
  <c r="AC7" i="3"/>
  <c r="AC75" i="3"/>
  <c r="AU307" i="2" s="1"/>
  <c r="AC183" i="3"/>
  <c r="AC249" i="3"/>
  <c r="AC130" i="3"/>
  <c r="AU113" i="2" s="1"/>
  <c r="AC73" i="3"/>
  <c r="AU534" i="2" s="1"/>
  <c r="AC35" i="3"/>
  <c r="AU471" i="2" s="1"/>
  <c r="AC26" i="3"/>
  <c r="AU171" i="2" s="1"/>
  <c r="AC189" i="3"/>
  <c r="AU321" i="2" s="1"/>
  <c r="AC125" i="3"/>
  <c r="AU293" i="2" s="1"/>
  <c r="AC157" i="3"/>
  <c r="AU318" i="2" s="1"/>
  <c r="AC85" i="3"/>
  <c r="AU376" i="2" s="1"/>
  <c r="AC293" i="3"/>
  <c r="AC82" i="3"/>
  <c r="AU93" i="2" s="1"/>
  <c r="AC287" i="3"/>
  <c r="AC168" i="3"/>
  <c r="AV26" i="2"/>
  <c r="AV56" i="2"/>
  <c r="AV63" i="2"/>
  <c r="AV64" i="2"/>
  <c r="AV107" i="2"/>
  <c r="AV80" i="2"/>
  <c r="AV87" i="2"/>
  <c r="AV88" i="2"/>
  <c r="AV89" i="2"/>
  <c r="AV90" i="2"/>
  <c r="AV91" i="2"/>
  <c r="AV92" i="2"/>
  <c r="AV93" i="2"/>
  <c r="AV94" i="2"/>
  <c r="AV462" i="2"/>
  <c r="AV96" i="2"/>
  <c r="AV97" i="2"/>
  <c r="AV98" i="2"/>
  <c r="AV468" i="2"/>
  <c r="AV100" i="2"/>
  <c r="AV101" i="2"/>
  <c r="AV111" i="2"/>
  <c r="AV112" i="2"/>
  <c r="AV115" i="2"/>
  <c r="AV120" i="2"/>
  <c r="AV188" i="2"/>
  <c r="AV189" i="2"/>
  <c r="AV190" i="2"/>
  <c r="AV196" i="2"/>
  <c r="AV193" i="2"/>
  <c r="AV199" i="2"/>
  <c r="AV200" i="2"/>
  <c r="AV201" i="2"/>
  <c r="AV202" i="2"/>
  <c r="AV198" i="2"/>
  <c r="AV217" i="2"/>
  <c r="AV221" i="2"/>
  <c r="AV222" i="2"/>
  <c r="AV228" i="2"/>
  <c r="AV229" i="2"/>
  <c r="AV30" i="2"/>
  <c r="AV494" i="2"/>
  <c r="AV235" i="2"/>
  <c r="AV236" i="2"/>
  <c r="AV237" i="2"/>
  <c r="AV238" i="2"/>
  <c r="AV239" i="2"/>
  <c r="AV240" i="2"/>
  <c r="AV241" i="2"/>
  <c r="AV208" i="2"/>
  <c r="AV40" i="2"/>
  <c r="AV216" i="2"/>
  <c r="AV256" i="2"/>
  <c r="AV276" i="2"/>
  <c r="AV502" i="2"/>
  <c r="AV280" i="2"/>
  <c r="AV246" i="2"/>
  <c r="AV339" i="2"/>
  <c r="AV340" i="2"/>
  <c r="AV343" i="2"/>
  <c r="AV344" i="2"/>
  <c r="AV345" i="2"/>
  <c r="AV349" i="2"/>
  <c r="AV361" i="2"/>
  <c r="AV277" i="2"/>
  <c r="AV376" i="2"/>
  <c r="AV380" i="2"/>
  <c r="AV552" i="2"/>
  <c r="AV324" i="2"/>
  <c r="AV326" i="2"/>
  <c r="AV448" i="2"/>
  <c r="AV452" i="2"/>
  <c r="AV454" i="2"/>
  <c r="AV456" i="2"/>
  <c r="AV459" i="2"/>
  <c r="AV463" i="2"/>
  <c r="AV473" i="2"/>
  <c r="AV503" i="2"/>
  <c r="AV506" i="2"/>
  <c r="AV507" i="2"/>
  <c r="AV508" i="2"/>
  <c r="AV509" i="2"/>
  <c r="AV341" i="2"/>
  <c r="AV346" i="2"/>
  <c r="AV512" i="2"/>
  <c r="AV518" i="2"/>
  <c r="AU2" i="2" l="1"/>
  <c r="AU232" i="2"/>
  <c r="AU55" i="2"/>
  <c r="AU516" i="2"/>
  <c r="AU436" i="2"/>
  <c r="AU13" i="2"/>
  <c r="AU300" i="2"/>
  <c r="AU440" i="2"/>
  <c r="AU110" i="2"/>
  <c r="AU304" i="2"/>
  <c r="AU324" i="2"/>
  <c r="AU107" i="2"/>
  <c r="AU338" i="2"/>
  <c r="AU462" i="2"/>
  <c r="AU561" i="2"/>
  <c r="AU99" i="2"/>
  <c r="AU28" i="2"/>
  <c r="AU519" i="2"/>
  <c r="AU477" i="2"/>
  <c r="AU605" i="2"/>
  <c r="AU381" i="2"/>
  <c r="AU267" i="2"/>
  <c r="AU417" i="2"/>
  <c r="AU491" i="2"/>
  <c r="AU216" i="2"/>
  <c r="AU482" i="2"/>
  <c r="AU21" i="2"/>
  <c r="AU606" i="2"/>
  <c r="AU255" i="2"/>
  <c r="AU389" i="2"/>
  <c r="AU494" i="2"/>
  <c r="AU511" i="2"/>
  <c r="AU604" i="2"/>
  <c r="AU550" i="2"/>
  <c r="AU294" i="2"/>
  <c r="AU116" i="2"/>
  <c r="AU468" i="2"/>
  <c r="AY468" i="2" s="1"/>
  <c r="AU246" i="2"/>
  <c r="AU598" i="2"/>
  <c r="AU362" i="2"/>
  <c r="AU407" i="2"/>
  <c r="AU95" i="2"/>
  <c r="AU203" i="2"/>
  <c r="AU233" i="2"/>
  <c r="AU341" i="2"/>
  <c r="AU262" i="2"/>
  <c r="AU326" i="2"/>
  <c r="AU332" i="2"/>
  <c r="AU492" i="2"/>
  <c r="AU74" i="2"/>
  <c r="AU528" i="2"/>
  <c r="AU439" i="2"/>
  <c r="AU252" i="2"/>
  <c r="AU71" i="2"/>
  <c r="AU44" i="2"/>
  <c r="AU140" i="2"/>
  <c r="AU50" i="2"/>
  <c r="AU45" i="2"/>
  <c r="AU271" i="2"/>
  <c r="AU607" i="2"/>
  <c r="AU416" i="2"/>
  <c r="AU284" i="2"/>
  <c r="AU560" i="2"/>
  <c r="AU434" i="2"/>
  <c r="AV74" i="2"/>
  <c r="Q16" i="5"/>
  <c r="U17" i="5"/>
  <c r="Q18" i="5"/>
  <c r="U19" i="5"/>
  <c r="Q20" i="5"/>
  <c r="U21" i="5"/>
  <c r="Q22" i="5"/>
  <c r="U23" i="5"/>
  <c r="Q24" i="5"/>
  <c r="U25" i="5"/>
  <c r="Q26" i="5"/>
  <c r="U27" i="5"/>
  <c r="Q28" i="5"/>
  <c r="U29" i="5"/>
  <c r="Q30" i="5"/>
  <c r="U31" i="5"/>
  <c r="Q32" i="5"/>
  <c r="U33" i="5"/>
  <c r="Q34" i="5"/>
  <c r="U35" i="5"/>
  <c r="Q36" i="5"/>
  <c r="U37" i="5"/>
  <c r="Q38" i="5"/>
  <c r="U39" i="5"/>
  <c r="Q40" i="5"/>
  <c r="U41" i="5"/>
  <c r="Q42" i="5"/>
  <c r="U43" i="5"/>
  <c r="Q44" i="5"/>
  <c r="U45" i="5"/>
  <c r="Q46" i="5"/>
  <c r="U47" i="5"/>
  <c r="Q48" i="5"/>
  <c r="U49" i="5"/>
  <c r="Q50" i="5"/>
  <c r="U51" i="5"/>
  <c r="Q52" i="5"/>
  <c r="U53" i="5"/>
  <c r="Q54" i="5"/>
  <c r="U55" i="5"/>
  <c r="Q56" i="5"/>
  <c r="U57" i="5"/>
  <c r="Q58" i="5"/>
  <c r="U59" i="5"/>
  <c r="Q60" i="5"/>
  <c r="U61" i="5"/>
  <c r="Q62" i="5"/>
  <c r="U63" i="5"/>
  <c r="Q64" i="5"/>
  <c r="U65" i="5"/>
  <c r="Q66" i="5"/>
  <c r="U67" i="5"/>
  <c r="Q68" i="5"/>
  <c r="U69" i="5"/>
  <c r="T16" i="5"/>
  <c r="T18" i="5"/>
  <c r="T20" i="5"/>
  <c r="T22" i="5"/>
  <c r="T24" i="5"/>
  <c r="T26" i="5"/>
  <c r="T28" i="5"/>
  <c r="T30" i="5"/>
  <c r="T32" i="5"/>
  <c r="T34" i="5"/>
  <c r="T36" i="5"/>
  <c r="T38" i="5"/>
  <c r="T40" i="5"/>
  <c r="T42" i="5"/>
  <c r="T44" i="5"/>
  <c r="T46" i="5"/>
  <c r="T48" i="5"/>
  <c r="T50" i="5"/>
  <c r="T52" i="5"/>
  <c r="T54" i="5"/>
  <c r="T56" i="5"/>
  <c r="T58" i="5"/>
  <c r="T60" i="5"/>
  <c r="T62" i="5"/>
  <c r="T64" i="5"/>
  <c r="T66" i="5"/>
  <c r="T68" i="5"/>
  <c r="T70" i="5"/>
  <c r="T72" i="5"/>
  <c r="T17" i="5"/>
  <c r="T19" i="5"/>
  <c r="T21" i="5"/>
  <c r="T23" i="5"/>
  <c r="T25" i="5"/>
  <c r="T27" i="5"/>
  <c r="T29" i="5"/>
  <c r="T31" i="5"/>
  <c r="T33" i="5"/>
  <c r="T35" i="5"/>
  <c r="T37" i="5"/>
  <c r="T39" i="5"/>
  <c r="T41" i="5"/>
  <c r="T43" i="5"/>
  <c r="T45" i="5"/>
  <c r="T47" i="5"/>
  <c r="T49" i="5"/>
  <c r="T51" i="5"/>
  <c r="T53" i="5"/>
  <c r="T55" i="5"/>
  <c r="T57" i="5"/>
  <c r="T59" i="5"/>
  <c r="T61" i="5"/>
  <c r="T63" i="5"/>
  <c r="T65" i="5"/>
  <c r="T67" i="5"/>
  <c r="T69" i="5"/>
  <c r="T71" i="5"/>
  <c r="U16" i="5"/>
  <c r="Q19" i="5"/>
  <c r="U24" i="5"/>
  <c r="Q27" i="5"/>
  <c r="U32" i="5"/>
  <c r="U34" i="5"/>
  <c r="Q45" i="5"/>
  <c r="U50" i="5"/>
  <c r="U36" i="5"/>
  <c r="Q47" i="5"/>
  <c r="U52" i="5"/>
  <c r="Q59" i="5"/>
  <c r="U60" i="5"/>
  <c r="Q63" i="5"/>
  <c r="U64" i="5"/>
  <c r="Q69" i="5"/>
  <c r="Q70" i="5"/>
  <c r="Q17" i="5"/>
  <c r="U22" i="5"/>
  <c r="Q25" i="5"/>
  <c r="U30" i="5"/>
  <c r="Q33" i="5"/>
  <c r="U38" i="5"/>
  <c r="Q49" i="5"/>
  <c r="U54" i="5"/>
  <c r="Q67" i="5"/>
  <c r="Q71" i="5"/>
  <c r="T73" i="5"/>
  <c r="T75" i="5"/>
  <c r="T77" i="5"/>
  <c r="T79" i="5"/>
  <c r="T81" i="5"/>
  <c r="T83" i="5"/>
  <c r="T85" i="5"/>
  <c r="T87" i="5"/>
  <c r="T89" i="5"/>
  <c r="T91" i="5"/>
  <c r="T93" i="5"/>
  <c r="T95" i="5"/>
  <c r="Q15" i="5"/>
  <c r="Q35" i="5"/>
  <c r="U40" i="5"/>
  <c r="Q51" i="5"/>
  <c r="U56" i="5"/>
  <c r="U73" i="5"/>
  <c r="Q74" i="5"/>
  <c r="U75" i="5"/>
  <c r="Q76" i="5"/>
  <c r="U77" i="5"/>
  <c r="Q78" i="5"/>
  <c r="U79" i="5"/>
  <c r="Q80" i="5"/>
  <c r="U81" i="5"/>
  <c r="Q82" i="5"/>
  <c r="U83" i="5"/>
  <c r="Q84" i="5"/>
  <c r="U85" i="5"/>
  <c r="Q86" i="5"/>
  <c r="U87" i="5"/>
  <c r="Q88" i="5"/>
  <c r="U89" i="5"/>
  <c r="Q90" i="5"/>
  <c r="U91" i="5"/>
  <c r="Q92" i="5"/>
  <c r="U93" i="5"/>
  <c r="Q94" i="5"/>
  <c r="U95" i="5"/>
  <c r="Q96" i="5"/>
  <c r="U20" i="5"/>
  <c r="Q23" i="5"/>
  <c r="U28" i="5"/>
  <c r="Q31" i="5"/>
  <c r="Q37" i="5"/>
  <c r="U42" i="5"/>
  <c r="Q53" i="5"/>
  <c r="U68" i="5"/>
  <c r="U70" i="5"/>
  <c r="Q72" i="5"/>
  <c r="Q39" i="5"/>
  <c r="U44" i="5"/>
  <c r="Q55" i="5"/>
  <c r="U58" i="5"/>
  <c r="Q61" i="5"/>
  <c r="U62" i="5"/>
  <c r="Q65" i="5"/>
  <c r="U66" i="5"/>
  <c r="U71" i="5"/>
  <c r="U18" i="5"/>
  <c r="Q21" i="5"/>
  <c r="U26" i="5"/>
  <c r="Q29" i="5"/>
  <c r="Q41" i="5"/>
  <c r="U46" i="5"/>
  <c r="Q57" i="5"/>
  <c r="T74" i="5"/>
  <c r="T76" i="5"/>
  <c r="T78" i="5"/>
  <c r="T80" i="5"/>
  <c r="T82" i="5"/>
  <c r="T84" i="5"/>
  <c r="T86" i="5"/>
  <c r="T88" i="5"/>
  <c r="T90" i="5"/>
  <c r="T92" i="5"/>
  <c r="T94" i="5"/>
  <c r="T96" i="5"/>
  <c r="U15" i="5"/>
  <c r="Q43" i="5"/>
  <c r="U48" i="5"/>
  <c r="U72" i="5"/>
  <c r="Q73" i="5"/>
  <c r="U74" i="5"/>
  <c r="Q75" i="5"/>
  <c r="U76" i="5"/>
  <c r="Q77" i="5"/>
  <c r="U78" i="5"/>
  <c r="Q79" i="5"/>
  <c r="U80" i="5"/>
  <c r="Q81" i="5"/>
  <c r="U82" i="5"/>
  <c r="Q83" i="5"/>
  <c r="U84" i="5"/>
  <c r="Q85" i="5"/>
  <c r="U86" i="5"/>
  <c r="Q87" i="5"/>
  <c r="U88" i="5"/>
  <c r="Q89" i="5"/>
  <c r="U90" i="5"/>
  <c r="Q91" i="5"/>
  <c r="U92" i="5"/>
  <c r="Q93" i="5"/>
  <c r="U94" i="5"/>
  <c r="Q95" i="5"/>
  <c r="U96" i="5"/>
  <c r="T15" i="5"/>
  <c r="V17" i="5"/>
  <c r="V19" i="5"/>
  <c r="V21" i="5"/>
  <c r="V23" i="5"/>
  <c r="V25" i="5"/>
  <c r="V27" i="5"/>
  <c r="V29" i="5"/>
  <c r="V31" i="5"/>
  <c r="V33" i="5"/>
  <c r="V35" i="5"/>
  <c r="V37" i="5"/>
  <c r="V39" i="5"/>
  <c r="V41" i="5"/>
  <c r="V43" i="5"/>
  <c r="V45" i="5"/>
  <c r="V47" i="5"/>
  <c r="V49" i="5"/>
  <c r="V51" i="5"/>
  <c r="V53" i="5"/>
  <c r="V55" i="5"/>
  <c r="V57" i="5"/>
  <c r="V48" i="5"/>
  <c r="V61" i="5"/>
  <c r="V65" i="5"/>
  <c r="V72" i="5"/>
  <c r="V74" i="5"/>
  <c r="V76" i="5"/>
  <c r="V78" i="5"/>
  <c r="V80" i="5"/>
  <c r="V82" i="5"/>
  <c r="V84" i="5"/>
  <c r="V86" i="5"/>
  <c r="V88" i="5"/>
  <c r="V90" i="5"/>
  <c r="V92" i="5"/>
  <c r="V94" i="5"/>
  <c r="V96" i="5"/>
  <c r="V16" i="5"/>
  <c r="V24" i="5"/>
  <c r="V32" i="5"/>
  <c r="V34" i="5"/>
  <c r="V50" i="5"/>
  <c r="V36" i="5"/>
  <c r="V52" i="5"/>
  <c r="V60" i="5"/>
  <c r="V64" i="5"/>
  <c r="V22" i="5"/>
  <c r="V30" i="5"/>
  <c r="V38" i="5"/>
  <c r="V54" i="5"/>
  <c r="V40" i="5"/>
  <c r="V56" i="5"/>
  <c r="V59" i="5"/>
  <c r="V63" i="5"/>
  <c r="V69" i="5"/>
  <c r="V73" i="5"/>
  <c r="V75" i="5"/>
  <c r="V77" i="5"/>
  <c r="V79" i="5"/>
  <c r="V81" i="5"/>
  <c r="V83" i="5"/>
  <c r="V85" i="5"/>
  <c r="V87" i="5"/>
  <c r="V89" i="5"/>
  <c r="V91" i="5"/>
  <c r="V93" i="5"/>
  <c r="V95" i="5"/>
  <c r="V20" i="5"/>
  <c r="V28" i="5"/>
  <c r="V42" i="5"/>
  <c r="V67" i="5"/>
  <c r="V68" i="5"/>
  <c r="V70" i="5"/>
  <c r="V15" i="5"/>
  <c r="V44" i="5"/>
  <c r="V58" i="5"/>
  <c r="V62" i="5"/>
  <c r="V66" i="5"/>
  <c r="V71" i="5"/>
  <c r="V18" i="5"/>
  <c r="V26" i="5"/>
  <c r="V46" i="5"/>
  <c r="R16" i="5"/>
  <c r="R18" i="5"/>
  <c r="R20" i="5"/>
  <c r="R22" i="5"/>
  <c r="R24" i="5"/>
  <c r="R26" i="5"/>
  <c r="R28" i="5"/>
  <c r="R30" i="5"/>
  <c r="R32" i="5"/>
  <c r="R34" i="5"/>
  <c r="R36" i="5"/>
  <c r="R38" i="5"/>
  <c r="R40" i="5"/>
  <c r="R42" i="5"/>
  <c r="R44" i="5"/>
  <c r="R46" i="5"/>
  <c r="R48" i="5"/>
  <c r="R50" i="5"/>
  <c r="R52" i="5"/>
  <c r="R54" i="5"/>
  <c r="R56" i="5"/>
  <c r="R43" i="5"/>
  <c r="R60" i="5"/>
  <c r="R64" i="5"/>
  <c r="R73" i="5"/>
  <c r="R75" i="5"/>
  <c r="R77" i="5"/>
  <c r="R79" i="5"/>
  <c r="R81" i="5"/>
  <c r="R83" i="5"/>
  <c r="R85" i="5"/>
  <c r="R87" i="5"/>
  <c r="R89" i="5"/>
  <c r="R91" i="5"/>
  <c r="R93" i="5"/>
  <c r="R95" i="5"/>
  <c r="R19" i="5"/>
  <c r="R27" i="5"/>
  <c r="R45" i="5"/>
  <c r="R15" i="5"/>
  <c r="R47" i="5"/>
  <c r="R59" i="5"/>
  <c r="R63" i="5"/>
  <c r="R68" i="5"/>
  <c r="R69" i="5"/>
  <c r="R70" i="5"/>
  <c r="R17" i="5"/>
  <c r="R25" i="5"/>
  <c r="R33" i="5"/>
  <c r="R49" i="5"/>
  <c r="R67" i="5"/>
  <c r="R71" i="5"/>
  <c r="R35" i="5"/>
  <c r="R51" i="5"/>
  <c r="R58" i="5"/>
  <c r="R62" i="5"/>
  <c r="R66" i="5"/>
  <c r="R74" i="5"/>
  <c r="R76" i="5"/>
  <c r="R78" i="5"/>
  <c r="R80" i="5"/>
  <c r="R82" i="5"/>
  <c r="R84" i="5"/>
  <c r="R86" i="5"/>
  <c r="R88" i="5"/>
  <c r="R90" i="5"/>
  <c r="R92" i="5"/>
  <c r="R94" i="5"/>
  <c r="R96" i="5"/>
  <c r="R23" i="5"/>
  <c r="R31" i="5"/>
  <c r="R37" i="5"/>
  <c r="R53" i="5"/>
  <c r="R72" i="5"/>
  <c r="R39" i="5"/>
  <c r="R55" i="5"/>
  <c r="R61" i="5"/>
  <c r="R65" i="5"/>
  <c r="R21" i="5"/>
  <c r="R29" i="5"/>
  <c r="R41" i="5"/>
  <c r="R57" i="5"/>
  <c r="S16" i="5"/>
  <c r="S18" i="5"/>
  <c r="S20" i="5"/>
  <c r="S22" i="5"/>
  <c r="S24" i="5"/>
  <c r="S26" i="5"/>
  <c r="S28" i="5"/>
  <c r="S30" i="5"/>
  <c r="S32" i="5"/>
  <c r="S34" i="5"/>
  <c r="S36" i="5"/>
  <c r="S38" i="5"/>
  <c r="S40" i="5"/>
  <c r="S42" i="5"/>
  <c r="S44" i="5"/>
  <c r="S46" i="5"/>
  <c r="S48" i="5"/>
  <c r="S50" i="5"/>
  <c r="S52" i="5"/>
  <c r="S54" i="5"/>
  <c r="S56" i="5"/>
  <c r="S58" i="5"/>
  <c r="S60" i="5"/>
  <c r="S62" i="5"/>
  <c r="S64" i="5"/>
  <c r="S66" i="5"/>
  <c r="S17" i="5"/>
  <c r="S19" i="5"/>
  <c r="S21" i="5"/>
  <c r="S23" i="5"/>
  <c r="S25" i="5"/>
  <c r="S27" i="5"/>
  <c r="S29" i="5"/>
  <c r="S31" i="5"/>
  <c r="S41" i="5"/>
  <c r="S57" i="5"/>
  <c r="S15" i="5"/>
  <c r="S43" i="5"/>
  <c r="S73" i="5"/>
  <c r="S75" i="5"/>
  <c r="S77" i="5"/>
  <c r="S79" i="5"/>
  <c r="S81" i="5"/>
  <c r="S83" i="5"/>
  <c r="S85" i="5"/>
  <c r="S87" i="5"/>
  <c r="S89" i="5"/>
  <c r="S91" i="5"/>
  <c r="S93" i="5"/>
  <c r="S95" i="5"/>
  <c r="S45" i="5"/>
  <c r="S47" i="5"/>
  <c r="S59" i="5"/>
  <c r="S63" i="5"/>
  <c r="S68" i="5"/>
  <c r="S69" i="5"/>
  <c r="S70" i="5"/>
  <c r="S33" i="5"/>
  <c r="S49" i="5"/>
  <c r="S67" i="5"/>
  <c r="S71" i="5"/>
  <c r="S35" i="5"/>
  <c r="S51" i="5"/>
  <c r="S74" i="5"/>
  <c r="S76" i="5"/>
  <c r="S78" i="5"/>
  <c r="S80" i="5"/>
  <c r="S82" i="5"/>
  <c r="S84" i="5"/>
  <c r="S86" i="5"/>
  <c r="S88" i="5"/>
  <c r="S90" i="5"/>
  <c r="S92" i="5"/>
  <c r="S94" i="5"/>
  <c r="S96" i="5"/>
  <c r="S37" i="5"/>
  <c r="S53" i="5"/>
  <c r="S72" i="5"/>
  <c r="S39" i="5"/>
  <c r="S55" i="5"/>
  <c r="S61" i="5"/>
  <c r="S65" i="5"/>
  <c r="A10" i="2"/>
  <c r="A185" i="9" s="1"/>
  <c r="AU579" i="2"/>
  <c r="AU610" i="2"/>
  <c r="AV12" i="2"/>
  <c r="AV14" i="2"/>
  <c r="AV15" i="2"/>
  <c r="AV16" i="2"/>
  <c r="AV17" i="2"/>
  <c r="AV18" i="2"/>
  <c r="AV430" i="2"/>
  <c r="AV20" i="2"/>
  <c r="AV432" i="2"/>
  <c r="AV22" i="2"/>
  <c r="AV23" i="2"/>
  <c r="AV24" i="2"/>
  <c r="AV75" i="2"/>
  <c r="AV27" i="2"/>
  <c r="AV79" i="2"/>
  <c r="AV29" i="2"/>
  <c r="AV9" i="2"/>
  <c r="AV31" i="2"/>
  <c r="AV32" i="2"/>
  <c r="AV33" i="2"/>
  <c r="AV34" i="2"/>
  <c r="AV35" i="2"/>
  <c r="AV36" i="2"/>
  <c r="AV37" i="2"/>
  <c r="AV38" i="2"/>
  <c r="AV39" i="2"/>
  <c r="AV434" i="2"/>
  <c r="AV41" i="2"/>
  <c r="AV42" i="2"/>
  <c r="AV43" i="2"/>
  <c r="AV13" i="2"/>
  <c r="AV95" i="2"/>
  <c r="AV46" i="2"/>
  <c r="AV47" i="2"/>
  <c r="AV48" i="2"/>
  <c r="AV435" i="2"/>
  <c r="AV99" i="2"/>
  <c r="AV436" i="2"/>
  <c r="AV52" i="2"/>
  <c r="AV53" i="2"/>
  <c r="AV54" i="2"/>
  <c r="AV439" i="2"/>
  <c r="AV57" i="2"/>
  <c r="AV440" i="2"/>
  <c r="AV59" i="2"/>
  <c r="AV60" i="2"/>
  <c r="AV61" i="2"/>
  <c r="AV19" i="2"/>
  <c r="AV65" i="2"/>
  <c r="AV66" i="2"/>
  <c r="AV67" i="2"/>
  <c r="AV109" i="2"/>
  <c r="AV70" i="2"/>
  <c r="AV21" i="2"/>
  <c r="AV72" i="2"/>
  <c r="AV73" i="2"/>
  <c r="AV110" i="2"/>
  <c r="AV116" i="2"/>
  <c r="AV76" i="2"/>
  <c r="AV77" i="2"/>
  <c r="AV78" i="2"/>
  <c r="AV118" i="2"/>
  <c r="AV81" i="2"/>
  <c r="AV82" i="2"/>
  <c r="AV83" i="2"/>
  <c r="AV84" i="2"/>
  <c r="AV85" i="2"/>
  <c r="AV86" i="2"/>
  <c r="AV102" i="2"/>
  <c r="AV103" i="2"/>
  <c r="AV104" i="2"/>
  <c r="AV105" i="2"/>
  <c r="AV106" i="2"/>
  <c r="AV25" i="2"/>
  <c r="AV108" i="2"/>
  <c r="AV476" i="2"/>
  <c r="AV477" i="2"/>
  <c r="AV113" i="2"/>
  <c r="AV114" i="2"/>
  <c r="AV117" i="2"/>
  <c r="AV121" i="2"/>
  <c r="AV119" i="2"/>
  <c r="AV28" i="2"/>
  <c r="AV139" i="2"/>
  <c r="AV122" i="2"/>
  <c r="AV123" i="2"/>
  <c r="AV124" i="2"/>
  <c r="AV125" i="2"/>
  <c r="AV126" i="2"/>
  <c r="AV127" i="2"/>
  <c r="AV128" i="2"/>
  <c r="AV129" i="2"/>
  <c r="AV130" i="2"/>
  <c r="AV131" i="2"/>
  <c r="AV132" i="2"/>
  <c r="AV133" i="2"/>
  <c r="AV134" i="2"/>
  <c r="AV135" i="2"/>
  <c r="AV136" i="2"/>
  <c r="AV137" i="2"/>
  <c r="AV138" i="2"/>
  <c r="AV140" i="2"/>
  <c r="AV482" i="2"/>
  <c r="AV141" i="2"/>
  <c r="AV142" i="2"/>
  <c r="AV143" i="2"/>
  <c r="AV144" i="2"/>
  <c r="AV145" i="2"/>
  <c r="AV146" i="2"/>
  <c r="AV147" i="2"/>
  <c r="AV148" i="2"/>
  <c r="AV149" i="2"/>
  <c r="AV150" i="2"/>
  <c r="AV151" i="2"/>
  <c r="AV152" i="2"/>
  <c r="AV153" i="2"/>
  <c r="AV154" i="2"/>
  <c r="AV155" i="2"/>
  <c r="AV156" i="2"/>
  <c r="AV157" i="2"/>
  <c r="AV158" i="2"/>
  <c r="AV159" i="2"/>
  <c r="AV160" i="2"/>
  <c r="AV161" i="2"/>
  <c r="AV162" i="2"/>
  <c r="AV163" i="2"/>
  <c r="AV164" i="2"/>
  <c r="AV165" i="2"/>
  <c r="AV166" i="2"/>
  <c r="AV167" i="2"/>
  <c r="AV168" i="2"/>
  <c r="AV169" i="2"/>
  <c r="AV170" i="2"/>
  <c r="AV171" i="2"/>
  <c r="AV172" i="2"/>
  <c r="AV173" i="2"/>
  <c r="AV174" i="2"/>
  <c r="AV175" i="2"/>
  <c r="AV176" i="2"/>
  <c r="AV177" i="2"/>
  <c r="AV178" i="2"/>
  <c r="AV179" i="2"/>
  <c r="AV180" i="2"/>
  <c r="AV181" i="2"/>
  <c r="AV182" i="2"/>
  <c r="AV183" i="2"/>
  <c r="AV184" i="2"/>
  <c r="AV185" i="2"/>
  <c r="AV186" i="2"/>
  <c r="AV187" i="2"/>
  <c r="AV191" i="2"/>
  <c r="AV192" i="2"/>
  <c r="AV488" i="2"/>
  <c r="AV194" i="2"/>
  <c r="AV195" i="2"/>
  <c r="AV197" i="2"/>
  <c r="AV204" i="2"/>
  <c r="AV205" i="2"/>
  <c r="AV206" i="2"/>
  <c r="AV207" i="2"/>
  <c r="AV491" i="2"/>
  <c r="AV209" i="2"/>
  <c r="AV210" i="2"/>
  <c r="AV211" i="2"/>
  <c r="AV212" i="2"/>
  <c r="AV213" i="2"/>
  <c r="AV214" i="2"/>
  <c r="AV215" i="2"/>
  <c r="AV492" i="2"/>
  <c r="AV218" i="2"/>
  <c r="AV219" i="2"/>
  <c r="AV220" i="2"/>
  <c r="AV223" i="2"/>
  <c r="AV224" i="2"/>
  <c r="AV225" i="2"/>
  <c r="AV226" i="2"/>
  <c r="AV227" i="2"/>
  <c r="AV230" i="2"/>
  <c r="AV231" i="2"/>
  <c r="AV203" i="2"/>
  <c r="AV244" i="2"/>
  <c r="AV245" i="2"/>
  <c r="AV495" i="2"/>
  <c r="AV247" i="2"/>
  <c r="AV248" i="2"/>
  <c r="AV249" i="2"/>
  <c r="AV250" i="2"/>
  <c r="AV251" i="2"/>
  <c r="AV253" i="2"/>
  <c r="AV254" i="2"/>
  <c r="AV232" i="2"/>
  <c r="AV257" i="2"/>
  <c r="AV258" i="2"/>
  <c r="AV259" i="2"/>
  <c r="AV260" i="2"/>
  <c r="AV261" i="2"/>
  <c r="AV233" i="2"/>
  <c r="AV263" i="2"/>
  <c r="AV264" i="2"/>
  <c r="AV265" i="2"/>
  <c r="AV234" i="2"/>
  <c r="AV496" i="2"/>
  <c r="AV268" i="2"/>
  <c r="AV269" i="2"/>
  <c r="AV270" i="2"/>
  <c r="AV242" i="2"/>
  <c r="AV272" i="2"/>
  <c r="AV243" i="2"/>
  <c r="AV274" i="2"/>
  <c r="AV275" i="2"/>
  <c r="AV278" i="2"/>
  <c r="AV279" i="2"/>
  <c r="AV282" i="2"/>
  <c r="AV283" i="2"/>
  <c r="AV252" i="2"/>
  <c r="AV285" i="2"/>
  <c r="AV286" i="2"/>
  <c r="AV287" i="2"/>
  <c r="AV288" i="2"/>
  <c r="AV289" i="2"/>
  <c r="AV290" i="2"/>
  <c r="AV291" i="2"/>
  <c r="AV292" i="2"/>
  <c r="AV293" i="2"/>
  <c r="AV255" i="2"/>
  <c r="AV295" i="2"/>
  <c r="AV296" i="2"/>
  <c r="AV297" i="2"/>
  <c r="AV298" i="2"/>
  <c r="AV510" i="2"/>
  <c r="AV262" i="2"/>
  <c r="AV301" i="2"/>
  <c r="AV302" i="2"/>
  <c r="AV303" i="2"/>
  <c r="AV511" i="2"/>
  <c r="AV305" i="2"/>
  <c r="AV306" i="2"/>
  <c r="AV307" i="2"/>
  <c r="AV308" i="2"/>
  <c r="AV309" i="2"/>
  <c r="AV310" i="2"/>
  <c r="AV311" i="2"/>
  <c r="AV312" i="2"/>
  <c r="AV313" i="2"/>
  <c r="AV314" i="2"/>
  <c r="AV315" i="2"/>
  <c r="AV316" i="2"/>
  <c r="AV317" i="2"/>
  <c r="AV318" i="2"/>
  <c r="AV319" i="2"/>
  <c r="AV320" i="2"/>
  <c r="AV321" i="2"/>
  <c r="AV322" i="2"/>
  <c r="AV323" i="2"/>
  <c r="AV514" i="2"/>
  <c r="AV325" i="2"/>
  <c r="AV516" i="2"/>
  <c r="AV327" i="2"/>
  <c r="AV328" i="2"/>
  <c r="AV266" i="2"/>
  <c r="AV330" i="2"/>
  <c r="AV331" i="2"/>
  <c r="AV519" i="2"/>
  <c r="AV333" i="2"/>
  <c r="AV334" i="2"/>
  <c r="AV335" i="2"/>
  <c r="AV267" i="2"/>
  <c r="AV337" i="2"/>
  <c r="AV271" i="2"/>
  <c r="AV273" i="2"/>
  <c r="AV342" i="2"/>
  <c r="AV523" i="2"/>
  <c r="AV347" i="2"/>
  <c r="AV348" i="2"/>
  <c r="AV350" i="2"/>
  <c r="AV351" i="2"/>
  <c r="AV352" i="2"/>
  <c r="AV353" i="2"/>
  <c r="AV354" i="2"/>
  <c r="AV355" i="2"/>
  <c r="AV356" i="2"/>
  <c r="AV357" i="2"/>
  <c r="AV358" i="2"/>
  <c r="AV359" i="2"/>
  <c r="AV524" i="2"/>
  <c r="AV44" i="2"/>
  <c r="AV363" i="2"/>
  <c r="AV364" i="2"/>
  <c r="AV366" i="2"/>
  <c r="AV528" i="2"/>
  <c r="AV368" i="2"/>
  <c r="AV369" i="2"/>
  <c r="AV370" i="2"/>
  <c r="AV371" i="2"/>
  <c r="AV372" i="2"/>
  <c r="AV373" i="2"/>
  <c r="AV374" i="2"/>
  <c r="AV375" i="2"/>
  <c r="AV377" i="2"/>
  <c r="AV378" i="2"/>
  <c r="AV379" i="2"/>
  <c r="AV45" i="2"/>
  <c r="AV382" i="2"/>
  <c r="AV383" i="2"/>
  <c r="AV384" i="2"/>
  <c r="AV385" i="2"/>
  <c r="AV386" i="2"/>
  <c r="AV533" i="2"/>
  <c r="AV281" i="2"/>
  <c r="AV284" i="2"/>
  <c r="AV390" i="2"/>
  <c r="AV391" i="2"/>
  <c r="AV392" i="2"/>
  <c r="AV393" i="2"/>
  <c r="AV394" i="2"/>
  <c r="AV535" i="2"/>
  <c r="AV396" i="2"/>
  <c r="AV397" i="2"/>
  <c r="AV398" i="2"/>
  <c r="AV399" i="2"/>
  <c r="AV400" i="2"/>
  <c r="AV401" i="2"/>
  <c r="AV402" i="2"/>
  <c r="AV403" i="2"/>
  <c r="AV537" i="2"/>
  <c r="AV405" i="2"/>
  <c r="AV406" i="2"/>
  <c r="AV294" i="2"/>
  <c r="AV408" i="2"/>
  <c r="AV409" i="2"/>
  <c r="AV410" i="2"/>
  <c r="AV411" i="2"/>
  <c r="AV412" i="2"/>
  <c r="AV413" i="2"/>
  <c r="AV414" i="2"/>
  <c r="AV415" i="2"/>
  <c r="AV299" i="2"/>
  <c r="AV542" i="2"/>
  <c r="AV545" i="2"/>
  <c r="AV419" i="2"/>
  <c r="AV420" i="2"/>
  <c r="AV421" i="2"/>
  <c r="AV300" i="2"/>
  <c r="AV423" i="2"/>
  <c r="AV550" i="2"/>
  <c r="AV425" i="2"/>
  <c r="AV426" i="2"/>
  <c r="AV427" i="2"/>
  <c r="AV428" i="2"/>
  <c r="AV429" i="2"/>
  <c r="AV49" i="2"/>
  <c r="AV431" i="2"/>
  <c r="AV433" i="2"/>
  <c r="AV560" i="2"/>
  <c r="AV304" i="2"/>
  <c r="AV437" i="2"/>
  <c r="AV438" i="2"/>
  <c r="AV50" i="2"/>
  <c r="AV441" i="2"/>
  <c r="AV442" i="2"/>
  <c r="AV443" i="2"/>
  <c r="AV444" i="2"/>
  <c r="AV445" i="2"/>
  <c r="AV446" i="2"/>
  <c r="AV447" i="2"/>
  <c r="AV449" i="2"/>
  <c r="AV450" i="2"/>
  <c r="AV451" i="2"/>
  <c r="AV453" i="2"/>
  <c r="AV455" i="2"/>
  <c r="AV457" i="2"/>
  <c r="AV458" i="2"/>
  <c r="AV460" i="2"/>
  <c r="AV461" i="2"/>
  <c r="AV329" i="2"/>
  <c r="AV464" i="2"/>
  <c r="AV465" i="2"/>
  <c r="AV466" i="2"/>
  <c r="AV467" i="2"/>
  <c r="AV561" i="2"/>
  <c r="AV469" i="2"/>
  <c r="AV470" i="2"/>
  <c r="AV471" i="2"/>
  <c r="AV472" i="2"/>
  <c r="AV474" i="2"/>
  <c r="AV475" i="2"/>
  <c r="AV587" i="2"/>
  <c r="AV598" i="2"/>
  <c r="AV478" i="2"/>
  <c r="AV479" i="2"/>
  <c r="AV480" i="2"/>
  <c r="AV481" i="2"/>
  <c r="AV604" i="2"/>
  <c r="AV483" i="2"/>
  <c r="AV484" i="2"/>
  <c r="AV485" i="2"/>
  <c r="AV486" i="2"/>
  <c r="AV487" i="2"/>
  <c r="AV605" i="2"/>
  <c r="AV489" i="2"/>
  <c r="AV490" i="2"/>
  <c r="AV606" i="2"/>
  <c r="AV607" i="2"/>
  <c r="AV493" i="2"/>
  <c r="AV332" i="2"/>
  <c r="AV336" i="2"/>
  <c r="AV51" i="2"/>
  <c r="AV497" i="2"/>
  <c r="AV498" i="2"/>
  <c r="AV499" i="2"/>
  <c r="AV500" i="2"/>
  <c r="AV501" i="2"/>
  <c r="AV338" i="2"/>
  <c r="AV504" i="2"/>
  <c r="AV505" i="2"/>
  <c r="AV513" i="2"/>
  <c r="AV360" i="2"/>
  <c r="AV515" i="2"/>
  <c r="AV612" i="2"/>
  <c r="AV517" i="2"/>
  <c r="AV362" i="2"/>
  <c r="AV520" i="2"/>
  <c r="AV521" i="2"/>
  <c r="AV522" i="2"/>
  <c r="AV365" i="2"/>
  <c r="AV367" i="2"/>
  <c r="AV525" i="2"/>
  <c r="AV526" i="2"/>
  <c r="AV527" i="2"/>
  <c r="AV55" i="2"/>
  <c r="AV529" i="2"/>
  <c r="AV530" i="2"/>
  <c r="AV531" i="2"/>
  <c r="AV532" i="2"/>
  <c r="AV381" i="2"/>
  <c r="AV534" i="2"/>
  <c r="AV636" i="2"/>
  <c r="AV536" i="2"/>
  <c r="AV387" i="2"/>
  <c r="AV538" i="2"/>
  <c r="AV539" i="2"/>
  <c r="AV540" i="2"/>
  <c r="AV541" i="2"/>
  <c r="AV388" i="2"/>
  <c r="AV543" i="2"/>
  <c r="AV544" i="2"/>
  <c r="AV58" i="2"/>
  <c r="AV546" i="2"/>
  <c r="AV547" i="2"/>
  <c r="AV548" i="2"/>
  <c r="AV549" i="2"/>
  <c r="AV389" i="2"/>
  <c r="AV551" i="2"/>
  <c r="AV638" i="2"/>
  <c r="AV553" i="2"/>
  <c r="AV554" i="2"/>
  <c r="AV555" i="2"/>
  <c r="AV556" i="2"/>
  <c r="AV557" i="2"/>
  <c r="AV558" i="2"/>
  <c r="AV559" i="2"/>
  <c r="AV395" i="2"/>
  <c r="AV62" i="2"/>
  <c r="AV562" i="2"/>
  <c r="AV563" i="2"/>
  <c r="AV564" i="2"/>
  <c r="AV565" i="2"/>
  <c r="AV566" i="2"/>
  <c r="AV567" i="2"/>
  <c r="AV568" i="2"/>
  <c r="AV569" i="2"/>
  <c r="AV570" i="2"/>
  <c r="AV571" i="2"/>
  <c r="AV572" i="2"/>
  <c r="AV573" i="2"/>
  <c r="AV574" i="2"/>
  <c r="AV575" i="2"/>
  <c r="AV576" i="2"/>
  <c r="AV577" i="2"/>
  <c r="AV578" i="2"/>
  <c r="AV579" i="2"/>
  <c r="AV580" i="2"/>
  <c r="AV581" i="2"/>
  <c r="AV582" i="2"/>
  <c r="AV583" i="2"/>
  <c r="AV584" i="2"/>
  <c r="AV585" i="2"/>
  <c r="AV586" i="2"/>
  <c r="AV404" i="2"/>
  <c r="AV588" i="2"/>
  <c r="AV589" i="2"/>
  <c r="AV590" i="2"/>
  <c r="AV591" i="2"/>
  <c r="AV592" i="2"/>
  <c r="AV593" i="2"/>
  <c r="AV594" i="2"/>
  <c r="AV595" i="2"/>
  <c r="AV596" i="2"/>
  <c r="AV597" i="2"/>
  <c r="AV643" i="2"/>
  <c r="AV599" i="2"/>
  <c r="AV600" i="2"/>
  <c r="AV601" i="2"/>
  <c r="AV602" i="2"/>
  <c r="AV603" i="2"/>
  <c r="AV407" i="2"/>
  <c r="AV416" i="2"/>
  <c r="AV646" i="2"/>
  <c r="AV417" i="2"/>
  <c r="AV608" i="2"/>
  <c r="AV609" i="2"/>
  <c r="AV610" i="2"/>
  <c r="AV611" i="2"/>
  <c r="AV418" i="2"/>
  <c r="AV613" i="2"/>
  <c r="AV614" i="2"/>
  <c r="AV615" i="2"/>
  <c r="AT615" i="2"/>
  <c r="AT614" i="2"/>
  <c r="AT613" i="2"/>
  <c r="AY613" i="2" s="1"/>
  <c r="AT418" i="2"/>
  <c r="AT611" i="2"/>
  <c r="AT610" i="2"/>
  <c r="AT609" i="2"/>
  <c r="AY609" i="2" s="1"/>
  <c r="AT608" i="2"/>
  <c r="A608" i="2" s="1"/>
  <c r="A87" i="9" s="1"/>
  <c r="AT417" i="2"/>
  <c r="AT646" i="2"/>
  <c r="AT416" i="2"/>
  <c r="AT407" i="2"/>
  <c r="AT603" i="2"/>
  <c r="AY603" i="2" s="1"/>
  <c r="AT602" i="2"/>
  <c r="A602" i="2" s="1"/>
  <c r="A116" i="9" s="1"/>
  <c r="AT601" i="2"/>
  <c r="A601" i="2" s="1"/>
  <c r="A93" i="9" s="1"/>
  <c r="AT600" i="2"/>
  <c r="AY600" i="2" s="1"/>
  <c r="AT599" i="2"/>
  <c r="AY599" i="2" s="1"/>
  <c r="AT643" i="2"/>
  <c r="AT597" i="2"/>
  <c r="AT596" i="2"/>
  <c r="AT595" i="2"/>
  <c r="AT594" i="2"/>
  <c r="A594" i="2" s="1"/>
  <c r="A102" i="9" s="1"/>
  <c r="AT593" i="2"/>
  <c r="AY593" i="2" s="1"/>
  <c r="AT592" i="2"/>
  <c r="AT591" i="2"/>
  <c r="AT590" i="2"/>
  <c r="AY590" i="2" s="1"/>
  <c r="AT589" i="2"/>
  <c r="AT588" i="2"/>
  <c r="AY588" i="2" s="1"/>
  <c r="AT404" i="2"/>
  <c r="AT586" i="2"/>
  <c r="AY586" i="2" s="1"/>
  <c r="AT585" i="2"/>
  <c r="AY585" i="2" s="1"/>
  <c r="AT584" i="2"/>
  <c r="AT583" i="2"/>
  <c r="A583" i="2" s="1"/>
  <c r="A267" i="9" s="1"/>
  <c r="AT582" i="2"/>
  <c r="AY582" i="2" s="1"/>
  <c r="AT581" i="2"/>
  <c r="AY581" i="2" s="1"/>
  <c r="AT580" i="2"/>
  <c r="AY580" i="2" s="1"/>
  <c r="AT579" i="2"/>
  <c r="AT578" i="2"/>
  <c r="AY578" i="2" s="1"/>
  <c r="AT577" i="2"/>
  <c r="AY577" i="2" s="1"/>
  <c r="AT576" i="2"/>
  <c r="AY576" i="2" s="1"/>
  <c r="AT575" i="2"/>
  <c r="AY575" i="2" s="1"/>
  <c r="AT574" i="2"/>
  <c r="AY574" i="2" s="1"/>
  <c r="AT573" i="2"/>
  <c r="AY573" i="2" s="1"/>
  <c r="AT572" i="2"/>
  <c r="AY572" i="2" s="1"/>
  <c r="AT571" i="2"/>
  <c r="AY571" i="2" s="1"/>
  <c r="AT570" i="2"/>
  <c r="AY570" i="2" s="1"/>
  <c r="AT569" i="2"/>
  <c r="AY569" i="2" s="1"/>
  <c r="AT568" i="2"/>
  <c r="AY568" i="2" s="1"/>
  <c r="AT567" i="2"/>
  <c r="AY567" i="2" s="1"/>
  <c r="AT566" i="2"/>
  <c r="AY566" i="2" s="1"/>
  <c r="AT565" i="2"/>
  <c r="AY565" i="2" s="1"/>
  <c r="AT564" i="2"/>
  <c r="AY564" i="2" s="1"/>
  <c r="AT563" i="2"/>
  <c r="AY563" i="2" s="1"/>
  <c r="AT562" i="2"/>
  <c r="AY562" i="2" s="1"/>
  <c r="AT395" i="2"/>
  <c r="AT559" i="2"/>
  <c r="AY559" i="2" s="1"/>
  <c r="AT558" i="2"/>
  <c r="A558" i="2" s="1"/>
  <c r="A113" i="9" s="1"/>
  <c r="AT557" i="2"/>
  <c r="AY557" i="2" s="1"/>
  <c r="AT556" i="2"/>
  <c r="AY556" i="2" s="1"/>
  <c r="AT555" i="2"/>
  <c r="AY555" i="2" s="1"/>
  <c r="AT554" i="2"/>
  <c r="AY554" i="2" s="1"/>
  <c r="AT553" i="2"/>
  <c r="AT638" i="2"/>
  <c r="AT551" i="2"/>
  <c r="AY551" i="2" s="1"/>
  <c r="AT389" i="2"/>
  <c r="AT549" i="2"/>
  <c r="AY549" i="2" s="1"/>
  <c r="AT548" i="2"/>
  <c r="AY548" i="2" s="1"/>
  <c r="AT547" i="2"/>
  <c r="AY547" i="2" s="1"/>
  <c r="AT546" i="2"/>
  <c r="AT544" i="2"/>
  <c r="AY544" i="2" s="1"/>
  <c r="AT543" i="2"/>
  <c r="AY543" i="2" s="1"/>
  <c r="AT388" i="2"/>
  <c r="AT541" i="2"/>
  <c r="AY541" i="2" s="1"/>
  <c r="AT540" i="2"/>
  <c r="AY540" i="2" s="1"/>
  <c r="AT539" i="2"/>
  <c r="AT538" i="2"/>
  <c r="AY538" i="2" s="1"/>
  <c r="AT387" i="2"/>
  <c r="AT536" i="2"/>
  <c r="A536" i="2" s="1"/>
  <c r="A230" i="9" s="1"/>
  <c r="AT636" i="2"/>
  <c r="AT534" i="2"/>
  <c r="A534" i="2" s="1"/>
  <c r="A281" i="9" s="1"/>
  <c r="AT381" i="2"/>
  <c r="AT532" i="2"/>
  <c r="AY532" i="2" s="1"/>
  <c r="AT531" i="2"/>
  <c r="AY531" i="2" s="1"/>
  <c r="AT530" i="2"/>
  <c r="AY530" i="2" s="1"/>
  <c r="AT529" i="2"/>
  <c r="AY529" i="2" s="1"/>
  <c r="A55" i="2"/>
  <c r="A167" i="9" s="1"/>
  <c r="AT527" i="2"/>
  <c r="AY527" i="2" s="1"/>
  <c r="AT526" i="2"/>
  <c r="AY526" i="2" s="1"/>
  <c r="AT525" i="2"/>
  <c r="AY525" i="2" s="1"/>
  <c r="AT367" i="2"/>
  <c r="AT365" i="2"/>
  <c r="AT522" i="2"/>
  <c r="AY522" i="2" s="1"/>
  <c r="AT521" i="2"/>
  <c r="AT520" i="2"/>
  <c r="AY520" i="2" s="1"/>
  <c r="AT362" i="2"/>
  <c r="AT518" i="2"/>
  <c r="A518" i="2" s="1"/>
  <c r="A43" i="9" s="1"/>
  <c r="AT517" i="2"/>
  <c r="AY517" i="2" s="1"/>
  <c r="AT612" i="2"/>
  <c r="AT515" i="2"/>
  <c r="AT360" i="2"/>
  <c r="AT513" i="2"/>
  <c r="AY513" i="2" s="1"/>
  <c r="AT512" i="2"/>
  <c r="A512" i="2" s="1"/>
  <c r="A27" i="9" s="1"/>
  <c r="AT346" i="2"/>
  <c r="AT341" i="2"/>
  <c r="AT509" i="2"/>
  <c r="AT508" i="2"/>
  <c r="A508" i="2" s="1"/>
  <c r="A62" i="9" s="1"/>
  <c r="AT507" i="2"/>
  <c r="AY507" i="2" s="1"/>
  <c r="AT506" i="2"/>
  <c r="AY506" i="2" s="1"/>
  <c r="AT505" i="2"/>
  <c r="A505" i="2" s="1"/>
  <c r="A54" i="9" s="1"/>
  <c r="AT504" i="2"/>
  <c r="A504" i="2" s="1"/>
  <c r="A259" i="9" s="1"/>
  <c r="AT503" i="2"/>
  <c r="AY503" i="2" s="1"/>
  <c r="AT338" i="2"/>
  <c r="AT501" i="2"/>
  <c r="AY501" i="2" s="1"/>
  <c r="AT500" i="2"/>
  <c r="AY500" i="2" s="1"/>
  <c r="AT499" i="2"/>
  <c r="AY499" i="2" s="1"/>
  <c r="AT498" i="2"/>
  <c r="AY498" i="2" s="1"/>
  <c r="AT497" i="2"/>
  <c r="AY497" i="2" s="1"/>
  <c r="AT336" i="2"/>
  <c r="AT332" i="2"/>
  <c r="AT493" i="2"/>
  <c r="AY493" i="2" s="1"/>
  <c r="AT607" i="2"/>
  <c r="AT606" i="2"/>
  <c r="AT490" i="2"/>
  <c r="A490" i="2" s="1"/>
  <c r="A211" i="9" s="1"/>
  <c r="AT489" i="2"/>
  <c r="A489" i="2" s="1"/>
  <c r="A258" i="9" s="1"/>
  <c r="AT605" i="2"/>
  <c r="AT487" i="2"/>
  <c r="AY487" i="2" s="1"/>
  <c r="AT486" i="2"/>
  <c r="AY486" i="2" s="1"/>
  <c r="AT485" i="2"/>
  <c r="AY485" i="2" s="1"/>
  <c r="AT484" i="2"/>
  <c r="AT483" i="2"/>
  <c r="AY483" i="2" s="1"/>
  <c r="AT604" i="2"/>
  <c r="AT481" i="2"/>
  <c r="AY481" i="2" s="1"/>
  <c r="AT480" i="2"/>
  <c r="AY480" i="2" s="1"/>
  <c r="AT479" i="2"/>
  <c r="AY479" i="2" s="1"/>
  <c r="AT478" i="2"/>
  <c r="AT598" i="2"/>
  <c r="AT587" i="2"/>
  <c r="AT475" i="2"/>
  <c r="AY475" i="2" s="1"/>
  <c r="AT474" i="2"/>
  <c r="AY474" i="2" s="1"/>
  <c r="AT473" i="2"/>
  <c r="AY473" i="2" s="1"/>
  <c r="AT472" i="2"/>
  <c r="AY472" i="2" s="1"/>
  <c r="AT471" i="2"/>
  <c r="A471" i="2" s="1"/>
  <c r="A149" i="9" s="1"/>
  <c r="AT470" i="2"/>
  <c r="AY470" i="2" s="1"/>
  <c r="AT469" i="2"/>
  <c r="AY469" i="2" s="1"/>
  <c r="AT561" i="2"/>
  <c r="AT467" i="2"/>
  <c r="AY467" i="2" s="1"/>
  <c r="AT466" i="2"/>
  <c r="AY466" i="2" s="1"/>
  <c r="AT465" i="2"/>
  <c r="A465" i="2" s="1"/>
  <c r="A176" i="9" s="1"/>
  <c r="AY464" i="2"/>
  <c r="A463" i="2"/>
  <c r="A251" i="9" s="1"/>
  <c r="AT329" i="2"/>
  <c r="AT461" i="2"/>
  <c r="AY461" i="2" s="1"/>
  <c r="AT460" i="2"/>
  <c r="AY460" i="2" s="1"/>
  <c r="AT459" i="2"/>
  <c r="AY459" i="2" s="1"/>
  <c r="AT458" i="2"/>
  <c r="AY458" i="2" s="1"/>
  <c r="AT457" i="2"/>
  <c r="A457" i="2" s="1"/>
  <c r="A300" i="9" s="1"/>
  <c r="AT456" i="2"/>
  <c r="AY456" i="2" s="1"/>
  <c r="AT455" i="2"/>
  <c r="AT454" i="2"/>
  <c r="A454" i="2" s="1"/>
  <c r="A265" i="9" s="1"/>
  <c r="AT453" i="2"/>
  <c r="AY453" i="2" s="1"/>
  <c r="AT452" i="2"/>
  <c r="AY452" i="2" s="1"/>
  <c r="AT451" i="2"/>
  <c r="A451" i="2" s="1"/>
  <c r="A303" i="9" s="1"/>
  <c r="AT450" i="2"/>
  <c r="A450" i="2" s="1"/>
  <c r="A263" i="9" s="1"/>
  <c r="AT449" i="2"/>
  <c r="A449" i="2" s="1"/>
  <c r="A262" i="9" s="1"/>
  <c r="AT448" i="2"/>
  <c r="AY448" i="2" s="1"/>
  <c r="AT447" i="2"/>
  <c r="AY447" i="2" s="1"/>
  <c r="AT446" i="2"/>
  <c r="A446" i="2" s="1"/>
  <c r="A158" i="9" s="1"/>
  <c r="AT445" i="2"/>
  <c r="AY445" i="2" s="1"/>
  <c r="AT444" i="2"/>
  <c r="AY444" i="2" s="1"/>
  <c r="AT443" i="2"/>
  <c r="AY443" i="2" s="1"/>
  <c r="AT442" i="2"/>
  <c r="A442" i="2" s="1"/>
  <c r="A302" i="9" s="1"/>
  <c r="AT441" i="2"/>
  <c r="AY441" i="2" s="1"/>
  <c r="AT326" i="2"/>
  <c r="AY438" i="2"/>
  <c r="AY437" i="2"/>
  <c r="AT324" i="2"/>
  <c r="AT304" i="2"/>
  <c r="A304" i="2" s="1"/>
  <c r="AT560" i="2"/>
  <c r="AY433" i="2"/>
  <c r="AT552" i="2"/>
  <c r="AY431" i="2"/>
  <c r="AT429" i="2"/>
  <c r="AY429" i="2" s="1"/>
  <c r="AT428" i="2"/>
  <c r="A428" i="2" s="1"/>
  <c r="A298" i="9" s="1"/>
  <c r="AT427" i="2"/>
  <c r="A427" i="2" s="1"/>
  <c r="A192" i="9" s="1"/>
  <c r="AT426" i="2"/>
  <c r="AT425" i="2"/>
  <c r="A425" i="2" s="1"/>
  <c r="A256" i="9" s="1"/>
  <c r="AT550" i="2"/>
  <c r="AT423" i="2"/>
  <c r="AY423" i="2" s="1"/>
  <c r="AT300" i="2"/>
  <c r="A300" i="2" s="1"/>
  <c r="AT421" i="2"/>
  <c r="A421" i="2" s="1"/>
  <c r="A21" i="9" s="1"/>
  <c r="AT420" i="2"/>
  <c r="A420" i="2" s="1"/>
  <c r="A20" i="9" s="1"/>
  <c r="AT419" i="2"/>
  <c r="A419" i="2" s="1"/>
  <c r="A111" i="9" s="1"/>
  <c r="AT545" i="2"/>
  <c r="AT542" i="2"/>
  <c r="A542" i="2" s="1"/>
  <c r="A174" i="9" s="1"/>
  <c r="AT299" i="2"/>
  <c r="AT415" i="2"/>
  <c r="A415" i="2" s="1"/>
  <c r="A276" i="9" s="1"/>
  <c r="AT414" i="2"/>
  <c r="A414" i="2" s="1"/>
  <c r="A124" i="9" s="1"/>
  <c r="AT413" i="2"/>
  <c r="AY413" i="2" s="1"/>
  <c r="AT412" i="2"/>
  <c r="AY412" i="2" s="1"/>
  <c r="AT411" i="2"/>
  <c r="AY411" i="2" s="1"/>
  <c r="AT410" i="2"/>
  <c r="A410" i="2" s="1"/>
  <c r="A172" i="9" s="1"/>
  <c r="AT409" i="2"/>
  <c r="A409" i="2" s="1"/>
  <c r="A29" i="9" s="1"/>
  <c r="AT408" i="2"/>
  <c r="A408" i="2" s="1"/>
  <c r="A100" i="9" s="1"/>
  <c r="AT294" i="2"/>
  <c r="AT406" i="2"/>
  <c r="AY406" i="2" s="1"/>
  <c r="AT405" i="2"/>
  <c r="AY405" i="2" s="1"/>
  <c r="AT537" i="2"/>
  <c r="AT403" i="2"/>
  <c r="AY403" i="2" s="1"/>
  <c r="AT402" i="2"/>
  <c r="A402" i="2" s="1"/>
  <c r="A110" i="9" s="1"/>
  <c r="AT401" i="2"/>
  <c r="A401" i="2" s="1"/>
  <c r="A150" i="9" s="1"/>
  <c r="AT400" i="2"/>
  <c r="AY400" i="2" s="1"/>
  <c r="AT399" i="2"/>
  <c r="AY399" i="2" s="1"/>
  <c r="AT398" i="2"/>
  <c r="AY398" i="2" s="1"/>
  <c r="AT397" i="2"/>
  <c r="AY397" i="2" s="1"/>
  <c r="AT396" i="2"/>
  <c r="A396" i="2" s="1"/>
  <c r="A99" i="9" s="1"/>
  <c r="AT535" i="2"/>
  <c r="AT394" i="2"/>
  <c r="AY394" i="2" s="1"/>
  <c r="AT393" i="2"/>
  <c r="A393" i="2" s="1"/>
  <c r="A147" i="9" s="1"/>
  <c r="AT392" i="2"/>
  <c r="AY392" i="2" s="1"/>
  <c r="AT391" i="2"/>
  <c r="AY391" i="2" s="1"/>
  <c r="AT390" i="2"/>
  <c r="A390" i="2" s="1"/>
  <c r="A226" i="9" s="1"/>
  <c r="AT284" i="2"/>
  <c r="AT281" i="2"/>
  <c r="AT533" i="2"/>
  <c r="AT386" i="2"/>
  <c r="AY386" i="2" s="1"/>
  <c r="AT385" i="2"/>
  <c r="A385" i="2" s="1"/>
  <c r="A307" i="9" s="1"/>
  <c r="AT384" i="2"/>
  <c r="AY384" i="2" s="1"/>
  <c r="AT383" i="2"/>
  <c r="AY383" i="2" s="1"/>
  <c r="AT382" i="2"/>
  <c r="AT380" i="2"/>
  <c r="AY380" i="2" s="1"/>
  <c r="AT379" i="2"/>
  <c r="AY379" i="2" s="1"/>
  <c r="AT378" i="2"/>
  <c r="A378" i="2" s="1"/>
  <c r="A65" i="9" s="1"/>
  <c r="AT377" i="2"/>
  <c r="AY377" i="2" s="1"/>
  <c r="AT376" i="2"/>
  <c r="A376" i="2" s="1"/>
  <c r="A108" i="9" s="1"/>
  <c r="AT375" i="2"/>
  <c r="AY375" i="2" s="1"/>
  <c r="AT374" i="2"/>
  <c r="AT373" i="2"/>
  <c r="AY373" i="2" s="1"/>
  <c r="AT372" i="2"/>
  <c r="AY372" i="2" s="1"/>
  <c r="AT371" i="2"/>
  <c r="AY371" i="2" s="1"/>
  <c r="AT370" i="2"/>
  <c r="AY370" i="2" s="1"/>
  <c r="AT369" i="2"/>
  <c r="AY369" i="2" s="1"/>
  <c r="AT368" i="2"/>
  <c r="A368" i="2" s="1"/>
  <c r="A280" i="9" s="1"/>
  <c r="AT528" i="2"/>
  <c r="AT366" i="2"/>
  <c r="AT277" i="2"/>
  <c r="AT364" i="2"/>
  <c r="AY364" i="2" s="1"/>
  <c r="AT363" i="2"/>
  <c r="A363" i="2" s="1"/>
  <c r="A47" i="9" s="1"/>
  <c r="AT361" i="2"/>
  <c r="A361" i="2" s="1"/>
  <c r="A46" i="9" s="1"/>
  <c r="AT524" i="2"/>
  <c r="AT359" i="2"/>
  <c r="A359" i="2" s="1"/>
  <c r="A229" i="9" s="1"/>
  <c r="AT358" i="2"/>
  <c r="AT357" i="2"/>
  <c r="AY357" i="2" s="1"/>
  <c r="AT356" i="2"/>
  <c r="AY356" i="2" s="1"/>
  <c r="AT355" i="2"/>
  <c r="AY355" i="2" s="1"/>
  <c r="AT354" i="2"/>
  <c r="AY354" i="2" s="1"/>
  <c r="AT353" i="2"/>
  <c r="AY353" i="2" s="1"/>
  <c r="AT352" i="2"/>
  <c r="A352" i="2" s="1"/>
  <c r="A261" i="9" s="1"/>
  <c r="AT351" i="2"/>
  <c r="AT350" i="2"/>
  <c r="AY350" i="2" s="1"/>
  <c r="AT349" i="2"/>
  <c r="AY349" i="2" s="1"/>
  <c r="AT348" i="2"/>
  <c r="A348" i="2" s="1"/>
  <c r="A60" i="9" s="1"/>
  <c r="AT347" i="2"/>
  <c r="AY347" i="2" s="1"/>
  <c r="AT523" i="2"/>
  <c r="AT345" i="2"/>
  <c r="A345" i="2" s="1"/>
  <c r="A146" i="9" s="1"/>
  <c r="AT344" i="2"/>
  <c r="AT343" i="2"/>
  <c r="AT342" i="2"/>
  <c r="AY342" i="2" s="1"/>
  <c r="AT273" i="2"/>
  <c r="AT340" i="2"/>
  <c r="AY340" i="2" s="1"/>
  <c r="AT339" i="2"/>
  <c r="AT271" i="2"/>
  <c r="AT337" i="2"/>
  <c r="AY337" i="2" s="1"/>
  <c r="AT267" i="2"/>
  <c r="AT335" i="2"/>
  <c r="AY335" i="2" s="1"/>
  <c r="AT334" i="2"/>
  <c r="AY334" i="2" s="1"/>
  <c r="AT333" i="2"/>
  <c r="A333" i="2" s="1"/>
  <c r="A135" i="9" s="1"/>
  <c r="AT519" i="2"/>
  <c r="A519" i="2" s="1"/>
  <c r="A130" i="9" s="1"/>
  <c r="AT331" i="2"/>
  <c r="AY331" i="2" s="1"/>
  <c r="AT330" i="2"/>
  <c r="AY330" i="2" s="1"/>
  <c r="AT266" i="2"/>
  <c r="AT328" i="2"/>
  <c r="AY328" i="2" s="1"/>
  <c r="AT327" i="2"/>
  <c r="A327" i="2" s="1"/>
  <c r="A98" i="9" s="1"/>
  <c r="AT516" i="2"/>
  <c r="A516" i="2" s="1"/>
  <c r="A92" i="9" s="1"/>
  <c r="AT325" i="2"/>
  <c r="AY325" i="2" s="1"/>
  <c r="AT514" i="2"/>
  <c r="AT323" i="2"/>
  <c r="AY323" i="2" s="1"/>
  <c r="AT322" i="2"/>
  <c r="AY322" i="2" s="1"/>
  <c r="AT321" i="2"/>
  <c r="A321" i="2" s="1"/>
  <c r="A97" i="9" s="1"/>
  <c r="AT320" i="2"/>
  <c r="AY320" i="2" s="1"/>
  <c r="AT319" i="2"/>
  <c r="AY319" i="2" s="1"/>
  <c r="AT318" i="2"/>
  <c r="A318" i="2" s="1"/>
  <c r="A106" i="9" s="1"/>
  <c r="AT317" i="2"/>
  <c r="AY317" i="2" s="1"/>
  <c r="AT316" i="2"/>
  <c r="A316" i="2" s="1"/>
  <c r="A273" i="9" s="1"/>
  <c r="AT315" i="2"/>
  <c r="AT314" i="2"/>
  <c r="AY314" i="2" s="1"/>
  <c r="AT313" i="2"/>
  <c r="AY313" i="2" s="1"/>
  <c r="AT312" i="2"/>
  <c r="A312" i="2" s="1"/>
  <c r="AT311" i="2"/>
  <c r="A311" i="2" s="1"/>
  <c r="A133" i="9" s="1"/>
  <c r="AT310" i="2"/>
  <c r="AY310" i="2" s="1"/>
  <c r="AT309" i="2"/>
  <c r="AY309" i="2" s="1"/>
  <c r="AT308" i="2"/>
  <c r="AY308" i="2" s="1"/>
  <c r="AT307" i="2"/>
  <c r="A307" i="2" s="1"/>
  <c r="AT306" i="2"/>
  <c r="AY306" i="2" s="1"/>
  <c r="AT305" i="2"/>
  <c r="AY305" i="2" s="1"/>
  <c r="AT511" i="2"/>
  <c r="AT303" i="2"/>
  <c r="A303" i="2" s="1"/>
  <c r="A36" i="9" s="1"/>
  <c r="AT302" i="2"/>
  <c r="AY302" i="2" s="1"/>
  <c r="AT301" i="2"/>
  <c r="AY301" i="2" s="1"/>
  <c r="AT262" i="2"/>
  <c r="AT510" i="2"/>
  <c r="AT298" i="2"/>
  <c r="AY298" i="2" s="1"/>
  <c r="AT297" i="2"/>
  <c r="AY297" i="2" s="1"/>
  <c r="AT296" i="2"/>
  <c r="AY296" i="2" s="1"/>
  <c r="AT295" i="2"/>
  <c r="AY295" i="2" s="1"/>
  <c r="AT255" i="2"/>
  <c r="AT293" i="2"/>
  <c r="A293" i="2" s="1"/>
  <c r="A310" i="9" s="1"/>
  <c r="AT292" i="2"/>
  <c r="AY292" i="2" s="1"/>
  <c r="AT291" i="2"/>
  <c r="AY291" i="2" s="1"/>
  <c r="AT290" i="2"/>
  <c r="AY290" i="2" s="1"/>
  <c r="AT289" i="2"/>
  <c r="A289" i="2" s="1"/>
  <c r="A182" i="9" s="1"/>
  <c r="AT288" i="2"/>
  <c r="AY288" i="2" s="1"/>
  <c r="AT287" i="2"/>
  <c r="AY287" i="2" s="1"/>
  <c r="AT286" i="2"/>
  <c r="AY286" i="2" s="1"/>
  <c r="AT285" i="2"/>
  <c r="A285" i="2" s="1"/>
  <c r="A190" i="9" s="1"/>
  <c r="AT252" i="2"/>
  <c r="AT283" i="2"/>
  <c r="AY283" i="2" s="1"/>
  <c r="AT282" i="2"/>
  <c r="AY282" i="2" s="1"/>
  <c r="AT246" i="2"/>
  <c r="AT280" i="2"/>
  <c r="AY280" i="2" s="1"/>
  <c r="AT279" i="2"/>
  <c r="AY279" i="2" s="1"/>
  <c r="AT278" i="2"/>
  <c r="AY278" i="2" s="1"/>
  <c r="AT502" i="2"/>
  <c r="AT276" i="2"/>
  <c r="AY276" i="2" s="1"/>
  <c r="AT275" i="2"/>
  <c r="AY275" i="2" s="1"/>
  <c r="AT274" i="2"/>
  <c r="AY274" i="2" s="1"/>
  <c r="AT243" i="2"/>
  <c r="AT272" i="2"/>
  <c r="AY272" i="2" s="1"/>
  <c r="AT242" i="2"/>
  <c r="AT270" i="2"/>
  <c r="AY270" i="2" s="1"/>
  <c r="AT269" i="2"/>
  <c r="AY269" i="2" s="1"/>
  <c r="AT268" i="2"/>
  <c r="AY268" i="2" s="1"/>
  <c r="AT496" i="2"/>
  <c r="AT234" i="2"/>
  <c r="AT265" i="2"/>
  <c r="A265" i="2" s="1"/>
  <c r="A290" i="9" s="1"/>
  <c r="AT264" i="2"/>
  <c r="AY264" i="2" s="1"/>
  <c r="AT263" i="2"/>
  <c r="A263" i="2" s="1"/>
  <c r="A196" i="9" s="1"/>
  <c r="AT233" i="2"/>
  <c r="AT261" i="2"/>
  <c r="AY261" i="2" s="1"/>
  <c r="AT260" i="2"/>
  <c r="AY260" i="2" s="1"/>
  <c r="AT259" i="2"/>
  <c r="AY259" i="2" s="1"/>
  <c r="AT258" i="2"/>
  <c r="AY258" i="2" s="1"/>
  <c r="AT257" i="2"/>
  <c r="AY257" i="2" s="1"/>
  <c r="AT256" i="2"/>
  <c r="AT232" i="2"/>
  <c r="A232" i="2" s="1"/>
  <c r="A153" i="9" s="1"/>
  <c r="AT254" i="2"/>
  <c r="AY254" i="2" s="1"/>
  <c r="AT253" i="2"/>
  <c r="AY253" i="2" s="1"/>
  <c r="AT216" i="2"/>
  <c r="AT251" i="2"/>
  <c r="A251" i="2" s="1"/>
  <c r="A25" i="9" s="1"/>
  <c r="AT250" i="2"/>
  <c r="AY250" i="2" s="1"/>
  <c r="AT249" i="2"/>
  <c r="AY249" i="2" s="1"/>
  <c r="AT248" i="2"/>
  <c r="A248" i="2" s="1"/>
  <c r="A96" i="9" s="1"/>
  <c r="AT247" i="2"/>
  <c r="AY247" i="2" s="1"/>
  <c r="AT495" i="2"/>
  <c r="AT245" i="2"/>
  <c r="A245" i="2" s="1"/>
  <c r="A131" i="9" s="1"/>
  <c r="AT244" i="2"/>
  <c r="AY244" i="2" s="1"/>
  <c r="AT208" i="2"/>
  <c r="AT241" i="2"/>
  <c r="A241" i="2" s="1"/>
  <c r="A214" i="9" s="1"/>
  <c r="AT240" i="2"/>
  <c r="AY240" i="2" s="1"/>
  <c r="AT239" i="2"/>
  <c r="A239" i="2" s="1"/>
  <c r="A252" i="9" s="1"/>
  <c r="AT238" i="2"/>
  <c r="AY238" i="2" s="1"/>
  <c r="AT237" i="2"/>
  <c r="A237" i="2" s="1"/>
  <c r="A64" i="9" s="1"/>
  <c r="AT236" i="2"/>
  <c r="AY236" i="2" s="1"/>
  <c r="AT235" i="2"/>
  <c r="AY235" i="2" s="1"/>
  <c r="AT203" i="2"/>
  <c r="AT494" i="2"/>
  <c r="AT231" i="2"/>
  <c r="AY231" i="2" s="1"/>
  <c r="AT230" i="2"/>
  <c r="A230" i="2" s="1"/>
  <c r="A159" i="9" s="1"/>
  <c r="AT229" i="2"/>
  <c r="AY229" i="2" s="1"/>
  <c r="AT228" i="2"/>
  <c r="A228" i="2" s="1"/>
  <c r="A51" i="9" s="1"/>
  <c r="AT227" i="2"/>
  <c r="A227" i="2" s="1"/>
  <c r="A105" i="9" s="1"/>
  <c r="AT226" i="2"/>
  <c r="AY226" i="2" s="1"/>
  <c r="AT225" i="2"/>
  <c r="A225" i="2" s="1"/>
  <c r="A157" i="9" s="1"/>
  <c r="AT224" i="2"/>
  <c r="AY224" i="2" s="1"/>
  <c r="AT223" i="2"/>
  <c r="AY223" i="2" s="1"/>
  <c r="AT222" i="2"/>
  <c r="AY222" i="2" s="1"/>
  <c r="AT221" i="2"/>
  <c r="AY221" i="2" s="1"/>
  <c r="AT220" i="2"/>
  <c r="AY220" i="2" s="1"/>
  <c r="AT219" i="2"/>
  <c r="A219" i="2" s="1"/>
  <c r="A218" i="9" s="1"/>
  <c r="AT218" i="2"/>
  <c r="AY218" i="2" s="1"/>
  <c r="AT217" i="2"/>
  <c r="AY217" i="2" s="1"/>
  <c r="AT492" i="2"/>
  <c r="AT215" i="2"/>
  <c r="AT214" i="2"/>
  <c r="AY214" i="2" s="1"/>
  <c r="AT213" i="2"/>
  <c r="A213" i="2" s="1"/>
  <c r="A84" i="9" s="1"/>
  <c r="AT212" i="2"/>
  <c r="AY212" i="2" s="1"/>
  <c r="AT211" i="2"/>
  <c r="A211" i="2" s="1"/>
  <c r="A191" i="9" s="1"/>
  <c r="AT210" i="2"/>
  <c r="A210" i="2" s="1"/>
  <c r="A188" i="9" s="1"/>
  <c r="AT209" i="2"/>
  <c r="AY209" i="2" s="1"/>
  <c r="AT491" i="2"/>
  <c r="AT207" i="2"/>
  <c r="AY207" i="2" s="1"/>
  <c r="AT206" i="2"/>
  <c r="A206" i="2" s="1"/>
  <c r="A121" i="9" s="1"/>
  <c r="AT205" i="2"/>
  <c r="AY205" i="2" s="1"/>
  <c r="AT204" i="2"/>
  <c r="AY204" i="2" s="1"/>
  <c r="AT198" i="2"/>
  <c r="AT202" i="2"/>
  <c r="AY202" i="2" s="1"/>
  <c r="AT201" i="2"/>
  <c r="AY201" i="2" s="1"/>
  <c r="AT200" i="2"/>
  <c r="AY200" i="2" s="1"/>
  <c r="AT199" i="2"/>
  <c r="A199" i="2" s="1"/>
  <c r="A195" i="9" s="1"/>
  <c r="AT193" i="2"/>
  <c r="AT197" i="2"/>
  <c r="AT196" i="2"/>
  <c r="A196" i="2" s="1"/>
  <c r="A194" i="9" s="1"/>
  <c r="AT195" i="2"/>
  <c r="AY195" i="2" s="1"/>
  <c r="AT194" i="2"/>
  <c r="AY194" i="2" s="1"/>
  <c r="AT488" i="2"/>
  <c r="AT192" i="2"/>
  <c r="A192" i="2" s="1"/>
  <c r="A82" i="9" s="1"/>
  <c r="AT191" i="2"/>
  <c r="AY191" i="2" s="1"/>
  <c r="AT190" i="2"/>
  <c r="A190" i="2" s="1"/>
  <c r="A270" i="9" s="1"/>
  <c r="AT189" i="2"/>
  <c r="A189" i="2" s="1"/>
  <c r="A204" i="9" s="1"/>
  <c r="AT188" i="2"/>
  <c r="AY188" i="2" s="1"/>
  <c r="AT187" i="2"/>
  <c r="AY187" i="2" s="1"/>
  <c r="AT186" i="2"/>
  <c r="AY186" i="2" s="1"/>
  <c r="AT185" i="2"/>
  <c r="AY185" i="2" s="1"/>
  <c r="AT184" i="2"/>
  <c r="AY184" i="2" s="1"/>
  <c r="AT183" i="2"/>
  <c r="AY183" i="2" s="1"/>
  <c r="AT182" i="2"/>
  <c r="A182" i="2" s="1"/>
  <c r="A38" i="9" s="1"/>
  <c r="AT181" i="2"/>
  <c r="AY181" i="2" s="1"/>
  <c r="AT180" i="2"/>
  <c r="AY180" i="2" s="1"/>
  <c r="AT179" i="2"/>
  <c r="AY179" i="2" s="1"/>
  <c r="AT178" i="2"/>
  <c r="AY178" i="2" s="1"/>
  <c r="AT177" i="2"/>
  <c r="AT176" i="2"/>
  <c r="A176" i="2" s="1"/>
  <c r="A206" i="9" s="1"/>
  <c r="AT175" i="2"/>
  <c r="AY175" i="2" s="1"/>
  <c r="AT174" i="2"/>
  <c r="AY174" i="2" s="1"/>
  <c r="AT173" i="2"/>
  <c r="AY173" i="2" s="1"/>
  <c r="AT172" i="2"/>
  <c r="A172" i="2" s="1"/>
  <c r="A203" i="9" s="1"/>
  <c r="AT171" i="2"/>
  <c r="A171" i="2" s="1"/>
  <c r="A205" i="9" s="1"/>
  <c r="AT170" i="2"/>
  <c r="AY170" i="2" s="1"/>
  <c r="AT169" i="2"/>
  <c r="A169" i="2" s="1"/>
  <c r="A156" i="9" s="1"/>
  <c r="AT168" i="2"/>
  <c r="A168" i="2" s="1"/>
  <c r="A187" i="9" s="1"/>
  <c r="AT167" i="2"/>
  <c r="AY167" i="2" s="1"/>
  <c r="AT166" i="2"/>
  <c r="AY166" i="2" s="1"/>
  <c r="AT165" i="2"/>
  <c r="AY165" i="2" s="1"/>
  <c r="AT164" i="2"/>
  <c r="AY164" i="2" s="1"/>
  <c r="AT163" i="2"/>
  <c r="AY163" i="2" s="1"/>
  <c r="AT162" i="2"/>
  <c r="AT161" i="2"/>
  <c r="A161" i="2" s="1"/>
  <c r="A275" i="9" s="1"/>
  <c r="AT160" i="2"/>
  <c r="AY160" i="2" s="1"/>
  <c r="AT159" i="2"/>
  <c r="AY159" i="2" s="1"/>
  <c r="AT158" i="2"/>
  <c r="AT157" i="2"/>
  <c r="AY157" i="2" s="1"/>
  <c r="AT156" i="2"/>
  <c r="A156" i="2" s="1"/>
  <c r="A144" i="9" s="1"/>
  <c r="AT155" i="2"/>
  <c r="AY155" i="2" s="1"/>
  <c r="AT154" i="2"/>
  <c r="A154" i="2" s="1"/>
  <c r="A10" i="9" s="1"/>
  <c r="AT153" i="2"/>
  <c r="A153" i="2" s="1"/>
  <c r="A289" i="9" s="1"/>
  <c r="AT152" i="2"/>
  <c r="A152" i="2" s="1"/>
  <c r="A175" i="9" s="1"/>
  <c r="AT151" i="2"/>
  <c r="A151" i="2" s="1"/>
  <c r="A222" i="9" s="1"/>
  <c r="AT150" i="2"/>
  <c r="AT149" i="2"/>
  <c r="AY149" i="2" s="1"/>
  <c r="AT148" i="2"/>
  <c r="A148" i="2" s="1"/>
  <c r="A37" i="9" s="1"/>
  <c r="AT147" i="2"/>
  <c r="AY147" i="2" s="1"/>
  <c r="AT146" i="2"/>
  <c r="AY146" i="2" s="1"/>
  <c r="AT145" i="2"/>
  <c r="A145" i="2" s="1"/>
  <c r="A68" i="9" s="1"/>
  <c r="AT144" i="2"/>
  <c r="AY144" i="2" s="1"/>
  <c r="AT143" i="2"/>
  <c r="AY143" i="2" s="1"/>
  <c r="AT142" i="2"/>
  <c r="A142" i="2" s="1"/>
  <c r="A255" i="9" s="1"/>
  <c r="AT141" i="2"/>
  <c r="A141" i="2" s="1"/>
  <c r="A288" i="9" s="1"/>
  <c r="AT482" i="2"/>
  <c r="A482" i="2" s="1"/>
  <c r="A77" i="9" s="1"/>
  <c r="AT140" i="2"/>
  <c r="AT138" i="2"/>
  <c r="AY138" i="2" s="1"/>
  <c r="AT137" i="2"/>
  <c r="AY137" i="2" s="1"/>
  <c r="AT136" i="2"/>
  <c r="AY136" i="2" s="1"/>
  <c r="AT135" i="2"/>
  <c r="AY135" i="2" s="1"/>
  <c r="AT134" i="2"/>
  <c r="AY134" i="2" s="1"/>
  <c r="AT133" i="2"/>
  <c r="AY133" i="2" s="1"/>
  <c r="AT132" i="2"/>
  <c r="AY132" i="2" s="1"/>
  <c r="AT131" i="2"/>
  <c r="A131" i="2" s="1"/>
  <c r="A242" i="9" s="1"/>
  <c r="AT130" i="2"/>
  <c r="AT129" i="2"/>
  <c r="AY129" i="2" s="1"/>
  <c r="AT128" i="2"/>
  <c r="AY128" i="2" s="1"/>
  <c r="AT127" i="2"/>
  <c r="AY127" i="2" s="1"/>
  <c r="AT126" i="2"/>
  <c r="AY126" i="2" s="1"/>
  <c r="AT125" i="2"/>
  <c r="A125" i="2" s="1"/>
  <c r="A186" i="9" s="1"/>
  <c r="AT124" i="2"/>
  <c r="AY124" i="2" s="1"/>
  <c r="AT123" i="2"/>
  <c r="AY123" i="2" s="1"/>
  <c r="AT122" i="2"/>
  <c r="AY122" i="2" s="1"/>
  <c r="AT139" i="2"/>
  <c r="A28" i="2"/>
  <c r="A50" i="9" s="1"/>
  <c r="AT119" i="2"/>
  <c r="AY119" i="2" s="1"/>
  <c r="AT121" i="2"/>
  <c r="AT117" i="2"/>
  <c r="A117" i="2" s="1"/>
  <c r="A4" i="9" s="1"/>
  <c r="AT120" i="2"/>
  <c r="A120" i="2" s="1"/>
  <c r="A272" i="9" s="1"/>
  <c r="AT115" i="2"/>
  <c r="A115" i="2" s="1"/>
  <c r="A284" i="9" s="1"/>
  <c r="AT114" i="2"/>
  <c r="A114" i="2" s="1"/>
  <c r="A225" i="9" s="1"/>
  <c r="AT113" i="2"/>
  <c r="A113" i="2" s="1"/>
  <c r="A120" i="9" s="1"/>
  <c r="AT112" i="2"/>
  <c r="A112" i="2" s="1"/>
  <c r="AT111" i="2"/>
  <c r="AY111" i="2" s="1"/>
  <c r="AT477" i="2"/>
  <c r="AT476" i="2"/>
  <c r="AT108" i="2"/>
  <c r="A108" i="2" s="1"/>
  <c r="A296" i="9" s="1"/>
  <c r="AT106" i="2"/>
  <c r="AY106" i="2" s="1"/>
  <c r="AT105" i="2"/>
  <c r="AY105" i="2" s="1"/>
  <c r="AT104" i="2"/>
  <c r="AY104" i="2" s="1"/>
  <c r="AT103" i="2"/>
  <c r="AY103" i="2" s="1"/>
  <c r="AT102" i="2"/>
  <c r="AY102" i="2" s="1"/>
  <c r="AT101" i="2"/>
  <c r="A101" i="2" s="1"/>
  <c r="A210" i="9" s="1"/>
  <c r="AT97" i="2"/>
  <c r="A97" i="2" s="1"/>
  <c r="A309" i="9" s="1"/>
  <c r="AT96" i="2"/>
  <c r="A96" i="2" s="1"/>
  <c r="A95" i="9" s="1"/>
  <c r="AT94" i="2"/>
  <c r="AT93" i="2"/>
  <c r="A93" i="2" s="1"/>
  <c r="A266" i="9" s="1"/>
  <c r="AT92" i="2"/>
  <c r="AY92" i="2" s="1"/>
  <c r="AT91" i="2"/>
  <c r="AY91" i="2" s="1"/>
  <c r="AT90" i="2"/>
  <c r="AY90" i="2" s="1"/>
  <c r="AT89" i="2"/>
  <c r="AY89" i="2" s="1"/>
  <c r="AT88" i="2"/>
  <c r="AY88" i="2" s="1"/>
  <c r="AT87" i="2"/>
  <c r="AY87" i="2" s="1"/>
  <c r="AT86" i="2"/>
  <c r="AY86" i="2" s="1"/>
  <c r="AT85" i="2"/>
  <c r="A85" i="2" s="1"/>
  <c r="A217" i="9" s="1"/>
  <c r="AT84" i="2"/>
  <c r="AY84" i="2" s="1"/>
  <c r="AT83" i="2"/>
  <c r="AY83" i="2" s="1"/>
  <c r="AT82" i="2"/>
  <c r="AY82" i="2" s="1"/>
  <c r="AT81" i="2"/>
  <c r="AY81" i="2" s="1"/>
  <c r="AT80" i="2"/>
  <c r="AY80" i="2" s="1"/>
  <c r="AT78" i="2"/>
  <c r="AY78" i="2" s="1"/>
  <c r="AT77" i="2"/>
  <c r="AY77" i="2" s="1"/>
  <c r="AT76" i="2"/>
  <c r="AY76" i="2" s="1"/>
  <c r="A110" i="2"/>
  <c r="A240" i="9" s="1"/>
  <c r="AT73" i="2"/>
  <c r="AY73" i="2" s="1"/>
  <c r="AT72" i="2"/>
  <c r="A72" i="2" s="1"/>
  <c r="A94" i="9" s="1"/>
  <c r="AT21" i="2"/>
  <c r="AT70" i="2"/>
  <c r="AY70" i="2" s="1"/>
  <c r="AT67" i="2"/>
  <c r="AT66" i="2"/>
  <c r="AY66" i="2" s="1"/>
  <c r="AT65" i="2"/>
  <c r="A65" i="2" s="1"/>
  <c r="A88" i="9" s="1"/>
  <c r="AT64" i="2"/>
  <c r="A64" i="2" s="1"/>
  <c r="A308" i="9" s="1"/>
  <c r="AT63" i="2"/>
  <c r="AY63" i="2" s="1"/>
  <c r="AT19" i="2"/>
  <c r="AT61" i="2"/>
  <c r="AY61" i="2" s="1"/>
  <c r="AT60" i="2"/>
  <c r="AY60" i="2" s="1"/>
  <c r="AT59" i="2"/>
  <c r="AY59" i="2" s="1"/>
  <c r="A440" i="2"/>
  <c r="A299" i="9" s="1"/>
  <c r="AT57" i="2"/>
  <c r="AY57" i="2" s="1"/>
  <c r="AT56" i="2"/>
  <c r="AY56" i="2" s="1"/>
  <c r="AT54" i="2"/>
  <c r="AT53" i="2"/>
  <c r="A53" i="2" s="1"/>
  <c r="A74" i="9" s="1"/>
  <c r="AT52" i="2"/>
  <c r="A52" i="2" s="1"/>
  <c r="A70" i="9" s="1"/>
  <c r="A436" i="2"/>
  <c r="A136" i="9" s="1"/>
  <c r="AT48" i="2"/>
  <c r="AY48" i="2" s="1"/>
  <c r="AT47" i="2"/>
  <c r="A47" i="2" s="1"/>
  <c r="A55" i="9" s="1"/>
  <c r="AT46" i="2"/>
  <c r="AY46" i="2" s="1"/>
  <c r="AT95" i="2"/>
  <c r="A95" i="2" s="1"/>
  <c r="AT13" i="2"/>
  <c r="A13" i="2" s="1"/>
  <c r="A234" i="9" s="1"/>
  <c r="AT43" i="2"/>
  <c r="AT42" i="2"/>
  <c r="AY42" i="2" s="1"/>
  <c r="AT41" i="2"/>
  <c r="AY41" i="2" s="1"/>
  <c r="AT39" i="2"/>
  <c r="AY39" i="2" s="1"/>
  <c r="AT38" i="2"/>
  <c r="AY38" i="2" s="1"/>
  <c r="AT37" i="2"/>
  <c r="AY37" i="2" s="1"/>
  <c r="AT36" i="2"/>
  <c r="AY36" i="2" s="1"/>
  <c r="AT35" i="2"/>
  <c r="AY35" i="2" s="1"/>
  <c r="AT34" i="2"/>
  <c r="AY34" i="2" s="1"/>
  <c r="AT33" i="2"/>
  <c r="A33" i="2" s="1"/>
  <c r="A119" i="9" s="1"/>
  <c r="AT32" i="2"/>
  <c r="AY32" i="2" s="1"/>
  <c r="AT31" i="2"/>
  <c r="AY31" i="2" s="1"/>
  <c r="AT29" i="2"/>
  <c r="AY29" i="2" s="1"/>
  <c r="AT79" i="2"/>
  <c r="AT27" i="2"/>
  <c r="AY27" i="2" s="1"/>
  <c r="AT26" i="2"/>
  <c r="AY26" i="2" s="1"/>
  <c r="AT75" i="2"/>
  <c r="AT24" i="2"/>
  <c r="AY24" i="2" s="1"/>
  <c r="AT23" i="2"/>
  <c r="A23" i="2" s="1"/>
  <c r="A295" i="9" s="1"/>
  <c r="AT22" i="2"/>
  <c r="AY22" i="2" s="1"/>
  <c r="AT20" i="2"/>
  <c r="AT18" i="2"/>
  <c r="AY18" i="2" s="1"/>
  <c r="AT17" i="2"/>
  <c r="AY17" i="2" s="1"/>
  <c r="AT16" i="2"/>
  <c r="AY16" i="2" s="1"/>
  <c r="AT15" i="2"/>
  <c r="AY15" i="2" s="1"/>
  <c r="AT14" i="2"/>
  <c r="AY14" i="2" s="1"/>
  <c r="AT74" i="2"/>
  <c r="A74" i="2" s="1"/>
  <c r="AT12" i="2"/>
  <c r="AY12" i="2" s="1"/>
  <c r="AT11" i="2"/>
  <c r="AY11" i="2" s="1"/>
  <c r="AT2" i="2"/>
  <c r="A2" i="2" s="1"/>
  <c r="AT8" i="2"/>
  <c r="AY8" i="2" s="1"/>
  <c r="AT7" i="2"/>
  <c r="AY7" i="2" s="1"/>
  <c r="AT6" i="2"/>
  <c r="AY6" i="2" s="1"/>
  <c r="AT5" i="2"/>
  <c r="A5" i="2" s="1"/>
  <c r="A200" i="9" s="1"/>
  <c r="AT4" i="2"/>
  <c r="AY4" i="2" s="1"/>
  <c r="AT3" i="2"/>
  <c r="AY3" i="2" s="1"/>
  <c r="AB242" i="3"/>
  <c r="AB239" i="3"/>
  <c r="AB236" i="3"/>
  <c r="AB245" i="3"/>
  <c r="AB181" i="3"/>
  <c r="AB248" i="3"/>
  <c r="AB247" i="3"/>
  <c r="AB222" i="3"/>
  <c r="AB211" i="3"/>
  <c r="AB207" i="3"/>
  <c r="AB94" i="3"/>
  <c r="AB216" i="3"/>
  <c r="AB11" i="3"/>
  <c r="AB199" i="3"/>
  <c r="AB192" i="3"/>
  <c r="AB10" i="3"/>
  <c r="AB182" i="3"/>
  <c r="AB299" i="3"/>
  <c r="AB300" i="3"/>
  <c r="AB174" i="3"/>
  <c r="AB301" i="3"/>
  <c r="AB173" i="3"/>
  <c r="AB107" i="3"/>
  <c r="AB162" i="3"/>
  <c r="AB145" i="3"/>
  <c r="AB39" i="3"/>
  <c r="AB155" i="3"/>
  <c r="AB302" i="3"/>
  <c r="AB12" i="3"/>
  <c r="AB303" i="3"/>
  <c r="AB250" i="3"/>
  <c r="AB149" i="3"/>
  <c r="AB148" i="3"/>
  <c r="AB304" i="3"/>
  <c r="AB55" i="3"/>
  <c r="AB214" i="3"/>
  <c r="AB305" i="3"/>
  <c r="AB131" i="3"/>
  <c r="AB106" i="3"/>
  <c r="AB105" i="3"/>
  <c r="AB172" i="3"/>
  <c r="AB115" i="3"/>
  <c r="AB54" i="3"/>
  <c r="AB67" i="3"/>
  <c r="AB121" i="3"/>
  <c r="AB306" i="3"/>
  <c r="AB117" i="3"/>
  <c r="AB116" i="3"/>
  <c r="AB114" i="3"/>
  <c r="AB177" i="3"/>
  <c r="AB133" i="3"/>
  <c r="AB252" i="3"/>
  <c r="AB97" i="3"/>
  <c r="AB81" i="3"/>
  <c r="AB92" i="3"/>
  <c r="AB307" i="3"/>
  <c r="AB77" i="3"/>
  <c r="AB76" i="3"/>
  <c r="AB74" i="3"/>
  <c r="AB70" i="3"/>
  <c r="AB42" i="3"/>
  <c r="AB43" i="3"/>
  <c r="AB66" i="3"/>
  <c r="AB40" i="3"/>
  <c r="AB78" i="3"/>
  <c r="AB308" i="3"/>
  <c r="AB41" i="3"/>
  <c r="AB309" i="3"/>
  <c r="AB310" i="3"/>
  <c r="AB33" i="3"/>
  <c r="AB32" i="3"/>
  <c r="AB44" i="3"/>
  <c r="AB95" i="3"/>
  <c r="AB24" i="3"/>
  <c r="AB108" i="3"/>
  <c r="AB18" i="3"/>
  <c r="AB36" i="3"/>
  <c r="AB15" i="3"/>
  <c r="AB65" i="3"/>
  <c r="AB9" i="3"/>
  <c r="AB256" i="3"/>
  <c r="AB3" i="3"/>
  <c r="AB311" i="3"/>
  <c r="AB313" i="3"/>
  <c r="AB314" i="3"/>
  <c r="AB315" i="3"/>
  <c r="AB316" i="3"/>
  <c r="AB317" i="3"/>
  <c r="AB318" i="3"/>
  <c r="AB319" i="3"/>
  <c r="AB320" i="3"/>
  <c r="AB321" i="3"/>
  <c r="AB322" i="3"/>
  <c r="AB323" i="3"/>
  <c r="AB324" i="3"/>
  <c r="AV3" i="2"/>
  <c r="AV4" i="2"/>
  <c r="AV5" i="2"/>
  <c r="AV6" i="2"/>
  <c r="AV7" i="2"/>
  <c r="AV8" i="2"/>
  <c r="AV2" i="2"/>
  <c r="AV10" i="2"/>
  <c r="AV11" i="2"/>
  <c r="AV71" i="2"/>
  <c r="E15" i="5" a="1"/>
  <c r="F17" i="5" a="1"/>
  <c r="H16" i="5" a="1"/>
  <c r="I16" i="5" a="1"/>
  <c r="D17" i="5" a="1"/>
  <c r="H15" i="5" a="1"/>
  <c r="I15" i="5" a="1"/>
  <c r="F15" i="5" a="1"/>
  <c r="I17" i="5" a="1"/>
  <c r="D16" i="5" a="1"/>
  <c r="G16" i="5" a="1"/>
  <c r="G17" i="5" a="1"/>
  <c r="D15" i="5" a="1"/>
  <c r="G15" i="5" a="1"/>
  <c r="E17" i="5" a="1"/>
  <c r="H17" i="5" a="1"/>
  <c r="E16" i="5" a="1"/>
  <c r="F16" i="5" a="1"/>
  <c r="A494" i="2" l="1"/>
  <c r="A41" i="9" s="1"/>
  <c r="A33" i="9"/>
  <c r="B94" i="17"/>
  <c r="B95" i="17"/>
  <c r="A35" i="9"/>
  <c r="B83" i="17"/>
  <c r="A40" i="9"/>
  <c r="B104" i="17"/>
  <c r="B102" i="17"/>
  <c r="A134" i="9"/>
  <c r="B98" i="17"/>
  <c r="A154" i="9"/>
  <c r="B107" i="17"/>
  <c r="A67" i="9"/>
  <c r="B79" i="17"/>
  <c r="A269" i="9"/>
  <c r="B84" i="17"/>
  <c r="A253" i="9"/>
  <c r="B106" i="17"/>
  <c r="A324" i="2"/>
  <c r="A107" i="9" s="1"/>
  <c r="A477" i="2"/>
  <c r="A24" i="9" s="1"/>
  <c r="A407" i="2"/>
  <c r="A492" i="2"/>
  <c r="A28" i="9" s="1"/>
  <c r="A216" i="2"/>
  <c r="A85" i="9" s="1"/>
  <c r="A604" i="2"/>
  <c r="A79" i="9" s="1"/>
  <c r="A140" i="2"/>
  <c r="A145" i="9" s="1"/>
  <c r="A434" i="2"/>
  <c r="A209" i="9" s="1"/>
  <c r="A332" i="2"/>
  <c r="A32" i="9" s="1"/>
  <c r="A50" i="2"/>
  <c r="A73" i="9" s="1"/>
  <c r="A381" i="2"/>
  <c r="A243" i="9" s="1"/>
  <c r="A255" i="2"/>
  <c r="A297" i="9" s="1"/>
  <c r="A338" i="2"/>
  <c r="A34" i="9" s="1"/>
  <c r="A107" i="2"/>
  <c r="A152" i="9" s="1"/>
  <c r="A252" i="2"/>
  <c r="A86" i="9" s="1"/>
  <c r="A341" i="2"/>
  <c r="A171" i="9" s="1"/>
  <c r="A605" i="2"/>
  <c r="A282" i="9" s="1"/>
  <c r="A439" i="2"/>
  <c r="A606" i="2"/>
  <c r="A287" i="9" s="1"/>
  <c r="A116" i="2"/>
  <c r="A71" i="9" s="1"/>
  <c r="A233" i="2"/>
  <c r="A52" i="9" s="1"/>
  <c r="A417" i="2"/>
  <c r="A19" i="9" s="1"/>
  <c r="A44" i="2"/>
  <c r="A3" i="9" s="1"/>
  <c r="A561" i="2"/>
  <c r="A268" i="9" s="1"/>
  <c r="A267" i="2"/>
  <c r="A80" i="9" s="1"/>
  <c r="A246" i="2"/>
  <c r="A22" i="9" s="1"/>
  <c r="A462" i="2"/>
  <c r="A250" i="9" s="1"/>
  <c r="A262" i="2"/>
  <c r="A231" i="9" s="1"/>
  <c r="A284" i="2"/>
  <c r="A39" i="9" s="1"/>
  <c r="A389" i="2"/>
  <c r="A227" i="9" s="1"/>
  <c r="A468" i="2"/>
  <c r="A129" i="9" s="1"/>
  <c r="A528" i="2"/>
  <c r="A212" i="9" s="1"/>
  <c r="A294" i="2"/>
  <c r="A184" i="9" s="1"/>
  <c r="A362" i="2"/>
  <c r="A160" i="9" s="1"/>
  <c r="A491" i="2"/>
  <c r="A78" i="9" s="1"/>
  <c r="A511" i="2"/>
  <c r="A301" i="9" s="1"/>
  <c r="A326" i="2"/>
  <c r="A23" i="9" s="1"/>
  <c r="A21" i="2"/>
  <c r="A179" i="9" s="1"/>
  <c r="A203" i="2"/>
  <c r="A132" i="9" s="1"/>
  <c r="A271" i="2"/>
  <c r="A560" i="2"/>
  <c r="A143" i="9" s="1"/>
  <c r="A598" i="2"/>
  <c r="A236" i="9" s="1"/>
  <c r="A607" i="2"/>
  <c r="A283" i="9" s="1"/>
  <c r="A45" i="2"/>
  <c r="A232" i="9" s="1"/>
  <c r="A416" i="2"/>
  <c r="A18" i="9" s="1"/>
  <c r="A550" i="2"/>
  <c r="A69" i="9" s="1"/>
  <c r="A99" i="2"/>
  <c r="A81" i="9" s="1"/>
  <c r="B158" i="3"/>
  <c r="D15" i="5"/>
  <c r="D17" i="5"/>
  <c r="D16" i="5"/>
  <c r="G15" i="5"/>
  <c r="I15" i="5"/>
  <c r="I17" i="5"/>
  <c r="F15" i="5"/>
  <c r="I16" i="5"/>
  <c r="G17" i="5"/>
  <c r="E17" i="5"/>
  <c r="G16" i="5"/>
  <c r="F17" i="5"/>
  <c r="F16" i="5"/>
  <c r="E15" i="5"/>
  <c r="H15" i="5"/>
  <c r="H17" i="5"/>
  <c r="E16" i="5"/>
  <c r="H16" i="5"/>
  <c r="A315" i="3"/>
  <c r="A215" i="2"/>
  <c r="A11" i="9" s="1"/>
  <c r="B312" i="3"/>
  <c r="A579" i="2"/>
  <c r="A8" i="9" s="1"/>
  <c r="AY610" i="2"/>
  <c r="A610" i="2"/>
  <c r="A9" i="9" s="1"/>
  <c r="AY131" i="2"/>
  <c r="B217" i="3"/>
  <c r="AY33" i="2"/>
  <c r="B286" i="3"/>
  <c r="AY65" i="2"/>
  <c r="B187" i="3"/>
  <c r="AY97" i="2"/>
  <c r="B200" i="3"/>
  <c r="AY108" i="2"/>
  <c r="B198" i="3"/>
  <c r="AY120" i="2"/>
  <c r="B93" i="3"/>
  <c r="AY482" i="2"/>
  <c r="B59" i="3"/>
  <c r="AY148" i="2"/>
  <c r="B84" i="3"/>
  <c r="AY156" i="2"/>
  <c r="B227" i="3"/>
  <c r="AY172" i="2"/>
  <c r="B109" i="3"/>
  <c r="AY196" i="2"/>
  <c r="B215" i="3"/>
  <c r="AY228" i="2"/>
  <c r="B184" i="3"/>
  <c r="AY216" i="2"/>
  <c r="B270" i="3"/>
  <c r="AY252" i="2"/>
  <c r="B100" i="3"/>
  <c r="AY262" i="2"/>
  <c r="B165" i="3"/>
  <c r="AY316" i="2"/>
  <c r="B119" i="3"/>
  <c r="B166" i="3"/>
  <c r="AY519" i="2"/>
  <c r="B56" i="3"/>
  <c r="AY348" i="2"/>
  <c r="B45" i="3"/>
  <c r="AY396" i="2"/>
  <c r="B139" i="3"/>
  <c r="B206" i="3"/>
  <c r="AY420" i="2"/>
  <c r="B218" i="3"/>
  <c r="AY428" i="2"/>
  <c r="B27" i="3"/>
  <c r="AY324" i="2"/>
  <c r="B96" i="3"/>
  <c r="AY561" i="2"/>
  <c r="B203" i="3"/>
  <c r="AY607" i="2"/>
  <c r="B57" i="3"/>
  <c r="AY508" i="2"/>
  <c r="B146" i="3"/>
  <c r="B269" i="3"/>
  <c r="AY407" i="2"/>
  <c r="B179" i="3"/>
  <c r="AY96" i="2"/>
  <c r="B283" i="3"/>
  <c r="AY140" i="2"/>
  <c r="B234" i="3"/>
  <c r="AY307" i="2"/>
  <c r="B75" i="3"/>
  <c r="AY427" i="2"/>
  <c r="B284" i="3"/>
  <c r="AY2" i="2"/>
  <c r="B287" i="3"/>
  <c r="AY99" i="2"/>
  <c r="B7" i="3"/>
  <c r="AY440" i="2"/>
  <c r="B111" i="3"/>
  <c r="AY110" i="2"/>
  <c r="B28" i="3"/>
  <c r="AY101" i="2"/>
  <c r="B144" i="3"/>
  <c r="B188" i="3"/>
  <c r="AY117" i="2"/>
  <c r="B254" i="3"/>
  <c r="AY125" i="2"/>
  <c r="B137" i="3"/>
  <c r="AY141" i="2"/>
  <c r="B80" i="3"/>
  <c r="AY189" i="2"/>
  <c r="B291" i="3"/>
  <c r="AY213" i="2"/>
  <c r="B98" i="3"/>
  <c r="AY237" i="2"/>
  <c r="B19" i="3"/>
  <c r="AY245" i="2"/>
  <c r="B103" i="3"/>
  <c r="AY285" i="2"/>
  <c r="B273" i="3"/>
  <c r="AY293" i="2"/>
  <c r="B125" i="3"/>
  <c r="AY333" i="2"/>
  <c r="B171" i="3"/>
  <c r="B110" i="3"/>
  <c r="B276" i="3"/>
  <c r="AY45" i="2"/>
  <c r="B230" i="3"/>
  <c r="AY284" i="2"/>
  <c r="B167" i="3"/>
  <c r="AY421" i="2"/>
  <c r="B210" i="3"/>
  <c r="AY598" i="2"/>
  <c r="B63" i="3"/>
  <c r="AY381" i="2"/>
  <c r="B251" i="3"/>
  <c r="AY416" i="2"/>
  <c r="B249" i="3"/>
  <c r="AY434" i="2"/>
  <c r="B163" i="3"/>
  <c r="AY64" i="2"/>
  <c r="B201" i="3"/>
  <c r="AY115" i="2"/>
  <c r="B47" i="3"/>
  <c r="AY219" i="2"/>
  <c r="B285" i="3"/>
  <c r="AY579" i="2"/>
  <c r="B255" i="3"/>
  <c r="A71" i="2"/>
  <c r="A279" i="9" s="1"/>
  <c r="AY71" i="2"/>
  <c r="B288" i="3"/>
  <c r="B159" i="3"/>
  <c r="AY142" i="2"/>
  <c r="B152" i="3"/>
  <c r="AY182" i="2"/>
  <c r="B161" i="3"/>
  <c r="AY190" i="2"/>
  <c r="B274" i="3"/>
  <c r="AY206" i="2"/>
  <c r="B169" i="3"/>
  <c r="AY230" i="2"/>
  <c r="B129" i="3"/>
  <c r="B151" i="3"/>
  <c r="AY233" i="2"/>
  <c r="B178" i="3"/>
  <c r="AY255" i="2"/>
  <c r="B99" i="3"/>
  <c r="AY318" i="2"/>
  <c r="B157" i="3"/>
  <c r="AY516" i="2"/>
  <c r="B143" i="3"/>
  <c r="AY390" i="2"/>
  <c r="B194" i="3"/>
  <c r="AY414" i="2"/>
  <c r="B164" i="3"/>
  <c r="AY300" i="2"/>
  <c r="B280" i="3"/>
  <c r="AY446" i="2"/>
  <c r="B88" i="3"/>
  <c r="AY454" i="2"/>
  <c r="B190" i="3"/>
  <c r="B22" i="3"/>
  <c r="AY332" i="2"/>
  <c r="B141" i="3"/>
  <c r="AY338" i="2"/>
  <c r="B223" i="3"/>
  <c r="AY341" i="2"/>
  <c r="B23" i="3"/>
  <c r="AY518" i="2"/>
  <c r="B101" i="3"/>
  <c r="AY534" i="2"/>
  <c r="B73" i="3"/>
  <c r="B46" i="3"/>
  <c r="AY389" i="2"/>
  <c r="B112" i="3"/>
  <c r="AY558" i="2"/>
  <c r="B176" i="3"/>
  <c r="B259" i="3"/>
  <c r="B281" i="3"/>
  <c r="AY72" i="2"/>
  <c r="B30" i="3"/>
  <c r="B5" i="3"/>
  <c r="B196" i="3"/>
  <c r="B113" i="3"/>
  <c r="AY13" i="2"/>
  <c r="B168" i="3"/>
  <c r="AY52" i="2"/>
  <c r="B48" i="3"/>
  <c r="AY107" i="2"/>
  <c r="B282" i="3"/>
  <c r="AY151" i="2"/>
  <c r="B290" i="3"/>
  <c r="AY199" i="2"/>
  <c r="B260" i="3"/>
  <c r="AY215" i="2"/>
  <c r="B31" i="3"/>
  <c r="AY239" i="2"/>
  <c r="B204" i="3"/>
  <c r="AY232" i="2"/>
  <c r="B191" i="3"/>
  <c r="AY263" i="2"/>
  <c r="B50" i="3"/>
  <c r="B212" i="3"/>
  <c r="AY303" i="2"/>
  <c r="B13" i="3"/>
  <c r="AY311" i="2"/>
  <c r="B4" i="3"/>
  <c r="AY327" i="2"/>
  <c r="B69" i="3"/>
  <c r="AY359" i="2"/>
  <c r="B34" i="3"/>
  <c r="AY528" i="2"/>
  <c r="B295" i="3"/>
  <c r="AY294" i="2"/>
  <c r="B279" i="3"/>
  <c r="AY415" i="2"/>
  <c r="B175" i="3"/>
  <c r="AY50" i="2"/>
  <c r="B293" i="3"/>
  <c r="AY463" i="2"/>
  <c r="B14" i="3"/>
  <c r="AY471" i="2"/>
  <c r="B35" i="3"/>
  <c r="B243" i="3"/>
  <c r="AY362" i="2"/>
  <c r="B246" i="3"/>
  <c r="B21" i="3"/>
  <c r="AY583" i="2"/>
  <c r="B124" i="3"/>
  <c r="AY417" i="2"/>
  <c r="B262" i="3"/>
  <c r="B211" i="3"/>
  <c r="B145" i="3"/>
  <c r="B11" i="3"/>
  <c r="B174" i="3"/>
  <c r="B121" i="3"/>
  <c r="B105" i="3"/>
  <c r="B309" i="3"/>
  <c r="B300" i="3"/>
  <c r="B9" i="3"/>
  <c r="B36" i="3"/>
  <c r="B214" i="3"/>
  <c r="B66" i="3"/>
  <c r="B173" i="3"/>
  <c r="B301" i="3"/>
  <c r="B3" i="3"/>
  <c r="B299" i="3"/>
  <c r="B182" i="3"/>
  <c r="B39" i="3"/>
  <c r="B311" i="3"/>
  <c r="B172" i="3"/>
  <c r="B54" i="3"/>
  <c r="B81" i="3"/>
  <c r="B314" i="3"/>
  <c r="B239" i="3"/>
  <c r="B74" i="3"/>
  <c r="B94" i="3"/>
  <c r="B108" i="3"/>
  <c r="B315" i="3"/>
  <c r="B245" i="3"/>
  <c r="B222" i="3"/>
  <c r="B256" i="3"/>
  <c r="B318" i="3"/>
  <c r="B43" i="3"/>
  <c r="B55" i="3"/>
  <c r="B106" i="3"/>
  <c r="B177" i="3"/>
  <c r="B252" i="3"/>
  <c r="B236" i="3"/>
  <c r="B42" i="3"/>
  <c r="B77" i="3"/>
  <c r="B308" i="3"/>
  <c r="B313" i="3"/>
  <c r="B250" i="3"/>
  <c r="B44" i="3"/>
  <c r="B305" i="3"/>
  <c r="B148" i="3"/>
  <c r="B115" i="3"/>
  <c r="B92" i="3"/>
  <c r="B304" i="3"/>
  <c r="B242" i="3"/>
  <c r="B207" i="3"/>
  <c r="B41" i="3"/>
  <c r="B70" i="3"/>
  <c r="B199" i="3"/>
  <c r="B116" i="3"/>
  <c r="B107" i="3"/>
  <c r="B323" i="3"/>
  <c r="B216" i="3"/>
  <c r="B12" i="3"/>
  <c r="B117" i="3"/>
  <c r="B316" i="3"/>
  <c r="B317" i="3"/>
  <c r="B192" i="3"/>
  <c r="B307" i="3"/>
  <c r="B18" i="3"/>
  <c r="B248" i="3"/>
  <c r="B133" i="3"/>
  <c r="B32" i="3"/>
  <c r="B181" i="3"/>
  <c r="B322" i="3"/>
  <c r="B131" i="3"/>
  <c r="B95" i="3"/>
  <c r="B40" i="3"/>
  <c r="B306" i="3"/>
  <c r="B321" i="3"/>
  <c r="B10" i="3"/>
  <c r="B324" i="3"/>
  <c r="B149" i="3"/>
  <c r="B65" i="3"/>
  <c r="B33" i="3"/>
  <c r="B310" i="3"/>
  <c r="B155" i="3"/>
  <c r="B303" i="3"/>
  <c r="B78" i="3"/>
  <c r="B67" i="3"/>
  <c r="B162" i="3"/>
  <c r="B302" i="3"/>
  <c r="B24" i="3"/>
  <c r="B97" i="3"/>
  <c r="B114" i="3"/>
  <c r="B320" i="3"/>
  <c r="B76" i="3"/>
  <c r="B319" i="3"/>
  <c r="B15" i="3"/>
  <c r="B247" i="3"/>
  <c r="AY211" i="2"/>
  <c r="B53" i="3"/>
  <c r="AY251" i="2"/>
  <c r="B72" i="3"/>
  <c r="AY74" i="2"/>
  <c r="B241" i="3"/>
  <c r="B268" i="3"/>
  <c r="AY95" i="2"/>
  <c r="B208" i="3"/>
  <c r="AY53" i="2"/>
  <c r="B186" i="3"/>
  <c r="AY85" i="2"/>
  <c r="B136" i="3"/>
  <c r="AY93" i="2"/>
  <c r="B82" i="3"/>
  <c r="AY112" i="2"/>
  <c r="B220" i="3"/>
  <c r="AY28" i="2"/>
  <c r="B264" i="3"/>
  <c r="AY152" i="2"/>
  <c r="B231" i="3"/>
  <c r="AY168" i="2"/>
  <c r="B29" i="3"/>
  <c r="AY176" i="2"/>
  <c r="B140" i="3"/>
  <c r="AY192" i="2"/>
  <c r="B89" i="3"/>
  <c r="AY491" i="2"/>
  <c r="B17" i="3"/>
  <c r="AY492" i="2"/>
  <c r="B263" i="3"/>
  <c r="B134" i="3"/>
  <c r="AY248" i="2"/>
  <c r="B229" i="3"/>
  <c r="AY511" i="2"/>
  <c r="B193" i="3"/>
  <c r="AY312" i="2"/>
  <c r="B142" i="3"/>
  <c r="AY267" i="2"/>
  <c r="B79" i="3"/>
  <c r="AY352" i="2"/>
  <c r="B209" i="3"/>
  <c r="B232" i="3"/>
  <c r="AY368" i="2"/>
  <c r="B219" i="3"/>
  <c r="AY376" i="2"/>
  <c r="B85" i="3"/>
  <c r="AY408" i="2"/>
  <c r="B147" i="3"/>
  <c r="B153" i="3"/>
  <c r="AY550" i="2"/>
  <c r="B118" i="3"/>
  <c r="AY326" i="2"/>
  <c r="B6" i="3"/>
  <c r="AY605" i="2"/>
  <c r="B183" i="3"/>
  <c r="AY504" i="2"/>
  <c r="B228" i="3"/>
  <c r="AY512" i="2"/>
  <c r="B233" i="3"/>
  <c r="AY55" i="2"/>
  <c r="B277" i="3"/>
  <c r="AY536" i="2"/>
  <c r="B68" i="3"/>
  <c r="B138" i="3"/>
  <c r="B51" i="3"/>
  <c r="AY608" i="2"/>
  <c r="B83" i="3"/>
  <c r="AY171" i="2"/>
  <c r="B26" i="3"/>
  <c r="B123" i="3"/>
  <c r="AY363" i="2"/>
  <c r="B275" i="3"/>
  <c r="AY419" i="2"/>
  <c r="B90" i="3"/>
  <c r="AY451" i="2"/>
  <c r="B64" i="3"/>
  <c r="AY436" i="2"/>
  <c r="B52" i="3"/>
  <c r="AY116" i="2"/>
  <c r="B102" i="3"/>
  <c r="AY477" i="2"/>
  <c r="B156" i="3"/>
  <c r="AY5" i="2"/>
  <c r="B127" i="3"/>
  <c r="AY113" i="2"/>
  <c r="B130" i="3"/>
  <c r="AY145" i="2"/>
  <c r="B258" i="3"/>
  <c r="AY153" i="2"/>
  <c r="B61" i="3"/>
  <c r="AY161" i="2"/>
  <c r="B266" i="3"/>
  <c r="AY169" i="2"/>
  <c r="B244" i="3"/>
  <c r="AY225" i="2"/>
  <c r="B213" i="3"/>
  <c r="AY494" i="2"/>
  <c r="B205" i="3"/>
  <c r="AY241" i="2"/>
  <c r="B25" i="3"/>
  <c r="AY265" i="2"/>
  <c r="B289" i="3"/>
  <c r="AY246" i="2"/>
  <c r="B160" i="3"/>
  <c r="AY289" i="2"/>
  <c r="B154" i="3"/>
  <c r="AY321" i="2"/>
  <c r="B189" i="3"/>
  <c r="AY345" i="2"/>
  <c r="B240" i="3"/>
  <c r="AY361" i="2"/>
  <c r="B297" i="3"/>
  <c r="AY385" i="2"/>
  <c r="B135" i="3"/>
  <c r="AY393" i="2"/>
  <c r="B292" i="3"/>
  <c r="AY401" i="2"/>
  <c r="B221" i="3"/>
  <c r="AY409" i="2"/>
  <c r="B225" i="3"/>
  <c r="AY542" i="2"/>
  <c r="B62" i="3"/>
  <c r="AY425" i="2"/>
  <c r="B185" i="3"/>
  <c r="AY449" i="2"/>
  <c r="B271" i="3"/>
  <c r="AY457" i="2"/>
  <c r="B37" i="3"/>
  <c r="AY465" i="2"/>
  <c r="B87" i="3"/>
  <c r="AY489" i="2"/>
  <c r="B122" i="3"/>
  <c r="AY505" i="2"/>
  <c r="B58" i="3"/>
  <c r="B265" i="3"/>
  <c r="AY601" i="2"/>
  <c r="B170" i="3"/>
  <c r="B195" i="3"/>
  <c r="AY227" i="2"/>
  <c r="B128" i="3"/>
  <c r="AY304" i="2"/>
  <c r="B49" i="3"/>
  <c r="AY606" i="2"/>
  <c r="B2" i="3"/>
  <c r="AY23" i="2"/>
  <c r="B224" i="3"/>
  <c r="AY47" i="2"/>
  <c r="B180" i="3"/>
  <c r="AY439" i="2"/>
  <c r="B272" i="3"/>
  <c r="AY21" i="2"/>
  <c r="B253" i="3"/>
  <c r="AY462" i="2"/>
  <c r="B126" i="3"/>
  <c r="AY114" i="2"/>
  <c r="B38" i="3"/>
  <c r="AY154" i="2"/>
  <c r="B132" i="3"/>
  <c r="AY210" i="2"/>
  <c r="B71" i="3"/>
  <c r="AY203" i="2"/>
  <c r="B120" i="3"/>
  <c r="AY271" i="2"/>
  <c r="B202" i="3"/>
  <c r="AY44" i="2"/>
  <c r="B267" i="3"/>
  <c r="AY378" i="2"/>
  <c r="B150" i="3"/>
  <c r="AY402" i="2"/>
  <c r="B86" i="3"/>
  <c r="AY410" i="2"/>
  <c r="B8" i="3"/>
  <c r="B278" i="3"/>
  <c r="AY560" i="2"/>
  <c r="B104" i="3"/>
  <c r="AY442" i="2"/>
  <c r="B226" i="3"/>
  <c r="AY450" i="2"/>
  <c r="B296" i="3"/>
  <c r="AY604" i="2"/>
  <c r="B237" i="3"/>
  <c r="AY490" i="2"/>
  <c r="B238" i="3"/>
  <c r="AY594" i="2"/>
  <c r="B91" i="3"/>
  <c r="AY602" i="2"/>
  <c r="B294" i="3"/>
  <c r="A296" i="3"/>
  <c r="A179" i="3"/>
  <c r="A103" i="3"/>
  <c r="A46" i="3"/>
  <c r="A279" i="3"/>
  <c r="A226" i="3"/>
  <c r="AP407" i="2"/>
  <c r="AR407" i="2" s="1"/>
  <c r="AP580" i="2"/>
  <c r="AR580" i="2" s="1"/>
  <c r="AP564" i="2"/>
  <c r="AR564" i="2" s="1"/>
  <c r="AP540" i="2"/>
  <c r="AR540" i="2" s="1"/>
  <c r="AP612" i="2"/>
  <c r="AR612" i="2" s="1"/>
  <c r="AP587" i="2"/>
  <c r="AR587" i="2" s="1"/>
  <c r="AP460" i="2"/>
  <c r="AR460" i="2" s="1"/>
  <c r="AP444" i="2"/>
  <c r="AR444" i="2" s="1"/>
  <c r="AP537" i="2"/>
  <c r="AR537" i="2" s="1"/>
  <c r="AP380" i="2"/>
  <c r="AR380" i="2" s="1"/>
  <c r="AP356" i="2"/>
  <c r="AR356" i="2" s="1"/>
  <c r="AP316" i="2"/>
  <c r="AR316" i="2" s="1"/>
  <c r="AP262" i="2"/>
  <c r="AR262" i="2" s="1"/>
  <c r="AP252" i="2"/>
  <c r="AR252" i="2" s="1"/>
  <c r="AP216" i="2"/>
  <c r="AR216" i="2" s="1"/>
  <c r="AP236" i="2"/>
  <c r="AR236" i="2" s="1"/>
  <c r="AP212" i="2"/>
  <c r="AR212" i="2" s="1"/>
  <c r="AP188" i="2"/>
  <c r="AR188" i="2" s="1"/>
  <c r="AP172" i="2"/>
  <c r="AR172" i="2" s="1"/>
  <c r="AP156" i="2"/>
  <c r="AR156" i="2" s="1"/>
  <c r="AP482" i="2"/>
  <c r="AR482" i="2" s="1"/>
  <c r="AP418" i="2"/>
  <c r="AR418" i="2" s="1"/>
  <c r="AP596" i="2"/>
  <c r="AR596" i="2" s="1"/>
  <c r="AP588" i="2"/>
  <c r="AR588" i="2" s="1"/>
  <c r="AP572" i="2"/>
  <c r="AR572" i="2" s="1"/>
  <c r="AP556" i="2"/>
  <c r="AR556" i="2" s="1"/>
  <c r="AP548" i="2"/>
  <c r="AR548" i="2" s="1"/>
  <c r="AP367" i="2"/>
  <c r="AR367" i="2" s="1"/>
  <c r="AP508" i="2"/>
  <c r="AR508" i="2" s="1"/>
  <c r="AP484" i="2"/>
  <c r="AR484" i="2" s="1"/>
  <c r="AP561" i="2"/>
  <c r="AR561" i="2" s="1"/>
  <c r="AP452" i="2"/>
  <c r="AR452" i="2" s="1"/>
  <c r="AP324" i="2"/>
  <c r="AR324" i="2" s="1"/>
  <c r="AP420" i="2"/>
  <c r="AR420" i="2" s="1"/>
  <c r="AP281" i="2"/>
  <c r="AR281" i="2" s="1"/>
  <c r="AP372" i="2"/>
  <c r="AR372" i="2" s="1"/>
  <c r="AP340" i="2"/>
  <c r="AR340" i="2" s="1"/>
  <c r="AP514" i="2"/>
  <c r="AR514" i="2" s="1"/>
  <c r="AP308" i="2"/>
  <c r="AR308" i="2" s="1"/>
  <c r="AP292" i="2"/>
  <c r="AR292" i="2" s="1"/>
  <c r="AP276" i="2"/>
  <c r="AR276" i="2" s="1"/>
  <c r="AP260" i="2"/>
  <c r="AR260" i="2" s="1"/>
  <c r="AP244" i="2"/>
  <c r="AR244" i="2" s="1"/>
  <c r="AP228" i="2"/>
  <c r="AR228" i="2" s="1"/>
  <c r="AP220" i="2"/>
  <c r="AR220" i="2" s="1"/>
  <c r="AP204" i="2"/>
  <c r="AR204" i="2" s="1"/>
  <c r="AP180" i="2"/>
  <c r="AR180" i="2" s="1"/>
  <c r="AP164" i="2"/>
  <c r="AR164" i="2" s="1"/>
  <c r="AP148" i="2"/>
  <c r="AR148" i="2" s="1"/>
  <c r="AP132" i="2"/>
  <c r="AR132" i="2" s="1"/>
  <c r="AP124" i="2"/>
  <c r="AR124" i="2" s="1"/>
  <c r="AP120" i="2"/>
  <c r="AR120" i="2" s="1"/>
  <c r="AP108" i="2"/>
  <c r="AR108" i="2" s="1"/>
  <c r="AP100" i="2"/>
  <c r="AR100" i="2" s="1"/>
  <c r="AP92" i="2"/>
  <c r="AR92" i="2" s="1"/>
  <c r="AP84" i="2"/>
  <c r="AR84" i="2" s="1"/>
  <c r="AP76" i="2"/>
  <c r="AR76" i="2" s="1"/>
  <c r="AP107" i="2"/>
  <c r="AR107" i="2" s="1"/>
  <c r="AP60" i="2"/>
  <c r="AR60" i="2" s="1"/>
  <c r="AP52" i="2"/>
  <c r="AR52" i="2" s="1"/>
  <c r="AP13" i="2"/>
  <c r="AR13" i="2" s="1"/>
  <c r="AP36" i="2"/>
  <c r="AR36" i="2" s="1"/>
  <c r="AP79" i="2"/>
  <c r="AR79" i="2" s="1"/>
  <c r="AP20" i="2"/>
  <c r="AR20" i="2" s="1"/>
  <c r="AP12" i="2"/>
  <c r="AR12" i="2" s="1"/>
  <c r="AP4" i="2"/>
  <c r="AR4" i="2" s="1"/>
  <c r="AP611" i="2"/>
  <c r="AR611" i="2" s="1"/>
  <c r="AP603" i="2"/>
  <c r="AR603" i="2" s="1"/>
  <c r="AP595" i="2"/>
  <c r="AR595" i="2" s="1"/>
  <c r="AP404" i="2"/>
  <c r="AR404" i="2" s="1"/>
  <c r="AP563" i="2"/>
  <c r="AR563" i="2" s="1"/>
  <c r="AP555" i="2"/>
  <c r="AR555" i="2" s="1"/>
  <c r="AP547" i="2"/>
  <c r="AR547" i="2" s="1"/>
  <c r="AP539" i="2"/>
  <c r="AR539" i="2" s="1"/>
  <c r="AP515" i="2"/>
  <c r="AR515" i="2" s="1"/>
  <c r="AP483" i="2"/>
  <c r="AR483" i="2" s="1"/>
  <c r="AP475" i="2"/>
  <c r="AR475" i="2" s="1"/>
  <c r="AP467" i="2"/>
  <c r="AR467" i="2" s="1"/>
  <c r="AP459" i="2"/>
  <c r="AR459" i="2" s="1"/>
  <c r="AP443" i="2"/>
  <c r="AR443" i="2" s="1"/>
  <c r="AP304" i="2"/>
  <c r="AR304" i="2" s="1"/>
  <c r="AP427" i="2"/>
  <c r="AR427" i="2" s="1"/>
  <c r="AP419" i="2"/>
  <c r="AR419" i="2" s="1"/>
  <c r="AP411" i="2"/>
  <c r="AR411" i="2" s="1"/>
  <c r="AP403" i="2"/>
  <c r="AR403" i="2" s="1"/>
  <c r="AP533" i="2"/>
  <c r="AR533" i="2" s="1"/>
  <c r="AP363" i="2"/>
  <c r="AR363" i="2" s="1"/>
  <c r="AP355" i="2"/>
  <c r="AR355" i="2" s="1"/>
  <c r="AP347" i="2"/>
  <c r="AR347" i="2" s="1"/>
  <c r="AP339" i="2"/>
  <c r="AR339" i="2" s="1"/>
  <c r="AP315" i="2"/>
  <c r="AR315" i="2" s="1"/>
  <c r="AP307" i="2"/>
  <c r="AR307" i="2" s="1"/>
  <c r="AP510" i="2"/>
  <c r="AR510" i="2" s="1"/>
  <c r="AP283" i="2"/>
  <c r="AR283" i="2" s="1"/>
  <c r="AP275" i="2"/>
  <c r="AR275" i="2" s="1"/>
  <c r="AP251" i="2"/>
  <c r="AR251" i="2" s="1"/>
  <c r="AP235" i="2"/>
  <c r="AR235" i="2" s="1"/>
  <c r="AP227" i="2"/>
  <c r="AR227" i="2" s="1"/>
  <c r="AP219" i="2"/>
  <c r="AR219" i="2" s="1"/>
  <c r="AP211" i="2"/>
  <c r="AR211" i="2" s="1"/>
  <c r="AP198" i="2"/>
  <c r="AR198" i="2" s="1"/>
  <c r="AP195" i="2"/>
  <c r="AR195" i="2" s="1"/>
  <c r="AP187" i="2"/>
  <c r="AR187" i="2" s="1"/>
  <c r="AP179" i="2"/>
  <c r="AR179" i="2" s="1"/>
  <c r="AP171" i="2"/>
  <c r="AR171" i="2" s="1"/>
  <c r="AP163" i="2"/>
  <c r="AR163" i="2" s="1"/>
  <c r="AP155" i="2"/>
  <c r="AR155" i="2" s="1"/>
  <c r="AP147" i="2"/>
  <c r="AR147" i="2" s="1"/>
  <c r="AP140" i="2"/>
  <c r="AR140" i="2" s="1"/>
  <c r="AP131" i="2"/>
  <c r="AR131" i="2" s="1"/>
  <c r="AP123" i="2"/>
  <c r="AR123" i="2" s="1"/>
  <c r="AP115" i="2"/>
  <c r="AR115" i="2" s="1"/>
  <c r="AP25" i="2"/>
  <c r="AR25" i="2" s="1"/>
  <c r="AP468" i="2"/>
  <c r="AR468" i="2" s="1"/>
  <c r="AP91" i="2"/>
  <c r="AR91" i="2" s="1"/>
  <c r="AP83" i="2"/>
  <c r="AR83" i="2" s="1"/>
  <c r="AP116" i="2"/>
  <c r="AR116" i="2" s="1"/>
  <c r="AP67" i="2"/>
  <c r="AR67" i="2" s="1"/>
  <c r="AP59" i="2"/>
  <c r="AR59" i="2" s="1"/>
  <c r="AP436" i="2"/>
  <c r="AR436" i="2" s="1"/>
  <c r="AP43" i="2"/>
  <c r="AR43" i="2" s="1"/>
  <c r="AP35" i="2"/>
  <c r="AR35" i="2" s="1"/>
  <c r="AP27" i="2"/>
  <c r="AR27" i="2" s="1"/>
  <c r="AP430" i="2"/>
  <c r="AR430" i="2" s="1"/>
  <c r="AP11" i="2"/>
  <c r="AR11" i="2" s="1"/>
  <c r="AP3" i="2"/>
  <c r="AR3" i="2" s="1"/>
  <c r="AP602" i="2"/>
  <c r="AR602" i="2" s="1"/>
  <c r="AP594" i="2"/>
  <c r="AR594" i="2" s="1"/>
  <c r="AP546" i="2"/>
  <c r="AR546" i="2" s="1"/>
  <c r="AP530" i="2"/>
  <c r="AR530" i="2" s="1"/>
  <c r="AP498" i="2"/>
  <c r="AR498" i="2" s="1"/>
  <c r="AP604" i="2"/>
  <c r="AR604" i="2" s="1"/>
  <c r="AP466" i="2"/>
  <c r="AR466" i="2" s="1"/>
  <c r="AP450" i="2"/>
  <c r="AR450" i="2" s="1"/>
  <c r="AP545" i="2"/>
  <c r="AR545" i="2" s="1"/>
  <c r="AP271" i="2"/>
  <c r="AR271" i="2" s="1"/>
  <c r="AP330" i="2"/>
  <c r="AR330" i="2" s="1"/>
  <c r="AP322" i="2"/>
  <c r="AR322" i="2" s="1"/>
  <c r="AP314" i="2"/>
  <c r="AR314" i="2" s="1"/>
  <c r="AP306" i="2"/>
  <c r="AR306" i="2" s="1"/>
  <c r="AP290" i="2"/>
  <c r="AR290" i="2" s="1"/>
  <c r="AP282" i="2"/>
  <c r="AR282" i="2" s="1"/>
  <c r="AP234" i="2"/>
  <c r="AR234" i="2" s="1"/>
  <c r="AP208" i="2"/>
  <c r="AR208" i="2" s="1"/>
  <c r="AP203" i="2"/>
  <c r="AR203" i="2" s="1"/>
  <c r="AP226" i="2"/>
  <c r="AR226" i="2" s="1"/>
  <c r="AP218" i="2"/>
  <c r="AR218" i="2" s="1"/>
  <c r="AP210" i="2"/>
  <c r="AR210" i="2" s="1"/>
  <c r="AP202" i="2"/>
  <c r="AR202" i="2" s="1"/>
  <c r="AP110" i="2"/>
  <c r="AR110" i="2" s="1"/>
  <c r="AP66" i="2"/>
  <c r="AR66" i="2" s="1"/>
  <c r="AP440" i="2"/>
  <c r="AR440" i="2" s="1"/>
  <c r="AP99" i="2"/>
  <c r="AR99" i="2" s="1"/>
  <c r="AP42" i="2"/>
  <c r="AR42" i="2" s="1"/>
  <c r="AP34" i="2"/>
  <c r="AR34" i="2" s="1"/>
  <c r="AP26" i="2"/>
  <c r="AR26" i="2" s="1"/>
  <c r="AP18" i="2"/>
  <c r="AR18" i="2" s="1"/>
  <c r="AP10" i="2"/>
  <c r="AR10" i="2" s="1"/>
  <c r="AP609" i="2"/>
  <c r="AR609" i="2" s="1"/>
  <c r="AP601" i="2"/>
  <c r="AR601" i="2" s="1"/>
  <c r="AP593" i="2"/>
  <c r="AR593" i="2" s="1"/>
  <c r="AP585" i="2"/>
  <c r="AR585" i="2" s="1"/>
  <c r="AP577" i="2"/>
  <c r="AR577" i="2" s="1"/>
  <c r="AP62" i="2"/>
  <c r="AR62" i="2" s="1"/>
  <c r="AP553" i="2"/>
  <c r="AR553" i="2" s="1"/>
  <c r="AP58" i="2"/>
  <c r="AR58" i="2" s="1"/>
  <c r="AP529" i="2"/>
  <c r="AR529" i="2" s="1"/>
  <c r="AP521" i="2"/>
  <c r="AR521" i="2" s="1"/>
  <c r="AP513" i="2"/>
  <c r="AR513" i="2" s="1"/>
  <c r="AP505" i="2"/>
  <c r="AR505" i="2" s="1"/>
  <c r="AP489" i="2"/>
  <c r="AR489" i="2" s="1"/>
  <c r="AP481" i="2"/>
  <c r="AR481" i="2" s="1"/>
  <c r="AP457" i="2"/>
  <c r="AR457" i="2" s="1"/>
  <c r="AP449" i="2"/>
  <c r="AR449" i="2" s="1"/>
  <c r="AP441" i="2"/>
  <c r="AR441" i="2" s="1"/>
  <c r="AP433" i="2"/>
  <c r="AR433" i="2" s="1"/>
  <c r="AP425" i="2"/>
  <c r="AR425" i="2" s="1"/>
  <c r="AP542" i="2"/>
  <c r="AR542" i="2" s="1"/>
  <c r="AP409" i="2"/>
  <c r="AR409" i="2" s="1"/>
  <c r="AP401" i="2"/>
  <c r="AR401" i="2" s="1"/>
  <c r="AP393" i="2"/>
  <c r="AR393" i="2" s="1"/>
  <c r="AP385" i="2"/>
  <c r="AR385" i="2" s="1"/>
  <c r="AP377" i="2"/>
  <c r="AR377" i="2" s="1"/>
  <c r="AP361" i="2"/>
  <c r="AR361" i="2" s="1"/>
  <c r="AP345" i="2"/>
  <c r="AR345" i="2" s="1"/>
  <c r="AP321" i="2"/>
  <c r="AR321" i="2" s="1"/>
  <c r="AP265" i="2"/>
  <c r="AR265" i="2" s="1"/>
  <c r="AP257" i="2"/>
  <c r="AR257" i="2" s="1"/>
  <c r="AP249" i="2"/>
  <c r="AR249" i="2" s="1"/>
  <c r="AP241" i="2"/>
  <c r="AR241" i="2" s="1"/>
  <c r="AP494" i="2"/>
  <c r="AR494" i="2" s="1"/>
  <c r="AP217" i="2"/>
  <c r="AR217" i="2" s="1"/>
  <c r="AP209" i="2"/>
  <c r="AR209" i="2" s="1"/>
  <c r="AP488" i="2"/>
  <c r="AR488" i="2" s="1"/>
  <c r="AP185" i="2"/>
  <c r="AR185" i="2" s="1"/>
  <c r="AP177" i="2"/>
  <c r="AR177" i="2" s="1"/>
  <c r="AP169" i="2"/>
  <c r="AR169" i="2" s="1"/>
  <c r="AP161" i="2"/>
  <c r="AR161" i="2" s="1"/>
  <c r="AP153" i="2"/>
  <c r="AR153" i="2" s="1"/>
  <c r="AP145" i="2"/>
  <c r="AR145" i="2" s="1"/>
  <c r="AP137" i="2"/>
  <c r="AR137" i="2" s="1"/>
  <c r="AP129" i="2"/>
  <c r="AR129" i="2" s="1"/>
  <c r="AP139" i="2"/>
  <c r="AR139" i="2" s="1"/>
  <c r="AP113" i="2"/>
  <c r="AR113" i="2" s="1"/>
  <c r="AP105" i="2"/>
  <c r="AR105" i="2" s="1"/>
  <c r="AP97" i="2"/>
  <c r="AR97" i="2" s="1"/>
  <c r="AP89" i="2"/>
  <c r="AR89" i="2" s="1"/>
  <c r="AP81" i="2"/>
  <c r="AR81" i="2" s="1"/>
  <c r="AP73" i="2"/>
  <c r="AR73" i="2" s="1"/>
  <c r="AP65" i="2"/>
  <c r="AR65" i="2" s="1"/>
  <c r="AP57" i="2"/>
  <c r="AR57" i="2" s="1"/>
  <c r="AP435" i="2"/>
  <c r="AR435" i="2" s="1"/>
  <c r="AP33" i="2"/>
  <c r="AR33" i="2" s="1"/>
  <c r="AP75" i="2"/>
  <c r="AR75" i="2" s="1"/>
  <c r="AP17" i="2"/>
  <c r="AR17" i="2" s="1"/>
  <c r="AP2" i="2"/>
  <c r="AR2" i="2" s="1"/>
  <c r="AP600" i="2"/>
  <c r="AR600" i="2" s="1"/>
  <c r="AP592" i="2"/>
  <c r="AR592" i="2" s="1"/>
  <c r="AP584" i="2"/>
  <c r="AR584" i="2" s="1"/>
  <c r="AP576" i="2"/>
  <c r="AR576" i="2" s="1"/>
  <c r="AP395" i="2"/>
  <c r="AR395" i="2" s="1"/>
  <c r="AP544" i="2"/>
  <c r="AR544" i="2" s="1"/>
  <c r="AP536" i="2"/>
  <c r="AR536" i="2" s="1"/>
  <c r="AP55" i="2"/>
  <c r="AR55" i="2" s="1"/>
  <c r="AP520" i="2"/>
  <c r="AR520" i="2" s="1"/>
  <c r="AP504" i="2"/>
  <c r="AR504" i="2" s="1"/>
  <c r="AP605" i="2"/>
  <c r="AR605" i="2" s="1"/>
  <c r="AP480" i="2"/>
  <c r="AR480" i="2" s="1"/>
  <c r="AP472" i="2"/>
  <c r="AR472" i="2" s="1"/>
  <c r="AP456" i="2"/>
  <c r="AR456" i="2" s="1"/>
  <c r="AP326" i="2"/>
  <c r="AR326" i="2" s="1"/>
  <c r="AP552" i="2"/>
  <c r="AR552" i="2" s="1"/>
  <c r="AP408" i="2"/>
  <c r="AR408" i="2" s="1"/>
  <c r="AP400" i="2"/>
  <c r="AR400" i="2" s="1"/>
  <c r="AP392" i="2"/>
  <c r="AR392" i="2" s="1"/>
  <c r="AP376" i="2"/>
  <c r="AR376" i="2" s="1"/>
  <c r="AP524" i="2"/>
  <c r="AR524" i="2" s="1"/>
  <c r="AP352" i="2"/>
  <c r="AR352" i="2" s="1"/>
  <c r="AP344" i="2"/>
  <c r="AR344" i="2" s="1"/>
  <c r="AP267" i="2"/>
  <c r="AR267" i="2" s="1"/>
  <c r="AP328" i="2"/>
  <c r="AR328" i="2" s="1"/>
  <c r="AP312" i="2"/>
  <c r="AR312" i="2" s="1"/>
  <c r="AP288" i="2"/>
  <c r="AR288" i="2" s="1"/>
  <c r="AP280" i="2"/>
  <c r="AR280" i="2" s="1"/>
  <c r="AP272" i="2"/>
  <c r="AR272" i="2" s="1"/>
  <c r="AP264" i="2"/>
  <c r="AR264" i="2" s="1"/>
  <c r="AP256" i="2"/>
  <c r="AR256" i="2" s="1"/>
  <c r="AP248" i="2"/>
  <c r="AR248" i="2" s="1"/>
  <c r="AP224" i="2"/>
  <c r="AR224" i="2" s="1"/>
  <c r="AP491" i="2"/>
  <c r="AR491" i="2" s="1"/>
  <c r="AP192" i="2"/>
  <c r="AR192" i="2" s="1"/>
  <c r="AP176" i="2"/>
  <c r="AR176" i="2" s="1"/>
  <c r="AP144" i="2"/>
  <c r="AR144" i="2" s="1"/>
  <c r="AP128" i="2"/>
  <c r="AR128" i="2" s="1"/>
  <c r="AP112" i="2"/>
  <c r="AR112" i="2" s="1"/>
  <c r="AP104" i="2"/>
  <c r="AR104" i="2" s="1"/>
  <c r="AP96" i="2"/>
  <c r="AR96" i="2" s="1"/>
  <c r="AP88" i="2"/>
  <c r="AR88" i="2" s="1"/>
  <c r="AP72" i="2"/>
  <c r="AR72" i="2" s="1"/>
  <c r="AP56" i="2"/>
  <c r="AR56" i="2" s="1"/>
  <c r="AP434" i="2"/>
  <c r="AR434" i="2" s="1"/>
  <c r="AP24" i="2"/>
  <c r="AR24" i="2" s="1"/>
  <c r="AP591" i="2"/>
  <c r="AR591" i="2" s="1"/>
  <c r="AP575" i="2"/>
  <c r="AR575" i="2" s="1"/>
  <c r="AP543" i="2"/>
  <c r="AR543" i="2" s="1"/>
  <c r="AP346" i="2"/>
  <c r="AR346" i="2" s="1"/>
  <c r="AP336" i="2"/>
  <c r="AR336" i="2" s="1"/>
  <c r="AP479" i="2"/>
  <c r="AR479" i="2" s="1"/>
  <c r="AP463" i="2"/>
  <c r="AR463" i="2" s="1"/>
  <c r="AP447" i="2"/>
  <c r="AR447" i="2" s="1"/>
  <c r="AP415" i="2"/>
  <c r="AR415" i="2" s="1"/>
  <c r="AP294" i="2"/>
  <c r="AR294" i="2" s="1"/>
  <c r="AP399" i="2"/>
  <c r="AR399" i="2" s="1"/>
  <c r="AP391" i="2"/>
  <c r="AR391" i="2" s="1"/>
  <c r="AP383" i="2"/>
  <c r="AR383" i="2" s="1"/>
  <c r="AP375" i="2"/>
  <c r="AR375" i="2" s="1"/>
  <c r="AP528" i="2"/>
  <c r="AR528" i="2" s="1"/>
  <c r="AP359" i="2"/>
  <c r="AR359" i="2" s="1"/>
  <c r="AP351" i="2"/>
  <c r="AR351" i="2" s="1"/>
  <c r="AP343" i="2"/>
  <c r="AR343" i="2" s="1"/>
  <c r="AP335" i="2"/>
  <c r="AR335" i="2" s="1"/>
  <c r="AP311" i="2"/>
  <c r="AR311" i="2" s="1"/>
  <c r="AP287" i="2"/>
  <c r="AR287" i="2" s="1"/>
  <c r="AP279" i="2"/>
  <c r="AR279" i="2" s="1"/>
  <c r="AP247" i="2"/>
  <c r="AR247" i="2" s="1"/>
  <c r="AP239" i="2"/>
  <c r="AR239" i="2" s="1"/>
  <c r="AP231" i="2"/>
  <c r="AR231" i="2" s="1"/>
  <c r="AP215" i="2"/>
  <c r="AR215" i="2" s="1"/>
  <c r="AP199" i="2"/>
  <c r="AR199" i="2" s="1"/>
  <c r="AP191" i="2"/>
  <c r="AR191" i="2" s="1"/>
  <c r="AP183" i="2"/>
  <c r="AR183" i="2" s="1"/>
  <c r="AP175" i="2"/>
  <c r="AR175" i="2" s="1"/>
  <c r="AP167" i="2"/>
  <c r="AR167" i="2" s="1"/>
  <c r="AP159" i="2"/>
  <c r="AR159" i="2" s="1"/>
  <c r="AP151" i="2"/>
  <c r="AR151" i="2" s="1"/>
  <c r="AP143" i="2"/>
  <c r="AR143" i="2" s="1"/>
  <c r="AP135" i="2"/>
  <c r="AR135" i="2" s="1"/>
  <c r="AP127" i="2"/>
  <c r="AR127" i="2" s="1"/>
  <c r="AP119" i="2"/>
  <c r="AR119" i="2" s="1"/>
  <c r="AP111" i="2"/>
  <c r="AR111" i="2" s="1"/>
  <c r="AP103" i="2"/>
  <c r="AR103" i="2" s="1"/>
  <c r="AP462" i="2"/>
  <c r="AR462" i="2" s="1"/>
  <c r="AP87" i="2"/>
  <c r="AR87" i="2" s="1"/>
  <c r="AP118" i="2"/>
  <c r="AR118" i="2" s="1"/>
  <c r="AP21" i="2"/>
  <c r="AR21" i="2" s="1"/>
  <c r="AP63" i="2"/>
  <c r="AR63" i="2" s="1"/>
  <c r="AP439" i="2"/>
  <c r="AR439" i="2" s="1"/>
  <c r="AP47" i="2"/>
  <c r="AR47" i="2" s="1"/>
  <c r="AP39" i="2"/>
  <c r="AR39" i="2" s="1"/>
  <c r="AP31" i="2"/>
  <c r="AR31" i="2" s="1"/>
  <c r="AP23" i="2"/>
  <c r="AR23" i="2" s="1"/>
  <c r="AP15" i="2"/>
  <c r="AR15" i="2" s="1"/>
  <c r="AP7" i="2"/>
  <c r="AR7" i="2" s="1"/>
  <c r="AP614" i="2"/>
  <c r="AR614" i="2" s="1"/>
  <c r="AP646" i="2"/>
  <c r="AR646" i="2" s="1"/>
  <c r="AP643" i="2"/>
  <c r="AR643" i="2" s="1"/>
  <c r="AP582" i="2"/>
  <c r="AR582" i="2" s="1"/>
  <c r="AP566" i="2"/>
  <c r="AR566" i="2" s="1"/>
  <c r="AP389" i="2"/>
  <c r="AR389" i="2" s="1"/>
  <c r="AP388" i="2"/>
  <c r="AR388" i="2" s="1"/>
  <c r="AP534" i="2"/>
  <c r="AR534" i="2" s="1"/>
  <c r="AP526" i="2"/>
  <c r="AR526" i="2" s="1"/>
  <c r="AP518" i="2"/>
  <c r="AR518" i="2" s="1"/>
  <c r="AP341" i="2"/>
  <c r="AR341" i="2" s="1"/>
  <c r="AP338" i="2"/>
  <c r="AR338" i="2" s="1"/>
  <c r="AP332" i="2"/>
  <c r="AR332" i="2" s="1"/>
  <c r="AP486" i="2"/>
  <c r="AR486" i="2" s="1"/>
  <c r="AP478" i="2"/>
  <c r="AR478" i="2" s="1"/>
  <c r="AP470" i="2"/>
  <c r="AR470" i="2" s="1"/>
  <c r="AP454" i="2"/>
  <c r="AR454" i="2" s="1"/>
  <c r="AP446" i="2"/>
  <c r="AR446" i="2" s="1"/>
  <c r="AP438" i="2"/>
  <c r="AR438" i="2" s="1"/>
  <c r="AP300" i="2"/>
  <c r="AR300" i="2" s="1"/>
  <c r="AP414" i="2"/>
  <c r="AR414" i="2" s="1"/>
  <c r="AP398" i="2"/>
  <c r="AR398" i="2" s="1"/>
  <c r="AP382" i="2"/>
  <c r="AR382" i="2" s="1"/>
  <c r="AP374" i="2"/>
  <c r="AR374" i="2" s="1"/>
  <c r="AP366" i="2"/>
  <c r="AR366" i="2" s="1"/>
  <c r="AP358" i="2"/>
  <c r="AR358" i="2" s="1"/>
  <c r="AP350" i="2"/>
  <c r="AR350" i="2" s="1"/>
  <c r="AP342" i="2"/>
  <c r="AR342" i="2" s="1"/>
  <c r="AP334" i="2"/>
  <c r="AR334" i="2" s="1"/>
  <c r="AP516" i="2"/>
  <c r="AR516" i="2" s="1"/>
  <c r="AP318" i="2"/>
  <c r="AR318" i="2" s="1"/>
  <c r="AP310" i="2"/>
  <c r="AR310" i="2" s="1"/>
  <c r="AP302" i="2"/>
  <c r="AR302" i="2" s="1"/>
  <c r="AP255" i="2"/>
  <c r="AR255" i="2" s="1"/>
  <c r="AP286" i="2"/>
  <c r="AR286" i="2" s="1"/>
  <c r="AP278" i="2"/>
  <c r="AR278" i="2" s="1"/>
  <c r="AP270" i="2"/>
  <c r="AR270" i="2" s="1"/>
  <c r="AP233" i="2"/>
  <c r="AR233" i="2" s="1"/>
  <c r="AP238" i="2"/>
  <c r="AR238" i="2" s="1"/>
  <c r="AP206" i="2"/>
  <c r="AR206" i="2" s="1"/>
  <c r="AP14" i="2"/>
  <c r="AR14" i="2" s="1"/>
  <c r="AP6" i="2"/>
  <c r="AR6" i="2" s="1"/>
  <c r="AP416" i="2"/>
  <c r="AR416" i="2" s="1"/>
  <c r="AP597" i="2"/>
  <c r="AR597" i="2" s="1"/>
  <c r="AP581" i="2"/>
  <c r="AR581" i="2" s="1"/>
  <c r="AP565" i="2"/>
  <c r="AR565" i="2" s="1"/>
  <c r="AP557" i="2"/>
  <c r="AR557" i="2" s="1"/>
  <c r="AP549" i="2"/>
  <c r="AR549" i="2" s="1"/>
  <c r="AP541" i="2"/>
  <c r="AR541" i="2" s="1"/>
  <c r="AP381" i="2"/>
  <c r="AR381" i="2" s="1"/>
  <c r="AP525" i="2"/>
  <c r="AR525" i="2" s="1"/>
  <c r="AP517" i="2"/>
  <c r="AR517" i="2" s="1"/>
  <c r="AP509" i="2"/>
  <c r="AR509" i="2" s="1"/>
  <c r="AP501" i="2"/>
  <c r="AR501" i="2" s="1"/>
  <c r="AP493" i="2"/>
  <c r="AR493" i="2" s="1"/>
  <c r="AP485" i="2"/>
  <c r="AR485" i="2" s="1"/>
  <c r="AP469" i="2"/>
  <c r="AR469" i="2" s="1"/>
  <c r="AP461" i="2"/>
  <c r="AR461" i="2" s="1"/>
  <c r="AP453" i="2"/>
  <c r="AR453" i="2" s="1"/>
  <c r="AP445" i="2"/>
  <c r="AR445" i="2" s="1"/>
  <c r="AP437" i="2"/>
  <c r="AR437" i="2" s="1"/>
  <c r="AP421" i="2"/>
  <c r="AR421" i="2" s="1"/>
  <c r="AP405" i="2"/>
  <c r="AR405" i="2" s="1"/>
  <c r="AP397" i="2"/>
  <c r="AR397" i="2" s="1"/>
  <c r="AP284" i="2"/>
  <c r="AR284" i="2" s="1"/>
  <c r="AP45" i="2"/>
  <c r="AR45" i="2" s="1"/>
  <c r="AP373" i="2"/>
  <c r="AR373" i="2" s="1"/>
  <c r="AP277" i="2"/>
  <c r="AR277" i="2" s="1"/>
  <c r="AP357" i="2"/>
  <c r="AR357" i="2" s="1"/>
  <c r="AP349" i="2"/>
  <c r="AR349" i="2" s="1"/>
  <c r="AP333" i="2"/>
  <c r="AR333" i="2" s="1"/>
  <c r="AP317" i="2"/>
  <c r="AR317" i="2" s="1"/>
  <c r="AP309" i="2"/>
  <c r="AR309" i="2" s="1"/>
  <c r="AP301" i="2"/>
  <c r="AR301" i="2" s="1"/>
  <c r="AP502" i="2"/>
  <c r="AR502" i="2" s="1"/>
  <c r="AP269" i="2"/>
  <c r="AR269" i="2" s="1"/>
  <c r="AP253" i="2"/>
  <c r="AR253" i="2" s="1"/>
  <c r="AP237" i="2"/>
  <c r="AR237" i="2" s="1"/>
  <c r="AP221" i="2"/>
  <c r="AR221" i="2" s="1"/>
  <c r="AP205" i="2"/>
  <c r="AR205" i="2" s="1"/>
  <c r="AP197" i="2"/>
  <c r="AR197" i="2" s="1"/>
  <c r="AP189" i="2"/>
  <c r="AR189" i="2" s="1"/>
  <c r="AP181" i="2"/>
  <c r="AR181" i="2" s="1"/>
  <c r="AP173" i="2"/>
  <c r="AR173" i="2" s="1"/>
  <c r="AP165" i="2"/>
  <c r="AR165" i="2" s="1"/>
  <c r="AP157" i="2"/>
  <c r="AR157" i="2" s="1"/>
  <c r="AP149" i="2"/>
  <c r="AR149" i="2" s="1"/>
  <c r="AP141" i="2"/>
  <c r="AR141" i="2" s="1"/>
  <c r="AP133" i="2"/>
  <c r="AR133" i="2" s="1"/>
  <c r="AP125" i="2"/>
  <c r="AR125" i="2" s="1"/>
  <c r="AP117" i="2"/>
  <c r="AR117" i="2" s="1"/>
  <c r="AP476" i="2"/>
  <c r="AR476" i="2" s="1"/>
  <c r="AP101" i="2"/>
  <c r="AR101" i="2" s="1"/>
  <c r="AP93" i="2"/>
  <c r="AR93" i="2" s="1"/>
  <c r="AP85" i="2"/>
  <c r="AR85" i="2" s="1"/>
  <c r="AP77" i="2"/>
  <c r="AR77" i="2" s="1"/>
  <c r="AP109" i="2"/>
  <c r="AR109" i="2" s="1"/>
  <c r="AP61" i="2"/>
  <c r="AR61" i="2" s="1"/>
  <c r="AP53" i="2"/>
  <c r="AR53" i="2" s="1"/>
  <c r="AP95" i="2"/>
  <c r="AR95" i="2" s="1"/>
  <c r="AP37" i="2"/>
  <c r="AR37" i="2" s="1"/>
  <c r="AP29" i="2"/>
  <c r="AR29" i="2" s="1"/>
  <c r="AP432" i="2"/>
  <c r="AR432" i="2" s="1"/>
  <c r="AP74" i="2"/>
  <c r="AR74" i="2" s="1"/>
  <c r="AP5" i="2"/>
  <c r="AR5" i="2" s="1"/>
  <c r="AP428" i="2"/>
  <c r="AR428" i="2" s="1"/>
  <c r="X109" i="3"/>
  <c r="Z109" i="3" s="1"/>
  <c r="AP266" i="2"/>
  <c r="AR266" i="2" s="1"/>
  <c r="AP371" i="2"/>
  <c r="AR371" i="2" s="1"/>
  <c r="AP348" i="2"/>
  <c r="AR348" i="2" s="1"/>
  <c r="AP390" i="2"/>
  <c r="AR390" i="2" s="1"/>
  <c r="X191" i="3"/>
  <c r="Z191" i="3" s="1"/>
  <c r="X50" i="3"/>
  <c r="Z50" i="3" s="1"/>
  <c r="X308" i="3"/>
  <c r="Z308" i="3" s="1"/>
  <c r="X56" i="3"/>
  <c r="Z56" i="3" s="1"/>
  <c r="X188" i="3"/>
  <c r="Z188" i="3" s="1"/>
  <c r="X221" i="3"/>
  <c r="Z221" i="3" s="1"/>
  <c r="X173" i="3"/>
  <c r="Z173" i="3" s="1"/>
  <c r="X163" i="3"/>
  <c r="Z163" i="3" s="1"/>
  <c r="X150" i="3"/>
  <c r="Z150" i="3" s="1"/>
  <c r="X182" i="3"/>
  <c r="Z182" i="3" s="1"/>
  <c r="X314" i="3"/>
  <c r="Z314" i="3" s="1"/>
  <c r="X94" i="3"/>
  <c r="Z94" i="3" s="1"/>
  <c r="X137" i="3"/>
  <c r="Z137" i="3" s="1"/>
  <c r="AP387" i="2"/>
  <c r="AR387" i="2" s="1"/>
  <c r="AP464" i="2"/>
  <c r="AR464" i="2" s="1"/>
  <c r="AP568" i="2"/>
  <c r="AR568" i="2" s="1"/>
  <c r="AP313" i="2"/>
  <c r="AR313" i="2" s="1"/>
  <c r="AP240" i="2"/>
  <c r="AR240" i="2" s="1"/>
  <c r="AP610" i="2"/>
  <c r="AR610" i="2" s="1"/>
  <c r="AP579" i="2"/>
  <c r="AR579" i="2" s="1"/>
  <c r="AP499" i="2"/>
  <c r="AR499" i="2" s="1"/>
  <c r="AP519" i="2"/>
  <c r="AR519" i="2" s="1"/>
  <c r="AP589" i="2"/>
  <c r="AR589" i="2" s="1"/>
  <c r="AP246" i="2"/>
  <c r="AR246" i="2" s="1"/>
  <c r="AP268" i="2"/>
  <c r="AR268" i="2" s="1"/>
  <c r="X107" i="3"/>
  <c r="Z107" i="3" s="1"/>
  <c r="AP305" i="2"/>
  <c r="AR305" i="2" s="1"/>
  <c r="X74" i="3"/>
  <c r="Z74" i="3" s="1"/>
  <c r="X113" i="3"/>
  <c r="Z113" i="3" s="1"/>
  <c r="AP274" i="2"/>
  <c r="AR274" i="2" s="1"/>
  <c r="AP40" i="2"/>
  <c r="AR40" i="2" s="1"/>
  <c r="AP569" i="2"/>
  <c r="AR569" i="2" s="1"/>
  <c r="AP364" i="2"/>
  <c r="AR364" i="2" s="1"/>
  <c r="AP296" i="2"/>
  <c r="AR296" i="2" s="1"/>
  <c r="X54" i="3"/>
  <c r="Z54" i="3" s="1"/>
  <c r="X168" i="3"/>
  <c r="Z168" i="3" s="1"/>
  <c r="X170" i="3"/>
  <c r="Z170" i="3" s="1"/>
  <c r="X158" i="3"/>
  <c r="Z158" i="3" s="1"/>
  <c r="X193" i="3"/>
  <c r="Z193" i="3" s="1"/>
  <c r="X161" i="3"/>
  <c r="Z161" i="3" s="1"/>
  <c r="X142" i="3"/>
  <c r="Z142" i="3" s="1"/>
  <c r="X129" i="3"/>
  <c r="Z129" i="3" s="1"/>
  <c r="X119" i="3"/>
  <c r="Z119" i="3" s="1"/>
  <c r="X48" i="3"/>
  <c r="Z48" i="3" s="1"/>
  <c r="X25" i="3"/>
  <c r="Z25" i="3" s="1"/>
  <c r="X296" i="3"/>
  <c r="Z296" i="3" s="1"/>
  <c r="X64" i="3"/>
  <c r="Z64" i="3" s="1"/>
  <c r="X199" i="3"/>
  <c r="Z199" i="3" s="1"/>
  <c r="X300" i="3"/>
  <c r="Z300" i="3" s="1"/>
  <c r="X12" i="3"/>
  <c r="Z12" i="3" s="1"/>
  <c r="X121" i="3"/>
  <c r="Z121" i="3" s="1"/>
  <c r="X177" i="3"/>
  <c r="Z177" i="3" s="1"/>
  <c r="X81" i="3"/>
  <c r="Z81" i="3" s="1"/>
  <c r="X70" i="3"/>
  <c r="Z70" i="3" s="1"/>
  <c r="X36" i="3"/>
  <c r="Z36" i="3" s="1"/>
  <c r="X217" i="3"/>
  <c r="Z217" i="3" s="1"/>
  <c r="X186" i="3"/>
  <c r="Z186" i="3" s="1"/>
  <c r="X19" i="3"/>
  <c r="Z19" i="3" s="1"/>
  <c r="X272" i="3"/>
  <c r="Z272" i="3" s="1"/>
  <c r="X278" i="3"/>
  <c r="Z278" i="3" s="1"/>
  <c r="X183" i="3"/>
  <c r="Z183" i="3" s="1"/>
  <c r="X292" i="3"/>
  <c r="Z292" i="3" s="1"/>
  <c r="X234" i="3"/>
  <c r="Z234" i="3" s="1"/>
  <c r="X16" i="3"/>
  <c r="Z16" i="3" s="1"/>
  <c r="X297" i="3"/>
  <c r="Z297" i="3" s="1"/>
  <c r="X211" i="3"/>
  <c r="Z211" i="3" s="1"/>
  <c r="X145" i="3"/>
  <c r="Z145" i="3" s="1"/>
  <c r="X303" i="3"/>
  <c r="Z303" i="3" s="1"/>
  <c r="X172" i="3"/>
  <c r="Z172" i="3" s="1"/>
  <c r="X3" i="3"/>
  <c r="Z3" i="3" s="1"/>
  <c r="X321" i="3"/>
  <c r="Z321" i="3" s="1"/>
  <c r="X265" i="3"/>
  <c r="Z265" i="3" s="1"/>
  <c r="X212" i="3"/>
  <c r="Z212" i="3" s="1"/>
  <c r="X289" i="3"/>
  <c r="Z289" i="3" s="1"/>
  <c r="X49" i="3"/>
  <c r="Z49" i="3" s="1"/>
  <c r="X157" i="3"/>
  <c r="Z157" i="3" s="1"/>
  <c r="X23" i="3"/>
  <c r="Z23" i="3" s="1"/>
  <c r="X13" i="3"/>
  <c r="Z13" i="3" s="1"/>
  <c r="X39" i="3"/>
  <c r="Z39" i="3" s="1"/>
  <c r="X42" i="3"/>
  <c r="Z42" i="3" s="1"/>
  <c r="X229" i="3"/>
  <c r="Z229" i="3" s="1"/>
  <c r="X187" i="3"/>
  <c r="Z187" i="3" s="1"/>
  <c r="X268" i="3"/>
  <c r="Z268" i="3" s="1"/>
  <c r="X45" i="3"/>
  <c r="Z45" i="3" s="1"/>
  <c r="X124" i="3"/>
  <c r="Z124" i="3" s="1"/>
  <c r="X47" i="3"/>
  <c r="Z47" i="3" s="1"/>
  <c r="X169" i="3"/>
  <c r="Z169" i="3" s="1"/>
  <c r="X26" i="3"/>
  <c r="Z26" i="3" s="1"/>
  <c r="X27" i="3"/>
  <c r="Z27" i="3" s="1"/>
  <c r="X242" i="3"/>
  <c r="Z242" i="3" s="1"/>
  <c r="X181" i="3"/>
  <c r="Z181" i="3" s="1"/>
  <c r="X207" i="3"/>
  <c r="Z207" i="3" s="1"/>
  <c r="X301" i="3"/>
  <c r="Z301" i="3" s="1"/>
  <c r="X131" i="3"/>
  <c r="Z131" i="3" s="1"/>
  <c r="X95" i="3"/>
  <c r="Z95" i="3" s="1"/>
  <c r="X226" i="3"/>
  <c r="Z226" i="3" s="1"/>
  <c r="X270" i="3"/>
  <c r="Z270" i="3" s="1"/>
  <c r="X59" i="3"/>
  <c r="Z59" i="3" s="1"/>
  <c r="X52" i="3"/>
  <c r="Z52" i="3" s="1"/>
  <c r="X34" i="3"/>
  <c r="Z34" i="3" s="1"/>
  <c r="X239" i="3"/>
  <c r="Z239" i="3" s="1"/>
  <c r="X299" i="3"/>
  <c r="Z299" i="3" s="1"/>
  <c r="X305" i="3"/>
  <c r="Z305" i="3" s="1"/>
  <c r="X263" i="3"/>
  <c r="Z263" i="3" s="1"/>
  <c r="X22" i="3"/>
  <c r="Z22" i="3" s="1"/>
  <c r="X283" i="3"/>
  <c r="Z283" i="3" s="1"/>
  <c r="X86" i="3"/>
  <c r="Z86" i="3" s="1"/>
  <c r="X179" i="3"/>
  <c r="Z179" i="3" s="1"/>
  <c r="X73" i="3"/>
  <c r="Z73" i="3" s="1"/>
  <c r="X37" i="3"/>
  <c r="Z37" i="3" s="1"/>
  <c r="X11" i="3"/>
  <c r="Z11" i="3" s="1"/>
  <c r="X43" i="3"/>
  <c r="Z43" i="3" s="1"/>
  <c r="X322" i="3"/>
  <c r="Z322" i="3" s="1"/>
  <c r="X240" i="3"/>
  <c r="Z240" i="3" s="1"/>
  <c r="X100" i="3"/>
  <c r="Z100" i="3" s="1"/>
  <c r="X96" i="3"/>
  <c r="Z96" i="3" s="1"/>
  <c r="X87" i="3"/>
  <c r="Z87" i="3" s="1"/>
  <c r="X205" i="3"/>
  <c r="Z205" i="3" s="1"/>
  <c r="X293" i="3"/>
  <c r="Z293" i="3" s="1"/>
  <c r="X253" i="3"/>
  <c r="Z253" i="3" s="1"/>
  <c r="X2" i="3"/>
  <c r="Z2" i="3" s="1"/>
  <c r="X236" i="3"/>
  <c r="Z236" i="3" s="1"/>
  <c r="X133" i="3"/>
  <c r="Z133" i="3" s="1"/>
  <c r="X310" i="3"/>
  <c r="Z310" i="3" s="1"/>
  <c r="X231" i="3"/>
  <c r="Z231" i="3" s="1"/>
  <c r="X104" i="3"/>
  <c r="Z104" i="3" s="1"/>
  <c r="X219" i="3"/>
  <c r="Z219" i="3" s="1"/>
  <c r="X75" i="3"/>
  <c r="Z75" i="3" s="1"/>
  <c r="X304" i="3"/>
  <c r="Z304" i="3" s="1"/>
  <c r="X306" i="3"/>
  <c r="Z306" i="3" s="1"/>
  <c r="X77" i="3"/>
  <c r="Z77" i="3" s="1"/>
  <c r="X317" i="3"/>
  <c r="Z317" i="3" s="1"/>
  <c r="X143" i="3"/>
  <c r="Z143" i="3" s="1"/>
  <c r="X284" i="3"/>
  <c r="Z284" i="3" s="1"/>
  <c r="X288" i="3"/>
  <c r="Z288" i="3" s="1"/>
  <c r="X83" i="3"/>
  <c r="Z83" i="3" s="1"/>
  <c r="X58" i="3"/>
  <c r="Z58" i="3" s="1"/>
  <c r="X57" i="3"/>
  <c r="Z57" i="3" s="1"/>
  <c r="X190" i="3"/>
  <c r="Z190" i="3" s="1"/>
  <c r="X61" i="3"/>
  <c r="Z61" i="3" s="1"/>
  <c r="X302" i="3"/>
  <c r="Z302" i="3" s="1"/>
  <c r="X33" i="3"/>
  <c r="Z33" i="3" s="1"/>
  <c r="X313" i="3"/>
  <c r="Z313" i="3" s="1"/>
  <c r="X15" i="3"/>
  <c r="Z15" i="3" s="1"/>
  <c r="X114" i="3"/>
  <c r="Z114" i="3" s="1"/>
  <c r="X115" i="3"/>
  <c r="Z115" i="3" s="1"/>
  <c r="X55" i="3"/>
  <c r="Z55" i="3" s="1"/>
  <c r="X298" i="3"/>
  <c r="Z298" i="3" s="1"/>
  <c r="X251" i="3"/>
  <c r="Z251" i="3" s="1"/>
  <c r="X194" i="3"/>
  <c r="Z194" i="3" s="1"/>
  <c r="AP606" i="2"/>
  <c r="AR606" i="2" s="1"/>
  <c r="AP396" i="2"/>
  <c r="AR396" i="2" s="1"/>
  <c r="X248" i="3"/>
  <c r="Z248" i="3" s="1"/>
  <c r="X4" i="3"/>
  <c r="Z4" i="3" s="1"/>
  <c r="X294" i="3"/>
  <c r="Z294" i="3" s="1"/>
  <c r="X154" i="3"/>
  <c r="Z154" i="3" s="1"/>
  <c r="X71" i="3"/>
  <c r="Z71" i="3" s="1"/>
  <c r="X146" i="3"/>
  <c r="Z146" i="3" s="1"/>
  <c r="X116" i="3"/>
  <c r="Z116" i="3" s="1"/>
  <c r="X216" i="3"/>
  <c r="Z216" i="3" s="1"/>
  <c r="X14" i="3"/>
  <c r="Z14" i="3" s="1"/>
  <c r="X291" i="3"/>
  <c r="Z291" i="3" s="1"/>
  <c r="X180" i="3"/>
  <c r="Z180" i="3" s="1"/>
  <c r="X97" i="3"/>
  <c r="Z97" i="3" s="1"/>
  <c r="X165" i="3"/>
  <c r="Z165" i="3" s="1"/>
  <c r="X84" i="3"/>
  <c r="Z84" i="3" s="1"/>
  <c r="X126" i="3"/>
  <c r="Z126" i="3" s="1"/>
  <c r="X153" i="3"/>
  <c r="Z153" i="3" s="1"/>
  <c r="X318" i="3"/>
  <c r="Z318" i="3" s="1"/>
  <c r="X78" i="3"/>
  <c r="Z78" i="3" s="1"/>
  <c r="X245" i="3"/>
  <c r="Z245" i="3" s="1"/>
  <c r="X254" i="3"/>
  <c r="Z254" i="3" s="1"/>
  <c r="X152" i="3"/>
  <c r="Z152" i="3" s="1"/>
  <c r="X261" i="3"/>
  <c r="Z261" i="3" s="1"/>
  <c r="AP242" i="2"/>
  <c r="AR242" i="2" s="1"/>
  <c r="AP250" i="2"/>
  <c r="AR250" i="2" s="1"/>
  <c r="AP196" i="2"/>
  <c r="AR196" i="2" s="1"/>
  <c r="X324" i="3"/>
  <c r="Z324" i="3" s="1"/>
  <c r="AP613" i="2"/>
  <c r="AR613" i="2" s="1"/>
  <c r="AP259" i="2"/>
  <c r="AR259" i="2" s="1"/>
  <c r="X106" i="3"/>
  <c r="Z106" i="3" s="1"/>
  <c r="X98" i="3"/>
  <c r="Z98" i="3" s="1"/>
  <c r="AP473" i="2"/>
  <c r="AR473" i="2" s="1"/>
  <c r="AP429" i="2"/>
  <c r="AR429" i="2" s="1"/>
  <c r="AP337" i="2"/>
  <c r="AR337" i="2" s="1"/>
  <c r="X108" i="3"/>
  <c r="Z108" i="3" s="1"/>
  <c r="X282" i="3"/>
  <c r="Z282" i="3" s="1"/>
  <c r="X135" i="3"/>
  <c r="Z135" i="3" s="1"/>
  <c r="X209" i="3"/>
  <c r="Z209" i="3" s="1"/>
  <c r="X228" i="3"/>
  <c r="Z228" i="3" s="1"/>
  <c r="AP598" i="2"/>
  <c r="AR598" i="2" s="1"/>
  <c r="AP451" i="2"/>
  <c r="AR451" i="2" s="1"/>
  <c r="AP412" i="2"/>
  <c r="AR412" i="2" s="1"/>
  <c r="X149" i="3"/>
  <c r="Z149" i="3" s="1"/>
  <c r="X247" i="3"/>
  <c r="Z247" i="3" s="1"/>
  <c r="X91" i="3"/>
  <c r="Z91" i="3" s="1"/>
  <c r="AP571" i="2"/>
  <c r="AR571" i="2" s="1"/>
  <c r="AP607" i="2"/>
  <c r="AR607" i="2" s="1"/>
  <c r="AP379" i="2"/>
  <c r="AR379" i="2" s="1"/>
  <c r="AP273" i="2"/>
  <c r="AR273" i="2" s="1"/>
  <c r="AP200" i="2"/>
  <c r="AR200" i="2" s="1"/>
  <c r="AP365" i="2"/>
  <c r="AR365" i="2" s="1"/>
  <c r="AP299" i="2"/>
  <c r="AR299" i="2" s="1"/>
  <c r="X9" i="3"/>
  <c r="Z9" i="3" s="1"/>
  <c r="X309" i="3"/>
  <c r="Z309" i="3" s="1"/>
  <c r="X155" i="3"/>
  <c r="Z155" i="3" s="1"/>
  <c r="X10" i="3"/>
  <c r="Z10" i="3" s="1"/>
  <c r="X111" i="3"/>
  <c r="Z111" i="3" s="1"/>
  <c r="X128" i="3"/>
  <c r="Z128" i="3" s="1"/>
  <c r="X134" i="3"/>
  <c r="Z134" i="3" s="1"/>
  <c r="X218" i="3"/>
  <c r="Z218" i="3" s="1"/>
  <c r="X184" i="3"/>
  <c r="Z184" i="3" s="1"/>
  <c r="AP512" i="2"/>
  <c r="AR512" i="2" s="1"/>
  <c r="AP303" i="2"/>
  <c r="AR303" i="2" s="1"/>
  <c r="AP297" i="2"/>
  <c r="AR297" i="2" s="1"/>
  <c r="X319" i="3"/>
  <c r="Z319" i="3" s="1"/>
  <c r="X41" i="3"/>
  <c r="Z41" i="3" s="1"/>
  <c r="X92" i="3"/>
  <c r="Z92" i="3" s="1"/>
  <c r="X67" i="3"/>
  <c r="Z67" i="3" s="1"/>
  <c r="X148" i="3"/>
  <c r="Z148" i="3" s="1"/>
  <c r="X62" i="3"/>
  <c r="Z62" i="3" s="1"/>
  <c r="X103" i="3"/>
  <c r="Z103" i="3" s="1"/>
  <c r="X147" i="3"/>
  <c r="Z147" i="3" s="1"/>
  <c r="AP291" i="2"/>
  <c r="AR291" i="2" s="1"/>
  <c r="X315" i="3"/>
  <c r="Z315" i="3" s="1"/>
  <c r="X18" i="3"/>
  <c r="Z18" i="3" s="1"/>
  <c r="X40" i="3"/>
  <c r="Z40" i="3" s="1"/>
  <c r="X76" i="3"/>
  <c r="Z76" i="3" s="1"/>
  <c r="X252" i="3"/>
  <c r="Z252" i="3" s="1"/>
  <c r="X214" i="3"/>
  <c r="Z214" i="3" s="1"/>
  <c r="X174" i="3"/>
  <c r="Z174" i="3" s="1"/>
  <c r="X17" i="3"/>
  <c r="Z17" i="3" s="1"/>
  <c r="X141" i="3"/>
  <c r="Z141" i="3" s="1"/>
  <c r="X159" i="3"/>
  <c r="Z159" i="3" s="1"/>
  <c r="X198" i="3"/>
  <c r="Z198" i="3" s="1"/>
  <c r="X223" i="3"/>
  <c r="Z223" i="3" s="1"/>
  <c r="X262" i="3"/>
  <c r="Z262" i="3" s="1"/>
  <c r="AP573" i="2"/>
  <c r="AR573" i="2" s="1"/>
  <c r="AP360" i="2"/>
  <c r="AR360" i="2" s="1"/>
  <c r="AP413" i="2"/>
  <c r="AR413" i="2" s="1"/>
  <c r="AP320" i="2"/>
  <c r="AR320" i="2" s="1"/>
  <c r="AP243" i="2"/>
  <c r="AR243" i="2" s="1"/>
  <c r="AP578" i="2"/>
  <c r="AR578" i="2" s="1"/>
  <c r="AP201" i="2"/>
  <c r="AR201" i="2" s="1"/>
  <c r="AP295" i="2"/>
  <c r="AR295" i="2" s="1"/>
  <c r="AP207" i="2"/>
  <c r="AR207" i="2" s="1"/>
  <c r="AP48" i="2"/>
  <c r="AR48" i="2" s="1"/>
  <c r="X136" i="3"/>
  <c r="Z136" i="3" s="1"/>
  <c r="X120" i="3"/>
  <c r="Z120" i="3" s="1"/>
  <c r="X185" i="3"/>
  <c r="Z185" i="3" s="1"/>
  <c r="X225" i="3"/>
  <c r="Z225" i="3" s="1"/>
  <c r="X233" i="3"/>
  <c r="Z233" i="3" s="1"/>
  <c r="AP30" i="2"/>
  <c r="AR30" i="2" s="1"/>
  <c r="X311" i="3"/>
  <c r="Z311" i="3" s="1"/>
  <c r="X32" i="3"/>
  <c r="Z32" i="3" s="1"/>
  <c r="X21" i="3"/>
  <c r="Z21" i="3" s="1"/>
  <c r="X69" i="3"/>
  <c r="Z69" i="3" s="1"/>
  <c r="X102" i="3"/>
  <c r="Z102" i="3" s="1"/>
  <c r="X224" i="3"/>
  <c r="Z224" i="3" s="1"/>
  <c r="X230" i="3"/>
  <c r="Z230" i="3" s="1"/>
  <c r="AP448" i="2"/>
  <c r="AR448" i="2" s="1"/>
  <c r="AP41" i="2"/>
  <c r="AR41" i="2" s="1"/>
  <c r="AP465" i="2"/>
  <c r="AR465" i="2" s="1"/>
  <c r="AP402" i="2"/>
  <c r="AR402" i="2" s="1"/>
  <c r="AP503" i="2"/>
  <c r="AR503" i="2" s="1"/>
  <c r="AP608" i="2"/>
  <c r="AR608" i="2" s="1"/>
  <c r="AP574" i="2"/>
  <c r="AR574" i="2" s="1"/>
  <c r="AP586" i="2"/>
  <c r="AR586" i="2" s="1"/>
  <c r="AP417" i="2"/>
  <c r="AR417" i="2" s="1"/>
  <c r="AP562" i="2"/>
  <c r="AR562" i="2" s="1"/>
  <c r="AP531" i="2"/>
  <c r="AR531" i="2" s="1"/>
  <c r="AP507" i="2"/>
  <c r="AR507" i="2" s="1"/>
  <c r="AP406" i="2"/>
  <c r="AR406" i="2" s="1"/>
  <c r="AP331" i="2"/>
  <c r="AR331" i="2" s="1"/>
  <c r="AP511" i="2"/>
  <c r="AR511" i="2" s="1"/>
  <c r="AP232" i="2"/>
  <c r="AR232" i="2" s="1"/>
  <c r="AP506" i="2"/>
  <c r="AR506" i="2" s="1"/>
  <c r="AP49" i="2"/>
  <c r="AR49" i="2" s="1"/>
  <c r="AP263" i="2"/>
  <c r="AR263" i="2" s="1"/>
  <c r="AP80" i="2"/>
  <c r="AR80" i="2" s="1"/>
  <c r="AP64" i="2"/>
  <c r="AR64" i="2" s="1"/>
  <c r="AP599" i="2"/>
  <c r="AR599" i="2" s="1"/>
  <c r="AP638" i="2"/>
  <c r="AR638" i="2" s="1"/>
  <c r="AP90" i="2"/>
  <c r="AR90" i="2" s="1"/>
  <c r="AP551" i="2"/>
  <c r="AR551" i="2" s="1"/>
  <c r="AP535" i="2"/>
  <c r="AR535" i="2" s="1"/>
  <c r="AP319" i="2"/>
  <c r="AR319" i="2" s="1"/>
  <c r="AP496" i="2"/>
  <c r="AR496" i="2" s="1"/>
  <c r="AP160" i="2"/>
  <c r="AR160" i="2" s="1"/>
  <c r="AP51" i="2"/>
  <c r="AR51" i="2" s="1"/>
  <c r="AP560" i="2"/>
  <c r="AR560" i="2" s="1"/>
  <c r="AP368" i="2"/>
  <c r="AR368" i="2" s="1"/>
  <c r="AP285" i="2"/>
  <c r="AR285" i="2" s="1"/>
  <c r="AP170" i="2"/>
  <c r="AR170" i="2" s="1"/>
  <c r="AP458" i="2"/>
  <c r="AR458" i="2" s="1"/>
  <c r="AP550" i="2"/>
  <c r="AR550" i="2" s="1"/>
  <c r="AP353" i="2"/>
  <c r="AR353" i="2" s="1"/>
  <c r="AP323" i="2"/>
  <c r="AR323" i="2" s="1"/>
  <c r="AP289" i="2"/>
  <c r="AR289" i="2" s="1"/>
  <c r="AP214" i="2"/>
  <c r="AR214" i="2" s="1"/>
  <c r="AP615" i="2"/>
  <c r="AR615" i="2" s="1"/>
  <c r="AP590" i="2"/>
  <c r="AR590" i="2" s="1"/>
  <c r="AP558" i="2"/>
  <c r="AR558" i="2" s="1"/>
  <c r="AP554" i="2"/>
  <c r="AR554" i="2" s="1"/>
  <c r="AP527" i="2"/>
  <c r="AR527" i="2" s="1"/>
  <c r="AP500" i="2"/>
  <c r="AR500" i="2" s="1"/>
  <c r="AP327" i="2"/>
  <c r="AR327" i="2" s="1"/>
  <c r="AP222" i="2"/>
  <c r="AR222" i="2" s="1"/>
  <c r="AP636" i="2"/>
  <c r="AR636" i="2" s="1"/>
  <c r="AP490" i="2"/>
  <c r="AR490" i="2" s="1"/>
  <c r="AP354" i="2"/>
  <c r="AR354" i="2" s="1"/>
  <c r="AP223" i="2"/>
  <c r="AR223" i="2" s="1"/>
  <c r="AP136" i="2"/>
  <c r="AR136" i="2" s="1"/>
  <c r="AP583" i="2"/>
  <c r="AR583" i="2" s="1"/>
  <c r="AP538" i="2"/>
  <c r="AR538" i="2" s="1"/>
  <c r="AP455" i="2"/>
  <c r="AR455" i="2" s="1"/>
  <c r="AP410" i="2"/>
  <c r="AR410" i="2" s="1"/>
  <c r="AP523" i="2"/>
  <c r="AR523" i="2" s="1"/>
  <c r="AP293" i="2"/>
  <c r="AR293" i="2" s="1"/>
  <c r="AP106" i="2"/>
  <c r="AR106" i="2" s="1"/>
  <c r="AP423" i="2"/>
  <c r="AR423" i="2" s="1"/>
  <c r="AP394" i="2"/>
  <c r="AR394" i="2" s="1"/>
  <c r="AP254" i="2"/>
  <c r="AR254" i="2" s="1"/>
  <c r="AP184" i="2"/>
  <c r="AR184" i="2" s="1"/>
  <c r="AP28" i="2"/>
  <c r="AR28" i="2" s="1"/>
  <c r="AP471" i="2"/>
  <c r="AR471" i="2" s="1"/>
  <c r="AP426" i="2"/>
  <c r="AR426" i="2" s="1"/>
  <c r="AP386" i="2"/>
  <c r="AR386" i="2" s="1"/>
  <c r="AP258" i="2"/>
  <c r="AR258" i="2" s="1"/>
  <c r="AP230" i="2"/>
  <c r="AR230" i="2" s="1"/>
  <c r="AP168" i="2"/>
  <c r="AR168" i="2" s="1"/>
  <c r="AP362" i="2"/>
  <c r="AR362" i="2" s="1"/>
  <c r="AP474" i="2"/>
  <c r="AR474" i="2" s="1"/>
  <c r="AP378" i="2"/>
  <c r="AR378" i="2" s="1"/>
  <c r="AP325" i="2"/>
  <c r="AR325" i="2" s="1"/>
  <c r="AP261" i="2"/>
  <c r="AR261" i="2" s="1"/>
  <c r="AP229" i="2"/>
  <c r="AR229" i="2" s="1"/>
  <c r="AP225" i="2"/>
  <c r="AR225" i="2" s="1"/>
  <c r="AP567" i="2"/>
  <c r="AR567" i="2" s="1"/>
  <c r="AP522" i="2"/>
  <c r="AR522" i="2" s="1"/>
  <c r="AP50" i="2"/>
  <c r="AR50" i="2" s="1"/>
  <c r="AP370" i="2"/>
  <c r="AR370" i="2" s="1"/>
  <c r="AP492" i="2"/>
  <c r="AR492" i="2" s="1"/>
  <c r="AP138" i="2"/>
  <c r="AR138" i="2" s="1"/>
  <c r="AP570" i="2"/>
  <c r="AR570" i="2" s="1"/>
  <c r="AP559" i="2"/>
  <c r="AR559" i="2" s="1"/>
  <c r="AP532" i="2"/>
  <c r="AR532" i="2" s="1"/>
  <c r="AP497" i="2"/>
  <c r="AR497" i="2" s="1"/>
  <c r="AP487" i="2"/>
  <c r="AR487" i="2" s="1"/>
  <c r="AP329" i="2"/>
  <c r="AR329" i="2" s="1"/>
  <c r="AP442" i="2"/>
  <c r="AR442" i="2" s="1"/>
  <c r="AP431" i="2"/>
  <c r="AR431" i="2" s="1"/>
  <c r="AP384" i="2"/>
  <c r="AR384" i="2" s="1"/>
  <c r="AP369" i="2"/>
  <c r="AR369" i="2" s="1"/>
  <c r="AP44" i="2"/>
  <c r="AR44" i="2" s="1"/>
  <c r="AP298" i="2"/>
  <c r="AR298" i="2" s="1"/>
  <c r="AP152" i="2"/>
  <c r="AR152" i="2" s="1"/>
  <c r="AP213" i="2"/>
  <c r="AR213" i="2" s="1"/>
  <c r="AP186" i="2"/>
  <c r="AR186" i="2" s="1"/>
  <c r="AP154" i="2"/>
  <c r="AR154" i="2" s="1"/>
  <c r="AP122" i="2"/>
  <c r="AR122" i="2" s="1"/>
  <c r="AP98" i="2"/>
  <c r="AR98" i="2" s="1"/>
  <c r="AP495" i="2"/>
  <c r="AR495" i="2" s="1"/>
  <c r="AP245" i="2"/>
  <c r="AR245" i="2" s="1"/>
  <c r="AP194" i="2"/>
  <c r="AR194" i="2" s="1"/>
  <c r="AP162" i="2"/>
  <c r="AR162" i="2" s="1"/>
  <c r="AP130" i="2"/>
  <c r="AR130" i="2" s="1"/>
  <c r="AP82" i="2"/>
  <c r="AR82" i="2" s="1"/>
  <c r="AP32" i="2"/>
  <c r="AR32" i="2" s="1"/>
  <c r="AP22" i="2"/>
  <c r="AR22" i="2" s="1"/>
  <c r="AP178" i="2"/>
  <c r="AR178" i="2" s="1"/>
  <c r="AP146" i="2"/>
  <c r="AR146" i="2" s="1"/>
  <c r="AP114" i="2"/>
  <c r="AR114" i="2" s="1"/>
  <c r="AP9" i="2"/>
  <c r="AR9" i="2" s="1"/>
  <c r="AP16" i="2"/>
  <c r="AR16" i="2" s="1"/>
  <c r="AP193" i="2"/>
  <c r="AR193" i="2" s="1"/>
  <c r="AP190" i="2"/>
  <c r="AR190" i="2" s="1"/>
  <c r="AP182" i="2"/>
  <c r="AR182" i="2" s="1"/>
  <c r="AP174" i="2"/>
  <c r="AR174" i="2" s="1"/>
  <c r="AP166" i="2"/>
  <c r="AR166" i="2" s="1"/>
  <c r="AP158" i="2"/>
  <c r="AR158" i="2" s="1"/>
  <c r="AP150" i="2"/>
  <c r="AR150" i="2" s="1"/>
  <c r="AP142" i="2"/>
  <c r="AR142" i="2" s="1"/>
  <c r="AP134" i="2"/>
  <c r="AR134" i="2" s="1"/>
  <c r="AP126" i="2"/>
  <c r="AR126" i="2" s="1"/>
  <c r="AP121" i="2"/>
  <c r="AR121" i="2" s="1"/>
  <c r="AP477" i="2"/>
  <c r="AR477" i="2" s="1"/>
  <c r="AP102" i="2"/>
  <c r="AR102" i="2" s="1"/>
  <c r="AP94" i="2"/>
  <c r="AR94" i="2" s="1"/>
  <c r="AP86" i="2"/>
  <c r="AR86" i="2" s="1"/>
  <c r="AP78" i="2"/>
  <c r="AR78" i="2" s="1"/>
  <c r="AP70" i="2"/>
  <c r="AR70" i="2" s="1"/>
  <c r="AP19" i="2"/>
  <c r="AR19" i="2" s="1"/>
  <c r="AP54" i="2"/>
  <c r="AR54" i="2" s="1"/>
  <c r="AP46" i="2"/>
  <c r="AR46" i="2" s="1"/>
  <c r="AP38" i="2"/>
  <c r="AR38" i="2" s="1"/>
  <c r="AP8" i="2"/>
  <c r="AR8" i="2" s="1"/>
  <c r="X90" i="3"/>
  <c r="Z90" i="3" s="1"/>
  <c r="X31" i="3"/>
  <c r="Z31" i="3" s="1"/>
  <c r="X6" i="3"/>
  <c r="Z6" i="3" s="1"/>
  <c r="X320" i="3"/>
  <c r="Z320" i="3" s="1"/>
  <c r="X192" i="3"/>
  <c r="Z192" i="3" s="1"/>
  <c r="X166" i="3"/>
  <c r="Z166" i="3" s="1"/>
  <c r="X274" i="3"/>
  <c r="Z274" i="3" s="1"/>
  <c r="X269" i="3"/>
  <c r="Z269" i="3" s="1"/>
  <c r="X316" i="3"/>
  <c r="Z316" i="3" s="1"/>
  <c r="X66" i="3"/>
  <c r="Z66" i="3" s="1"/>
  <c r="X238" i="3"/>
  <c r="Z238" i="3" s="1"/>
  <c r="X256" i="3"/>
  <c r="Z256" i="3" s="1"/>
  <c r="X24" i="3"/>
  <c r="Z24" i="3" s="1"/>
  <c r="X105" i="3"/>
  <c r="Z105" i="3" s="1"/>
  <c r="X189" i="3"/>
  <c r="Z189" i="3" s="1"/>
  <c r="X250" i="3"/>
  <c r="Z250" i="3" s="1"/>
  <c r="X222" i="3"/>
  <c r="Z222" i="3" s="1"/>
  <c r="X63" i="3"/>
  <c r="Z63" i="3" s="1"/>
  <c r="X138" i="3"/>
  <c r="Z138" i="3" s="1"/>
  <c r="X151" i="3"/>
  <c r="Z151" i="3" s="1"/>
  <c r="X65" i="3"/>
  <c r="Z65" i="3" s="1"/>
  <c r="X307" i="3"/>
  <c r="Z307" i="3" s="1"/>
  <c r="X204" i="3"/>
  <c r="Z204" i="3" s="1"/>
  <c r="X89" i="3"/>
  <c r="Z89" i="3" s="1"/>
  <c r="X295" i="3"/>
  <c r="Z295" i="3" s="1"/>
  <c r="X35" i="3"/>
  <c r="Z35" i="3" s="1"/>
  <c r="X275" i="3"/>
  <c r="Z275" i="3" s="1"/>
  <c r="X117" i="3"/>
  <c r="Z117" i="3" s="1"/>
  <c r="X162" i="3"/>
  <c r="Z162" i="3" s="1"/>
  <c r="X127" i="3"/>
  <c r="Z127" i="3" s="1"/>
  <c r="X287" i="3"/>
  <c r="Z287" i="3" s="1"/>
  <c r="X323" i="3"/>
  <c r="Z323" i="3" s="1"/>
  <c r="X44" i="3"/>
  <c r="Z44" i="3" s="1"/>
  <c r="X68" i="3"/>
  <c r="Z68" i="3" s="1"/>
  <c r="X72" i="3"/>
  <c r="Z72" i="3" s="1"/>
  <c r="X38" i="3"/>
  <c r="Z38" i="3" s="1"/>
  <c r="X200" i="3"/>
  <c r="Z200" i="3" s="1"/>
  <c r="X46" i="3"/>
  <c r="Z46" i="3" s="1"/>
  <c r="X271" i="3"/>
  <c r="Z271" i="3" s="1"/>
  <c r="X213" i="3"/>
  <c r="Z213" i="3" s="1"/>
  <c r="X281" i="3"/>
  <c r="Z281" i="3" s="1"/>
  <c r="X255" i="3"/>
  <c r="Z255" i="3" s="1"/>
  <c r="X241" i="3"/>
  <c r="Z241" i="3" s="1"/>
  <c r="X101" i="3"/>
  <c r="Z101" i="3" s="1"/>
  <c r="X220" i="3"/>
  <c r="Z220" i="3" s="1"/>
  <c r="X79" i="3"/>
  <c r="Z79" i="3" s="1"/>
  <c r="X82" i="3"/>
  <c r="Z82" i="3" s="1"/>
  <c r="X203" i="3"/>
  <c r="Z203" i="3" s="1"/>
  <c r="X123" i="3"/>
  <c r="Z123" i="3" s="1"/>
  <c r="X125" i="3"/>
  <c r="Z125" i="3" s="1"/>
  <c r="X175" i="3"/>
  <c r="Z175" i="3" s="1"/>
  <c r="X266" i="3"/>
  <c r="Z266" i="3" s="1"/>
  <c r="X93" i="3"/>
  <c r="Z93" i="3" s="1"/>
  <c r="X122" i="3"/>
  <c r="Z122" i="3" s="1"/>
  <c r="X156" i="3"/>
  <c r="Z156" i="3" s="1"/>
  <c r="X178" i="3"/>
  <c r="Z178" i="3" s="1"/>
  <c r="X30" i="3"/>
  <c r="Z30" i="3" s="1"/>
  <c r="X208" i="3"/>
  <c r="Z208" i="3" s="1"/>
  <c r="X215" i="3"/>
  <c r="Z215" i="3" s="1"/>
  <c r="X285" i="3"/>
  <c r="Z285" i="3" s="1"/>
  <c r="X201" i="3"/>
  <c r="Z201" i="3" s="1"/>
  <c r="X140" i="3"/>
  <c r="Z140" i="3" s="1"/>
  <c r="X139" i="3"/>
  <c r="Z139" i="3" s="1"/>
  <c r="X164" i="3"/>
  <c r="Z164" i="3" s="1"/>
  <c r="X88" i="3"/>
  <c r="Z88" i="3" s="1"/>
  <c r="X210" i="3"/>
  <c r="Z210" i="3" s="1"/>
  <c r="X118" i="3"/>
  <c r="Z118" i="3" s="1"/>
  <c r="X176" i="3"/>
  <c r="Z176" i="3" s="1"/>
  <c r="X279" i="3"/>
  <c r="Z279" i="3" s="1"/>
  <c r="X132" i="3"/>
  <c r="Z132" i="3" s="1"/>
  <c r="X160" i="3"/>
  <c r="Z160" i="3" s="1"/>
  <c r="X267" i="3"/>
  <c r="Z267" i="3" s="1"/>
  <c r="X196" i="3"/>
  <c r="Z196" i="3" s="1"/>
  <c r="X249" i="3"/>
  <c r="Z249" i="3" s="1"/>
  <c r="X7" i="3"/>
  <c r="Z7" i="3" s="1"/>
  <c r="X99" i="3"/>
  <c r="Z99" i="3" s="1"/>
  <c r="X110" i="3"/>
  <c r="Z110" i="3" s="1"/>
  <c r="X85" i="3"/>
  <c r="Z85" i="3" s="1"/>
  <c r="X130" i="3"/>
  <c r="Z130" i="3" s="1"/>
  <c r="X276" i="3"/>
  <c r="Z276" i="3" s="1"/>
  <c r="X273" i="3"/>
  <c r="Z273" i="3" s="1"/>
  <c r="X167" i="3"/>
  <c r="Z167" i="3" s="1"/>
  <c r="X197" i="3"/>
  <c r="Z197" i="3" s="1"/>
  <c r="X264" i="3"/>
  <c r="Z264" i="3" s="1"/>
  <c r="X286" i="3"/>
  <c r="Z286" i="3" s="1"/>
  <c r="X53" i="3"/>
  <c r="Z53" i="3" s="1"/>
  <c r="X277" i="3"/>
  <c r="Z277" i="3" s="1"/>
  <c r="X51" i="3"/>
  <c r="Z51" i="3" s="1"/>
  <c r="X60" i="3"/>
  <c r="Z60" i="3" s="1"/>
  <c r="X195" i="3"/>
  <c r="Z195" i="3" s="1"/>
  <c r="X206" i="3"/>
  <c r="Z206" i="3" s="1"/>
  <c r="X5" i="3"/>
  <c r="Z5" i="3" s="1"/>
  <c r="X290" i="3"/>
  <c r="Z290" i="3" s="1"/>
  <c r="X80" i="3"/>
  <c r="Z80" i="3" s="1"/>
  <c r="X20" i="3"/>
  <c r="Z20" i="3" s="1"/>
  <c r="X112" i="3"/>
  <c r="Z112" i="3" s="1"/>
  <c r="X29" i="3"/>
  <c r="Z29" i="3" s="1"/>
  <c r="X280" i="3"/>
  <c r="Z280" i="3" s="1"/>
  <c r="X144" i="3"/>
  <c r="Z144" i="3" s="1"/>
  <c r="X8" i="3"/>
  <c r="Z8" i="3" s="1"/>
  <c r="X171" i="3"/>
  <c r="Z171" i="3" s="1"/>
  <c r="X202" i="3"/>
  <c r="Z202" i="3" s="1"/>
  <c r="X227" i="3"/>
  <c r="Z227" i="3" s="1"/>
  <c r="X28" i="3"/>
  <c r="Z28" i="3" s="1"/>
  <c r="X243" i="3"/>
  <c r="Z243" i="3" s="1"/>
  <c r="X235" i="3"/>
  <c r="Z235" i="3" s="1"/>
  <c r="X260" i="3"/>
  <c r="Z260" i="3" s="1"/>
  <c r="X244" i="3"/>
  <c r="Z244" i="3" s="1"/>
  <c r="X259" i="3"/>
  <c r="Z259" i="3" s="1"/>
  <c r="X246" i="3"/>
  <c r="Z246" i="3" s="1"/>
  <c r="X237" i="3"/>
  <c r="Z237" i="3" s="1"/>
  <c r="X258" i="3"/>
  <c r="Z258" i="3" s="1"/>
  <c r="X232" i="3"/>
  <c r="Z232" i="3" s="1"/>
  <c r="AP71" i="2"/>
  <c r="AR71" i="2" s="1"/>
  <c r="X257" i="3"/>
  <c r="Z257" i="3" s="1"/>
  <c r="A197" i="9" l="1"/>
  <c r="B74" i="17"/>
  <c r="A148" i="9"/>
  <c r="B77" i="17"/>
  <c r="A253" i="3"/>
  <c r="A75" i="9"/>
  <c r="B80" i="17"/>
  <c r="A195" i="3"/>
  <c r="AC501" i="3"/>
  <c r="AD501" i="3" s="1"/>
  <c r="AC371" i="3"/>
  <c r="AD371" i="3" s="1"/>
  <c r="AC880" i="3"/>
  <c r="AD880" i="3" s="1"/>
  <c r="AC605" i="3"/>
  <c r="AD605" i="3" s="1"/>
  <c r="AC358" i="3"/>
  <c r="AD358" i="3" s="1"/>
  <c r="AC488" i="3"/>
  <c r="AD488" i="3" s="1"/>
  <c r="AC568" i="3"/>
  <c r="AD568" i="3" s="1"/>
  <c r="AC428" i="3"/>
  <c r="AD428" i="3" s="1"/>
  <c r="AC596" i="3"/>
  <c r="AD596" i="3" s="1"/>
  <c r="AC743" i="3"/>
  <c r="AD743" i="3" s="1"/>
  <c r="AC816" i="3"/>
  <c r="AD816" i="3" s="1"/>
  <c r="AC943" i="3"/>
  <c r="AD943" i="3" s="1"/>
  <c r="AC532" i="3"/>
  <c r="AD532" i="3" s="1"/>
  <c r="AC778" i="3"/>
  <c r="AD778" i="3" s="1"/>
  <c r="AC475" i="3"/>
  <c r="AD475" i="3" s="1"/>
  <c r="AC734" i="3"/>
  <c r="AD734" i="3" s="1"/>
  <c r="AC386" i="3"/>
  <c r="AD386" i="3" s="1"/>
  <c r="AC508" i="3"/>
  <c r="AD508" i="3" s="1"/>
  <c r="AC638" i="3"/>
  <c r="AD638" i="3" s="1"/>
  <c r="AC554" i="3"/>
  <c r="AD554" i="3" s="1"/>
  <c r="AC439" i="3"/>
  <c r="AD439" i="3" s="1"/>
  <c r="AC338" i="3"/>
  <c r="AD338" i="3" s="1"/>
  <c r="AC779" i="3"/>
  <c r="AD779" i="3" s="1"/>
  <c r="AC452" i="3"/>
  <c r="AD452" i="3" s="1"/>
  <c r="AC374" i="3"/>
  <c r="AD374" i="3" s="1"/>
  <c r="AC382" i="3"/>
  <c r="AD382" i="3" s="1"/>
  <c r="AC776" i="3"/>
  <c r="AD776" i="3" s="1"/>
  <c r="AC514" i="3"/>
  <c r="AD514" i="3" s="1"/>
  <c r="AC996" i="3"/>
  <c r="AD996" i="3" s="1"/>
  <c r="AC852" i="3"/>
  <c r="AD852" i="3" s="1"/>
  <c r="AC464" i="3"/>
  <c r="AD464" i="3" s="1"/>
  <c r="AC773" i="3"/>
  <c r="AD773" i="3" s="1"/>
  <c r="AC470" i="3"/>
  <c r="AD470" i="3" s="1"/>
  <c r="AC369" i="3"/>
  <c r="AD369" i="3" s="1"/>
  <c r="AC492" i="3"/>
  <c r="AD492" i="3" s="1"/>
  <c r="AC633" i="3"/>
  <c r="AD633" i="3" s="1"/>
  <c r="AC346" i="3"/>
  <c r="AD346" i="3" s="1"/>
  <c r="AC434" i="3"/>
  <c r="AD434" i="3" s="1"/>
  <c r="AC424" i="3"/>
  <c r="AD424" i="3" s="1"/>
  <c r="AC784" i="3"/>
  <c r="AD784" i="3" s="1"/>
  <c r="AC543" i="3"/>
  <c r="AD543" i="3" s="1"/>
  <c r="AC419" i="3"/>
  <c r="AD419" i="3" s="1"/>
  <c r="AC583" i="3"/>
  <c r="AD583" i="3" s="1"/>
  <c r="AC677" i="3"/>
  <c r="AD677" i="3" s="1"/>
  <c r="AC395" i="3"/>
  <c r="AD395" i="3" s="1"/>
  <c r="AC876" i="3"/>
  <c r="AD876" i="3" s="1"/>
  <c r="AC892" i="3"/>
  <c r="AD892" i="3" s="1"/>
  <c r="AC951" i="3"/>
  <c r="AD951" i="3" s="1"/>
  <c r="AC841" i="3"/>
  <c r="AD841" i="3" s="1"/>
  <c r="AC874" i="3"/>
  <c r="AD874" i="3" s="1"/>
  <c r="AC838" i="3"/>
  <c r="AD838" i="3" s="1"/>
  <c r="AC771" i="3"/>
  <c r="AD771" i="3" s="1"/>
  <c r="AC465" i="3"/>
  <c r="AD465" i="3" s="1"/>
  <c r="AC668" i="3"/>
  <c r="AD668" i="3" s="1"/>
  <c r="AC553" i="3"/>
  <c r="AD553" i="3" s="1"/>
  <c r="AC462" i="3"/>
  <c r="AD462" i="3" s="1"/>
  <c r="AC513" i="3"/>
  <c r="AD513" i="3" s="1"/>
  <c r="AC479" i="3"/>
  <c r="AD479" i="3" s="1"/>
  <c r="AC800" i="3"/>
  <c r="AD800" i="3" s="1"/>
  <c r="AC589" i="3"/>
  <c r="AD589" i="3" s="1"/>
  <c r="AC544" i="3"/>
  <c r="AD544" i="3" s="1"/>
  <c r="AC535" i="3"/>
  <c r="AD535" i="3" s="1"/>
  <c r="AC420" i="3"/>
  <c r="AD420" i="3" s="1"/>
  <c r="AC333" i="3"/>
  <c r="AD333" i="3" s="1"/>
  <c r="AC973" i="3"/>
  <c r="AD973" i="3" s="1"/>
  <c r="AC516" i="3"/>
  <c r="AD516" i="3" s="1"/>
  <c r="AC671" i="3"/>
  <c r="AD671" i="3" s="1"/>
  <c r="AC667" i="3"/>
  <c r="AD667" i="3" s="1"/>
  <c r="AC722" i="3"/>
  <c r="AD722" i="3" s="1"/>
  <c r="AC849" i="3"/>
  <c r="AD849" i="3" s="1"/>
  <c r="AC878" i="3"/>
  <c r="AD878" i="3" s="1"/>
  <c r="AC673" i="3"/>
  <c r="AD673" i="3" s="1"/>
  <c r="AC659" i="3"/>
  <c r="AD659" i="3" s="1"/>
  <c r="AC866" i="3"/>
  <c r="AD866" i="3" s="1"/>
  <c r="AC502" i="3"/>
  <c r="AD502" i="3" s="1"/>
  <c r="AC606" i="3"/>
  <c r="AD606" i="3" s="1"/>
  <c r="AC481" i="3"/>
  <c r="AD481" i="3" s="1"/>
  <c r="AC385" i="3"/>
  <c r="AD385" i="3" s="1"/>
  <c r="AC423" i="3"/>
  <c r="AD423" i="3" s="1"/>
  <c r="AC525" i="3"/>
  <c r="AD525" i="3" s="1"/>
  <c r="AC832" i="3"/>
  <c r="AD832" i="3" s="1"/>
  <c r="AC804" i="3"/>
  <c r="AD804" i="3" s="1"/>
  <c r="AC763" i="3"/>
  <c r="AD763" i="3" s="1"/>
  <c r="AC901" i="3"/>
  <c r="AD901" i="3" s="1"/>
  <c r="AC968" i="3"/>
  <c r="AD968" i="3" s="1"/>
  <c r="AC980" i="3"/>
  <c r="AD980" i="3" s="1"/>
  <c r="AC972" i="3"/>
  <c r="AD972" i="3" s="1"/>
  <c r="AC821" i="3"/>
  <c r="AD821" i="3" s="1"/>
  <c r="AC634" i="3"/>
  <c r="AD634" i="3" s="1"/>
  <c r="AC1001" i="3"/>
  <c r="AD1001" i="3" s="1"/>
  <c r="AC958" i="3"/>
  <c r="AD958" i="3" s="1"/>
  <c r="AC802" i="3"/>
  <c r="AD802" i="3" s="1"/>
  <c r="AC757" i="3"/>
  <c r="AD757" i="3" s="1"/>
  <c r="AC432" i="3"/>
  <c r="AD432" i="3" s="1"/>
  <c r="AC625" i="3"/>
  <c r="AD625" i="3" s="1"/>
  <c r="AC412" i="3"/>
  <c r="AD412" i="3" s="1"/>
  <c r="AC396" i="3"/>
  <c r="AD396" i="3" s="1"/>
  <c r="AC344" i="3"/>
  <c r="AD344" i="3" s="1"/>
  <c r="AC643" i="3"/>
  <c r="AD643" i="3" s="1"/>
  <c r="AC330" i="3"/>
  <c r="AD330" i="3" s="1"/>
  <c r="AC692" i="3"/>
  <c r="AD692" i="3" s="1"/>
  <c r="AC427" i="3"/>
  <c r="AD427" i="3" s="1"/>
  <c r="AC631" i="3"/>
  <c r="AD631" i="3" s="1"/>
  <c r="AC845" i="3"/>
  <c r="AD845" i="3" s="1"/>
  <c r="AC759" i="3"/>
  <c r="AD759" i="3" s="1"/>
  <c r="AC900" i="3"/>
  <c r="AD900" i="3" s="1"/>
  <c r="AC940" i="3"/>
  <c r="AD940" i="3" s="1"/>
  <c r="AC886" i="3"/>
  <c r="AD886" i="3" s="1"/>
  <c r="AC950" i="3"/>
  <c r="AD950" i="3" s="1"/>
  <c r="AC998" i="3"/>
  <c r="AD998" i="3" s="1"/>
  <c r="AC859" i="3"/>
  <c r="AD859" i="3" s="1"/>
  <c r="AC890" i="3"/>
  <c r="AD890" i="3" s="1"/>
  <c r="AC714" i="3"/>
  <c r="AD714" i="3" s="1"/>
  <c r="AC843" i="3"/>
  <c r="AD843" i="3" s="1"/>
  <c r="AC966" i="3"/>
  <c r="AD966" i="3" s="1"/>
  <c r="AC875" i="3"/>
  <c r="AD875" i="3" s="1"/>
  <c r="AC719" i="3"/>
  <c r="AD719" i="3" s="1"/>
  <c r="AC978" i="3"/>
  <c r="AD978" i="3" s="1"/>
  <c r="AC531" i="3"/>
  <c r="AD531" i="3" s="1"/>
  <c r="AC621" i="3"/>
  <c r="AD621" i="3" s="1"/>
  <c r="AC556" i="3"/>
  <c r="AD556" i="3" s="1"/>
  <c r="AC736" i="3"/>
  <c r="AD736" i="3" s="1"/>
  <c r="AC383" i="3"/>
  <c r="AD383" i="3" s="1"/>
  <c r="AC927" i="3"/>
  <c r="AD927" i="3" s="1"/>
  <c r="AC775" i="3"/>
  <c r="AD775" i="3" s="1"/>
  <c r="AC662" i="3"/>
  <c r="AD662" i="3" s="1"/>
  <c r="AC925" i="3"/>
  <c r="AD925" i="3" s="1"/>
  <c r="AC879" i="3"/>
  <c r="AD879" i="3" s="1"/>
  <c r="AC898" i="3"/>
  <c r="AD898" i="3" s="1"/>
  <c r="AC789" i="3"/>
  <c r="AD789" i="3" s="1"/>
  <c r="AC948" i="3"/>
  <c r="AD948" i="3" s="1"/>
  <c r="AC745" i="3"/>
  <c r="AD745" i="3" s="1"/>
  <c r="AC697" i="3"/>
  <c r="AD697" i="3" s="1"/>
  <c r="AC738" i="3"/>
  <c r="AD738" i="3" s="1"/>
  <c r="AC753" i="3"/>
  <c r="AD753" i="3" s="1"/>
  <c r="AC426" i="3"/>
  <c r="AD426" i="3" s="1"/>
  <c r="AC597" i="3"/>
  <c r="AD597" i="3" s="1"/>
  <c r="AC459" i="3"/>
  <c r="AD459" i="3" s="1"/>
  <c r="AC637" i="3"/>
  <c r="AD637" i="3" s="1"/>
  <c r="AC791" i="3"/>
  <c r="AD791" i="3" s="1"/>
  <c r="AC674" i="3"/>
  <c r="AD674" i="3" s="1"/>
  <c r="AC334" i="3"/>
  <c r="AD334" i="3" s="1"/>
  <c r="AC618" i="3"/>
  <c r="AD618" i="3" s="1"/>
  <c r="AC748" i="3"/>
  <c r="AD748" i="3" s="1"/>
  <c r="AC567" i="3"/>
  <c r="AD567" i="3" s="1"/>
  <c r="AC675" i="3"/>
  <c r="AD675" i="3" s="1"/>
  <c r="AC764" i="3"/>
  <c r="AD764" i="3" s="1"/>
  <c r="AC988" i="3"/>
  <c r="AD988" i="3" s="1"/>
  <c r="AC717" i="3"/>
  <c r="AD717" i="3" s="1"/>
  <c r="AC715" i="3"/>
  <c r="AD715" i="3" s="1"/>
  <c r="AC676" i="3"/>
  <c r="AD676" i="3" s="1"/>
  <c r="AC729" i="3"/>
  <c r="AD729" i="3" s="1"/>
  <c r="AC730" i="3"/>
  <c r="AD730" i="3" s="1"/>
  <c r="AC416" i="3"/>
  <c r="AD416" i="3" s="1"/>
  <c r="AC581" i="3"/>
  <c r="AD581" i="3" s="1"/>
  <c r="AC449" i="3"/>
  <c r="AD449" i="3" s="1"/>
  <c r="AC578" i="3"/>
  <c r="AD578" i="3" s="1"/>
  <c r="AC411" i="3"/>
  <c r="AD411" i="3" s="1"/>
  <c r="AC765" i="3"/>
  <c r="AD765" i="3" s="1"/>
  <c r="AC595" i="3"/>
  <c r="AD595" i="3" s="1"/>
  <c r="AC740" i="3"/>
  <c r="AD740" i="3" s="1"/>
  <c r="AC703" i="3"/>
  <c r="AD703" i="3" s="1"/>
  <c r="AC679" i="3"/>
  <c r="AD679" i="3" s="1"/>
  <c r="AC799" i="3"/>
  <c r="AD799" i="3" s="1"/>
  <c r="AC658" i="3"/>
  <c r="AD658" i="3" s="1"/>
  <c r="AC869" i="3"/>
  <c r="AD869" i="3" s="1"/>
  <c r="AC406" i="3"/>
  <c r="AD406" i="3" s="1"/>
  <c r="AC645" i="3"/>
  <c r="AD645" i="3" s="1"/>
  <c r="AC919" i="3"/>
  <c r="AD919" i="3" s="1"/>
  <c r="AC664" i="3"/>
  <c r="AD664" i="3" s="1"/>
  <c r="AC648" i="3"/>
  <c r="AD648" i="3" s="1"/>
  <c r="AC716" i="3"/>
  <c r="AD716" i="3" s="1"/>
  <c r="AC702" i="3"/>
  <c r="AD702" i="3" s="1"/>
  <c r="AC409" i="3"/>
  <c r="AD409" i="3" s="1"/>
  <c r="AC561" i="3"/>
  <c r="AD561" i="3" s="1"/>
  <c r="AC437" i="3"/>
  <c r="AD437" i="3" s="1"/>
  <c r="AC447" i="3"/>
  <c r="AD447" i="3" s="1"/>
  <c r="AC484" i="3"/>
  <c r="AD484" i="3" s="1"/>
  <c r="AC455" i="3"/>
  <c r="AD455" i="3" s="1"/>
  <c r="AC772" i="3"/>
  <c r="AD772" i="3" s="1"/>
  <c r="AC503" i="3"/>
  <c r="AD503" i="3" s="1"/>
  <c r="AC610" i="3"/>
  <c r="AD610" i="3" s="1"/>
  <c r="AC348" i="3"/>
  <c r="AD348" i="3" s="1"/>
  <c r="AC881" i="3"/>
  <c r="AD881" i="3" s="1"/>
  <c r="AC550" i="3"/>
  <c r="AD550" i="3" s="1"/>
  <c r="AC933" i="3"/>
  <c r="AD933" i="3" s="1"/>
  <c r="AC856" i="3"/>
  <c r="AD856" i="3" s="1"/>
  <c r="AC839" i="3"/>
  <c r="AD839" i="3" s="1"/>
  <c r="AC871" i="3"/>
  <c r="AD871" i="3" s="1"/>
  <c r="AC826" i="3"/>
  <c r="AD826" i="3" s="1"/>
  <c r="AC766" i="3"/>
  <c r="AD766" i="3" s="1"/>
  <c r="AC814" i="3"/>
  <c r="AD814" i="3" s="1"/>
  <c r="AC660" i="3"/>
  <c r="AD660" i="3" s="1"/>
  <c r="AC536" i="3"/>
  <c r="AD536" i="3" s="1"/>
  <c r="AC457" i="3"/>
  <c r="AD457" i="3" s="1"/>
  <c r="AC354" i="3"/>
  <c r="AD354" i="3" s="1"/>
  <c r="AC712" i="3"/>
  <c r="AD712" i="3" s="1"/>
  <c r="AC468" i="3"/>
  <c r="AD468" i="3" s="1"/>
  <c r="AC600" i="3"/>
  <c r="AD600" i="3" s="1"/>
  <c r="AC438" i="3"/>
  <c r="AD438" i="3" s="1"/>
  <c r="AC551" i="3"/>
  <c r="AD551" i="3" s="1"/>
  <c r="AC342" i="3"/>
  <c r="AD342" i="3" s="1"/>
  <c r="AC466" i="3"/>
  <c r="AD466" i="3" s="1"/>
  <c r="AC835" i="3"/>
  <c r="AD835" i="3" s="1"/>
  <c r="AC989" i="3"/>
  <c r="AD989" i="3" s="1"/>
  <c r="AC995" i="3"/>
  <c r="AD995" i="3" s="1"/>
  <c r="AC938" i="3"/>
  <c r="AD938" i="3" s="1"/>
  <c r="AC990" i="3"/>
  <c r="AD990" i="3" s="1"/>
  <c r="AC949" i="3"/>
  <c r="AD949" i="3" s="1"/>
  <c r="AC509" i="3"/>
  <c r="AD509" i="3" s="1"/>
  <c r="AC923" i="3"/>
  <c r="AD923" i="3" s="1"/>
  <c r="AC827" i="3"/>
  <c r="AD827" i="3" s="1"/>
  <c r="AC915" i="3"/>
  <c r="AD915" i="3" s="1"/>
  <c r="AC987" i="3"/>
  <c r="AD987" i="3" s="1"/>
  <c r="AC947" i="3"/>
  <c r="AD947" i="3" s="1"/>
  <c r="AC510" i="3"/>
  <c r="AD510" i="3" s="1"/>
  <c r="AC339" i="3"/>
  <c r="AD339" i="3" s="1"/>
  <c r="AC453" i="3"/>
  <c r="AD453" i="3" s="1"/>
  <c r="AC588" i="3"/>
  <c r="AD588" i="3" s="1"/>
  <c r="AC347" i="3"/>
  <c r="AD347" i="3" s="1"/>
  <c r="AC626" i="3"/>
  <c r="AD626" i="3" s="1"/>
  <c r="AC916" i="3"/>
  <c r="AD916" i="3" s="1"/>
  <c r="AC559" i="3"/>
  <c r="AD559" i="3" s="1"/>
  <c r="AC694" i="3"/>
  <c r="AD694" i="3" s="1"/>
  <c r="AC997" i="3"/>
  <c r="AD997" i="3" s="1"/>
  <c r="AC539" i="3"/>
  <c r="AD539" i="3" s="1"/>
  <c r="AC629" i="3"/>
  <c r="AD629" i="3" s="1"/>
  <c r="AC846" i="3"/>
  <c r="AD846" i="3" s="1"/>
  <c r="AC661" i="3"/>
  <c r="AD661" i="3" s="1"/>
  <c r="AC833" i="3"/>
  <c r="AD833" i="3" s="1"/>
  <c r="AC580" i="3"/>
  <c r="AD580" i="3" s="1"/>
  <c r="AC644" i="3"/>
  <c r="AD644" i="3" s="1"/>
  <c r="AC649" i="3"/>
  <c r="AD649" i="3" s="1"/>
  <c r="AC473" i="3"/>
  <c r="AD473" i="3" s="1"/>
  <c r="AC458" i="3"/>
  <c r="AD458" i="3" s="1"/>
  <c r="AC381" i="3"/>
  <c r="AD381" i="3" s="1"/>
  <c r="AC362" i="3"/>
  <c r="AD362" i="3" s="1"/>
  <c r="AC587" i="3"/>
  <c r="AD587" i="3" s="1"/>
  <c r="AC327" i="3"/>
  <c r="AD327" i="3" s="1"/>
  <c r="AC780" i="3"/>
  <c r="AD780" i="3" s="1"/>
  <c r="AC642" i="3"/>
  <c r="AD642" i="3" s="1"/>
  <c r="AC708" i="3"/>
  <c r="AD708" i="3" s="1"/>
  <c r="AC828" i="3"/>
  <c r="AD828" i="3" s="1"/>
  <c r="AC863" i="3"/>
  <c r="AD863" i="3" s="1"/>
  <c r="AC399" i="3"/>
  <c r="AD399" i="3" s="1"/>
  <c r="AC731" i="3"/>
  <c r="AD731" i="3" s="1"/>
  <c r="AC830" i="3"/>
  <c r="AD830" i="3" s="1"/>
  <c r="AC823" i="3"/>
  <c r="AD823" i="3" s="1"/>
  <c r="AC450" i="3"/>
  <c r="AD450" i="3" s="1"/>
  <c r="AC627" i="3"/>
  <c r="AD627" i="3" s="1"/>
  <c r="AC636" i="3"/>
  <c r="AD636" i="3" s="1"/>
  <c r="AC460" i="3"/>
  <c r="AD460" i="3" s="1"/>
  <c r="AC448" i="3"/>
  <c r="AD448" i="3" s="1"/>
  <c r="AC377" i="3"/>
  <c r="AD377" i="3" s="1"/>
  <c r="AC485" i="3"/>
  <c r="AD485" i="3" s="1"/>
  <c r="AC446" i="3"/>
  <c r="AD446" i="3" s="1"/>
  <c r="AC572" i="3"/>
  <c r="AD572" i="3" s="1"/>
  <c r="AC332" i="3"/>
  <c r="AD332" i="3" s="1"/>
  <c r="AC688" i="3"/>
  <c r="AD688" i="3" s="1"/>
  <c r="AC808" i="3"/>
  <c r="AD808" i="3" s="1"/>
  <c r="AC575" i="3"/>
  <c r="AD575" i="3" s="1"/>
  <c r="AC981" i="3"/>
  <c r="AD981" i="3" s="1"/>
  <c r="AC909" i="3"/>
  <c r="AD909" i="3" s="1"/>
  <c r="AC367" i="3"/>
  <c r="AD367" i="3" s="1"/>
  <c r="AC735" i="3"/>
  <c r="AD735" i="3" s="1"/>
  <c r="AC632" i="3"/>
  <c r="AD632" i="3" s="1"/>
  <c r="AC817" i="3"/>
  <c r="AD817" i="3" s="1"/>
  <c r="AC408" i="3"/>
  <c r="AD408" i="3" s="1"/>
  <c r="AC616" i="3"/>
  <c r="AD616" i="3" s="1"/>
  <c r="AC630" i="3"/>
  <c r="AD630" i="3" s="1"/>
  <c r="AC441" i="3"/>
  <c r="AD441" i="3" s="1"/>
  <c r="AC418" i="3"/>
  <c r="AD418" i="3" s="1"/>
  <c r="AC361" i="3"/>
  <c r="AD361" i="3" s="1"/>
  <c r="AC507" i="3"/>
  <c r="AD507" i="3" s="1"/>
  <c r="AC370" i="3"/>
  <c r="AD370" i="3" s="1"/>
  <c r="AC555" i="3"/>
  <c r="AD555" i="3" s="1"/>
  <c r="AC591" i="3"/>
  <c r="AD591" i="3" s="1"/>
  <c r="AC904" i="3"/>
  <c r="AD904" i="3" s="1"/>
  <c r="AC752" i="3"/>
  <c r="AD752" i="3" s="1"/>
  <c r="AC463" i="3"/>
  <c r="AD463" i="3" s="1"/>
  <c r="AC728" i="3"/>
  <c r="AD728" i="3" s="1"/>
  <c r="AC767" i="3"/>
  <c r="AD767" i="3" s="1"/>
  <c r="AC984" i="3"/>
  <c r="AD984" i="3" s="1"/>
  <c r="AC500" i="3"/>
  <c r="AD500" i="3" s="1"/>
  <c r="AC993" i="3"/>
  <c r="AD993" i="3" s="1"/>
  <c r="AC889" i="3"/>
  <c r="AD889" i="3" s="1"/>
  <c r="AC963" i="3"/>
  <c r="AD963" i="3" s="1"/>
  <c r="AC528" i="3"/>
  <c r="AD528" i="3" s="1"/>
  <c r="AC953" i="3"/>
  <c r="AD953" i="3" s="1"/>
  <c r="AC994" i="3"/>
  <c r="AD994" i="3" s="1"/>
  <c r="AC937" i="3"/>
  <c r="AD937" i="3" s="1"/>
  <c r="AC986" i="3"/>
  <c r="AD986" i="3" s="1"/>
  <c r="AC619" i="3"/>
  <c r="AD619" i="3" s="1"/>
  <c r="AC899" i="3"/>
  <c r="AD899" i="3" s="1"/>
  <c r="AC867" i="3"/>
  <c r="AD867" i="3" s="1"/>
  <c r="AC850" i="3"/>
  <c r="AD850" i="3" s="1"/>
  <c r="AC971" i="3"/>
  <c r="AD971" i="3" s="1"/>
  <c r="AC982" i="3"/>
  <c r="AD982" i="3" s="1"/>
  <c r="AC954" i="3"/>
  <c r="AD954" i="3" s="1"/>
  <c r="AC573" i="3"/>
  <c r="AD573" i="3" s="1"/>
  <c r="AC683" i="3"/>
  <c r="AD683" i="3" s="1"/>
  <c r="AC375" i="3"/>
  <c r="AD375" i="3" s="1"/>
  <c r="AC959" i="3"/>
  <c r="AD959" i="3" s="1"/>
  <c r="AC945" i="3"/>
  <c r="AD945" i="3" s="1"/>
  <c r="AC359" i="3"/>
  <c r="AD359" i="3" s="1"/>
  <c r="AC687" i="3"/>
  <c r="AD687" i="3" s="1"/>
  <c r="AC624" i="3"/>
  <c r="AD624" i="3" s="1"/>
  <c r="AC836" i="3"/>
  <c r="AD836" i="3" s="1"/>
  <c r="AC926" i="3"/>
  <c r="AD926" i="3" s="1"/>
  <c r="AC905" i="3"/>
  <c r="AD905" i="3" s="1"/>
  <c r="AC720" i="3"/>
  <c r="AD720" i="3" s="1"/>
  <c r="AC721" i="3"/>
  <c r="AD721" i="3" s="1"/>
  <c r="AC934" i="3"/>
  <c r="AD934" i="3" s="1"/>
  <c r="AC524" i="3"/>
  <c r="AD524" i="3" s="1"/>
  <c r="AC622" i="3"/>
  <c r="AD622" i="3" s="1"/>
  <c r="AC538" i="3"/>
  <c r="AD538" i="3" s="1"/>
  <c r="AC352" i="3"/>
  <c r="AD352" i="3" s="1"/>
  <c r="AC669" i="3"/>
  <c r="AD669" i="3" s="1"/>
  <c r="AC355" i="3"/>
  <c r="AD355" i="3" s="1"/>
  <c r="AC351" i="3"/>
  <c r="AD351" i="3" s="1"/>
  <c r="AC913" i="3"/>
  <c r="AD913" i="3" s="1"/>
  <c r="AC932" i="3"/>
  <c r="AD932" i="3" s="1"/>
  <c r="AC964" i="3"/>
  <c r="AD964" i="3" s="1"/>
  <c r="AC343" i="3"/>
  <c r="AD343" i="3" s="1"/>
  <c r="AC824" i="3"/>
  <c r="AD824" i="3" s="1"/>
  <c r="AC682" i="3"/>
  <c r="AD682" i="3" s="1"/>
  <c r="AC885" i="3"/>
  <c r="AD885" i="3" s="1"/>
  <c r="AC921" i="3"/>
  <c r="AD921" i="3" s="1"/>
  <c r="AC700" i="3"/>
  <c r="AD700" i="3" s="1"/>
  <c r="AC701" i="3"/>
  <c r="AD701" i="3" s="1"/>
  <c r="AC914" i="3"/>
  <c r="AD914" i="3" s="1"/>
  <c r="AC521" i="3"/>
  <c r="AD521" i="3" s="1"/>
  <c r="AC617" i="3"/>
  <c r="AD617" i="3" s="1"/>
  <c r="AC497" i="3"/>
  <c r="AD497" i="3" s="1"/>
  <c r="AC329" i="3"/>
  <c r="AD329" i="3" s="1"/>
  <c r="AC653" i="3"/>
  <c r="AD653" i="3" s="1"/>
  <c r="AC848" i="3"/>
  <c r="AD848" i="3" s="1"/>
  <c r="AC533" i="3"/>
  <c r="AD533" i="3" s="1"/>
  <c r="AC363" i="3"/>
  <c r="AD363" i="3" s="1"/>
  <c r="AC941" i="3"/>
  <c r="AD941" i="3" s="1"/>
  <c r="AC965" i="3"/>
  <c r="AD965" i="3" s="1"/>
  <c r="AC956" i="3"/>
  <c r="AD956" i="3" s="1"/>
  <c r="AC356" i="3"/>
  <c r="AD356" i="3" s="1"/>
  <c r="AC602" i="3"/>
  <c r="AD602" i="3" s="1"/>
  <c r="AC727" i="3"/>
  <c r="AD727" i="3" s="1"/>
  <c r="AC895" i="3"/>
  <c r="AD895" i="3" s="1"/>
  <c r="AC887" i="3"/>
  <c r="AD887" i="3" s="1"/>
  <c r="AC858" i="3"/>
  <c r="AD858" i="3" s="1"/>
  <c r="AC684" i="3"/>
  <c r="AD684" i="3" s="1"/>
  <c r="AC689" i="3"/>
  <c r="AD689" i="3" s="1"/>
  <c r="AC517" i="3"/>
  <c r="AD517" i="3" s="1"/>
  <c r="AC612" i="3"/>
  <c r="AD612" i="3" s="1"/>
  <c r="AC490" i="3"/>
  <c r="AD490" i="3" s="1"/>
  <c r="AC357" i="3"/>
  <c r="AD357" i="3" s="1"/>
  <c r="AC378" i="3"/>
  <c r="AD378" i="3" s="1"/>
  <c r="AC443" i="3"/>
  <c r="AD443" i="3" s="1"/>
  <c r="AC724" i="3"/>
  <c r="AD724" i="3" s="1"/>
  <c r="AC487" i="3"/>
  <c r="AD487" i="3" s="1"/>
  <c r="AC840" i="3"/>
  <c r="AD840" i="3" s="1"/>
  <c r="AC640" i="3"/>
  <c r="AD640" i="3" s="1"/>
  <c r="AC847" i="3"/>
  <c r="AD847" i="3" s="1"/>
  <c r="AC844" i="3"/>
  <c r="AD844" i="3" s="1"/>
  <c r="AC663" i="3"/>
  <c r="AD663" i="3" s="1"/>
  <c r="AC726" i="3"/>
  <c r="AD726" i="3" s="1"/>
  <c r="AC831" i="3"/>
  <c r="AD831" i="3" s="1"/>
  <c r="AC918" i="3"/>
  <c r="AD918" i="3" s="1"/>
  <c r="AC977" i="3"/>
  <c r="AD977" i="3" s="1"/>
  <c r="AC809" i="3"/>
  <c r="AD809" i="3" s="1"/>
  <c r="AC762" i="3"/>
  <c r="AD762" i="3" s="1"/>
  <c r="AC604" i="3"/>
  <c r="AD604" i="3" s="1"/>
  <c r="AC628" i="3"/>
  <c r="AD628" i="3" s="1"/>
  <c r="AC417" i="3"/>
  <c r="AD417" i="3" s="1"/>
  <c r="AC365" i="3"/>
  <c r="AD365" i="3" s="1"/>
  <c r="AC566" i="3"/>
  <c r="AD566" i="3" s="1"/>
  <c r="AC388" i="3"/>
  <c r="AD388" i="3" s="1"/>
  <c r="AC579" i="3"/>
  <c r="AD579" i="3" s="1"/>
  <c r="AC335" i="3"/>
  <c r="AD335" i="3" s="1"/>
  <c r="AC820" i="3"/>
  <c r="AD820" i="3" s="1"/>
  <c r="AC456" i="3"/>
  <c r="AD456" i="3" s="1"/>
  <c r="AC651" i="3"/>
  <c r="AD651" i="3" s="1"/>
  <c r="AC656" i="3"/>
  <c r="AD656" i="3" s="1"/>
  <c r="AC908" i="3"/>
  <c r="AD908" i="3" s="1"/>
  <c r="AC403" i="3"/>
  <c r="AD403" i="3" s="1"/>
  <c r="AC519" i="3"/>
  <c r="AD519" i="3" s="1"/>
  <c r="AC882" i="3"/>
  <c r="AD882" i="3" s="1"/>
  <c r="AC897" i="3"/>
  <c r="AD897" i="3" s="1"/>
  <c r="AC883" i="3"/>
  <c r="AD883" i="3" s="1"/>
  <c r="AC952" i="3"/>
  <c r="AD952" i="3" s="1"/>
  <c r="AC939" i="3"/>
  <c r="AD939" i="3" s="1"/>
  <c r="AC851" i="3"/>
  <c r="AD851" i="3" s="1"/>
  <c r="AC930" i="3"/>
  <c r="AD930" i="3" s="1"/>
  <c r="AC891" i="3"/>
  <c r="AD891" i="3" s="1"/>
  <c r="AC906" i="3"/>
  <c r="AD906" i="3" s="1"/>
  <c r="AC902" i="3"/>
  <c r="AD902" i="3" s="1"/>
  <c r="AC970" i="3"/>
  <c r="AD970" i="3" s="1"/>
  <c r="AC405" i="3"/>
  <c r="AD405" i="3" s="1"/>
  <c r="AC974" i="3"/>
  <c r="AD974" i="3" s="1"/>
  <c r="AC907" i="3"/>
  <c r="AD907" i="3" s="1"/>
  <c r="AC713" i="3"/>
  <c r="AD713" i="3" s="1"/>
  <c r="AC825" i="3"/>
  <c r="AD825" i="3" s="1"/>
  <c r="AC613" i="3"/>
  <c r="AD613" i="3" s="1"/>
  <c r="AC548" i="3"/>
  <c r="AD548" i="3" s="1"/>
  <c r="AC523" i="3"/>
  <c r="AD523" i="3" s="1"/>
  <c r="AC546" i="3"/>
  <c r="AD546" i="3" s="1"/>
  <c r="AC472" i="3"/>
  <c r="AD472" i="3" s="1"/>
  <c r="AC991" i="3"/>
  <c r="AD991" i="3" s="1"/>
  <c r="AC935" i="3"/>
  <c r="AD935" i="3" s="1"/>
  <c r="AC929" i="3"/>
  <c r="AD929" i="3" s="1"/>
  <c r="AC750" i="3"/>
  <c r="AD750" i="3" s="1"/>
  <c r="AC742" i="3"/>
  <c r="AD742" i="3" s="1"/>
  <c r="AC537" i="3"/>
  <c r="AD537" i="3" s="1"/>
  <c r="AC444" i="3"/>
  <c r="AD444" i="3" s="1"/>
  <c r="AC345" i="3"/>
  <c r="AD345" i="3" s="1"/>
  <c r="AC725" i="3"/>
  <c r="AD725" i="3" s="1"/>
  <c r="AC788" i="3"/>
  <c r="AD788" i="3" s="1"/>
  <c r="AC696" i="3"/>
  <c r="AD696" i="3" s="1"/>
  <c r="AC486" i="3"/>
  <c r="AD486" i="3" s="1"/>
  <c r="AC861" i="3"/>
  <c r="AD861" i="3" s="1"/>
  <c r="AC810" i="3"/>
  <c r="AD810" i="3" s="1"/>
  <c r="AC336" i="3"/>
  <c r="AD336" i="3" s="1"/>
  <c r="AC482" i="3"/>
  <c r="AD482" i="3" s="1"/>
  <c r="AC576" i="3"/>
  <c r="AD576" i="3" s="1"/>
  <c r="AC549" i="3"/>
  <c r="AD549" i="3" s="1"/>
  <c r="AC706" i="3"/>
  <c r="AD706" i="3" s="1"/>
  <c r="AC829" i="3"/>
  <c r="AD829" i="3" s="1"/>
  <c r="AC920" i="3"/>
  <c r="AD920" i="3" s="1"/>
  <c r="AC806" i="3"/>
  <c r="AD806" i="3" s="1"/>
  <c r="AC862" i="3"/>
  <c r="AD862" i="3" s="1"/>
  <c r="AC552" i="3"/>
  <c r="AD552" i="3" s="1"/>
  <c r="AC635" i="3"/>
  <c r="AD635" i="3" s="1"/>
  <c r="AC698" i="3"/>
  <c r="AD698" i="3" s="1"/>
  <c r="AC672" i="3"/>
  <c r="AD672" i="3" s="1"/>
  <c r="AC529" i="3"/>
  <c r="AD529" i="3" s="1"/>
  <c r="AC493" i="3"/>
  <c r="AD493" i="3" s="1"/>
  <c r="AC421" i="3"/>
  <c r="AD421" i="3" s="1"/>
  <c r="AC480" i="3"/>
  <c r="AD480" i="3" s="1"/>
  <c r="AC590" i="3"/>
  <c r="AD590" i="3" s="1"/>
  <c r="AC558" i="3"/>
  <c r="AD558" i="3" s="1"/>
  <c r="AC574" i="3"/>
  <c r="AD574" i="3" s="1"/>
  <c r="AC639" i="3"/>
  <c r="AD639" i="3" s="1"/>
  <c r="AC415" i="3"/>
  <c r="AD415" i="3" s="1"/>
  <c r="AC751" i="3"/>
  <c r="AD751" i="3" s="1"/>
  <c r="AC655" i="3"/>
  <c r="AD655" i="3" s="1"/>
  <c r="AC747" i="3"/>
  <c r="AD747" i="3" s="1"/>
  <c r="AC520" i="3"/>
  <c r="AD520" i="3" s="1"/>
  <c r="AC614" i="3"/>
  <c r="AD614" i="3" s="1"/>
  <c r="AC786" i="3"/>
  <c r="AD786" i="3" s="1"/>
  <c r="AC402" i="3"/>
  <c r="AD402" i="3" s="1"/>
  <c r="AC527" i="3"/>
  <c r="AD527" i="3" s="1"/>
  <c r="AC607" i="3"/>
  <c r="AD607" i="3" s="1"/>
  <c r="AC693" i="3"/>
  <c r="AD693" i="3" s="1"/>
  <c r="AC603" i="3"/>
  <c r="AD603" i="3" s="1"/>
  <c r="AC608" i="3"/>
  <c r="AD608" i="3" s="1"/>
  <c r="AC744" i="3"/>
  <c r="AD744" i="3" s="1"/>
  <c r="AC560" i="3"/>
  <c r="AD560" i="3" s="1"/>
  <c r="AC650" i="3"/>
  <c r="AD650" i="3" s="1"/>
  <c r="AC796" i="3"/>
  <c r="AD796" i="3" s="1"/>
  <c r="AC911" i="3"/>
  <c r="AD911" i="3" s="1"/>
  <c r="AC936" i="3"/>
  <c r="AD936" i="3" s="1"/>
  <c r="AC794" i="3"/>
  <c r="AD794" i="3" s="1"/>
  <c r="AC983" i="3"/>
  <c r="AD983" i="3" s="1"/>
  <c r="AC754" i="3"/>
  <c r="AD754" i="3" s="1"/>
  <c r="AC704" i="3"/>
  <c r="AD704" i="3" s="1"/>
  <c r="AC798" i="3"/>
  <c r="AD798" i="3" s="1"/>
  <c r="AC758" i="3"/>
  <c r="AD758" i="3" s="1"/>
  <c r="AC433" i="3"/>
  <c r="AD433" i="3" s="1"/>
  <c r="AC360" i="3"/>
  <c r="AD360" i="3" s="1"/>
  <c r="AC494" i="3"/>
  <c r="AD494" i="3" s="1"/>
  <c r="AC910" i="3"/>
  <c r="AD910" i="3" s="1"/>
  <c r="AC404" i="3"/>
  <c r="AD404" i="3" s="1"/>
  <c r="AC746" i="3"/>
  <c r="AD746" i="3" s="1"/>
  <c r="AC690" i="3"/>
  <c r="AD690" i="3" s="1"/>
  <c r="AC376" i="3"/>
  <c r="AD376" i="3" s="1"/>
  <c r="AC685" i="3"/>
  <c r="AD685" i="3" s="1"/>
  <c r="AC647" i="3"/>
  <c r="AD647" i="3" s="1"/>
  <c r="AC515" i="3"/>
  <c r="AD515" i="3" s="1"/>
  <c r="AC842" i="3"/>
  <c r="AD842" i="3" s="1"/>
  <c r="AC818" i="3"/>
  <c r="AD818" i="3" s="1"/>
  <c r="AC807" i="3"/>
  <c r="AD807" i="3" s="1"/>
  <c r="AC569" i="3"/>
  <c r="AD569" i="3" s="1"/>
  <c r="AC400" i="3"/>
  <c r="AD400" i="3" s="1"/>
  <c r="AC504" i="3"/>
  <c r="AD504" i="3" s="1"/>
  <c r="AC962" i="3"/>
  <c r="AD962" i="3" s="1"/>
  <c r="AC646" i="3"/>
  <c r="AD646" i="3" s="1"/>
  <c r="AC511" i="3"/>
  <c r="AD511" i="3" s="1"/>
  <c r="AC571" i="3"/>
  <c r="AD571" i="3" s="1"/>
  <c r="AC739" i="3"/>
  <c r="AD739" i="3" s="1"/>
  <c r="AC999" i="3"/>
  <c r="AD999" i="3" s="1"/>
  <c r="AC787" i="3"/>
  <c r="AD787" i="3" s="1"/>
  <c r="AC705" i="3"/>
  <c r="AD705" i="3" s="1"/>
  <c r="AC477" i="3"/>
  <c r="AD477" i="3" s="1"/>
  <c r="AC942" i="3"/>
  <c r="AD942" i="3" s="1"/>
  <c r="AC564" i="3"/>
  <c r="AD564" i="3" s="1"/>
  <c r="AC903" i="3"/>
  <c r="AD903" i="3" s="1"/>
  <c r="AC1000" i="3"/>
  <c r="AD1000" i="3" s="1"/>
  <c r="AC955" i="3"/>
  <c r="AD955" i="3" s="1"/>
  <c r="AC985" i="3"/>
  <c r="AD985" i="3" s="1"/>
  <c r="AC870" i="3"/>
  <c r="AD870" i="3" s="1"/>
  <c r="AC961" i="3"/>
  <c r="AD961" i="3" s="1"/>
  <c r="AC761" i="3"/>
  <c r="AD761" i="3" s="1"/>
  <c r="AC755" i="3"/>
  <c r="AD755" i="3" s="1"/>
  <c r="AC967" i="3"/>
  <c r="AD967" i="3" s="1"/>
  <c r="AC577" i="3"/>
  <c r="AD577" i="3" s="1"/>
  <c r="AC393" i="3"/>
  <c r="AD393" i="3" s="1"/>
  <c r="AC394" i="3"/>
  <c r="AD394" i="3" s="1"/>
  <c r="AC341" i="3"/>
  <c r="AD341" i="3" s="1"/>
  <c r="AC710" i="3"/>
  <c r="AD710" i="3" s="1"/>
  <c r="AC331" i="3"/>
  <c r="AD331" i="3" s="1"/>
  <c r="AC864" i="3"/>
  <c r="AD864" i="3" s="1"/>
  <c r="AC483" i="3"/>
  <c r="AD483" i="3" s="1"/>
  <c r="AC691" i="3"/>
  <c r="AD691" i="3" s="1"/>
  <c r="AC893" i="3"/>
  <c r="AD893" i="3" s="1"/>
  <c r="AC611" i="3"/>
  <c r="AD611" i="3" s="1"/>
  <c r="AC868" i="3"/>
  <c r="AD868" i="3" s="1"/>
  <c r="AC562" i="3"/>
  <c r="AD562" i="3" s="1"/>
  <c r="AC711" i="3"/>
  <c r="AD711" i="3" s="1"/>
  <c r="AC756" i="3"/>
  <c r="AD756" i="3" s="1"/>
  <c r="AC769" i="3"/>
  <c r="AD769" i="3" s="1"/>
  <c r="AC440" i="3"/>
  <c r="AD440" i="3" s="1"/>
  <c r="AC686" i="3"/>
  <c r="AD686" i="3" s="1"/>
  <c r="AC410" i="3"/>
  <c r="AD410" i="3" s="1"/>
  <c r="AC325" i="3"/>
  <c r="AD325" i="3" s="1"/>
  <c r="AC326" i="3"/>
  <c r="AD326" i="3" s="1"/>
  <c r="AC695" i="3"/>
  <c r="AD695" i="3" s="1"/>
  <c r="AC860" i="3"/>
  <c r="AD860" i="3" s="1"/>
  <c r="AC768" i="3"/>
  <c r="AD768" i="3" s="1"/>
  <c r="AC924" i="3"/>
  <c r="AD924" i="3" s="1"/>
  <c r="AC732" i="3"/>
  <c r="AD732" i="3" s="1"/>
  <c r="AC599" i="3"/>
  <c r="AD599" i="3" s="1"/>
  <c r="AC837" i="3"/>
  <c r="AD837" i="3" s="1"/>
  <c r="AC854" i="3"/>
  <c r="AD854" i="3" s="1"/>
  <c r="AC749" i="3"/>
  <c r="AD749" i="3" s="1"/>
  <c r="AC857" i="3"/>
  <c r="AD857" i="3" s="1"/>
  <c r="AC585" i="3"/>
  <c r="AD585" i="3" s="1"/>
  <c r="AC665" i="3"/>
  <c r="AD665" i="3" s="1"/>
  <c r="AC652" i="3"/>
  <c r="AD652" i="3" s="1"/>
  <c r="AC476" i="3"/>
  <c r="AD476" i="3" s="1"/>
  <c r="AC469" i="3"/>
  <c r="AD469" i="3" s="1"/>
  <c r="AC401" i="3"/>
  <c r="AD401" i="3" s="1"/>
  <c r="AC430" i="3"/>
  <c r="AD430" i="3" s="1"/>
  <c r="AC592" i="3"/>
  <c r="AD592" i="3" s="1"/>
  <c r="AC873" i="3"/>
  <c r="AD873" i="3" s="1"/>
  <c r="AC641" i="3"/>
  <c r="AD641" i="3" s="1"/>
  <c r="AC601" i="3"/>
  <c r="AD601" i="3" s="1"/>
  <c r="AC431" i="3"/>
  <c r="AD431" i="3" s="1"/>
  <c r="AC478" i="3"/>
  <c r="AD478" i="3" s="1"/>
  <c r="AC792" i="3"/>
  <c r="AD792" i="3" s="1"/>
  <c r="AC594" i="3"/>
  <c r="AD594" i="3" s="1"/>
  <c r="AC530" i="3"/>
  <c r="AD530" i="3" s="1"/>
  <c r="AC801" i="3"/>
  <c r="AD801" i="3" s="1"/>
  <c r="AC593" i="3"/>
  <c r="AD593" i="3" s="1"/>
  <c r="AC770" i="3"/>
  <c r="AD770" i="3" s="1"/>
  <c r="AC718" i="3"/>
  <c r="AD718" i="3" s="1"/>
  <c r="AC803" i="3"/>
  <c r="AD803" i="3" s="1"/>
  <c r="AC489" i="3"/>
  <c r="AD489" i="3" s="1"/>
  <c r="AC413" i="3"/>
  <c r="AD413" i="3" s="1"/>
  <c r="AC979" i="3"/>
  <c r="AD979" i="3" s="1"/>
  <c r="AC699" i="3"/>
  <c r="AD699" i="3" s="1"/>
  <c r="AC723" i="3"/>
  <c r="AD723" i="3" s="1"/>
  <c r="AC872" i="3"/>
  <c r="AD872" i="3" s="1"/>
  <c r="AC582" i="3"/>
  <c r="AD582" i="3" s="1"/>
  <c r="AC445" i="3"/>
  <c r="AD445" i="3" s="1"/>
  <c r="AC506" i="3"/>
  <c r="AD506" i="3" s="1"/>
  <c r="AC540" i="3"/>
  <c r="AD540" i="3" s="1"/>
  <c r="AC467" i="3"/>
  <c r="AD467" i="3" s="1"/>
  <c r="AC391" i="3"/>
  <c r="AD391" i="3" s="1"/>
  <c r="AC372" i="3"/>
  <c r="AD372" i="3" s="1"/>
  <c r="AC822" i="3"/>
  <c r="AD822" i="3" s="1"/>
  <c r="AC609" i="3"/>
  <c r="AD609" i="3" s="1"/>
  <c r="AC620" i="3"/>
  <c r="AD620" i="3" s="1"/>
  <c r="AC793" i="3"/>
  <c r="AD793" i="3" s="1"/>
  <c r="AC435" i="3"/>
  <c r="AD435" i="3" s="1"/>
  <c r="AC547" i="3"/>
  <c r="AD547" i="3" s="1"/>
  <c r="AC474" i="3"/>
  <c r="AD474" i="3" s="1"/>
  <c r="AC349" i="3"/>
  <c r="AD349" i="3" s="1"/>
  <c r="AC557" i="3"/>
  <c r="AD557" i="3" s="1"/>
  <c r="AC498" i="3"/>
  <c r="AD498" i="3" s="1"/>
  <c r="AC518" i="3"/>
  <c r="AD518" i="3" s="1"/>
  <c r="AC896" i="3"/>
  <c r="AD896" i="3" s="1"/>
  <c r="AC888" i="3"/>
  <c r="AD888" i="3" s="1"/>
  <c r="AC969" i="3"/>
  <c r="AD969" i="3" s="1"/>
  <c r="AC944" i="3"/>
  <c r="AD944" i="3" s="1"/>
  <c r="AC615" i="3"/>
  <c r="AD615" i="3" s="1"/>
  <c r="AC623" i="3"/>
  <c r="AD623" i="3" s="1"/>
  <c r="AC957" i="3"/>
  <c r="AD957" i="3" s="1"/>
  <c r="AC654" i="3"/>
  <c r="AD654" i="3" s="1"/>
  <c r="AC541" i="3"/>
  <c r="AD541" i="3" s="1"/>
  <c r="AC586" i="3"/>
  <c r="AD586" i="3" s="1"/>
  <c r="AC819" i="3"/>
  <c r="AD819" i="3" s="1"/>
  <c r="AC928" i="3"/>
  <c r="AD928" i="3" s="1"/>
  <c r="AC853" i="3"/>
  <c r="AD853" i="3" s="1"/>
  <c r="AC960" i="3"/>
  <c r="AD960" i="3" s="1"/>
  <c r="AC877" i="3"/>
  <c r="AD877" i="3" s="1"/>
  <c r="AC912" i="3"/>
  <c r="AD912" i="3" s="1"/>
  <c r="AC670" i="3"/>
  <c r="AD670" i="3" s="1"/>
  <c r="AC783" i="3"/>
  <c r="AD783" i="3" s="1"/>
  <c r="AC379" i="3"/>
  <c r="AD379" i="3" s="1"/>
  <c r="AC741" i="3"/>
  <c r="AD741" i="3" s="1"/>
  <c r="AC534" i="3"/>
  <c r="AD534" i="3" s="1"/>
  <c r="AC353" i="3"/>
  <c r="AD353" i="3" s="1"/>
  <c r="AC368" i="3"/>
  <c r="AD368" i="3" s="1"/>
  <c r="AC373" i="3"/>
  <c r="AD373" i="3" s="1"/>
  <c r="AC496" i="3"/>
  <c r="AD496" i="3" s="1"/>
  <c r="AC390" i="3"/>
  <c r="AD390" i="3" s="1"/>
  <c r="AC834" i="3"/>
  <c r="AD834" i="3" s="1"/>
  <c r="AC813" i="3"/>
  <c r="AD813" i="3" s="1"/>
  <c r="AC436" i="3"/>
  <c r="AD436" i="3" s="1"/>
  <c r="AC812" i="3"/>
  <c r="AD812" i="3" s="1"/>
  <c r="AC795" i="3"/>
  <c r="AD795" i="3" s="1"/>
  <c r="AC380" i="3"/>
  <c r="AD380" i="3" s="1"/>
  <c r="AC563" i="3"/>
  <c r="AD563" i="3" s="1"/>
  <c r="AC422" i="3"/>
  <c r="AD422" i="3" s="1"/>
  <c r="AC865" i="3"/>
  <c r="AD865" i="3" s="1"/>
  <c r="AC855" i="3"/>
  <c r="AD855" i="3" s="1"/>
  <c r="AC491" i="3"/>
  <c r="AD491" i="3" s="1"/>
  <c r="AC598" i="3"/>
  <c r="AD598" i="3" s="1"/>
  <c r="AC680" i="3"/>
  <c r="AD680" i="3" s="1"/>
  <c r="AC384" i="3"/>
  <c r="AD384" i="3" s="1"/>
  <c r="AC389" i="3"/>
  <c r="AD389" i="3" s="1"/>
  <c r="AC328" i="3"/>
  <c r="AD328" i="3" s="1"/>
  <c r="AC975" i="3"/>
  <c r="AD975" i="3" s="1"/>
  <c r="AC931" i="3"/>
  <c r="AD931" i="3" s="1"/>
  <c r="AC922" i="3"/>
  <c r="AD922" i="3" s="1"/>
  <c r="AC733" i="3"/>
  <c r="AD733" i="3" s="1"/>
  <c r="AC946" i="3"/>
  <c r="AD946" i="3" s="1"/>
  <c r="AC545" i="3"/>
  <c r="AD545" i="3" s="1"/>
  <c r="AC398" i="3"/>
  <c r="AD398" i="3" s="1"/>
  <c r="AC760" i="3"/>
  <c r="AD760" i="3" s="1"/>
  <c r="AC657" i="3"/>
  <c r="AD657" i="3" s="1"/>
  <c r="AC522" i="3"/>
  <c r="AD522" i="3" s="1"/>
  <c r="AC425" i="3"/>
  <c r="AD425" i="3" s="1"/>
  <c r="AC366" i="3"/>
  <c r="AD366" i="3" s="1"/>
  <c r="AC454" i="3"/>
  <c r="AD454" i="3" s="1"/>
  <c r="AC917" i="3"/>
  <c r="AD917" i="3" s="1"/>
  <c r="AC707" i="3"/>
  <c r="AD707" i="3" s="1"/>
  <c r="AC678" i="3"/>
  <c r="AD678" i="3" s="1"/>
  <c r="AC785" i="3"/>
  <c r="AD785" i="3" s="1"/>
  <c r="AC681" i="3"/>
  <c r="AD681" i="3" s="1"/>
  <c r="AC777" i="3"/>
  <c r="AD777" i="3" s="1"/>
  <c r="AC737" i="3"/>
  <c r="AD737" i="3" s="1"/>
  <c r="AC805" i="3"/>
  <c r="AD805" i="3" s="1"/>
  <c r="AC815" i="3"/>
  <c r="AD815" i="3" s="1"/>
  <c r="AC461" i="3"/>
  <c r="AD461" i="3" s="1"/>
  <c r="AC429" i="3"/>
  <c r="AD429" i="3" s="1"/>
  <c r="AC505" i="3"/>
  <c r="AD505" i="3" s="1"/>
  <c r="AC499" i="3"/>
  <c r="AD499" i="3" s="1"/>
  <c r="AC414" i="3"/>
  <c r="AD414" i="3" s="1"/>
  <c r="AC781" i="3"/>
  <c r="AD781" i="3" s="1"/>
  <c r="AC709" i="3"/>
  <c r="AD709" i="3" s="1"/>
  <c r="AC364" i="3"/>
  <c r="AD364" i="3" s="1"/>
  <c r="AC451" i="3"/>
  <c r="AD451" i="3" s="1"/>
  <c r="AC387" i="3"/>
  <c r="AD387" i="3" s="1"/>
  <c r="AC495" i="3"/>
  <c r="AD495" i="3" s="1"/>
  <c r="AC884" i="3"/>
  <c r="AD884" i="3" s="1"/>
  <c r="AC976" i="3"/>
  <c r="AD976" i="3" s="1"/>
  <c r="AC392" i="3"/>
  <c r="AD392" i="3" s="1"/>
  <c r="AC526" i="3"/>
  <c r="AD526" i="3" s="1"/>
  <c r="AC407" i="3"/>
  <c r="AD407" i="3" s="1"/>
  <c r="AC797" i="3"/>
  <c r="AD797" i="3" s="1"/>
  <c r="AC340" i="3"/>
  <c r="AD340" i="3" s="1"/>
  <c r="AC570" i="3"/>
  <c r="AD570" i="3" s="1"/>
  <c r="AC350" i="3"/>
  <c r="AD350" i="3" s="1"/>
  <c r="AC542" i="3"/>
  <c r="AD542" i="3" s="1"/>
  <c r="AC471" i="3"/>
  <c r="AD471" i="3" s="1"/>
  <c r="AC666" i="3"/>
  <c r="AD666" i="3" s="1"/>
  <c r="AC811" i="3"/>
  <c r="AD811" i="3" s="1"/>
  <c r="AC992" i="3"/>
  <c r="AD992" i="3" s="1"/>
  <c r="AC894" i="3"/>
  <c r="AD894" i="3" s="1"/>
  <c r="AC782" i="3"/>
  <c r="AD782" i="3" s="1"/>
  <c r="AC584" i="3"/>
  <c r="AD584" i="3" s="1"/>
  <c r="AC790" i="3"/>
  <c r="AD790" i="3" s="1"/>
  <c r="AC565" i="3"/>
  <c r="AD565" i="3" s="1"/>
  <c r="AC774" i="3"/>
  <c r="AD774" i="3" s="1"/>
  <c r="AC397" i="3"/>
  <c r="AD397" i="3" s="1"/>
  <c r="AC512" i="3"/>
  <c r="AD512" i="3" s="1"/>
  <c r="AC442" i="3"/>
  <c r="AD442" i="3" s="1"/>
  <c r="AC337" i="3"/>
  <c r="AD337" i="3" s="1"/>
  <c r="V9" i="5"/>
  <c r="S9" i="5"/>
  <c r="R9" i="5"/>
  <c r="T9" i="5"/>
  <c r="U9" i="5"/>
  <c r="AD200" i="9"/>
  <c r="R200" i="9"/>
  <c r="AC200" i="9" s="1"/>
  <c r="BC117" i="2"/>
  <c r="U67" i="9"/>
  <c r="AA200" i="9"/>
  <c r="Z200" i="9"/>
  <c r="U200" i="9"/>
  <c r="V200" i="9"/>
  <c r="W200" i="9"/>
  <c r="M200" i="9"/>
  <c r="T200" i="9"/>
  <c r="F200" i="9" s="1" a="1"/>
  <c r="F200" i="9" s="1"/>
  <c r="Q200" i="9"/>
  <c r="E200" i="9" s="1" a="1"/>
  <c r="E200" i="9" s="1"/>
  <c r="L200" i="9"/>
  <c r="O200" i="9"/>
  <c r="N200" i="9"/>
  <c r="S200" i="9"/>
  <c r="K200" i="9"/>
  <c r="Y200" i="9"/>
  <c r="P200" i="9"/>
  <c r="X200" i="9"/>
  <c r="A312" i="3"/>
  <c r="AC312" i="3"/>
  <c r="AD312" i="3" s="1"/>
  <c r="A288" i="3"/>
  <c r="AD227" i="3"/>
  <c r="AC74" i="3"/>
  <c r="AD130" i="3"/>
  <c r="AD169" i="3"/>
  <c r="AD238" i="3"/>
  <c r="AD28" i="3"/>
  <c r="AD4" i="3"/>
  <c r="AD180" i="3"/>
  <c r="AD31" i="3"/>
  <c r="AD47" i="3"/>
  <c r="AD205" i="3"/>
  <c r="AD215" i="3"/>
  <c r="AD217" i="3"/>
  <c r="AD153" i="3"/>
  <c r="AD203" i="3"/>
  <c r="AD279" i="3"/>
  <c r="AD56" i="3"/>
  <c r="AD179" i="3"/>
  <c r="AD267" i="3"/>
  <c r="AD143" i="3"/>
  <c r="AD176" i="3"/>
  <c r="AD86" i="3"/>
  <c r="AD103" i="3"/>
  <c r="AD201" i="3"/>
  <c r="AD83" i="3"/>
  <c r="AD196" i="3"/>
  <c r="AD170" i="3"/>
  <c r="AD113" i="3"/>
  <c r="AD195" i="3"/>
  <c r="AD75" i="3"/>
  <c r="AD261" i="3"/>
  <c r="AD45" i="3"/>
  <c r="AD198" i="3"/>
  <c r="AD60" i="3"/>
  <c r="AD263" i="3"/>
  <c r="AD147" i="3"/>
  <c r="AD298" i="3"/>
  <c r="AD288" i="3"/>
  <c r="AD230" i="3"/>
  <c r="AD88" i="3"/>
  <c r="AD235" i="3"/>
  <c r="AD8" i="3"/>
  <c r="AD274" i="3"/>
  <c r="AD200" i="3"/>
  <c r="AD152" i="3"/>
  <c r="AD119" i="3"/>
  <c r="AD219" i="3"/>
  <c r="AD125" i="3"/>
  <c r="AD136" i="3"/>
  <c r="AD287" i="3"/>
  <c r="AD151" i="3"/>
  <c r="AD296" i="3"/>
  <c r="AD273" i="3"/>
  <c r="AD282" i="3"/>
  <c r="AD253" i="3"/>
  <c r="AD23" i="3"/>
  <c r="AD91" i="3"/>
  <c r="AD285" i="3"/>
  <c r="AD202" i="3"/>
  <c r="AD187" i="3"/>
  <c r="AD16" i="3"/>
  <c r="AD226" i="3"/>
  <c r="AD270" i="3"/>
  <c r="AD292" i="3"/>
  <c r="AD197" i="3"/>
  <c r="AD286" i="3"/>
  <c r="AD231" i="3"/>
  <c r="AD289" i="3"/>
  <c r="AD20" i="3"/>
  <c r="AD99" i="3"/>
  <c r="AD262" i="3"/>
  <c r="AD53" i="3"/>
  <c r="AD194" i="3"/>
  <c r="AD82" i="3"/>
  <c r="AD259" i="3"/>
  <c r="AD249" i="3"/>
  <c r="AD290" i="3"/>
  <c r="AD291" i="3"/>
  <c r="AD71" i="3"/>
  <c r="AD297" i="3"/>
  <c r="AD142" i="3"/>
  <c r="AD278" i="3"/>
  <c r="AD266" i="3"/>
  <c r="AD62" i="3"/>
  <c r="AD166" i="3"/>
  <c r="AD225" i="3"/>
  <c r="AD89" i="3"/>
  <c r="AD46" i="3"/>
  <c r="AD257" i="3"/>
  <c r="AU139" i="2" l="1"/>
  <c r="AY139" i="2" s="1"/>
  <c r="AU121" i="2"/>
  <c r="Y67" i="9"/>
  <c r="Q67" i="9"/>
  <c r="E67" i="9" s="1" a="1"/>
  <c r="E67" i="9" s="1"/>
  <c r="AD67" i="9"/>
  <c r="R67" i="9"/>
  <c r="AC67" i="9" s="1"/>
  <c r="AE200" i="9"/>
  <c r="X67" i="9"/>
  <c r="S67" i="9"/>
  <c r="V67" i="9"/>
  <c r="P67" i="9"/>
  <c r="K67" i="9"/>
  <c r="O67" i="9"/>
  <c r="Z67" i="9"/>
  <c r="L67" i="9"/>
  <c r="W67" i="9"/>
  <c r="N67" i="9"/>
  <c r="M67" i="9"/>
  <c r="AA67" i="9"/>
  <c r="T67" i="9"/>
  <c r="F67" i="9" s="1" a="1"/>
  <c r="F67" i="9" s="1"/>
  <c r="D200" i="9"/>
  <c r="AC242" i="3"/>
  <c r="AC108" i="3"/>
  <c r="AC78" i="3"/>
  <c r="AU130" i="2" s="1"/>
  <c r="AC66" i="3"/>
  <c r="AC36" i="3"/>
  <c r="AU374" i="2" s="1"/>
  <c r="AC214" i="3"/>
  <c r="AC250" i="3"/>
  <c r="AU197" i="2" s="1"/>
  <c r="AC95" i="3"/>
  <c r="AC121" i="3"/>
  <c r="AD121" i="3" s="1"/>
  <c r="AC314" i="3"/>
  <c r="AC106" i="3"/>
  <c r="AU395" i="2" s="1"/>
  <c r="AC105" i="3"/>
  <c r="AC15" i="3"/>
  <c r="AU495" i="2" s="1"/>
  <c r="AC54" i="3"/>
  <c r="AC315" i="3"/>
  <c r="AD315" i="3" s="1"/>
  <c r="AC181" i="3"/>
  <c r="AU346" i="2" s="1"/>
  <c r="AC81" i="3"/>
  <c r="AU645" i="2" s="1"/>
  <c r="AC162" i="3"/>
  <c r="AC145" i="3"/>
  <c r="AD145" i="3" s="1"/>
  <c r="AC117" i="3"/>
  <c r="AD117" i="3" s="1"/>
  <c r="AC155" i="3"/>
  <c r="AC18" i="3"/>
  <c r="AU351" i="2" s="1"/>
  <c r="AC65" i="3"/>
  <c r="AC252" i="3"/>
  <c r="AC192" i="3"/>
  <c r="AU514" i="2" s="1"/>
  <c r="AC222" i="3"/>
  <c r="AD222" i="3" s="1"/>
  <c r="AC67" i="3"/>
  <c r="AC236" i="3"/>
  <c r="AC10" i="3"/>
  <c r="AC41" i="3"/>
  <c r="AC302" i="3"/>
  <c r="AC97" i="3"/>
  <c r="AC77" i="3"/>
  <c r="AC199" i="3"/>
  <c r="AC174" i="3"/>
  <c r="AU649" i="2" s="1"/>
  <c r="AC55" i="3"/>
  <c r="AC94" i="3"/>
  <c r="AU365" i="2" s="1"/>
  <c r="AC115" i="3"/>
  <c r="AC310" i="3"/>
  <c r="AU643" i="2" s="1"/>
  <c r="AC247" i="3"/>
  <c r="AC307" i="3"/>
  <c r="AC211" i="3"/>
  <c r="AU299" i="2" s="1"/>
  <c r="AC42" i="3"/>
  <c r="AC114" i="3"/>
  <c r="AC303" i="3"/>
  <c r="AU234" i="2" s="1"/>
  <c r="AC9" i="3"/>
  <c r="AU198" i="2" s="1"/>
  <c r="AC308" i="3"/>
  <c r="AC299" i="3"/>
  <c r="AU30" i="2" s="1"/>
  <c r="AC245" i="3"/>
  <c r="AU537" i="2" s="1"/>
  <c r="AC40" i="3"/>
  <c r="AU277" i="2" s="1"/>
  <c r="AC24" i="3"/>
  <c r="AC177" i="3"/>
  <c r="AD177" i="3" s="1"/>
  <c r="AC149" i="3"/>
  <c r="AC317" i="3"/>
  <c r="AU329" i="2" s="1"/>
  <c r="AC131" i="3"/>
  <c r="AC321" i="3"/>
  <c r="AD321" i="3" s="1"/>
  <c r="AC300" i="3"/>
  <c r="AU40" i="2" s="1"/>
  <c r="AC172" i="3"/>
  <c r="AU25" i="2" s="1"/>
  <c r="AC116" i="3"/>
  <c r="AC107" i="3"/>
  <c r="AC324" i="3"/>
  <c r="AC3" i="3"/>
  <c r="AU591" i="2" s="1"/>
  <c r="AC309" i="3"/>
  <c r="AC256" i="3"/>
  <c r="AC316" i="3"/>
  <c r="AD316" i="3" s="1"/>
  <c r="AC313" i="3"/>
  <c r="AC182" i="3"/>
  <c r="AC12" i="3"/>
  <c r="AU242" i="2" s="1"/>
  <c r="AC76" i="3"/>
  <c r="AC44" i="3"/>
  <c r="AC216" i="3"/>
  <c r="AC43" i="3"/>
  <c r="AC248" i="3"/>
  <c r="AC322" i="3"/>
  <c r="AC320" i="3"/>
  <c r="AD320" i="3" s="1"/>
  <c r="AC148" i="3"/>
  <c r="AC304" i="3"/>
  <c r="AC70" i="3"/>
  <c r="AC306" i="3"/>
  <c r="AU496" i="2" s="1"/>
  <c r="AC133" i="3"/>
  <c r="AU476" i="2" s="1"/>
  <c r="AC92" i="3"/>
  <c r="AU432" i="2" s="1"/>
  <c r="AC311" i="3"/>
  <c r="AC239" i="3"/>
  <c r="AU79" i="2" s="1"/>
  <c r="AC207" i="3"/>
  <c r="AC319" i="3"/>
  <c r="AC11" i="3"/>
  <c r="AU388" i="2" s="1"/>
  <c r="AC323" i="3"/>
  <c r="AC301" i="3"/>
  <c r="AU545" i="2" s="1"/>
  <c r="AC173" i="3"/>
  <c r="AU430" i="2" s="1"/>
  <c r="AC32" i="3"/>
  <c r="AC33" i="3"/>
  <c r="AC305" i="3"/>
  <c r="AC318" i="3"/>
  <c r="AU636" i="2" s="1"/>
  <c r="AC39" i="3"/>
  <c r="AD39" i="3" s="1"/>
  <c r="AD101" i="3"/>
  <c r="AD34" i="3"/>
  <c r="A35" i="3"/>
  <c r="AD80" i="3"/>
  <c r="AD122" i="3"/>
  <c r="AD127" i="3"/>
  <c r="AD158" i="3"/>
  <c r="AD72" i="3"/>
  <c r="AD5" i="3"/>
  <c r="AD150" i="3"/>
  <c r="AD6" i="3"/>
  <c r="AD243" i="3"/>
  <c r="AD26" i="3"/>
  <c r="AD255" i="3"/>
  <c r="AD129" i="3"/>
  <c r="AD74" i="3"/>
  <c r="A178" i="3"/>
  <c r="AD126" i="3"/>
  <c r="AD30" i="3"/>
  <c r="A228" i="3"/>
  <c r="AD159" i="3"/>
  <c r="AD276" i="3"/>
  <c r="AD19" i="3"/>
  <c r="AD137" i="3"/>
  <c r="AD14" i="3"/>
  <c r="AD206" i="3"/>
  <c r="AD124" i="3"/>
  <c r="AD280" i="3"/>
  <c r="AD185" i="3"/>
  <c r="AD140" i="3"/>
  <c r="A165" i="3"/>
  <c r="AD132" i="3"/>
  <c r="AD284" i="3"/>
  <c r="AD161" i="3"/>
  <c r="AD220" i="3"/>
  <c r="AD87" i="3"/>
  <c r="AD109" i="3"/>
  <c r="A167" i="3"/>
  <c r="AD184" i="3"/>
  <c r="AD229" i="3"/>
  <c r="AD281" i="3"/>
  <c r="A123" i="3"/>
  <c r="AD128" i="3"/>
  <c r="AD68" i="3"/>
  <c r="AD118" i="3"/>
  <c r="AD209" i="3"/>
  <c r="AD294" i="3"/>
  <c r="AD134" i="3"/>
  <c r="AD213" i="3"/>
  <c r="AD59" i="3"/>
  <c r="AD224" i="3"/>
  <c r="AD38" i="3"/>
  <c r="AD154" i="3"/>
  <c r="AD2" i="3"/>
  <c r="AD73" i="3"/>
  <c r="AD22" i="3"/>
  <c r="AD163" i="3"/>
  <c r="AD283" i="3"/>
  <c r="AD141" i="3"/>
  <c r="A48" i="3"/>
  <c r="AD167" i="3"/>
  <c r="AD25" i="3"/>
  <c r="AD191" i="3"/>
  <c r="A193" i="3"/>
  <c r="AD232" i="3"/>
  <c r="AD188" i="3"/>
  <c r="AD102" i="3"/>
  <c r="AD64" i="3"/>
  <c r="AD13" i="3"/>
  <c r="AD98" i="3"/>
  <c r="AD277" i="3"/>
  <c r="AD57" i="3"/>
  <c r="AD37" i="3"/>
  <c r="AD272" i="3"/>
  <c r="AD275" i="3"/>
  <c r="AD293" i="3"/>
  <c r="A233" i="3"/>
  <c r="AD269" i="3"/>
  <c r="AD234" i="3"/>
  <c r="AD63" i="3"/>
  <c r="AD168" i="3"/>
  <c r="AD160" i="3"/>
  <c r="AD144" i="3"/>
  <c r="AD186" i="3"/>
  <c r="AD190" i="3"/>
  <c r="AD212" i="3"/>
  <c r="AD164" i="3"/>
  <c r="AD264" i="3"/>
  <c r="A210" i="3"/>
  <c r="AD237" i="3"/>
  <c r="AD251" i="3"/>
  <c r="AD84" i="3"/>
  <c r="AD268" i="3"/>
  <c r="AD156" i="3"/>
  <c r="AD50" i="3"/>
  <c r="A254" i="3"/>
  <c r="AD183" i="3"/>
  <c r="AD271" i="3"/>
  <c r="AD139" i="3"/>
  <c r="AD189" i="3"/>
  <c r="AD138" i="3"/>
  <c r="AD240" i="3"/>
  <c r="AD218" i="3"/>
  <c r="AD29" i="3"/>
  <c r="AD111" i="3"/>
  <c r="AD221" i="3"/>
  <c r="AD223" i="3"/>
  <c r="AD51" i="3"/>
  <c r="AD175" i="3"/>
  <c r="AD241" i="3"/>
  <c r="AD90" i="3"/>
  <c r="AD157" i="3"/>
  <c r="AD52" i="3"/>
  <c r="AD260" i="3"/>
  <c r="AD110" i="3"/>
  <c r="AD58" i="3"/>
  <c r="AD69" i="3"/>
  <c r="AD93" i="3"/>
  <c r="AD295" i="3"/>
  <c r="AD146" i="3"/>
  <c r="AD61" i="3"/>
  <c r="AD265" i="3"/>
  <c r="AD204" i="3"/>
  <c r="AD112" i="3"/>
  <c r="A208" i="3"/>
  <c r="AD104" i="3"/>
  <c r="AD17" i="3"/>
  <c r="AD27" i="3"/>
  <c r="AD100" i="3"/>
  <c r="AD36" i="3"/>
  <c r="AD96" i="3"/>
  <c r="AD135" i="3"/>
  <c r="AD85" i="3"/>
  <c r="AD79" i="3"/>
  <c r="AD7" i="3"/>
  <c r="AD171" i="3"/>
  <c r="AD120" i="3"/>
  <c r="A169" i="3"/>
  <c r="AD244" i="3"/>
  <c r="AD258" i="3"/>
  <c r="A231" i="3"/>
  <c r="A290" i="3"/>
  <c r="A71" i="3"/>
  <c r="A286" i="3"/>
  <c r="A218" i="3"/>
  <c r="A125" i="3"/>
  <c r="A47" i="3"/>
  <c r="A82" i="3"/>
  <c r="A8" i="3"/>
  <c r="A136" i="3"/>
  <c r="A266" i="3"/>
  <c r="A227" i="3"/>
  <c r="A244" i="3"/>
  <c r="A201" i="3"/>
  <c r="A258" i="3"/>
  <c r="A166" i="3"/>
  <c r="A56" i="3"/>
  <c r="A31" i="3"/>
  <c r="A225" i="3"/>
  <c r="A147" i="3"/>
  <c r="A246" i="3"/>
  <c r="A75" i="3"/>
  <c r="A215" i="3"/>
  <c r="A219" i="3"/>
  <c r="A259" i="3"/>
  <c r="A99" i="3"/>
  <c r="A198" i="3"/>
  <c r="A194" i="3"/>
  <c r="A170" i="3"/>
  <c r="A152" i="3"/>
  <c r="A292" i="3"/>
  <c r="A7" i="3"/>
  <c r="A291" i="3"/>
  <c r="A262" i="3"/>
  <c r="A62" i="3"/>
  <c r="A83" i="3"/>
  <c r="A53" i="3"/>
  <c r="A274" i="3"/>
  <c r="A130" i="3"/>
  <c r="A104" i="3"/>
  <c r="A88" i="3"/>
  <c r="A45" i="3"/>
  <c r="A297" i="3"/>
  <c r="A191" i="3"/>
  <c r="A285" i="3"/>
  <c r="A238" i="3"/>
  <c r="A28" i="3"/>
  <c r="A203" i="3"/>
  <c r="A217" i="3"/>
  <c r="A4" i="3"/>
  <c r="A176" i="3"/>
  <c r="A91" i="3"/>
  <c r="A205" i="3"/>
  <c r="A119" i="3"/>
  <c r="A249" i="3"/>
  <c r="A289" i="3"/>
  <c r="A263" i="3"/>
  <c r="A100" i="3"/>
  <c r="A86" i="3"/>
  <c r="A153" i="3"/>
  <c r="A230" i="3"/>
  <c r="A124" i="3"/>
  <c r="A273" i="3"/>
  <c r="A73" i="3"/>
  <c r="A270" i="3"/>
  <c r="A113" i="3"/>
  <c r="A267" i="3"/>
  <c r="A85" i="3"/>
  <c r="A202" i="3"/>
  <c r="A187" i="3"/>
  <c r="A200" i="3"/>
  <c r="A89" i="3"/>
  <c r="A142" i="3"/>
  <c r="A151" i="3"/>
  <c r="A298" i="3"/>
  <c r="A180" i="3"/>
  <c r="AD246" i="3"/>
  <c r="A143" i="3"/>
  <c r="AD94" i="3" l="1"/>
  <c r="A545" i="2"/>
  <c r="A224" i="9" s="1"/>
  <c r="AY545" i="2"/>
  <c r="A476" i="2"/>
  <c r="A257" i="9" s="1"/>
  <c r="AY476" i="2"/>
  <c r="AY30" i="2"/>
  <c r="A30" i="2"/>
  <c r="A14" i="9" s="1"/>
  <c r="AY346" i="2"/>
  <c r="A346" i="2"/>
  <c r="A6" i="9" s="1"/>
  <c r="AU367" i="2"/>
  <c r="A367" i="2" s="1"/>
  <c r="AU524" i="2"/>
  <c r="A139" i="2"/>
  <c r="A306" i="9" s="1"/>
  <c r="AY496" i="2"/>
  <c r="A496" i="2"/>
  <c r="A246" i="9" s="1"/>
  <c r="AU68" i="2"/>
  <c r="AY68" i="2" s="1"/>
  <c r="AU646" i="2"/>
  <c r="AY643" i="2"/>
  <c r="A643" i="2"/>
  <c r="A254" i="9" s="1"/>
  <c r="AU418" i="2"/>
  <c r="A418" i="2" s="1"/>
  <c r="AU612" i="2"/>
  <c r="A430" i="2"/>
  <c r="AY430" i="2"/>
  <c r="A514" i="2"/>
  <c r="A228" i="9" s="1"/>
  <c r="AY514" i="2"/>
  <c r="AY388" i="2"/>
  <c r="A388" i="2"/>
  <c r="A59" i="9" s="1"/>
  <c r="AY329" i="2"/>
  <c r="A329" i="2"/>
  <c r="A91" i="9" s="1"/>
  <c r="A198" i="2"/>
  <c r="AY198" i="2"/>
  <c r="A432" i="2"/>
  <c r="A235" i="9" s="1"/>
  <c r="AY432" i="2"/>
  <c r="A636" i="2"/>
  <c r="A163" i="9" s="1"/>
  <c r="AY636" i="2"/>
  <c r="AU19" i="2"/>
  <c r="AY19" i="2" s="1"/>
  <c r="AU62" i="2"/>
  <c r="A495" i="2"/>
  <c r="A76" i="9" s="1"/>
  <c r="AY495" i="2"/>
  <c r="AD81" i="3"/>
  <c r="AY242" i="2"/>
  <c r="A242" i="2"/>
  <c r="A5" i="9" s="1"/>
  <c r="AU424" i="2"/>
  <c r="A424" i="2" s="1"/>
  <c r="B105" i="17" s="1"/>
  <c r="AU638" i="2"/>
  <c r="AY537" i="2"/>
  <c r="A537" i="2"/>
  <c r="A49" i="9" s="1"/>
  <c r="A79" i="2"/>
  <c r="A169" i="9" s="1"/>
  <c r="AY79" i="2"/>
  <c r="A395" i="2"/>
  <c r="A109" i="9" s="1"/>
  <c r="AY395" i="2"/>
  <c r="AY121" i="2"/>
  <c r="A121" i="2"/>
  <c r="AY25" i="2"/>
  <c r="A25" i="2"/>
  <c r="A271" i="9" s="1"/>
  <c r="A277" i="2"/>
  <c r="AY277" i="2"/>
  <c r="A299" i="2"/>
  <c r="A221" i="9" s="1"/>
  <c r="AY299" i="2"/>
  <c r="AU243" i="2"/>
  <c r="AY243" i="2" s="1"/>
  <c r="AU273" i="2"/>
  <c r="AD18" i="3"/>
  <c r="D67" i="9"/>
  <c r="AE67" i="9"/>
  <c r="AD174" i="3"/>
  <c r="AD324" i="3"/>
  <c r="AU455" i="2"/>
  <c r="AD302" i="3"/>
  <c r="AD149" i="3"/>
  <c r="AD95" i="3"/>
  <c r="AD256" i="3"/>
  <c r="AU20" i="2"/>
  <c r="AD32" i="3"/>
  <c r="AU639" i="2"/>
  <c r="AD323" i="3"/>
  <c r="AU515" i="2"/>
  <c r="AD3" i="3"/>
  <c r="AD319" i="3"/>
  <c r="AU642" i="2"/>
  <c r="AD314" i="3"/>
  <c r="AU435" i="2"/>
  <c r="AY365" i="2"/>
  <c r="A365" i="2"/>
  <c r="A48" i="9" s="1"/>
  <c r="AY367" i="2"/>
  <c r="AY197" i="2"/>
  <c r="A197" i="2"/>
  <c r="A183" i="9" s="1"/>
  <c r="AY374" i="2"/>
  <c r="A374" i="2"/>
  <c r="A123" i="9" s="1"/>
  <c r="AY130" i="2"/>
  <c r="A130" i="2"/>
  <c r="A56" i="9" s="1"/>
  <c r="AY40" i="2"/>
  <c r="A40" i="2"/>
  <c r="A16" i="1" s="1"/>
  <c r="AY234" i="2"/>
  <c r="A234" i="2"/>
  <c r="A17" i="9" s="1"/>
  <c r="AY351" i="2"/>
  <c r="A351" i="2"/>
  <c r="A142" i="9" s="1"/>
  <c r="AY591" i="2"/>
  <c r="A591" i="2"/>
  <c r="A13" i="9" s="1"/>
  <c r="AY645" i="2"/>
  <c r="A645" i="2"/>
  <c r="A249" i="9" s="1"/>
  <c r="AY649" i="2"/>
  <c r="A649" i="2"/>
  <c r="A118" i="9" s="1"/>
  <c r="AD308" i="3"/>
  <c r="AD303" i="3"/>
  <c r="AD322" i="3"/>
  <c r="AU426" i="2"/>
  <c r="AD317" i="3"/>
  <c r="AU266" i="2"/>
  <c r="AD318" i="3"/>
  <c r="AU422" i="2"/>
  <c r="AD300" i="3"/>
  <c r="AD78" i="3"/>
  <c r="AD236" i="3"/>
  <c r="AD250" i="3"/>
  <c r="AD313" i="3"/>
  <c r="AU43" i="2"/>
  <c r="AD133" i="3"/>
  <c r="AU587" i="2"/>
  <c r="AD43" i="3"/>
  <c r="AU343" i="2"/>
  <c r="AD247" i="3"/>
  <c r="AU595" i="2"/>
  <c r="AD15" i="3"/>
  <c r="AU336" i="2"/>
  <c r="AD105" i="3"/>
  <c r="AU315" i="2"/>
  <c r="AD106" i="3"/>
  <c r="AU535" i="2"/>
  <c r="AD66" i="3"/>
  <c r="AU404" i="2"/>
  <c r="AD306" i="3"/>
  <c r="AU51" i="2"/>
  <c r="AD107" i="3"/>
  <c r="AU584" i="2"/>
  <c r="AD40" i="3"/>
  <c r="AU502" i="2"/>
  <c r="AD114" i="3"/>
  <c r="AU150" i="2"/>
  <c r="AD10" i="3"/>
  <c r="AU533" i="2"/>
  <c r="AD67" i="3"/>
  <c r="AU484" i="2"/>
  <c r="AD192" i="3"/>
  <c r="AU360" i="2"/>
  <c r="AD155" i="3"/>
  <c r="AU162" i="2"/>
  <c r="AD181" i="3"/>
  <c r="AU523" i="2"/>
  <c r="AU521" i="2"/>
  <c r="AD70" i="3"/>
  <c r="AU629" i="2"/>
  <c r="AD76" i="3"/>
  <c r="AU366" i="2"/>
  <c r="AD299" i="3"/>
  <c r="AU9" i="2"/>
  <c r="AD310" i="3"/>
  <c r="AU647" i="2"/>
  <c r="AD41" i="3"/>
  <c r="AU478" i="2"/>
  <c r="AD162" i="3"/>
  <c r="AU54" i="2"/>
  <c r="AD54" i="3"/>
  <c r="AU553" i="2"/>
  <c r="AD33" i="3"/>
  <c r="AU509" i="2"/>
  <c r="AD305" i="3"/>
  <c r="AU614" i="2"/>
  <c r="AD173" i="3"/>
  <c r="AU49" i="2"/>
  <c r="AD42" i="3"/>
  <c r="AU344" i="2"/>
  <c r="AD211" i="3"/>
  <c r="AU510" i="2"/>
  <c r="AD77" i="3"/>
  <c r="AU256" i="2"/>
  <c r="AD301" i="3"/>
  <c r="AU58" i="2"/>
  <c r="AD248" i="3"/>
  <c r="AU596" i="2"/>
  <c r="AD216" i="3"/>
  <c r="AU616" i="2"/>
  <c r="AD131" i="3"/>
  <c r="AU109" i="2"/>
  <c r="AU382" i="2"/>
  <c r="AD245" i="3"/>
  <c r="AU387" i="2"/>
  <c r="AD307" i="3"/>
  <c r="AU611" i="2"/>
  <c r="AD115" i="3"/>
  <c r="AU69" i="2"/>
  <c r="AD97" i="3"/>
  <c r="AU177" i="2"/>
  <c r="AD252" i="3"/>
  <c r="AU648" i="2"/>
  <c r="AD92" i="3"/>
  <c r="AU552" i="2"/>
  <c r="AD309" i="3"/>
  <c r="AU597" i="2"/>
  <c r="AD172" i="3"/>
  <c r="AU75" i="2"/>
  <c r="AD9" i="3"/>
  <c r="AU193" i="2"/>
  <c r="AD55" i="3"/>
  <c r="AU634" i="2"/>
  <c r="AD199" i="3"/>
  <c r="AU94" i="2"/>
  <c r="AD65" i="3"/>
  <c r="AU628" i="2"/>
  <c r="AD214" i="3"/>
  <c r="AU158" i="2"/>
  <c r="AD108" i="3"/>
  <c r="AU592" i="2"/>
  <c r="AD242" i="3"/>
  <c r="AU488" i="2"/>
  <c r="AD207" i="3"/>
  <c r="AU619" i="2"/>
  <c r="AD11" i="3"/>
  <c r="AU281" i="2"/>
  <c r="AD311" i="3"/>
  <c r="AU339" i="2"/>
  <c r="AD12" i="3"/>
  <c r="AU208" i="2"/>
  <c r="AD182" i="3"/>
  <c r="AU626" i="2"/>
  <c r="AD116" i="3"/>
  <c r="AU67" i="2"/>
  <c r="AD239" i="3"/>
  <c r="AU118" i="2"/>
  <c r="AD304" i="3"/>
  <c r="AU589" i="2"/>
  <c r="AD148" i="3"/>
  <c r="AU546" i="2"/>
  <c r="AD44" i="3"/>
  <c r="AU358" i="2"/>
  <c r="AD24" i="3"/>
  <c r="AU539" i="2"/>
  <c r="AU615" i="2"/>
  <c r="AY615" i="2" s="1"/>
  <c r="AD228" i="3"/>
  <c r="AD165" i="3"/>
  <c r="A164" i="3"/>
  <c r="AD49" i="3"/>
  <c r="AD48" i="3"/>
  <c r="A224" i="3"/>
  <c r="AD21" i="3"/>
  <c r="AD123" i="3"/>
  <c r="AD210" i="3"/>
  <c r="A6" i="3"/>
  <c r="A124" i="1"/>
  <c r="A68" i="1"/>
  <c r="A135" i="1"/>
  <c r="A15" i="1"/>
  <c r="A139" i="1"/>
  <c r="A259" i="1"/>
  <c r="A190" i="1"/>
  <c r="A141" i="1"/>
  <c r="A120" i="1"/>
  <c r="A216" i="1"/>
  <c r="A71" i="1"/>
  <c r="A274" i="1"/>
  <c r="A108" i="1"/>
  <c r="A63" i="1"/>
  <c r="A37" i="1"/>
  <c r="A115" i="1"/>
  <c r="A161" i="1"/>
  <c r="A210" i="1"/>
  <c r="A24" i="1"/>
  <c r="A140" i="1"/>
  <c r="A100" i="1"/>
  <c r="A193" i="1"/>
  <c r="A127" i="3"/>
  <c r="A182" i="1"/>
  <c r="A31" i="1"/>
  <c r="A175" i="1"/>
  <c r="A177" i="1"/>
  <c r="A242" i="1"/>
  <c r="A102" i="1"/>
  <c r="A218" i="1"/>
  <c r="A22" i="1"/>
  <c r="A183" i="1"/>
  <c r="A75" i="1"/>
  <c r="A72" i="1"/>
  <c r="A227" i="1"/>
  <c r="A94" i="1"/>
  <c r="A248" i="1"/>
  <c r="A122" i="1"/>
  <c r="A235" i="1"/>
  <c r="A20" i="1"/>
  <c r="A6" i="1"/>
  <c r="A116" i="1"/>
  <c r="A168" i="1"/>
  <c r="A119" i="1"/>
  <c r="A196" i="1"/>
  <c r="A131" i="1"/>
  <c r="A270" i="1"/>
  <c r="A226" i="1"/>
  <c r="A53" i="1"/>
  <c r="A287" i="1"/>
  <c r="A35" i="1"/>
  <c r="A284" i="1"/>
  <c r="A253" i="1"/>
  <c r="A151" i="1"/>
  <c r="A30" i="1"/>
  <c r="A40" i="1"/>
  <c r="A215" i="1"/>
  <c r="A67" i="1"/>
  <c r="A97" i="1"/>
  <c r="A19" i="1"/>
  <c r="A90" i="1"/>
  <c r="A55" i="1"/>
  <c r="A292" i="1"/>
  <c r="A188" i="1"/>
  <c r="A288" i="1"/>
  <c r="A280" i="1"/>
  <c r="A167" i="1"/>
  <c r="A197" i="1"/>
  <c r="A86" i="1"/>
  <c r="A191" i="1"/>
  <c r="A200" i="1"/>
  <c r="A88" i="1"/>
  <c r="A13" i="1"/>
  <c r="A98" i="1"/>
  <c r="A184" i="1"/>
  <c r="A142" i="1"/>
  <c r="A144" i="1"/>
  <c r="A291" i="1"/>
  <c r="A192" i="1"/>
  <c r="A80" i="1"/>
  <c r="A48" i="1"/>
  <c r="A41" i="1"/>
  <c r="A57" i="1"/>
  <c r="A290" i="1"/>
  <c r="A148" i="1"/>
  <c r="A154" i="1"/>
  <c r="A45" i="1"/>
  <c r="A264" i="1"/>
  <c r="A132" i="1"/>
  <c r="A101" i="1"/>
  <c r="A137" i="1"/>
  <c r="A87" i="1"/>
  <c r="A201" i="1"/>
  <c r="A285" i="1"/>
  <c r="A49" i="1"/>
  <c r="A173" i="1"/>
  <c r="A147" i="1"/>
  <c r="A77" i="1"/>
  <c r="A134" i="1"/>
  <c r="A95" i="1"/>
  <c r="AD35" i="3"/>
  <c r="AD193" i="3"/>
  <c r="A57" i="3"/>
  <c r="A175" i="3"/>
  <c r="A38" i="3"/>
  <c r="AD254" i="3"/>
  <c r="A189" i="3"/>
  <c r="AD233" i="3"/>
  <c r="AD208" i="3"/>
  <c r="AD178" i="3"/>
  <c r="A268" i="3"/>
  <c r="A27" i="3"/>
  <c r="A72" i="3"/>
  <c r="A58" i="3"/>
  <c r="A96" i="3"/>
  <c r="A144" i="3"/>
  <c r="A156" i="3"/>
  <c r="A101" i="3"/>
  <c r="A141" i="3"/>
  <c r="A80" i="3"/>
  <c r="A61" i="3"/>
  <c r="A184" i="3"/>
  <c r="A68" i="3"/>
  <c r="A269" i="3"/>
  <c r="A271" i="3"/>
  <c r="A146" i="3"/>
  <c r="A69" i="3"/>
  <c r="A185" i="3"/>
  <c r="A37" i="3"/>
  <c r="A190" i="3"/>
  <c r="A171" i="3"/>
  <c r="A129" i="3"/>
  <c r="A221" i="3"/>
  <c r="A50" i="3"/>
  <c r="A293" i="3"/>
  <c r="A241" i="3"/>
  <c r="A265" i="3"/>
  <c r="A213" i="3"/>
  <c r="A229" i="3"/>
  <c r="A277" i="3"/>
  <c r="A272" i="3"/>
  <c r="A243" i="3"/>
  <c r="A26" i="3"/>
  <c r="A150" i="3"/>
  <c r="A29" i="3"/>
  <c r="A161" i="3"/>
  <c r="A140" i="3"/>
  <c r="A63" i="3"/>
  <c r="A30" i="3"/>
  <c r="A204" i="3"/>
  <c r="A87" i="3"/>
  <c r="A212" i="3"/>
  <c r="A126" i="3"/>
  <c r="A139" i="3"/>
  <c r="A158" i="3"/>
  <c r="A13" i="3"/>
  <c r="A84" i="3"/>
  <c r="A220" i="3"/>
  <c r="A25" i="3"/>
  <c r="A93" i="3"/>
  <c r="A281" i="3"/>
  <c r="A2" i="3"/>
  <c r="A112" i="3"/>
  <c r="A90" i="3"/>
  <c r="A22" i="3"/>
  <c r="A209" i="3"/>
  <c r="A110" i="3"/>
  <c r="A134" i="3"/>
  <c r="A168" i="3"/>
  <c r="A255" i="3"/>
  <c r="A64" i="3"/>
  <c r="A135" i="3"/>
  <c r="A98" i="3"/>
  <c r="A154" i="3"/>
  <c r="A132" i="3"/>
  <c r="A260" i="3"/>
  <c r="A294" i="3"/>
  <c r="A186" i="3"/>
  <c r="A19" i="3"/>
  <c r="A157" i="3"/>
  <c r="A109" i="3"/>
  <c r="A51" i="3"/>
  <c r="A14" i="3"/>
  <c r="A264" i="3"/>
  <c r="A128" i="3"/>
  <c r="A122" i="3"/>
  <c r="A237" i="3"/>
  <c r="A275" i="3"/>
  <c r="A234" i="3"/>
  <c r="A120" i="3"/>
  <c r="A240" i="3"/>
  <c r="A34" i="3"/>
  <c r="A3" i="1"/>
  <c r="A91" i="1" l="1"/>
  <c r="A90" i="9"/>
  <c r="B86" i="17"/>
  <c r="A245" i="9"/>
  <c r="B81" i="17"/>
  <c r="A53" i="9"/>
  <c r="B87" i="17"/>
  <c r="A304" i="9"/>
  <c r="B75" i="17"/>
  <c r="A60" i="1"/>
  <c r="AY418" i="2"/>
  <c r="A68" i="2"/>
  <c r="A33" i="1" s="1"/>
  <c r="AY424" i="2"/>
  <c r="A61" i="9"/>
  <c r="A295" i="3"/>
  <c r="AA3" i="1" a="1"/>
  <c r="AA3" i="1" s="1"/>
  <c r="Z3" i="1" a="1"/>
  <c r="Z3" i="1" s="1"/>
  <c r="A276" i="3"/>
  <c r="A19" i="2"/>
  <c r="A8" i="1" s="1"/>
  <c r="C57" i="1"/>
  <c r="A243" i="2"/>
  <c r="A15" i="9" s="1"/>
  <c r="A26" i="9"/>
  <c r="A118" i="3"/>
  <c r="A285" i="9"/>
  <c r="A278" i="3"/>
  <c r="A646" i="2"/>
  <c r="A141" i="9" s="1"/>
  <c r="AY646" i="2"/>
  <c r="A198" i="1"/>
  <c r="A74" i="3"/>
  <c r="A62" i="2"/>
  <c r="A16" i="9" s="1"/>
  <c r="AY62" i="2"/>
  <c r="AY612" i="2"/>
  <c r="A612" i="2"/>
  <c r="A30" i="9" s="1"/>
  <c r="A260" i="9"/>
  <c r="A163" i="3"/>
  <c r="AY273" i="2"/>
  <c r="A273" i="2"/>
  <c r="A170" i="9" s="1"/>
  <c r="A638" i="2"/>
  <c r="A161" i="9" s="1"/>
  <c r="AY638" i="2"/>
  <c r="A524" i="2"/>
  <c r="A248" i="9" s="1"/>
  <c r="AY524" i="2"/>
  <c r="AE3" i="1"/>
  <c r="B57" i="1"/>
  <c r="J57" i="1"/>
  <c r="AY455" i="2"/>
  <c r="A455" i="2"/>
  <c r="A125" i="9" s="1"/>
  <c r="A62" i="1"/>
  <c r="A81" i="3"/>
  <c r="A36" i="3"/>
  <c r="A278" i="1"/>
  <c r="AY20" i="2"/>
  <c r="A20" i="2"/>
  <c r="A178" i="9" s="1"/>
  <c r="AY639" i="2"/>
  <c r="A639" i="2"/>
  <c r="A164" i="9" s="1"/>
  <c r="A515" i="2"/>
  <c r="A101" i="9" s="1"/>
  <c r="AY515" i="2"/>
  <c r="AY435" i="2"/>
  <c r="A435" i="2"/>
  <c r="AY642" i="2"/>
  <c r="A642" i="2"/>
  <c r="A168" i="9" s="1"/>
  <c r="A174" i="1"/>
  <c r="AY539" i="2"/>
  <c r="A539" i="2"/>
  <c r="A292" i="9" s="1"/>
  <c r="AY552" i="2"/>
  <c r="A552" i="2"/>
  <c r="B108" i="17" s="1"/>
  <c r="AY51" i="2"/>
  <c r="A51" i="2"/>
  <c r="A336" i="2"/>
  <c r="AY336" i="2"/>
  <c r="AY553" i="2"/>
  <c r="A553" i="2"/>
  <c r="A112" i="9" s="1"/>
  <c r="AY387" i="2"/>
  <c r="A387" i="2"/>
  <c r="A58" i="9" s="1"/>
  <c r="AY426" i="2"/>
  <c r="A426" i="2"/>
  <c r="A138" i="9" s="1"/>
  <c r="AY58" i="2"/>
  <c r="A58" i="2"/>
  <c r="AY49" i="2"/>
  <c r="A49" i="2"/>
  <c r="A166" i="9" s="1"/>
  <c r="AY546" i="2"/>
  <c r="A546" i="2"/>
  <c r="A293" i="9" s="1"/>
  <c r="AY360" i="2"/>
  <c r="A360" i="2"/>
  <c r="AY535" i="2"/>
  <c r="A535" i="2"/>
  <c r="AY478" i="2"/>
  <c r="A478" i="2"/>
  <c r="A264" i="9" s="1"/>
  <c r="AY484" i="2"/>
  <c r="A484" i="2"/>
  <c r="A291" i="9" s="1"/>
  <c r="AY584" i="2"/>
  <c r="A584" i="2"/>
  <c r="A114" i="9" s="1"/>
  <c r="AY587" i="2"/>
  <c r="A587" i="2"/>
  <c r="A305" i="9" s="1"/>
  <c r="AY509" i="2"/>
  <c r="A509" i="2"/>
  <c r="A63" i="9" s="1"/>
  <c r="AY521" i="2"/>
  <c r="A521" i="2"/>
  <c r="A7" i="9" s="1"/>
  <c r="AY177" i="2"/>
  <c r="A177" i="2"/>
  <c r="A89" i="9" s="1"/>
  <c r="AY502" i="2"/>
  <c r="A502" i="2"/>
  <c r="A241" i="1" s="1"/>
  <c r="AY343" i="2"/>
  <c r="A343" i="2"/>
  <c r="A207" i="9" s="1"/>
  <c r="A18" i="3"/>
  <c r="AY109" i="2"/>
  <c r="A109" i="2"/>
  <c r="AY256" i="2"/>
  <c r="A256" i="2"/>
  <c r="A57" i="9" s="1"/>
  <c r="AY382" i="2"/>
  <c r="A382" i="2"/>
  <c r="A201" i="9" s="1"/>
  <c r="AY208" i="2"/>
  <c r="A208" i="2"/>
  <c r="AY488" i="2"/>
  <c r="A488" i="2"/>
  <c r="AY94" i="2"/>
  <c r="A94" i="2"/>
  <c r="A139" i="9" s="1"/>
  <c r="AY315" i="2"/>
  <c r="A315" i="2"/>
  <c r="A122" i="9" s="1"/>
  <c r="A78" i="3"/>
  <c r="A162" i="1"/>
  <c r="AY510" i="2"/>
  <c r="A510" i="2"/>
  <c r="AY118" i="2"/>
  <c r="A118" i="2"/>
  <c r="A58" i="1" s="1"/>
  <c r="AY339" i="2"/>
  <c r="A339" i="2"/>
  <c r="A140" i="9" s="1"/>
  <c r="AY523" i="2"/>
  <c r="A523" i="2"/>
  <c r="A94" i="3" s="1"/>
  <c r="AY533" i="2"/>
  <c r="A533" i="2"/>
  <c r="AY43" i="2"/>
  <c r="A43" i="2"/>
  <c r="A72" i="9" s="1"/>
  <c r="AY266" i="2"/>
  <c r="A266" i="2"/>
  <c r="A220" i="9" s="1"/>
  <c r="AY344" i="2"/>
  <c r="A344" i="2"/>
  <c r="A208" i="9" s="1"/>
  <c r="AY9" i="2"/>
  <c r="A9" i="2"/>
  <c r="AY75" i="2"/>
  <c r="A75" i="2"/>
  <c r="AY358" i="2"/>
  <c r="A358" i="2"/>
  <c r="A12" i="9" s="1"/>
  <c r="AY67" i="2"/>
  <c r="A67" i="2"/>
  <c r="A239" i="9" s="1"/>
  <c r="A281" i="2"/>
  <c r="AY281" i="2"/>
  <c r="AY158" i="2"/>
  <c r="A158" i="2"/>
  <c r="A274" i="9" s="1"/>
  <c r="AY193" i="2"/>
  <c r="A193" i="2"/>
  <c r="A83" i="9" s="1"/>
  <c r="AY162" i="2"/>
  <c r="A162" i="2"/>
  <c r="A219" i="9" s="1"/>
  <c r="AY150" i="2"/>
  <c r="A150" i="2"/>
  <c r="A223" i="9" s="1"/>
  <c r="A250" i="3"/>
  <c r="AY54" i="2"/>
  <c r="A54" i="2"/>
  <c r="A127" i="9" s="1"/>
  <c r="AY366" i="2"/>
  <c r="A366" i="2"/>
  <c r="A198" i="9" s="1"/>
  <c r="AY404" i="2"/>
  <c r="A404" i="2"/>
  <c r="AY589" i="2"/>
  <c r="A589" i="2"/>
  <c r="A115" i="9" s="1"/>
  <c r="AY592" i="2"/>
  <c r="A592" i="2"/>
  <c r="A244" i="9" s="1"/>
  <c r="A3" i="3"/>
  <c r="AY634" i="2"/>
  <c r="A634" i="2"/>
  <c r="A104" i="9" s="1"/>
  <c r="A174" i="3"/>
  <c r="AY596" i="2"/>
  <c r="A596" i="2"/>
  <c r="A181" i="9" s="1"/>
  <c r="AY648" i="2"/>
  <c r="A648" i="2"/>
  <c r="A117" i="9" s="1"/>
  <c r="AY595" i="2"/>
  <c r="A595" i="2"/>
  <c r="A180" i="9" s="1"/>
  <c r="AY626" i="2"/>
  <c r="A626" i="2"/>
  <c r="A162" i="9" s="1"/>
  <c r="AY619" i="2"/>
  <c r="A619" i="2"/>
  <c r="A103" i="9" s="1"/>
  <c r="AY628" i="2"/>
  <c r="A628" i="2"/>
  <c r="A199" i="9" s="1"/>
  <c r="AY629" i="2"/>
  <c r="A629" i="2"/>
  <c r="A165" i="9" s="1"/>
  <c r="AY597" i="2"/>
  <c r="A597" i="2"/>
  <c r="A137" i="9" s="1"/>
  <c r="AY69" i="2"/>
  <c r="A69" i="2"/>
  <c r="A241" i="9" s="1"/>
  <c r="AY422" i="2"/>
  <c r="A422" i="2"/>
  <c r="AY616" i="2"/>
  <c r="A616" i="2"/>
  <c r="A126" i="9" s="1"/>
  <c r="AY647" i="2"/>
  <c r="A647" i="2"/>
  <c r="A278" i="9" s="1"/>
  <c r="AY611" i="2"/>
  <c r="A611" i="2"/>
  <c r="A151" i="9" s="1"/>
  <c r="AY614" i="2"/>
  <c r="A614" i="2"/>
  <c r="A294" i="9" s="1"/>
  <c r="A194" i="1"/>
  <c r="A44" i="1"/>
  <c r="A283" i="3"/>
  <c r="A65" i="1"/>
  <c r="A59" i="3"/>
  <c r="A206" i="1"/>
  <c r="A284" i="3"/>
  <c r="A61" i="1"/>
  <c r="A137" i="3"/>
  <c r="A126" i="1"/>
  <c r="A5" i="3"/>
  <c r="A11" i="1"/>
  <c r="A214" i="1"/>
  <c r="A82" i="1"/>
  <c r="A179" i="1"/>
  <c r="A163" i="1"/>
  <c r="A43" i="1"/>
  <c r="A117" i="1"/>
  <c r="A152" i="1"/>
  <c r="A261" i="1"/>
  <c r="A51" i="1"/>
  <c r="A203" i="1"/>
  <c r="A219" i="1"/>
  <c r="A223" i="1"/>
  <c r="A112" i="1"/>
  <c r="A127" i="1"/>
  <c r="A79" i="1"/>
  <c r="A103" i="1"/>
  <c r="A220" i="1"/>
  <c r="A311" i="1"/>
  <c r="A93" i="1"/>
  <c r="A273" i="1"/>
  <c r="A199" i="1"/>
  <c r="A52" i="1"/>
  <c r="A225" i="1"/>
  <c r="A176" i="1"/>
  <c r="A272" i="1"/>
  <c r="A222" i="1"/>
  <c r="A212" i="1"/>
  <c r="A234" i="1"/>
  <c r="A74" i="1"/>
  <c r="A69" i="1"/>
  <c r="A111" i="1"/>
  <c r="A7" i="1"/>
  <c r="A204" i="1"/>
  <c r="A105" i="1"/>
  <c r="A243" i="1"/>
  <c r="A159" i="1"/>
  <c r="A104" i="1"/>
  <c r="A267" i="1"/>
  <c r="A138" i="1"/>
  <c r="A36" i="1"/>
  <c r="A247" i="1"/>
  <c r="A59" i="1"/>
  <c r="A107" i="1"/>
  <c r="A236" i="1"/>
  <c r="A46" i="1"/>
  <c r="A123" i="1"/>
  <c r="A244" i="1"/>
  <c r="A66" i="1"/>
  <c r="A207" i="1"/>
  <c r="A54" i="1"/>
  <c r="A307" i="1"/>
  <c r="A99" i="1"/>
  <c r="A156" i="1"/>
  <c r="A289" i="1"/>
  <c r="A83" i="1"/>
  <c r="A170" i="1"/>
  <c r="A217" i="1"/>
  <c r="A238" i="1"/>
  <c r="A10" i="1"/>
  <c r="A64" i="1"/>
  <c r="A271" i="1"/>
  <c r="A145" i="1"/>
  <c r="A25" i="1"/>
  <c r="A186" i="1"/>
  <c r="A85" i="1"/>
  <c r="A257" i="1"/>
  <c r="A106" i="1"/>
  <c r="A251" i="1"/>
  <c r="A252" i="1"/>
  <c r="A286" i="1"/>
  <c r="A165" i="1"/>
  <c r="A109" i="1"/>
  <c r="A236" i="3" l="1"/>
  <c r="A282" i="3"/>
  <c r="A38" i="1"/>
  <c r="B76" i="17"/>
  <c r="R285" i="9"/>
  <c r="AC285" i="9"/>
  <c r="A300" i="3"/>
  <c r="A114" i="1"/>
  <c r="A216" i="9"/>
  <c r="A308" i="1"/>
  <c r="A303" i="1"/>
  <c r="A308" i="3"/>
  <c r="A302" i="3"/>
  <c r="A29" i="1"/>
  <c r="Z29" i="1" s="1" a="1"/>
  <c r="Z29" i="1" s="1"/>
  <c r="Z57" i="1" a="1"/>
  <c r="Z57" i="1" s="1"/>
  <c r="Z109" i="1" a="1"/>
  <c r="Z109" i="1" s="1"/>
  <c r="AA109" i="1" a="1"/>
  <c r="AA109" i="1" s="1"/>
  <c r="AB109" i="1" a="1"/>
  <c r="AB109" i="1" s="1"/>
  <c r="AA218" i="1" a="1"/>
  <c r="AA218" i="1" s="1"/>
  <c r="AA190" i="1" a="1"/>
  <c r="AA190" i="1" s="1"/>
  <c r="Z183" i="1" a="1"/>
  <c r="Z183" i="1" s="1"/>
  <c r="AA161" i="1" a="1"/>
  <c r="AA161" i="1" s="1"/>
  <c r="AA119" i="1" a="1"/>
  <c r="AA119" i="1" s="1"/>
  <c r="AA68" i="1" a="1"/>
  <c r="AA68" i="1" s="1"/>
  <c r="AA287" i="1" a="1"/>
  <c r="AA287" i="1" s="1"/>
  <c r="AA97" i="1" a="1"/>
  <c r="AA97" i="1" s="1"/>
  <c r="AA24" i="1" a="1"/>
  <c r="AA24" i="1" s="1"/>
  <c r="AA48" i="1" a="1"/>
  <c r="AA48" i="1" s="1"/>
  <c r="Z139" i="1" a="1"/>
  <c r="Z139" i="1" s="1"/>
  <c r="AA248" i="1" a="1"/>
  <c r="AA248" i="1" s="1"/>
  <c r="AB165" i="1" a="1"/>
  <c r="AB165" i="1" s="1"/>
  <c r="Z165" i="1" a="1"/>
  <c r="Z165" i="1" s="1"/>
  <c r="AA165" i="1" a="1"/>
  <c r="AA165" i="1" s="1"/>
  <c r="AB241" i="1" a="1"/>
  <c r="AB241" i="1" s="1"/>
  <c r="AA241" i="1" a="1"/>
  <c r="AA241" i="1" s="1"/>
  <c r="Z241" i="1" a="1"/>
  <c r="Z241" i="1" s="1"/>
  <c r="Z170" i="1" a="1"/>
  <c r="Z170" i="1" s="1"/>
  <c r="AA170" i="1" a="1"/>
  <c r="AA170" i="1" s="1"/>
  <c r="AB170" i="1" a="1"/>
  <c r="AB170" i="1" s="1"/>
  <c r="Z66" i="1" a="1"/>
  <c r="Z66" i="1" s="1"/>
  <c r="AA66" i="1" a="1"/>
  <c r="AA66" i="1" s="1"/>
  <c r="AB66" i="1" a="1"/>
  <c r="AB66" i="1" s="1"/>
  <c r="Z36" i="1" a="1"/>
  <c r="Z36" i="1" s="1"/>
  <c r="AA36" i="1" a="1"/>
  <c r="AA36" i="1" s="1"/>
  <c r="AB36" i="1" a="1"/>
  <c r="AB36" i="1" s="1"/>
  <c r="Z7" i="1" a="1"/>
  <c r="Z7" i="1" s="1"/>
  <c r="AA7" i="1" a="1"/>
  <c r="AA7" i="1" s="1"/>
  <c r="AB7" i="1" a="1"/>
  <c r="AB7" i="1" s="1"/>
  <c r="Z272" i="1" a="1"/>
  <c r="Z272" i="1" s="1"/>
  <c r="AB272" i="1" a="1"/>
  <c r="AB272" i="1" s="1"/>
  <c r="AA272" i="1" a="1"/>
  <c r="AA272" i="1" s="1"/>
  <c r="AA311" i="1" a="1"/>
  <c r="AA311" i="1" s="1"/>
  <c r="AB311" i="1" a="1"/>
  <c r="AB311" i="1" s="1"/>
  <c r="Z311" i="1" a="1"/>
  <c r="Z311" i="1" s="1"/>
  <c r="AB203" i="1" a="1"/>
  <c r="AB203" i="1" s="1"/>
  <c r="Z203" i="1" a="1"/>
  <c r="Z203" i="1" s="1"/>
  <c r="AA203" i="1" a="1"/>
  <c r="AA203" i="1" s="1"/>
  <c r="Z179" i="1" a="1"/>
  <c r="Z179" i="1" s="1"/>
  <c r="AA179" i="1" a="1"/>
  <c r="AA179" i="1" s="1"/>
  <c r="AB179" i="1" a="1"/>
  <c r="AB179" i="1" s="1"/>
  <c r="AA61" i="1" a="1"/>
  <c r="AA61" i="1" s="1"/>
  <c r="AB61" i="1" a="1"/>
  <c r="AB61" i="1" s="1"/>
  <c r="Z61" i="1" a="1"/>
  <c r="Z61" i="1" s="1"/>
  <c r="Z259" i="1" a="1"/>
  <c r="Z259" i="1" s="1"/>
  <c r="AB218" i="1" a="1"/>
  <c r="AB218" i="1" s="1"/>
  <c r="AB151" i="1" a="1"/>
  <c r="AB151" i="1" s="1"/>
  <c r="Z197" i="1" a="1"/>
  <c r="Z197" i="1" s="1"/>
  <c r="AA137" i="1" a="1"/>
  <c r="AA137" i="1" s="1"/>
  <c r="AA37" i="1" a="1"/>
  <c r="AA37" i="1" s="1"/>
  <c r="AA235" i="1" a="1"/>
  <c r="AA235" i="1" s="1"/>
  <c r="AA55" i="1" a="1"/>
  <c r="AA55" i="1" s="1"/>
  <c r="AA148" i="1" a="1"/>
  <c r="AA148" i="1" s="1"/>
  <c r="AB95" i="1" a="1"/>
  <c r="AB95" i="1" s="1"/>
  <c r="AA115" i="1" a="1"/>
  <c r="AA115" i="1" s="1"/>
  <c r="Z20" i="1" a="1"/>
  <c r="Z20" i="1" s="1"/>
  <c r="AB91" i="1" a="1"/>
  <c r="AB91" i="1" s="1"/>
  <c r="AB291" i="1" a="1"/>
  <c r="AB291" i="1" s="1"/>
  <c r="AB124" i="1" a="1"/>
  <c r="AB124" i="1" s="1"/>
  <c r="Z161" i="1" a="1"/>
  <c r="Z161" i="1" s="1"/>
  <c r="AB6" i="1" a="1"/>
  <c r="AB6" i="1" s="1"/>
  <c r="AB33" i="1" a="1"/>
  <c r="AB33" i="1" s="1"/>
  <c r="AB192" i="1" a="1"/>
  <c r="AB192" i="1" s="1"/>
  <c r="AB88" i="1" a="1"/>
  <c r="AB88" i="1" s="1"/>
  <c r="Z119" i="1" a="1"/>
  <c r="Z119" i="1" s="1"/>
  <c r="Z167" i="1" a="1"/>
  <c r="Z167" i="1" s="1"/>
  <c r="AB216" i="1" a="1"/>
  <c r="AB216" i="1" s="1"/>
  <c r="Z175" i="1" a="1"/>
  <c r="Z175" i="1" s="1"/>
  <c r="Z287" i="1" a="1"/>
  <c r="Z287" i="1" s="1"/>
  <c r="Z80" i="1" a="1"/>
  <c r="Z80" i="1" s="1"/>
  <c r="AB15" i="1" a="1"/>
  <c r="AB15" i="1" s="1"/>
  <c r="Z97" i="1" a="1"/>
  <c r="Z97" i="1" s="1"/>
  <c r="AB135" i="1" a="1"/>
  <c r="AB135" i="1" s="1"/>
  <c r="Z24" i="1" a="1"/>
  <c r="Z24" i="1" s="1"/>
  <c r="AA168" i="1" a="1"/>
  <c r="AA168" i="1" s="1"/>
  <c r="AB288" i="1" a="1"/>
  <c r="AB288" i="1" s="1"/>
  <c r="Z48" i="1" a="1"/>
  <c r="Z48" i="1" s="1"/>
  <c r="AA94" i="1" a="1"/>
  <c r="AA94" i="1" s="1"/>
  <c r="AB100" i="1" a="1"/>
  <c r="AB100" i="1" s="1"/>
  <c r="Z19" i="1" a="1"/>
  <c r="Z19" i="1" s="1"/>
  <c r="AB147" i="1" a="1"/>
  <c r="AB147" i="1" s="1"/>
  <c r="Z248" i="1" a="1"/>
  <c r="Z248" i="1" s="1"/>
  <c r="AB247" i="1" a="1"/>
  <c r="AB247" i="1" s="1"/>
  <c r="Z247" i="1" a="1"/>
  <c r="Z247" i="1" s="1"/>
  <c r="AA247" i="1" a="1"/>
  <c r="AA247" i="1" s="1"/>
  <c r="Z219" i="1" a="1"/>
  <c r="Z219" i="1" s="1"/>
  <c r="AA219" i="1" a="1"/>
  <c r="AA219" i="1" s="1"/>
  <c r="AB219" i="1" a="1"/>
  <c r="AB219" i="1" s="1"/>
  <c r="Z131" i="1" a="1"/>
  <c r="Z131" i="1" s="1"/>
  <c r="AB55" i="1" a="1"/>
  <c r="AB55" i="1" s="1"/>
  <c r="Z6" i="1" a="1"/>
  <c r="Z6" i="1" s="1"/>
  <c r="AB168" i="1" a="1"/>
  <c r="AB168" i="1" s="1"/>
  <c r="Z162" i="1" a="1"/>
  <c r="Z162" i="1" s="1"/>
  <c r="AA162" i="1" a="1"/>
  <c r="AA162" i="1" s="1"/>
  <c r="AB162" i="1" a="1"/>
  <c r="AB162" i="1" s="1"/>
  <c r="Z63" i="1" a="1"/>
  <c r="Z63" i="1" s="1"/>
  <c r="Z218" i="1" a="1"/>
  <c r="Z218" i="1" s="1"/>
  <c r="AA151" i="1" a="1"/>
  <c r="AA151" i="1" s="1"/>
  <c r="Z142" i="1" a="1"/>
  <c r="Z142" i="1" s="1"/>
  <c r="Z137" i="1" a="1"/>
  <c r="Z137" i="1" s="1"/>
  <c r="Z37" i="1" a="1"/>
  <c r="Z37" i="1" s="1"/>
  <c r="AB270" i="1" a="1"/>
  <c r="AB270" i="1" s="1"/>
  <c r="Z55" i="1" a="1"/>
  <c r="Z55" i="1" s="1"/>
  <c r="Z148" i="1" a="1"/>
  <c r="Z148" i="1" s="1"/>
  <c r="AB16" i="1" a="1"/>
  <c r="AB16" i="1" s="1"/>
  <c r="Z115" i="1" a="1"/>
  <c r="Z115" i="1" s="1"/>
  <c r="AB20" i="1" a="1"/>
  <c r="AB20" i="1" s="1"/>
  <c r="AB292" i="1" a="1"/>
  <c r="AB292" i="1" s="1"/>
  <c r="AA291" i="1" a="1"/>
  <c r="AA291" i="1" s="1"/>
  <c r="AA124" i="1" a="1"/>
  <c r="AA124" i="1" s="1"/>
  <c r="AB31" i="1" a="1"/>
  <c r="AB31" i="1" s="1"/>
  <c r="AA6" i="1" a="1"/>
  <c r="AA6" i="1" s="1"/>
  <c r="AA33" i="1" a="1"/>
  <c r="AA33" i="1" s="1"/>
  <c r="AB60" i="1" a="1"/>
  <c r="AB60" i="1" s="1"/>
  <c r="AA88" i="1" a="1"/>
  <c r="AA88" i="1" s="1"/>
  <c r="AB41" i="1" a="1"/>
  <c r="AB41" i="1" s="1"/>
  <c r="AB167" i="1" a="1"/>
  <c r="AB167" i="1" s="1"/>
  <c r="AA216" i="1" a="1"/>
  <c r="AA216" i="1" s="1"/>
  <c r="AB72" i="1" a="1"/>
  <c r="AB72" i="1" s="1"/>
  <c r="AB287" i="1" a="1"/>
  <c r="AB287" i="1" s="1"/>
  <c r="AB80" i="1" a="1"/>
  <c r="AB80" i="1" s="1"/>
  <c r="Z140" i="1" a="1"/>
  <c r="Z140" i="1" s="1"/>
  <c r="AB97" i="1" a="1"/>
  <c r="AB97" i="1" s="1"/>
  <c r="AA135" i="1" a="1"/>
  <c r="AA135" i="1" s="1"/>
  <c r="AB177" i="1" a="1"/>
  <c r="AB177" i="1" s="1"/>
  <c r="Z168" i="1" a="1"/>
  <c r="Z168" i="1" s="1"/>
  <c r="AA288" i="1" a="1"/>
  <c r="AA288" i="1" s="1"/>
  <c r="AB264" i="1" a="1"/>
  <c r="AB264" i="1" s="1"/>
  <c r="Z94" i="1" a="1"/>
  <c r="Z94" i="1" s="1"/>
  <c r="AA100" i="1" a="1"/>
  <c r="AA100" i="1" s="1"/>
  <c r="AA184" i="1" a="1"/>
  <c r="AA184" i="1" s="1"/>
  <c r="AA147" i="1" a="1"/>
  <c r="AA147" i="1" s="1"/>
  <c r="Z253" i="1" a="1"/>
  <c r="Z253" i="1" s="1"/>
  <c r="Z186" i="1" a="1"/>
  <c r="Z186" i="1" s="1"/>
  <c r="AB186" i="1" a="1"/>
  <c r="AB186" i="1" s="1"/>
  <c r="AA186" i="1" a="1"/>
  <c r="AA186" i="1" s="1"/>
  <c r="Z204" i="1" a="1"/>
  <c r="Z204" i="1" s="1"/>
  <c r="AA204" i="1" a="1"/>
  <c r="AA204" i="1" s="1"/>
  <c r="AB204" i="1" a="1"/>
  <c r="AB204" i="1" s="1"/>
  <c r="AB303" i="1" a="1"/>
  <c r="AB303" i="1" s="1"/>
  <c r="Z303" i="1" a="1"/>
  <c r="Z303" i="1" s="1"/>
  <c r="AA303" i="1" a="1"/>
  <c r="AA303" i="1" s="1"/>
  <c r="AB194" i="1" a="1"/>
  <c r="AB194" i="1" s="1"/>
  <c r="AA194" i="1" a="1"/>
  <c r="AA194" i="1" s="1"/>
  <c r="Z194" i="1" a="1"/>
  <c r="Z194" i="1" s="1"/>
  <c r="Z235" i="1" a="1"/>
  <c r="Z235" i="1" s="1"/>
  <c r="AB115" i="1" a="1"/>
  <c r="AB115" i="1" s="1"/>
  <c r="Z291" i="1" a="1"/>
  <c r="Z291" i="1" s="1"/>
  <c r="Z192" i="1" a="1"/>
  <c r="Z192" i="1" s="1"/>
  <c r="AA175" i="1" a="1"/>
  <c r="AA175" i="1" s="1"/>
  <c r="AB94" i="1" a="1"/>
  <c r="AB94" i="1" s="1"/>
  <c r="Z83" i="1" a="1"/>
  <c r="Z83" i="1" s="1"/>
  <c r="AA83" i="1" a="1"/>
  <c r="AA83" i="1" s="1"/>
  <c r="AB83" i="1" a="1"/>
  <c r="AB83" i="1" s="1"/>
  <c r="Z252" i="1" a="1"/>
  <c r="Z252" i="1" s="1"/>
  <c r="AB252" i="1" a="1"/>
  <c r="AB252" i="1" s="1"/>
  <c r="AA252" i="1" a="1"/>
  <c r="AA252" i="1" s="1"/>
  <c r="Z103" i="1" a="1"/>
  <c r="Z103" i="1" s="1"/>
  <c r="AA103" i="1" a="1"/>
  <c r="AA103" i="1" s="1"/>
  <c r="AB103" i="1" a="1"/>
  <c r="AB103" i="1" s="1"/>
  <c r="AB278" i="1" a="1"/>
  <c r="AB278" i="1" s="1"/>
  <c r="Z278" i="1" a="1"/>
  <c r="Z278" i="1" s="1"/>
  <c r="AA278" i="1" a="1"/>
  <c r="AA278" i="1" s="1"/>
  <c r="AA198" i="1" a="1"/>
  <c r="AA198" i="1" s="1"/>
  <c r="AB198" i="1" a="1"/>
  <c r="AB198" i="1" s="1"/>
  <c r="Z198" i="1" a="1"/>
  <c r="Z198" i="1" s="1"/>
  <c r="AB63" i="1" a="1"/>
  <c r="AB63" i="1" s="1"/>
  <c r="AB122" i="1" a="1"/>
  <c r="AB122" i="1" s="1"/>
  <c r="Z151" i="1" a="1"/>
  <c r="Z151" i="1" s="1"/>
  <c r="AB142" i="1" a="1"/>
  <c r="AB142" i="1" s="1"/>
  <c r="Z134" i="1" a="1"/>
  <c r="Z134" i="1" s="1"/>
  <c r="AB37" i="1" a="1"/>
  <c r="AB37" i="1" s="1"/>
  <c r="AA270" i="1" a="1"/>
  <c r="AA270" i="1" s="1"/>
  <c r="AB86" i="1" a="1"/>
  <c r="AB86" i="1" s="1"/>
  <c r="AB148" i="1" a="1"/>
  <c r="AB148" i="1" s="1"/>
  <c r="AA16" i="1" a="1"/>
  <c r="AA16" i="1" s="1"/>
  <c r="AB182" i="1" a="1"/>
  <c r="AB182" i="1" s="1"/>
  <c r="AA20" i="1" a="1"/>
  <c r="AA20" i="1" s="1"/>
  <c r="AA292" i="1" a="1"/>
  <c r="AA292" i="1" s="1"/>
  <c r="AB154" i="1" a="1"/>
  <c r="AB154" i="1" s="1"/>
  <c r="Z124" i="1" a="1"/>
  <c r="Z124" i="1" s="1"/>
  <c r="AA31" i="1" a="1"/>
  <c r="AA31" i="1" s="1"/>
  <c r="AB53" i="1" a="1"/>
  <c r="AB53" i="1" s="1"/>
  <c r="Z33" i="1" a="1"/>
  <c r="Z33" i="1" s="1"/>
  <c r="AA60" i="1" a="1"/>
  <c r="AA60" i="1" s="1"/>
  <c r="Z88" i="1" a="1"/>
  <c r="Z88" i="1" s="1"/>
  <c r="AA41" i="1" a="1"/>
  <c r="AA41" i="1" s="1"/>
  <c r="AB101" i="1" a="1"/>
  <c r="AB101" i="1" s="1"/>
  <c r="Z216" i="1" a="1"/>
  <c r="Z216" i="1" s="1"/>
  <c r="AA72" i="1" a="1"/>
  <c r="AA72" i="1" s="1"/>
  <c r="AA215" i="1" a="1"/>
  <c r="AA215" i="1" s="1"/>
  <c r="AA80" i="1" a="1"/>
  <c r="AA80" i="1" s="1"/>
  <c r="AB140" i="1" a="1"/>
  <c r="AB140" i="1" s="1"/>
  <c r="Z280" i="1" a="1"/>
  <c r="Z280" i="1" s="1"/>
  <c r="Z135" i="1" a="1"/>
  <c r="Z135" i="1" s="1"/>
  <c r="AA177" i="1" a="1"/>
  <c r="AA177" i="1" s="1"/>
  <c r="Z35" i="1" a="1"/>
  <c r="Z35" i="1" s="1"/>
  <c r="Z288" i="1" a="1"/>
  <c r="Z288" i="1" s="1"/>
  <c r="AA264" i="1" a="1"/>
  <c r="AA264" i="1" s="1"/>
  <c r="AB98" i="1" a="1"/>
  <c r="AB98" i="1" s="1"/>
  <c r="Z100" i="1" a="1"/>
  <c r="Z100" i="1" s="1"/>
  <c r="AB184" i="1" a="1"/>
  <c r="AB184" i="1" s="1"/>
  <c r="AB274" i="1" a="1"/>
  <c r="AB274" i="1" s="1"/>
  <c r="Z147" i="1" a="1"/>
  <c r="Z147" i="1" s="1"/>
  <c r="AB253" i="1" a="1"/>
  <c r="AB253" i="1" s="1"/>
  <c r="AB207" i="1" a="1"/>
  <c r="AB207" i="1" s="1"/>
  <c r="Z207" i="1" a="1"/>
  <c r="Z207" i="1" s="1"/>
  <c r="AA207" i="1" a="1"/>
  <c r="AA207" i="1" s="1"/>
  <c r="AB222" i="1" a="1"/>
  <c r="AB222" i="1" s="1"/>
  <c r="AA222" i="1" a="1"/>
  <c r="AA222" i="1" s="1"/>
  <c r="Z222" i="1" a="1"/>
  <c r="Z222" i="1" s="1"/>
  <c r="AB163" i="1" a="1"/>
  <c r="AB163" i="1" s="1"/>
  <c r="Z163" i="1" a="1"/>
  <c r="Z163" i="1" s="1"/>
  <c r="AA163" i="1" a="1"/>
  <c r="AA163" i="1" s="1"/>
  <c r="AB197" i="1" a="1"/>
  <c r="AB197" i="1" s="1"/>
  <c r="AB144" i="1" a="1"/>
  <c r="AB144" i="1" s="1"/>
  <c r="Z91" i="1" a="1"/>
  <c r="Z91" i="1" s="1"/>
  <c r="Z40" i="1" a="1"/>
  <c r="Z40" i="1" s="1"/>
  <c r="AA167" i="1" a="1"/>
  <c r="AA167" i="1" s="1"/>
  <c r="Z15" i="1" a="1"/>
  <c r="Z15" i="1" s="1"/>
  <c r="AA132" i="1" a="1"/>
  <c r="AA132" i="1" s="1"/>
  <c r="AA284" i="1" a="1"/>
  <c r="AA284" i="1" s="1"/>
  <c r="AA25" i="1" a="1"/>
  <c r="AA25" i="1" s="1"/>
  <c r="AB25" i="1" a="1"/>
  <c r="AB25" i="1" s="1"/>
  <c r="Z25" i="1" a="1"/>
  <c r="Z25" i="1" s="1"/>
  <c r="AA138" i="1" a="1"/>
  <c r="AA138" i="1" s="1"/>
  <c r="AB138" i="1" a="1"/>
  <c r="AB138" i="1" s="1"/>
  <c r="Z138" i="1" a="1"/>
  <c r="Z138" i="1" s="1"/>
  <c r="Z176" i="1" a="1"/>
  <c r="Z176" i="1" s="1"/>
  <c r="AA176" i="1" a="1"/>
  <c r="AA176" i="1" s="1"/>
  <c r="AB176" i="1" a="1"/>
  <c r="AB176" i="1" s="1"/>
  <c r="Z58" i="1" a="1"/>
  <c r="Z58" i="1" s="1"/>
  <c r="AA58" i="1" a="1"/>
  <c r="AA58" i="1" s="1"/>
  <c r="AB58" i="1" a="1"/>
  <c r="AB58" i="1" s="1"/>
  <c r="AA308" i="1" a="1"/>
  <c r="AA308" i="1" s="1"/>
  <c r="AB308" i="1" a="1"/>
  <c r="AB308" i="1" s="1"/>
  <c r="Z308" i="1" a="1"/>
  <c r="Z308" i="1" s="1"/>
  <c r="AB123" i="1" a="1"/>
  <c r="AB123" i="1" s="1"/>
  <c r="Z123" i="1" a="1"/>
  <c r="Z123" i="1" s="1"/>
  <c r="AA123" i="1" a="1"/>
  <c r="AA123" i="1" s="1"/>
  <c r="Z225" i="1" a="1"/>
  <c r="Z225" i="1" s="1"/>
  <c r="AA225" i="1" a="1"/>
  <c r="AA225" i="1" s="1"/>
  <c r="AB225" i="1" a="1"/>
  <c r="AB225" i="1" s="1"/>
  <c r="AB82" i="1" a="1"/>
  <c r="AB82" i="1" s="1"/>
  <c r="Z82" i="1" a="1"/>
  <c r="Z82" i="1" s="1"/>
  <c r="AA82" i="1" a="1"/>
  <c r="AA82" i="1" s="1"/>
  <c r="Z206" i="1" a="1"/>
  <c r="Z206" i="1" s="1"/>
  <c r="AA206" i="1" a="1"/>
  <c r="AA206" i="1" s="1"/>
  <c r="AB206" i="1" a="1"/>
  <c r="AB206" i="1" s="1"/>
  <c r="AA251" i="1" a="1"/>
  <c r="AA251" i="1" s="1"/>
  <c r="AB251" i="1" a="1"/>
  <c r="AB251" i="1" s="1"/>
  <c r="Z251" i="1" a="1"/>
  <c r="Z251" i="1" s="1"/>
  <c r="AA271" i="1" a="1"/>
  <c r="AA271" i="1" s="1"/>
  <c r="AB271" i="1" a="1"/>
  <c r="AB271" i="1" s="1"/>
  <c r="Z271" i="1" a="1"/>
  <c r="Z271" i="1" s="1"/>
  <c r="Z156" i="1" a="1"/>
  <c r="Z156" i="1" s="1"/>
  <c r="AA156" i="1" a="1"/>
  <c r="AA156" i="1" s="1"/>
  <c r="AB156" i="1" a="1"/>
  <c r="AB156" i="1" s="1"/>
  <c r="Z46" i="1" a="1"/>
  <c r="Z46" i="1" s="1"/>
  <c r="AA46" i="1" a="1"/>
  <c r="AA46" i="1" s="1"/>
  <c r="AB46" i="1" a="1"/>
  <c r="AB46" i="1" s="1"/>
  <c r="Z104" i="1" a="1"/>
  <c r="Z104" i="1" s="1"/>
  <c r="AA104" i="1" a="1"/>
  <c r="AA104" i="1" s="1"/>
  <c r="AB104" i="1" a="1"/>
  <c r="AB104" i="1" s="1"/>
  <c r="Z74" i="1" a="1"/>
  <c r="Z74" i="1" s="1"/>
  <c r="AA74" i="1" a="1"/>
  <c r="AA74" i="1" s="1"/>
  <c r="AB74" i="1" a="1"/>
  <c r="AB74" i="1" s="1"/>
  <c r="Z52" i="1" a="1"/>
  <c r="Z52" i="1" s="1"/>
  <c r="AA52" i="1" a="1"/>
  <c r="AA52" i="1" s="1"/>
  <c r="AB52" i="1" a="1"/>
  <c r="AB52" i="1" s="1"/>
  <c r="Z79" i="1" a="1"/>
  <c r="Z79" i="1" s="1"/>
  <c r="AA79" i="1" a="1"/>
  <c r="AA79" i="1" s="1"/>
  <c r="AB79" i="1" a="1"/>
  <c r="AB79" i="1" s="1"/>
  <c r="Z261" i="1" a="1"/>
  <c r="Z261" i="1" s="1"/>
  <c r="AA261" i="1" a="1"/>
  <c r="AA261" i="1" s="1"/>
  <c r="AB261" i="1" a="1"/>
  <c r="AB261" i="1" s="1"/>
  <c r="Z214" i="1" a="1"/>
  <c r="Z214" i="1" s="1"/>
  <c r="AA214" i="1" a="1"/>
  <c r="AA214" i="1" s="1"/>
  <c r="AB214" i="1" a="1"/>
  <c r="AB214" i="1" s="1"/>
  <c r="A222" i="3"/>
  <c r="A196" i="3"/>
  <c r="AA63" i="1" a="1"/>
  <c r="AA63" i="1" s="1"/>
  <c r="AA122" i="1" a="1"/>
  <c r="AA122" i="1" s="1"/>
  <c r="AB90" i="1" a="1"/>
  <c r="AB90" i="1" s="1"/>
  <c r="AA142" i="1" a="1"/>
  <c r="AA142" i="1" s="1"/>
  <c r="AB134" i="1" a="1"/>
  <c r="AB134" i="1" s="1"/>
  <c r="AB22" i="1" a="1"/>
  <c r="AB22" i="1" s="1"/>
  <c r="Z270" i="1" a="1"/>
  <c r="Z270" i="1" s="1"/>
  <c r="AA86" i="1" a="1"/>
  <c r="AA86" i="1" s="1"/>
  <c r="Z87" i="1" a="1"/>
  <c r="Z87" i="1" s="1"/>
  <c r="Z16" i="1" a="1"/>
  <c r="Z16" i="1" s="1"/>
  <c r="AA182" i="1" a="1"/>
  <c r="AA182" i="1" s="1"/>
  <c r="Z226" i="1" a="1"/>
  <c r="Z226" i="1" s="1"/>
  <c r="Z292" i="1" a="1"/>
  <c r="Z292" i="1" s="1"/>
  <c r="AA154" i="1" a="1"/>
  <c r="AA154" i="1" s="1"/>
  <c r="AB120" i="1" a="1"/>
  <c r="AB120" i="1" s="1"/>
  <c r="Z31" i="1" a="1"/>
  <c r="Z31" i="1" s="1"/>
  <c r="AA53" i="1" a="1"/>
  <c r="AA53" i="1" s="1"/>
  <c r="AB200" i="1" a="1"/>
  <c r="AB200" i="1" s="1"/>
  <c r="Z60" i="1" a="1"/>
  <c r="Z60" i="1" s="1"/>
  <c r="AB45" i="1" a="1"/>
  <c r="AB45" i="1" s="1"/>
  <c r="Z41" i="1" a="1"/>
  <c r="Z41" i="1" s="1"/>
  <c r="AA101" i="1" a="1"/>
  <c r="AA101" i="1" s="1"/>
  <c r="AB210" i="1" a="1"/>
  <c r="AB210" i="1" s="1"/>
  <c r="Z72" i="1" a="1"/>
  <c r="Z72" i="1" s="1"/>
  <c r="Z215" i="1" a="1"/>
  <c r="Z215" i="1" s="1"/>
  <c r="Z49" i="1" a="1"/>
  <c r="Z49" i="1" s="1"/>
  <c r="AA140" i="1" a="1"/>
  <c r="AA140" i="1" s="1"/>
  <c r="AB280" i="1" a="1"/>
  <c r="AB280" i="1" s="1"/>
  <c r="AB71" i="1" a="1"/>
  <c r="AB71" i="1" s="1"/>
  <c r="Z177" i="1" a="1"/>
  <c r="Z177" i="1" s="1"/>
  <c r="AB35" i="1" a="1"/>
  <c r="AB35" i="1" s="1"/>
  <c r="Z13" i="1" a="1"/>
  <c r="Z13" i="1" s="1"/>
  <c r="Z264" i="1" a="1"/>
  <c r="Z264" i="1" s="1"/>
  <c r="AA98" i="1" a="1"/>
  <c r="AA98" i="1" s="1"/>
  <c r="AB196" i="1" a="1"/>
  <c r="AB196" i="1" s="1"/>
  <c r="Z184" i="1" a="1"/>
  <c r="Z184" i="1" s="1"/>
  <c r="AA274" i="1" a="1"/>
  <c r="AA274" i="1" s="1"/>
  <c r="AA108" i="1" a="1"/>
  <c r="AA108" i="1" s="1"/>
  <c r="AA253" i="1" a="1"/>
  <c r="AA253" i="1" s="1"/>
  <c r="AA217" i="1" a="1"/>
  <c r="AA217" i="1" s="1"/>
  <c r="AB217" i="1" a="1"/>
  <c r="AB217" i="1" s="1"/>
  <c r="Z217" i="1" a="1"/>
  <c r="Z217" i="1" s="1"/>
  <c r="AA259" i="1" a="1"/>
  <c r="AA259" i="1" s="1"/>
  <c r="AB137" i="1" a="1"/>
  <c r="AB137" i="1" s="1"/>
  <c r="Z95" i="1" a="1"/>
  <c r="Z95" i="1" s="1"/>
  <c r="Z201" i="1" a="1"/>
  <c r="Z201" i="1" s="1"/>
  <c r="AA19" i="1" a="1"/>
  <c r="AA19" i="1" s="1"/>
  <c r="Z286" i="1" a="1"/>
  <c r="Z286" i="1" s="1"/>
  <c r="AA286" i="1" a="1"/>
  <c r="AA286" i="1" s="1"/>
  <c r="AB286" i="1" a="1"/>
  <c r="AB286" i="1" s="1"/>
  <c r="Z111" i="1" a="1"/>
  <c r="Z111" i="1" s="1"/>
  <c r="AA111" i="1" a="1"/>
  <c r="AA111" i="1" s="1"/>
  <c r="AB111" i="1" a="1"/>
  <c r="AB111" i="1" s="1"/>
  <c r="AB267" i="1" a="1"/>
  <c r="AB267" i="1" s="1"/>
  <c r="Z267" i="1" a="1"/>
  <c r="Z267" i="1" s="1"/>
  <c r="AA267" i="1" a="1"/>
  <c r="AA267" i="1" s="1"/>
  <c r="Z51" i="1" a="1"/>
  <c r="Z51" i="1" s="1"/>
  <c r="AA51" i="1" a="1"/>
  <c r="AA51" i="1" s="1"/>
  <c r="AB51" i="1" a="1"/>
  <c r="AB51" i="1" s="1"/>
  <c r="AA106" i="1" a="1"/>
  <c r="AA106" i="1" s="1"/>
  <c r="AB106" i="1" a="1"/>
  <c r="AB106" i="1" s="1"/>
  <c r="Z106" i="1" a="1"/>
  <c r="Z106" i="1" s="1"/>
  <c r="Z64" i="1" a="1"/>
  <c r="Z64" i="1" s="1"/>
  <c r="AA64" i="1" a="1"/>
  <c r="AA64" i="1" s="1"/>
  <c r="AB64" i="1" a="1"/>
  <c r="AB64" i="1" s="1"/>
  <c r="Z99" i="1" a="1"/>
  <c r="Z99" i="1" s="1"/>
  <c r="AA99" i="1" a="1"/>
  <c r="AA99" i="1" s="1"/>
  <c r="AB99" i="1" a="1"/>
  <c r="AB99" i="1" s="1"/>
  <c r="Z236" i="1" a="1"/>
  <c r="Z236" i="1" s="1"/>
  <c r="AA236" i="1" a="1"/>
  <c r="AA236" i="1" s="1"/>
  <c r="AB236" i="1" a="1"/>
  <c r="AB236" i="1" s="1"/>
  <c r="Z159" i="1" a="1"/>
  <c r="Z159" i="1" s="1"/>
  <c r="AA159" i="1" a="1"/>
  <c r="AA159" i="1" s="1"/>
  <c r="AB159" i="1" a="1"/>
  <c r="AB159" i="1" s="1"/>
  <c r="Z38" i="1" a="1"/>
  <c r="Z38" i="1" s="1"/>
  <c r="AA38" i="1" a="1"/>
  <c r="AA38" i="1" s="1"/>
  <c r="AB38" i="1" a="1"/>
  <c r="AB38" i="1" s="1"/>
  <c r="Z199" i="1" a="1"/>
  <c r="Z199" i="1" s="1"/>
  <c r="AA199" i="1" a="1"/>
  <c r="AA199" i="1" s="1"/>
  <c r="AB199" i="1" a="1"/>
  <c r="AB199" i="1" s="1"/>
  <c r="AA127" i="1" a="1"/>
  <c r="AA127" i="1" s="1"/>
  <c r="AB127" i="1" a="1"/>
  <c r="AB127" i="1" s="1"/>
  <c r="Z127" i="1" a="1"/>
  <c r="Z127" i="1" s="1"/>
  <c r="AA152" i="1" a="1"/>
  <c r="AA152" i="1" s="1"/>
  <c r="AB152" i="1" a="1"/>
  <c r="AB152" i="1" s="1"/>
  <c r="Z152" i="1" a="1"/>
  <c r="Z152" i="1" s="1"/>
  <c r="Z11" i="1" a="1"/>
  <c r="Z11" i="1" s="1"/>
  <c r="AA11" i="1" a="1"/>
  <c r="AA11" i="1" s="1"/>
  <c r="AB11" i="1" a="1"/>
  <c r="AB11" i="1" s="1"/>
  <c r="Z65" i="1" a="1"/>
  <c r="Z65" i="1" s="1"/>
  <c r="AA65" i="1" a="1"/>
  <c r="AA65" i="1" s="1"/>
  <c r="AB65" i="1" a="1"/>
  <c r="AB65" i="1" s="1"/>
  <c r="AA114" i="1" a="1"/>
  <c r="AA114" i="1" s="1"/>
  <c r="AB114" i="1" a="1"/>
  <c r="AB114" i="1" s="1"/>
  <c r="Z114" i="1" a="1"/>
  <c r="Z114" i="1" s="1"/>
  <c r="A286" i="9"/>
  <c r="T286" i="9" s="1"/>
  <c r="F286" i="9" s="1" a="1"/>
  <c r="F286" i="9" s="1"/>
  <c r="AB193" i="1" a="1"/>
  <c r="AB193" i="1" s="1"/>
  <c r="Z122" i="1" a="1"/>
  <c r="Z122" i="1" s="1"/>
  <c r="AA90" i="1" a="1"/>
  <c r="AA90" i="1" s="1"/>
  <c r="AB290" i="1" a="1"/>
  <c r="AB290" i="1" s="1"/>
  <c r="AA134" i="1" a="1"/>
  <c r="AA134" i="1" s="1"/>
  <c r="AA22" i="1" a="1"/>
  <c r="AA22" i="1" s="1"/>
  <c r="AB30" i="1" a="1"/>
  <c r="AB30" i="1" s="1"/>
  <c r="Z86" i="1" a="1"/>
  <c r="Z86" i="1" s="1"/>
  <c r="AB87" i="1" a="1"/>
  <c r="AB87" i="1" s="1"/>
  <c r="AB141" i="1" a="1"/>
  <c r="AB141" i="1" s="1"/>
  <c r="Z182" i="1" a="1"/>
  <c r="Z182" i="1" s="1"/>
  <c r="AB226" i="1" a="1"/>
  <c r="AB226" i="1" s="1"/>
  <c r="AB191" i="1" a="1"/>
  <c r="AB191" i="1" s="1"/>
  <c r="Z154" i="1" a="1"/>
  <c r="Z154" i="1" s="1"/>
  <c r="AA120" i="1" a="1"/>
  <c r="AA120" i="1" s="1"/>
  <c r="AA75" i="1" a="1"/>
  <c r="AA75" i="1" s="1"/>
  <c r="Z53" i="1" a="1"/>
  <c r="Z53" i="1" s="1"/>
  <c r="AA200" i="1" a="1"/>
  <c r="AA200" i="1" s="1"/>
  <c r="AA285" i="1" a="1"/>
  <c r="AA285" i="1" s="1"/>
  <c r="AA45" i="1" a="1"/>
  <c r="AA45" i="1" s="1"/>
  <c r="AB102" i="1" a="1"/>
  <c r="AB102" i="1" s="1"/>
  <c r="Z101" i="1" a="1"/>
  <c r="Z101" i="1" s="1"/>
  <c r="AA210" i="1" a="1"/>
  <c r="AA210" i="1" s="1"/>
  <c r="Z116" i="1" a="1"/>
  <c r="Z116" i="1" s="1"/>
  <c r="AB215" i="1" a="1"/>
  <c r="AB215" i="1" s="1"/>
  <c r="AB49" i="1" a="1"/>
  <c r="AB49" i="1" s="1"/>
  <c r="AB242" i="1" a="1"/>
  <c r="AB242" i="1" s="1"/>
  <c r="AA280" i="1" a="1"/>
  <c r="AA280" i="1" s="1"/>
  <c r="AA71" i="1" a="1"/>
  <c r="AA71" i="1" s="1"/>
  <c r="AA227" i="1" a="1"/>
  <c r="AA227" i="1" s="1"/>
  <c r="AA35" i="1" a="1"/>
  <c r="AA35" i="1" s="1"/>
  <c r="AB13" i="1" a="1"/>
  <c r="AB13" i="1" s="1"/>
  <c r="Z173" i="1" a="1"/>
  <c r="Z173" i="1" s="1"/>
  <c r="Z98" i="1" a="1"/>
  <c r="Z98" i="1" s="1"/>
  <c r="AA196" i="1" a="1"/>
  <c r="AA196" i="1" s="1"/>
  <c r="AB77" i="1" a="1"/>
  <c r="AB77" i="1" s="1"/>
  <c r="Z274" i="1" a="1"/>
  <c r="Z274" i="1" s="1"/>
  <c r="Z108" i="1" a="1"/>
  <c r="Z108" i="1" s="1"/>
  <c r="AB57" i="1" a="1"/>
  <c r="AB57" i="1" s="1"/>
  <c r="Z244" i="1" a="1"/>
  <c r="Z244" i="1" s="1"/>
  <c r="AA244" i="1" a="1"/>
  <c r="AA244" i="1" s="1"/>
  <c r="AB244" i="1" a="1"/>
  <c r="AB244" i="1" s="1"/>
  <c r="Z220" i="1" a="1"/>
  <c r="Z220" i="1" s="1"/>
  <c r="AA220" i="1" a="1"/>
  <c r="AA220" i="1" s="1"/>
  <c r="AB220" i="1" a="1"/>
  <c r="AB220" i="1" s="1"/>
  <c r="Z145" i="1" a="1"/>
  <c r="Z145" i="1" s="1"/>
  <c r="AA145" i="1" a="1"/>
  <c r="AA145" i="1" s="1"/>
  <c r="AB145" i="1" a="1"/>
  <c r="AB145" i="1" s="1"/>
  <c r="Z69" i="1" a="1"/>
  <c r="Z69" i="1" s="1"/>
  <c r="AA69" i="1" a="1"/>
  <c r="AA69" i="1" s="1"/>
  <c r="AB69" i="1" a="1"/>
  <c r="AB69" i="1" s="1"/>
  <c r="Z10" i="1" a="1"/>
  <c r="Z10" i="1" s="1"/>
  <c r="AA10" i="1" a="1"/>
  <c r="AA10" i="1" s="1"/>
  <c r="AB10" i="1" a="1"/>
  <c r="AB10" i="1" s="1"/>
  <c r="Z107" i="1" a="1"/>
  <c r="Z107" i="1" s="1"/>
  <c r="AA107" i="1" a="1"/>
  <c r="AA107" i="1" s="1"/>
  <c r="AB107" i="1" a="1"/>
  <c r="AB107" i="1" s="1"/>
  <c r="Z62" i="1" a="1"/>
  <c r="Z62" i="1" s="1"/>
  <c r="AA62" i="1" a="1"/>
  <c r="AA62" i="1" s="1"/>
  <c r="AB62" i="1" a="1"/>
  <c r="AB62" i="1" s="1"/>
  <c r="AB8" i="1" a="1"/>
  <c r="AB8" i="1" s="1"/>
  <c r="Z8" i="1" a="1"/>
  <c r="Z8" i="1" s="1"/>
  <c r="AA8" i="1" a="1"/>
  <c r="AA8" i="1" s="1"/>
  <c r="AA193" i="1" a="1"/>
  <c r="AA193" i="1" s="1"/>
  <c r="AB131" i="1" a="1"/>
  <c r="AB131" i="1" s="1"/>
  <c r="Z90" i="1" a="1"/>
  <c r="Z90" i="1" s="1"/>
  <c r="AA290" i="1" a="1"/>
  <c r="AA290" i="1" s="1"/>
  <c r="AB190" i="1" a="1"/>
  <c r="AB190" i="1" s="1"/>
  <c r="Z22" i="1" a="1"/>
  <c r="Z22" i="1" s="1"/>
  <c r="AA30" i="1" a="1"/>
  <c r="AA30" i="1" s="1"/>
  <c r="AA144" i="1" a="1"/>
  <c r="AA144" i="1" s="1"/>
  <c r="AA87" i="1" a="1"/>
  <c r="AA87" i="1" s="1"/>
  <c r="AA141" i="1" a="1"/>
  <c r="AA141" i="1" s="1"/>
  <c r="AB183" i="1" a="1"/>
  <c r="AB183" i="1" s="1"/>
  <c r="AA226" i="1" a="1"/>
  <c r="AA226" i="1" s="1"/>
  <c r="AA191" i="1" a="1"/>
  <c r="AA191" i="1" s="1"/>
  <c r="AA201" i="1" a="1"/>
  <c r="AA201" i="1" s="1"/>
  <c r="Z120" i="1" a="1"/>
  <c r="Z120" i="1" s="1"/>
  <c r="Z75" i="1" a="1"/>
  <c r="Z75" i="1" s="1"/>
  <c r="AB40" i="1" a="1"/>
  <c r="AB40" i="1" s="1"/>
  <c r="Z200" i="1" a="1"/>
  <c r="Z200" i="1" s="1"/>
  <c r="AB285" i="1" a="1"/>
  <c r="AB285" i="1" s="1"/>
  <c r="Z45" i="1" a="1"/>
  <c r="Z45" i="1" s="1"/>
  <c r="AA102" i="1" a="1"/>
  <c r="AA102" i="1" s="1"/>
  <c r="Z68" i="1" a="1"/>
  <c r="Z68" i="1" s="1"/>
  <c r="Z210" i="1" a="1"/>
  <c r="Z210" i="1" s="1"/>
  <c r="AB116" i="1" a="1"/>
  <c r="AB116" i="1" s="1"/>
  <c r="Z188" i="1" a="1"/>
  <c r="Z188" i="1" s="1"/>
  <c r="AA49" i="1" a="1"/>
  <c r="AA49" i="1" s="1"/>
  <c r="AA242" i="1" a="1"/>
  <c r="AA242" i="1" s="1"/>
  <c r="Z132" i="1" a="1"/>
  <c r="Z132" i="1" s="1"/>
  <c r="Z71" i="1" a="1"/>
  <c r="Z71" i="1" s="1"/>
  <c r="AB227" i="1" a="1"/>
  <c r="AB227" i="1" s="1"/>
  <c r="AB67" i="1" a="1"/>
  <c r="AB67" i="1" s="1"/>
  <c r="AA13" i="1" a="1"/>
  <c r="AA13" i="1" s="1"/>
  <c r="AB173" i="1" a="1"/>
  <c r="AB173" i="1" s="1"/>
  <c r="AB139" i="1" a="1"/>
  <c r="AB139" i="1" s="1"/>
  <c r="Z196" i="1" a="1"/>
  <c r="Z196" i="1" s="1"/>
  <c r="AA77" i="1" a="1"/>
  <c r="AA77" i="1" s="1"/>
  <c r="Z284" i="1" a="1"/>
  <c r="Z284" i="1" s="1"/>
  <c r="AB108" i="1" a="1"/>
  <c r="AB108" i="1" s="1"/>
  <c r="AA57" i="1" a="1"/>
  <c r="AA57" i="1" s="1"/>
  <c r="AA188" i="1" a="1"/>
  <c r="AA188" i="1" s="1"/>
  <c r="Z67" i="1" a="1"/>
  <c r="Z67" i="1" s="1"/>
  <c r="AB289" i="1" a="1"/>
  <c r="AB289" i="1" s="1"/>
  <c r="AA289" i="1" a="1"/>
  <c r="AA289" i="1" s="1"/>
  <c r="Z289" i="1" a="1"/>
  <c r="Z289" i="1" s="1"/>
  <c r="Z257" i="1" a="1"/>
  <c r="Z257" i="1" s="1"/>
  <c r="AA257" i="1" a="1"/>
  <c r="AA257" i="1" s="1"/>
  <c r="AB257" i="1" a="1"/>
  <c r="AB257" i="1" s="1"/>
  <c r="Z307" i="1" a="1"/>
  <c r="Z307" i="1" s="1"/>
  <c r="AA307" i="1" a="1"/>
  <c r="AA307" i="1" s="1"/>
  <c r="AB307" i="1" a="1"/>
  <c r="AB307" i="1" s="1"/>
  <c r="AB243" i="1" a="1"/>
  <c r="AB243" i="1" s="1"/>
  <c r="Z243" i="1" a="1"/>
  <c r="Z243" i="1" s="1"/>
  <c r="AA243" i="1" a="1"/>
  <c r="AA243" i="1" s="1"/>
  <c r="Z234" i="1" a="1"/>
  <c r="Z234" i="1" s="1"/>
  <c r="AA234" i="1" a="1"/>
  <c r="AA234" i="1" s="1"/>
  <c r="AB234" i="1" a="1"/>
  <c r="AB234" i="1" s="1"/>
  <c r="AA273" i="1" a="1"/>
  <c r="AA273" i="1" s="1"/>
  <c r="AB273" i="1" a="1"/>
  <c r="AB273" i="1" s="1"/>
  <c r="Z273" i="1" a="1"/>
  <c r="Z273" i="1" s="1"/>
  <c r="Z112" i="1" a="1"/>
  <c r="Z112" i="1" s="1"/>
  <c r="AA112" i="1" a="1"/>
  <c r="AA112" i="1" s="1"/>
  <c r="AB112" i="1" a="1"/>
  <c r="AB112" i="1" s="1"/>
  <c r="Z117" i="1" a="1"/>
  <c r="Z117" i="1" s="1"/>
  <c r="AA117" i="1" a="1"/>
  <c r="AA117" i="1" s="1"/>
  <c r="AB117" i="1" a="1"/>
  <c r="AB117" i="1" s="1"/>
  <c r="Z85" i="1" a="1"/>
  <c r="Z85" i="1" s="1"/>
  <c r="AA85" i="1" a="1"/>
  <c r="AA85" i="1" s="1"/>
  <c r="AB85" i="1" a="1"/>
  <c r="AB85" i="1" s="1"/>
  <c r="Z238" i="1" a="1"/>
  <c r="Z238" i="1" s="1"/>
  <c r="AA238" i="1" a="1"/>
  <c r="AA238" i="1" s="1"/>
  <c r="AB238" i="1" a="1"/>
  <c r="AB238" i="1" s="1"/>
  <c r="Z54" i="1" a="1"/>
  <c r="Z54" i="1" s="1"/>
  <c r="AA54" i="1" a="1"/>
  <c r="AA54" i="1" s="1"/>
  <c r="AB54" i="1" a="1"/>
  <c r="AB54" i="1" s="1"/>
  <c r="Z59" i="1" a="1"/>
  <c r="Z59" i="1" s="1"/>
  <c r="AA59" i="1" a="1"/>
  <c r="AA59" i="1" s="1"/>
  <c r="AB59" i="1" a="1"/>
  <c r="AB59" i="1" s="1"/>
  <c r="Z105" i="1" a="1"/>
  <c r="Z105" i="1" s="1"/>
  <c r="AA105" i="1" a="1"/>
  <c r="AA105" i="1" s="1"/>
  <c r="AB105" i="1" a="1"/>
  <c r="AB105" i="1" s="1"/>
  <c r="Z212" i="1" a="1"/>
  <c r="Z212" i="1" s="1"/>
  <c r="AA212" i="1" a="1"/>
  <c r="AA212" i="1" s="1"/>
  <c r="AB212" i="1" a="1"/>
  <c r="AB212" i="1" s="1"/>
  <c r="AB93" i="1" a="1"/>
  <c r="AB93" i="1" s="1"/>
  <c r="Z93" i="1" a="1"/>
  <c r="Z93" i="1" s="1"/>
  <c r="AA93" i="1" a="1"/>
  <c r="AA93" i="1" s="1"/>
  <c r="Z223" i="1" a="1"/>
  <c r="Z223" i="1" s="1"/>
  <c r="AA223" i="1" a="1"/>
  <c r="AA223" i="1" s="1"/>
  <c r="AB223" i="1" a="1"/>
  <c r="AB223" i="1" s="1"/>
  <c r="Z43" i="1" a="1"/>
  <c r="Z43" i="1" s="1"/>
  <c r="AA43" i="1" a="1"/>
  <c r="AA43" i="1" s="1"/>
  <c r="AB43" i="1" a="1"/>
  <c r="AB43" i="1" s="1"/>
  <c r="Z126" i="1" a="1"/>
  <c r="Z126" i="1" s="1"/>
  <c r="AA126" i="1" a="1"/>
  <c r="AA126" i="1" s="1"/>
  <c r="AB126" i="1" a="1"/>
  <c r="AB126" i="1" s="1"/>
  <c r="Z44" i="1" a="1"/>
  <c r="Z44" i="1" s="1"/>
  <c r="AA44" i="1" a="1"/>
  <c r="AA44" i="1" s="1"/>
  <c r="AB44" i="1" a="1"/>
  <c r="AB44" i="1" s="1"/>
  <c r="AB174" i="1" a="1"/>
  <c r="AB174" i="1" s="1"/>
  <c r="Z174" i="1" a="1"/>
  <c r="Z174" i="1" s="1"/>
  <c r="AA174" i="1" a="1"/>
  <c r="AA174" i="1" s="1"/>
  <c r="AB259" i="1" a="1"/>
  <c r="AB259" i="1" s="1"/>
  <c r="Z193" i="1" a="1"/>
  <c r="Z193" i="1" s="1"/>
  <c r="AA131" i="1" a="1"/>
  <c r="AA131" i="1" s="1"/>
  <c r="AA197" i="1" a="1"/>
  <c r="AA197" i="1" s="1"/>
  <c r="Z290" i="1" a="1"/>
  <c r="Z290" i="1" s="1"/>
  <c r="Z190" i="1" a="1"/>
  <c r="Z190" i="1" s="1"/>
  <c r="AB235" i="1" a="1"/>
  <c r="AB235" i="1" s="1"/>
  <c r="Z30" i="1" a="1"/>
  <c r="Z30" i="1" s="1"/>
  <c r="Z144" i="1" a="1"/>
  <c r="Z144" i="1" s="1"/>
  <c r="AA95" i="1" a="1"/>
  <c r="AA95" i="1" s="1"/>
  <c r="Z141" i="1" a="1"/>
  <c r="Z141" i="1" s="1"/>
  <c r="AA183" i="1" a="1"/>
  <c r="AA183" i="1" s="1"/>
  <c r="AA91" i="1" a="1"/>
  <c r="AA91" i="1" s="1"/>
  <c r="Z191" i="1" a="1"/>
  <c r="Z191" i="1" s="1"/>
  <c r="AB201" i="1" a="1"/>
  <c r="AB201" i="1" s="1"/>
  <c r="AB161" i="1" a="1"/>
  <c r="AB161" i="1" s="1"/>
  <c r="AB75" i="1" a="1"/>
  <c r="AB75" i="1" s="1"/>
  <c r="AA40" i="1" a="1"/>
  <c r="AA40" i="1" s="1"/>
  <c r="AA192" i="1" a="1"/>
  <c r="AA192" i="1" s="1"/>
  <c r="Z285" i="1" a="1"/>
  <c r="Z285" i="1" s="1"/>
  <c r="AB119" i="1" a="1"/>
  <c r="AB119" i="1" s="1"/>
  <c r="Z102" i="1" a="1"/>
  <c r="Z102" i="1" s="1"/>
  <c r="AB68" i="1" a="1"/>
  <c r="AB68" i="1" s="1"/>
  <c r="AB175" i="1" a="1"/>
  <c r="AB175" i="1" s="1"/>
  <c r="AA116" i="1" a="1"/>
  <c r="AA116" i="1" s="1"/>
  <c r="AB188" i="1" a="1"/>
  <c r="AB188" i="1" s="1"/>
  <c r="AA15" i="1" a="1"/>
  <c r="AA15" i="1" s="1"/>
  <c r="Z242" i="1" a="1"/>
  <c r="Z242" i="1" s="1"/>
  <c r="AB132" i="1" a="1"/>
  <c r="AB132" i="1" s="1"/>
  <c r="AB24" i="1" a="1"/>
  <c r="AB24" i="1" s="1"/>
  <c r="Z227" i="1" a="1"/>
  <c r="Z227" i="1" s="1"/>
  <c r="AA67" i="1" a="1"/>
  <c r="AA67" i="1" s="1"/>
  <c r="AB48" i="1" a="1"/>
  <c r="AB48" i="1" s="1"/>
  <c r="AA173" i="1" a="1"/>
  <c r="AA173" i="1" s="1"/>
  <c r="AA139" i="1" a="1"/>
  <c r="AA139" i="1" s="1"/>
  <c r="AB19" i="1" a="1"/>
  <c r="AB19" i="1" s="1"/>
  <c r="Z77" i="1" a="1"/>
  <c r="Z77" i="1" s="1"/>
  <c r="AB284" i="1" a="1"/>
  <c r="AB284" i="1" s="1"/>
  <c r="AB248" i="1" a="1"/>
  <c r="AB248" i="1" s="1"/>
  <c r="A256" i="1"/>
  <c r="AE256" i="1" s="1"/>
  <c r="A95" i="3"/>
  <c r="A149" i="3"/>
  <c r="A294" i="1"/>
  <c r="O294" i="1" s="1"/>
  <c r="A128" i="1"/>
  <c r="R128" i="1" s="1"/>
  <c r="A189" i="9"/>
  <c r="R189" i="9" s="1"/>
  <c r="AC189" i="9" s="1"/>
  <c r="A160" i="3"/>
  <c r="A31" i="9"/>
  <c r="A287" i="3"/>
  <c r="A177" i="9"/>
  <c r="AA177" i="9" s="1"/>
  <c r="A251" i="3"/>
  <c r="A238" i="9"/>
  <c r="T238" i="9" s="1"/>
  <c r="F238" i="9" s="1" a="1"/>
  <c r="F238" i="9" s="1"/>
  <c r="A23" i="3"/>
  <c r="A66" i="9"/>
  <c r="AD66" i="9" s="1"/>
  <c r="AE66" i="9" s="1"/>
  <c r="A79" i="3"/>
  <c r="A277" i="9"/>
  <c r="AD277" i="9" s="1"/>
  <c r="A183" i="3"/>
  <c r="A193" i="9"/>
  <c r="R193" i="9" s="1"/>
  <c r="AC193" i="9" s="1"/>
  <c r="A188" i="3"/>
  <c r="A45" i="9"/>
  <c r="R45" i="9" s="1"/>
  <c r="AC45" i="9" s="1"/>
  <c r="A232" i="3"/>
  <c r="A44" i="9"/>
  <c r="R44" i="9" s="1"/>
  <c r="AC44" i="9" s="1"/>
  <c r="A52" i="3"/>
  <c r="A237" i="9"/>
  <c r="N237" i="9" s="1"/>
  <c r="A280" i="3"/>
  <c r="A255" i="1"/>
  <c r="W255" i="1" s="1"/>
  <c r="A247" i="9"/>
  <c r="AD247" i="9" s="1"/>
  <c r="A233" i="9"/>
  <c r="M233" i="9" s="1"/>
  <c r="A17" i="3"/>
  <c r="A311" i="9"/>
  <c r="AD311" i="9" s="1"/>
  <c r="AE311" i="9" s="1"/>
  <c r="A138" i="3"/>
  <c r="A213" i="9"/>
  <c r="A49" i="3"/>
  <c r="R30" i="9"/>
  <c r="A128" i="9"/>
  <c r="AD128" i="9" s="1"/>
  <c r="A102" i="3"/>
  <c r="A155" i="9"/>
  <c r="R155" i="9" s="1"/>
  <c r="AC155" i="9" s="1"/>
  <c r="A159" i="3"/>
  <c r="A173" i="9"/>
  <c r="R173" i="9" s="1"/>
  <c r="AC173" i="9" s="1"/>
  <c r="A206" i="3"/>
  <c r="A42" i="9"/>
  <c r="A223" i="3"/>
  <c r="A215" i="9"/>
  <c r="R215" i="9" s="1"/>
  <c r="AC215" i="9" s="1"/>
  <c r="A21" i="3"/>
  <c r="A202" i="9"/>
  <c r="Z202" i="9" s="1"/>
  <c r="A111" i="3"/>
  <c r="A303" i="3"/>
  <c r="A166" i="1"/>
  <c r="A258" i="1"/>
  <c r="R258" i="1" s="1"/>
  <c r="A96" i="1"/>
  <c r="AE96" i="1" s="1"/>
  <c r="A130" i="1"/>
  <c r="R130" i="1" s="1"/>
  <c r="A268" i="1"/>
  <c r="AE268" i="1" s="1"/>
  <c r="A189" i="1"/>
  <c r="R189" i="1" s="1"/>
  <c r="R234" i="9"/>
  <c r="AC234" i="9" s="1"/>
  <c r="V234" i="9"/>
  <c r="T185" i="9"/>
  <c r="F185" i="9" s="1" a="1"/>
  <c r="F185" i="9" s="1"/>
  <c r="Y185" i="9"/>
  <c r="U234" i="9"/>
  <c r="K185" i="9"/>
  <c r="L234" i="9"/>
  <c r="W234" i="9"/>
  <c r="M234" i="9"/>
  <c r="Q185" i="9"/>
  <c r="E185" i="9" s="1" a="1"/>
  <c r="E185" i="9" s="1"/>
  <c r="W185" i="9"/>
  <c r="Z185" i="9"/>
  <c r="AA185" i="9"/>
  <c r="T234" i="9"/>
  <c r="F234" i="9" s="1" a="1"/>
  <c r="F234" i="9" s="1"/>
  <c r="L185" i="9"/>
  <c r="N185" i="9"/>
  <c r="O185" i="9"/>
  <c r="O234" i="9"/>
  <c r="U185" i="9"/>
  <c r="Q234" i="9"/>
  <c r="E234" i="9" s="1" a="1"/>
  <c r="E234" i="9" s="1"/>
  <c r="N234" i="9"/>
  <c r="X185" i="9"/>
  <c r="X234" i="9"/>
  <c r="AD185" i="9"/>
  <c r="Y234" i="9"/>
  <c r="S234" i="9"/>
  <c r="V185" i="9"/>
  <c r="R185" i="9"/>
  <c r="AC185" i="9" s="1"/>
  <c r="AA234" i="9"/>
  <c r="Z234" i="9"/>
  <c r="P234" i="9"/>
  <c r="K234" i="9"/>
  <c r="M185" i="9"/>
  <c r="P185" i="9"/>
  <c r="S185" i="9"/>
  <c r="AD234" i="9"/>
  <c r="A5" i="1"/>
  <c r="W5" i="1" s="1"/>
  <c r="A246" i="1"/>
  <c r="L246" i="1" s="1"/>
  <c r="A153" i="1"/>
  <c r="AE153" i="1" s="1"/>
  <c r="A125" i="1"/>
  <c r="AE125" i="1" s="1"/>
  <c r="A211" i="1"/>
  <c r="Q211" i="1" s="1"/>
  <c r="E211" i="1" s="1" a="1"/>
  <c r="E211" i="1" s="1"/>
  <c r="AE6" i="1"/>
  <c r="R6" i="1"/>
  <c r="A202" i="1"/>
  <c r="X202" i="1" s="1"/>
  <c r="A50" i="1"/>
  <c r="M50" i="1" s="1"/>
  <c r="R8" i="1"/>
  <c r="A260" i="1"/>
  <c r="R260" i="1" s="1"/>
  <c r="AE8" i="1"/>
  <c r="A304" i="1"/>
  <c r="S304" i="1" s="1"/>
  <c r="AB172" i="9"/>
  <c r="AE91" i="1"/>
  <c r="R286" i="1"/>
  <c r="AE286" i="1"/>
  <c r="R52" i="1"/>
  <c r="AE52" i="1"/>
  <c r="AE66" i="1"/>
  <c r="R66" i="1"/>
  <c r="AE261" i="1"/>
  <c r="R261" i="1"/>
  <c r="AD161" i="9"/>
  <c r="AE161" i="9" s="1"/>
  <c r="AE31" i="1"/>
  <c r="R184" i="1"/>
  <c r="AE175" i="1"/>
  <c r="AE292" i="1"/>
  <c r="AE57" i="1"/>
  <c r="R292" i="1"/>
  <c r="AE25" i="1"/>
  <c r="R25" i="1"/>
  <c r="AE234" i="1"/>
  <c r="R234" i="1"/>
  <c r="AC193" i="1"/>
  <c r="AC141" i="1"/>
  <c r="AB133" i="9"/>
  <c r="AE162" i="1"/>
  <c r="R162" i="1"/>
  <c r="AD268" i="9"/>
  <c r="R61" i="9"/>
  <c r="AC61" i="9" s="1"/>
  <c r="AD43" i="9"/>
  <c r="R20" i="9"/>
  <c r="AC20" i="9" s="1"/>
  <c r="AD32" i="9"/>
  <c r="AE32" i="9" s="1"/>
  <c r="AD111" i="9"/>
  <c r="AE111" i="9" s="1"/>
  <c r="AD55" i="9"/>
  <c r="R18" i="9"/>
  <c r="AC18" i="9" s="1"/>
  <c r="AD153" i="9"/>
  <c r="AD21" i="9"/>
  <c r="R39" i="9"/>
  <c r="AC39" i="9" s="1"/>
  <c r="R191" i="9"/>
  <c r="AC191" i="9" s="1"/>
  <c r="AD295" i="9"/>
  <c r="R280" i="9"/>
  <c r="AC280" i="9" s="1"/>
  <c r="R243" i="9"/>
  <c r="AC243" i="9" s="1"/>
  <c r="AD105" i="9"/>
  <c r="R152" i="9"/>
  <c r="AC152" i="9" s="1"/>
  <c r="AD120" i="9"/>
  <c r="R253" i="9"/>
  <c r="AC253" i="9" s="1"/>
  <c r="AD206" i="9"/>
  <c r="R41" i="9"/>
  <c r="AC41" i="9" s="1"/>
  <c r="AD48" i="9"/>
  <c r="R296" i="9"/>
  <c r="AC296" i="9" s="1"/>
  <c r="AD260" i="9"/>
  <c r="AE260" i="9" s="1"/>
  <c r="R96" i="9"/>
  <c r="AC96" i="9" s="1"/>
  <c r="AD175" i="9"/>
  <c r="AD250" i="9"/>
  <c r="AD171" i="9"/>
  <c r="R303" i="9"/>
  <c r="AC303" i="9" s="1"/>
  <c r="R116" i="9"/>
  <c r="AC116" i="9" s="1"/>
  <c r="AD26" i="9"/>
  <c r="R85" i="9"/>
  <c r="AC85" i="9" s="1"/>
  <c r="AD74" i="9"/>
  <c r="AD3" i="9"/>
  <c r="R265" i="9"/>
  <c r="AC265" i="9" s="1"/>
  <c r="R310" i="9"/>
  <c r="AC310" i="9" s="1"/>
  <c r="AD24" i="9"/>
  <c r="R100" i="9"/>
  <c r="AC100" i="9" s="1"/>
  <c r="AD97" i="9"/>
  <c r="AD50" i="9"/>
  <c r="AD22" i="9"/>
  <c r="R227" i="9"/>
  <c r="AC227" i="9" s="1"/>
  <c r="AD35" i="9"/>
  <c r="AD19" i="9"/>
  <c r="R108" i="9"/>
  <c r="AC108" i="9" s="1"/>
  <c r="R268" i="9"/>
  <c r="AC268" i="9" s="1"/>
  <c r="AD68" i="9"/>
  <c r="AD261" i="9"/>
  <c r="R43" i="9"/>
  <c r="AC43" i="9" s="1"/>
  <c r="R55" i="9"/>
  <c r="AC55" i="9" s="1"/>
  <c r="AD150" i="9"/>
  <c r="R153" i="9"/>
  <c r="AC153" i="9" s="1"/>
  <c r="AD195" i="9"/>
  <c r="R21" i="9"/>
  <c r="AC21" i="9" s="1"/>
  <c r="AD47" i="9"/>
  <c r="R295" i="9"/>
  <c r="AC295" i="9" s="1"/>
  <c r="AD147" i="9"/>
  <c r="AD222" i="9"/>
  <c r="AD23" i="9"/>
  <c r="R105" i="9"/>
  <c r="AC105" i="9" s="1"/>
  <c r="AD28" i="9"/>
  <c r="R120" i="9"/>
  <c r="AC120" i="9" s="1"/>
  <c r="AD307" i="9"/>
  <c r="R206" i="9"/>
  <c r="AC206" i="9" s="1"/>
  <c r="AD216" i="9"/>
  <c r="R48" i="9"/>
  <c r="AC48" i="9" s="1"/>
  <c r="AD282" i="9"/>
  <c r="AD46" i="9"/>
  <c r="R175" i="9"/>
  <c r="AC175" i="9" s="1"/>
  <c r="AD70" i="9"/>
  <c r="R171" i="9"/>
  <c r="AC171" i="9" s="1"/>
  <c r="R26" i="9"/>
  <c r="AC26" i="9" s="1"/>
  <c r="AD146" i="9"/>
  <c r="R74" i="9"/>
  <c r="AC74" i="9" s="1"/>
  <c r="R68" i="9"/>
  <c r="AC68" i="9" s="1"/>
  <c r="R261" i="9"/>
  <c r="AC261" i="9" s="1"/>
  <c r="AD252" i="9"/>
  <c r="AD192" i="9"/>
  <c r="AD79" i="9"/>
  <c r="AD263" i="9"/>
  <c r="R150" i="9"/>
  <c r="AC150" i="9" s="1"/>
  <c r="AD266" i="9"/>
  <c r="R195" i="9"/>
  <c r="AC195" i="9" s="1"/>
  <c r="AD226" i="9"/>
  <c r="R47" i="9"/>
  <c r="AC47" i="9" s="1"/>
  <c r="AD92" i="9"/>
  <c r="AD302" i="9"/>
  <c r="R147" i="9"/>
  <c r="AC147" i="9" s="1"/>
  <c r="R222" i="9"/>
  <c r="AC222" i="9" s="1"/>
  <c r="R23" i="9"/>
  <c r="AC23" i="9" s="1"/>
  <c r="AD186" i="9"/>
  <c r="R28" i="9"/>
  <c r="AC28" i="9" s="1"/>
  <c r="AD209" i="9"/>
  <c r="R307" i="9"/>
  <c r="AC307" i="9" s="1"/>
  <c r="AD25" i="9"/>
  <c r="R216" i="9"/>
  <c r="AC216" i="9" s="1"/>
  <c r="R106" i="9"/>
  <c r="AC106" i="9" s="1"/>
  <c r="R282" i="9"/>
  <c r="AC282" i="9" s="1"/>
  <c r="AD136" i="9"/>
  <c r="AD285" i="9"/>
  <c r="R46" i="9"/>
  <c r="AC46" i="9" s="1"/>
  <c r="AD205" i="9"/>
  <c r="R70" i="9"/>
  <c r="AC70" i="9" s="1"/>
  <c r="AD184" i="9"/>
  <c r="AD60" i="9"/>
  <c r="AE60" i="9" s="1"/>
  <c r="AD172" i="9"/>
  <c r="R146" i="9"/>
  <c r="AC146" i="9" s="1"/>
  <c r="AD284" i="9"/>
  <c r="AD29" i="9"/>
  <c r="R252" i="9"/>
  <c r="AC252" i="9" s="1"/>
  <c r="AD124" i="9"/>
  <c r="R192" i="9"/>
  <c r="AC192" i="9" s="1"/>
  <c r="R79" i="9"/>
  <c r="AC79" i="9" s="1"/>
  <c r="R263" i="9"/>
  <c r="AC263" i="9" s="1"/>
  <c r="AD134" i="9"/>
  <c r="R266" i="9"/>
  <c r="AC266" i="9" s="1"/>
  <c r="R130" i="9"/>
  <c r="AC130" i="9" s="1"/>
  <c r="R226" i="9"/>
  <c r="AC226" i="9" s="1"/>
  <c r="AD288" i="9"/>
  <c r="R92" i="9"/>
  <c r="AC92" i="9" s="1"/>
  <c r="R302" i="9"/>
  <c r="AC302" i="9" s="1"/>
  <c r="AD40" i="9"/>
  <c r="AD301" i="9"/>
  <c r="R186" i="9"/>
  <c r="AC186" i="9" s="1"/>
  <c r="AD4" i="9"/>
  <c r="R209" i="9"/>
  <c r="AC209" i="9" s="1"/>
  <c r="AD217" i="9"/>
  <c r="R25" i="9"/>
  <c r="AC25" i="9" s="1"/>
  <c r="AD149" i="9"/>
  <c r="AD106" i="9"/>
  <c r="R136" i="9"/>
  <c r="AC136" i="9" s="1"/>
  <c r="AD232" i="9"/>
  <c r="R205" i="9"/>
  <c r="AC205" i="9" s="1"/>
  <c r="AD251" i="9"/>
  <c r="R184" i="9"/>
  <c r="AC184" i="9" s="1"/>
  <c r="AD210" i="9"/>
  <c r="R172" i="9"/>
  <c r="AC172" i="9" s="1"/>
  <c r="AD179" i="9"/>
  <c r="R284" i="9"/>
  <c r="AC284" i="9" s="1"/>
  <c r="AD75" i="9"/>
  <c r="AE75" i="9" s="1"/>
  <c r="R29" i="9"/>
  <c r="AC29" i="9" s="1"/>
  <c r="AD272" i="9"/>
  <c r="R124" i="9"/>
  <c r="AC124" i="9" s="1"/>
  <c r="AD204" i="9"/>
  <c r="R134" i="9"/>
  <c r="AC134" i="9" s="1"/>
  <c r="AD290" i="9"/>
  <c r="AD130" i="9"/>
  <c r="AD95" i="9"/>
  <c r="R288" i="9"/>
  <c r="AC288" i="9" s="1"/>
  <c r="AD131" i="9"/>
  <c r="R40" i="9"/>
  <c r="AC40" i="9" s="1"/>
  <c r="AD214" i="9"/>
  <c r="R301" i="9"/>
  <c r="AC301" i="9" s="1"/>
  <c r="AD287" i="9"/>
  <c r="AD38" i="9"/>
  <c r="R4" i="9"/>
  <c r="AC4" i="9" s="1"/>
  <c r="AM117" i="2" s="1"/>
  <c r="AD203" i="9"/>
  <c r="R217" i="9"/>
  <c r="AC217" i="9" s="1"/>
  <c r="AD52" i="9"/>
  <c r="R149" i="9"/>
  <c r="AC149" i="9" s="1"/>
  <c r="AD236" i="9"/>
  <c r="AD269" i="9"/>
  <c r="R232" i="9"/>
  <c r="AC232" i="9" s="1"/>
  <c r="AD157" i="9"/>
  <c r="R251" i="9"/>
  <c r="AC251" i="9" s="1"/>
  <c r="AD113" i="9"/>
  <c r="R272" i="9"/>
  <c r="AC272" i="9" s="1"/>
  <c r="AD218" i="9"/>
  <c r="R204" i="9"/>
  <c r="AC204" i="9" s="1"/>
  <c r="AD190" i="9"/>
  <c r="AD51" i="9"/>
  <c r="R34" i="9"/>
  <c r="AC34" i="9" s="1"/>
  <c r="R290" i="9"/>
  <c r="AC290" i="9" s="1"/>
  <c r="AD230" i="9"/>
  <c r="R95" i="9"/>
  <c r="AC95" i="9" s="1"/>
  <c r="AD270" i="9"/>
  <c r="R131" i="9"/>
  <c r="AC131" i="9" s="1"/>
  <c r="AD194" i="9"/>
  <c r="AE194" i="9" s="1"/>
  <c r="AD17" i="9"/>
  <c r="R214" i="9"/>
  <c r="AC214" i="9" s="1"/>
  <c r="AD212" i="9"/>
  <c r="R287" i="9"/>
  <c r="AC287" i="9" s="1"/>
  <c r="R38" i="9"/>
  <c r="AC38" i="9" s="1"/>
  <c r="AD273" i="9"/>
  <c r="R203" i="9"/>
  <c r="AC203" i="9" s="1"/>
  <c r="AD188" i="9"/>
  <c r="R52" i="9"/>
  <c r="AC52" i="9" s="1"/>
  <c r="AD27" i="9"/>
  <c r="R236" i="9"/>
  <c r="AC236" i="9" s="1"/>
  <c r="AD255" i="9"/>
  <c r="R269" i="9"/>
  <c r="AC269" i="9" s="1"/>
  <c r="AD37" i="9"/>
  <c r="AD10" i="9"/>
  <c r="R157" i="9"/>
  <c r="AC157" i="9" s="1"/>
  <c r="AD259" i="9"/>
  <c r="R113" i="9"/>
  <c r="AC113" i="9" s="1"/>
  <c r="R73" i="9"/>
  <c r="AC73" i="9" s="1"/>
  <c r="R309" i="9"/>
  <c r="AC309" i="9" s="1"/>
  <c r="AD225" i="9"/>
  <c r="R156" i="9"/>
  <c r="AC156" i="9" s="1"/>
  <c r="AD197" i="9"/>
  <c r="R69" i="9"/>
  <c r="AC69" i="9" s="1"/>
  <c r="R240" i="9"/>
  <c r="AC240" i="9" s="1"/>
  <c r="AD88" i="9"/>
  <c r="AD154" i="9"/>
  <c r="AD256" i="9"/>
  <c r="R196" i="9"/>
  <c r="AC196" i="9" s="1"/>
  <c r="AD158" i="9"/>
  <c r="R119" i="9"/>
  <c r="AC119" i="9" s="1"/>
  <c r="AD306" i="9"/>
  <c r="R279" i="9"/>
  <c r="AC279" i="9" s="1"/>
  <c r="AD93" i="9"/>
  <c r="R143" i="9"/>
  <c r="AC143" i="9" s="1"/>
  <c r="AD148" i="9"/>
  <c r="R218" i="9"/>
  <c r="AC218" i="9" s="1"/>
  <c r="AD121" i="9"/>
  <c r="R190" i="9"/>
  <c r="AC190" i="9" s="1"/>
  <c r="R51" i="9"/>
  <c r="AC51" i="9" s="1"/>
  <c r="AD34" i="9"/>
  <c r="AD54" i="9"/>
  <c r="R230" i="9"/>
  <c r="AC230" i="9" s="1"/>
  <c r="AD229" i="9"/>
  <c r="R270" i="9"/>
  <c r="AC270" i="9" s="1"/>
  <c r="AD99" i="9"/>
  <c r="R17" i="9"/>
  <c r="R258" i="9"/>
  <c r="AC258" i="9" s="1"/>
  <c r="R212" i="9"/>
  <c r="AC212" i="9" s="1"/>
  <c r="AD98" i="9"/>
  <c r="R273" i="9"/>
  <c r="AC273" i="9" s="1"/>
  <c r="AD144" i="9"/>
  <c r="R188" i="9"/>
  <c r="AC188" i="9" s="1"/>
  <c r="AD176" i="9"/>
  <c r="R27" i="9"/>
  <c r="AC27" i="9" s="1"/>
  <c r="AD133" i="9"/>
  <c r="R255" i="9"/>
  <c r="AC255" i="9" s="1"/>
  <c r="AD145" i="9"/>
  <c r="R37" i="9"/>
  <c r="AC37" i="9" s="1"/>
  <c r="R10" i="9"/>
  <c r="AC10" i="9" s="1"/>
  <c r="AD300" i="9"/>
  <c r="R259" i="9"/>
  <c r="AC259" i="9" s="1"/>
  <c r="AD36" i="9"/>
  <c r="AD71" i="9"/>
  <c r="R225" i="9"/>
  <c r="AC225" i="9" s="1"/>
  <c r="AD262" i="9"/>
  <c r="R197" i="9"/>
  <c r="AC197" i="9" s="1"/>
  <c r="R88" i="9"/>
  <c r="AC88" i="9" s="1"/>
  <c r="AD132" i="9"/>
  <c r="AD102" i="9"/>
  <c r="R256" i="9"/>
  <c r="AC256" i="9" s="1"/>
  <c r="AD82" i="9"/>
  <c r="AD283" i="9"/>
  <c r="R158" i="9"/>
  <c r="AC158" i="9" s="1"/>
  <c r="AD64" i="9"/>
  <c r="R306" i="9"/>
  <c r="AC306" i="9" s="1"/>
  <c r="AD211" i="9"/>
  <c r="R93" i="9"/>
  <c r="AC93" i="9" s="1"/>
  <c r="AD289" i="9"/>
  <c r="R148" i="9"/>
  <c r="AC148" i="9" s="1"/>
  <c r="AD281" i="9"/>
  <c r="AD61" i="9"/>
  <c r="R121" i="9"/>
  <c r="AC121" i="9" s="1"/>
  <c r="AD20" i="9"/>
  <c r="R54" i="9"/>
  <c r="AC54" i="9" s="1"/>
  <c r="AD18" i="9"/>
  <c r="R229" i="9"/>
  <c r="AC229" i="9" s="1"/>
  <c r="R99" i="9"/>
  <c r="AC99" i="9" s="1"/>
  <c r="AD39" i="9"/>
  <c r="AD191" i="9"/>
  <c r="AD258" i="9"/>
  <c r="AD280" i="9"/>
  <c r="R98" i="9"/>
  <c r="AC98" i="9" s="1"/>
  <c r="AD243" i="9"/>
  <c r="R144" i="9"/>
  <c r="AC144" i="9" s="1"/>
  <c r="AD152" i="9"/>
  <c r="R176" i="9"/>
  <c r="AC176" i="9" s="1"/>
  <c r="AD253" i="9"/>
  <c r="R133" i="9"/>
  <c r="AC133" i="9" s="1"/>
  <c r="AD41" i="9"/>
  <c r="R145" i="9"/>
  <c r="AC145" i="9" s="1"/>
  <c r="AD296" i="9"/>
  <c r="R300" i="9"/>
  <c r="AC300" i="9" s="1"/>
  <c r="AD96" i="9"/>
  <c r="R36" i="9"/>
  <c r="AC36" i="9" s="1"/>
  <c r="R250" i="9"/>
  <c r="AC250" i="9" s="1"/>
  <c r="R71" i="9"/>
  <c r="AC71" i="9" s="1"/>
  <c r="AD303" i="9"/>
  <c r="AD116" i="9"/>
  <c r="R262" i="9"/>
  <c r="AC262" i="9" s="1"/>
  <c r="AD85" i="9"/>
  <c r="AD265" i="9"/>
  <c r="AD310" i="9"/>
  <c r="R132" i="9"/>
  <c r="AC132" i="9" s="1"/>
  <c r="R102" i="9"/>
  <c r="AC102" i="9" s="1"/>
  <c r="AD100" i="9"/>
  <c r="R82" i="9"/>
  <c r="AC82" i="9" s="1"/>
  <c r="R283" i="9"/>
  <c r="AC283" i="9" s="1"/>
  <c r="R50" i="9"/>
  <c r="AC50" i="9" s="1"/>
  <c r="R64" i="9"/>
  <c r="AC64" i="9" s="1"/>
  <c r="AD227" i="9"/>
  <c r="R211" i="9"/>
  <c r="AC211" i="9" s="1"/>
  <c r="AD73" i="9"/>
  <c r="R33" i="9"/>
  <c r="AC33" i="9" s="1"/>
  <c r="AD299" i="9"/>
  <c r="R174" i="9"/>
  <c r="AC174" i="9" s="1"/>
  <c r="AD308" i="9"/>
  <c r="R242" i="9"/>
  <c r="AC242" i="9" s="1"/>
  <c r="R289" i="9"/>
  <c r="AC289" i="9" s="1"/>
  <c r="R267" i="9"/>
  <c r="AC267" i="9" s="1"/>
  <c r="AD78" i="9"/>
  <c r="AD167" i="9"/>
  <c r="AE167" i="9" s="1"/>
  <c r="AD309" i="9"/>
  <c r="AD69" i="9"/>
  <c r="AD80" i="9"/>
  <c r="AE80" i="9" s="1"/>
  <c r="R299" i="9"/>
  <c r="AC299" i="9" s="1"/>
  <c r="AD119" i="9"/>
  <c r="R308" i="9"/>
  <c r="AC308" i="9" s="1"/>
  <c r="AD242" i="9"/>
  <c r="AD187" i="9"/>
  <c r="R281" i="9"/>
  <c r="AC281" i="9" s="1"/>
  <c r="R78" i="9"/>
  <c r="AC78" i="9" s="1"/>
  <c r="AD81" i="9"/>
  <c r="R24" i="9"/>
  <c r="AC24" i="9" s="1"/>
  <c r="AD110" i="9"/>
  <c r="R97" i="9"/>
  <c r="AC97" i="9" s="1"/>
  <c r="AD276" i="9"/>
  <c r="R22" i="9"/>
  <c r="AC22" i="9" s="1"/>
  <c r="AD65" i="9"/>
  <c r="R187" i="9"/>
  <c r="AC187" i="9" s="1"/>
  <c r="R81" i="9"/>
  <c r="AC81" i="9" s="1"/>
  <c r="AD77" i="9"/>
  <c r="R179" i="9"/>
  <c r="AC179" i="9" s="1"/>
  <c r="AD231" i="9"/>
  <c r="AE231" i="9" s="1"/>
  <c r="R110" i="9"/>
  <c r="AC110" i="9" s="1"/>
  <c r="R276" i="9"/>
  <c r="AC276" i="9" s="1"/>
  <c r="AD298" i="9"/>
  <c r="R65" i="9"/>
  <c r="AC65" i="9" s="1"/>
  <c r="AD297" i="9"/>
  <c r="AD84" i="9"/>
  <c r="AD135" i="9"/>
  <c r="R77" i="9"/>
  <c r="AC77" i="9" s="1"/>
  <c r="AD156" i="9"/>
  <c r="AD62" i="9"/>
  <c r="AD275" i="9"/>
  <c r="R298" i="9"/>
  <c r="AC298" i="9" s="1"/>
  <c r="R19" i="9"/>
  <c r="AC19" i="9" s="1"/>
  <c r="AD143" i="9"/>
  <c r="R297" i="9"/>
  <c r="AC297" i="9" s="1"/>
  <c r="R84" i="9"/>
  <c r="AC84" i="9" s="1"/>
  <c r="R135" i="9"/>
  <c r="AC135" i="9" s="1"/>
  <c r="AD86" i="9"/>
  <c r="AD94" i="9"/>
  <c r="AD240" i="9"/>
  <c r="R62" i="9"/>
  <c r="AC62" i="9" s="1"/>
  <c r="R154" i="9"/>
  <c r="AC154" i="9" s="1"/>
  <c r="R275" i="9"/>
  <c r="AC275" i="9" s="1"/>
  <c r="AD196" i="9"/>
  <c r="AD279" i="9"/>
  <c r="AD108" i="9"/>
  <c r="R86" i="9"/>
  <c r="AC86" i="9" s="1"/>
  <c r="AD160" i="9"/>
  <c r="R94" i="9"/>
  <c r="AC94" i="9" s="1"/>
  <c r="AD107" i="9"/>
  <c r="AD87" i="9"/>
  <c r="AE87" i="9" s="1"/>
  <c r="R35" i="9"/>
  <c r="AC35" i="9" s="1"/>
  <c r="AD182" i="9"/>
  <c r="AD159" i="9"/>
  <c r="AD129" i="9"/>
  <c r="AE129" i="9" s="1"/>
  <c r="R160" i="9"/>
  <c r="AC160" i="9" s="1"/>
  <c r="R210" i="9"/>
  <c r="AC210" i="9" s="1"/>
  <c r="R3" i="9"/>
  <c r="R107" i="9"/>
  <c r="AC107" i="9" s="1"/>
  <c r="AD33" i="9"/>
  <c r="AD174" i="9"/>
  <c r="R182" i="9"/>
  <c r="AC182" i="9" s="1"/>
  <c r="AD267" i="9"/>
  <c r="R159" i="9"/>
  <c r="AC159" i="9" s="1"/>
  <c r="AD9" i="9"/>
  <c r="R9" i="9"/>
  <c r="AC9" i="9" s="1"/>
  <c r="AD8" i="9"/>
  <c r="AD11" i="9"/>
  <c r="R8" i="9"/>
  <c r="AC8" i="9" s="1"/>
  <c r="R11" i="9"/>
  <c r="AC11" i="9" s="1"/>
  <c r="AE98" i="1"/>
  <c r="AE49" i="1"/>
  <c r="R115" i="1"/>
  <c r="AE197" i="1"/>
  <c r="R167" i="1"/>
  <c r="R22" i="1"/>
  <c r="R88" i="1"/>
  <c r="R196" i="1"/>
  <c r="AE37" i="1"/>
  <c r="R201" i="1"/>
  <c r="R288" i="1"/>
  <c r="R94" i="1"/>
  <c r="R259" i="1"/>
  <c r="R154" i="1"/>
  <c r="R215" i="1"/>
  <c r="R242" i="1"/>
  <c r="AE41" i="1"/>
  <c r="AE182" i="1"/>
  <c r="AE144" i="1"/>
  <c r="R177" i="1"/>
  <c r="R98" i="1"/>
  <c r="AE131" i="1"/>
  <c r="AE132" i="1"/>
  <c r="AE13" i="1"/>
  <c r="AE80" i="1"/>
  <c r="R253" i="1"/>
  <c r="AE201" i="1"/>
  <c r="AE200" i="1"/>
  <c r="AE119" i="1"/>
  <c r="AE63" i="1"/>
  <c r="AE87" i="1"/>
  <c r="AE188" i="1"/>
  <c r="AE227" i="1"/>
  <c r="AE139" i="1"/>
  <c r="R182" i="1"/>
  <c r="R144" i="1"/>
  <c r="AE72" i="1"/>
  <c r="AE161" i="1"/>
  <c r="R131" i="1"/>
  <c r="R132" i="1"/>
  <c r="R13" i="1"/>
  <c r="AE122" i="1"/>
  <c r="R80" i="1"/>
  <c r="AE253" i="1"/>
  <c r="R200" i="1"/>
  <c r="R119" i="1"/>
  <c r="R63" i="1"/>
  <c r="R87" i="1"/>
  <c r="R188" i="1"/>
  <c r="R227" i="1"/>
  <c r="R139" i="1"/>
  <c r="AE235" i="1"/>
  <c r="R137" i="1"/>
  <c r="AD304" i="9"/>
  <c r="AE304" i="9" s="1"/>
  <c r="R148" i="1"/>
  <c r="R72" i="1"/>
  <c r="AE15" i="1"/>
  <c r="AE19" i="1"/>
  <c r="AE124" i="1"/>
  <c r="AE264" i="1"/>
  <c r="R45" i="1"/>
  <c r="AE97" i="1"/>
  <c r="AE218" i="1"/>
  <c r="AE16" i="1"/>
  <c r="AE192" i="1"/>
  <c r="R284" i="1"/>
  <c r="AE193" i="1"/>
  <c r="AE95" i="1"/>
  <c r="AE168" i="1"/>
  <c r="R108" i="1"/>
  <c r="R235" i="1"/>
  <c r="AE137" i="1"/>
  <c r="AE148" i="1"/>
  <c r="AE287" i="1"/>
  <c r="AE274" i="1"/>
  <c r="AE183" i="1"/>
  <c r="R19" i="1"/>
  <c r="R124" i="1"/>
  <c r="R264" i="1"/>
  <c r="AE45" i="1"/>
  <c r="R97" i="1"/>
  <c r="R218" i="1"/>
  <c r="R192" i="1"/>
  <c r="AE284" i="1"/>
  <c r="R193" i="1"/>
  <c r="R95" i="1"/>
  <c r="R168" i="1"/>
  <c r="AE108" i="1"/>
  <c r="R68" i="1"/>
  <c r="AE116" i="1"/>
  <c r="AE134" i="1"/>
  <c r="R287" i="1"/>
  <c r="R274" i="1"/>
  <c r="R183" i="1"/>
  <c r="AE48" i="1"/>
  <c r="AE141" i="1"/>
  <c r="R270" i="1"/>
  <c r="AE151" i="1"/>
  <c r="R285" i="1"/>
  <c r="AE280" i="1"/>
  <c r="AE248" i="1"/>
  <c r="R190" i="1"/>
  <c r="AE67" i="1"/>
  <c r="AE102" i="1"/>
  <c r="AE173" i="1"/>
  <c r="AE291" i="1"/>
  <c r="AE35" i="1"/>
  <c r="AE100" i="1"/>
  <c r="AE90" i="1"/>
  <c r="AE68" i="1"/>
  <c r="AE30" i="1"/>
  <c r="R48" i="1"/>
  <c r="R141" i="1"/>
  <c r="AE270" i="1"/>
  <c r="AE285" i="1"/>
  <c r="R280" i="1"/>
  <c r="R248" i="1"/>
  <c r="AE190" i="1"/>
  <c r="AE60" i="1"/>
  <c r="R67" i="1"/>
  <c r="R102" i="1"/>
  <c r="R173" i="1"/>
  <c r="R35" i="1"/>
  <c r="R100" i="1"/>
  <c r="AE120" i="1"/>
  <c r="R33" i="1"/>
  <c r="R40" i="1"/>
  <c r="R140" i="1"/>
  <c r="R30" i="1"/>
  <c r="R49" i="1"/>
  <c r="AE115" i="1"/>
  <c r="R197" i="1"/>
  <c r="AE167" i="1"/>
  <c r="AE22" i="1"/>
  <c r="AE88" i="1"/>
  <c r="AE196" i="1"/>
  <c r="R37" i="1"/>
  <c r="AE288" i="1"/>
  <c r="AE94" i="1"/>
  <c r="AE259" i="1"/>
  <c r="AE154" i="1"/>
  <c r="AE215" i="1"/>
  <c r="AE242" i="1"/>
  <c r="R41" i="1"/>
  <c r="R120" i="1"/>
  <c r="AE33" i="1"/>
  <c r="AE177" i="1"/>
  <c r="AD56" i="9"/>
  <c r="R56" i="9"/>
  <c r="AC56" i="9" s="1"/>
  <c r="R210" i="1"/>
  <c r="AE226" i="1"/>
  <c r="AE184" i="1"/>
  <c r="AE24" i="1"/>
  <c r="R290" i="1"/>
  <c r="AE40" i="1"/>
  <c r="AE170" i="1"/>
  <c r="R170" i="1"/>
  <c r="AE38" i="1"/>
  <c r="R38" i="1"/>
  <c r="R61" i="1"/>
  <c r="AE61" i="1"/>
  <c r="R175" i="1"/>
  <c r="AE273" i="1"/>
  <c r="R273" i="1"/>
  <c r="AE271" i="1"/>
  <c r="R271" i="1"/>
  <c r="AE214" i="1"/>
  <c r="R214" i="1"/>
  <c r="AD183" i="9"/>
  <c r="R183" i="9"/>
  <c r="AC183" i="9" s="1"/>
  <c r="AD30" i="9"/>
  <c r="AE210" i="1"/>
  <c r="R86" i="1"/>
  <c r="R147" i="1"/>
  <c r="R24" i="1"/>
  <c r="AE53" i="1"/>
  <c r="AE290" i="1"/>
  <c r="R15" i="1"/>
  <c r="AE207" i="1"/>
  <c r="R207" i="1"/>
  <c r="AE51" i="1"/>
  <c r="R51" i="1"/>
  <c r="AE251" i="1"/>
  <c r="R251" i="1"/>
  <c r="AE247" i="1"/>
  <c r="R247" i="1"/>
  <c r="AE257" i="1"/>
  <c r="R257" i="1"/>
  <c r="AE64" i="1"/>
  <c r="R64" i="1"/>
  <c r="AE156" i="1"/>
  <c r="R156" i="1"/>
  <c r="AE46" i="1"/>
  <c r="R46" i="1"/>
  <c r="AE138" i="1"/>
  <c r="R138" i="1"/>
  <c r="AE111" i="1"/>
  <c r="R111" i="1"/>
  <c r="AE222" i="1"/>
  <c r="R222" i="1"/>
  <c r="AE303" i="1"/>
  <c r="AE223" i="1"/>
  <c r="R223" i="1"/>
  <c r="AE11" i="1"/>
  <c r="R11" i="1"/>
  <c r="AE65" i="1"/>
  <c r="R65" i="1"/>
  <c r="AD16" i="9"/>
  <c r="R16" i="9"/>
  <c r="AD249" i="9"/>
  <c r="R249" i="9"/>
  <c r="AC249" i="9" s="1"/>
  <c r="R216" i="1"/>
  <c r="R20" i="1"/>
  <c r="AE86" i="1"/>
  <c r="AE147" i="1"/>
  <c r="R71" i="1"/>
  <c r="R53" i="1"/>
  <c r="R142" i="1"/>
  <c r="R134" i="1"/>
  <c r="AE241" i="1"/>
  <c r="AE243" i="1"/>
  <c r="R243" i="1"/>
  <c r="AE103" i="1"/>
  <c r="R103" i="1"/>
  <c r="R31" i="1"/>
  <c r="R252" i="1"/>
  <c r="AE252" i="1"/>
  <c r="R105" i="1"/>
  <c r="AE105" i="1"/>
  <c r="AE82" i="1"/>
  <c r="R82" i="1"/>
  <c r="AE244" i="1"/>
  <c r="R244" i="1"/>
  <c r="AE127" i="1"/>
  <c r="R127" i="1"/>
  <c r="AE123" i="1"/>
  <c r="R123" i="1"/>
  <c r="AE93" i="1"/>
  <c r="R93" i="1"/>
  <c r="AE99" i="1"/>
  <c r="R99" i="1"/>
  <c r="AE272" i="1"/>
  <c r="R272" i="1"/>
  <c r="AE43" i="1"/>
  <c r="R43" i="1"/>
  <c r="AE114" i="1"/>
  <c r="R114" i="1"/>
  <c r="R29" i="1"/>
  <c r="AE29" i="1"/>
  <c r="AD170" i="9"/>
  <c r="R170" i="9"/>
  <c r="AC170" i="9" s="1"/>
  <c r="AD13" i="9"/>
  <c r="R13" i="9"/>
  <c r="AC13" i="9" s="1"/>
  <c r="AB13" i="9"/>
  <c r="AD248" i="9"/>
  <c r="R248" i="9"/>
  <c r="AC248" i="9" s="1"/>
  <c r="AE216" i="1"/>
  <c r="AE20" i="1"/>
  <c r="R55" i="1"/>
  <c r="R101" i="1"/>
  <c r="AE71" i="1"/>
  <c r="AE142" i="1"/>
  <c r="R116" i="1"/>
  <c r="AE59" i="1"/>
  <c r="R59" i="1"/>
  <c r="AE308" i="1"/>
  <c r="R308" i="1"/>
  <c r="AD141" i="9"/>
  <c r="R141" i="9"/>
  <c r="AC141" i="9" s="1"/>
  <c r="AE79" i="1"/>
  <c r="R79" i="1"/>
  <c r="R145" i="1"/>
  <c r="AE145" i="1"/>
  <c r="AE204" i="1"/>
  <c r="R204" i="1"/>
  <c r="AE152" i="1"/>
  <c r="R152" i="1"/>
  <c r="R206" i="1"/>
  <c r="AE206" i="1"/>
  <c r="AE106" i="1"/>
  <c r="R106" i="1"/>
  <c r="R36" i="1"/>
  <c r="AE36" i="1"/>
  <c r="AE112" i="1"/>
  <c r="R112" i="1"/>
  <c r="AE85" i="1"/>
  <c r="R85" i="1"/>
  <c r="R236" i="1"/>
  <c r="AE236" i="1"/>
  <c r="AE311" i="1"/>
  <c r="R311" i="1"/>
  <c r="AE109" i="1"/>
  <c r="R109" i="1"/>
  <c r="R238" i="1"/>
  <c r="AE238" i="1"/>
  <c r="AE104" i="1"/>
  <c r="R104" i="1"/>
  <c r="AE176" i="1"/>
  <c r="R176" i="1"/>
  <c r="AE203" i="1"/>
  <c r="R203" i="1"/>
  <c r="AE126" i="1"/>
  <c r="R44" i="1"/>
  <c r="AE44" i="1"/>
  <c r="AE278" i="1"/>
  <c r="R278" i="1"/>
  <c r="AC278" i="1"/>
  <c r="AD118" i="9"/>
  <c r="R118" i="9"/>
  <c r="AC118" i="9" s="1"/>
  <c r="AD15" i="9"/>
  <c r="R15" i="9"/>
  <c r="AC15" i="9" s="1"/>
  <c r="AE198" i="1"/>
  <c r="AE55" i="1"/>
  <c r="AE101" i="1"/>
  <c r="R135" i="1"/>
  <c r="R75" i="1"/>
  <c r="R191" i="1"/>
  <c r="R77" i="1"/>
  <c r="AE140" i="1"/>
  <c r="AD220" i="9"/>
  <c r="R220" i="9"/>
  <c r="AC220" i="9" s="1"/>
  <c r="AE83" i="1"/>
  <c r="R83" i="1"/>
  <c r="AE199" i="1"/>
  <c r="AE212" i="1"/>
  <c r="R212" i="1"/>
  <c r="AE289" i="1"/>
  <c r="R289" i="1"/>
  <c r="R7" i="1"/>
  <c r="AE7" i="1"/>
  <c r="AE117" i="1"/>
  <c r="R117" i="1"/>
  <c r="AE10" i="1"/>
  <c r="R10" i="1"/>
  <c r="AE267" i="1"/>
  <c r="R267" i="1"/>
  <c r="R69" i="1"/>
  <c r="AE69" i="1"/>
  <c r="AE219" i="1"/>
  <c r="R219" i="1"/>
  <c r="AE186" i="1"/>
  <c r="R186" i="1"/>
  <c r="AE307" i="1"/>
  <c r="R307" i="1"/>
  <c r="AE107" i="1"/>
  <c r="R107" i="1"/>
  <c r="AE163" i="1"/>
  <c r="R163" i="1"/>
  <c r="R165" i="1"/>
  <c r="AE165" i="1"/>
  <c r="R217" i="1"/>
  <c r="AE217" i="1"/>
  <c r="AE54" i="1"/>
  <c r="R54" i="1"/>
  <c r="AE159" i="1"/>
  <c r="R159" i="1"/>
  <c r="AE74" i="1"/>
  <c r="R74" i="1"/>
  <c r="AE225" i="1"/>
  <c r="R225" i="1"/>
  <c r="AE220" i="1"/>
  <c r="R220" i="1"/>
  <c r="AE58" i="1"/>
  <c r="R58" i="1"/>
  <c r="AE179" i="1"/>
  <c r="R179" i="1"/>
  <c r="AE194" i="1"/>
  <c r="R194" i="1"/>
  <c r="AE174" i="1"/>
  <c r="R174" i="1"/>
  <c r="R62" i="1"/>
  <c r="AE62" i="1"/>
  <c r="AD123" i="9"/>
  <c r="R123" i="9"/>
  <c r="AC123" i="9" s="1"/>
  <c r="AD142" i="9"/>
  <c r="R142" i="9"/>
  <c r="AC142" i="9" s="1"/>
  <c r="R198" i="1"/>
  <c r="R91" i="1"/>
  <c r="R57" i="1"/>
  <c r="AE135" i="1"/>
  <c r="AE75" i="1"/>
  <c r="AE191" i="1"/>
  <c r="AE77" i="1"/>
  <c r="AA294" i="9"/>
  <c r="Z180" i="9"/>
  <c r="Z198" i="9"/>
  <c r="Z239" i="9"/>
  <c r="AA83" i="9"/>
  <c r="Z241" i="9"/>
  <c r="AA89" i="9"/>
  <c r="Z114" i="9"/>
  <c r="Z228" i="9"/>
  <c r="Z138" i="9"/>
  <c r="Z246" i="9"/>
  <c r="Z168" i="9"/>
  <c r="N125" i="9"/>
  <c r="AA163" i="9"/>
  <c r="AA199" i="9"/>
  <c r="AA208" i="9"/>
  <c r="Z151" i="9"/>
  <c r="Z117" i="9"/>
  <c r="AA244" i="9"/>
  <c r="AA127" i="9"/>
  <c r="Z90" i="9"/>
  <c r="Z12" i="9"/>
  <c r="AA7" i="9"/>
  <c r="Z291" i="9"/>
  <c r="Z293" i="9"/>
  <c r="Z49" i="9"/>
  <c r="AA235" i="9"/>
  <c r="AA278" i="9"/>
  <c r="AA103" i="9"/>
  <c r="Z91" i="9"/>
  <c r="Z140" i="9"/>
  <c r="Z166" i="9"/>
  <c r="AA254" i="9"/>
  <c r="AA181" i="9"/>
  <c r="Z115" i="9"/>
  <c r="AA274" i="9"/>
  <c r="AA122" i="9"/>
  <c r="Z201" i="9"/>
  <c r="AA207" i="9"/>
  <c r="AA63" i="9"/>
  <c r="Z264" i="9"/>
  <c r="Z245" i="9"/>
  <c r="Z112" i="9"/>
  <c r="Z292" i="9"/>
  <c r="Z137" i="9"/>
  <c r="AA162" i="9"/>
  <c r="Z271" i="9"/>
  <c r="AA72" i="9"/>
  <c r="Z169" i="9"/>
  <c r="AA126" i="9"/>
  <c r="AA305" i="9"/>
  <c r="Z223" i="9"/>
  <c r="Z139" i="9"/>
  <c r="Z57" i="9"/>
  <c r="AA53" i="9"/>
  <c r="Z257" i="9"/>
  <c r="Z109" i="9"/>
  <c r="AA224" i="9"/>
  <c r="Z101" i="9"/>
  <c r="Z165" i="9"/>
  <c r="AA104" i="9"/>
  <c r="Z59" i="9"/>
  <c r="Z14" i="9"/>
  <c r="AA58" i="9"/>
  <c r="AA221" i="9"/>
  <c r="AA76" i="9"/>
  <c r="Z164" i="9"/>
  <c r="V220" i="1"/>
  <c r="A221" i="1"/>
  <c r="A324" i="3"/>
  <c r="Z178" i="9"/>
  <c r="Z15" i="5"/>
  <c r="AA299" i="9"/>
  <c r="AA214" i="9"/>
  <c r="AA135" i="9"/>
  <c r="Z135" i="9"/>
  <c r="AA261" i="9"/>
  <c r="AA186" i="9"/>
  <c r="AA107" i="9"/>
  <c r="AA21" i="9"/>
  <c r="Z20" i="9"/>
  <c r="Z92" i="9"/>
  <c r="Z160" i="9"/>
  <c r="Z301" i="9"/>
  <c r="AA70" i="9"/>
  <c r="AA231" i="9"/>
  <c r="AA152" i="9"/>
  <c r="AA75" i="9"/>
  <c r="AA100" i="9"/>
  <c r="Z50" i="9"/>
  <c r="Z118" i="9"/>
  <c r="Z188" i="9"/>
  <c r="Z256" i="9"/>
  <c r="AA182" i="9"/>
  <c r="AA158" i="9"/>
  <c r="AA259" i="9"/>
  <c r="AA183" i="9"/>
  <c r="AA105" i="9"/>
  <c r="AA19" i="9"/>
  <c r="Z22" i="9"/>
  <c r="Z94" i="9"/>
  <c r="Z231" i="9"/>
  <c r="Z303" i="9"/>
  <c r="AA285" i="9"/>
  <c r="AA121" i="9"/>
  <c r="AA40" i="9"/>
  <c r="Z32" i="9"/>
  <c r="Z79" i="9"/>
  <c r="Z147" i="9"/>
  <c r="Z214" i="9"/>
  <c r="Z287" i="9"/>
  <c r="AA263" i="9"/>
  <c r="AA284" i="9"/>
  <c r="AA120" i="9"/>
  <c r="AA39" i="9"/>
  <c r="Z28" i="9"/>
  <c r="Z80" i="9"/>
  <c r="Z148" i="9"/>
  <c r="Z288" i="9"/>
  <c r="AA262" i="9"/>
  <c r="AA283" i="9"/>
  <c r="AA119" i="9"/>
  <c r="AA37" i="9"/>
  <c r="Z9" i="9"/>
  <c r="Z81" i="9"/>
  <c r="Z149" i="9"/>
  <c r="Z216" i="9"/>
  <c r="Z289" i="9"/>
  <c r="AA81" i="9"/>
  <c r="AA38" i="9"/>
  <c r="Z134" i="9"/>
  <c r="Z8" i="9"/>
  <c r="Z10" i="9"/>
  <c r="AA304" i="9"/>
  <c r="Z130" i="9"/>
  <c r="Z265" i="9"/>
  <c r="AA161" i="9"/>
  <c r="Z15" i="9"/>
  <c r="AA269" i="9"/>
  <c r="Z16" i="9"/>
  <c r="AA296" i="9"/>
  <c r="AA289" i="9"/>
  <c r="AA206" i="9"/>
  <c r="Z65" i="9"/>
  <c r="Z74" i="9"/>
  <c r="Z143" i="9"/>
  <c r="Z210" i="9"/>
  <c r="Z283" i="9"/>
  <c r="AA252" i="9"/>
  <c r="AA176" i="9"/>
  <c r="AA97" i="9"/>
  <c r="AA13" i="9"/>
  <c r="Z29" i="9"/>
  <c r="Z309" i="9"/>
  <c r="AA143" i="9"/>
  <c r="AA9" i="9"/>
  <c r="Z129" i="9"/>
  <c r="Z196" i="9"/>
  <c r="AA84" i="9"/>
  <c r="AA250" i="9"/>
  <c r="AA172" i="9"/>
  <c r="AA95" i="9"/>
  <c r="AA11" i="9"/>
  <c r="Z171" i="9"/>
  <c r="AA197" i="9"/>
  <c r="AA113" i="9"/>
  <c r="AA26" i="9"/>
  <c r="Z87" i="9"/>
  <c r="Z222" i="9"/>
  <c r="Z295" i="9"/>
  <c r="AA192" i="9"/>
  <c r="AA270" i="9"/>
  <c r="AA191" i="9"/>
  <c r="AA25" i="9"/>
  <c r="Z55" i="9"/>
  <c r="Z88" i="9"/>
  <c r="Z156" i="9"/>
  <c r="Z296" i="9"/>
  <c r="AA190" i="9"/>
  <c r="AA268" i="9"/>
  <c r="AA111" i="9"/>
  <c r="AA24" i="9"/>
  <c r="Z17" i="9"/>
  <c r="Z157" i="9"/>
  <c r="Z297" i="9"/>
  <c r="AA230" i="9"/>
  <c r="Z56" i="9"/>
  <c r="Z226" i="9"/>
  <c r="Z217" i="9"/>
  <c r="AA142" i="9"/>
  <c r="Z250" i="9"/>
  <c r="Z251" i="9"/>
  <c r="AA34" i="9"/>
  <c r="Z281" i="9"/>
  <c r="Z218" i="9"/>
  <c r="AA242" i="9"/>
  <c r="AA3" i="9"/>
  <c r="Z39" i="9"/>
  <c r="AA295" i="9"/>
  <c r="AA212" i="9"/>
  <c r="AA133" i="9"/>
  <c r="AA56" i="9"/>
  <c r="Z230" i="9"/>
  <c r="Z68" i="9"/>
  <c r="Z204" i="9"/>
  <c r="Z274" i="9"/>
  <c r="AA216" i="9"/>
  <c r="AA33" i="9"/>
  <c r="AA240" i="9"/>
  <c r="AA86" i="9"/>
  <c r="AA279" i="9"/>
  <c r="Z41" i="9"/>
  <c r="Z111" i="9"/>
  <c r="Z249" i="9"/>
  <c r="AA154" i="9"/>
  <c r="AA258" i="9"/>
  <c r="AA18" i="9"/>
  <c r="Z23" i="9"/>
  <c r="Z95" i="9"/>
  <c r="Z232" i="9"/>
  <c r="Z304" i="9"/>
  <c r="AA144" i="9"/>
  <c r="AA256" i="9"/>
  <c r="AA102" i="9"/>
  <c r="AA17" i="9"/>
  <c r="Z24" i="9"/>
  <c r="Z96" i="9"/>
  <c r="AA255" i="9"/>
  <c r="AA179" i="9"/>
  <c r="AA16" i="9"/>
  <c r="Z25" i="9"/>
  <c r="Z97" i="9"/>
  <c r="Z306" i="9"/>
  <c r="Z124" i="9"/>
  <c r="Z270" i="9"/>
  <c r="AA46" i="9"/>
  <c r="Z18" i="9"/>
  <c r="Z307" i="9"/>
  <c r="AA220" i="9"/>
  <c r="AA8" i="9"/>
  <c r="AA29" i="9"/>
  <c r="AA276" i="9"/>
  <c r="AA281" i="9"/>
  <c r="Z43" i="9"/>
  <c r="AA174" i="9"/>
  <c r="AA265" i="9"/>
  <c r="AA187" i="9"/>
  <c r="AA108" i="9"/>
  <c r="AA22" i="9"/>
  <c r="Z19" i="9"/>
  <c r="Z159" i="9"/>
  <c r="Z227" i="9"/>
  <c r="Z300" i="9"/>
  <c r="AA232" i="9"/>
  <c r="AA153" i="9"/>
  <c r="AA77" i="9"/>
  <c r="Z187" i="9"/>
  <c r="Z255" i="9"/>
  <c r="AA275" i="9"/>
  <c r="AA287" i="9"/>
  <c r="AA204" i="9"/>
  <c r="AA123" i="9"/>
  <c r="AA43" i="9"/>
  <c r="Z47" i="9"/>
  <c r="Z77" i="9"/>
  <c r="Z145" i="9"/>
  <c r="Z212" i="9"/>
  <c r="Z285" i="9"/>
  <c r="AA167" i="9"/>
  <c r="AA55" i="9"/>
  <c r="AA229" i="9"/>
  <c r="AA74" i="9"/>
  <c r="Z51" i="9"/>
  <c r="Z120" i="9"/>
  <c r="AA80" i="9"/>
  <c r="AA249" i="9"/>
  <c r="AA171" i="9"/>
  <c r="AA94" i="9"/>
  <c r="AA10" i="9"/>
  <c r="Z33" i="9"/>
  <c r="Z172" i="9"/>
  <c r="Z240" i="9"/>
  <c r="AA78" i="9"/>
  <c r="AA248" i="9"/>
  <c r="AA170" i="9"/>
  <c r="AA93" i="9"/>
  <c r="Z34" i="9"/>
  <c r="Z105" i="9"/>
  <c r="AA92" i="9"/>
  <c r="Z35" i="9"/>
  <c r="Z106" i="9"/>
  <c r="Z174" i="9"/>
  <c r="Z242" i="9"/>
  <c r="AA35" i="9"/>
  <c r="Z158" i="9"/>
  <c r="Z243" i="9"/>
  <c r="AA64" i="9"/>
  <c r="Z60" i="9"/>
  <c r="Z197" i="9"/>
  <c r="AA273" i="9"/>
  <c r="AA110" i="9"/>
  <c r="AA253" i="9"/>
  <c r="AA98" i="9"/>
  <c r="Z27" i="9"/>
  <c r="Z99" i="9"/>
  <c r="Z167" i="9"/>
  <c r="Z236" i="9"/>
  <c r="Z308" i="9"/>
  <c r="AA306" i="9"/>
  <c r="AA222" i="9"/>
  <c r="AA145" i="9"/>
  <c r="AA28" i="9"/>
  <c r="Z195" i="9"/>
  <c r="Z263" i="9"/>
  <c r="AA195" i="9"/>
  <c r="AA30" i="9"/>
  <c r="Z85" i="9"/>
  <c r="Z153" i="9"/>
  <c r="Z220" i="9"/>
  <c r="AA51" i="9"/>
  <c r="AA243" i="9"/>
  <c r="AA4" i="9"/>
  <c r="Z37" i="9"/>
  <c r="Z108" i="9"/>
  <c r="Z11" i="9"/>
  <c r="AA297" i="9"/>
  <c r="AA134" i="9"/>
  <c r="Z136" i="9"/>
  <c r="Z203" i="9"/>
  <c r="Z272" i="9"/>
  <c r="AA308" i="9"/>
  <c r="AA159" i="9"/>
  <c r="AA260" i="9"/>
  <c r="AA184" i="9"/>
  <c r="AA106" i="9"/>
  <c r="AA20" i="9"/>
  <c r="Z21" i="9"/>
  <c r="Z93" i="9"/>
  <c r="Z161" i="9"/>
  <c r="Z229" i="9"/>
  <c r="Z302" i="9"/>
  <c r="AA211" i="9"/>
  <c r="AA132" i="9"/>
  <c r="AA54" i="9"/>
  <c r="Z225" i="9"/>
  <c r="Z69" i="9"/>
  <c r="Z205" i="9"/>
  <c r="Z275" i="9"/>
  <c r="AA150" i="9"/>
  <c r="AA73" i="9"/>
  <c r="AA65" i="9"/>
  <c r="Z52" i="9"/>
  <c r="Z121" i="9"/>
  <c r="Z190" i="9"/>
  <c r="Z258" i="9"/>
  <c r="AA300" i="9"/>
  <c r="AA310" i="9"/>
  <c r="AA227" i="9"/>
  <c r="AA149" i="9"/>
  <c r="AA48" i="9"/>
  <c r="Z191" i="9"/>
  <c r="Z259" i="9"/>
  <c r="AA136" i="9"/>
  <c r="AA309" i="9"/>
  <c r="AA226" i="9"/>
  <c r="AA148" i="9"/>
  <c r="AA71" i="9"/>
  <c r="AA47" i="9"/>
  <c r="Z54" i="9"/>
  <c r="Z123" i="9"/>
  <c r="Z192" i="9"/>
  <c r="Z260" i="9"/>
  <c r="AA290" i="9"/>
  <c r="Z253" i="9"/>
  <c r="Z150" i="9"/>
  <c r="Z142" i="9"/>
  <c r="AA15" i="9"/>
  <c r="Z36" i="9"/>
  <c r="Z107" i="9"/>
  <c r="Z182" i="9"/>
  <c r="AA175" i="9"/>
  <c r="AA79" i="9"/>
  <c r="AA225" i="9"/>
  <c r="Z46" i="9"/>
  <c r="Z116" i="9"/>
  <c r="Z186" i="9"/>
  <c r="AA282" i="9"/>
  <c r="AA288" i="9"/>
  <c r="AA205" i="9"/>
  <c r="AA124" i="9"/>
  <c r="Z48" i="9"/>
  <c r="Z75" i="9"/>
  <c r="Z144" i="9"/>
  <c r="Z211" i="9"/>
  <c r="Z284" i="9"/>
  <c r="AA280" i="9"/>
  <c r="AA87" i="9"/>
  <c r="AA251" i="9"/>
  <c r="AA96" i="9"/>
  <c r="Z30" i="9"/>
  <c r="Z102" i="9"/>
  <c r="Z170" i="9"/>
  <c r="Z310" i="9"/>
  <c r="AA266" i="9"/>
  <c r="AA203" i="9"/>
  <c r="AA41" i="9"/>
  <c r="Z38" i="9"/>
  <c r="Z78" i="9"/>
  <c r="Z146" i="9"/>
  <c r="AA156" i="9"/>
  <c r="AA303" i="9"/>
  <c r="AA219" i="9"/>
  <c r="AA141" i="9"/>
  <c r="AA62" i="9"/>
  <c r="Z298" i="9"/>
  <c r="Z61" i="9"/>
  <c r="Z131" i="9"/>
  <c r="Z266" i="9"/>
  <c r="AA302" i="9"/>
  <c r="AA218" i="9"/>
  <c r="AA61" i="9"/>
  <c r="Z279" i="9"/>
  <c r="Z62" i="9"/>
  <c r="Z132" i="9"/>
  <c r="Z267" i="9"/>
  <c r="AA188" i="9"/>
  <c r="AA301" i="9"/>
  <c r="AA217" i="9"/>
  <c r="AA60" i="9"/>
  <c r="Z276" i="9"/>
  <c r="Z133" i="9"/>
  <c r="Z268" i="9"/>
  <c r="Z3" i="9"/>
  <c r="Z269" i="9"/>
  <c r="Z290" i="9"/>
  <c r="Z209" i="9"/>
  <c r="Z26" i="9"/>
  <c r="Z113" i="9"/>
  <c r="AA307" i="9"/>
  <c r="AA146" i="9"/>
  <c r="AA68" i="9"/>
  <c r="AA32" i="9"/>
  <c r="Z194" i="9"/>
  <c r="Z262" i="9"/>
  <c r="AA236" i="9"/>
  <c r="AA196" i="9"/>
  <c r="AA116" i="9"/>
  <c r="Z273" i="9"/>
  <c r="Z84" i="9"/>
  <c r="Z152" i="9"/>
  <c r="Z219" i="9"/>
  <c r="AA267" i="9"/>
  <c r="AA36" i="9"/>
  <c r="AA88" i="9"/>
  <c r="AA298" i="9"/>
  <c r="Z40" i="9"/>
  <c r="Z110" i="9"/>
  <c r="Z179" i="9"/>
  <c r="Z248" i="9"/>
  <c r="Z13" i="9"/>
  <c r="AA272" i="9"/>
  <c r="AA194" i="9"/>
  <c r="AA114" i="9"/>
  <c r="AA27" i="9"/>
  <c r="Z175" i="9"/>
  <c r="Z86" i="9"/>
  <c r="Z154" i="9"/>
  <c r="AA147" i="9"/>
  <c r="AA293" i="9"/>
  <c r="AA210" i="9"/>
  <c r="AA131" i="9"/>
  <c r="AA52" i="9"/>
  <c r="Z70" i="9"/>
  <c r="Z206" i="9"/>
  <c r="AA109" i="9"/>
  <c r="AA209" i="9"/>
  <c r="AA130" i="9"/>
  <c r="AA50" i="9"/>
  <c r="Z119" i="9"/>
  <c r="Z71" i="9"/>
  <c r="AA99" i="9"/>
  <c r="AA291" i="9"/>
  <c r="AA129" i="9"/>
  <c r="Z100" i="9"/>
  <c r="Z141" i="9"/>
  <c r="Z208" i="9"/>
  <c r="Z280" i="9"/>
  <c r="AA69" i="9"/>
  <c r="Z64" i="9"/>
  <c r="AA23" i="9"/>
  <c r="Z282" i="9"/>
  <c r="Z98" i="9"/>
  <c r="Z176" i="9"/>
  <c r="AA118" i="9"/>
  <c r="AA246" i="9"/>
  <c r="AA85" i="9"/>
  <c r="AA160" i="9"/>
  <c r="Z183" i="9"/>
  <c r="Z73" i="9"/>
  <c r="Z299" i="9"/>
  <c r="AA157" i="9"/>
  <c r="Z252" i="9"/>
  <c r="AA82" i="9"/>
  <c r="Z4" i="9"/>
  <c r="Z184" i="9"/>
  <c r="Z261" i="9"/>
  <c r="Z82" i="9"/>
  <c r="BB521" i="2"/>
  <c r="X304" i="9"/>
  <c r="V304" i="9"/>
  <c r="O30" i="9"/>
  <c r="N30" i="9"/>
  <c r="Y30" i="9"/>
  <c r="M30" i="9"/>
  <c r="X30" i="9"/>
  <c r="W30" i="9"/>
  <c r="Q30" i="9"/>
  <c r="E30" i="9" s="1" a="1"/>
  <c r="E30" i="9" s="1"/>
  <c r="P30" i="9"/>
  <c r="U30" i="9"/>
  <c r="V30" i="9"/>
  <c r="K30" i="9"/>
  <c r="S30" i="9"/>
  <c r="L30" i="9"/>
  <c r="T30" i="9"/>
  <c r="F30" i="9" s="1" a="1"/>
  <c r="F30" i="9" s="1"/>
  <c r="X142" i="9"/>
  <c r="V142" i="9"/>
  <c r="S142" i="9"/>
  <c r="K142" i="9"/>
  <c r="O142" i="9"/>
  <c r="L142" i="9"/>
  <c r="P142" i="9"/>
  <c r="U142" i="9"/>
  <c r="Q142" i="9"/>
  <c r="E142" i="9" s="1" a="1"/>
  <c r="E142" i="9" s="1"/>
  <c r="N142" i="9"/>
  <c r="W142" i="9"/>
  <c r="M142" i="9"/>
  <c r="T142" i="9"/>
  <c r="F142" i="9" s="1" a="1"/>
  <c r="F142" i="9" s="1"/>
  <c r="Y142" i="9"/>
  <c r="X16" i="9"/>
  <c r="N16" i="9"/>
  <c r="U16" i="9"/>
  <c r="O16" i="9"/>
  <c r="W16" i="9"/>
  <c r="L16" i="9"/>
  <c r="S16" i="9"/>
  <c r="P16" i="9"/>
  <c r="Y16" i="9"/>
  <c r="K16" i="9"/>
  <c r="V16" i="9"/>
  <c r="T16" i="9"/>
  <c r="F16" i="9" s="1" a="1"/>
  <c r="F16" i="9" s="1"/>
  <c r="Q16" i="9"/>
  <c r="E16" i="9" s="1" a="1"/>
  <c r="E16" i="9" s="1"/>
  <c r="M16" i="9"/>
  <c r="M304" i="9"/>
  <c r="L304" i="9"/>
  <c r="W304" i="9"/>
  <c r="U249" i="9"/>
  <c r="W249" i="9"/>
  <c r="X249" i="9"/>
  <c r="O249" i="9"/>
  <c r="P249" i="9"/>
  <c r="V249" i="9"/>
  <c r="N249" i="9"/>
  <c r="K249" i="9"/>
  <c r="T249" i="9"/>
  <c r="F249" i="9" s="1" a="1"/>
  <c r="F249" i="9" s="1"/>
  <c r="S249" i="9"/>
  <c r="M249" i="9"/>
  <c r="Q249" i="9"/>
  <c r="E249" i="9" s="1" a="1"/>
  <c r="E249" i="9" s="1"/>
  <c r="Y249" i="9"/>
  <c r="L249" i="9"/>
  <c r="W141" i="9"/>
  <c r="M141" i="9"/>
  <c r="N141" i="9"/>
  <c r="U141" i="9"/>
  <c r="O141" i="9"/>
  <c r="V141" i="9"/>
  <c r="X141" i="9"/>
  <c r="K141" i="9"/>
  <c r="S141" i="9"/>
  <c r="L141" i="9"/>
  <c r="T141" i="9"/>
  <c r="F141" i="9" s="1" a="1"/>
  <c r="F141" i="9" s="1"/>
  <c r="Q141" i="9"/>
  <c r="E141" i="9" s="1" a="1"/>
  <c r="E141" i="9" s="1"/>
  <c r="Y141" i="9"/>
  <c r="P141" i="9"/>
  <c r="U13" i="9"/>
  <c r="Q13" i="9"/>
  <c r="E13" i="9" s="1" a="1"/>
  <c r="E13" i="9" s="1"/>
  <c r="P13" i="9"/>
  <c r="O13" i="9"/>
  <c r="M13" i="9"/>
  <c r="Y13" i="9"/>
  <c r="L13" i="9"/>
  <c r="V13" i="9"/>
  <c r="X13" i="9"/>
  <c r="T13" i="9"/>
  <c r="F13" i="9" s="1" a="1"/>
  <c r="F13" i="9" s="1"/>
  <c r="N13" i="9"/>
  <c r="W13" i="9"/>
  <c r="S13" i="9"/>
  <c r="K13" i="9"/>
  <c r="S304" i="9"/>
  <c r="Q304" i="9"/>
  <c r="E304" i="9" s="1" a="1"/>
  <c r="E304" i="9" s="1"/>
  <c r="O304" i="9"/>
  <c r="P56" i="9"/>
  <c r="U56" i="9"/>
  <c r="M56" i="9"/>
  <c r="Y56" i="9"/>
  <c r="W56" i="9"/>
  <c r="K56" i="9"/>
  <c r="T56" i="9"/>
  <c r="F56" i="9" s="1" a="1"/>
  <c r="F56" i="9" s="1"/>
  <c r="S56" i="9"/>
  <c r="V56" i="9"/>
  <c r="L56" i="9"/>
  <c r="N56" i="9"/>
  <c r="O56" i="9"/>
  <c r="X56" i="9"/>
  <c r="Q56" i="9"/>
  <c r="E56" i="9" s="1" a="1"/>
  <c r="E56" i="9" s="1"/>
  <c r="P248" i="9"/>
  <c r="O248" i="9"/>
  <c r="V248" i="9"/>
  <c r="Y248" i="9"/>
  <c r="S248" i="9"/>
  <c r="K248" i="9"/>
  <c r="N248" i="9"/>
  <c r="W248" i="9"/>
  <c r="T248" i="9"/>
  <c r="F248" i="9" s="1" a="1"/>
  <c r="F248" i="9" s="1"/>
  <c r="Q248" i="9"/>
  <c r="E248" i="9" s="1" a="1"/>
  <c r="E248" i="9" s="1"/>
  <c r="L248" i="9"/>
  <c r="X248" i="9"/>
  <c r="U248" i="9"/>
  <c r="M248" i="9"/>
  <c r="Y118" i="9"/>
  <c r="T118" i="9"/>
  <c r="F118" i="9" s="1" a="1"/>
  <c r="F118" i="9" s="1"/>
  <c r="Q118" i="9"/>
  <c r="E118" i="9" s="1" a="1"/>
  <c r="E118" i="9" s="1"/>
  <c r="M118" i="9"/>
  <c r="L118" i="9"/>
  <c r="X118" i="9"/>
  <c r="U118" i="9"/>
  <c r="P118" i="9"/>
  <c r="S118" i="9"/>
  <c r="W118" i="9"/>
  <c r="K118" i="9"/>
  <c r="O118" i="9"/>
  <c r="V118" i="9"/>
  <c r="N118" i="9"/>
  <c r="Q123" i="9"/>
  <c r="E123" i="9" s="1" a="1"/>
  <c r="E123" i="9" s="1"/>
  <c r="P123" i="9"/>
  <c r="N123" i="9"/>
  <c r="M123" i="9"/>
  <c r="X123" i="9"/>
  <c r="U123" i="9"/>
  <c r="W123" i="9"/>
  <c r="V123" i="9"/>
  <c r="L123" i="9"/>
  <c r="O123" i="9"/>
  <c r="Y123" i="9"/>
  <c r="S123" i="9"/>
  <c r="K123" i="9"/>
  <c r="T123" i="9"/>
  <c r="F123" i="9" s="1" a="1"/>
  <c r="F123" i="9" s="1"/>
  <c r="V268" i="9"/>
  <c r="L268" i="9"/>
  <c r="X300" i="9"/>
  <c r="M300" i="9"/>
  <c r="P29" i="9"/>
  <c r="P46" i="9"/>
  <c r="O46" i="9"/>
  <c r="N157" i="9"/>
  <c r="S68" i="9"/>
  <c r="N143" i="9"/>
  <c r="V27" i="9"/>
  <c r="S27" i="9"/>
  <c r="T26" i="9"/>
  <c r="F26" i="9" s="1" a="1"/>
  <c r="F26" i="9" s="1"/>
  <c r="S26" i="9"/>
  <c r="X280" i="9"/>
  <c r="S280" i="9"/>
  <c r="L134" i="9"/>
  <c r="Y85" i="9"/>
  <c r="P187" i="9"/>
  <c r="P266" i="9"/>
  <c r="Y266" i="9"/>
  <c r="N179" i="9"/>
  <c r="L179" i="9"/>
  <c r="K251" i="9"/>
  <c r="N251" i="9"/>
  <c r="X61" i="9"/>
  <c r="M61" i="9"/>
  <c r="M36" i="9"/>
  <c r="X36" i="9"/>
  <c r="T252" i="9"/>
  <c r="F252" i="9" s="1" a="1"/>
  <c r="F252" i="9" s="1"/>
  <c r="P252" i="9"/>
  <c r="U70" i="9"/>
  <c r="N70" i="9"/>
  <c r="Q236" i="9"/>
  <c r="E236" i="9" s="1" a="1"/>
  <c r="E236" i="9" s="1"/>
  <c r="L236" i="9"/>
  <c r="S281" i="9"/>
  <c r="U281" i="9"/>
  <c r="X41" i="9"/>
  <c r="T41" i="9"/>
  <c r="F41" i="9" s="1" a="1"/>
  <c r="F41" i="9" s="1"/>
  <c r="M106" i="9"/>
  <c r="L159" i="9"/>
  <c r="P159" i="9"/>
  <c r="M255" i="9"/>
  <c r="W255" i="9"/>
  <c r="T255" i="9"/>
  <c r="F255" i="9" s="1" a="1"/>
  <c r="F255" i="9" s="1"/>
  <c r="S24" i="9"/>
  <c r="T24" i="9"/>
  <c r="F24" i="9" s="1" a="1"/>
  <c r="F24" i="9" s="1"/>
  <c r="W48" i="9"/>
  <c r="M190" i="9"/>
  <c r="U204" i="9"/>
  <c r="V204" i="9"/>
  <c r="S73" i="9"/>
  <c r="O73" i="9"/>
  <c r="X92" i="9"/>
  <c r="O92" i="9"/>
  <c r="V92" i="9"/>
  <c r="Q136" i="9"/>
  <c r="E136" i="9" s="1" a="1"/>
  <c r="E136" i="9" s="1"/>
  <c r="Q99" i="9"/>
  <c r="E99" i="9" s="1" a="1"/>
  <c r="E99" i="9" s="1"/>
  <c r="N99" i="9"/>
  <c r="W273" i="9"/>
  <c r="S51" i="9"/>
  <c r="K51" i="9"/>
  <c r="Y37" i="9"/>
  <c r="K309" i="9"/>
  <c r="S111" i="9"/>
  <c r="Y111" i="9"/>
  <c r="Q25" i="9"/>
  <c r="E25" i="9" s="1" a="1"/>
  <c r="E25" i="9" s="1"/>
  <c r="L132" i="9"/>
  <c r="O132" i="9"/>
  <c r="Q308" i="9"/>
  <c r="E308" i="9" s="1" a="1"/>
  <c r="E308" i="9" s="1"/>
  <c r="W308" i="9"/>
  <c r="Y211" i="9"/>
  <c r="Q209" i="9"/>
  <c r="E209" i="9" s="1" a="1"/>
  <c r="E209" i="9" s="1"/>
  <c r="U65" i="9"/>
  <c r="P65" i="9"/>
  <c r="U188" i="9"/>
  <c r="L188" i="9"/>
  <c r="N188" i="9"/>
  <c r="O279" i="9"/>
  <c r="T54" i="9"/>
  <c r="F54" i="9" s="1" a="1"/>
  <c r="F54" i="9" s="1"/>
  <c r="X54" i="9"/>
  <c r="W54" i="9"/>
  <c r="X262" i="9"/>
  <c r="U262" i="9"/>
  <c r="U150" i="9"/>
  <c r="P146" i="9"/>
  <c r="M290" i="9"/>
  <c r="P290" i="9"/>
  <c r="M120" i="9"/>
  <c r="U259" i="9"/>
  <c r="K259" i="9"/>
  <c r="X18" i="9"/>
  <c r="Y18" i="9"/>
  <c r="Q253" i="9"/>
  <c r="E253" i="9" s="1" a="1"/>
  <c r="E253" i="9" s="1"/>
  <c r="K253" i="9"/>
  <c r="Q175" i="9"/>
  <c r="E175" i="9" s="1" a="1"/>
  <c r="E175" i="9" s="1"/>
  <c r="K175" i="9"/>
  <c r="Q217" i="9"/>
  <c r="E217" i="9" s="1" a="1"/>
  <c r="E217" i="9" s="1"/>
  <c r="K217" i="9"/>
  <c r="N268" i="9"/>
  <c r="O268" i="9"/>
  <c r="V300" i="9"/>
  <c r="W300" i="9"/>
  <c r="M29" i="9"/>
  <c r="Y29" i="9"/>
  <c r="M46" i="9"/>
  <c r="Q157" i="9"/>
  <c r="E157" i="9" s="1" a="1"/>
  <c r="E157" i="9" s="1"/>
  <c r="U68" i="9"/>
  <c r="K68" i="9"/>
  <c r="Y143" i="9"/>
  <c r="O27" i="9"/>
  <c r="M27" i="9"/>
  <c r="X26" i="9"/>
  <c r="Y26" i="9"/>
  <c r="L280" i="9"/>
  <c r="U280" i="9"/>
  <c r="P134" i="9"/>
  <c r="V134" i="9"/>
  <c r="Q85" i="9"/>
  <c r="E85" i="9" s="1" a="1"/>
  <c r="E85" i="9" s="1"/>
  <c r="W85" i="9"/>
  <c r="M187" i="9"/>
  <c r="T187" i="9"/>
  <c r="F187" i="9" s="1" a="1"/>
  <c r="F187" i="9" s="1"/>
  <c r="Q266" i="9"/>
  <c r="E266" i="9" s="1" a="1"/>
  <c r="E266" i="9" s="1"/>
  <c r="W179" i="9"/>
  <c r="P179" i="9"/>
  <c r="U251" i="9"/>
  <c r="W251" i="9"/>
  <c r="Q61" i="9"/>
  <c r="E61" i="9" s="1" a="1"/>
  <c r="E61" i="9" s="1"/>
  <c r="V36" i="9"/>
  <c r="O252" i="9"/>
  <c r="K252" i="9"/>
  <c r="Y70" i="9"/>
  <c r="W70" i="9"/>
  <c r="P236" i="9"/>
  <c r="Q281" i="9"/>
  <c r="E281" i="9" s="1" a="1"/>
  <c r="E281" i="9" s="1"/>
  <c r="Y41" i="9"/>
  <c r="M41" i="9"/>
  <c r="V106" i="9"/>
  <c r="S106" i="9"/>
  <c r="K159" i="9"/>
  <c r="M159" i="9"/>
  <c r="U255" i="9"/>
  <c r="P255" i="9"/>
  <c r="K255" i="9"/>
  <c r="L24" i="9"/>
  <c r="X24" i="9"/>
  <c r="S48" i="9"/>
  <c r="U190" i="9"/>
  <c r="W190" i="9"/>
  <c r="L190" i="9"/>
  <c r="L204" i="9"/>
  <c r="U73" i="9"/>
  <c r="L73" i="9"/>
  <c r="L92" i="9"/>
  <c r="M92" i="9"/>
  <c r="W136" i="9"/>
  <c r="M99" i="9"/>
  <c r="S99" i="9"/>
  <c r="K273" i="9"/>
  <c r="N51" i="9"/>
  <c r="P51" i="9"/>
  <c r="L37" i="9"/>
  <c r="O309" i="9"/>
  <c r="T309" i="9"/>
  <c r="F309" i="9" s="1" a="1"/>
  <c r="F309" i="9" s="1"/>
  <c r="K78" i="9"/>
  <c r="L78" i="9"/>
  <c r="U111" i="9"/>
  <c r="T111" i="9"/>
  <c r="F111" i="9" s="1" a="1"/>
  <c r="F111" i="9" s="1"/>
  <c r="V111" i="9"/>
  <c r="U25" i="9"/>
  <c r="S132" i="9"/>
  <c r="U284" i="9"/>
  <c r="M284" i="9"/>
  <c r="P308" i="9"/>
  <c r="X308" i="9"/>
  <c r="V211" i="9"/>
  <c r="X211" i="9"/>
  <c r="L209" i="9"/>
  <c r="T65" i="9"/>
  <c r="F65" i="9" s="1" a="1"/>
  <c r="F65" i="9" s="1"/>
  <c r="V65" i="9"/>
  <c r="S188" i="9"/>
  <c r="X188" i="9"/>
  <c r="N279" i="9"/>
  <c r="Q279" i="9"/>
  <c r="E279" i="9" s="1" a="1"/>
  <c r="E279" i="9" s="1"/>
  <c r="S54" i="9"/>
  <c r="M54" i="9"/>
  <c r="S262" i="9"/>
  <c r="K262" i="9"/>
  <c r="O150" i="9"/>
  <c r="P150" i="9"/>
  <c r="O146" i="9"/>
  <c r="X146" i="9"/>
  <c r="W290" i="9"/>
  <c r="X290" i="9"/>
  <c r="U156" i="9"/>
  <c r="Q156" i="9"/>
  <c r="E156" i="9" s="1" a="1"/>
  <c r="E156" i="9" s="1"/>
  <c r="T120" i="9"/>
  <c r="F120" i="9" s="1" a="1"/>
  <c r="F120" i="9" s="1"/>
  <c r="Y120" i="9"/>
  <c r="Y259" i="9"/>
  <c r="T259" i="9"/>
  <c r="F259" i="9" s="1" a="1"/>
  <c r="F259" i="9" s="1"/>
  <c r="M259" i="9"/>
  <c r="T18" i="9"/>
  <c r="F18" i="9" s="1" a="1"/>
  <c r="F18" i="9" s="1"/>
  <c r="Q18" i="9"/>
  <c r="E18" i="9" s="1" a="1"/>
  <c r="E18" i="9" s="1"/>
  <c r="U253" i="9"/>
  <c r="X253" i="9"/>
  <c r="O175" i="9"/>
  <c r="S217" i="9"/>
  <c r="P217" i="9"/>
  <c r="X130" i="9"/>
  <c r="M130" i="9"/>
  <c r="L75" i="9"/>
  <c r="U229" i="9"/>
  <c r="M229" i="9"/>
  <c r="P195" i="9"/>
  <c r="X195" i="9"/>
  <c r="K3" i="9"/>
  <c r="X3" i="9"/>
  <c r="M3" i="9"/>
  <c r="M268" i="9"/>
  <c r="N300" i="9"/>
  <c r="P300" i="9"/>
  <c r="L29" i="9"/>
  <c r="Q46" i="9"/>
  <c r="E46" i="9" s="1" a="1"/>
  <c r="E46" i="9" s="1"/>
  <c r="S157" i="9"/>
  <c r="W157" i="9"/>
  <c r="Q68" i="9"/>
  <c r="E68" i="9" s="1" a="1"/>
  <c r="E68" i="9" s="1"/>
  <c r="V68" i="9"/>
  <c r="M143" i="9"/>
  <c r="Y27" i="9"/>
  <c r="T27" i="9"/>
  <c r="F27" i="9" s="1" a="1"/>
  <c r="F27" i="9" s="1"/>
  <c r="V26" i="9"/>
  <c r="K26" i="9"/>
  <c r="V280" i="9"/>
  <c r="Q134" i="9"/>
  <c r="E134" i="9" s="1" a="1"/>
  <c r="E134" i="9" s="1"/>
  <c r="S134" i="9"/>
  <c r="N85" i="9"/>
  <c r="O85" i="9"/>
  <c r="X187" i="9"/>
  <c r="L187" i="9"/>
  <c r="M266" i="9"/>
  <c r="N266" i="9"/>
  <c r="V179" i="9"/>
  <c r="S251" i="9"/>
  <c r="T251" i="9"/>
  <c r="F251" i="9" s="1" a="1"/>
  <c r="F251" i="9" s="1"/>
  <c r="X251" i="9"/>
  <c r="S61" i="9"/>
  <c r="U61" i="9"/>
  <c r="Q36" i="9"/>
  <c r="E36" i="9" s="1" a="1"/>
  <c r="E36" i="9" s="1"/>
  <c r="O36" i="9"/>
  <c r="W252" i="9"/>
  <c r="U252" i="9"/>
  <c r="V70" i="9"/>
  <c r="Q70" i="9"/>
  <c r="E70" i="9" s="1" a="1"/>
  <c r="E70" i="9" s="1"/>
  <c r="S70" i="9"/>
  <c r="K236" i="9"/>
  <c r="W41" i="9"/>
  <c r="O41" i="9"/>
  <c r="X106" i="9"/>
  <c r="K106" i="9"/>
  <c r="V159" i="9"/>
  <c r="O159" i="9"/>
  <c r="L255" i="9"/>
  <c r="M24" i="9"/>
  <c r="Y48" i="9"/>
  <c r="K48" i="9"/>
  <c r="S190" i="9"/>
  <c r="T204" i="9"/>
  <c r="F204" i="9" s="1" a="1"/>
  <c r="F204" i="9" s="1"/>
  <c r="Q204" i="9"/>
  <c r="E204" i="9" s="1" a="1"/>
  <c r="E204" i="9" s="1"/>
  <c r="V73" i="9"/>
  <c r="W92" i="9"/>
  <c r="Y92" i="9"/>
  <c r="N136" i="9"/>
  <c r="X136" i="9"/>
  <c r="P99" i="9"/>
  <c r="T99" i="9"/>
  <c r="F99" i="9" s="1" a="1"/>
  <c r="F99" i="9" s="1"/>
  <c r="O273" i="9"/>
  <c r="M273" i="9"/>
  <c r="M51" i="9"/>
  <c r="X51" i="9"/>
  <c r="Q37" i="9"/>
  <c r="E37" i="9" s="1" a="1"/>
  <c r="E37" i="9" s="1"/>
  <c r="P37" i="9"/>
  <c r="X309" i="9"/>
  <c r="Q309" i="9"/>
  <c r="E309" i="9" s="1" a="1"/>
  <c r="E309" i="9" s="1"/>
  <c r="T78" i="9"/>
  <c r="F78" i="9" s="1" a="1"/>
  <c r="F78" i="9" s="1"/>
  <c r="W78" i="9"/>
  <c r="Q111" i="9"/>
  <c r="E111" i="9" s="1" a="1"/>
  <c r="E111" i="9" s="1"/>
  <c r="T25" i="9"/>
  <c r="F25" i="9" s="1" a="1"/>
  <c r="F25" i="9" s="1"/>
  <c r="L25" i="9"/>
  <c r="V132" i="9"/>
  <c r="T284" i="9"/>
  <c r="F284" i="9" s="1" a="1"/>
  <c r="F284" i="9" s="1"/>
  <c r="X284" i="9"/>
  <c r="L308" i="9"/>
  <c r="T308" i="9"/>
  <c r="F308" i="9" s="1" a="1"/>
  <c r="F308" i="9" s="1"/>
  <c r="W211" i="9"/>
  <c r="T211" i="9"/>
  <c r="F211" i="9" s="1" a="1"/>
  <c r="F211" i="9" s="1"/>
  <c r="P211" i="9"/>
  <c r="X209" i="9"/>
  <c r="L65" i="9"/>
  <c r="S65" i="9"/>
  <c r="T188" i="9"/>
  <c r="F188" i="9" s="1" a="1"/>
  <c r="F188" i="9" s="1"/>
  <c r="K188" i="9"/>
  <c r="W279" i="9"/>
  <c r="M279" i="9"/>
  <c r="K54" i="9"/>
  <c r="W262" i="9"/>
  <c r="P262" i="9"/>
  <c r="L262" i="9"/>
  <c r="T146" i="9"/>
  <c r="F146" i="9" s="1" a="1"/>
  <c r="F146" i="9" s="1"/>
  <c r="S290" i="9"/>
  <c r="V290" i="9"/>
  <c r="O156" i="9"/>
  <c r="M156" i="9"/>
  <c r="V120" i="9"/>
  <c r="W120" i="9"/>
  <c r="O259" i="9"/>
  <c r="V18" i="9"/>
  <c r="N18" i="9"/>
  <c r="O253" i="9"/>
  <c r="Y175" i="9"/>
  <c r="V175" i="9"/>
  <c r="P175" i="9"/>
  <c r="X217" i="9"/>
  <c r="N130" i="9"/>
  <c r="P130" i="9"/>
  <c r="W75" i="9"/>
  <c r="U75" i="9"/>
  <c r="N75" i="9"/>
  <c r="K229" i="9"/>
  <c r="P229" i="9"/>
  <c r="M197" i="9"/>
  <c r="S197" i="9"/>
  <c r="Y195" i="9"/>
  <c r="T3" i="9"/>
  <c r="F3" i="9" s="1" a="1"/>
  <c r="F3" i="9" s="1"/>
  <c r="S268" i="9"/>
  <c r="S300" i="9"/>
  <c r="U300" i="9"/>
  <c r="L300" i="9"/>
  <c r="Q29" i="9"/>
  <c r="E29" i="9" s="1" a="1"/>
  <c r="E29" i="9" s="1"/>
  <c r="K46" i="9"/>
  <c r="K157" i="9"/>
  <c r="P157" i="9"/>
  <c r="O157" i="9"/>
  <c r="Y68" i="9"/>
  <c r="N68" i="9"/>
  <c r="X143" i="9"/>
  <c r="N27" i="9"/>
  <c r="P27" i="9"/>
  <c r="Y280" i="9"/>
  <c r="T280" i="9"/>
  <c r="F280" i="9" s="1" a="1"/>
  <c r="F280" i="9" s="1"/>
  <c r="N134" i="9"/>
  <c r="M85" i="9"/>
  <c r="V85" i="9"/>
  <c r="W187" i="9"/>
  <c r="K187" i="9"/>
  <c r="S187" i="9"/>
  <c r="V266" i="9"/>
  <c r="W266" i="9"/>
  <c r="O179" i="9"/>
  <c r="P251" i="9"/>
  <c r="T61" i="9"/>
  <c r="F61" i="9" s="1" a="1"/>
  <c r="F61" i="9" s="1"/>
  <c r="P61" i="9"/>
  <c r="N36" i="9"/>
  <c r="S36" i="9"/>
  <c r="L252" i="9"/>
  <c r="X70" i="9"/>
  <c r="T70" i="9"/>
  <c r="F70" i="9" s="1" a="1"/>
  <c r="F70" i="9" s="1"/>
  <c r="N236" i="9"/>
  <c r="V236" i="9"/>
  <c r="V281" i="9"/>
  <c r="T281" i="9"/>
  <c r="F281" i="9" s="1" a="1"/>
  <c r="F281" i="9" s="1"/>
  <c r="S41" i="9"/>
  <c r="P41" i="9"/>
  <c r="N106" i="9"/>
  <c r="L106" i="9"/>
  <c r="U159" i="9"/>
  <c r="T159" i="9"/>
  <c r="F159" i="9" s="1" a="1"/>
  <c r="F159" i="9" s="1"/>
  <c r="O255" i="9"/>
  <c r="Q255" i="9"/>
  <c r="E255" i="9" s="1" a="1"/>
  <c r="E255" i="9" s="1"/>
  <c r="P24" i="9"/>
  <c r="M48" i="9"/>
  <c r="X48" i="9"/>
  <c r="N190" i="9"/>
  <c r="K190" i="9"/>
  <c r="S204" i="9"/>
  <c r="P73" i="9"/>
  <c r="X73" i="9"/>
  <c r="S92" i="9"/>
  <c r="N92" i="9"/>
  <c r="O136" i="9"/>
  <c r="V136" i="9"/>
  <c r="P136" i="9"/>
  <c r="K99" i="9"/>
  <c r="U273" i="9"/>
  <c r="W51" i="9"/>
  <c r="X37" i="9"/>
  <c r="O37" i="9"/>
  <c r="Y309" i="9"/>
  <c r="P309" i="9"/>
  <c r="P78" i="9"/>
  <c r="U78" i="9"/>
  <c r="N111" i="9"/>
  <c r="Y25" i="9"/>
  <c r="V25" i="9"/>
  <c r="X132" i="9"/>
  <c r="M132" i="9"/>
  <c r="K284" i="9"/>
  <c r="W284" i="9"/>
  <c r="Y308" i="9"/>
  <c r="U308" i="9"/>
  <c r="O211" i="9"/>
  <c r="S211" i="9"/>
  <c r="M211" i="9"/>
  <c r="M209" i="9"/>
  <c r="M65" i="9"/>
  <c r="P188" i="9"/>
  <c r="S279" i="9"/>
  <c r="K279" i="9"/>
  <c r="V279" i="9"/>
  <c r="O54" i="9"/>
  <c r="V262" i="9"/>
  <c r="M150" i="9"/>
  <c r="Y150" i="9"/>
  <c r="Y146" i="9"/>
  <c r="N290" i="9"/>
  <c r="U290" i="9"/>
  <c r="P156" i="9"/>
  <c r="X156" i="9"/>
  <c r="V156" i="9"/>
  <c r="K120" i="9"/>
  <c r="O120" i="9"/>
  <c r="X259" i="9"/>
  <c r="Q259" i="9"/>
  <c r="E259" i="9" s="1" a="1"/>
  <c r="E259" i="9" s="1"/>
  <c r="U18" i="9"/>
  <c r="W18" i="9"/>
  <c r="T268" i="9"/>
  <c r="F268" i="9" s="1" a="1"/>
  <c r="F268" i="9" s="1"/>
  <c r="K268" i="9"/>
  <c r="T300" i="9"/>
  <c r="F300" i="9" s="1" a="1"/>
  <c r="F300" i="9" s="1"/>
  <c r="V29" i="9"/>
  <c r="U29" i="9"/>
  <c r="T29" i="9"/>
  <c r="F29" i="9" s="1" a="1"/>
  <c r="F29" i="9" s="1"/>
  <c r="T46" i="9"/>
  <c r="F46" i="9" s="1" a="1"/>
  <c r="F46" i="9" s="1"/>
  <c r="U46" i="9"/>
  <c r="V157" i="9"/>
  <c r="T157" i="9"/>
  <c r="F157" i="9" s="1" a="1"/>
  <c r="F157" i="9" s="1"/>
  <c r="T68" i="9"/>
  <c r="F68" i="9" s="1" a="1"/>
  <c r="F68" i="9" s="1"/>
  <c r="M68" i="9"/>
  <c r="O68" i="9"/>
  <c r="K143" i="9"/>
  <c r="Q143" i="9"/>
  <c r="E143" i="9" s="1" a="1"/>
  <c r="E143" i="9" s="1"/>
  <c r="X27" i="9"/>
  <c r="P26" i="9"/>
  <c r="U26" i="9"/>
  <c r="O280" i="9"/>
  <c r="P280" i="9"/>
  <c r="K280" i="9"/>
  <c r="O134" i="9"/>
  <c r="K85" i="9"/>
  <c r="L85" i="9"/>
  <c r="Q187" i="9"/>
  <c r="E187" i="9" s="1" a="1"/>
  <c r="E187" i="9" s="1"/>
  <c r="T266" i="9"/>
  <c r="F266" i="9" s="1" a="1"/>
  <c r="F266" i="9" s="1"/>
  <c r="O266" i="9"/>
  <c r="S179" i="9"/>
  <c r="M251" i="9"/>
  <c r="Q251" i="9"/>
  <c r="E251" i="9" s="1" a="1"/>
  <c r="E251" i="9" s="1"/>
  <c r="Y61" i="9"/>
  <c r="O61" i="9"/>
  <c r="Y36" i="9"/>
  <c r="T36" i="9"/>
  <c r="F36" i="9" s="1" a="1"/>
  <c r="F36" i="9" s="1"/>
  <c r="X252" i="9"/>
  <c r="Y252" i="9"/>
  <c r="K70" i="9"/>
  <c r="X236" i="9"/>
  <c r="O236" i="9"/>
  <c r="W236" i="9"/>
  <c r="O281" i="9"/>
  <c r="L281" i="9"/>
  <c r="N41" i="9"/>
  <c r="U41" i="9"/>
  <c r="U106" i="9"/>
  <c r="Y106" i="9"/>
  <c r="N159" i="9"/>
  <c r="Q159" i="9"/>
  <c r="E159" i="9" s="1" a="1"/>
  <c r="E159" i="9" s="1"/>
  <c r="X255" i="9"/>
  <c r="K24" i="9"/>
  <c r="W24" i="9"/>
  <c r="N48" i="9"/>
  <c r="T48" i="9"/>
  <c r="F48" i="9" s="1" a="1"/>
  <c r="F48" i="9" s="1"/>
  <c r="T190" i="9"/>
  <c r="F190" i="9" s="1" a="1"/>
  <c r="F190" i="9" s="1"/>
  <c r="O190" i="9"/>
  <c r="X204" i="9"/>
  <c r="M204" i="9"/>
  <c r="Y73" i="9"/>
  <c r="Q73" i="9"/>
  <c r="E73" i="9" s="1" a="1"/>
  <c r="E73" i="9" s="1"/>
  <c r="P92" i="9"/>
  <c r="Y136" i="9"/>
  <c r="M136" i="9"/>
  <c r="L99" i="9"/>
  <c r="Y273" i="9"/>
  <c r="O51" i="9"/>
  <c r="W37" i="9"/>
  <c r="U37" i="9"/>
  <c r="U309" i="9"/>
  <c r="S309" i="9"/>
  <c r="X78" i="9"/>
  <c r="L111" i="9"/>
  <c r="X111" i="9"/>
  <c r="K25" i="9"/>
  <c r="W25" i="9"/>
  <c r="K132" i="9"/>
  <c r="P132" i="9"/>
  <c r="O284" i="9"/>
  <c r="K308" i="9"/>
  <c r="L211" i="9"/>
  <c r="Q211" i="9"/>
  <c r="E211" i="9" s="1" a="1"/>
  <c r="E211" i="9" s="1"/>
  <c r="W209" i="9"/>
  <c r="K209" i="9"/>
  <c r="N209" i="9"/>
  <c r="O65" i="9"/>
  <c r="K65" i="9"/>
  <c r="M188" i="9"/>
  <c r="X279" i="9"/>
  <c r="U279" i="9"/>
  <c r="N54" i="9"/>
  <c r="P54" i="9"/>
  <c r="M262" i="9"/>
  <c r="Y262" i="9"/>
  <c r="W150" i="9"/>
  <c r="Q150" i="9"/>
  <c r="E150" i="9" s="1" a="1"/>
  <c r="E150" i="9" s="1"/>
  <c r="L146" i="9"/>
  <c r="S146" i="9"/>
  <c r="K290" i="9"/>
  <c r="L156" i="9"/>
  <c r="N156" i="9"/>
  <c r="L120" i="9"/>
  <c r="N120" i="9"/>
  <c r="N259" i="9"/>
  <c r="P259" i="9"/>
  <c r="S18" i="9"/>
  <c r="W253" i="9"/>
  <c r="L175" i="9"/>
  <c r="N217" i="9"/>
  <c r="Y217" i="9"/>
  <c r="X268" i="9"/>
  <c r="Y268" i="9"/>
  <c r="K300" i="9"/>
  <c r="W29" i="9"/>
  <c r="S29" i="9"/>
  <c r="S46" i="9"/>
  <c r="X157" i="9"/>
  <c r="M157" i="9"/>
  <c r="X68" i="9"/>
  <c r="U143" i="9"/>
  <c r="V143" i="9"/>
  <c r="L27" i="9"/>
  <c r="N26" i="9"/>
  <c r="W26" i="9"/>
  <c r="M280" i="9"/>
  <c r="N280" i="9"/>
  <c r="K134" i="9"/>
  <c r="U85" i="9"/>
  <c r="P85" i="9"/>
  <c r="O187" i="9"/>
  <c r="V187" i="9"/>
  <c r="L266" i="9"/>
  <c r="X266" i="9"/>
  <c r="U179" i="9"/>
  <c r="Y251" i="9"/>
  <c r="N61" i="9"/>
  <c r="K61" i="9"/>
  <c r="L36" i="9"/>
  <c r="W36" i="9"/>
  <c r="M252" i="9"/>
  <c r="Q252" i="9"/>
  <c r="E252" i="9" s="1" a="1"/>
  <c r="E252" i="9" s="1"/>
  <c r="O70" i="9"/>
  <c r="Y236" i="9"/>
  <c r="M236" i="9"/>
  <c r="N281" i="9"/>
  <c r="K41" i="9"/>
  <c r="L41" i="9"/>
  <c r="W106" i="9"/>
  <c r="T106" i="9"/>
  <c r="F106" i="9" s="1" a="1"/>
  <c r="F106" i="9" s="1"/>
  <c r="P106" i="9"/>
  <c r="S159" i="9"/>
  <c r="S255" i="9"/>
  <c r="V24" i="9"/>
  <c r="Y24" i="9"/>
  <c r="O24" i="9"/>
  <c r="O48" i="9"/>
  <c r="Y190" i="9"/>
  <c r="K204" i="9"/>
  <c r="W204" i="9"/>
  <c r="K92" i="9"/>
  <c r="L136" i="9"/>
  <c r="U136" i="9"/>
  <c r="O99" i="9"/>
  <c r="X99" i="9"/>
  <c r="P273" i="9"/>
  <c r="Q273" i="9"/>
  <c r="E273" i="9" s="1" a="1"/>
  <c r="E273" i="9" s="1"/>
  <c r="T51" i="9"/>
  <c r="F51" i="9" s="1" a="1"/>
  <c r="F51" i="9" s="1"/>
  <c r="V51" i="9"/>
  <c r="K37" i="9"/>
  <c r="S37" i="9"/>
  <c r="V309" i="9"/>
  <c r="L309" i="9"/>
  <c r="N309" i="9"/>
  <c r="Y78" i="9"/>
  <c r="W111" i="9"/>
  <c r="P111" i="9"/>
  <c r="P25" i="9"/>
  <c r="X25" i="9"/>
  <c r="T132" i="9"/>
  <c r="F132" i="9" s="1" a="1"/>
  <c r="F132" i="9" s="1"/>
  <c r="U132" i="9"/>
  <c r="Q284" i="9"/>
  <c r="E284" i="9" s="1" a="1"/>
  <c r="E284" i="9" s="1"/>
  <c r="Y284" i="9"/>
  <c r="V308" i="9"/>
  <c r="U211" i="9"/>
  <c r="T209" i="9"/>
  <c r="F209" i="9" s="1" a="1"/>
  <c r="F209" i="9" s="1"/>
  <c r="Y209" i="9"/>
  <c r="S209" i="9"/>
  <c r="W65" i="9"/>
  <c r="N65" i="9"/>
  <c r="Q188" i="9"/>
  <c r="E188" i="9" s="1" a="1"/>
  <c r="E188" i="9" s="1"/>
  <c r="V188" i="9"/>
  <c r="P279" i="9"/>
  <c r="L279" i="9"/>
  <c r="L54" i="9"/>
  <c r="V54" i="9"/>
  <c r="N262" i="9"/>
  <c r="Q262" i="9"/>
  <c r="E262" i="9" s="1" a="1"/>
  <c r="E262" i="9" s="1"/>
  <c r="X150" i="9"/>
  <c r="N150" i="9"/>
  <c r="T150" i="9"/>
  <c r="F150" i="9" s="1" a="1"/>
  <c r="F150" i="9" s="1"/>
  <c r="M146" i="9"/>
  <c r="K146" i="9"/>
  <c r="T290" i="9"/>
  <c r="F290" i="9" s="1" a="1"/>
  <c r="F290" i="9" s="1"/>
  <c r="Q290" i="9"/>
  <c r="E290" i="9" s="1" a="1"/>
  <c r="E290" i="9" s="1"/>
  <c r="K156" i="9"/>
  <c r="U120" i="9"/>
  <c r="X120" i="9"/>
  <c r="W259" i="9"/>
  <c r="O18" i="9"/>
  <c r="P18" i="9"/>
  <c r="Y253" i="9"/>
  <c r="N175" i="9"/>
  <c r="X175" i="9"/>
  <c r="W217" i="9"/>
  <c r="V217" i="9"/>
  <c r="V130" i="9"/>
  <c r="Q130" i="9"/>
  <c r="E130" i="9" s="1" a="1"/>
  <c r="E130" i="9" s="1"/>
  <c r="Y75" i="9"/>
  <c r="X75" i="9"/>
  <c r="V229" i="9"/>
  <c r="L229" i="9"/>
  <c r="T197" i="9"/>
  <c r="F197" i="9" s="1" a="1"/>
  <c r="F197" i="9" s="1"/>
  <c r="Y197" i="9"/>
  <c r="W197" i="9"/>
  <c r="W195" i="9"/>
  <c r="Q3" i="9"/>
  <c r="E3" i="9" s="1" a="1"/>
  <c r="E3" i="9" s="1"/>
  <c r="W3" i="9"/>
  <c r="Q268" i="9"/>
  <c r="E268" i="9" s="1" a="1"/>
  <c r="E268" i="9" s="1"/>
  <c r="P268" i="9"/>
  <c r="Y300" i="9"/>
  <c r="O29" i="9"/>
  <c r="X29" i="9"/>
  <c r="Y46" i="9"/>
  <c r="L46" i="9"/>
  <c r="V46" i="9"/>
  <c r="L157" i="9"/>
  <c r="L68" i="9"/>
  <c r="P143" i="9"/>
  <c r="W143" i="9"/>
  <c r="L143" i="9"/>
  <c r="W27" i="9"/>
  <c r="U27" i="9"/>
  <c r="Q26" i="9"/>
  <c r="E26" i="9" s="1" a="1"/>
  <c r="E26" i="9" s="1"/>
  <c r="L26" i="9"/>
  <c r="Q280" i="9"/>
  <c r="E280" i="9" s="1" a="1"/>
  <c r="E280" i="9" s="1"/>
  <c r="W134" i="9"/>
  <c r="U134" i="9"/>
  <c r="T134" i="9"/>
  <c r="F134" i="9" s="1" a="1"/>
  <c r="F134" i="9" s="1"/>
  <c r="X85" i="9"/>
  <c r="S85" i="9"/>
  <c r="U187" i="9"/>
  <c r="N187" i="9"/>
  <c r="U266" i="9"/>
  <c r="M179" i="9"/>
  <c r="K179" i="9"/>
  <c r="T179" i="9"/>
  <c r="F179" i="9" s="1" a="1"/>
  <c r="F179" i="9" s="1"/>
  <c r="L251" i="9"/>
  <c r="L61" i="9"/>
  <c r="V61" i="9"/>
  <c r="K36" i="9"/>
  <c r="S252" i="9"/>
  <c r="V252" i="9"/>
  <c r="L70" i="9"/>
  <c r="M70" i="9"/>
  <c r="U236" i="9"/>
  <c r="X281" i="9"/>
  <c r="M281" i="9"/>
  <c r="K281" i="9"/>
  <c r="V41" i="9"/>
  <c r="Q41" i="9"/>
  <c r="E41" i="9" s="1" a="1"/>
  <c r="E41" i="9" s="1"/>
  <c r="O106" i="9"/>
  <c r="Y159" i="9"/>
  <c r="X159" i="9"/>
  <c r="Y255" i="9"/>
  <c r="V255" i="9"/>
  <c r="U24" i="9"/>
  <c r="N24" i="9"/>
  <c r="P48" i="9"/>
  <c r="Q48" i="9"/>
  <c r="E48" i="9" s="1" a="1"/>
  <c r="E48" i="9" s="1"/>
  <c r="Q190" i="9"/>
  <c r="E190" i="9" s="1" a="1"/>
  <c r="E190" i="9" s="1"/>
  <c r="P190" i="9"/>
  <c r="Y204" i="9"/>
  <c r="O204" i="9"/>
  <c r="K73" i="9"/>
  <c r="N73" i="9"/>
  <c r="Q92" i="9"/>
  <c r="E92" i="9" s="1" a="1"/>
  <c r="E92" i="9" s="1"/>
  <c r="U92" i="9"/>
  <c r="S136" i="9"/>
  <c r="T136" i="9"/>
  <c r="F136" i="9" s="1" a="1"/>
  <c r="F136" i="9" s="1"/>
  <c r="W99" i="9"/>
  <c r="U99" i="9"/>
  <c r="X273" i="9"/>
  <c r="V273" i="9"/>
  <c r="T273" i="9"/>
  <c r="F273" i="9" s="1" a="1"/>
  <c r="F273" i="9" s="1"/>
  <c r="U51" i="9"/>
  <c r="L51" i="9"/>
  <c r="M37" i="9"/>
  <c r="V37" i="9"/>
  <c r="M309" i="9"/>
  <c r="O78" i="9"/>
  <c r="N78" i="9"/>
  <c r="Q78" i="9"/>
  <c r="E78" i="9" s="1" a="1"/>
  <c r="E78" i="9" s="1"/>
  <c r="K111" i="9"/>
  <c r="N25" i="9"/>
  <c r="S25" i="9"/>
  <c r="Q132" i="9"/>
  <c r="E132" i="9" s="1" a="1"/>
  <c r="E132" i="9" s="1"/>
  <c r="Y132" i="9"/>
  <c r="S284" i="9"/>
  <c r="V284" i="9"/>
  <c r="N284" i="9"/>
  <c r="M308" i="9"/>
  <c r="N308" i="9"/>
  <c r="N211" i="9"/>
  <c r="K211" i="9"/>
  <c r="P209" i="9"/>
  <c r="U209" i="9"/>
  <c r="Y65" i="9"/>
  <c r="Y188" i="9"/>
  <c r="W188" i="9"/>
  <c r="T279" i="9"/>
  <c r="F279" i="9" s="1" a="1"/>
  <c r="F279" i="9" s="1"/>
  <c r="Y54" i="9"/>
  <c r="U54" i="9"/>
  <c r="O262" i="9"/>
  <c r="V150" i="9"/>
  <c r="L150" i="9"/>
  <c r="V146" i="9"/>
  <c r="Q146" i="9"/>
  <c r="E146" i="9" s="1" a="1"/>
  <c r="E146" i="9" s="1"/>
  <c r="N146" i="9"/>
  <c r="Y290" i="9"/>
  <c r="O290" i="9"/>
  <c r="Y156" i="9"/>
  <c r="T156" i="9"/>
  <c r="F156" i="9" s="1" a="1"/>
  <c r="F156" i="9" s="1"/>
  <c r="S120" i="9"/>
  <c r="Q120" i="9"/>
  <c r="E120" i="9" s="1" a="1"/>
  <c r="E120" i="9" s="1"/>
  <c r="L259" i="9"/>
  <c r="S259" i="9"/>
  <c r="L18" i="9"/>
  <c r="M18" i="9"/>
  <c r="P253" i="9"/>
  <c r="S253" i="9"/>
  <c r="N253" i="9"/>
  <c r="T175" i="9"/>
  <c r="F175" i="9" s="1" a="1"/>
  <c r="F175" i="9" s="1"/>
  <c r="S175" i="9"/>
  <c r="L217" i="9"/>
  <c r="M217" i="9"/>
  <c r="K130" i="9"/>
  <c r="O130" i="9"/>
  <c r="S75" i="9"/>
  <c r="S229" i="9"/>
  <c r="X197" i="9"/>
  <c r="O197" i="9"/>
  <c r="O195" i="9"/>
  <c r="S195" i="9"/>
  <c r="W268" i="9"/>
  <c r="U268" i="9"/>
  <c r="O300" i="9"/>
  <c r="Q300" i="9"/>
  <c r="E300" i="9" s="1" a="1"/>
  <c r="E300" i="9" s="1"/>
  <c r="K29" i="9"/>
  <c r="N29" i="9"/>
  <c r="N46" i="9"/>
  <c r="X46" i="9"/>
  <c r="W46" i="9"/>
  <c r="Y157" i="9"/>
  <c r="U157" i="9"/>
  <c r="P68" i="9"/>
  <c r="W68" i="9"/>
  <c r="O143" i="9"/>
  <c r="S143" i="9"/>
  <c r="T143" i="9"/>
  <c r="F143" i="9" s="1" a="1"/>
  <c r="F143" i="9" s="1"/>
  <c r="K27" i="9"/>
  <c r="Q27" i="9"/>
  <c r="E27" i="9" s="1" a="1"/>
  <c r="E27" i="9" s="1"/>
  <c r="O26" i="9"/>
  <c r="M26" i="9"/>
  <c r="W280" i="9"/>
  <c r="M134" i="9"/>
  <c r="Y134" i="9"/>
  <c r="X134" i="9"/>
  <c r="T85" i="9"/>
  <c r="F85" i="9" s="1" a="1"/>
  <c r="F85" i="9" s="1"/>
  <c r="Y187" i="9"/>
  <c r="S266" i="9"/>
  <c r="K266" i="9"/>
  <c r="X179" i="9"/>
  <c r="Q179" i="9"/>
  <c r="E179" i="9" s="1" a="1"/>
  <c r="E179" i="9" s="1"/>
  <c r="Y179" i="9"/>
  <c r="V251" i="9"/>
  <c r="O251" i="9"/>
  <c r="W61" i="9"/>
  <c r="P36" i="9"/>
  <c r="U36" i="9"/>
  <c r="N252" i="9"/>
  <c r="P70" i="9"/>
  <c r="S236" i="9"/>
  <c r="T236" i="9"/>
  <c r="F236" i="9" s="1" a="1"/>
  <c r="F236" i="9" s="1"/>
  <c r="Y281" i="9"/>
  <c r="P281" i="9"/>
  <c r="W281" i="9"/>
  <c r="Q106" i="9"/>
  <c r="E106" i="9" s="1" a="1"/>
  <c r="E106" i="9" s="1"/>
  <c r="W159" i="9"/>
  <c r="N255" i="9"/>
  <c r="Q24" i="9"/>
  <c r="E24" i="9" s="1" a="1"/>
  <c r="E24" i="9" s="1"/>
  <c r="L48" i="9"/>
  <c r="V48" i="9"/>
  <c r="U48" i="9"/>
  <c r="X190" i="9"/>
  <c r="V190" i="9"/>
  <c r="N204" i="9"/>
  <c r="P204" i="9"/>
  <c r="M73" i="9"/>
  <c r="T73" i="9"/>
  <c r="F73" i="9" s="1" a="1"/>
  <c r="F73" i="9" s="1"/>
  <c r="W73" i="9"/>
  <c r="T92" i="9"/>
  <c r="F92" i="9" s="1" a="1"/>
  <c r="F92" i="9" s="1"/>
  <c r="K136" i="9"/>
  <c r="V99" i="9"/>
  <c r="Y99" i="9"/>
  <c r="N273" i="9"/>
  <c r="S273" i="9"/>
  <c r="L273" i="9"/>
  <c r="Y51" i="9"/>
  <c r="Q51" i="9"/>
  <c r="E51" i="9" s="1" a="1"/>
  <c r="E51" i="9" s="1"/>
  <c r="T37" i="9"/>
  <c r="F37" i="9" s="1" a="1"/>
  <c r="F37" i="9" s="1"/>
  <c r="N37" i="9"/>
  <c r="W309" i="9"/>
  <c r="S78" i="9"/>
  <c r="V78" i="9"/>
  <c r="L284" i="9"/>
  <c r="O209" i="9"/>
  <c r="S150" i="9"/>
  <c r="S156" i="9"/>
  <c r="K18" i="9"/>
  <c r="V253" i="9"/>
  <c r="M175" i="9"/>
  <c r="P75" i="9"/>
  <c r="Q229" i="9"/>
  <c r="E229" i="9" s="1" a="1"/>
  <c r="E229" i="9" s="1"/>
  <c r="P197" i="9"/>
  <c r="L195" i="9"/>
  <c r="O3" i="9"/>
  <c r="U113" i="9"/>
  <c r="K43" i="9"/>
  <c r="O43" i="9"/>
  <c r="S250" i="9"/>
  <c r="T250" i="9"/>
  <c r="F250" i="9" s="1" a="1"/>
  <c r="F250" i="9" s="1"/>
  <c r="U124" i="9"/>
  <c r="W124" i="9"/>
  <c r="V184" i="9"/>
  <c r="K184" i="9"/>
  <c r="O121" i="9"/>
  <c r="X121" i="9"/>
  <c r="X21" i="9"/>
  <c r="U21" i="9"/>
  <c r="K21" i="9"/>
  <c r="Y171" i="9"/>
  <c r="T171" i="9"/>
  <c r="F171" i="9" s="1" a="1"/>
  <c r="F171" i="9" s="1"/>
  <c r="P131" i="9"/>
  <c r="V131" i="9"/>
  <c r="O288" i="9"/>
  <c r="L288" i="9"/>
  <c r="U210" i="9"/>
  <c r="W210" i="9"/>
  <c r="U62" i="9"/>
  <c r="P62" i="9"/>
  <c r="U298" i="9"/>
  <c r="X298" i="9"/>
  <c r="W60" i="9"/>
  <c r="L60" i="9"/>
  <c r="P60" i="9"/>
  <c r="L35" i="9"/>
  <c r="X35" i="9"/>
  <c r="K145" i="9"/>
  <c r="T145" i="9"/>
  <c r="F145" i="9" s="1" a="1"/>
  <c r="F145" i="9" s="1"/>
  <c r="L88" i="9"/>
  <c r="Y88" i="9"/>
  <c r="M303" i="9"/>
  <c r="U303" i="9"/>
  <c r="V47" i="9"/>
  <c r="V105" i="9"/>
  <c r="X205" i="9"/>
  <c r="W205" i="9"/>
  <c r="V152" i="9"/>
  <c r="S260" i="9"/>
  <c r="W77" i="9"/>
  <c r="K77" i="9"/>
  <c r="V285" i="9"/>
  <c r="W285" i="9"/>
  <c r="U160" i="9"/>
  <c r="S10" i="9"/>
  <c r="K10" i="9"/>
  <c r="Y167" i="9"/>
  <c r="V167" i="9"/>
  <c r="W258" i="9"/>
  <c r="S258" i="9"/>
  <c r="P258" i="9"/>
  <c r="U256" i="9"/>
  <c r="W256" i="9"/>
  <c r="M147" i="9"/>
  <c r="O147" i="9"/>
  <c r="U214" i="9"/>
  <c r="K214" i="9"/>
  <c r="Y214" i="9"/>
  <c r="S275" i="9"/>
  <c r="P275" i="9"/>
  <c r="N230" i="9"/>
  <c r="V230" i="9"/>
  <c r="X100" i="9"/>
  <c r="T100" i="9"/>
  <c r="F100" i="9" s="1" a="1"/>
  <c r="F100" i="9" s="1"/>
  <c r="Y261" i="9"/>
  <c r="V261" i="9"/>
  <c r="O96" i="9"/>
  <c r="K96" i="9"/>
  <c r="X82" i="9"/>
  <c r="O82" i="9"/>
  <c r="U82" i="9"/>
  <c r="V272" i="9"/>
  <c r="K272" i="9"/>
  <c r="S74" i="9"/>
  <c r="O74" i="9"/>
  <c r="K283" i="9"/>
  <c r="U301" i="9"/>
  <c r="X276" i="9"/>
  <c r="T276" i="9"/>
  <c r="F276" i="9" s="1" a="1"/>
  <c r="F276" i="9" s="1"/>
  <c r="L98" i="9"/>
  <c r="N98" i="9"/>
  <c r="S196" i="9"/>
  <c r="S222" i="9"/>
  <c r="Q222" i="9"/>
  <c r="E222" i="9" s="1" a="1"/>
  <c r="E222" i="9" s="1"/>
  <c r="P50" i="9"/>
  <c r="U50" i="9"/>
  <c r="T69" i="9"/>
  <c r="F69" i="9" s="1" a="1"/>
  <c r="F69" i="9" s="1"/>
  <c r="K69" i="9"/>
  <c r="Y265" i="9"/>
  <c r="U265" i="9"/>
  <c r="L265" i="9"/>
  <c r="K226" i="9"/>
  <c r="V226" i="9"/>
  <c r="V231" i="9"/>
  <c r="K270" i="9"/>
  <c r="P270" i="9"/>
  <c r="Y240" i="9"/>
  <c r="O240" i="9"/>
  <c r="T240" i="9"/>
  <c r="F240" i="9" s="1" a="1"/>
  <c r="F240" i="9" s="1"/>
  <c r="M78" i="9"/>
  <c r="X65" i="9"/>
  <c r="K150" i="9"/>
  <c r="P120" i="9"/>
  <c r="M253" i="9"/>
  <c r="U130" i="9"/>
  <c r="T75" i="9"/>
  <c r="F75" i="9" s="1" a="1"/>
  <c r="F75" i="9" s="1"/>
  <c r="W229" i="9"/>
  <c r="Q197" i="9"/>
  <c r="E197" i="9" s="1" a="1"/>
  <c r="E197" i="9" s="1"/>
  <c r="M195" i="9"/>
  <c r="P3" i="9"/>
  <c r="X113" i="9"/>
  <c r="O113" i="9"/>
  <c r="M113" i="9"/>
  <c r="T43" i="9"/>
  <c r="F43" i="9" s="1" a="1"/>
  <c r="F43" i="9" s="1"/>
  <c r="S43" i="9"/>
  <c r="U250" i="9"/>
  <c r="X250" i="9"/>
  <c r="K124" i="9"/>
  <c r="Q184" i="9"/>
  <c r="E184" i="9" s="1" a="1"/>
  <c r="E184" i="9" s="1"/>
  <c r="M184" i="9"/>
  <c r="N184" i="9"/>
  <c r="S121" i="9"/>
  <c r="L121" i="9"/>
  <c r="Y21" i="9"/>
  <c r="L21" i="9"/>
  <c r="K171" i="9"/>
  <c r="M131" i="9"/>
  <c r="T131" i="9"/>
  <c r="F131" i="9" s="1" a="1"/>
  <c r="F131" i="9" s="1"/>
  <c r="M288" i="9"/>
  <c r="S288" i="9"/>
  <c r="T210" i="9"/>
  <c r="F210" i="9" s="1" a="1"/>
  <c r="F210" i="9" s="1"/>
  <c r="K210" i="9"/>
  <c r="L62" i="9"/>
  <c r="O62" i="9"/>
  <c r="T298" i="9"/>
  <c r="F298" i="9" s="1" a="1"/>
  <c r="F298" i="9" s="1"/>
  <c r="O298" i="9"/>
  <c r="S60" i="9"/>
  <c r="U60" i="9"/>
  <c r="N60" i="9"/>
  <c r="S35" i="9"/>
  <c r="V194" i="9"/>
  <c r="W194" i="9"/>
  <c r="X145" i="9"/>
  <c r="T88" i="9"/>
  <c r="F88" i="9" s="1" a="1"/>
  <c r="F88" i="9" s="1"/>
  <c r="P88" i="9"/>
  <c r="O303" i="9"/>
  <c r="P303" i="9"/>
  <c r="S47" i="9"/>
  <c r="W47" i="9"/>
  <c r="U105" i="9"/>
  <c r="W105" i="9"/>
  <c r="M205" i="9"/>
  <c r="V205" i="9"/>
  <c r="U152" i="9"/>
  <c r="K152" i="9"/>
  <c r="L152" i="9"/>
  <c r="O260" i="9"/>
  <c r="O77" i="9"/>
  <c r="T285" i="9"/>
  <c r="F285" i="9" s="1" a="1"/>
  <c r="F285" i="9" s="1"/>
  <c r="K285" i="9"/>
  <c r="X160" i="9"/>
  <c r="T160" i="9"/>
  <c r="F160" i="9" s="1" a="1"/>
  <c r="F160" i="9" s="1"/>
  <c r="P10" i="9"/>
  <c r="V10" i="9"/>
  <c r="W167" i="9"/>
  <c r="M258" i="9"/>
  <c r="P256" i="9"/>
  <c r="Y256" i="9"/>
  <c r="L147" i="9"/>
  <c r="K147" i="9"/>
  <c r="X97" i="9"/>
  <c r="V97" i="9"/>
  <c r="T214" i="9"/>
  <c r="F214" i="9" s="1" a="1"/>
  <c r="F214" i="9" s="1"/>
  <c r="Q214" i="9"/>
  <c r="E214" i="9" s="1" a="1"/>
  <c r="E214" i="9" s="1"/>
  <c r="T275" i="9"/>
  <c r="F275" i="9" s="1" a="1"/>
  <c r="F275" i="9" s="1"/>
  <c r="M230" i="9"/>
  <c r="S100" i="9"/>
  <c r="M261" i="9"/>
  <c r="T96" i="9"/>
  <c r="F96" i="9" s="1" a="1"/>
  <c r="F96" i="9" s="1"/>
  <c r="W96" i="9"/>
  <c r="L82" i="9"/>
  <c r="N272" i="9"/>
  <c r="P272" i="9"/>
  <c r="U74" i="9"/>
  <c r="N74" i="9"/>
  <c r="Y283" i="9"/>
  <c r="O283" i="9"/>
  <c r="X301" i="9"/>
  <c r="M301" i="9"/>
  <c r="K276" i="9"/>
  <c r="T98" i="9"/>
  <c r="F98" i="9" s="1" a="1"/>
  <c r="F98" i="9" s="1"/>
  <c r="W98" i="9"/>
  <c r="U196" i="9"/>
  <c r="N196" i="9"/>
  <c r="U222" i="9"/>
  <c r="T222" i="9"/>
  <c r="F222" i="9" s="1" a="1"/>
  <c r="F222" i="9" s="1"/>
  <c r="M50" i="9"/>
  <c r="L50" i="9"/>
  <c r="O69" i="9"/>
  <c r="S69" i="9"/>
  <c r="V265" i="9"/>
  <c r="O265" i="9"/>
  <c r="T265" i="9"/>
  <c r="F265" i="9" s="1" a="1"/>
  <c r="F265" i="9" s="1"/>
  <c r="Y226" i="9"/>
  <c r="M226" i="9"/>
  <c r="X231" i="9"/>
  <c r="K231" i="9"/>
  <c r="W270" i="9"/>
  <c r="V240" i="9"/>
  <c r="N240" i="9"/>
  <c r="X240" i="9"/>
  <c r="M282" i="9"/>
  <c r="U227" i="9"/>
  <c r="Y135" i="9"/>
  <c r="S135" i="9"/>
  <c r="L64" i="9"/>
  <c r="M64" i="9"/>
  <c r="P186" i="9"/>
  <c r="W186" i="9"/>
  <c r="T269" i="9"/>
  <c r="F269" i="9" s="1" a="1"/>
  <c r="F269" i="9" s="1"/>
  <c r="X269" i="9"/>
  <c r="P81" i="9"/>
  <c r="M81" i="9"/>
  <c r="S28" i="9"/>
  <c r="U28" i="9"/>
  <c r="M28" i="9"/>
  <c r="X20" i="9"/>
  <c r="P32" i="9"/>
  <c r="N32" i="9"/>
  <c r="Q39" i="9"/>
  <c r="E39" i="9" s="1" a="1"/>
  <c r="E39" i="9" s="1"/>
  <c r="K39" i="9"/>
  <c r="O203" i="9"/>
  <c r="M203" i="9"/>
  <c r="V203" i="9"/>
  <c r="K71" i="9"/>
  <c r="T119" i="9"/>
  <c r="F119" i="9" s="1" a="1"/>
  <c r="F119" i="9" s="1"/>
  <c r="Y119" i="9"/>
  <c r="S33" i="9"/>
  <c r="V33" i="9"/>
  <c r="Q218" i="9"/>
  <c r="E218" i="9" s="1" a="1"/>
  <c r="E218" i="9" s="1"/>
  <c r="M306" i="9"/>
  <c r="O306" i="9"/>
  <c r="U95" i="9"/>
  <c r="Y95" i="9"/>
  <c r="T116" i="9"/>
  <c r="F116" i="9" s="1" a="1"/>
  <c r="F116" i="9" s="1"/>
  <c r="S263" i="9"/>
  <c r="N263" i="9"/>
  <c r="N172" i="9"/>
  <c r="Q172" i="9"/>
  <c r="E172" i="9" s="1" a="1"/>
  <c r="E172" i="9" s="1"/>
  <c r="P34" i="9"/>
  <c r="S34" i="9"/>
  <c r="S225" i="9"/>
  <c r="M225" i="9"/>
  <c r="Q55" i="9"/>
  <c r="E55" i="9" s="1" a="1"/>
  <c r="E55" i="9" s="1"/>
  <c r="T93" i="9"/>
  <c r="F93" i="9" s="1" a="1"/>
  <c r="F93" i="9" s="1"/>
  <c r="W93" i="9"/>
  <c r="Q176" i="9"/>
  <c r="E176" i="9" s="1" a="1"/>
  <c r="E176" i="9" s="1"/>
  <c r="M111" i="9"/>
  <c r="P284" i="9"/>
  <c r="Q65" i="9"/>
  <c r="E65" i="9" s="1" a="1"/>
  <c r="E65" i="9" s="1"/>
  <c r="U146" i="9"/>
  <c r="W130" i="9"/>
  <c r="K197" i="9"/>
  <c r="U195" i="9"/>
  <c r="V3" i="9"/>
  <c r="L113" i="9"/>
  <c r="P113" i="9"/>
  <c r="U43" i="9"/>
  <c r="M43" i="9"/>
  <c r="Q250" i="9"/>
  <c r="E250" i="9" s="1" a="1"/>
  <c r="E250" i="9" s="1"/>
  <c r="P250" i="9"/>
  <c r="X124" i="9"/>
  <c r="L124" i="9"/>
  <c r="O184" i="9"/>
  <c r="Y121" i="9"/>
  <c r="P121" i="9"/>
  <c r="T21" i="9"/>
  <c r="F21" i="9" s="1" a="1"/>
  <c r="F21" i="9" s="1"/>
  <c r="S21" i="9"/>
  <c r="W171" i="9"/>
  <c r="N171" i="9"/>
  <c r="S131" i="9"/>
  <c r="W131" i="9"/>
  <c r="L210" i="9"/>
  <c r="V62" i="9"/>
  <c r="M298" i="9"/>
  <c r="N298" i="9"/>
  <c r="M60" i="9"/>
  <c r="W35" i="9"/>
  <c r="T35" i="9"/>
  <c r="F35" i="9" s="1" a="1"/>
  <c r="F35" i="9" s="1"/>
  <c r="O35" i="9"/>
  <c r="X194" i="9"/>
  <c r="N194" i="9"/>
  <c r="N145" i="9"/>
  <c r="L145" i="9"/>
  <c r="O88" i="9"/>
  <c r="N303" i="9"/>
  <c r="S303" i="9"/>
  <c r="T303" i="9"/>
  <c r="F303" i="9" s="1" a="1"/>
  <c r="F303" i="9" s="1"/>
  <c r="K47" i="9"/>
  <c r="Q47" i="9"/>
  <c r="E47" i="9" s="1" a="1"/>
  <c r="E47" i="9" s="1"/>
  <c r="P105" i="9"/>
  <c r="O105" i="9"/>
  <c r="Y205" i="9"/>
  <c r="N205" i="9"/>
  <c r="S152" i="9"/>
  <c r="X152" i="9"/>
  <c r="T152" i="9"/>
  <c r="F152" i="9" s="1" a="1"/>
  <c r="F152" i="9" s="1"/>
  <c r="Q260" i="9"/>
  <c r="E260" i="9" s="1" a="1"/>
  <c r="E260" i="9" s="1"/>
  <c r="W260" i="9"/>
  <c r="Q77" i="9"/>
  <c r="E77" i="9" s="1" a="1"/>
  <c r="E77" i="9" s="1"/>
  <c r="T77" i="9"/>
  <c r="F77" i="9" s="1" a="1"/>
  <c r="F77" i="9" s="1"/>
  <c r="S285" i="9"/>
  <c r="K160" i="9"/>
  <c r="S160" i="9"/>
  <c r="U10" i="9"/>
  <c r="L167" i="9"/>
  <c r="S167" i="9"/>
  <c r="Q258" i="9"/>
  <c r="E258" i="9" s="1" a="1"/>
  <c r="E258" i="9" s="1"/>
  <c r="Y258" i="9"/>
  <c r="Q256" i="9"/>
  <c r="E256" i="9" s="1" a="1"/>
  <c r="E256" i="9" s="1"/>
  <c r="Y147" i="9"/>
  <c r="W147" i="9"/>
  <c r="Q97" i="9"/>
  <c r="E97" i="9" s="1" a="1"/>
  <c r="E97" i="9" s="1"/>
  <c r="P97" i="9"/>
  <c r="W214" i="9"/>
  <c r="U275" i="9"/>
  <c r="Q275" i="9"/>
  <c r="E275" i="9" s="1" a="1"/>
  <c r="E275" i="9" s="1"/>
  <c r="V275" i="9"/>
  <c r="W230" i="9"/>
  <c r="T230" i="9"/>
  <c r="F230" i="9" s="1" a="1"/>
  <c r="F230" i="9" s="1"/>
  <c r="Y100" i="9"/>
  <c r="O100" i="9"/>
  <c r="P100" i="9"/>
  <c r="K261" i="9"/>
  <c r="T261" i="9"/>
  <c r="F261" i="9" s="1" a="1"/>
  <c r="F261" i="9" s="1"/>
  <c r="X96" i="9"/>
  <c r="T82" i="9"/>
  <c r="F82" i="9" s="1" a="1"/>
  <c r="F82" i="9" s="1"/>
  <c r="Y82" i="9"/>
  <c r="T272" i="9"/>
  <c r="F272" i="9" s="1" a="1"/>
  <c r="F272" i="9" s="1"/>
  <c r="Q272" i="9"/>
  <c r="E272" i="9" s="1" a="1"/>
  <c r="E272" i="9" s="1"/>
  <c r="Y272" i="9"/>
  <c r="T74" i="9"/>
  <c r="F74" i="9" s="1" a="1"/>
  <c r="F74" i="9" s="1"/>
  <c r="X74" i="9"/>
  <c r="W283" i="9"/>
  <c r="T283" i="9"/>
  <c r="F283" i="9" s="1" a="1"/>
  <c r="F283" i="9" s="1"/>
  <c r="N301" i="9"/>
  <c r="P301" i="9"/>
  <c r="V276" i="9"/>
  <c r="W276" i="9"/>
  <c r="O276" i="9"/>
  <c r="Y98" i="9"/>
  <c r="K196" i="9"/>
  <c r="N50" i="9"/>
  <c r="T50" i="9"/>
  <c r="F50" i="9" s="1" a="1"/>
  <c r="F50" i="9" s="1"/>
  <c r="Q69" i="9"/>
  <c r="E69" i="9" s="1" a="1"/>
  <c r="E69" i="9" s="1"/>
  <c r="P265" i="9"/>
  <c r="W226" i="9"/>
  <c r="L226" i="9"/>
  <c r="O226" i="9"/>
  <c r="T231" i="9"/>
  <c r="F231" i="9" s="1" a="1"/>
  <c r="F231" i="9" s="1"/>
  <c r="L270" i="9"/>
  <c r="V270" i="9"/>
  <c r="M240" i="9"/>
  <c r="U282" i="9"/>
  <c r="X282" i="9"/>
  <c r="O111" i="9"/>
  <c r="S308" i="9"/>
  <c r="T217" i="9"/>
  <c r="F217" i="9" s="1" a="1"/>
  <c r="F217" i="9" s="1"/>
  <c r="L130" i="9"/>
  <c r="O75" i="9"/>
  <c r="Y229" i="9"/>
  <c r="T229" i="9"/>
  <c r="F229" i="9" s="1" a="1"/>
  <c r="F229" i="9" s="1"/>
  <c r="N197" i="9"/>
  <c r="N195" i="9"/>
  <c r="Y3" i="9"/>
  <c r="W113" i="9"/>
  <c r="Y113" i="9"/>
  <c r="Y43" i="9"/>
  <c r="V43" i="9"/>
  <c r="N250" i="9"/>
  <c r="S124" i="9"/>
  <c r="M124" i="9"/>
  <c r="L184" i="9"/>
  <c r="P184" i="9"/>
  <c r="T121" i="9"/>
  <c r="F121" i="9" s="1" a="1"/>
  <c r="F121" i="9" s="1"/>
  <c r="N121" i="9"/>
  <c r="Q21" i="9"/>
  <c r="E21" i="9" s="1" a="1"/>
  <c r="E21" i="9" s="1"/>
  <c r="P21" i="9"/>
  <c r="X171" i="9"/>
  <c r="V171" i="9"/>
  <c r="Q171" i="9"/>
  <c r="E171" i="9" s="1" a="1"/>
  <c r="E171" i="9" s="1"/>
  <c r="U131" i="9"/>
  <c r="K288" i="9"/>
  <c r="V288" i="9"/>
  <c r="S210" i="9"/>
  <c r="P210" i="9"/>
  <c r="X62" i="9"/>
  <c r="Q62" i="9"/>
  <c r="E62" i="9" s="1" a="1"/>
  <c r="E62" i="9" s="1"/>
  <c r="P298" i="9"/>
  <c r="K60" i="9"/>
  <c r="Q60" i="9"/>
  <c r="E60" i="9" s="1" a="1"/>
  <c r="E60" i="9" s="1"/>
  <c r="V35" i="9"/>
  <c r="K35" i="9"/>
  <c r="U35" i="9"/>
  <c r="Y194" i="9"/>
  <c r="Q145" i="9"/>
  <c r="E145" i="9" s="1" a="1"/>
  <c r="E145" i="9" s="1"/>
  <c r="S145" i="9"/>
  <c r="V88" i="9"/>
  <c r="L303" i="9"/>
  <c r="N47" i="9"/>
  <c r="U47" i="9"/>
  <c r="Y105" i="9"/>
  <c r="O205" i="9"/>
  <c r="U205" i="9"/>
  <c r="N152" i="9"/>
  <c r="X260" i="9"/>
  <c r="P260" i="9"/>
  <c r="N77" i="9"/>
  <c r="S77" i="9"/>
  <c r="Y285" i="9"/>
  <c r="P160" i="9"/>
  <c r="T10" i="9"/>
  <c r="F10" i="9" s="1" a="1"/>
  <c r="F10" i="9" s="1"/>
  <c r="O10" i="9"/>
  <c r="N10" i="9"/>
  <c r="Q167" i="9"/>
  <c r="E167" i="9" s="1" a="1"/>
  <c r="E167" i="9" s="1"/>
  <c r="K167" i="9"/>
  <c r="K258" i="9"/>
  <c r="L258" i="9"/>
  <c r="M256" i="9"/>
  <c r="N256" i="9"/>
  <c r="T147" i="9"/>
  <c r="F147" i="9" s="1" a="1"/>
  <c r="F147" i="9" s="1"/>
  <c r="U147" i="9"/>
  <c r="O97" i="9"/>
  <c r="S214" i="9"/>
  <c r="V214" i="9"/>
  <c r="O275" i="9"/>
  <c r="M275" i="9"/>
  <c r="N275" i="9"/>
  <c r="X230" i="9"/>
  <c r="W100" i="9"/>
  <c r="N100" i="9"/>
  <c r="V100" i="9"/>
  <c r="S261" i="9"/>
  <c r="L96" i="9"/>
  <c r="Q96" i="9"/>
  <c r="E96" i="9" s="1" a="1"/>
  <c r="E96" i="9" s="1"/>
  <c r="K82" i="9"/>
  <c r="O272" i="9"/>
  <c r="M272" i="9"/>
  <c r="L74" i="9"/>
  <c r="M74" i="9"/>
  <c r="M283" i="9"/>
  <c r="W301" i="9"/>
  <c r="U276" i="9"/>
  <c r="L276" i="9"/>
  <c r="M98" i="9"/>
  <c r="P196" i="9"/>
  <c r="T196" i="9"/>
  <c r="F196" i="9" s="1" a="1"/>
  <c r="F196" i="9" s="1"/>
  <c r="K222" i="9"/>
  <c r="V222" i="9"/>
  <c r="X50" i="9"/>
  <c r="Y50" i="9"/>
  <c r="X69" i="9"/>
  <c r="M265" i="9"/>
  <c r="N265" i="9"/>
  <c r="X226" i="9"/>
  <c r="P226" i="9"/>
  <c r="O231" i="9"/>
  <c r="M231" i="9"/>
  <c r="M270" i="9"/>
  <c r="S270" i="9"/>
  <c r="P240" i="9"/>
  <c r="K240" i="9"/>
  <c r="Y282" i="9"/>
  <c r="L282" i="9"/>
  <c r="V282" i="9"/>
  <c r="O227" i="9"/>
  <c r="S227" i="9"/>
  <c r="O135" i="9"/>
  <c r="P64" i="9"/>
  <c r="K64" i="9"/>
  <c r="S186" i="9"/>
  <c r="V186" i="9"/>
  <c r="Q269" i="9"/>
  <c r="E269" i="9" s="1" a="1"/>
  <c r="E269" i="9" s="1"/>
  <c r="O81" i="9"/>
  <c r="N81" i="9"/>
  <c r="N28" i="9"/>
  <c r="V28" i="9"/>
  <c r="M20" i="9"/>
  <c r="T20" i="9"/>
  <c r="F20" i="9" s="1" a="1"/>
  <c r="F20" i="9" s="1"/>
  <c r="O20" i="9"/>
  <c r="U39" i="9"/>
  <c r="M39" i="9"/>
  <c r="M25" i="9"/>
  <c r="O308" i="9"/>
  <c r="W146" i="9"/>
  <c r="T130" i="9"/>
  <c r="F130" i="9" s="1" a="1"/>
  <c r="F130" i="9" s="1"/>
  <c r="M75" i="9"/>
  <c r="N229" i="9"/>
  <c r="V197" i="9"/>
  <c r="K195" i="9"/>
  <c r="N3" i="9"/>
  <c r="K113" i="9"/>
  <c r="N113" i="9"/>
  <c r="N43" i="9"/>
  <c r="P43" i="9"/>
  <c r="Y250" i="9"/>
  <c r="K250" i="9"/>
  <c r="O124" i="9"/>
  <c r="Y124" i="9"/>
  <c r="U184" i="9"/>
  <c r="X184" i="9"/>
  <c r="Q121" i="9"/>
  <c r="E121" i="9" s="1" a="1"/>
  <c r="E121" i="9" s="1"/>
  <c r="X131" i="9"/>
  <c r="L131" i="9"/>
  <c r="N288" i="9"/>
  <c r="V210" i="9"/>
  <c r="Y210" i="9"/>
  <c r="W62" i="9"/>
  <c r="T194" i="9"/>
  <c r="F194" i="9" s="1" a="1"/>
  <c r="F194" i="9" s="1"/>
  <c r="M194" i="9"/>
  <c r="Q194" i="9"/>
  <c r="E194" i="9" s="1" a="1"/>
  <c r="E194" i="9" s="1"/>
  <c r="U145" i="9"/>
  <c r="O145" i="9"/>
  <c r="M88" i="9"/>
  <c r="X88" i="9"/>
  <c r="Q303" i="9"/>
  <c r="E303" i="9" s="1" a="1"/>
  <c r="E303" i="9" s="1"/>
  <c r="W303" i="9"/>
  <c r="M47" i="9"/>
  <c r="O47" i="9"/>
  <c r="T105" i="9"/>
  <c r="F105" i="9" s="1" a="1"/>
  <c r="F105" i="9" s="1"/>
  <c r="N105" i="9"/>
  <c r="Q205" i="9"/>
  <c r="E205" i="9" s="1" a="1"/>
  <c r="E205" i="9" s="1"/>
  <c r="P205" i="9"/>
  <c r="P152" i="9"/>
  <c r="W152" i="9"/>
  <c r="Y260" i="9"/>
  <c r="V260" i="9"/>
  <c r="M260" i="9"/>
  <c r="X77" i="9"/>
  <c r="Y77" i="9"/>
  <c r="Q285" i="9"/>
  <c r="E285" i="9" s="1" a="1"/>
  <c r="E285" i="9" s="1"/>
  <c r="N160" i="9"/>
  <c r="Q160" i="9"/>
  <c r="E160" i="9" s="1" a="1"/>
  <c r="E160" i="9" s="1"/>
  <c r="L10" i="9"/>
  <c r="W10" i="9"/>
  <c r="N167" i="9"/>
  <c r="U258" i="9"/>
  <c r="O258" i="9"/>
  <c r="T256" i="9"/>
  <c r="F256" i="9" s="1" a="1"/>
  <c r="F256" i="9" s="1"/>
  <c r="O256" i="9"/>
  <c r="P147" i="9"/>
  <c r="Y97" i="9"/>
  <c r="L97" i="9"/>
  <c r="P214" i="9"/>
  <c r="N214" i="9"/>
  <c r="Y275" i="9"/>
  <c r="O25" i="9"/>
  <c r="O188" i="9"/>
  <c r="Q54" i="9"/>
  <c r="E54" i="9" s="1" a="1"/>
  <c r="E54" i="9" s="1"/>
  <c r="L253" i="9"/>
  <c r="U217" i="9"/>
  <c r="S130" i="9"/>
  <c r="V75" i="9"/>
  <c r="O229" i="9"/>
  <c r="U197" i="9"/>
  <c r="T195" i="9"/>
  <c r="F195" i="9" s="1" a="1"/>
  <c r="F195" i="9" s="1"/>
  <c r="Q195" i="9"/>
  <c r="E195" i="9" s="1" a="1"/>
  <c r="E195" i="9" s="1"/>
  <c r="S3" i="9"/>
  <c r="V113" i="9"/>
  <c r="X43" i="9"/>
  <c r="O250" i="9"/>
  <c r="L250" i="9"/>
  <c r="W250" i="9"/>
  <c r="T124" i="9"/>
  <c r="F124" i="9" s="1" a="1"/>
  <c r="F124" i="9" s="1"/>
  <c r="N124" i="9"/>
  <c r="T184" i="9"/>
  <c r="F184" i="9" s="1" a="1"/>
  <c r="F184" i="9" s="1"/>
  <c r="W184" i="9"/>
  <c r="U121" i="9"/>
  <c r="K121" i="9"/>
  <c r="V21" i="9"/>
  <c r="W21" i="9"/>
  <c r="L171" i="9"/>
  <c r="M171" i="9"/>
  <c r="Y131" i="9"/>
  <c r="K131" i="9"/>
  <c r="N131" i="9"/>
  <c r="Y288" i="9"/>
  <c r="X210" i="9"/>
  <c r="Q210" i="9"/>
  <c r="E210" i="9" s="1" a="1"/>
  <c r="E210" i="9" s="1"/>
  <c r="S62" i="9"/>
  <c r="T62" i="9"/>
  <c r="F62" i="9" s="1" a="1"/>
  <c r="F62" i="9" s="1"/>
  <c r="M62" i="9"/>
  <c r="L298" i="9"/>
  <c r="K298" i="9"/>
  <c r="O60" i="9"/>
  <c r="T60" i="9"/>
  <c r="F60" i="9" s="1" a="1"/>
  <c r="F60" i="9" s="1"/>
  <c r="P35" i="9"/>
  <c r="N35" i="9"/>
  <c r="S194" i="9"/>
  <c r="L194" i="9"/>
  <c r="Y145" i="9"/>
  <c r="W145" i="9"/>
  <c r="V145" i="9"/>
  <c r="Q88" i="9"/>
  <c r="E88" i="9" s="1" a="1"/>
  <c r="E88" i="9" s="1"/>
  <c r="L47" i="9"/>
  <c r="L105" i="9"/>
  <c r="M105" i="9"/>
  <c r="Q105" i="9"/>
  <c r="E105" i="9" s="1" a="1"/>
  <c r="E105" i="9" s="1"/>
  <c r="S205" i="9"/>
  <c r="T205" i="9"/>
  <c r="F205" i="9" s="1" a="1"/>
  <c r="F205" i="9" s="1"/>
  <c r="O152" i="9"/>
  <c r="Q152" i="9"/>
  <c r="E152" i="9" s="1" a="1"/>
  <c r="E152" i="9" s="1"/>
  <c r="K260" i="9"/>
  <c r="U260" i="9"/>
  <c r="M77" i="9"/>
  <c r="N285" i="9"/>
  <c r="U285" i="9"/>
  <c r="L160" i="9"/>
  <c r="W160" i="9"/>
  <c r="M10" i="9"/>
  <c r="U167" i="9"/>
  <c r="X167" i="9"/>
  <c r="N258" i="9"/>
  <c r="X258" i="9"/>
  <c r="X256" i="9"/>
  <c r="N147" i="9"/>
  <c r="S147" i="9"/>
  <c r="W97" i="9"/>
  <c r="N97" i="9"/>
  <c r="O214" i="9"/>
  <c r="X214" i="9"/>
  <c r="L275" i="9"/>
  <c r="W275" i="9"/>
  <c r="P230" i="9"/>
  <c r="O230" i="9"/>
  <c r="Q100" i="9"/>
  <c r="E100" i="9" s="1" a="1"/>
  <c r="E100" i="9" s="1"/>
  <c r="M100" i="9"/>
  <c r="N261" i="9"/>
  <c r="P82" i="9"/>
  <c r="X272" i="9"/>
  <c r="S272" i="9"/>
  <c r="P74" i="9"/>
  <c r="V301" i="9"/>
  <c r="Q301" i="9"/>
  <c r="E301" i="9" s="1" a="1"/>
  <c r="E301" i="9" s="1"/>
  <c r="V98" i="9"/>
  <c r="L196" i="9"/>
  <c r="Q196" i="9"/>
  <c r="E196" i="9" s="1" a="1"/>
  <c r="E196" i="9" s="1"/>
  <c r="O222" i="9"/>
  <c r="Y222" i="9"/>
  <c r="O50" i="9"/>
  <c r="K50" i="9"/>
  <c r="N69" i="9"/>
  <c r="Y69" i="9"/>
  <c r="M69" i="9"/>
  <c r="W265" i="9"/>
  <c r="T226" i="9"/>
  <c r="F226" i="9" s="1" a="1"/>
  <c r="F226" i="9" s="1"/>
  <c r="L231" i="9"/>
  <c r="Y231" i="9"/>
  <c r="Y270" i="9"/>
  <c r="O270" i="9"/>
  <c r="S240" i="9"/>
  <c r="L240" i="9"/>
  <c r="N282" i="9"/>
  <c r="K282" i="9"/>
  <c r="N227" i="9"/>
  <c r="Q227" i="9"/>
  <c r="E227" i="9" s="1" a="1"/>
  <c r="E227" i="9" s="1"/>
  <c r="V227" i="9"/>
  <c r="T135" i="9"/>
  <c r="F135" i="9" s="1" a="1"/>
  <c r="F135" i="9" s="1"/>
  <c r="L135" i="9"/>
  <c r="X64" i="9"/>
  <c r="V64" i="9"/>
  <c r="T186" i="9"/>
  <c r="F186" i="9" s="1" a="1"/>
  <c r="F186" i="9" s="1"/>
  <c r="X186" i="9"/>
  <c r="V269" i="9"/>
  <c r="L269" i="9"/>
  <c r="X81" i="9"/>
  <c r="P20" i="9"/>
  <c r="O32" i="9"/>
  <c r="K32" i="9"/>
  <c r="W39" i="9"/>
  <c r="N132" i="9"/>
  <c r="T262" i="9"/>
  <c r="F262" i="9" s="1" a="1"/>
  <c r="F262" i="9" s="1"/>
  <c r="L290" i="9"/>
  <c r="V259" i="9"/>
  <c r="U175" i="9"/>
  <c r="O217" i="9"/>
  <c r="K75" i="9"/>
  <c r="L197" i="9"/>
  <c r="V195" i="9"/>
  <c r="L3" i="9"/>
  <c r="T113" i="9"/>
  <c r="F113" i="9" s="1" a="1"/>
  <c r="F113" i="9" s="1"/>
  <c r="S113" i="9"/>
  <c r="L43" i="9"/>
  <c r="M250" i="9"/>
  <c r="V250" i="9"/>
  <c r="V124" i="9"/>
  <c r="Q124" i="9"/>
  <c r="E124" i="9" s="1" a="1"/>
  <c r="E124" i="9" s="1"/>
  <c r="W121" i="9"/>
  <c r="O21" i="9"/>
  <c r="N21" i="9"/>
  <c r="P171" i="9"/>
  <c r="U171" i="9"/>
  <c r="T288" i="9"/>
  <c r="F288" i="9" s="1" a="1"/>
  <c r="F288" i="9" s="1"/>
  <c r="U288" i="9"/>
  <c r="Q288" i="9"/>
  <c r="E288" i="9" s="1" a="1"/>
  <c r="E288" i="9" s="1"/>
  <c r="O210" i="9"/>
  <c r="N210" i="9"/>
  <c r="Y62" i="9"/>
  <c r="Y298" i="9"/>
  <c r="S298" i="9"/>
  <c r="X60" i="9"/>
  <c r="V60" i="9"/>
  <c r="Y35" i="9"/>
  <c r="Q35" i="9"/>
  <c r="E35" i="9" s="1" a="1"/>
  <c r="E35" i="9" s="1"/>
  <c r="O194" i="9"/>
  <c r="U194" i="9"/>
  <c r="P145" i="9"/>
  <c r="S88" i="9"/>
  <c r="N88" i="9"/>
  <c r="Y303" i="9"/>
  <c r="K303" i="9"/>
  <c r="Y47" i="9"/>
  <c r="T47" i="9"/>
  <c r="F47" i="9" s="1" a="1"/>
  <c r="F47" i="9" s="1"/>
  <c r="K105" i="9"/>
  <c r="S105" i="9"/>
  <c r="K205" i="9"/>
  <c r="M152" i="9"/>
  <c r="N260" i="9"/>
  <c r="V77" i="9"/>
  <c r="P77" i="9"/>
  <c r="L77" i="9"/>
  <c r="P285" i="9"/>
  <c r="L285" i="9"/>
  <c r="Y160" i="9"/>
  <c r="M160" i="9"/>
  <c r="Y10" i="9"/>
  <c r="Q10" i="9"/>
  <c r="E10" i="9" s="1" a="1"/>
  <c r="E10" i="9" s="1"/>
  <c r="O167" i="9"/>
  <c r="T167" i="9"/>
  <c r="F167" i="9" s="1" a="1"/>
  <c r="F167" i="9" s="1"/>
  <c r="T258" i="9"/>
  <c r="F258" i="9" s="1" a="1"/>
  <c r="F258" i="9" s="1"/>
  <c r="S256" i="9"/>
  <c r="V256" i="9"/>
  <c r="V147" i="9"/>
  <c r="T97" i="9"/>
  <c r="F97" i="9" s="1" a="1"/>
  <c r="F97" i="9" s="1"/>
  <c r="S97" i="9"/>
  <c r="M214" i="9"/>
  <c r="X275" i="9"/>
  <c r="Y230" i="9"/>
  <c r="U230" i="9"/>
  <c r="L100" i="9"/>
  <c r="Q261" i="9"/>
  <c r="E261" i="9" s="1" a="1"/>
  <c r="E261" i="9" s="1"/>
  <c r="L261" i="9"/>
  <c r="S96" i="9"/>
  <c r="U96" i="9"/>
  <c r="N96" i="9"/>
  <c r="W82" i="9"/>
  <c r="V82" i="9"/>
  <c r="U272" i="9"/>
  <c r="W272" i="9"/>
  <c r="X283" i="9"/>
  <c r="Q283" i="9"/>
  <c r="E283" i="9" s="1" a="1"/>
  <c r="E283" i="9" s="1"/>
  <c r="S283" i="9"/>
  <c r="K301" i="9"/>
  <c r="O301" i="9"/>
  <c r="P276" i="9"/>
  <c r="Y276" i="9"/>
  <c r="U98" i="9"/>
  <c r="Q98" i="9"/>
  <c r="E98" i="9" s="1" a="1"/>
  <c r="E98" i="9" s="1"/>
  <c r="M196" i="9"/>
  <c r="P222" i="9"/>
  <c r="W132" i="9"/>
  <c r="W156" i="9"/>
  <c r="X229" i="9"/>
  <c r="Q43" i="9"/>
  <c r="E43" i="9" s="1" a="1"/>
  <c r="E43" i="9" s="1"/>
  <c r="M121" i="9"/>
  <c r="S171" i="9"/>
  <c r="Y60" i="9"/>
  <c r="U88" i="9"/>
  <c r="X10" i="9"/>
  <c r="L256" i="9"/>
  <c r="K275" i="9"/>
  <c r="K230" i="9"/>
  <c r="P283" i="9"/>
  <c r="S301" i="9"/>
  <c r="X98" i="9"/>
  <c r="W222" i="9"/>
  <c r="Q50" i="9"/>
  <c r="E50" i="9" s="1" a="1"/>
  <c r="E50" i="9" s="1"/>
  <c r="U69" i="9"/>
  <c r="Q226" i="9"/>
  <c r="E226" i="9" s="1" a="1"/>
  <c r="E226" i="9" s="1"/>
  <c r="Q231" i="9"/>
  <c r="E231" i="9" s="1" a="1"/>
  <c r="E231" i="9" s="1"/>
  <c r="Q240" i="9"/>
  <c r="E240" i="9" s="1" a="1"/>
  <c r="E240" i="9" s="1"/>
  <c r="Q282" i="9"/>
  <c r="E282" i="9" s="1" a="1"/>
  <c r="E282" i="9" s="1"/>
  <c r="K227" i="9"/>
  <c r="X135" i="9"/>
  <c r="Q64" i="9"/>
  <c r="E64" i="9" s="1" a="1"/>
  <c r="E64" i="9" s="1"/>
  <c r="O186" i="9"/>
  <c r="M269" i="9"/>
  <c r="P269" i="9"/>
  <c r="S81" i="9"/>
  <c r="K28" i="9"/>
  <c r="X28" i="9"/>
  <c r="L20" i="9"/>
  <c r="T39" i="9"/>
  <c r="F39" i="9" s="1" a="1"/>
  <c r="F39" i="9" s="1"/>
  <c r="L39" i="9"/>
  <c r="X203" i="9"/>
  <c r="S203" i="9"/>
  <c r="Q71" i="9"/>
  <c r="E71" i="9" s="1" a="1"/>
  <c r="E71" i="9" s="1"/>
  <c r="X119" i="9"/>
  <c r="O119" i="9"/>
  <c r="L213" i="9"/>
  <c r="Q33" i="9"/>
  <c r="E33" i="9" s="1" a="1"/>
  <c r="E33" i="9" s="1"/>
  <c r="P33" i="9"/>
  <c r="U218" i="9"/>
  <c r="L306" i="9"/>
  <c r="V306" i="9"/>
  <c r="O95" i="9"/>
  <c r="V95" i="9"/>
  <c r="L116" i="9"/>
  <c r="L263" i="9"/>
  <c r="U263" i="9"/>
  <c r="U172" i="9"/>
  <c r="S172" i="9"/>
  <c r="U34" i="9"/>
  <c r="M55" i="9"/>
  <c r="U55" i="9"/>
  <c r="K93" i="9"/>
  <c r="X93" i="9"/>
  <c r="V176" i="9"/>
  <c r="P176" i="9"/>
  <c r="O19" i="9"/>
  <c r="S19" i="9"/>
  <c r="P307" i="9"/>
  <c r="S307" i="9"/>
  <c r="U182" i="9"/>
  <c r="W182" i="9"/>
  <c r="T52" i="9"/>
  <c r="F52" i="9" s="1" a="1"/>
  <c r="F52" i="9" s="1"/>
  <c r="L52" i="9"/>
  <c r="X289" i="9"/>
  <c r="T289" i="9"/>
  <c r="F289" i="9" s="1" a="1"/>
  <c r="F289" i="9" s="1"/>
  <c r="Q87" i="9"/>
  <c r="E87" i="9" s="1" a="1"/>
  <c r="E87" i="9" s="1"/>
  <c r="M212" i="9"/>
  <c r="Q212" i="9"/>
  <c r="E212" i="9" s="1" a="1"/>
  <c r="E212" i="9" s="1"/>
  <c r="M299" i="9"/>
  <c r="N299" i="9"/>
  <c r="Y108" i="9"/>
  <c r="K108" i="9"/>
  <c r="K153" i="9"/>
  <c r="L206" i="9"/>
  <c r="T206" i="9"/>
  <c r="F206" i="9" s="1" a="1"/>
  <c r="F206" i="9" s="1"/>
  <c r="M40" i="9"/>
  <c r="O40" i="9"/>
  <c r="S232" i="9"/>
  <c r="L267" i="9"/>
  <c r="W267" i="9"/>
  <c r="Y149" i="9"/>
  <c r="M149" i="9"/>
  <c r="Y148" i="9"/>
  <c r="W133" i="9"/>
  <c r="M133" i="9"/>
  <c r="L297" i="9"/>
  <c r="N216" i="9"/>
  <c r="V287" i="9"/>
  <c r="X287" i="9"/>
  <c r="O287" i="9"/>
  <c r="N174" i="9"/>
  <c r="W174" i="9"/>
  <c r="Q158" i="9"/>
  <c r="E158" i="9" s="1" a="1"/>
  <c r="E158" i="9" s="1"/>
  <c r="M158" i="9"/>
  <c r="N23" i="9"/>
  <c r="T23" i="9"/>
  <c r="F23" i="9" s="1" a="1"/>
  <c r="F23" i="9" s="1"/>
  <c r="Y23" i="9"/>
  <c r="Y22" i="9"/>
  <c r="N22" i="9"/>
  <c r="N38" i="9"/>
  <c r="W38" i="9"/>
  <c r="Y243" i="9"/>
  <c r="K243" i="9"/>
  <c r="V310" i="9"/>
  <c r="W310" i="9"/>
  <c r="X84" i="9"/>
  <c r="M84" i="9"/>
  <c r="Y4" i="9"/>
  <c r="M4" i="9"/>
  <c r="P79" i="9"/>
  <c r="M129" i="9"/>
  <c r="P129" i="9"/>
  <c r="P107" i="9"/>
  <c r="Y107" i="9"/>
  <c r="V144" i="9"/>
  <c r="Q296" i="9"/>
  <c r="E296" i="9" s="1" a="1"/>
  <c r="E296" i="9" s="1"/>
  <c r="M296" i="9"/>
  <c r="Y192" i="9"/>
  <c r="K192" i="9"/>
  <c r="V209" i="9"/>
  <c r="V121" i="9"/>
  <c r="O171" i="9"/>
  <c r="K88" i="9"/>
  <c r="L205" i="9"/>
  <c r="U77" i="9"/>
  <c r="M167" i="9"/>
  <c r="X147" i="9"/>
  <c r="X261" i="9"/>
  <c r="Y96" i="9"/>
  <c r="N283" i="9"/>
  <c r="S276" i="9"/>
  <c r="S98" i="9"/>
  <c r="N222" i="9"/>
  <c r="V50" i="9"/>
  <c r="S265" i="9"/>
  <c r="N226" i="9"/>
  <c r="N231" i="9"/>
  <c r="N270" i="9"/>
  <c r="W282" i="9"/>
  <c r="L227" i="9"/>
  <c r="N135" i="9"/>
  <c r="W64" i="9"/>
  <c r="N64" i="9"/>
  <c r="Y186" i="9"/>
  <c r="U269" i="9"/>
  <c r="W28" i="9"/>
  <c r="V20" i="9"/>
  <c r="U20" i="9"/>
  <c r="T32" i="9"/>
  <c r="F32" i="9" s="1" a="1"/>
  <c r="F32" i="9" s="1"/>
  <c r="N39" i="9"/>
  <c r="T203" i="9"/>
  <c r="F203" i="9" s="1" a="1"/>
  <c r="F203" i="9" s="1"/>
  <c r="K203" i="9"/>
  <c r="W71" i="9"/>
  <c r="M71" i="9"/>
  <c r="S119" i="9"/>
  <c r="N33" i="9"/>
  <c r="K218" i="9"/>
  <c r="L218" i="9"/>
  <c r="Y306" i="9"/>
  <c r="N306" i="9"/>
  <c r="W95" i="9"/>
  <c r="Q116" i="9"/>
  <c r="E116" i="9" s="1" a="1"/>
  <c r="E116" i="9" s="1"/>
  <c r="Q263" i="9"/>
  <c r="E263" i="9" s="1" a="1"/>
  <c r="E263" i="9" s="1"/>
  <c r="Y263" i="9"/>
  <c r="X172" i="9"/>
  <c r="K172" i="9"/>
  <c r="W34" i="9"/>
  <c r="V225" i="9"/>
  <c r="W225" i="9"/>
  <c r="W55" i="9"/>
  <c r="V93" i="9"/>
  <c r="T176" i="9"/>
  <c r="F176" i="9" s="1" a="1"/>
  <c r="F176" i="9" s="1"/>
  <c r="N176" i="9"/>
  <c r="X19" i="9"/>
  <c r="L19" i="9"/>
  <c r="P19" i="9"/>
  <c r="T307" i="9"/>
  <c r="F307" i="9" s="1" a="1"/>
  <c r="F307" i="9" s="1"/>
  <c r="V307" i="9"/>
  <c r="T182" i="9"/>
  <c r="F182" i="9" s="1" a="1"/>
  <c r="F182" i="9" s="1"/>
  <c r="L289" i="9"/>
  <c r="K289" i="9"/>
  <c r="N87" i="9"/>
  <c r="T87" i="9"/>
  <c r="F87" i="9" s="1" a="1"/>
  <c r="F87" i="9" s="1"/>
  <c r="V212" i="9"/>
  <c r="Y212" i="9"/>
  <c r="W299" i="9"/>
  <c r="X108" i="9"/>
  <c r="P108" i="9"/>
  <c r="N108" i="9"/>
  <c r="Y153" i="9"/>
  <c r="W206" i="9"/>
  <c r="K206" i="9"/>
  <c r="Y40" i="9"/>
  <c r="S40" i="9"/>
  <c r="N40" i="9"/>
  <c r="U232" i="9"/>
  <c r="X267" i="9"/>
  <c r="W149" i="9"/>
  <c r="W148" i="9"/>
  <c r="U148" i="9"/>
  <c r="Q148" i="9"/>
  <c r="E148" i="9" s="1" a="1"/>
  <c r="E148" i="9" s="1"/>
  <c r="L133" i="9"/>
  <c r="T133" i="9"/>
  <c r="F133" i="9" s="1" a="1"/>
  <c r="F133" i="9" s="1"/>
  <c r="N297" i="9"/>
  <c r="V297" i="9"/>
  <c r="K216" i="9"/>
  <c r="O216" i="9"/>
  <c r="U287" i="9"/>
  <c r="Y287" i="9"/>
  <c r="O174" i="9"/>
  <c r="Y174" i="9"/>
  <c r="Y42" i="9"/>
  <c r="L158" i="9"/>
  <c r="X23" i="9"/>
  <c r="Q23" i="9"/>
  <c r="E23" i="9" s="1" a="1"/>
  <c r="E23" i="9" s="1"/>
  <c r="M22" i="9"/>
  <c r="O22" i="9"/>
  <c r="W22" i="9"/>
  <c r="M243" i="9"/>
  <c r="W243" i="9"/>
  <c r="N243" i="9"/>
  <c r="K310" i="9"/>
  <c r="L84" i="9"/>
  <c r="V4" i="9"/>
  <c r="W4" i="9"/>
  <c r="M79" i="9"/>
  <c r="T79" i="9"/>
  <c r="F79" i="9" s="1" a="1"/>
  <c r="F79" i="9" s="1"/>
  <c r="X129" i="9"/>
  <c r="W129" i="9"/>
  <c r="L107" i="9"/>
  <c r="Q107" i="9"/>
  <c r="E107" i="9" s="1" a="1"/>
  <c r="E107" i="9" s="1"/>
  <c r="Q86" i="9"/>
  <c r="E86" i="9" s="1" a="1"/>
  <c r="E86" i="9" s="1"/>
  <c r="K86" i="9"/>
  <c r="X144" i="9"/>
  <c r="P296" i="9"/>
  <c r="Y279" i="9"/>
  <c r="T253" i="9"/>
  <c r="F253" i="9" s="1" a="1"/>
  <c r="F253" i="9" s="1"/>
  <c r="Q131" i="9"/>
  <c r="E131" i="9" s="1" a="1"/>
  <c r="E131" i="9" s="1"/>
  <c r="W88" i="9"/>
  <c r="X285" i="9"/>
  <c r="P167" i="9"/>
  <c r="Q147" i="9"/>
  <c r="E147" i="9" s="1" a="1"/>
  <c r="E147" i="9" s="1"/>
  <c r="U277" i="9"/>
  <c r="O261" i="9"/>
  <c r="P96" i="9"/>
  <c r="V283" i="9"/>
  <c r="M276" i="9"/>
  <c r="X196" i="9"/>
  <c r="M222" i="9"/>
  <c r="W69" i="9"/>
  <c r="K265" i="9"/>
  <c r="S231" i="9"/>
  <c r="T227" i="9"/>
  <c r="F227" i="9" s="1" a="1"/>
  <c r="F227" i="9" s="1"/>
  <c r="W227" i="9"/>
  <c r="W135" i="9"/>
  <c r="S64" i="9"/>
  <c r="N186" i="9"/>
  <c r="K269" i="9"/>
  <c r="U81" i="9"/>
  <c r="V81" i="9"/>
  <c r="K20" i="9"/>
  <c r="Y20" i="9"/>
  <c r="Q32" i="9"/>
  <c r="E32" i="9" s="1" a="1"/>
  <c r="E32" i="9" s="1"/>
  <c r="X39" i="9"/>
  <c r="O71" i="9"/>
  <c r="V71" i="9"/>
  <c r="N119" i="9"/>
  <c r="W119" i="9"/>
  <c r="M33" i="9"/>
  <c r="N218" i="9"/>
  <c r="W306" i="9"/>
  <c r="T95" i="9"/>
  <c r="F95" i="9" s="1" a="1"/>
  <c r="F95" i="9" s="1"/>
  <c r="X95" i="9"/>
  <c r="Y116" i="9"/>
  <c r="P116" i="9"/>
  <c r="W263" i="9"/>
  <c r="W172" i="9"/>
  <c r="P172" i="9"/>
  <c r="V34" i="9"/>
  <c r="M34" i="9"/>
  <c r="O225" i="9"/>
  <c r="L55" i="9"/>
  <c r="O55" i="9"/>
  <c r="M93" i="9"/>
  <c r="S176" i="9"/>
  <c r="W176" i="9"/>
  <c r="T19" i="9"/>
  <c r="F19" i="9" s="1" a="1"/>
  <c r="F19" i="9" s="1"/>
  <c r="O307" i="9"/>
  <c r="U307" i="9"/>
  <c r="Q307" i="9"/>
  <c r="E307" i="9" s="1" a="1"/>
  <c r="E307" i="9" s="1"/>
  <c r="O182" i="9"/>
  <c r="U52" i="9"/>
  <c r="Y52" i="9"/>
  <c r="N289" i="9"/>
  <c r="Q289" i="9"/>
  <c r="E289" i="9" s="1" a="1"/>
  <c r="E289" i="9" s="1"/>
  <c r="X87" i="9"/>
  <c r="W87" i="9"/>
  <c r="L87" i="9"/>
  <c r="K212" i="9"/>
  <c r="O212" i="9"/>
  <c r="L299" i="9"/>
  <c r="T299" i="9"/>
  <c r="F299" i="9" s="1" a="1"/>
  <c r="F299" i="9" s="1"/>
  <c r="V108" i="9"/>
  <c r="Q108" i="9"/>
  <c r="E108" i="9" s="1" a="1"/>
  <c r="E108" i="9" s="1"/>
  <c r="X153" i="9"/>
  <c r="Q153" i="9"/>
  <c r="E153" i="9" s="1" a="1"/>
  <c r="E153" i="9" s="1"/>
  <c r="X206" i="9"/>
  <c r="U40" i="9"/>
  <c r="X232" i="9"/>
  <c r="P232" i="9"/>
  <c r="W175" i="9"/>
  <c r="U3" i="9"/>
  <c r="O131" i="9"/>
  <c r="N62" i="9"/>
  <c r="M35" i="9"/>
  <c r="V303" i="9"/>
  <c r="M285" i="9"/>
  <c r="K97" i="9"/>
  <c r="W261" i="9"/>
  <c r="S82" i="9"/>
  <c r="K74" i="9"/>
  <c r="L283" i="9"/>
  <c r="N276" i="9"/>
  <c r="O196" i="9"/>
  <c r="X222" i="9"/>
  <c r="V69" i="9"/>
  <c r="L238" i="9"/>
  <c r="X265" i="9"/>
  <c r="U270" i="9"/>
  <c r="T282" i="9"/>
  <c r="F282" i="9" s="1" a="1"/>
  <c r="F282" i="9" s="1"/>
  <c r="M227" i="9"/>
  <c r="T64" i="9"/>
  <c r="F64" i="9" s="1" a="1"/>
  <c r="F64" i="9" s="1"/>
  <c r="U64" i="9"/>
  <c r="Y269" i="9"/>
  <c r="K81" i="9"/>
  <c r="W81" i="9"/>
  <c r="Y28" i="9"/>
  <c r="N20" i="9"/>
  <c r="Q20" i="9"/>
  <c r="E20" i="9" s="1" a="1"/>
  <c r="E20" i="9" s="1"/>
  <c r="X32" i="9"/>
  <c r="P39" i="9"/>
  <c r="W203" i="9"/>
  <c r="L71" i="9"/>
  <c r="N71" i="9"/>
  <c r="M119" i="9"/>
  <c r="Q119" i="9"/>
  <c r="E119" i="9" s="1" a="1"/>
  <c r="E119" i="9" s="1"/>
  <c r="W33" i="9"/>
  <c r="T33" i="9"/>
  <c r="F33" i="9" s="1" a="1"/>
  <c r="F33" i="9" s="1"/>
  <c r="W218" i="9"/>
  <c r="O218" i="9"/>
  <c r="U306" i="9"/>
  <c r="P306" i="9"/>
  <c r="L95" i="9"/>
  <c r="P95" i="9"/>
  <c r="S116" i="9"/>
  <c r="K116" i="9"/>
  <c r="T263" i="9"/>
  <c r="F263" i="9" s="1" a="1"/>
  <c r="F263" i="9" s="1"/>
  <c r="O263" i="9"/>
  <c r="T172" i="9"/>
  <c r="F172" i="9" s="1" a="1"/>
  <c r="F172" i="9" s="1"/>
  <c r="T34" i="9"/>
  <c r="F34" i="9" s="1" a="1"/>
  <c r="F34" i="9" s="1"/>
  <c r="X34" i="9"/>
  <c r="K225" i="9"/>
  <c r="N225" i="9"/>
  <c r="K55" i="9"/>
  <c r="Y93" i="9"/>
  <c r="O176" i="9"/>
  <c r="W19" i="9"/>
  <c r="M19" i="9"/>
  <c r="X307" i="9"/>
  <c r="K307" i="9"/>
  <c r="M182" i="9"/>
  <c r="Y182" i="9"/>
  <c r="P52" i="9"/>
  <c r="Q52" i="9"/>
  <c r="E52" i="9" s="1" a="1"/>
  <c r="E52" i="9" s="1"/>
  <c r="V289" i="9"/>
  <c r="M87" i="9"/>
  <c r="S87" i="9"/>
  <c r="U212" i="9"/>
  <c r="S212" i="9"/>
  <c r="Y299" i="9"/>
  <c r="K299" i="9"/>
  <c r="U108" i="9"/>
  <c r="M108" i="9"/>
  <c r="U153" i="9"/>
  <c r="V153" i="9"/>
  <c r="M206" i="9"/>
  <c r="V40" i="9"/>
  <c r="T40" i="9"/>
  <c r="F40" i="9" s="1" a="1"/>
  <c r="F40" i="9" s="1"/>
  <c r="W232" i="9"/>
  <c r="O232" i="9"/>
  <c r="S267" i="9"/>
  <c r="O149" i="9"/>
  <c r="N148" i="9"/>
  <c r="T148" i="9"/>
  <c r="F148" i="9" s="1" a="1"/>
  <c r="F148" i="9" s="1"/>
  <c r="Q133" i="9"/>
  <c r="E133" i="9" s="1" a="1"/>
  <c r="E133" i="9" s="1"/>
  <c r="P133" i="9"/>
  <c r="X297" i="9"/>
  <c r="Q297" i="9"/>
  <c r="E297" i="9" s="1" a="1"/>
  <c r="E297" i="9" s="1"/>
  <c r="T216" i="9"/>
  <c r="F216" i="9" s="1" a="1"/>
  <c r="F216" i="9" s="1"/>
  <c r="P287" i="9"/>
  <c r="T287" i="9"/>
  <c r="F287" i="9" s="1" a="1"/>
  <c r="F287" i="9" s="1"/>
  <c r="L174" i="9"/>
  <c r="Q174" i="9"/>
  <c r="E174" i="9" s="1" a="1"/>
  <c r="E174" i="9" s="1"/>
  <c r="V158" i="9"/>
  <c r="K158" i="9"/>
  <c r="K23" i="9"/>
  <c r="Q22" i="9"/>
  <c r="E22" i="9" s="1" a="1"/>
  <c r="E22" i="9" s="1"/>
  <c r="Y38" i="9"/>
  <c r="Q38" i="9"/>
  <c r="E38" i="9" s="1" a="1"/>
  <c r="E38" i="9" s="1"/>
  <c r="V243" i="9"/>
  <c r="U310" i="9"/>
  <c r="T310" i="9"/>
  <c r="F310" i="9" s="1" a="1"/>
  <c r="F310" i="9" s="1"/>
  <c r="S310" i="9"/>
  <c r="N84" i="9"/>
  <c r="S84" i="9"/>
  <c r="Q4" i="9"/>
  <c r="E4" i="9" s="1" a="1"/>
  <c r="E4" i="9" s="1"/>
  <c r="O4" i="9"/>
  <c r="W79" i="9"/>
  <c r="K129" i="9"/>
  <c r="V129" i="9"/>
  <c r="V107" i="9"/>
  <c r="X107" i="9"/>
  <c r="U86" i="9"/>
  <c r="O86" i="9"/>
  <c r="T86" i="9"/>
  <c r="F86" i="9" s="1" a="1"/>
  <c r="F86" i="9" s="1"/>
  <c r="N144" i="9"/>
  <c r="Q144" i="9"/>
  <c r="E144" i="9" s="1" a="1"/>
  <c r="E144" i="9" s="1"/>
  <c r="S296" i="9"/>
  <c r="S192" i="9"/>
  <c r="M192" i="9"/>
  <c r="P192" i="9"/>
  <c r="L80" i="9"/>
  <c r="W288" i="9"/>
  <c r="K62" i="9"/>
  <c r="K194" i="9"/>
  <c r="X303" i="9"/>
  <c r="Y152" i="9"/>
  <c r="O285" i="9"/>
  <c r="M97" i="9"/>
  <c r="Q230" i="9"/>
  <c r="E230" i="9" s="1" a="1"/>
  <c r="E230" i="9" s="1"/>
  <c r="Q277" i="9"/>
  <c r="E277" i="9" s="1" a="1"/>
  <c r="E277" i="9" s="1"/>
  <c r="U261" i="9"/>
  <c r="M82" i="9"/>
  <c r="Q74" i="9"/>
  <c r="E74" i="9" s="1" a="1"/>
  <c r="E74" i="9" s="1"/>
  <c r="U283" i="9"/>
  <c r="Q276" i="9"/>
  <c r="E276" i="9" s="1" a="1"/>
  <c r="E276" i="9" s="1"/>
  <c r="Y196" i="9"/>
  <c r="W50" i="9"/>
  <c r="S226" i="9"/>
  <c r="T270" i="9"/>
  <c r="F270" i="9" s="1" a="1"/>
  <c r="F270" i="9" s="1"/>
  <c r="U240" i="9"/>
  <c r="Y227" i="9"/>
  <c r="M135" i="9"/>
  <c r="L186" i="9"/>
  <c r="N269" i="9"/>
  <c r="Y81" i="9"/>
  <c r="O28" i="9"/>
  <c r="U32" i="9"/>
  <c r="M32" i="9"/>
  <c r="Y203" i="9"/>
  <c r="N203" i="9"/>
  <c r="U71" i="9"/>
  <c r="P71" i="9"/>
  <c r="U119" i="9"/>
  <c r="L33" i="9"/>
  <c r="K33" i="9"/>
  <c r="P218" i="9"/>
  <c r="T218" i="9"/>
  <c r="F218" i="9" s="1" a="1"/>
  <c r="F218" i="9" s="1"/>
  <c r="S306" i="9"/>
  <c r="S95" i="9"/>
  <c r="N116" i="9"/>
  <c r="U116" i="9"/>
  <c r="P263" i="9"/>
  <c r="Y172" i="9"/>
  <c r="L34" i="9"/>
  <c r="Q34" i="9"/>
  <c r="E34" i="9" s="1" a="1"/>
  <c r="E34" i="9" s="1"/>
  <c r="L225" i="9"/>
  <c r="P225" i="9"/>
  <c r="V55" i="9"/>
  <c r="X55" i="9"/>
  <c r="Q93" i="9"/>
  <c r="E93" i="9" s="1" a="1"/>
  <c r="E93" i="9" s="1"/>
  <c r="U93" i="9"/>
  <c r="K176" i="9"/>
  <c r="M176" i="9"/>
  <c r="V19" i="9"/>
  <c r="Y19" i="9"/>
  <c r="W307" i="9"/>
  <c r="N307" i="9"/>
  <c r="V182" i="9"/>
  <c r="S182" i="9"/>
  <c r="P182" i="9"/>
  <c r="V52" i="9"/>
  <c r="W289" i="9"/>
  <c r="U289" i="9"/>
  <c r="U87" i="9"/>
  <c r="L212" i="9"/>
  <c r="U299" i="9"/>
  <c r="O299" i="9"/>
  <c r="L108" i="9"/>
  <c r="W153" i="9"/>
  <c r="S153" i="9"/>
  <c r="N153" i="9"/>
  <c r="Y206" i="9"/>
  <c r="Q206" i="9"/>
  <c r="E206" i="9" s="1" a="1"/>
  <c r="E206" i="9" s="1"/>
  <c r="K40" i="9"/>
  <c r="N232" i="9"/>
  <c r="L232" i="9"/>
  <c r="T267" i="9"/>
  <c r="F267" i="9" s="1" a="1"/>
  <c r="F267" i="9" s="1"/>
  <c r="M267" i="9"/>
  <c r="K267" i="9"/>
  <c r="V149" i="9"/>
  <c r="T149" i="9"/>
  <c r="F149" i="9" s="1" a="1"/>
  <c r="F149" i="9" s="1"/>
  <c r="K148" i="9"/>
  <c r="P148" i="9"/>
  <c r="O133" i="9"/>
  <c r="K297" i="9"/>
  <c r="W297" i="9"/>
  <c r="U216" i="9"/>
  <c r="P216" i="9"/>
  <c r="N287" i="9"/>
  <c r="L287" i="9"/>
  <c r="K174" i="9"/>
  <c r="L42" i="9"/>
  <c r="T158" i="9"/>
  <c r="F158" i="9" s="1" a="1"/>
  <c r="F158" i="9" s="1"/>
  <c r="W158" i="9"/>
  <c r="P23" i="9"/>
  <c r="O23" i="9"/>
  <c r="S22" i="9"/>
  <c r="K22" i="9"/>
  <c r="L38" i="9"/>
  <c r="S38" i="9"/>
  <c r="S243" i="9"/>
  <c r="U243" i="9"/>
  <c r="L310" i="9"/>
  <c r="Y310" i="9"/>
  <c r="N310" i="9"/>
  <c r="W84" i="9"/>
  <c r="T4" i="9"/>
  <c r="F4" i="9" s="1" a="1"/>
  <c r="F4" i="9" s="1"/>
  <c r="U4" i="9"/>
  <c r="X79" i="9"/>
  <c r="S79" i="9"/>
  <c r="U79" i="9"/>
  <c r="L129" i="9"/>
  <c r="O107" i="9"/>
  <c r="M107" i="9"/>
  <c r="L86" i="9"/>
  <c r="V86" i="9"/>
  <c r="T144" i="9"/>
  <c r="F144" i="9" s="1" a="1"/>
  <c r="F144" i="9" s="1"/>
  <c r="X296" i="9"/>
  <c r="V296" i="9"/>
  <c r="Q113" i="9"/>
  <c r="E113" i="9" s="1" a="1"/>
  <c r="E113" i="9" s="1"/>
  <c r="P124" i="9"/>
  <c r="X288" i="9"/>
  <c r="W298" i="9"/>
  <c r="P194" i="9"/>
  <c r="X47" i="9"/>
  <c r="V160" i="9"/>
  <c r="V258" i="9"/>
  <c r="U97" i="9"/>
  <c r="U100" i="9"/>
  <c r="P261" i="9"/>
  <c r="Q82" i="9"/>
  <c r="E82" i="9" s="1" a="1"/>
  <c r="E82" i="9" s="1"/>
  <c r="Y74" i="9"/>
  <c r="L301" i="9"/>
  <c r="O98" i="9"/>
  <c r="V196" i="9"/>
  <c r="W231" i="9"/>
  <c r="W240" i="9"/>
  <c r="S282" i="9"/>
  <c r="P227" i="9"/>
  <c r="U135" i="9"/>
  <c r="V135" i="9"/>
  <c r="O64" i="9"/>
  <c r="K186" i="9"/>
  <c r="M186" i="9"/>
  <c r="W269" i="9"/>
  <c r="Q81" i="9"/>
  <c r="E81" i="9" s="1" a="1"/>
  <c r="E81" i="9" s="1"/>
  <c r="L28" i="9"/>
  <c r="L32" i="9"/>
  <c r="W32" i="9"/>
  <c r="S39" i="9"/>
  <c r="P203" i="9"/>
  <c r="S71" i="9"/>
  <c r="L119" i="9"/>
  <c r="P119" i="9"/>
  <c r="X33" i="9"/>
  <c r="S218" i="9"/>
  <c r="K306" i="9"/>
  <c r="Q306" i="9"/>
  <c r="E306" i="9" s="1" a="1"/>
  <c r="E306" i="9" s="1"/>
  <c r="Q95" i="9"/>
  <c r="E95" i="9" s="1" a="1"/>
  <c r="E95" i="9" s="1"/>
  <c r="W116" i="9"/>
  <c r="O116" i="9"/>
  <c r="M263" i="9"/>
  <c r="V263" i="9"/>
  <c r="O172" i="9"/>
  <c r="V172" i="9"/>
  <c r="Y34" i="9"/>
  <c r="K34" i="9"/>
  <c r="T225" i="9"/>
  <c r="F225" i="9" s="1" a="1"/>
  <c r="F225" i="9" s="1"/>
  <c r="X225" i="9"/>
  <c r="T55" i="9"/>
  <c r="F55" i="9" s="1" a="1"/>
  <c r="F55" i="9" s="1"/>
  <c r="Y55" i="9"/>
  <c r="N93" i="9"/>
  <c r="S93" i="9"/>
  <c r="L176" i="9"/>
  <c r="U19" i="9"/>
  <c r="Q19" i="9"/>
  <c r="E19" i="9" s="1" a="1"/>
  <c r="E19" i="9" s="1"/>
  <c r="L307" i="9"/>
  <c r="N182" i="9"/>
  <c r="L182" i="9"/>
  <c r="Q182" i="9"/>
  <c r="E182" i="9" s="1" a="1"/>
  <c r="E182" i="9" s="1"/>
  <c r="W52" i="9"/>
  <c r="N52" i="9"/>
  <c r="M289" i="9"/>
  <c r="O289" i="9"/>
  <c r="V87" i="9"/>
  <c r="K87" i="9"/>
  <c r="X212" i="9"/>
  <c r="T212" i="9"/>
  <c r="F212" i="9" s="1" a="1"/>
  <c r="F212" i="9" s="1"/>
  <c r="V299" i="9"/>
  <c r="W108" i="9"/>
  <c r="M153" i="9"/>
  <c r="O153" i="9"/>
  <c r="S206" i="9"/>
  <c r="P40" i="9"/>
  <c r="X40" i="9"/>
  <c r="K232" i="9"/>
  <c r="Y232" i="9"/>
  <c r="U267" i="9"/>
  <c r="N267" i="9"/>
  <c r="P149" i="9"/>
  <c r="V148" i="9"/>
  <c r="S133" i="9"/>
  <c r="Y130" i="9"/>
  <c r="Y184" i="9"/>
  <c r="M21" i="9"/>
  <c r="P288" i="9"/>
  <c r="Q298" i="9"/>
  <c r="E298" i="9" s="1" a="1"/>
  <c r="E298" i="9" s="1"/>
  <c r="P47" i="9"/>
  <c r="T260" i="9"/>
  <c r="F260" i="9" s="1" a="1"/>
  <c r="F260" i="9" s="1"/>
  <c r="O160" i="9"/>
  <c r="L214" i="9"/>
  <c r="S230" i="9"/>
  <c r="K100" i="9"/>
  <c r="V96" i="9"/>
  <c r="N82" i="9"/>
  <c r="W74" i="9"/>
  <c r="T301" i="9"/>
  <c r="F301" i="9" s="1" a="1"/>
  <c r="F301" i="9" s="1"/>
  <c r="K98" i="9"/>
  <c r="W196" i="9"/>
  <c r="P69" i="9"/>
  <c r="Q265" i="9"/>
  <c r="E265" i="9" s="1" a="1"/>
  <c r="E265" i="9" s="1"/>
  <c r="P231" i="9"/>
  <c r="Q270" i="9"/>
  <c r="E270" i="9" s="1" a="1"/>
  <c r="E270" i="9" s="1"/>
  <c r="P282" i="9"/>
  <c r="X227" i="9"/>
  <c r="P135" i="9"/>
  <c r="K135" i="9"/>
  <c r="Q186" i="9"/>
  <c r="E186" i="9" s="1" a="1"/>
  <c r="E186" i="9" s="1"/>
  <c r="S269" i="9"/>
  <c r="L81" i="9"/>
  <c r="T28" i="9"/>
  <c r="F28" i="9" s="1" a="1"/>
  <c r="F28" i="9" s="1"/>
  <c r="Q28" i="9"/>
  <c r="E28" i="9" s="1" a="1"/>
  <c r="E28" i="9" s="1"/>
  <c r="S20" i="9"/>
  <c r="Y32" i="9"/>
  <c r="S32" i="9"/>
  <c r="O39" i="9"/>
  <c r="L203" i="9"/>
  <c r="Q203" i="9"/>
  <c r="E203" i="9" s="1" a="1"/>
  <c r="E203" i="9" s="1"/>
  <c r="T71" i="9"/>
  <c r="F71" i="9" s="1" a="1"/>
  <c r="F71" i="9" s="1"/>
  <c r="X71" i="9"/>
  <c r="K119" i="9"/>
  <c r="U33" i="9"/>
  <c r="Y218" i="9"/>
  <c r="V218" i="9"/>
  <c r="T306" i="9"/>
  <c r="F306" i="9" s="1" a="1"/>
  <c r="F306" i="9" s="1"/>
  <c r="N95" i="9"/>
  <c r="V116" i="9"/>
  <c r="K263" i="9"/>
  <c r="L172" i="9"/>
  <c r="N34" i="9"/>
  <c r="O34" i="9"/>
  <c r="Q225" i="9"/>
  <c r="E225" i="9" s="1" a="1"/>
  <c r="E225" i="9" s="1"/>
  <c r="Y225" i="9"/>
  <c r="S55" i="9"/>
  <c r="P55" i="9"/>
  <c r="O93" i="9"/>
  <c r="Y176" i="9"/>
  <c r="U176" i="9"/>
  <c r="N19" i="9"/>
  <c r="M307" i="9"/>
  <c r="Y307" i="9"/>
  <c r="X182" i="9"/>
  <c r="K52" i="9"/>
  <c r="O52" i="9"/>
  <c r="X52" i="9"/>
  <c r="Q75" i="9"/>
  <c r="E75" i="9" s="1" a="1"/>
  <c r="E75" i="9" s="1"/>
  <c r="W43" i="9"/>
  <c r="S184" i="9"/>
  <c r="M210" i="9"/>
  <c r="V298" i="9"/>
  <c r="M145" i="9"/>
  <c r="X105" i="9"/>
  <c r="L260" i="9"/>
  <c r="K256" i="9"/>
  <c r="L230" i="9"/>
  <c r="M96" i="9"/>
  <c r="L272" i="9"/>
  <c r="V74" i="9"/>
  <c r="Y301" i="9"/>
  <c r="P98" i="9"/>
  <c r="L69" i="9"/>
  <c r="Q135" i="9"/>
  <c r="E135" i="9" s="1" a="1"/>
  <c r="E135" i="9" s="1"/>
  <c r="P28" i="9"/>
  <c r="Y71" i="9"/>
  <c r="X218" i="9"/>
  <c r="X263" i="9"/>
  <c r="N55" i="9"/>
  <c r="Y289" i="9"/>
  <c r="P212" i="9"/>
  <c r="O108" i="9"/>
  <c r="L153" i="9"/>
  <c r="N206" i="9"/>
  <c r="M232" i="9"/>
  <c r="X133" i="9"/>
  <c r="S297" i="9"/>
  <c r="L216" i="9"/>
  <c r="Q287" i="9"/>
  <c r="E287" i="9" s="1" a="1"/>
  <c r="E287" i="9" s="1"/>
  <c r="T174" i="9"/>
  <c r="F174" i="9" s="1" a="1"/>
  <c r="F174" i="9" s="1"/>
  <c r="P158" i="9"/>
  <c r="V22" i="9"/>
  <c r="M38" i="9"/>
  <c r="X243" i="9"/>
  <c r="K84" i="9"/>
  <c r="L4" i="9"/>
  <c r="N79" i="9"/>
  <c r="U129" i="9"/>
  <c r="W107" i="9"/>
  <c r="W86" i="9"/>
  <c r="M144" i="9"/>
  <c r="V192" i="9"/>
  <c r="X192" i="9"/>
  <c r="M80" i="9"/>
  <c r="K80" i="9"/>
  <c r="Y191" i="9"/>
  <c r="O191" i="9"/>
  <c r="L242" i="9"/>
  <c r="T242" i="9"/>
  <c r="F242" i="9" s="1" a="1"/>
  <c r="F242" i="9" s="1"/>
  <c r="Q94" i="9"/>
  <c r="E94" i="9" s="1" a="1"/>
  <c r="E94" i="9" s="1"/>
  <c r="Y94" i="9"/>
  <c r="U102" i="9"/>
  <c r="S102" i="9"/>
  <c r="S302" i="9"/>
  <c r="L302" i="9"/>
  <c r="U110" i="9"/>
  <c r="T110" i="9"/>
  <c r="F110" i="9" s="1" a="1"/>
  <c r="F110" i="9" s="1"/>
  <c r="W17" i="9"/>
  <c r="T17" i="9"/>
  <c r="F17" i="9" s="1" a="1"/>
  <c r="F17" i="9" s="1"/>
  <c r="K17" i="9"/>
  <c r="W154" i="9"/>
  <c r="K295" i="9"/>
  <c r="W238" i="9"/>
  <c r="W20" i="9"/>
  <c r="V119" i="9"/>
  <c r="L93" i="9"/>
  <c r="S289" i="9"/>
  <c r="T108" i="9"/>
  <c r="F108" i="9" s="1" a="1"/>
  <c r="F108" i="9" s="1"/>
  <c r="V206" i="9"/>
  <c r="T232" i="9"/>
  <c r="F232" i="9" s="1" a="1"/>
  <c r="F232" i="9" s="1"/>
  <c r="Q149" i="9"/>
  <c r="E149" i="9" s="1" a="1"/>
  <c r="E149" i="9" s="1"/>
  <c r="X148" i="9"/>
  <c r="U133" i="9"/>
  <c r="M297" i="9"/>
  <c r="S216" i="9"/>
  <c r="P174" i="9"/>
  <c r="K42" i="9"/>
  <c r="X158" i="9"/>
  <c r="U158" i="9"/>
  <c r="S23" i="9"/>
  <c r="U38" i="9"/>
  <c r="O243" i="9"/>
  <c r="Y84" i="9"/>
  <c r="Q84" i="9"/>
  <c r="E84" i="9" s="1" a="1"/>
  <c r="E84" i="9" s="1"/>
  <c r="N4" i="9"/>
  <c r="K79" i="9"/>
  <c r="M86" i="9"/>
  <c r="S144" i="9"/>
  <c r="N296" i="9"/>
  <c r="L192" i="9"/>
  <c r="Q192" i="9"/>
  <c r="E192" i="9" s="1" a="1"/>
  <c r="E192" i="9" s="1"/>
  <c r="O80" i="9"/>
  <c r="W80" i="9"/>
  <c r="K191" i="9"/>
  <c r="W242" i="9"/>
  <c r="U242" i="9"/>
  <c r="U94" i="9"/>
  <c r="N94" i="9"/>
  <c r="Q102" i="9"/>
  <c r="E102" i="9" s="1" a="1"/>
  <c r="E102" i="9" s="1"/>
  <c r="K102" i="9"/>
  <c r="P110" i="9"/>
  <c r="V110" i="9"/>
  <c r="O17" i="9"/>
  <c r="P17" i="9"/>
  <c r="K154" i="9"/>
  <c r="S154" i="9"/>
  <c r="P295" i="9"/>
  <c r="W295" i="9"/>
  <c r="U226" i="9"/>
  <c r="Y64" i="9"/>
  <c r="V32" i="9"/>
  <c r="X306" i="9"/>
  <c r="M172" i="9"/>
  <c r="P93" i="9"/>
  <c r="K182" i="9"/>
  <c r="T153" i="9"/>
  <c r="F153" i="9" s="1" a="1"/>
  <c r="F153" i="9" s="1"/>
  <c r="L40" i="9"/>
  <c r="Q267" i="9"/>
  <c r="E267" i="9" s="1" a="1"/>
  <c r="E267" i="9" s="1"/>
  <c r="X149" i="9"/>
  <c r="O148" i="9"/>
  <c r="K133" i="9"/>
  <c r="U297" i="9"/>
  <c r="M287" i="9"/>
  <c r="S174" i="9"/>
  <c r="Y158" i="9"/>
  <c r="V23" i="9"/>
  <c r="T22" i="9"/>
  <c r="F22" i="9" s="1" a="1"/>
  <c r="F22" i="9" s="1"/>
  <c r="O38" i="9"/>
  <c r="L243" i="9"/>
  <c r="X310" i="9"/>
  <c r="T84" i="9"/>
  <c r="F84" i="9" s="1" a="1"/>
  <c r="F84" i="9" s="1"/>
  <c r="S4" i="9"/>
  <c r="O79" i="9"/>
  <c r="T129" i="9"/>
  <c r="F129" i="9" s="1" a="1"/>
  <c r="F129" i="9" s="1"/>
  <c r="U107" i="9"/>
  <c r="U144" i="9"/>
  <c r="L144" i="9"/>
  <c r="W296" i="9"/>
  <c r="W192" i="9"/>
  <c r="U192" i="9"/>
  <c r="T80" i="9"/>
  <c r="F80" i="9" s="1" a="1"/>
  <c r="F80" i="9" s="1"/>
  <c r="P242" i="9"/>
  <c r="S242" i="9"/>
  <c r="W94" i="9"/>
  <c r="T102" i="9"/>
  <c r="F102" i="9" s="1" a="1"/>
  <c r="F102" i="9" s="1"/>
  <c r="L102" i="9"/>
  <c r="V102" i="9"/>
  <c r="K302" i="9"/>
  <c r="X302" i="9"/>
  <c r="X110" i="9"/>
  <c r="M17" i="9"/>
  <c r="S17" i="9"/>
  <c r="V154" i="9"/>
  <c r="T154" i="9"/>
  <c r="F154" i="9" s="1" a="1"/>
  <c r="F154" i="9" s="1"/>
  <c r="L295" i="9"/>
  <c r="O295" i="9"/>
  <c r="U231" i="9"/>
  <c r="U186" i="9"/>
  <c r="Y39" i="9"/>
  <c r="K95" i="9"/>
  <c r="S52" i="9"/>
  <c r="P87" i="9"/>
  <c r="Q299" i="9"/>
  <c r="E299" i="9" s="1" a="1"/>
  <c r="E299" i="9" s="1"/>
  <c r="S108" i="9"/>
  <c r="P153" i="9"/>
  <c r="P267" i="9"/>
  <c r="N149" i="9"/>
  <c r="L148" i="9"/>
  <c r="V133" i="9"/>
  <c r="W216" i="9"/>
  <c r="W287" i="9"/>
  <c r="V174" i="9"/>
  <c r="M23" i="9"/>
  <c r="L22" i="9"/>
  <c r="K38" i="9"/>
  <c r="P243" i="9"/>
  <c r="P310" i="9"/>
  <c r="V84" i="9"/>
  <c r="X4" i="9"/>
  <c r="Y79" i="9"/>
  <c r="N129" i="9"/>
  <c r="T107" i="9"/>
  <c r="F107" i="9" s="1" a="1"/>
  <c r="F107" i="9" s="1"/>
  <c r="S86" i="9"/>
  <c r="P144" i="9"/>
  <c r="Y296" i="9"/>
  <c r="O296" i="9"/>
  <c r="T192" i="9"/>
  <c r="F192" i="9" s="1" a="1"/>
  <c r="F192" i="9" s="1"/>
  <c r="N80" i="9"/>
  <c r="U191" i="9"/>
  <c r="L191" i="9"/>
  <c r="K242" i="9"/>
  <c r="M242" i="9"/>
  <c r="O94" i="9"/>
  <c r="Y102" i="9"/>
  <c r="M102" i="9"/>
  <c r="P302" i="9"/>
  <c r="Y17" i="9"/>
  <c r="L154" i="9"/>
  <c r="Y154" i="9"/>
  <c r="T295" i="9"/>
  <c r="F295" i="9" s="1" a="1"/>
  <c r="F295" i="9" s="1"/>
  <c r="M295" i="9"/>
  <c r="X295" i="9"/>
  <c r="X270" i="9"/>
  <c r="V39" i="9"/>
  <c r="N213" i="9"/>
  <c r="M95" i="9"/>
  <c r="X176" i="9"/>
  <c r="O87" i="9"/>
  <c r="S299" i="9"/>
  <c r="U206" i="9"/>
  <c r="Q40" i="9"/>
  <c r="E40" i="9" s="1" a="1"/>
  <c r="E40" i="9" s="1"/>
  <c r="V267" i="9"/>
  <c r="U149" i="9"/>
  <c r="M148" i="9"/>
  <c r="Y133" i="9"/>
  <c r="X216" i="9"/>
  <c r="U174" i="9"/>
  <c r="U23" i="9"/>
  <c r="X22" i="9"/>
  <c r="P38" i="9"/>
  <c r="Q243" i="9"/>
  <c r="E243" i="9" s="1" a="1"/>
  <c r="E243" i="9" s="1"/>
  <c r="O310" i="9"/>
  <c r="K4" i="9"/>
  <c r="L79" i="9"/>
  <c r="X86" i="9"/>
  <c r="W144" i="9"/>
  <c r="L296" i="9"/>
  <c r="Y80" i="9"/>
  <c r="X80" i="9"/>
  <c r="T191" i="9"/>
  <c r="F191" i="9" s="1" a="1"/>
  <c r="F191" i="9" s="1"/>
  <c r="M191" i="9"/>
  <c r="Q191" i="9"/>
  <c r="E191" i="9" s="1" a="1"/>
  <c r="E191" i="9" s="1"/>
  <c r="V242" i="9"/>
  <c r="L94" i="9"/>
  <c r="X94" i="9"/>
  <c r="N102" i="9"/>
  <c r="P102" i="9"/>
  <c r="T302" i="9"/>
  <c r="F302" i="9" s="1" a="1"/>
  <c r="F302" i="9" s="1"/>
  <c r="N302" i="9"/>
  <c r="M110" i="9"/>
  <c r="W110" i="9"/>
  <c r="L17" i="9"/>
  <c r="Q17" i="9"/>
  <c r="E17" i="9" s="1" a="1"/>
  <c r="E17" i="9" s="1"/>
  <c r="X154" i="9"/>
  <c r="U154" i="9"/>
  <c r="V295" i="9"/>
  <c r="O269" i="9"/>
  <c r="O33" i="9"/>
  <c r="M116" i="9"/>
  <c r="U225" i="9"/>
  <c r="K19" i="9"/>
  <c r="M52" i="9"/>
  <c r="Y87" i="9"/>
  <c r="O206" i="9"/>
  <c r="W40" i="9"/>
  <c r="O267" i="9"/>
  <c r="L149" i="9"/>
  <c r="S148" i="9"/>
  <c r="T297" i="9"/>
  <c r="F297" i="9" s="1" a="1"/>
  <c r="F297" i="9" s="1"/>
  <c r="Y297" i="9"/>
  <c r="Y216" i="9"/>
  <c r="X174" i="9"/>
  <c r="N158" i="9"/>
  <c r="L23" i="9"/>
  <c r="P22" i="9"/>
  <c r="X38" i="9"/>
  <c r="M310" i="9"/>
  <c r="P84" i="9"/>
  <c r="V79" i="9"/>
  <c r="Y129" i="9"/>
  <c r="S107" i="9"/>
  <c r="N86" i="9"/>
  <c r="O144" i="9"/>
  <c r="U296" i="9"/>
  <c r="V80" i="9"/>
  <c r="P80" i="9"/>
  <c r="X191" i="9"/>
  <c r="V191" i="9"/>
  <c r="Q242" i="9"/>
  <c r="E242" i="9" s="1" a="1"/>
  <c r="E242" i="9" s="1"/>
  <c r="N242" i="9"/>
  <c r="K94" i="9"/>
  <c r="M94" i="9"/>
  <c r="X102" i="9"/>
  <c r="U302" i="9"/>
  <c r="O302" i="9"/>
  <c r="W302" i="9"/>
  <c r="K110" i="9"/>
  <c r="Y110" i="9"/>
  <c r="V17" i="9"/>
  <c r="P154" i="9"/>
  <c r="Q154" i="9"/>
  <c r="E154" i="9" s="1" a="1"/>
  <c r="E154" i="9" s="1"/>
  <c r="U295" i="9"/>
  <c r="L222" i="9"/>
  <c r="O282" i="9"/>
  <c r="T81" i="9"/>
  <c r="F81" i="9" s="1" a="1"/>
  <c r="F81" i="9" s="1"/>
  <c r="U203" i="9"/>
  <c r="Y33" i="9"/>
  <c r="X116" i="9"/>
  <c r="N212" i="9"/>
  <c r="X299" i="9"/>
  <c r="Q232" i="9"/>
  <c r="E232" i="9" s="1" a="1"/>
  <c r="E232" i="9" s="1"/>
  <c r="Y267" i="9"/>
  <c r="K149" i="9"/>
  <c r="P297" i="9"/>
  <c r="Q216" i="9"/>
  <c r="E216" i="9" s="1" a="1"/>
  <c r="E216" i="9" s="1"/>
  <c r="M216" i="9"/>
  <c r="S287" i="9"/>
  <c r="O158" i="9"/>
  <c r="T38" i="9"/>
  <c r="F38" i="9" s="1" a="1"/>
  <c r="F38" i="9" s="1"/>
  <c r="O84" i="9"/>
  <c r="S129" i="9"/>
  <c r="O129" i="9"/>
  <c r="N107" i="9"/>
  <c r="Y86" i="9"/>
  <c r="K144" i="9"/>
  <c r="T296" i="9"/>
  <c r="F296" i="9" s="1" a="1"/>
  <c r="F296" i="9" s="1"/>
  <c r="O192" i="9"/>
  <c r="U80" i="9"/>
  <c r="Q80" i="9"/>
  <c r="E80" i="9" s="1" a="1"/>
  <c r="E80" i="9" s="1"/>
  <c r="S191" i="9"/>
  <c r="N191" i="9"/>
  <c r="Y242" i="9"/>
  <c r="X242" i="9"/>
  <c r="S94" i="9"/>
  <c r="V94" i="9"/>
  <c r="W102" i="9"/>
  <c r="Q302" i="9"/>
  <c r="E302" i="9" s="1" a="1"/>
  <c r="E302" i="9" s="1"/>
  <c r="V302" i="9"/>
  <c r="S110" i="9"/>
  <c r="Q110" i="9"/>
  <c r="E110" i="9" s="1" a="1"/>
  <c r="E110" i="9" s="1"/>
  <c r="N17" i="9"/>
  <c r="M154" i="9"/>
  <c r="Q295" i="9"/>
  <c r="E295" i="9" s="1" a="1"/>
  <c r="E295" i="9" s="1"/>
  <c r="S295" i="9"/>
  <c r="S50" i="9"/>
  <c r="M218" i="9"/>
  <c r="P289" i="9"/>
  <c r="W212" i="9"/>
  <c r="P299" i="9"/>
  <c r="P206" i="9"/>
  <c r="V232" i="9"/>
  <c r="S149" i="9"/>
  <c r="N133" i="9"/>
  <c r="O297" i="9"/>
  <c r="V216" i="9"/>
  <c r="K287" i="9"/>
  <c r="M174" i="9"/>
  <c r="P42" i="9"/>
  <c r="S158" i="9"/>
  <c r="W23" i="9"/>
  <c r="U22" i="9"/>
  <c r="V38" i="9"/>
  <c r="T243" i="9"/>
  <c r="F243" i="9" s="1" a="1"/>
  <c r="F243" i="9" s="1"/>
  <c r="Q310" i="9"/>
  <c r="E310" i="9" s="1" a="1"/>
  <c r="E310" i="9" s="1"/>
  <c r="U84" i="9"/>
  <c r="P4" i="9"/>
  <c r="Q79" i="9"/>
  <c r="E79" i="9" s="1" a="1"/>
  <c r="E79" i="9" s="1"/>
  <c r="Q129" i="9"/>
  <c r="E129" i="9" s="1" a="1"/>
  <c r="E129" i="9" s="1"/>
  <c r="K107" i="9"/>
  <c r="P86" i="9"/>
  <c r="Y144" i="9"/>
  <c r="K296" i="9"/>
  <c r="N192" i="9"/>
  <c r="S80" i="9"/>
  <c r="P191" i="9"/>
  <c r="W191" i="9"/>
  <c r="O242" i="9"/>
  <c r="T94" i="9"/>
  <c r="F94" i="9" s="1" a="1"/>
  <c r="F94" i="9" s="1"/>
  <c r="P94" i="9"/>
  <c r="O102" i="9"/>
  <c r="M302" i="9"/>
  <c r="Y302" i="9"/>
  <c r="O110" i="9"/>
  <c r="L110" i="9"/>
  <c r="N110" i="9"/>
  <c r="X17" i="9"/>
  <c r="U17" i="9"/>
  <c r="O154" i="9"/>
  <c r="N154" i="9"/>
  <c r="Y295" i="9"/>
  <c r="N295" i="9"/>
  <c r="O9" i="9"/>
  <c r="V11" i="9"/>
  <c r="Y11" i="9"/>
  <c r="M8" i="9"/>
  <c r="S8" i="9"/>
  <c r="V9" i="9"/>
  <c r="Q9" i="9"/>
  <c r="E9" i="9" s="1" a="1"/>
  <c r="E9" i="9" s="1"/>
  <c r="U11" i="9"/>
  <c r="P11" i="9"/>
  <c r="L8" i="9"/>
  <c r="P8" i="9"/>
  <c r="W9" i="9"/>
  <c r="Y9" i="9"/>
  <c r="M11" i="9"/>
  <c r="Q11" i="9"/>
  <c r="E11" i="9" s="1" a="1"/>
  <c r="E11" i="9" s="1"/>
  <c r="Y8" i="9"/>
  <c r="K8" i="9"/>
  <c r="P9" i="9"/>
  <c r="M9" i="9"/>
  <c r="N11" i="9"/>
  <c r="S11" i="9"/>
  <c r="T8" i="9"/>
  <c r="F8" i="9" s="1" a="1"/>
  <c r="F8" i="9" s="1"/>
  <c r="K9" i="9"/>
  <c r="L11" i="9"/>
  <c r="T11" i="9"/>
  <c r="F11" i="9" s="1" a="1"/>
  <c r="F11" i="9" s="1"/>
  <c r="W8" i="9"/>
  <c r="X8" i="9"/>
  <c r="X9" i="9"/>
  <c r="L9" i="9"/>
  <c r="K11" i="9"/>
  <c r="O8" i="9"/>
  <c r="N9" i="9"/>
  <c r="S9" i="9"/>
  <c r="W11" i="9"/>
  <c r="V8" i="9"/>
  <c r="U8" i="9"/>
  <c r="Q8" i="9"/>
  <c r="E8" i="9" s="1" a="1"/>
  <c r="E8" i="9" s="1"/>
  <c r="U9" i="9"/>
  <c r="T9" i="9"/>
  <c r="F9" i="9" s="1" a="1"/>
  <c r="F9" i="9" s="1"/>
  <c r="X11" i="9"/>
  <c r="O11" i="9"/>
  <c r="N8" i="9"/>
  <c r="N304" i="9"/>
  <c r="K304" i="9"/>
  <c r="V161" i="9"/>
  <c r="U161" i="9"/>
  <c r="P161" i="9"/>
  <c r="O161" i="9"/>
  <c r="W161" i="9"/>
  <c r="X161" i="9"/>
  <c r="N161" i="9"/>
  <c r="M161" i="9"/>
  <c r="K161" i="9"/>
  <c r="L161" i="9"/>
  <c r="Q161" i="9"/>
  <c r="E161" i="9" s="1" a="1"/>
  <c r="E161" i="9" s="1"/>
  <c r="S161" i="9"/>
  <c r="T161" i="9"/>
  <c r="F161" i="9" s="1" a="1"/>
  <c r="F161" i="9" s="1"/>
  <c r="Y161" i="9"/>
  <c r="U304" i="9"/>
  <c r="P304" i="9"/>
  <c r="Q170" i="9"/>
  <c r="E170" i="9" s="1" a="1"/>
  <c r="E170" i="9" s="1"/>
  <c r="T170" i="9"/>
  <c r="F170" i="9" s="1" a="1"/>
  <c r="F170" i="9" s="1"/>
  <c r="W170" i="9"/>
  <c r="V170" i="9"/>
  <c r="P170" i="9"/>
  <c r="K170" i="9"/>
  <c r="X170" i="9"/>
  <c r="U170" i="9"/>
  <c r="M170" i="9"/>
  <c r="L170" i="9"/>
  <c r="O170" i="9"/>
  <c r="Y170" i="9"/>
  <c r="S170" i="9"/>
  <c r="N170" i="9"/>
  <c r="Q15" i="9"/>
  <c r="E15" i="9" s="1" a="1"/>
  <c r="E15" i="9" s="1"/>
  <c r="P15" i="9"/>
  <c r="Y15" i="9"/>
  <c r="O15" i="9"/>
  <c r="X15" i="9"/>
  <c r="N15" i="9"/>
  <c r="M15" i="9"/>
  <c r="K15" i="9"/>
  <c r="U15" i="9"/>
  <c r="S15" i="9"/>
  <c r="W15" i="9"/>
  <c r="V15" i="9"/>
  <c r="L15" i="9"/>
  <c r="T15" i="9"/>
  <c r="F15" i="9" s="1" a="1"/>
  <c r="F15" i="9" s="1"/>
  <c r="V183" i="9"/>
  <c r="S183" i="9"/>
  <c r="X183" i="9"/>
  <c r="N183" i="9"/>
  <c r="Q183" i="9"/>
  <c r="E183" i="9" s="1" a="1"/>
  <c r="E183" i="9" s="1"/>
  <c r="L183" i="9"/>
  <c r="T183" i="9"/>
  <c r="F183" i="9" s="1" a="1"/>
  <c r="F183" i="9" s="1"/>
  <c r="M183" i="9"/>
  <c r="Y183" i="9"/>
  <c r="K183" i="9"/>
  <c r="W183" i="9"/>
  <c r="P183" i="9"/>
  <c r="O183" i="9"/>
  <c r="U183" i="9"/>
  <c r="P220" i="9"/>
  <c r="W220" i="9"/>
  <c r="V220" i="9"/>
  <c r="O220" i="9"/>
  <c r="Q220" i="9"/>
  <c r="E220" i="9" s="1" a="1"/>
  <c r="E220" i="9" s="1"/>
  <c r="M220" i="9"/>
  <c r="U220" i="9"/>
  <c r="L220" i="9"/>
  <c r="X220" i="9"/>
  <c r="S220" i="9"/>
  <c r="K220" i="9"/>
  <c r="T220" i="9"/>
  <c r="F220" i="9" s="1" a="1"/>
  <c r="F220" i="9" s="1"/>
  <c r="Y220" i="9"/>
  <c r="N220" i="9"/>
  <c r="T304" i="9"/>
  <c r="F304" i="9" s="1" a="1"/>
  <c r="F304" i="9" s="1"/>
  <c r="Y304" i="9"/>
  <c r="AA15" i="5"/>
  <c r="A309" i="1"/>
  <c r="A297" i="1"/>
  <c r="U297" i="1" s="1"/>
  <c r="A306" i="1"/>
  <c r="A178" i="1"/>
  <c r="K178" i="1" s="1"/>
  <c r="A319" i="3"/>
  <c r="A298" i="1"/>
  <c r="A296" i="1"/>
  <c r="A300" i="1"/>
  <c r="A55" i="3"/>
  <c r="A32" i="3"/>
  <c r="A318" i="3"/>
  <c r="A299" i="1"/>
  <c r="A252" i="3"/>
  <c r="A279" i="1"/>
  <c r="U279" i="1" s="1"/>
  <c r="A254" i="1"/>
  <c r="V254" i="1" s="1"/>
  <c r="A256" i="3"/>
  <c r="A9" i="1"/>
  <c r="U9" i="1" s="1"/>
  <c r="A323" i="3"/>
  <c r="A250" i="1"/>
  <c r="X250" i="1" s="1"/>
  <c r="A314" i="3"/>
  <c r="A21" i="1"/>
  <c r="M21" i="1" s="1"/>
  <c r="A305" i="1"/>
  <c r="AB52" i="5"/>
  <c r="A310" i="1"/>
  <c r="Z20" i="5"/>
  <c r="AA45" i="5"/>
  <c r="A302" i="1"/>
  <c r="AA55" i="5"/>
  <c r="AE26" i="5"/>
  <c r="AC22" i="5"/>
  <c r="AA44" i="5"/>
  <c r="AE20" i="5"/>
  <c r="Z22" i="5"/>
  <c r="AE55" i="5"/>
  <c r="AC45" i="5"/>
  <c r="AA52" i="5"/>
  <c r="AB44" i="5"/>
  <c r="AB22" i="5"/>
  <c r="Z55" i="5"/>
  <c r="AE52" i="5"/>
  <c r="AD62" i="5"/>
  <c r="AE96" i="5"/>
  <c r="AC55" i="5"/>
  <c r="Z45" i="5"/>
  <c r="AA26" i="5"/>
  <c r="AC52" i="5"/>
  <c r="AB55" i="5"/>
  <c r="AD21" i="5"/>
  <c r="AC26" i="5"/>
  <c r="Z52" i="5"/>
  <c r="Z44" i="5"/>
  <c r="AC20" i="5"/>
  <c r="AE22" i="5"/>
  <c r="Z26" i="5"/>
  <c r="AD44" i="5"/>
  <c r="AB20" i="5"/>
  <c r="AA22" i="5"/>
  <c r="AE45" i="5"/>
  <c r="AB26" i="5"/>
  <c r="AC44" i="5"/>
  <c r="AA20" i="5"/>
  <c r="AB45" i="5"/>
  <c r="AD83" i="5"/>
  <c r="AD55" i="5"/>
  <c r="AD94" i="5"/>
  <c r="AD70" i="5"/>
  <c r="AD60" i="5"/>
  <c r="AB24" i="5"/>
  <c r="AB60" i="5"/>
  <c r="AC34" i="5"/>
  <c r="AD20" i="5"/>
  <c r="Z29" i="5"/>
  <c r="AD40" i="5"/>
  <c r="Z51" i="5"/>
  <c r="AA17" i="5"/>
  <c r="AA29" i="5"/>
  <c r="AE42" i="5"/>
  <c r="AA53" i="5"/>
  <c r="AD17" i="5"/>
  <c r="AE17" i="5"/>
  <c r="AE29" i="5"/>
  <c r="AE43" i="5"/>
  <c r="AA60" i="5"/>
  <c r="AC37" i="5"/>
  <c r="AC85" i="5"/>
  <c r="Z74" i="5"/>
  <c r="Z94" i="5"/>
  <c r="AC61" i="5"/>
  <c r="AA80" i="5"/>
  <c r="AA92" i="5"/>
  <c r="Z60" i="5"/>
  <c r="AB88" i="5"/>
  <c r="AC72" i="5"/>
  <c r="AC92" i="5"/>
  <c r="AB63" i="5"/>
  <c r="Z93" i="5"/>
  <c r="AC63" i="5"/>
  <c r="AA79" i="5"/>
  <c r="AA89" i="5"/>
  <c r="AC51" i="5"/>
  <c r="AB85" i="5"/>
  <c r="AE80" i="5"/>
  <c r="AE92" i="5"/>
  <c r="AB89" i="5"/>
  <c r="AE23" i="5"/>
  <c r="Z80" i="5"/>
  <c r="AA74" i="5"/>
  <c r="AC33" i="5"/>
  <c r="AB95" i="5"/>
  <c r="AC88" i="5"/>
  <c r="AE88" i="5"/>
  <c r="AD25" i="5"/>
  <c r="AD33" i="5"/>
  <c r="AD66" i="5"/>
  <c r="AD78" i="5"/>
  <c r="AD51" i="5"/>
  <c r="AD49" i="5"/>
  <c r="AB28" i="5"/>
  <c r="AB62" i="5"/>
  <c r="AC42" i="5"/>
  <c r="AD22" i="5"/>
  <c r="AD30" i="5"/>
  <c r="AD42" i="5"/>
  <c r="AD52" i="5"/>
  <c r="AE18" i="5"/>
  <c r="AE30" i="5"/>
  <c r="AA43" i="5"/>
  <c r="AA57" i="5"/>
  <c r="Z18" i="5"/>
  <c r="AA18" i="5"/>
  <c r="AA30" i="5"/>
  <c r="AA46" i="5"/>
  <c r="AE61" i="5"/>
  <c r="Z46" i="5"/>
  <c r="AC89" i="5"/>
  <c r="Z76" i="5"/>
  <c r="AC15" i="5"/>
  <c r="AA72" i="5"/>
  <c r="AA82" i="5"/>
  <c r="AE93" i="5"/>
  <c r="AB72" i="5"/>
  <c r="AB92" i="5"/>
  <c r="AC74" i="5"/>
  <c r="AC94" i="5"/>
  <c r="Z69" i="5"/>
  <c r="Z95" i="5"/>
  <c r="AB69" i="5"/>
  <c r="AB53" i="5"/>
  <c r="Z33" i="5"/>
  <c r="AA23" i="5"/>
  <c r="AE46" i="5"/>
  <c r="AE49" i="5"/>
  <c r="AC95" i="5"/>
  <c r="AB76" i="5"/>
  <c r="Z77" i="5"/>
  <c r="AA83" i="5"/>
  <c r="AB84" i="5"/>
  <c r="AD84" i="5"/>
  <c r="AD43" i="5"/>
  <c r="AD95" i="5"/>
  <c r="AD57" i="5"/>
  <c r="AD63" i="5"/>
  <c r="AD45" i="5"/>
  <c r="AB30" i="5"/>
  <c r="AC16" i="5"/>
  <c r="AC46" i="5"/>
  <c r="Z23" i="5"/>
  <c r="AD32" i="5"/>
  <c r="Z43" i="5"/>
  <c r="Z53" i="5"/>
  <c r="AA19" i="5"/>
  <c r="AE32" i="5"/>
  <c r="AE44" i="5"/>
  <c r="AE60" i="5"/>
  <c r="AD19" i="5"/>
  <c r="AE19" i="5"/>
  <c r="AA32" i="5"/>
  <c r="AE47" i="5"/>
  <c r="AA62" i="5"/>
  <c r="AC53" i="5"/>
  <c r="AC93" i="5"/>
  <c r="Z78" i="5"/>
  <c r="AB19" i="5"/>
  <c r="AE73" i="5"/>
  <c r="AE83" i="5"/>
  <c r="AA94" i="5"/>
  <c r="AB74" i="5"/>
  <c r="AB94" i="5"/>
  <c r="AC76" i="5"/>
  <c r="Z73" i="5"/>
  <c r="AB23" i="5"/>
  <c r="AE72" i="5"/>
  <c r="AE82" i="5"/>
  <c r="AA93" i="5"/>
  <c r="Z62" i="5"/>
  <c r="AB93" i="5"/>
  <c r="AA61" i="5"/>
  <c r="AE63" i="5"/>
  <c r="AB27" i="5"/>
  <c r="AE95" i="5"/>
  <c r="AC17" i="5"/>
  <c r="AE94" i="5"/>
  <c r="AB49" i="5"/>
  <c r="AB83" i="5"/>
  <c r="AD82" i="5"/>
  <c r="AD79" i="5"/>
  <c r="AD69" i="5"/>
  <c r="AB32" i="5"/>
  <c r="AC18" i="5"/>
  <c r="AC50" i="5"/>
  <c r="AA33" i="5"/>
  <c r="Z24" i="5"/>
  <c r="AE33" i="5"/>
  <c r="AC62" i="5"/>
  <c r="AA84" i="5"/>
  <c r="AC78" i="5"/>
  <c r="AA73" i="5"/>
  <c r="AC69" i="5"/>
  <c r="AC60" i="5"/>
  <c r="AB37" i="5"/>
  <c r="AD93" i="5"/>
  <c r="AD47" i="5"/>
  <c r="AD37" i="5"/>
  <c r="AD73" i="5"/>
  <c r="AD74" i="5"/>
  <c r="AD53" i="5"/>
  <c r="AB34" i="5"/>
  <c r="AC24" i="5"/>
  <c r="AD16" i="5"/>
  <c r="Z25" i="5"/>
  <c r="AD34" i="5"/>
  <c r="Z47" i="5"/>
  <c r="Z57" i="5"/>
  <c r="AE24" i="5"/>
  <c r="AE34" i="5"/>
  <c r="AA47" i="5"/>
  <c r="AE62" i="5"/>
  <c r="Z28" i="5"/>
  <c r="AA24" i="5"/>
  <c r="AA34" i="5"/>
  <c r="AA50" i="5"/>
  <c r="AE65" i="5"/>
  <c r="AC73" i="5"/>
  <c r="AC29" i="5"/>
  <c r="Z82" i="5"/>
  <c r="Z34" i="5"/>
  <c r="AA76" i="5"/>
  <c r="AE85" i="5"/>
  <c r="AB15" i="5"/>
  <c r="AB78" i="5"/>
  <c r="AB17" i="5"/>
  <c r="AC80" i="5"/>
  <c r="AC25" i="5"/>
  <c r="Z79" i="5"/>
  <c r="AB35" i="5"/>
  <c r="AE74" i="5"/>
  <c r="AE84" i="5"/>
  <c r="AA95" i="5"/>
  <c r="AB73" i="5"/>
  <c r="AE15" i="5"/>
  <c r="AB50" i="5"/>
  <c r="AE38" i="5"/>
  <c r="AA28" i="5"/>
  <c r="AB29" i="5"/>
  <c r="Z72" i="5"/>
  <c r="AC57" i="5"/>
  <c r="AC43" i="5"/>
  <c r="AE78" i="5"/>
  <c r="AD80" i="5"/>
  <c r="AD77" i="5"/>
  <c r="AD27" i="5"/>
  <c r="AD92" i="5"/>
  <c r="AD85" i="5"/>
  <c r="AD29" i="5"/>
  <c r="AB42" i="5"/>
  <c r="AC28" i="5"/>
  <c r="Z17" i="5"/>
  <c r="AD26" i="5"/>
  <c r="Z35" i="5"/>
  <c r="AD48" i="5"/>
  <c r="Z61" i="5"/>
  <c r="AA25" i="5"/>
  <c r="AA35" i="5"/>
  <c r="AA49" i="5"/>
  <c r="AA63" i="5"/>
  <c r="Z30" i="5"/>
  <c r="AE25" i="5"/>
  <c r="AE35" i="5"/>
  <c r="AE51" i="5"/>
  <c r="AE67" i="5"/>
  <c r="AC77" i="5"/>
  <c r="AB57" i="5"/>
  <c r="Z84" i="5"/>
  <c r="AB43" i="5"/>
  <c r="AE77" i="5"/>
  <c r="AA88" i="5"/>
  <c r="AC19" i="5"/>
  <c r="AB80" i="5"/>
  <c r="AB25" i="5"/>
  <c r="AC82" i="5"/>
  <c r="AB33" i="5"/>
  <c r="Z83" i="5"/>
  <c r="Z42" i="5"/>
  <c r="AE76" i="5"/>
  <c r="AA85" i="5"/>
  <c r="AC23" i="5"/>
  <c r="AB77" i="5"/>
  <c r="AC32" i="5"/>
  <c r="Z37" i="5"/>
  <c r="AE16" i="5"/>
  <c r="AA51" i="5"/>
  <c r="AA16" i="5"/>
  <c r="AE57" i="5"/>
  <c r="Z92" i="5"/>
  <c r="AE91" i="5"/>
  <c r="Z89" i="5"/>
  <c r="AD59" i="5"/>
  <c r="AD61" i="5"/>
  <c r="AD15" i="5"/>
  <c r="AD76" i="5"/>
  <c r="AD35" i="5"/>
  <c r="AB16" i="5"/>
  <c r="AB46" i="5"/>
  <c r="AC30" i="5"/>
  <c r="AD18" i="5"/>
  <c r="Z27" i="5"/>
  <c r="AD36" i="5"/>
  <c r="Z49" i="5"/>
  <c r="Z63" i="5"/>
  <c r="AA27" i="5"/>
  <c r="AA37" i="5"/>
  <c r="AE50" i="5"/>
  <c r="AA69" i="5"/>
  <c r="Z32" i="5"/>
  <c r="AE27" i="5"/>
  <c r="AE37" i="5"/>
  <c r="AE53" i="5"/>
  <c r="AE69" i="5"/>
  <c r="AC79" i="5"/>
  <c r="AB61" i="5"/>
  <c r="Z88" i="5"/>
  <c r="Z50" i="5"/>
  <c r="AA78" i="5"/>
  <c r="AE89" i="5"/>
  <c r="AC27" i="5"/>
  <c r="AB82" i="5"/>
  <c r="AB47" i="5"/>
  <c r="AC84" i="5"/>
  <c r="AC47" i="5"/>
  <c r="Z85" i="5"/>
  <c r="AC49" i="5"/>
  <c r="AA77" i="5"/>
  <c r="AE86" i="5"/>
  <c r="AC35" i="5"/>
  <c r="AB79" i="5"/>
  <c r="AB18" i="5"/>
  <c r="Z19" i="5"/>
  <c r="AE28" i="5"/>
  <c r="Z16" i="5"/>
  <c r="AA42" i="5"/>
  <c r="AC83" i="5"/>
  <c r="AE79" i="5"/>
  <c r="AB51" i="5"/>
  <c r="AD72" i="5"/>
  <c r="AD88" i="5"/>
  <c r="AD23" i="5"/>
  <c r="AD87" i="5"/>
  <c r="AD46" i="5"/>
  <c r="AD56" i="5"/>
  <c r="AD89" i="5"/>
  <c r="AD90" i="5"/>
  <c r="AD81" i="5"/>
  <c r="AD24" i="5"/>
  <c r="AD50" i="5"/>
  <c r="AD28" i="5"/>
  <c r="A301" i="1"/>
  <c r="AC70" i="5"/>
  <c r="Q5" i="5"/>
  <c r="AA70" i="5"/>
  <c r="Z31" i="5"/>
  <c r="A133" i="3"/>
  <c r="AD75" i="5"/>
  <c r="A228" i="1"/>
  <c r="A106" i="3"/>
  <c r="A185" i="1"/>
  <c r="M185" i="1" s="1"/>
  <c r="A301" i="3"/>
  <c r="Z65" i="5"/>
  <c r="AB65" i="5"/>
  <c r="AD65" i="5"/>
  <c r="AC65" i="5"/>
  <c r="AA65" i="5"/>
  <c r="A265" i="1"/>
  <c r="Y265" i="1" s="1"/>
  <c r="AB70" i="5"/>
  <c r="AD39" i="5"/>
  <c r="A15" i="3"/>
  <c r="AB38" i="5"/>
  <c r="AD38" i="5"/>
  <c r="AA38" i="5"/>
  <c r="Z38" i="5"/>
  <c r="AC38" i="5"/>
  <c r="A239" i="1"/>
  <c r="P239" i="1" s="1"/>
  <c r="Z70" i="5"/>
  <c r="A107" i="3"/>
  <c r="A275" i="1"/>
  <c r="A192" i="3"/>
  <c r="AE66" i="5"/>
  <c r="Z66" i="5"/>
  <c r="AA66" i="5"/>
  <c r="AC66" i="5"/>
  <c r="AB66" i="5"/>
  <c r="A249" i="1"/>
  <c r="A322" i="3"/>
  <c r="A205" i="1"/>
  <c r="U205" i="1" s="1"/>
  <c r="A306" i="3"/>
  <c r="AE71" i="5"/>
  <c r="A240" i="1"/>
  <c r="O240" i="1" s="1"/>
  <c r="AE70" i="5"/>
  <c r="A67" i="3"/>
  <c r="AB90" i="5"/>
  <c r="AE90" i="5"/>
  <c r="AC90" i="5"/>
  <c r="Z90" i="5"/>
  <c r="AA90" i="5"/>
  <c r="A232" i="1"/>
  <c r="X232" i="1" s="1"/>
  <c r="A148" i="3"/>
  <c r="A266" i="1"/>
  <c r="O266" i="1" s="1"/>
  <c r="A245" i="3"/>
  <c r="A262" i="1"/>
  <c r="A92" i="3"/>
  <c r="AD67" i="5"/>
  <c r="AA67" i="5"/>
  <c r="AB67" i="5"/>
  <c r="AC67" i="5"/>
  <c r="Z67" i="5"/>
  <c r="A209" i="1"/>
  <c r="AD31" i="5"/>
  <c r="A33" i="3"/>
  <c r="A245" i="1"/>
  <c r="T245" i="1" s="1"/>
  <c r="F245" i="1" s="1" a="1"/>
  <c r="F245" i="1" s="1"/>
  <c r="A41" i="3"/>
  <c r="A230" i="1"/>
  <c r="M230" i="1" s="1"/>
  <c r="A173" i="3"/>
  <c r="AC71" i="5"/>
  <c r="AA71" i="5"/>
  <c r="Z71" i="5"/>
  <c r="AB71" i="5"/>
  <c r="AD71" i="5"/>
  <c r="A208" i="1"/>
  <c r="Q208" i="1" s="1"/>
  <c r="E208" i="1" s="1" a="1"/>
  <c r="E208" i="1" s="1"/>
  <c r="A54" i="3"/>
  <c r="A269" i="1"/>
  <c r="V269" i="1" s="1"/>
  <c r="A24" i="3"/>
  <c r="A263" i="1"/>
  <c r="A76" i="3"/>
  <c r="A171" i="1"/>
  <c r="Y171" i="1" s="1"/>
  <c r="A9" i="3"/>
  <c r="A92" i="1"/>
  <c r="A44" i="3"/>
  <c r="A164" i="1"/>
  <c r="U164" i="1" s="1"/>
  <c r="AA31" i="5"/>
  <c r="A242" i="3"/>
  <c r="A89" i="1"/>
  <c r="A131" i="3"/>
  <c r="AD68" i="5"/>
  <c r="A34" i="1"/>
  <c r="K34" i="1" s="1"/>
  <c r="A162" i="3"/>
  <c r="A26" i="1"/>
  <c r="W26" i="1" s="1"/>
  <c r="A214" i="3"/>
  <c r="AC86" i="5"/>
  <c r="AD86" i="5"/>
  <c r="AA86" i="5"/>
  <c r="Z86" i="5"/>
  <c r="AB86" i="5"/>
  <c r="A76" i="1"/>
  <c r="K76" i="1" s="1"/>
  <c r="AC31" i="5"/>
  <c r="A12" i="3"/>
  <c r="A113" i="1"/>
  <c r="W113" i="1" s="1"/>
  <c r="A43" i="3"/>
  <c r="AE59" i="5"/>
  <c r="AC59" i="5"/>
  <c r="AB59" i="5"/>
  <c r="AA59" i="5"/>
  <c r="Z59" i="5"/>
  <c r="A157" i="1"/>
  <c r="M157" i="1" s="1"/>
  <c r="A317" i="3"/>
  <c r="A150" i="1"/>
  <c r="A311" i="3"/>
  <c r="A155" i="1"/>
  <c r="A108" i="3"/>
  <c r="A172" i="3"/>
  <c r="AC81" i="5"/>
  <c r="AE81" i="5"/>
  <c r="Z81" i="5"/>
  <c r="AB81" i="5"/>
  <c r="AA81" i="5"/>
  <c r="A12" i="1"/>
  <c r="A313" i="3"/>
  <c r="AB36" i="5"/>
  <c r="AC36" i="5"/>
  <c r="AA36" i="5"/>
  <c r="AE36" i="5"/>
  <c r="Z36" i="5"/>
  <c r="A17" i="1"/>
  <c r="Q17" i="1" s="1"/>
  <c r="E17" i="1" s="1" a="1"/>
  <c r="E17" i="1" s="1"/>
  <c r="A239" i="3"/>
  <c r="A39" i="1"/>
  <c r="P39" i="1" s="1"/>
  <c r="AB31" i="5"/>
  <c r="AE58" i="5"/>
  <c r="A114" i="3"/>
  <c r="AE64" i="5"/>
  <c r="Z64" i="5"/>
  <c r="AC64" i="5"/>
  <c r="AA64" i="5"/>
  <c r="AB64" i="5"/>
  <c r="A70" i="1"/>
  <c r="S70" i="1" s="1"/>
  <c r="A105" i="3"/>
  <c r="A143" i="1"/>
  <c r="M143" i="1" s="1"/>
  <c r="A40" i="3"/>
  <c r="A129" i="1"/>
  <c r="X129" i="1" s="1"/>
  <c r="A11" i="3"/>
  <c r="A181" i="1"/>
  <c r="W181" i="1" s="1"/>
  <c r="A316" i="3"/>
  <c r="A155" i="3"/>
  <c r="AD64" i="5"/>
  <c r="A78" i="1"/>
  <c r="T78" i="1" s="1"/>
  <c r="F78" i="1" s="1" a="1"/>
  <c r="F78" i="1" s="1"/>
  <c r="A116" i="3"/>
  <c r="AB68" i="5"/>
  <c r="AA68" i="5"/>
  <c r="AE68" i="5"/>
  <c r="AC68" i="5"/>
  <c r="Z68" i="5"/>
  <c r="A32" i="1"/>
  <c r="Y32" i="1" s="1"/>
  <c r="A199" i="3"/>
  <c r="AD41" i="5"/>
  <c r="A42" i="1"/>
  <c r="A77" i="3"/>
  <c r="AE31" i="5"/>
  <c r="A121" i="1"/>
  <c r="L121" i="1" s="1"/>
  <c r="A97" i="3"/>
  <c r="A84" i="1"/>
  <c r="Y84" i="1" s="1"/>
  <c r="A299" i="3"/>
  <c r="AB21" i="5"/>
  <c r="Z21" i="5"/>
  <c r="AE21" i="5"/>
  <c r="AA21" i="5"/>
  <c r="AC21" i="5"/>
  <c r="A14" i="1"/>
  <c r="A10" i="3"/>
  <c r="A180" i="1"/>
  <c r="A211" i="3"/>
  <c r="A136" i="1"/>
  <c r="W136" i="1" s="1"/>
  <c r="A42" i="3"/>
  <c r="A158" i="1"/>
  <c r="A181" i="3"/>
  <c r="A160" i="1"/>
  <c r="X160" i="1" s="1"/>
  <c r="O289" i="1"/>
  <c r="A304" i="3"/>
  <c r="A277" i="1"/>
  <c r="K277" i="1" s="1"/>
  <c r="A66" i="3"/>
  <c r="AD96" i="5"/>
  <c r="AC96" i="5"/>
  <c r="AB96" i="5"/>
  <c r="Z96" i="5"/>
  <c r="AA96" i="5"/>
  <c r="A276" i="1"/>
  <c r="Q276" i="1" s="1"/>
  <c r="E276" i="1" s="1" a="1"/>
  <c r="E276" i="1" s="1"/>
  <c r="A309" i="3"/>
  <c r="Z41" i="5"/>
  <c r="AC41" i="5"/>
  <c r="AA41" i="5"/>
  <c r="AE41" i="5"/>
  <c r="AB41" i="5"/>
  <c r="A283" i="1"/>
  <c r="W283" i="1" s="1"/>
  <c r="A182" i="3"/>
  <c r="Z54" i="5"/>
  <c r="AE54" i="5"/>
  <c r="AA54" i="5"/>
  <c r="AB54" i="5"/>
  <c r="AC54" i="5"/>
  <c r="A247" i="3"/>
  <c r="AE56" i="5"/>
  <c r="AA56" i="5"/>
  <c r="AB56" i="5"/>
  <c r="AC56" i="5"/>
  <c r="Z56" i="5"/>
  <c r="A281" i="1"/>
  <c r="U281" i="1" s="1"/>
  <c r="A310" i="3"/>
  <c r="AC75" i="5"/>
  <c r="AB75" i="5"/>
  <c r="Z75" i="5"/>
  <c r="AE75" i="5"/>
  <c r="AA75" i="5"/>
  <c r="A70" i="3"/>
  <c r="AD54" i="5"/>
  <c r="A216" i="3"/>
  <c r="AE40" i="5"/>
  <c r="AA40" i="5"/>
  <c r="Z40" i="5"/>
  <c r="AB40" i="5"/>
  <c r="AC40" i="5"/>
  <c r="A65" i="3"/>
  <c r="AC58" i="5"/>
  <c r="Z58" i="5"/>
  <c r="AA58" i="5"/>
  <c r="AB58" i="5"/>
  <c r="AD58" i="5"/>
  <c r="A248" i="3"/>
  <c r="A282" i="1"/>
  <c r="A115" i="3"/>
  <c r="AE87" i="5"/>
  <c r="AB87" i="5"/>
  <c r="Z87" i="5"/>
  <c r="AA87" i="5"/>
  <c r="AC87" i="5"/>
  <c r="A207" i="3"/>
  <c r="AA39" i="5"/>
  <c r="AE39" i="5"/>
  <c r="AC39" i="5"/>
  <c r="AB39" i="5"/>
  <c r="Z39" i="5"/>
  <c r="A305" i="3"/>
  <c r="AD91" i="5"/>
  <c r="Z91" i="5"/>
  <c r="AB91" i="5"/>
  <c r="U5" i="5"/>
  <c r="U10" i="5" s="1"/>
  <c r="AC91" i="5"/>
  <c r="AA91" i="5"/>
  <c r="A295" i="1"/>
  <c r="A307" i="3"/>
  <c r="T5" i="5"/>
  <c r="T10" i="5" s="1"/>
  <c r="Z48" i="5"/>
  <c r="S5" i="5"/>
  <c r="S10" i="5" s="1"/>
  <c r="R5" i="5"/>
  <c r="R10" i="5" s="1"/>
  <c r="AE48" i="5"/>
  <c r="AB48" i="5"/>
  <c r="AA48" i="5"/>
  <c r="AC48" i="5"/>
  <c r="V5" i="5"/>
  <c r="V10" i="5" s="1"/>
  <c r="A293" i="1"/>
  <c r="V289" i="1"/>
  <c r="K3" i="1"/>
  <c r="S217" i="1"/>
  <c r="T217" i="1"/>
  <c r="F217" i="1" s="1" a="1"/>
  <c r="F217" i="1" s="1"/>
  <c r="V217" i="1"/>
  <c r="X272" i="1"/>
  <c r="P272" i="1"/>
  <c r="W272" i="1"/>
  <c r="O272" i="1"/>
  <c r="K272" i="1"/>
  <c r="T272" i="1"/>
  <c r="F272" i="1" s="1" a="1"/>
  <c r="F272" i="1" s="1"/>
  <c r="M272" i="1"/>
  <c r="N272" i="1"/>
  <c r="S272" i="1"/>
  <c r="Y272" i="1"/>
  <c r="Q272" i="1"/>
  <c r="E272" i="1" s="1" a="1"/>
  <c r="E272" i="1" s="1"/>
  <c r="W289" i="1"/>
  <c r="U206" i="1"/>
  <c r="K199" i="1"/>
  <c r="L199" i="1"/>
  <c r="M199" i="1"/>
  <c r="L3" i="1"/>
  <c r="R3" i="1"/>
  <c r="X3" i="1"/>
  <c r="K289" i="1"/>
  <c r="X289" i="1"/>
  <c r="S289" i="1"/>
  <c r="Q170" i="1"/>
  <c r="E170" i="1" s="1" a="1"/>
  <c r="E170" i="1" s="1"/>
  <c r="L272" i="1"/>
  <c r="S3" i="1"/>
  <c r="Q3" i="1"/>
  <c r="E3" i="1" s="1" a="1"/>
  <c r="E3" i="1" s="1"/>
  <c r="N3" i="1"/>
  <c r="Y3" i="1"/>
  <c r="T289" i="1"/>
  <c r="F289" i="1" s="1" a="1"/>
  <c r="F289" i="1" s="1"/>
  <c r="X112" i="1"/>
  <c r="U112" i="1"/>
  <c r="V3" i="1"/>
  <c r="S308" i="1"/>
  <c r="K159" i="1"/>
  <c r="K241" i="1"/>
  <c r="M241" i="1"/>
  <c r="O241" i="1"/>
  <c r="U241" i="1"/>
  <c r="P241" i="1"/>
  <c r="W241" i="1"/>
  <c r="L241" i="1"/>
  <c r="N111" i="1"/>
  <c r="X111" i="1"/>
  <c r="A169" i="1"/>
  <c r="T169" i="1" s="1"/>
  <c r="F169" i="1" s="1" a="1"/>
  <c r="F169" i="1" s="1"/>
  <c r="O3" i="1"/>
  <c r="T3" i="1"/>
  <c r="F3" i="1" s="1" a="1"/>
  <c r="F3" i="1" s="1"/>
  <c r="U3" i="1"/>
  <c r="P3" i="1"/>
  <c r="Q238" i="1"/>
  <c r="E238" i="1" s="1" a="1"/>
  <c r="E238" i="1" s="1"/>
  <c r="W222" i="1"/>
  <c r="K123" i="1"/>
  <c r="U159" i="1"/>
  <c r="O222" i="1"/>
  <c r="O251" i="1"/>
  <c r="Y126" i="1"/>
  <c r="X206" i="1"/>
  <c r="S238" i="1"/>
  <c r="P206" i="1"/>
  <c r="O308" i="1"/>
  <c r="T308" i="1"/>
  <c r="F308" i="1" s="1" a="1"/>
  <c r="F308" i="1" s="1"/>
  <c r="S219" i="1"/>
  <c r="K238" i="1"/>
  <c r="W238" i="1"/>
  <c r="T238" i="1"/>
  <c r="F238" i="1" s="1" a="1"/>
  <c r="F238" i="1" s="1"/>
  <c r="N308" i="1"/>
  <c r="S251" i="1"/>
  <c r="U267" i="1"/>
  <c r="M159" i="1"/>
  <c r="T206" i="1"/>
  <c r="F206" i="1" s="1" a="1"/>
  <c r="F206" i="1" s="1"/>
  <c r="W206" i="1"/>
  <c r="Y222" i="1"/>
  <c r="N251" i="1"/>
  <c r="N206" i="1"/>
  <c r="K267" i="1"/>
  <c r="T123" i="1"/>
  <c r="F123" i="1" s="1" a="1"/>
  <c r="F123" i="1" s="1"/>
  <c r="Q159" i="1"/>
  <c r="E159" i="1" s="1" a="1"/>
  <c r="E159" i="1" s="1"/>
  <c r="P219" i="1"/>
  <c r="X219" i="1"/>
  <c r="Q126" i="1"/>
  <c r="E126" i="1" s="1" a="1"/>
  <c r="E126" i="1" s="1"/>
  <c r="P222" i="1"/>
  <c r="S222" i="1"/>
  <c r="L251" i="1"/>
  <c r="Q222" i="1"/>
  <c r="E222" i="1" s="1" a="1"/>
  <c r="E222" i="1" s="1"/>
  <c r="L267" i="1"/>
  <c r="V238" i="1"/>
  <c r="X238" i="1"/>
  <c r="X123" i="1"/>
  <c r="O159" i="1"/>
  <c r="S159" i="1"/>
  <c r="W251" i="1"/>
  <c r="O219" i="1"/>
  <c r="V159" i="1"/>
  <c r="M251" i="1"/>
  <c r="L159" i="1"/>
  <c r="N159" i="1"/>
  <c r="P159" i="1"/>
  <c r="P308" i="1"/>
  <c r="W219" i="1"/>
  <c r="Q308" i="1"/>
  <c r="E308" i="1" s="1" a="1"/>
  <c r="E308" i="1" s="1"/>
  <c r="W159" i="1"/>
  <c r="K206" i="1"/>
  <c r="Y219" i="1"/>
  <c r="Q267" i="1"/>
  <c r="E267" i="1" s="1" a="1"/>
  <c r="E267" i="1" s="1"/>
  <c r="S267" i="1"/>
  <c r="L308" i="1"/>
  <c r="S206" i="1"/>
  <c r="X267" i="1"/>
  <c r="U308" i="1"/>
  <c r="T219" i="1"/>
  <c r="F219" i="1" s="1" a="1"/>
  <c r="F219" i="1" s="1"/>
  <c r="M222" i="1"/>
  <c r="Q206" i="1"/>
  <c r="E206" i="1" s="1" a="1"/>
  <c r="E206" i="1" s="1"/>
  <c r="W308" i="1"/>
  <c r="X308" i="1"/>
  <c r="N219" i="1"/>
  <c r="L252" i="1"/>
  <c r="L219" i="1"/>
  <c r="Q219" i="1"/>
  <c r="E219" i="1" s="1" a="1"/>
  <c r="E219" i="1" s="1"/>
  <c r="P238" i="1"/>
  <c r="T159" i="1"/>
  <c r="F159" i="1" s="1" a="1"/>
  <c r="F159" i="1" s="1"/>
  <c r="Y308" i="1"/>
  <c r="K219" i="1"/>
  <c r="O206" i="1"/>
  <c r="U219" i="1"/>
  <c r="Y159" i="1"/>
  <c r="V219" i="1"/>
  <c r="M206" i="1"/>
  <c r="T267" i="1"/>
  <c r="F267" i="1" s="1" a="1"/>
  <c r="F267" i="1" s="1"/>
  <c r="K222" i="1"/>
  <c r="V222" i="1"/>
  <c r="K65" i="1"/>
  <c r="N289" i="1"/>
  <c r="K308" i="1"/>
  <c r="T170" i="1"/>
  <c r="F170" i="1" s="1" a="1"/>
  <c r="F170" i="1" s="1"/>
  <c r="P289" i="1"/>
  <c r="L289" i="1"/>
  <c r="W170" i="1"/>
  <c r="S170" i="1"/>
  <c r="Q289" i="1"/>
  <c r="E289" i="1" s="1" a="1"/>
  <c r="E289" i="1" s="1"/>
  <c r="L238" i="1"/>
  <c r="X170" i="1"/>
  <c r="Y170" i="1"/>
  <c r="U170" i="1"/>
  <c r="L170" i="1"/>
  <c r="N170" i="1"/>
  <c r="M170" i="1"/>
  <c r="M308" i="1"/>
  <c r="V170" i="1"/>
  <c r="L206" i="1"/>
  <c r="Y206" i="1"/>
  <c r="V206" i="1"/>
  <c r="V308" i="1"/>
  <c r="K170" i="1"/>
  <c r="W3" i="1"/>
  <c r="M3" i="1"/>
  <c r="Y289" i="1"/>
  <c r="M289" i="1"/>
  <c r="U65" i="1"/>
  <c r="X241" i="1"/>
  <c r="N241" i="1"/>
  <c r="V241" i="1"/>
  <c r="Q241" i="1"/>
  <c r="E241" i="1" s="1" a="1"/>
  <c r="E241" i="1" s="1"/>
  <c r="T241" i="1"/>
  <c r="F241" i="1" s="1" a="1"/>
  <c r="F241" i="1" s="1"/>
  <c r="Y241" i="1"/>
  <c r="S241" i="1"/>
  <c r="O217" i="1"/>
  <c r="X217" i="1"/>
  <c r="L217" i="1"/>
  <c r="N217" i="1"/>
  <c r="P217" i="1"/>
  <c r="Q217" i="1"/>
  <c r="E217" i="1" s="1" a="1"/>
  <c r="E217" i="1" s="1"/>
  <c r="U217" i="1"/>
  <c r="Y217" i="1"/>
  <c r="W217" i="1"/>
  <c r="S248" i="1"/>
  <c r="S274" i="1"/>
  <c r="T210" i="1"/>
  <c r="F210" i="1" s="1" a="1"/>
  <c r="F210" i="1" s="1"/>
  <c r="W210" i="1"/>
  <c r="V311" i="1"/>
  <c r="T248" i="1"/>
  <c r="F248" i="1" s="1" a="1"/>
  <c r="F248" i="1" s="1"/>
  <c r="W248" i="1"/>
  <c r="W223" i="1"/>
  <c r="V210" i="1"/>
  <c r="N210" i="1"/>
  <c r="X210" i="1"/>
  <c r="V273" i="1"/>
  <c r="O248" i="1"/>
  <c r="W200" i="1"/>
  <c r="O311" i="1"/>
  <c r="M200" i="1"/>
  <c r="Q234" i="1"/>
  <c r="E234" i="1" s="1" a="1"/>
  <c r="E234" i="1" s="1"/>
  <c r="N234" i="1"/>
  <c r="M311" i="1"/>
  <c r="K194" i="1"/>
  <c r="L244" i="1"/>
  <c r="O253" i="1"/>
  <c r="N244" i="1"/>
  <c r="W311" i="1"/>
  <c r="Y182" i="1"/>
  <c r="X248" i="1"/>
  <c r="Y194" i="1"/>
  <c r="U244" i="1"/>
  <c r="M253" i="1"/>
  <c r="L273" i="1"/>
  <c r="P273" i="1"/>
  <c r="M248" i="1"/>
  <c r="U200" i="1"/>
  <c r="P248" i="1"/>
  <c r="T194" i="1"/>
  <c r="F194" i="1" s="1" a="1"/>
  <c r="F194" i="1" s="1"/>
  <c r="T253" i="1"/>
  <c r="F253" i="1" s="1" a="1"/>
  <c r="F253" i="1" s="1"/>
  <c r="S194" i="1"/>
  <c r="M194" i="1"/>
  <c r="W253" i="1"/>
  <c r="W274" i="1"/>
  <c r="Y248" i="1"/>
  <c r="L200" i="1"/>
  <c r="T200" i="1"/>
  <c r="F200" i="1" s="1" a="1"/>
  <c r="F200" i="1" s="1"/>
  <c r="Q248" i="1"/>
  <c r="E248" i="1" s="1" a="1"/>
  <c r="E248" i="1" s="1"/>
  <c r="P311" i="1"/>
  <c r="V248" i="1"/>
  <c r="S311" i="1"/>
  <c r="N248" i="1"/>
  <c r="N311" i="1"/>
  <c r="U311" i="1"/>
  <c r="L248" i="1"/>
  <c r="T311" i="1"/>
  <c r="F311" i="1" s="1" a="1"/>
  <c r="F311" i="1" s="1"/>
  <c r="O194" i="1"/>
  <c r="T227" i="1"/>
  <c r="F227" i="1" s="1" a="1"/>
  <c r="F227" i="1" s="1"/>
  <c r="W303" i="1"/>
  <c r="P194" i="1"/>
  <c r="K248" i="1"/>
  <c r="S253" i="1"/>
  <c r="V244" i="1"/>
  <c r="Y244" i="1"/>
  <c r="X253" i="1"/>
  <c r="M244" i="1"/>
  <c r="V253" i="1"/>
  <c r="P253" i="1"/>
  <c r="P244" i="1"/>
  <c r="K311" i="1"/>
  <c r="U194" i="1"/>
  <c r="Y253" i="1"/>
  <c r="N200" i="1"/>
  <c r="L194" i="1"/>
  <c r="S244" i="1"/>
  <c r="O244" i="1"/>
  <c r="Q244" i="1"/>
  <c r="E244" i="1" s="1" a="1"/>
  <c r="E244" i="1" s="1"/>
  <c r="Y311" i="1"/>
  <c r="L253" i="1"/>
  <c r="U303" i="1"/>
  <c r="K244" i="1"/>
  <c r="W227" i="1"/>
  <c r="T243" i="1"/>
  <c r="F243" i="1" s="1" a="1"/>
  <c r="F243" i="1" s="1"/>
  <c r="Q311" i="1"/>
  <c r="E311" i="1" s="1" a="1"/>
  <c r="E311" i="1" s="1"/>
  <c r="S227" i="1"/>
  <c r="Q194" i="1"/>
  <c r="E194" i="1" s="1" a="1"/>
  <c r="E194" i="1" s="1"/>
  <c r="X227" i="1"/>
  <c r="M303" i="1"/>
  <c r="V194" i="1"/>
  <c r="X65" i="1"/>
  <c r="T303" i="1"/>
  <c r="F303" i="1" s="1" a="1"/>
  <c r="F303" i="1" s="1"/>
  <c r="Q227" i="1"/>
  <c r="E227" i="1" s="1" a="1"/>
  <c r="E227" i="1" s="1"/>
  <c r="V227" i="1"/>
  <c r="P303" i="1"/>
  <c r="Y227" i="1"/>
  <c r="V65" i="1"/>
  <c r="M252" i="1"/>
  <c r="Q252" i="1"/>
  <c r="E252" i="1" s="1" a="1"/>
  <c r="E252" i="1" s="1"/>
  <c r="P170" i="1"/>
  <c r="N194" i="1"/>
  <c r="Q303" i="1"/>
  <c r="E303" i="1" s="1" a="1"/>
  <c r="E303" i="1" s="1"/>
  <c r="Q65" i="1"/>
  <c r="E65" i="1" s="1" a="1"/>
  <c r="E65" i="1" s="1"/>
  <c r="M152" i="1"/>
  <c r="N126" i="1"/>
  <c r="K253" i="1"/>
  <c r="X244" i="1"/>
  <c r="K227" i="1"/>
  <c r="T152" i="1"/>
  <c r="F152" i="1" s="1" a="1"/>
  <c r="F152" i="1" s="1"/>
  <c r="Q152" i="1"/>
  <c r="E152" i="1" s="1" a="1"/>
  <c r="E152" i="1" s="1"/>
  <c r="V252" i="1"/>
  <c r="M259" i="1"/>
  <c r="T244" i="1"/>
  <c r="F244" i="1" s="1" a="1"/>
  <c r="F244" i="1" s="1"/>
  <c r="N227" i="1"/>
  <c r="O243" i="1"/>
  <c r="U243" i="1"/>
  <c r="U152" i="1"/>
  <c r="S259" i="1"/>
  <c r="M126" i="1"/>
  <c r="Y123" i="1"/>
  <c r="K243" i="1"/>
  <c r="M243" i="1"/>
  <c r="U227" i="1"/>
  <c r="Q243" i="1"/>
  <c r="E243" i="1" s="1" a="1"/>
  <c r="E243" i="1" s="1"/>
  <c r="X303" i="1"/>
  <c r="Q253" i="1"/>
  <c r="E253" i="1" s="1" a="1"/>
  <c r="E253" i="1" s="1"/>
  <c r="Y243" i="1"/>
  <c r="N303" i="1"/>
  <c r="N243" i="1"/>
  <c r="M227" i="1"/>
  <c r="S303" i="1"/>
  <c r="K252" i="1"/>
  <c r="S243" i="1"/>
  <c r="U252" i="1"/>
  <c r="V152" i="1"/>
  <c r="Y152" i="1"/>
  <c r="Y259" i="1"/>
  <c r="S126" i="1"/>
  <c r="U123" i="1"/>
  <c r="O259" i="1"/>
  <c r="U253" i="1"/>
  <c r="U251" i="1"/>
  <c r="S252" i="1"/>
  <c r="X251" i="1"/>
  <c r="W252" i="1"/>
  <c r="W243" i="1"/>
  <c r="N252" i="1"/>
  <c r="T126" i="1"/>
  <c r="F126" i="1" s="1" a="1"/>
  <c r="F126" i="1" s="1"/>
  <c r="O252" i="1"/>
  <c r="Q123" i="1"/>
  <c r="E123" i="1" s="1" a="1"/>
  <c r="E123" i="1" s="1"/>
  <c r="V123" i="1"/>
  <c r="U259" i="1"/>
  <c r="O170" i="1"/>
  <c r="T252" i="1"/>
  <c r="F252" i="1" s="1" a="1"/>
  <c r="F252" i="1" s="1"/>
  <c r="L123" i="1"/>
  <c r="X252" i="1"/>
  <c r="N259" i="1"/>
  <c r="O126" i="1"/>
  <c r="P123" i="1"/>
  <c r="W123" i="1"/>
  <c r="V126" i="1"/>
  <c r="M123" i="1"/>
  <c r="Y252" i="1"/>
  <c r="O123" i="1"/>
  <c r="W259" i="1"/>
  <c r="Y238" i="1"/>
  <c r="K259" i="1"/>
  <c r="N123" i="1"/>
  <c r="O152" i="1"/>
  <c r="U238" i="1"/>
  <c r="S152" i="1"/>
  <c r="K126" i="1"/>
  <c r="L126" i="1"/>
  <c r="X126" i="1"/>
  <c r="W244" i="1"/>
  <c r="X152" i="1"/>
  <c r="L152" i="1"/>
  <c r="X259" i="1"/>
  <c r="P126" i="1"/>
  <c r="N238" i="1"/>
  <c r="U126" i="1"/>
  <c r="V259" i="1"/>
  <c r="W194" i="1"/>
  <c r="O303" i="1"/>
  <c r="X200" i="1"/>
  <c r="P152" i="1"/>
  <c r="K251" i="1"/>
  <c r="P252" i="1"/>
  <c r="Y251" i="1"/>
  <c r="L138" i="1"/>
  <c r="S138" i="1"/>
  <c r="Q138" i="1"/>
  <c r="E138" i="1" s="1" a="1"/>
  <c r="E138" i="1" s="1"/>
  <c r="P138" i="1"/>
  <c r="X138" i="1"/>
  <c r="Y138" i="1"/>
  <c r="O138" i="1"/>
  <c r="U138" i="1"/>
  <c r="K138" i="1"/>
  <c r="N138" i="1"/>
  <c r="V138" i="1"/>
  <c r="W138" i="1"/>
  <c r="M138" i="1"/>
  <c r="T138" i="1"/>
  <c r="F138" i="1" s="1" a="1"/>
  <c r="F138" i="1" s="1"/>
  <c r="P111" i="1"/>
  <c r="Y111" i="1"/>
  <c r="W111" i="1"/>
  <c r="U111" i="1"/>
  <c r="K111" i="1"/>
  <c r="M111" i="1"/>
  <c r="O111" i="1"/>
  <c r="V111" i="1"/>
  <c r="V272" i="1"/>
  <c r="U272" i="1"/>
  <c r="Y199" i="1"/>
  <c r="W199" i="1"/>
  <c r="X199" i="1"/>
  <c r="O199" i="1"/>
  <c r="Q199" i="1"/>
  <c r="E199" i="1" s="1" a="1"/>
  <c r="E199" i="1" s="1"/>
  <c r="T199" i="1"/>
  <c r="F199" i="1" s="1" a="1"/>
  <c r="F199" i="1" s="1"/>
  <c r="U199" i="1"/>
  <c r="N199" i="1"/>
  <c r="V199" i="1"/>
  <c r="S199" i="1"/>
  <c r="L112" i="1"/>
  <c r="T112" i="1"/>
  <c r="F112" i="1" s="1" a="1"/>
  <c r="F112" i="1" s="1"/>
  <c r="W112" i="1"/>
  <c r="Q112" i="1"/>
  <c r="E112" i="1" s="1" a="1"/>
  <c r="E112" i="1" s="1"/>
  <c r="V112" i="1"/>
  <c r="Y112" i="1"/>
  <c r="P112" i="1"/>
  <c r="K112" i="1"/>
  <c r="S112" i="1"/>
  <c r="N112" i="1"/>
  <c r="M112" i="1"/>
  <c r="T111" i="1"/>
  <c r="F111" i="1" s="1" a="1"/>
  <c r="F111" i="1" s="1"/>
  <c r="P259" i="1"/>
  <c r="L222" i="1"/>
  <c r="O238" i="1"/>
  <c r="M238" i="1"/>
  <c r="O267" i="1"/>
  <c r="K217" i="1"/>
  <c r="L259" i="1"/>
  <c r="K152" i="1"/>
  <c r="N152" i="1"/>
  <c r="M65" i="1"/>
  <c r="N267" i="1"/>
  <c r="M267" i="1"/>
  <c r="P267" i="1"/>
  <c r="P199" i="1"/>
  <c r="U289" i="1"/>
  <c r="S111" i="1"/>
  <c r="N222" i="1"/>
  <c r="P251" i="1"/>
  <c r="W267" i="1"/>
  <c r="X222" i="1"/>
  <c r="M217" i="1"/>
  <c r="S123" i="1"/>
  <c r="U222" i="1"/>
  <c r="T222" i="1"/>
  <c r="F222" i="1" s="1" a="1"/>
  <c r="F222" i="1" s="1"/>
  <c r="V251" i="1"/>
  <c r="Q111" i="1"/>
  <c r="E111" i="1" s="1" a="1"/>
  <c r="E111" i="1" s="1"/>
  <c r="T251" i="1"/>
  <c r="F251" i="1" s="1" a="1"/>
  <c r="F251" i="1" s="1"/>
  <c r="W152" i="1"/>
  <c r="W126" i="1"/>
  <c r="V267" i="1"/>
  <c r="L111" i="1"/>
  <c r="T259" i="1"/>
  <c r="F259" i="1" s="1" a="1"/>
  <c r="F259" i="1" s="1"/>
  <c r="Q251" i="1"/>
  <c r="E251" i="1" s="1" a="1"/>
  <c r="E251" i="1" s="1"/>
  <c r="Y267" i="1"/>
  <c r="Q259" i="1"/>
  <c r="E259" i="1" s="1" a="1"/>
  <c r="E259" i="1" s="1"/>
  <c r="P257" i="1"/>
  <c r="T307" i="1"/>
  <c r="F307" i="1" s="1" a="1"/>
  <c r="F307" i="1" s="1"/>
  <c r="X307" i="1"/>
  <c r="X212" i="1"/>
  <c r="O186" i="1"/>
  <c r="T214" i="1"/>
  <c r="F214" i="1" s="1" a="1"/>
  <c r="F214" i="1" s="1"/>
  <c r="N214" i="1"/>
  <c r="V214" i="1"/>
  <c r="K273" i="1"/>
  <c r="M210" i="1"/>
  <c r="W273" i="1"/>
  <c r="S200" i="1"/>
  <c r="Y223" i="1"/>
  <c r="W214" i="1"/>
  <c r="S210" i="1"/>
  <c r="P234" i="1"/>
  <c r="X214" i="1"/>
  <c r="X274" i="1"/>
  <c r="O234" i="1"/>
  <c r="Y200" i="1"/>
  <c r="T234" i="1"/>
  <c r="F234" i="1" s="1" a="1"/>
  <c r="F234" i="1" s="1"/>
  <c r="X234" i="1"/>
  <c r="Y214" i="1"/>
  <c r="Y210" i="1"/>
  <c r="T212" i="1"/>
  <c r="F212" i="1" s="1" a="1"/>
  <c r="F212" i="1" s="1"/>
  <c r="M273" i="1"/>
  <c r="U179" i="1"/>
  <c r="M179" i="1"/>
  <c r="K179" i="1"/>
  <c r="P204" i="1"/>
  <c r="M225" i="1"/>
  <c r="S214" i="1"/>
  <c r="U273" i="1"/>
  <c r="V234" i="1"/>
  <c r="O274" i="1"/>
  <c r="M234" i="1"/>
  <c r="K214" i="1"/>
  <c r="K200" i="1"/>
  <c r="L234" i="1"/>
  <c r="O225" i="1"/>
  <c r="X223" i="1"/>
  <c r="S179" i="1"/>
  <c r="P274" i="1"/>
  <c r="L311" i="1"/>
  <c r="U248" i="1"/>
  <c r="P200" i="1"/>
  <c r="P210" i="1"/>
  <c r="Q273" i="1"/>
  <c r="E273" i="1" s="1" a="1"/>
  <c r="E273" i="1" s="1"/>
  <c r="K274" i="1"/>
  <c r="T274" i="1"/>
  <c r="F274" i="1" s="1" a="1"/>
  <c r="F274" i="1" s="1"/>
  <c r="M214" i="1"/>
  <c r="M274" i="1"/>
  <c r="P212" i="1"/>
  <c r="O200" i="1"/>
  <c r="U234" i="1"/>
  <c r="T273" i="1"/>
  <c r="F273" i="1" s="1" a="1"/>
  <c r="F273" i="1" s="1"/>
  <c r="Y179" i="1"/>
  <c r="O214" i="1"/>
  <c r="X311" i="1"/>
  <c r="V274" i="1"/>
  <c r="Q210" i="1"/>
  <c r="E210" i="1" s="1" a="1"/>
  <c r="E210" i="1" s="1"/>
  <c r="P214" i="1"/>
  <c r="Q200" i="1"/>
  <c r="E200" i="1" s="1" a="1"/>
  <c r="E200" i="1" s="1"/>
  <c r="W234" i="1"/>
  <c r="V182" i="1"/>
  <c r="W204" i="1"/>
  <c r="L179" i="1"/>
  <c r="Y257" i="1"/>
  <c r="O257" i="1"/>
  <c r="V257" i="1"/>
  <c r="S257" i="1"/>
  <c r="N257" i="1"/>
  <c r="L257" i="1"/>
  <c r="Q257" i="1"/>
  <c r="E257" i="1" s="1" a="1"/>
  <c r="E257" i="1" s="1"/>
  <c r="M257" i="1"/>
  <c r="K257" i="1"/>
  <c r="U247" i="1"/>
  <c r="O204" i="1"/>
  <c r="N212" i="1"/>
  <c r="S247" i="1"/>
  <c r="X225" i="1"/>
  <c r="Y225" i="1"/>
  <c r="Y307" i="1"/>
  <c r="L223" i="1"/>
  <c r="O182" i="1"/>
  <c r="Y247" i="1"/>
  <c r="S236" i="1"/>
  <c r="K303" i="1"/>
  <c r="W212" i="1"/>
  <c r="L204" i="1"/>
  <c r="Y303" i="1"/>
  <c r="T204" i="1"/>
  <c r="F204" i="1" s="1" a="1"/>
  <c r="F204" i="1" s="1"/>
  <c r="W247" i="1"/>
  <c r="K204" i="1"/>
  <c r="K236" i="1"/>
  <c r="X247" i="1"/>
  <c r="P236" i="1"/>
  <c r="N204" i="1"/>
  <c r="Q236" i="1"/>
  <c r="E236" i="1" s="1" a="1"/>
  <c r="E236" i="1" s="1"/>
  <c r="V243" i="1"/>
  <c r="M182" i="1"/>
  <c r="S225" i="1"/>
  <c r="S307" i="1"/>
  <c r="K225" i="1"/>
  <c r="Q176" i="1"/>
  <c r="E176" i="1" s="1" a="1"/>
  <c r="E176" i="1" s="1"/>
  <c r="W176" i="1"/>
  <c r="K212" i="1"/>
  <c r="K201" i="1"/>
  <c r="X176" i="1"/>
  <c r="Q247" i="1"/>
  <c r="E247" i="1" s="1" a="1"/>
  <c r="E247" i="1" s="1"/>
  <c r="Y212" i="1"/>
  <c r="V179" i="1"/>
  <c r="O307" i="1"/>
  <c r="L186" i="1"/>
  <c r="Q225" i="1"/>
  <c r="E225" i="1" s="1" a="1"/>
  <c r="E225" i="1" s="1"/>
  <c r="N307" i="1"/>
  <c r="O227" i="1"/>
  <c r="M212" i="1"/>
  <c r="X179" i="1"/>
  <c r="V223" i="1"/>
  <c r="W225" i="1"/>
  <c r="U210" i="1"/>
  <c r="O210" i="1"/>
  <c r="M219" i="1"/>
  <c r="O236" i="1"/>
  <c r="U182" i="1"/>
  <c r="N182" i="1"/>
  <c r="T225" i="1"/>
  <c r="F225" i="1" s="1" a="1"/>
  <c r="F225" i="1" s="1"/>
  <c r="P223" i="1"/>
  <c r="X243" i="1"/>
  <c r="T182" i="1"/>
  <c r="F182" i="1" s="1" a="1"/>
  <c r="F182" i="1" s="1"/>
  <c r="U186" i="1"/>
  <c r="Y236" i="1"/>
  <c r="S273" i="1"/>
  <c r="X273" i="1"/>
  <c r="P186" i="1"/>
  <c r="V204" i="1"/>
  <c r="W236" i="1"/>
  <c r="V236" i="1"/>
  <c r="K176" i="1"/>
  <c r="P182" i="1"/>
  <c r="T176" i="1"/>
  <c r="F176" i="1" s="1" a="1"/>
  <c r="F176" i="1" s="1"/>
  <c r="L182" i="1"/>
  <c r="P179" i="1"/>
  <c r="O223" i="1"/>
  <c r="O179" i="1"/>
  <c r="Q307" i="1"/>
  <c r="E307" i="1" s="1" a="1"/>
  <c r="E307" i="1" s="1"/>
  <c r="S186" i="1"/>
  <c r="V247" i="1"/>
  <c r="Q274" i="1"/>
  <c r="E274" i="1" s="1" a="1"/>
  <c r="E274" i="1" s="1"/>
  <c r="O273" i="1"/>
  <c r="Y234" i="1"/>
  <c r="Y273" i="1"/>
  <c r="U204" i="1"/>
  <c r="M223" i="1"/>
  <c r="S223" i="1"/>
  <c r="K186" i="1"/>
  <c r="U225" i="1"/>
  <c r="L307" i="1"/>
  <c r="Q214" i="1"/>
  <c r="E214" i="1" s="1" a="1"/>
  <c r="E214" i="1" s="1"/>
  <c r="U274" i="1"/>
  <c r="U214" i="1"/>
  <c r="X194" i="1"/>
  <c r="T223" i="1"/>
  <c r="F223" i="1" s="1" a="1"/>
  <c r="F223" i="1" s="1"/>
  <c r="Q186" i="1"/>
  <c r="E186" i="1" s="1" a="1"/>
  <c r="E186" i="1" s="1"/>
  <c r="V225" i="1"/>
  <c r="Q179" i="1"/>
  <c r="E179" i="1" s="1" a="1"/>
  <c r="E179" i="1" s="1"/>
  <c r="N179" i="1"/>
  <c r="N225" i="1"/>
  <c r="A231" i="1"/>
  <c r="U231" i="1" s="1"/>
  <c r="K234" i="1"/>
  <c r="S234" i="1"/>
  <c r="L210" i="1"/>
  <c r="L274" i="1"/>
  <c r="N274" i="1"/>
  <c r="Y274" i="1"/>
  <c r="M176" i="1"/>
  <c r="V200" i="1"/>
  <c r="N273" i="1"/>
  <c r="L214" i="1"/>
  <c r="K210" i="1"/>
  <c r="P307" i="1"/>
  <c r="K307" i="1"/>
  <c r="L176" i="1"/>
  <c r="X236" i="1"/>
  <c r="T207" i="1"/>
  <c r="F207" i="1" s="1" a="1"/>
  <c r="F207" i="1" s="1"/>
  <c r="N223" i="1"/>
  <c r="A23" i="1"/>
  <c r="Q223" i="1"/>
  <c r="E223" i="1" s="1" a="1"/>
  <c r="E223" i="1" s="1"/>
  <c r="W201" i="1"/>
  <c r="P261" i="1"/>
  <c r="O261" i="1"/>
  <c r="P201" i="1"/>
  <c r="T236" i="1"/>
  <c r="F236" i="1" s="1" a="1"/>
  <c r="F236" i="1" s="1"/>
  <c r="P247" i="1"/>
  <c r="L303" i="1"/>
  <c r="T257" i="1"/>
  <c r="F257" i="1" s="1" a="1"/>
  <c r="F257" i="1" s="1"/>
  <c r="Y261" i="1"/>
  <c r="S201" i="1"/>
  <c r="X182" i="1"/>
  <c r="T186" i="1"/>
  <c r="F186" i="1" s="1" a="1"/>
  <c r="F186" i="1" s="1"/>
  <c r="Q261" i="1"/>
  <c r="E261" i="1" s="1" a="1"/>
  <c r="E261" i="1" s="1"/>
  <c r="L236" i="1"/>
  <c r="N236" i="1"/>
  <c r="P243" i="1"/>
  <c r="U176" i="1"/>
  <c r="N105" i="1"/>
  <c r="O220" i="1"/>
  <c r="W307" i="1"/>
  <c r="X257" i="1"/>
  <c r="Q201" i="1"/>
  <c r="E201" i="1" s="1" a="1"/>
  <c r="E201" i="1" s="1"/>
  <c r="M236" i="1"/>
  <c r="U236" i="1"/>
  <c r="V303" i="1"/>
  <c r="P227" i="1"/>
  <c r="L227" i="1"/>
  <c r="X261" i="1"/>
  <c r="T201" i="1"/>
  <c r="F201" i="1" s="1" a="1"/>
  <c r="F201" i="1" s="1"/>
  <c r="M201" i="1"/>
  <c r="Q220" i="1"/>
  <c r="E220" i="1" s="1" a="1"/>
  <c r="E220" i="1" s="1"/>
  <c r="K182" i="1"/>
  <c r="Q204" i="1"/>
  <c r="E204" i="1" s="1" a="1"/>
  <c r="E204" i="1" s="1"/>
  <c r="U122" i="1"/>
  <c r="N247" i="1"/>
  <c r="L243" i="1"/>
  <c r="L247" i="1"/>
  <c r="K247" i="1"/>
  <c r="M247" i="1"/>
  <c r="A110" i="1"/>
  <c r="A224" i="1"/>
  <c r="A229" i="1"/>
  <c r="A133" i="1"/>
  <c r="A213" i="1"/>
  <c r="Q212" i="1"/>
  <c r="E212" i="1" s="1" a="1"/>
  <c r="E212" i="1" s="1"/>
  <c r="V176" i="1"/>
  <c r="T179" i="1"/>
  <c r="F179" i="1" s="1" a="1"/>
  <c r="F179" i="1" s="1"/>
  <c r="T247" i="1"/>
  <c r="F247" i="1" s="1" a="1"/>
  <c r="F247" i="1" s="1"/>
  <c r="O247" i="1"/>
  <c r="S212" i="1"/>
  <c r="V212" i="1"/>
  <c r="M261" i="1"/>
  <c r="Y176" i="1"/>
  <c r="P176" i="1"/>
  <c r="U212" i="1"/>
  <c r="T261" i="1"/>
  <c r="F261" i="1" s="1" a="1"/>
  <c r="F261" i="1" s="1"/>
  <c r="W179" i="1"/>
  <c r="W182" i="1"/>
  <c r="N176" i="1"/>
  <c r="O212" i="1"/>
  <c r="S176" i="1"/>
  <c r="K223" i="1"/>
  <c r="L212" i="1"/>
  <c r="S204" i="1"/>
  <c r="Y204" i="1"/>
  <c r="O176" i="1"/>
  <c r="X204" i="1"/>
  <c r="M204" i="1"/>
  <c r="U257" i="1"/>
  <c r="N207" i="1"/>
  <c r="Y107" i="1"/>
  <c r="Q105" i="1"/>
  <c r="E105" i="1" s="1" a="1"/>
  <c r="E105" i="1" s="1"/>
  <c r="T220" i="1"/>
  <c r="F220" i="1" s="1" a="1"/>
  <c r="F220" i="1" s="1"/>
  <c r="V117" i="1"/>
  <c r="T122" i="1"/>
  <c r="F122" i="1" s="1" a="1"/>
  <c r="F122" i="1" s="1"/>
  <c r="P207" i="1"/>
  <c r="V201" i="1"/>
  <c r="W186" i="1"/>
  <c r="N201" i="1"/>
  <c r="W257" i="1"/>
  <c r="Y201" i="1"/>
  <c r="M307" i="1"/>
  <c r="K117" i="1"/>
  <c r="N261" i="1"/>
  <c r="L201" i="1"/>
  <c r="N253" i="1"/>
  <c r="M122" i="1"/>
  <c r="O145" i="1"/>
  <c r="L225" i="1"/>
  <c r="P220" i="1"/>
  <c r="U223" i="1"/>
  <c r="M207" i="1"/>
  <c r="X207" i="1"/>
  <c r="M186" i="1"/>
  <c r="X201" i="1"/>
  <c r="T145" i="1"/>
  <c r="F145" i="1" s="1" a="1"/>
  <c r="F145" i="1" s="1"/>
  <c r="K107" i="1"/>
  <c r="N80" i="1"/>
  <c r="S82" i="1"/>
  <c r="O112" i="1"/>
  <c r="Q122" i="1"/>
  <c r="E122" i="1" s="1" a="1"/>
  <c r="E122" i="1" s="1"/>
  <c r="L120" i="1"/>
  <c r="K261" i="1"/>
  <c r="V261" i="1"/>
  <c r="M220" i="1"/>
  <c r="U261" i="1"/>
  <c r="Q182" i="1"/>
  <c r="E182" i="1" s="1" a="1"/>
  <c r="E182" i="1" s="1"/>
  <c r="L261" i="1"/>
  <c r="V207" i="1"/>
  <c r="S122" i="1"/>
  <c r="W220" i="1"/>
  <c r="V186" i="1"/>
  <c r="K220" i="1"/>
  <c r="N186" i="1"/>
  <c r="U307" i="1"/>
  <c r="S182" i="1"/>
  <c r="X145" i="1"/>
  <c r="S145" i="1"/>
  <c r="Y69" i="1"/>
  <c r="P68" i="1"/>
  <c r="P139" i="1"/>
  <c r="Q104" i="1"/>
  <c r="E104" i="1" s="1" a="1"/>
  <c r="E104" i="1" s="1"/>
  <c r="T94" i="1"/>
  <c r="F94" i="1" s="1" a="1"/>
  <c r="F94" i="1" s="1"/>
  <c r="N137" i="1"/>
  <c r="L156" i="1"/>
  <c r="T61" i="1"/>
  <c r="F61" i="1" s="1" a="1"/>
  <c r="F61" i="1" s="1"/>
  <c r="T242" i="1"/>
  <c r="F242" i="1" s="1" a="1"/>
  <c r="F242" i="1" s="1"/>
  <c r="N120" i="1"/>
  <c r="S175" i="1"/>
  <c r="V80" i="1"/>
  <c r="Q74" i="1"/>
  <c r="E74" i="1" s="1" a="1"/>
  <c r="E74" i="1" s="1"/>
  <c r="Y163" i="1"/>
  <c r="M242" i="1"/>
  <c r="L93" i="1"/>
  <c r="M131" i="1"/>
  <c r="X105" i="1"/>
  <c r="N68" i="1"/>
  <c r="T137" i="1"/>
  <c r="F137" i="1" s="1" a="1"/>
  <c r="F137" i="1" s="1"/>
  <c r="L153" i="1"/>
  <c r="N163" i="1"/>
  <c r="N74" i="1"/>
  <c r="T80" i="1"/>
  <c r="F80" i="1" s="1" a="1"/>
  <c r="F80" i="1" s="1"/>
  <c r="S156" i="1"/>
  <c r="X186" i="1"/>
  <c r="M85" i="1"/>
  <c r="W145" i="1"/>
  <c r="K64" i="1"/>
  <c r="W68" i="1"/>
  <c r="M69" i="1"/>
  <c r="V79" i="1"/>
  <c r="T75" i="1"/>
  <c r="F75" i="1" s="1" a="1"/>
  <c r="F75" i="1" s="1"/>
  <c r="P153" i="1"/>
  <c r="Q61" i="1"/>
  <c r="E61" i="1" s="1" a="1"/>
  <c r="E61" i="1" s="1"/>
  <c r="W94" i="1"/>
  <c r="U120" i="1"/>
  <c r="K74" i="1"/>
  <c r="L122" i="1"/>
  <c r="Y80" i="1"/>
  <c r="U74" i="1"/>
  <c r="P43" i="1"/>
  <c r="W80" i="1"/>
  <c r="Q85" i="1"/>
  <c r="E85" i="1" s="1" a="1"/>
  <c r="E85" i="1" s="1"/>
  <c r="P64" i="1"/>
  <c r="W104" i="1"/>
  <c r="O137" i="1"/>
  <c r="M153" i="1"/>
  <c r="O105" i="1"/>
  <c r="K139" i="1"/>
  <c r="Q120" i="1"/>
  <c r="E120" i="1" s="1" a="1"/>
  <c r="E120" i="1" s="1"/>
  <c r="O75" i="1"/>
  <c r="K207" i="1"/>
  <c r="W242" i="1"/>
  <c r="O104" i="1"/>
  <c r="Q242" i="1"/>
  <c r="E242" i="1" s="1" a="1"/>
  <c r="E242" i="1" s="1"/>
  <c r="X93" i="1"/>
  <c r="P74" i="1"/>
  <c r="Y105" i="1"/>
  <c r="N107" i="1"/>
  <c r="Y93" i="1"/>
  <c r="S85" i="1"/>
  <c r="Q68" i="1"/>
  <c r="E68" i="1" s="1" a="1"/>
  <c r="E68" i="1" s="1"/>
  <c r="T104" i="1"/>
  <c r="F104" i="1" s="1" a="1"/>
  <c r="F104" i="1" s="1"/>
  <c r="W74" i="1"/>
  <c r="K156" i="1"/>
  <c r="W105" i="1"/>
  <c r="Y94" i="1"/>
  <c r="P137" i="1"/>
  <c r="P175" i="1"/>
  <c r="U242" i="1"/>
  <c r="O207" i="1"/>
  <c r="L175" i="1"/>
  <c r="W107" i="1"/>
  <c r="T175" i="1"/>
  <c r="F175" i="1" s="1" a="1"/>
  <c r="F175" i="1" s="1"/>
  <c r="N175" i="1"/>
  <c r="S261" i="1"/>
  <c r="Q131" i="1"/>
  <c r="E131" i="1" s="1" a="1"/>
  <c r="E131" i="1" s="1"/>
  <c r="Y66" i="1"/>
  <c r="M107" i="1"/>
  <c r="W117" i="1"/>
  <c r="X131" i="1"/>
  <c r="V68" i="1"/>
  <c r="L94" i="1"/>
  <c r="Y145" i="1"/>
  <c r="P225" i="1"/>
  <c r="P75" i="1"/>
  <c r="L137" i="1"/>
  <c r="O131" i="1"/>
  <c r="V105" i="1"/>
  <c r="Q175" i="1"/>
  <c r="E175" i="1" s="1" a="1"/>
  <c r="E175" i="1" s="1"/>
  <c r="N242" i="1"/>
  <c r="V120" i="1"/>
  <c r="W175" i="1"/>
  <c r="X79" i="1"/>
  <c r="V137" i="1"/>
  <c r="X175" i="1"/>
  <c r="M79" i="1"/>
  <c r="L242" i="1"/>
  <c r="T131" i="1"/>
  <c r="F131" i="1" s="1" a="1"/>
  <c r="F131" i="1" s="1"/>
  <c r="O66" i="1"/>
  <c r="T43" i="1"/>
  <c r="F43" i="1" s="1" a="1"/>
  <c r="F43" i="1" s="1"/>
  <c r="X68" i="1"/>
  <c r="W139" i="1"/>
  <c r="Y74" i="1"/>
  <c r="T139" i="1"/>
  <c r="F139" i="1" s="1" a="1"/>
  <c r="F139" i="1" s="1"/>
  <c r="N153" i="1"/>
  <c r="M75" i="1"/>
  <c r="X242" i="1"/>
  <c r="S137" i="1"/>
  <c r="N61" i="1"/>
  <c r="N79" i="1"/>
  <c r="Y242" i="1"/>
  <c r="P242" i="1"/>
  <c r="S131" i="1"/>
  <c r="O117" i="1"/>
  <c r="W131" i="1"/>
  <c r="K68" i="1"/>
  <c r="P156" i="1"/>
  <c r="Q69" i="1"/>
  <c r="E69" i="1" s="1" a="1"/>
  <c r="E69" i="1" s="1"/>
  <c r="M74" i="1"/>
  <c r="L80" i="1"/>
  <c r="S69" i="1"/>
  <c r="K105" i="1"/>
  <c r="V61" i="1"/>
  <c r="L104" i="1"/>
  <c r="S139" i="1"/>
  <c r="U64" i="1"/>
  <c r="S93" i="1"/>
  <c r="Q107" i="1"/>
  <c r="E107" i="1" s="1" a="1"/>
  <c r="E107" i="1" s="1"/>
  <c r="W93" i="1"/>
  <c r="W66" i="1"/>
  <c r="N131" i="1"/>
  <c r="K66" i="1"/>
  <c r="U66" i="1"/>
  <c r="U94" i="1"/>
  <c r="K104" i="1"/>
  <c r="T93" i="1"/>
  <c r="F93" i="1" s="1" a="1"/>
  <c r="F93" i="1" s="1"/>
  <c r="S65" i="1"/>
  <c r="Q156" i="1"/>
  <c r="E156" i="1" s="1" a="1"/>
  <c r="E156" i="1" s="1"/>
  <c r="K153" i="1"/>
  <c r="O107" i="1"/>
  <c r="U175" i="1"/>
  <c r="Q66" i="1"/>
  <c r="E66" i="1" s="1" a="1"/>
  <c r="E66" i="1" s="1"/>
  <c r="S117" i="1"/>
  <c r="V93" i="1"/>
  <c r="N66" i="1"/>
  <c r="L117" i="1"/>
  <c r="L66" i="1"/>
  <c r="Y207" i="1"/>
  <c r="K137" i="1"/>
  <c r="M163" i="1"/>
  <c r="K175" i="1"/>
  <c r="K69" i="1"/>
  <c r="X61" i="1"/>
  <c r="T103" i="1"/>
  <c r="F103" i="1" s="1" a="1"/>
  <c r="F103" i="1" s="1"/>
  <c r="V175" i="1"/>
  <c r="O69" i="1"/>
  <c r="U107" i="1"/>
  <c r="O175" i="1"/>
  <c r="S220" i="1"/>
  <c r="X107" i="1"/>
  <c r="M66" i="1"/>
  <c r="V107" i="1"/>
  <c r="M117" i="1"/>
  <c r="K75" i="1"/>
  <c r="X66" i="1"/>
  <c r="T69" i="1"/>
  <c r="F69" i="1" s="1" a="1"/>
  <c r="F69" i="1" s="1"/>
  <c r="L64" i="1"/>
  <c r="T79" i="1"/>
  <c r="F79" i="1" s="1" a="1"/>
  <c r="F79" i="1" s="1"/>
  <c r="U80" i="1"/>
  <c r="W153" i="1"/>
  <c r="V131" i="1"/>
  <c r="M137" i="1"/>
  <c r="Q93" i="1"/>
  <c r="E93" i="1" s="1" a="1"/>
  <c r="E93" i="1" s="1"/>
  <c r="V66" i="1"/>
  <c r="X75" i="1"/>
  <c r="P117" i="1"/>
  <c r="T117" i="1"/>
  <c r="F117" i="1" s="1" a="1"/>
  <c r="F117" i="1" s="1"/>
  <c r="M93" i="1"/>
  <c r="Y117" i="1"/>
  <c r="X74" i="1"/>
  <c r="X117" i="1"/>
  <c r="T68" i="1"/>
  <c r="F68" i="1" s="1" a="1"/>
  <c r="F68" i="1" s="1"/>
  <c r="P93" i="1"/>
  <c r="N104" i="1"/>
  <c r="K131" i="1"/>
  <c r="Q117" i="1"/>
  <c r="E117" i="1" s="1" a="1"/>
  <c r="E117" i="1" s="1"/>
  <c r="P106" i="1"/>
  <c r="Y106" i="1"/>
  <c r="S106" i="1"/>
  <c r="L106" i="1"/>
  <c r="Y271" i="1"/>
  <c r="O271" i="1"/>
  <c r="Q271" i="1"/>
  <c r="E271" i="1" s="1" a="1"/>
  <c r="E271" i="1" s="1"/>
  <c r="X271" i="1"/>
  <c r="W271" i="1"/>
  <c r="P271" i="1"/>
  <c r="U271" i="1"/>
  <c r="S271" i="1"/>
  <c r="L271" i="1"/>
  <c r="V271" i="1"/>
  <c r="K271" i="1"/>
  <c r="K83" i="1"/>
  <c r="O83" i="1"/>
  <c r="A233" i="1"/>
  <c r="A81" i="1"/>
  <c r="T127" i="1"/>
  <c r="F127" i="1" s="1" a="1"/>
  <c r="F127" i="1" s="1"/>
  <c r="P127" i="1"/>
  <c r="V127" i="1"/>
  <c r="Q127" i="1"/>
  <c r="E127" i="1" s="1" a="1"/>
  <c r="E127" i="1" s="1"/>
  <c r="K127" i="1"/>
  <c r="O127" i="1"/>
  <c r="S127" i="1"/>
  <c r="Y203" i="1"/>
  <c r="U203" i="1"/>
  <c r="K203" i="1"/>
  <c r="M203" i="1"/>
  <c r="T203" i="1"/>
  <c r="F203" i="1" s="1" a="1"/>
  <c r="F203" i="1" s="1"/>
  <c r="Q203" i="1"/>
  <c r="E203" i="1" s="1" a="1"/>
  <c r="E203" i="1" s="1"/>
  <c r="N203" i="1"/>
  <c r="L203" i="1"/>
  <c r="V203" i="1"/>
  <c r="A56" i="1"/>
  <c r="T82" i="1"/>
  <c r="F82" i="1" s="1" a="1"/>
  <c r="F82" i="1" s="1"/>
  <c r="K82" i="1"/>
  <c r="M82" i="1"/>
  <c r="X203" i="1"/>
  <c r="S107" i="1"/>
  <c r="S203" i="1"/>
  <c r="N127" i="1"/>
  <c r="M105" i="1"/>
  <c r="L83" i="1"/>
  <c r="W127" i="1"/>
  <c r="L166" i="1"/>
  <c r="O242" i="1"/>
  <c r="S242" i="1"/>
  <c r="U117" i="1"/>
  <c r="O203" i="1"/>
  <c r="W64" i="1"/>
  <c r="P122" i="1"/>
  <c r="N145" i="1"/>
  <c r="K122" i="1"/>
  <c r="W82" i="1"/>
  <c r="N117" i="1"/>
  <c r="T107" i="1"/>
  <c r="F107" i="1" s="1" a="1"/>
  <c r="F107" i="1" s="1"/>
  <c r="T153" i="1"/>
  <c r="F153" i="1" s="1" a="1"/>
  <c r="F153" i="1" s="1"/>
  <c r="P131" i="1"/>
  <c r="W120" i="1"/>
  <c r="X103" i="1"/>
  <c r="O122" i="1"/>
  <c r="L220" i="1"/>
  <c r="P66" i="1"/>
  <c r="Q82" i="1"/>
  <c r="E82" i="1" s="1" a="1"/>
  <c r="E82" i="1" s="1"/>
  <c r="O80" i="1"/>
  <c r="L139" i="1"/>
  <c r="X159" i="1"/>
  <c r="Y122" i="1"/>
  <c r="K145" i="1"/>
  <c r="L286" i="1"/>
  <c r="W203" i="1"/>
  <c r="P61" i="1"/>
  <c r="T66" i="1"/>
  <c r="F66" i="1" s="1" a="1"/>
  <c r="F66" i="1" s="1"/>
  <c r="Y175" i="1"/>
  <c r="W207" i="1"/>
  <c r="Y153" i="1"/>
  <c r="X82" i="1"/>
  <c r="P103" i="1"/>
  <c r="W122" i="1"/>
  <c r="X122" i="1"/>
  <c r="L107" i="1"/>
  <c r="P107" i="1"/>
  <c r="X163" i="1"/>
  <c r="S66" i="1"/>
  <c r="M271" i="1"/>
  <c r="L207" i="1"/>
  <c r="M120" i="1"/>
  <c r="M64" i="1"/>
  <c r="V83" i="1"/>
  <c r="V106" i="1"/>
  <c r="P105" i="1"/>
  <c r="P79" i="1"/>
  <c r="S103" i="1"/>
  <c r="N69" i="1"/>
  <c r="X80" i="1"/>
  <c r="O79" i="1"/>
  <c r="O85" i="1"/>
  <c r="U145" i="1"/>
  <c r="X104" i="1"/>
  <c r="V156" i="1"/>
  <c r="O74" i="1"/>
  <c r="N106" i="1"/>
  <c r="L79" i="1"/>
  <c r="U75" i="1"/>
  <c r="M127" i="1"/>
  <c r="V104" i="1"/>
  <c r="S105" i="1"/>
  <c r="O163" i="1"/>
  <c r="U139" i="1"/>
  <c r="X69" i="1"/>
  <c r="W103" i="1"/>
  <c r="Q83" i="1"/>
  <c r="E83" i="1" s="1" a="1"/>
  <c r="E83" i="1" s="1"/>
  <c r="S43" i="1"/>
  <c r="U103" i="1"/>
  <c r="Q64" i="1"/>
  <c r="E64" i="1" s="1" a="1"/>
  <c r="E64" i="1" s="1"/>
  <c r="M104" i="1"/>
  <c r="W156" i="1"/>
  <c r="V64" i="1"/>
  <c r="Q163" i="1"/>
  <c r="E163" i="1" s="1" a="1"/>
  <c r="E163" i="1" s="1"/>
  <c r="S120" i="1"/>
  <c r="O153" i="1"/>
  <c r="S94" i="1"/>
  <c r="X137" i="1"/>
  <c r="T120" i="1"/>
  <c r="F120" i="1" s="1" a="1"/>
  <c r="F120" i="1" s="1"/>
  <c r="X153" i="1"/>
  <c r="O68" i="1"/>
  <c r="Y137" i="1"/>
  <c r="K163" i="1"/>
  <c r="V85" i="1"/>
  <c r="Y127" i="1"/>
  <c r="Q153" i="1"/>
  <c r="E153" i="1" s="1" a="1"/>
  <c r="E153" i="1" s="1"/>
  <c r="Y131" i="1"/>
  <c r="K242" i="1"/>
  <c r="M139" i="1"/>
  <c r="Y220" i="1"/>
  <c r="K93" i="1"/>
  <c r="Q103" i="1"/>
  <c r="E103" i="1" s="1" a="1"/>
  <c r="E103" i="1" s="1"/>
  <c r="S79" i="1"/>
  <c r="Q79" i="1"/>
  <c r="E79" i="1" s="1" a="1"/>
  <c r="E79" i="1" s="1"/>
  <c r="X94" i="1"/>
  <c r="W69" i="1"/>
  <c r="O64" i="1"/>
  <c r="S104" i="1"/>
  <c r="K85" i="1"/>
  <c r="T156" i="1"/>
  <c r="F156" i="1" s="1" a="1"/>
  <c r="F156" i="1" s="1"/>
  <c r="U69" i="1"/>
  <c r="T85" i="1"/>
  <c r="F85" i="1" s="1" a="1"/>
  <c r="F85" i="1" s="1"/>
  <c r="O156" i="1"/>
  <c r="N220" i="1"/>
  <c r="T163" i="1"/>
  <c r="F163" i="1" s="1" a="1"/>
  <c r="F163" i="1" s="1"/>
  <c r="U201" i="1"/>
  <c r="U96" i="1"/>
  <c r="U163" i="1"/>
  <c r="Y75" i="1"/>
  <c r="L61" i="1"/>
  <c r="M145" i="1"/>
  <c r="N93" i="1"/>
  <c r="Q94" i="1"/>
  <c r="E94" i="1" s="1" a="1"/>
  <c r="E94" i="1" s="1"/>
  <c r="Q207" i="1"/>
  <c r="E207" i="1" s="1" a="1"/>
  <c r="E207" i="1" s="1"/>
  <c r="V242" i="1"/>
  <c r="P104" i="1"/>
  <c r="M175" i="1"/>
  <c r="L131" i="1"/>
  <c r="X64" i="1"/>
  <c r="S61" i="1"/>
  <c r="P120" i="1"/>
  <c r="U68" i="1"/>
  <c r="M156" i="1"/>
  <c r="N65" i="1"/>
  <c r="L69" i="1"/>
  <c r="K103" i="1"/>
  <c r="O65" i="1"/>
  <c r="V139" i="1"/>
  <c r="O139" i="1"/>
  <c r="L74" i="1"/>
  <c r="S207" i="1"/>
  <c r="M61" i="1"/>
  <c r="S74" i="1"/>
  <c r="Y61" i="1"/>
  <c r="U207" i="1"/>
  <c r="Y85" i="1"/>
  <c r="Y82" i="1"/>
  <c r="K94" i="1"/>
  <c r="U79" i="1"/>
  <c r="U105" i="1"/>
  <c r="S75" i="1"/>
  <c r="T74" i="1"/>
  <c r="F74" i="1" s="1" a="1"/>
  <c r="F74" i="1" s="1"/>
  <c r="M68" i="1"/>
  <c r="V94" i="1"/>
  <c r="X120" i="1"/>
  <c r="X220" i="1"/>
  <c r="Y139" i="1"/>
  <c r="V163" i="1"/>
  <c r="Y186" i="1"/>
  <c r="O93" i="1"/>
  <c r="Q145" i="1"/>
  <c r="E145" i="1" s="1" a="1"/>
  <c r="E145" i="1" s="1"/>
  <c r="X106" i="1"/>
  <c r="T271" i="1"/>
  <c r="F271" i="1" s="1" a="1"/>
  <c r="F271" i="1" s="1"/>
  <c r="N83" i="1"/>
  <c r="T83" i="1"/>
  <c r="F83" i="1" s="1" a="1"/>
  <c r="F83" i="1" s="1"/>
  <c r="S83" i="1"/>
  <c r="P83" i="1"/>
  <c r="M106" i="1"/>
  <c r="W83" i="1"/>
  <c r="U153" i="1"/>
  <c r="V307" i="1"/>
  <c r="W163" i="1"/>
  <c r="L68" i="1"/>
  <c r="W75" i="1"/>
  <c r="P80" i="1"/>
  <c r="K79" i="1"/>
  <c r="L75" i="1"/>
  <c r="N64" i="1"/>
  <c r="X127" i="1"/>
  <c r="U137" i="1"/>
  <c r="P163" i="1"/>
  <c r="V153" i="1"/>
  <c r="U127" i="1"/>
  <c r="V69" i="1"/>
  <c r="S80" i="1"/>
  <c r="O120" i="1"/>
  <c r="U61" i="1"/>
  <c r="Q137" i="1"/>
  <c r="E137" i="1" s="1" a="1"/>
  <c r="E137" i="1" s="1"/>
  <c r="L85" i="1"/>
  <c r="U106" i="1"/>
  <c r="L105" i="1"/>
  <c r="M80" i="1"/>
  <c r="O201" i="1"/>
  <c r="W137" i="1"/>
  <c r="V75" i="1"/>
  <c r="Y104" i="1"/>
  <c r="X85" i="1"/>
  <c r="Y64" i="1"/>
  <c r="X83" i="1"/>
  <c r="T65" i="1"/>
  <c r="F65" i="1" s="1" a="1"/>
  <c r="F65" i="1" s="1"/>
  <c r="L145" i="1"/>
  <c r="P69" i="1"/>
  <c r="X139" i="1"/>
  <c r="V145" i="1"/>
  <c r="P94" i="1"/>
  <c r="U85" i="1"/>
  <c r="S64" i="1"/>
  <c r="K106" i="1"/>
  <c r="Y65" i="1"/>
  <c r="Q43" i="1"/>
  <c r="E43" i="1" s="1" a="1"/>
  <c r="E43" i="1" s="1"/>
  <c r="Y43" i="1"/>
  <c r="U93" i="1"/>
  <c r="T105" i="1"/>
  <c r="F105" i="1" s="1" a="1"/>
  <c r="F105" i="1" s="1"/>
  <c r="L127" i="1"/>
  <c r="Q75" i="1"/>
  <c r="E75" i="1" s="1" a="1"/>
  <c r="E75" i="1" s="1"/>
  <c r="N139" i="1"/>
  <c r="U83" i="1"/>
  <c r="K61" i="1"/>
  <c r="U82" i="1"/>
  <c r="N94" i="1"/>
  <c r="P145" i="1"/>
  <c r="W61" i="1"/>
  <c r="N75" i="1"/>
  <c r="W85" i="1"/>
  <c r="O106" i="1"/>
  <c r="U220" i="1"/>
  <c r="Q80" i="1"/>
  <c r="E80" i="1" s="1" a="1"/>
  <c r="E80" i="1" s="1"/>
  <c r="N82" i="1"/>
  <c r="Y156" i="1"/>
  <c r="L65" i="1"/>
  <c r="Y120" i="1"/>
  <c r="O61" i="1"/>
  <c r="V82" i="1"/>
  <c r="S163" i="1"/>
  <c r="Q139" i="1"/>
  <c r="E139" i="1" s="1" a="1"/>
  <c r="E139" i="1" s="1"/>
  <c r="M83" i="1"/>
  <c r="N103" i="1"/>
  <c r="N122" i="1"/>
  <c r="T106" i="1"/>
  <c r="F106" i="1" s="1" a="1"/>
  <c r="F106" i="1" s="1"/>
  <c r="M94" i="1"/>
  <c r="N85" i="1"/>
  <c r="Y83" i="1"/>
  <c r="O94" i="1"/>
  <c r="T64" i="1"/>
  <c r="F64" i="1" s="1" a="1"/>
  <c r="F64" i="1" s="1"/>
  <c r="O103" i="1"/>
  <c r="Y68" i="1"/>
  <c r="Q106" i="1"/>
  <c r="E106" i="1" s="1" a="1"/>
  <c r="E106" i="1" s="1"/>
  <c r="X189" i="1"/>
  <c r="N43" i="1"/>
  <c r="V43" i="1"/>
  <c r="U43" i="1"/>
  <c r="Y79" i="1"/>
  <c r="X156" i="1"/>
  <c r="P85" i="1"/>
  <c r="U131" i="1"/>
  <c r="W79" i="1"/>
  <c r="U156" i="1"/>
  <c r="K120" i="1"/>
  <c r="L82" i="1"/>
  <c r="M103" i="1"/>
  <c r="S68" i="1"/>
  <c r="W261" i="1"/>
  <c r="V74" i="1"/>
  <c r="K80" i="1"/>
  <c r="O82" i="1"/>
  <c r="L163" i="1"/>
  <c r="P82" i="1"/>
  <c r="V103" i="1"/>
  <c r="P65" i="1"/>
  <c r="W106" i="1"/>
  <c r="L103" i="1"/>
  <c r="V122" i="1"/>
  <c r="Y103" i="1"/>
  <c r="N96" i="1"/>
  <c r="U104" i="1"/>
  <c r="N156" i="1"/>
  <c r="W65" i="1"/>
  <c r="P203" i="1"/>
  <c r="W43" i="1"/>
  <c r="X10" i="1"/>
  <c r="K46" i="1"/>
  <c r="N271" i="1"/>
  <c r="Q11" i="1"/>
  <c r="E11" i="1" s="1" a="1"/>
  <c r="E11" i="1" s="1"/>
  <c r="U25" i="1"/>
  <c r="W51" i="1"/>
  <c r="W44" i="1"/>
  <c r="X43" i="1"/>
  <c r="O43" i="1"/>
  <c r="V24" i="1"/>
  <c r="M51" i="1"/>
  <c r="P16" i="1"/>
  <c r="A18" i="1"/>
  <c r="N44" i="1"/>
  <c r="T38" i="1"/>
  <c r="F38" i="1" s="1" a="1"/>
  <c r="F38" i="1" s="1"/>
  <c r="O25" i="1"/>
  <c r="X57" i="1"/>
  <c r="W57" i="1"/>
  <c r="O57" i="1"/>
  <c r="N22" i="1"/>
  <c r="M57" i="1"/>
  <c r="K25" i="1"/>
  <c r="O46" i="1"/>
  <c r="Q58" i="1"/>
  <c r="E58" i="1" s="1" a="1"/>
  <c r="E58" i="1" s="1"/>
  <c r="Q50" i="1"/>
  <c r="E50" i="1" s="1" a="1"/>
  <c r="E50" i="1" s="1"/>
  <c r="X38" i="1"/>
  <c r="X46" i="1"/>
  <c r="V58" i="1"/>
  <c r="S10" i="1"/>
  <c r="W54" i="1"/>
  <c r="W10" i="1"/>
  <c r="P10" i="1"/>
  <c r="Y24" i="1"/>
  <c r="Q24" i="1"/>
  <c r="E24" i="1" s="1" a="1"/>
  <c r="E24" i="1" s="1"/>
  <c r="U36" i="1"/>
  <c r="W36" i="1"/>
  <c r="Q36" i="1"/>
  <c r="E36" i="1" s="1" a="1"/>
  <c r="E36" i="1" s="1"/>
  <c r="K10" i="1"/>
  <c r="U52" i="1"/>
  <c r="M58" i="1"/>
  <c r="N58" i="1"/>
  <c r="O52" i="1"/>
  <c r="S51" i="1"/>
  <c r="P51" i="1"/>
  <c r="S11" i="1"/>
  <c r="P54" i="1"/>
  <c r="Q22" i="1"/>
  <c r="E22" i="1" s="1" a="1"/>
  <c r="E22" i="1" s="1"/>
  <c r="M44" i="1"/>
  <c r="O24" i="1"/>
  <c r="T57" i="1"/>
  <c r="F57" i="1" s="1" a="1"/>
  <c r="F57" i="1" s="1"/>
  <c r="Y38" i="1"/>
  <c r="K52" i="1"/>
  <c r="S44" i="1"/>
  <c r="W46" i="1"/>
  <c r="P19" i="1"/>
  <c r="T19" i="1"/>
  <c r="F19" i="1" s="1" a="1"/>
  <c r="F19" i="1" s="1"/>
  <c r="Q16" i="1"/>
  <c r="E16" i="1" s="1" a="1"/>
  <c r="E16" i="1" s="1"/>
  <c r="V16" i="1"/>
  <c r="K19" i="1"/>
  <c r="U16" i="1"/>
  <c r="K16" i="1"/>
  <c r="N16" i="1"/>
  <c r="M54" i="1"/>
  <c r="W16" i="1"/>
  <c r="O38" i="1"/>
  <c r="O7" i="1"/>
  <c r="U51" i="1"/>
  <c r="L38" i="1"/>
  <c r="Q52" i="1"/>
  <c r="E52" i="1" s="1" a="1"/>
  <c r="E52" i="1" s="1"/>
  <c r="V38" i="1"/>
  <c r="Y25" i="1"/>
  <c r="Y54" i="1"/>
  <c r="S77" i="1"/>
  <c r="V25" i="1"/>
  <c r="U54" i="1"/>
  <c r="V22" i="1"/>
  <c r="W52" i="1"/>
  <c r="K58" i="1"/>
  <c r="U57" i="1"/>
  <c r="M43" i="1"/>
  <c r="L57" i="1"/>
  <c r="L44" i="1"/>
  <c r="S38" i="1"/>
  <c r="X51" i="1"/>
  <c r="T46" i="1"/>
  <c r="F46" i="1" s="1" a="1"/>
  <c r="F46" i="1" s="1"/>
  <c r="O58" i="1"/>
  <c r="N51" i="1"/>
  <c r="N46" i="1"/>
  <c r="N38" i="1"/>
  <c r="Y22" i="1"/>
  <c r="N7" i="1"/>
  <c r="U19" i="1"/>
  <c r="X11" i="1"/>
  <c r="S54" i="1"/>
  <c r="V51" i="1"/>
  <c r="S22" i="1"/>
  <c r="N270" i="1"/>
  <c r="Y88" i="1"/>
  <c r="T88" i="1"/>
  <c r="F88" i="1" s="1" a="1"/>
  <c r="F88" i="1" s="1"/>
  <c r="U192" i="1"/>
  <c r="T101" i="1"/>
  <c r="F101" i="1" s="1" a="1"/>
  <c r="F101" i="1" s="1"/>
  <c r="N77" i="1"/>
  <c r="U101" i="1"/>
  <c r="U88" i="1"/>
  <c r="L287" i="1"/>
  <c r="P141" i="1"/>
  <c r="L141" i="1"/>
  <c r="W270" i="1"/>
  <c r="W88" i="1"/>
  <c r="X101" i="1"/>
  <c r="P97" i="1"/>
  <c r="V270" i="1"/>
  <c r="O108" i="1"/>
  <c r="Q192" i="1"/>
  <c r="E192" i="1" s="1" a="1"/>
  <c r="E192" i="1" s="1"/>
  <c r="P161" i="1"/>
  <c r="S192" i="1"/>
  <c r="K168" i="1"/>
  <c r="S101" i="1"/>
  <c r="M88" i="1"/>
  <c r="N101" i="1"/>
  <c r="N88" i="1"/>
  <c r="O77" i="1"/>
  <c r="N141" i="1"/>
  <c r="S191" i="1"/>
  <c r="S141" i="1"/>
  <c r="N168" i="1"/>
  <c r="O270" i="1"/>
  <c r="N97" i="1"/>
  <c r="P101" i="1"/>
  <c r="P88" i="1"/>
  <c r="Y77" i="1"/>
  <c r="Y108" i="1"/>
  <c r="U287" i="1"/>
  <c r="V77" i="1"/>
  <c r="T280" i="1"/>
  <c r="F280" i="1" s="1" a="1"/>
  <c r="F280" i="1" s="1"/>
  <c r="X280" i="1"/>
  <c r="Y44" i="1"/>
  <c r="U58" i="1"/>
  <c r="P57" i="1"/>
  <c r="T24" i="1"/>
  <c r="F24" i="1" s="1" a="1"/>
  <c r="F24" i="1" s="1"/>
  <c r="T36" i="1"/>
  <c r="F36" i="1" s="1" a="1"/>
  <c r="F36" i="1" s="1"/>
  <c r="P38" i="1"/>
  <c r="U44" i="1"/>
  <c r="M25" i="1"/>
  <c r="M46" i="1"/>
  <c r="M36" i="1"/>
  <c r="X16" i="1"/>
  <c r="T11" i="1"/>
  <c r="F11" i="1" s="1" a="1"/>
  <c r="F11" i="1" s="1"/>
  <c r="L54" i="1"/>
  <c r="X22" i="1"/>
  <c r="L7" i="1"/>
  <c r="M52" i="1"/>
  <c r="K7" i="1"/>
  <c r="Y168" i="1"/>
  <c r="Q191" i="1"/>
  <c r="E191" i="1" s="1" a="1"/>
  <c r="E191" i="1" s="1"/>
  <c r="P192" i="1"/>
  <c r="T192" i="1"/>
  <c r="F192" i="1" s="1" a="1"/>
  <c r="F192" i="1" s="1"/>
  <c r="X270" i="1"/>
  <c r="Q168" i="1"/>
  <c r="E168" i="1" s="1" a="1"/>
  <c r="E168" i="1" s="1"/>
  <c r="Y270" i="1"/>
  <c r="Y280" i="1"/>
  <c r="O101" i="1"/>
  <c r="X168" i="1"/>
  <c r="O97" i="1"/>
  <c r="X77" i="1"/>
  <c r="Q141" i="1"/>
  <c r="E141" i="1" s="1" a="1"/>
  <c r="E141" i="1" s="1"/>
  <c r="N191" i="1"/>
  <c r="P280" i="1"/>
  <c r="O191" i="1"/>
  <c r="Q287" i="1"/>
  <c r="E287" i="1" s="1" a="1"/>
  <c r="E287" i="1" s="1"/>
  <c r="M168" i="1"/>
  <c r="L191" i="1"/>
  <c r="Y192" i="1"/>
  <c r="W168" i="1"/>
  <c r="U191" i="1"/>
  <c r="T141" i="1"/>
  <c r="F141" i="1" s="1" a="1"/>
  <c r="F141" i="1" s="1"/>
  <c r="U168" i="1"/>
  <c r="K270" i="1"/>
  <c r="V280" i="1"/>
  <c r="O192" i="1"/>
  <c r="V101" i="1"/>
  <c r="W77" i="1"/>
  <c r="K97" i="1"/>
  <c r="Y141" i="1"/>
  <c r="U141" i="1"/>
  <c r="X97" i="1"/>
  <c r="K192" i="1"/>
  <c r="V44" i="1"/>
  <c r="P58" i="1"/>
  <c r="P25" i="1"/>
  <c r="Y36" i="1"/>
  <c r="L43" i="1"/>
  <c r="O51" i="1"/>
  <c r="V36" i="1"/>
  <c r="X44" i="1"/>
  <c r="L51" i="1"/>
  <c r="Q19" i="1"/>
  <c r="E19" i="1" s="1" a="1"/>
  <c r="E19" i="1" s="1"/>
  <c r="P52" i="1"/>
  <c r="T7" i="1"/>
  <c r="F7" i="1" s="1" a="1"/>
  <c r="F7" i="1" s="1"/>
  <c r="T16" i="1"/>
  <c r="F16" i="1" s="1" a="1"/>
  <c r="F16" i="1" s="1"/>
  <c r="Y11" i="1"/>
  <c r="X54" i="1"/>
  <c r="W38" i="1"/>
  <c r="T108" i="1"/>
  <c r="F108" i="1" s="1" a="1"/>
  <c r="F108" i="1" s="1"/>
  <c r="V287" i="1"/>
  <c r="T77" i="1"/>
  <c r="F77" i="1" s="1" a="1"/>
  <c r="F77" i="1" s="1"/>
  <c r="T191" i="1"/>
  <c r="F191" i="1" s="1" a="1"/>
  <c r="F191" i="1" s="1"/>
  <c r="L108" i="1"/>
  <c r="S287" i="1"/>
  <c r="M77" i="1"/>
  <c r="U280" i="1"/>
  <c r="P191" i="1"/>
  <c r="T97" i="1"/>
  <c r="F97" i="1" s="1" a="1"/>
  <c r="F97" i="1" s="1"/>
  <c r="X108" i="1"/>
  <c r="S168" i="1"/>
  <c r="T270" i="1"/>
  <c r="F270" i="1" s="1" a="1"/>
  <c r="F270" i="1" s="1"/>
  <c r="T287" i="1"/>
  <c r="F287" i="1" s="1" a="1"/>
  <c r="F287" i="1" s="1"/>
  <c r="M280" i="1"/>
  <c r="L101" i="1"/>
  <c r="L168" i="1"/>
  <c r="M10" i="1"/>
  <c r="Q77" i="1"/>
  <c r="E77" i="1" s="1" a="1"/>
  <c r="E77" i="1" s="1"/>
  <c r="M141" i="1"/>
  <c r="Q108" i="1"/>
  <c r="E108" i="1" s="1" a="1"/>
  <c r="E108" i="1" s="1"/>
  <c r="O280" i="1"/>
  <c r="Y101" i="1"/>
  <c r="W97" i="1"/>
  <c r="L280" i="1"/>
  <c r="V192" i="1"/>
  <c r="S108" i="1"/>
  <c r="N287" i="1"/>
  <c r="X191" i="1"/>
  <c r="X192" i="1"/>
  <c r="S280" i="1"/>
  <c r="W191" i="1"/>
  <c r="K43" i="1"/>
  <c r="N24" i="1"/>
  <c r="O44" i="1"/>
  <c r="P24" i="1"/>
  <c r="Q44" i="1"/>
  <c r="E44" i="1" s="1" a="1"/>
  <c r="E44" i="1" s="1"/>
  <c r="L58" i="1"/>
  <c r="X58" i="1"/>
  <c r="S57" i="1"/>
  <c r="S36" i="1"/>
  <c r="V52" i="1"/>
  <c r="L46" i="1"/>
  <c r="U38" i="1"/>
  <c r="N57" i="1"/>
  <c r="P7" i="1"/>
  <c r="N36" i="1"/>
  <c r="O11" i="1"/>
  <c r="M7" i="1"/>
  <c r="P22" i="1"/>
  <c r="W22" i="1"/>
  <c r="S16" i="1"/>
  <c r="M101" i="1"/>
  <c r="L97" i="1"/>
  <c r="Q101" i="1"/>
  <c r="E101" i="1" s="1" a="1"/>
  <c r="E101" i="1" s="1"/>
  <c r="W287" i="1"/>
  <c r="Y97" i="1"/>
  <c r="K108" i="1"/>
  <c r="Q280" i="1"/>
  <c r="E280" i="1" s="1" a="1"/>
  <c r="E280" i="1" s="1"/>
  <c r="L192" i="1"/>
  <c r="V88" i="1"/>
  <c r="N280" i="1"/>
  <c r="U108" i="1"/>
  <c r="O168" i="1"/>
  <c r="P168" i="1"/>
  <c r="U270" i="1"/>
  <c r="O287" i="1"/>
  <c r="M191" i="1"/>
  <c r="K88" i="1"/>
  <c r="W192" i="1"/>
  <c r="P287" i="1"/>
  <c r="X141" i="1"/>
  <c r="M270" i="1"/>
  <c r="Q6" i="1"/>
  <c r="E6" i="1" s="1" a="1"/>
  <c r="E6" i="1" s="1"/>
  <c r="N6" i="1"/>
  <c r="P6" i="1"/>
  <c r="V45" i="1"/>
  <c r="W45" i="1"/>
  <c r="L270" i="1"/>
  <c r="O235" i="1"/>
  <c r="X6" i="1"/>
  <c r="L6" i="1"/>
  <c r="S45" i="1"/>
  <c r="P45" i="1"/>
  <c r="L114" i="1"/>
  <c r="W114" i="1"/>
  <c r="S6" i="1"/>
  <c r="Y6" i="1"/>
  <c r="Q45" i="1"/>
  <c r="E45" i="1" s="1" a="1"/>
  <c r="E45" i="1" s="1"/>
  <c r="L45" i="1"/>
  <c r="P114" i="1"/>
  <c r="V6" i="1"/>
  <c r="T45" i="1"/>
  <c r="F45" i="1" s="1" a="1"/>
  <c r="F45" i="1" s="1"/>
  <c r="V114" i="1"/>
  <c r="T114" i="1"/>
  <c r="F114" i="1" s="1" a="1"/>
  <c r="F114" i="1" s="1"/>
  <c r="Y235" i="1"/>
  <c r="N235" i="1"/>
  <c r="M6" i="1"/>
  <c r="X45" i="1"/>
  <c r="K45" i="1"/>
  <c r="U114" i="1"/>
  <c r="K101" i="1"/>
  <c r="O6" i="1"/>
  <c r="T6" i="1"/>
  <c r="F6" i="1" s="1" a="1"/>
  <c r="F6" i="1" s="1"/>
  <c r="U45" i="1"/>
  <c r="N45" i="1"/>
  <c r="Q114" i="1"/>
  <c r="E114" i="1" s="1" a="1"/>
  <c r="E114" i="1" s="1"/>
  <c r="M114" i="1"/>
  <c r="S114" i="1"/>
  <c r="X114" i="1"/>
  <c r="S235" i="1"/>
  <c r="X147" i="1"/>
  <c r="L147" i="1"/>
  <c r="L190" i="1"/>
  <c r="S190" i="1"/>
  <c r="W190" i="1"/>
  <c r="M45" i="1"/>
  <c r="O114" i="1"/>
  <c r="K235" i="1"/>
  <c r="T147" i="1"/>
  <c r="F147" i="1" s="1" a="1"/>
  <c r="F147" i="1" s="1"/>
  <c r="V147" i="1"/>
  <c r="X190" i="1"/>
  <c r="K190" i="1"/>
  <c r="U6" i="1"/>
  <c r="Y45" i="1"/>
  <c r="K114" i="1"/>
  <c r="Q235" i="1"/>
  <c r="E235" i="1" s="1" a="1"/>
  <c r="E235" i="1" s="1"/>
  <c r="U235" i="1"/>
  <c r="N147" i="1"/>
  <c r="M147" i="1"/>
  <c r="T190" i="1"/>
  <c r="F190" i="1" s="1" a="1"/>
  <c r="F190" i="1" s="1"/>
  <c r="V190" i="1"/>
  <c r="K6" i="1"/>
  <c r="O45" i="1"/>
  <c r="Y114" i="1"/>
  <c r="W235" i="1"/>
  <c r="K191" i="1"/>
  <c r="Y147" i="1"/>
  <c r="W147" i="1"/>
  <c r="M190" i="1"/>
  <c r="N190" i="1"/>
  <c r="W6" i="1"/>
  <c r="N114" i="1"/>
  <c r="T235" i="1"/>
  <c r="F235" i="1" s="1" a="1"/>
  <c r="F235" i="1" s="1"/>
  <c r="S147" i="1"/>
  <c r="O147" i="1"/>
  <c r="O190" i="1"/>
  <c r="P235" i="1"/>
  <c r="V235" i="1"/>
  <c r="U147" i="1"/>
  <c r="P190" i="1"/>
  <c r="Q292" i="1"/>
  <c r="E292" i="1" s="1" a="1"/>
  <c r="E292" i="1" s="1"/>
  <c r="M235" i="1"/>
  <c r="X235" i="1"/>
  <c r="Q147" i="1"/>
  <c r="E147" i="1" s="1" a="1"/>
  <c r="E147" i="1" s="1"/>
  <c r="S97" i="1"/>
  <c r="U190" i="1"/>
  <c r="M292" i="1"/>
  <c r="P147" i="1"/>
  <c r="P292" i="1"/>
  <c r="T31" i="1"/>
  <c r="F31" i="1" s="1" a="1"/>
  <c r="F31" i="1" s="1"/>
  <c r="Y31" i="1"/>
  <c r="M154" i="1"/>
  <c r="N188" i="1"/>
  <c r="O188" i="1"/>
  <c r="Y288" i="1"/>
  <c r="N288" i="1"/>
  <c r="M216" i="1"/>
  <c r="X287" i="1"/>
  <c r="N100" i="1"/>
  <c r="S8" i="1"/>
  <c r="M134" i="1"/>
  <c r="V134" i="1"/>
  <c r="K147" i="1"/>
  <c r="W292" i="1"/>
  <c r="Y154" i="1"/>
  <c r="Y188" i="1"/>
  <c r="S288" i="1"/>
  <c r="Y216" i="1"/>
  <c r="M287" i="1"/>
  <c r="M100" i="1"/>
  <c r="X8" i="1"/>
  <c r="L134" i="1"/>
  <c r="T292" i="1"/>
  <c r="F292" i="1" s="1" a="1"/>
  <c r="F292" i="1" s="1"/>
  <c r="U31" i="1"/>
  <c r="N31" i="1"/>
  <c r="V154" i="1"/>
  <c r="K154" i="1"/>
  <c r="Q188" i="1"/>
  <c r="E188" i="1" s="1" a="1"/>
  <c r="E188" i="1" s="1"/>
  <c r="V188" i="1"/>
  <c r="P188" i="1"/>
  <c r="Q288" i="1"/>
  <c r="E288" i="1" s="1" a="1"/>
  <c r="E288" i="1" s="1"/>
  <c r="L288" i="1"/>
  <c r="V288" i="1"/>
  <c r="P216" i="1"/>
  <c r="L216" i="1"/>
  <c r="K100" i="1"/>
  <c r="Y100" i="1"/>
  <c r="U8" i="1"/>
  <c r="L292" i="1"/>
  <c r="X292" i="1"/>
  <c r="X31" i="1"/>
  <c r="L31" i="1"/>
  <c r="S31" i="1"/>
  <c r="P154" i="1"/>
  <c r="N154" i="1"/>
  <c r="W188" i="1"/>
  <c r="L188" i="1"/>
  <c r="P288" i="1"/>
  <c r="O288" i="1"/>
  <c r="O216" i="1"/>
  <c r="U216" i="1"/>
  <c r="T100" i="1"/>
  <c r="F100" i="1" s="1" a="1"/>
  <c r="F100" i="1" s="1"/>
  <c r="L8" i="1"/>
  <c r="K8" i="1"/>
  <c r="S134" i="1"/>
  <c r="N134" i="1"/>
  <c r="N292" i="1"/>
  <c r="W31" i="1"/>
  <c r="Q31" i="1"/>
  <c r="E31" i="1" s="1" a="1"/>
  <c r="E31" i="1" s="1"/>
  <c r="Q154" i="1"/>
  <c r="E154" i="1" s="1" a="1"/>
  <c r="E154" i="1" s="1"/>
  <c r="U154" i="1"/>
  <c r="W154" i="1"/>
  <c r="X188" i="1"/>
  <c r="U188" i="1"/>
  <c r="K288" i="1"/>
  <c r="W288" i="1"/>
  <c r="N108" i="1"/>
  <c r="Q216" i="1"/>
  <c r="E216" i="1" s="1" a="1"/>
  <c r="E216" i="1" s="1"/>
  <c r="X216" i="1"/>
  <c r="V216" i="1"/>
  <c r="Q100" i="1"/>
  <c r="E100" i="1" s="1" a="1"/>
  <c r="E100" i="1" s="1"/>
  <c r="O100" i="1"/>
  <c r="S100" i="1"/>
  <c r="Q8" i="1"/>
  <c r="E8" i="1" s="1" a="1"/>
  <c r="E8" i="1" s="1"/>
  <c r="T8" i="1"/>
  <c r="F8" i="1" s="1" a="1"/>
  <c r="F8" i="1" s="1"/>
  <c r="P134" i="1"/>
  <c r="L235" i="1"/>
  <c r="Q190" i="1"/>
  <c r="E190" i="1" s="1" a="1"/>
  <c r="E190" i="1" s="1"/>
  <c r="V292" i="1"/>
  <c r="S292" i="1"/>
  <c r="O31" i="1"/>
  <c r="X154" i="1"/>
  <c r="K188" i="1"/>
  <c r="T188" i="1"/>
  <c r="F188" i="1" s="1" a="1"/>
  <c r="F188" i="1" s="1"/>
  <c r="X288" i="1"/>
  <c r="U288" i="1"/>
  <c r="M108" i="1"/>
  <c r="S216" i="1"/>
  <c r="W216" i="1"/>
  <c r="N216" i="1"/>
  <c r="X100" i="1"/>
  <c r="U100" i="1"/>
  <c r="V8" i="1"/>
  <c r="P8" i="1"/>
  <c r="O8" i="1"/>
  <c r="X134" i="1"/>
  <c r="O292" i="1"/>
  <c r="K292" i="1"/>
  <c r="S88" i="1"/>
  <c r="P31" i="1"/>
  <c r="M31" i="1"/>
  <c r="L154" i="1"/>
  <c r="O154" i="1"/>
  <c r="S188" i="1"/>
  <c r="M188" i="1"/>
  <c r="T288" i="1"/>
  <c r="F288" i="1" s="1" a="1"/>
  <c r="F288" i="1" s="1"/>
  <c r="W100" i="1"/>
  <c r="V100" i="1"/>
  <c r="N8" i="1"/>
  <c r="Y8" i="1"/>
  <c r="L77" i="1"/>
  <c r="K31" i="1"/>
  <c r="P100" i="1"/>
  <c r="W8" i="1"/>
  <c r="X15" i="1"/>
  <c r="Y15" i="1"/>
  <c r="T15" i="1"/>
  <c r="F15" i="1" s="1" a="1"/>
  <c r="F15" i="1" s="1"/>
  <c r="P60" i="1"/>
  <c r="S13" i="1"/>
  <c r="S33" i="1"/>
  <c r="U33" i="1"/>
  <c r="K280" i="1"/>
  <c r="T291" i="1"/>
  <c r="F291" i="1" s="1" a="1"/>
  <c r="F291" i="1" s="1"/>
  <c r="Y291" i="1"/>
  <c r="U197" i="1"/>
  <c r="K290" i="1"/>
  <c r="Q35" i="1"/>
  <c r="E35" i="1" s="1" a="1"/>
  <c r="E35" i="1" s="1"/>
  <c r="M35" i="1"/>
  <c r="S35" i="1"/>
  <c r="Y190" i="1"/>
  <c r="V31" i="1"/>
  <c r="M288" i="1"/>
  <c r="L100" i="1"/>
  <c r="P77" i="1"/>
  <c r="L15" i="1"/>
  <c r="V60" i="1"/>
  <c r="O60" i="1"/>
  <c r="U13" i="1"/>
  <c r="O13" i="1"/>
  <c r="K33" i="1"/>
  <c r="Y33" i="1"/>
  <c r="U291" i="1"/>
  <c r="M291" i="1"/>
  <c r="P197" i="1"/>
  <c r="Y197" i="1"/>
  <c r="U290" i="1"/>
  <c r="P290" i="1"/>
  <c r="W35" i="1"/>
  <c r="T35" i="1"/>
  <c r="F35" i="1" s="1" a="1"/>
  <c r="F35" i="1" s="1"/>
  <c r="U292" i="1"/>
  <c r="T154" i="1"/>
  <c r="F154" i="1" s="1" a="1"/>
  <c r="F154" i="1" s="1"/>
  <c r="U134" i="1"/>
  <c r="O15" i="1"/>
  <c r="Q60" i="1"/>
  <c r="E60" i="1" s="1" a="1"/>
  <c r="E60" i="1" s="1"/>
  <c r="Y60" i="1"/>
  <c r="Y13" i="1"/>
  <c r="P33" i="1"/>
  <c r="M33" i="1"/>
  <c r="Y292" i="1"/>
  <c r="S154" i="1"/>
  <c r="Y134" i="1"/>
  <c r="S15" i="1"/>
  <c r="T60" i="1"/>
  <c r="F60" i="1" s="1" a="1"/>
  <c r="F60" i="1" s="1"/>
  <c r="L60" i="1"/>
  <c r="X13" i="1"/>
  <c r="X33" i="1"/>
  <c r="Q33" i="1"/>
  <c r="E33" i="1" s="1" a="1"/>
  <c r="E33" i="1" s="1"/>
  <c r="V291" i="1"/>
  <c r="O291" i="1"/>
  <c r="P291" i="1"/>
  <c r="S197" i="1"/>
  <c r="V197" i="1"/>
  <c r="X197" i="1"/>
  <c r="T290" i="1"/>
  <c r="F290" i="1" s="1" a="1"/>
  <c r="F290" i="1" s="1"/>
  <c r="L35" i="1"/>
  <c r="P35" i="1"/>
  <c r="K134" i="1"/>
  <c r="U15" i="1"/>
  <c r="M15" i="1"/>
  <c r="K60" i="1"/>
  <c r="Q13" i="1"/>
  <c r="E13" i="1" s="1" a="1"/>
  <c r="E13" i="1" s="1"/>
  <c r="T13" i="1"/>
  <c r="F13" i="1" s="1" a="1"/>
  <c r="F13" i="1" s="1"/>
  <c r="N13" i="1"/>
  <c r="O33" i="1"/>
  <c r="O141" i="1"/>
  <c r="K291" i="1"/>
  <c r="S291" i="1"/>
  <c r="M197" i="1"/>
  <c r="T197" i="1"/>
  <c r="F197" i="1" s="1" a="1"/>
  <c r="F197" i="1" s="1"/>
  <c r="Q290" i="1"/>
  <c r="E290" i="1" s="1" a="1"/>
  <c r="E290" i="1" s="1"/>
  <c r="W290" i="1"/>
  <c r="N290" i="1"/>
  <c r="O35" i="1"/>
  <c r="U35" i="1"/>
  <c r="W134" i="1"/>
  <c r="K15" i="1"/>
  <c r="W15" i="1"/>
  <c r="M60" i="1"/>
  <c r="N60" i="1"/>
  <c r="P13" i="1"/>
  <c r="W13" i="1"/>
  <c r="V13" i="1"/>
  <c r="T33" i="1"/>
  <c r="F33" i="1" s="1" a="1"/>
  <c r="F33" i="1" s="1"/>
  <c r="V141" i="1"/>
  <c r="W291" i="1"/>
  <c r="O197" i="1"/>
  <c r="L197" i="1"/>
  <c r="L290" i="1"/>
  <c r="O290" i="1"/>
  <c r="M290" i="1"/>
  <c r="V35" i="1"/>
  <c r="X88" i="1"/>
  <c r="K216" i="1"/>
  <c r="Q134" i="1"/>
  <c r="E134" i="1" s="1" a="1"/>
  <c r="E134" i="1" s="1"/>
  <c r="T134" i="1"/>
  <c r="F134" i="1" s="1" a="1"/>
  <c r="F134" i="1" s="1"/>
  <c r="N15" i="1"/>
  <c r="X60" i="1"/>
  <c r="S60" i="1"/>
  <c r="L13" i="1"/>
  <c r="V33" i="1"/>
  <c r="N33" i="1"/>
  <c r="L33" i="1"/>
  <c r="X291" i="1"/>
  <c r="W197" i="1"/>
  <c r="K197" i="1"/>
  <c r="X290" i="1"/>
  <c r="V290" i="1"/>
  <c r="K35" i="1"/>
  <c r="T216" i="1"/>
  <c r="F216" i="1" s="1" a="1"/>
  <c r="F216" i="1" s="1"/>
  <c r="M8" i="1"/>
  <c r="O134" i="1"/>
  <c r="Q15" i="1"/>
  <c r="E15" i="1" s="1" a="1"/>
  <c r="E15" i="1" s="1"/>
  <c r="V15" i="1"/>
  <c r="P15" i="1"/>
  <c r="W60" i="1"/>
  <c r="U60" i="1"/>
  <c r="M13" i="1"/>
  <c r="K13" i="1"/>
  <c r="W33" i="1"/>
  <c r="Y290" i="1"/>
  <c r="X135" i="1"/>
  <c r="K90" i="1"/>
  <c r="O193" i="1"/>
  <c r="L193" i="1"/>
  <c r="O95" i="1"/>
  <c r="T95" i="1"/>
  <c r="F95" i="1" s="1" a="1"/>
  <c r="F95" i="1" s="1"/>
  <c r="N291" i="1"/>
  <c r="Q197" i="1"/>
  <c r="E197" i="1" s="1" a="1"/>
  <c r="E197" i="1" s="1"/>
  <c r="X35" i="1"/>
  <c r="W135" i="1"/>
  <c r="S135" i="1"/>
  <c r="N90" i="1"/>
  <c r="O90" i="1"/>
  <c r="M193" i="1"/>
  <c r="V193" i="1"/>
  <c r="Q95" i="1"/>
  <c r="E95" i="1" s="1" a="1"/>
  <c r="E95" i="1" s="1"/>
  <c r="S95" i="1"/>
  <c r="M95" i="1"/>
  <c r="L291" i="1"/>
  <c r="Y35" i="1"/>
  <c r="P135" i="1"/>
  <c r="M135" i="1"/>
  <c r="P90" i="1"/>
  <c r="X90" i="1"/>
  <c r="Y193" i="1"/>
  <c r="M246" i="1"/>
  <c r="V95" i="1"/>
  <c r="N197" i="1"/>
  <c r="Q135" i="1"/>
  <c r="E135" i="1" s="1" a="1"/>
  <c r="E135" i="1" s="1"/>
  <c r="Q90" i="1"/>
  <c r="E90" i="1" s="1" a="1"/>
  <c r="E90" i="1" s="1"/>
  <c r="M90" i="1"/>
  <c r="Q193" i="1"/>
  <c r="E193" i="1" s="1" a="1"/>
  <c r="E193" i="1" s="1"/>
  <c r="N193" i="1"/>
  <c r="N95" i="1"/>
  <c r="K95" i="1"/>
  <c r="V135" i="1"/>
  <c r="N135" i="1"/>
  <c r="L90" i="1"/>
  <c r="T90" i="1"/>
  <c r="F90" i="1" s="1" a="1"/>
  <c r="F90" i="1" s="1"/>
  <c r="S193" i="1"/>
  <c r="K193" i="1"/>
  <c r="W193" i="1"/>
  <c r="V246" i="1"/>
  <c r="P95" i="1"/>
  <c r="Y135" i="1"/>
  <c r="T135" i="1"/>
  <c r="F135" i="1" s="1" a="1"/>
  <c r="F135" i="1" s="1"/>
  <c r="K135" i="1"/>
  <c r="V90" i="1"/>
  <c r="N192" i="1"/>
  <c r="P193" i="1"/>
  <c r="T246" i="1"/>
  <c r="F246" i="1" s="1" a="1"/>
  <c r="F246" i="1" s="1"/>
  <c r="O246" i="1"/>
  <c r="U95" i="1"/>
  <c r="Y95" i="1"/>
  <c r="Q291" i="1"/>
  <c r="E291" i="1" s="1" a="1"/>
  <c r="E291" i="1" s="1"/>
  <c r="S290" i="1"/>
  <c r="N35" i="1"/>
  <c r="O135" i="1"/>
  <c r="U135" i="1"/>
  <c r="U90" i="1"/>
  <c r="W90" i="1"/>
  <c r="T193" i="1"/>
  <c r="F193" i="1" s="1" a="1"/>
  <c r="F193" i="1" s="1"/>
  <c r="W95" i="1"/>
  <c r="L95" i="1"/>
  <c r="L135" i="1"/>
  <c r="Y90" i="1"/>
  <c r="Y246" i="1"/>
  <c r="O161" i="1"/>
  <c r="Y161" i="1"/>
  <c r="O62" i="1"/>
  <c r="T62" i="1"/>
  <c r="F62" i="1" s="1" a="1"/>
  <c r="F62" i="1" s="1"/>
  <c r="X55" i="1"/>
  <c r="W246" i="1"/>
  <c r="M161" i="1"/>
  <c r="T161" i="1"/>
  <c r="F161" i="1" s="1" a="1"/>
  <c r="F161" i="1" s="1"/>
  <c r="Q62" i="1"/>
  <c r="E62" i="1" s="1" a="1"/>
  <c r="E62" i="1" s="1"/>
  <c r="V62" i="1"/>
  <c r="L62" i="1"/>
  <c r="T86" i="1"/>
  <c r="F86" i="1" s="1" a="1"/>
  <c r="F86" i="1" s="1"/>
  <c r="W86" i="1"/>
  <c r="U62" i="1"/>
  <c r="N62" i="1"/>
  <c r="M86" i="1"/>
  <c r="L86" i="1"/>
  <c r="Q161" i="1"/>
  <c r="E161" i="1" s="1" a="1"/>
  <c r="E161" i="1" s="1"/>
  <c r="U161" i="1"/>
  <c r="X62" i="1"/>
  <c r="Y86" i="1"/>
  <c r="X86" i="1"/>
  <c r="K55" i="1"/>
  <c r="T55" i="1"/>
  <c r="F55" i="1" s="1" a="1"/>
  <c r="F55" i="1" s="1"/>
  <c r="V161" i="1"/>
  <c r="K161" i="1"/>
  <c r="S62" i="1"/>
  <c r="S86" i="1"/>
  <c r="K86" i="1"/>
  <c r="X193" i="1"/>
  <c r="X95" i="1"/>
  <c r="S161" i="1"/>
  <c r="P62" i="1"/>
  <c r="Y62" i="1"/>
  <c r="Q86" i="1"/>
  <c r="E86" i="1" s="1" a="1"/>
  <c r="E86" i="1" s="1"/>
  <c r="N86" i="1"/>
  <c r="O86" i="1"/>
  <c r="S90" i="1"/>
  <c r="U193" i="1"/>
  <c r="N161" i="1"/>
  <c r="X161" i="1"/>
  <c r="M62" i="1"/>
  <c r="P86" i="1"/>
  <c r="U86" i="1"/>
  <c r="L161" i="1"/>
  <c r="K62" i="1"/>
  <c r="W62" i="1"/>
  <c r="V86" i="1"/>
  <c r="P55" i="1"/>
  <c r="M55" i="1"/>
  <c r="Q20" i="1"/>
  <c r="E20" i="1" s="1" a="1"/>
  <c r="E20" i="1" s="1"/>
  <c r="K20" i="1"/>
  <c r="Y142" i="1"/>
  <c r="Y177" i="1"/>
  <c r="L177" i="1"/>
  <c r="P144" i="1"/>
  <c r="T63" i="1"/>
  <c r="F63" i="1" s="1" a="1"/>
  <c r="F63" i="1" s="1"/>
  <c r="S102" i="1"/>
  <c r="N102" i="1"/>
  <c r="M167" i="1"/>
  <c r="O167" i="1"/>
  <c r="O55" i="1"/>
  <c r="Y55" i="1"/>
  <c r="Y20" i="1"/>
  <c r="W20" i="1"/>
  <c r="X142" i="1"/>
  <c r="X177" i="1"/>
  <c r="Q144" i="1"/>
  <c r="E144" i="1" s="1" a="1"/>
  <c r="E144" i="1" s="1"/>
  <c r="M144" i="1"/>
  <c r="Q63" i="1"/>
  <c r="E63" i="1" s="1" a="1"/>
  <c r="E63" i="1" s="1"/>
  <c r="S63" i="1"/>
  <c r="Y63" i="1"/>
  <c r="K102" i="1"/>
  <c r="Y102" i="1"/>
  <c r="W55" i="1"/>
  <c r="N20" i="1"/>
  <c r="S20" i="1"/>
  <c r="V142" i="1"/>
  <c r="P142" i="1"/>
  <c r="S177" i="1"/>
  <c r="L144" i="1"/>
  <c r="S144" i="1"/>
  <c r="N63" i="1"/>
  <c r="Q55" i="1"/>
  <c r="E55" i="1" s="1" a="1"/>
  <c r="E55" i="1" s="1"/>
  <c r="X20" i="1"/>
  <c r="L20" i="1"/>
  <c r="N142" i="1"/>
  <c r="S142" i="1"/>
  <c r="Q177" i="1"/>
  <c r="E177" i="1" s="1" a="1"/>
  <c r="E177" i="1" s="1"/>
  <c r="M177" i="1"/>
  <c r="O177" i="1"/>
  <c r="K144" i="1"/>
  <c r="O63" i="1"/>
  <c r="X63" i="1"/>
  <c r="N55" i="1"/>
  <c r="T20" i="1"/>
  <c r="F20" i="1" s="1" a="1"/>
  <c r="F20" i="1" s="1"/>
  <c r="P20" i="1"/>
  <c r="Q142" i="1"/>
  <c r="E142" i="1" s="1" a="1"/>
  <c r="E142" i="1" s="1"/>
  <c r="O142" i="1"/>
  <c r="T142" i="1"/>
  <c r="F142" i="1" s="1" a="1"/>
  <c r="F142" i="1" s="1"/>
  <c r="W177" i="1"/>
  <c r="P177" i="1"/>
  <c r="V144" i="1"/>
  <c r="W144" i="1"/>
  <c r="L63" i="1"/>
  <c r="V63" i="1"/>
  <c r="P102" i="1"/>
  <c r="W102" i="1"/>
  <c r="Y167" i="1"/>
  <c r="U20" i="1"/>
  <c r="W142" i="1"/>
  <c r="U142" i="1"/>
  <c r="K142" i="1"/>
  <c r="U177" i="1"/>
  <c r="N177" i="1"/>
  <c r="T144" i="1"/>
  <c r="F144" i="1" s="1" a="1"/>
  <c r="F144" i="1" s="1"/>
  <c r="U144" i="1"/>
  <c r="U63" i="1"/>
  <c r="U55" i="1"/>
  <c r="V55" i="1"/>
  <c r="V20" i="1"/>
  <c r="L142" i="1"/>
  <c r="V177" i="1"/>
  <c r="X144" i="1"/>
  <c r="N144" i="1"/>
  <c r="M63" i="1"/>
  <c r="K63" i="1"/>
  <c r="S55" i="1"/>
  <c r="L55" i="1"/>
  <c r="M20" i="1"/>
  <c r="O20" i="1"/>
  <c r="M142" i="1"/>
  <c r="T177" i="1"/>
  <c r="F177" i="1" s="1" a="1"/>
  <c r="F177" i="1" s="1"/>
  <c r="K177" i="1"/>
  <c r="O144" i="1"/>
  <c r="Y144" i="1"/>
  <c r="P63" i="1"/>
  <c r="W63" i="1"/>
  <c r="Q102" i="1"/>
  <c r="E102" i="1" s="1" a="1"/>
  <c r="E102" i="1" s="1"/>
  <c r="X102" i="1"/>
  <c r="T184" i="1"/>
  <c r="F184" i="1" s="1" a="1"/>
  <c r="F184" i="1" s="1"/>
  <c r="L184" i="1"/>
  <c r="Q67" i="1"/>
  <c r="E67" i="1" s="1" a="1"/>
  <c r="E67" i="1" s="1"/>
  <c r="M67" i="1"/>
  <c r="K67" i="1"/>
  <c r="P285" i="1"/>
  <c r="U173" i="1"/>
  <c r="L198" i="1"/>
  <c r="K30" i="1"/>
  <c r="O30" i="1"/>
  <c r="V72" i="1"/>
  <c r="K72" i="1"/>
  <c r="N255" i="1"/>
  <c r="P37" i="1"/>
  <c r="Q218" i="1"/>
  <c r="E218" i="1" s="1" a="1"/>
  <c r="E218" i="1" s="1"/>
  <c r="O218" i="1"/>
  <c r="X218" i="1"/>
  <c r="Q284" i="1"/>
  <c r="E284" i="1" s="1" a="1"/>
  <c r="E284" i="1" s="1"/>
  <c r="M102" i="1"/>
  <c r="V167" i="1"/>
  <c r="U184" i="1"/>
  <c r="O184" i="1"/>
  <c r="N67" i="1"/>
  <c r="T67" i="1"/>
  <c r="F67" i="1" s="1" a="1"/>
  <c r="F67" i="1" s="1"/>
  <c r="S67" i="1"/>
  <c r="W285" i="1"/>
  <c r="V173" i="1"/>
  <c r="U198" i="1"/>
  <c r="X198" i="1"/>
  <c r="N30" i="1"/>
  <c r="M30" i="1"/>
  <c r="T72" i="1"/>
  <c r="F72" i="1" s="1" a="1"/>
  <c r="F72" i="1" s="1"/>
  <c r="Q72" i="1"/>
  <c r="E72" i="1" s="1" a="1"/>
  <c r="E72" i="1" s="1"/>
  <c r="W278" i="1"/>
  <c r="K37" i="1"/>
  <c r="M37" i="1"/>
  <c r="W218" i="1"/>
  <c r="L218" i="1"/>
  <c r="L102" i="1"/>
  <c r="W184" i="1"/>
  <c r="M184" i="1"/>
  <c r="U67" i="1"/>
  <c r="Q285" i="1"/>
  <c r="E285" i="1" s="1" a="1"/>
  <c r="E285" i="1" s="1"/>
  <c r="K285" i="1"/>
  <c r="X285" i="1"/>
  <c r="Q173" i="1"/>
  <c r="E173" i="1" s="1" a="1"/>
  <c r="E173" i="1" s="1"/>
  <c r="X173" i="1"/>
  <c r="K173" i="1"/>
  <c r="S198" i="1"/>
  <c r="L30" i="1"/>
  <c r="W72" i="1"/>
  <c r="U72" i="1"/>
  <c r="P255" i="1"/>
  <c r="V255" i="1"/>
  <c r="Q278" i="1"/>
  <c r="E278" i="1" s="1" a="1"/>
  <c r="E278" i="1" s="1"/>
  <c r="X278" i="1"/>
  <c r="Y278" i="1"/>
  <c r="L37" i="1"/>
  <c r="W37" i="1"/>
  <c r="V102" i="1"/>
  <c r="L167" i="1"/>
  <c r="K167" i="1"/>
  <c r="V184" i="1"/>
  <c r="Y67" i="1"/>
  <c r="L67" i="1"/>
  <c r="U285" i="1"/>
  <c r="V285" i="1"/>
  <c r="T285" i="1"/>
  <c r="F285" i="1" s="1" a="1"/>
  <c r="F285" i="1" s="1"/>
  <c r="W173" i="1"/>
  <c r="T173" i="1"/>
  <c r="F173" i="1" s="1" a="1"/>
  <c r="F173" i="1" s="1"/>
  <c r="S173" i="1"/>
  <c r="P198" i="1"/>
  <c r="V198" i="1"/>
  <c r="P30" i="1"/>
  <c r="S72" i="1"/>
  <c r="P278" i="1"/>
  <c r="N278" i="1"/>
  <c r="T278" i="1"/>
  <c r="F278" i="1" s="1" a="1"/>
  <c r="F278" i="1" s="1"/>
  <c r="Q37" i="1"/>
  <c r="E37" i="1" s="1" a="1"/>
  <c r="E37" i="1" s="1"/>
  <c r="O37" i="1"/>
  <c r="V218" i="1"/>
  <c r="U102" i="1"/>
  <c r="T167" i="1"/>
  <c r="F167" i="1" s="1" a="1"/>
  <c r="F167" i="1" s="1"/>
  <c r="N167" i="1"/>
  <c r="N184" i="1"/>
  <c r="S285" i="1"/>
  <c r="L173" i="1"/>
  <c r="M173" i="1"/>
  <c r="Q198" i="1"/>
  <c r="E198" i="1" s="1" a="1"/>
  <c r="E198" i="1" s="1"/>
  <c r="M198" i="1"/>
  <c r="N198" i="1"/>
  <c r="Y30" i="1"/>
  <c r="M72" i="1"/>
  <c r="N72" i="1"/>
  <c r="Y72" i="1"/>
  <c r="X255" i="1"/>
  <c r="O278" i="1"/>
  <c r="L278" i="1"/>
  <c r="S37" i="1"/>
  <c r="N37" i="1"/>
  <c r="U37" i="1"/>
  <c r="N218" i="1"/>
  <c r="M218" i="1"/>
  <c r="P284" i="1"/>
  <c r="O102" i="1"/>
  <c r="P167" i="1"/>
  <c r="W167" i="1"/>
  <c r="S184" i="1"/>
  <c r="O67" i="1"/>
  <c r="V67" i="1"/>
  <c r="N285" i="1"/>
  <c r="O285" i="1"/>
  <c r="O173" i="1"/>
  <c r="N173" i="1"/>
  <c r="K198" i="1"/>
  <c r="T198" i="1"/>
  <c r="F198" i="1" s="1" a="1"/>
  <c r="F198" i="1" s="1"/>
  <c r="X30" i="1"/>
  <c r="U30" i="1"/>
  <c r="O72" i="1"/>
  <c r="P72" i="1"/>
  <c r="L255" i="1"/>
  <c r="V278" i="1"/>
  <c r="K278" i="1"/>
  <c r="X37" i="1"/>
  <c r="Y37" i="1"/>
  <c r="Y218" i="1"/>
  <c r="T102" i="1"/>
  <c r="F102" i="1" s="1" a="1"/>
  <c r="F102" i="1" s="1"/>
  <c r="S167" i="1"/>
  <c r="U167" i="1"/>
  <c r="Q184" i="1"/>
  <c r="E184" i="1" s="1" a="1"/>
  <c r="E184" i="1" s="1"/>
  <c r="K184" i="1"/>
  <c r="P184" i="1"/>
  <c r="X67" i="1"/>
  <c r="W67" i="1"/>
  <c r="Y285" i="1"/>
  <c r="Y173" i="1"/>
  <c r="P173" i="1"/>
  <c r="Y198" i="1"/>
  <c r="Q30" i="1"/>
  <c r="E30" i="1" s="1" a="1"/>
  <c r="E30" i="1" s="1"/>
  <c r="W30" i="1"/>
  <c r="V30" i="1"/>
  <c r="X72" i="1"/>
  <c r="L72" i="1"/>
  <c r="Y255" i="1"/>
  <c r="U278" i="1"/>
  <c r="V37" i="1"/>
  <c r="P218" i="1"/>
  <c r="Q167" i="1"/>
  <c r="E167" i="1" s="1" a="1"/>
  <c r="E167" i="1" s="1"/>
  <c r="X167" i="1"/>
  <c r="Y184" i="1"/>
  <c r="X184" i="1"/>
  <c r="P67" i="1"/>
  <c r="L285" i="1"/>
  <c r="M285" i="1"/>
  <c r="O198" i="1"/>
  <c r="W198" i="1"/>
  <c r="S30" i="1"/>
  <c r="T30" i="1"/>
  <c r="F30" i="1" s="1" a="1"/>
  <c r="F30" i="1" s="1"/>
  <c r="U255" i="1"/>
  <c r="M278" i="1"/>
  <c r="S278" i="1"/>
  <c r="T37" i="1"/>
  <c r="F37" i="1" s="1" a="1"/>
  <c r="F37" i="1" s="1"/>
  <c r="K218" i="1"/>
  <c r="T218" i="1"/>
  <c r="F218" i="1" s="1" a="1"/>
  <c r="F218" i="1" s="1"/>
  <c r="O284" i="1"/>
  <c r="U151" i="1"/>
  <c r="Q151" i="1"/>
  <c r="E151" i="1" s="1" a="1"/>
  <c r="E151" i="1" s="1"/>
  <c r="N91" i="1"/>
  <c r="V91" i="1"/>
  <c r="M41" i="1"/>
  <c r="L41" i="1"/>
  <c r="W148" i="1"/>
  <c r="U148" i="1"/>
  <c r="O148" i="1"/>
  <c r="K264" i="1"/>
  <c r="L264" i="1"/>
  <c r="O196" i="1"/>
  <c r="W196" i="1"/>
  <c r="Y124" i="1"/>
  <c r="V124" i="1"/>
  <c r="M226" i="1"/>
  <c r="L115" i="1"/>
  <c r="K53" i="1"/>
  <c r="K87" i="1"/>
  <c r="T98" i="1"/>
  <c r="F98" i="1" s="1" a="1"/>
  <c r="F98" i="1" s="1"/>
  <c r="V98" i="1"/>
  <c r="P49" i="1"/>
  <c r="S49" i="1"/>
  <c r="S140" i="1"/>
  <c r="Y140" i="1"/>
  <c r="U284" i="1"/>
  <c r="N151" i="1"/>
  <c r="W91" i="1"/>
  <c r="M91" i="1"/>
  <c r="Q48" i="1"/>
  <c r="E48" i="1" s="1" a="1"/>
  <c r="E48" i="1" s="1"/>
  <c r="O48" i="1"/>
  <c r="K48" i="1"/>
  <c r="T41" i="1"/>
  <c r="F41" i="1" s="1" a="1"/>
  <c r="F41" i="1" s="1"/>
  <c r="T215" i="1"/>
  <c r="F215" i="1" s="1" a="1"/>
  <c r="F215" i="1" s="1"/>
  <c r="W215" i="1"/>
  <c r="S264" i="1"/>
  <c r="Q196" i="1"/>
  <c r="E196" i="1" s="1" a="1"/>
  <c r="E196" i="1" s="1"/>
  <c r="S124" i="1"/>
  <c r="K124" i="1"/>
  <c r="Q226" i="1"/>
  <c r="E226" i="1" s="1" a="1"/>
  <c r="E226" i="1" s="1"/>
  <c r="V226" i="1"/>
  <c r="X115" i="1"/>
  <c r="M115" i="1"/>
  <c r="Q53" i="1"/>
  <c r="E53" i="1" s="1" a="1"/>
  <c r="E53" i="1" s="1"/>
  <c r="S53" i="1"/>
  <c r="T53" i="1"/>
  <c r="F53" i="1" s="1" a="1"/>
  <c r="F53" i="1" s="1"/>
  <c r="X87" i="1"/>
  <c r="P87" i="1"/>
  <c r="W98" i="1"/>
  <c r="O98" i="1"/>
  <c r="W49" i="1"/>
  <c r="U140" i="1"/>
  <c r="W140" i="1"/>
  <c r="Y284" i="1"/>
  <c r="S284" i="1"/>
  <c r="K151" i="1"/>
  <c r="M151" i="1"/>
  <c r="S91" i="1"/>
  <c r="M48" i="1"/>
  <c r="U48" i="1"/>
  <c r="N48" i="1"/>
  <c r="U41" i="1"/>
  <c r="W41" i="1"/>
  <c r="Y215" i="1"/>
  <c r="N215" i="1"/>
  <c r="P148" i="1"/>
  <c r="L148" i="1"/>
  <c r="W264" i="1"/>
  <c r="X196" i="1"/>
  <c r="N196" i="1"/>
  <c r="M196" i="1"/>
  <c r="X124" i="1"/>
  <c r="P226" i="1"/>
  <c r="N226" i="1"/>
  <c r="U115" i="1"/>
  <c r="Y115" i="1"/>
  <c r="W53" i="1"/>
  <c r="L53" i="1"/>
  <c r="Y87" i="1"/>
  <c r="L98" i="1"/>
  <c r="T49" i="1"/>
  <c r="F49" i="1" s="1" a="1"/>
  <c r="F49" i="1" s="1"/>
  <c r="N49" i="1"/>
  <c r="K140" i="1"/>
  <c r="L140" i="1"/>
  <c r="X40" i="1"/>
  <c r="L40" i="1"/>
  <c r="M284" i="1"/>
  <c r="W284" i="1"/>
  <c r="X151" i="1"/>
  <c r="S151" i="1"/>
  <c r="L91" i="1"/>
  <c r="P91" i="1"/>
  <c r="P48" i="1"/>
  <c r="V48" i="1"/>
  <c r="S41" i="1"/>
  <c r="P215" i="1"/>
  <c r="S148" i="1"/>
  <c r="N148" i="1"/>
  <c r="V264" i="1"/>
  <c r="T196" i="1"/>
  <c r="F196" i="1" s="1" a="1"/>
  <c r="F196" i="1" s="1"/>
  <c r="P196" i="1"/>
  <c r="T124" i="1"/>
  <c r="F124" i="1" s="1" a="1"/>
  <c r="F124" i="1" s="1"/>
  <c r="K226" i="1"/>
  <c r="U226" i="1"/>
  <c r="V115" i="1"/>
  <c r="K115" i="1"/>
  <c r="O53" i="1"/>
  <c r="Q87" i="1"/>
  <c r="E87" i="1" s="1" a="1"/>
  <c r="E87" i="1" s="1"/>
  <c r="N87" i="1"/>
  <c r="T87" i="1"/>
  <c r="F87" i="1" s="1" a="1"/>
  <c r="F87" i="1" s="1"/>
  <c r="P98" i="1"/>
  <c r="N98" i="1"/>
  <c r="Y49" i="1"/>
  <c r="X140" i="1"/>
  <c r="V140" i="1"/>
  <c r="T40" i="1"/>
  <c r="F40" i="1" s="1" a="1"/>
  <c r="F40" i="1" s="1"/>
  <c r="Y40" i="1"/>
  <c r="K284" i="1"/>
  <c r="X284" i="1"/>
  <c r="L151" i="1"/>
  <c r="O151" i="1"/>
  <c r="U91" i="1"/>
  <c r="T48" i="1"/>
  <c r="F48" i="1" s="1" a="1"/>
  <c r="F48" i="1" s="1"/>
  <c r="V41" i="1"/>
  <c r="M215" i="1"/>
  <c r="K148" i="1"/>
  <c r="Y148" i="1"/>
  <c r="T264" i="1"/>
  <c r="F264" i="1" s="1" a="1"/>
  <c r="F264" i="1" s="1"/>
  <c r="Y264" i="1"/>
  <c r="Y196" i="1"/>
  <c r="S196" i="1"/>
  <c r="U124" i="1"/>
  <c r="S226" i="1"/>
  <c r="Y226" i="1"/>
  <c r="P115" i="1"/>
  <c r="P53" i="1"/>
  <c r="X53" i="1"/>
  <c r="M87" i="1"/>
  <c r="W87" i="1"/>
  <c r="V87" i="1"/>
  <c r="X98" i="1"/>
  <c r="K98" i="1"/>
  <c r="O49" i="1"/>
  <c r="X49" i="1"/>
  <c r="T140" i="1"/>
  <c r="F140" i="1" s="1" a="1"/>
  <c r="F140" i="1" s="1"/>
  <c r="S218" i="1"/>
  <c r="N284" i="1"/>
  <c r="T284" i="1"/>
  <c r="F284" i="1" s="1" a="1"/>
  <c r="F284" i="1" s="1"/>
  <c r="T151" i="1"/>
  <c r="F151" i="1" s="1" a="1"/>
  <c r="F151" i="1" s="1"/>
  <c r="T91" i="1"/>
  <c r="F91" i="1" s="1" a="1"/>
  <c r="F91" i="1" s="1"/>
  <c r="S48" i="1"/>
  <c r="W48" i="1"/>
  <c r="X41" i="1"/>
  <c r="N41" i="1"/>
  <c r="Q215" i="1"/>
  <c r="E215" i="1" s="1" a="1"/>
  <c r="E215" i="1" s="1"/>
  <c r="O215" i="1"/>
  <c r="K215" i="1"/>
  <c r="V148" i="1"/>
  <c r="X148" i="1"/>
  <c r="X264" i="1"/>
  <c r="Q264" i="1"/>
  <c r="E264" i="1" s="1" a="1"/>
  <c r="E264" i="1" s="1"/>
  <c r="M264" i="1"/>
  <c r="U196" i="1"/>
  <c r="O124" i="1"/>
  <c r="W124" i="1"/>
  <c r="W226" i="1"/>
  <c r="O226" i="1"/>
  <c r="Q115" i="1"/>
  <c r="E115" i="1" s="1" a="1"/>
  <c r="E115" i="1" s="1"/>
  <c r="W115" i="1"/>
  <c r="S115" i="1"/>
  <c r="V53" i="1"/>
  <c r="O87" i="1"/>
  <c r="S87" i="1"/>
  <c r="Q98" i="1"/>
  <c r="E98" i="1" s="1" a="1"/>
  <c r="E98" i="1" s="1"/>
  <c r="Y98" i="1"/>
  <c r="Q49" i="1"/>
  <c r="E49" i="1" s="1" a="1"/>
  <c r="E49" i="1" s="1"/>
  <c r="M49" i="1"/>
  <c r="Q140" i="1"/>
  <c r="E140" i="1" s="1" a="1"/>
  <c r="E140" i="1" s="1"/>
  <c r="O140" i="1"/>
  <c r="N140" i="1"/>
  <c r="P40" i="1"/>
  <c r="U218" i="1"/>
  <c r="P151" i="1"/>
  <c r="W151" i="1"/>
  <c r="O91" i="1"/>
  <c r="Y91" i="1"/>
  <c r="Y48" i="1"/>
  <c r="X48" i="1"/>
  <c r="Q41" i="1"/>
  <c r="E41" i="1" s="1" a="1"/>
  <c r="E41" i="1" s="1"/>
  <c r="K41" i="1"/>
  <c r="P41" i="1"/>
  <c r="V215" i="1"/>
  <c r="U215" i="1"/>
  <c r="S215" i="1"/>
  <c r="M148" i="1"/>
  <c r="U264" i="1"/>
  <c r="P264" i="1"/>
  <c r="K196" i="1"/>
  <c r="V196" i="1"/>
  <c r="N124" i="1"/>
  <c r="L124" i="1"/>
  <c r="X226" i="1"/>
  <c r="N115" i="1"/>
  <c r="O115" i="1"/>
  <c r="U53" i="1"/>
  <c r="M53" i="1"/>
  <c r="M98" i="1"/>
  <c r="S98" i="1"/>
  <c r="K49" i="1"/>
  <c r="L49" i="1"/>
  <c r="P140" i="1"/>
  <c r="M140" i="1"/>
  <c r="L284" i="1"/>
  <c r="V284" i="1"/>
  <c r="V151" i="1"/>
  <c r="Y151" i="1"/>
  <c r="Q91" i="1"/>
  <c r="E91" i="1" s="1" a="1"/>
  <c r="E91" i="1" s="1"/>
  <c r="K91" i="1"/>
  <c r="X91" i="1"/>
  <c r="L48" i="1"/>
  <c r="Y41" i="1"/>
  <c r="O41" i="1"/>
  <c r="L215" i="1"/>
  <c r="X215" i="1"/>
  <c r="Q148" i="1"/>
  <c r="E148" i="1" s="1" a="1"/>
  <c r="E148" i="1" s="1"/>
  <c r="T148" i="1"/>
  <c r="F148" i="1" s="1" a="1"/>
  <c r="F148" i="1" s="1"/>
  <c r="O264" i="1"/>
  <c r="N264" i="1"/>
  <c r="L196" i="1"/>
  <c r="Q124" i="1"/>
  <c r="E124" i="1" s="1" a="1"/>
  <c r="E124" i="1" s="1"/>
  <c r="P124" i="1"/>
  <c r="M124" i="1"/>
  <c r="Y53" i="1"/>
  <c r="M40" i="1"/>
  <c r="S71" i="1"/>
  <c r="V71" i="1"/>
  <c r="O174" i="1"/>
  <c r="Y174" i="1"/>
  <c r="O116" i="1"/>
  <c r="T116" i="1"/>
  <c r="F116" i="1" s="1" a="1"/>
  <c r="F116" i="1" s="1"/>
  <c r="U119" i="1"/>
  <c r="W132" i="1"/>
  <c r="U125" i="1"/>
  <c r="S162" i="1"/>
  <c r="M162" i="1"/>
  <c r="S183" i="1"/>
  <c r="N5" i="1"/>
  <c r="Y5" i="1"/>
  <c r="T162" i="1"/>
  <c r="F162" i="1" s="1" a="1"/>
  <c r="F162" i="1" s="1"/>
  <c r="T115" i="1"/>
  <c r="F115" i="1" s="1" a="1"/>
  <c r="F115" i="1" s="1"/>
  <c r="U87" i="1"/>
  <c r="O40" i="1"/>
  <c r="N40" i="1"/>
  <c r="Y71" i="1"/>
  <c r="M71" i="1"/>
  <c r="U174" i="1"/>
  <c r="X174" i="1"/>
  <c r="K116" i="1"/>
  <c r="X116" i="1"/>
  <c r="K119" i="1"/>
  <c r="P119" i="1"/>
  <c r="K132" i="1"/>
  <c r="X132" i="1"/>
  <c r="T29" i="1"/>
  <c r="F29" i="1" s="1" a="1"/>
  <c r="F29" i="1" s="1"/>
  <c r="S29" i="1"/>
  <c r="Q162" i="1"/>
  <c r="E162" i="1" s="1" a="1"/>
  <c r="E162" i="1" s="1"/>
  <c r="P162" i="1"/>
  <c r="U183" i="1"/>
  <c r="U5" i="1"/>
  <c r="W29" i="1"/>
  <c r="L87" i="1"/>
  <c r="S40" i="1"/>
  <c r="T71" i="1"/>
  <c r="F71" i="1" s="1" a="1"/>
  <c r="F71" i="1" s="1"/>
  <c r="K71" i="1"/>
  <c r="P174" i="1"/>
  <c r="U116" i="1"/>
  <c r="W128" i="1"/>
  <c r="M128" i="1"/>
  <c r="T119" i="1"/>
  <c r="F119" i="1" s="1" a="1"/>
  <c r="F119" i="1" s="1"/>
  <c r="N119" i="1"/>
  <c r="P132" i="1"/>
  <c r="K29" i="1"/>
  <c r="O29" i="1"/>
  <c r="N162" i="1"/>
  <c r="O162" i="1"/>
  <c r="N183" i="1"/>
  <c r="T183" i="1"/>
  <c r="F183" i="1" s="1" a="1"/>
  <c r="F183" i="1" s="1"/>
  <c r="X5" i="1"/>
  <c r="M183" i="1"/>
  <c r="U98" i="1"/>
  <c r="N174" i="1"/>
  <c r="T174" i="1"/>
  <c r="F174" i="1" s="1" a="1"/>
  <c r="F174" i="1" s="1"/>
  <c r="Q116" i="1"/>
  <c r="E116" i="1" s="1" a="1"/>
  <c r="E116" i="1" s="1"/>
  <c r="V116" i="1"/>
  <c r="L116" i="1"/>
  <c r="Q119" i="1"/>
  <c r="E119" i="1" s="1" a="1"/>
  <c r="E119" i="1" s="1"/>
  <c r="O119" i="1"/>
  <c r="V119" i="1"/>
  <c r="S132" i="1"/>
  <c r="T132" i="1"/>
  <c r="F132" i="1" s="1" a="1"/>
  <c r="F132" i="1" s="1"/>
  <c r="N29" i="1"/>
  <c r="Y29" i="1"/>
  <c r="T125" i="1"/>
  <c r="F125" i="1" s="1" a="1"/>
  <c r="F125" i="1" s="1"/>
  <c r="U162" i="1"/>
  <c r="P183" i="1"/>
  <c r="L183" i="1"/>
  <c r="Y162" i="1"/>
  <c r="U40" i="1"/>
  <c r="W71" i="1"/>
  <c r="L174" i="1"/>
  <c r="P116" i="1"/>
  <c r="M116" i="1"/>
  <c r="M119" i="1"/>
  <c r="X119" i="1"/>
  <c r="Y132" i="1"/>
  <c r="U29" i="1"/>
  <c r="M29" i="1"/>
  <c r="Y125" i="1"/>
  <c r="W162" i="1"/>
  <c r="W183" i="1"/>
  <c r="V183" i="1"/>
  <c r="L226" i="1"/>
  <c r="P71" i="1"/>
  <c r="X71" i="1"/>
  <c r="V174" i="1"/>
  <c r="Y116" i="1"/>
  <c r="L119" i="1"/>
  <c r="Q132" i="1"/>
  <c r="E132" i="1" s="1" a="1"/>
  <c r="E132" i="1" s="1"/>
  <c r="L132" i="1"/>
  <c r="Q29" i="1"/>
  <c r="E29" i="1" s="1" a="1"/>
  <c r="E29" i="1" s="1"/>
  <c r="L29" i="1"/>
  <c r="L162" i="1"/>
  <c r="K162" i="1"/>
  <c r="Q183" i="1"/>
  <c r="E183" i="1" s="1" a="1"/>
  <c r="E183" i="1" s="1"/>
  <c r="K183" i="1"/>
  <c r="Q5" i="1"/>
  <c r="E5" i="1" s="1" a="1"/>
  <c r="E5" i="1" s="1"/>
  <c r="T226" i="1"/>
  <c r="F226" i="1" s="1" a="1"/>
  <c r="F226" i="1" s="1"/>
  <c r="U49" i="1"/>
  <c r="Q40" i="1"/>
  <c r="E40" i="1" s="1" a="1"/>
  <c r="E40" i="1" s="1"/>
  <c r="W40" i="1"/>
  <c r="Q71" i="1"/>
  <c r="E71" i="1" s="1" a="1"/>
  <c r="E71" i="1" s="1"/>
  <c r="L71" i="1"/>
  <c r="U71" i="1"/>
  <c r="K174" i="1"/>
  <c r="M174" i="1"/>
  <c r="S116" i="1"/>
  <c r="S119" i="1"/>
  <c r="N132" i="1"/>
  <c r="O132" i="1"/>
  <c r="V132" i="1"/>
  <c r="P29" i="1"/>
  <c r="X29" i="1"/>
  <c r="V162" i="1"/>
  <c r="X162" i="1"/>
  <c r="Y183" i="1"/>
  <c r="X183" i="1"/>
  <c r="K5" i="1"/>
  <c r="V5" i="1"/>
  <c r="V29" i="1"/>
  <c r="O183" i="1"/>
  <c r="N53" i="1"/>
  <c r="V49" i="1"/>
  <c r="K40" i="1"/>
  <c r="V40" i="1"/>
  <c r="O71" i="1"/>
  <c r="N71" i="1"/>
  <c r="Q174" i="1"/>
  <c r="E174" i="1" s="1" a="1"/>
  <c r="E174" i="1" s="1"/>
  <c r="S174" i="1"/>
  <c r="W174" i="1"/>
  <c r="W116" i="1"/>
  <c r="N116" i="1"/>
  <c r="Y119" i="1"/>
  <c r="W119" i="1"/>
  <c r="U132" i="1"/>
  <c r="M132" i="1"/>
  <c r="N25" i="1"/>
  <c r="P270" i="1"/>
  <c r="V97" i="1"/>
  <c r="Q97" i="1"/>
  <c r="E97" i="1" s="1" a="1"/>
  <c r="E97" i="1" s="1"/>
  <c r="U97" i="1"/>
  <c r="U77" i="1"/>
  <c r="W161" i="1"/>
  <c r="M97" i="1"/>
  <c r="P108" i="1"/>
  <c r="Y287" i="1"/>
  <c r="W280" i="1"/>
  <c r="V168" i="1"/>
  <c r="Q270" i="1"/>
  <c r="E270" i="1" s="1" a="1"/>
  <c r="E270" i="1" s="1"/>
  <c r="O88" i="1"/>
  <c r="K77" i="1"/>
  <c r="K141" i="1"/>
  <c r="W141" i="1"/>
  <c r="V108" i="1"/>
  <c r="T168" i="1"/>
  <c r="F168" i="1" s="1" a="1"/>
  <c r="F168" i="1" s="1"/>
  <c r="S270" i="1"/>
  <c r="K287" i="1"/>
  <c r="Y191" i="1"/>
  <c r="Q88" i="1"/>
  <c r="E88" i="1" s="1" a="1"/>
  <c r="E88" i="1" s="1"/>
  <c r="M192" i="1"/>
  <c r="W101" i="1"/>
  <c r="V191" i="1"/>
  <c r="W108" i="1"/>
  <c r="L88" i="1"/>
  <c r="M11" i="1"/>
  <c r="Y10" i="1"/>
  <c r="L52" i="1"/>
  <c r="W24" i="1"/>
  <c r="W7" i="1"/>
  <c r="W25" i="1"/>
  <c r="N19" i="1"/>
  <c r="K54" i="1"/>
  <c r="U11" i="1"/>
  <c r="O22" i="1"/>
  <c r="V46" i="1"/>
  <c r="M22" i="1"/>
  <c r="Y7" i="1"/>
  <c r="A195" i="1"/>
  <c r="A187" i="1"/>
  <c r="A28" i="1"/>
  <c r="U24" i="1"/>
  <c r="T44" i="1"/>
  <c r="F44" i="1" s="1" a="1"/>
  <c r="F44" i="1" s="1"/>
  <c r="U50" i="1"/>
  <c r="M24" i="1"/>
  <c r="P44" i="1"/>
  <c r="X24" i="1"/>
  <c r="Y46" i="1"/>
  <c r="K44" i="1"/>
  <c r="L36" i="1"/>
  <c r="P46" i="1"/>
  <c r="V57" i="1"/>
  <c r="K38" i="1"/>
  <c r="X25" i="1"/>
  <c r="P36" i="1"/>
  <c r="S58" i="1"/>
  <c r="K36" i="1"/>
  <c r="T22" i="1"/>
  <c r="F22" i="1" s="1" a="1"/>
  <c r="F22" i="1" s="1"/>
  <c r="Y19" i="1"/>
  <c r="M19" i="1"/>
  <c r="P11" i="1"/>
  <c r="O10" i="1"/>
  <c r="N52" i="1"/>
  <c r="U7" i="1"/>
  <c r="T54" i="1"/>
  <c r="F54" i="1" s="1" a="1"/>
  <c r="F54" i="1" s="1"/>
  <c r="V19" i="1"/>
  <c r="L11" i="1"/>
  <c r="L10" i="1"/>
  <c r="O54" i="1"/>
  <c r="Q10" i="1"/>
  <c r="E10" i="1" s="1" a="1"/>
  <c r="E10" i="1" s="1"/>
  <c r="T10" i="1"/>
  <c r="F10" i="1" s="1" a="1"/>
  <c r="F10" i="1" s="1"/>
  <c r="A118" i="1"/>
  <c r="V7" i="1"/>
  <c r="A47" i="1"/>
  <c r="M38" i="1"/>
  <c r="Q51" i="1"/>
  <c r="E51" i="1" s="1" a="1"/>
  <c r="E51" i="1" s="1"/>
  <c r="O36" i="1"/>
  <c r="Y51" i="1"/>
  <c r="W58" i="1"/>
  <c r="S46" i="1"/>
  <c r="U46" i="1"/>
  <c r="K22" i="1"/>
  <c r="U10" i="1"/>
  <c r="L19" i="1"/>
  <c r="Y16" i="1"/>
  <c r="K11" i="1"/>
  <c r="T25" i="1"/>
  <c r="F25" i="1" s="1" a="1"/>
  <c r="F25" i="1" s="1"/>
  <c r="V54" i="1"/>
  <c r="L22" i="1"/>
  <c r="X52" i="1"/>
  <c r="U22" i="1"/>
  <c r="W19" i="1"/>
  <c r="O16" i="1"/>
  <c r="L24" i="1"/>
  <c r="O19" i="1"/>
  <c r="V10" i="1"/>
  <c r="A4" i="1"/>
  <c r="W11" i="1"/>
  <c r="A73" i="1"/>
  <c r="A172" i="1"/>
  <c r="S24" i="1"/>
  <c r="Y58" i="1"/>
  <c r="K57" i="1"/>
  <c r="T58" i="1"/>
  <c r="F58" i="1" s="1" a="1"/>
  <c r="F58" i="1" s="1"/>
  <c r="Q57" i="1"/>
  <c r="E57" i="1" s="1" a="1"/>
  <c r="E57" i="1" s="1"/>
  <c r="L25" i="1"/>
  <c r="K51" i="1"/>
  <c r="Q46" i="1"/>
  <c r="E46" i="1" s="1" a="1"/>
  <c r="E46" i="1" s="1"/>
  <c r="Y52" i="1"/>
  <c r="S25" i="1"/>
  <c r="Q38" i="1"/>
  <c r="E38" i="1" s="1" a="1"/>
  <c r="E38" i="1" s="1"/>
  <c r="Q25" i="1"/>
  <c r="E25" i="1" s="1" a="1"/>
  <c r="E25" i="1" s="1"/>
  <c r="Y57" i="1"/>
  <c r="V11" i="1"/>
  <c r="X36" i="1"/>
  <c r="X7" i="1"/>
  <c r="X19" i="1"/>
  <c r="L16" i="1"/>
  <c r="S52" i="1"/>
  <c r="N11" i="1"/>
  <c r="N10" i="1"/>
  <c r="Q54" i="1"/>
  <c r="E54" i="1" s="1" a="1"/>
  <c r="E54" i="1" s="1"/>
  <c r="K24" i="1"/>
  <c r="Q7" i="1"/>
  <c r="E7" i="1" s="1" a="1"/>
  <c r="E7" i="1" s="1"/>
  <c r="T51" i="1"/>
  <c r="F51" i="1" s="1" a="1"/>
  <c r="F51" i="1" s="1"/>
  <c r="N54" i="1"/>
  <c r="T52" i="1"/>
  <c r="F52" i="1" s="1" a="1"/>
  <c r="F52" i="1" s="1"/>
  <c r="S19" i="1"/>
  <c r="M16" i="1"/>
  <c r="S7" i="1"/>
  <c r="A237" i="1"/>
  <c r="A27" i="1"/>
  <c r="A149" i="1"/>
  <c r="A146" i="1"/>
  <c r="V166" i="1"/>
  <c r="Y166" i="1"/>
  <c r="X166" i="1"/>
  <c r="S166" i="1"/>
  <c r="K166" i="1"/>
  <c r="Q166" i="1"/>
  <c r="E166" i="1" s="1" a="1"/>
  <c r="E166" i="1" s="1"/>
  <c r="N166" i="1"/>
  <c r="O166" i="1"/>
  <c r="M166" i="1"/>
  <c r="W166" i="1"/>
  <c r="N286" i="1"/>
  <c r="U166" i="1"/>
  <c r="W286" i="1"/>
  <c r="T166" i="1"/>
  <c r="F166" i="1" s="1" a="1"/>
  <c r="F166" i="1" s="1"/>
  <c r="T286" i="1"/>
  <c r="F286" i="1" s="1" a="1"/>
  <c r="F286" i="1" s="1"/>
  <c r="Y286" i="1"/>
  <c r="P166" i="1"/>
  <c r="M286" i="1"/>
  <c r="K286" i="1"/>
  <c r="Q286" i="1"/>
  <c r="E286" i="1" s="1" a="1"/>
  <c r="E286" i="1" s="1"/>
  <c r="S286" i="1"/>
  <c r="U286" i="1"/>
  <c r="L99" i="1"/>
  <c r="S99" i="1"/>
  <c r="O99" i="1"/>
  <c r="K99" i="1"/>
  <c r="Y99" i="1"/>
  <c r="U99" i="1"/>
  <c r="N99" i="1"/>
  <c r="X99" i="1"/>
  <c r="T99" i="1"/>
  <c r="F99" i="1" s="1" a="1"/>
  <c r="F99" i="1" s="1"/>
  <c r="P99" i="1"/>
  <c r="V99" i="1"/>
  <c r="W99" i="1"/>
  <c r="M99" i="1"/>
  <c r="Q99" i="1"/>
  <c r="E99" i="1" s="1" a="1"/>
  <c r="E99" i="1" s="1"/>
  <c r="V286" i="1"/>
  <c r="O286" i="1"/>
  <c r="X286" i="1"/>
  <c r="P286" i="1"/>
  <c r="V59" i="1"/>
  <c r="X59" i="1"/>
  <c r="Q59" i="1"/>
  <c r="E59" i="1" s="1" a="1"/>
  <c r="E59" i="1" s="1"/>
  <c r="T59" i="1"/>
  <c r="F59" i="1" s="1" a="1"/>
  <c r="F59" i="1" s="1"/>
  <c r="N59" i="1"/>
  <c r="L59" i="1"/>
  <c r="W59" i="1"/>
  <c r="P59" i="1"/>
  <c r="Y59" i="1"/>
  <c r="O59" i="1"/>
  <c r="U59" i="1"/>
  <c r="K59" i="1"/>
  <c r="S59" i="1"/>
  <c r="M59" i="1"/>
  <c r="Q165" i="1"/>
  <c r="E165" i="1" s="1" a="1"/>
  <c r="E165" i="1" s="1"/>
  <c r="N165" i="1"/>
  <c r="K165" i="1"/>
  <c r="P165" i="1"/>
  <c r="T165" i="1"/>
  <c r="F165" i="1" s="1" a="1"/>
  <c r="F165" i="1" s="1"/>
  <c r="Y165" i="1"/>
  <c r="X165" i="1"/>
  <c r="W165" i="1"/>
  <c r="U165" i="1"/>
  <c r="S165" i="1"/>
  <c r="L165" i="1"/>
  <c r="M165" i="1"/>
  <c r="V165" i="1"/>
  <c r="O165" i="1"/>
  <c r="K109" i="1"/>
  <c r="P109" i="1"/>
  <c r="N109" i="1"/>
  <c r="Q109" i="1"/>
  <c r="E109" i="1" s="1" a="1"/>
  <c r="E109" i="1" s="1"/>
  <c r="V109" i="1"/>
  <c r="O109" i="1"/>
  <c r="Y109" i="1"/>
  <c r="M109" i="1"/>
  <c r="X109" i="1"/>
  <c r="U109" i="1"/>
  <c r="L109" i="1"/>
  <c r="S109" i="1"/>
  <c r="T109" i="1"/>
  <c r="F109" i="1" s="1" a="1"/>
  <c r="F109" i="1" s="1"/>
  <c r="W109" i="1"/>
  <c r="K15" i="5" a="1"/>
  <c r="L15" i="5" a="1"/>
  <c r="N17" i="5" a="1"/>
  <c r="K17" i="5" a="1"/>
  <c r="N16" i="5" a="1"/>
  <c r="K246" i="1" l="1"/>
  <c r="X246" i="1"/>
  <c r="L202" i="1"/>
  <c r="N125" i="1"/>
  <c r="T189" i="1"/>
  <c r="F189" i="1" s="1" a="1"/>
  <c r="F189" i="1" s="1"/>
  <c r="V125" i="1"/>
  <c r="V189" i="1"/>
  <c r="S128" i="1"/>
  <c r="K125" i="1"/>
  <c r="P246" i="1"/>
  <c r="L50" i="1"/>
  <c r="X128" i="1"/>
  <c r="N128" i="1"/>
  <c r="L125" i="1"/>
  <c r="M125" i="1"/>
  <c r="T50" i="1"/>
  <c r="F50" i="1" s="1" a="1"/>
  <c r="F50" i="1" s="1"/>
  <c r="W211" i="1"/>
  <c r="P173" i="9"/>
  <c r="U128" i="1"/>
  <c r="S189" i="1"/>
  <c r="U189" i="1"/>
  <c r="L189" i="1"/>
  <c r="K202" i="9"/>
  <c r="S211" i="1"/>
  <c r="V128" i="1"/>
  <c r="O128" i="1"/>
  <c r="X50" i="1"/>
  <c r="S155" i="9"/>
  <c r="T155" i="9"/>
  <c r="F155" i="9" s="1" a="1"/>
  <c r="F155" i="9" s="1"/>
  <c r="Y128" i="1"/>
  <c r="Q125" i="1"/>
  <c r="E125" i="1" s="1" a="1"/>
  <c r="E125" i="1" s="1"/>
  <c r="Q189" i="1"/>
  <c r="E189" i="1" s="1" a="1"/>
  <c r="E189" i="1" s="1"/>
  <c r="N173" i="9"/>
  <c r="T304" i="1"/>
  <c r="F304" i="1" s="1" a="1"/>
  <c r="F304" i="1" s="1"/>
  <c r="P304" i="1"/>
  <c r="V304" i="1"/>
  <c r="L128" i="1"/>
  <c r="K189" i="1"/>
  <c r="Y189" i="1"/>
  <c r="P125" i="1"/>
  <c r="N189" i="1"/>
  <c r="W125" i="1"/>
  <c r="Q128" i="1"/>
  <c r="E128" i="1" s="1" a="1"/>
  <c r="E128" i="1" s="1"/>
  <c r="T128" i="1"/>
  <c r="F128" i="1" s="1" a="1"/>
  <c r="F128" i="1" s="1"/>
  <c r="S125" i="1"/>
  <c r="K128" i="1"/>
  <c r="S153" i="1"/>
  <c r="K304" i="1"/>
  <c r="W304" i="1"/>
  <c r="Q202" i="9"/>
  <c r="E202" i="9" s="1" a="1"/>
  <c r="E202" i="9" s="1"/>
  <c r="Q66" i="9"/>
  <c r="E66" i="9" s="1" a="1"/>
  <c r="E66" i="9" s="1"/>
  <c r="L66" i="9"/>
  <c r="S202" i="9"/>
  <c r="S255" i="1"/>
  <c r="Q246" i="1"/>
  <c r="E246" i="1" s="1" a="1"/>
  <c r="E246" i="1" s="1"/>
  <c r="M173" i="9"/>
  <c r="Q173" i="9"/>
  <c r="E173" i="9" s="1" a="1"/>
  <c r="E173" i="9" s="1"/>
  <c r="W215" i="9"/>
  <c r="V130" i="1"/>
  <c r="K189" i="9"/>
  <c r="W50" i="1"/>
  <c r="M202" i="9"/>
  <c r="T256" i="1"/>
  <c r="F256" i="1" s="1" a="1"/>
  <c r="F256" i="1" s="1"/>
  <c r="L304" i="1"/>
  <c r="X66" i="9"/>
  <c r="U177" i="9"/>
  <c r="P177" i="9"/>
  <c r="O5" i="1"/>
  <c r="S246" i="1"/>
  <c r="U246" i="1"/>
  <c r="W189" i="1"/>
  <c r="M189" i="1"/>
  <c r="O189" i="1"/>
  <c r="T177" i="9"/>
  <c r="F177" i="9" s="1" a="1"/>
  <c r="F177" i="9" s="1"/>
  <c r="O189" i="9"/>
  <c r="X125" i="1"/>
  <c r="M5" i="1"/>
  <c r="O125" i="1"/>
  <c r="O255" i="1"/>
  <c r="X173" i="9"/>
  <c r="M193" i="9"/>
  <c r="S258" i="1"/>
  <c r="T130" i="1"/>
  <c r="F130" i="1" s="1" a="1"/>
  <c r="F130" i="1" s="1"/>
  <c r="K50" i="1"/>
  <c r="X211" i="1"/>
  <c r="Y50" i="1"/>
  <c r="Q255" i="1"/>
  <c r="E255" i="1" s="1" a="1"/>
  <c r="E255" i="1" s="1"/>
  <c r="N246" i="1"/>
  <c r="U130" i="1"/>
  <c r="S96" i="1"/>
  <c r="N304" i="1"/>
  <c r="M211" i="1"/>
  <c r="S177" i="9"/>
  <c r="K173" i="9"/>
  <c r="W256" i="1"/>
  <c r="P50" i="1"/>
  <c r="O202" i="9"/>
  <c r="P189" i="9"/>
  <c r="M215" i="9"/>
  <c r="W96" i="1"/>
  <c r="X304" i="1"/>
  <c r="O173" i="9"/>
  <c r="T173" i="9"/>
  <c r="F173" i="9" s="1" a="1"/>
  <c r="F173" i="9" s="1"/>
  <c r="O128" i="9"/>
  <c r="U193" i="9"/>
  <c r="V256" i="1"/>
  <c r="V202" i="1"/>
  <c r="S50" i="1"/>
  <c r="Q258" i="1"/>
  <c r="E258" i="1" s="1" a="1"/>
  <c r="E258" i="1" s="1"/>
  <c r="K211" i="1"/>
  <c r="N202" i="9"/>
  <c r="V202" i="9"/>
  <c r="V177" i="9"/>
  <c r="U215" i="9"/>
  <c r="S5" i="1"/>
  <c r="L5" i="1"/>
  <c r="P5" i="1"/>
  <c r="T255" i="1"/>
  <c r="F255" i="1" s="1" a="1"/>
  <c r="F255" i="1" s="1"/>
  <c r="L130" i="1"/>
  <c r="Q96" i="1"/>
  <c r="E96" i="1" s="1" a="1"/>
  <c r="E96" i="1" s="1"/>
  <c r="L96" i="1"/>
  <c r="O130" i="1"/>
  <c r="O304" i="1"/>
  <c r="U211" i="1"/>
  <c r="O177" i="9"/>
  <c r="Q189" i="9"/>
  <c r="E189" i="9" s="1" a="1"/>
  <c r="E189" i="9" s="1"/>
  <c r="S260" i="1"/>
  <c r="T5" i="1"/>
  <c r="F5" i="1" s="1" a="1"/>
  <c r="F5" i="1" s="1"/>
  <c r="K255" i="1"/>
  <c r="V50" i="1"/>
  <c r="T96" i="1"/>
  <c r="F96" i="1" s="1" a="1"/>
  <c r="F96" i="1" s="1"/>
  <c r="Y96" i="1"/>
  <c r="Y304" i="1"/>
  <c r="P202" i="1"/>
  <c r="N211" i="1"/>
  <c r="N177" i="9"/>
  <c r="V189" i="9"/>
  <c r="O260" i="1"/>
  <c r="O268" i="1"/>
  <c r="T202" i="1"/>
  <c r="F202" i="1" s="1" a="1"/>
  <c r="F202" i="1" s="1"/>
  <c r="Q202" i="1"/>
  <c r="E202" i="1" s="1" a="1"/>
  <c r="E202" i="1" s="1"/>
  <c r="Q256" i="1"/>
  <c r="E256" i="1" s="1" a="1"/>
  <c r="E256" i="1" s="1"/>
  <c r="V96" i="1"/>
  <c r="W260" i="1"/>
  <c r="U304" i="1"/>
  <c r="M304" i="1"/>
  <c r="V173" i="9"/>
  <c r="T128" i="9"/>
  <c r="F128" i="9" s="1" a="1"/>
  <c r="F128" i="9" s="1"/>
  <c r="T193" i="9"/>
  <c r="F193" i="9" s="1" a="1"/>
  <c r="F193" i="9" s="1"/>
  <c r="S189" i="9"/>
  <c r="X256" i="1"/>
  <c r="N50" i="1"/>
  <c r="M255" i="1"/>
  <c r="K96" i="1"/>
  <c r="W202" i="1"/>
  <c r="P211" i="1"/>
  <c r="W177" i="9"/>
  <c r="L177" i="9"/>
  <c r="Q177" i="9"/>
  <c r="E177" i="9" s="1" a="1"/>
  <c r="E177" i="9" s="1"/>
  <c r="U66" i="9"/>
  <c r="O96" i="1"/>
  <c r="Y211" i="1"/>
  <c r="K128" i="9"/>
  <c r="X177" i="9"/>
  <c r="P66" i="9"/>
  <c r="W173" i="9"/>
  <c r="K268" i="1"/>
  <c r="Y202" i="1"/>
  <c r="K294" i="1"/>
  <c r="Y130" i="1"/>
  <c r="T258" i="1"/>
  <c r="F258" i="1" s="1" a="1"/>
  <c r="F258" i="1" s="1"/>
  <c r="Y258" i="1"/>
  <c r="V268" i="1"/>
  <c r="P256" i="1"/>
  <c r="S294" i="1"/>
  <c r="P294" i="1"/>
  <c r="M96" i="1"/>
  <c r="L260" i="1"/>
  <c r="S268" i="1"/>
  <c r="O211" i="1"/>
  <c r="S66" i="9"/>
  <c r="L202" i="9"/>
  <c r="S173" i="9"/>
  <c r="M66" i="9"/>
  <c r="U173" i="9"/>
  <c r="U128" i="9"/>
  <c r="Q130" i="1"/>
  <c r="E130" i="1" s="1" a="1"/>
  <c r="E130" i="1" s="1"/>
  <c r="Y256" i="1"/>
  <c r="N260" i="1"/>
  <c r="O256" i="1"/>
  <c r="M256" i="1"/>
  <c r="L294" i="1"/>
  <c r="L258" i="1"/>
  <c r="K258" i="1"/>
  <c r="N202" i="1"/>
  <c r="M260" i="1"/>
  <c r="U268" i="1"/>
  <c r="K256" i="1"/>
  <c r="U256" i="1"/>
  <c r="N256" i="1"/>
  <c r="W9" i="1"/>
  <c r="N294" i="1"/>
  <c r="W130" i="1"/>
  <c r="P189" i="1"/>
  <c r="P96" i="1"/>
  <c r="V258" i="1"/>
  <c r="N258" i="1"/>
  <c r="Q304" i="1"/>
  <c r="E304" i="1" s="1" a="1"/>
  <c r="E304" i="1" s="1"/>
  <c r="T211" i="1"/>
  <c r="F211" i="1" s="1" a="1"/>
  <c r="F211" i="1" s="1"/>
  <c r="V211" i="1"/>
  <c r="L211" i="1"/>
  <c r="M128" i="9"/>
  <c r="W128" i="9"/>
  <c r="Y173" i="9"/>
  <c r="Y177" i="9"/>
  <c r="V193" i="9"/>
  <c r="T189" i="9"/>
  <c r="F189" i="9" s="1" a="1"/>
  <c r="F189" i="9" s="1"/>
  <c r="N189" i="9"/>
  <c r="P128" i="9"/>
  <c r="T136" i="1"/>
  <c r="F136" i="1" s="1" a="1"/>
  <c r="F136" i="1" s="1"/>
  <c r="T294" i="1"/>
  <c r="F294" i="1" s="1" a="1"/>
  <c r="F294" i="1" s="1"/>
  <c r="M294" i="1"/>
  <c r="K260" i="1"/>
  <c r="Y268" i="1"/>
  <c r="M268" i="1"/>
  <c r="M258" i="1"/>
  <c r="L128" i="9"/>
  <c r="Y294" i="1"/>
  <c r="W294" i="1"/>
  <c r="V294" i="1"/>
  <c r="P130" i="1"/>
  <c r="P260" i="1"/>
  <c r="U258" i="1"/>
  <c r="P268" i="1"/>
  <c r="Q128" i="9"/>
  <c r="E128" i="9" s="1" a="1"/>
  <c r="E128" i="9" s="1"/>
  <c r="X128" i="9"/>
  <c r="Y128" i="9"/>
  <c r="K130" i="1"/>
  <c r="V260" i="1"/>
  <c r="M130" i="1"/>
  <c r="O258" i="1"/>
  <c r="W258" i="1"/>
  <c r="T268" i="1"/>
  <c r="F268" i="1" s="1" a="1"/>
  <c r="F268" i="1" s="1"/>
  <c r="S202" i="1"/>
  <c r="L268" i="1"/>
  <c r="W268" i="1"/>
  <c r="L256" i="1"/>
  <c r="U294" i="1"/>
  <c r="O50" i="1"/>
  <c r="X96" i="1"/>
  <c r="U260" i="1"/>
  <c r="Y260" i="1"/>
  <c r="Q260" i="1"/>
  <c r="E260" i="1" s="1" a="1"/>
  <c r="E260" i="1" s="1"/>
  <c r="Q268" i="1"/>
  <c r="E268" i="1" s="1" a="1"/>
  <c r="E268" i="1" s="1"/>
  <c r="K202" i="1"/>
  <c r="U202" i="1"/>
  <c r="V128" i="9"/>
  <c r="T66" i="9"/>
  <c r="F66" i="9" s="1" a="1"/>
  <c r="F66" i="9" s="1"/>
  <c r="X202" i="9"/>
  <c r="N130" i="1"/>
  <c r="X294" i="1"/>
  <c r="Q294" i="1"/>
  <c r="E294" i="1" s="1" a="1"/>
  <c r="E294" i="1" s="1"/>
  <c r="X268" i="1"/>
  <c r="W254" i="1"/>
  <c r="T260" i="1"/>
  <c r="F260" i="1" s="1" a="1"/>
  <c r="F260" i="1" s="1"/>
  <c r="S130" i="1"/>
  <c r="X260" i="1"/>
  <c r="T45" i="9"/>
  <c r="F45" i="9" s="1" a="1"/>
  <c r="F45" i="9" s="1"/>
  <c r="L45" i="9"/>
  <c r="P258" i="1"/>
  <c r="N268" i="1"/>
  <c r="V45" i="9"/>
  <c r="P128" i="1"/>
  <c r="S256" i="1"/>
  <c r="X130" i="1"/>
  <c r="X258" i="1"/>
  <c r="P202" i="9"/>
  <c r="Y66" i="9"/>
  <c r="L173" i="9"/>
  <c r="S128" i="9"/>
  <c r="M177" i="9"/>
  <c r="Q311" i="9"/>
  <c r="E311" i="9" s="1" a="1"/>
  <c r="E311" i="9" s="1"/>
  <c r="P215" i="9"/>
  <c r="U129" i="1"/>
  <c r="AC3" i="9"/>
  <c r="AC17" i="9"/>
  <c r="AC16" i="9"/>
  <c r="M189" i="9"/>
  <c r="S193" i="9"/>
  <c r="L232" i="1"/>
  <c r="O66" i="9"/>
  <c r="K66" i="9"/>
  <c r="L189" i="9"/>
  <c r="O311" i="9"/>
  <c r="W189" i="9"/>
  <c r="N233" i="9"/>
  <c r="K45" i="9"/>
  <c r="X189" i="9"/>
  <c r="V215" i="9"/>
  <c r="Y189" i="9"/>
  <c r="Y21" i="1"/>
  <c r="N17" i="1"/>
  <c r="Q205" i="1"/>
  <c r="E205" i="1" s="1" a="1"/>
  <c r="E205" i="1" s="1"/>
  <c r="K311" i="9"/>
  <c r="K215" i="9"/>
  <c r="Q45" i="9"/>
  <c r="E45" i="9" s="1" a="1"/>
  <c r="E45" i="9" s="1"/>
  <c r="X215" i="9"/>
  <c r="R213" i="9"/>
  <c r="AC213" i="9"/>
  <c r="AD211" i="1" s="1"/>
  <c r="N185" i="1"/>
  <c r="W66" i="9"/>
  <c r="W45" i="9"/>
  <c r="P193" i="9"/>
  <c r="L193" i="9"/>
  <c r="Z66" i="9"/>
  <c r="AA128" i="9"/>
  <c r="N66" i="9"/>
  <c r="N128" i="9"/>
  <c r="V66" i="9"/>
  <c r="Q193" i="9"/>
  <c r="E193" i="9" s="1" a="1"/>
  <c r="E193" i="9" s="1"/>
  <c r="AA173" i="9"/>
  <c r="Q215" i="9"/>
  <c r="E215" i="9" s="1" a="1"/>
  <c r="E215" i="9" s="1"/>
  <c r="L231" i="1"/>
  <c r="X70" i="1"/>
  <c r="K155" i="9"/>
  <c r="W155" i="9"/>
  <c r="AB29" i="1" a="1"/>
  <c r="AB29" i="1" s="1"/>
  <c r="X155" i="9"/>
  <c r="AA29" i="1" a="1"/>
  <c r="AA29" i="1" s="1"/>
  <c r="T277" i="9"/>
  <c r="F277" i="9" s="1" a="1"/>
  <c r="F277" i="9" s="1"/>
  <c r="X17" i="1"/>
  <c r="T171" i="1"/>
  <c r="F171" i="1" s="1" a="1"/>
  <c r="F171" i="1" s="1"/>
  <c r="N21" i="1"/>
  <c r="W277" i="9"/>
  <c r="K205" i="1"/>
  <c r="Q21" i="1"/>
  <c r="E21" i="1" s="1" a="1"/>
  <c r="E21" i="1" s="1"/>
  <c r="X265" i="1"/>
  <c r="Q171" i="1"/>
  <c r="E171" i="1" s="1" a="1"/>
  <c r="E171" i="1" s="1"/>
  <c r="N205" i="1"/>
  <c r="L205" i="1"/>
  <c r="P17" i="1"/>
  <c r="N311" i="9"/>
  <c r="W143" i="1"/>
  <c r="K164" i="1"/>
  <c r="Q78" i="1"/>
  <c r="E78" i="1" s="1" a="1"/>
  <c r="E78" i="1" s="1"/>
  <c r="Y164" i="1"/>
  <c r="V276" i="1"/>
  <c r="T21" i="1"/>
  <c r="F21" i="1" s="1" a="1"/>
  <c r="F21" i="1" s="1"/>
  <c r="V21" i="1"/>
  <c r="U45" i="9"/>
  <c r="O193" i="9"/>
  <c r="Y215" i="9"/>
  <c r="M279" i="1"/>
  <c r="Y247" i="9"/>
  <c r="AD189" i="9"/>
  <c r="P286" i="9"/>
  <c r="S239" i="1"/>
  <c r="W21" i="1"/>
  <c r="S21" i="1"/>
  <c r="N155" i="9"/>
  <c r="T215" i="9"/>
  <c r="F215" i="9" s="1" a="1"/>
  <c r="F215" i="9" s="1"/>
  <c r="Y311" i="9"/>
  <c r="W193" i="9"/>
  <c r="AA215" i="9"/>
  <c r="L155" i="9"/>
  <c r="W237" i="9"/>
  <c r="X230" i="1"/>
  <c r="M311" i="9"/>
  <c r="N193" i="9"/>
  <c r="W311" i="9"/>
  <c r="O45" i="9"/>
  <c r="S45" i="9"/>
  <c r="U189" i="9"/>
  <c r="S215" i="9"/>
  <c r="Z215" i="9"/>
  <c r="P277" i="9"/>
  <c r="V277" i="9"/>
  <c r="S277" i="9"/>
  <c r="X277" i="9"/>
  <c r="O277" i="9"/>
  <c r="K277" i="9"/>
  <c r="N113" i="1"/>
  <c r="L277" i="9"/>
  <c r="Z128" i="9"/>
  <c r="N281" i="1"/>
  <c r="L171" i="1"/>
  <c r="X171" i="1"/>
  <c r="V205" i="1"/>
  <c r="X205" i="1"/>
  <c r="O17" i="1"/>
  <c r="X136" i="1"/>
  <c r="N129" i="1"/>
  <c r="S129" i="1"/>
  <c r="N143" i="1"/>
  <c r="W171" i="1"/>
  <c r="Y17" i="1"/>
  <c r="X231" i="1"/>
  <c r="V17" i="1"/>
  <c r="K171" i="1"/>
  <c r="S205" i="1"/>
  <c r="L239" i="1"/>
  <c r="S171" i="1"/>
  <c r="S17" i="1"/>
  <c r="W205" i="1"/>
  <c r="T202" i="9"/>
  <c r="F202" i="9" s="1" a="1"/>
  <c r="F202" i="9" s="1"/>
  <c r="K177" i="9"/>
  <c r="M277" i="9"/>
  <c r="P155" i="9"/>
  <c r="X311" i="9"/>
  <c r="T311" i="9"/>
  <c r="F311" i="9" s="1" a="1"/>
  <c r="F311" i="9" s="1"/>
  <c r="Z189" i="9"/>
  <c r="AA189" i="9"/>
  <c r="AD202" i="9"/>
  <c r="K17" i="1"/>
  <c r="AE128" i="1"/>
  <c r="P232" i="1"/>
  <c r="M171" i="1"/>
  <c r="U155" i="9"/>
  <c r="N277" i="9"/>
  <c r="V155" i="9"/>
  <c r="P311" i="9"/>
  <c r="M155" i="9"/>
  <c r="Y155" i="9"/>
  <c r="Y277" i="9"/>
  <c r="M237" i="9"/>
  <c r="R256" i="1"/>
  <c r="O155" i="9"/>
  <c r="Z311" i="9"/>
  <c r="L129" i="1"/>
  <c r="AE258" i="1"/>
  <c r="Q155" i="9"/>
  <c r="E155" i="9" s="1" a="1"/>
  <c r="E155" i="9" s="1"/>
  <c r="S237" i="9"/>
  <c r="S247" i="9"/>
  <c r="V297" i="1"/>
  <c r="N215" i="9"/>
  <c r="P237" i="9"/>
  <c r="L215" i="9"/>
  <c r="U311" i="9"/>
  <c r="V311" i="9"/>
  <c r="Z177" i="9"/>
  <c r="Z193" i="9"/>
  <c r="L21" i="1"/>
  <c r="Z155" i="9"/>
  <c r="L160" i="1"/>
  <c r="M45" i="9"/>
  <c r="Y193" i="9"/>
  <c r="N45" i="9"/>
  <c r="S311" i="9"/>
  <c r="O215" i="9"/>
  <c r="L311" i="9"/>
  <c r="K193" i="9"/>
  <c r="AA155" i="9"/>
  <c r="AA193" i="9"/>
  <c r="AA45" i="9"/>
  <c r="Y45" i="9"/>
  <c r="X45" i="9"/>
  <c r="P45" i="9"/>
  <c r="X193" i="9"/>
  <c r="Z45" i="9"/>
  <c r="AE189" i="1"/>
  <c r="R128" i="9"/>
  <c r="AC128" i="9" s="1"/>
  <c r="M231" i="1"/>
  <c r="R96" i="1"/>
  <c r="AD155" i="9"/>
  <c r="AE155" i="9" s="1"/>
  <c r="AD45" i="9"/>
  <c r="AD193" i="9"/>
  <c r="AD215" i="9"/>
  <c r="Z277" i="9"/>
  <c r="AA277" i="9"/>
  <c r="AE130" i="1"/>
  <c r="AE260" i="1"/>
  <c r="R277" i="9"/>
  <c r="AC277" i="9" s="1"/>
  <c r="Y231" i="1"/>
  <c r="R177" i="9"/>
  <c r="AC177" i="9" s="1"/>
  <c r="AD258" i="1" s="1"/>
  <c r="Z230" i="1" a="1"/>
  <c r="Z230" i="1" s="1"/>
  <c r="AA230" i="1" a="1"/>
  <c r="AA230" i="1" s="1"/>
  <c r="AB230" i="1" a="1"/>
  <c r="AB230" i="1" s="1"/>
  <c r="AB265" i="1" a="1"/>
  <c r="AB265" i="1" s="1"/>
  <c r="Z265" i="1" a="1"/>
  <c r="Z265" i="1" s="1"/>
  <c r="AA265" i="1" a="1"/>
  <c r="AA265" i="1" s="1"/>
  <c r="Z301" i="1" a="1"/>
  <c r="Z301" i="1" s="1"/>
  <c r="AA301" i="1" a="1"/>
  <c r="AA301" i="1" s="1"/>
  <c r="AB301" i="1" a="1"/>
  <c r="AB301" i="1" s="1"/>
  <c r="Z310" i="1" a="1"/>
  <c r="Z310" i="1" s="1"/>
  <c r="AA310" i="1" a="1"/>
  <c r="AA310" i="1" s="1"/>
  <c r="AB310" i="1" a="1"/>
  <c r="AB310" i="1" s="1"/>
  <c r="AB300" i="1" a="1"/>
  <c r="AB300" i="1" s="1"/>
  <c r="AA300" i="1" a="1"/>
  <c r="AA300" i="1" s="1"/>
  <c r="Z300" i="1" a="1"/>
  <c r="Z300" i="1" s="1"/>
  <c r="Z221" i="1" a="1"/>
  <c r="Z221" i="1" s="1"/>
  <c r="AA221" i="1" a="1"/>
  <c r="AA221" i="1" s="1"/>
  <c r="AB221" i="1" a="1"/>
  <c r="AB221" i="1" s="1"/>
  <c r="Z304" i="1" a="1"/>
  <c r="Z304" i="1" s="1"/>
  <c r="AA304" i="1" a="1"/>
  <c r="AA304" i="1" s="1"/>
  <c r="AB304" i="1" a="1"/>
  <c r="AB304" i="1" s="1"/>
  <c r="Z50" i="1" a="1"/>
  <c r="Z50" i="1" s="1"/>
  <c r="AA50" i="1" a="1"/>
  <c r="AA50" i="1" s="1"/>
  <c r="AB50" i="1" a="1"/>
  <c r="AB50" i="1" s="1"/>
  <c r="Z153" i="1" a="1"/>
  <c r="Z153" i="1" s="1"/>
  <c r="AA153" i="1" a="1"/>
  <c r="AA153" i="1" s="1"/>
  <c r="AB153" i="1" a="1"/>
  <c r="AB153" i="1" s="1"/>
  <c r="Z255" i="1" a="1"/>
  <c r="Z255" i="1" s="1"/>
  <c r="AA255" i="1" a="1"/>
  <c r="AA255" i="1" s="1"/>
  <c r="AB255" i="1" a="1"/>
  <c r="AB255" i="1" s="1"/>
  <c r="AB294" i="1" a="1"/>
  <c r="AB294" i="1" s="1"/>
  <c r="Z294" i="1" a="1"/>
  <c r="Z294" i="1" s="1"/>
  <c r="AA294" i="1" a="1"/>
  <c r="AA294" i="1" s="1"/>
  <c r="AA213" i="1" a="1"/>
  <c r="AA213" i="1" s="1"/>
  <c r="AB213" i="1" a="1"/>
  <c r="AB213" i="1" s="1"/>
  <c r="Z213" i="1" a="1"/>
  <c r="Z213" i="1" s="1"/>
  <c r="Z164" i="1" a="1"/>
  <c r="Z164" i="1" s="1"/>
  <c r="AA164" i="1" a="1"/>
  <c r="AA164" i="1" s="1"/>
  <c r="AB164" i="1" a="1"/>
  <c r="AB164" i="1" s="1"/>
  <c r="Z9" i="1" a="1"/>
  <c r="Z9" i="1" s="1"/>
  <c r="AA9" i="1" a="1"/>
  <c r="AA9" i="1" s="1"/>
  <c r="AB9" i="1" a="1"/>
  <c r="AB9" i="1" s="1"/>
  <c r="Z309" i="1" a="1"/>
  <c r="Z309" i="1" s="1"/>
  <c r="AA309" i="1" a="1"/>
  <c r="AA309" i="1" s="1"/>
  <c r="AB309" i="1" a="1"/>
  <c r="AB309" i="1" s="1"/>
  <c r="Q239" i="1"/>
  <c r="E239" i="1" s="1" a="1"/>
  <c r="E239" i="1" s="1"/>
  <c r="S164" i="1"/>
  <c r="O239" i="1"/>
  <c r="P185" i="1"/>
  <c r="Z81" i="1" a="1"/>
  <c r="Z81" i="1" s="1"/>
  <c r="AA81" i="1" a="1"/>
  <c r="AA81" i="1" s="1"/>
  <c r="AB81" i="1" a="1"/>
  <c r="AB81" i="1" s="1"/>
  <c r="Z76" i="1" a="1"/>
  <c r="Z76" i="1" s="1"/>
  <c r="AA76" i="1" a="1"/>
  <c r="AA76" i="1" s="1"/>
  <c r="AB76" i="1" a="1"/>
  <c r="AB76" i="1" s="1"/>
  <c r="Z232" i="1" a="1"/>
  <c r="Z232" i="1" s="1"/>
  <c r="AA232" i="1" a="1"/>
  <c r="AA232" i="1" s="1"/>
  <c r="AB232" i="1" a="1"/>
  <c r="AB232" i="1" s="1"/>
  <c r="M164" i="1"/>
  <c r="T232" i="1"/>
  <c r="F232" i="1" s="1" a="1"/>
  <c r="F232" i="1" s="1"/>
  <c r="V232" i="1"/>
  <c r="T26" i="1"/>
  <c r="F26" i="1" s="1" a="1"/>
  <c r="F26" i="1" s="1"/>
  <c r="W185" i="1"/>
  <c r="X32" i="1"/>
  <c r="O26" i="1"/>
  <c r="K9" i="1"/>
  <c r="N9" i="1"/>
  <c r="M9" i="1"/>
  <c r="Z233" i="1" a="1"/>
  <c r="Z233" i="1" s="1"/>
  <c r="AA233" i="1" a="1"/>
  <c r="AA233" i="1" s="1"/>
  <c r="AB233" i="1" a="1"/>
  <c r="AB233" i="1" s="1"/>
  <c r="Z229" i="1" a="1"/>
  <c r="Z229" i="1" s="1"/>
  <c r="AA229" i="1" a="1"/>
  <c r="AA229" i="1" s="1"/>
  <c r="AB229" i="1" a="1"/>
  <c r="AB229" i="1" s="1"/>
  <c r="Z23" i="1" a="1"/>
  <c r="Z23" i="1" s="1"/>
  <c r="AA23" i="1" a="1"/>
  <c r="AA23" i="1" s="1"/>
  <c r="AB23" i="1" a="1"/>
  <c r="AB23" i="1" s="1"/>
  <c r="Z121" i="1" a="1"/>
  <c r="Z121" i="1" s="1"/>
  <c r="AA121" i="1" a="1"/>
  <c r="AA121" i="1" s="1"/>
  <c r="AB121" i="1" a="1"/>
  <c r="AB121" i="1" s="1"/>
  <c r="Z39" i="1" a="1"/>
  <c r="Z39" i="1" s="1"/>
  <c r="AA39" i="1" a="1"/>
  <c r="AA39" i="1" s="1"/>
  <c r="AB39" i="1" a="1"/>
  <c r="AB39" i="1" s="1"/>
  <c r="Z34" i="1" a="1"/>
  <c r="Z34" i="1" s="1"/>
  <c r="AA34" i="1" a="1"/>
  <c r="AA34" i="1" s="1"/>
  <c r="AB34" i="1" a="1"/>
  <c r="AB34" i="1" s="1"/>
  <c r="Z92" i="1" a="1"/>
  <c r="Z92" i="1" s="1"/>
  <c r="AA92" i="1" a="1"/>
  <c r="AA92" i="1" s="1"/>
  <c r="AB92" i="1" a="1"/>
  <c r="AB92" i="1" s="1"/>
  <c r="Z208" i="1" a="1"/>
  <c r="Z208" i="1" s="1"/>
  <c r="AA208" i="1" a="1"/>
  <c r="AA208" i="1" s="1"/>
  <c r="AB208" i="1" a="1"/>
  <c r="AB208" i="1" s="1"/>
  <c r="Z228" i="1" a="1"/>
  <c r="Z228" i="1" s="1"/>
  <c r="AA228" i="1" a="1"/>
  <c r="AA228" i="1" s="1"/>
  <c r="AB228" i="1" a="1"/>
  <c r="AB228" i="1" s="1"/>
  <c r="Z254" i="1" a="1"/>
  <c r="Z254" i="1" s="1"/>
  <c r="AB254" i="1" a="1"/>
  <c r="AB254" i="1" s="1"/>
  <c r="AA254" i="1" a="1"/>
  <c r="AA254" i="1" s="1"/>
  <c r="Z296" i="1" a="1"/>
  <c r="Z296" i="1" s="1"/>
  <c r="AA296" i="1" a="1"/>
  <c r="AA296" i="1" s="1"/>
  <c r="AB296" i="1" a="1"/>
  <c r="AB296" i="1" s="1"/>
  <c r="AA286" i="9"/>
  <c r="Z202" i="1" a="1"/>
  <c r="Z202" i="1" s="1"/>
  <c r="AA202" i="1" a="1"/>
  <c r="AA202" i="1" s="1"/>
  <c r="AB202" i="1" a="1"/>
  <c r="AB202" i="1" s="1"/>
  <c r="R246" i="1"/>
  <c r="Z246" i="1" a="1"/>
  <c r="Z246" i="1" s="1"/>
  <c r="AA246" i="1" a="1"/>
  <c r="AA246" i="1" s="1"/>
  <c r="AB246" i="1" a="1"/>
  <c r="AB246" i="1" s="1"/>
  <c r="N286" i="9"/>
  <c r="V286" i="9"/>
  <c r="Z195" i="1" a="1"/>
  <c r="Z195" i="1" s="1"/>
  <c r="AA195" i="1" a="1"/>
  <c r="AA195" i="1" s="1"/>
  <c r="AB195" i="1" a="1"/>
  <c r="AB195" i="1" s="1"/>
  <c r="M26" i="1"/>
  <c r="O9" i="1"/>
  <c r="V9" i="1"/>
  <c r="Z240" i="1" a="1"/>
  <c r="Z240" i="1" s="1"/>
  <c r="AA240" i="1" a="1"/>
  <c r="AA240" i="1" s="1"/>
  <c r="AB240" i="1" a="1"/>
  <c r="AB240" i="1" s="1"/>
  <c r="S232" i="1"/>
  <c r="X185" i="1"/>
  <c r="K26" i="1"/>
  <c r="S26" i="1"/>
  <c r="O185" i="1"/>
  <c r="Y185" i="1"/>
  <c r="T185" i="1"/>
  <c r="F185" i="1" s="1" a="1"/>
  <c r="F185" i="1" s="1"/>
  <c r="S269" i="1"/>
  <c r="K84" i="1"/>
  <c r="S9" i="1"/>
  <c r="W230" i="1"/>
  <c r="N265" i="1"/>
  <c r="AA224" i="1" a="1"/>
  <c r="AA224" i="1" s="1"/>
  <c r="AB224" i="1" a="1"/>
  <c r="AB224" i="1" s="1"/>
  <c r="Z224" i="1" a="1"/>
  <c r="Z224" i="1" s="1"/>
  <c r="Z281" i="1" a="1"/>
  <c r="Z281" i="1" s="1"/>
  <c r="AA281" i="1" a="1"/>
  <c r="AA281" i="1" s="1"/>
  <c r="AB281" i="1" a="1"/>
  <c r="AB281" i="1" s="1"/>
  <c r="Z158" i="1" a="1"/>
  <c r="Z158" i="1" s="1"/>
  <c r="AA158" i="1" a="1"/>
  <c r="AA158" i="1" s="1"/>
  <c r="AB158" i="1" a="1"/>
  <c r="AB158" i="1" s="1"/>
  <c r="Z181" i="1" a="1"/>
  <c r="Z181" i="1" s="1"/>
  <c r="AB181" i="1" a="1"/>
  <c r="AB181" i="1" s="1"/>
  <c r="AA181" i="1" a="1"/>
  <c r="AA181" i="1" s="1"/>
  <c r="Z12" i="1" a="1"/>
  <c r="Z12" i="1" s="1"/>
  <c r="AA12" i="1" a="1"/>
  <c r="AA12" i="1" s="1"/>
  <c r="AB12" i="1" a="1"/>
  <c r="AB12" i="1" s="1"/>
  <c r="Z155" i="1" a="1"/>
  <c r="Z155" i="1" s="1"/>
  <c r="AA155" i="1" a="1"/>
  <c r="AA155" i="1" s="1"/>
  <c r="AB155" i="1" a="1"/>
  <c r="AB155" i="1" s="1"/>
  <c r="AB245" i="1" a="1"/>
  <c r="AB245" i="1" s="1"/>
  <c r="Z245" i="1" a="1"/>
  <c r="Z245" i="1" s="1"/>
  <c r="AA245" i="1" a="1"/>
  <c r="AA245" i="1" s="1"/>
  <c r="AA305" i="1" a="1"/>
  <c r="AA305" i="1" s="1"/>
  <c r="AB305" i="1" a="1"/>
  <c r="AB305" i="1" s="1"/>
  <c r="Z305" i="1" a="1"/>
  <c r="Z305" i="1" s="1"/>
  <c r="Z279" i="1" a="1"/>
  <c r="Z279" i="1" s="1"/>
  <c r="AA279" i="1" a="1"/>
  <c r="AA279" i="1" s="1"/>
  <c r="AB279" i="1" a="1"/>
  <c r="AB279" i="1" s="1"/>
  <c r="Z298" i="1" a="1"/>
  <c r="Z298" i="1" s="1"/>
  <c r="AA298" i="1" a="1"/>
  <c r="AA298" i="1" s="1"/>
  <c r="AB298" i="1" a="1"/>
  <c r="AB298" i="1" s="1"/>
  <c r="AA202" i="9"/>
  <c r="Y286" i="9"/>
  <c r="O286" i="9"/>
  <c r="AA211" i="1" a="1"/>
  <c r="AA211" i="1" s="1"/>
  <c r="AB211" i="1" a="1"/>
  <c r="AB211" i="1" s="1"/>
  <c r="Z211" i="1" a="1"/>
  <c r="Z211" i="1" s="1"/>
  <c r="Z5" i="1" a="1"/>
  <c r="Z5" i="1" s="1"/>
  <c r="AA5" i="1" a="1"/>
  <c r="AA5" i="1" s="1"/>
  <c r="AB5" i="1" a="1"/>
  <c r="AB5" i="1" s="1"/>
  <c r="Z189" i="1" a="1"/>
  <c r="Z189" i="1" s="1"/>
  <c r="AA189" i="1" a="1"/>
  <c r="AA189" i="1" s="1"/>
  <c r="AB189" i="1" a="1"/>
  <c r="AB189" i="1" s="1"/>
  <c r="AB27" i="1" a="1"/>
  <c r="AB27" i="1" s="1"/>
  <c r="Z27" i="1" a="1"/>
  <c r="Z27" i="1" s="1"/>
  <c r="AA27" i="1" a="1"/>
  <c r="AA27" i="1" s="1"/>
  <c r="Z84" i="1" a="1"/>
  <c r="Z84" i="1" s="1"/>
  <c r="AA84" i="1" a="1"/>
  <c r="AA84" i="1" s="1"/>
  <c r="AB84" i="1" a="1"/>
  <c r="AB84" i="1" s="1"/>
  <c r="AB32" i="1" a="1"/>
  <c r="AB32" i="1" s="1"/>
  <c r="Z32" i="1" a="1"/>
  <c r="Z32" i="1" s="1"/>
  <c r="AA32" i="1" a="1"/>
  <c r="AA32" i="1" s="1"/>
  <c r="X164" i="1"/>
  <c r="Z133" i="1" a="1"/>
  <c r="Z133" i="1" s="1"/>
  <c r="AA133" i="1" a="1"/>
  <c r="AA133" i="1" s="1"/>
  <c r="AB133" i="1" a="1"/>
  <c r="AB133" i="1" s="1"/>
  <c r="Z70" i="1" a="1"/>
  <c r="Z70" i="1" s="1"/>
  <c r="AA70" i="1" a="1"/>
  <c r="AA70" i="1" s="1"/>
  <c r="AB70" i="1" a="1"/>
  <c r="AB70" i="1" s="1"/>
  <c r="Y169" i="1"/>
  <c r="Z4" i="1" a="1"/>
  <c r="Z4" i="1" s="1"/>
  <c r="AA4" i="1" a="1"/>
  <c r="AA4" i="1" s="1"/>
  <c r="AB4" i="1" a="1"/>
  <c r="AB4" i="1" s="1"/>
  <c r="Z47" i="1" a="1"/>
  <c r="Z47" i="1" s="1"/>
  <c r="AA47" i="1" a="1"/>
  <c r="AA47" i="1" s="1"/>
  <c r="AB47" i="1" a="1"/>
  <c r="AB47" i="1" s="1"/>
  <c r="V239" i="1"/>
  <c r="Q232" i="1"/>
  <c r="E232" i="1" s="1" a="1"/>
  <c r="E232" i="1" s="1"/>
  <c r="S185" i="1"/>
  <c r="L26" i="1"/>
  <c r="M32" i="1"/>
  <c r="U26" i="1"/>
  <c r="V185" i="1"/>
  <c r="P9" i="1"/>
  <c r="S230" i="1"/>
  <c r="AA110" i="1" a="1"/>
  <c r="AA110" i="1" s="1"/>
  <c r="AB110" i="1" a="1"/>
  <c r="AB110" i="1" s="1"/>
  <c r="Z110" i="1" a="1"/>
  <c r="Z110" i="1" s="1"/>
  <c r="Z17" i="1" a="1"/>
  <c r="Z17" i="1" s="1"/>
  <c r="AA17" i="1" a="1"/>
  <c r="AA17" i="1" s="1"/>
  <c r="AB17" i="1" a="1"/>
  <c r="AB17" i="1" s="1"/>
  <c r="AA171" i="1" a="1"/>
  <c r="AA171" i="1" s="1"/>
  <c r="AB171" i="1" a="1"/>
  <c r="AB171" i="1" s="1"/>
  <c r="Z171" i="1" a="1"/>
  <c r="Z171" i="1" s="1"/>
  <c r="AB205" i="1" a="1"/>
  <c r="AB205" i="1" s="1"/>
  <c r="Z205" i="1" a="1"/>
  <c r="Z205" i="1" s="1"/>
  <c r="AA205" i="1" a="1"/>
  <c r="AA205" i="1" s="1"/>
  <c r="Z21" i="1" a="1"/>
  <c r="Z21" i="1" s="1"/>
  <c r="AA21" i="1" a="1"/>
  <c r="AA21" i="1" s="1"/>
  <c r="AB21" i="1" a="1"/>
  <c r="AB21" i="1" s="1"/>
  <c r="L237" i="9"/>
  <c r="R237" i="9"/>
  <c r="AC237" i="9" s="1"/>
  <c r="R233" i="9"/>
  <c r="AC233" i="9" s="1"/>
  <c r="AD96" i="1" s="1"/>
  <c r="S286" i="9"/>
  <c r="L286" i="9"/>
  <c r="Z268" i="1" a="1"/>
  <c r="Z268" i="1" s="1"/>
  <c r="AA268" i="1" a="1"/>
  <c r="AA268" i="1" s="1"/>
  <c r="AB268" i="1" a="1"/>
  <c r="AB268" i="1" s="1"/>
  <c r="AB56" i="1" a="1"/>
  <c r="AB56" i="1" s="1"/>
  <c r="Z56" i="1" a="1"/>
  <c r="Z56" i="1" s="1"/>
  <c r="AA56" i="1" a="1"/>
  <c r="AA56" i="1" s="1"/>
  <c r="AB169" i="1" a="1"/>
  <c r="AB169" i="1" s="1"/>
  <c r="Z169" i="1" a="1"/>
  <c r="Z169" i="1" s="1"/>
  <c r="AA169" i="1" a="1"/>
  <c r="AA169" i="1" s="1"/>
  <c r="Z283" i="1" a="1"/>
  <c r="Z283" i="1" s="1"/>
  <c r="AA283" i="1" a="1"/>
  <c r="AA283" i="1" s="1"/>
  <c r="AB283" i="1" a="1"/>
  <c r="AB283" i="1" s="1"/>
  <c r="AA73" i="1" a="1"/>
  <c r="AA73" i="1" s="1"/>
  <c r="AB73" i="1" a="1"/>
  <c r="AB73" i="1" s="1"/>
  <c r="Z73" i="1" a="1"/>
  <c r="Z73" i="1" s="1"/>
  <c r="V32" i="1"/>
  <c r="U185" i="1"/>
  <c r="Y269" i="1"/>
  <c r="Z295" i="1" a="1"/>
  <c r="Z295" i="1" s="1"/>
  <c r="AA295" i="1" a="1"/>
  <c r="AA295" i="1" s="1"/>
  <c r="AB295" i="1" a="1"/>
  <c r="AB295" i="1" s="1"/>
  <c r="Z160" i="1" a="1"/>
  <c r="Z160" i="1" s="1"/>
  <c r="AA160" i="1" a="1"/>
  <c r="AA160" i="1" s="1"/>
  <c r="AB160" i="1" a="1"/>
  <c r="AB160" i="1" s="1"/>
  <c r="Z14" i="1" a="1"/>
  <c r="Z14" i="1" s="1"/>
  <c r="AA14" i="1" a="1"/>
  <c r="AA14" i="1" s="1"/>
  <c r="AB14" i="1" a="1"/>
  <c r="AB14" i="1" s="1"/>
  <c r="W164" i="1"/>
  <c r="O232" i="1"/>
  <c r="V76" i="1"/>
  <c r="T239" i="1"/>
  <c r="F239" i="1" s="1" a="1"/>
  <c r="F239" i="1" s="1"/>
  <c r="D239" i="1" s="1"/>
  <c r="U232" i="1"/>
  <c r="P70" i="1"/>
  <c r="T9" i="1"/>
  <c r="F9" i="1" s="1" a="1"/>
  <c r="F9" i="1" s="1"/>
  <c r="T269" i="1"/>
  <c r="F269" i="1" s="1" a="1"/>
  <c r="F269" i="1" s="1"/>
  <c r="Y9" i="1"/>
  <c r="Q70" i="1"/>
  <c r="E70" i="1" s="1" a="1"/>
  <c r="E70" i="1" s="1"/>
  <c r="O283" i="1"/>
  <c r="P230" i="1"/>
  <c r="X169" i="1"/>
  <c r="Z118" i="1" a="1"/>
  <c r="Z118" i="1" s="1"/>
  <c r="AA118" i="1" a="1"/>
  <c r="AA118" i="1" s="1"/>
  <c r="AB118" i="1" a="1"/>
  <c r="AB118" i="1" s="1"/>
  <c r="W239" i="1"/>
  <c r="O32" i="1"/>
  <c r="V26" i="1"/>
  <c r="X269" i="1"/>
  <c r="L9" i="1"/>
  <c r="Q9" i="1"/>
  <c r="E9" i="1" s="1" a="1"/>
  <c r="E9" i="1" s="1"/>
  <c r="W70" i="1"/>
  <c r="Y230" i="1"/>
  <c r="L230" i="1"/>
  <c r="W240" i="1"/>
  <c r="AA282" i="1" a="1"/>
  <c r="AA282" i="1" s="1"/>
  <c r="AB282" i="1" a="1"/>
  <c r="AB282" i="1" s="1"/>
  <c r="Z282" i="1" a="1"/>
  <c r="Z282" i="1" s="1"/>
  <c r="Z136" i="1" a="1"/>
  <c r="Z136" i="1" s="1"/>
  <c r="AA136" i="1" a="1"/>
  <c r="AA136" i="1" s="1"/>
  <c r="AB136" i="1" a="1"/>
  <c r="AB136" i="1" s="1"/>
  <c r="AA42" i="1" a="1"/>
  <c r="AA42" i="1" s="1"/>
  <c r="AB42" i="1" a="1"/>
  <c r="AB42" i="1" s="1"/>
  <c r="Z42" i="1" a="1"/>
  <c r="Z42" i="1" s="1"/>
  <c r="Z129" i="1" a="1"/>
  <c r="Z129" i="1" s="1"/>
  <c r="AA129" i="1" a="1"/>
  <c r="AA129" i="1" s="1"/>
  <c r="AB129" i="1" a="1"/>
  <c r="AB129" i="1" s="1"/>
  <c r="Z150" i="1" a="1"/>
  <c r="Z150" i="1" s="1"/>
  <c r="AA150" i="1" a="1"/>
  <c r="AA150" i="1" s="1"/>
  <c r="AB150" i="1" a="1"/>
  <c r="AB150" i="1" s="1"/>
  <c r="AA89" i="1" a="1"/>
  <c r="AA89" i="1" s="1"/>
  <c r="AB89" i="1" a="1"/>
  <c r="AB89" i="1" s="1"/>
  <c r="Z89" i="1" a="1"/>
  <c r="Z89" i="1" s="1"/>
  <c r="AA262" i="1" a="1"/>
  <c r="AA262" i="1" s="1"/>
  <c r="AB262" i="1" a="1"/>
  <c r="AB262" i="1" s="1"/>
  <c r="Z262" i="1" a="1"/>
  <c r="Z262" i="1" s="1"/>
  <c r="Z275" i="1" a="1"/>
  <c r="Z275" i="1" s="1"/>
  <c r="AA275" i="1" a="1"/>
  <c r="AA275" i="1" s="1"/>
  <c r="AB275" i="1" a="1"/>
  <c r="AB275" i="1" s="1"/>
  <c r="AA299" i="1" a="1"/>
  <c r="AA299" i="1" s="1"/>
  <c r="AB299" i="1" a="1"/>
  <c r="AB299" i="1" s="1"/>
  <c r="Z299" i="1" a="1"/>
  <c r="Z299" i="1" s="1"/>
  <c r="AB178" i="1" a="1"/>
  <c r="AB178" i="1" s="1"/>
  <c r="Z178" i="1" a="1"/>
  <c r="Z178" i="1" s="1"/>
  <c r="AA178" i="1" a="1"/>
  <c r="AA178" i="1" s="1"/>
  <c r="U202" i="9"/>
  <c r="W202" i="9"/>
  <c r="Y202" i="9"/>
  <c r="T237" i="9"/>
  <c r="F237" i="9" s="1" a="1"/>
  <c r="F237" i="9" s="1"/>
  <c r="AE294" i="1"/>
  <c r="AD173" i="9"/>
  <c r="AE173" i="9" s="1"/>
  <c r="R202" i="9"/>
  <c r="AC202" i="9" s="1"/>
  <c r="AD177" i="9"/>
  <c r="AA260" i="1" a="1"/>
  <c r="AA260" i="1" s="1"/>
  <c r="AB260" i="1" a="1"/>
  <c r="AB260" i="1" s="1"/>
  <c r="Z260" i="1" a="1"/>
  <c r="Z260" i="1" s="1"/>
  <c r="R286" i="9"/>
  <c r="AC286" i="9" s="1"/>
  <c r="AM19" i="2" s="1"/>
  <c r="M286" i="9"/>
  <c r="AB130" i="1" a="1"/>
  <c r="AB130" i="1" s="1"/>
  <c r="Z130" i="1" a="1"/>
  <c r="Z130" i="1" s="1"/>
  <c r="AA130" i="1" a="1"/>
  <c r="AA130" i="1" s="1"/>
  <c r="AB256" i="1" a="1"/>
  <c r="AB256" i="1" s="1"/>
  <c r="AA256" i="1" a="1"/>
  <c r="AA256" i="1" s="1"/>
  <c r="Z256" i="1" a="1"/>
  <c r="Z256" i="1" s="1"/>
  <c r="Z28" i="1" a="1"/>
  <c r="Z28" i="1" s="1"/>
  <c r="AA28" i="1" a="1"/>
  <c r="AA28" i="1" s="1"/>
  <c r="AB28" i="1" a="1"/>
  <c r="AB28" i="1" s="1"/>
  <c r="K239" i="1"/>
  <c r="X9" i="1"/>
  <c r="Z18" i="1" a="1"/>
  <c r="Z18" i="1" s="1"/>
  <c r="AA18" i="1" a="1"/>
  <c r="AA18" i="1" s="1"/>
  <c r="AB18" i="1" a="1"/>
  <c r="AB18" i="1" s="1"/>
  <c r="M300" i="1"/>
  <c r="Z231" i="1" a="1"/>
  <c r="Z231" i="1" s="1"/>
  <c r="AB231" i="1" a="1"/>
  <c r="AB231" i="1" s="1"/>
  <c r="AA231" i="1" a="1"/>
  <c r="AA231" i="1" s="1"/>
  <c r="Z293" i="1" a="1"/>
  <c r="Z293" i="1" s="1"/>
  <c r="AA293" i="1" a="1"/>
  <c r="AA293" i="1" s="1"/>
  <c r="AB293" i="1" a="1"/>
  <c r="AB293" i="1" s="1"/>
  <c r="Z277" i="1" a="1"/>
  <c r="Z277" i="1" s="1"/>
  <c r="AA277" i="1" a="1"/>
  <c r="AA277" i="1" s="1"/>
  <c r="AB277" i="1" a="1"/>
  <c r="AB277" i="1" s="1"/>
  <c r="Z113" i="1" a="1"/>
  <c r="Z113" i="1" s="1"/>
  <c r="AA113" i="1" a="1"/>
  <c r="AA113" i="1" s="1"/>
  <c r="AB113" i="1" a="1"/>
  <c r="AB113" i="1" s="1"/>
  <c r="Z263" i="1" a="1"/>
  <c r="Z263" i="1" s="1"/>
  <c r="AB263" i="1" a="1"/>
  <c r="AB263" i="1" s="1"/>
  <c r="AA263" i="1" a="1"/>
  <c r="AA263" i="1" s="1"/>
  <c r="AB209" i="1" a="1"/>
  <c r="AB209" i="1" s="1"/>
  <c r="AA209" i="1" a="1"/>
  <c r="AA209" i="1" s="1"/>
  <c r="Z209" i="1" a="1"/>
  <c r="Z209" i="1" s="1"/>
  <c r="AA249" i="1" a="1"/>
  <c r="AA249" i="1" s="1"/>
  <c r="AB249" i="1" a="1"/>
  <c r="AB249" i="1" s="1"/>
  <c r="Z249" i="1" a="1"/>
  <c r="Z249" i="1" s="1"/>
  <c r="AA302" i="1" a="1"/>
  <c r="AA302" i="1" s="1"/>
  <c r="AB302" i="1" a="1"/>
  <c r="AB302" i="1" s="1"/>
  <c r="Z302" i="1" a="1"/>
  <c r="Z302" i="1" s="1"/>
  <c r="Z250" i="1" a="1"/>
  <c r="Z250" i="1" s="1"/>
  <c r="AA250" i="1" a="1"/>
  <c r="AA250" i="1" s="1"/>
  <c r="AB250" i="1" a="1"/>
  <c r="AB250" i="1" s="1"/>
  <c r="AB306" i="1" a="1"/>
  <c r="AB306" i="1" s="1"/>
  <c r="Z306" i="1" a="1"/>
  <c r="Z306" i="1" s="1"/>
  <c r="AA306" i="1" a="1"/>
  <c r="AA306" i="1" s="1"/>
  <c r="O237" i="9"/>
  <c r="Y237" i="9"/>
  <c r="U237" i="9"/>
  <c r="X237" i="9"/>
  <c r="AA237" i="9"/>
  <c r="R50" i="1"/>
  <c r="R125" i="1"/>
  <c r="U286" i="9"/>
  <c r="Q286" i="9"/>
  <c r="E286" i="9" s="1" a="1"/>
  <c r="E286" i="9" s="1"/>
  <c r="Z96" i="1" a="1"/>
  <c r="Z96" i="1" s="1"/>
  <c r="AA96" i="1" a="1"/>
  <c r="AA96" i="1" s="1"/>
  <c r="AB96" i="1" a="1"/>
  <c r="AB96" i="1" s="1"/>
  <c r="Z172" i="1" a="1"/>
  <c r="Z172" i="1" s="1"/>
  <c r="AA172" i="1" a="1"/>
  <c r="AA172" i="1" s="1"/>
  <c r="AB172" i="1" a="1"/>
  <c r="AB172" i="1" s="1"/>
  <c r="Z26" i="1" a="1"/>
  <c r="Z26" i="1" s="1"/>
  <c r="AA26" i="1" a="1"/>
  <c r="AA26" i="1" s="1"/>
  <c r="AB26" i="1" a="1"/>
  <c r="AB26" i="1" s="1"/>
  <c r="AA269" i="1" a="1"/>
  <c r="AA269" i="1" s="1"/>
  <c r="AB269" i="1" a="1"/>
  <c r="AB269" i="1" s="1"/>
  <c r="Z269" i="1" a="1"/>
  <c r="Z269" i="1" s="1"/>
  <c r="AB239" i="1" a="1"/>
  <c r="AB239" i="1" s="1"/>
  <c r="AA239" i="1" a="1"/>
  <c r="AA239" i="1" s="1"/>
  <c r="Z239" i="1" a="1"/>
  <c r="Z239" i="1" s="1"/>
  <c r="Z185" i="1" a="1"/>
  <c r="Z185" i="1" s="1"/>
  <c r="AA185" i="1" a="1"/>
  <c r="AA185" i="1" s="1"/>
  <c r="AB185" i="1" a="1"/>
  <c r="AB185" i="1" s="1"/>
  <c r="Z237" i="1" a="1"/>
  <c r="Z237" i="1" s="1"/>
  <c r="AA237" i="1" a="1"/>
  <c r="AA237" i="1" s="1"/>
  <c r="AB237" i="1" a="1"/>
  <c r="AB237" i="1" s="1"/>
  <c r="Q164" i="1"/>
  <c r="E164" i="1" s="1" a="1"/>
  <c r="E164" i="1" s="1"/>
  <c r="V169" i="1"/>
  <c r="AA146" i="1" a="1"/>
  <c r="AA146" i="1" s="1"/>
  <c r="AB146" i="1" a="1"/>
  <c r="AB146" i="1" s="1"/>
  <c r="Z146" i="1" a="1"/>
  <c r="Z146" i="1" s="1"/>
  <c r="Y239" i="1"/>
  <c r="Q185" i="1"/>
  <c r="E185" i="1" s="1" a="1"/>
  <c r="E185" i="1" s="1"/>
  <c r="N26" i="1"/>
  <c r="L70" i="1"/>
  <c r="U70" i="1"/>
  <c r="V230" i="1"/>
  <c r="Z149" i="1" a="1"/>
  <c r="Z149" i="1" s="1"/>
  <c r="AA149" i="1" a="1"/>
  <c r="AA149" i="1" s="1"/>
  <c r="AB149" i="1" a="1"/>
  <c r="AB149" i="1" s="1"/>
  <c r="Z187" i="1" a="1"/>
  <c r="Z187" i="1" s="1"/>
  <c r="AA187" i="1" a="1"/>
  <c r="AA187" i="1" s="1"/>
  <c r="AB187" i="1" a="1"/>
  <c r="AB187" i="1" s="1"/>
  <c r="O265" i="1"/>
  <c r="X239" i="1"/>
  <c r="P164" i="1"/>
  <c r="U239" i="1"/>
  <c r="M239" i="1"/>
  <c r="N164" i="1"/>
  <c r="N239" i="1"/>
  <c r="N232" i="1"/>
  <c r="K185" i="1"/>
  <c r="X26" i="1"/>
  <c r="O70" i="1"/>
  <c r="M70" i="1"/>
  <c r="T265" i="1"/>
  <c r="F265" i="1" s="1" a="1"/>
  <c r="F265" i="1" s="1"/>
  <c r="D265" i="1" s="1"/>
  <c r="AB276" i="1" a="1"/>
  <c r="AB276" i="1" s="1"/>
  <c r="AA276" i="1" a="1"/>
  <c r="AA276" i="1" s="1"/>
  <c r="Z276" i="1" a="1"/>
  <c r="Z276" i="1" s="1"/>
  <c r="AB180" i="1" a="1"/>
  <c r="AB180" i="1" s="1"/>
  <c r="Z180" i="1" a="1"/>
  <c r="Z180" i="1" s="1"/>
  <c r="AA180" i="1" a="1"/>
  <c r="AA180" i="1" s="1"/>
  <c r="Z78" i="1" a="1"/>
  <c r="Z78" i="1" s="1"/>
  <c r="AA78" i="1" a="1"/>
  <c r="AA78" i="1" s="1"/>
  <c r="AB78" i="1" a="1"/>
  <c r="AB78" i="1" s="1"/>
  <c r="Z143" i="1" a="1"/>
  <c r="Z143" i="1" s="1"/>
  <c r="AA143" i="1" a="1"/>
  <c r="AA143" i="1" s="1"/>
  <c r="AB143" i="1" a="1"/>
  <c r="AB143" i="1" s="1"/>
  <c r="Z157" i="1" a="1"/>
  <c r="Z157" i="1" s="1"/>
  <c r="AA157" i="1" a="1"/>
  <c r="AA157" i="1" s="1"/>
  <c r="AB157" i="1" a="1"/>
  <c r="AB157" i="1" s="1"/>
  <c r="Z266" i="1" a="1"/>
  <c r="Z266" i="1" s="1"/>
  <c r="AA266" i="1" a="1"/>
  <c r="AA266" i="1" s="1"/>
  <c r="AB266" i="1" a="1"/>
  <c r="AB266" i="1" s="1"/>
  <c r="AB297" i="1" a="1"/>
  <c r="AB297" i="1" s="1"/>
  <c r="AA297" i="1" a="1"/>
  <c r="AA297" i="1" s="1"/>
  <c r="Z297" i="1" a="1"/>
  <c r="Z297" i="1" s="1"/>
  <c r="Q237" i="9"/>
  <c r="E237" i="9" s="1" a="1"/>
  <c r="E237" i="9" s="1"/>
  <c r="D237" i="9" s="1"/>
  <c r="K237" i="9"/>
  <c r="V237" i="9"/>
  <c r="AA311" i="9"/>
  <c r="Z173" i="9"/>
  <c r="Z237" i="9"/>
  <c r="R211" i="1"/>
  <c r="R255" i="1"/>
  <c r="AD237" i="9"/>
  <c r="W286" i="9"/>
  <c r="K286" i="9"/>
  <c r="AD286" i="9"/>
  <c r="AB258" i="1" a="1"/>
  <c r="AB258" i="1" s="1"/>
  <c r="Z258" i="1" a="1"/>
  <c r="Z258" i="1" s="1"/>
  <c r="AA258" i="1" a="1"/>
  <c r="AA258" i="1" s="1"/>
  <c r="AE255" i="1"/>
  <c r="X286" i="9"/>
  <c r="AA125" i="1" a="1"/>
  <c r="AA125" i="1" s="1"/>
  <c r="AB125" i="1" a="1"/>
  <c r="AB125" i="1" s="1"/>
  <c r="Z125" i="1" a="1"/>
  <c r="Z125" i="1" s="1"/>
  <c r="Z286" i="9"/>
  <c r="Z166" i="1" a="1"/>
  <c r="Z166" i="1" s="1"/>
  <c r="AA166" i="1" a="1"/>
  <c r="AA166" i="1" s="1"/>
  <c r="AB166" i="1" a="1"/>
  <c r="AB166" i="1" s="1"/>
  <c r="AB128" i="1" a="1"/>
  <c r="AB128" i="1" s="1"/>
  <c r="Z128" i="1" a="1"/>
  <c r="Z128" i="1" s="1"/>
  <c r="AA128" i="1" a="1"/>
  <c r="AA128" i="1" s="1"/>
  <c r="C18" i="1"/>
  <c r="C231" i="1"/>
  <c r="C113" i="1"/>
  <c r="C149" i="1"/>
  <c r="C276" i="1"/>
  <c r="C180" i="1"/>
  <c r="C78" i="1"/>
  <c r="C143" i="1"/>
  <c r="C157" i="1"/>
  <c r="C266" i="1"/>
  <c r="AE304" i="1"/>
  <c r="AE50" i="1"/>
  <c r="AE166" i="1"/>
  <c r="C27" i="1"/>
  <c r="C172" i="1"/>
  <c r="C195" i="1"/>
  <c r="C56" i="1"/>
  <c r="C213" i="1"/>
  <c r="C169" i="1"/>
  <c r="C164" i="1"/>
  <c r="AE202" i="1"/>
  <c r="C187" i="1"/>
  <c r="C237" i="1"/>
  <c r="C73" i="1"/>
  <c r="C81" i="1"/>
  <c r="C133" i="1"/>
  <c r="C295" i="1"/>
  <c r="C160" i="1"/>
  <c r="C14" i="1"/>
  <c r="C70" i="1"/>
  <c r="C76" i="1"/>
  <c r="C230" i="1"/>
  <c r="C232" i="1"/>
  <c r="C240" i="1"/>
  <c r="C265" i="1"/>
  <c r="C301" i="1"/>
  <c r="AE211" i="1"/>
  <c r="AE246" i="1"/>
  <c r="C146" i="1"/>
  <c r="C233" i="1"/>
  <c r="C229" i="1"/>
  <c r="C23" i="1"/>
  <c r="C121" i="1"/>
  <c r="C39" i="1"/>
  <c r="C34" i="1"/>
  <c r="C92" i="1"/>
  <c r="C208" i="1"/>
  <c r="C228" i="1"/>
  <c r="C254" i="1"/>
  <c r="C28" i="1"/>
  <c r="C224" i="1"/>
  <c r="C281" i="1"/>
  <c r="C158" i="1"/>
  <c r="C181" i="1"/>
  <c r="C12" i="1"/>
  <c r="C155" i="1"/>
  <c r="C245" i="1"/>
  <c r="C305" i="1"/>
  <c r="C279" i="1"/>
  <c r="C298" i="1"/>
  <c r="C4" i="1"/>
  <c r="C47" i="1"/>
  <c r="C110" i="1"/>
  <c r="C17" i="1"/>
  <c r="C171" i="1"/>
  <c r="C205" i="1"/>
  <c r="C21" i="1"/>
  <c r="C118" i="1"/>
  <c r="C282" i="1"/>
  <c r="C136" i="1"/>
  <c r="C42" i="1"/>
  <c r="C129" i="1"/>
  <c r="C150" i="1"/>
  <c r="C89" i="1"/>
  <c r="C262" i="1"/>
  <c r="C275" i="1"/>
  <c r="C299" i="1"/>
  <c r="C178" i="1"/>
  <c r="AE30" i="9"/>
  <c r="V245" i="1"/>
  <c r="W245" i="1"/>
  <c r="U158" i="1"/>
  <c r="K245" i="1"/>
  <c r="M181" i="1"/>
  <c r="P158" i="1"/>
  <c r="W42" i="9"/>
  <c r="Y213" i="9"/>
  <c r="N42" i="9"/>
  <c r="Q238" i="9"/>
  <c r="E238" i="9" s="1" a="1"/>
  <c r="E238" i="9" s="1"/>
  <c r="D238" i="9" s="1"/>
  <c r="S238" i="9"/>
  <c r="N238" i="9"/>
  <c r="U238" i="9"/>
  <c r="L233" i="9"/>
  <c r="U233" i="9"/>
  <c r="W247" i="9"/>
  <c r="V247" i="9"/>
  <c r="Z213" i="9"/>
  <c r="Z238" i="9"/>
  <c r="Z42" i="9"/>
  <c r="Z233" i="9"/>
  <c r="Q158" i="1"/>
  <c r="E158" i="1" s="1" a="1"/>
  <c r="E158" i="1" s="1"/>
  <c r="K181" i="1"/>
  <c r="P213" i="9"/>
  <c r="V238" i="9"/>
  <c r="Q233" i="9"/>
  <c r="E233" i="9" s="1" a="1"/>
  <c r="E233" i="9" s="1"/>
  <c r="D233" i="9" s="1"/>
  <c r="Y233" i="9"/>
  <c r="P238" i="9"/>
  <c r="S44" i="9"/>
  <c r="S233" i="9"/>
  <c r="N44" i="9"/>
  <c r="O44" i="9"/>
  <c r="O247" i="9"/>
  <c r="AA233" i="9"/>
  <c r="AD238" i="9"/>
  <c r="R238" i="9"/>
  <c r="AC238" i="9" s="1"/>
  <c r="M281" i="1"/>
  <c r="Q181" i="1"/>
  <c r="E181" i="1" s="1" a="1"/>
  <c r="E181" i="1" s="1"/>
  <c r="S279" i="1"/>
  <c r="L245" i="1"/>
  <c r="Y158" i="1"/>
  <c r="Q12" i="1"/>
  <c r="E12" i="1" s="1" a="1"/>
  <c r="E12" i="1" s="1"/>
  <c r="K281" i="1"/>
  <c r="W281" i="1"/>
  <c r="X281" i="1"/>
  <c r="O158" i="1"/>
  <c r="P279" i="1"/>
  <c r="M245" i="1"/>
  <c r="P245" i="1"/>
  <c r="C293" i="1"/>
  <c r="C277" i="1"/>
  <c r="C263" i="1"/>
  <c r="C209" i="1"/>
  <c r="C249" i="1"/>
  <c r="C302" i="1"/>
  <c r="C250" i="1"/>
  <c r="C306" i="1"/>
  <c r="U42" i="9"/>
  <c r="X238" i="9"/>
  <c r="O213" i="9"/>
  <c r="M213" i="9"/>
  <c r="Y238" i="9"/>
  <c r="V233" i="9"/>
  <c r="O238" i="9"/>
  <c r="K44" i="9"/>
  <c r="T233" i="9"/>
  <c r="F233" i="9" s="1" a="1"/>
  <c r="F233" i="9" s="1"/>
  <c r="M44" i="9"/>
  <c r="W233" i="9"/>
  <c r="U44" i="9"/>
  <c r="L247" i="9"/>
  <c r="AA213" i="9"/>
  <c r="AA42" i="9"/>
  <c r="AA238" i="9"/>
  <c r="AD42" i="9"/>
  <c r="AE42" i="9" s="1"/>
  <c r="T281" i="1"/>
  <c r="F281" i="1" s="1" a="1"/>
  <c r="F281" i="1" s="1"/>
  <c r="Q281" i="1"/>
  <c r="E281" i="1" s="1" a="1"/>
  <c r="E281" i="1" s="1"/>
  <c r="V158" i="1"/>
  <c r="Y245" i="1"/>
  <c r="N279" i="1"/>
  <c r="C297" i="1"/>
  <c r="W213" i="9"/>
  <c r="S42" i="9"/>
  <c r="M42" i="9"/>
  <c r="U213" i="9"/>
  <c r="X233" i="9"/>
  <c r="M247" i="9"/>
  <c r="U247" i="9"/>
  <c r="Z44" i="9"/>
  <c r="R202" i="1"/>
  <c r="AD213" i="9"/>
  <c r="AE213" i="9" s="1"/>
  <c r="AD44" i="9"/>
  <c r="AE44" i="9" s="1"/>
  <c r="S281" i="1"/>
  <c r="V281" i="1"/>
  <c r="V181" i="1"/>
  <c r="U12" i="1"/>
  <c r="O281" i="1"/>
  <c r="S158" i="1"/>
  <c r="U181" i="1"/>
  <c r="Y279" i="1"/>
  <c r="X181" i="1"/>
  <c r="V279" i="1"/>
  <c r="X155" i="1"/>
  <c r="O202" i="1"/>
  <c r="M202" i="1"/>
  <c r="C283" i="1"/>
  <c r="C84" i="1"/>
  <c r="C32" i="1"/>
  <c r="C26" i="1"/>
  <c r="C269" i="1"/>
  <c r="C239" i="1"/>
  <c r="C185" i="1"/>
  <c r="C9" i="1"/>
  <c r="C309" i="1"/>
  <c r="X42" i="9"/>
  <c r="Q42" i="9"/>
  <c r="E42" i="9" s="1" a="1"/>
  <c r="E42" i="9" s="1"/>
  <c r="D42" i="9" s="1"/>
  <c r="V42" i="9"/>
  <c r="V213" i="9"/>
  <c r="K233" i="9"/>
  <c r="Q44" i="9"/>
  <c r="E44" i="9" s="1" a="1"/>
  <c r="E44" i="9" s="1"/>
  <c r="D44" i="9" s="1"/>
  <c r="X44" i="9"/>
  <c r="Q247" i="9"/>
  <c r="E247" i="9" s="1" a="1"/>
  <c r="E247" i="9" s="1"/>
  <c r="T247" i="9"/>
  <c r="F247" i="9" s="1" a="1"/>
  <c r="F247" i="9" s="1"/>
  <c r="AD233" i="9"/>
  <c r="Q245" i="1"/>
  <c r="E245" i="1" s="1" a="1"/>
  <c r="E245" i="1" s="1"/>
  <c r="K279" i="1"/>
  <c r="T158" i="1"/>
  <c r="F158" i="1" s="1" a="1"/>
  <c r="F158" i="1" s="1"/>
  <c r="Q279" i="1"/>
  <c r="E279" i="1" s="1" a="1"/>
  <c r="E279" i="1" s="1"/>
  <c r="X158" i="1"/>
  <c r="M155" i="1"/>
  <c r="S155" i="1"/>
  <c r="C310" i="1"/>
  <c r="C300" i="1"/>
  <c r="O42" i="9"/>
  <c r="S213" i="9"/>
  <c r="X213" i="9"/>
  <c r="M238" i="9"/>
  <c r="K238" i="9"/>
  <c r="Y44" i="9"/>
  <c r="W44" i="9"/>
  <c r="V44" i="9"/>
  <c r="P44" i="9"/>
  <c r="N247" i="9"/>
  <c r="X247" i="9"/>
  <c r="AA247" i="9"/>
  <c r="R166" i="1"/>
  <c r="W12" i="1"/>
  <c r="S181" i="1"/>
  <c r="L181" i="1"/>
  <c r="W279" i="1"/>
  <c r="W155" i="1"/>
  <c r="K158" i="1"/>
  <c r="X279" i="1"/>
  <c r="N245" i="1"/>
  <c r="K155" i="1"/>
  <c r="N155" i="1"/>
  <c r="S12" i="1"/>
  <c r="C296" i="1"/>
  <c r="T213" i="9"/>
  <c r="F213" i="9" s="1" a="1"/>
  <c r="F213" i="9" s="1"/>
  <c r="K213" i="9"/>
  <c r="T42" i="9"/>
  <c r="F42" i="9" s="1" a="1"/>
  <c r="F42" i="9" s="1"/>
  <c r="Q213" i="9"/>
  <c r="E213" i="9" s="1" a="1"/>
  <c r="E213" i="9" s="1"/>
  <c r="D213" i="9" s="1"/>
  <c r="P233" i="9"/>
  <c r="T44" i="9"/>
  <c r="F44" i="9" s="1" a="1"/>
  <c r="F44" i="9" s="1"/>
  <c r="L44" i="9"/>
  <c r="O233" i="9"/>
  <c r="P247" i="9"/>
  <c r="K247" i="9"/>
  <c r="AA44" i="9"/>
  <c r="Z247" i="9"/>
  <c r="R247" i="9"/>
  <c r="AC247" i="9" s="1"/>
  <c r="AM523" i="2" s="1"/>
  <c r="D185" i="9"/>
  <c r="N208" i="1"/>
  <c r="S228" i="1"/>
  <c r="M92" i="1"/>
  <c r="T34" i="1"/>
  <c r="F34" i="1" s="1" a="1"/>
  <c r="F34" i="1" s="1"/>
  <c r="O208" i="1"/>
  <c r="O92" i="1"/>
  <c r="U34" i="1"/>
  <c r="N254" i="1"/>
  <c r="K121" i="1"/>
  <c r="W228" i="1"/>
  <c r="S277" i="1"/>
  <c r="X277" i="1"/>
  <c r="X249" i="1"/>
  <c r="U254" i="1"/>
  <c r="Q254" i="1"/>
  <c r="E254" i="1" s="1" a="1"/>
  <c r="E254" i="1" s="1"/>
  <c r="L254" i="1"/>
  <c r="W282" i="1"/>
  <c r="L39" i="1"/>
  <c r="Y39" i="1"/>
  <c r="AA66" i="9"/>
  <c r="O34" i="1"/>
  <c r="L34" i="1"/>
  <c r="U92" i="1"/>
  <c r="K92" i="1"/>
  <c r="P208" i="1"/>
  <c r="Q121" i="1"/>
  <c r="E121" i="1" s="1" a="1"/>
  <c r="E121" i="1" s="1"/>
  <c r="N277" i="1"/>
  <c r="W277" i="1"/>
  <c r="X92" i="1"/>
  <c r="P92" i="1"/>
  <c r="O254" i="1"/>
  <c r="S254" i="1"/>
  <c r="W208" i="1"/>
  <c r="Y208" i="1"/>
  <c r="V208" i="1"/>
  <c r="Y92" i="1"/>
  <c r="W92" i="1"/>
  <c r="Q249" i="1"/>
  <c r="E249" i="1" s="1" a="1"/>
  <c r="E249" i="1" s="1"/>
  <c r="X34" i="1"/>
  <c r="M39" i="1"/>
  <c r="Y121" i="1"/>
  <c r="L228" i="1"/>
  <c r="W296" i="1"/>
  <c r="AA241" i="9"/>
  <c r="S113" i="1"/>
  <c r="L113" i="1"/>
  <c r="Y254" i="1"/>
  <c r="Q34" i="1"/>
  <c r="E34" i="1" s="1" a="1"/>
  <c r="E34" i="1" s="1"/>
  <c r="N34" i="1"/>
  <c r="K208" i="1"/>
  <c r="Z278" i="9"/>
  <c r="V113" i="1"/>
  <c r="Q113" i="1"/>
  <c r="E113" i="1" s="1" a="1"/>
  <c r="E113" i="1" s="1"/>
  <c r="U113" i="1"/>
  <c r="Q92" i="1"/>
  <c r="E92" i="1" s="1" a="1"/>
  <c r="E92" i="1" s="1"/>
  <c r="P34" i="1"/>
  <c r="W34" i="1"/>
  <c r="P254" i="1"/>
  <c r="M121" i="1"/>
  <c r="Y296" i="1"/>
  <c r="AA140" i="9"/>
  <c r="Z6" i="9"/>
  <c r="D286" i="9"/>
  <c r="Y26" i="1"/>
  <c r="K32" i="1"/>
  <c r="Q269" i="1"/>
  <c r="E269" i="1" s="1" a="1"/>
  <c r="E269" i="1" s="1"/>
  <c r="N84" i="1"/>
  <c r="S84" i="1"/>
  <c r="T208" i="1"/>
  <c r="F208" i="1" s="1" a="1"/>
  <c r="F208" i="1" s="1"/>
  <c r="N39" i="1"/>
  <c r="N228" i="1"/>
  <c r="U121" i="1"/>
  <c r="L164" i="1"/>
  <c r="T164" i="1"/>
  <c r="F164" i="1" s="1" a="1"/>
  <c r="F164" i="1" s="1"/>
  <c r="M34" i="1"/>
  <c r="S92" i="1"/>
  <c r="L92" i="1"/>
  <c r="L32" i="1"/>
  <c r="O269" i="1"/>
  <c r="N269" i="1"/>
  <c r="Q84" i="1"/>
  <c r="E84" i="1" s="1" a="1"/>
  <c r="E84" i="1" s="1"/>
  <c r="V228" i="1"/>
  <c r="V164" i="1"/>
  <c r="U269" i="1"/>
  <c r="T92" i="1"/>
  <c r="F92" i="1" s="1" a="1"/>
  <c r="F92" i="1" s="1"/>
  <c r="S34" i="1"/>
  <c r="V92" i="1"/>
  <c r="N92" i="1"/>
  <c r="L185" i="1"/>
  <c r="X310" i="1"/>
  <c r="Z254" i="9"/>
  <c r="M254" i="1"/>
  <c r="X254" i="1"/>
  <c r="V34" i="1"/>
  <c r="K254" i="1"/>
  <c r="T254" i="1"/>
  <c r="F254" i="1" s="1" a="1"/>
  <c r="F254" i="1" s="1"/>
  <c r="U208" i="1"/>
  <c r="S208" i="1"/>
  <c r="X208" i="1"/>
  <c r="T76" i="1"/>
  <c r="F76" i="1" s="1" a="1"/>
  <c r="F76" i="1" s="1"/>
  <c r="O39" i="1"/>
  <c r="U39" i="1"/>
  <c r="O121" i="1"/>
  <c r="K228" i="1"/>
  <c r="L296" i="1"/>
  <c r="K39" i="1"/>
  <c r="V39" i="1"/>
  <c r="T121" i="1"/>
  <c r="F121" i="1" s="1" a="1"/>
  <c r="F121" i="1" s="1"/>
  <c r="Y228" i="1"/>
  <c r="M228" i="1"/>
  <c r="V296" i="1"/>
  <c r="N121" i="1"/>
  <c r="V121" i="1"/>
  <c r="T296" i="1"/>
  <c r="F296" i="1" s="1" a="1"/>
  <c r="F296" i="1" s="1"/>
  <c r="Z53" i="9"/>
  <c r="Y70" i="1"/>
  <c r="M160" i="1"/>
  <c r="V265" i="1"/>
  <c r="T70" i="1"/>
  <c r="F70" i="1" s="1" a="1"/>
  <c r="F70" i="1" s="1"/>
  <c r="S160" i="1"/>
  <c r="N230" i="1"/>
  <c r="Q230" i="1"/>
  <c r="E230" i="1" s="1" a="1"/>
  <c r="E230" i="1" s="1"/>
  <c r="Y34" i="1"/>
  <c r="K70" i="1"/>
  <c r="V160" i="1"/>
  <c r="K160" i="1"/>
  <c r="P160" i="1"/>
  <c r="M208" i="1"/>
  <c r="L208" i="1"/>
  <c r="K230" i="1"/>
  <c r="Q39" i="1"/>
  <c r="E39" i="1" s="1" a="1"/>
  <c r="E39" i="1" s="1"/>
  <c r="X39" i="1"/>
  <c r="X240" i="1"/>
  <c r="X121" i="1"/>
  <c r="L240" i="1"/>
  <c r="P228" i="1"/>
  <c r="O228" i="1"/>
  <c r="T228" i="1"/>
  <c r="F228" i="1" s="1" a="1"/>
  <c r="F228" i="1" s="1"/>
  <c r="Y300" i="1"/>
  <c r="BB426" i="2"/>
  <c r="M296" i="1"/>
  <c r="Z72" i="9"/>
  <c r="AA139" i="9"/>
  <c r="N231" i="1"/>
  <c r="W157" i="1"/>
  <c r="P32" i="1"/>
  <c r="L84" i="1"/>
  <c r="T84" i="1"/>
  <c r="F84" i="1" s="1" a="1"/>
  <c r="F84" i="1" s="1"/>
  <c r="Q283" i="1"/>
  <c r="E283" i="1" s="1" a="1"/>
  <c r="E283" i="1" s="1"/>
  <c r="T266" i="1"/>
  <c r="F266" i="1" s="1" a="1"/>
  <c r="F266" i="1" s="1"/>
  <c r="W265" i="1"/>
  <c r="O180" i="1"/>
  <c r="AA292" i="9"/>
  <c r="BB177" i="2"/>
  <c r="Q160" i="1"/>
  <c r="E160" i="1" s="1" a="1"/>
  <c r="E160" i="1" s="1"/>
  <c r="M240" i="1"/>
  <c r="Z294" i="9"/>
  <c r="Z199" i="9"/>
  <c r="AA137" i="9"/>
  <c r="AB78" i="9"/>
  <c r="AE185" i="9"/>
  <c r="R304" i="1"/>
  <c r="V231" i="1"/>
  <c r="L281" i="1"/>
  <c r="O164" i="1"/>
  <c r="K232" i="1"/>
  <c r="Y232" i="1"/>
  <c r="W232" i="1"/>
  <c r="M232" i="1"/>
  <c r="T181" i="1"/>
  <c r="F181" i="1" s="1" a="1"/>
  <c r="F181" i="1" s="1"/>
  <c r="O245" i="1"/>
  <c r="W158" i="1"/>
  <c r="N32" i="1"/>
  <c r="T17" i="1"/>
  <c r="F17" i="1" s="1" a="1"/>
  <c r="F17" i="1" s="1"/>
  <c r="D17" i="1" s="1"/>
  <c r="Y205" i="1"/>
  <c r="U171" i="1"/>
  <c r="W269" i="1"/>
  <c r="V171" i="1"/>
  <c r="P26" i="1"/>
  <c r="P269" i="1"/>
  <c r="U155" i="1"/>
  <c r="N70" i="1"/>
  <c r="V84" i="1"/>
  <c r="Y155" i="1"/>
  <c r="O160" i="1"/>
  <c r="Y160" i="1"/>
  <c r="O230" i="1"/>
  <c r="S14" i="1"/>
  <c r="X21" i="1"/>
  <c r="S300" i="1"/>
  <c r="Q300" i="1"/>
  <c r="E300" i="1" s="1" a="1"/>
  <c r="E300" i="1" s="1"/>
  <c r="V300" i="1"/>
  <c r="AC236" i="1"/>
  <c r="AM13" i="2"/>
  <c r="Z127" i="9"/>
  <c r="AC126" i="1"/>
  <c r="AC214" i="1"/>
  <c r="AB80" i="9"/>
  <c r="AE5" i="1"/>
  <c r="R5" i="1"/>
  <c r="AC22" i="1"/>
  <c r="BC13" i="2"/>
  <c r="AE234" i="9"/>
  <c r="BB523" i="2"/>
  <c r="AB73" i="9"/>
  <c r="D234" i="9"/>
  <c r="Z31" i="9"/>
  <c r="W31" i="9"/>
  <c r="S31" i="9"/>
  <c r="T31" i="9"/>
  <c r="F31" i="9" s="1" a="1"/>
  <c r="F31" i="9" s="1"/>
  <c r="Q31" i="9"/>
  <c r="E31" i="9" s="1" a="1"/>
  <c r="E31" i="9" s="1"/>
  <c r="X31" i="9"/>
  <c r="U31" i="9"/>
  <c r="AD31" i="9"/>
  <c r="P31" i="9"/>
  <c r="L31" i="9"/>
  <c r="R31" i="9"/>
  <c r="AC31" i="9" s="1"/>
  <c r="AD5" i="1" s="1"/>
  <c r="O31" i="9"/>
  <c r="K31" i="9"/>
  <c r="AA31" i="9"/>
  <c r="N31" i="9"/>
  <c r="M31" i="9"/>
  <c r="Y31" i="9"/>
  <c r="V31" i="9"/>
  <c r="AB299" i="9"/>
  <c r="S295" i="1"/>
  <c r="U296" i="1"/>
  <c r="L158" i="1"/>
  <c r="Y181" i="1"/>
  <c r="S39" i="1"/>
  <c r="W39" i="1"/>
  <c r="T39" i="1"/>
  <c r="F39" i="1" s="1" a="1"/>
  <c r="F39" i="1" s="1"/>
  <c r="W121" i="1"/>
  <c r="K296" i="1"/>
  <c r="AA90" i="9"/>
  <c r="P12" i="1"/>
  <c r="AA6" i="9"/>
  <c r="L155" i="1"/>
  <c r="W180" i="1"/>
  <c r="L12" i="1"/>
  <c r="BB597" i="2"/>
  <c r="Z207" i="9"/>
  <c r="Z122" i="9"/>
  <c r="Z7" i="9"/>
  <c r="AA223" i="9"/>
  <c r="AA178" i="9"/>
  <c r="Z163" i="9"/>
  <c r="S180" i="1"/>
  <c r="BB533" i="2"/>
  <c r="BB281" i="2"/>
  <c r="BB539" i="2"/>
  <c r="AA12" i="9"/>
  <c r="BB49" i="2"/>
  <c r="Z63" i="9"/>
  <c r="BB546" i="2"/>
  <c r="M283" i="1"/>
  <c r="K283" i="1"/>
  <c r="N283" i="1"/>
  <c r="V283" i="1"/>
  <c r="Y283" i="1"/>
  <c r="U283" i="1"/>
  <c r="P283" i="1"/>
  <c r="S32" i="1"/>
  <c r="Q32" i="1"/>
  <c r="E32" i="1" s="1" a="1"/>
  <c r="E32" i="1" s="1"/>
  <c r="U84" i="1"/>
  <c r="K269" i="1"/>
  <c r="O84" i="1"/>
  <c r="M84" i="1"/>
  <c r="X84" i="1"/>
  <c r="L269" i="1"/>
  <c r="L283" i="1"/>
  <c r="Y14" i="1"/>
  <c r="M295" i="1"/>
  <c r="T240" i="1"/>
  <c r="F240" i="1" s="1" a="1"/>
  <c r="F240" i="1" s="1"/>
  <c r="M265" i="1"/>
  <c r="U265" i="1"/>
  <c r="Q265" i="1"/>
  <c r="E265" i="1" s="1" a="1"/>
  <c r="E265" i="1" s="1"/>
  <c r="Y76" i="1"/>
  <c r="L14" i="1"/>
  <c r="X76" i="1"/>
  <c r="T300" i="1"/>
  <c r="F300" i="1" s="1" a="1"/>
  <c r="F300" i="1" s="1"/>
  <c r="O295" i="1"/>
  <c r="K265" i="1"/>
  <c r="Q76" i="1"/>
  <c r="E76" i="1" s="1" a="1"/>
  <c r="E76" i="1" s="1"/>
  <c r="O76" i="1"/>
  <c r="K300" i="1"/>
  <c r="U300" i="1"/>
  <c r="M310" i="1"/>
  <c r="BB358" i="2"/>
  <c r="M14" i="1"/>
  <c r="U14" i="1"/>
  <c r="Q240" i="1"/>
  <c r="E240" i="1" s="1" a="1"/>
  <c r="E240" i="1" s="1"/>
  <c r="P240" i="1"/>
  <c r="P76" i="1"/>
  <c r="V70" i="1"/>
  <c r="W160" i="1"/>
  <c r="U160" i="1"/>
  <c r="N14" i="1"/>
  <c r="Q14" i="1"/>
  <c r="E14" i="1" s="1" a="1"/>
  <c r="E14" i="1" s="1"/>
  <c r="W14" i="1"/>
  <c r="X14" i="1"/>
  <c r="N76" i="1"/>
  <c r="W300" i="1"/>
  <c r="L300" i="1"/>
  <c r="N160" i="1"/>
  <c r="T160" i="1"/>
  <c r="F160" i="1" s="1" a="1"/>
  <c r="F160" i="1" s="1"/>
  <c r="U230" i="1"/>
  <c r="Y295" i="1"/>
  <c r="O14" i="1"/>
  <c r="N240" i="1"/>
  <c r="S76" i="1"/>
  <c r="V310" i="1"/>
  <c r="P14" i="1"/>
  <c r="K14" i="1"/>
  <c r="K240" i="1"/>
  <c r="U76" i="1"/>
  <c r="S265" i="1"/>
  <c r="L265" i="1"/>
  <c r="BB535" i="2"/>
  <c r="BB360" i="2"/>
  <c r="BB435" i="2"/>
  <c r="AA14" i="9"/>
  <c r="BB614" i="2"/>
  <c r="BB94" i="2"/>
  <c r="BB589" i="2"/>
  <c r="BB193" i="2"/>
  <c r="BB20" i="2"/>
  <c r="BB639" i="2"/>
  <c r="BB150" i="2"/>
  <c r="BB647" i="2"/>
  <c r="BB422" i="2"/>
  <c r="BB336" i="2"/>
  <c r="BB118" i="2"/>
  <c r="BB619" i="2"/>
  <c r="AA5" i="9"/>
  <c r="AA57" i="9"/>
  <c r="BB584" i="2"/>
  <c r="BB58" i="2"/>
  <c r="BB553" i="2"/>
  <c r="BB484" i="2"/>
  <c r="AA91" i="9"/>
  <c r="Z89" i="9"/>
  <c r="AA59" i="9"/>
  <c r="BB488" i="2"/>
  <c r="BB256" i="2"/>
  <c r="BB315" i="2"/>
  <c r="AM266" i="2"/>
  <c r="Z76" i="9"/>
  <c r="BB344" i="2"/>
  <c r="BB67" i="2"/>
  <c r="BB634" i="2"/>
  <c r="BB404" i="2"/>
  <c r="BB478" i="2"/>
  <c r="BB266" i="2"/>
  <c r="BB54" i="2"/>
  <c r="AA245" i="9"/>
  <c r="Z126" i="9"/>
  <c r="Z305" i="9"/>
  <c r="BB628" i="2"/>
  <c r="BB366" i="2"/>
  <c r="BB629" i="2"/>
  <c r="BB616" i="2"/>
  <c r="BB509" i="2"/>
  <c r="BB69" i="2"/>
  <c r="BB648" i="2"/>
  <c r="AA49" i="9"/>
  <c r="AA169" i="9"/>
  <c r="Z224" i="9"/>
  <c r="BB208" i="2"/>
  <c r="AM171" i="2"/>
  <c r="AM363" i="2"/>
  <c r="AM93" i="2"/>
  <c r="AM428" i="2"/>
  <c r="AM108" i="2"/>
  <c r="AM316" i="2"/>
  <c r="AM99" i="2"/>
  <c r="AM189" i="2"/>
  <c r="AM206" i="2"/>
  <c r="AM414" i="2"/>
  <c r="AM518" i="2"/>
  <c r="AM239" i="2"/>
  <c r="AM528" i="2"/>
  <c r="AM368" i="2"/>
  <c r="AM74" i="2"/>
  <c r="AM536" i="2"/>
  <c r="AM169" i="2"/>
  <c r="AM345" i="2"/>
  <c r="AM449" i="2"/>
  <c r="AM465" i="2"/>
  <c r="AM489" i="2"/>
  <c r="AM376" i="2"/>
  <c r="AM192" i="2"/>
  <c r="AM293" i="2"/>
  <c r="AM115" i="2"/>
  <c r="AM265" i="2"/>
  <c r="AM329" i="2"/>
  <c r="AM407" i="2"/>
  <c r="AM23" i="2"/>
  <c r="AM50" i="2"/>
  <c r="AM101" i="2"/>
  <c r="AM176" i="2"/>
  <c r="AM326" i="2"/>
  <c r="AM284" i="2"/>
  <c r="AM211" i="2"/>
  <c r="AM579" i="2"/>
  <c r="AM471" i="2"/>
  <c r="AM312" i="2"/>
  <c r="AM113" i="2"/>
  <c r="AM255" i="2"/>
  <c r="AM148" i="2"/>
  <c r="AM215" i="2"/>
  <c r="AM442" i="2"/>
  <c r="AM417" i="2"/>
  <c r="AM237" i="2"/>
  <c r="AM72" i="2"/>
  <c r="AM62" i="2"/>
  <c r="AM311" i="2"/>
  <c r="AM324" i="2"/>
  <c r="AM604" i="2"/>
  <c r="AM352" i="2"/>
  <c r="AM121" i="2"/>
  <c r="AM451" i="2"/>
  <c r="AM393" i="2"/>
  <c r="AM389" i="2"/>
  <c r="AM172" i="2"/>
  <c r="AM203" i="2"/>
  <c r="AM415" i="2"/>
  <c r="AM110" i="2"/>
  <c r="AM112" i="2"/>
  <c r="AM409" i="2"/>
  <c r="AM228" i="2"/>
  <c r="AM44" i="2"/>
  <c r="AM55" i="2"/>
  <c r="AM598" i="2"/>
  <c r="AM227" i="2"/>
  <c r="AM241" i="2"/>
  <c r="AM454" i="2"/>
  <c r="AM612" i="2"/>
  <c r="AM263" i="2"/>
  <c r="AM348" i="2"/>
  <c r="AM560" i="2"/>
  <c r="AM246" i="2"/>
  <c r="AM332" i="2"/>
  <c r="AM468" i="2"/>
  <c r="AM47" i="2"/>
  <c r="AM85" i="2"/>
  <c r="AM285" i="2"/>
  <c r="AM5" i="2"/>
  <c r="AM233" i="2"/>
  <c r="AM120" i="2"/>
  <c r="AM385" i="2"/>
  <c r="AM156" i="2"/>
  <c r="AM210" i="2"/>
  <c r="AM145" i="2"/>
  <c r="AM318" i="2"/>
  <c r="AM262" i="2"/>
  <c r="AM71" i="2"/>
  <c r="AM463" i="2"/>
  <c r="AM492" i="2"/>
  <c r="AM248" i="2"/>
  <c r="AM477" i="2"/>
  <c r="AM304" i="2"/>
  <c r="AM494" i="2"/>
  <c r="AM446" i="2"/>
  <c r="AM508" i="2"/>
  <c r="AM550" i="2"/>
  <c r="AM142" i="2"/>
  <c r="AM606" i="2"/>
  <c r="AM505" i="2"/>
  <c r="AM303" i="2"/>
  <c r="AM420" i="2"/>
  <c r="AM450" i="2"/>
  <c r="AM512" i="2"/>
  <c r="AM421" i="2"/>
  <c r="AM219" i="2"/>
  <c r="AM608" i="2"/>
  <c r="AM97" i="2"/>
  <c r="AM381" i="2"/>
  <c r="AM251" i="2"/>
  <c r="AM401" i="2"/>
  <c r="AM558" i="2"/>
  <c r="AM196" i="2"/>
  <c r="AM271" i="2"/>
  <c r="AM245" i="2"/>
  <c r="AM96" i="2"/>
  <c r="AM491" i="2"/>
  <c r="AM116" i="2"/>
  <c r="AM427" i="2"/>
  <c r="AM294" i="2"/>
  <c r="AM440" i="2"/>
  <c r="AM53" i="2"/>
  <c r="AM152" i="2"/>
  <c r="AM362" i="2"/>
  <c r="AM141" i="2"/>
  <c r="AM439" i="2"/>
  <c r="AM153" i="2"/>
  <c r="AM516" i="2"/>
  <c r="AM95" i="2"/>
  <c r="AM457" i="2"/>
  <c r="AM232" i="2"/>
  <c r="AM519" i="2"/>
  <c r="AM610" i="2"/>
  <c r="AM359" i="2"/>
  <c r="AM2" i="2"/>
  <c r="AM594" i="2"/>
  <c r="AM605" i="2"/>
  <c r="AM182" i="2"/>
  <c r="AM10" i="2"/>
  <c r="AM131" i="2"/>
  <c r="AM361" i="2"/>
  <c r="AM534" i="2"/>
  <c r="AM482" i="2"/>
  <c r="AM154" i="2"/>
  <c r="AM425" i="2"/>
  <c r="AM199" i="2"/>
  <c r="AM252" i="2"/>
  <c r="AM402" i="2"/>
  <c r="AM52" i="2"/>
  <c r="AM416" i="2"/>
  <c r="AM300" i="2"/>
  <c r="AM561" i="2"/>
  <c r="AM511" i="2"/>
  <c r="AM341" i="2"/>
  <c r="AM462" i="2"/>
  <c r="AM333" i="2"/>
  <c r="AM225" i="2"/>
  <c r="AM321" i="2"/>
  <c r="AM65" i="2"/>
  <c r="AM638" i="2"/>
  <c r="AM230" i="2"/>
  <c r="AM33" i="2"/>
  <c r="AM434" i="2"/>
  <c r="AM161" i="2"/>
  <c r="AM390" i="2"/>
  <c r="AM396" i="2"/>
  <c r="AM28" i="2"/>
  <c r="AM346" i="2"/>
  <c r="AM125" i="2"/>
  <c r="AM524" i="2"/>
  <c r="AM168" i="2"/>
  <c r="AM436" i="2"/>
  <c r="AM419" i="2"/>
  <c r="AM602" i="2"/>
  <c r="AM504" i="2"/>
  <c r="AM190" i="2"/>
  <c r="AM601" i="2"/>
  <c r="AM327" i="2"/>
  <c r="AM607" i="2"/>
  <c r="AM490" i="2"/>
  <c r="AM408" i="2"/>
  <c r="AM45" i="2"/>
  <c r="AM410" i="2"/>
  <c r="AM151" i="2"/>
  <c r="AM307" i="2"/>
  <c r="AM542" i="2"/>
  <c r="AM646" i="2"/>
  <c r="AM216" i="2"/>
  <c r="AM378" i="2"/>
  <c r="AM583" i="2"/>
  <c r="AM213" i="2"/>
  <c r="AM64" i="2"/>
  <c r="AM114" i="2"/>
  <c r="AM267" i="2"/>
  <c r="AM273" i="2"/>
  <c r="AM140" i="2"/>
  <c r="AM289" i="2"/>
  <c r="AM338" i="2"/>
  <c r="AM107" i="2"/>
  <c r="AM21" i="2"/>
  <c r="AM139" i="2"/>
  <c r="AM645" i="2"/>
  <c r="AM649" i="2"/>
  <c r="AM418" i="2"/>
  <c r="AM591" i="2"/>
  <c r="AM243" i="2"/>
  <c r="AM130" i="2"/>
  <c r="AM197" i="2"/>
  <c r="AM365" i="2"/>
  <c r="AM68" i="2"/>
  <c r="AM424" i="2"/>
  <c r="AM351" i="2"/>
  <c r="AM234" i="2"/>
  <c r="AM40" i="2"/>
  <c r="AM374" i="2"/>
  <c r="AM367" i="2"/>
  <c r="BB642" i="2"/>
  <c r="BB595" i="2"/>
  <c r="BB515" i="2"/>
  <c r="BB626" i="2"/>
  <c r="BB382" i="2"/>
  <c r="BB387" i="2"/>
  <c r="BB611" i="2"/>
  <c r="Z181" i="9"/>
  <c r="Z221" i="9"/>
  <c r="Z244" i="9"/>
  <c r="AA168" i="9"/>
  <c r="AM435" i="2"/>
  <c r="AA117" i="9"/>
  <c r="AA264" i="9"/>
  <c r="BB109" i="2"/>
  <c r="BB510" i="2"/>
  <c r="BB587" i="2"/>
  <c r="BB75" i="2"/>
  <c r="BB552" i="2"/>
  <c r="AA101" i="9"/>
  <c r="BB158" i="2"/>
  <c r="AA165" i="9"/>
  <c r="Z5" i="9"/>
  <c r="AA180" i="9"/>
  <c r="AA112" i="9"/>
  <c r="BB51" i="2"/>
  <c r="BB162" i="2"/>
  <c r="BB9" i="2"/>
  <c r="BB502" i="2"/>
  <c r="BB43" i="2"/>
  <c r="BB343" i="2"/>
  <c r="BB339" i="2"/>
  <c r="AA164" i="9"/>
  <c r="AA228" i="9"/>
  <c r="Z103" i="9"/>
  <c r="AA239" i="9"/>
  <c r="Z104" i="9"/>
  <c r="AA271" i="9"/>
  <c r="C258" i="1"/>
  <c r="AA257" i="9"/>
  <c r="AA198" i="9"/>
  <c r="C128" i="1"/>
  <c r="C202" i="1"/>
  <c r="C194" i="1"/>
  <c r="C272" i="1"/>
  <c r="C174" i="1"/>
  <c r="C303" i="1"/>
  <c r="C189" i="1"/>
  <c r="C112" i="1"/>
  <c r="C251" i="1"/>
  <c r="C179" i="1"/>
  <c r="C261" i="1"/>
  <c r="C304" i="1"/>
  <c r="C243" i="1"/>
  <c r="AA138" i="9"/>
  <c r="C278" i="1"/>
  <c r="C104" i="1"/>
  <c r="C74" i="1"/>
  <c r="C69" i="1"/>
  <c r="C58" i="1"/>
  <c r="C222" i="1"/>
  <c r="C127" i="1"/>
  <c r="C93" i="1"/>
  <c r="C206" i="1"/>
  <c r="C159" i="1"/>
  <c r="C79" i="1"/>
  <c r="C125" i="1"/>
  <c r="C59" i="1"/>
  <c r="AA151" i="9"/>
  <c r="C44" i="1"/>
  <c r="C236" i="1"/>
  <c r="C186" i="1"/>
  <c r="C267" i="1"/>
  <c r="C107" i="1"/>
  <c r="C111" i="1"/>
  <c r="C83" i="1"/>
  <c r="C96" i="1"/>
  <c r="C152" i="1"/>
  <c r="C162" i="1"/>
  <c r="C199" i="1"/>
  <c r="C61" i="1"/>
  <c r="C54" i="1"/>
  <c r="C126" i="1"/>
  <c r="C99" i="1"/>
  <c r="C29" i="1"/>
  <c r="C46" i="1"/>
  <c r="C255" i="1"/>
  <c r="C138" i="1"/>
  <c r="C170" i="1"/>
  <c r="C7" i="1"/>
  <c r="C273" i="1"/>
  <c r="C247" i="1"/>
  <c r="C234" i="1"/>
  <c r="C308" i="1"/>
  <c r="C217" i="1"/>
  <c r="Z58" i="9"/>
  <c r="C163" i="1"/>
  <c r="C10" i="1"/>
  <c r="C114" i="1"/>
  <c r="C156" i="1"/>
  <c r="C65" i="1"/>
  <c r="C123" i="1"/>
  <c r="C238" i="1"/>
  <c r="C36" i="1"/>
  <c r="C212" i="1"/>
  <c r="C241" i="1"/>
  <c r="C105" i="1"/>
  <c r="C51" i="1"/>
  <c r="C173" i="1"/>
  <c r="C235" i="1"/>
  <c r="C48" i="1"/>
  <c r="C115" i="1"/>
  <c r="C97" i="1"/>
  <c r="C16" i="1"/>
  <c r="C284" i="1"/>
  <c r="C87" i="1"/>
  <c r="C227" i="1"/>
  <c r="C148" i="1"/>
  <c r="C132" i="1"/>
  <c r="C183" i="1"/>
  <c r="C13" i="1"/>
  <c r="C141" i="1"/>
  <c r="C253" i="1"/>
  <c r="C147" i="1"/>
  <c r="C119" i="1"/>
  <c r="C154" i="1"/>
  <c r="C242" i="1"/>
  <c r="C144" i="1"/>
  <c r="C140" i="1"/>
  <c r="C292" i="1"/>
  <c r="C135" i="1"/>
  <c r="C31" i="1"/>
  <c r="C41" i="1"/>
  <c r="C182" i="1"/>
  <c r="C167" i="1"/>
  <c r="C124" i="1"/>
  <c r="C196" i="1"/>
  <c r="C201" i="1"/>
  <c r="C94" i="1"/>
  <c r="C291" i="1"/>
  <c r="C100" i="1"/>
  <c r="C153" i="1"/>
  <c r="C274" i="1"/>
  <c r="C8" i="1"/>
  <c r="C184" i="1"/>
  <c r="C210" i="1"/>
  <c r="C98" i="1"/>
  <c r="C161" i="1"/>
  <c r="C19" i="1"/>
  <c r="C285" i="1"/>
  <c r="C248" i="1"/>
  <c r="C60" i="1"/>
  <c r="C102" i="1"/>
  <c r="C5" i="1"/>
  <c r="C108" i="1"/>
  <c r="C33" i="1"/>
  <c r="C15" i="1"/>
  <c r="C53" i="1"/>
  <c r="C86" i="1"/>
  <c r="C216" i="1"/>
  <c r="C197" i="1"/>
  <c r="C120" i="1"/>
  <c r="C151" i="1"/>
  <c r="C45" i="1"/>
  <c r="C218" i="1"/>
  <c r="C192" i="1"/>
  <c r="C193" i="1"/>
  <c r="C188" i="1"/>
  <c r="C139" i="1"/>
  <c r="C40" i="1"/>
  <c r="C77" i="1"/>
  <c r="C6" i="1"/>
  <c r="C55" i="1"/>
  <c r="C260" i="1"/>
  <c r="C90" i="1"/>
  <c r="C68" i="1"/>
  <c r="C131" i="1"/>
  <c r="C80" i="1"/>
  <c r="C246" i="1"/>
  <c r="C200" i="1"/>
  <c r="C63" i="1"/>
  <c r="C215" i="1"/>
  <c r="C101" i="1"/>
  <c r="C287" i="1"/>
  <c r="C211" i="1"/>
  <c r="C75" i="1"/>
  <c r="C91" i="1"/>
  <c r="C30" i="1"/>
  <c r="C49" i="1"/>
  <c r="C122" i="1"/>
  <c r="C88" i="1"/>
  <c r="C37" i="1"/>
  <c r="C288" i="1"/>
  <c r="C259" i="1"/>
  <c r="C35" i="1"/>
  <c r="C134" i="1"/>
  <c r="C116" i="1"/>
  <c r="C290" i="1"/>
  <c r="C175" i="1"/>
  <c r="C226" i="1"/>
  <c r="C270" i="1"/>
  <c r="C264" i="1"/>
  <c r="C22" i="1"/>
  <c r="C280" i="1"/>
  <c r="C190" i="1"/>
  <c r="C67" i="1"/>
  <c r="C95" i="1"/>
  <c r="C168" i="1"/>
  <c r="C137" i="1"/>
  <c r="C72" i="1"/>
  <c r="C142" i="1"/>
  <c r="C24" i="1"/>
  <c r="C20" i="1"/>
  <c r="C177" i="1"/>
  <c r="C191" i="1"/>
  <c r="C71" i="1"/>
  <c r="C198" i="1"/>
  <c r="C203" i="1"/>
  <c r="C85" i="1"/>
  <c r="C43" i="1"/>
  <c r="C64" i="1"/>
  <c r="C11" i="1"/>
  <c r="C289" i="1"/>
  <c r="C256" i="1"/>
  <c r="C244" i="1"/>
  <c r="C204" i="1"/>
  <c r="C62" i="1"/>
  <c r="C286" i="1"/>
  <c r="C103" i="1"/>
  <c r="C165" i="1"/>
  <c r="BB596" i="2"/>
  <c r="BB592" i="2"/>
  <c r="AA166" i="9"/>
  <c r="C221" i="1"/>
  <c r="C50" i="1"/>
  <c r="C257" i="1"/>
  <c r="C219" i="1"/>
  <c r="C66" i="1"/>
  <c r="C130" i="1"/>
  <c r="C271" i="1"/>
  <c r="C214" i="1"/>
  <c r="C268" i="1"/>
  <c r="C25" i="1"/>
  <c r="C220" i="1"/>
  <c r="C109" i="1"/>
  <c r="C52" i="1"/>
  <c r="C225" i="1"/>
  <c r="C176" i="1"/>
  <c r="C207" i="1"/>
  <c r="C311" i="1"/>
  <c r="C252" i="1"/>
  <c r="C223" i="1"/>
  <c r="C106" i="1"/>
  <c r="C117" i="1"/>
  <c r="C145" i="1"/>
  <c r="C166" i="1"/>
  <c r="C82" i="1"/>
  <c r="C294" i="1"/>
  <c r="C38" i="1"/>
  <c r="C307" i="1"/>
  <c r="D56" i="9"/>
  <c r="D143" i="9"/>
  <c r="D300" i="9"/>
  <c r="AB237" i="9"/>
  <c r="Z235" i="9"/>
  <c r="AA115" i="9"/>
  <c r="Q125" i="9"/>
  <c r="E125" i="9" s="1" a="1"/>
  <c r="E125" i="9" s="1"/>
  <c r="L125" i="9"/>
  <c r="T125" i="9"/>
  <c r="F125" i="9" s="1" a="1"/>
  <c r="F125" i="9" s="1"/>
  <c r="J189" i="1"/>
  <c r="Z83" i="9"/>
  <c r="O125" i="9"/>
  <c r="M4" i="1"/>
  <c r="AE4" i="1"/>
  <c r="R4" i="1"/>
  <c r="B4" i="1"/>
  <c r="AC4" i="1"/>
  <c r="J4" i="1"/>
  <c r="AD4" i="1"/>
  <c r="AE110" i="1"/>
  <c r="R110" i="1"/>
  <c r="B110" i="1"/>
  <c r="J110" i="1"/>
  <c r="AC110" i="1"/>
  <c r="T283" i="1"/>
  <c r="F283" i="1" s="1" a="1"/>
  <c r="F283" i="1" s="1"/>
  <c r="D283" i="1" s="1"/>
  <c r="AE283" i="1"/>
  <c r="R283" i="1"/>
  <c r="J283" i="1"/>
  <c r="B283" i="1"/>
  <c r="AC283" i="1"/>
  <c r="W84" i="1"/>
  <c r="AE84" i="1"/>
  <c r="R84" i="1"/>
  <c r="B84" i="1"/>
  <c r="J84" i="1"/>
  <c r="AC84" i="1"/>
  <c r="U32" i="1"/>
  <c r="AE32" i="1"/>
  <c r="R32" i="1"/>
  <c r="AC32" i="1"/>
  <c r="B32" i="1"/>
  <c r="J32" i="1"/>
  <c r="Q26" i="1"/>
  <c r="E26" i="1" s="1" a="1"/>
  <c r="E26" i="1" s="1"/>
  <c r="D26" i="1" s="1"/>
  <c r="AE26" i="1"/>
  <c r="R26" i="1"/>
  <c r="B26" i="1"/>
  <c r="J26" i="1"/>
  <c r="AC26" i="1"/>
  <c r="AE164" i="1"/>
  <c r="R164" i="1"/>
  <c r="B164" i="1"/>
  <c r="J164" i="1"/>
  <c r="AC164" i="1"/>
  <c r="M269" i="1"/>
  <c r="R269" i="1"/>
  <c r="AE269" i="1"/>
  <c r="J269" i="1"/>
  <c r="B269" i="1"/>
  <c r="AC269" i="1"/>
  <c r="AE239" i="1"/>
  <c r="B239" i="1"/>
  <c r="R239" i="1"/>
  <c r="J239" i="1"/>
  <c r="AC239" i="1"/>
  <c r="AE185" i="1"/>
  <c r="R185" i="1"/>
  <c r="B185" i="1"/>
  <c r="J185" i="1"/>
  <c r="AC185" i="1"/>
  <c r="AE9" i="1"/>
  <c r="R9" i="1"/>
  <c r="B9" i="1"/>
  <c r="AC9" i="1"/>
  <c r="J9" i="1"/>
  <c r="T309" i="1"/>
  <c r="F309" i="1" s="1" a="1"/>
  <c r="F309" i="1" s="1"/>
  <c r="R309" i="1"/>
  <c r="AE309" i="1"/>
  <c r="J309" i="1"/>
  <c r="B309" i="1"/>
  <c r="AC309" i="1"/>
  <c r="AD164" i="9"/>
  <c r="R164" i="9"/>
  <c r="AC164" i="9" s="1"/>
  <c r="AM639" i="2" s="1"/>
  <c r="AB164" i="9"/>
  <c r="AD101" i="9"/>
  <c r="R101" i="9"/>
  <c r="AC101" i="9" s="1"/>
  <c r="AM515" i="2" s="1"/>
  <c r="AB101" i="9"/>
  <c r="AD305" i="9"/>
  <c r="R305" i="9"/>
  <c r="AC305" i="9" s="1"/>
  <c r="AM404" i="2" s="1"/>
  <c r="AB305" i="9"/>
  <c r="AD112" i="9"/>
  <c r="R112" i="9"/>
  <c r="AC112" i="9" s="1"/>
  <c r="AM553" i="2" s="1"/>
  <c r="AB112" i="9"/>
  <c r="AD115" i="9"/>
  <c r="R115" i="9"/>
  <c r="AC115" i="9" s="1"/>
  <c r="AM589" i="2" s="1"/>
  <c r="AB115" i="9"/>
  <c r="AD235" i="9"/>
  <c r="R235" i="9"/>
  <c r="AC235" i="9" s="1"/>
  <c r="AM552" i="2" s="1"/>
  <c r="AB235" i="9"/>
  <c r="AD127" i="9"/>
  <c r="R127" i="9"/>
  <c r="AC127" i="9" s="1"/>
  <c r="AM54" i="2" s="1"/>
  <c r="AB127" i="9"/>
  <c r="W125" i="9"/>
  <c r="AD125" i="9"/>
  <c r="R125" i="9"/>
  <c r="AC125" i="9" s="1"/>
  <c r="AD221" i="1" s="1"/>
  <c r="AB125" i="9"/>
  <c r="V125" i="9"/>
  <c r="AD83" i="9"/>
  <c r="R83" i="9"/>
  <c r="AC83" i="9" s="1"/>
  <c r="AM488" i="2" s="1"/>
  <c r="AB83" i="9"/>
  <c r="AB192" i="9"/>
  <c r="AB22" i="9"/>
  <c r="AB142" i="9"/>
  <c r="J225" i="1"/>
  <c r="AC159" i="1"/>
  <c r="AC107" i="1"/>
  <c r="J7" i="1"/>
  <c r="AC144" i="1"/>
  <c r="AB277" i="9"/>
  <c r="AB118" i="9"/>
  <c r="B104" i="1"/>
  <c r="AC109" i="1"/>
  <c r="AC166" i="1"/>
  <c r="AB150" i="9"/>
  <c r="AC244" i="1"/>
  <c r="AC105" i="1"/>
  <c r="AB297" i="9"/>
  <c r="AC65" i="1"/>
  <c r="B222" i="1"/>
  <c r="AC257" i="1"/>
  <c r="AB38" i="9"/>
  <c r="AC91" i="1"/>
  <c r="L169" i="1"/>
  <c r="R169" i="1"/>
  <c r="AE169" i="1"/>
  <c r="B169" i="1"/>
  <c r="J169" i="1"/>
  <c r="AC169" i="1"/>
  <c r="N295" i="1"/>
  <c r="AE295" i="1"/>
  <c r="R295" i="1"/>
  <c r="B295" i="1"/>
  <c r="J295" i="1"/>
  <c r="AC295" i="1"/>
  <c r="AE160" i="1"/>
  <c r="J160" i="1"/>
  <c r="B160" i="1"/>
  <c r="AC160" i="1"/>
  <c r="V14" i="1"/>
  <c r="R14" i="1"/>
  <c r="AE14" i="1"/>
  <c r="B14" i="1"/>
  <c r="J14" i="1"/>
  <c r="AC14" i="1"/>
  <c r="R70" i="1"/>
  <c r="AE70" i="1"/>
  <c r="B70" i="1"/>
  <c r="J70" i="1"/>
  <c r="AC70" i="1"/>
  <c r="W76" i="1"/>
  <c r="AE76" i="1"/>
  <c r="R76" i="1"/>
  <c r="B76" i="1"/>
  <c r="J76" i="1"/>
  <c r="AC76" i="1"/>
  <c r="AE230" i="1"/>
  <c r="R230" i="1"/>
  <c r="B230" i="1"/>
  <c r="J230" i="1"/>
  <c r="AC230" i="1"/>
  <c r="AE232" i="1"/>
  <c r="R232" i="1"/>
  <c r="B232" i="1"/>
  <c r="J232" i="1"/>
  <c r="AC232" i="1"/>
  <c r="U240" i="1"/>
  <c r="AE240" i="1"/>
  <c r="R240" i="1"/>
  <c r="B240" i="1"/>
  <c r="J240" i="1"/>
  <c r="AC240" i="1"/>
  <c r="P265" i="1"/>
  <c r="R265" i="1"/>
  <c r="AE265" i="1"/>
  <c r="B265" i="1"/>
  <c r="J265" i="1"/>
  <c r="AC265" i="1"/>
  <c r="O301" i="1"/>
  <c r="R301" i="1"/>
  <c r="AE301" i="1"/>
  <c r="J301" i="1"/>
  <c r="B301" i="1"/>
  <c r="AC301" i="1"/>
  <c r="W310" i="1"/>
  <c r="R310" i="1"/>
  <c r="AE310" i="1"/>
  <c r="B310" i="1"/>
  <c r="J310" i="1"/>
  <c r="AC310" i="1"/>
  <c r="R300" i="1"/>
  <c r="AE300" i="1"/>
  <c r="B300" i="1"/>
  <c r="J300" i="1"/>
  <c r="AC300" i="1"/>
  <c r="X125" i="9"/>
  <c r="AD76" i="9"/>
  <c r="R76" i="9"/>
  <c r="AC76" i="9" s="1"/>
  <c r="AM336" i="2" s="1"/>
  <c r="AB76" i="9"/>
  <c r="AD224" i="9"/>
  <c r="R224" i="9"/>
  <c r="AC224" i="9" s="1"/>
  <c r="AM58" i="2" s="1"/>
  <c r="AB224" i="9"/>
  <c r="AD126" i="9"/>
  <c r="R126" i="9"/>
  <c r="AC126" i="9" s="1"/>
  <c r="AM616" i="2" s="1"/>
  <c r="AB126" i="9"/>
  <c r="AD245" i="9"/>
  <c r="R245" i="9"/>
  <c r="AC245" i="9" s="1"/>
  <c r="AM49" i="2" s="1"/>
  <c r="AB245" i="9"/>
  <c r="AD181" i="9"/>
  <c r="R181" i="9"/>
  <c r="AC181" i="9" s="1"/>
  <c r="AM596" i="2" s="1"/>
  <c r="AB181" i="9"/>
  <c r="AD49" i="9"/>
  <c r="R49" i="9"/>
  <c r="AC49" i="9" s="1"/>
  <c r="AM537" i="2" s="1"/>
  <c r="AB49" i="9"/>
  <c r="AD244" i="9"/>
  <c r="R244" i="9"/>
  <c r="AC244" i="9" s="1"/>
  <c r="AM592" i="2" s="1"/>
  <c r="AB244" i="9"/>
  <c r="AD168" i="9"/>
  <c r="R168" i="9"/>
  <c r="AC168" i="9" s="1"/>
  <c r="AM642" i="2" s="1"/>
  <c r="AB168" i="9"/>
  <c r="AD239" i="9"/>
  <c r="R239" i="9"/>
  <c r="AC239" i="9" s="1"/>
  <c r="AM67" i="2" s="1"/>
  <c r="AB239" i="9"/>
  <c r="AB4" i="9"/>
  <c r="AB284" i="9"/>
  <c r="B62" i="1"/>
  <c r="AC194" i="1"/>
  <c r="B179" i="1"/>
  <c r="AC220" i="1"/>
  <c r="J159" i="1"/>
  <c r="B258" i="1"/>
  <c r="AC163" i="1"/>
  <c r="J107" i="1"/>
  <c r="B219" i="1"/>
  <c r="J117" i="1"/>
  <c r="AC212" i="1"/>
  <c r="AC83" i="1"/>
  <c r="AB173" i="9"/>
  <c r="B278" i="1"/>
  <c r="AC104" i="1"/>
  <c r="J109" i="1"/>
  <c r="AC112" i="1"/>
  <c r="AC152" i="1"/>
  <c r="J166" i="1"/>
  <c r="AB309" i="9"/>
  <c r="AB170" i="9"/>
  <c r="B114" i="1"/>
  <c r="J244" i="1"/>
  <c r="AC211" i="1"/>
  <c r="AB231" i="9"/>
  <c r="B271" i="1"/>
  <c r="J61" i="1"/>
  <c r="AC20" i="1"/>
  <c r="AE47" i="1"/>
  <c r="R47" i="1"/>
  <c r="B47" i="1"/>
  <c r="J47" i="1"/>
  <c r="AC47" i="1"/>
  <c r="S121" i="1"/>
  <c r="R121" i="1"/>
  <c r="AE121" i="1"/>
  <c r="B121" i="1"/>
  <c r="AC121" i="1"/>
  <c r="J121" i="1"/>
  <c r="AE39" i="1"/>
  <c r="R39" i="1"/>
  <c r="B39" i="1"/>
  <c r="J39" i="1"/>
  <c r="AC39" i="1"/>
  <c r="AE34" i="1"/>
  <c r="R34" i="1"/>
  <c r="B34" i="1"/>
  <c r="J34" i="1"/>
  <c r="AC34" i="1"/>
  <c r="AE92" i="1"/>
  <c r="R92" i="1"/>
  <c r="B92" i="1"/>
  <c r="J92" i="1"/>
  <c r="AC92" i="1"/>
  <c r="AE208" i="1"/>
  <c r="R208" i="1"/>
  <c r="J208" i="1"/>
  <c r="B208" i="1"/>
  <c r="AC208" i="1"/>
  <c r="Q228" i="1"/>
  <c r="E228" i="1" s="1" a="1"/>
  <c r="E228" i="1" s="1"/>
  <c r="AE228" i="1"/>
  <c r="R228" i="1"/>
  <c r="B228" i="1"/>
  <c r="J228" i="1"/>
  <c r="AC228" i="1"/>
  <c r="R254" i="1"/>
  <c r="AE254" i="1"/>
  <c r="B254" i="1"/>
  <c r="J254" i="1"/>
  <c r="AC254" i="1"/>
  <c r="S296" i="1"/>
  <c r="AE296" i="1"/>
  <c r="R296" i="1"/>
  <c r="J296" i="1"/>
  <c r="B296" i="1"/>
  <c r="AC296" i="1"/>
  <c r="AD221" i="9"/>
  <c r="R221" i="9"/>
  <c r="AC221" i="9" s="1"/>
  <c r="AB221" i="9"/>
  <c r="AD109" i="9"/>
  <c r="R109" i="9"/>
  <c r="AC109" i="9" s="1"/>
  <c r="AM535" i="2" s="1"/>
  <c r="AB109" i="9"/>
  <c r="AD169" i="9"/>
  <c r="R169" i="9"/>
  <c r="AC169" i="9" s="1"/>
  <c r="AM118" i="2" s="1"/>
  <c r="AB169" i="9"/>
  <c r="AD264" i="9"/>
  <c r="R264" i="9"/>
  <c r="AC264" i="9" s="1"/>
  <c r="AM478" i="2" s="1"/>
  <c r="AB264" i="9"/>
  <c r="AD254" i="9"/>
  <c r="R254" i="9"/>
  <c r="AC254" i="9" s="1"/>
  <c r="AM643" i="2" s="1"/>
  <c r="AB254" i="9"/>
  <c r="AD293" i="9"/>
  <c r="R293" i="9"/>
  <c r="AC293" i="9" s="1"/>
  <c r="AM546" i="2" s="1"/>
  <c r="AB293" i="9"/>
  <c r="AD117" i="9"/>
  <c r="R117" i="9"/>
  <c r="AC117" i="9" s="1"/>
  <c r="AM648" i="2" s="1"/>
  <c r="AB117" i="9"/>
  <c r="AD246" i="9"/>
  <c r="R246" i="9"/>
  <c r="AC246" i="9" s="1"/>
  <c r="AM51" i="2" s="1"/>
  <c r="AB246" i="9"/>
  <c r="AD219" i="9"/>
  <c r="R219" i="9"/>
  <c r="AC219" i="9" s="1"/>
  <c r="AM162" i="2" s="1"/>
  <c r="AB219" i="9"/>
  <c r="AB290" i="9"/>
  <c r="AB75" i="9"/>
  <c r="AC147" i="1"/>
  <c r="J194" i="1"/>
  <c r="B220" i="1"/>
  <c r="B159" i="1"/>
  <c r="AC217" i="1"/>
  <c r="B107" i="1"/>
  <c r="AC186" i="1"/>
  <c r="B267" i="1"/>
  <c r="B117" i="1"/>
  <c r="J83" i="1"/>
  <c r="AB36" i="9"/>
  <c r="AB298" i="9"/>
  <c r="J278" i="1"/>
  <c r="B109" i="1"/>
  <c r="J236" i="1"/>
  <c r="B112" i="1"/>
  <c r="J106" i="1"/>
  <c r="J152" i="1"/>
  <c r="AC145" i="1"/>
  <c r="J59" i="1"/>
  <c r="AB197" i="9"/>
  <c r="AC99" i="1"/>
  <c r="J123" i="1"/>
  <c r="B103" i="1"/>
  <c r="B61" i="1"/>
  <c r="Y281" i="1"/>
  <c r="AE281" i="1"/>
  <c r="R281" i="1"/>
  <c r="B281" i="1"/>
  <c r="J281" i="1"/>
  <c r="AC281" i="1"/>
  <c r="N158" i="1"/>
  <c r="AE158" i="1"/>
  <c r="R158" i="1"/>
  <c r="B158" i="1"/>
  <c r="J158" i="1"/>
  <c r="AC158" i="1"/>
  <c r="N181" i="1"/>
  <c r="R181" i="1"/>
  <c r="AE181" i="1"/>
  <c r="J181" i="1"/>
  <c r="B181" i="1"/>
  <c r="AC181" i="1"/>
  <c r="AE12" i="1"/>
  <c r="R12" i="1"/>
  <c r="B12" i="1"/>
  <c r="AC12" i="1"/>
  <c r="J12" i="1"/>
  <c r="V155" i="1"/>
  <c r="AE155" i="1"/>
  <c r="R155" i="1"/>
  <c r="B155" i="1"/>
  <c r="J155" i="1"/>
  <c r="AC155" i="1"/>
  <c r="AB258" i="9"/>
  <c r="AB279" i="9"/>
  <c r="AB175" i="9"/>
  <c r="AB17" i="9"/>
  <c r="AB65" i="9"/>
  <c r="AB130" i="9"/>
  <c r="AB31" i="9"/>
  <c r="AB204" i="9"/>
  <c r="AB11" i="9"/>
  <c r="AB269" i="9"/>
  <c r="AB155" i="9"/>
  <c r="AB184" i="9"/>
  <c r="AB152" i="9"/>
  <c r="AB97" i="9"/>
  <c r="AB87" i="9"/>
  <c r="AC71" i="1"/>
  <c r="AC216" i="1"/>
  <c r="AB146" i="9"/>
  <c r="AC142" i="1"/>
  <c r="AC24" i="1"/>
  <c r="AC52" i="1"/>
  <c r="AC66" i="1"/>
  <c r="AB161" i="9"/>
  <c r="AB8" i="9"/>
  <c r="AB270" i="9"/>
  <c r="AC264" i="1"/>
  <c r="AC108" i="1"/>
  <c r="AB303" i="9"/>
  <c r="AB193" i="9"/>
  <c r="AC291" i="1"/>
  <c r="AC285" i="1"/>
  <c r="AC100" i="1"/>
  <c r="AB85" i="9"/>
  <c r="AB251" i="9"/>
  <c r="AB229" i="9"/>
  <c r="AB222" i="9"/>
  <c r="AB113" i="9"/>
  <c r="AB77" i="9"/>
  <c r="AC288" i="1"/>
  <c r="AB99" i="9"/>
  <c r="AB23" i="9"/>
  <c r="AC16" i="1"/>
  <c r="AC253" i="1"/>
  <c r="AC139" i="1"/>
  <c r="AB153" i="9"/>
  <c r="AB42" i="9"/>
  <c r="AC162" i="1"/>
  <c r="AC135" i="1"/>
  <c r="AB84" i="9"/>
  <c r="AB128" i="9"/>
  <c r="AB267" i="9"/>
  <c r="AB28" i="9"/>
  <c r="AC247" i="1"/>
  <c r="AB50" i="9"/>
  <c r="AB156" i="9"/>
  <c r="AC103" i="1"/>
  <c r="AC82" i="1"/>
  <c r="AC93" i="1"/>
  <c r="AC114" i="1"/>
  <c r="AB129" i="9"/>
  <c r="AB218" i="9"/>
  <c r="AC204" i="1"/>
  <c r="AC311" i="1"/>
  <c r="AB94" i="9"/>
  <c r="AB196" i="9"/>
  <c r="AC45" i="1"/>
  <c r="AC40" i="1"/>
  <c r="AB295" i="9"/>
  <c r="AC35" i="1"/>
  <c r="AC88" i="1"/>
  <c r="AC33" i="1"/>
  <c r="AB105" i="9"/>
  <c r="AB308" i="9"/>
  <c r="AB145" i="9"/>
  <c r="AB177" i="9"/>
  <c r="AB119" i="9"/>
  <c r="AC115" i="1"/>
  <c r="AC94" i="1"/>
  <c r="AB300" i="9"/>
  <c r="AB60" i="9"/>
  <c r="AC201" i="1"/>
  <c r="AC246" i="1"/>
  <c r="AC137" i="1"/>
  <c r="AB200" i="9"/>
  <c r="AC19" i="1"/>
  <c r="AB262" i="9"/>
  <c r="AB56" i="9"/>
  <c r="AB110" i="9"/>
  <c r="AB205" i="9"/>
  <c r="AC38" i="1"/>
  <c r="AC271" i="1"/>
  <c r="AB183" i="9"/>
  <c r="AB158" i="9"/>
  <c r="AB21" i="9"/>
  <c r="AC207" i="1"/>
  <c r="AC64" i="1"/>
  <c r="AC156" i="1"/>
  <c r="AC222" i="1"/>
  <c r="AC55" i="1"/>
  <c r="AB135" i="9"/>
  <c r="AB52" i="9"/>
  <c r="AC218" i="1"/>
  <c r="AC274" i="1"/>
  <c r="AB171" i="9"/>
  <c r="AB95" i="9"/>
  <c r="AC90" i="1"/>
  <c r="AC280" i="1"/>
  <c r="AC140" i="1"/>
  <c r="AB74" i="9"/>
  <c r="AC30" i="1"/>
  <c r="AB283" i="9"/>
  <c r="AB226" i="9"/>
  <c r="AB230" i="9"/>
  <c r="AC197" i="1"/>
  <c r="AC259" i="1"/>
  <c r="AB64" i="9"/>
  <c r="AB92" i="9"/>
  <c r="AC182" i="1"/>
  <c r="AC200" i="1"/>
  <c r="AC15" i="1"/>
  <c r="AB286" i="9"/>
  <c r="AC97" i="1"/>
  <c r="AB61" i="9"/>
  <c r="AC260" i="1"/>
  <c r="AC75" i="1"/>
  <c r="AB185" i="9"/>
  <c r="AB216" i="9"/>
  <c r="AB255" i="9"/>
  <c r="AB32" i="9"/>
  <c r="AC130" i="1"/>
  <c r="AB249" i="9"/>
  <c r="AC175" i="1"/>
  <c r="AB66" i="9"/>
  <c r="AB62" i="9"/>
  <c r="AC243" i="1"/>
  <c r="AC123" i="1"/>
  <c r="AB19" i="9"/>
  <c r="AB194" i="9"/>
  <c r="AC106" i="1"/>
  <c r="AB187" i="9"/>
  <c r="AB149" i="9"/>
  <c r="AC289" i="1"/>
  <c r="AB225" i="9"/>
  <c r="AB260" i="9"/>
  <c r="AB276" i="9"/>
  <c r="AB215" i="9"/>
  <c r="AC192" i="1"/>
  <c r="AB311" i="9"/>
  <c r="AB195" i="9"/>
  <c r="AB236" i="9"/>
  <c r="AC68" i="1"/>
  <c r="AC248" i="1"/>
  <c r="AB54" i="9"/>
  <c r="AB147" i="9"/>
  <c r="AC49" i="1"/>
  <c r="AB18" i="9"/>
  <c r="AB136" i="9"/>
  <c r="AB37" i="9"/>
  <c r="AC167" i="1"/>
  <c r="AC154" i="1"/>
  <c r="AB238" i="9"/>
  <c r="AB285" i="9"/>
  <c r="AC161" i="1"/>
  <c r="AC119" i="1"/>
  <c r="AB98" i="9"/>
  <c r="AB307" i="9"/>
  <c r="AC5" i="1"/>
  <c r="AC191" i="1"/>
  <c r="AB306" i="9"/>
  <c r="AB233" i="9"/>
  <c r="AC170" i="1"/>
  <c r="AC273" i="1"/>
  <c r="AC256" i="1"/>
  <c r="AB30" i="9"/>
  <c r="AB67" i="9"/>
  <c r="AB51" i="9"/>
  <c r="AC251" i="1"/>
  <c r="AC111" i="1"/>
  <c r="AB281" i="9"/>
  <c r="AB186" i="9"/>
  <c r="AC184" i="1"/>
  <c r="AB81" i="9"/>
  <c r="AB232" i="9"/>
  <c r="AB15" i="9"/>
  <c r="AB227" i="9"/>
  <c r="AB263" i="9"/>
  <c r="AB220" i="9"/>
  <c r="AC267" i="1"/>
  <c r="AC286" i="1"/>
  <c r="AC101" i="1"/>
  <c r="AB24" i="9"/>
  <c r="AB124" i="9"/>
  <c r="AC284" i="1"/>
  <c r="AB144" i="9"/>
  <c r="AB282" i="9"/>
  <c r="AB240" i="9"/>
  <c r="AC116" i="1"/>
  <c r="AC190" i="1"/>
  <c r="AB70" i="9"/>
  <c r="AC215" i="1"/>
  <c r="AB41" i="9"/>
  <c r="AB40" i="9"/>
  <c r="AB256" i="9"/>
  <c r="AC242" i="1"/>
  <c r="AB296" i="9"/>
  <c r="AB301" i="9"/>
  <c r="AC131" i="1"/>
  <c r="AC63" i="1"/>
  <c r="AB71" i="9"/>
  <c r="AB252" i="9"/>
  <c r="AC235" i="1"/>
  <c r="AC198" i="1"/>
  <c r="AB10" i="9"/>
  <c r="AB39" i="9"/>
  <c r="AB108" i="9"/>
  <c r="AB69" i="9"/>
  <c r="AC223" i="1"/>
  <c r="AC255" i="1"/>
  <c r="AC31" i="1"/>
  <c r="AC292" i="1"/>
  <c r="AB174" i="9"/>
  <c r="AB47" i="9"/>
  <c r="AC241" i="1"/>
  <c r="AC252" i="1"/>
  <c r="AC127" i="1"/>
  <c r="AC272" i="1"/>
  <c r="AB148" i="9"/>
  <c r="AB302" i="9"/>
  <c r="AC308" i="1"/>
  <c r="AC79" i="1"/>
  <c r="AC304" i="1"/>
  <c r="AB167" i="9"/>
  <c r="AB46" i="9"/>
  <c r="AC234" i="1"/>
  <c r="AB132" i="9"/>
  <c r="AB79" i="9"/>
  <c r="AC183" i="1"/>
  <c r="AC134" i="1"/>
  <c r="AC67" i="1"/>
  <c r="AB82" i="9"/>
  <c r="AB266" i="9"/>
  <c r="AC41" i="1"/>
  <c r="AB268" i="9"/>
  <c r="AB210" i="9"/>
  <c r="AB33" i="9"/>
  <c r="AC80" i="1"/>
  <c r="AC153" i="1"/>
  <c r="AB43" i="9"/>
  <c r="AB179" i="9"/>
  <c r="AC132" i="1"/>
  <c r="AC87" i="1"/>
  <c r="AB289" i="9"/>
  <c r="AB234" i="9"/>
  <c r="AC148" i="1"/>
  <c r="AB121" i="9"/>
  <c r="AC261" i="1"/>
  <c r="AC6" i="1"/>
  <c r="AB107" i="9"/>
  <c r="AB48" i="9"/>
  <c r="AC25" i="1"/>
  <c r="AC48" i="1"/>
  <c r="AC95" i="1"/>
  <c r="AB20" i="9"/>
  <c r="AB209" i="9"/>
  <c r="AC151" i="1"/>
  <c r="AC102" i="1"/>
  <c r="AB111" i="9"/>
  <c r="AB106" i="9"/>
  <c r="AC120" i="1"/>
  <c r="AB120" i="9"/>
  <c r="AB182" i="9"/>
  <c r="AB242" i="9"/>
  <c r="AC196" i="1"/>
  <c r="AC72" i="1"/>
  <c r="AB206" i="9"/>
  <c r="AB272" i="9"/>
  <c r="AC13" i="1"/>
  <c r="AC188" i="1"/>
  <c r="AB191" i="9"/>
  <c r="AB29" i="9"/>
  <c r="AC287" i="1"/>
  <c r="AB9" i="9"/>
  <c r="AB154" i="9"/>
  <c r="AB259" i="9"/>
  <c r="AB280" i="9"/>
  <c r="AC124" i="1"/>
  <c r="AC168" i="1"/>
  <c r="AB243" i="9"/>
  <c r="AB134" i="9"/>
  <c r="AC60" i="1"/>
  <c r="AC270" i="1"/>
  <c r="AC173" i="1"/>
  <c r="AB253" i="9"/>
  <c r="AB288" i="9"/>
  <c r="AB304" i="9"/>
  <c r="AB3" i="9"/>
  <c r="AB214" i="9"/>
  <c r="AB93" i="9"/>
  <c r="AC37" i="1"/>
  <c r="AC177" i="1"/>
  <c r="AB68" i="9"/>
  <c r="AC98" i="1"/>
  <c r="AC122" i="1"/>
  <c r="AC227" i="1"/>
  <c r="AB96" i="9"/>
  <c r="AB217" i="9"/>
  <c r="AB189" i="9"/>
  <c r="AB86" i="9"/>
  <c r="AB203" i="9"/>
  <c r="AC61" i="1"/>
  <c r="AB44" i="9"/>
  <c r="AB25" i="9"/>
  <c r="AC189" i="1"/>
  <c r="AC46" i="1"/>
  <c r="AB16" i="9"/>
  <c r="AC57" i="1"/>
  <c r="AB160" i="9"/>
  <c r="AB190" i="9"/>
  <c r="AB248" i="9"/>
  <c r="AB188" i="9"/>
  <c r="AB102" i="9"/>
  <c r="AB141" i="9"/>
  <c r="AC36" i="1"/>
  <c r="AC226" i="1"/>
  <c r="AB45" i="9"/>
  <c r="AB159" i="9"/>
  <c r="AC117" i="1"/>
  <c r="AC219" i="1"/>
  <c r="AC202" i="1"/>
  <c r="AC258" i="1"/>
  <c r="AC74" i="1"/>
  <c r="S245" i="1"/>
  <c r="AE245" i="1"/>
  <c r="R245" i="1"/>
  <c r="J245" i="1"/>
  <c r="B245" i="1"/>
  <c r="AC245" i="1"/>
  <c r="M305" i="1"/>
  <c r="AE305" i="1"/>
  <c r="R305" i="1"/>
  <c r="J305" i="1"/>
  <c r="B305" i="1"/>
  <c r="AC305" i="1"/>
  <c r="L279" i="1"/>
  <c r="AE279" i="1"/>
  <c r="R279" i="1"/>
  <c r="B279" i="1"/>
  <c r="J279" i="1"/>
  <c r="AC279" i="1"/>
  <c r="O298" i="1"/>
  <c r="AE298" i="1"/>
  <c r="R298" i="1"/>
  <c r="B298" i="1"/>
  <c r="J298" i="1"/>
  <c r="AC298" i="1"/>
  <c r="BB363" i="2"/>
  <c r="R58" i="9"/>
  <c r="AC58" i="9" s="1"/>
  <c r="AD58" i="9"/>
  <c r="AB58" i="9"/>
  <c r="AD257" i="9"/>
  <c r="R257" i="9"/>
  <c r="AC257" i="9" s="1"/>
  <c r="AB257" i="9"/>
  <c r="AD72" i="9"/>
  <c r="R72" i="9"/>
  <c r="AC72" i="9" s="1"/>
  <c r="AM43" i="2" s="1"/>
  <c r="AB72" i="9"/>
  <c r="AD63" i="9"/>
  <c r="R63" i="9"/>
  <c r="AC63" i="9" s="1"/>
  <c r="AM509" i="2" s="1"/>
  <c r="AB63" i="9"/>
  <c r="AD166" i="9"/>
  <c r="AE166" i="9" s="1"/>
  <c r="AB166" i="9"/>
  <c r="AD291" i="9"/>
  <c r="R291" i="9"/>
  <c r="AC291" i="9" s="1"/>
  <c r="AM484" i="2" s="1"/>
  <c r="AB291" i="9"/>
  <c r="AD151" i="9"/>
  <c r="R151" i="9"/>
  <c r="AC151" i="9" s="1"/>
  <c r="AM611" i="2" s="1"/>
  <c r="AB151" i="9"/>
  <c r="AD138" i="9"/>
  <c r="R138" i="9"/>
  <c r="AC138" i="9" s="1"/>
  <c r="AM426" i="2" s="1"/>
  <c r="AB138" i="9"/>
  <c r="AD198" i="9"/>
  <c r="R198" i="9"/>
  <c r="AC198" i="9" s="1"/>
  <c r="AM366" i="2" s="1"/>
  <c r="AB198" i="9"/>
  <c r="AB157" i="9"/>
  <c r="AB35" i="9"/>
  <c r="AB123" i="9"/>
  <c r="J74" i="1"/>
  <c r="J217" i="1"/>
  <c r="B163" i="1"/>
  <c r="J202" i="1"/>
  <c r="J186" i="1"/>
  <c r="B83" i="1"/>
  <c r="AB250" i="9"/>
  <c r="AB310" i="9"/>
  <c r="AC128" i="1"/>
  <c r="AC176" i="1"/>
  <c r="J112" i="1"/>
  <c r="B152" i="1"/>
  <c r="AC59" i="1"/>
  <c r="AB202" i="9"/>
  <c r="J99" i="1"/>
  <c r="B252" i="1"/>
  <c r="AB211" i="9"/>
  <c r="AC11" i="1"/>
  <c r="J303" i="1"/>
  <c r="B189" i="1"/>
  <c r="B207" i="1"/>
  <c r="AB34" i="9"/>
  <c r="AE146" i="1"/>
  <c r="R146" i="1"/>
  <c r="B146" i="1"/>
  <c r="J146" i="1"/>
  <c r="AC146" i="1"/>
  <c r="AE118" i="1"/>
  <c r="R118" i="1"/>
  <c r="B118" i="1"/>
  <c r="J118" i="1"/>
  <c r="AC118" i="1"/>
  <c r="AE187" i="1"/>
  <c r="R187" i="1"/>
  <c r="B187" i="1"/>
  <c r="J187" i="1"/>
  <c r="AC187" i="1"/>
  <c r="U18" i="1"/>
  <c r="AE18" i="1"/>
  <c r="R18" i="1"/>
  <c r="B18" i="1"/>
  <c r="J18" i="1"/>
  <c r="AC18" i="1"/>
  <c r="AE213" i="1"/>
  <c r="J213" i="1"/>
  <c r="B213" i="1"/>
  <c r="AC213" i="1"/>
  <c r="M23" i="1"/>
  <c r="AE23" i="1"/>
  <c r="R23" i="1"/>
  <c r="B23" i="1"/>
  <c r="J23" i="1"/>
  <c r="AC23" i="1"/>
  <c r="M17" i="1"/>
  <c r="AE17" i="1"/>
  <c r="R17" i="1"/>
  <c r="B17" i="1"/>
  <c r="AC17" i="1"/>
  <c r="J17" i="1"/>
  <c r="N171" i="1"/>
  <c r="AE171" i="1"/>
  <c r="R171" i="1"/>
  <c r="B171" i="1"/>
  <c r="J171" i="1"/>
  <c r="AC171" i="1"/>
  <c r="O205" i="1"/>
  <c r="AE205" i="1"/>
  <c r="R205" i="1"/>
  <c r="J205" i="1"/>
  <c r="B205" i="1"/>
  <c r="AC205" i="1"/>
  <c r="AE21" i="1"/>
  <c r="B21" i="1"/>
  <c r="J21" i="1"/>
  <c r="AC21" i="1"/>
  <c r="AD14" i="9"/>
  <c r="R14" i="9"/>
  <c r="AC14" i="9" s="1"/>
  <c r="AB14" i="9"/>
  <c r="AD53" i="9"/>
  <c r="R53" i="9"/>
  <c r="AC53" i="9" s="1"/>
  <c r="AM502" i="2" s="1"/>
  <c r="AB53" i="9"/>
  <c r="AD271" i="9"/>
  <c r="R271" i="9"/>
  <c r="AC271" i="9" s="1"/>
  <c r="AM75" i="2" s="1"/>
  <c r="AB271" i="9"/>
  <c r="AD207" i="9"/>
  <c r="R207" i="9"/>
  <c r="AC207" i="9" s="1"/>
  <c r="AM343" i="2" s="1"/>
  <c r="AB207" i="9"/>
  <c r="AD140" i="9"/>
  <c r="R140" i="9"/>
  <c r="AC140" i="9" s="1"/>
  <c r="AM339" i="2" s="1"/>
  <c r="AB140" i="9"/>
  <c r="AD7" i="9"/>
  <c r="R7" i="9"/>
  <c r="AC7" i="9" s="1"/>
  <c r="AM521" i="2" s="1"/>
  <c r="AB7" i="9"/>
  <c r="AD6" i="9"/>
  <c r="AE6" i="9" s="1"/>
  <c r="AB6" i="9"/>
  <c r="AD228" i="9"/>
  <c r="R228" i="9"/>
  <c r="AC228" i="9" s="1"/>
  <c r="AM360" i="2" s="1"/>
  <c r="AB228" i="9"/>
  <c r="AD180" i="9"/>
  <c r="R180" i="9"/>
  <c r="AC180" i="9" s="1"/>
  <c r="AM595" i="2" s="1"/>
  <c r="AB180" i="9"/>
  <c r="AB143" i="9"/>
  <c r="AC86" i="1"/>
  <c r="AC174" i="1"/>
  <c r="AC58" i="1"/>
  <c r="B217" i="1"/>
  <c r="AC165" i="1"/>
  <c r="AC69" i="1"/>
  <c r="J289" i="1"/>
  <c r="AB261" i="9"/>
  <c r="AC210" i="1"/>
  <c r="J128" i="1"/>
  <c r="B126" i="1"/>
  <c r="J176" i="1"/>
  <c r="AC238" i="1"/>
  <c r="AB100" i="9"/>
  <c r="AC29" i="1"/>
  <c r="AC43" i="1"/>
  <c r="AB55" i="9"/>
  <c r="B11" i="1"/>
  <c r="AC303" i="1"/>
  <c r="AC138" i="1"/>
  <c r="AC125" i="1"/>
  <c r="AC77" i="1"/>
  <c r="R28" i="1"/>
  <c r="AE28" i="1"/>
  <c r="B28" i="1"/>
  <c r="AC28" i="1"/>
  <c r="J28" i="1"/>
  <c r="R149" i="1"/>
  <c r="AE149" i="1"/>
  <c r="J149" i="1"/>
  <c r="B149" i="1"/>
  <c r="AC149" i="1"/>
  <c r="AE172" i="1"/>
  <c r="R172" i="1"/>
  <c r="B172" i="1"/>
  <c r="J172" i="1"/>
  <c r="AC172" i="1"/>
  <c r="AE195" i="1"/>
  <c r="R195" i="1"/>
  <c r="B195" i="1"/>
  <c r="J195" i="1"/>
  <c r="AC195" i="1"/>
  <c r="P81" i="1"/>
  <c r="AE81" i="1"/>
  <c r="R81" i="1"/>
  <c r="B81" i="1"/>
  <c r="AC81" i="1"/>
  <c r="J81" i="1"/>
  <c r="Q133" i="1"/>
  <c r="E133" i="1" s="1" a="1"/>
  <c r="E133" i="1" s="1"/>
  <c r="AE133" i="1"/>
  <c r="R133" i="1"/>
  <c r="B133" i="1"/>
  <c r="J133" i="1"/>
  <c r="AC133" i="1"/>
  <c r="P282" i="1"/>
  <c r="AE282" i="1"/>
  <c r="R282" i="1"/>
  <c r="B282" i="1"/>
  <c r="J282" i="1"/>
  <c r="AC282" i="1"/>
  <c r="U136" i="1"/>
  <c r="AE136" i="1"/>
  <c r="R136" i="1"/>
  <c r="B136" i="1"/>
  <c r="J136" i="1"/>
  <c r="AC136" i="1"/>
  <c r="L42" i="1"/>
  <c r="AE42" i="1"/>
  <c r="R42" i="1"/>
  <c r="B42" i="1"/>
  <c r="J42" i="1"/>
  <c r="AC42" i="1"/>
  <c r="V129" i="1"/>
  <c r="R129" i="1"/>
  <c r="AE129" i="1"/>
  <c r="B129" i="1"/>
  <c r="AC129" i="1"/>
  <c r="J129" i="1"/>
  <c r="AE150" i="1"/>
  <c r="B150" i="1"/>
  <c r="J150" i="1"/>
  <c r="AC150" i="1"/>
  <c r="W89" i="1"/>
  <c r="AE89" i="1"/>
  <c r="R89" i="1"/>
  <c r="B89" i="1"/>
  <c r="AC89" i="1"/>
  <c r="J89" i="1"/>
  <c r="U262" i="1"/>
  <c r="AE262" i="1"/>
  <c r="R262" i="1"/>
  <c r="B262" i="1"/>
  <c r="J262" i="1"/>
  <c r="AC262" i="1"/>
  <c r="X275" i="1"/>
  <c r="AE275" i="1"/>
  <c r="R275" i="1"/>
  <c r="B275" i="1"/>
  <c r="J275" i="1"/>
  <c r="AC275" i="1"/>
  <c r="X299" i="1"/>
  <c r="AE299" i="1"/>
  <c r="R299" i="1"/>
  <c r="B299" i="1"/>
  <c r="J299" i="1"/>
  <c r="AC299" i="1"/>
  <c r="AE178" i="1"/>
  <c r="R178" i="1"/>
  <c r="B178" i="1"/>
  <c r="J178" i="1"/>
  <c r="AC178" i="1"/>
  <c r="AD178" i="9"/>
  <c r="R178" i="9"/>
  <c r="AC178" i="9" s="1"/>
  <c r="AM20" i="2" s="1"/>
  <c r="AB178" i="9"/>
  <c r="AD59" i="9"/>
  <c r="R59" i="9"/>
  <c r="AC59" i="9" s="1"/>
  <c r="AM281" i="2" s="1"/>
  <c r="AB59" i="9"/>
  <c r="BB204" i="2"/>
  <c r="AD57" i="9"/>
  <c r="R57" i="9"/>
  <c r="AC57" i="9" s="1"/>
  <c r="AM256" i="2" s="1"/>
  <c r="AB57" i="9"/>
  <c r="Z162" i="9"/>
  <c r="R162" i="9"/>
  <c r="AC162" i="9" s="1"/>
  <c r="AM626" i="2" s="1"/>
  <c r="AD162" i="9"/>
  <c r="AB162" i="9"/>
  <c r="AA201" i="9"/>
  <c r="AD201" i="9"/>
  <c r="R201" i="9"/>
  <c r="AC201" i="9" s="1"/>
  <c r="AM382" i="2" s="1"/>
  <c r="AB201" i="9"/>
  <c r="AD91" i="9"/>
  <c r="AE91" i="9" s="1"/>
  <c r="AB91" i="9"/>
  <c r="AD5" i="9"/>
  <c r="R5" i="9"/>
  <c r="AC5" i="9" s="1"/>
  <c r="AB5" i="9"/>
  <c r="B30" i="1"/>
  <c r="J183" i="1"/>
  <c r="J19" i="1"/>
  <c r="B141" i="1"/>
  <c r="J151" i="1"/>
  <c r="J285" i="1"/>
  <c r="J97" i="1"/>
  <c r="B248" i="1"/>
  <c r="B60" i="1"/>
  <c r="J173" i="1"/>
  <c r="J291" i="1"/>
  <c r="B100" i="1"/>
  <c r="J90" i="1"/>
  <c r="J68" i="1"/>
  <c r="J116" i="1"/>
  <c r="J134" i="1"/>
  <c r="J287" i="1"/>
  <c r="B140" i="1"/>
  <c r="J48" i="1"/>
  <c r="B115" i="1"/>
  <c r="J141" i="1"/>
  <c r="J270" i="1"/>
  <c r="B167" i="1"/>
  <c r="B22" i="1"/>
  <c r="B285" i="1"/>
  <c r="J280" i="1"/>
  <c r="J190" i="1"/>
  <c r="B288" i="1"/>
  <c r="J67" i="1"/>
  <c r="B94" i="1"/>
  <c r="J102" i="1"/>
  <c r="B259" i="1"/>
  <c r="B173" i="1"/>
  <c r="B154" i="1"/>
  <c r="B215" i="1"/>
  <c r="B242" i="1"/>
  <c r="J100" i="1"/>
  <c r="J120" i="1"/>
  <c r="B33" i="1"/>
  <c r="B40" i="1"/>
  <c r="B98" i="1"/>
  <c r="J30" i="1"/>
  <c r="B49" i="1"/>
  <c r="B48" i="1"/>
  <c r="J197" i="1"/>
  <c r="B196" i="1"/>
  <c r="B37" i="1"/>
  <c r="J60" i="1"/>
  <c r="J259" i="1"/>
  <c r="J35" i="1"/>
  <c r="J242" i="1"/>
  <c r="B41" i="1"/>
  <c r="B182" i="1"/>
  <c r="B120" i="1"/>
  <c r="B153" i="1"/>
  <c r="J40" i="1"/>
  <c r="J177" i="1"/>
  <c r="B131" i="1"/>
  <c r="J115" i="1"/>
  <c r="B197" i="1"/>
  <c r="B13" i="1"/>
  <c r="J167" i="1"/>
  <c r="B122" i="1"/>
  <c r="J22" i="1"/>
  <c r="J88" i="1"/>
  <c r="J196" i="1"/>
  <c r="B246" i="1"/>
  <c r="J37" i="1"/>
  <c r="B201" i="1"/>
  <c r="J288" i="1"/>
  <c r="B119" i="1"/>
  <c r="J94" i="1"/>
  <c r="B63" i="1"/>
  <c r="B87" i="1"/>
  <c r="J154" i="1"/>
  <c r="B227" i="1"/>
  <c r="B139" i="1"/>
  <c r="J144" i="1"/>
  <c r="J33" i="1"/>
  <c r="J153" i="1"/>
  <c r="B177" i="1"/>
  <c r="B15" i="1"/>
  <c r="J98" i="1"/>
  <c r="J161" i="1"/>
  <c r="J49" i="1"/>
  <c r="B132" i="1"/>
  <c r="B88" i="1"/>
  <c r="J253" i="1"/>
  <c r="J246" i="1"/>
  <c r="J201" i="1"/>
  <c r="B200" i="1"/>
  <c r="B5" i="1"/>
  <c r="B188" i="1"/>
  <c r="J215" i="1"/>
  <c r="J41" i="1"/>
  <c r="B235" i="1"/>
  <c r="J182" i="1"/>
  <c r="B144" i="1"/>
  <c r="B161" i="1"/>
  <c r="B19" i="1"/>
  <c r="J131" i="1"/>
  <c r="J132" i="1"/>
  <c r="J264" i="1"/>
  <c r="J13" i="1"/>
  <c r="J122" i="1"/>
  <c r="J80" i="1"/>
  <c r="B253" i="1"/>
  <c r="B218" i="1"/>
  <c r="J200" i="1"/>
  <c r="B284" i="1"/>
  <c r="J119" i="1"/>
  <c r="J63" i="1"/>
  <c r="B95" i="1"/>
  <c r="J87" i="1"/>
  <c r="J188" i="1"/>
  <c r="J227" i="1"/>
  <c r="J139" i="1"/>
  <c r="B137" i="1"/>
  <c r="B183" i="1"/>
  <c r="B124" i="1"/>
  <c r="B264" i="1"/>
  <c r="B151" i="1"/>
  <c r="B45" i="1"/>
  <c r="B80" i="1"/>
  <c r="B97" i="1"/>
  <c r="J16" i="1"/>
  <c r="J192" i="1"/>
  <c r="J193" i="1"/>
  <c r="B291" i="1"/>
  <c r="J5" i="1"/>
  <c r="B168" i="1"/>
  <c r="B108" i="1"/>
  <c r="B90" i="1"/>
  <c r="J235" i="1"/>
  <c r="B134" i="1"/>
  <c r="J148" i="1"/>
  <c r="J72" i="1"/>
  <c r="J274" i="1"/>
  <c r="J124" i="1"/>
  <c r="B270" i="1"/>
  <c r="J45" i="1"/>
  <c r="B280" i="1"/>
  <c r="J248" i="1"/>
  <c r="J218" i="1"/>
  <c r="B190" i="1"/>
  <c r="B16" i="1"/>
  <c r="B192" i="1"/>
  <c r="B67" i="1"/>
  <c r="J284" i="1"/>
  <c r="B102" i="1"/>
  <c r="B193" i="1"/>
  <c r="J95" i="1"/>
  <c r="B35" i="1"/>
  <c r="J168" i="1"/>
  <c r="J108" i="1"/>
  <c r="B68" i="1"/>
  <c r="J137" i="1"/>
  <c r="B116" i="1"/>
  <c r="B274" i="1"/>
  <c r="B72" i="1"/>
  <c r="B211" i="1"/>
  <c r="J290" i="1"/>
  <c r="B175" i="1"/>
  <c r="J24" i="1"/>
  <c r="B3" i="1"/>
  <c r="B184" i="1"/>
  <c r="J226" i="1"/>
  <c r="B31" i="1"/>
  <c r="J210" i="1"/>
  <c r="B292" i="1"/>
  <c r="J8" i="1"/>
  <c r="B24" i="1"/>
  <c r="C3" i="1"/>
  <c r="J184" i="1"/>
  <c r="B91" i="1"/>
  <c r="AD6" i="1"/>
  <c r="J3" i="1"/>
  <c r="J20" i="1"/>
  <c r="J140" i="1"/>
  <c r="J211" i="1"/>
  <c r="B191" i="1"/>
  <c r="J292" i="1"/>
  <c r="B75" i="1"/>
  <c r="J175" i="1"/>
  <c r="B135" i="1"/>
  <c r="B198" i="1"/>
  <c r="J31" i="1"/>
  <c r="B260" i="1"/>
  <c r="B77" i="1"/>
  <c r="B6" i="1"/>
  <c r="B55" i="1"/>
  <c r="J91" i="1"/>
  <c r="B8" i="1"/>
  <c r="J147" i="1"/>
  <c r="B148" i="1"/>
  <c r="J77" i="1"/>
  <c r="B142" i="1"/>
  <c r="J191" i="1"/>
  <c r="J75" i="1"/>
  <c r="B71" i="1"/>
  <c r="J135" i="1"/>
  <c r="B101" i="1"/>
  <c r="J198" i="1"/>
  <c r="J260" i="1"/>
  <c r="J53" i="1"/>
  <c r="J86" i="1"/>
  <c r="J15" i="1"/>
  <c r="J6" i="1"/>
  <c r="B147" i="1"/>
  <c r="J101" i="1"/>
  <c r="B86" i="1"/>
  <c r="J55" i="1"/>
  <c r="B216" i="1"/>
  <c r="B287" i="1"/>
  <c r="B290" i="1"/>
  <c r="J142" i="1"/>
  <c r="B53" i="1"/>
  <c r="J71" i="1"/>
  <c r="B226" i="1"/>
  <c r="B20" i="1"/>
  <c r="B210" i="1"/>
  <c r="J216" i="1"/>
  <c r="AD3" i="1"/>
  <c r="B170" i="1"/>
  <c r="J38" i="1"/>
  <c r="J271" i="1"/>
  <c r="B256" i="1"/>
  <c r="J207" i="1"/>
  <c r="B251" i="1"/>
  <c r="J156" i="1"/>
  <c r="B111" i="1"/>
  <c r="J222" i="1"/>
  <c r="J11" i="1"/>
  <c r="J243" i="1"/>
  <c r="B105" i="1"/>
  <c r="B145" i="1"/>
  <c r="J36" i="1"/>
  <c r="B236" i="1"/>
  <c r="J286" i="1"/>
  <c r="B52" i="1"/>
  <c r="J273" i="1"/>
  <c r="B214" i="1"/>
  <c r="J247" i="1"/>
  <c r="B223" i="1"/>
  <c r="J130" i="1"/>
  <c r="B255" i="1"/>
  <c r="J304" i="1"/>
  <c r="B286" i="1"/>
  <c r="J52" i="1"/>
  <c r="B234" i="1"/>
  <c r="J170" i="1"/>
  <c r="B268" i="1"/>
  <c r="B273" i="1"/>
  <c r="J256" i="1"/>
  <c r="J251" i="1"/>
  <c r="B64" i="1"/>
  <c r="B138" i="1"/>
  <c r="J111" i="1"/>
  <c r="J241" i="1"/>
  <c r="J294" i="1"/>
  <c r="J105" i="1"/>
  <c r="B272" i="1"/>
  <c r="J43" i="1"/>
  <c r="J145" i="1"/>
  <c r="B85" i="1"/>
  <c r="J104" i="1"/>
  <c r="J126" i="1"/>
  <c r="B212" i="1"/>
  <c r="B10" i="1"/>
  <c r="J267" i="1"/>
  <c r="B186" i="1"/>
  <c r="J307" i="1"/>
  <c r="B50" i="1"/>
  <c r="J163" i="1"/>
  <c r="J54" i="1"/>
  <c r="J220" i="1"/>
  <c r="B194" i="1"/>
  <c r="J174" i="1"/>
  <c r="B304" i="1"/>
  <c r="B125" i="1"/>
  <c r="B257" i="1"/>
  <c r="J64" i="1"/>
  <c r="B303" i="1"/>
  <c r="J223" i="1"/>
  <c r="J255" i="1"/>
  <c r="B241" i="1"/>
  <c r="B294" i="1"/>
  <c r="J252" i="1"/>
  <c r="B244" i="1"/>
  <c r="J127" i="1"/>
  <c r="B99" i="1"/>
  <c r="B59" i="1"/>
  <c r="J308" i="1"/>
  <c r="B166" i="1"/>
  <c r="J79" i="1"/>
  <c r="J206" i="1"/>
  <c r="J85" i="1"/>
  <c r="J238" i="1"/>
  <c r="B203" i="1"/>
  <c r="B128" i="1"/>
  <c r="B199" i="1"/>
  <c r="J212" i="1"/>
  <c r="J261" i="1"/>
  <c r="J234" i="1"/>
  <c r="J268" i="1"/>
  <c r="J214" i="1"/>
  <c r="B51" i="1"/>
  <c r="J125" i="1"/>
  <c r="J257" i="1"/>
  <c r="B46" i="1"/>
  <c r="J138" i="1"/>
  <c r="B65" i="1"/>
  <c r="B29" i="1"/>
  <c r="B66" i="1"/>
  <c r="B261" i="1"/>
  <c r="B25" i="1"/>
  <c r="B162" i="1"/>
  <c r="J66" i="1"/>
  <c r="J25" i="1"/>
  <c r="J162" i="1"/>
  <c r="J96" i="1"/>
  <c r="J51" i="1"/>
  <c r="B156" i="1"/>
  <c r="B130" i="1"/>
  <c r="B243" i="1"/>
  <c r="J103" i="1"/>
  <c r="J82" i="1"/>
  <c r="B123" i="1"/>
  <c r="J93" i="1"/>
  <c r="B43" i="1"/>
  <c r="J114" i="1"/>
  <c r="J204" i="1"/>
  <c r="B106" i="1"/>
  <c r="J311" i="1"/>
  <c r="B176" i="1"/>
  <c r="B44" i="1"/>
  <c r="B7" i="1"/>
  <c r="B69" i="1"/>
  <c r="J165" i="1"/>
  <c r="AD208" i="9"/>
  <c r="R208" i="9"/>
  <c r="AC208" i="9" s="1"/>
  <c r="AM344" i="2" s="1"/>
  <c r="AB208" i="9"/>
  <c r="R114" i="9"/>
  <c r="AC114" i="9" s="1"/>
  <c r="AM584" i="2" s="1"/>
  <c r="AD114" i="9"/>
  <c r="AB114" i="9"/>
  <c r="AD294" i="9"/>
  <c r="R294" i="9"/>
  <c r="AC294" i="9" s="1"/>
  <c r="AM614" i="2" s="1"/>
  <c r="AB294" i="9"/>
  <c r="AB212" i="9"/>
  <c r="J58" i="1"/>
  <c r="B74" i="1"/>
  <c r="AC54" i="1"/>
  <c r="B165" i="1"/>
  <c r="B202" i="1"/>
  <c r="AC307" i="1"/>
  <c r="J69" i="1"/>
  <c r="AC10" i="1"/>
  <c r="B289" i="1"/>
  <c r="AC199" i="1"/>
  <c r="AB131" i="9"/>
  <c r="AC290" i="1"/>
  <c r="J44" i="1"/>
  <c r="B238" i="1"/>
  <c r="AC85" i="1"/>
  <c r="AC206" i="1"/>
  <c r="B79" i="1"/>
  <c r="J29" i="1"/>
  <c r="B127" i="1"/>
  <c r="B82" i="1"/>
  <c r="AB287" i="9"/>
  <c r="AB247" i="9"/>
  <c r="B96" i="1"/>
  <c r="B38" i="1"/>
  <c r="AE27" i="1"/>
  <c r="B27" i="1"/>
  <c r="AC27" i="1"/>
  <c r="J27" i="1"/>
  <c r="S56" i="1"/>
  <c r="AE56" i="1"/>
  <c r="R56" i="1"/>
  <c r="AC56" i="1"/>
  <c r="J56" i="1"/>
  <c r="B56" i="1"/>
  <c r="R233" i="1"/>
  <c r="AE233" i="1"/>
  <c r="J233" i="1"/>
  <c r="B233" i="1"/>
  <c r="AC233" i="1"/>
  <c r="AE229" i="1"/>
  <c r="R229" i="1"/>
  <c r="J229" i="1"/>
  <c r="B229" i="1"/>
  <c r="AC229" i="1"/>
  <c r="S231" i="1"/>
  <c r="AE231" i="1"/>
  <c r="B231" i="1"/>
  <c r="R231" i="1"/>
  <c r="AC231" i="1"/>
  <c r="J231" i="1"/>
  <c r="Q293" i="1"/>
  <c r="E293" i="1" s="1" a="1"/>
  <c r="E293" i="1" s="1"/>
  <c r="AE293" i="1"/>
  <c r="R293" i="1"/>
  <c r="J293" i="1"/>
  <c r="B293" i="1"/>
  <c r="AC293" i="1"/>
  <c r="AE277" i="1"/>
  <c r="R277" i="1"/>
  <c r="J277" i="1"/>
  <c r="B277" i="1"/>
  <c r="AC277" i="1"/>
  <c r="O113" i="1"/>
  <c r="AE113" i="1"/>
  <c r="R113" i="1"/>
  <c r="B113" i="1"/>
  <c r="AC113" i="1"/>
  <c r="J113" i="1"/>
  <c r="X263" i="1"/>
  <c r="AE263" i="1"/>
  <c r="R263" i="1"/>
  <c r="B263" i="1"/>
  <c r="AC263" i="1"/>
  <c r="J263" i="1"/>
  <c r="Y209" i="1"/>
  <c r="AE209" i="1"/>
  <c r="R209" i="1"/>
  <c r="J209" i="1"/>
  <c r="B209" i="1"/>
  <c r="AC209" i="1"/>
  <c r="R249" i="1"/>
  <c r="AE249" i="1"/>
  <c r="B249" i="1"/>
  <c r="J249" i="1"/>
  <c r="AC249" i="1"/>
  <c r="W302" i="1"/>
  <c r="R302" i="1"/>
  <c r="AE302" i="1"/>
  <c r="B302" i="1"/>
  <c r="J302" i="1"/>
  <c r="AC302" i="1"/>
  <c r="S250" i="1"/>
  <c r="AE250" i="1"/>
  <c r="R250" i="1"/>
  <c r="B250" i="1"/>
  <c r="J250" i="1"/>
  <c r="AC250" i="1"/>
  <c r="M306" i="1"/>
  <c r="AE306" i="1"/>
  <c r="R306" i="1"/>
  <c r="B306" i="1"/>
  <c r="J306" i="1"/>
  <c r="AC306" i="1"/>
  <c r="AD104" i="9"/>
  <c r="R104" i="9"/>
  <c r="AC104" i="9" s="1"/>
  <c r="AM634" i="2" s="1"/>
  <c r="AB104" i="9"/>
  <c r="AD139" i="9"/>
  <c r="R139" i="9"/>
  <c r="AC139" i="9" s="1"/>
  <c r="AM94" i="2" s="1"/>
  <c r="AB139" i="9"/>
  <c r="AD137" i="9"/>
  <c r="R137" i="9"/>
  <c r="AC137" i="9" s="1"/>
  <c r="AM597" i="2" s="1"/>
  <c r="AB137" i="9"/>
  <c r="R122" i="9"/>
  <c r="AC122" i="9" s="1"/>
  <c r="AM315" i="2" s="1"/>
  <c r="AD122" i="9"/>
  <c r="AB122" i="9"/>
  <c r="AD103" i="9"/>
  <c r="R103" i="9"/>
  <c r="AC103" i="9" s="1"/>
  <c r="AM619" i="2" s="1"/>
  <c r="AB103" i="9"/>
  <c r="BB512" i="2"/>
  <c r="AD12" i="9"/>
  <c r="R12" i="9"/>
  <c r="AC12" i="9" s="1"/>
  <c r="AM358" i="2" s="1"/>
  <c r="AB12" i="9"/>
  <c r="AD199" i="9"/>
  <c r="R199" i="9"/>
  <c r="AC199" i="9" s="1"/>
  <c r="AM628" i="2" s="1"/>
  <c r="AB199" i="9"/>
  <c r="AD89" i="9"/>
  <c r="R89" i="9"/>
  <c r="AC89" i="9" s="1"/>
  <c r="AM177" i="2" s="1"/>
  <c r="AB89" i="9"/>
  <c r="AB176" i="9"/>
  <c r="AB213" i="9"/>
  <c r="AC8" i="1"/>
  <c r="AC62" i="1"/>
  <c r="B174" i="1"/>
  <c r="AC179" i="1"/>
  <c r="B58" i="1"/>
  <c r="AC225" i="1"/>
  <c r="AC50" i="1"/>
  <c r="J10" i="1"/>
  <c r="AD7" i="1"/>
  <c r="J199" i="1"/>
  <c r="AC44" i="1"/>
  <c r="AC203" i="1"/>
  <c r="B311" i="1"/>
  <c r="B36" i="1"/>
  <c r="B206" i="1"/>
  <c r="B204" i="1"/>
  <c r="B93" i="1"/>
  <c r="AB27" i="9"/>
  <c r="AC96" i="1"/>
  <c r="AC268" i="1"/>
  <c r="AE73" i="1"/>
  <c r="R73" i="1"/>
  <c r="B73" i="1"/>
  <c r="AC73" i="1"/>
  <c r="J73" i="1"/>
  <c r="R237" i="1"/>
  <c r="AE237" i="1"/>
  <c r="J237" i="1"/>
  <c r="B237" i="1"/>
  <c r="AC237" i="1"/>
  <c r="AE224" i="1"/>
  <c r="R224" i="1"/>
  <c r="J224" i="1"/>
  <c r="B224" i="1"/>
  <c r="AC224" i="1"/>
  <c r="M276" i="1"/>
  <c r="AE276" i="1"/>
  <c r="R276" i="1"/>
  <c r="B276" i="1"/>
  <c r="J276" i="1"/>
  <c r="AC276" i="1"/>
  <c r="AE180" i="1"/>
  <c r="R180" i="1"/>
  <c r="B180" i="1"/>
  <c r="J180" i="1"/>
  <c r="AC180" i="1"/>
  <c r="AE78" i="1"/>
  <c r="R78" i="1"/>
  <c r="B78" i="1"/>
  <c r="J78" i="1"/>
  <c r="AC78" i="1"/>
  <c r="AE143" i="1"/>
  <c r="R143" i="1"/>
  <c r="B143" i="1"/>
  <c r="J143" i="1"/>
  <c r="AC143" i="1"/>
  <c r="Y157" i="1"/>
  <c r="AE157" i="1"/>
  <c r="R157" i="1"/>
  <c r="J157" i="1"/>
  <c r="B157" i="1"/>
  <c r="AC157" i="1"/>
  <c r="W266" i="1"/>
  <c r="AE266" i="1"/>
  <c r="R266" i="1"/>
  <c r="B266" i="1"/>
  <c r="J266" i="1"/>
  <c r="AC266" i="1"/>
  <c r="AE297" i="1"/>
  <c r="R297" i="1"/>
  <c r="B297" i="1"/>
  <c r="J297" i="1"/>
  <c r="AC297" i="1"/>
  <c r="AE221" i="1"/>
  <c r="R221" i="1"/>
  <c r="J221" i="1"/>
  <c r="B221" i="1"/>
  <c r="AC221" i="1"/>
  <c r="AB26" i="9"/>
  <c r="AB265" i="9"/>
  <c r="AC53" i="1"/>
  <c r="J62" i="1"/>
  <c r="J179" i="1"/>
  <c r="B225" i="1"/>
  <c r="B54" i="1"/>
  <c r="J258" i="1"/>
  <c r="J50" i="1"/>
  <c r="B307" i="1"/>
  <c r="J219" i="1"/>
  <c r="AC7" i="1"/>
  <c r="AB273" i="9"/>
  <c r="J203" i="1"/>
  <c r="B308" i="1"/>
  <c r="AB116" i="9"/>
  <c r="AC3" i="1"/>
  <c r="J272" i="1"/>
  <c r="AC294" i="1"/>
  <c r="AB88" i="9"/>
  <c r="J65" i="1"/>
  <c r="J46" i="1"/>
  <c r="B247" i="1"/>
  <c r="AC51" i="1"/>
  <c r="AB275" i="9"/>
  <c r="AD165" i="9"/>
  <c r="R165" i="9"/>
  <c r="AC165" i="9" s="1"/>
  <c r="AM629" i="2" s="1"/>
  <c r="AB165" i="9"/>
  <c r="AD223" i="9"/>
  <c r="R223" i="9"/>
  <c r="AC223" i="9" s="1"/>
  <c r="AM150" i="2" s="1"/>
  <c r="AB223" i="9"/>
  <c r="AD292" i="9"/>
  <c r="R292" i="9"/>
  <c r="AC292" i="9" s="1"/>
  <c r="AM539" i="2" s="1"/>
  <c r="AB292" i="9"/>
  <c r="AD274" i="9"/>
  <c r="R274" i="9"/>
  <c r="AC274" i="9" s="1"/>
  <c r="AM158" i="2" s="1"/>
  <c r="AB274" i="9"/>
  <c r="AD278" i="9"/>
  <c r="R278" i="9"/>
  <c r="AC278" i="9" s="1"/>
  <c r="AB278" i="9"/>
  <c r="AD90" i="9"/>
  <c r="R90" i="9"/>
  <c r="AC90" i="9" s="1"/>
  <c r="AM198" i="2" s="1"/>
  <c r="AB90" i="9"/>
  <c r="AD163" i="9"/>
  <c r="R163" i="9"/>
  <c r="AC163" i="9" s="1"/>
  <c r="AM422" i="2" s="1"/>
  <c r="AB163" i="9"/>
  <c r="AD241" i="9"/>
  <c r="R241" i="9"/>
  <c r="AC241" i="9" s="1"/>
  <c r="AM109" i="2" s="1"/>
  <c r="AB241" i="9"/>
  <c r="D132" i="9"/>
  <c r="AD63" i="1"/>
  <c r="AE242" i="9"/>
  <c r="AD140" i="1"/>
  <c r="AE33" i="9"/>
  <c r="AD179" i="1"/>
  <c r="AE307" i="9"/>
  <c r="AD141" i="1"/>
  <c r="AE133" i="9"/>
  <c r="AD148" i="1"/>
  <c r="AE23" i="9"/>
  <c r="AD77" i="1"/>
  <c r="AE275" i="9"/>
  <c r="AD244" i="1"/>
  <c r="AE62" i="9"/>
  <c r="AD124" i="1"/>
  <c r="AE290" i="9"/>
  <c r="AD59" i="1"/>
  <c r="AE272" i="9"/>
  <c r="AD47" i="1"/>
  <c r="AE210" i="9"/>
  <c r="AD146" i="1"/>
  <c r="AE97" i="9"/>
  <c r="AD170" i="1"/>
  <c r="AE48" i="9"/>
  <c r="AD224" i="1"/>
  <c r="AE251" i="9"/>
  <c r="AD235" i="1"/>
  <c r="AE211" i="9"/>
  <c r="AD41" i="1"/>
  <c r="AE266" i="9"/>
  <c r="AD172" i="1"/>
  <c r="AE61" i="9"/>
  <c r="AD86" i="1"/>
  <c r="AE204" i="9"/>
  <c r="AD260" i="1"/>
  <c r="AE215" i="9"/>
  <c r="AD203" i="1"/>
  <c r="AE26" i="9"/>
  <c r="AD192" i="1"/>
  <c r="AE29" i="9"/>
  <c r="AD238" i="1"/>
  <c r="AE41" i="9"/>
  <c r="AD177" i="1"/>
  <c r="AE243" i="9"/>
  <c r="AD100" i="1"/>
  <c r="AE11" i="9"/>
  <c r="AD237" i="1"/>
  <c r="AE28" i="9"/>
  <c r="AD188" i="1"/>
  <c r="AE110" i="9"/>
  <c r="AD36" i="1"/>
  <c r="AE94" i="9"/>
  <c r="AD215" i="1"/>
  <c r="AE302" i="9"/>
  <c r="AD56" i="1"/>
  <c r="AE71" i="9"/>
  <c r="AD261" i="1"/>
  <c r="AE230" i="9"/>
  <c r="AD99" i="1"/>
  <c r="AE84" i="9"/>
  <c r="AD257" i="1"/>
  <c r="AE212" i="9"/>
  <c r="AD274" i="1"/>
  <c r="AE267" i="9"/>
  <c r="AD219" i="1"/>
  <c r="AE303" i="9"/>
  <c r="AD72" i="1"/>
  <c r="AE175" i="9"/>
  <c r="AD106" i="1"/>
  <c r="AE159" i="9"/>
  <c r="AD251" i="1"/>
  <c r="AE92" i="9"/>
  <c r="AD259" i="1"/>
  <c r="AE281" i="9"/>
  <c r="AD118" i="1"/>
  <c r="AE25" i="9"/>
  <c r="AD69" i="1"/>
  <c r="AE37" i="9"/>
  <c r="AD236" i="1"/>
  <c r="AE78" i="9"/>
  <c r="AD256" i="1"/>
  <c r="AE248" i="9"/>
  <c r="AD308" i="1"/>
  <c r="AE141" i="9"/>
  <c r="AD292" i="1"/>
  <c r="AE9" i="9"/>
  <c r="AD11" i="1"/>
  <c r="AE295" i="9"/>
  <c r="AD270" i="1"/>
  <c r="AE113" i="9"/>
  <c r="AD220" i="1"/>
  <c r="AE265" i="9"/>
  <c r="AD33" i="1"/>
  <c r="AE216" i="9"/>
  <c r="AD102" i="1"/>
  <c r="AE218" i="9"/>
  <c r="AD108" i="1"/>
  <c r="AE52" i="9"/>
  <c r="AD37" i="1"/>
  <c r="AE269" i="9"/>
  <c r="AD154" i="1"/>
  <c r="AE34" i="9"/>
  <c r="AD231" i="1"/>
  <c r="AE77" i="9"/>
  <c r="AD25" i="1"/>
  <c r="AE74" i="9"/>
  <c r="AD183" i="1"/>
  <c r="AE226" i="9"/>
  <c r="AD31" i="1"/>
  <c r="AE88" i="9"/>
  <c r="AD51" i="1"/>
  <c r="AE240" i="9"/>
  <c r="AD225" i="1"/>
  <c r="AE176" i="9"/>
  <c r="AD104" i="1"/>
  <c r="AE105" i="9"/>
  <c r="AD135" i="1"/>
  <c r="AE184" i="9"/>
  <c r="AD24" i="1"/>
  <c r="AE70" i="9"/>
  <c r="AD30" i="1"/>
  <c r="AE308" i="9"/>
  <c r="AD68" i="1"/>
  <c r="AE68" i="9"/>
  <c r="AD67" i="1"/>
  <c r="AE255" i="9"/>
  <c r="AD212" i="1"/>
  <c r="AE136" i="9"/>
  <c r="AD50" i="1"/>
  <c r="AE193" i="9"/>
  <c r="AD103" i="1"/>
  <c r="AE157" i="9"/>
  <c r="AD166" i="1"/>
  <c r="AE45" i="9"/>
  <c r="AD159" i="1"/>
  <c r="AE146" i="9"/>
  <c r="AD35" i="1"/>
  <c r="AE279" i="9"/>
  <c r="AD130" i="1"/>
  <c r="AE189" i="9"/>
  <c r="AD54" i="1"/>
  <c r="AE225" i="9"/>
  <c r="AD128" i="1"/>
  <c r="AE170" i="9"/>
  <c r="AD287" i="1"/>
  <c r="AE79" i="9"/>
  <c r="AD189" i="1"/>
  <c r="AD120" i="1"/>
  <c r="AE297" i="9"/>
  <c r="AD109" i="1"/>
  <c r="AE17" i="9"/>
  <c r="AD193" i="1"/>
  <c r="AE172" i="9"/>
  <c r="AD200" i="1"/>
  <c r="AE20" i="9"/>
  <c r="AD82" i="1"/>
  <c r="AE203" i="9"/>
  <c r="AD19" i="1"/>
  <c r="AE232" i="9"/>
  <c r="AD242" i="1"/>
  <c r="AE259" i="9"/>
  <c r="AD75" i="1"/>
  <c r="AE144" i="9"/>
  <c r="AD107" i="1"/>
  <c r="AE153" i="9"/>
  <c r="AD137" i="1"/>
  <c r="AE35" i="9"/>
  <c r="AD95" i="1"/>
  <c r="AE121" i="9"/>
  <c r="AD223" i="1"/>
  <c r="AE250" i="9"/>
  <c r="AD66" i="1"/>
  <c r="AE288" i="9"/>
  <c r="AD58" i="1"/>
  <c r="AD286" i="1"/>
  <c r="AE116" i="9"/>
  <c r="AD94" i="1"/>
  <c r="AE132" i="9"/>
  <c r="AD186" i="1"/>
  <c r="AE99" i="9"/>
  <c r="AD23" i="1"/>
  <c r="AD105" i="1"/>
  <c r="AE51" i="9"/>
  <c r="AD144" i="1"/>
  <c r="AE273" i="9"/>
  <c r="AD272" i="1"/>
  <c r="AE268" i="9"/>
  <c r="AD162" i="1"/>
  <c r="AE142" i="9"/>
  <c r="AD182" i="1"/>
  <c r="AE227" i="9"/>
  <c r="AD112" i="1"/>
  <c r="AE214" i="9"/>
  <c r="AD285" i="1"/>
  <c r="AE93" i="9"/>
  <c r="AD64" i="1"/>
  <c r="AE306" i="9"/>
  <c r="AD85" i="1"/>
  <c r="AE38" i="9"/>
  <c r="AD52" i="1"/>
  <c r="AE40" i="9"/>
  <c r="AD218" i="1"/>
  <c r="AE263" i="9"/>
  <c r="AD267" i="1"/>
  <c r="AE69" i="9"/>
  <c r="AD83" i="1"/>
  <c r="AE206" i="9"/>
  <c r="AD288" i="1"/>
  <c r="AE282" i="9"/>
  <c r="AD15" i="1"/>
  <c r="AE119" i="9"/>
  <c r="AD152" i="1"/>
  <c r="AE135" i="9"/>
  <c r="AD117" i="1"/>
  <c r="AE96" i="9"/>
  <c r="AD46" i="1"/>
  <c r="AE81" i="9"/>
  <c r="AD201" i="1"/>
  <c r="AE21" i="9"/>
  <c r="AD290" i="1"/>
  <c r="AE283" i="9"/>
  <c r="AD176" i="1"/>
  <c r="AE65" i="9"/>
  <c r="AD71" i="1"/>
  <c r="AE222" i="9"/>
  <c r="AD40" i="1"/>
  <c r="AE217" i="9"/>
  <c r="AD243" i="1"/>
  <c r="AE54" i="9"/>
  <c r="AD210" i="1"/>
  <c r="AE209" i="9"/>
  <c r="AD271" i="1"/>
  <c r="AE143" i="9"/>
  <c r="AD127" i="1"/>
  <c r="AE197" i="9"/>
  <c r="AD284" i="1"/>
  <c r="AE236" i="9"/>
  <c r="AD248" i="1"/>
  <c r="AE27" i="9"/>
  <c r="AD187" i="1"/>
  <c r="AE150" i="9"/>
  <c r="AD45" i="1"/>
  <c r="AE309" i="9"/>
  <c r="AD29" i="1"/>
  <c r="AE16" i="9"/>
  <c r="AD125" i="1"/>
  <c r="AE220" i="9"/>
  <c r="AD91" i="1"/>
  <c r="AE183" i="9"/>
  <c r="AD20" i="1"/>
  <c r="AE55" i="9"/>
  <c r="AD57" i="1"/>
  <c r="AE4" i="9"/>
  <c r="AD116" i="1"/>
  <c r="AE22" i="9"/>
  <c r="AD28" i="1"/>
  <c r="AE202" i="9"/>
  <c r="AD147" i="1"/>
  <c r="AE107" i="9"/>
  <c r="AD190" i="1"/>
  <c r="AE148" i="9"/>
  <c r="AD246" i="1"/>
  <c r="AE238" i="9"/>
  <c r="AD65" i="1"/>
  <c r="AE145" i="9"/>
  <c r="AD44" i="1"/>
  <c r="AE95" i="9"/>
  <c r="AD175" i="1"/>
  <c r="AE108" i="9"/>
  <c r="AD194" i="1"/>
  <c r="AE124" i="9"/>
  <c r="AD81" i="1"/>
  <c r="AE205" i="9"/>
  <c r="AD87" i="1"/>
  <c r="AE270" i="9"/>
  <c r="AD38" i="1"/>
  <c r="AE128" i="9"/>
  <c r="AD289" i="1"/>
  <c r="AE287" i="9"/>
  <c r="AD133" i="1"/>
  <c r="AE182" i="9"/>
  <c r="AD119" i="1"/>
  <c r="AE86" i="9"/>
  <c r="AD191" i="1"/>
  <c r="AE100" i="9"/>
  <c r="AD195" i="1"/>
  <c r="AE276" i="9"/>
  <c r="AD163" i="1"/>
  <c r="AE261" i="9"/>
  <c r="AD184" i="1"/>
  <c r="AE147" i="9"/>
  <c r="AD53" i="1"/>
  <c r="AE120" i="9"/>
  <c r="AD110" i="1"/>
  <c r="AE64" i="9"/>
  <c r="AD234" i="1"/>
  <c r="AE258" i="9"/>
  <c r="AD156" i="1"/>
  <c r="AE171" i="9"/>
  <c r="AD247" i="1"/>
  <c r="AE301" i="9"/>
  <c r="AD145" i="1"/>
  <c r="AE106" i="9"/>
  <c r="AD139" i="1"/>
  <c r="AE253" i="9"/>
  <c r="AD10" i="1"/>
  <c r="AE179" i="9"/>
  <c r="AD222" i="1"/>
  <c r="AE300" i="9"/>
  <c r="AD132" i="1"/>
  <c r="AE190" i="9"/>
  <c r="AD174" i="1"/>
  <c r="AE123" i="9"/>
  <c r="AD62" i="1"/>
  <c r="AE56" i="9"/>
  <c r="AD278" i="1"/>
  <c r="AE13" i="9"/>
  <c r="AD273" i="1"/>
  <c r="AE8" i="9"/>
  <c r="AD114" i="1"/>
  <c r="AE15" i="9"/>
  <c r="AD73" i="1"/>
  <c r="AE289" i="9"/>
  <c r="AD206" i="1"/>
  <c r="AE192" i="9"/>
  <c r="AD216" i="1"/>
  <c r="AE158" i="9"/>
  <c r="AD214" i="1"/>
  <c r="AE299" i="9"/>
  <c r="AD227" i="1"/>
  <c r="AE149" i="9"/>
  <c r="AD74" i="1"/>
  <c r="AE10" i="9"/>
  <c r="AD18" i="1"/>
  <c r="AE3" i="9"/>
  <c r="AD131" i="1"/>
  <c r="AE39" i="9"/>
  <c r="AD134" i="1"/>
  <c r="AE310" i="9"/>
  <c r="AD48" i="1"/>
  <c r="AE152" i="9"/>
  <c r="AD204" i="1"/>
  <c r="AE256" i="9"/>
  <c r="AD207" i="1"/>
  <c r="AE298" i="9"/>
  <c r="AD149" i="1"/>
  <c r="AE98" i="9"/>
  <c r="AD198" i="1"/>
  <c r="AE285" i="9"/>
  <c r="AD202" i="1"/>
  <c r="AD142" i="1"/>
  <c r="AE134" i="9"/>
  <c r="AD97" i="1"/>
  <c r="AE188" i="9"/>
  <c r="AD79" i="1"/>
  <c r="AE187" i="9"/>
  <c r="AD101" i="1"/>
  <c r="AE85" i="9"/>
  <c r="AD43" i="1"/>
  <c r="AE154" i="9"/>
  <c r="AD197" i="1"/>
  <c r="AE19" i="9"/>
  <c r="AD280" i="1"/>
  <c r="AE102" i="9"/>
  <c r="AD98" i="1"/>
  <c r="AE191" i="9"/>
  <c r="AD13" i="1"/>
  <c r="AE50" i="9"/>
  <c r="AD264" i="1"/>
  <c r="AE174" i="9"/>
  <c r="AD61" i="1"/>
  <c r="AE186" i="9"/>
  <c r="AD49" i="1"/>
  <c r="AE296" i="9"/>
  <c r="AD115" i="1"/>
  <c r="AE131" i="9"/>
  <c r="AD165" i="1"/>
  <c r="AE229" i="9"/>
  <c r="AD88" i="1"/>
  <c r="AE82" i="9"/>
  <c r="AD169" i="1"/>
  <c r="AE47" i="9"/>
  <c r="AD93" i="1"/>
  <c r="AE195" i="9"/>
  <c r="AD233" i="1"/>
  <c r="AE277" i="9"/>
  <c r="AD168" i="1"/>
  <c r="AE160" i="9"/>
  <c r="AD252" i="1"/>
  <c r="AE43" i="9"/>
  <c r="AD253" i="1"/>
  <c r="AE130" i="9"/>
  <c r="AD55" i="1"/>
  <c r="AE284" i="9"/>
  <c r="AD123" i="1"/>
  <c r="AE196" i="9"/>
  <c r="AD229" i="1"/>
  <c r="AE24" i="9"/>
  <c r="AD138" i="1"/>
  <c r="AE36" i="9"/>
  <c r="AD22" i="1"/>
  <c r="AE73" i="9"/>
  <c r="AD173" i="1"/>
  <c r="AE280" i="9"/>
  <c r="AD167" i="1"/>
  <c r="AE46" i="9"/>
  <c r="AD217" i="1"/>
  <c r="AE262" i="9"/>
  <c r="AD111" i="1"/>
  <c r="AE252" i="9"/>
  <c r="AD196" i="1"/>
  <c r="AE18" i="9"/>
  <c r="AD80" i="1"/>
  <c r="AE156" i="9"/>
  <c r="AD311" i="1"/>
  <c r="AE118" i="9"/>
  <c r="AD307" i="1"/>
  <c r="AE249" i="9"/>
  <c r="D120" i="9"/>
  <c r="D78" i="9"/>
  <c r="D134" i="9"/>
  <c r="D182" i="9"/>
  <c r="D276" i="9"/>
  <c r="D22" i="9"/>
  <c r="D210" i="9"/>
  <c r="D265" i="9"/>
  <c r="D152" i="9"/>
  <c r="D283" i="9"/>
  <c r="BB225" i="2"/>
  <c r="T32" i="1"/>
  <c r="F32" i="1" s="1" a="1"/>
  <c r="F32" i="1" s="1"/>
  <c r="W32" i="1"/>
  <c r="P84" i="1"/>
  <c r="X283" i="1"/>
  <c r="S283" i="1"/>
  <c r="BB79" i="2"/>
  <c r="BB307" i="2"/>
  <c r="BB428" i="2"/>
  <c r="BB446" i="2"/>
  <c r="BB277" i="2"/>
  <c r="BB44" i="2"/>
  <c r="BB72" i="2"/>
  <c r="BB53" i="2"/>
  <c r="BB423" i="2"/>
  <c r="BB443" i="2"/>
  <c r="BB300" i="2"/>
  <c r="BB491" i="2"/>
  <c r="BB47" i="2"/>
  <c r="BB68" i="2"/>
  <c r="BB381" i="2"/>
  <c r="BC327" i="2"/>
  <c r="BC636" i="2"/>
  <c r="BC252" i="2"/>
  <c r="BC491" i="2"/>
  <c r="BC605" i="2"/>
  <c r="BC190" i="2"/>
  <c r="BC324" i="2"/>
  <c r="BC457" i="2"/>
  <c r="BC346" i="2"/>
  <c r="BC228" i="2"/>
  <c r="BC85" i="2"/>
  <c r="BC395" i="2"/>
  <c r="BC273" i="2"/>
  <c r="BC451" i="2"/>
  <c r="BC225" i="2"/>
  <c r="BC329" i="2"/>
  <c r="BC421" i="2"/>
  <c r="BC271" i="2"/>
  <c r="BC311" i="2"/>
  <c r="BC519" i="2"/>
  <c r="BC72" i="2"/>
  <c r="BC241" i="2"/>
  <c r="BC495" i="2"/>
  <c r="BC407" i="2"/>
  <c r="BC62" i="2"/>
  <c r="BC583" i="2"/>
  <c r="BC120" i="2"/>
  <c r="BC52" i="2"/>
  <c r="BC5" i="2"/>
  <c r="BC263" i="2"/>
  <c r="BC97" i="2"/>
  <c r="BC602" i="2"/>
  <c r="BC107" i="2"/>
  <c r="BC381" i="2"/>
  <c r="BC10" i="2"/>
  <c r="BC265" i="2"/>
  <c r="BC646" i="2"/>
  <c r="BC33" i="2"/>
  <c r="BC490" i="2"/>
  <c r="BC376" i="2"/>
  <c r="BC476" i="2"/>
  <c r="BC227" i="2"/>
  <c r="BC321" i="2"/>
  <c r="BC255" i="2"/>
  <c r="BC528" i="2"/>
  <c r="BC47" i="2"/>
  <c r="BC50" i="2"/>
  <c r="BC156" i="2"/>
  <c r="BC232" i="2"/>
  <c r="BC176" i="2"/>
  <c r="BC116" i="2"/>
  <c r="BC95" i="2"/>
  <c r="BC361" i="2"/>
  <c r="BC534" i="2"/>
  <c r="BC242" i="2"/>
  <c r="BC545" i="2"/>
  <c r="BC579" i="2"/>
  <c r="BC518" i="2"/>
  <c r="BC199" i="2"/>
  <c r="BC410" i="2"/>
  <c r="BC326" i="2"/>
  <c r="BC141" i="2"/>
  <c r="BC496" i="2"/>
  <c r="BC215" i="2"/>
  <c r="BC338" i="2"/>
  <c r="BC416" i="2"/>
  <c r="BC378" i="2"/>
  <c r="BC192" i="2"/>
  <c r="BC537" i="2"/>
  <c r="BC25" i="2"/>
  <c r="BC312" i="2"/>
  <c r="BC121" i="2"/>
  <c r="BC148" i="2"/>
  <c r="BC409" i="2"/>
  <c r="BC389" i="2"/>
  <c r="BC53" i="2"/>
  <c r="BC442" i="2"/>
  <c r="BC55" i="2"/>
  <c r="BC237" i="2"/>
  <c r="BC419" i="2"/>
  <c r="BC113" i="2"/>
  <c r="BC300" i="2"/>
  <c r="BC333" i="2"/>
  <c r="BC154" i="2"/>
  <c r="BC465" i="2"/>
  <c r="BC414" i="2"/>
  <c r="BC285" i="2"/>
  <c r="BC114" i="2"/>
  <c r="BC248" i="2"/>
  <c r="BC428" i="2"/>
  <c r="BC131" i="2"/>
  <c r="BC401" i="2"/>
  <c r="BC516" i="2"/>
  <c r="BC101" i="2"/>
  <c r="BC21" i="2"/>
  <c r="BC471" i="2"/>
  <c r="BC196" i="2"/>
  <c r="BC74" i="2"/>
  <c r="BC638" i="2"/>
  <c r="BC293" i="2"/>
  <c r="BC304" i="2"/>
  <c r="BC169" i="2"/>
  <c r="BC454" i="2"/>
  <c r="BC284" i="2"/>
  <c r="BC203" i="2"/>
  <c r="BC352" i="2"/>
  <c r="BC2" i="2"/>
  <c r="BC198" i="2"/>
  <c r="BC601" i="2"/>
  <c r="BC230" i="2"/>
  <c r="BC612" i="2"/>
  <c r="BC505" i="2"/>
  <c r="BC145" i="2"/>
  <c r="BC206" i="2"/>
  <c r="BC607" i="2"/>
  <c r="BC489" i="2"/>
  <c r="BC362" i="2"/>
  <c r="BC216" i="2"/>
  <c r="BC152" i="2"/>
  <c r="BC550" i="2"/>
  <c r="BC182" i="2"/>
  <c r="BC396" i="2"/>
  <c r="BC449" i="2"/>
  <c r="BC643" i="2"/>
  <c r="BC168" i="2"/>
  <c r="BC604" i="2"/>
  <c r="BC368" i="2"/>
  <c r="BC110" i="2"/>
  <c r="BC219" i="2"/>
  <c r="BC289" i="2"/>
  <c r="BC233" i="2"/>
  <c r="BC468" i="2"/>
  <c r="BC23" i="2"/>
  <c r="BC417" i="2"/>
  <c r="BC316" i="2"/>
  <c r="BC64" i="2"/>
  <c r="BC161" i="2"/>
  <c r="BC436" i="2"/>
  <c r="BC303" i="2"/>
  <c r="BC345" i="2"/>
  <c r="BC359" i="2"/>
  <c r="BC430" i="2"/>
  <c r="BC239" i="2"/>
  <c r="BC246" i="2"/>
  <c r="BC79" i="2"/>
  <c r="BC65" i="2"/>
  <c r="BC594" i="2"/>
  <c r="BC608" i="2"/>
  <c r="BC45" i="2"/>
  <c r="BC606" i="2"/>
  <c r="BC494" i="2"/>
  <c r="BC332" i="2"/>
  <c r="BC598" i="2"/>
  <c r="BC44" i="2"/>
  <c r="BC93" i="2"/>
  <c r="BC348" i="2"/>
  <c r="BC96" i="2"/>
  <c r="BC492" i="2"/>
  <c r="BC477" i="2"/>
  <c r="BC108" i="2"/>
  <c r="BC393" i="2"/>
  <c r="BC415" i="2"/>
  <c r="BC482" i="2"/>
  <c r="BC151" i="2"/>
  <c r="BC28" i="2"/>
  <c r="BC213" i="2"/>
  <c r="BC363" i="2"/>
  <c r="BC504" i="2"/>
  <c r="BC189" i="2"/>
  <c r="BC307" i="2"/>
  <c r="BC71" i="2"/>
  <c r="BC341" i="2"/>
  <c r="BC402" i="2"/>
  <c r="BC299" i="2"/>
  <c r="BC125" i="2"/>
  <c r="BC251" i="2"/>
  <c r="BC385" i="2"/>
  <c r="BC318" i="2"/>
  <c r="BC99" i="2"/>
  <c r="BC439" i="2"/>
  <c r="BC463" i="2"/>
  <c r="BC172" i="2"/>
  <c r="BC294" i="2"/>
  <c r="BC536" i="2"/>
  <c r="BC245" i="2"/>
  <c r="BC427" i="2"/>
  <c r="BC153" i="2"/>
  <c r="BC388" i="2"/>
  <c r="BC432" i="2"/>
  <c r="BC560" i="2"/>
  <c r="BC512" i="2"/>
  <c r="BC508" i="2"/>
  <c r="BC171" i="2"/>
  <c r="BC511" i="2"/>
  <c r="BC561" i="2"/>
  <c r="BC140" i="2"/>
  <c r="BC425" i="2"/>
  <c r="BC390" i="2"/>
  <c r="BC462" i="2"/>
  <c r="BC30" i="2"/>
  <c r="BC420" i="2"/>
  <c r="BC115" i="2"/>
  <c r="BC408" i="2"/>
  <c r="BC142" i="2"/>
  <c r="BC514" i="2"/>
  <c r="BC542" i="2"/>
  <c r="BC558" i="2"/>
  <c r="BC112" i="2"/>
  <c r="BC450" i="2"/>
  <c r="BC524" i="2"/>
  <c r="BC440" i="2"/>
  <c r="BC211" i="2"/>
  <c r="BC610" i="2"/>
  <c r="BC446" i="2"/>
  <c r="BC277" i="2"/>
  <c r="BC210" i="2"/>
  <c r="BC267" i="2"/>
  <c r="BC262" i="2"/>
  <c r="BC434" i="2"/>
  <c r="BC139" i="2"/>
  <c r="BC68" i="2"/>
  <c r="BC365" i="2"/>
  <c r="BC351" i="2"/>
  <c r="BC424" i="2"/>
  <c r="BC130" i="2"/>
  <c r="BC40" i="2"/>
  <c r="BC234" i="2"/>
  <c r="BC367" i="2"/>
  <c r="BC374" i="2"/>
  <c r="BC197" i="2"/>
  <c r="BC645" i="2"/>
  <c r="BC649" i="2"/>
  <c r="BC418" i="2"/>
  <c r="BC591" i="2"/>
  <c r="BC243" i="2"/>
  <c r="BC19" i="2"/>
  <c r="BC629" i="2"/>
  <c r="BC94" i="2"/>
  <c r="BC43" i="2"/>
  <c r="BC49" i="2"/>
  <c r="BC596" i="2"/>
  <c r="BC619" i="2"/>
  <c r="BC521" i="2"/>
  <c r="BC51" i="2"/>
  <c r="BB365" i="2"/>
  <c r="BB248" i="2"/>
  <c r="BB558" i="2"/>
  <c r="BB262" i="2"/>
  <c r="BB226" i="2"/>
  <c r="BB299" i="2"/>
  <c r="BB468" i="2"/>
  <c r="BB175" i="2"/>
  <c r="BB425" i="2"/>
  <c r="BB495" i="2"/>
  <c r="BB439" i="2"/>
  <c r="BB350" i="2"/>
  <c r="BB230" i="2"/>
  <c r="BB34" i="2"/>
  <c r="BB152" i="2"/>
  <c r="BB568" i="2"/>
  <c r="BB602" i="2"/>
  <c r="BB561" i="2"/>
  <c r="BB121" i="2"/>
  <c r="BB424" i="2"/>
  <c r="BC639" i="2"/>
  <c r="BC109" i="2"/>
  <c r="BC150" i="2"/>
  <c r="BC75" i="2"/>
  <c r="BC478" i="2"/>
  <c r="BC647" i="2"/>
  <c r="BC69" i="2"/>
  <c r="BC208" i="2"/>
  <c r="BC162" i="2"/>
  <c r="BB591" i="2"/>
  <c r="BB71" i="2"/>
  <c r="BB395" i="2"/>
  <c r="BB329" i="2"/>
  <c r="BB482" i="2"/>
  <c r="BB473" i="2"/>
  <c r="BB627" i="2"/>
  <c r="BB30" i="2"/>
  <c r="BB420" i="2"/>
  <c r="BB475" i="2"/>
  <c r="BB321" i="2"/>
  <c r="BB598" i="2"/>
  <c r="BB203" i="2"/>
  <c r="BB214" i="2"/>
  <c r="BB421" i="2"/>
  <c r="BB201" i="2"/>
  <c r="BB327" i="2"/>
  <c r="BB410" i="2"/>
  <c r="BB496" i="2"/>
  <c r="BB273" i="2"/>
  <c r="Y125" i="9"/>
  <c r="AA125" i="9"/>
  <c r="BC336" i="2"/>
  <c r="BC515" i="2"/>
  <c r="BC404" i="2"/>
  <c r="BC626" i="2"/>
  <c r="BC509" i="2"/>
  <c r="BC426" i="2"/>
  <c r="BC360" i="2"/>
  <c r="BC358" i="2"/>
  <c r="BC20" i="2"/>
  <c r="BB418" i="2"/>
  <c r="BB215" i="2"/>
  <c r="BB550" i="2"/>
  <c r="BB255" i="2"/>
  <c r="BB451" i="2"/>
  <c r="BB212" i="2"/>
  <c r="BB229" i="2"/>
  <c r="BB583" i="2"/>
  <c r="BB252" i="2"/>
  <c r="BB335" i="2"/>
  <c r="BB192" i="2"/>
  <c r="BB476" i="2"/>
  <c r="BB371" i="2"/>
  <c r="BB612" i="2"/>
  <c r="BB250" i="2"/>
  <c r="BB436" i="2"/>
  <c r="BB35" i="2"/>
  <c r="BB131" i="2"/>
  <c r="BB2" i="2"/>
  <c r="BB464" i="2"/>
  <c r="BC510" i="2"/>
  <c r="BC58" i="2"/>
  <c r="BC616" i="2"/>
  <c r="BC597" i="2"/>
  <c r="BC343" i="2"/>
  <c r="BC488" i="2"/>
  <c r="BC595" i="2"/>
  <c r="BC193" i="2"/>
  <c r="BC523" i="2"/>
  <c r="BB19" i="2"/>
  <c r="BB579" i="2"/>
  <c r="BB312" i="2"/>
  <c r="BB416" i="2"/>
  <c r="BB227" i="2"/>
  <c r="BB650" i="2"/>
  <c r="BB270" i="2"/>
  <c r="BB294" i="2"/>
  <c r="BB120" i="2"/>
  <c r="BB549" i="2"/>
  <c r="BB408" i="2"/>
  <c r="BB407" i="2"/>
  <c r="BB601" i="2"/>
  <c r="BB396" i="2"/>
  <c r="BB73" i="2"/>
  <c r="BB414" i="2"/>
  <c r="BB401" i="2"/>
  <c r="BB393" i="2"/>
  <c r="BB594" i="2"/>
  <c r="BB324" i="2"/>
  <c r="M125" i="9"/>
  <c r="BC533" i="2"/>
  <c r="BC535" i="2"/>
  <c r="BC642" i="2"/>
  <c r="BC455" i="2"/>
  <c r="BC382" i="2"/>
  <c r="BC614" i="2"/>
  <c r="BC552" i="2"/>
  <c r="BC54" i="2"/>
  <c r="BC344" i="2"/>
  <c r="BB243" i="2"/>
  <c r="BB610" i="2"/>
  <c r="BB417" i="2"/>
  <c r="BB333" i="2"/>
  <c r="BB25" i="2"/>
  <c r="BB57" i="2"/>
  <c r="BB449" i="2"/>
  <c r="BB232" i="2"/>
  <c r="BB96" i="2"/>
  <c r="BB492" i="2"/>
  <c r="BB537" i="2"/>
  <c r="BB364" i="2"/>
  <c r="BB542" i="2"/>
  <c r="BB228" i="2"/>
  <c r="BB625" i="2"/>
  <c r="BB206" i="2"/>
  <c r="BB524" i="2"/>
  <c r="BB303" i="2"/>
  <c r="BB402" i="2"/>
  <c r="BB251" i="2"/>
  <c r="S125" i="9"/>
  <c r="U125" i="9"/>
  <c r="BC9" i="2"/>
  <c r="BC587" i="2"/>
  <c r="BC584" i="2"/>
  <c r="BC177" i="2"/>
  <c r="BC315" i="2"/>
  <c r="BC435" i="2"/>
  <c r="BC387" i="2"/>
  <c r="BC592" i="2"/>
  <c r="BC628" i="2"/>
  <c r="P121" i="1"/>
  <c r="T14" i="1"/>
  <c r="F14" i="1" s="1" a="1"/>
  <c r="F14" i="1" s="1"/>
  <c r="D14" i="1" s="1"/>
  <c r="Y12" i="1"/>
  <c r="V240" i="1"/>
  <c r="X228" i="1"/>
  <c r="L76" i="1"/>
  <c r="M301" i="1"/>
  <c r="X300" i="1"/>
  <c r="Q310" i="1"/>
  <c r="E310" i="1" s="1" a="1"/>
  <c r="E310" i="1" s="1"/>
  <c r="P310" i="1"/>
  <c r="U310" i="1"/>
  <c r="S310" i="1"/>
  <c r="BB197" i="2"/>
  <c r="BB457" i="2"/>
  <c r="BB415" i="2"/>
  <c r="BB125" i="2"/>
  <c r="BB462" i="2"/>
  <c r="BB588" i="2"/>
  <c r="BB345" i="2"/>
  <c r="BB182" i="2"/>
  <c r="BB271" i="2"/>
  <c r="BB528" i="2"/>
  <c r="BB216" i="2"/>
  <c r="BB163" i="2"/>
  <c r="BB176" i="2"/>
  <c r="BB419" i="2"/>
  <c r="BB409" i="2"/>
  <c r="BB348" i="2"/>
  <c r="BB311" i="2"/>
  <c r="BB52" i="2"/>
  <c r="BB494" i="2"/>
  <c r="Z125" i="9"/>
  <c r="BC281" i="2"/>
  <c r="BC502" i="2"/>
  <c r="BC366" i="2"/>
  <c r="BC539" i="2"/>
  <c r="BC158" i="2"/>
  <c r="BC339" i="2"/>
  <c r="BC546" i="2"/>
  <c r="BC648" i="2"/>
  <c r="BC422" i="2"/>
  <c r="BB130" i="2"/>
  <c r="BB361" i="2"/>
  <c r="BB263" i="2"/>
  <c r="BB65" i="2"/>
  <c r="BB604" i="2"/>
  <c r="BB487" i="2"/>
  <c r="BB169" i="2"/>
  <c r="BB389" i="2"/>
  <c r="BB572" i="2"/>
  <c r="BB388" i="2"/>
  <c r="BB427" i="2"/>
  <c r="BB376" i="2"/>
  <c r="BB23" i="2"/>
  <c r="BB145" i="2"/>
  <c r="BB33" i="2"/>
  <c r="BB607" i="2"/>
  <c r="BB516" i="2"/>
  <c r="BB267" i="2"/>
  <c r="BB194" i="2"/>
  <c r="P125" i="9"/>
  <c r="K125" i="9"/>
  <c r="BB378" i="2"/>
  <c r="BC634" i="2"/>
  <c r="BC256" i="2"/>
  <c r="BC118" i="2"/>
  <c r="BC553" i="2"/>
  <c r="BC589" i="2"/>
  <c r="BC266" i="2"/>
  <c r="BC484" i="2"/>
  <c r="BC611" i="2"/>
  <c r="BC67" i="2"/>
  <c r="D251" i="1"/>
  <c r="BB440" i="2"/>
  <c r="D226" i="9"/>
  <c r="BB181" i="2"/>
  <c r="BB116" i="2"/>
  <c r="BB198" i="2"/>
  <c r="BB508" i="2"/>
  <c r="BB113" i="2"/>
  <c r="BB223" i="2"/>
  <c r="BB99" i="2"/>
  <c r="T230" i="1"/>
  <c r="F230" i="1" s="1" a="1"/>
  <c r="F230" i="1" s="1"/>
  <c r="D230" i="1" s="1"/>
  <c r="M76" i="1"/>
  <c r="Q295" i="1"/>
  <c r="E295" i="1" s="1" a="1"/>
  <c r="E295" i="1" s="1"/>
  <c r="P295" i="1"/>
  <c r="Y240" i="1"/>
  <c r="S240" i="1"/>
  <c r="O300" i="1"/>
  <c r="K310" i="1"/>
  <c r="D258" i="1"/>
  <c r="Q301" i="1"/>
  <c r="E301" i="1" s="1" a="1"/>
  <c r="E301" i="1" s="1"/>
  <c r="U301" i="1"/>
  <c r="BB290" i="2"/>
  <c r="BB536" i="2"/>
  <c r="BB108" i="2"/>
  <c r="BB331" i="2"/>
  <c r="BB155" i="2"/>
  <c r="BB501" i="2"/>
  <c r="BB541" i="2"/>
  <c r="BB55" i="2"/>
  <c r="BB447" i="2"/>
  <c r="BB617" i="2"/>
  <c r="BB151" i="2"/>
  <c r="BB28" i="2"/>
  <c r="BB83" i="2"/>
  <c r="BB316" i="2"/>
  <c r="BB90" i="2"/>
  <c r="M129" i="1"/>
  <c r="X150" i="1"/>
  <c r="S89" i="1"/>
  <c r="U178" i="1"/>
  <c r="K275" i="1"/>
  <c r="S301" i="1"/>
  <c r="BB330" i="2"/>
  <c r="BB74" i="2"/>
  <c r="BB397" i="2"/>
  <c r="BB241" i="2"/>
  <c r="BB142" i="2"/>
  <c r="BB586" i="2"/>
  <c r="BB242" i="2"/>
  <c r="BB282" i="2"/>
  <c r="BB12" i="2"/>
  <c r="S136" i="1"/>
  <c r="K129" i="1"/>
  <c r="Q136" i="1"/>
  <c r="E136" i="1" s="1" a="1"/>
  <c r="E136" i="1" s="1"/>
  <c r="D136" i="1" s="1"/>
  <c r="Y129" i="1"/>
  <c r="P129" i="1"/>
  <c r="K150" i="1"/>
  <c r="Q150" i="1"/>
  <c r="E150" i="1" s="1" a="1"/>
  <c r="E150" i="1" s="1"/>
  <c r="V89" i="1"/>
  <c r="BB139" i="2"/>
  <c r="BB301" i="2"/>
  <c r="BB231" i="2"/>
  <c r="BB638" i="2"/>
  <c r="BB454" i="2"/>
  <c r="BB304" i="2"/>
  <c r="BB46" i="2"/>
  <c r="BB554" i="2"/>
  <c r="BB562" i="2"/>
  <c r="BB211" i="2"/>
  <c r="BB188" i="2"/>
  <c r="BB168" i="2"/>
  <c r="BB101" i="2"/>
  <c r="BB560" i="2"/>
  <c r="BB613" i="2"/>
  <c r="BB246" i="2"/>
  <c r="BB171" i="2"/>
  <c r="BB102" i="2"/>
  <c r="BB22" i="2"/>
  <c r="BB107" i="2"/>
  <c r="BB276" i="2"/>
  <c r="BB571" i="2"/>
  <c r="BB5" i="2"/>
  <c r="BB548" i="2"/>
  <c r="BB563" i="2"/>
  <c r="BB643" i="2"/>
  <c r="BB115" i="2"/>
  <c r="BB274" i="2"/>
  <c r="N150" i="1"/>
  <c r="N89" i="1"/>
  <c r="V178" i="1"/>
  <c r="Y262" i="1"/>
  <c r="BB238" i="2"/>
  <c r="BB233" i="2"/>
  <c r="BB219" i="2"/>
  <c r="BB147" i="2"/>
  <c r="BB636" i="2"/>
  <c r="BB285" i="2"/>
  <c r="BB253" i="2"/>
  <c r="BB483" i="2"/>
  <c r="BB89" i="2"/>
  <c r="BB359" i="2"/>
  <c r="BB76" i="2"/>
  <c r="BB432" i="2"/>
  <c r="BB497" i="2"/>
  <c r="BB430" i="2"/>
  <c r="BB140" i="2"/>
  <c r="BB77" i="2"/>
  <c r="BB605" i="2"/>
  <c r="BB556" i="2"/>
  <c r="BB114" i="2"/>
  <c r="BB480" i="2"/>
  <c r="BB319" i="2"/>
  <c r="BB429" i="2"/>
  <c r="Y150" i="1"/>
  <c r="U89" i="1"/>
  <c r="P178" i="1"/>
  <c r="T262" i="1"/>
  <c r="F262" i="1" s="1" a="1"/>
  <c r="F262" i="1" s="1"/>
  <c r="BB185" i="2"/>
  <c r="BB199" i="2"/>
  <c r="BB186" i="2"/>
  <c r="BB498" i="2"/>
  <c r="BB257" i="2"/>
  <c r="BB284" i="2"/>
  <c r="BB545" i="2"/>
  <c r="BB265" i="2"/>
  <c r="BB390" i="2"/>
  <c r="BB555" i="2"/>
  <c r="BB352" i="2"/>
  <c r="BB119" i="2"/>
  <c r="BB369" i="2"/>
  <c r="BB385" i="2"/>
  <c r="BB411" i="2"/>
  <c r="BB337" i="2"/>
  <c r="BB222" i="2"/>
  <c r="P136" i="1"/>
  <c r="K136" i="1"/>
  <c r="W129" i="1"/>
  <c r="U150" i="1"/>
  <c r="T89" i="1"/>
  <c r="F89" i="1" s="1" a="1"/>
  <c r="F89" i="1" s="1"/>
  <c r="Y89" i="1"/>
  <c r="S282" i="1"/>
  <c r="W42" i="1"/>
  <c r="BB293" i="2"/>
  <c r="BB21" i="2"/>
  <c r="BB531" i="2"/>
  <c r="BB582" i="2"/>
  <c r="BB239" i="2"/>
  <c r="BB442" i="2"/>
  <c r="BB289" i="2"/>
  <c r="BB29" i="2"/>
  <c r="BB8" i="2"/>
  <c r="BB368" i="2"/>
  <c r="BB110" i="2"/>
  <c r="BB551" i="2"/>
  <c r="BB522" i="2"/>
  <c r="BB190" i="2"/>
  <c r="BB217" i="2"/>
  <c r="BB85" i="2"/>
  <c r="BB10" i="2"/>
  <c r="BB82" i="2"/>
  <c r="BB141" i="2"/>
  <c r="BB278" i="2"/>
  <c r="BB129" i="2"/>
  <c r="M136" i="1"/>
  <c r="T129" i="1"/>
  <c r="F129" i="1" s="1" a="1"/>
  <c r="F129" i="1" s="1"/>
  <c r="P150" i="1"/>
  <c r="O129" i="1"/>
  <c r="Q89" i="1"/>
  <c r="E89" i="1" s="1" a="1"/>
  <c r="E89" i="1" s="1"/>
  <c r="O89" i="1"/>
  <c r="K89" i="1"/>
  <c r="X282" i="1"/>
  <c r="D304" i="1"/>
  <c r="BB450" i="2"/>
  <c r="BB296" i="2"/>
  <c r="BB161" i="2"/>
  <c r="BB477" i="2"/>
  <c r="BB603" i="2"/>
  <c r="BB157" i="2"/>
  <c r="BB153" i="2"/>
  <c r="BB534" i="2"/>
  <c r="BB97" i="2"/>
  <c r="BB165" i="2"/>
  <c r="BB56" i="2"/>
  <c r="BB504" i="2"/>
  <c r="BB45" i="2"/>
  <c r="BB306" i="2"/>
  <c r="BB42" i="2"/>
  <c r="BB146" i="2"/>
  <c r="BB326" i="2"/>
  <c r="BB180" i="2"/>
  <c r="BB302" i="2"/>
  <c r="BB287" i="2"/>
  <c r="BB576" i="2"/>
  <c r="W231" i="1"/>
  <c r="U17" i="1"/>
  <c r="M205" i="1"/>
  <c r="V150" i="1"/>
  <c r="L17" i="1"/>
  <c r="O171" i="1"/>
  <c r="L89" i="1"/>
  <c r="N282" i="1"/>
  <c r="M275" i="1"/>
  <c r="K21" i="1"/>
  <c r="P231" i="1"/>
  <c r="Q296" i="1"/>
  <c r="E296" i="1" s="1" a="1"/>
  <c r="E296" i="1" s="1"/>
  <c r="D296" i="1" s="1"/>
  <c r="D54" i="9"/>
  <c r="P281" i="1"/>
  <c r="X245" i="1"/>
  <c r="T279" i="1"/>
  <c r="F279" i="1" s="1" a="1"/>
  <c r="F279" i="1" s="1"/>
  <c r="T205" i="1"/>
  <c r="F205" i="1" s="1" a="1"/>
  <c r="F205" i="1" s="1"/>
  <c r="P205" i="1"/>
  <c r="O279" i="1"/>
  <c r="P171" i="1"/>
  <c r="W17" i="1"/>
  <c r="P181" i="1"/>
  <c r="P155" i="1"/>
  <c r="Q155" i="1"/>
  <c r="E155" i="1" s="1" a="1"/>
  <c r="E155" i="1" s="1"/>
  <c r="K263" i="1"/>
  <c r="W250" i="1"/>
  <c r="T250" i="1"/>
  <c r="F250" i="1" s="1" a="1"/>
  <c r="F250" i="1" s="1"/>
  <c r="O21" i="1"/>
  <c r="P21" i="1"/>
  <c r="U21" i="1"/>
  <c r="U228" i="1"/>
  <c r="N12" i="1"/>
  <c r="X12" i="1"/>
  <c r="V12" i="1"/>
  <c r="O296" i="1"/>
  <c r="X296" i="1"/>
  <c r="O12" i="1"/>
  <c r="O181" i="1"/>
  <c r="M158" i="1"/>
  <c r="U245" i="1"/>
  <c r="O155" i="1"/>
  <c r="T155" i="1"/>
  <c r="F155" i="1" s="1" a="1"/>
  <c r="F155" i="1" s="1"/>
  <c r="K12" i="1"/>
  <c r="M12" i="1"/>
  <c r="D66" i="9"/>
  <c r="D34" i="9"/>
  <c r="D310" i="9"/>
  <c r="D154" i="9"/>
  <c r="BB367" i="2"/>
  <c r="BB117" i="2"/>
  <c r="BB13" i="2"/>
  <c r="BB61" i="2"/>
  <c r="BB600" i="2"/>
  <c r="BB519" i="2"/>
  <c r="BB308" i="2"/>
  <c r="BB448" i="2"/>
  <c r="BB646" i="2"/>
  <c r="BB514" i="2"/>
  <c r="BB609" i="2"/>
  <c r="BB570" i="2"/>
  <c r="BB511" i="2"/>
  <c r="BB332" i="2"/>
  <c r="BB148" i="2"/>
  <c r="BB26" i="2"/>
  <c r="BB18" i="2"/>
  <c r="BB313" i="2"/>
  <c r="BB622" i="2"/>
  <c r="BB159" i="2"/>
  <c r="BB351" i="2"/>
  <c r="BB405" i="2"/>
  <c r="BB24" i="2"/>
  <c r="BB260" i="2"/>
  <c r="BB112" i="2"/>
  <c r="BB518" i="2"/>
  <c r="BB196" i="2"/>
  <c r="BB127" i="2"/>
  <c r="BB93" i="2"/>
  <c r="BB341" i="2"/>
  <c r="BB172" i="2"/>
  <c r="BB170" i="2"/>
  <c r="BB347" i="2"/>
  <c r="BB95" i="2"/>
  <c r="BB338" i="2"/>
  <c r="BB156" i="2"/>
  <c r="BB500" i="2"/>
  <c r="BB173" i="2"/>
  <c r="BB309" i="2"/>
  <c r="BB283" i="2"/>
  <c r="BB608" i="2"/>
  <c r="BB318" i="2"/>
  <c r="BB606" i="2"/>
  <c r="BB379" i="2"/>
  <c r="BB143" i="2"/>
  <c r="BB174" i="2"/>
  <c r="BB540" i="2"/>
  <c r="BB164" i="2"/>
  <c r="BB452" i="2"/>
  <c r="BB585" i="2"/>
  <c r="BB104" i="2"/>
  <c r="BB651" i="2"/>
  <c r="BB178" i="2"/>
  <c r="BB40" i="2"/>
  <c r="BB27" i="2"/>
  <c r="BB580" i="2"/>
  <c r="BB355" i="2"/>
  <c r="BB479" i="2"/>
  <c r="BB374" i="2"/>
  <c r="BB472" i="2"/>
  <c r="BB60" i="2"/>
  <c r="BB200" i="2"/>
  <c r="BB103" i="2"/>
  <c r="BB264" i="2"/>
  <c r="BB578" i="2"/>
  <c r="BB297" i="2"/>
  <c r="BB507" i="2"/>
  <c r="BB269" i="2"/>
  <c r="BB649" i="2"/>
  <c r="BB362" i="2"/>
  <c r="BB245" i="2"/>
  <c r="BB64" i="2"/>
  <c r="BB62" i="2"/>
  <c r="BB346" i="2"/>
  <c r="BB237" i="2"/>
  <c r="BB434" i="2"/>
  <c r="BB399" i="2"/>
  <c r="BB39" i="2"/>
  <c r="BB505" i="2"/>
  <c r="BB471" i="2"/>
  <c r="BB213" i="2"/>
  <c r="BB210" i="2"/>
  <c r="BB470" i="2"/>
  <c r="BB489" i="2"/>
  <c r="BB463" i="2"/>
  <c r="BB189" i="2"/>
  <c r="BB154" i="2"/>
  <c r="BB36" i="2"/>
  <c r="BB320" i="2"/>
  <c r="BB465" i="2"/>
  <c r="BB50" i="2"/>
  <c r="BB490" i="2"/>
  <c r="BB529" i="2"/>
  <c r="BB392" i="2"/>
  <c r="BB564" i="2"/>
  <c r="V136" i="1"/>
  <c r="L136" i="1"/>
  <c r="O150" i="1"/>
  <c r="P89" i="1"/>
  <c r="Q282" i="1"/>
  <c r="E282" i="1" s="1" a="1"/>
  <c r="E282" i="1" s="1"/>
  <c r="T178" i="1"/>
  <c r="F178" i="1" s="1" a="1"/>
  <c r="F178" i="1" s="1"/>
  <c r="T42" i="1"/>
  <c r="F42" i="1" s="1" a="1"/>
  <c r="F42" i="1" s="1"/>
  <c r="W262" i="1"/>
  <c r="P262" i="1"/>
  <c r="BB258" i="2"/>
  <c r="BB372" i="2"/>
  <c r="M89" i="1"/>
  <c r="O282" i="1"/>
  <c r="U42" i="1"/>
  <c r="O178" i="1"/>
  <c r="P275" i="1"/>
  <c r="X178" i="1"/>
  <c r="Q275" i="1"/>
  <c r="E275" i="1" s="1" a="1"/>
  <c r="E275" i="1" s="1"/>
  <c r="S262" i="1"/>
  <c r="L262" i="1"/>
  <c r="M282" i="1"/>
  <c r="S275" i="1"/>
  <c r="X262" i="1"/>
  <c r="N262" i="1"/>
  <c r="Q262" i="1"/>
  <c r="E262" i="1" s="1" a="1"/>
  <c r="E262" i="1" s="1"/>
  <c r="X89" i="1"/>
  <c r="Y275" i="1"/>
  <c r="Y178" i="1"/>
  <c r="T275" i="1"/>
  <c r="F275" i="1" s="1" a="1"/>
  <c r="F275" i="1" s="1"/>
  <c r="O275" i="1"/>
  <c r="K282" i="1"/>
  <c r="S178" i="1"/>
  <c r="Q178" i="1"/>
  <c r="E178" i="1" s="1" a="1"/>
  <c r="E178" i="1" s="1"/>
  <c r="L275" i="1"/>
  <c r="Y136" i="1"/>
  <c r="O136" i="1"/>
  <c r="Q129" i="1"/>
  <c r="E129" i="1" s="1" a="1"/>
  <c r="E129" i="1" s="1"/>
  <c r="N136" i="1"/>
  <c r="M150" i="1"/>
  <c r="L150" i="1"/>
  <c r="S150" i="1"/>
  <c r="W150" i="1"/>
  <c r="T150" i="1"/>
  <c r="F150" i="1" s="1" a="1"/>
  <c r="F150" i="1" s="1"/>
  <c r="T282" i="1"/>
  <c r="F282" i="1" s="1" a="1"/>
  <c r="F282" i="1" s="1"/>
  <c r="L282" i="1"/>
  <c r="Y282" i="1"/>
  <c r="N178" i="1"/>
  <c r="L178" i="1"/>
  <c r="N42" i="1"/>
  <c r="W178" i="1"/>
  <c r="K42" i="1"/>
  <c r="U275" i="1"/>
  <c r="M178" i="1"/>
  <c r="V262" i="1"/>
  <c r="K262" i="1"/>
  <c r="W275" i="1"/>
  <c r="M262" i="1"/>
  <c r="O262" i="1"/>
  <c r="BB413" i="2"/>
  <c r="BB354" i="2"/>
  <c r="BB286" i="2"/>
  <c r="BB234" i="2"/>
  <c r="BB305" i="2"/>
  <c r="BB384" i="2"/>
  <c r="D170" i="1"/>
  <c r="BB485" i="2"/>
  <c r="BB520" i="2"/>
  <c r="BB80" i="2"/>
  <c r="BB288" i="2"/>
  <c r="BB268" i="2"/>
  <c r="BB7" i="2"/>
  <c r="BB340" i="2"/>
  <c r="BB202" i="2"/>
  <c r="BB461" i="2"/>
  <c r="BB630" i="2"/>
  <c r="BB314" i="2"/>
  <c r="BB567" i="2"/>
  <c r="BB166" i="2"/>
  <c r="BB66" i="2"/>
  <c r="BB599" i="2"/>
  <c r="BB621" i="2"/>
  <c r="BB640" i="2"/>
  <c r="BB247" i="2"/>
  <c r="BB205" i="2"/>
  <c r="BB167" i="2"/>
  <c r="BB4" i="2"/>
  <c r="BB342" i="2"/>
  <c r="BB593" i="2"/>
  <c r="BB569" i="2"/>
  <c r="BB14" i="2"/>
  <c r="BB310" i="2"/>
  <c r="D227" i="1"/>
  <c r="BB135" i="2"/>
  <c r="BB441" i="2"/>
  <c r="BB635" i="2"/>
  <c r="BB581" i="2"/>
  <c r="BB111" i="2"/>
  <c r="BB575" i="2"/>
  <c r="BB565" i="2"/>
  <c r="BB499" i="2"/>
  <c r="BB445" i="2"/>
  <c r="BB323" i="2"/>
  <c r="BB467" i="2"/>
  <c r="BB122" i="2"/>
  <c r="BB160" i="2"/>
  <c r="BB386" i="2"/>
  <c r="BB133" i="2"/>
  <c r="BB460" i="2"/>
  <c r="BB59" i="2"/>
  <c r="BB406" i="2"/>
  <c r="BB240" i="2"/>
  <c r="BB469" i="2"/>
  <c r="BB98" i="2"/>
  <c r="BB272" i="2"/>
  <c r="BB92" i="2"/>
  <c r="BB63" i="2"/>
  <c r="BB124" i="2"/>
  <c r="BB618" i="2"/>
  <c r="BB291" i="2"/>
  <c r="BB532" i="2"/>
  <c r="BB590" i="2"/>
  <c r="BB645" i="2"/>
  <c r="X301" i="1"/>
  <c r="D204" i="1"/>
  <c r="D219" i="1"/>
  <c r="BB431" i="2"/>
  <c r="BB615" i="2"/>
  <c r="BB249" i="2"/>
  <c r="BB144" i="2"/>
  <c r="BB455" i="2"/>
  <c r="BB261" i="2"/>
  <c r="BB547" i="2"/>
  <c r="BB530" i="2"/>
  <c r="BB641" i="2"/>
  <c r="BB220" i="2"/>
  <c r="BB137" i="2"/>
  <c r="BB184" i="2"/>
  <c r="BB32" i="2"/>
  <c r="BB149" i="2"/>
  <c r="BB370" i="2"/>
  <c r="BB453" i="2"/>
  <c r="BB136" i="2"/>
  <c r="BB191" i="2"/>
  <c r="BB126" i="2"/>
  <c r="BB279" i="2"/>
  <c r="BB106" i="2"/>
  <c r="BB459" i="2"/>
  <c r="BB433" i="2"/>
  <c r="BB403" i="2"/>
  <c r="BB236" i="2"/>
  <c r="BB437" i="2"/>
  <c r="BB577" i="2"/>
  <c r="BB317" i="2"/>
  <c r="BB187" i="2"/>
  <c r="BB456" i="2"/>
  <c r="BB543" i="2"/>
  <c r="BB623" i="2"/>
  <c r="BB574" i="2"/>
  <c r="BB179" i="2"/>
  <c r="BB544" i="2"/>
  <c r="BB356" i="2"/>
  <c r="BB224" i="2"/>
  <c r="BB525" i="2"/>
  <c r="BB412" i="2"/>
  <c r="BB526" i="2"/>
  <c r="BB88" i="2"/>
  <c r="BB486" i="2"/>
  <c r="BB16" i="2"/>
  <c r="BB78" i="2"/>
  <c r="BB383" i="2"/>
  <c r="BB48" i="2"/>
  <c r="BB391" i="2"/>
  <c r="BB334" i="2"/>
  <c r="BB134" i="2"/>
  <c r="BB325" i="2"/>
  <c r="BB38" i="2"/>
  <c r="BB17" i="2"/>
  <c r="BB15" i="2"/>
  <c r="BB298" i="2"/>
  <c r="BB244" i="2"/>
  <c r="BB538" i="2"/>
  <c r="BB513" i="2"/>
  <c r="BB207" i="2"/>
  <c r="BB128" i="2"/>
  <c r="BB221" i="2"/>
  <c r="BB380" i="2"/>
  <c r="BB644" i="2"/>
  <c r="BB254" i="2"/>
  <c r="BB6" i="2"/>
  <c r="BB86" i="2"/>
  <c r="BB557" i="2"/>
  <c r="BB357" i="2"/>
  <c r="BB573" i="2"/>
  <c r="BB633" i="2"/>
  <c r="BB87" i="2"/>
  <c r="BB41" i="2"/>
  <c r="BB132" i="2"/>
  <c r="BB400" i="2"/>
  <c r="BB292" i="2"/>
  <c r="BB493" i="2"/>
  <c r="BB259" i="2"/>
  <c r="BB398" i="2"/>
  <c r="BB503" i="2"/>
  <c r="BB444" i="2"/>
  <c r="BB31" i="2"/>
  <c r="BB624" i="2"/>
  <c r="BB235" i="2"/>
  <c r="BB84" i="2"/>
  <c r="BB632" i="2"/>
  <c r="BB70" i="2"/>
  <c r="BB195" i="2"/>
  <c r="BB105" i="2"/>
  <c r="BB559" i="2"/>
  <c r="BB474" i="2"/>
  <c r="BB91" i="2"/>
  <c r="BB377" i="2"/>
  <c r="BB349" i="2"/>
  <c r="BB3" i="2"/>
  <c r="BB322" i="2"/>
  <c r="BB458" i="2"/>
  <c r="BB183" i="2"/>
  <c r="BB295" i="2"/>
  <c r="BB138" i="2"/>
  <c r="BB375" i="2"/>
  <c r="BB527" i="2"/>
  <c r="BB11" i="2"/>
  <c r="BB275" i="2"/>
  <c r="BB566" i="2"/>
  <c r="BB506" i="2"/>
  <c r="BB37" i="2"/>
  <c r="BB100" i="2"/>
  <c r="BB481" i="2"/>
  <c r="BB517" i="2"/>
  <c r="BB637" i="2"/>
  <c r="BB209" i="2"/>
  <c r="BB328" i="2"/>
  <c r="BB394" i="2"/>
  <c r="BB438" i="2"/>
  <c r="BB81" i="2"/>
  <c r="BB353" i="2"/>
  <c r="BB466" i="2"/>
  <c r="BB373" i="2"/>
  <c r="BB218" i="2"/>
  <c r="BB631" i="2"/>
  <c r="BB620" i="2"/>
  <c r="BB280" i="2"/>
  <c r="BB123" i="2"/>
  <c r="M113" i="1"/>
  <c r="X293" i="1"/>
  <c r="W249" i="1"/>
  <c r="O249" i="1"/>
  <c r="U293" i="1"/>
  <c r="O293" i="1"/>
  <c r="Q263" i="1"/>
  <c r="E263" i="1" s="1" a="1"/>
  <c r="E263" i="1" s="1"/>
  <c r="V263" i="1"/>
  <c r="D267" i="1"/>
  <c r="K113" i="1"/>
  <c r="O277" i="1"/>
  <c r="M277" i="1"/>
  <c r="L293" i="1"/>
  <c r="V249" i="1"/>
  <c r="V293" i="1"/>
  <c r="U263" i="1"/>
  <c r="P250" i="1"/>
  <c r="M250" i="1"/>
  <c r="Y297" i="1"/>
  <c r="U277" i="1"/>
  <c r="V277" i="1"/>
  <c r="M263" i="1"/>
  <c r="Y250" i="1"/>
  <c r="U250" i="1"/>
  <c r="P277" i="1"/>
  <c r="S293" i="1"/>
  <c r="N263" i="1"/>
  <c r="Q250" i="1"/>
  <c r="E250" i="1" s="1" a="1"/>
  <c r="E250" i="1" s="1"/>
  <c r="N250" i="1"/>
  <c r="Y113" i="1"/>
  <c r="M293" i="1"/>
  <c r="T113" i="1"/>
  <c r="F113" i="1" s="1" a="1"/>
  <c r="F113" i="1" s="1"/>
  <c r="D113" i="1" s="1"/>
  <c r="L277" i="1"/>
  <c r="S249" i="1"/>
  <c r="L263" i="1"/>
  <c r="O263" i="1"/>
  <c r="V250" i="1"/>
  <c r="U221" i="1"/>
  <c r="M221" i="1"/>
  <c r="L221" i="1"/>
  <c r="S221" i="1"/>
  <c r="N221" i="1"/>
  <c r="P221" i="1"/>
  <c r="O221" i="1"/>
  <c r="K221" i="1"/>
  <c r="T221" i="1"/>
  <c r="F221" i="1" s="1" a="1"/>
  <c r="F221" i="1" s="1"/>
  <c r="X221" i="1"/>
  <c r="Y221" i="1"/>
  <c r="Q221" i="1"/>
  <c r="E221" i="1" s="1" a="1"/>
  <c r="E221" i="1" s="1"/>
  <c r="W221" i="1"/>
  <c r="V221" i="1"/>
  <c r="Q277" i="1"/>
  <c r="E277" i="1" s="1" a="1"/>
  <c r="E277" i="1" s="1"/>
  <c r="N293" i="1"/>
  <c r="T293" i="1"/>
  <c r="F293" i="1" s="1" a="1"/>
  <c r="F293" i="1" s="1"/>
  <c r="K293" i="1"/>
  <c r="Y249" i="1"/>
  <c r="U249" i="1"/>
  <c r="P293" i="1"/>
  <c r="P249" i="1"/>
  <c r="W293" i="1"/>
  <c r="K249" i="1"/>
  <c r="W263" i="1"/>
  <c r="S263" i="1"/>
  <c r="D272" i="1"/>
  <c r="D117" i="1"/>
  <c r="V78" i="1"/>
  <c r="X143" i="1"/>
  <c r="U180" i="1"/>
  <c r="K143" i="1"/>
  <c r="K78" i="1"/>
  <c r="P266" i="1"/>
  <c r="Y180" i="1"/>
  <c r="N297" i="1"/>
  <c r="X157" i="1"/>
  <c r="X276" i="1"/>
  <c r="Y143" i="1"/>
  <c r="T263" i="1"/>
  <c r="F263" i="1" s="1" a="1"/>
  <c r="F263" i="1" s="1"/>
  <c r="L266" i="1"/>
  <c r="M266" i="1"/>
  <c r="M297" i="1"/>
  <c r="O297" i="1"/>
  <c r="O169" i="1"/>
  <c r="L78" i="1"/>
  <c r="N276" i="1"/>
  <c r="L143" i="1"/>
  <c r="S78" i="1"/>
  <c r="Q169" i="1"/>
  <c r="E169" i="1" s="1" a="1"/>
  <c r="E169" i="1" s="1"/>
  <c r="D169" i="1" s="1"/>
  <c r="M169" i="1"/>
  <c r="Q143" i="1"/>
  <c r="E143" i="1" s="1" a="1"/>
  <c r="E143" i="1" s="1"/>
  <c r="P157" i="1"/>
  <c r="Q157" i="1"/>
  <c r="E157" i="1" s="1" a="1"/>
  <c r="E157" i="1" s="1"/>
  <c r="P169" i="1"/>
  <c r="P143" i="1"/>
  <c r="S143" i="1"/>
  <c r="O78" i="1"/>
  <c r="S157" i="1"/>
  <c r="K157" i="1"/>
  <c r="N157" i="1"/>
  <c r="L157" i="1"/>
  <c r="U276" i="1"/>
  <c r="P276" i="1"/>
  <c r="T277" i="1"/>
  <c r="F277" i="1" s="1" a="1"/>
  <c r="F277" i="1" s="1"/>
  <c r="O276" i="1"/>
  <c r="X113" i="1"/>
  <c r="O143" i="1"/>
  <c r="P113" i="1"/>
  <c r="V143" i="1"/>
  <c r="M78" i="1"/>
  <c r="N249" i="1"/>
  <c r="P78" i="1"/>
  <c r="Y263" i="1"/>
  <c r="L250" i="1"/>
  <c r="K250" i="1"/>
  <c r="N209" i="1"/>
  <c r="N266" i="1"/>
  <c r="S266" i="1"/>
  <c r="N180" i="1"/>
  <c r="M180" i="1"/>
  <c r="L180" i="1"/>
  <c r="S297" i="1"/>
  <c r="U143" i="1"/>
  <c r="W276" i="1"/>
  <c r="U78" i="1"/>
  <c r="N78" i="1"/>
  <c r="T180" i="1"/>
  <c r="F180" i="1" s="1" a="1"/>
  <c r="F180" i="1" s="1"/>
  <c r="V157" i="1"/>
  <c r="Y276" i="1"/>
  <c r="L276" i="1"/>
  <c r="X78" i="1"/>
  <c r="S169" i="1"/>
  <c r="W169" i="1"/>
  <c r="U169" i="1"/>
  <c r="K169" i="1"/>
  <c r="U157" i="1"/>
  <c r="T143" i="1"/>
  <c r="F143" i="1" s="1" a="1"/>
  <c r="F143" i="1" s="1"/>
  <c r="S276" i="1"/>
  <c r="T157" i="1"/>
  <c r="F157" i="1" s="1" a="1"/>
  <c r="F157" i="1" s="1"/>
  <c r="Y293" i="1"/>
  <c r="K276" i="1"/>
  <c r="Y277" i="1"/>
  <c r="T276" i="1"/>
  <c r="F276" i="1" s="1" a="1"/>
  <c r="F276" i="1" s="1"/>
  <c r="D276" i="1" s="1"/>
  <c r="W78" i="1"/>
  <c r="T249" i="1"/>
  <c r="F249" i="1" s="1" a="1"/>
  <c r="F249" i="1" s="1"/>
  <c r="L249" i="1"/>
  <c r="M249" i="1"/>
  <c r="P263" i="1"/>
  <c r="O250" i="1"/>
  <c r="M209" i="1"/>
  <c r="K266" i="1"/>
  <c r="X266" i="1"/>
  <c r="Q266" i="1"/>
  <c r="E266" i="1" s="1" a="1"/>
  <c r="E266" i="1" s="1"/>
  <c r="V180" i="1"/>
  <c r="X180" i="1"/>
  <c r="Q180" i="1"/>
  <c r="E180" i="1" s="1" a="1"/>
  <c r="E180" i="1" s="1"/>
  <c r="K180" i="1"/>
  <c r="K301" i="1"/>
  <c r="L301" i="1"/>
  <c r="P297" i="1"/>
  <c r="T297" i="1"/>
  <c r="F297" i="1" s="1" a="1"/>
  <c r="F297" i="1" s="1"/>
  <c r="K297" i="1"/>
  <c r="X297" i="1"/>
  <c r="O157" i="1"/>
  <c r="Y266" i="1"/>
  <c r="V266" i="1"/>
  <c r="U266" i="1"/>
  <c r="L297" i="1"/>
  <c r="N169" i="1"/>
  <c r="Y78" i="1"/>
  <c r="P180" i="1"/>
  <c r="Q297" i="1"/>
  <c r="E297" i="1" s="1" a="1"/>
  <c r="E297" i="1" s="1"/>
  <c r="P296" i="1"/>
  <c r="N296" i="1"/>
  <c r="P309" i="1"/>
  <c r="V282" i="1"/>
  <c r="U282" i="1"/>
  <c r="V275" i="1"/>
  <c r="N275" i="1"/>
  <c r="Y299" i="1"/>
  <c r="L299" i="1"/>
  <c r="V299" i="1"/>
  <c r="K299" i="1"/>
  <c r="S299" i="1"/>
  <c r="X309" i="1"/>
  <c r="L309" i="1"/>
  <c r="O209" i="1"/>
  <c r="D236" i="9"/>
  <c r="D75" i="9"/>
  <c r="D298" i="9"/>
  <c r="D27" i="9"/>
  <c r="D43" i="1"/>
  <c r="D253" i="9"/>
  <c r="D131" i="1"/>
  <c r="P302" i="1"/>
  <c r="S209" i="1"/>
  <c r="U302" i="1"/>
  <c r="U306" i="1"/>
  <c r="L302" i="1"/>
  <c r="S306" i="1"/>
  <c r="N306" i="1"/>
  <c r="Q306" i="1"/>
  <c r="E306" i="1" s="1" a="1"/>
  <c r="E306" i="1" s="1"/>
  <c r="V209" i="1"/>
  <c r="P306" i="1"/>
  <c r="D259" i="9"/>
  <c r="D281" i="9"/>
  <c r="D255" i="9"/>
  <c r="D36" i="9"/>
  <c r="D135" i="9"/>
  <c r="D9" i="9"/>
  <c r="D252" i="9"/>
  <c r="D26" i="9"/>
  <c r="D24" i="9"/>
  <c r="D45" i="9"/>
  <c r="K17" i="5"/>
  <c r="L15" i="5"/>
  <c r="K15" i="5"/>
  <c r="N17" i="5"/>
  <c r="N16" i="5"/>
  <c r="D216" i="9"/>
  <c r="D43" i="9"/>
  <c r="D65" i="9"/>
  <c r="D82" i="9"/>
  <c r="D41" i="9"/>
  <c r="D119" i="9"/>
  <c r="D93" i="9"/>
  <c r="D284" i="9"/>
  <c r="D206" i="9"/>
  <c r="D146" i="9"/>
  <c r="D280" i="9"/>
  <c r="D277" i="9"/>
  <c r="D147" i="9"/>
  <c r="D98" i="9"/>
  <c r="D167" i="9"/>
  <c r="D285" i="9"/>
  <c r="D311" i="9"/>
  <c r="D231" i="9"/>
  <c r="D203" i="9"/>
  <c r="D96" i="9"/>
  <c r="D188" i="9"/>
  <c r="D111" i="9"/>
  <c r="D3" i="9"/>
  <c r="D186" i="9"/>
  <c r="D100" i="9"/>
  <c r="D145" i="9"/>
  <c r="D267" i="9"/>
  <c r="D212" i="9"/>
  <c r="D176" i="1"/>
  <c r="D112" i="1"/>
  <c r="D199" i="1"/>
  <c r="D18" i="9"/>
  <c r="D160" i="9"/>
  <c r="D190" i="9"/>
  <c r="D268" i="9"/>
  <c r="D52" i="9"/>
  <c r="D10" i="9"/>
  <c r="D88" i="9"/>
  <c r="D15" i="9"/>
  <c r="D50" i="9"/>
  <c r="D211" i="9"/>
  <c r="D113" i="9"/>
  <c r="D35" i="9"/>
  <c r="D87" i="9"/>
  <c r="D179" i="9"/>
  <c r="D13" i="9"/>
  <c r="D40" i="9"/>
  <c r="D99" i="9"/>
  <c r="D232" i="9"/>
  <c r="D171" i="9"/>
  <c r="D48" i="9"/>
  <c r="D302" i="9"/>
  <c r="D95" i="9"/>
  <c r="D289" i="9"/>
  <c r="D69" i="9"/>
  <c r="D220" i="9"/>
  <c r="D308" i="9"/>
  <c r="D30" i="9"/>
  <c r="D74" i="9"/>
  <c r="D20" i="9"/>
  <c r="D170" i="9"/>
  <c r="D270" i="9"/>
  <c r="D19" i="9"/>
  <c r="D307" i="9"/>
  <c r="D196" i="9"/>
  <c r="D250" i="9"/>
  <c r="D240" i="9"/>
  <c r="D189" i="9"/>
  <c r="D128" i="9"/>
  <c r="D23" i="9"/>
  <c r="D123" i="9"/>
  <c r="D80" i="9"/>
  <c r="D306" i="9"/>
  <c r="D202" i="9"/>
  <c r="D107" i="9"/>
  <c r="D62" i="9"/>
  <c r="D77" i="9"/>
  <c r="D214" i="9"/>
  <c r="D249" i="9"/>
  <c r="D183" i="9"/>
  <c r="D8" i="9"/>
  <c r="D110" i="9"/>
  <c r="D191" i="9"/>
  <c r="D94" i="9"/>
  <c r="D177" i="9"/>
  <c r="D32" i="9"/>
  <c r="D272" i="9"/>
  <c r="D275" i="9"/>
  <c r="D256" i="9"/>
  <c r="D243" i="9"/>
  <c r="D295" i="9"/>
  <c r="D102" i="9"/>
  <c r="D303" i="9"/>
  <c r="D149" i="9"/>
  <c r="D297" i="9"/>
  <c r="D39" i="9"/>
  <c r="D309" i="9"/>
  <c r="D46" i="9"/>
  <c r="D118" i="9"/>
  <c r="W91" i="9"/>
  <c r="N91" i="9"/>
  <c r="U91" i="9"/>
  <c r="V91" i="9"/>
  <c r="Q91" i="9"/>
  <c r="E91" i="9" s="1" a="1"/>
  <c r="E91" i="9" s="1"/>
  <c r="P91" i="9"/>
  <c r="L91" i="9"/>
  <c r="X91" i="9"/>
  <c r="M91" i="9"/>
  <c r="O91" i="9"/>
  <c r="Y91" i="9"/>
  <c r="S91" i="9"/>
  <c r="K91" i="9"/>
  <c r="T91" i="9"/>
  <c r="F91" i="9" s="1" a="1"/>
  <c r="F91" i="9" s="1"/>
  <c r="M291" i="9"/>
  <c r="V291" i="9"/>
  <c r="T291" i="9"/>
  <c r="F291" i="9" s="1" a="1"/>
  <c r="F291" i="9" s="1"/>
  <c r="N291" i="9"/>
  <c r="W291" i="9"/>
  <c r="U291" i="9"/>
  <c r="S291" i="9"/>
  <c r="K291" i="9"/>
  <c r="Y291" i="9"/>
  <c r="Q291" i="9"/>
  <c r="E291" i="9" s="1" a="1"/>
  <c r="E291" i="9" s="1"/>
  <c r="X291" i="9"/>
  <c r="P291" i="9"/>
  <c r="O291" i="9"/>
  <c r="L291" i="9"/>
  <c r="T90" i="9"/>
  <c r="F90" i="9" s="1" a="1"/>
  <c r="F90" i="9" s="1"/>
  <c r="Q90" i="9"/>
  <c r="E90" i="9" s="1" a="1"/>
  <c r="E90" i="9" s="1"/>
  <c r="V90" i="9"/>
  <c r="L90" i="9"/>
  <c r="M90" i="9"/>
  <c r="X90" i="9"/>
  <c r="W90" i="9"/>
  <c r="O90" i="9"/>
  <c r="S90" i="9"/>
  <c r="Y90" i="9"/>
  <c r="P90" i="9"/>
  <c r="U90" i="9"/>
  <c r="K90" i="9"/>
  <c r="N90" i="9"/>
  <c r="U151" i="9"/>
  <c r="W151" i="9"/>
  <c r="V151" i="9"/>
  <c r="Q151" i="9"/>
  <c r="E151" i="9" s="1" a="1"/>
  <c r="E151" i="9" s="1"/>
  <c r="Y151" i="9"/>
  <c r="X151" i="9"/>
  <c r="N151" i="9"/>
  <c r="P151" i="9"/>
  <c r="O151" i="9"/>
  <c r="M151" i="9"/>
  <c r="K151" i="9"/>
  <c r="L151" i="9"/>
  <c r="S151" i="9"/>
  <c r="T151" i="9"/>
  <c r="F151" i="9" s="1" a="1"/>
  <c r="F151" i="9" s="1"/>
  <c r="D129" i="9"/>
  <c r="D242" i="9"/>
  <c r="D192" i="9"/>
  <c r="D144" i="9"/>
  <c r="D174" i="9"/>
  <c r="D33" i="9"/>
  <c r="D299" i="9"/>
  <c r="D86" i="9"/>
  <c r="D79" i="9"/>
  <c r="D148" i="9"/>
  <c r="D124" i="9"/>
  <c r="D121" i="9"/>
  <c r="D269" i="9"/>
  <c r="D230" i="9"/>
  <c r="D97" i="9"/>
  <c r="D218" i="9"/>
  <c r="D184" i="9"/>
  <c r="D229" i="9"/>
  <c r="D51" i="9"/>
  <c r="D251" i="9"/>
  <c r="D279" i="9"/>
  <c r="D266" i="9"/>
  <c r="D136" i="9"/>
  <c r="U168" i="9"/>
  <c r="X168" i="9"/>
  <c r="V168" i="9"/>
  <c r="W168" i="9"/>
  <c r="P168" i="9"/>
  <c r="N168" i="9"/>
  <c r="O168" i="9"/>
  <c r="M168" i="9"/>
  <c r="Q168" i="9"/>
  <c r="E168" i="9" s="1" a="1"/>
  <c r="E168" i="9" s="1"/>
  <c r="L168" i="9"/>
  <c r="Y168" i="9"/>
  <c r="K168" i="9"/>
  <c r="T168" i="9"/>
  <c r="F168" i="9" s="1" a="1"/>
  <c r="F168" i="9" s="1"/>
  <c r="S168" i="9"/>
  <c r="U114" i="9"/>
  <c r="W114" i="9"/>
  <c r="O114" i="9"/>
  <c r="N114" i="9"/>
  <c r="L114" i="9"/>
  <c r="P114" i="9"/>
  <c r="Y114" i="9"/>
  <c r="X114" i="9"/>
  <c r="K114" i="9"/>
  <c r="Q114" i="9"/>
  <c r="E114" i="9" s="1" a="1"/>
  <c r="E114" i="9" s="1"/>
  <c r="V114" i="9"/>
  <c r="S114" i="9"/>
  <c r="M114" i="9"/>
  <c r="T114" i="9"/>
  <c r="F114" i="9" s="1" a="1"/>
  <c r="F114" i="9" s="1"/>
  <c r="V239" i="9"/>
  <c r="O239" i="9"/>
  <c r="Y239" i="9"/>
  <c r="X239" i="9"/>
  <c r="P239" i="9"/>
  <c r="K239" i="9"/>
  <c r="T239" i="9"/>
  <c r="F239" i="9" s="1" a="1"/>
  <c r="F239" i="9" s="1"/>
  <c r="N239" i="9"/>
  <c r="W239" i="9"/>
  <c r="Q239" i="9"/>
  <c r="E239" i="9" s="1" a="1"/>
  <c r="E239" i="9" s="1"/>
  <c r="L239" i="9"/>
  <c r="M239" i="9"/>
  <c r="U239" i="9"/>
  <c r="S239" i="9"/>
  <c r="P294" i="9"/>
  <c r="X294" i="9"/>
  <c r="Q294" i="9"/>
  <c r="E294" i="9" s="1" a="1"/>
  <c r="E294" i="9" s="1"/>
  <c r="O294" i="9"/>
  <c r="M294" i="9"/>
  <c r="W294" i="9"/>
  <c r="U294" i="9"/>
  <c r="T294" i="9"/>
  <c r="F294" i="9" s="1" a="1"/>
  <c r="F294" i="9" s="1"/>
  <c r="Y294" i="9"/>
  <c r="L294" i="9"/>
  <c r="N294" i="9"/>
  <c r="V294" i="9"/>
  <c r="S294" i="9"/>
  <c r="K294" i="9"/>
  <c r="T221" i="9"/>
  <c r="F221" i="9" s="1" a="1"/>
  <c r="F221" i="9" s="1"/>
  <c r="P221" i="9"/>
  <c r="O221" i="9"/>
  <c r="Y221" i="9"/>
  <c r="U221" i="9"/>
  <c r="V221" i="9"/>
  <c r="X221" i="9"/>
  <c r="M221" i="9"/>
  <c r="Q221" i="9"/>
  <c r="E221" i="9" s="1" a="1"/>
  <c r="E221" i="9" s="1"/>
  <c r="L221" i="9"/>
  <c r="S221" i="9"/>
  <c r="N221" i="9"/>
  <c r="K221" i="9"/>
  <c r="W221" i="9"/>
  <c r="U104" i="9"/>
  <c r="W104" i="9"/>
  <c r="V104" i="9"/>
  <c r="Y104" i="9"/>
  <c r="Q104" i="9"/>
  <c r="E104" i="9" s="1" a="1"/>
  <c r="E104" i="9" s="1"/>
  <c r="N104" i="9"/>
  <c r="O104" i="9"/>
  <c r="X104" i="9"/>
  <c r="P104" i="9"/>
  <c r="M104" i="9"/>
  <c r="K104" i="9"/>
  <c r="S104" i="9"/>
  <c r="L104" i="9"/>
  <c r="T104" i="9"/>
  <c r="F104" i="9" s="1" a="1"/>
  <c r="F104" i="9" s="1"/>
  <c r="D141" i="9"/>
  <c r="W224" i="9"/>
  <c r="P224" i="9"/>
  <c r="K224" i="9"/>
  <c r="L224" i="9"/>
  <c r="U224" i="9"/>
  <c r="Y224" i="9"/>
  <c r="M224" i="9"/>
  <c r="V224" i="9"/>
  <c r="X224" i="9"/>
  <c r="O224" i="9"/>
  <c r="S224" i="9"/>
  <c r="N224" i="9"/>
  <c r="Q224" i="9"/>
  <c r="E224" i="9" s="1" a="1"/>
  <c r="E224" i="9" s="1"/>
  <c r="T224" i="9"/>
  <c r="F224" i="9" s="1" a="1"/>
  <c r="F224" i="9" s="1"/>
  <c r="T57" i="9"/>
  <c r="F57" i="9" s="1" a="1"/>
  <c r="F57" i="9" s="1"/>
  <c r="V57" i="9"/>
  <c r="P57" i="9"/>
  <c r="O57" i="9"/>
  <c r="W57" i="9"/>
  <c r="U57" i="9"/>
  <c r="L57" i="9"/>
  <c r="N57" i="9"/>
  <c r="Q57" i="9"/>
  <c r="E57" i="9" s="1" a="1"/>
  <c r="E57" i="9" s="1"/>
  <c r="S57" i="9"/>
  <c r="Y57" i="9"/>
  <c r="K57" i="9"/>
  <c r="M57" i="9"/>
  <c r="X57" i="9"/>
  <c r="P126" i="9"/>
  <c r="Q126" i="9"/>
  <c r="E126" i="9" s="1" a="1"/>
  <c r="E126" i="9" s="1"/>
  <c r="Y126" i="9"/>
  <c r="V126" i="9"/>
  <c r="T126" i="9"/>
  <c r="F126" i="9" s="1" a="1"/>
  <c r="F126" i="9" s="1"/>
  <c r="O126" i="9"/>
  <c r="L126" i="9"/>
  <c r="U126" i="9"/>
  <c r="N126" i="9"/>
  <c r="W126" i="9"/>
  <c r="X126" i="9"/>
  <c r="M126" i="9"/>
  <c r="S126" i="9"/>
  <c r="K126" i="9"/>
  <c r="N292" i="9"/>
  <c r="S292" i="9"/>
  <c r="O292" i="9"/>
  <c r="M292" i="9"/>
  <c r="Y292" i="9"/>
  <c r="X292" i="9"/>
  <c r="P292" i="9"/>
  <c r="K292" i="9"/>
  <c r="Q292" i="9"/>
  <c r="E292" i="9" s="1" a="1"/>
  <c r="E292" i="9" s="1"/>
  <c r="W292" i="9"/>
  <c r="T292" i="9"/>
  <c r="F292" i="9" s="1" a="1"/>
  <c r="F292" i="9" s="1"/>
  <c r="L292" i="9"/>
  <c r="V292" i="9"/>
  <c r="U292" i="9"/>
  <c r="Y63" i="9"/>
  <c r="K63" i="9"/>
  <c r="T63" i="9"/>
  <c r="F63" i="9" s="1" a="1"/>
  <c r="F63" i="9" s="1"/>
  <c r="O63" i="9"/>
  <c r="Q63" i="9"/>
  <c r="E63" i="9" s="1" a="1"/>
  <c r="E63" i="9" s="1"/>
  <c r="P63" i="9"/>
  <c r="V63" i="9"/>
  <c r="U63" i="9"/>
  <c r="W63" i="9"/>
  <c r="X63" i="9"/>
  <c r="N63" i="9"/>
  <c r="L63" i="9"/>
  <c r="S63" i="9"/>
  <c r="M63" i="9"/>
  <c r="T274" i="9"/>
  <c r="F274" i="9" s="1" a="1"/>
  <c r="F274" i="9" s="1"/>
  <c r="S274" i="9"/>
  <c r="W274" i="9"/>
  <c r="K274" i="9"/>
  <c r="Q274" i="9"/>
  <c r="E274" i="9" s="1" a="1"/>
  <c r="E274" i="9" s="1"/>
  <c r="L274" i="9"/>
  <c r="U274" i="9"/>
  <c r="P274" i="9"/>
  <c r="Y274" i="9"/>
  <c r="M274" i="9"/>
  <c r="V274" i="9"/>
  <c r="N274" i="9"/>
  <c r="O274" i="9"/>
  <c r="X274" i="9"/>
  <c r="D28" i="9"/>
  <c r="D4" i="9"/>
  <c r="D153" i="9"/>
  <c r="D64" i="9"/>
  <c r="D288" i="9"/>
  <c r="D105" i="9"/>
  <c r="D205" i="9"/>
  <c r="D261" i="9"/>
  <c r="D92" i="9"/>
  <c r="D68" i="9"/>
  <c r="V208" i="9"/>
  <c r="Q208" i="9"/>
  <c r="E208" i="9" s="1" a="1"/>
  <c r="E208" i="9" s="1"/>
  <c r="N208" i="9"/>
  <c r="M208" i="9"/>
  <c r="P208" i="9"/>
  <c r="X208" i="9"/>
  <c r="U208" i="9"/>
  <c r="W208" i="9"/>
  <c r="L208" i="9"/>
  <c r="K208" i="9"/>
  <c r="T208" i="9"/>
  <c r="F208" i="9" s="1" a="1"/>
  <c r="F208" i="9" s="1"/>
  <c r="O208" i="9"/>
  <c r="Y208" i="9"/>
  <c r="S208" i="9"/>
  <c r="U271" i="9"/>
  <c r="V271" i="9"/>
  <c r="L271" i="9"/>
  <c r="T271" i="9"/>
  <c r="F271" i="9" s="1" a="1"/>
  <c r="F271" i="9" s="1"/>
  <c r="Q271" i="9"/>
  <c r="E271" i="9" s="1" a="1"/>
  <c r="E271" i="9" s="1"/>
  <c r="M271" i="9"/>
  <c r="P271" i="9"/>
  <c r="Y271" i="9"/>
  <c r="S271" i="9"/>
  <c r="K271" i="9"/>
  <c r="N271" i="9"/>
  <c r="O271" i="9"/>
  <c r="W271" i="9"/>
  <c r="X271" i="9"/>
  <c r="D16" i="9"/>
  <c r="N103" i="9"/>
  <c r="W103" i="9"/>
  <c r="V103" i="9"/>
  <c r="U103" i="9"/>
  <c r="Q103" i="9"/>
  <c r="E103" i="9" s="1" a="1"/>
  <c r="E103" i="9" s="1"/>
  <c r="O103" i="9"/>
  <c r="X103" i="9"/>
  <c r="M103" i="9"/>
  <c r="Y103" i="9"/>
  <c r="S103" i="9"/>
  <c r="K103" i="9"/>
  <c r="P103" i="9"/>
  <c r="T103" i="9"/>
  <c r="F103" i="9" s="1" a="1"/>
  <c r="F103" i="9" s="1"/>
  <c r="L103" i="9"/>
  <c r="M235" i="9"/>
  <c r="K235" i="9"/>
  <c r="Y235" i="9"/>
  <c r="W235" i="9"/>
  <c r="S235" i="9"/>
  <c r="O235" i="9"/>
  <c r="X235" i="9"/>
  <c r="V235" i="9"/>
  <c r="P235" i="9"/>
  <c r="U235" i="9"/>
  <c r="L235" i="9"/>
  <c r="T235" i="9"/>
  <c r="F235" i="9" s="1" a="1"/>
  <c r="F235" i="9" s="1"/>
  <c r="Q235" i="9"/>
  <c r="E235" i="9" s="1" a="1"/>
  <c r="E235" i="9" s="1"/>
  <c r="N235" i="9"/>
  <c r="S7" i="9"/>
  <c r="O7" i="9"/>
  <c r="N7" i="9"/>
  <c r="X7" i="9"/>
  <c r="T7" i="9"/>
  <c r="F7" i="9" s="1" a="1"/>
  <c r="F7" i="9" s="1"/>
  <c r="P7" i="9"/>
  <c r="V7" i="9"/>
  <c r="U7" i="9"/>
  <c r="Y7" i="9"/>
  <c r="Q7" i="9"/>
  <c r="E7" i="9" s="1" a="1"/>
  <c r="E7" i="9" s="1"/>
  <c r="L7" i="9"/>
  <c r="K7" i="9"/>
  <c r="W7" i="9"/>
  <c r="M7" i="9"/>
  <c r="V127" i="9"/>
  <c r="M127" i="9"/>
  <c r="N127" i="9"/>
  <c r="W127" i="9"/>
  <c r="K127" i="9"/>
  <c r="L127" i="9"/>
  <c r="T127" i="9"/>
  <c r="F127" i="9" s="1" a="1"/>
  <c r="F127" i="9" s="1"/>
  <c r="U127" i="9"/>
  <c r="Q127" i="9"/>
  <c r="E127" i="9" s="1" a="1"/>
  <c r="E127" i="9" s="1"/>
  <c r="S127" i="9"/>
  <c r="X127" i="9"/>
  <c r="P127" i="9"/>
  <c r="Y127" i="9"/>
  <c r="O127" i="9"/>
  <c r="D37" i="9"/>
  <c r="D156" i="9"/>
  <c r="D187" i="9"/>
  <c r="S246" i="9"/>
  <c r="O246" i="9"/>
  <c r="Q246" i="9"/>
  <c r="E246" i="9" s="1" a="1"/>
  <c r="E246" i="9" s="1"/>
  <c r="Y246" i="9"/>
  <c r="P246" i="9"/>
  <c r="N246" i="9"/>
  <c r="X246" i="9"/>
  <c r="W246" i="9"/>
  <c r="V246" i="9"/>
  <c r="M246" i="9"/>
  <c r="K246" i="9"/>
  <c r="U246" i="9"/>
  <c r="L246" i="9"/>
  <c r="T246" i="9"/>
  <c r="F246" i="9" s="1" a="1"/>
  <c r="F246" i="9" s="1"/>
  <c r="U89" i="9"/>
  <c r="P89" i="9"/>
  <c r="M89" i="9"/>
  <c r="L89" i="9"/>
  <c r="K89" i="9"/>
  <c r="Q89" i="9"/>
  <c r="E89" i="9" s="1" a="1"/>
  <c r="E89" i="9" s="1"/>
  <c r="T89" i="9"/>
  <c r="F89" i="9" s="1" a="1"/>
  <c r="F89" i="9" s="1"/>
  <c r="W89" i="9"/>
  <c r="S89" i="9"/>
  <c r="Y89" i="9"/>
  <c r="V89" i="9"/>
  <c r="N89" i="9"/>
  <c r="O89" i="9"/>
  <c r="X89" i="9"/>
  <c r="O219" i="9"/>
  <c r="U219" i="9"/>
  <c r="L219" i="9"/>
  <c r="Y219" i="9"/>
  <c r="X219" i="9"/>
  <c r="M219" i="9"/>
  <c r="Q219" i="9"/>
  <c r="E219" i="9" s="1" a="1"/>
  <c r="E219" i="9" s="1"/>
  <c r="N219" i="9"/>
  <c r="S219" i="9"/>
  <c r="T219" i="9"/>
  <c r="F219" i="9" s="1" a="1"/>
  <c r="F219" i="9" s="1"/>
  <c r="K219" i="9"/>
  <c r="V219" i="9"/>
  <c r="W219" i="9"/>
  <c r="P219" i="9"/>
  <c r="D304" i="9"/>
  <c r="K58" i="9"/>
  <c r="M58" i="9"/>
  <c r="Y58" i="9"/>
  <c r="W58" i="9"/>
  <c r="Q58" i="9"/>
  <c r="E58" i="9" s="1" a="1"/>
  <c r="E58" i="9" s="1"/>
  <c r="U58" i="9"/>
  <c r="L58" i="9"/>
  <c r="X58" i="9"/>
  <c r="N58" i="9"/>
  <c r="P58" i="9"/>
  <c r="V58" i="9"/>
  <c r="O58" i="9"/>
  <c r="T58" i="9"/>
  <c r="F58" i="9" s="1" a="1"/>
  <c r="F58" i="9" s="1"/>
  <c r="S58" i="9"/>
  <c r="X165" i="9"/>
  <c r="V165" i="9"/>
  <c r="N165" i="9"/>
  <c r="U165" i="9"/>
  <c r="Q165" i="9"/>
  <c r="E165" i="9" s="1" a="1"/>
  <c r="E165" i="9" s="1"/>
  <c r="P165" i="9"/>
  <c r="O165" i="9"/>
  <c r="Y165" i="9"/>
  <c r="W165" i="9"/>
  <c r="M165" i="9"/>
  <c r="K165" i="9"/>
  <c r="S165" i="9"/>
  <c r="L165" i="9"/>
  <c r="T165" i="9"/>
  <c r="F165" i="9" s="1" a="1"/>
  <c r="F165" i="9" s="1"/>
  <c r="Y109" i="9"/>
  <c r="W109" i="9"/>
  <c r="T109" i="9"/>
  <c r="F109" i="9" s="1" a="1"/>
  <c r="F109" i="9" s="1"/>
  <c r="S109" i="9"/>
  <c r="M109" i="9"/>
  <c r="Q109" i="9"/>
  <c r="E109" i="9" s="1" a="1"/>
  <c r="E109" i="9" s="1"/>
  <c r="V109" i="9"/>
  <c r="K109" i="9"/>
  <c r="P109" i="9"/>
  <c r="O109" i="9"/>
  <c r="U109" i="9"/>
  <c r="L109" i="9"/>
  <c r="N109" i="9"/>
  <c r="X109" i="9"/>
  <c r="L139" i="9"/>
  <c r="U139" i="9"/>
  <c r="M139" i="9"/>
  <c r="V139" i="9"/>
  <c r="Q139" i="9"/>
  <c r="E139" i="9" s="1" a="1"/>
  <c r="E139" i="9" s="1"/>
  <c r="Y139" i="9"/>
  <c r="N139" i="9"/>
  <c r="W139" i="9"/>
  <c r="P139" i="9"/>
  <c r="O139" i="9"/>
  <c r="X139" i="9"/>
  <c r="S139" i="9"/>
  <c r="K139" i="9"/>
  <c r="T139" i="9"/>
  <c r="F139" i="9" s="1" a="1"/>
  <c r="F139" i="9" s="1"/>
  <c r="W112" i="9"/>
  <c r="X112" i="9"/>
  <c r="N112" i="9"/>
  <c r="Q112" i="9"/>
  <c r="E112" i="9" s="1" a="1"/>
  <c r="E112" i="9" s="1"/>
  <c r="T112" i="9"/>
  <c r="F112" i="9" s="1" a="1"/>
  <c r="F112" i="9" s="1"/>
  <c r="S112" i="9"/>
  <c r="O112" i="9"/>
  <c r="Y112" i="9"/>
  <c r="U112" i="9"/>
  <c r="P112" i="9"/>
  <c r="V112" i="9"/>
  <c r="L112" i="9"/>
  <c r="K112" i="9"/>
  <c r="M112" i="9"/>
  <c r="O207" i="9"/>
  <c r="L207" i="9"/>
  <c r="V207" i="9"/>
  <c r="T207" i="9"/>
  <c r="F207" i="9" s="1" a="1"/>
  <c r="F207" i="9" s="1"/>
  <c r="X207" i="9"/>
  <c r="W207" i="9"/>
  <c r="U207" i="9"/>
  <c r="N207" i="9"/>
  <c r="S207" i="9"/>
  <c r="M207" i="9"/>
  <c r="Y207" i="9"/>
  <c r="Q207" i="9"/>
  <c r="E207" i="9" s="1" a="1"/>
  <c r="E207" i="9" s="1"/>
  <c r="K207" i="9"/>
  <c r="P207" i="9"/>
  <c r="L115" i="9"/>
  <c r="Q115" i="9"/>
  <c r="E115" i="9" s="1" a="1"/>
  <c r="E115" i="9" s="1"/>
  <c r="X115" i="9"/>
  <c r="T115" i="9"/>
  <c r="F115" i="9" s="1" a="1"/>
  <c r="F115" i="9" s="1"/>
  <c r="M115" i="9"/>
  <c r="U115" i="9"/>
  <c r="V115" i="9"/>
  <c r="S115" i="9"/>
  <c r="K115" i="9"/>
  <c r="Y115" i="9"/>
  <c r="P115" i="9"/>
  <c r="O115" i="9"/>
  <c r="N115" i="9"/>
  <c r="W115" i="9"/>
  <c r="D287" i="9"/>
  <c r="D158" i="9"/>
  <c r="D176" i="9"/>
  <c r="D131" i="9"/>
  <c r="D73" i="9"/>
  <c r="D217" i="9"/>
  <c r="P199" i="9"/>
  <c r="N199" i="9"/>
  <c r="U199" i="9"/>
  <c r="V199" i="9"/>
  <c r="O199" i="9"/>
  <c r="Q199" i="9"/>
  <c r="E199" i="9" s="1" a="1"/>
  <c r="E199" i="9" s="1"/>
  <c r="Y199" i="9"/>
  <c r="X199" i="9"/>
  <c r="W199" i="9"/>
  <c r="S199" i="9"/>
  <c r="L199" i="9"/>
  <c r="M199" i="9"/>
  <c r="T199" i="9"/>
  <c r="F199" i="9" s="1" a="1"/>
  <c r="F199" i="9" s="1"/>
  <c r="K199" i="9"/>
  <c r="U162" i="9"/>
  <c r="X162" i="9"/>
  <c r="W162" i="9"/>
  <c r="V162" i="9"/>
  <c r="Q162" i="9"/>
  <c r="E162" i="9" s="1" a="1"/>
  <c r="E162" i="9" s="1"/>
  <c r="O162" i="9"/>
  <c r="P162" i="9"/>
  <c r="N162" i="9"/>
  <c r="Y162" i="9"/>
  <c r="K162" i="9"/>
  <c r="S162" i="9"/>
  <c r="L162" i="9"/>
  <c r="T162" i="9"/>
  <c r="F162" i="9" s="1" a="1"/>
  <c r="F162" i="9" s="1"/>
  <c r="M162" i="9"/>
  <c r="U166" i="9"/>
  <c r="L166" i="9"/>
  <c r="W166" i="9"/>
  <c r="V166" i="9"/>
  <c r="M166" i="9"/>
  <c r="O166" i="9"/>
  <c r="S166" i="9"/>
  <c r="K166" i="9"/>
  <c r="T166" i="9"/>
  <c r="F166" i="9" s="1" a="1"/>
  <c r="F166" i="9" s="1"/>
  <c r="P166" i="9"/>
  <c r="Q166" i="9"/>
  <c r="E166" i="9" s="1" a="1"/>
  <c r="E166" i="9" s="1"/>
  <c r="N166" i="9"/>
  <c r="X166" i="9"/>
  <c r="Y166" i="9"/>
  <c r="U278" i="9"/>
  <c r="M278" i="9"/>
  <c r="N278" i="9"/>
  <c r="V278" i="9"/>
  <c r="X278" i="9"/>
  <c r="L278" i="9"/>
  <c r="O278" i="9"/>
  <c r="T278" i="9"/>
  <c r="F278" i="9" s="1" a="1"/>
  <c r="F278" i="9" s="1"/>
  <c r="W278" i="9"/>
  <c r="Q278" i="9"/>
  <c r="E278" i="9" s="1" a="1"/>
  <c r="E278" i="9" s="1"/>
  <c r="K278" i="9"/>
  <c r="Y278" i="9"/>
  <c r="S278" i="9"/>
  <c r="P278" i="9"/>
  <c r="D161" i="9"/>
  <c r="N49" i="9"/>
  <c r="V49" i="9"/>
  <c r="W49" i="9"/>
  <c r="M49" i="9"/>
  <c r="Q49" i="9"/>
  <c r="E49" i="9" s="1" a="1"/>
  <c r="E49" i="9" s="1"/>
  <c r="T49" i="9"/>
  <c r="F49" i="9" s="1" a="1"/>
  <c r="F49" i="9" s="1"/>
  <c r="S49" i="9"/>
  <c r="U49" i="9"/>
  <c r="L49" i="9"/>
  <c r="Y49" i="9"/>
  <c r="O49" i="9"/>
  <c r="P49" i="9"/>
  <c r="K49" i="9"/>
  <c r="X49" i="9"/>
  <c r="V5" i="9"/>
  <c r="T5" i="9"/>
  <c r="F5" i="9" s="1" a="1"/>
  <c r="F5" i="9" s="1"/>
  <c r="P5" i="9"/>
  <c r="Q5" i="9"/>
  <c r="E5" i="9" s="1" a="1"/>
  <c r="E5" i="9" s="1"/>
  <c r="N5" i="9"/>
  <c r="L5" i="9"/>
  <c r="Y5" i="9"/>
  <c r="X5" i="9"/>
  <c r="O5" i="9"/>
  <c r="W5" i="9"/>
  <c r="K5" i="9"/>
  <c r="U5" i="9"/>
  <c r="S5" i="9"/>
  <c r="M5" i="9"/>
  <c r="U244" i="9"/>
  <c r="P244" i="9"/>
  <c r="Y244" i="9"/>
  <c r="T244" i="9"/>
  <c r="F244" i="9" s="1" a="1"/>
  <c r="F244" i="9" s="1"/>
  <c r="X244" i="9"/>
  <c r="V244" i="9"/>
  <c r="O244" i="9"/>
  <c r="L244" i="9"/>
  <c r="N244" i="9"/>
  <c r="M244" i="9"/>
  <c r="W244" i="9"/>
  <c r="Q244" i="9"/>
  <c r="E244" i="9" s="1" a="1"/>
  <c r="E244" i="9" s="1"/>
  <c r="S244" i="9"/>
  <c r="K244" i="9"/>
  <c r="D84" i="9"/>
  <c r="D225" i="9"/>
  <c r="D81" i="9"/>
  <c r="D263" i="9"/>
  <c r="D296" i="9"/>
  <c r="D71" i="9"/>
  <c r="D301" i="9"/>
  <c r="D195" i="9"/>
  <c r="D260" i="9"/>
  <c r="D47" i="9"/>
  <c r="D197" i="9"/>
  <c r="D222" i="9"/>
  <c r="D130" i="9"/>
  <c r="D262" i="9"/>
  <c r="D150" i="9"/>
  <c r="D204" i="9"/>
  <c r="D209" i="9"/>
  <c r="K138" i="9"/>
  <c r="U138" i="9"/>
  <c r="W138" i="9"/>
  <c r="T138" i="9"/>
  <c r="F138" i="9" s="1" a="1"/>
  <c r="F138" i="9" s="1"/>
  <c r="M138" i="9"/>
  <c r="P138" i="9"/>
  <c r="S138" i="9"/>
  <c r="N138" i="9"/>
  <c r="L138" i="9"/>
  <c r="Y138" i="9"/>
  <c r="O138" i="9"/>
  <c r="Q138" i="9"/>
  <c r="E138" i="9" s="1" a="1"/>
  <c r="E138" i="9" s="1"/>
  <c r="V138" i="9"/>
  <c r="X138" i="9"/>
  <c r="V241" i="9"/>
  <c r="M241" i="9"/>
  <c r="U241" i="9"/>
  <c r="Q241" i="9"/>
  <c r="E241" i="9" s="1" a="1"/>
  <c r="E241" i="9" s="1"/>
  <c r="K241" i="9"/>
  <c r="T241" i="9"/>
  <c r="F241" i="9" s="1" a="1"/>
  <c r="F241" i="9" s="1"/>
  <c r="S241" i="9"/>
  <c r="L241" i="9"/>
  <c r="N241" i="9"/>
  <c r="W241" i="9"/>
  <c r="O241" i="9"/>
  <c r="P241" i="9"/>
  <c r="X241" i="9"/>
  <c r="Y241" i="9"/>
  <c r="Y198" i="9"/>
  <c r="W198" i="9"/>
  <c r="L198" i="9"/>
  <c r="M198" i="9"/>
  <c r="O198" i="9"/>
  <c r="S198" i="9"/>
  <c r="K198" i="9"/>
  <c r="Q198" i="9"/>
  <c r="E198" i="9" s="1" a="1"/>
  <c r="E198" i="9" s="1"/>
  <c r="X198" i="9"/>
  <c r="N198" i="9"/>
  <c r="V198" i="9"/>
  <c r="T198" i="9"/>
  <c r="F198" i="9" s="1" a="1"/>
  <c r="F198" i="9" s="1"/>
  <c r="P198" i="9"/>
  <c r="U198" i="9"/>
  <c r="U164" i="9"/>
  <c r="X164" i="9"/>
  <c r="W164" i="9"/>
  <c r="V164" i="9"/>
  <c r="P164" i="9"/>
  <c r="O164" i="9"/>
  <c r="N164" i="9"/>
  <c r="Y164" i="9"/>
  <c r="S164" i="9"/>
  <c r="L164" i="9"/>
  <c r="Q164" i="9"/>
  <c r="E164" i="9" s="1" a="1"/>
  <c r="E164" i="9" s="1"/>
  <c r="K164" i="9"/>
  <c r="T164" i="9"/>
  <c r="F164" i="9" s="1" a="1"/>
  <c r="F164" i="9" s="1"/>
  <c r="M164" i="9"/>
  <c r="S14" i="9"/>
  <c r="P14" i="9"/>
  <c r="U14" i="9"/>
  <c r="T14" i="9"/>
  <c r="F14" i="9" s="1" a="1"/>
  <c r="F14" i="9" s="1"/>
  <c r="L14" i="9"/>
  <c r="Q14" i="9"/>
  <c r="E14" i="9" s="1" a="1"/>
  <c r="E14" i="9" s="1"/>
  <c r="M14" i="9"/>
  <c r="O14" i="9"/>
  <c r="X14" i="9"/>
  <c r="W14" i="9"/>
  <c r="N14" i="9"/>
  <c r="Y14" i="9"/>
  <c r="V14" i="9"/>
  <c r="K14" i="9"/>
  <c r="V257" i="9"/>
  <c r="M257" i="9"/>
  <c r="K257" i="9"/>
  <c r="U257" i="9"/>
  <c r="T257" i="9"/>
  <c r="F257" i="9" s="1" a="1"/>
  <c r="F257" i="9" s="1"/>
  <c r="N257" i="9"/>
  <c r="S257" i="9"/>
  <c r="W257" i="9"/>
  <c r="Y257" i="9"/>
  <c r="Q257" i="9"/>
  <c r="E257" i="9" s="1" a="1"/>
  <c r="E257" i="9" s="1"/>
  <c r="X257" i="9"/>
  <c r="P257" i="9"/>
  <c r="L257" i="9"/>
  <c r="O257" i="9"/>
  <c r="T223" i="9"/>
  <c r="F223" i="9" s="1" a="1"/>
  <c r="F223" i="9" s="1"/>
  <c r="S223" i="9"/>
  <c r="W223" i="9"/>
  <c r="O223" i="9"/>
  <c r="K223" i="9"/>
  <c r="X223" i="9"/>
  <c r="M223" i="9"/>
  <c r="Y223" i="9"/>
  <c r="V223" i="9"/>
  <c r="N223" i="9"/>
  <c r="Q223" i="9"/>
  <c r="E223" i="9" s="1" a="1"/>
  <c r="E223" i="9" s="1"/>
  <c r="U223" i="9"/>
  <c r="L223" i="9"/>
  <c r="P223" i="9"/>
  <c r="Y245" i="9"/>
  <c r="T245" i="9"/>
  <c r="F245" i="9" s="1" a="1"/>
  <c r="F245" i="9" s="1"/>
  <c r="V245" i="9"/>
  <c r="S245" i="9"/>
  <c r="K245" i="9"/>
  <c r="L245" i="9"/>
  <c r="U245" i="9"/>
  <c r="O245" i="9"/>
  <c r="X245" i="9"/>
  <c r="P245" i="9"/>
  <c r="N245" i="9"/>
  <c r="W245" i="9"/>
  <c r="M245" i="9"/>
  <c r="Q245" i="9"/>
  <c r="E245" i="9" s="1" a="1"/>
  <c r="E245" i="9" s="1"/>
  <c r="Y201" i="9"/>
  <c r="O201" i="9"/>
  <c r="M201" i="9"/>
  <c r="X201" i="9"/>
  <c r="L201" i="9"/>
  <c r="V201" i="9"/>
  <c r="K201" i="9"/>
  <c r="U201" i="9"/>
  <c r="S201" i="9"/>
  <c r="Q201" i="9"/>
  <c r="E201" i="9" s="1" a="1"/>
  <c r="E201" i="9" s="1"/>
  <c r="T201" i="9"/>
  <c r="F201" i="9" s="1" a="1"/>
  <c r="F201" i="9" s="1"/>
  <c r="P201" i="9"/>
  <c r="N201" i="9"/>
  <c r="W201" i="9"/>
  <c r="X181" i="9"/>
  <c r="U181" i="9"/>
  <c r="L181" i="9"/>
  <c r="T181" i="9"/>
  <c r="F181" i="9" s="1" a="1"/>
  <c r="F181" i="9" s="1"/>
  <c r="Y181" i="9"/>
  <c r="Q181" i="9"/>
  <c r="E181" i="9" s="1" a="1"/>
  <c r="E181" i="9" s="1"/>
  <c r="O181" i="9"/>
  <c r="V181" i="9"/>
  <c r="P181" i="9"/>
  <c r="M181" i="9"/>
  <c r="S181" i="9"/>
  <c r="K181" i="9"/>
  <c r="N181" i="9"/>
  <c r="W181" i="9"/>
  <c r="D38" i="9"/>
  <c r="D116" i="9"/>
  <c r="D173" i="9"/>
  <c r="D282" i="9"/>
  <c r="D227" i="9"/>
  <c r="D194" i="9"/>
  <c r="D155" i="9"/>
  <c r="D172" i="9"/>
  <c r="D290" i="9"/>
  <c r="D106" i="9"/>
  <c r="D159" i="9"/>
  <c r="D157" i="9"/>
  <c r="D175" i="9"/>
  <c r="U163" i="9"/>
  <c r="Q163" i="9"/>
  <c r="E163" i="9" s="1" a="1"/>
  <c r="E163" i="9" s="1"/>
  <c r="W163" i="9"/>
  <c r="X163" i="9"/>
  <c r="V163" i="9"/>
  <c r="Y163" i="9"/>
  <c r="N163" i="9"/>
  <c r="O163" i="9"/>
  <c r="P163" i="9"/>
  <c r="K163" i="9"/>
  <c r="S163" i="9"/>
  <c r="L163" i="9"/>
  <c r="T163" i="9"/>
  <c r="F163" i="9" s="1" a="1"/>
  <c r="F163" i="9" s="1"/>
  <c r="M163" i="9"/>
  <c r="X169" i="9"/>
  <c r="K169" i="9"/>
  <c r="U169" i="9"/>
  <c r="T169" i="9"/>
  <c r="F169" i="9" s="1" a="1"/>
  <c r="F169" i="9" s="1"/>
  <c r="L169" i="9"/>
  <c r="S169" i="9"/>
  <c r="M169" i="9"/>
  <c r="O169" i="9"/>
  <c r="V169" i="9"/>
  <c r="P169" i="9"/>
  <c r="Y169" i="9"/>
  <c r="Q169" i="9"/>
  <c r="E169" i="9" s="1" a="1"/>
  <c r="E169" i="9" s="1"/>
  <c r="N169" i="9"/>
  <c r="W169" i="9"/>
  <c r="T137" i="9"/>
  <c r="F137" i="9" s="1" a="1"/>
  <c r="F137" i="9" s="1"/>
  <c r="U137" i="9"/>
  <c r="O137" i="9"/>
  <c r="X137" i="9"/>
  <c r="V137" i="9"/>
  <c r="L137" i="9"/>
  <c r="K137" i="9"/>
  <c r="N137" i="9"/>
  <c r="W137" i="9"/>
  <c r="P137" i="9"/>
  <c r="M137" i="9"/>
  <c r="Y137" i="9"/>
  <c r="S137" i="9"/>
  <c r="Q137" i="9"/>
  <c r="E137" i="9" s="1" a="1"/>
  <c r="E137" i="9" s="1"/>
  <c r="S305" i="1"/>
  <c r="V140" i="9"/>
  <c r="W140" i="9"/>
  <c r="L140" i="9"/>
  <c r="P140" i="9"/>
  <c r="X140" i="9"/>
  <c r="N140" i="9"/>
  <c r="U140" i="9"/>
  <c r="T140" i="9"/>
  <c r="F140" i="9" s="1" a="1"/>
  <c r="F140" i="9" s="1"/>
  <c r="O140" i="9"/>
  <c r="S140" i="9"/>
  <c r="Q140" i="9"/>
  <c r="E140" i="9" s="1" a="1"/>
  <c r="E140" i="9" s="1"/>
  <c r="K140" i="9"/>
  <c r="Y140" i="9"/>
  <c r="M140" i="9"/>
  <c r="U293" i="9"/>
  <c r="T293" i="9"/>
  <c r="F293" i="9" s="1" a="1"/>
  <c r="F293" i="9" s="1"/>
  <c r="S293" i="9"/>
  <c r="Q293" i="9"/>
  <c r="E293" i="9" s="1" a="1"/>
  <c r="E293" i="9" s="1"/>
  <c r="P293" i="9"/>
  <c r="Y293" i="9"/>
  <c r="O293" i="9"/>
  <c r="W293" i="9"/>
  <c r="L293" i="9"/>
  <c r="X293" i="9"/>
  <c r="V293" i="9"/>
  <c r="N293" i="9"/>
  <c r="K293" i="9"/>
  <c r="M293" i="9"/>
  <c r="Q12" i="9"/>
  <c r="E12" i="9" s="1" a="1"/>
  <c r="E12" i="9" s="1"/>
  <c r="O12" i="9"/>
  <c r="S12" i="9"/>
  <c r="V12" i="9"/>
  <c r="M12" i="9"/>
  <c r="K12" i="9"/>
  <c r="Y12" i="9"/>
  <c r="U12" i="9"/>
  <c r="P12" i="9"/>
  <c r="X12" i="9"/>
  <c r="T12" i="9"/>
  <c r="F12" i="9" s="1" a="1"/>
  <c r="F12" i="9" s="1"/>
  <c r="L12" i="9"/>
  <c r="N12" i="9"/>
  <c r="W12" i="9"/>
  <c r="P117" i="9"/>
  <c r="S117" i="9"/>
  <c r="W117" i="9"/>
  <c r="K117" i="9"/>
  <c r="O117" i="9"/>
  <c r="V117" i="9"/>
  <c r="Y117" i="9"/>
  <c r="M117" i="9"/>
  <c r="T117" i="9"/>
  <c r="F117" i="9" s="1" a="1"/>
  <c r="F117" i="9" s="1"/>
  <c r="Q117" i="9"/>
  <c r="E117" i="9" s="1" a="1"/>
  <c r="E117" i="9" s="1"/>
  <c r="N117" i="9"/>
  <c r="L117" i="9"/>
  <c r="X117" i="9"/>
  <c r="U117" i="9"/>
  <c r="D17" i="9"/>
  <c r="D108" i="9"/>
  <c r="D133" i="9"/>
  <c r="D60" i="9"/>
  <c r="D21" i="9"/>
  <c r="D55" i="9"/>
  <c r="D85" i="9"/>
  <c r="D25" i="9"/>
  <c r="T178" i="9"/>
  <c r="F178" i="9" s="1" a="1"/>
  <c r="F178" i="9" s="1"/>
  <c r="M178" i="9"/>
  <c r="L178" i="9"/>
  <c r="U178" i="9"/>
  <c r="W178" i="9"/>
  <c r="X178" i="9"/>
  <c r="V178" i="9"/>
  <c r="Q178" i="9"/>
  <c r="E178" i="9" s="1" a="1"/>
  <c r="E178" i="9" s="1"/>
  <c r="S178" i="9"/>
  <c r="K178" i="9"/>
  <c r="N178" i="9"/>
  <c r="P178" i="9"/>
  <c r="O178" i="9"/>
  <c r="Y178" i="9"/>
  <c r="Q228" i="9"/>
  <c r="E228" i="9" s="1" a="1"/>
  <c r="E228" i="9" s="1"/>
  <c r="P228" i="9"/>
  <c r="N228" i="9"/>
  <c r="Y228" i="9"/>
  <c r="L228" i="9"/>
  <c r="V228" i="9"/>
  <c r="W228" i="9"/>
  <c r="K228" i="9"/>
  <c r="T228" i="9"/>
  <c r="F228" i="9" s="1" a="1"/>
  <c r="F228" i="9" s="1"/>
  <c r="O228" i="9"/>
  <c r="X228" i="9"/>
  <c r="S228" i="9"/>
  <c r="U228" i="9"/>
  <c r="M228" i="9"/>
  <c r="K83" i="9"/>
  <c r="X83" i="9"/>
  <c r="T83" i="9"/>
  <c r="F83" i="9" s="1" a="1"/>
  <c r="F83" i="9" s="1"/>
  <c r="S83" i="9"/>
  <c r="Q83" i="9"/>
  <c r="E83" i="9" s="1" a="1"/>
  <c r="E83" i="9" s="1"/>
  <c r="P83" i="9"/>
  <c r="L83" i="9"/>
  <c r="V83" i="9"/>
  <c r="N83" i="9"/>
  <c r="Y83" i="9"/>
  <c r="W83" i="9"/>
  <c r="M83" i="9"/>
  <c r="U83" i="9"/>
  <c r="O83" i="9"/>
  <c r="V180" i="9"/>
  <c r="Q180" i="9"/>
  <c r="E180" i="9" s="1" a="1"/>
  <c r="E180" i="9" s="1"/>
  <c r="N180" i="9"/>
  <c r="W180" i="9"/>
  <c r="M180" i="9"/>
  <c r="Y180" i="9"/>
  <c r="S180" i="9"/>
  <c r="P180" i="9"/>
  <c r="K180" i="9"/>
  <c r="X180" i="9"/>
  <c r="U180" i="9"/>
  <c r="O180" i="9"/>
  <c r="T180" i="9"/>
  <c r="F180" i="9" s="1" a="1"/>
  <c r="F180" i="9" s="1"/>
  <c r="L180" i="9"/>
  <c r="T76" i="9"/>
  <c r="F76" i="9" s="1" a="1"/>
  <c r="F76" i="9" s="1"/>
  <c r="Q76" i="9"/>
  <c r="E76" i="9" s="1" a="1"/>
  <c r="E76" i="9" s="1"/>
  <c r="P76" i="9"/>
  <c r="O76" i="9"/>
  <c r="Y76" i="9"/>
  <c r="L76" i="9"/>
  <c r="X76" i="9"/>
  <c r="N76" i="9"/>
  <c r="V76" i="9"/>
  <c r="U76" i="9"/>
  <c r="S76" i="9"/>
  <c r="K76" i="9"/>
  <c r="W76" i="9"/>
  <c r="M76" i="9"/>
  <c r="Y59" i="9"/>
  <c r="M59" i="9"/>
  <c r="L59" i="9"/>
  <c r="W59" i="9"/>
  <c r="N59" i="9"/>
  <c r="P59" i="9"/>
  <c r="K59" i="9"/>
  <c r="Q59" i="9"/>
  <c r="E59" i="9" s="1" a="1"/>
  <c r="E59" i="9" s="1"/>
  <c r="S59" i="9"/>
  <c r="O59" i="9"/>
  <c r="V59" i="9"/>
  <c r="X59" i="9"/>
  <c r="T59" i="9"/>
  <c r="F59" i="9" s="1" a="1"/>
  <c r="F59" i="9" s="1"/>
  <c r="U59" i="9"/>
  <c r="T101" i="9"/>
  <c r="F101" i="9" s="1" a="1"/>
  <c r="F101" i="9" s="1"/>
  <c r="Q101" i="9"/>
  <c r="E101" i="9" s="1" a="1"/>
  <c r="E101" i="9" s="1"/>
  <c r="P101" i="9"/>
  <c r="O101" i="9"/>
  <c r="X101" i="9"/>
  <c r="K101" i="9"/>
  <c r="Y101" i="9"/>
  <c r="W101" i="9"/>
  <c r="N101" i="9"/>
  <c r="V101" i="9"/>
  <c r="U101" i="9"/>
  <c r="L101" i="9"/>
  <c r="S101" i="9"/>
  <c r="M101" i="9"/>
  <c r="X53" i="9"/>
  <c r="L53" i="9"/>
  <c r="W53" i="9"/>
  <c r="Q53" i="9"/>
  <c r="E53" i="9" s="1" a="1"/>
  <c r="E53" i="9" s="1"/>
  <c r="V53" i="9"/>
  <c r="M53" i="9"/>
  <c r="S53" i="9"/>
  <c r="P53" i="9"/>
  <c r="K53" i="9"/>
  <c r="N53" i="9"/>
  <c r="O53" i="9"/>
  <c r="Y53" i="9"/>
  <c r="U53" i="9"/>
  <c r="T53" i="9"/>
  <c r="F53" i="9" s="1" a="1"/>
  <c r="F53" i="9" s="1"/>
  <c r="O305" i="9"/>
  <c r="T305" i="9"/>
  <c r="F305" i="9" s="1" a="1"/>
  <c r="F305" i="9" s="1"/>
  <c r="Q305" i="9"/>
  <c r="E305" i="9" s="1" a="1"/>
  <c r="E305" i="9" s="1"/>
  <c r="X305" i="9"/>
  <c r="M305" i="9"/>
  <c r="W305" i="9"/>
  <c r="L305" i="9"/>
  <c r="Y305" i="9"/>
  <c r="P305" i="9"/>
  <c r="S305" i="9"/>
  <c r="N305" i="9"/>
  <c r="K305" i="9"/>
  <c r="V305" i="9"/>
  <c r="U305" i="9"/>
  <c r="O264" i="9"/>
  <c r="S264" i="9"/>
  <c r="T264" i="9"/>
  <c r="F264" i="9" s="1" a="1"/>
  <c r="F264" i="9" s="1"/>
  <c r="V264" i="9"/>
  <c r="L264" i="9"/>
  <c r="Y264" i="9"/>
  <c r="U264" i="9"/>
  <c r="Q264" i="9"/>
  <c r="E264" i="9" s="1" a="1"/>
  <c r="E264" i="9" s="1"/>
  <c r="K264" i="9"/>
  <c r="X264" i="9"/>
  <c r="P264" i="9"/>
  <c r="W264" i="9"/>
  <c r="N264" i="9"/>
  <c r="M264" i="9"/>
  <c r="T122" i="9"/>
  <c r="F122" i="9" s="1" a="1"/>
  <c r="F122" i="9" s="1"/>
  <c r="P122" i="9"/>
  <c r="L122" i="9"/>
  <c r="U122" i="9"/>
  <c r="Q122" i="9"/>
  <c r="E122" i="9" s="1" a="1"/>
  <c r="E122" i="9" s="1"/>
  <c r="X122" i="9"/>
  <c r="Y122" i="9"/>
  <c r="O122" i="9"/>
  <c r="V122" i="9"/>
  <c r="M122" i="9"/>
  <c r="S122" i="9"/>
  <c r="K122" i="9"/>
  <c r="N122" i="9"/>
  <c r="W122" i="9"/>
  <c r="U254" i="9"/>
  <c r="X254" i="9"/>
  <c r="W254" i="9"/>
  <c r="V254" i="9"/>
  <c r="O254" i="9"/>
  <c r="N254" i="9"/>
  <c r="P254" i="9"/>
  <c r="M254" i="9"/>
  <c r="Q254" i="9"/>
  <c r="E254" i="9" s="1" a="1"/>
  <c r="E254" i="9" s="1"/>
  <c r="Y254" i="9"/>
  <c r="L254" i="9"/>
  <c r="K254" i="9"/>
  <c r="T254" i="9"/>
  <c r="F254" i="9" s="1" a="1"/>
  <c r="F254" i="9" s="1"/>
  <c r="S254" i="9"/>
  <c r="D11" i="9"/>
  <c r="D258" i="9"/>
  <c r="D273" i="9"/>
  <c r="D29" i="9"/>
  <c r="D70" i="9"/>
  <c r="D61" i="9"/>
  <c r="D193" i="9"/>
  <c r="D215" i="9"/>
  <c r="P6" i="9"/>
  <c r="K6" i="9"/>
  <c r="M6" i="9"/>
  <c r="X6" i="9"/>
  <c r="Q6" i="9"/>
  <c r="E6" i="9" s="1" a="1"/>
  <c r="E6" i="9" s="1"/>
  <c r="L6" i="9"/>
  <c r="S6" i="9"/>
  <c r="W6" i="9"/>
  <c r="O6" i="9"/>
  <c r="V6" i="9"/>
  <c r="N6" i="9"/>
  <c r="U6" i="9"/>
  <c r="T6" i="9"/>
  <c r="F6" i="9" s="1" a="1"/>
  <c r="F6" i="9" s="1"/>
  <c r="Y6" i="9"/>
  <c r="D248" i="9"/>
  <c r="S72" i="9"/>
  <c r="V72" i="9"/>
  <c r="U72" i="9"/>
  <c r="M72" i="9"/>
  <c r="T72" i="9"/>
  <c r="F72" i="9" s="1" a="1"/>
  <c r="F72" i="9" s="1"/>
  <c r="K72" i="9"/>
  <c r="Q72" i="9"/>
  <c r="E72" i="9" s="1" a="1"/>
  <c r="E72" i="9" s="1"/>
  <c r="L72" i="9"/>
  <c r="N72" i="9"/>
  <c r="W72" i="9"/>
  <c r="P72" i="9"/>
  <c r="O72" i="9"/>
  <c r="Y72" i="9"/>
  <c r="X72" i="9"/>
  <c r="D142" i="9"/>
  <c r="D41" i="1"/>
  <c r="D49" i="1"/>
  <c r="V302" i="1"/>
  <c r="D200" i="1"/>
  <c r="D93" i="1"/>
  <c r="N298" i="1"/>
  <c r="V298" i="1"/>
  <c r="D82" i="1"/>
  <c r="O306" i="1"/>
  <c r="L306" i="1"/>
  <c r="W306" i="1"/>
  <c r="W297" i="1"/>
  <c r="K306" i="1"/>
  <c r="T302" i="1"/>
  <c r="F302" i="1" s="1" a="1"/>
  <c r="F302" i="1" s="1"/>
  <c r="D75" i="1"/>
  <c r="N302" i="1"/>
  <c r="K302" i="1"/>
  <c r="T306" i="1"/>
  <c r="F306" i="1" s="1" a="1"/>
  <c r="F306" i="1" s="1"/>
  <c r="Y302" i="1"/>
  <c r="Y306" i="1"/>
  <c r="M302" i="1"/>
  <c r="V306" i="1"/>
  <c r="X306" i="1"/>
  <c r="O302" i="1"/>
  <c r="Q302" i="1"/>
  <c r="E302" i="1" s="1" a="1"/>
  <c r="E302" i="1" s="1"/>
  <c r="X302" i="1"/>
  <c r="V42" i="1"/>
  <c r="O42" i="1"/>
  <c r="L298" i="1"/>
  <c r="K298" i="1"/>
  <c r="N299" i="1"/>
  <c r="P298" i="1"/>
  <c r="L305" i="1"/>
  <c r="V133" i="1"/>
  <c r="M42" i="1"/>
  <c r="P42" i="1"/>
  <c r="Y42" i="1"/>
  <c r="U298" i="1"/>
  <c r="X42" i="1"/>
  <c r="Q42" i="1"/>
  <c r="E42" i="1" s="1" a="1"/>
  <c r="E42" i="1" s="1"/>
  <c r="X305" i="1"/>
  <c r="M299" i="1"/>
  <c r="T299" i="1"/>
  <c r="F299" i="1" s="1" a="1"/>
  <c r="F299" i="1" s="1"/>
  <c r="W299" i="1"/>
  <c r="P299" i="1"/>
  <c r="Q305" i="1"/>
  <c r="E305" i="1" s="1" a="1"/>
  <c r="E305" i="1" s="1"/>
  <c r="Q299" i="1"/>
  <c r="E299" i="1" s="1" a="1"/>
  <c r="E299" i="1" s="1"/>
  <c r="Y305" i="1"/>
  <c r="S42" i="1"/>
  <c r="T298" i="1"/>
  <c r="F298" i="1" s="1" a="1"/>
  <c r="F298" i="1" s="1"/>
  <c r="Q298" i="1"/>
  <c r="E298" i="1" s="1" a="1"/>
  <c r="E298" i="1" s="1"/>
  <c r="O299" i="1"/>
  <c r="Y298" i="1"/>
  <c r="W298" i="1"/>
  <c r="W305" i="1"/>
  <c r="K305" i="1"/>
  <c r="S298" i="1"/>
  <c r="U305" i="1"/>
  <c r="M298" i="1"/>
  <c r="N305" i="1"/>
  <c r="X298" i="1"/>
  <c r="U299" i="1"/>
  <c r="P305" i="1"/>
  <c r="O305" i="1"/>
  <c r="T305" i="1"/>
  <c r="F305" i="1" s="1" a="1"/>
  <c r="F305" i="1" s="1"/>
  <c r="V305" i="1"/>
  <c r="L310" i="1"/>
  <c r="O309" i="1"/>
  <c r="W309" i="1"/>
  <c r="V309" i="1"/>
  <c r="N310" i="1"/>
  <c r="N309" i="1"/>
  <c r="T12" i="1"/>
  <c r="F12" i="1" s="1" a="1"/>
  <c r="F12" i="1" s="1"/>
  <c r="V301" i="1"/>
  <c r="P300" i="1"/>
  <c r="N300" i="1"/>
  <c r="P301" i="1"/>
  <c r="Y310" i="1"/>
  <c r="W301" i="1"/>
  <c r="T310" i="1"/>
  <c r="F310" i="1" s="1" a="1"/>
  <c r="F310" i="1" s="1"/>
  <c r="K309" i="1"/>
  <c r="Y309" i="1"/>
  <c r="U309" i="1"/>
  <c r="Q309" i="1"/>
  <c r="E309" i="1" s="1" a="1"/>
  <c r="E309" i="1" s="1"/>
  <c r="T301" i="1"/>
  <c r="F301" i="1" s="1" a="1"/>
  <c r="F301" i="1" s="1"/>
  <c r="Y301" i="1"/>
  <c r="O310" i="1"/>
  <c r="S309" i="1"/>
  <c r="N301" i="1"/>
  <c r="M309" i="1"/>
  <c r="D55" i="1"/>
  <c r="D9" i="1"/>
  <c r="S302" i="1"/>
  <c r="D21" i="1"/>
  <c r="D147" i="1"/>
  <c r="W209" i="1"/>
  <c r="X295" i="1"/>
  <c r="L209" i="1"/>
  <c r="V295" i="1"/>
  <c r="L295" i="1"/>
  <c r="K209" i="1"/>
  <c r="P209" i="1"/>
  <c r="K295" i="1"/>
  <c r="T209" i="1"/>
  <c r="F209" i="1" s="1" a="1"/>
  <c r="F209" i="1" s="1"/>
  <c r="Q209" i="1"/>
  <c r="E209" i="1" s="1" a="1"/>
  <c r="E209" i="1" s="1"/>
  <c r="X209" i="1"/>
  <c r="W295" i="1"/>
  <c r="T295" i="1"/>
  <c r="F295" i="1" s="1" a="1"/>
  <c r="F295" i="1" s="1"/>
  <c r="U209" i="1"/>
  <c r="U295" i="1"/>
  <c r="D255" i="1"/>
  <c r="D256" i="1"/>
  <c r="D208" i="1"/>
  <c r="D245" i="1"/>
  <c r="D240" i="1"/>
  <c r="D232" i="1"/>
  <c r="D185" i="1"/>
  <c r="D174" i="1"/>
  <c r="D164" i="1"/>
  <c r="D181" i="1"/>
  <c r="D162" i="1"/>
  <c r="D171" i="1"/>
  <c r="D160" i="1"/>
  <c r="D158" i="1"/>
  <c r="D128" i="1"/>
  <c r="D125" i="1"/>
  <c r="D114" i="1"/>
  <c r="D91" i="1"/>
  <c r="D92" i="1"/>
  <c r="D308" i="1"/>
  <c r="D78" i="1"/>
  <c r="D62" i="1"/>
  <c r="D60" i="1"/>
  <c r="D29" i="1"/>
  <c r="D278" i="1"/>
  <c r="D307" i="1"/>
  <c r="D311" i="1"/>
  <c r="D303" i="1"/>
  <c r="D294" i="1"/>
  <c r="D234" i="1"/>
  <c r="N56" i="1"/>
  <c r="D201" i="1"/>
  <c r="D220" i="1"/>
  <c r="D111" i="1"/>
  <c r="D65" i="1"/>
  <c r="O18" i="1"/>
  <c r="D270" i="1"/>
  <c r="D223" i="1"/>
  <c r="D105" i="1"/>
  <c r="D260" i="1"/>
  <c r="D214" i="1"/>
  <c r="D253" i="1"/>
  <c r="D123" i="1"/>
  <c r="D289" i="1"/>
  <c r="D126" i="1"/>
  <c r="D210" i="1"/>
  <c r="D3" i="1"/>
  <c r="D246" i="1"/>
  <c r="D218" i="1"/>
  <c r="D287" i="1"/>
  <c r="D35" i="1"/>
  <c r="D97" i="1"/>
  <c r="D190" i="1"/>
  <c r="D115" i="1"/>
  <c r="D264" i="1"/>
  <c r="D48" i="1"/>
  <c r="D153" i="1"/>
  <c r="D203" i="1"/>
  <c r="D215" i="1"/>
  <c r="D243" i="1"/>
  <c r="D248" i="1"/>
  <c r="D271" i="1"/>
  <c r="D259" i="1"/>
  <c r="D238" i="1"/>
  <c r="D212" i="1"/>
  <c r="D194" i="1"/>
  <c r="D202" i="1"/>
  <c r="D268" i="1"/>
  <c r="D88" i="1"/>
  <c r="D38" i="1"/>
  <c r="D241" i="1"/>
  <c r="D127" i="1"/>
  <c r="D96" i="1"/>
  <c r="D273" i="1"/>
  <c r="D138" i="1"/>
  <c r="D159" i="1"/>
  <c r="U23" i="1"/>
  <c r="Q23" i="1"/>
  <c r="E23" i="1" s="1" a="1"/>
  <c r="E23" i="1" s="1"/>
  <c r="W56" i="1"/>
  <c r="D222" i="1"/>
  <c r="D257" i="1"/>
  <c r="D291" i="1"/>
  <c r="D184" i="1"/>
  <c r="D132" i="1"/>
  <c r="D119" i="1"/>
  <c r="D71" i="1"/>
  <c r="D145" i="1"/>
  <c r="D207" i="1"/>
  <c r="D206" i="1"/>
  <c r="D15" i="1"/>
  <c r="D197" i="1"/>
  <c r="D40" i="1"/>
  <c r="D116" i="1"/>
  <c r="D101" i="1"/>
  <c r="D5" i="1"/>
  <c r="D86" i="1"/>
  <c r="D31" i="1"/>
  <c r="D107" i="1"/>
  <c r="D274" i="1"/>
  <c r="D98" i="1"/>
  <c r="D290" i="1"/>
  <c r="D33" i="1"/>
  <c r="D108" i="1"/>
  <c r="D161" i="1"/>
  <c r="D173" i="1"/>
  <c r="D285" i="1"/>
  <c r="D193" i="1"/>
  <c r="D63" i="1"/>
  <c r="D183" i="1"/>
  <c r="D30" i="1"/>
  <c r="D284" i="1"/>
  <c r="D102" i="1"/>
  <c r="D95" i="1"/>
  <c r="D140" i="1"/>
  <c r="D72" i="1"/>
  <c r="D135" i="1"/>
  <c r="D100" i="1"/>
  <c r="D77" i="1"/>
  <c r="D196" i="1"/>
  <c r="D167" i="1"/>
  <c r="D124" i="1"/>
  <c r="D154" i="1"/>
  <c r="D148" i="1"/>
  <c r="D53" i="1"/>
  <c r="D288" i="1"/>
  <c r="D235" i="1"/>
  <c r="D168" i="1"/>
  <c r="D198" i="1"/>
  <c r="D37" i="1"/>
  <c r="D20" i="1"/>
  <c r="D188" i="1"/>
  <c r="D292" i="1"/>
  <c r="D45" i="1"/>
  <c r="D69" i="1"/>
  <c r="D226" i="1"/>
  <c r="D90" i="1"/>
  <c r="D134" i="1"/>
  <c r="D13" i="1"/>
  <c r="D8" i="1"/>
  <c r="D216" i="1"/>
  <c r="D87" i="1"/>
  <c r="D151" i="1"/>
  <c r="D142" i="1"/>
  <c r="D177" i="1"/>
  <c r="D191" i="1"/>
  <c r="D67" i="1"/>
  <c r="D144" i="1"/>
  <c r="D280" i="1"/>
  <c r="D141" i="1"/>
  <c r="D192" i="1"/>
  <c r="D103" i="1"/>
  <c r="D6" i="1"/>
  <c r="D58" i="1"/>
  <c r="D85" i="1"/>
  <c r="D182" i="1"/>
  <c r="D139" i="1"/>
  <c r="D120" i="1"/>
  <c r="D74" i="1"/>
  <c r="D211" i="1"/>
  <c r="D247" i="1"/>
  <c r="D236" i="1"/>
  <c r="D217" i="1"/>
  <c r="D94" i="1"/>
  <c r="D252" i="1"/>
  <c r="D179" i="1"/>
  <c r="D244" i="1"/>
  <c r="D189" i="1"/>
  <c r="D130" i="1"/>
  <c r="D66" i="1"/>
  <c r="D156" i="1"/>
  <c r="D104" i="1"/>
  <c r="D261" i="1"/>
  <c r="M133" i="1"/>
  <c r="L56" i="1"/>
  <c r="M56" i="1"/>
  <c r="V56" i="1"/>
  <c r="X133" i="1"/>
  <c r="K133" i="1"/>
  <c r="T133" i="1"/>
  <c r="F133" i="1" s="1" a="1"/>
  <c r="F133" i="1" s="1"/>
  <c r="U56" i="1"/>
  <c r="P23" i="1"/>
  <c r="Y56" i="1"/>
  <c r="V23" i="1"/>
  <c r="N133" i="1"/>
  <c r="X23" i="1"/>
  <c r="P56" i="1"/>
  <c r="X56" i="1"/>
  <c r="O56" i="1"/>
  <c r="T23" i="1"/>
  <c r="F23" i="1" s="1" a="1"/>
  <c r="F23" i="1" s="1"/>
  <c r="S133" i="1"/>
  <c r="K23" i="1"/>
  <c r="L23" i="1"/>
  <c r="P133" i="1"/>
  <c r="W133" i="1"/>
  <c r="U133" i="1"/>
  <c r="Q56" i="1"/>
  <c r="E56" i="1" s="1" a="1"/>
  <c r="E56" i="1" s="1"/>
  <c r="K56" i="1"/>
  <c r="O23" i="1"/>
  <c r="Y23" i="1"/>
  <c r="W23" i="1"/>
  <c r="O133" i="1"/>
  <c r="Y133" i="1"/>
  <c r="L133" i="1"/>
  <c r="T56" i="1"/>
  <c r="F56" i="1" s="1" a="1"/>
  <c r="F56" i="1" s="1"/>
  <c r="S23" i="1"/>
  <c r="N23" i="1"/>
  <c r="V18" i="1"/>
  <c r="D83" i="1"/>
  <c r="D68" i="1"/>
  <c r="D225" i="1"/>
  <c r="D152" i="1"/>
  <c r="D79" i="1"/>
  <c r="D61" i="1"/>
  <c r="D137" i="1"/>
  <c r="D122" i="1"/>
  <c r="D186" i="1"/>
  <c r="Y18" i="1"/>
  <c r="M18" i="1"/>
  <c r="L18" i="1"/>
  <c r="N18" i="1"/>
  <c r="W18" i="1"/>
  <c r="T18" i="1"/>
  <c r="F18" i="1" s="1" a="1"/>
  <c r="F18" i="1" s="1"/>
  <c r="Q18" i="1"/>
  <c r="E18" i="1" s="1" a="1"/>
  <c r="E18" i="1" s="1"/>
  <c r="P18" i="1"/>
  <c r="K18" i="1"/>
  <c r="X18" i="1"/>
  <c r="S18" i="1"/>
  <c r="D80" i="1"/>
  <c r="D163" i="1"/>
  <c r="D36" i="1"/>
  <c r="D64" i="1"/>
  <c r="V81" i="1"/>
  <c r="D22" i="1"/>
  <c r="D11" i="1"/>
  <c r="S81" i="1"/>
  <c r="T81" i="1"/>
  <c r="F81" i="1" s="1" a="1"/>
  <c r="F81" i="1" s="1"/>
  <c r="N81" i="1"/>
  <c r="Q81" i="1"/>
  <c r="E81" i="1" s="1" a="1"/>
  <c r="E81" i="1" s="1"/>
  <c r="D242" i="1"/>
  <c r="D175" i="1"/>
  <c r="U81" i="1"/>
  <c r="D16" i="1"/>
  <c r="T231" i="1"/>
  <c r="F231" i="1" s="1" a="1"/>
  <c r="F231" i="1" s="1"/>
  <c r="O231" i="1"/>
  <c r="Q231" i="1"/>
  <c r="E231" i="1" s="1" a="1"/>
  <c r="E231" i="1" s="1"/>
  <c r="K231" i="1"/>
  <c r="D57" i="1"/>
  <c r="D46" i="1"/>
  <c r="M213" i="1"/>
  <c r="Y213" i="1"/>
  <c r="O213" i="1"/>
  <c r="L213" i="1"/>
  <c r="X213" i="1"/>
  <c r="K213" i="1"/>
  <c r="S213" i="1"/>
  <c r="V213" i="1"/>
  <c r="T213" i="1"/>
  <c r="F213" i="1" s="1" a="1"/>
  <c r="F213" i="1" s="1"/>
  <c r="P213" i="1"/>
  <c r="W213" i="1"/>
  <c r="Q213" i="1"/>
  <c r="E213" i="1" s="1" a="1"/>
  <c r="E213" i="1" s="1"/>
  <c r="U213" i="1"/>
  <c r="N213" i="1"/>
  <c r="T110" i="1"/>
  <c r="F110" i="1" s="1" a="1"/>
  <c r="F110" i="1" s="1"/>
  <c r="W110" i="1"/>
  <c r="X110" i="1"/>
  <c r="U110" i="1"/>
  <c r="Y110" i="1"/>
  <c r="Q110" i="1"/>
  <c r="E110" i="1" s="1" a="1"/>
  <c r="E110" i="1" s="1"/>
  <c r="N110" i="1"/>
  <c r="O110" i="1"/>
  <c r="S110" i="1"/>
  <c r="L110" i="1"/>
  <c r="M110" i="1"/>
  <c r="K110" i="1"/>
  <c r="V110" i="1"/>
  <c r="P110" i="1"/>
  <c r="K229" i="1"/>
  <c r="O229" i="1"/>
  <c r="X229" i="1"/>
  <c r="T229" i="1"/>
  <c r="F229" i="1" s="1" a="1"/>
  <c r="F229" i="1" s="1"/>
  <c r="W229" i="1"/>
  <c r="L229" i="1"/>
  <c r="Q229" i="1"/>
  <c r="E229" i="1" s="1" a="1"/>
  <c r="E229" i="1" s="1"/>
  <c r="P229" i="1"/>
  <c r="U229" i="1"/>
  <c r="Y229" i="1"/>
  <c r="S229" i="1"/>
  <c r="N229" i="1"/>
  <c r="M229" i="1"/>
  <c r="V229" i="1"/>
  <c r="N224" i="1"/>
  <c r="T224" i="1"/>
  <c r="F224" i="1" s="1" a="1"/>
  <c r="F224" i="1" s="1"/>
  <c r="O224" i="1"/>
  <c r="X224" i="1"/>
  <c r="S224" i="1"/>
  <c r="L224" i="1"/>
  <c r="P224" i="1"/>
  <c r="Q224" i="1"/>
  <c r="E224" i="1" s="1" a="1"/>
  <c r="E224" i="1" s="1"/>
  <c r="W224" i="1"/>
  <c r="M224" i="1"/>
  <c r="K224" i="1"/>
  <c r="U224" i="1"/>
  <c r="Y224" i="1"/>
  <c r="V224" i="1"/>
  <c r="Y81" i="1"/>
  <c r="K81" i="1"/>
  <c r="M81" i="1"/>
  <c r="L81" i="1"/>
  <c r="Y233" i="1"/>
  <c r="M233" i="1"/>
  <c r="Q233" i="1"/>
  <c r="E233" i="1" s="1" a="1"/>
  <c r="E233" i="1" s="1"/>
  <c r="K233" i="1"/>
  <c r="O233" i="1"/>
  <c r="T233" i="1"/>
  <c r="F233" i="1" s="1" a="1"/>
  <c r="F233" i="1" s="1"/>
  <c r="X233" i="1"/>
  <c r="N233" i="1"/>
  <c r="U233" i="1"/>
  <c r="P233" i="1"/>
  <c r="S233" i="1"/>
  <c r="V233" i="1"/>
  <c r="W233" i="1"/>
  <c r="L233" i="1"/>
  <c r="O81" i="1"/>
  <c r="W81" i="1"/>
  <c r="X81" i="1"/>
  <c r="D19" i="1"/>
  <c r="D50" i="1"/>
  <c r="D52" i="1"/>
  <c r="D44" i="1"/>
  <c r="D106" i="1"/>
  <c r="D51" i="1"/>
  <c r="D24" i="1"/>
  <c r="D54" i="1"/>
  <c r="D7" i="1"/>
  <c r="D10" i="1"/>
  <c r="D25" i="1"/>
  <c r="S73" i="1"/>
  <c r="L73" i="1"/>
  <c r="N73" i="1"/>
  <c r="Q73" i="1"/>
  <c r="E73" i="1" s="1" a="1"/>
  <c r="E73" i="1" s="1"/>
  <c r="Y73" i="1"/>
  <c r="V73" i="1"/>
  <c r="X73" i="1"/>
  <c r="K73" i="1"/>
  <c r="W73" i="1"/>
  <c r="O73" i="1"/>
  <c r="P73" i="1"/>
  <c r="U73" i="1"/>
  <c r="T73" i="1"/>
  <c r="F73" i="1" s="1" a="1"/>
  <c r="F73" i="1" s="1"/>
  <c r="M73" i="1"/>
  <c r="T195" i="1"/>
  <c r="F195" i="1" s="1" a="1"/>
  <c r="F195" i="1" s="1"/>
  <c r="K195" i="1"/>
  <c r="W195" i="1"/>
  <c r="M195" i="1"/>
  <c r="L195" i="1"/>
  <c r="U195" i="1"/>
  <c r="V195" i="1"/>
  <c r="X195" i="1"/>
  <c r="P195" i="1"/>
  <c r="O195" i="1"/>
  <c r="N195" i="1"/>
  <c r="Q195" i="1"/>
  <c r="E195" i="1" s="1" a="1"/>
  <c r="E195" i="1" s="1"/>
  <c r="S195" i="1"/>
  <c r="Y195" i="1"/>
  <c r="S146" i="1"/>
  <c r="M146" i="1"/>
  <c r="K146" i="1"/>
  <c r="T146" i="1"/>
  <c r="F146" i="1" s="1" a="1"/>
  <c r="F146" i="1" s="1"/>
  <c r="N146" i="1"/>
  <c r="Y146" i="1"/>
  <c r="V146" i="1"/>
  <c r="P146" i="1"/>
  <c r="Q146" i="1"/>
  <c r="E146" i="1" s="1" a="1"/>
  <c r="E146" i="1" s="1"/>
  <c r="X146" i="1"/>
  <c r="U146" i="1"/>
  <c r="O146" i="1"/>
  <c r="W146" i="1"/>
  <c r="L146" i="1"/>
  <c r="Q118" i="1"/>
  <c r="E118" i="1" s="1" a="1"/>
  <c r="E118" i="1" s="1"/>
  <c r="M118" i="1"/>
  <c r="U118" i="1"/>
  <c r="O118" i="1"/>
  <c r="K118" i="1"/>
  <c r="Y118" i="1"/>
  <c r="N118" i="1"/>
  <c r="W118" i="1"/>
  <c r="S118" i="1"/>
  <c r="X118" i="1"/>
  <c r="P118" i="1"/>
  <c r="L118" i="1"/>
  <c r="V118" i="1"/>
  <c r="T118" i="1"/>
  <c r="F118" i="1" s="1" a="1"/>
  <c r="F118" i="1" s="1"/>
  <c r="L149" i="1"/>
  <c r="V149" i="1"/>
  <c r="P149" i="1"/>
  <c r="N149" i="1"/>
  <c r="W149" i="1"/>
  <c r="K149" i="1"/>
  <c r="X149" i="1"/>
  <c r="O149" i="1"/>
  <c r="Q149" i="1"/>
  <c r="E149" i="1" s="1" a="1"/>
  <c r="E149" i="1" s="1"/>
  <c r="T149" i="1"/>
  <c r="F149" i="1" s="1" a="1"/>
  <c r="F149" i="1" s="1"/>
  <c r="S149" i="1"/>
  <c r="U149" i="1"/>
  <c r="Y149" i="1"/>
  <c r="M149" i="1"/>
  <c r="S4" i="1"/>
  <c r="U4" i="1"/>
  <c r="K4" i="1"/>
  <c r="N4" i="1"/>
  <c r="W4" i="1"/>
  <c r="T4" i="1"/>
  <c r="F4" i="1" s="1" a="1"/>
  <c r="F4" i="1" s="1"/>
  <c r="P4" i="1"/>
  <c r="Q4" i="1"/>
  <c r="E4" i="1" s="1" a="1"/>
  <c r="E4" i="1" s="1"/>
  <c r="X4" i="1"/>
  <c r="Y4" i="1"/>
  <c r="O4" i="1"/>
  <c r="V4" i="1"/>
  <c r="L4" i="1"/>
  <c r="W28" i="1"/>
  <c r="U28" i="1"/>
  <c r="N28" i="1"/>
  <c r="T28" i="1"/>
  <c r="F28" i="1" s="1" a="1"/>
  <c r="F28" i="1" s="1"/>
  <c r="L28" i="1"/>
  <c r="P28" i="1"/>
  <c r="O28" i="1"/>
  <c r="Q28" i="1"/>
  <c r="E28" i="1" s="1" a="1"/>
  <c r="E28" i="1" s="1"/>
  <c r="V28" i="1"/>
  <c r="K28" i="1"/>
  <c r="X28" i="1"/>
  <c r="Y28" i="1"/>
  <c r="S28" i="1"/>
  <c r="M28" i="1"/>
  <c r="W27" i="1"/>
  <c r="Y27" i="1"/>
  <c r="M27" i="1"/>
  <c r="K27" i="1"/>
  <c r="S27" i="1"/>
  <c r="T27" i="1"/>
  <c r="F27" i="1" s="1" a="1"/>
  <c r="F27" i="1" s="1"/>
  <c r="L27" i="1"/>
  <c r="P27" i="1"/>
  <c r="V27" i="1"/>
  <c r="O27" i="1"/>
  <c r="X27" i="1"/>
  <c r="U27" i="1"/>
  <c r="N27" i="1"/>
  <c r="Q27" i="1"/>
  <c r="E27" i="1" s="1" a="1"/>
  <c r="E27" i="1" s="1"/>
  <c r="W172" i="1"/>
  <c r="O172" i="1"/>
  <c r="X172" i="1"/>
  <c r="M172" i="1"/>
  <c r="N172" i="1"/>
  <c r="Y172" i="1"/>
  <c r="Q172" i="1"/>
  <c r="E172" i="1" s="1" a="1"/>
  <c r="E172" i="1" s="1"/>
  <c r="V172" i="1"/>
  <c r="K172" i="1"/>
  <c r="U172" i="1"/>
  <c r="S172" i="1"/>
  <c r="T172" i="1"/>
  <c r="F172" i="1" s="1" a="1"/>
  <c r="F172" i="1" s="1"/>
  <c r="P172" i="1"/>
  <c r="L172" i="1"/>
  <c r="Y187" i="1"/>
  <c r="K187" i="1"/>
  <c r="Q187" i="1"/>
  <c r="E187" i="1" s="1" a="1"/>
  <c r="E187" i="1" s="1"/>
  <c r="L187" i="1"/>
  <c r="P187" i="1"/>
  <c r="U187" i="1"/>
  <c r="S187" i="1"/>
  <c r="W187" i="1"/>
  <c r="M187" i="1"/>
  <c r="N187" i="1"/>
  <c r="O187" i="1"/>
  <c r="T187" i="1"/>
  <c r="F187" i="1" s="1" a="1"/>
  <c r="F187" i="1" s="1"/>
  <c r="V187" i="1"/>
  <c r="X187" i="1"/>
  <c r="P237" i="1"/>
  <c r="Q237" i="1"/>
  <c r="E237" i="1" s="1" a="1"/>
  <c r="E237" i="1" s="1"/>
  <c r="L237" i="1"/>
  <c r="M237" i="1"/>
  <c r="S237" i="1"/>
  <c r="N237" i="1"/>
  <c r="K237" i="1"/>
  <c r="W237" i="1"/>
  <c r="V237" i="1"/>
  <c r="O237" i="1"/>
  <c r="Y237" i="1"/>
  <c r="T237" i="1"/>
  <c r="F237" i="1" s="1" a="1"/>
  <c r="F237" i="1" s="1"/>
  <c r="U237" i="1"/>
  <c r="X237" i="1"/>
  <c r="S47" i="1"/>
  <c r="M47" i="1"/>
  <c r="W47" i="1"/>
  <c r="T47" i="1"/>
  <c r="F47" i="1" s="1" a="1"/>
  <c r="F47" i="1" s="1"/>
  <c r="V47" i="1"/>
  <c r="X47" i="1"/>
  <c r="N47" i="1"/>
  <c r="Q47" i="1"/>
  <c r="E47" i="1" s="1" a="1"/>
  <c r="E47" i="1" s="1"/>
  <c r="O47" i="1"/>
  <c r="K47" i="1"/>
  <c r="P47" i="1"/>
  <c r="L47" i="1"/>
  <c r="U47" i="1"/>
  <c r="Y47" i="1"/>
  <c r="D286" i="1"/>
  <c r="D166" i="1"/>
  <c r="D59" i="1"/>
  <c r="D99" i="1"/>
  <c r="D165" i="1"/>
  <c r="D109" i="1"/>
  <c r="M17" i="5" a="1"/>
  <c r="J15" i="5" a="1"/>
  <c r="O16" i="5" a="1"/>
  <c r="J16" i="5" a="1"/>
  <c r="L17" i="5" a="1"/>
  <c r="N15" i="5" a="1"/>
  <c r="K16" i="5" a="1"/>
  <c r="M16" i="5" a="1"/>
  <c r="M15" i="5" a="1"/>
  <c r="J17" i="5" a="1"/>
  <c r="L16" i="5" a="1"/>
  <c r="O17" i="5" a="1"/>
  <c r="O15" i="5" a="1"/>
  <c r="AE237" i="9" l="1"/>
  <c r="D76" i="1"/>
  <c r="D281" i="1"/>
  <c r="D247" i="9"/>
  <c r="D84" i="1"/>
  <c r="D309" i="1"/>
  <c r="AE247" i="9"/>
  <c r="AD255" i="1"/>
  <c r="AM9" i="2"/>
  <c r="D249" i="1"/>
  <c r="M17" i="5"/>
  <c r="J17" i="5"/>
  <c r="J16" i="5"/>
  <c r="L17" i="5"/>
  <c r="M16" i="5"/>
  <c r="N15" i="5"/>
  <c r="L16" i="5"/>
  <c r="O17" i="5"/>
  <c r="M15" i="5"/>
  <c r="O15" i="5"/>
  <c r="O16" i="5"/>
  <c r="K16" i="5"/>
  <c r="J15" i="5"/>
  <c r="AD8" i="1"/>
  <c r="AM533" i="2"/>
  <c r="AE177" i="9"/>
  <c r="AE233" i="9"/>
  <c r="AM208" i="2"/>
  <c r="D254" i="1"/>
  <c r="D34" i="1"/>
  <c r="D269" i="1"/>
  <c r="D205" i="1"/>
  <c r="D12" i="1"/>
  <c r="D228" i="1"/>
  <c r="D279" i="1"/>
  <c r="D70" i="1"/>
  <c r="D32" i="1"/>
  <c r="D300" i="1"/>
  <c r="AM510" i="2"/>
  <c r="AE286" i="9"/>
  <c r="D39" i="1"/>
  <c r="D121" i="1"/>
  <c r="D133" i="1"/>
  <c r="D266" i="1"/>
  <c r="AM587" i="2"/>
  <c r="D293" i="1"/>
  <c r="AM69" i="2"/>
  <c r="AM545" i="2"/>
  <c r="AM476" i="2"/>
  <c r="AM388" i="2"/>
  <c r="AM79" i="2"/>
  <c r="AM430" i="2"/>
  <c r="AM277" i="2"/>
  <c r="D31" i="9"/>
  <c r="AM30" i="2"/>
  <c r="AM395" i="2"/>
  <c r="AM636" i="2"/>
  <c r="AM432" i="2"/>
  <c r="AE31" i="9"/>
  <c r="AM193" i="2"/>
  <c r="AM387" i="2"/>
  <c r="AM496" i="2"/>
  <c r="AM514" i="2"/>
  <c r="AM495" i="2"/>
  <c r="AM25" i="2"/>
  <c r="AM242" i="2"/>
  <c r="AM647" i="2"/>
  <c r="AM299" i="2"/>
  <c r="D301" i="1"/>
  <c r="D297" i="1"/>
  <c r="AM455" i="2"/>
  <c r="D125" i="9"/>
  <c r="AE125" i="9"/>
  <c r="D178" i="1"/>
  <c r="D310" i="1"/>
  <c r="AG63" i="5"/>
  <c r="AG90" i="5"/>
  <c r="AG41" i="5"/>
  <c r="AG91" i="5"/>
  <c r="AG69" i="5"/>
  <c r="AG21" i="5"/>
  <c r="AG42" i="5"/>
  <c r="AG54" i="5"/>
  <c r="AG95" i="5"/>
  <c r="AG70" i="5"/>
  <c r="AG76" i="5"/>
  <c r="AG45" i="5"/>
  <c r="AG33" i="5"/>
  <c r="AG43" i="5"/>
  <c r="AG92" i="5"/>
  <c r="AG87" i="5"/>
  <c r="AG84" i="5"/>
  <c r="AG34" i="5"/>
  <c r="AG17" i="5"/>
  <c r="AG66" i="5"/>
  <c r="AG71" i="5"/>
  <c r="AG50" i="5"/>
  <c r="AG62" i="5"/>
  <c r="AG31" i="5"/>
  <c r="AG22" i="5"/>
  <c r="AG73" i="5"/>
  <c r="AG49" i="5"/>
  <c r="AG26" i="5"/>
  <c r="AG60" i="5"/>
  <c r="AG46" i="5"/>
  <c r="AG77" i="5"/>
  <c r="AG20" i="5"/>
  <c r="AG52" i="5"/>
  <c r="AG29" i="5"/>
  <c r="AG78" i="5"/>
  <c r="AG58" i="5"/>
  <c r="AG24" i="5"/>
  <c r="AG19" i="5"/>
  <c r="AG51" i="5"/>
  <c r="AG35" i="5"/>
  <c r="AG82" i="5"/>
  <c r="AG72" i="5"/>
  <c r="AG57" i="5"/>
  <c r="AG36" i="5"/>
  <c r="AG53" i="5"/>
  <c r="AG30" i="5"/>
  <c r="AG80" i="5"/>
  <c r="AG48" i="5"/>
  <c r="AG25" i="5"/>
  <c r="AG74" i="5"/>
  <c r="AG32" i="5"/>
  <c r="AG56" i="5"/>
  <c r="AG96" i="5"/>
  <c r="AG59" i="5"/>
  <c r="AG64" i="5"/>
  <c r="AG86" i="5"/>
  <c r="AG27" i="5"/>
  <c r="AG23" i="5"/>
  <c r="AG37" i="5"/>
  <c r="AG61" i="5"/>
  <c r="AG38" i="5"/>
  <c r="AG79" i="5"/>
  <c r="AG28" i="5"/>
  <c r="AG85" i="5"/>
  <c r="AG44" i="5"/>
  <c r="AG68" i="5"/>
  <c r="AG89" i="5"/>
  <c r="AG67" i="5"/>
  <c r="AG83" i="5"/>
  <c r="AG94" i="5"/>
  <c r="AG81" i="5"/>
  <c r="AG39" i="5"/>
  <c r="AG55" i="5"/>
  <c r="AG40" i="5"/>
  <c r="AG88" i="5"/>
  <c r="AG65" i="5"/>
  <c r="AG47" i="5"/>
  <c r="AG15" i="5"/>
  <c r="AG75" i="5"/>
  <c r="AG16" i="5"/>
  <c r="AG93" i="5"/>
  <c r="D295" i="1"/>
  <c r="AD121" i="1"/>
  <c r="AE57" i="9"/>
  <c r="AD230" i="1"/>
  <c r="AE264" i="9"/>
  <c r="AD181" i="1"/>
  <c r="AE59" i="9"/>
  <c r="AD283" i="1"/>
  <c r="AE137" i="9"/>
  <c r="AD302" i="1"/>
  <c r="AE163" i="9"/>
  <c r="AD178" i="1"/>
  <c r="AE201" i="9"/>
  <c r="AD70" i="1"/>
  <c r="AE223" i="9"/>
  <c r="AD171" i="1"/>
  <c r="AE198" i="9"/>
  <c r="AD277" i="1"/>
  <c r="AE115" i="9"/>
  <c r="AD84" i="1"/>
  <c r="AE89" i="9"/>
  <c r="AD209" i="1"/>
  <c r="AE235" i="9"/>
  <c r="AD136" i="1"/>
  <c r="AE221" i="9"/>
  <c r="AD295" i="1"/>
  <c r="AE294" i="9"/>
  <c r="AD78" i="1"/>
  <c r="AE219" i="9"/>
  <c r="AD265" i="1"/>
  <c r="AE224" i="9"/>
  <c r="AD76" i="1"/>
  <c r="AE274" i="9"/>
  <c r="AD14" i="1"/>
  <c r="AE14" i="9"/>
  <c r="AD299" i="1"/>
  <c r="AE199" i="9"/>
  <c r="AD157" i="1"/>
  <c r="AE207" i="9"/>
  <c r="AD300" i="1"/>
  <c r="AE165" i="9"/>
  <c r="AD306" i="1"/>
  <c r="AE254" i="9"/>
  <c r="AD250" i="1"/>
  <c r="AE101" i="9"/>
  <c r="AD281" i="1"/>
  <c r="AE180" i="9"/>
  <c r="AD34" i="1"/>
  <c r="AE241" i="9"/>
  <c r="AD254" i="1"/>
  <c r="AE7" i="9"/>
  <c r="AD12" i="1"/>
  <c r="AE271" i="9"/>
  <c r="AD240" i="1"/>
  <c r="AE246" i="9"/>
  <c r="AD310" i="1"/>
  <c r="AE117" i="9"/>
  <c r="AD164" i="1"/>
  <c r="AE12" i="9"/>
  <c r="AD42" i="1"/>
  <c r="AE139" i="9"/>
  <c r="AD297" i="1"/>
  <c r="AE103" i="9"/>
  <c r="AD158" i="1"/>
  <c r="AE208" i="9"/>
  <c r="AD296" i="1"/>
  <c r="AE126" i="9"/>
  <c r="AD301" i="1"/>
  <c r="AE104" i="9"/>
  <c r="AD275" i="1"/>
  <c r="AE114" i="9"/>
  <c r="AD232" i="1"/>
  <c r="AE291" i="9"/>
  <c r="AD269" i="1"/>
  <c r="AE112" i="9"/>
  <c r="AD276" i="1"/>
  <c r="AE305" i="9"/>
  <c r="AD208" i="1"/>
  <c r="AE245" i="9"/>
  <c r="AD228" i="1"/>
  <c r="AE257" i="9"/>
  <c r="AD143" i="1"/>
  <c r="AE122" i="9"/>
  <c r="AD39" i="1"/>
  <c r="AE169" i="9"/>
  <c r="AD113" i="1"/>
  <c r="AE5" i="9"/>
  <c r="AD262" i="1"/>
  <c r="AE49" i="9"/>
  <c r="AD298" i="1"/>
  <c r="AE162" i="9"/>
  <c r="AD245" i="1"/>
  <c r="AE63" i="9"/>
  <c r="AD263" i="1"/>
  <c r="AE292" i="9"/>
  <c r="AD17" i="1"/>
  <c r="AE72" i="9"/>
  <c r="AD9" i="1"/>
  <c r="AE178" i="9"/>
  <c r="AD266" i="1"/>
  <c r="AE293" i="9"/>
  <c r="AD205" i="1"/>
  <c r="AE138" i="9"/>
  <c r="AD26" i="1"/>
  <c r="AE127" i="9"/>
  <c r="AD32" i="1"/>
  <c r="AE239" i="9"/>
  <c r="AD282" i="1"/>
  <c r="AE181" i="9"/>
  <c r="AD89" i="1"/>
  <c r="AE83" i="9"/>
  <c r="AD249" i="1"/>
  <c r="AE228" i="9"/>
  <c r="AD180" i="1"/>
  <c r="AE58" i="9"/>
  <c r="AD129" i="1"/>
  <c r="AE53" i="9"/>
  <c r="AD239" i="1"/>
  <c r="AE76" i="9"/>
  <c r="AD155" i="1"/>
  <c r="AE140" i="9"/>
  <c r="AD304" i="1"/>
  <c r="AE164" i="9"/>
  <c r="AD279" i="1"/>
  <c r="AE244" i="9"/>
  <c r="AD185" i="1"/>
  <c r="AE109" i="9"/>
  <c r="AD305" i="1"/>
  <c r="AE168" i="9"/>
  <c r="AD293" i="1"/>
  <c r="AE151" i="9"/>
  <c r="AD92" i="1"/>
  <c r="AE90" i="9"/>
  <c r="AD309" i="1"/>
  <c r="AE278" i="9"/>
  <c r="AH30" i="5"/>
  <c r="AH37" i="5"/>
  <c r="AJ71" i="5"/>
  <c r="AI66" i="5"/>
  <c r="AH61" i="5"/>
  <c r="AH82" i="5"/>
  <c r="AJ60" i="5"/>
  <c r="AI39" i="5"/>
  <c r="AH18" i="5"/>
  <c r="AH79" i="5"/>
  <c r="AJ57" i="5"/>
  <c r="AJ33" i="5"/>
  <c r="AJ86" i="5"/>
  <c r="AI57" i="5"/>
  <c r="AJ30" i="5"/>
  <c r="AJ83" i="5"/>
  <c r="AI54" i="5"/>
  <c r="AH70" i="5"/>
  <c r="AJ55" i="5"/>
  <c r="AI50" i="5"/>
  <c r="AH45" i="5"/>
  <c r="AJ39" i="5"/>
  <c r="AI79" i="5"/>
  <c r="AH58" i="5"/>
  <c r="AJ36" i="5"/>
  <c r="AH15" i="5"/>
  <c r="AI76" i="5"/>
  <c r="AH55" i="5"/>
  <c r="AI28" i="5"/>
  <c r="AI81" i="5"/>
  <c r="AJ54" i="5"/>
  <c r="AI25" i="5"/>
  <c r="AI78" i="5"/>
  <c r="AJ51" i="5"/>
  <c r="AI51" i="5"/>
  <c r="AI34" i="5"/>
  <c r="AH29" i="5"/>
  <c r="AJ23" i="5"/>
  <c r="AI18" i="5"/>
  <c r="AJ76" i="5"/>
  <c r="AI55" i="5"/>
  <c r="AH34" i="5"/>
  <c r="AH95" i="5"/>
  <c r="AJ73" i="5"/>
  <c r="AI52" i="5"/>
  <c r="AJ25" i="5"/>
  <c r="AJ78" i="5"/>
  <c r="AH52" i="5"/>
  <c r="AJ22" i="5"/>
  <c r="AJ75" i="5"/>
  <c r="AH49" i="5"/>
  <c r="AJ48" i="5"/>
  <c r="AJ95" i="5"/>
  <c r="AI90" i="5"/>
  <c r="AH85" i="5"/>
  <c r="AI95" i="5"/>
  <c r="AH74" i="5"/>
  <c r="AJ52" i="5"/>
  <c r="AI31" i="5"/>
  <c r="AI92" i="5"/>
  <c r="AH71" i="5"/>
  <c r="AJ49" i="5"/>
  <c r="AI20" i="5"/>
  <c r="AH76" i="5"/>
  <c r="AJ46" i="5"/>
  <c r="AI17" i="5"/>
  <c r="AH73" i="5"/>
  <c r="AH33" i="5"/>
  <c r="AI21" i="5"/>
  <c r="AJ42" i="5"/>
  <c r="AH64" i="5"/>
  <c r="AI85" i="5"/>
  <c r="AI24" i="5"/>
  <c r="AJ45" i="5"/>
  <c r="AH67" i="5"/>
  <c r="AI88" i="5"/>
  <c r="AH24" i="5"/>
  <c r="AI45" i="5"/>
  <c r="AJ66" i="5"/>
  <c r="AH88" i="5"/>
  <c r="AH27" i="5"/>
  <c r="AJ26" i="5"/>
  <c r="AH48" i="5"/>
  <c r="AI69" i="5"/>
  <c r="AJ90" i="5"/>
  <c r="AJ29" i="5"/>
  <c r="AH51" i="5"/>
  <c r="AI72" i="5"/>
  <c r="AJ93" i="5"/>
  <c r="AJ32" i="5"/>
  <c r="AH54" i="5"/>
  <c r="AI75" i="5"/>
  <c r="AJ96" i="5"/>
  <c r="AJ35" i="5"/>
  <c r="AI29" i="5"/>
  <c r="AJ50" i="5"/>
  <c r="AH72" i="5"/>
  <c r="AI93" i="5"/>
  <c r="AI32" i="5"/>
  <c r="AJ53" i="5"/>
  <c r="AH75" i="5"/>
  <c r="AI96" i="5"/>
  <c r="AI35" i="5"/>
  <c r="AJ56" i="5"/>
  <c r="AH78" i="5"/>
  <c r="AH17" i="5"/>
  <c r="AI38" i="5"/>
  <c r="AJ59" i="5"/>
  <c r="AH81" i="5"/>
  <c r="AH20" i="5"/>
  <c r="AI41" i="5"/>
  <c r="AJ62" i="5"/>
  <c r="AH84" i="5"/>
  <c r="AH23" i="5"/>
  <c r="AI44" i="5"/>
  <c r="AH32" i="5"/>
  <c r="AI53" i="5"/>
  <c r="AJ74" i="5"/>
  <c r="AH96" i="5"/>
  <c r="AH35" i="5"/>
  <c r="AI56" i="5"/>
  <c r="AJ77" i="5"/>
  <c r="AJ16" i="5"/>
  <c r="AH38" i="5"/>
  <c r="AI59" i="5"/>
  <c r="AJ80" i="5"/>
  <c r="AJ19" i="5"/>
  <c r="AH41" i="5"/>
  <c r="AJ34" i="5"/>
  <c r="AH56" i="5"/>
  <c r="AI77" i="5"/>
  <c r="AI16" i="5"/>
  <c r="AJ37" i="5"/>
  <c r="AH59" i="5"/>
  <c r="AI80" i="5"/>
  <c r="AI19" i="5"/>
  <c r="AJ40" i="5"/>
  <c r="AH62" i="5"/>
  <c r="AI83" i="5"/>
  <c r="AI22" i="5"/>
  <c r="AJ43" i="5"/>
  <c r="AH16" i="5"/>
  <c r="AI37" i="5"/>
  <c r="AJ58" i="5"/>
  <c r="AH80" i="5"/>
  <c r="AH19" i="5"/>
  <c r="AI40" i="5"/>
  <c r="AJ61" i="5"/>
  <c r="AH83" i="5"/>
  <c r="AH22" i="5"/>
  <c r="AI43" i="5"/>
  <c r="AJ64" i="5"/>
  <c r="AH86" i="5"/>
  <c r="AH25" i="5"/>
  <c r="AI46" i="5"/>
  <c r="AJ67" i="5"/>
  <c r="AH89" i="5"/>
  <c r="AH28" i="5"/>
  <c r="AI49" i="5"/>
  <c r="AJ70" i="5"/>
  <c r="AH92" i="5"/>
  <c r="AH31" i="5"/>
  <c r="AJ18" i="5"/>
  <c r="AH40" i="5"/>
  <c r="AI61" i="5"/>
  <c r="AJ82" i="5"/>
  <c r="AJ21" i="5"/>
  <c r="AH43" i="5"/>
  <c r="AI64" i="5"/>
  <c r="AJ85" i="5"/>
  <c r="AJ24" i="5"/>
  <c r="AH46" i="5"/>
  <c r="AI67" i="5"/>
  <c r="AJ88" i="5"/>
  <c r="AJ27" i="5"/>
  <c r="AI74" i="5"/>
  <c r="AH69" i="5"/>
  <c r="AJ63" i="5"/>
  <c r="AJ92" i="5"/>
  <c r="AI71" i="5"/>
  <c r="AH50" i="5"/>
  <c r="AJ28" i="5"/>
  <c r="AJ89" i="5"/>
  <c r="AI68" i="5"/>
  <c r="AH47" i="5"/>
  <c r="AJ17" i="5"/>
  <c r="AI73" i="5"/>
  <c r="AH44" i="5"/>
  <c r="AJ15" i="5"/>
  <c r="AI70" i="5"/>
  <c r="AI30" i="5"/>
  <c r="AI27" i="5"/>
  <c r="AL17" i="5"/>
  <c r="AK30" i="5"/>
  <c r="AL22" i="5"/>
  <c r="AL54" i="5"/>
  <c r="AL86" i="5"/>
  <c r="AL19" i="5"/>
  <c r="AK40" i="5"/>
  <c r="AK58" i="5"/>
  <c r="AK95" i="5"/>
  <c r="AK68" i="5"/>
  <c r="AL36" i="5"/>
  <c r="AL77" i="5"/>
  <c r="AL49" i="5"/>
  <c r="AL87" i="5"/>
  <c r="AL60" i="5"/>
  <c r="AL15" i="5"/>
  <c r="AK70" i="5"/>
  <c r="AL61" i="5"/>
  <c r="AK47" i="5"/>
  <c r="AL52" i="5"/>
  <c r="AL57" i="5"/>
  <c r="AL21" i="5"/>
  <c r="AK34" i="5"/>
  <c r="AL26" i="5"/>
  <c r="AL58" i="5"/>
  <c r="AL90" i="5"/>
  <c r="AL23" i="5"/>
  <c r="AK44" i="5"/>
  <c r="AK63" i="5"/>
  <c r="AL24" i="5"/>
  <c r="AL72" i="5"/>
  <c r="AK43" i="5"/>
  <c r="AK82" i="5"/>
  <c r="AL55" i="5"/>
  <c r="AK92" i="5"/>
  <c r="AK65" i="5"/>
  <c r="AK29" i="5"/>
  <c r="AK75" i="5"/>
  <c r="AK80" i="5"/>
  <c r="AK67" i="5"/>
  <c r="AL71" i="5"/>
  <c r="AK76" i="5"/>
  <c r="AL25" i="5"/>
  <c r="AK38" i="5"/>
  <c r="AL30" i="5"/>
  <c r="AL62" i="5"/>
  <c r="AL94" i="5"/>
  <c r="AK16" i="5"/>
  <c r="AK48" i="5"/>
  <c r="AL67" i="5"/>
  <c r="AL35" i="5"/>
  <c r="AK77" i="5"/>
  <c r="AK49" i="5"/>
  <c r="AK87" i="5"/>
  <c r="AK60" i="5"/>
  <c r="AL96" i="5"/>
  <c r="AL69" i="5"/>
  <c r="AK39" i="5"/>
  <c r="AL79" i="5"/>
  <c r="AL40" i="5"/>
  <c r="AK85" i="5"/>
  <c r="AL89" i="5"/>
  <c r="AK94" i="5"/>
  <c r="AL29" i="5"/>
  <c r="AK42" i="5"/>
  <c r="AL34" i="5"/>
  <c r="AL66" i="5"/>
  <c r="AK19" i="5"/>
  <c r="AK20" i="5"/>
  <c r="AK21" i="5"/>
  <c r="AK72" i="5"/>
  <c r="AL41" i="5"/>
  <c r="AL81" i="5"/>
  <c r="AK55" i="5"/>
  <c r="AL91" i="5"/>
  <c r="AL64" i="5"/>
  <c r="AL28" i="5"/>
  <c r="AK74" i="5"/>
  <c r="AK45" i="5"/>
  <c r="AK84" i="5"/>
  <c r="AK62" i="5"/>
  <c r="AL16" i="5"/>
  <c r="AL31" i="5"/>
  <c r="AL33" i="5"/>
  <c r="AK46" i="5"/>
  <c r="AL38" i="5"/>
  <c r="AL70" i="5"/>
  <c r="AK23" i="5"/>
  <c r="AK24" i="5"/>
  <c r="AK33" i="5"/>
  <c r="AL76" i="5"/>
  <c r="AL48" i="5"/>
  <c r="AK86" i="5"/>
  <c r="AL59" i="5"/>
  <c r="AK96" i="5"/>
  <c r="AK69" i="5"/>
  <c r="AL37" i="5"/>
  <c r="AK79" i="5"/>
  <c r="AL51" i="5"/>
  <c r="AL88" i="5"/>
  <c r="AL80" i="5"/>
  <c r="AK52" i="5"/>
  <c r="AK57" i="5"/>
  <c r="AK18" i="5"/>
  <c r="AK50" i="5"/>
  <c r="AL42" i="5"/>
  <c r="AL74" i="5"/>
  <c r="AK27" i="5"/>
  <c r="AK28" i="5"/>
  <c r="AK41" i="5"/>
  <c r="AK81" i="5"/>
  <c r="AL53" i="5"/>
  <c r="AK91" i="5"/>
  <c r="AK64" i="5"/>
  <c r="AL27" i="5"/>
  <c r="AL73" i="5"/>
  <c r="AL44" i="5"/>
  <c r="AL83" i="5"/>
  <c r="AL56" i="5"/>
  <c r="AK93" i="5"/>
  <c r="AL45" i="5"/>
  <c r="AK71" i="5"/>
  <c r="AL75" i="5"/>
  <c r="AK22" i="5"/>
  <c r="AK54" i="5"/>
  <c r="AL46" i="5"/>
  <c r="AL78" i="5"/>
  <c r="AK31" i="5"/>
  <c r="AK32" i="5"/>
  <c r="AL47" i="5"/>
  <c r="AL85" i="5"/>
  <c r="AK59" i="5"/>
  <c r="AL95" i="5"/>
  <c r="AL68" i="5"/>
  <c r="AK37" i="5"/>
  <c r="AK78" i="5"/>
  <c r="AK51" i="5"/>
  <c r="AK88" i="5"/>
  <c r="AK61" i="5"/>
  <c r="AK15" i="5"/>
  <c r="AK66" i="5"/>
  <c r="AK89" i="5"/>
  <c r="AL93" i="5"/>
  <c r="AK17" i="5"/>
  <c r="AK26" i="5"/>
  <c r="AL18" i="5"/>
  <c r="AL50" i="5"/>
  <c r="AL82" i="5"/>
  <c r="AK35" i="5"/>
  <c r="AK36" i="5"/>
  <c r="AK53" i="5"/>
  <c r="AK90" i="5"/>
  <c r="AL63" i="5"/>
  <c r="AK25" i="5"/>
  <c r="AK73" i="5"/>
  <c r="AL43" i="5"/>
  <c r="AK83" i="5"/>
  <c r="AK56" i="5"/>
  <c r="AL92" i="5"/>
  <c r="AL65" i="5"/>
  <c r="AL39" i="5"/>
  <c r="AL84" i="5"/>
  <c r="AL20" i="5"/>
  <c r="AL32" i="5"/>
  <c r="AJ79" i="5"/>
  <c r="AH53" i="5"/>
  <c r="AJ47" i="5"/>
  <c r="AI42" i="5"/>
  <c r="AH90" i="5"/>
  <c r="AJ68" i="5"/>
  <c r="AI47" i="5"/>
  <c r="AH26" i="5"/>
  <c r="AH87" i="5"/>
  <c r="AJ65" i="5"/>
  <c r="AJ41" i="5"/>
  <c r="AI15" i="5"/>
  <c r="AH68" i="5"/>
  <c r="AJ38" i="5"/>
  <c r="AI94" i="5"/>
  <c r="AH65" i="5"/>
  <c r="AH94" i="5"/>
  <c r="AH91" i="5"/>
  <c r="AH77" i="5"/>
  <c r="AJ31" i="5"/>
  <c r="AI26" i="5"/>
  <c r="AH21" i="5"/>
  <c r="AI87" i="5"/>
  <c r="AH66" i="5"/>
  <c r="AJ44" i="5"/>
  <c r="AI23" i="5"/>
  <c r="AI84" i="5"/>
  <c r="AH63" i="5"/>
  <c r="AH39" i="5"/>
  <c r="AJ94" i="5"/>
  <c r="AI65" i="5"/>
  <c r="AH36" i="5"/>
  <c r="AJ91" i="5"/>
  <c r="AI62" i="5"/>
  <c r="AI91" i="5"/>
  <c r="AJ69" i="5"/>
  <c r="AI58" i="5"/>
  <c r="AH93" i="5"/>
  <c r="AJ87" i="5"/>
  <c r="AI82" i="5"/>
  <c r="AJ84" i="5"/>
  <c r="AI63" i="5"/>
  <c r="AH42" i="5"/>
  <c r="AJ20" i="5"/>
  <c r="AJ81" i="5"/>
  <c r="AI60" i="5"/>
  <c r="AI36" i="5"/>
  <c r="AI89" i="5"/>
  <c r="AH60" i="5"/>
  <c r="AI33" i="5"/>
  <c r="AI86" i="5"/>
  <c r="AH57" i="5"/>
  <c r="AJ72" i="5"/>
  <c r="AI48" i="5"/>
  <c r="D155" i="1"/>
  <c r="D89" i="1"/>
  <c r="D129" i="1"/>
  <c r="D150" i="1"/>
  <c r="D250" i="1"/>
  <c r="D262" i="1"/>
  <c r="D275" i="1"/>
  <c r="D263" i="1"/>
  <c r="D282" i="1"/>
  <c r="D180" i="1"/>
  <c r="D199" i="9"/>
  <c r="D157" i="1"/>
  <c r="D277" i="1"/>
  <c r="D143" i="1"/>
  <c r="D42" i="1"/>
  <c r="D221" i="1"/>
  <c r="D306" i="1"/>
  <c r="AR25" i="5"/>
  <c r="D291" i="9"/>
  <c r="D245" i="9"/>
  <c r="D151" i="9"/>
  <c r="D53" i="9"/>
  <c r="D72" i="9"/>
  <c r="D103" i="9"/>
  <c r="D114" i="9"/>
  <c r="D58" i="9"/>
  <c r="D264" i="9"/>
  <c r="D305" i="9"/>
  <c r="D76" i="9"/>
  <c r="D178" i="9"/>
  <c r="D117" i="9"/>
  <c r="D14" i="9"/>
  <c r="D241" i="9"/>
  <c r="D49" i="9"/>
  <c r="D278" i="9"/>
  <c r="D101" i="9"/>
  <c r="D181" i="9"/>
  <c r="D109" i="9"/>
  <c r="D165" i="9"/>
  <c r="D63" i="9"/>
  <c r="D180" i="9"/>
  <c r="D169" i="9"/>
  <c r="D223" i="9"/>
  <c r="D207" i="9"/>
  <c r="D221" i="9"/>
  <c r="D137" i="9"/>
  <c r="D257" i="9"/>
  <c r="D198" i="9"/>
  <c r="D162" i="9"/>
  <c r="D219" i="9"/>
  <c r="D127" i="9"/>
  <c r="D208" i="9"/>
  <c r="D126" i="9"/>
  <c r="D294" i="9"/>
  <c r="D122" i="9"/>
  <c r="D292" i="9"/>
  <c r="D254" i="9"/>
  <c r="D12" i="9"/>
  <c r="D139" i="9"/>
  <c r="D59" i="9"/>
  <c r="D163" i="9"/>
  <c r="D274" i="9"/>
  <c r="D140" i="9"/>
  <c r="D5" i="9"/>
  <c r="D112" i="9"/>
  <c r="D83" i="9"/>
  <c r="D201" i="9"/>
  <c r="D164" i="9"/>
  <c r="D89" i="9"/>
  <c r="D239" i="9"/>
  <c r="D90" i="9"/>
  <c r="D246" i="9"/>
  <c r="D224" i="9"/>
  <c r="D104" i="9"/>
  <c r="D57" i="9"/>
  <c r="D6" i="9"/>
  <c r="D293" i="9"/>
  <c r="D115" i="9"/>
  <c r="D168" i="9"/>
  <c r="D91" i="9"/>
  <c r="D228" i="9"/>
  <c r="D138" i="9"/>
  <c r="D244" i="9"/>
  <c r="AO90" i="5"/>
  <c r="D166" i="9"/>
  <c r="D7" i="9"/>
  <c r="D235" i="9"/>
  <c r="D271" i="9"/>
  <c r="D302" i="1"/>
  <c r="D299" i="1"/>
  <c r="D298" i="1"/>
  <c r="D305" i="1"/>
  <c r="D209" i="1"/>
  <c r="D23" i="1"/>
  <c r="D56" i="1"/>
  <c r="D18" i="1"/>
  <c r="D224" i="1"/>
  <c r="D81" i="1"/>
  <c r="D231" i="1"/>
  <c r="D110" i="1"/>
  <c r="D213" i="1"/>
  <c r="D229" i="1"/>
  <c r="D233" i="1"/>
  <c r="D27" i="1"/>
  <c r="D4" i="1"/>
  <c r="D146" i="1"/>
  <c r="D237" i="1"/>
  <c r="D47" i="1"/>
  <c r="D172" i="1"/>
  <c r="D118" i="1"/>
  <c r="D187" i="1"/>
  <c r="D28" i="1"/>
  <c r="D73" i="1"/>
  <c r="D149" i="1"/>
  <c r="D195" i="1"/>
  <c r="T6" i="5" l="1"/>
  <c r="S6" i="5"/>
  <c r="V6" i="5"/>
  <c r="R6" i="5"/>
  <c r="U6" i="5"/>
  <c r="Q6" i="5"/>
  <c r="AR71" i="5"/>
  <c r="AP64" i="5"/>
  <c r="AO82" i="5"/>
  <c r="AR34" i="5"/>
  <c r="AP75" i="5"/>
  <c r="AO88" i="5"/>
  <c r="AO38" i="5"/>
  <c r="AR91" i="5"/>
  <c r="AO87" i="5"/>
  <c r="AR57" i="5"/>
  <c r="AP22" i="5"/>
  <c r="AP32" i="5"/>
  <c r="AP87" i="5"/>
  <c r="AO69" i="5"/>
  <c r="AR43" i="5"/>
  <c r="AP61" i="5"/>
  <c r="AP76" i="5"/>
  <c r="AO23" i="5"/>
  <c r="AR94" i="5"/>
  <c r="AR55" i="5"/>
  <c r="AP39" i="5"/>
  <c r="AO21" i="5"/>
  <c r="AR37" i="5"/>
  <c r="AP74" i="5"/>
  <c r="AO25" i="5"/>
  <c r="AR20" i="5"/>
  <c r="AR88" i="5"/>
  <c r="AP21" i="5"/>
  <c r="AP36" i="5"/>
  <c r="AO47" i="5"/>
  <c r="AR75" i="5"/>
  <c r="AP15" i="5"/>
  <c r="AP93" i="5"/>
  <c r="AO55" i="5"/>
  <c r="AR84" i="5"/>
  <c r="AR23" i="5"/>
  <c r="AO56" i="5"/>
  <c r="AR40" i="5"/>
  <c r="AP73" i="5"/>
  <c r="AO76" i="5"/>
  <c r="AR38" i="5"/>
  <c r="AP86" i="5"/>
  <c r="AO50" i="5"/>
  <c r="AR64" i="5"/>
  <c r="AP25" i="5"/>
  <c r="AO28" i="5"/>
  <c r="AR73" i="5"/>
  <c r="AP38" i="5"/>
  <c r="AP48" i="5"/>
  <c r="AO85" i="5"/>
  <c r="AR15" i="5"/>
  <c r="AP51" i="5"/>
  <c r="AO75" i="5"/>
  <c r="AO95" i="5"/>
  <c r="AR70" i="5"/>
  <c r="AP91" i="5"/>
  <c r="AP85" i="5"/>
  <c r="AR24" i="5"/>
  <c r="AP57" i="5"/>
  <c r="AO60" i="5"/>
  <c r="AR41" i="5"/>
  <c r="AR87" i="5"/>
  <c r="AP16" i="5"/>
  <c r="AP71" i="5"/>
  <c r="AO53" i="5"/>
  <c r="AR69" i="5"/>
  <c r="AP19" i="5"/>
  <c r="AO43" i="5"/>
  <c r="AO57" i="5"/>
  <c r="AR35" i="5"/>
  <c r="AP53" i="5"/>
  <c r="AP68" i="5"/>
  <c r="AR21" i="5"/>
  <c r="AP90" i="5"/>
  <c r="AP58" i="5"/>
  <c r="AP89" i="5"/>
  <c r="AO92" i="5"/>
  <c r="AR54" i="5"/>
  <c r="AP20" i="5"/>
  <c r="AO66" i="5"/>
  <c r="AR60" i="5"/>
  <c r="AR74" i="5"/>
  <c r="AP42" i="5"/>
  <c r="AO32" i="5"/>
  <c r="AO54" i="5"/>
  <c r="AO84" i="5"/>
  <c r="AR67" i="5"/>
  <c r="AP96" i="5"/>
  <c r="AP49" i="5"/>
  <c r="AR53" i="5"/>
  <c r="AO27" i="5"/>
  <c r="AO41" i="5"/>
  <c r="AR22" i="5"/>
  <c r="AP70" i="5"/>
  <c r="AP80" i="5"/>
  <c r="AO34" i="5"/>
  <c r="AR28" i="5"/>
  <c r="AR42" i="5"/>
  <c r="AP83" i="5"/>
  <c r="AO96" i="5"/>
  <c r="AO46" i="5"/>
  <c r="AR56" i="5"/>
  <c r="AP17" i="5"/>
  <c r="AR85" i="5"/>
  <c r="AP35" i="5"/>
  <c r="AP92" i="5"/>
  <c r="AO59" i="5"/>
  <c r="AO73" i="5"/>
  <c r="AR51" i="5"/>
  <c r="AP69" i="5"/>
  <c r="AP84" i="5"/>
  <c r="AO31" i="5"/>
  <c r="AR17" i="5"/>
  <c r="AR63" i="5"/>
  <c r="AP47" i="5"/>
  <c r="AO29" i="5"/>
  <c r="AP54" i="5"/>
  <c r="AO65" i="5"/>
  <c r="AR78" i="5"/>
  <c r="AR16" i="5"/>
  <c r="AP82" i="5"/>
  <c r="AO83" i="5"/>
  <c r="AR26" i="5"/>
  <c r="AP67" i="5"/>
  <c r="AO91" i="5"/>
  <c r="AO30" i="5"/>
  <c r="AR19" i="5"/>
  <c r="AP37" i="5"/>
  <c r="AP52" i="5"/>
  <c r="AO71" i="5"/>
  <c r="AR92" i="5"/>
  <c r="AR31" i="5"/>
  <c r="AO64" i="5"/>
  <c r="AR48" i="5"/>
  <c r="AP81" i="5"/>
  <c r="AR44" i="5"/>
  <c r="AR58" i="5"/>
  <c r="AP26" i="5"/>
  <c r="AO16" i="5"/>
  <c r="AO62" i="5"/>
  <c r="AR72" i="5"/>
  <c r="AP33" i="5"/>
  <c r="AO36" i="5"/>
  <c r="AR81" i="5"/>
  <c r="AP46" i="5"/>
  <c r="AP56" i="5"/>
  <c r="AO93" i="5"/>
  <c r="AO20" i="5"/>
  <c r="AO89" i="5"/>
  <c r="AP44" i="5"/>
  <c r="AR45" i="5"/>
  <c r="AP59" i="5"/>
  <c r="AO40" i="5"/>
  <c r="AR76" i="5"/>
  <c r="AR90" i="5"/>
  <c r="AO48" i="5"/>
  <c r="AO94" i="5"/>
  <c r="AR83" i="5"/>
  <c r="AO63" i="5"/>
  <c r="AR49" i="5"/>
  <c r="AR95" i="5"/>
  <c r="AP24" i="5"/>
  <c r="AP79" i="5"/>
  <c r="AO61" i="5"/>
  <c r="AR77" i="5"/>
  <c r="AP27" i="5"/>
  <c r="AO51" i="5"/>
  <c r="AR86" i="5"/>
  <c r="AR47" i="5"/>
  <c r="AP31" i="5"/>
  <c r="AO80" i="5"/>
  <c r="AR29" i="5"/>
  <c r="AP66" i="5"/>
  <c r="AO17" i="5"/>
  <c r="AR62" i="5"/>
  <c r="AP28" i="5"/>
  <c r="AO74" i="5"/>
  <c r="AO78" i="5"/>
  <c r="AO22" i="5"/>
  <c r="AP29" i="5"/>
  <c r="AR18" i="5"/>
  <c r="AP50" i="5"/>
  <c r="AO37" i="5"/>
  <c r="AR33" i="5"/>
  <c r="AR79" i="5"/>
  <c r="AP63" i="5"/>
  <c r="AO45" i="5"/>
  <c r="AR32" i="5"/>
  <c r="AP65" i="5"/>
  <c r="AO68" i="5"/>
  <c r="AR30" i="5"/>
  <c r="AP78" i="5"/>
  <c r="AP88" i="5"/>
  <c r="AO42" i="5"/>
  <c r="AR36" i="5"/>
  <c r="AR50" i="5"/>
  <c r="AP18" i="5"/>
  <c r="AO15" i="5"/>
  <c r="AR65" i="5"/>
  <c r="AP30" i="5"/>
  <c r="AP40" i="5"/>
  <c r="AP95" i="5"/>
  <c r="AO77" i="5"/>
  <c r="AR93" i="5"/>
  <c r="AP43" i="5"/>
  <c r="AO67" i="5"/>
  <c r="AO81" i="5"/>
  <c r="AR59" i="5"/>
  <c r="AP77" i="5"/>
  <c r="AO39" i="5"/>
  <c r="AO52" i="5"/>
  <c r="AO19" i="5"/>
  <c r="AR68" i="5"/>
  <c r="AR82" i="5"/>
  <c r="AP55" i="5"/>
  <c r="AO18" i="5"/>
  <c r="AR96" i="5"/>
  <c r="AP62" i="5"/>
  <c r="AP72" i="5"/>
  <c r="AO26" i="5"/>
  <c r="AR61" i="5"/>
  <c r="AO35" i="5"/>
  <c r="AO49" i="5"/>
  <c r="AR27" i="5"/>
  <c r="AP45" i="5"/>
  <c r="AP60" i="5"/>
  <c r="AO79" i="5"/>
  <c r="AR89" i="5"/>
  <c r="AR39" i="5"/>
  <c r="AP23" i="5"/>
  <c r="AO72" i="5"/>
  <c r="AR46" i="5"/>
  <c r="AP94" i="5"/>
  <c r="AO58" i="5"/>
  <c r="AR52" i="5"/>
  <c r="AR66" i="5"/>
  <c r="AP34" i="5"/>
  <c r="AO24" i="5"/>
  <c r="AO70" i="5"/>
  <c r="AR80" i="5"/>
  <c r="AP41" i="5"/>
  <c r="AO44" i="5"/>
  <c r="AO86" i="5"/>
  <c r="AO33" i="5"/>
  <c r="X10" i="5" a="1"/>
  <c r="X9" i="5" a="1"/>
  <c r="X8" i="5" a="1"/>
  <c r="S11" i="5" l="1"/>
  <c r="U11" i="5"/>
  <c r="R11" i="5"/>
  <c r="X9" i="5"/>
  <c r="X8" i="5"/>
  <c r="X10" i="5"/>
  <c r="AS15" i="5" l="1"/>
  <c r="AN15" i="5"/>
  <c r="AQ15" i="5"/>
  <c r="AS18" i="5"/>
  <c r="AN81" i="5"/>
  <c r="AQ80" i="5"/>
  <c r="AS51" i="5"/>
  <c r="AN25" i="5"/>
  <c r="AN24" i="5"/>
  <c r="AQ34" i="5"/>
  <c r="AN68" i="5"/>
  <c r="AQ84" i="5"/>
  <c r="AS50" i="5"/>
  <c r="AN16" i="5"/>
  <c r="AQ81" i="5"/>
  <c r="AS19" i="5"/>
  <c r="AQ70" i="5"/>
  <c r="AN74" i="5"/>
  <c r="AN53" i="5"/>
  <c r="AQ92" i="5"/>
  <c r="AS36" i="5"/>
  <c r="AN32" i="5"/>
  <c r="AQ96" i="5"/>
  <c r="AS25" i="5"/>
  <c r="AQ18" i="5"/>
  <c r="AN72" i="5"/>
  <c r="AS82" i="5"/>
  <c r="AN43" i="5"/>
  <c r="AQ90" i="5"/>
  <c r="AN41" i="5"/>
  <c r="AS22" i="5"/>
  <c r="AQ75" i="5"/>
  <c r="AN30" i="5"/>
  <c r="AQ46" i="5"/>
  <c r="AS80" i="5"/>
  <c r="AQ20" i="5"/>
  <c r="AN26" i="5"/>
  <c r="AN70" i="5"/>
  <c r="AQ89" i="5"/>
  <c r="AS48" i="5"/>
  <c r="AS93" i="5"/>
  <c r="AQ86" i="5"/>
  <c r="AQ62" i="5"/>
  <c r="AS42" i="5"/>
  <c r="AN27" i="5"/>
  <c r="AQ30" i="5"/>
  <c r="AS86" i="5"/>
  <c r="AN95" i="5"/>
  <c r="AQ67" i="5"/>
  <c r="AN22" i="5"/>
  <c r="AS83" i="5"/>
  <c r="AQ95" i="5"/>
  <c r="AN73" i="5"/>
  <c r="AQ38" i="5"/>
  <c r="AS71" i="5"/>
  <c r="AS78" i="5"/>
  <c r="AQ83" i="5"/>
  <c r="AN46" i="5"/>
  <c r="AN64" i="5"/>
  <c r="AS89" i="5"/>
  <c r="AN63" i="5"/>
  <c r="AN47" i="5"/>
  <c r="AQ37" i="5"/>
  <c r="AS43" i="5"/>
  <c r="AN88" i="5"/>
  <c r="AQ58" i="5"/>
  <c r="AS31" i="5"/>
  <c r="AS60" i="5"/>
  <c r="AQ87" i="5"/>
  <c r="AQ45" i="5"/>
  <c r="AN35" i="5"/>
  <c r="AN17" i="5"/>
  <c r="AS72" i="5"/>
  <c r="AN39" i="5"/>
  <c r="AN42" i="5"/>
  <c r="AN80" i="5"/>
  <c r="AS49" i="5"/>
  <c r="AQ59" i="5"/>
  <c r="AS62" i="5"/>
  <c r="AQ56" i="5"/>
  <c r="AN66" i="5"/>
  <c r="AN55" i="5"/>
  <c r="AS75" i="5"/>
  <c r="AN29" i="5"/>
  <c r="AQ79" i="5"/>
  <c r="AQ35" i="5"/>
  <c r="AS28" i="5"/>
  <c r="AN96" i="5"/>
  <c r="AQ61" i="5"/>
  <c r="AS40" i="5"/>
  <c r="AS77" i="5"/>
  <c r="AQ54" i="5"/>
  <c r="AS74" i="5"/>
  <c r="AN21" i="5"/>
  <c r="AQ71" i="5"/>
  <c r="AN45" i="5"/>
  <c r="AS92" i="5"/>
  <c r="AQ64" i="5"/>
  <c r="AN59" i="5"/>
  <c r="AN79" i="5"/>
  <c r="AS95" i="5"/>
  <c r="AS37" i="5"/>
  <c r="AQ73" i="5"/>
  <c r="AQ74" i="5"/>
  <c r="AN92" i="5"/>
  <c r="AQ85" i="5"/>
  <c r="AN28" i="5"/>
  <c r="AS57" i="5"/>
  <c r="AS34" i="5"/>
  <c r="AN78" i="5"/>
  <c r="AS20" i="5"/>
  <c r="AS46" i="5"/>
  <c r="AQ72" i="5"/>
  <c r="AN87" i="5"/>
  <c r="AS17" i="5"/>
  <c r="AQ82" i="5"/>
  <c r="AN49" i="5"/>
  <c r="AS35" i="5"/>
  <c r="AN94" i="5"/>
  <c r="AQ57" i="5"/>
  <c r="AQ39" i="5"/>
  <c r="AS23" i="5"/>
  <c r="AS52" i="5"/>
  <c r="AQ76" i="5"/>
  <c r="AN23" i="5"/>
  <c r="AQ43" i="5"/>
  <c r="AS64" i="5"/>
  <c r="AS94" i="5"/>
  <c r="AN34" i="5"/>
  <c r="AS39" i="5"/>
  <c r="AQ94" i="5"/>
  <c r="AN71" i="5"/>
  <c r="AS58" i="5"/>
  <c r="AS91" i="5"/>
  <c r="AS45" i="5"/>
  <c r="AN65" i="5"/>
  <c r="AQ27" i="5"/>
  <c r="AN93" i="5"/>
  <c r="AN58" i="5"/>
  <c r="AQ93" i="5"/>
  <c r="AN75" i="5"/>
  <c r="AS32" i="5"/>
  <c r="AS69" i="5"/>
  <c r="AQ51" i="5"/>
  <c r="AN57" i="5"/>
  <c r="AS81" i="5"/>
  <c r="AN50" i="5"/>
  <c r="AN89" i="5"/>
  <c r="AQ50" i="5"/>
  <c r="AS84" i="5"/>
  <c r="AQ21" i="5"/>
  <c r="AQ25" i="5"/>
  <c r="AS87" i="5"/>
  <c r="AS29" i="5"/>
  <c r="AQ22" i="5"/>
  <c r="AQ55" i="5"/>
  <c r="AS41" i="5"/>
  <c r="AN77" i="5"/>
  <c r="AQ48" i="5"/>
  <c r="AS68" i="5"/>
  <c r="AQ23" i="5"/>
  <c r="AN82" i="5"/>
  <c r="AS65" i="5"/>
  <c r="AN44" i="5"/>
  <c r="AS67" i="5"/>
  <c r="AQ68" i="5"/>
  <c r="AQ24" i="5"/>
  <c r="AQ66" i="5"/>
  <c r="AS63" i="5"/>
  <c r="AS30" i="5"/>
  <c r="AN56" i="5"/>
  <c r="AQ77" i="5"/>
  <c r="AS70" i="5"/>
  <c r="AS85" i="5"/>
  <c r="AQ88" i="5"/>
  <c r="AS47" i="5"/>
  <c r="AS76" i="5"/>
  <c r="AQ42" i="5"/>
  <c r="AQ33" i="5"/>
  <c r="AS24" i="5"/>
  <c r="AS61" i="5"/>
  <c r="AQ40" i="5"/>
  <c r="AN54" i="5"/>
  <c r="AQ63" i="5"/>
  <c r="AN20" i="5"/>
  <c r="AS66" i="5"/>
  <c r="AN85" i="5"/>
  <c r="AQ60" i="5"/>
  <c r="AS44" i="5"/>
  <c r="AQ32" i="5"/>
  <c r="AN67" i="5"/>
  <c r="AS56" i="5"/>
  <c r="AS54" i="5"/>
  <c r="AN40" i="5"/>
  <c r="AQ41" i="5"/>
  <c r="AN91" i="5"/>
  <c r="AN37" i="5"/>
  <c r="AS26" i="5"/>
  <c r="AN76" i="5"/>
  <c r="AN51" i="5"/>
  <c r="AN52" i="5"/>
  <c r="AS96" i="5"/>
  <c r="AQ65" i="5"/>
  <c r="AN90" i="5"/>
  <c r="AQ47" i="5"/>
  <c r="AS55" i="5"/>
  <c r="AQ29" i="5"/>
  <c r="AS59" i="5"/>
  <c r="AN86" i="5"/>
  <c r="AN38" i="5"/>
  <c r="AS38" i="5"/>
  <c r="AQ78" i="5"/>
  <c r="AN61" i="5"/>
  <c r="AQ36" i="5"/>
  <c r="AS16" i="5"/>
  <c r="AS53" i="5"/>
  <c r="AQ53" i="5"/>
  <c r="AN31" i="5"/>
  <c r="AS88" i="5"/>
  <c r="AN36" i="5"/>
  <c r="AN19" i="5"/>
  <c r="AQ52" i="5"/>
  <c r="AN33" i="5"/>
  <c r="AS73" i="5"/>
  <c r="AN48" i="5"/>
  <c r="AQ49" i="5"/>
  <c r="AQ31" i="5"/>
  <c r="AS27" i="5"/>
  <c r="AN83" i="5"/>
  <c r="AQ91" i="5"/>
  <c r="AN60" i="5"/>
  <c r="AQ28" i="5"/>
  <c r="AS79" i="5"/>
  <c r="AS21" i="5"/>
  <c r="AQ19" i="5"/>
  <c r="AN69" i="5"/>
  <c r="AQ44" i="5"/>
  <c r="AS33" i="5"/>
  <c r="AN18" i="5"/>
  <c r="AN62" i="5"/>
  <c r="AQ69" i="5"/>
  <c r="AS90" i="5"/>
  <c r="AQ26" i="5"/>
  <c r="AN84" i="5"/>
  <c r="AQ16" i="5"/>
  <c r="AQ17" i="5"/>
  <c r="Q11" i="5" l="1"/>
  <c r="V11" i="5"/>
  <c r="T11" i="5"/>
  <c r="AB3" i="1" l="1" a="1"/>
  <c r="AB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<sst xmlns="http://schemas.openxmlformats.org/spreadsheetml/2006/main" count="62883" uniqueCount="13241">
  <si>
    <t>Tab</t>
  </si>
  <si>
    <t>Description</t>
  </si>
  <si>
    <t>Guidance</t>
  </si>
  <si>
    <t>AAYME Application Review Guidance. Overall guide with input from MSMS Director and Admissions Coordinator used to create the Rubric.</t>
  </si>
  <si>
    <t>Rubric</t>
  </si>
  <si>
    <t>AAYME application information used to create scoring.</t>
  </si>
  <si>
    <t>Instructions</t>
  </si>
  <si>
    <t>Rules used by the AAYME 2022 Selection Committee to choose camp participants.</t>
  </si>
  <si>
    <t>Summary</t>
  </si>
  <si>
    <t>Applicant summary broken down by county, grade, and gender.</t>
  </si>
  <si>
    <t>AAYME_Summary</t>
  </si>
  <si>
    <t xml:space="preserve">AAYME 2022 finalist and applicant summary, summarized by gender and current grade. </t>
  </si>
  <si>
    <t>AAYME_List</t>
  </si>
  <si>
    <t>AAYME 2022 applicants with transcripts. Contains details for who was disqualifed, selected, or not selected.</t>
  </si>
  <si>
    <t>Applications&amp;Transcripts</t>
  </si>
  <si>
    <t>AAYME 2022 application submissions with transacripts sent to Selection Committee from MSMS staff.</t>
  </si>
  <si>
    <t>AAYME Application Review Guidance</t>
  </si>
  <si>
    <t>Automatic Rejection</t>
  </si>
  <si>
    <t>All none Black, African American, etc. applicants</t>
  </si>
  <si>
    <t>All none MS residents
-----&gt; Verified using grade report provided</t>
  </si>
  <si>
    <t>No grade report submission</t>
  </si>
  <si>
    <t>Late applicants</t>
  </si>
  <si>
    <t>Incomplete applications</t>
  </si>
  <si>
    <t>Automatic Acceptance</t>
  </si>
  <si>
    <t>Single applicant from a county</t>
  </si>
  <si>
    <t>Review Process</t>
  </si>
  <si>
    <t>Separate female vs. male applicants - 2 stacks/folders/piles</t>
  </si>
  <si>
    <t>Separate 8th graders from 9th and 10th graders</t>
  </si>
  <si>
    <t>Divide applicants by county</t>
  </si>
  <si>
    <t>Other Considerations &amp; Tie Breakers</t>
  </si>
  <si>
    <t>STEM interest over non-STEM interest</t>
  </si>
  <si>
    <t>Male vs. female percentage</t>
  </si>
  <si>
    <t>Less/more represented county for MSMS applicants</t>
  </si>
  <si>
    <t>Better/worse ranked school or school district</t>
  </si>
  <si>
    <t>More/less students already accepted from county/school or school district</t>
  </si>
  <si>
    <t>30 8th graders</t>
  </si>
  <si>
    <t>60 9th &amp; 10th graders combined (30 + 30 not required)</t>
  </si>
  <si>
    <t>None Considerations</t>
  </si>
  <si>
    <t>Parent's education - application specifically states it will not affect acceptance</t>
  </si>
  <si>
    <t>Transportation need - application specifically states it will not affect acceptance</t>
  </si>
  <si>
    <t>*Other Considerations &amp; Tie Breakers will be especially necessary for acceptance beyond 82 counties
(for 8 additional students)</t>
  </si>
  <si>
    <t>Regular Points</t>
  </si>
  <si>
    <t>Household Income</t>
  </si>
  <si>
    <t>Less than $25,000 per year</t>
  </si>
  <si>
    <t>$25,000 - $49,999 per year</t>
  </si>
  <si>
    <t>$50,000 per year or above</t>
  </si>
  <si>
    <t>I do not know</t>
  </si>
  <si>
    <t>Current Grades</t>
  </si>
  <si>
    <t>Excellent</t>
  </si>
  <si>
    <t>Good</t>
  </si>
  <si>
    <t>Average</t>
  </si>
  <si>
    <t>Below Average</t>
  </si>
  <si>
    <t>Poor</t>
  </si>
  <si>
    <t>Grade report shows all A's</t>
  </si>
  <si>
    <t>Grade report shows A's and B's</t>
  </si>
  <si>
    <t>Grade report shows no more than 2 C's
No D's, No F's</t>
  </si>
  <si>
    <t>Grade report shows no more than 2 D's
No F's</t>
  </si>
  <si>
    <t>Grade report shows two or more D's
Or
One or more F's</t>
  </si>
  <si>
    <t>Why do you want to attend &amp; what do you hope to gain?</t>
  </si>
  <si>
    <t>Clear response, no spelling or grammatical errors, and STEM motivated</t>
  </si>
  <si>
    <t>Fairly clear response or some spelling and grammatical errors but still STEM motivated</t>
  </si>
  <si>
    <t>Clear response, no spelling or grammatical errors, but not STEM motivated</t>
  </si>
  <si>
    <t>Fairly clear response or some spelling and grammatical errors, AND not STEM motivated</t>
  </si>
  <si>
    <t>Non-STEM related answer, full of grammatical errors, AND seems unmotivated to attend</t>
  </si>
  <si>
    <t>Tie-Breaker Points</t>
  </si>
  <si>
    <t>Special Honors, Awards, Accomplishments, etc.</t>
  </si>
  <si>
    <t>Both academic and extracurricular related</t>
  </si>
  <si>
    <t>Academic related only</t>
  </si>
  <si>
    <t>Talent or extracurricular only</t>
  </si>
  <si>
    <t>+3</t>
  </si>
  <si>
    <t>+2</t>
  </si>
  <si>
    <t>+1</t>
  </si>
  <si>
    <t>Additional Information</t>
  </si>
  <si>
    <t>Clear response, no to some spelling and grammatical errors, and STEM related</t>
  </si>
  <si>
    <t>Clear response, no to some spelling and grammatical errors, but not STEM related</t>
  </si>
  <si>
    <t>Completed but very poorly written</t>
  </si>
  <si>
    <t>Review Instructions</t>
  </si>
  <si>
    <t>Other Information</t>
  </si>
  <si>
    <t>Step#</t>
  </si>
  <si>
    <t>Step</t>
  </si>
  <si>
    <t>Reason/Issue</t>
  </si>
  <si>
    <t>Special Note(s):</t>
  </si>
  <si>
    <t>ROUND 1 (COMPLETED on 5/6/2021)</t>
  </si>
  <si>
    <t>00-Priority Representation</t>
  </si>
  <si>
    <t>Applicant automatically selected due to low county representation.</t>
  </si>
  <si>
    <t>The goal of this round is to select the applicants in the under represented counties.</t>
  </si>
  <si>
    <t>01-Outside of allowed grade level</t>
  </si>
  <si>
    <t>Applicant did not meet the current grade criteria.</t>
  </si>
  <si>
    <t>Go to the "Applicants with Transcripts" grid on the "Summary" tab.</t>
  </si>
  <si>
    <t>02-Missing application info</t>
  </si>
  <si>
    <t>Required application information missing.</t>
  </si>
  <si>
    <t>Select records with values 1 and 2 in column Z.</t>
  </si>
  <si>
    <t>03-Missing/Invalid transcript info</t>
  </si>
  <si>
    <t>Transcript did not contain the information from the AAYME instructions</t>
  </si>
  <si>
    <t>Record the county information from column A.</t>
  </si>
  <si>
    <t>04-Late transcript submission</t>
  </si>
  <si>
    <t>Transcript submitted after 5/3.</t>
  </si>
  <si>
    <t>Go to the "AAYME_List" tab and select records with the same "County" value in column R as the "County" previously recorded from column A on the "Summary" tab.</t>
  </si>
  <si>
    <t>05-Duplicate submission</t>
  </si>
  <si>
    <t>Applicant has more than one submission.</t>
  </si>
  <si>
    <t>Record the "APPID" information (i.e. value in column A).</t>
  </si>
  <si>
    <t>06-Finalist</t>
  </si>
  <si>
    <t>Applicant selected as AAYME finalist.</t>
  </si>
  <si>
    <t>Go to the "Transcripts" tab and select records with the same "App ID#" value as the "APPID" previously recorded.</t>
  </si>
  <si>
    <t>07-Alternate</t>
  </si>
  <si>
    <t>Applicant selected as AAYME altenate.</t>
  </si>
  <si>
    <t>Open the transcript by clicking on the record in column P (i.e. "Transcript Link").</t>
  </si>
  <si>
    <t>99-Not Selected</t>
  </si>
  <si>
    <t>Applicant neither selected as AAYME finalist nor altenate.</t>
  </si>
  <si>
    <t>Check the transcript for the following:
• Current School Name
• Student Name
• Current Grade
• Student's GPA*
• Date received (if printed on the transcript).
*Optional.</t>
  </si>
  <si>
    <r>
      <rPr>
        <b/>
        <sz val="11"/>
        <color theme="1"/>
        <rFont val="Calibri"/>
        <family val="2"/>
        <scheme val="minor"/>
      </rPr>
      <t>GetColor</t>
    </r>
    <r>
      <rPr>
        <sz val="11"/>
        <color theme="1"/>
        <rFont val="Calibri"/>
        <family val="2"/>
        <scheme val="minor"/>
      </rPr>
      <t xml:space="preserve"> does not work in Google Sheets.</t>
    </r>
  </si>
  <si>
    <t>Excel's and Google Sheet's colo+G12:H13r #s are different.</t>
  </si>
  <si>
    <t>The applicant is automatically disqualified if….
• The transcript was received after 5/3/2021.
• The school name is missing.
• The applicant's name is missing.
• The transcript is not for the current academic year.
• The transcript does not show the applicant's current grade.</t>
  </si>
  <si>
    <r>
      <rPr>
        <b/>
        <sz val="11"/>
        <color theme="1"/>
        <rFont val="Calibri"/>
        <family val="2"/>
        <scheme val="minor"/>
      </rPr>
      <t>IFS</t>
    </r>
    <r>
      <rPr>
        <sz val="11"/>
        <color theme="1"/>
        <rFont val="Calibri"/>
        <family val="2"/>
        <scheme val="minor"/>
      </rPr>
      <t xml:space="preserve"> formula does not get coverted properly when downloading from Google Sheets to Excel.</t>
    </r>
  </si>
  <si>
    <t>Look up the county of the school on the transcript and record it.</t>
  </si>
  <si>
    <t>Record the applicant's current grade level.</t>
  </si>
  <si>
    <t>Return to the "AAYME_List" tab and compare the county of the school recorded from step 10 to the value listed in column R.</t>
  </si>
  <si>
    <r>
      <t xml:space="preserve">If the school's county does not match the county in column R, change the county in column R to the school's county then change the font color to </t>
    </r>
    <r>
      <rPr>
        <b/>
        <sz val="11"/>
        <color rgb="FFFF0000"/>
        <rFont val="Calibri"/>
        <family val="2"/>
        <scheme val="minor"/>
      </rPr>
      <t>red</t>
    </r>
    <r>
      <rPr>
        <sz val="11"/>
        <color rgb="FFFF0000"/>
        <rFont val="Calibri"/>
        <family val="2"/>
        <scheme val="minor"/>
      </rPr>
      <t xml:space="preserve"> </t>
    </r>
    <r>
      <rPr>
        <sz val="11"/>
        <color theme="1"/>
        <rFont val="Calibri"/>
        <family val="2"/>
        <scheme val="minor"/>
      </rPr>
      <t>text.</t>
    </r>
  </si>
  <si>
    <t>Return to the "Summary" tab and go to the "Applicants with Transcripts" grid to confirm that the values in column Z are equal to 1 or 2.</t>
  </si>
  <si>
    <r>
      <t xml:space="preserve">• If the value in column Z is equal to zero, change the color of the county from green to yellow, change the font color to </t>
    </r>
    <r>
      <rPr>
        <b/>
        <sz val="11"/>
        <color rgb="FFFF0000"/>
        <rFont val="Calibri"/>
        <family val="2"/>
        <scheme val="minor"/>
      </rPr>
      <t xml:space="preserve">red </t>
    </r>
    <r>
      <rPr>
        <sz val="11"/>
        <color theme="1"/>
        <rFont val="Calibri"/>
        <family val="2"/>
        <scheme val="minor"/>
      </rPr>
      <t>text, and do not select any applicants from that county.
• If the value in column Z is greater than 2, do not select any applicants from that county.
• If the value in column Z is between 1 and 2, go to the next step.</t>
    </r>
  </si>
  <si>
    <t>Return to the "AAYME_List" tab and enter the applicant's actual grade in column J (i.e. "CONFIRMED GRADE LEVEL"). If not available, type a question mark in column J.</t>
  </si>
  <si>
    <t>If the applicant was disqualified, type "No" in column B (i.e. "Qualified") then choose the reason from the drop down in column C.</t>
  </si>
  <si>
    <t>If the updated county is not one of the poorly represented counties, go to the next applicant and repeat steps 6 thru 18.</t>
  </si>
  <si>
    <t>If the high school county matched the county in column R and the applicant was not disqualified, type "Yes" in column B  (i.e. "Qualified") then select "00-Priority Representation" for the reason.</t>
  </si>
  <si>
    <t>If there is another applicant from the county, repeat steps 6 thru 20.</t>
  </si>
  <si>
    <t>Go to the next county then repeat steps 5 thru 22.</t>
  </si>
  <si>
    <t>ROUND 2 (COMPLETED on 5/9/2021)</t>
  </si>
  <si>
    <t>The goal of this round is to identify finalists and alternates.</t>
  </si>
  <si>
    <t>Go to the "AAYME_List" tab.</t>
  </si>
  <si>
    <t>Select the "County" from column R.</t>
  </si>
  <si>
    <r>
      <t xml:space="preserve">If more than 15 records return, go to the next county.*
</t>
    </r>
    <r>
      <rPr>
        <b/>
        <sz val="11"/>
        <color rgb="FFFF0000"/>
        <rFont val="Calibri"/>
        <family val="2"/>
        <scheme val="minor"/>
      </rPr>
      <t>*Counties with more than 15 applicants need to be reviewed by the team.</t>
    </r>
  </si>
  <si>
    <t>Select records with no "Reason" (i.e. blank value in column C).</t>
  </si>
  <si>
    <t>Choose the top five to ten canditates based on the highest score (i.e. value in column D).</t>
  </si>
  <si>
    <t>If the applicant was not disqualified, type "Yes" in column B  (i.e. "Qualified") then select "06-Finalist" for the reason.</t>
  </si>
  <si>
    <t>Repeat steps 7 thru 15 for the next finalist.</t>
  </si>
  <si>
    <t>If the applicant was not selected as a finalist but was highly scored, leave column B blank and select "07-Alternate" for the reason.</t>
  </si>
  <si>
    <t>Go to the next county after choosing all of the finalists and alternates for that county then repeat steps 3 thru 17.</t>
  </si>
  <si>
    <t>ROUND 3 (COMPLETED on 5/9/2021)</t>
  </si>
  <si>
    <t>The goal of this round is to trim the list down from 170 to 138 students. There should be 46 students per grade, split by evenly split by Male and Female.</t>
  </si>
  <si>
    <t>Review the applicants classified as finalists and alternates in ROUND 2 and make sure that for each county….
• The Male and Female with the highest "TOTAL POINTS" are finalists.
• At least one alternate has been identified. If possible, there should be at least one Male and one Female alternate.</t>
  </si>
  <si>
    <t>Get the total student count that are priority, finalists, or alternates.
• There should be 15 Male and 15 Female 7th graders. 
• There should be a combined total of 30 Males and 30 Females in 8th and 9th grades.</t>
  </si>
  <si>
    <t>Make sure "Yes" is in column B  (i.e. "Qualified") for each student identified in the previous step.</t>
  </si>
  <si>
    <t>ROUND 4 (COMPLETED on 5/10/2021)</t>
  </si>
  <si>
    <t>The goal of this round is to verify the transcript information for the 8 records of the 7th graders with "Yes" is in column B  (i.e. "Qualified") and nothing in column J.</t>
  </si>
  <si>
    <t>Go to the "AAYM_EList" tab.</t>
  </si>
  <si>
    <t>If the applicant was not disqualified, then update the reason from "99-Not Selected" to blank for the in column C.</t>
  </si>
  <si>
    <t>Repeat steps 3 thru 11 for until all 8 records have been updated.</t>
  </si>
  <si>
    <t>ROUND 5 (COMPLETED on 5/18/2021)</t>
  </si>
  <si>
    <r>
      <t xml:space="preserve">The goal of this round is to confirm the school county and to make adjustments to ensure that the 138 student count is maintained (i.e., 90 = priority+finalists and 48 = alternates). There should still be 46 students per grade, split by evenly split by Male and Female.
</t>
    </r>
    <r>
      <rPr>
        <b/>
        <sz val="11"/>
        <color rgb="FFFF0000"/>
        <rFont val="Calibri"/>
        <family val="2"/>
        <scheme val="minor"/>
      </rPr>
      <t>*NOTE: Steps 3 thru 9 should have been done at the beginning of ROUND 1.</t>
    </r>
  </si>
  <si>
    <t>Select the school from column AB (i.e. "CURRENT SCHOOL").</t>
  </si>
  <si>
    <r>
      <t xml:space="preserve">Review the "DISTRICT CHECK" in column AC and make sure that it is correct for each school (i.e. Google it). If it is not….
• Update the value then change the font color to </t>
    </r>
    <r>
      <rPr>
        <b/>
        <sz val="11"/>
        <color rgb="FFFF0000"/>
        <rFont val="Calibri"/>
        <family val="2"/>
        <scheme val="minor"/>
      </rPr>
      <t>red</t>
    </r>
    <r>
      <rPr>
        <sz val="11"/>
        <color theme="1"/>
        <rFont val="Calibri"/>
        <family val="2"/>
        <scheme val="minor"/>
      </rPr>
      <t xml:space="preserve"> text.
• Change the county in column R to the school's county (i.e. "DISTRICT CHECK" in column AC) then change the font color to </t>
    </r>
    <r>
      <rPr>
        <b/>
        <sz val="11"/>
        <color rgb="FFFF0000"/>
        <rFont val="Calibri"/>
        <family val="2"/>
        <scheme val="minor"/>
      </rPr>
      <t>red</t>
    </r>
    <r>
      <rPr>
        <sz val="11"/>
        <color theme="1"/>
        <rFont val="Calibri"/>
        <family val="2"/>
        <scheme val="minor"/>
      </rPr>
      <t xml:space="preserve"> text.</t>
    </r>
  </si>
  <si>
    <t>Repeat steps 3 and 4 until all school districts have been reviewed.</t>
  </si>
  <si>
    <t>Return to the "Summary" tab and go to the "Applicants with Transcripts (County Corrections)" grid.</t>
  </si>
  <si>
    <t>Select records with values 1 and 2 in column AG.</t>
  </si>
  <si>
    <t>Compare the values in column Z of the "Applicants with Transcripts" grid with columns AG of the "Applicants with Transcripts (County Corrections)" grid to confirm that the values in column Z are less than or equal to 2.</t>
  </si>
  <si>
    <r>
      <t xml:space="preserve">• If the value in column AG is equal to zero, change the color of the county from green to yellow, change the font color to </t>
    </r>
    <r>
      <rPr>
        <b/>
        <sz val="11"/>
        <color rgb="FFFF0000"/>
        <rFont val="Calibri"/>
        <family val="2"/>
        <scheme val="minor"/>
      </rPr>
      <t xml:space="preserve">red </t>
    </r>
    <r>
      <rPr>
        <sz val="11"/>
        <color theme="1"/>
        <rFont val="Calibri"/>
        <family val="2"/>
        <scheme val="minor"/>
      </rPr>
      <t>text, and do not select any applicants from that county.
• If the value in column AG is greater than 2, record the county to make adjustments to the priority representation list.</t>
    </r>
  </si>
  <si>
    <t>Return to the "AAYME_List" tab and delete reason "00-Priority Representation" in column C for any county with values greater than 2 in step 9.</t>
  </si>
  <si>
    <t>Go to the "AAYME_Summary" tab and add the priority selection summaries (i.e. county and score by gender) for each grade.</t>
  </si>
  <si>
    <t>Offset the finalist count by the priority list. For instance, if there are two female priority selections for the 7th grade, then 13 finalists have to be added.</t>
  </si>
  <si>
    <t>Return to the "AAYME_List" tab and select the county from column AC (i.e. "DISTRICT CHECK" ), excluding all records with reason "00-Priority Representation" in column C.</t>
  </si>
  <si>
    <t>Confirm that there are at least two finalists from each county and make any adjustment needed to make sure that every county with applicants who did not get disqualified have representation.</t>
  </si>
  <si>
    <t>Confirm the remaining finalists and alternates. Each grade should have 16 alternates (i.e., 8 males and 8 females).</t>
  </si>
  <si>
    <t>Return to the "AAYME_Summary" tab and add the finalists and alternates summary for each grade.</t>
  </si>
  <si>
    <t>Return to the "AAYME_List" tab and and select "99-Not Selected" for the reason for all eligible applicants that were not selected as priority, finalists, or alternates.</t>
  </si>
  <si>
    <t>AAMYE 2021 SELECTION PROCESS IS DONE!!!!</t>
  </si>
  <si>
    <t>Total</t>
  </si>
  <si>
    <t>7th</t>
  </si>
  <si>
    <t>8th</t>
  </si>
  <si>
    <t>9th</t>
  </si>
  <si>
    <t>Male</t>
  </si>
  <si>
    <t>Female</t>
  </si>
  <si>
    <t>Applications Received</t>
  </si>
  <si>
    <t>Transcripts Received</t>
  </si>
  <si>
    <t>--</t>
  </si>
  <si>
    <t>Transcripts with no AAYME Submission</t>
  </si>
  <si>
    <t>Applicants with Transcripts</t>
  </si>
  <si>
    <t>Applicants with Transcripts (County Corrections)</t>
  </si>
  <si>
    <t>BREAKDOWN BY COUNTY TYPE</t>
  </si>
  <si>
    <t>Counties with no applicants</t>
  </si>
  <si>
    <t>Counties with applicants and no transcripts</t>
  </si>
  <si>
    <t>Counties with applicants and transcripts.</t>
  </si>
  <si>
    <t>AAYME 2021 counties</t>
  </si>
  <si>
    <t>AAYME 2021</t>
  </si>
  <si>
    <t>County</t>
  </si>
  <si>
    <t>GetColor</t>
  </si>
  <si>
    <t>Adams</t>
  </si>
  <si>
    <t>Alcorn</t>
  </si>
  <si>
    <t>Amite</t>
  </si>
  <si>
    <t>Attala</t>
  </si>
  <si>
    <t>Benton</t>
  </si>
  <si>
    <t>Bolivar</t>
  </si>
  <si>
    <t>Calhoun</t>
  </si>
  <si>
    <t>Carroll</t>
  </si>
  <si>
    <t>Chickasaw</t>
  </si>
  <si>
    <t>Choctaw</t>
  </si>
  <si>
    <t>Claiborne</t>
  </si>
  <si>
    <t>Clarke</t>
  </si>
  <si>
    <t>Clay</t>
  </si>
  <si>
    <t>Coahoma</t>
  </si>
  <si>
    <t>Copiah</t>
  </si>
  <si>
    <t>Covington</t>
  </si>
  <si>
    <t>DeSoto</t>
  </si>
  <si>
    <t>Forrest</t>
  </si>
  <si>
    <t>Franklin</t>
  </si>
  <si>
    <t>George</t>
  </si>
  <si>
    <t>Greene</t>
  </si>
  <si>
    <t>Grenada</t>
  </si>
  <si>
    <t>Hancock</t>
  </si>
  <si>
    <t>Harrison</t>
  </si>
  <si>
    <t>Hinds</t>
  </si>
  <si>
    <t>Holmes</t>
  </si>
  <si>
    <t>Humphreys</t>
  </si>
  <si>
    <t>Issaquena</t>
  </si>
  <si>
    <t>Itawamba</t>
  </si>
  <si>
    <t>Jackson</t>
  </si>
  <si>
    <t>Jasper</t>
  </si>
  <si>
    <t>Jefferson</t>
  </si>
  <si>
    <t>Jefferson Davis</t>
  </si>
  <si>
    <t>Jones</t>
  </si>
  <si>
    <t>Kemper</t>
  </si>
  <si>
    <t>Lafayette</t>
  </si>
  <si>
    <t>Lamar</t>
  </si>
  <si>
    <t>Lauderdale</t>
  </si>
  <si>
    <t>Lawrence</t>
  </si>
  <si>
    <t>Leake</t>
  </si>
  <si>
    <t>Lee</t>
  </si>
  <si>
    <t>Leflore</t>
  </si>
  <si>
    <t>Lincoln</t>
  </si>
  <si>
    <t>Lowndes</t>
  </si>
  <si>
    <t>Madison</t>
  </si>
  <si>
    <t>Marion</t>
  </si>
  <si>
    <t>Marshall</t>
  </si>
  <si>
    <t>Monroe</t>
  </si>
  <si>
    <t>Montgomery</t>
  </si>
  <si>
    <t>Neshoba</t>
  </si>
  <si>
    <t>Newton</t>
  </si>
  <si>
    <t>Noxubee</t>
  </si>
  <si>
    <t>Oktibbeha</t>
  </si>
  <si>
    <t>Panola</t>
  </si>
  <si>
    <t>Pearl River</t>
  </si>
  <si>
    <t>Perry</t>
  </si>
  <si>
    <t>Pike</t>
  </si>
  <si>
    <t>Pontotoc</t>
  </si>
  <si>
    <t>Prentiss</t>
  </si>
  <si>
    <t>Quitman</t>
  </si>
  <si>
    <t>Rankin</t>
  </si>
  <si>
    <t>Scott</t>
  </si>
  <si>
    <t>Sharkey</t>
  </si>
  <si>
    <t>Simpson</t>
  </si>
  <si>
    <t>Smith</t>
  </si>
  <si>
    <t>Stone</t>
  </si>
  <si>
    <t>Sunflower</t>
  </si>
  <si>
    <t>Tallahatchie</t>
  </si>
  <si>
    <t>Tate</t>
  </si>
  <si>
    <t>Tippah</t>
  </si>
  <si>
    <t>Tishomingo</t>
  </si>
  <si>
    <t>Tunica</t>
  </si>
  <si>
    <t>Union</t>
  </si>
  <si>
    <t>Walthall</t>
  </si>
  <si>
    <t>Warren</t>
  </si>
  <si>
    <t>Washington</t>
  </si>
  <si>
    <t>Wayne</t>
  </si>
  <si>
    <t>Webster</t>
  </si>
  <si>
    <t>Wilkinson</t>
  </si>
  <si>
    <t>Winston</t>
  </si>
  <si>
    <t>Yalobusha</t>
  </si>
  <si>
    <t>Yazoo</t>
  </si>
  <si>
    <t>App ID#</t>
  </si>
  <si>
    <t>App ID#_2021</t>
  </si>
  <si>
    <t>Entry Id</t>
  </si>
  <si>
    <t>Date Created</t>
  </si>
  <si>
    <t>Created By</t>
  </si>
  <si>
    <t>Completion Status</t>
  </si>
  <si>
    <t>Completed By</t>
  </si>
  <si>
    <t>Discussed</t>
  </si>
  <si>
    <t>Have you saved documentation that verifies your school and grade to complete this application?</t>
  </si>
  <si>
    <t>First Name</t>
  </si>
  <si>
    <t>Last Name</t>
  </si>
  <si>
    <t>2021 Apply</t>
  </si>
  <si>
    <t>AfricanAm</t>
  </si>
  <si>
    <t>Sex</t>
  </si>
  <si>
    <t>Current Grade Level</t>
  </si>
  <si>
    <t>Current School</t>
  </si>
  <si>
    <t>School Type</t>
  </si>
  <si>
    <t>School District</t>
  </si>
  <si>
    <t>Sch. County</t>
  </si>
  <si>
    <t>STUDENT'S HOME ADDRESS</t>
  </si>
  <si>
    <t>Address Line 2</t>
  </si>
  <si>
    <t>City</t>
  </si>
  <si>
    <t>State / Province / Region</t>
  </si>
  <si>
    <t>Postal / Zip Code</t>
  </si>
  <si>
    <t>Country</t>
  </si>
  <si>
    <t>Res. County</t>
  </si>
  <si>
    <t>PRIMARY Parent/Guardian's Name</t>
  </si>
  <si>
    <t>Last</t>
  </si>
  <si>
    <t>PRIMARY Parent/Guardian's Email</t>
  </si>
  <si>
    <t>PRIMARY Parent/Guardian Phone Number</t>
  </si>
  <si>
    <t>Additional Parent/Guardian's Name</t>
  </si>
  <si>
    <t>Additional Parent/Guardian's Email</t>
  </si>
  <si>
    <t>Additional Parent/Guardian Phone Number</t>
  </si>
  <si>
    <t>Fav. Sub.</t>
  </si>
  <si>
    <t>FavSub</t>
  </si>
  <si>
    <t>Characteristics</t>
  </si>
  <si>
    <t>Topics</t>
  </si>
  <si>
    <t>Currnt Grades`</t>
  </si>
  <si>
    <t>Transcript/Report</t>
  </si>
  <si>
    <t># in Home</t>
  </si>
  <si>
    <t># Depend.</t>
  </si>
  <si>
    <t>Eligible for?</t>
  </si>
  <si>
    <t>Additional Info</t>
  </si>
  <si>
    <t>Info Source</t>
  </si>
  <si>
    <t>MSMS Knowledge</t>
  </si>
  <si>
    <t>EntryID-Alpha</t>
  </si>
  <si>
    <t>ApplicantID</t>
  </si>
  <si>
    <t>ApplicantID2</t>
  </si>
  <si>
    <t>ApplicantID3</t>
  </si>
  <si>
    <t>Parent Name</t>
  </si>
  <si>
    <t>Parent Counter</t>
  </si>
  <si>
    <t>PRIMARY's Email</t>
  </si>
  <si>
    <t>PRIMARY's Phone Number</t>
  </si>
  <si>
    <t>Student's Name</t>
  </si>
  <si>
    <t>Actual Res. County</t>
  </si>
  <si>
    <t>Actual Res. Secondary County</t>
  </si>
  <si>
    <t>Actual Current School</t>
  </si>
  <si>
    <t>Actual Sch. County</t>
  </si>
  <si>
    <t>Actual Sch. Postal / Zip Code</t>
  </si>
  <si>
    <t>Preliminary Comment(s)</t>
  </si>
  <si>
    <t>Reviewer</t>
  </si>
  <si>
    <t>Qualified</t>
  </si>
  <si>
    <t>Reason</t>
  </si>
  <si>
    <t>Reviewer Comment(s)</t>
  </si>
  <si>
    <t>2022-02-16 22:18:52 -0500</t>
  </si>
  <si>
    <t>public</t>
  </si>
  <si>
    <t>True</t>
  </si>
  <si>
    <t>Student</t>
  </si>
  <si>
    <t>YES</t>
  </si>
  <si>
    <t/>
  </si>
  <si>
    <t xml:space="preserve">Aiden </t>
  </si>
  <si>
    <t>Wynn</t>
  </si>
  <si>
    <t>NO</t>
  </si>
  <si>
    <t>7th Grade</t>
  </si>
  <si>
    <t xml:space="preserve">Clinton Jr. High School </t>
  </si>
  <si>
    <t>Public School</t>
  </si>
  <si>
    <t>Clinton Public Schools</t>
  </si>
  <si>
    <t>410 Kirkwood Dr.</t>
  </si>
  <si>
    <t>Clinton</t>
  </si>
  <si>
    <t>Mississippi</t>
  </si>
  <si>
    <t>39056</t>
  </si>
  <si>
    <t>United States</t>
  </si>
  <si>
    <t>Terry</t>
  </si>
  <si>
    <t>terrywynn82@yahoo.com</t>
  </si>
  <si>
    <t>6626487087</t>
  </si>
  <si>
    <t xml:space="preserve">Stephanie </t>
  </si>
  <si>
    <t>Booker-Wynn</t>
  </si>
  <si>
    <t>steph_booker08@yahoo.com</t>
  </si>
  <si>
    <t>6629070054</t>
  </si>
  <si>
    <t>Mathematics</t>
  </si>
  <si>
    <t>Technology &amp; Engineering</t>
  </si>
  <si>
    <t>Visual Arts (e.g. painting, drawing, sculpting, photography)</t>
  </si>
  <si>
    <t>Has never attended a residential camp, but wants to</t>
  </si>
  <si>
    <t>Wants to be exposed to subjects not offered at current school</t>
  </si>
  <si>
    <t>Is eager to meet peers from different schools and backgrounds</t>
  </si>
  <si>
    <t>Math Skills &amp; Techniques</t>
  </si>
  <si>
    <t>Career Exploration &amp; Planning</t>
  </si>
  <si>
    <t xml:space="preserve">African American Pop Culture </t>
  </si>
  <si>
    <t>GOOD (All As &amp; Bs)</t>
  </si>
  <si>
    <t>adobe_scan_feb_16_2022_1.pdf</t>
  </si>
  <si>
    <t>4</t>
  </si>
  <si>
    <t>2</t>
  </si>
  <si>
    <t>Social Media</t>
  </si>
  <si>
    <t>Adrian</t>
  </si>
  <si>
    <t>Yes</t>
  </si>
  <si>
    <t>Transacript matches the application. 7th grade has low counts.</t>
  </si>
  <si>
    <t>2022-02-19 18:23:57 -0500</t>
  </si>
  <si>
    <t>Kamryn</t>
  </si>
  <si>
    <t>Reese</t>
  </si>
  <si>
    <t>9th Grade</t>
  </si>
  <si>
    <t>Crystal Springs High School</t>
  </si>
  <si>
    <t>Copiah County School District</t>
  </si>
  <si>
    <t xml:space="preserve"> </t>
  </si>
  <si>
    <t>Crystal Springs</t>
  </si>
  <si>
    <t>39059</t>
  </si>
  <si>
    <t>Rebecca</t>
  </si>
  <si>
    <t>Gresham</t>
  </si>
  <si>
    <t>rebeccareese07@yahoo.com</t>
  </si>
  <si>
    <t>6016226776</t>
  </si>
  <si>
    <t>Foreign Language Studies</t>
  </si>
  <si>
    <t>Health &amp; Wellness</t>
  </si>
  <si>
    <t>Likes working in groups and teams with others</t>
  </si>
  <si>
    <t>Is comfortable living away from home throughout the camp</t>
  </si>
  <si>
    <t xml:space="preserve">ACT Preparation </t>
  </si>
  <si>
    <t>Professionalism &amp; Networking</t>
  </si>
  <si>
    <t>EXCELLENT (All As)</t>
  </si>
  <si>
    <t>transcriptkamryn.pdf</t>
  </si>
  <si>
    <t>$25,000 to $49,999 per year</t>
  </si>
  <si>
    <t>3</t>
  </si>
  <si>
    <t>other</t>
  </si>
  <si>
    <t>Christina</t>
  </si>
  <si>
    <t xml:space="preserve">Transacript matches the application. </t>
  </si>
  <si>
    <t>2022-02-23 20:44:12 -0500</t>
  </si>
  <si>
    <t>Brayden</t>
  </si>
  <si>
    <t>8th Grade</t>
  </si>
  <si>
    <t xml:space="preserve">West Lowndes Elementary </t>
  </si>
  <si>
    <t xml:space="preserve">Lowndes </t>
  </si>
  <si>
    <t>344 school st</t>
  </si>
  <si>
    <t>P.o box 318</t>
  </si>
  <si>
    <t>Crawford</t>
  </si>
  <si>
    <t>39743</t>
  </si>
  <si>
    <t>The student doesn't live in Mississippi.</t>
  </si>
  <si>
    <t>Kimberly</t>
  </si>
  <si>
    <t>Kimroshea@gmail.com</t>
  </si>
  <si>
    <t>6622518555</t>
  </si>
  <si>
    <t>Dequaylo</t>
  </si>
  <si>
    <t>Dequaylodsmith@gmail.com</t>
  </si>
  <si>
    <t>6622518831</t>
  </si>
  <si>
    <t>Performing Arts (i.e. music, dance, choir, drama/theater)</t>
  </si>
  <si>
    <t>Loves to learn new things</t>
  </si>
  <si>
    <t>brayden_smith.pdf</t>
  </si>
  <si>
    <t>Medicaid / Child Health Insurance Program (CHIP)</t>
  </si>
  <si>
    <t>teacher/school</t>
  </si>
  <si>
    <t>West Lowndes High School</t>
  </si>
  <si>
    <t>Residential zipcode different from school zipcode.</t>
  </si>
  <si>
    <t>Kristie</t>
  </si>
  <si>
    <t xml:space="preserve">Student chose wrong value for residential county. Transcript matches the application. </t>
  </si>
  <si>
    <t>2022-02-25 12:56:54 -0500</t>
  </si>
  <si>
    <t>Secret</t>
  </si>
  <si>
    <t>Stevenson</t>
  </si>
  <si>
    <t>Humphrey county high school</t>
  </si>
  <si>
    <t>MASD</t>
  </si>
  <si>
    <t>608 Martin Luther king dr belzoni ms</t>
  </si>
  <si>
    <t>Belzoni</t>
  </si>
  <si>
    <t>Ms</t>
  </si>
  <si>
    <t>39038</t>
  </si>
  <si>
    <t>Tajuana</t>
  </si>
  <si>
    <t>Secretstevenson14@gmail.com</t>
  </si>
  <si>
    <t>6628369535</t>
  </si>
  <si>
    <t xml:space="preserve">Rickey </t>
  </si>
  <si>
    <t>Selders</t>
  </si>
  <si>
    <t>6628364277</t>
  </si>
  <si>
    <t>Seeks opportunities for academic growth and achievement</t>
  </si>
  <si>
    <t>c0fe9ca945a74071b02112e28e9a422e.png</t>
  </si>
  <si>
    <t>I do not know.</t>
  </si>
  <si>
    <t>relative or friend</t>
  </si>
  <si>
    <t>Humphreys County High School</t>
  </si>
  <si>
    <t>Khadijah</t>
  </si>
  <si>
    <t>2022-03-03 15:27:08 -0500</t>
  </si>
  <si>
    <t xml:space="preserve">Kevin </t>
  </si>
  <si>
    <t xml:space="preserve">Smith </t>
  </si>
  <si>
    <t xml:space="preserve">Clinton Junior High </t>
  </si>
  <si>
    <t>Clinton Public School</t>
  </si>
  <si>
    <t>1704 Beverly Drive</t>
  </si>
  <si>
    <t xml:space="preserve">Shiekka </t>
  </si>
  <si>
    <t>shiekkasmith@netzero.com</t>
  </si>
  <si>
    <t>6623741038</t>
  </si>
  <si>
    <t>Science</t>
  </si>
  <si>
    <t>College Prep</t>
  </si>
  <si>
    <t>Black History</t>
  </si>
  <si>
    <t>image.jpg</t>
  </si>
  <si>
    <t>Supplemental Nutrition Assistance Program (SNAP)</t>
  </si>
  <si>
    <t>MSMS alumni/student</t>
  </si>
  <si>
    <t>2022-03-07 18:18:37 -0500</t>
  </si>
  <si>
    <t>Tenea</t>
  </si>
  <si>
    <t>Scott Central Attendance Center`</t>
  </si>
  <si>
    <t>Scott County School District</t>
  </si>
  <si>
    <t>1162 S. Little River Rd.</t>
  </si>
  <si>
    <t>Forest</t>
  </si>
  <si>
    <t>39074</t>
  </si>
  <si>
    <t>Canada</t>
  </si>
  <si>
    <t>Tonia</t>
  </si>
  <si>
    <t>tone39074@gmail.com</t>
  </si>
  <si>
    <t>6019548842</t>
  </si>
  <si>
    <t>Demarcus</t>
  </si>
  <si>
    <t>marc39203@gmail.com</t>
  </si>
  <si>
    <t>6019009986</t>
  </si>
  <si>
    <t>English, Literary Arts, &amp; Creative Writing</t>
  </si>
  <si>
    <t>Wants to learn more about the Mississippi School for Math &amp; Science</t>
  </si>
  <si>
    <t>teneasmithtranscript.pdf</t>
  </si>
  <si>
    <t>6</t>
  </si>
  <si>
    <t xml:space="preserve">There isn't any additional information about the documents uploaded. </t>
  </si>
  <si>
    <t>Scott Central Attendance Center</t>
  </si>
  <si>
    <t>Parent has more than one child applying for 2022. Canada was selected as country.</t>
  </si>
  <si>
    <t>Student chose wrong value for residential country. Transcript matches the application. Can share dorm with sister (twins).</t>
  </si>
  <si>
    <t>2022-03-24 17:36:51 -0500</t>
  </si>
  <si>
    <t>Kayleb</t>
  </si>
  <si>
    <t>Parker</t>
  </si>
  <si>
    <t>Grenada Middle School</t>
  </si>
  <si>
    <t>Grenada School District</t>
  </si>
  <si>
    <t>PO Box 1152</t>
  </si>
  <si>
    <t>MS</t>
  </si>
  <si>
    <t>38902</t>
  </si>
  <si>
    <t>Anita</t>
  </si>
  <si>
    <t>Fisher</t>
  </si>
  <si>
    <t>aelliott65@gmail.com</t>
  </si>
  <si>
    <t>6626885133</t>
  </si>
  <si>
    <t>Carlton</t>
  </si>
  <si>
    <t>thesippcodes@gmail.com</t>
  </si>
  <si>
    <t>6622702575</t>
  </si>
  <si>
    <t>History &amp; Social Studies</t>
  </si>
  <si>
    <t>Financial Literacy</t>
  </si>
  <si>
    <t>Current Events Impacting African Americans</t>
  </si>
  <si>
    <t>transcriptwkpp.pdf</t>
  </si>
  <si>
    <t>2022-03-27 22:59:07 -0500</t>
  </si>
  <si>
    <t xml:space="preserve">London </t>
  </si>
  <si>
    <t>Morgan</t>
  </si>
  <si>
    <t xml:space="preserve">Columbus middle school </t>
  </si>
  <si>
    <t xml:space="preserve">Columbus Municipal school district </t>
  </si>
  <si>
    <t>204 Springdale drive</t>
  </si>
  <si>
    <t xml:space="preserve">204 Springdale Drive </t>
  </si>
  <si>
    <t>Columbus</t>
  </si>
  <si>
    <t xml:space="preserve">Mississippi </t>
  </si>
  <si>
    <t>39702</t>
  </si>
  <si>
    <t>Lasheia</t>
  </si>
  <si>
    <t>Walters</t>
  </si>
  <si>
    <t>Wlashelia@yahoo.com</t>
  </si>
  <si>
    <t>6623862016</t>
  </si>
  <si>
    <t>Welcomes opportunities for personal growth/development</t>
  </si>
  <si>
    <t>5187c41d82794af889ce91a707d9dd87.png</t>
  </si>
  <si>
    <t>Columbus Middle School</t>
  </si>
  <si>
    <t>39705</t>
  </si>
  <si>
    <t>No</t>
  </si>
  <si>
    <t>Follow-up recommended. Not a grade report or transcript.</t>
  </si>
  <si>
    <t>2022-03-28 15:52:01 -0500</t>
  </si>
  <si>
    <t xml:space="preserve">Jacayla </t>
  </si>
  <si>
    <t>Dixon</t>
  </si>
  <si>
    <t>Terry High School</t>
  </si>
  <si>
    <t>Hinds County School District</t>
  </si>
  <si>
    <t>16929 Midway Road</t>
  </si>
  <si>
    <t xml:space="preserve">Terry </t>
  </si>
  <si>
    <t>39170</t>
  </si>
  <si>
    <t xml:space="preserve">Shaundra </t>
  </si>
  <si>
    <t>shaundrak.dixon@gmail.com</t>
  </si>
  <si>
    <t>6019064653</t>
  </si>
  <si>
    <t>jacayla_dixon_grades.pdf</t>
  </si>
  <si>
    <t>N/A</t>
  </si>
  <si>
    <t>2022-04-04 22:18:44 -0500</t>
  </si>
  <si>
    <t>Denea</t>
  </si>
  <si>
    <t>1162 S. Little River Rd</t>
  </si>
  <si>
    <t>39074-8315</t>
  </si>
  <si>
    <t>deneasmith.pdf</t>
  </si>
  <si>
    <t>No, there is nothing I need to add.</t>
  </si>
  <si>
    <t>Parent has more than one child applying for 2022. Residential zipcode different from school zipcode.</t>
  </si>
  <si>
    <t>Can share dorm with sister (twins).</t>
  </si>
  <si>
    <t>2022-04-14 23:02:57 -0500</t>
  </si>
  <si>
    <t>Berkley</t>
  </si>
  <si>
    <t>Ceaser</t>
  </si>
  <si>
    <t>Picayune Memorial High School</t>
  </si>
  <si>
    <t>Picayune School District</t>
  </si>
  <si>
    <t>407 Rosa Street</t>
  </si>
  <si>
    <t>Picayune</t>
  </si>
  <si>
    <t>39466</t>
  </si>
  <si>
    <t>Akim</t>
  </si>
  <si>
    <t>akim.ceaser@yahoo.com</t>
  </si>
  <si>
    <t>7699268840</t>
  </si>
  <si>
    <t>English &amp; Creative Writing</t>
  </si>
  <si>
    <t>berkley_ceaser_pmhs_transcript.pdf</t>
  </si>
  <si>
    <t>1</t>
  </si>
  <si>
    <t>2022-04-15 15:14:54 -0500</t>
  </si>
  <si>
    <t>Marvin</t>
  </si>
  <si>
    <t>Summers</t>
  </si>
  <si>
    <t>Bailey APAC Middle School</t>
  </si>
  <si>
    <t>JPS</t>
  </si>
  <si>
    <t>204 Myer Ave</t>
  </si>
  <si>
    <t xml:space="preserve">Jackson </t>
  </si>
  <si>
    <t>39209</t>
  </si>
  <si>
    <t>Zakiya</t>
  </si>
  <si>
    <t>zeesummers@gmail.com</t>
  </si>
  <si>
    <t>6019559761</t>
  </si>
  <si>
    <t>Andra</t>
  </si>
  <si>
    <t>Harlee</t>
  </si>
  <si>
    <t>6817153682</t>
  </si>
  <si>
    <t>5</t>
  </si>
  <si>
    <t>Grade report is from 3rd term of school year</t>
  </si>
  <si>
    <t>Courses and grade as of T3 only instead of December 31, 2021.</t>
  </si>
  <si>
    <t>2022-04-16 16:06:27 -0500</t>
  </si>
  <si>
    <t>Jenya</t>
  </si>
  <si>
    <t>Hobbs</t>
  </si>
  <si>
    <t>Rosa Scott high School</t>
  </si>
  <si>
    <t>Madison County</t>
  </si>
  <si>
    <t>106 Spruce Cove</t>
  </si>
  <si>
    <t xml:space="preserve">Madison </t>
  </si>
  <si>
    <t>MISSISSIPPI</t>
  </si>
  <si>
    <t>39110</t>
  </si>
  <si>
    <t>Calicia</t>
  </si>
  <si>
    <t>jenyahobbs123@gmail.com</t>
  </si>
  <si>
    <t>6018701388</t>
  </si>
  <si>
    <t xml:space="preserve">Jamey </t>
  </si>
  <si>
    <t>Jenkins</t>
  </si>
  <si>
    <t>Chobbs86@gmail.com</t>
  </si>
  <si>
    <t>6014438108</t>
  </si>
  <si>
    <t>7</t>
  </si>
  <si>
    <t>Follow-up recommended. Not able to determine name, school, or grade.</t>
  </si>
  <si>
    <t>2022-04-17 21:33:19 -0500</t>
  </si>
  <si>
    <t>Dylan</t>
  </si>
  <si>
    <t>King</t>
  </si>
  <si>
    <t>Sumner Hill Jr Highschool</t>
  </si>
  <si>
    <t xml:space="preserve">Clinton Mississippi </t>
  </si>
  <si>
    <t>706 tanglewood drive</t>
  </si>
  <si>
    <t>Darling</t>
  </si>
  <si>
    <t>King-Shelby</t>
  </si>
  <si>
    <t>darlingking48@yahoo.com</t>
  </si>
  <si>
    <t>7697989898</t>
  </si>
  <si>
    <t>Tyrone</t>
  </si>
  <si>
    <t>Shelby</t>
  </si>
  <si>
    <t>6012181772</t>
  </si>
  <si>
    <t>AVERAGE (All Bs &amp; Cs)</t>
  </si>
  <si>
    <t>flyer or poster</t>
  </si>
  <si>
    <t>Sumner Hill Junior High School</t>
  </si>
  <si>
    <t>2022-04-18 11:35:24 -0500</t>
  </si>
  <si>
    <t>Decameron</t>
  </si>
  <si>
    <t>Robertson</t>
  </si>
  <si>
    <t>North Panola Middle School</t>
  </si>
  <si>
    <t>Panola County</t>
  </si>
  <si>
    <t>500 Lena Street</t>
  </si>
  <si>
    <t>Sardis</t>
  </si>
  <si>
    <t>38666</t>
  </si>
  <si>
    <t>Tiquita</t>
  </si>
  <si>
    <t>tiquitamrobertson88@gmail.com</t>
  </si>
  <si>
    <t>6624875270</t>
  </si>
  <si>
    <t>unnamed.jpg</t>
  </si>
  <si>
    <t>North Panola Junior High School</t>
  </si>
  <si>
    <t>2022-04-19 13:08:15 -0500</t>
  </si>
  <si>
    <t>jontrayvious</t>
  </si>
  <si>
    <t>ball</t>
  </si>
  <si>
    <t>Northside High School</t>
  </si>
  <si>
    <t xml:space="preserve">North Bolivar School District </t>
  </si>
  <si>
    <t>1101 Bruce Ave, PO Box 661</t>
  </si>
  <si>
    <t>PO Box 661</t>
  </si>
  <si>
    <t>38774</t>
  </si>
  <si>
    <t>Lula</t>
  </si>
  <si>
    <t>Walker</t>
  </si>
  <si>
    <t>jontrayvious453@gmail.com</t>
  </si>
  <si>
    <t>6623987076</t>
  </si>
  <si>
    <t>screenshot_20220419_12.07.17_pm.png</t>
  </si>
  <si>
    <t>2022-04-19 22:57:41 -0500</t>
  </si>
  <si>
    <t xml:space="preserve">Davarrius </t>
  </si>
  <si>
    <t>Hairston Jr</t>
  </si>
  <si>
    <t xml:space="preserve">Armstrong Middle School </t>
  </si>
  <si>
    <t>110 Lynn Apt.21C</t>
  </si>
  <si>
    <t xml:space="preserve">Starkville </t>
  </si>
  <si>
    <t>39759</t>
  </si>
  <si>
    <t>Tryonda</t>
  </si>
  <si>
    <t xml:space="preserve">Johnson </t>
  </si>
  <si>
    <t>johnsontryonda@yahoo.com</t>
  </si>
  <si>
    <t>6623868742</t>
  </si>
  <si>
    <t>Hairston Sr</t>
  </si>
  <si>
    <t>6623868052</t>
  </si>
  <si>
    <t>2c89186cc43b40a19e86ef972fb8a2a6.png</t>
  </si>
  <si>
    <t>Armstrong Junior High School</t>
  </si>
  <si>
    <t>2022-04-19 23:54:54 -0500</t>
  </si>
  <si>
    <t>Jurnee</t>
  </si>
  <si>
    <t>Desoto Central Highschool</t>
  </si>
  <si>
    <t>Desoto County</t>
  </si>
  <si>
    <t>De Soto</t>
  </si>
  <si>
    <t>5011 Rocky Point dr</t>
  </si>
  <si>
    <t>Southaven</t>
  </si>
  <si>
    <t>38672</t>
  </si>
  <si>
    <t>Nicole</t>
  </si>
  <si>
    <t>Milow</t>
  </si>
  <si>
    <t>lashonda.milow@hotmail.com</t>
  </si>
  <si>
    <t>9015018948</t>
  </si>
  <si>
    <t>Jermaine</t>
  </si>
  <si>
    <t>4049326131</t>
  </si>
  <si>
    <t>transcript__jurnee.jpg</t>
  </si>
  <si>
    <t>2022-04-21 14:22:30 -0500</t>
  </si>
  <si>
    <t>Dorothy</t>
  </si>
  <si>
    <t>Gray</t>
  </si>
  <si>
    <t xml:space="preserve">North Bolivar Consolidated District </t>
  </si>
  <si>
    <t>202 E LAMPTON ST</t>
  </si>
  <si>
    <t>MOUND BAYOU</t>
  </si>
  <si>
    <t>38762</t>
  </si>
  <si>
    <t>Carolyn</t>
  </si>
  <si>
    <t>Fipps-Reed</t>
  </si>
  <si>
    <t>carolynsfipps@gmail.com</t>
  </si>
  <si>
    <t>6625459168</t>
  </si>
  <si>
    <t>dorothy_gray.pdf</t>
  </si>
  <si>
    <t>My school published doesn't post all my grades until the end year, so my counselor sent me that.</t>
  </si>
  <si>
    <t>2022-04-25 23:13:21 -0500</t>
  </si>
  <si>
    <t xml:space="preserve">Cai'Dyn </t>
  </si>
  <si>
    <t>Riddle</t>
  </si>
  <si>
    <t>Olive Branch Middle School</t>
  </si>
  <si>
    <t>DeSoto County Schools</t>
  </si>
  <si>
    <t>9961 Fox Run Dr. Olive Branch MS 38654</t>
  </si>
  <si>
    <t>365 NW Boundary Holly Springs, MS 38635</t>
  </si>
  <si>
    <t xml:space="preserve">Olive Branch </t>
  </si>
  <si>
    <t>38654</t>
  </si>
  <si>
    <t xml:space="preserve">Casshaunda </t>
  </si>
  <si>
    <t>jazzysdanz@yahoo.com</t>
  </si>
  <si>
    <t>9014942358</t>
  </si>
  <si>
    <t xml:space="preserve">Devin </t>
  </si>
  <si>
    <t>6625447257</t>
  </si>
  <si>
    <t>caidyn_riddles_report_card.pdf</t>
  </si>
  <si>
    <t>Attending the AAYME camp would be a major accomplishment! It would allow me to create friendships with others who share similar interests in learning and challenge me to be the critical thinker and the problem solver I want to be when dissecting mathematical, science and technology concepts. This will give me the chance to venture into interesting content in a way I might not become exposed to in my current school setting. I would be comfortable attending the camp during the summer away from my home; I have to be up for challenges such as this if I want to be successful, and I already know, even at my age, that it is important to make sacrifices for my desire to become a veterinarian. I am thankful for having a great support system; my family wants me to be as successful as I can, and they will push me to take opportunities, as AAYME, that will benefit me academically. I love working with others and applying what I learn from others' views and perspectives. I am a hard-working student who strives hard to maintain excellent grades in all my classes. I enjoy discussions and am motivated to see the outcome. The AAYME camp will help me become a more well rounded student, and my focus would be to gain knowledge so I can apply the knowledge I gain while continuing in school.</t>
  </si>
  <si>
    <t>2022-04-26 22:32:33 -0500</t>
  </si>
  <si>
    <t>Destiny</t>
  </si>
  <si>
    <t>Harris</t>
  </si>
  <si>
    <t>Hattiesburg High School</t>
  </si>
  <si>
    <t xml:space="preserve">Hattiesburg Public School District </t>
  </si>
  <si>
    <t xml:space="preserve">122 Brookwood Lane </t>
  </si>
  <si>
    <t xml:space="preserve">Hattiesburg </t>
  </si>
  <si>
    <t>39401</t>
  </si>
  <si>
    <t>Angelisha</t>
  </si>
  <si>
    <t>angelishaharris29@yahoo.com</t>
  </si>
  <si>
    <t>6015492649</t>
  </si>
  <si>
    <t>Alex</t>
  </si>
  <si>
    <t>alexharris1316@gmail.com</t>
  </si>
  <si>
    <t>6012974241</t>
  </si>
  <si>
    <t>information__msms_summer_camp.pdf</t>
  </si>
  <si>
    <t>2022-04-28 08:32:47 -0500</t>
  </si>
  <si>
    <t>Coleman</t>
  </si>
  <si>
    <t>Columbus High School</t>
  </si>
  <si>
    <t xml:space="preserve">103 Gaylane Dr. </t>
  </si>
  <si>
    <t>Delonte'</t>
  </si>
  <si>
    <t>dwcsr82@gmail.com</t>
  </si>
  <si>
    <t>6623865088</t>
  </si>
  <si>
    <t>Romekia</t>
  </si>
  <si>
    <t>furr</t>
  </si>
  <si>
    <t>romekiafurr@gmail.com</t>
  </si>
  <si>
    <t>6625497277</t>
  </si>
  <si>
    <t>screenshot_310.png</t>
  </si>
  <si>
    <t>The document I attached is my grade report for this year.</t>
  </si>
  <si>
    <t>email announcement</t>
  </si>
  <si>
    <t>2022-04-28 13:42:55 -0500</t>
  </si>
  <si>
    <t xml:space="preserve">Aliyiah </t>
  </si>
  <si>
    <t xml:space="preserve">Richey </t>
  </si>
  <si>
    <t xml:space="preserve">Columbus Municipal School District </t>
  </si>
  <si>
    <t xml:space="preserve">1407 15th ave north </t>
  </si>
  <si>
    <t>1414 16th ave north</t>
  </si>
  <si>
    <t>39701</t>
  </si>
  <si>
    <t>Tammara</t>
  </si>
  <si>
    <t>Bush</t>
  </si>
  <si>
    <t>tammarabush@ymail.com</t>
  </si>
  <si>
    <t>6623640550</t>
  </si>
  <si>
    <t>6589feb0f51b4614bcdfdf04eb1664b5.jpeg.jpg</t>
  </si>
  <si>
    <t xml:space="preserve">(Explanation for the C on the report card) math teacher ended up quitting and didn’t have anyone to teach us yet, had to complete work which ended up in not having knowledge about the curriculum. _x000D_
_x000D_
Also don’t receive credit for the course until COMPLETED. </t>
  </si>
  <si>
    <t>2022-04-28 18:14:07 -0500</t>
  </si>
  <si>
    <t>Josiah</t>
  </si>
  <si>
    <t>Johnson</t>
  </si>
  <si>
    <t>Pisgah High School</t>
  </si>
  <si>
    <t>Rankin County School District</t>
  </si>
  <si>
    <t>1684 Leesburg Rd</t>
  </si>
  <si>
    <t>Pelahatchie</t>
  </si>
  <si>
    <t>39145</t>
  </si>
  <si>
    <t>Ola</t>
  </si>
  <si>
    <t>olajohnson70@gmail.com</t>
  </si>
  <si>
    <t>6015078901</t>
  </si>
  <si>
    <t>Ebony</t>
  </si>
  <si>
    <t>ebonyblkgrljohnson@gmail.com</t>
  </si>
  <si>
    <t>6019780407</t>
  </si>
  <si>
    <t>screen_shot_20220428_at_5.00.33_pm.png</t>
  </si>
  <si>
    <t>39047</t>
  </si>
  <si>
    <t>2022-04-28 20:37:35 -0500</t>
  </si>
  <si>
    <t xml:space="preserve">Rayquan </t>
  </si>
  <si>
    <t xml:space="preserve">Gardner </t>
  </si>
  <si>
    <t xml:space="preserve">Laurel high school </t>
  </si>
  <si>
    <t>5A</t>
  </si>
  <si>
    <t>104D maplewood dr</t>
  </si>
  <si>
    <t>Laurel</t>
  </si>
  <si>
    <t>39440</t>
  </si>
  <si>
    <t>Adriana</t>
  </si>
  <si>
    <t>Crosby</t>
  </si>
  <si>
    <t>Adrianacrosby48@gmail.com</t>
  </si>
  <si>
    <t>6015771796</t>
  </si>
  <si>
    <t>img_5188.jpg</t>
  </si>
  <si>
    <t>2022-04-28 22:13:28 -0500</t>
  </si>
  <si>
    <t>Serenity</t>
  </si>
  <si>
    <t>Sullivan</t>
  </si>
  <si>
    <t>Clinton Public School District</t>
  </si>
  <si>
    <t>409 Trailwood Drive</t>
  </si>
  <si>
    <t>Kathryn</t>
  </si>
  <si>
    <t>kathryn.rehner-sullivan@heart.org</t>
  </si>
  <si>
    <t>6014669985</t>
  </si>
  <si>
    <t>Trey</t>
  </si>
  <si>
    <t>treysullivan@yahoo.com</t>
  </si>
  <si>
    <t>6014731875</t>
  </si>
  <si>
    <t>scanned_documents.pdf</t>
  </si>
  <si>
    <t xml:space="preserve">No. </t>
  </si>
  <si>
    <t>2022-04-29 18:19:27 -0500</t>
  </si>
  <si>
    <t>Za'Kendrick</t>
  </si>
  <si>
    <t>Greenville High School</t>
  </si>
  <si>
    <t>Greenville Public School District</t>
  </si>
  <si>
    <t>1016 N. Dyer Circle</t>
  </si>
  <si>
    <t>Greenville</t>
  </si>
  <si>
    <t>38701</t>
  </si>
  <si>
    <t>Kenterrian</t>
  </si>
  <si>
    <t>Hall-Addison</t>
  </si>
  <si>
    <t>kenterrianhall@gmail.com</t>
  </si>
  <si>
    <t>6623473494</t>
  </si>
  <si>
    <t>Richard</t>
  </si>
  <si>
    <t>Addison</t>
  </si>
  <si>
    <t>richardaddison41@gmail.com</t>
  </si>
  <si>
    <t>6624333282</t>
  </si>
  <si>
    <t>ken_recent_grades_report.pdf</t>
  </si>
  <si>
    <t xml:space="preserve">This is my child latest grades report. He attends the Greenville High School Early College Program. </t>
  </si>
  <si>
    <t>Follow-up recommended. Image of grade report does not show student name, school, or grade</t>
  </si>
  <si>
    <t>2022-02-18 21:26:25 -0500</t>
  </si>
  <si>
    <t>Parent/Guardian</t>
  </si>
  <si>
    <t>Arrocus</t>
  </si>
  <si>
    <t>Baskin Jr.</t>
  </si>
  <si>
    <t>Robert Lewis Magnet School</t>
  </si>
  <si>
    <t>Natchez Adams School District</t>
  </si>
  <si>
    <t>30 Dove Rd</t>
  </si>
  <si>
    <t>Natchez</t>
  </si>
  <si>
    <t>39120</t>
  </si>
  <si>
    <t>LaWanda</t>
  </si>
  <si>
    <t>Baskin</t>
  </si>
  <si>
    <t>louakarn@yahoo.com</t>
  </si>
  <si>
    <t>6012600073</t>
  </si>
  <si>
    <t>Baskin Sr</t>
  </si>
  <si>
    <t>arrocusb@yahoo.com</t>
  </si>
  <si>
    <t>6012600025</t>
  </si>
  <si>
    <t>a_baskin_transcript__2182022.pdf</t>
  </si>
  <si>
    <t>2022-02-19 08:58:19 -0500</t>
  </si>
  <si>
    <t>Kaliyah</t>
  </si>
  <si>
    <t>Vaughn</t>
  </si>
  <si>
    <t>Olipve Branch High School</t>
  </si>
  <si>
    <t>102 Laws Hill Rd</t>
  </si>
  <si>
    <t>Holly Springs</t>
  </si>
  <si>
    <t>38635</t>
  </si>
  <si>
    <t>Lekisha</t>
  </si>
  <si>
    <t>Jeffries</t>
  </si>
  <si>
    <t>mykeyshada1@gmail.com</t>
  </si>
  <si>
    <t>9018332486</t>
  </si>
  <si>
    <t>kaliyah_vaughn_transcript_1.pdf</t>
  </si>
  <si>
    <t>Olive Branch High School</t>
  </si>
  <si>
    <t>Residential county &amp; zipcode different from school county &amp; zipcode.</t>
  </si>
  <si>
    <t>2022-02-21 13:42:35 -0500</t>
  </si>
  <si>
    <t>Joidyn</t>
  </si>
  <si>
    <t>Hearn</t>
  </si>
  <si>
    <t>Leflore Legacy Academy</t>
  </si>
  <si>
    <t>Charter School</t>
  </si>
  <si>
    <t>109 Kelly Dr</t>
  </si>
  <si>
    <t>Greenwood</t>
  </si>
  <si>
    <t>38930</t>
  </si>
  <si>
    <t>Crysta</t>
  </si>
  <si>
    <t>harris_crystaj@yahoo.com</t>
  </si>
  <si>
    <t>6627691883</t>
  </si>
  <si>
    <t>joidyn_hearn_transcript.pdf</t>
  </si>
  <si>
    <t>2022-02-23 22:35:01 -0500</t>
  </si>
  <si>
    <t xml:space="preserve">Amirah </t>
  </si>
  <si>
    <t>Preston</t>
  </si>
  <si>
    <t xml:space="preserve">N R Burger Middle School </t>
  </si>
  <si>
    <t xml:space="preserve">31 Millcreek Point </t>
  </si>
  <si>
    <t>Constance</t>
  </si>
  <si>
    <t>constance.preston@hattiesburgpsd.com</t>
  </si>
  <si>
    <t>6015202096</t>
  </si>
  <si>
    <t xml:space="preserve">Billy </t>
  </si>
  <si>
    <t xml:space="preserve">Hatten </t>
  </si>
  <si>
    <t>constancepreston3@gmail.con</t>
  </si>
  <si>
    <t>6014701394</t>
  </si>
  <si>
    <t>fa249dd59bc24dda9b6a7be7fe652eda.jpeg.jpg</t>
  </si>
  <si>
    <t>Temporary Assistance for Needy Families (TANF)</t>
  </si>
  <si>
    <t xml:space="preserve">No </t>
  </si>
  <si>
    <t>2022-03-07 10:20:11 -0500</t>
  </si>
  <si>
    <t>Mackenzie</t>
  </si>
  <si>
    <t>Miller</t>
  </si>
  <si>
    <t xml:space="preserve">O'Bannon High School </t>
  </si>
  <si>
    <t>Western Line School District</t>
  </si>
  <si>
    <t>2461 Hummingbird Drive</t>
  </si>
  <si>
    <t xml:space="preserve">Ashley </t>
  </si>
  <si>
    <t>Tollfree</t>
  </si>
  <si>
    <t>ashleyntollfree@yahoo.com</t>
  </si>
  <si>
    <t>6623949155</t>
  </si>
  <si>
    <t>mackenzie_miller__transcript.pdf</t>
  </si>
  <si>
    <t>2022-03-12 13:12:15 -0500</t>
  </si>
  <si>
    <t>Kira</t>
  </si>
  <si>
    <t xml:space="preserve">Chalmers </t>
  </si>
  <si>
    <t xml:space="preserve">Shannon Middle School </t>
  </si>
  <si>
    <t xml:space="preserve">Lee County </t>
  </si>
  <si>
    <t xml:space="preserve">631 Cemetery Rd </t>
  </si>
  <si>
    <t xml:space="preserve">Baldwyn </t>
  </si>
  <si>
    <t>38824</t>
  </si>
  <si>
    <t xml:space="preserve">Windy </t>
  </si>
  <si>
    <t xml:space="preserve">Dunbar </t>
  </si>
  <si>
    <t>windydunbar@yahoo.com</t>
  </si>
  <si>
    <t>9013037248</t>
  </si>
  <si>
    <t>inbound1180723018342062896.jpg</t>
  </si>
  <si>
    <t>38868</t>
  </si>
  <si>
    <t>2022-03-12 14:04:49 -0500</t>
  </si>
  <si>
    <t xml:space="preserve">Lani </t>
  </si>
  <si>
    <t>Carter</t>
  </si>
  <si>
    <t>Annunciation Catholic School</t>
  </si>
  <si>
    <t>Private or Parochial School</t>
  </si>
  <si>
    <t>1118 11th Street N</t>
  </si>
  <si>
    <t>Lou</t>
  </si>
  <si>
    <t>Williams</t>
  </si>
  <si>
    <t>williamsloue@icloud.com</t>
  </si>
  <si>
    <t>6623523450</t>
  </si>
  <si>
    <t>lcarter_transcript.pdf</t>
  </si>
  <si>
    <t>Can share dorm with relative.</t>
  </si>
  <si>
    <t>2022-03-12 15:02:40 -0500</t>
  </si>
  <si>
    <t>Desmond</t>
  </si>
  <si>
    <t>Kemper County High School</t>
  </si>
  <si>
    <t>Kemper County School District</t>
  </si>
  <si>
    <t>151 Lancaster Road</t>
  </si>
  <si>
    <t>DeKalb</t>
  </si>
  <si>
    <t>39328</t>
  </si>
  <si>
    <t>Simone</t>
  </si>
  <si>
    <t>simonew1988@icloud.com</t>
  </si>
  <si>
    <t>6016042744</t>
  </si>
  <si>
    <t>Byron</t>
  </si>
  <si>
    <t>desmond044@aol.com</t>
  </si>
  <si>
    <t>6017510327</t>
  </si>
  <si>
    <t>transcript__3122022.pdf</t>
  </si>
  <si>
    <t>2022-03-18 17:17:25 -0500</t>
  </si>
  <si>
    <t xml:space="preserve">Adesoji </t>
  </si>
  <si>
    <t xml:space="preserve">Olagbegi </t>
  </si>
  <si>
    <t>Clinton, MS</t>
  </si>
  <si>
    <t>1400 Arlington St</t>
  </si>
  <si>
    <t>Amanda</t>
  </si>
  <si>
    <t>Mix</t>
  </si>
  <si>
    <t>amandamix06@hotmail.com</t>
  </si>
  <si>
    <t>6012916644</t>
  </si>
  <si>
    <t>Adesina</t>
  </si>
  <si>
    <t>6014566448</t>
  </si>
  <si>
    <t>ao_transcript.pdf</t>
  </si>
  <si>
    <t>Follow-up recommended. Transcript is password protected.</t>
  </si>
  <si>
    <t>2022-03-28 18:33:58 -0500</t>
  </si>
  <si>
    <t>Janiya</t>
  </si>
  <si>
    <t>Beckworth</t>
  </si>
  <si>
    <t>Robert L. Merritt Junior High</t>
  </si>
  <si>
    <t>Sunflower County Consolidated School District</t>
  </si>
  <si>
    <t>407 Forrest Street</t>
  </si>
  <si>
    <t>Indianola</t>
  </si>
  <si>
    <t>38751</t>
  </si>
  <si>
    <t>Ella</t>
  </si>
  <si>
    <t>beckworthella827@gmail.com</t>
  </si>
  <si>
    <t>6622078943</t>
  </si>
  <si>
    <t>img_20220328_170102.jpg</t>
  </si>
  <si>
    <t>church or community organization</t>
  </si>
  <si>
    <t>Robert L Merritt Junior High School</t>
  </si>
  <si>
    <t>2022-03-30 21:12:45 -0500</t>
  </si>
  <si>
    <t>Zakariya</t>
  </si>
  <si>
    <t>Hall</t>
  </si>
  <si>
    <t>Robert L Merritt Middle School</t>
  </si>
  <si>
    <t>602 Curtis Street</t>
  </si>
  <si>
    <t>Falecia</t>
  </si>
  <si>
    <t>brikerria05@yahoo.com</t>
  </si>
  <si>
    <t>6622074746</t>
  </si>
  <si>
    <t>Brian</t>
  </si>
  <si>
    <t>briankhall79@yahoo.com</t>
  </si>
  <si>
    <t>6623039063</t>
  </si>
  <si>
    <t>20220328110828.pdf</t>
  </si>
  <si>
    <t>2022-04-01 18:17:44 -0500</t>
  </si>
  <si>
    <t>Holly Springs Jr High</t>
  </si>
  <si>
    <t>Holly Springs School District</t>
  </si>
  <si>
    <t>190 Marbury Drive</t>
  </si>
  <si>
    <t>Vikki</t>
  </si>
  <si>
    <t>vmarion@hssdk12.org</t>
  </si>
  <si>
    <t>6622529696</t>
  </si>
  <si>
    <t>jurnees_transcript20220401_17135746.pdf</t>
  </si>
  <si>
    <t>2022-04-06 19:10:23 -0500</t>
  </si>
  <si>
    <t xml:space="preserve">Kamisha </t>
  </si>
  <si>
    <t>Hicks</t>
  </si>
  <si>
    <t xml:space="preserve">Holly Springs Intermediate School </t>
  </si>
  <si>
    <t xml:space="preserve">Holly Springs School District </t>
  </si>
  <si>
    <t>185 W Woodward Ave #97 25-1</t>
  </si>
  <si>
    <t xml:space="preserve">Holly Springs </t>
  </si>
  <si>
    <t xml:space="preserve">Hicks </t>
  </si>
  <si>
    <t>hickskamisha1985@gmail.com</t>
  </si>
  <si>
    <t>6625448548</t>
  </si>
  <si>
    <t>christian_hicks2.pdf</t>
  </si>
  <si>
    <t xml:space="preserve">If what I sent isn’t what you need I can send something else </t>
  </si>
  <si>
    <t>Transacript is valid, but parent's name is listed for student on the application. The student's actual name is Christian Hicks.</t>
  </si>
  <si>
    <t>2022-04-07 11:20:18 -0500</t>
  </si>
  <si>
    <t>Adrien</t>
  </si>
  <si>
    <t>NH Pilate Middle School</t>
  </si>
  <si>
    <t>Newton Municipal School District</t>
  </si>
  <si>
    <t>105 Bolton Ave</t>
  </si>
  <si>
    <t>39345</t>
  </si>
  <si>
    <t>kmiller072206@gmail.com</t>
  </si>
  <si>
    <t>6017450882</t>
  </si>
  <si>
    <t>Rufus</t>
  </si>
  <si>
    <t>rtmiller601@gmail.com</t>
  </si>
  <si>
    <t>6624350336</t>
  </si>
  <si>
    <t>a.miller_transcript.pdf</t>
  </si>
  <si>
    <t>2022-04-08 12:44:22 -0500</t>
  </si>
  <si>
    <t>Antanae</t>
  </si>
  <si>
    <t>Shelton</t>
  </si>
  <si>
    <t>Cleveland Central High School</t>
  </si>
  <si>
    <t>Cleveland School District</t>
  </si>
  <si>
    <t>803 Jackson Street</t>
  </si>
  <si>
    <t>Cleveland</t>
  </si>
  <si>
    <t>38732</t>
  </si>
  <si>
    <t>Elna</t>
  </si>
  <si>
    <t>elnashelton75@gmail.com</t>
  </si>
  <si>
    <t>6624025561</t>
  </si>
  <si>
    <t>Antonie</t>
  </si>
  <si>
    <t>6624024448</t>
  </si>
  <si>
    <t>transcript_antanae_shelton.pdf</t>
  </si>
  <si>
    <t>Although Antanae has never attended a summer camp of this magnitute, I think it will be a great opportunity for her to meet and share with other peers to help foster her social as well as academic growth.</t>
  </si>
  <si>
    <t>2022-04-14 15:23:35 -0500</t>
  </si>
  <si>
    <t>Noah</t>
  </si>
  <si>
    <t>Southaven Middle School</t>
  </si>
  <si>
    <t>2486 Shelburne Ln E.</t>
  </si>
  <si>
    <t>Stephanie</t>
  </si>
  <si>
    <t>steffmd25@aol.com</t>
  </si>
  <si>
    <t>6015001912</t>
  </si>
  <si>
    <t>Randal</t>
  </si>
  <si>
    <t>randal325@gmail.com</t>
  </si>
  <si>
    <t>6013279393</t>
  </si>
  <si>
    <t>noah_montgomery_february_2022_grades.pdf</t>
  </si>
  <si>
    <t>2022-04-15 20:52:17 -0500</t>
  </si>
  <si>
    <t>Javari</t>
  </si>
  <si>
    <t>Antoine</t>
  </si>
  <si>
    <t>Lumberton Middle School</t>
  </si>
  <si>
    <t>Lamar County</t>
  </si>
  <si>
    <t>954 Myrick Ave</t>
  </si>
  <si>
    <t>APT A</t>
  </si>
  <si>
    <t>Lumberton</t>
  </si>
  <si>
    <t>39455-2139</t>
  </si>
  <si>
    <t xml:space="preserve">Myeshia </t>
  </si>
  <si>
    <t>Hart</t>
  </si>
  <si>
    <t>varimesha@gmail.com</t>
  </si>
  <si>
    <t>7693902422</t>
  </si>
  <si>
    <t>Angela</t>
  </si>
  <si>
    <t>Bonner</t>
  </si>
  <si>
    <t>angbonner@gmail.com</t>
  </si>
  <si>
    <t>6019168381</t>
  </si>
  <si>
    <t>doc_04102022_095252.pdf</t>
  </si>
  <si>
    <t>2022-04-15 21:01:22 -0500</t>
  </si>
  <si>
    <t>Anthony</t>
  </si>
  <si>
    <t>Givens Jr.</t>
  </si>
  <si>
    <t>Lowndes County School District</t>
  </si>
  <si>
    <t xml:space="preserve">145 Roberts St </t>
  </si>
  <si>
    <t xml:space="preserve">Artesia </t>
  </si>
  <si>
    <t>39736</t>
  </si>
  <si>
    <t>Regina</t>
  </si>
  <si>
    <t>Givens</t>
  </si>
  <si>
    <t>thompsonregina1975@yahoo.com</t>
  </si>
  <si>
    <t>6623641682</t>
  </si>
  <si>
    <t>Givens Sr.</t>
  </si>
  <si>
    <t>givenssranthony6@gmail.com</t>
  </si>
  <si>
    <t>6622519693</t>
  </si>
  <si>
    <t>d41d8cd9.pdf</t>
  </si>
  <si>
    <t>2022-04-18 14:09:56 -0500</t>
  </si>
  <si>
    <t xml:space="preserve">Serenity </t>
  </si>
  <si>
    <t>Henley</t>
  </si>
  <si>
    <t>West lowndes Hs</t>
  </si>
  <si>
    <t>79 short st</t>
  </si>
  <si>
    <t xml:space="preserve">Crawford </t>
  </si>
  <si>
    <t>Tameka</t>
  </si>
  <si>
    <t>Davis</t>
  </si>
  <si>
    <t>tamekadavis17@yahoo.com</t>
  </si>
  <si>
    <t>6623466574</t>
  </si>
  <si>
    <t>73e439f1f0b149f88c7e27f3ce706253.jpeg.jpg</t>
  </si>
  <si>
    <t>Can share dorm with relative (different grade).</t>
  </si>
  <si>
    <t>2022-04-18 14:18:23 -0500</t>
  </si>
  <si>
    <t xml:space="preserve">Danielle </t>
  </si>
  <si>
    <t>WLHS</t>
  </si>
  <si>
    <t>8b674c621b6d4cf0bd31b01e8f0f746d.jpeg.jpg</t>
  </si>
  <si>
    <t>Courses and grade as of T3 only instead of December 31, 2021. Can share dorm with relative (different grade).</t>
  </si>
  <si>
    <t>2022-04-18 18:51:43 -0500</t>
  </si>
  <si>
    <t>Khylee</t>
  </si>
  <si>
    <t>Barnes</t>
  </si>
  <si>
    <t>Northwest Rankin Middle</t>
  </si>
  <si>
    <t>Rankin County</t>
  </si>
  <si>
    <t>2 Ashland Ave</t>
  </si>
  <si>
    <t>Brandon</t>
  </si>
  <si>
    <t>Robbie</t>
  </si>
  <si>
    <t>ke_yundra@hotmail.com</t>
  </si>
  <si>
    <t>6019660677</t>
  </si>
  <si>
    <t>khylee_barnes__grades_and_attendance.pdf</t>
  </si>
  <si>
    <t>2022-04-18 23:13:36 -0500</t>
  </si>
  <si>
    <t>Aiden</t>
  </si>
  <si>
    <t>Tupelo Middle School</t>
  </si>
  <si>
    <t>Tupelo Public Schools</t>
  </si>
  <si>
    <t>187 Eunice Dr</t>
  </si>
  <si>
    <t>Guntown</t>
  </si>
  <si>
    <t>38849</t>
  </si>
  <si>
    <t>Derrick</t>
  </si>
  <si>
    <t>derrick.clay@toyota.com</t>
  </si>
  <si>
    <t>6623521405</t>
  </si>
  <si>
    <t>Torri</t>
  </si>
  <si>
    <t>tbclay@tupeloschools.com</t>
  </si>
  <si>
    <t>6623526846</t>
  </si>
  <si>
    <t>aiden_clays_current_grades.pdf</t>
  </si>
  <si>
    <t>2022-04-19 12:11:02 -0500</t>
  </si>
  <si>
    <t>Braylon</t>
  </si>
  <si>
    <t>Nicholson</t>
  </si>
  <si>
    <t>205 N Oak Cove</t>
  </si>
  <si>
    <t>MS - Mississippi</t>
  </si>
  <si>
    <t>Farrah</t>
  </si>
  <si>
    <t>farrah1908@hotmail.com</t>
  </si>
  <si>
    <t>6622075440</t>
  </si>
  <si>
    <t>LaMarcus</t>
  </si>
  <si>
    <t>marknic30@bellsouth.net</t>
  </si>
  <si>
    <t>6017508370</t>
  </si>
  <si>
    <t>b_nicholson_ths_transcript_3.1.2022.pdf</t>
  </si>
  <si>
    <t>N/a</t>
  </si>
  <si>
    <t>2022-04-19 13:36:34 -0500</t>
  </si>
  <si>
    <t>Kylan</t>
  </si>
  <si>
    <t xml:space="preserve">Neil Smith </t>
  </si>
  <si>
    <t>Merritt Middle Jr High</t>
  </si>
  <si>
    <t xml:space="preserve">Sunflower County consolidated school </t>
  </si>
  <si>
    <t xml:space="preserve">408 Chandler Street </t>
  </si>
  <si>
    <t>Post Office Box 76</t>
  </si>
  <si>
    <t xml:space="preserve">Inverness </t>
  </si>
  <si>
    <t>Ms.</t>
  </si>
  <si>
    <t>38753</t>
  </si>
  <si>
    <t>Daisy</t>
  </si>
  <si>
    <t xml:space="preserve">Franklin </t>
  </si>
  <si>
    <t>Daisyricks7@gmail.com</t>
  </si>
  <si>
    <t>6623034536</t>
  </si>
  <si>
    <t>Melinda</t>
  </si>
  <si>
    <t>Ricks Smith</t>
  </si>
  <si>
    <t>melindaricksmith@yahoo.com</t>
  </si>
  <si>
    <t>6623472803</t>
  </si>
  <si>
    <t>779574aeb2024ae3aacf47faa55901d4.jpeg.jpg</t>
  </si>
  <si>
    <t>2022-04-19 23:39:41 -0500</t>
  </si>
  <si>
    <t>Larry</t>
  </si>
  <si>
    <t>Boyd III</t>
  </si>
  <si>
    <t>Williams-Sullivan Middle</t>
  </si>
  <si>
    <t>Holmes County Consolidated</t>
  </si>
  <si>
    <t>115 West Cedar Street</t>
  </si>
  <si>
    <t>Durant</t>
  </si>
  <si>
    <t>39063</t>
  </si>
  <si>
    <t>Natasha</t>
  </si>
  <si>
    <t>Boyd</t>
  </si>
  <si>
    <t>nhoward@hotmail.com</t>
  </si>
  <si>
    <t>6627927651</t>
  </si>
  <si>
    <t>Boyd Jr.</t>
  </si>
  <si>
    <t>coachboyd77@gmail.com</t>
  </si>
  <si>
    <t>6625287096</t>
  </si>
  <si>
    <t>larry_boyd_iii__student_transcript__report_card.pdf</t>
  </si>
  <si>
    <t>Williams-Sullivan Middle School</t>
  </si>
  <si>
    <t>2022-04-20 00:22:03 -0500</t>
  </si>
  <si>
    <t>Alandria</t>
  </si>
  <si>
    <t>Anderson</t>
  </si>
  <si>
    <t xml:space="preserve">North Panola jJunior High </t>
  </si>
  <si>
    <t>North Panola</t>
  </si>
  <si>
    <t>313 Center Street</t>
  </si>
  <si>
    <t>Andsrson</t>
  </si>
  <si>
    <t>mrsandersonnicole@yahoo.com</t>
  </si>
  <si>
    <t>6624877998</t>
  </si>
  <si>
    <t>Allen</t>
  </si>
  <si>
    <t xml:space="preserve">Anderson </t>
  </si>
  <si>
    <t>6629344572</t>
  </si>
  <si>
    <t>0080d7fb0a4642599287b8ca81f13057.jpeg.jpg</t>
  </si>
  <si>
    <t>Follow-up recommended. Not legible. Emailed updated transcript on 5/17/2022.</t>
  </si>
  <si>
    <t>2022-04-21 21:18:21 -0500</t>
  </si>
  <si>
    <t>Glass</t>
  </si>
  <si>
    <t>Jori</t>
  </si>
  <si>
    <t>Leake Central Jr High</t>
  </si>
  <si>
    <t>Home School</t>
  </si>
  <si>
    <t>215 Deerfield Road</t>
  </si>
  <si>
    <t>KOSCIUSKO</t>
  </si>
  <si>
    <t>Glenetta</t>
  </si>
  <si>
    <t>Duren-Glass</t>
  </si>
  <si>
    <t>glenettaduren@yahoo.com</t>
  </si>
  <si>
    <t>6019003638</t>
  </si>
  <si>
    <t>JOrell</t>
  </si>
  <si>
    <t>jorellglass@yahoo.com</t>
  </si>
  <si>
    <t>6015047046</t>
  </si>
  <si>
    <t>jori_glass_activeparent_3.0_by_central_access.pdf</t>
  </si>
  <si>
    <t xml:space="preserve">The transcript does not have this years credits because the school year isn't over. </t>
  </si>
  <si>
    <t>Follow-up recommended. Name missing on transcript.</t>
  </si>
  <si>
    <t>2022-04-22 17:02:54 -0500</t>
  </si>
  <si>
    <t>Rogers</t>
  </si>
  <si>
    <t>desoto</t>
  </si>
  <si>
    <t>This school is not located in Mississippi</t>
  </si>
  <si>
    <t>1265 Flagg ave</t>
  </si>
  <si>
    <t xml:space="preserve"> p o Box 2075</t>
  </si>
  <si>
    <t>38676</t>
  </si>
  <si>
    <t>Dionne</t>
  </si>
  <si>
    <t>Carr</t>
  </si>
  <si>
    <t>dionne.carr@dcsms.org</t>
  </si>
  <si>
    <t>6626713782</t>
  </si>
  <si>
    <t>a.rodgers_progressreport.pdf</t>
  </si>
  <si>
    <t>Courses and grades as of April 22, 2022 instead of December 31, 2021.</t>
  </si>
  <si>
    <t>2022-04-25 13:27:32 -0500</t>
  </si>
  <si>
    <t>Ethan</t>
  </si>
  <si>
    <t>Richland High School</t>
  </si>
  <si>
    <t>650 Windward Lane</t>
  </si>
  <si>
    <t>Richland</t>
  </si>
  <si>
    <t>39218</t>
  </si>
  <si>
    <t>Larenda</t>
  </si>
  <si>
    <t>lar501@rcsd.ms</t>
  </si>
  <si>
    <t>6013479145</t>
  </si>
  <si>
    <t>Marcus</t>
  </si>
  <si>
    <t>marcuslfranklin@yahoo.com</t>
  </si>
  <si>
    <t>6014472628</t>
  </si>
  <si>
    <t>img_3824.jpg</t>
  </si>
  <si>
    <t>2022-04-25 22:52:53 -0500</t>
  </si>
  <si>
    <t xml:space="preserve">Micah </t>
  </si>
  <si>
    <t>Saloane</t>
  </si>
  <si>
    <t xml:space="preserve">Greenville Christain </t>
  </si>
  <si>
    <t>514 Griffin Street</t>
  </si>
  <si>
    <t>P.O. Box 341</t>
  </si>
  <si>
    <t>Metcalfe</t>
  </si>
  <si>
    <t>38760</t>
  </si>
  <si>
    <t>Jennifer</t>
  </si>
  <si>
    <t>jrwynn83@gmail.com</t>
  </si>
  <si>
    <t>6014431896</t>
  </si>
  <si>
    <t>screenshot_1.png</t>
  </si>
  <si>
    <t xml:space="preserve">The documentation I sent was a screenshot, the counselor sent all three of my children's transcript under the same documents.   </t>
  </si>
  <si>
    <t>2022-04-25 23:16:31 -0500</t>
  </si>
  <si>
    <t>Kameron</t>
  </si>
  <si>
    <t>screenshot_2.png</t>
  </si>
  <si>
    <t xml:space="preserve">The document that I sent was a screenshot, the counselor sent all three of my children's transcript together. </t>
  </si>
  <si>
    <t>Can share dorm with sister (different grade).</t>
  </si>
  <si>
    <t>2022-04-25 23:27:10 -0500</t>
  </si>
  <si>
    <t>Skylar</t>
  </si>
  <si>
    <t xml:space="preserve">514 Griffin Street </t>
  </si>
  <si>
    <t>screenshot_3.png</t>
  </si>
  <si>
    <t xml:space="preserve">The document I sent was a screenshot, the counselor sent all three of my children's transcript together. </t>
  </si>
  <si>
    <t>2022-04-26 10:19:50 -0500</t>
  </si>
  <si>
    <t>Sumer</t>
  </si>
  <si>
    <t>Redmond</t>
  </si>
  <si>
    <t xml:space="preserve">Greenville High School </t>
  </si>
  <si>
    <t>950 Cedar Street</t>
  </si>
  <si>
    <t>Evonie</t>
  </si>
  <si>
    <t>Rash</t>
  </si>
  <si>
    <t>evonierash@gmail.com</t>
  </si>
  <si>
    <t>6625222049</t>
  </si>
  <si>
    <t>s._redmond_report_card.pdf</t>
  </si>
  <si>
    <t>Parent has more than one child applying for 2022.</t>
  </si>
  <si>
    <t>Transacript matches the application. Can share dorm with sister.</t>
  </si>
  <si>
    <t>2022-04-26 10:24:55 -0500</t>
  </si>
  <si>
    <t>A'tumn</t>
  </si>
  <si>
    <t>Greenville Public Schools District</t>
  </si>
  <si>
    <t>a._redmond_report_card.pdf</t>
  </si>
  <si>
    <t>Can share dorm with sister.</t>
  </si>
  <si>
    <t>2022-04-27 09:45:22 -0500</t>
  </si>
  <si>
    <t>Makinzie</t>
  </si>
  <si>
    <t>Roberts</t>
  </si>
  <si>
    <t>GREENVILLE HIGH SCHOOL</t>
  </si>
  <si>
    <t>GREENVILLE PUBLIC SCHOOL DISTRICT</t>
  </si>
  <si>
    <t>286 Bermuda Dr</t>
  </si>
  <si>
    <t>Carla</t>
  </si>
  <si>
    <t>naynay.1@icloud.com</t>
  </si>
  <si>
    <t>6623473519</t>
  </si>
  <si>
    <t>makinzie_roberts_progress_reports_2022.pdf</t>
  </si>
  <si>
    <t xml:space="preserve">I wasn't sure if she would qualify to apply since she is White and this said specifically for African American, but her counselor sent it to us to fill out.  She has had a rough childhood and a rough start from unstable parents.  She has worked really hard to overcome it since coming to live with me when she was 9 years old.  The more exposure to academics and to 'life out there' the higher her chance to succeed.       Thank you, Carla Roberts_x000D_
_x000D_
</t>
  </si>
  <si>
    <t>10-Not Black, African-American, African, or Afro-Caribbean descent</t>
  </si>
  <si>
    <t>No follow-up necessary. Needs to be referred to another program.</t>
  </si>
  <si>
    <t>2022-04-27 18:31:46 -0500</t>
  </si>
  <si>
    <t>Brown</t>
  </si>
  <si>
    <t>Jackson Tougaloo Early College High School</t>
  </si>
  <si>
    <t>Jackson Public Schools</t>
  </si>
  <si>
    <t>1514 Sherman Avenue</t>
  </si>
  <si>
    <t>39211</t>
  </si>
  <si>
    <t>Herbert</t>
  </si>
  <si>
    <t>hebrown12@gmail.com</t>
  </si>
  <si>
    <t>6014213435</t>
  </si>
  <si>
    <t>Cassandra</t>
  </si>
  <si>
    <t>cevansbrown@gmail.com</t>
  </si>
  <si>
    <t>3233136394</t>
  </si>
  <si>
    <t>49ba05b809cd4990ae3694f9775f3834.heic</t>
  </si>
  <si>
    <t>2022-04-29 12:52:09 -0500</t>
  </si>
  <si>
    <t>Sedriana</t>
  </si>
  <si>
    <t>1739 N. Pear Ln.</t>
  </si>
  <si>
    <t>38703</t>
  </si>
  <si>
    <t>Sherri</t>
  </si>
  <si>
    <t>jacksonsherri20@gmail.com</t>
  </si>
  <si>
    <t>6623786760</t>
  </si>
  <si>
    <t xml:space="preserve">Sedrick </t>
  </si>
  <si>
    <t>sedjackson74@yahoo.com</t>
  </si>
  <si>
    <t>6623478858</t>
  </si>
  <si>
    <t>sedriana_jackson_documents_for_2022_aayme_camp_application.pdf</t>
  </si>
  <si>
    <t>2022-04-29 15:38:06 -0500</t>
  </si>
  <si>
    <t xml:space="preserve">Kristen </t>
  </si>
  <si>
    <t>Mack</t>
  </si>
  <si>
    <t>North Panola School District</t>
  </si>
  <si>
    <t>1080E Edwards Rd</t>
  </si>
  <si>
    <t xml:space="preserve">Kanisha </t>
  </si>
  <si>
    <t>Clark</t>
  </si>
  <si>
    <t>bishop.bernice@yahoo.com</t>
  </si>
  <si>
    <t>6629349298</t>
  </si>
  <si>
    <t>Christopher</t>
  </si>
  <si>
    <t>teammack146@gmail.com</t>
  </si>
  <si>
    <t>6627102195</t>
  </si>
  <si>
    <t>kristen_macks_report_card.pdf</t>
  </si>
  <si>
    <t>2022-04-29 16:29:13 -0500</t>
  </si>
  <si>
    <t>Laylah</t>
  </si>
  <si>
    <t xml:space="preserve">Wilso </t>
  </si>
  <si>
    <t>Senatobia Middle School</t>
  </si>
  <si>
    <t xml:space="preserve">Senatobia </t>
  </si>
  <si>
    <t>155 Orange dr</t>
  </si>
  <si>
    <t>Senatobia</t>
  </si>
  <si>
    <t>38668</t>
  </si>
  <si>
    <t>Wilson</t>
  </si>
  <si>
    <t>lula1wilson@yahoo.com</t>
  </si>
  <si>
    <t>6622886566</t>
  </si>
  <si>
    <t>Sammy</t>
  </si>
  <si>
    <t>6622886517</t>
  </si>
  <si>
    <t>16512640661591433080407300303366.jpg</t>
  </si>
  <si>
    <t>2022-04-30 00:12:39 -0500</t>
  </si>
  <si>
    <t>Kevan</t>
  </si>
  <si>
    <t>J Z George High School</t>
  </si>
  <si>
    <t>677 County Road 405</t>
  </si>
  <si>
    <t>Vaiden</t>
  </si>
  <si>
    <t>39176</t>
  </si>
  <si>
    <t>Casey</t>
  </si>
  <si>
    <t>caseyvaiden@aol.com</t>
  </si>
  <si>
    <t>6623920397</t>
  </si>
  <si>
    <t>Theresa</t>
  </si>
  <si>
    <t>tresaj03@aol.com</t>
  </si>
  <si>
    <t>6623929245</t>
  </si>
  <si>
    <t>scan_0001.pdf</t>
  </si>
  <si>
    <t xml:space="preserve">I'm unable to locate last semesters report card for Kevan Johnson.  His report card for October 14, 2021, was the only one that I could locate.  I can get a copy from his school Monday and email it to you, if possible. </t>
  </si>
  <si>
    <t>2022-04-30 00:56:48 -0500</t>
  </si>
  <si>
    <t>Laila</t>
  </si>
  <si>
    <t>Sanders</t>
  </si>
  <si>
    <t xml:space="preserve">Eagles Landing Christian Academy </t>
  </si>
  <si>
    <t>520 Old Whitfield Road</t>
  </si>
  <si>
    <t>Pearl</t>
  </si>
  <si>
    <t>39208</t>
  </si>
  <si>
    <t>Lawanda</t>
  </si>
  <si>
    <t>reeselaw01@gmail.com</t>
  </si>
  <si>
    <t>6784389036</t>
  </si>
  <si>
    <t xml:space="preserve"> JT</t>
  </si>
  <si>
    <t>jontamrod@gmail.com</t>
  </si>
  <si>
    <t>6784851773</t>
  </si>
  <si>
    <t>lailas4thtermgrades.jpg</t>
  </si>
  <si>
    <t>Henry</t>
  </si>
  <si>
    <t>Residential county &amp; zipcode different from school county &amp; zipcode. This school is in GA.</t>
  </si>
  <si>
    <t>08-Outside of allowed school district</t>
  </si>
  <si>
    <t>No follow-up necessary.</t>
  </si>
  <si>
    <t>2022-04-30 20:58:12 -0500</t>
  </si>
  <si>
    <t>Ayla</t>
  </si>
  <si>
    <t>Hatcher</t>
  </si>
  <si>
    <t>Northwest Jackson IB Middle School</t>
  </si>
  <si>
    <t>5820 Lake Trace Circle</t>
  </si>
  <si>
    <t>LaQuita</t>
  </si>
  <si>
    <t>laquita.hatcher@hotmail.com</t>
  </si>
  <si>
    <t>6015024262</t>
  </si>
  <si>
    <t>Ayatti</t>
  </si>
  <si>
    <t>ayatti@yahoo.com</t>
  </si>
  <si>
    <t>6015025350</t>
  </si>
  <si>
    <t>ayla_hatcher.pdf</t>
  </si>
  <si>
    <t>2022-05-01 21:55:16 -0500</t>
  </si>
  <si>
    <t xml:space="preserve">DeVonta </t>
  </si>
  <si>
    <t>Hodges</t>
  </si>
  <si>
    <t>Williams Sullivan Middle School</t>
  </si>
  <si>
    <t xml:space="preserve">Holmes County consolidated  </t>
  </si>
  <si>
    <t xml:space="preserve">1526 shady lane road </t>
  </si>
  <si>
    <t>Pickens</t>
  </si>
  <si>
    <t>39146</t>
  </si>
  <si>
    <t>Tamika</t>
  </si>
  <si>
    <t xml:space="preserve">Wright </t>
  </si>
  <si>
    <t>tswright2011@gmail.com</t>
  </si>
  <si>
    <t>6017611923</t>
  </si>
  <si>
    <t>a31663cb5f394a2b8105ee58c9ffb9b9.jpeg.jpg</t>
  </si>
  <si>
    <t>School year info missing from the transacript, but verified by teacher's name from internet search.</t>
  </si>
  <si>
    <t>2022-04-27 22:44:49 -0500</t>
  </si>
  <si>
    <t>Relative</t>
  </si>
  <si>
    <t>Aaliyah</t>
  </si>
  <si>
    <t>1118 11th Street</t>
  </si>
  <si>
    <t>lou</t>
  </si>
  <si>
    <t>williams</t>
  </si>
  <si>
    <t>awilliams_transcript.pdf</t>
  </si>
  <si>
    <t>2022-04-27 12:46:45 -0500</t>
  </si>
  <si>
    <t>Teacher/Administrator</t>
  </si>
  <si>
    <t>Bradison</t>
  </si>
  <si>
    <t>Ivy</t>
  </si>
  <si>
    <t>Shannon High School</t>
  </si>
  <si>
    <t>Lee County School District</t>
  </si>
  <si>
    <t>P.O. Box 844</t>
  </si>
  <si>
    <t>Shannon</t>
  </si>
  <si>
    <t>LaShundra</t>
  </si>
  <si>
    <t>McClendon</t>
  </si>
  <si>
    <t>ldmcclendon@tupeloschools.com</t>
  </si>
  <si>
    <t>6623722098</t>
  </si>
  <si>
    <t>docbradison_ivy.pdf</t>
  </si>
  <si>
    <t>2022-02-26 19:14:01 -0500</t>
  </si>
  <si>
    <t>Young</t>
  </si>
  <si>
    <t>Attended</t>
  </si>
  <si>
    <t>Columbus Municipal School District</t>
  </si>
  <si>
    <t>P.O.Box 8816</t>
  </si>
  <si>
    <t>Mississppi</t>
  </si>
  <si>
    <t>Telisa</t>
  </si>
  <si>
    <t>tcyoung1@gmail.com</t>
  </si>
  <si>
    <t>6625495939</t>
  </si>
  <si>
    <t>Vincent</t>
  </si>
  <si>
    <t>vlyoung07@gmail.com</t>
  </si>
  <si>
    <t>6625746617</t>
  </si>
  <si>
    <t>academic_transcript.pdf</t>
  </si>
  <si>
    <t>I applied for AAYME last year</t>
  </si>
  <si>
    <t>2022-04-16 17:42:08 -0500</t>
  </si>
  <si>
    <t>Natalee</t>
  </si>
  <si>
    <t>Welch</t>
  </si>
  <si>
    <t>Germantown Middle School</t>
  </si>
  <si>
    <t>360 Morey Road</t>
  </si>
  <si>
    <t>39039</t>
  </si>
  <si>
    <t>Lakenya</t>
  </si>
  <si>
    <t>virgo8807@yahoo.com</t>
  </si>
  <si>
    <t>7697985275</t>
  </si>
  <si>
    <t>Pamela</t>
  </si>
  <si>
    <t>pamelamoorejenkins@yahoo.com</t>
  </si>
  <si>
    <t>6625717677</t>
  </si>
  <si>
    <t>img_7166.jpg</t>
  </si>
  <si>
    <t>Was a 7th grade finalist for 2021. Residential county &amp; zipcode different from school county &amp; zipcode.</t>
  </si>
  <si>
    <t>2022-04-18 20:06:18 -0500</t>
  </si>
  <si>
    <t>Le’Baudrio</t>
  </si>
  <si>
    <t>Bridgeford</t>
  </si>
  <si>
    <t>Holmes County</t>
  </si>
  <si>
    <t>7228 Highway 14</t>
  </si>
  <si>
    <t>Lexington</t>
  </si>
  <si>
    <t>39079-9566</t>
  </si>
  <si>
    <t>Betty</t>
  </si>
  <si>
    <t>bbridgeford71@yahoo.com</t>
  </si>
  <si>
    <t>6012595250</t>
  </si>
  <si>
    <t>Ricky</t>
  </si>
  <si>
    <t>rickybrich66@yahoo.com</t>
  </si>
  <si>
    <t>6014215808</t>
  </si>
  <si>
    <t>2fb37bf527d94cdaa2cb60e7c2092c0a.jpeg.jpg</t>
  </si>
  <si>
    <t>Was a 7th grade finalist for 2021. Residential zipcode different from school zipcode.</t>
  </si>
  <si>
    <t>2022-04-18 23:09:42 -0500</t>
  </si>
  <si>
    <t>Jordan</t>
  </si>
  <si>
    <t>Virgess</t>
  </si>
  <si>
    <t>Laurel Middle School</t>
  </si>
  <si>
    <t>Laurel School District</t>
  </si>
  <si>
    <t xml:space="preserve">909 South 14th Avenue </t>
  </si>
  <si>
    <t>Rachel</t>
  </si>
  <si>
    <t xml:space="preserve">Virgess </t>
  </si>
  <si>
    <t>rachelvirgess@gmail.com</t>
  </si>
  <si>
    <t>6015808747</t>
  </si>
  <si>
    <t>Griffin</t>
  </si>
  <si>
    <t>terry.lanail.griffin@gmail.com</t>
  </si>
  <si>
    <t>7579274396</t>
  </si>
  <si>
    <t>2022-04-27 19:39:26 -0500</t>
  </si>
  <si>
    <t>Le'Baudrio</t>
  </si>
  <si>
    <t>William-Sullivan Middle School</t>
  </si>
  <si>
    <t>Holmes County Consolidated School District</t>
  </si>
  <si>
    <t>7228 Highway 14, Goodman MS</t>
  </si>
  <si>
    <t>39095</t>
  </si>
  <si>
    <t>bbridgeford@holmesccsd.org</t>
  </si>
  <si>
    <t>parent.betty.bridgeford@holmesccsd.org</t>
  </si>
  <si>
    <t>img_e5313.jpg</t>
  </si>
  <si>
    <t>Needs committee review. Residential zipcode different from school zipcode.</t>
  </si>
  <si>
    <t>No follow-up necessary. Duplicate submission (see App ID# = 0064-BRI-LE-MALE-8TH).</t>
  </si>
  <si>
    <t>2022-03-28 18:05:21 -0500</t>
  </si>
  <si>
    <t>Khamya</t>
  </si>
  <si>
    <t>Buford</t>
  </si>
  <si>
    <t>North Forrest High School</t>
  </si>
  <si>
    <t>Forrest County School</t>
  </si>
  <si>
    <t>117 MEADOW PARK LN</t>
  </si>
  <si>
    <t>HATTIESBURG</t>
  </si>
  <si>
    <t>Loleatha</t>
  </si>
  <si>
    <t>loleatha.miller@gmail.com</t>
  </si>
  <si>
    <t>9012190229</t>
  </si>
  <si>
    <t>4129_001.pdf</t>
  </si>
  <si>
    <t>School year info missing from the transacript. Looked at previous 2021 application to determine the grade.</t>
  </si>
  <si>
    <t>2022-04-16 22:12:49 -0500</t>
  </si>
  <si>
    <t>Sania</t>
  </si>
  <si>
    <t>Bell</t>
  </si>
  <si>
    <t>Our Lady Academy</t>
  </si>
  <si>
    <t>2703 Hickman Avenue</t>
  </si>
  <si>
    <t>Bianca</t>
  </si>
  <si>
    <t>bmlott@hotmail.com</t>
  </si>
  <si>
    <t>6013473712</t>
  </si>
  <si>
    <t>Mac</t>
  </si>
  <si>
    <t>macmacb73@gmail.com</t>
  </si>
  <si>
    <t>7697179346</t>
  </si>
  <si>
    <t>POOR (Fs &amp; Few Passing Grades)</t>
  </si>
  <si>
    <t>bfaef73cc8fe49d7bf63001d092b0697.jpeg.jpg</t>
  </si>
  <si>
    <t>Sania’s camp experience last year was phenomenal!  She learned some very valuable study skills and met some amazing people.  She tries very hard to work through her academic challenges, caused by her epilepsy.</t>
  </si>
  <si>
    <t>2022-04-17 15:10:10 -0500</t>
  </si>
  <si>
    <t>De'Breylon</t>
  </si>
  <si>
    <t>South Pike Junior High</t>
  </si>
  <si>
    <t>South Pike</t>
  </si>
  <si>
    <t>5064 Magnolia Progress Rd</t>
  </si>
  <si>
    <t>7166 Magnolia Gladhurst Rd</t>
  </si>
  <si>
    <t>Magnolia</t>
  </si>
  <si>
    <t>39652</t>
  </si>
  <si>
    <t>DeMond</t>
  </si>
  <si>
    <t>freshsdm@gamil.com</t>
  </si>
  <si>
    <t>6013959057</t>
  </si>
  <si>
    <t>screenshot_20220417140515.png</t>
  </si>
  <si>
    <t xml:space="preserve">Was a 7th grade finalist for 2021. </t>
  </si>
  <si>
    <t>2022-04-19 09:58:15 -0500</t>
  </si>
  <si>
    <t xml:space="preserve">Nadia </t>
  </si>
  <si>
    <t xml:space="preserve">Butler </t>
  </si>
  <si>
    <t xml:space="preserve">Bayou View Middle School </t>
  </si>
  <si>
    <t xml:space="preserve">Gulfport School District </t>
  </si>
  <si>
    <t>513 30th Street</t>
  </si>
  <si>
    <t xml:space="preserve">Gulfport </t>
  </si>
  <si>
    <t>39507</t>
  </si>
  <si>
    <t>COURTNEY</t>
  </si>
  <si>
    <t>BUTLER</t>
  </si>
  <si>
    <t>courtney006@gmail.com</t>
  </si>
  <si>
    <t>2282651297</t>
  </si>
  <si>
    <t>Dwight</t>
  </si>
  <si>
    <t>Butler</t>
  </si>
  <si>
    <t>ddb1984@gmail.com</t>
  </si>
  <si>
    <t>2285961144</t>
  </si>
  <si>
    <t>000009_1.pdf</t>
  </si>
  <si>
    <t xml:space="preserve">Nadia enjoyed the camp last year and is excited to apply again. She is a very shy child and this gave her a chance to meet new people. </t>
  </si>
  <si>
    <t>Current grade and attendance not consistent with previous submission. Was an 8th grade finalist for 2021.</t>
  </si>
  <si>
    <t>2022-04-25 22:20:43 -0500</t>
  </si>
  <si>
    <t>Zoey</t>
  </si>
  <si>
    <t>Ratliff</t>
  </si>
  <si>
    <t>W.A. Higgins Middle School</t>
  </si>
  <si>
    <t>CMSD</t>
  </si>
  <si>
    <t>316 Porter Drive</t>
  </si>
  <si>
    <t xml:space="preserve">Clarksdale </t>
  </si>
  <si>
    <t>38614</t>
  </si>
  <si>
    <t>Erin</t>
  </si>
  <si>
    <t>Watkins</t>
  </si>
  <si>
    <t>ecbrown01@yahoo.com</t>
  </si>
  <si>
    <t>6624026464</t>
  </si>
  <si>
    <t>Gared</t>
  </si>
  <si>
    <t>gwatkins@tecinfo.com</t>
  </si>
  <si>
    <t>6627192291</t>
  </si>
  <si>
    <t>zoeys_report.pdf</t>
  </si>
  <si>
    <t>No.</t>
  </si>
  <si>
    <t>W. A. Higgins Middle School</t>
  </si>
  <si>
    <t>Was a 7th grade finalist for 2021.</t>
  </si>
  <si>
    <t>2022-04-25 23:05:39 -0500</t>
  </si>
  <si>
    <t>Allianna</t>
  </si>
  <si>
    <t>Sophus</t>
  </si>
  <si>
    <t>Robert L Merritt</t>
  </si>
  <si>
    <t>426 Gray Ave rear</t>
  </si>
  <si>
    <t>Mississe</t>
  </si>
  <si>
    <t>Tawanna</t>
  </si>
  <si>
    <t>tawannasophus@gmail.com</t>
  </si>
  <si>
    <t>6653038906</t>
  </si>
  <si>
    <t>screenshot_20220425220259.png</t>
  </si>
  <si>
    <t xml:space="preserve">We're in the fourth nine weeks and my teacher in Biology isn't done putting the grades in. </t>
  </si>
  <si>
    <t>Was an 8th grade finalist for 2021.</t>
  </si>
  <si>
    <t>2022-04-25 23:36:33 -0500</t>
  </si>
  <si>
    <t>Alexis</t>
  </si>
  <si>
    <t>Pierce</t>
  </si>
  <si>
    <t>New Hope</t>
  </si>
  <si>
    <t xml:space="preserve">91 colby Lane </t>
  </si>
  <si>
    <t>columbus</t>
  </si>
  <si>
    <t xml:space="preserve">Ms </t>
  </si>
  <si>
    <t>carl</t>
  </si>
  <si>
    <t>pierce</t>
  </si>
  <si>
    <t>carl.shontel@gmail.com</t>
  </si>
  <si>
    <t>6628541113</t>
  </si>
  <si>
    <t>alexis_report_card.heic</t>
  </si>
  <si>
    <t xml:space="preserve">Alexis has been attend the MSMS program from the summer of. 2021. I think the program has help Alexis Pierce with a better understanding of what is to come for her high school and college career. </t>
  </si>
  <si>
    <t>New Hope High School</t>
  </si>
  <si>
    <t>2022-04-29 11:37:18 -0500</t>
  </si>
  <si>
    <t>Vontrell</t>
  </si>
  <si>
    <t>Stewart</t>
  </si>
  <si>
    <t>Jim Hill High School</t>
  </si>
  <si>
    <t>3624 Valley Road</t>
  </si>
  <si>
    <t>39212</t>
  </si>
  <si>
    <t>Nakelia</t>
  </si>
  <si>
    <t>nakeliacarr@outlook.com</t>
  </si>
  <si>
    <t>6015006652</t>
  </si>
  <si>
    <t xml:space="preserve">Christopher </t>
  </si>
  <si>
    <t>cls200923@gmail.com</t>
  </si>
  <si>
    <t>6012917472</t>
  </si>
  <si>
    <t>a7609063948f47aab626501752a6794d.jpeg.jpg</t>
  </si>
  <si>
    <t xml:space="preserve">His report card is a screenshot from the active parent portal. </t>
  </si>
  <si>
    <t>Was an 8th grade finalist for 2021. Residential zipcode different from school zipcode.</t>
  </si>
  <si>
    <t>2022-04-29 22:52:49 -0500</t>
  </si>
  <si>
    <t>Paige</t>
  </si>
  <si>
    <t>Wellington</t>
  </si>
  <si>
    <t>2022</t>
  </si>
  <si>
    <t>Desoto County Schools</t>
  </si>
  <si>
    <t>7923 Shelburne Ln E</t>
  </si>
  <si>
    <t>Melony</t>
  </si>
  <si>
    <t>smit9693@gmail.com</t>
  </si>
  <si>
    <t>9013348035</t>
  </si>
  <si>
    <t>Antwoine</t>
  </si>
  <si>
    <t>donwellington41@gmail.com</t>
  </si>
  <si>
    <t>9013347086</t>
  </si>
  <si>
    <t>paige_grade_history_transcripts.pdf</t>
  </si>
  <si>
    <t>DeSoto County Middle School</t>
  </si>
  <si>
    <t>Was a 7th grade finalist for 2021. Wrong county selected on the application. Residential zipcode different from school zipcode.</t>
  </si>
  <si>
    <t>2022-02-12 13:39:58 -0500</t>
  </si>
  <si>
    <t>Destinu</t>
  </si>
  <si>
    <t>Fairley</t>
  </si>
  <si>
    <t>Not Selected</t>
  </si>
  <si>
    <t>Mississippi Achievement School District</t>
  </si>
  <si>
    <t>202 Central St</t>
  </si>
  <si>
    <t xml:space="preserve">Teauna </t>
  </si>
  <si>
    <t>Poole</t>
  </si>
  <si>
    <t>tphunter@masd.k12.ms.us</t>
  </si>
  <si>
    <t>6623365617</t>
  </si>
  <si>
    <t>destinys_transcripts__report_cards.docx</t>
  </si>
  <si>
    <t>First Name does not match previous submission. Was an 8th grade applicant for 2021 with invalid/missing transcript info.</t>
  </si>
  <si>
    <t>2022-02-15 20:46:37 -0500</t>
  </si>
  <si>
    <t>Abigail</t>
  </si>
  <si>
    <t>Black</t>
  </si>
  <si>
    <t>Heritage Academy</t>
  </si>
  <si>
    <t>3300 W. Lindsey Ferry Rd</t>
  </si>
  <si>
    <t>Brittany</t>
  </si>
  <si>
    <t>bfh15@hotmail.com</t>
  </si>
  <si>
    <t>6625491902</t>
  </si>
  <si>
    <t>Alexander</t>
  </si>
  <si>
    <t>blacka28@hotmail.com</t>
  </si>
  <si>
    <t>6628893591</t>
  </si>
  <si>
    <t>abigails_transript.pdf</t>
  </si>
  <si>
    <t>Was an 8th grade applicant for 2021 with no transcript submission. Residential zipcode different from school zipcode.</t>
  </si>
  <si>
    <t>2022-02-28 07:42:01 -0500</t>
  </si>
  <si>
    <t>Haley</t>
  </si>
  <si>
    <t xml:space="preserve">Burton </t>
  </si>
  <si>
    <t xml:space="preserve">618 Dogwood Street </t>
  </si>
  <si>
    <t xml:space="preserve">Columbus </t>
  </si>
  <si>
    <t xml:space="preserve">Rhodesia </t>
  </si>
  <si>
    <t>Burton</t>
  </si>
  <si>
    <t>burtonrhodesia1@gmail.com</t>
  </si>
  <si>
    <t>2053996415</t>
  </si>
  <si>
    <t>school_transcript.pdf</t>
  </si>
  <si>
    <t>Last Name does not match previous submission. Was a 7th grade applicant for 2021 with no transcript submission.</t>
  </si>
  <si>
    <t>2022-03-02 10:12:00 -0500</t>
  </si>
  <si>
    <t xml:space="preserve">Kelstin </t>
  </si>
  <si>
    <t xml:space="preserve">Greenwood High School </t>
  </si>
  <si>
    <t xml:space="preserve">Greenwood Leflore Consolidated School District </t>
  </si>
  <si>
    <t xml:space="preserve">615 Cypress Ave </t>
  </si>
  <si>
    <t xml:space="preserve">Greenwood </t>
  </si>
  <si>
    <t>Makeda</t>
  </si>
  <si>
    <t>Chandler</t>
  </si>
  <si>
    <t>makeda_chandler@yahoo.com</t>
  </si>
  <si>
    <t>6628971959</t>
  </si>
  <si>
    <t>transcriptholmes.pdf</t>
  </si>
  <si>
    <t>Was an 8th grade applicant for 2021 with no transcript submission. Needs committee review.</t>
  </si>
  <si>
    <t>2022-03-15 16:35:03 -0500</t>
  </si>
  <si>
    <t xml:space="preserve">Autumn </t>
  </si>
  <si>
    <t>Evans</t>
  </si>
  <si>
    <t>Aberdeen High School</t>
  </si>
  <si>
    <t>Aberdeen School District</t>
  </si>
  <si>
    <t>20025 Glenn T Rd</t>
  </si>
  <si>
    <t>Aberdeen</t>
  </si>
  <si>
    <t>39730</t>
  </si>
  <si>
    <t>Reshauna</t>
  </si>
  <si>
    <t>mreshauna@yahoo.com</t>
  </si>
  <si>
    <t>6623463841</t>
  </si>
  <si>
    <t>Jimmy</t>
  </si>
  <si>
    <t>jimmyvns@yahoo.com</t>
  </si>
  <si>
    <t>6623155041</t>
  </si>
  <si>
    <t>transcript__292022.pdf</t>
  </si>
  <si>
    <t>Was an 8th grade applicant for 2021 with no transcript submission.</t>
  </si>
  <si>
    <t>2022-04-29 21:46:33 -0500</t>
  </si>
  <si>
    <t>Savon</t>
  </si>
  <si>
    <t>Rosa Fort High School</t>
  </si>
  <si>
    <t>Tunica county</t>
  </si>
  <si>
    <t>2669 Kirby Rd Apt 2408</t>
  </si>
  <si>
    <t>Robinsonville</t>
  </si>
  <si>
    <t>38664</t>
  </si>
  <si>
    <t>DeLisha</t>
  </si>
  <si>
    <t>Rudd</t>
  </si>
  <si>
    <t>Mzdelisha1087@yahoo.com</t>
  </si>
  <si>
    <t>6623673956</t>
  </si>
  <si>
    <t>img_20220429_201225.jpg</t>
  </si>
  <si>
    <t xml:space="preserve">The photo i uploaded is a picture of my school report card. I wasn't sure how to upload it so i took a picture on the computer and uploaded it from there. I hope it shows </t>
  </si>
  <si>
    <t>2022-02-26 21:04:30 -0500</t>
  </si>
  <si>
    <t>MacKenzie</t>
  </si>
  <si>
    <t>Newson</t>
  </si>
  <si>
    <t xml:space="preserve"> Clarksdale Municipal School District</t>
  </si>
  <si>
    <t>11298 Highway 322 Bellview Road</t>
  </si>
  <si>
    <t>Clarksdale</t>
  </si>
  <si>
    <t>Nancy</t>
  </si>
  <si>
    <t>nancysnewson@gmail.com</t>
  </si>
  <si>
    <t>6626455662</t>
  </si>
  <si>
    <t>Melvin</t>
  </si>
  <si>
    <t>newsontony@yahoo.com</t>
  </si>
  <si>
    <t>6019181560</t>
  </si>
  <si>
    <t>mackenzie_newson_20212022_transcript.pdf</t>
  </si>
  <si>
    <t>Was a 7th grade applicant for 2021 with invalid/missing transcript info. Needs committee review.</t>
  </si>
  <si>
    <t>2022-03-02 14:01:30 -0500</t>
  </si>
  <si>
    <t>Clarksdale Municipal School District</t>
  </si>
  <si>
    <t>mackenzie_newsons_20212022_transcript.pdf</t>
  </si>
  <si>
    <t>No follow-up necessary. Duplicate submission (see App ID# = 0018-NEW-MA-FEMALE-8TH).</t>
  </si>
  <si>
    <t>2022-03-05 00:43:16 -0500</t>
  </si>
  <si>
    <t>Grace</t>
  </si>
  <si>
    <t>Robinson</t>
  </si>
  <si>
    <t xml:space="preserve">Houston High School </t>
  </si>
  <si>
    <t>Chickasaw County</t>
  </si>
  <si>
    <t>120 robinhood lane</t>
  </si>
  <si>
    <t>Houlka</t>
  </si>
  <si>
    <t>38850</t>
  </si>
  <si>
    <t>Kettina</t>
  </si>
  <si>
    <t>kettinalrobinson@yahoo.com</t>
  </si>
  <si>
    <t>6622752716</t>
  </si>
  <si>
    <t>Lashawn</t>
  </si>
  <si>
    <t>kettinalrobinson@gmail.com</t>
  </si>
  <si>
    <t>2256038385</t>
  </si>
  <si>
    <t>f5fae9fabbb3404394fe3475bad6f4a1.jpeg.jpg</t>
  </si>
  <si>
    <t>Current grade and AAYME 2021 attendance not consistent with previous submission. Was a 7th grade finalist for 2021. Needs committee review. Residential zipcode different from school zipcode.</t>
  </si>
  <si>
    <t>Follow-up recommended. Need clarification of application errors.</t>
  </si>
  <si>
    <t>2022-04-16 15:57:43 -0500</t>
  </si>
  <si>
    <t xml:space="preserve">Trinity </t>
  </si>
  <si>
    <t xml:space="preserve">Tunstall </t>
  </si>
  <si>
    <t>Byhalia Middle School</t>
  </si>
  <si>
    <t xml:space="preserve">Marshall County </t>
  </si>
  <si>
    <t xml:space="preserve">1438 Mount Sinai Road </t>
  </si>
  <si>
    <t xml:space="preserve">Byhalia </t>
  </si>
  <si>
    <t>38611</t>
  </si>
  <si>
    <t xml:space="preserve">Carra </t>
  </si>
  <si>
    <t xml:space="preserve">Hankins </t>
  </si>
  <si>
    <t>carraj88@gmail.com</t>
  </si>
  <si>
    <t>9013613142</t>
  </si>
  <si>
    <t>It’s my last report card I received.</t>
  </si>
  <si>
    <t>Was a 7th grade applicant for 2021 with no transcript submission.</t>
  </si>
  <si>
    <t>2022-04-16 19:49:08 -0500</t>
  </si>
  <si>
    <t>James</t>
  </si>
  <si>
    <t xml:space="preserve">O. M. McNair Middle School </t>
  </si>
  <si>
    <t xml:space="preserve">221 Gum Street </t>
  </si>
  <si>
    <t xml:space="preserve">Louise </t>
  </si>
  <si>
    <t>39097</t>
  </si>
  <si>
    <t xml:space="preserve">Zandra </t>
  </si>
  <si>
    <t>zandraanderson5@gmail.com</t>
  </si>
  <si>
    <t>6628366645</t>
  </si>
  <si>
    <t xml:space="preserve">James </t>
  </si>
  <si>
    <t>6629077245</t>
  </si>
  <si>
    <t>f41d2de502f442789bb0de3173b4d99f.jpeg.jpg</t>
  </si>
  <si>
    <t>Was a 7th grade applicant for 2021 with invalid/missing transcript info. Residential zipcode different from school zipcode.</t>
  </si>
  <si>
    <t>2022-04-16 20:28:25 -0500</t>
  </si>
  <si>
    <t xml:space="preserve">Miriah </t>
  </si>
  <si>
    <t>Watd</t>
  </si>
  <si>
    <t xml:space="preserve">Laurel Middle School </t>
  </si>
  <si>
    <t xml:space="preserve">Laurel School District </t>
  </si>
  <si>
    <t>631 West 21st St</t>
  </si>
  <si>
    <t xml:space="preserve">Laurel </t>
  </si>
  <si>
    <t xml:space="preserve">Tonya </t>
  </si>
  <si>
    <t>Powe</t>
  </si>
  <si>
    <t>tny_pw@yshoo.com</t>
  </si>
  <si>
    <t>6013195852</t>
  </si>
  <si>
    <t>f232a653b5e841698395da158c8eef74.jpeg.jpg</t>
  </si>
  <si>
    <t>Last Name does not match previous submission. Was a 7th grade applicant for 2021.</t>
  </si>
  <si>
    <t>2022-04-17 20:23:54 -0500</t>
  </si>
  <si>
    <t>Kelstin</t>
  </si>
  <si>
    <t xml:space="preserve">Holmes </t>
  </si>
  <si>
    <t>Greenwood High School</t>
  </si>
  <si>
    <t xml:space="preserve">Greenwood Leflore Consolidated School District  </t>
  </si>
  <si>
    <t>615 Cypress Ave</t>
  </si>
  <si>
    <t xml:space="preserve">Makeda </t>
  </si>
  <si>
    <t xml:space="preserve">Chandler </t>
  </si>
  <si>
    <t xml:space="preserve">Letravis </t>
  </si>
  <si>
    <t>No follow-up necessary. Duplicate submission (see App ID# = 0020-HOL-KE-MALE-9TH).</t>
  </si>
  <si>
    <t>2022-04-18 02:50:51 -0500</t>
  </si>
  <si>
    <t>Brooklyn</t>
  </si>
  <si>
    <t>Rosser</t>
  </si>
  <si>
    <t>Brandon Middle School</t>
  </si>
  <si>
    <t>385 Luckney Road</t>
  </si>
  <si>
    <t xml:space="preserve">Brandon </t>
  </si>
  <si>
    <t>39042</t>
  </si>
  <si>
    <t xml:space="preserve">Britney </t>
  </si>
  <si>
    <t>britneyrosser@gmail.com</t>
  </si>
  <si>
    <t>7709902395</t>
  </si>
  <si>
    <t>1e53f2d7c63d4c0cb2c4515636eeb814.jpeg.jpg</t>
  </si>
  <si>
    <t xml:space="preserve">Student is average performing, but is interested in learning and exploring what career opportunities would be open to them. Student really enjoys technology, culinary arts and working with small children. </t>
  </si>
  <si>
    <t>2022-04-18 13:45:13 -0500</t>
  </si>
  <si>
    <t>Joycelyn</t>
  </si>
  <si>
    <t>Barner</t>
  </si>
  <si>
    <t xml:space="preserve">Wesson Attendance Center </t>
  </si>
  <si>
    <t>Copiah County</t>
  </si>
  <si>
    <t>2010 Barner Road</t>
  </si>
  <si>
    <t>Wesson</t>
  </si>
  <si>
    <t>39191</t>
  </si>
  <si>
    <t>Mary</t>
  </si>
  <si>
    <t>b_barner@belsouth.net</t>
  </si>
  <si>
    <t>6019277474</t>
  </si>
  <si>
    <t>joys_report_card_2022.pdf</t>
  </si>
  <si>
    <t>Was an 8th grade applicant for 2021.</t>
  </si>
  <si>
    <t>2022-04-18 22:55:31 -0500</t>
  </si>
  <si>
    <t xml:space="preserve">Samauri </t>
  </si>
  <si>
    <t xml:space="preserve">Denman Jr. High School </t>
  </si>
  <si>
    <t xml:space="preserve">McComb </t>
  </si>
  <si>
    <t>601 Lawrence St Apt E</t>
  </si>
  <si>
    <t xml:space="preserve">Summit </t>
  </si>
  <si>
    <t>39666</t>
  </si>
  <si>
    <t xml:space="preserve">Ariel </t>
  </si>
  <si>
    <t xml:space="preserve">Bates </t>
  </si>
  <si>
    <t>arielbx2@gmail.com</t>
  </si>
  <si>
    <t>6016006563</t>
  </si>
  <si>
    <t>4de4b32486274c729cdd88d48259edce.jpeg.jpg</t>
  </si>
  <si>
    <t>Was a 7th grade applicant for 2021 with no transcript submission. Residential zipcode different from school zipcode.</t>
  </si>
  <si>
    <t>2022-04-25 06:54:15 -0500</t>
  </si>
  <si>
    <t>wesson</t>
  </si>
  <si>
    <t>b_barner@bellsouth.net</t>
  </si>
  <si>
    <t>No follow-up necessary. Duplicate submission (see App ID# = 0060-BAR-JO-FEMALE-9TH).</t>
  </si>
  <si>
    <t>2022-04-29 16:08:13 -0500</t>
  </si>
  <si>
    <t>Kingston</t>
  </si>
  <si>
    <t>Blanchard</t>
  </si>
  <si>
    <t>Okolona Middle School</t>
  </si>
  <si>
    <t>Okolona Municipal Separate School District</t>
  </si>
  <si>
    <t>118 McDonnell St</t>
  </si>
  <si>
    <t>Okolona</t>
  </si>
  <si>
    <t>38860</t>
  </si>
  <si>
    <t>LaKeisha</t>
  </si>
  <si>
    <t>lakeishaivy2015@gmail.com</t>
  </si>
  <si>
    <t>6625422884</t>
  </si>
  <si>
    <t>k._blanchard_report_card.pdf</t>
  </si>
  <si>
    <t>Was a 7th grade alternate for 2021.</t>
  </si>
  <si>
    <t>2022-04-06 15:20:10 -0500</t>
  </si>
  <si>
    <t>Cherish</t>
  </si>
  <si>
    <t>McBride</t>
  </si>
  <si>
    <t>Alternate</t>
  </si>
  <si>
    <t>Florence Middle School</t>
  </si>
  <si>
    <t>202 Barrington Cv</t>
  </si>
  <si>
    <t>Florence</t>
  </si>
  <si>
    <t>39073</t>
  </si>
  <si>
    <t xml:space="preserve">Crystal </t>
  </si>
  <si>
    <t>crystalmcbride3@gmail.com</t>
  </si>
  <si>
    <t>6018328221</t>
  </si>
  <si>
    <t>8th_grade_report_card1.pdf</t>
  </si>
  <si>
    <t>2022-04-26 07:53:38 -0500</t>
  </si>
  <si>
    <t>Kara</t>
  </si>
  <si>
    <t>712 Archie Smith Rd</t>
  </si>
  <si>
    <t>39402</t>
  </si>
  <si>
    <t>Carol</t>
  </si>
  <si>
    <t>carol.jones911@outlook.com</t>
  </si>
  <si>
    <t>6014100260</t>
  </si>
  <si>
    <t>Dennis</t>
  </si>
  <si>
    <t>dljones36@hotmail.com</t>
  </si>
  <si>
    <t>6014104150</t>
  </si>
  <si>
    <t>f3fb83d84cf74d4592780c2052d8816e.jpeg.jpg</t>
  </si>
  <si>
    <t>Was an 8th grade alternate for 2021. Residential county different from school county. Residential zipcode different from school zipcode.</t>
  </si>
  <si>
    <t>2022-04-16 16:52:00 -0500</t>
  </si>
  <si>
    <t>Jayden</t>
  </si>
  <si>
    <t xml:space="preserve">Byram Middle School </t>
  </si>
  <si>
    <t xml:space="preserve">445 Fairfield Dr </t>
  </si>
  <si>
    <t xml:space="preserve">Hargrove </t>
  </si>
  <si>
    <t>jm120107@yahoo.com</t>
  </si>
  <si>
    <t>6013970983</t>
  </si>
  <si>
    <t>hhargrovebear@gmail.com</t>
  </si>
  <si>
    <t>6625281718</t>
  </si>
  <si>
    <t>19a12f46458e4e95a6cab9f247d20581.png</t>
  </si>
  <si>
    <t>Was a 7th grade alternate for 2021. Residential county different from school county. Residential zipcode different from school zipcode.</t>
  </si>
  <si>
    <t>2022-04-27 20:10:13 -0500</t>
  </si>
  <si>
    <t>Vernon</t>
  </si>
  <si>
    <t>Green, III</t>
  </si>
  <si>
    <t xml:space="preserve">Lake Cormorant High School </t>
  </si>
  <si>
    <t>Desoto County School District</t>
  </si>
  <si>
    <t>7825 Nail Road</t>
  </si>
  <si>
    <t>Walls</t>
  </si>
  <si>
    <t>38680</t>
  </si>
  <si>
    <t>LaQuitta</t>
  </si>
  <si>
    <t>Green</t>
  </si>
  <si>
    <t>laquittag@me.com</t>
  </si>
  <si>
    <t>6626456002</t>
  </si>
  <si>
    <t>Green, Jr.</t>
  </si>
  <si>
    <t>vgjunior@yahoo.com</t>
  </si>
  <si>
    <t>9018592964</t>
  </si>
  <si>
    <t>vernon_green_iii_april_2022.pdf</t>
  </si>
  <si>
    <t>Last Name does not match previous submission. Was an 8th grade alternate for 2021. Residential zipcode different from school zipcode.</t>
  </si>
  <si>
    <t>2022-02-02 16:34:55 -0500</t>
  </si>
  <si>
    <t>Alysia</t>
  </si>
  <si>
    <t>Lajune</t>
  </si>
  <si>
    <t>VHS</t>
  </si>
  <si>
    <t>905 6th Ave S</t>
  </si>
  <si>
    <t>Apt 6</t>
  </si>
  <si>
    <t>39701-6563</t>
  </si>
  <si>
    <t>alysia.lajune@gmail.com</t>
  </si>
  <si>
    <t>1231231233</t>
  </si>
  <si>
    <t xml:space="preserve">Has never attended a residential camp, but wants to. </t>
  </si>
  <si>
    <t>20191209_140654.jpg</t>
  </si>
  <si>
    <t>Test submission entered by Alysia. Residential zipcode different from school zipcode.</t>
  </si>
  <si>
    <t>09-Student does not live in MS</t>
  </si>
  <si>
    <t>2022-05-04 14:52:56 -0500</t>
  </si>
  <si>
    <t>Malcolm</t>
  </si>
  <si>
    <t>Luckett</t>
  </si>
  <si>
    <t>Starkville Oktibbeha School District</t>
  </si>
  <si>
    <t>1456 Pincrest Road</t>
  </si>
  <si>
    <t>Starkville</t>
  </si>
  <si>
    <t>T. Lakettia</t>
  </si>
  <si>
    <t>lakettia_32@yahoo.com</t>
  </si>
  <si>
    <t>6623126695</t>
  </si>
  <si>
    <t xml:space="preserve">Moses </t>
  </si>
  <si>
    <t xml:space="preserve">James, Jr. </t>
  </si>
  <si>
    <t>mjballa1@yahoo.com</t>
  </si>
  <si>
    <t>6626488362</t>
  </si>
  <si>
    <t>jamars_current_academic_report.pdf</t>
  </si>
  <si>
    <t xml:space="preserve">Malcolm goes by Jamar. On Jamar's latest quick lookup report_x000D_
his T4 grades are in process. His report card for Term 3 Academic Year is his latest final grade report. </t>
  </si>
  <si>
    <t>Application submitted after 4/29.</t>
  </si>
  <si>
    <t>Courses and grade as of T3 only instead of December 31, 2021</t>
  </si>
  <si>
    <t>2022-05-09 22:41:32 -0500</t>
  </si>
  <si>
    <t>Miniya</t>
  </si>
  <si>
    <t xml:space="preserve">Thurman </t>
  </si>
  <si>
    <t xml:space="preserve">Hernando high school </t>
  </si>
  <si>
    <t>Desoto county</t>
  </si>
  <si>
    <t>1306 Biloxi St</t>
  </si>
  <si>
    <t xml:space="preserve">Hernando </t>
  </si>
  <si>
    <t>38632</t>
  </si>
  <si>
    <t xml:space="preserve">Marquita </t>
  </si>
  <si>
    <t>supersocialworker12@gamil.com</t>
  </si>
  <si>
    <t>6624208208</t>
  </si>
  <si>
    <t xml:space="preserve">Jeffery </t>
  </si>
  <si>
    <t>8722390013</t>
  </si>
  <si>
    <t>grade_history.pdf</t>
  </si>
  <si>
    <t xml:space="preserve">Hernando High School </t>
  </si>
  <si>
    <t>2022-05-13 15:57:19 -0500</t>
  </si>
  <si>
    <t>Kriestyn</t>
  </si>
  <si>
    <t>Poindexter</t>
  </si>
  <si>
    <t>789 Forrest Glen Road</t>
  </si>
  <si>
    <t>Anberitha</t>
  </si>
  <si>
    <t>Matthews</t>
  </si>
  <si>
    <t>anberitha@gmail.com</t>
  </si>
  <si>
    <t>6625744572</t>
  </si>
  <si>
    <t>kriestyn_transcript.pdf</t>
  </si>
  <si>
    <t>Kriestyn has recently undergone a name change. He is still listed as Kriestyn Poindexter in the school system but his name has changed to Kriestyn Matthews. I am told he will be listed as Kriestyn Matthews for the upcoming school year.</t>
  </si>
  <si>
    <t>Application submitted after 4/29. Female name, but application and transcript shows male.</t>
  </si>
  <si>
    <t>2022-05-24 12:22:58 -0500</t>
  </si>
  <si>
    <t>Quinton</t>
  </si>
  <si>
    <t>Clinton Jr High School</t>
  </si>
  <si>
    <t xml:space="preserve">Clinton Public School </t>
  </si>
  <si>
    <t>122A Meadowwick Dr</t>
  </si>
  <si>
    <t>Tiana</t>
  </si>
  <si>
    <t>Rhodes</t>
  </si>
  <si>
    <t>quintonisaiah@gmail.com</t>
  </si>
  <si>
    <t>9014933858</t>
  </si>
  <si>
    <t>grades_and_attendance__quinton_simpson.pdf</t>
  </si>
  <si>
    <t>Grade verification was retrieved from the school district's online platform.</t>
  </si>
  <si>
    <t>Late application submitted on 5/24.</t>
  </si>
  <si>
    <t>Late submission from highly competitive county. Not able to determine school.</t>
  </si>
  <si>
    <t>2022-05-24 13:50:03 -0500</t>
  </si>
  <si>
    <t xml:space="preserve">Miniya </t>
  </si>
  <si>
    <t xml:space="preserve">De Soto county </t>
  </si>
  <si>
    <t>supersocialworker12@gmail.com</t>
  </si>
  <si>
    <t>Thurman</t>
  </si>
  <si>
    <t>c37b2b316ef34af3880a6305b15be428.png</t>
  </si>
  <si>
    <t>Duplicate submission (see App ID# = 0116-THU-MI-FEMALE-9TH).</t>
  </si>
  <si>
    <t>2022-05-24 14:56:48 -0500</t>
  </si>
  <si>
    <t xml:space="preserve">Aidan </t>
  </si>
  <si>
    <t>Hughes</t>
  </si>
  <si>
    <t>Bay Springs Middle</t>
  </si>
  <si>
    <t xml:space="preserve">West Jasper School </t>
  </si>
  <si>
    <t>171 County Road 5286</t>
  </si>
  <si>
    <t>Bay Springs</t>
  </si>
  <si>
    <t>39422</t>
  </si>
  <si>
    <t>Mittie</t>
  </si>
  <si>
    <t>ariesmk87@gmail.com</t>
  </si>
  <si>
    <t>6017648692</t>
  </si>
  <si>
    <t>annking5979@gmail.com</t>
  </si>
  <si>
    <t>6016700828</t>
  </si>
  <si>
    <t>20220414_155925.jpg</t>
  </si>
  <si>
    <t>I was only able to upload one form of his progress report due to them doing individual teachers forms.</t>
  </si>
  <si>
    <t>Bay Springs Middle School</t>
  </si>
  <si>
    <t>7th grader from under represented county.</t>
  </si>
  <si>
    <t>2022-05-24 14:59:22 -0500</t>
  </si>
  <si>
    <t>McElveen</t>
  </si>
  <si>
    <t>15 Butternut Drive</t>
  </si>
  <si>
    <t>Shelly</t>
  </si>
  <si>
    <t>shell.mcelveen@yahoo.com</t>
  </si>
  <si>
    <t>9122233634</t>
  </si>
  <si>
    <t>jordan_2122_final_high_school_report_card.pdf</t>
  </si>
  <si>
    <t>Really great student and appreciative of the opportunity.</t>
  </si>
  <si>
    <t xml:space="preserve">Late application submitted on 5/24. Parent has more than one child applying for 2022. </t>
  </si>
  <si>
    <t>Late submission from highly competitive county.</t>
  </si>
  <si>
    <t>2022-05-24 15:06:26 -0500</t>
  </si>
  <si>
    <t>Jaylen</t>
  </si>
  <si>
    <t xml:space="preserve">Heritage </t>
  </si>
  <si>
    <t>jaylen_2122_final_elementary_report_card.pdf</t>
  </si>
  <si>
    <t>Really great student and eager to learn.</t>
  </si>
  <si>
    <t>Late submission from highly competitive county. Student currently enrolled in the 6th grade.</t>
  </si>
  <si>
    <t>2022-05-24 15:54:06 -0500</t>
  </si>
  <si>
    <t>Aaron</t>
  </si>
  <si>
    <t>Davis, Jr</t>
  </si>
  <si>
    <t>I attended the 2021 AAYME camp in its entirety.</t>
  </si>
  <si>
    <t>Holmes County Central High School</t>
  </si>
  <si>
    <t>963 Rockport Rd</t>
  </si>
  <si>
    <t>LEXINGTON</t>
  </si>
  <si>
    <t>39095-5114</t>
  </si>
  <si>
    <t>Camona</t>
  </si>
  <si>
    <t>daviscamona@yahoo.com</t>
  </si>
  <si>
    <t>6014542412</t>
  </si>
  <si>
    <t>aaronrdavis01@yahoo.com</t>
  </si>
  <si>
    <t>6625771286</t>
  </si>
  <si>
    <t>3036_001.pdf</t>
  </si>
  <si>
    <t xml:space="preserve">My final grades are not in as of 5/24/2022. </t>
  </si>
  <si>
    <t xml:space="preserve">Late application submitted on 5/24. Last Name does not match previous submission. Was an 8th grade finalist for 2021. </t>
  </si>
  <si>
    <t>Returning 9th grader from under represented county.</t>
  </si>
  <si>
    <t>2022-05-24 16:41:13 -0500</t>
  </si>
  <si>
    <t xml:space="preserve">Christian </t>
  </si>
  <si>
    <t>Wilbourn</t>
  </si>
  <si>
    <t xml:space="preserve">Senatobia Municipal School District </t>
  </si>
  <si>
    <t>2549 Hammond Hill Road</t>
  </si>
  <si>
    <t>Marilyn</t>
  </si>
  <si>
    <t>mdsmith94@hotmail.com</t>
  </si>
  <si>
    <t>6622927372</t>
  </si>
  <si>
    <t>BELOW AVERAGE (Mostly Cs &amp; Ds)</t>
  </si>
  <si>
    <t>9f36b7e07dad40a0b6c053f7466fcc0d.jpeg.jpg</t>
  </si>
  <si>
    <t xml:space="preserve">I have uploaded a course grade. My sons school active parent website will not allow me see all the courses on one sheet. I can email the rest of course grades as I don’t see how I can upload multiple documents. Please advise. _x000D_
_x000D_
I would love for my son to attend. We are currently working towards better academic grades and a positive influence from peers may help. Thanks for the consideration. </t>
  </si>
  <si>
    <t>2022-05-24 21:22:37 -0500</t>
  </si>
  <si>
    <t>Hayden</t>
  </si>
  <si>
    <t>Gaston</t>
  </si>
  <si>
    <t>Oxford Middle School</t>
  </si>
  <si>
    <t>Oxford</t>
  </si>
  <si>
    <t>240 Logan Lee Loop</t>
  </si>
  <si>
    <t>38948</t>
  </si>
  <si>
    <t>jnwilks1@yahoo.com</t>
  </si>
  <si>
    <t>6622300663</t>
  </si>
  <si>
    <t>Harry</t>
  </si>
  <si>
    <t>hlgaston2@gmail.com</t>
  </si>
  <si>
    <t>6626541615</t>
  </si>
  <si>
    <t>png_image_2.png</t>
  </si>
  <si>
    <t>Late application submitted on 5/24. Residential zipcode different from school zipcode.</t>
  </si>
  <si>
    <t>7th grader from under represented county. Not able to determine school.</t>
  </si>
  <si>
    <t>2022-05-24 22:19:43 -0500</t>
  </si>
  <si>
    <t xml:space="preserve">Jonathan </t>
  </si>
  <si>
    <t xml:space="preserve">Champion </t>
  </si>
  <si>
    <t xml:space="preserve">O'Bannon </t>
  </si>
  <si>
    <t>Western Line</t>
  </si>
  <si>
    <t xml:space="preserve">1463 Francis Street </t>
  </si>
  <si>
    <t xml:space="preserve">Greenville </t>
  </si>
  <si>
    <t>Reginald</t>
  </si>
  <si>
    <t>Champion</t>
  </si>
  <si>
    <t>wlsdobhscience@gmail.com</t>
  </si>
  <si>
    <t>6623477002</t>
  </si>
  <si>
    <t>20220524_211803.jpg</t>
  </si>
  <si>
    <t>O'Bannon Elementary School</t>
  </si>
  <si>
    <t>7th grade has low counts.</t>
  </si>
  <si>
    <t>emailed</t>
  </si>
  <si>
    <t>Jada</t>
  </si>
  <si>
    <t>Lewis</t>
  </si>
  <si>
    <t>Columbus High</t>
  </si>
  <si>
    <t>Columbus City</t>
  </si>
  <si>
    <t>2800 Niles Rd</t>
  </si>
  <si>
    <t>Johanna</t>
  </si>
  <si>
    <t>Parrish</t>
  </si>
  <si>
    <t>jlewis3040@gmail.com</t>
  </si>
  <si>
    <t>Trouble with submission, so emailed directly to MSMS. Residential zipcode different from school zipcode.</t>
  </si>
  <si>
    <t>7th grade girls (23)</t>
  </si>
  <si>
    <t>7th grade boys (23)</t>
  </si>
  <si>
    <t>00-Priority (2)</t>
  </si>
  <si>
    <t>Score</t>
  </si>
  <si>
    <t>06-Finalist (13)</t>
  </si>
  <si>
    <t>07-Alternate (8)</t>
  </si>
  <si>
    <t>Yazoo (Hinds)</t>
  </si>
  <si>
    <t>Forrest (Lamar)</t>
  </si>
  <si>
    <t>Hinds (Madison)</t>
  </si>
  <si>
    <t>Rankin (Hinds)</t>
  </si>
  <si>
    <t>Yazoo (Madison)</t>
  </si>
  <si>
    <t>Lauderdale (Neshoba)</t>
  </si>
  <si>
    <t>Hinds (Rankin)</t>
  </si>
  <si>
    <t>8th grade girls (23)</t>
  </si>
  <si>
    <t>8th grade boys (23)</t>
  </si>
  <si>
    <t>00-Priority (6)</t>
  </si>
  <si>
    <t>06-Finalist (9)</t>
  </si>
  <si>
    <t>00-Priority (3)</t>
  </si>
  <si>
    <t>06-Finalist (12)</t>
  </si>
  <si>
    <t>Holmes (Leflore)</t>
  </si>
  <si>
    <t>Clarke (Jasper)</t>
  </si>
  <si>
    <t>Coahoma (Tunica)</t>
  </si>
  <si>
    <t>9th grade girls (23)</t>
  </si>
  <si>
    <t>9th grade boys (23)</t>
  </si>
  <si>
    <t>00-Priority (4)</t>
  </si>
  <si>
    <t>06-Finalist (11)</t>
  </si>
  <si>
    <t>SCORE</t>
  </si>
  <si>
    <t>TRANSPORTATION</t>
  </si>
  <si>
    <t>APPID</t>
  </si>
  <si>
    <t>QUALIFIED?</t>
  </si>
  <si>
    <t>REASON</t>
  </si>
  <si>
    <t>TOTAL POINTS</t>
  </si>
  <si>
    <t>INCOME</t>
  </si>
  <si>
    <t>ACADEMIC PERFORMANCE</t>
  </si>
  <si>
    <t>ESSAY</t>
  </si>
  <si>
    <t>AWARDS</t>
  </si>
  <si>
    <t>EXTRA CURRICULUM</t>
  </si>
  <si>
    <t>CONFIRMED  GRADE LEVEL</t>
  </si>
  <si>
    <t>RACE</t>
  </si>
  <si>
    <t>GENDER</t>
  </si>
  <si>
    <t>GRADE LEVEL</t>
  </si>
  <si>
    <t>SCHOOL</t>
  </si>
  <si>
    <t>DISTRICT</t>
  </si>
  <si>
    <t>HIGHEST EDUCATION (OF PARENT)</t>
  </si>
  <si>
    <t>COUNTY</t>
  </si>
  <si>
    <t>STATE</t>
  </si>
  <si>
    <t>PERFORMANCE</t>
  </si>
  <si>
    <t>ESSAY_REQ</t>
  </si>
  <si>
    <t>ESSAY_AWARDS</t>
  </si>
  <si>
    <t>ESSAY_ADDINFO</t>
  </si>
  <si>
    <t>HOW?</t>
  </si>
  <si>
    <t>WHO?</t>
  </si>
  <si>
    <t>TO CAMP</t>
  </si>
  <si>
    <t>FROM CAMP</t>
  </si>
  <si>
    <t>CURRENT SCHOOL</t>
  </si>
  <si>
    <t>DISTRICT CHECK</t>
  </si>
  <si>
    <t>COUNTY OF RESIDENCE</t>
  </si>
  <si>
    <t>?</t>
  </si>
  <si>
    <t>Highest Education (of Parent)</t>
  </si>
  <si>
    <t>Performance</t>
  </si>
  <si>
    <t>EssayReq</t>
  </si>
  <si>
    <t>EssayAwards</t>
  </si>
  <si>
    <t>EssayAddInfo</t>
  </si>
  <si>
    <t>TRANSCRIPT LINK</t>
  </si>
  <si>
    <t>ADDITIONAL DOCUMENT</t>
  </si>
  <si>
    <t>ADDITIONAL INFO</t>
  </si>
  <si>
    <t>Entry ID</t>
  </si>
  <si>
    <t>Applicant First</t>
  </si>
  <si>
    <t>Applicant Last</t>
  </si>
  <si>
    <t>Race</t>
  </si>
  <si>
    <t>Gender</t>
  </si>
  <si>
    <t>Applicant Email</t>
  </si>
  <si>
    <t>Applicant Phone</t>
  </si>
  <si>
    <t>Current School District</t>
  </si>
  <si>
    <t>Parent First Name</t>
  </si>
  <si>
    <t>Parent Last Name</t>
  </si>
  <si>
    <t>Parent Email</t>
  </si>
  <si>
    <t>Parent Phone</t>
  </si>
  <si>
    <t>Home Address</t>
  </si>
  <si>
    <t>Addr2</t>
  </si>
  <si>
    <t>State</t>
  </si>
  <si>
    <t>Zipcode</t>
  </si>
  <si>
    <t>Transport1</t>
  </si>
  <si>
    <t>Transport2</t>
  </si>
  <si>
    <t>Transport3</t>
  </si>
  <si>
    <t>Transport4</t>
  </si>
  <si>
    <t>Transport5</t>
  </si>
  <si>
    <t>How?</t>
  </si>
  <si>
    <t>Who?</t>
  </si>
  <si>
    <t>Comments</t>
  </si>
  <si>
    <t>Actual County</t>
  </si>
  <si>
    <t>District</t>
  </si>
  <si>
    <t>TranscriptID</t>
  </si>
  <si>
    <t>TranscriptID2</t>
  </si>
  <si>
    <t>Match?</t>
  </si>
  <si>
    <t>Match2?</t>
  </si>
  <si>
    <t>Transcript#</t>
  </si>
  <si>
    <t>County Match?</t>
  </si>
  <si>
    <t>Essay STEM</t>
  </si>
  <si>
    <t>Award STEM</t>
  </si>
  <si>
    <t>Real App ID#</t>
  </si>
  <si>
    <t>khatrice.buford@gmail.com</t>
  </si>
  <si>
    <t>Forrest County</t>
  </si>
  <si>
    <t>College degree or 4 or more years of college (including graduate school)</t>
  </si>
  <si>
    <t>39401-1016</t>
  </si>
  <si>
    <t>YES - I will have transportation to the camp on June 20.</t>
  </si>
  <si>
    <t>YES - I will have transportation from the camp on June 25.</t>
  </si>
  <si>
    <t xml:space="preserve">I hope to build my self confidence while gaining support to strive further to earn more scholarships. </t>
  </si>
  <si>
    <t xml:space="preserve">I have scored a perfect score for 3 years in a row on state assessments. The 4th year we were unable to test due to Covid-19. However, I was prepared to do the same. I am also a strong creative writer. </t>
  </si>
  <si>
    <t xml:space="preserve">I am challenged in social situations. I feel a camp with like minded people would help me to use my skills and talents in a more productive way. My aunt has spoken to me about the MSMS previously. I would love the opportunity to get a glimpse of what life on this campus would be like. </t>
  </si>
  <si>
    <t>IFS(D5&lt;60,"F",D5&lt;70,"D",D5&lt;80,"C",D5&lt;90,"B",D5&gt;=90,"A")</t>
  </si>
  <si>
    <t>IF(INDEX(AAYMEList!$A$3:$A$311,MATCH($A2,AAYMEList!$A$3:$A$311,0))=$A2,INDEX(AAYMEList!$C$3:$C$311,MATCH($A2,AAYMEList!$A$3:$A$311,0)),"")</t>
  </si>
  <si>
    <t>Justin</t>
  </si>
  <si>
    <t>Bickham</t>
  </si>
  <si>
    <t>tate_brittney@yahoo.com</t>
  </si>
  <si>
    <t xml:space="preserve">Kentwood high </t>
  </si>
  <si>
    <t xml:space="preserve">Tangipahoa parish </t>
  </si>
  <si>
    <t>Brittney</t>
  </si>
  <si>
    <t>108 Carl Cir</t>
  </si>
  <si>
    <t>Byram</t>
  </si>
  <si>
    <t>This camp will me the opportunity to advance my learning and give me new positive challenge.</t>
  </si>
  <si>
    <t>Unknown</t>
  </si>
  <si>
    <t>No transcript received</t>
  </si>
  <si>
    <t>IF((AND(C2&gt;=20, D2&gt;=30)), "Pass", "Fail")</t>
  </si>
  <si>
    <t>Benjamin</t>
  </si>
  <si>
    <t>Davenport</t>
  </si>
  <si>
    <t xml:space="preserve">Coleman JR High School </t>
  </si>
  <si>
    <t xml:space="preserve">Greenville Public School District </t>
  </si>
  <si>
    <t>BenjaminCDavenport@yahoo.com</t>
  </si>
  <si>
    <t>746 Cason Dr</t>
  </si>
  <si>
    <t xml:space="preserve">Washington </t>
  </si>
  <si>
    <t xml:space="preserve">To experience something new and exciting. To gain an. Experience and further my education. I hope to gain knowledge and ability to grow me as a person. </t>
  </si>
  <si>
    <t>IF(INDEX(AAYMEList!$B$3:$B$310,MATCH($A2,AAYMEList!$A$3:$A$310,0))="Yes","Yes","No")</t>
  </si>
  <si>
    <t>Kyle</t>
  </si>
  <si>
    <t>Kalexanderjay06@gmail.com</t>
  </si>
  <si>
    <t>Columbus High Schhool</t>
  </si>
  <si>
    <t>lyvonne21@yahoo.com</t>
  </si>
  <si>
    <t>103 Robinhood Circle</t>
  </si>
  <si>
    <t xml:space="preserve">Truthfully, I didn't want to apply initially. I was told by  my mom to apply, but after we chatted a bit, I realized the importance of seizing opportunities that will help me remain a proud Black youth who will eventually become a proud Black man. In a time when we as people of color are trying to make it in a place that doesn't always seem to care for us, it's important to have a space specifically designed for us. The mission of the camp is to help with personal, social, professional and leadership development. At times I am socially awkward and at other times I can step up to lead. I feel this camp will help me become more aware and stronger in those areas. Because of COVID and the limits it has placed on us, I believe being around my peers is needed more now than ever. By attending the AAYME Camp, I hope to meet new people, strengthen my challenges, learn new skills and have some fun. </t>
  </si>
  <si>
    <t xml:space="preserve">Most Improved Soccer Player, Columbus High School, 2021  3rd place in MSU Regional Science Fair (Botany), 2020 Recipient of Armstad Law Firm ACT Sponsorship Member of International Thespian Society Mississippi State University Regional Science Fair participant 2012-2020 Mississippi State University Regional Science Fair winner 2012 -2020 Member of SPIRIT (gifted) Program 2nd place in 6th grade Columbus Middle School Science Fair, 2017 (Botany) </t>
  </si>
  <si>
    <t xml:space="preserve">Member of Vibrant Church/Dream Team Columbus High School Soccer Team, November 2020 Columbus High School Track Team, November 2020 Columbus Middle School Track Team, January 2020 Animation Camp Participant, Columbus Middle School, June 2019 Cast Member in CMS’s production of Fame, April 2019 Attended CMS’s Dinner Mystery Theater, December 2018 Cast member in CMS’s production of Little Women, October 2018 Thrive Conference Participant, July 2018 Columbus United Soccer Club Prospect, October 2017 Southside Baptist Church Fashion Show Participant, September 2017 Vibrant Kids Camp, 2015-2018 Boys &amp; Girls Club of Columbus/Lowndes County, 2015-2017 Columbus Lowndes Recreation Authority (CLRA) Soccer League, 2014-2017 First United Methodist Church Vacation Bible School (VBS), 2012-2017 First Baptist Church VBS, 2012-2018 Won 1st place in Life Choices Pregnancy Care Center Color Walk/Run, April 2017 Cast member in Cook’s production of Sadako, May 2016 Participated in Columbus Wellness Day, April 2016  Summer Discovery Camp, June 2014 Cub Scouts, 2012-2014 Pinewood Derby Race Participant and Winner, 2013  </t>
  </si>
  <si>
    <t xml:space="preserve">Thank you for this opportunity. </t>
  </si>
  <si>
    <t>IF(INDEX(AAYMEList!$A$3:$A$310,MATCH($A2,$A$2:$A$1001,0))=$A2,INDEX(AAYMEList!$C$3:$C$310,MATCH($A2,AAYMEList!$A$3:$A$310,0)),"")</t>
  </si>
  <si>
    <t>Tamia</t>
  </si>
  <si>
    <t>Calloway</t>
  </si>
  <si>
    <t>tamiacalloway@leakesd.net</t>
  </si>
  <si>
    <t>Leake Central High School</t>
  </si>
  <si>
    <t>Leake County</t>
  </si>
  <si>
    <t>Toni</t>
  </si>
  <si>
    <t>smithtoni52@yahoo.com</t>
  </si>
  <si>
    <t>High School Diploma or up to 3 years of college</t>
  </si>
  <si>
    <t>1587 Pat Luckett Rd</t>
  </si>
  <si>
    <t>Carthage</t>
  </si>
  <si>
    <t>leake</t>
  </si>
  <si>
    <t>I want to meet more people like me who are willing to be successful. I want to learn more leadership and responsibility skills.</t>
  </si>
  <si>
    <t>I am in beta and band. I also play softball. I make all A's and B's.</t>
  </si>
  <si>
    <t>school/teacher</t>
  </si>
  <si>
    <t>Mia Mcdonald</t>
  </si>
  <si>
    <t>INDEX(DropDowns!$C$3:$C$336,MATCH("*"&amp;$AF4&amp;"*",$AF$2:$AF$1001,0))</t>
  </si>
  <si>
    <t>Mosby</t>
  </si>
  <si>
    <t>triniawilliams31@yahoo.com</t>
  </si>
  <si>
    <t>West Lowndes</t>
  </si>
  <si>
    <t>Catrinia</t>
  </si>
  <si>
    <t>9028 Hwy 45 alt s</t>
  </si>
  <si>
    <t>crawford</t>
  </si>
  <si>
    <t>I feel this camp would be a great opportunity because it will help me to grow as a person, try new things, and help figure out what career field I would be interested in.   I can meet new people and learn new things</t>
  </si>
  <si>
    <t>INDEX($B$2:$B$4,MATCH("*"&amp;B3&amp;"*",$A$2:$A$4,0))</t>
  </si>
  <si>
    <t>Caleb</t>
  </si>
  <si>
    <t>tameka@southernhearts.org</t>
  </si>
  <si>
    <t>Columbus middle school</t>
  </si>
  <si>
    <t>Columbus Municiple</t>
  </si>
  <si>
    <t xml:space="preserve">Tameka </t>
  </si>
  <si>
    <t>204 Dauphine Drive</t>
  </si>
  <si>
    <t>Learning more on a broader spectrum</t>
  </si>
  <si>
    <t>INDEX($B$2:$B$4,MATCH("*"&amp;B4&amp;"*",$A$2:$A$4,0))</t>
  </si>
  <si>
    <t>Khailah</t>
  </si>
  <si>
    <t>khailahhj@icloud.com</t>
  </si>
  <si>
    <t>West Point High North Campus</t>
  </si>
  <si>
    <t>West Point</t>
  </si>
  <si>
    <t>Timeka</t>
  </si>
  <si>
    <t>Gibson</t>
  </si>
  <si>
    <t>Timekagibson@yahoo.com</t>
  </si>
  <si>
    <t>3442 East Tibbee Rd</t>
  </si>
  <si>
    <t>I believe thia opportunity to experience college life.  It will also allow me to make friends with other students who are like me.</t>
  </si>
  <si>
    <t xml:space="preserve">*All A or A/B honor roll: 1-8th grade *Attended the 2020 Smarty party *Previous member of Zeta Youth League </t>
  </si>
  <si>
    <t>Angie Jones- MUW</t>
  </si>
  <si>
    <t xml:space="preserve">Miracle </t>
  </si>
  <si>
    <t xml:space="preserve">ONeal </t>
  </si>
  <si>
    <t>msmiraclesmom9805@gmail.com</t>
  </si>
  <si>
    <t xml:space="preserve">Regina </t>
  </si>
  <si>
    <t xml:space="preserve">1020 Bennett Avenue </t>
  </si>
  <si>
    <t>NO - I will NOT have transportation to the camp on June 20.</t>
  </si>
  <si>
    <t>NO - I will NOT have transportation from the camp on June 25.</t>
  </si>
  <si>
    <t xml:space="preserve">I want to attend because I would like to be able to interact with other African American students while also gaining useful test taking strategies and skills. </t>
  </si>
  <si>
    <t xml:space="preserve">I’ve received student of the month two consecutive years in the past.  Inducted into International Thespian Society - 8th grade  Inducted into National Junior Honor Society - 7th grade  I was ranked number 6 out of 260 plus students academically upon leaving 8th grade  I placed in my school level science fair - 1st in Biochemistry  On the state level - I placed 3rd place  I was a team member in the MSMS Science Bowl Tournament in which we made it to the semi finals.  I’ve maintained above a 90 average in all of my classes as of this school year.  I’m a part of the media team at New Beginning Full Gospel Baptist Church. </t>
  </si>
  <si>
    <t xml:space="preserve">If I was to get accepted, what would be the necessities that I need to have with me?  Is there a special dress code requirement?  </t>
  </si>
  <si>
    <t>IF(AND($AR2="Yes","Y"=VLOOKUP($A15,CompleteList_HIST!$B$2:$BI$2519,9,FALSE),"12/31/9999"=VLOOKUP($A15,TEXT(CompleteList_HIST!$B$2:$BI$2519,"MM/DD/YYYYY"),6,FALSE)),VLOOKUP($A15,CompleteList_HIST!$B$2:$BI$2519,16,FALSE),"")</t>
  </si>
  <si>
    <t xml:space="preserve">Adam </t>
  </si>
  <si>
    <t>Reed Greer</t>
  </si>
  <si>
    <t>Semonie78@yahoo.com</t>
  </si>
  <si>
    <t>Kosciusko Junior High</t>
  </si>
  <si>
    <t xml:space="preserve">Kosciusko </t>
  </si>
  <si>
    <t>Greer</t>
  </si>
  <si>
    <t>219 Poplar Street</t>
  </si>
  <si>
    <t>Kosciusko</t>
  </si>
  <si>
    <t>Enrichment activity for my son who is good in mathematics</t>
  </si>
  <si>
    <t xml:space="preserve">Beta Club A Honor Roll FBLA Advanced/Level 5 on state test Advanced classes at school </t>
  </si>
  <si>
    <t>My son is great with math and is currently taking advanced math at school.  I think this program will greatly help him.</t>
  </si>
  <si>
    <t>IF(AND($A15=VLOOKUP($A15,CompleteList_HIST!$B$2:$BI$2519,1,FALSE),"Y"=VLOOKUP($A15,CompleteList_HIST!$B$2:$BI$2519,9,FALSE),"12/31/9999"=VLOOKUP($A15,TEXT(CompleteList_HIST!$B$2:$BI$2519,"MM/DD/YYYYY"),6,FALSE)),VLOOKUP($A15,CompleteList_HIST!$B$2:$BI$2519,16,FALSE),"")</t>
  </si>
  <si>
    <t>Teryn</t>
  </si>
  <si>
    <t>alishaagreen@gmail.com</t>
  </si>
  <si>
    <t>Warren Central Junior High</t>
  </si>
  <si>
    <t xml:space="preserve">Vicksburg Warren </t>
  </si>
  <si>
    <t>Alisha</t>
  </si>
  <si>
    <t>Thomas</t>
  </si>
  <si>
    <t>119 Fleetwood Dr</t>
  </si>
  <si>
    <t>Vicksburg</t>
  </si>
  <si>
    <t>I would like to attend the camp because I think it would be a great experience to have. I also would like to learn about the college and careers part.</t>
  </si>
  <si>
    <t xml:space="preserve">I am a student-athlete. I play football, basketball, baseball, and I'm on the track and field team. I was a participant in the 2021 Alpha Phi Alpha MLK essay contest and received a $100 scholarship. I was dance captain for my 6th-grade school choir.  </t>
  </si>
  <si>
    <t>I am a hard worker and team player. I love helping others and learning new things.</t>
  </si>
  <si>
    <t>Chandra Willis</t>
  </si>
  <si>
    <t>Aubrey</t>
  </si>
  <si>
    <t>Dunning</t>
  </si>
  <si>
    <t>adunning4222@gmail.com</t>
  </si>
  <si>
    <t>Partnership Middle School</t>
  </si>
  <si>
    <t>Starkville Oktibbeha Consolidated School District</t>
  </si>
  <si>
    <t>Mason Peeples</t>
  </si>
  <si>
    <t>klmason08@gmail.com</t>
  </si>
  <si>
    <t>213 W. Garrard Rd.</t>
  </si>
  <si>
    <t>Improve my leadership skills and ACT prep</t>
  </si>
  <si>
    <t>National Junior Honor Society inducted in 6th grade (2019-2020)</t>
  </si>
  <si>
    <t>Clarence Holmes Jr. (family member) is a graduate from MSMS</t>
  </si>
  <si>
    <t>leah</t>
  </si>
  <si>
    <t>rash</t>
  </si>
  <si>
    <t>leah.rash@lcsdstudents.org</t>
  </si>
  <si>
    <t>Oak Grove High School</t>
  </si>
  <si>
    <t xml:space="preserve">Tina </t>
  </si>
  <si>
    <t>tinabaskets3@yahoo.com</t>
  </si>
  <si>
    <t>Less than a High School Diploma</t>
  </si>
  <si>
    <t>2749 Oak grove rd</t>
  </si>
  <si>
    <t>lot 85</t>
  </si>
  <si>
    <t>hattiesburg</t>
  </si>
  <si>
    <t>Lamar county</t>
  </si>
  <si>
    <t xml:space="preserve">I do not know my transportation needs at this time. </t>
  </si>
  <si>
    <t>I want to attend the AAYME camp because I want to continue to build leadership skills and more for my future. I hope to gain more knowledge and social skills from my experience.</t>
  </si>
  <si>
    <t>I've be on the honor roll since I was in the first grade , I have won many awards for my english and literature skills , I have also won the spelling bee. I am an excellent writer and I am very creative and open minded.</t>
  </si>
  <si>
    <t>december</t>
  </si>
  <si>
    <t>dawkins</t>
  </si>
  <si>
    <t>december.dawkins@lcsdstudents.org</t>
  </si>
  <si>
    <t>oak grove highschool</t>
  </si>
  <si>
    <t>lamar county</t>
  </si>
  <si>
    <t>smith</t>
  </si>
  <si>
    <t>reel.bill18@gmail.com</t>
  </si>
  <si>
    <t>108 ray bridge</t>
  </si>
  <si>
    <t>lamar</t>
  </si>
  <si>
    <t>I've never been to any type of summer camp and I am hoping to release stress.</t>
  </si>
  <si>
    <t xml:space="preserve">Talents: sing,dance,write songs,rap Accomplishments: I'm still living,made it to highschool,good grades  </t>
  </si>
  <si>
    <t>I'm not the type kid who has great mental health and a good household relationship. I'm sometimes ignored and I'm always lonely and have no friends, maybe camp is a good way to get my mind off things.</t>
  </si>
  <si>
    <t xml:space="preserve">Ka’Marie </t>
  </si>
  <si>
    <t>Bennett</t>
  </si>
  <si>
    <t>bennettshanika@gmail.com</t>
  </si>
  <si>
    <t xml:space="preserve">Oak Grove Middle School </t>
  </si>
  <si>
    <t>Shanika</t>
  </si>
  <si>
    <t>bennettshanika@gmail.con</t>
  </si>
  <si>
    <t xml:space="preserve">106 Lexington Drive </t>
  </si>
  <si>
    <t xml:space="preserve">12 years </t>
  </si>
  <si>
    <t>AAYME CAMP is another unique venue for growth, allowing kids to become independent and self-confident, while socializing and making new friends, and even learning new skills.</t>
  </si>
  <si>
    <t>Patrick Gray</t>
  </si>
  <si>
    <t>Hillary</t>
  </si>
  <si>
    <t>PerrymN</t>
  </si>
  <si>
    <t xml:space="preserve">D'Iberville High School </t>
  </si>
  <si>
    <t xml:space="preserve">Harrison County </t>
  </si>
  <si>
    <t xml:space="preserve">Allytra </t>
  </si>
  <si>
    <t xml:space="preserve">Perryman </t>
  </si>
  <si>
    <t>allytra@yahoo.com</t>
  </si>
  <si>
    <t xml:space="preserve">8447 Rock Glen Rd </t>
  </si>
  <si>
    <t xml:space="preserve">Biloxi </t>
  </si>
  <si>
    <t xml:space="preserve">Harrison </t>
  </si>
  <si>
    <t xml:space="preserve">I sometimes struggle in school and I want to be confident in myself. </t>
  </si>
  <si>
    <t xml:space="preserve">I am a member of the Pink Lotus Academy and Junior Daighters programs </t>
  </si>
  <si>
    <t>Paterson</t>
  </si>
  <si>
    <t>stpatter14@gmail.com</t>
  </si>
  <si>
    <t xml:space="preserve">Charleston Middle School </t>
  </si>
  <si>
    <t xml:space="preserve">EAST Tallahtchie </t>
  </si>
  <si>
    <t>12087 hwy 51</t>
  </si>
  <si>
    <t>Oakland</t>
  </si>
  <si>
    <t xml:space="preserve">I would like to attend this camp to strive for excellence and evolve in my academic </t>
  </si>
  <si>
    <t>Camarrius</t>
  </si>
  <si>
    <t xml:space="preserve">Coleman Middle School </t>
  </si>
  <si>
    <t xml:space="preserve">Candace </t>
  </si>
  <si>
    <t xml:space="preserve">Bryant </t>
  </si>
  <si>
    <t>cdbryant06@yahoo.com</t>
  </si>
  <si>
    <t xml:space="preserve">92 Walter Street </t>
  </si>
  <si>
    <t>It would be a great experience for me and hopefully I get the opportunity to network with others who can provide educational  resources.</t>
  </si>
  <si>
    <t xml:space="preserve">Ya’Kyla </t>
  </si>
  <si>
    <t>Stasher</t>
  </si>
  <si>
    <t>yakyla1126@gmail.com</t>
  </si>
  <si>
    <t xml:space="preserve">Greenwood Leflore Consolidated School </t>
  </si>
  <si>
    <t xml:space="preserve">Ariska </t>
  </si>
  <si>
    <t xml:space="preserve">Stasher </t>
  </si>
  <si>
    <t>astasher5@yahoo.com</t>
  </si>
  <si>
    <t xml:space="preserve">208 barnwell street </t>
  </si>
  <si>
    <t xml:space="preserve">Leflore </t>
  </si>
  <si>
    <t>I want to attend the AAYME Camp because I really feel I need to be pushed to my full potential. I have been sitting around waiting to be challenged and I feel that AAYME will do just that. This camp could provide me with the benefit of getting a leg up and also being able to be around people who want to see themselves pushed more as I do.</t>
  </si>
  <si>
    <t>I have received and accomplished so much as of now. I took my ACT for the first time in December and achieved the score of a 23 as a 9th grader. I have been invited to be a student at Mary Baldwin University PEG  program, I have been invited to NYFL: Medicine, and I also have started my own business which has inspired and motivated so many people that you can do so many things at a young age .</t>
  </si>
  <si>
    <t>Demetrice</t>
  </si>
  <si>
    <t>GLCSD</t>
  </si>
  <si>
    <t>Shameika</t>
  </si>
  <si>
    <t>shdixon@glcsd.org</t>
  </si>
  <si>
    <t xml:space="preserve">700 East Martin Luther King Jr. Blvd </t>
  </si>
  <si>
    <t>APT 9D</t>
  </si>
  <si>
    <t xml:space="preserve">The AAYME Camp will give me the opportunity to better myself. Through hard work and dedication, I am certain I will gain lifelong skills. I'm seeking better communication and leadership skills. I would also like to prepare for the ACT. </t>
  </si>
  <si>
    <t xml:space="preserve">Since beginning school, I have received numerous academic awards (principal's list, highest average, etc).  I am also a member of the prestigious "Guys in Ties" organization. While maintaining academics, I also managed to lead our football team as captain my 8th grade year. </t>
  </si>
  <si>
    <t xml:space="preserve">Once I am chosen to participate in this program, I will set goals to ensure I have a beneficial experience. I am looking forward to becoming more knowledgeable in all areas provided. </t>
  </si>
  <si>
    <t>Chrisse</t>
  </si>
  <si>
    <t>wilburny2011@gmail.com</t>
  </si>
  <si>
    <t>Woolfolk Middle School</t>
  </si>
  <si>
    <t>Yazoo City</t>
  </si>
  <si>
    <t>Yolanda</t>
  </si>
  <si>
    <t>Wilburn</t>
  </si>
  <si>
    <t>328 Martin luther king</t>
  </si>
  <si>
    <t>Yazoo city</t>
  </si>
  <si>
    <t>Looking at all the things going in around me, I want a better future for myself and others my age. If I do good,maybe I can help others,maybe near and far.</t>
  </si>
  <si>
    <t>Great with people and history</t>
  </si>
  <si>
    <t>I want to be great and have great relationshios in my life.</t>
  </si>
  <si>
    <t>Ashton</t>
  </si>
  <si>
    <t>Lollis</t>
  </si>
  <si>
    <t>Ashtonlollis16@gmail.com</t>
  </si>
  <si>
    <t>Wilkinson County High School</t>
  </si>
  <si>
    <t>Wilkinson County School District</t>
  </si>
  <si>
    <t>Ja'Net</t>
  </si>
  <si>
    <t>Lollis_J@bellsouth.net</t>
  </si>
  <si>
    <t>831 Jackson Louisiana Road</t>
  </si>
  <si>
    <t>Woodville</t>
  </si>
  <si>
    <t xml:space="preserve">I would like to attend the AAYME Camp to develop skills I need work on. I also would to challenge my strongest skill to develop them to the next level with my time at this camp. Things I hope to gain from this experience are learning strategies, building my school, college, and work resume, and to gain new friends. </t>
  </si>
  <si>
    <t xml:space="preserve">Member of the Wilkinson County High Technology Student Association Trumpet Section Leader in the Wilkinson County Marching Band Valedictorian of William Winans Middle School C/O 2020 Principal Scholar during entire span of Middle School The Chapter President of the Wilkinson County Elementary Junior Beta Club  </t>
  </si>
  <si>
    <t>Fellow at The Baton Rouge Youth Coalition Part of Bleak House Baptist Church Youth's Daughters and Son's of Thunder</t>
  </si>
  <si>
    <t>Mcgee</t>
  </si>
  <si>
    <t>Pearl Jr. High</t>
  </si>
  <si>
    <t>Latonya</t>
  </si>
  <si>
    <t xml:space="preserve">Humphrey </t>
  </si>
  <si>
    <t>msmaintain09@gmail.com</t>
  </si>
  <si>
    <t xml:space="preserve">1220 Deeb street </t>
  </si>
  <si>
    <t xml:space="preserve">Pearl </t>
  </si>
  <si>
    <t xml:space="preserve">First I would like to thank you for the chance to attend. I’m not doing my best in math, really have struggled for years now. I think your camp will be very beneficial for me. Thanks again in advance </t>
  </si>
  <si>
    <t xml:space="preserve">I once received student of the month. </t>
  </si>
  <si>
    <t xml:space="preserve">I just want to end by saying this would be a very good experience for me and I really hope I’m chosen. </t>
  </si>
  <si>
    <t xml:space="preserve">Kaitlyn </t>
  </si>
  <si>
    <t>Price</t>
  </si>
  <si>
    <t>Ruleville Middle School</t>
  </si>
  <si>
    <t>Desiree</t>
  </si>
  <si>
    <t>Norwood</t>
  </si>
  <si>
    <t>desiree.norwood@yahoo.com</t>
  </si>
  <si>
    <t xml:space="preserve">110 South Wilson Street </t>
  </si>
  <si>
    <t xml:space="preserve">I am a young lady from the Mississippi Delta that has witnessed the success of many individuals that has attended MSMS. Although our area isn’t afforded many opportunities, it is my hope that I will gain knowledge and a different perspective that will hopefully gain me full submission to MSMS in the next few years. </t>
  </si>
  <si>
    <t xml:space="preserve">I have been an honor students since elementary. This year was my first year receiving a “B”. Because of my potential, my goal is to build on the area I didn’t do well in and get back to where I know I can be as well as assist my classmates to get where they need to be. </t>
  </si>
  <si>
    <t xml:space="preserve">If given the opportunity to be selected fir this program, I plan to utilize skills and outcomes achieved to motivate our class as well as build our momentum to be the future generation of professionals. Again, I’m witnessing before my eyes the greatest impact of MSMS In Individuals from our area. My goal is to be a Doctor. In order to be a doctor, I must start to prepare myself by doing research , participating in programs, volunteering and understanding the process. I’m up next. </t>
  </si>
  <si>
    <t xml:space="preserve">When will students be selected?   Thank you for the opportunity to apply! </t>
  </si>
  <si>
    <t xml:space="preserve">Kamryn </t>
  </si>
  <si>
    <t xml:space="preserve">Kennedy </t>
  </si>
  <si>
    <t>sonyaparker1113@gmail.com</t>
  </si>
  <si>
    <t>T.L. Weston High School</t>
  </si>
  <si>
    <t>Sonya</t>
  </si>
  <si>
    <t>1309 N Saint Marys Cir</t>
  </si>
  <si>
    <t>Kamryn need motivation to keep her academics above average. She also need to become more social and learn to work with other students. Having to attend a school that demonstrates how far a child can achieve a goal with diversity is what she need. Greenville Public School doesn’t offer that privilege so she have the drive to do better.</t>
  </si>
  <si>
    <t xml:space="preserve">Kamryn is a great artist. </t>
  </si>
  <si>
    <t xml:space="preserve">This opportunity will help develop Kamryn social skills and want to do better in school. </t>
  </si>
  <si>
    <t>Jimidria</t>
  </si>
  <si>
    <t>Harvey</t>
  </si>
  <si>
    <t>001250614@glcsd.org</t>
  </si>
  <si>
    <t xml:space="preserve">Lawanda </t>
  </si>
  <si>
    <t>lawandaharvey58@gmail.com</t>
  </si>
  <si>
    <t>702 Ash Street Apt A</t>
  </si>
  <si>
    <t>I would love to attend AAYME Camp because I believe it will greatly benefit my academic standards. As a student with a 4.0 GPA, I sometimes find it difficult to find material that challenges me, which I hope AAYME does for me. I want to gain more real world knowledge and deepen my understanding of life itself.</t>
  </si>
  <si>
    <t>1st Place in The Color or Royal Essay Contest presented by the Beta Rho Chapter Fraternity  Superintendent List Scholar Perfect Attendance Record</t>
  </si>
  <si>
    <t xml:space="preserve">Perfect Scores on State Tests Small Business started at the age of 14 </t>
  </si>
  <si>
    <t>Will AAYME provide transportation to and from camp?</t>
  </si>
  <si>
    <t xml:space="preserve">Kelby </t>
  </si>
  <si>
    <t>Moore</t>
  </si>
  <si>
    <t>kelbymoe@gmail.com</t>
  </si>
  <si>
    <t>Desoto Central Middle School</t>
  </si>
  <si>
    <t xml:space="preserve">Bounds </t>
  </si>
  <si>
    <t>kristen_s_bounds@yahoo.com</t>
  </si>
  <si>
    <t>8432 Jill Street</t>
  </si>
  <si>
    <t>Desoto</t>
  </si>
  <si>
    <t xml:space="preserve">I really enjoy math &amp; science. Science is my favorite subject. I feel like this camp will help me to decide if I possibly want to pursue a science-related career. </t>
  </si>
  <si>
    <t xml:space="preserve">Highest Average in Science Award in 3rd grade </t>
  </si>
  <si>
    <t xml:space="preserve">I really hope I am chosen for this camp. I would be grateful because this is a wonderful opportunity to learn as well as be amongst peers. Thank you. </t>
  </si>
  <si>
    <t xml:space="preserve">Tyler </t>
  </si>
  <si>
    <t xml:space="preserve">Young </t>
  </si>
  <si>
    <t>krystaline_s@hotmail.com</t>
  </si>
  <si>
    <t>Merritt Middle School</t>
  </si>
  <si>
    <t xml:space="preserve">Sunflower County Consolidated School District </t>
  </si>
  <si>
    <t>Krystaline</t>
  </si>
  <si>
    <t xml:space="preserve">Sample </t>
  </si>
  <si>
    <t>ksample@sunflower.k12.ms.us</t>
  </si>
  <si>
    <t xml:space="preserve">104 Jordan Drive </t>
  </si>
  <si>
    <t xml:space="preserve">Indianola </t>
  </si>
  <si>
    <t xml:space="preserve">Sunflower </t>
  </si>
  <si>
    <t xml:space="preserve">I want to peak my interest in the Math &amp; Science field by attending this week-long camp and seeing what all it has to offer. I’m hoping to gain information about this school and its programs and all that it has to offer for me in the future. </t>
  </si>
  <si>
    <t>Dallas</t>
  </si>
  <si>
    <t>Campbell</t>
  </si>
  <si>
    <t>Bruce High School</t>
  </si>
  <si>
    <t>Melody</t>
  </si>
  <si>
    <t>melodymcampbell@hotmail.com</t>
  </si>
  <si>
    <t>273 Hwy 32 W</t>
  </si>
  <si>
    <t>Bruce</t>
  </si>
  <si>
    <t>If selected, this will be my first academic camp.  I hope to gain some knowledge of how to communicate on a professional level.  I also plan to use the experience to see if maybe MSMS is the school for me.</t>
  </si>
  <si>
    <t xml:space="preserve">My name is Dallas Campbell and I am currently a cheerleader and jr. varsity softball player at my school in Bruce, MS.  I make all A's in my classes and I am very interested in pursuing a career in medicine.  </t>
  </si>
  <si>
    <t xml:space="preserve">I have a MSMS alumni family member who has been encouraging my siblings and I to consider MSMS.  I want to attend this camp as a first step in seeing what is available on the campus and to surround myself with other students like myself.  </t>
  </si>
  <si>
    <t>DONAVAN</t>
  </si>
  <si>
    <t>CLARK</t>
  </si>
  <si>
    <t>lajuanalong@ymail.com</t>
  </si>
  <si>
    <t>Merritt Middle</t>
  </si>
  <si>
    <t>LaJuana</t>
  </si>
  <si>
    <t>LONG</t>
  </si>
  <si>
    <t>211 Julianne Drive</t>
  </si>
  <si>
    <t>Since the pandemic, I have fallen from my skills of work, learning environment, and I would truly love to be engaged in such an environment.</t>
  </si>
  <si>
    <t>Mariah</t>
  </si>
  <si>
    <t>Minton</t>
  </si>
  <si>
    <t>marionminton@gmail.com</t>
  </si>
  <si>
    <t xml:space="preserve">Ruleville Middle school </t>
  </si>
  <si>
    <t xml:space="preserve">Sunflower County School District </t>
  </si>
  <si>
    <t xml:space="preserve">408 Martin Luther king jr. St </t>
  </si>
  <si>
    <t>I want to learn to be around other children who love to learn. I hope to gain more insight about the AAYME</t>
  </si>
  <si>
    <t>Kevin</t>
  </si>
  <si>
    <t>Clinton Junior High School</t>
  </si>
  <si>
    <t xml:space="preserve">Clinton Public School District </t>
  </si>
  <si>
    <t xml:space="preserve">1704 Beverly Drive </t>
  </si>
  <si>
    <t xml:space="preserve">Clinton </t>
  </si>
  <si>
    <t xml:space="preserve">Hinds you </t>
  </si>
  <si>
    <t xml:space="preserve">I am interested in science and medicine. I would hope to attain information relevant and experience working hands on and with others to accomplish a common goal.  </t>
  </si>
  <si>
    <t>Tyler</t>
  </si>
  <si>
    <t>valinegreen@yahoo.com</t>
  </si>
  <si>
    <t>RLMMS</t>
  </si>
  <si>
    <t xml:space="preserve">Valine </t>
  </si>
  <si>
    <t>308 Marie Ave</t>
  </si>
  <si>
    <t xml:space="preserve">I want to experience what the camp has to offer. I want to explore new things. Hopefully, I will gain a greater sense of responsibility and being able to meet new people. </t>
  </si>
  <si>
    <t xml:space="preserve">Sha’Marion </t>
  </si>
  <si>
    <t>Applewhite</t>
  </si>
  <si>
    <t>shelethastokes@yahoo.com</t>
  </si>
  <si>
    <t>J. Z.George High School</t>
  </si>
  <si>
    <t xml:space="preserve">Carroll County </t>
  </si>
  <si>
    <t xml:space="preserve">Sheletha </t>
  </si>
  <si>
    <t>Stokes</t>
  </si>
  <si>
    <t>58 county road 243</t>
  </si>
  <si>
    <t xml:space="preserve">Coila </t>
  </si>
  <si>
    <t>I would like to attend to try something new outside of sports. I hope to gain confidence in myself and lifelong memories.</t>
  </si>
  <si>
    <t xml:space="preserve">Miriam </t>
  </si>
  <si>
    <t xml:space="preserve">Grenada School District </t>
  </si>
  <si>
    <t xml:space="preserve">Princess </t>
  </si>
  <si>
    <t xml:space="preserve">Craigen </t>
  </si>
  <si>
    <t>pallen3@student.holmescc.edu</t>
  </si>
  <si>
    <t>700 Washington St</t>
  </si>
  <si>
    <t>Apt. D10</t>
  </si>
  <si>
    <t xml:space="preserve">Grenada </t>
  </si>
  <si>
    <t xml:space="preserve">Gain academic and extra curricular excellence with peers who look like me! </t>
  </si>
  <si>
    <t xml:space="preserve">Basketball, singing and dancing! </t>
  </si>
  <si>
    <t xml:space="preserve">Terrence </t>
  </si>
  <si>
    <t>Phillips</t>
  </si>
  <si>
    <t>biancaakines@yahoo.com</t>
  </si>
  <si>
    <t xml:space="preserve">Brandon middle school </t>
  </si>
  <si>
    <t>Rankin co</t>
  </si>
  <si>
    <t xml:space="preserve">Bianca </t>
  </si>
  <si>
    <t>Akines</t>
  </si>
  <si>
    <t xml:space="preserve">29 quail ridge dr </t>
  </si>
  <si>
    <t xml:space="preserve">Rankin </t>
  </si>
  <si>
    <t xml:space="preserve">I think this Camp will be great for my son as he would be entering the 8th grade and soon thereafter, high school. Education is very important and preparing his for the ACT and college is imperative. </t>
  </si>
  <si>
    <t>Zoe</t>
  </si>
  <si>
    <t>jmhsims@gmail.com</t>
  </si>
  <si>
    <t>Callaway High</t>
  </si>
  <si>
    <t>jharris_0705@yahoo.com</t>
  </si>
  <si>
    <t>1227 Springdale dr</t>
  </si>
  <si>
    <t xml:space="preserve">I hope she will take alot of positive things away from this experience. </t>
  </si>
  <si>
    <t>Reagan</t>
  </si>
  <si>
    <t>Portis</t>
  </si>
  <si>
    <t>reagancportis@gmail.com</t>
  </si>
  <si>
    <t>Homeschool</t>
  </si>
  <si>
    <t>Lenieka</t>
  </si>
  <si>
    <t>usgjwarriors@gmail.com</t>
  </si>
  <si>
    <t>506 Giles LN</t>
  </si>
  <si>
    <t>I have never been to a residential camp before. I would like to gain this experience and meet some potential lifelong friends while being introduced to other STEM.</t>
  </si>
  <si>
    <t xml:space="preserve">I have secured 2 clients for my videography business and I created two logos for 2 different clients. </t>
  </si>
  <si>
    <t xml:space="preserve">Nicholas </t>
  </si>
  <si>
    <t>ewebber77@hotmail.com</t>
  </si>
  <si>
    <t>Byram Middle School</t>
  </si>
  <si>
    <t xml:space="preserve">Hinds County </t>
  </si>
  <si>
    <t xml:space="preserve">Erica </t>
  </si>
  <si>
    <t xml:space="preserve">150 Valley Brook Trail </t>
  </si>
  <si>
    <t xml:space="preserve">Florence </t>
  </si>
  <si>
    <t>I want to design buildings and build bridges.  This past school year has been hard due to the pandemic.  I want to spend time with other youth in order to explore options for my future.</t>
  </si>
  <si>
    <t xml:space="preserve"> Student of the Month Citizenship  AAU Basketball (won several championships)</t>
  </si>
  <si>
    <t>I usually do not apply for opportunities like this because I’m always focused on my basketball.  I know I need to look at other options.  This is a great opportunity.</t>
  </si>
  <si>
    <t xml:space="preserve">Kathryn </t>
  </si>
  <si>
    <t>McKinney</t>
  </si>
  <si>
    <t>Caledonia High Schoo</t>
  </si>
  <si>
    <t xml:space="preserve">Lowndes County </t>
  </si>
  <si>
    <t xml:space="preserve">Melissa </t>
  </si>
  <si>
    <t>topaz1071@hotmail.com</t>
  </si>
  <si>
    <t xml:space="preserve">4454 Cal Steens Rd </t>
  </si>
  <si>
    <t xml:space="preserve">Caledonia </t>
  </si>
  <si>
    <t xml:space="preserve">I want to attend AAYME  Camp in order to receive enrichment, hands-on activities, and personal growth. I hope to gain a social network of new friends, the opportunity to grow as a leader, and confidence. </t>
  </si>
  <si>
    <t xml:space="preserve">Superintendents List  Beta Club  </t>
  </si>
  <si>
    <t xml:space="preserve">Rebecca Studdard / Caledonia High School </t>
  </si>
  <si>
    <t xml:space="preserve">Tamiiyah </t>
  </si>
  <si>
    <t>Shaw</t>
  </si>
  <si>
    <t>Greenville Christian School</t>
  </si>
  <si>
    <t>Eleashia</t>
  </si>
  <si>
    <t>erjshaw@gmail.com</t>
  </si>
  <si>
    <t>1746 Debra Drive</t>
  </si>
  <si>
    <t xml:space="preserve">Since Covid-19 hit, learning has really been different. I want to expand my knowledge academically and be able to excel in my studies as an African American youth in Mississippi. </t>
  </si>
  <si>
    <t>Gabrielle</t>
  </si>
  <si>
    <t>Willis</t>
  </si>
  <si>
    <t>gabbie13willis@yahoo.com</t>
  </si>
  <si>
    <t>Grenada County</t>
  </si>
  <si>
    <t>Bobbie</t>
  </si>
  <si>
    <t>bobbie13willis@yahoo.com</t>
  </si>
  <si>
    <t>4 Moore Drive</t>
  </si>
  <si>
    <t xml:space="preserve">I want to attend the AAYME Camp so I can meet other minority students across our State that are excelling in their academics. I hope to network and build an everlasting friendship. </t>
  </si>
  <si>
    <t xml:space="preserve">I was a Gifted Student that competed at the local level State competition in a single category and was asked to compete at the National level in Wisconsin. I ranked 11th in the world at National. I was so amazed.  I’ve attended the Superintendent Ceremony for over 5 years for having all A’s for the school year. I used to compete in beauty pageants a lot. I won the Local Little Magnolia State pageant. I won Little Mrs Grenada County, I won Little Miss Fire two years in a row. I met Mrs America 2013 &amp; 2014. I met Miss Mississippi 2013 &amp; 2015.  </t>
  </si>
  <si>
    <t>I’ m an Junior usher at my church. I’m a Christian. I play basketball &amp; run track. I played soccer and the piano up until 2020. I won overall sales 2 years straight in our ballet and tap competition. I’m in our school’s Entertainers Show Choir. We won 2nd place last weekend at the Deep South Classic held at Madison Central High School. We also won First Runner Up in the Virtual Illinois Event held at Glenwood, IL. We won overall Best Custom as well.</t>
  </si>
  <si>
    <t>Coach Townes @ Grenada Middle School</t>
  </si>
  <si>
    <t xml:space="preserve">My mom’s number is 662-229-7994. Her name is Bobbie Willis. My dads name is Ronnie Willis Sr. His number is 662-417-7410.  Thanks </t>
  </si>
  <si>
    <t xml:space="preserve">Tiniah </t>
  </si>
  <si>
    <t>McDaniel</t>
  </si>
  <si>
    <t>dmtm1227@gmail.com</t>
  </si>
  <si>
    <t>Cathedral Catholic School</t>
  </si>
  <si>
    <t>Delilah</t>
  </si>
  <si>
    <t>Mitchell</t>
  </si>
  <si>
    <t>105 Creekbend Road Apt C20</t>
  </si>
  <si>
    <t xml:space="preserve">ENTRY 44: The camp will provide opportunities and exposure to academic resources and college opportunities.  I hope to gain more academic knowledge and skills to better prepare me for college. ENTRY 126: The AAYME Camp will be a great opportunity and provide exposure to academic content that will prepare me for college. It will also place me with other students that are also college and career minded! </t>
  </si>
  <si>
    <t>Principal’s Scholar A-Honor List Jr Beta Club  Talent- Basketball, Technology Wiz</t>
  </si>
  <si>
    <t>It would be an honor to be included in this summer program!</t>
  </si>
  <si>
    <t>Greenleaf</t>
  </si>
  <si>
    <t>butler.angenette@yahoo.com</t>
  </si>
  <si>
    <t>Armstrong Jr High School</t>
  </si>
  <si>
    <t xml:space="preserve">Oktibehha </t>
  </si>
  <si>
    <t>Angenette</t>
  </si>
  <si>
    <t>Frazier</t>
  </si>
  <si>
    <t>1155 Louisville rd</t>
  </si>
  <si>
    <t>Sturgis</t>
  </si>
  <si>
    <t>I would like to learn more about  Act and learning and testing strategies. I would like to know and learn about colleges and what they offer.</t>
  </si>
  <si>
    <t>This camp would benefit me so much I will be a upcoming 10 grader 2021-2022 and attending this camp will help teach and get me ahead with k owing about scholarships and a variety of tests.</t>
  </si>
  <si>
    <t>Jayla</t>
  </si>
  <si>
    <t>BSMS</t>
  </si>
  <si>
    <t>Sherell</t>
  </si>
  <si>
    <t>riddlesherell@gmail.com</t>
  </si>
  <si>
    <t xml:space="preserve">109 Drake Ave </t>
  </si>
  <si>
    <t>My best friend saw it, and she showed me.I read through ,and thought it would be a good idea to join and get better at learning.</t>
  </si>
  <si>
    <t>We had a D.A.R.E program and the person that had the best essay was rewarded to read it aloud and got a life sized D.A.R.E mascot. I was also apart of the beta and Ace club.</t>
  </si>
  <si>
    <t>Bailey</t>
  </si>
  <si>
    <t>jtbailey62@gmail.com</t>
  </si>
  <si>
    <t>Desoto Central</t>
  </si>
  <si>
    <t>Desoto Southaven</t>
  </si>
  <si>
    <t>5062 Harlech Castle</t>
  </si>
  <si>
    <t>As a future leader of tomorrow I am hoping to grow my skill set in leadership, and public speaking. I feel that with the current political environment strong future leadership will be needed in the community. I am hoping this AAYME camp will help me on my quest for knowledge and leadership.</t>
  </si>
  <si>
    <t>I am current a freshman in the Desoto Central Band, I have played first chair saxophone for three years straight. I volunteer with my dad and was able to collect over 105 blankets for homeless in December.  I am in the members of the youth leadership group at my church. I currently have an 4.0 GPA in school.</t>
  </si>
  <si>
    <t>I have attended Space Came in Huntsville for the last three years it is my life long dream to become an astronaut. To help me prepare for this goal I received my black belt in karate and In my spare time I work with my grandfather business learning the trades of electrical and plumbing. The are a few things that  I am doing to make a responsible person and a future leader.</t>
  </si>
  <si>
    <t>Anansa Bailey Class of 2004</t>
  </si>
  <si>
    <t>Thank for the opportunity to be considered for a prestigious program, my Aunt attended your program in 2004, and I would like to flow in her foot steps and attend this program.</t>
  </si>
  <si>
    <t xml:space="preserve">Akiyah </t>
  </si>
  <si>
    <t xml:space="preserve">Oxford Middle School </t>
  </si>
  <si>
    <t xml:space="preserve">Oxford, MS </t>
  </si>
  <si>
    <t xml:space="preserve">Angelica </t>
  </si>
  <si>
    <t xml:space="preserve">Wilson </t>
  </si>
  <si>
    <t>angelicawilson2011@gmail.com</t>
  </si>
  <si>
    <t xml:space="preserve">103 Willow Cove </t>
  </si>
  <si>
    <t xml:space="preserve">Oxford </t>
  </si>
  <si>
    <t xml:space="preserve">Lafayette </t>
  </si>
  <si>
    <t xml:space="preserve">To gain knowledge and help with skills I may be weak in. It’s a world full of different things, so the more you know the more you gain. Any chance I get to be better, I’m taking it. </t>
  </si>
  <si>
    <t xml:space="preserve">I would love to attend this camp this summer. I’m doing things now so I won’t look back in regrets. Experience is the best teacher. </t>
  </si>
  <si>
    <t xml:space="preserve">Assistant Principal at Oxford Middle School </t>
  </si>
  <si>
    <t xml:space="preserve">Leake County School District </t>
  </si>
  <si>
    <t>glenettaduren@icloud.com</t>
  </si>
  <si>
    <t xml:space="preserve">215 Deerfield Road </t>
  </si>
  <si>
    <t xml:space="preserve">I’d like to attend the camp to improve my knowledge in math. It’ll be a new experience, learning things and meeting new people. Once I attended an engineering camp at MSU and learned about how math is used in day to day life and on many jobs. </t>
  </si>
  <si>
    <t xml:space="preserve">Stem Camp Completion from Mississippi State  Honor Roll  Leadership Scholarship Bailey College of Engineering </t>
  </si>
  <si>
    <t>It would be really nice to go here and show people what I know and let people show me what they know I believe I am a smart person and it would be even better to become more smart , if I attend this camp my knowledge in math would become stronger .</t>
  </si>
  <si>
    <t xml:space="preserve">Mia McDonald </t>
  </si>
  <si>
    <t>Mallory</t>
  </si>
  <si>
    <t>willis_mallory@yahoo.com</t>
  </si>
  <si>
    <t xml:space="preserve">Grenada Middle School </t>
  </si>
  <si>
    <t xml:space="preserve">Kanequa </t>
  </si>
  <si>
    <t xml:space="preserve">Willis </t>
  </si>
  <si>
    <t>kanequawillis@yahoo.com</t>
  </si>
  <si>
    <t>95 Willis cove</t>
  </si>
  <si>
    <t xml:space="preserve"> I want to learn more about mathematics and science, and the different careers that include those subjects. </t>
  </si>
  <si>
    <t xml:space="preserve">1st place, 3rd place, and many honorable mentions at my local science fairs. 5th place at the Ole Miss regional science fair. Nominated for the STEM program for National Youth Leadership Forum. I participated and I still participate in the Project Lead The Way program. </t>
  </si>
  <si>
    <t>I was nominated for the LOTT Institute at Ole Miss</t>
  </si>
  <si>
    <t xml:space="preserve">No questions </t>
  </si>
  <si>
    <t>Samoren</t>
  </si>
  <si>
    <t>Taylor</t>
  </si>
  <si>
    <t>samorentaylor@gmail.com</t>
  </si>
  <si>
    <t>DeSoto Central High School</t>
  </si>
  <si>
    <t>DeSoto County School District</t>
  </si>
  <si>
    <t>Lashundra</t>
  </si>
  <si>
    <t>lashundracharris@gmail.com</t>
  </si>
  <si>
    <t>2742 S. Cherry Cv</t>
  </si>
  <si>
    <t>DeSoto County</t>
  </si>
  <si>
    <t xml:space="preserve">I would like to gain more confidence as an African American young man. I also want to increase my self-esteem by being able to interact with others as well as improving my self-awareness. I have not been able to attend school since March 2020, so this will a great opportunity to prepare me for when I do return to school in August 2021. </t>
  </si>
  <si>
    <t xml:space="preserve">I love to draw, act and read books. </t>
  </si>
  <si>
    <t xml:space="preserve">I really hope I have the opportunity to join this awesome organization because it is very much needed. As a young African American life has been very scary and hard. I have only 3 years before I enter the real world of going to college and I really just need confidence that I will be ok and things will get better. I want to be the African American young boy who attends college and not be another statistic. </t>
  </si>
  <si>
    <t xml:space="preserve">I currently have a cousin whom attends MSMS Madison Meeks and she has shared so many great things about her school. To have this opportunity would be great. </t>
  </si>
  <si>
    <t>Shasta</t>
  </si>
  <si>
    <t>shaygard13@icloud.com</t>
  </si>
  <si>
    <t>Easter</t>
  </si>
  <si>
    <t>Gardner</t>
  </si>
  <si>
    <t>latosagardner@yahoo.com</t>
  </si>
  <si>
    <t>4720 Carrollton Road</t>
  </si>
  <si>
    <t xml:space="preserve">I want to attend the camp because it will help me understand more of my value and I believe it will become a better learning experience. </t>
  </si>
  <si>
    <t xml:space="preserve">Highest seventh grade math, reading, Award, symphonic first chair band, and leadership award. </t>
  </si>
  <si>
    <t xml:space="preserve">When my mother passed, math became my strong passion and I believed that if I could achieve that, that she would be very proud of me. </t>
  </si>
  <si>
    <t xml:space="preserve">Caitlyn </t>
  </si>
  <si>
    <t>Avery</t>
  </si>
  <si>
    <t>claudette.avery@gmail.com</t>
  </si>
  <si>
    <t>Grenada middle school</t>
  </si>
  <si>
    <t>Claudette</t>
  </si>
  <si>
    <t xml:space="preserve">1127 Adams St. </t>
  </si>
  <si>
    <t>I think this camp will advance my education as I enter into high school as freshman for the year 2021/2022</t>
  </si>
  <si>
    <t xml:space="preserve">I have received several awards in sports and just finish doing a video for my school for future students. </t>
  </si>
  <si>
    <t xml:space="preserve">I feel this camp will encourage and develop me into a bright African American women! </t>
  </si>
  <si>
    <t>DeUndra</t>
  </si>
  <si>
    <t>faithfulchild2006@gmail.com</t>
  </si>
  <si>
    <t>Holmes County Central HighSchool</t>
  </si>
  <si>
    <t xml:space="preserve">Holmes County Consolidated School District </t>
  </si>
  <si>
    <t>Denise</t>
  </si>
  <si>
    <t>Crockett</t>
  </si>
  <si>
    <t>deundre18@yahoo.com</t>
  </si>
  <si>
    <t>P.O. Box 22</t>
  </si>
  <si>
    <t>Tchula</t>
  </si>
  <si>
    <t xml:space="preserve"> I want to attend the AAYME Camp to experience this unique educational opportunity. At the age of five, I knew that I wanted a career in the medical field. It's hard to access many opportunities where I'm from. I consider this opportunity great for academic exploration in a diverse setting. I hope to gain skills that will have a lasting impact on my future.</t>
  </si>
  <si>
    <t>During middle school, I was a Beta Club member, honor  student, and peer tutor. Currently, I'm a honor student that loves making art. Art is an escape for me and it allows me to express myself in many ways.</t>
  </si>
  <si>
    <t xml:space="preserve">Gavin </t>
  </si>
  <si>
    <t xml:space="preserve">Glass </t>
  </si>
  <si>
    <t xml:space="preserve">Leake central junior high school </t>
  </si>
  <si>
    <t xml:space="preserve">Leake county </t>
  </si>
  <si>
    <t>Duren-glass</t>
  </si>
  <si>
    <t>glenetta@gmail.com</t>
  </si>
  <si>
    <t xml:space="preserve">215 Deerfield road </t>
  </si>
  <si>
    <t>I’d like to attend the camp to be around other minority kids they are trying To be better in Math. I’d love a challenge that will inspire me to work hard at my goals. I’ve never been to a camp and a chance to go is good. I’ve been interested in engineering for few years. I know that math is important in engineering and I’d love to attend.   Do the app on you phone  It’ll only let me do one</t>
  </si>
  <si>
    <t xml:space="preserve">3 football awards  Principal list  2 honor roll  </t>
  </si>
  <si>
    <t>Tyra</t>
  </si>
  <si>
    <t xml:space="preserve">Walton </t>
  </si>
  <si>
    <t>mychelhair@yahoo.com</t>
  </si>
  <si>
    <t xml:space="preserve">South Panola Highschool </t>
  </si>
  <si>
    <t xml:space="preserve">South Panola School Districts </t>
  </si>
  <si>
    <t xml:space="preserve">Veltis </t>
  </si>
  <si>
    <t xml:space="preserve">1484 Macedonia Rd </t>
  </si>
  <si>
    <t xml:space="preserve">Batesville </t>
  </si>
  <si>
    <t xml:space="preserve">Panola </t>
  </si>
  <si>
    <t xml:space="preserve">I want attend the AAYME Camp to experience life with others that are not in my normal surrounding. I want to expand my knowledge to the next level in a new and different environment, while learning how to be a better person and focusing on my future. </t>
  </si>
  <si>
    <t>Torrey</t>
  </si>
  <si>
    <t>loritorrey@aol.com</t>
  </si>
  <si>
    <t>Northwest Rankin High School</t>
  </si>
  <si>
    <t>Rankin County Schools</t>
  </si>
  <si>
    <t>bentorreyii@aol.com</t>
  </si>
  <si>
    <t>701 Amber Way</t>
  </si>
  <si>
    <t>I feel that this opportunity will provide me with an experience like no other. The information learned from this camp will assist me in future endeavors by giving me experiences that will translate to a variety of other events.</t>
  </si>
  <si>
    <t>Kyce</t>
  </si>
  <si>
    <t>kyce.evans34@icloud.com</t>
  </si>
  <si>
    <t>Ridgeland High School</t>
  </si>
  <si>
    <t>Brandie</t>
  </si>
  <si>
    <t>Branch</t>
  </si>
  <si>
    <t>brandie_branch@hotmail.com</t>
  </si>
  <si>
    <t>729 Hawthorn Green Drive</t>
  </si>
  <si>
    <t>Ridgeland</t>
  </si>
  <si>
    <t>Kennedi</t>
  </si>
  <si>
    <t>Brooks</t>
  </si>
  <si>
    <t>kevans0112@gmail.com</t>
  </si>
  <si>
    <t>New Hope Middle School</t>
  </si>
  <si>
    <t>Katrina</t>
  </si>
  <si>
    <t>24 Charleston Circle</t>
  </si>
  <si>
    <t>I would love the opportunity to meet new people, learn about College and courses to help me to choose a career. And also to help my test taking skills as a 9th grader.</t>
  </si>
  <si>
    <t xml:space="preserve">My talents are I love to dance, meet new people and I love art. I have accomplished an increase in my STAR Math and Reading tests for this year. </t>
  </si>
  <si>
    <t>I would love the experience of being a part of this Program. I think it will help me to learn more about High School and help me to learn more about Life after High School.</t>
  </si>
  <si>
    <t>From a parental standpoint this is an AWESOME opportunity that is much needed and would absolutely Love for my Daughter to be a part of!</t>
  </si>
  <si>
    <t>Kylee</t>
  </si>
  <si>
    <t xml:space="preserve">Jennings </t>
  </si>
  <si>
    <t>jazztazz2000@gmail.fom</t>
  </si>
  <si>
    <t>Robert Merrit Middle School</t>
  </si>
  <si>
    <t xml:space="preserve">Sunflower County Consolidated </t>
  </si>
  <si>
    <t xml:space="preserve">Rosiland </t>
  </si>
  <si>
    <t xml:space="preserve">215 Elaine street </t>
  </si>
  <si>
    <t xml:space="preserve">New experiences and new friends </t>
  </si>
  <si>
    <t xml:space="preserve">Cameron </t>
  </si>
  <si>
    <t xml:space="preserve">Scott Central Attendance Center </t>
  </si>
  <si>
    <t xml:space="preserve">Scott County </t>
  </si>
  <si>
    <t>CHELSEY</t>
  </si>
  <si>
    <t>MCCLENDON</t>
  </si>
  <si>
    <t>CHELSEY.MCCLENDON@YAHOO.COM</t>
  </si>
  <si>
    <t>8340 MIDWAY ODOM RD</t>
  </si>
  <si>
    <t>FOREST</t>
  </si>
  <si>
    <t xml:space="preserve">Scott </t>
  </si>
  <si>
    <t xml:space="preserve"> My past summers have been spent playing  basketball and video games,  so this summer I would like to try something new.  The AAYME Camp sounds like the perfect place for me to be challenged and presented with new opportunities.  I think it may be the best camp for me to become more focused on my future as it pertains to my higher education and I believe it may help me become more independent too.  My mom says that I need to grow up because I'm not a little kid anymore, so I think the AAYME Camp may be the place to start the process.</t>
  </si>
  <si>
    <t>Beta Club</t>
  </si>
  <si>
    <t>Hoover</t>
  </si>
  <si>
    <t>janiyahoover@icloud.com</t>
  </si>
  <si>
    <t>JZ George</t>
  </si>
  <si>
    <t>Joy</t>
  </si>
  <si>
    <t>joyhoover05@gmail.com</t>
  </si>
  <si>
    <t>23403 Ms HWY 17 S</t>
  </si>
  <si>
    <t xml:space="preserve">Carroll </t>
  </si>
  <si>
    <t>I would like to attend the AAYME Camp  because I am interested in a career in  the Stem field. I hope to gain more knowledge about  the science, technology, engineering, and mathematics field. I hope to be exposed to new technology and meet different people with similar goals</t>
  </si>
  <si>
    <t>Honor Roll student, 7th and 8th grade attendance in MVSU Stem program, talented flute player and cheerleader</t>
  </si>
  <si>
    <t>Mrs. Rias</t>
  </si>
  <si>
    <t>Alysun</t>
  </si>
  <si>
    <t>McIntyre</t>
  </si>
  <si>
    <t>Charleston Jr High</t>
  </si>
  <si>
    <t>East Tallahatchie School</t>
  </si>
  <si>
    <t>Dianne</t>
  </si>
  <si>
    <t>msdinahj@yahoo.com</t>
  </si>
  <si>
    <t>1590 Elizabeth St</t>
  </si>
  <si>
    <t>Charleston</t>
  </si>
  <si>
    <t xml:space="preserve"> I want to be better prepared when I enter how school. I want to maybe pursue a degree in engineering. I know that their is a need for more girls in the STEM fields.</t>
  </si>
  <si>
    <t xml:space="preserve">Kaleb </t>
  </si>
  <si>
    <t>Stuckey</t>
  </si>
  <si>
    <t>Yazoo City municipal school district</t>
  </si>
  <si>
    <t>Candie</t>
  </si>
  <si>
    <t>Walton</t>
  </si>
  <si>
    <t>candiewalton@aol.com</t>
  </si>
  <si>
    <t>123 e third st</t>
  </si>
  <si>
    <t>To be able to challenge myself and to further my current math and other academic skills. To learn to think critically and apply math in the everyday world.</t>
  </si>
  <si>
    <t xml:space="preserve">I was MS junior beta club state secretary for my school and for the state of MS for 2017/2018. I also attended the Mathaton hosted at the W university in 2016. </t>
  </si>
  <si>
    <t>Caiden</t>
  </si>
  <si>
    <t>rrmyles1@yahoo.com</t>
  </si>
  <si>
    <t>Hinds County</t>
  </si>
  <si>
    <t>Rahsaan</t>
  </si>
  <si>
    <t>Myles</t>
  </si>
  <si>
    <t xml:space="preserve">124 Dakota St. </t>
  </si>
  <si>
    <t>I hope to gain exposure and leadership.  I hope to be introduced to new academic possibilities and to be challenged. I hope to meet new people and build lasting friendships and connections. I also look forward to be able to get out around peers this summer!</t>
  </si>
  <si>
    <t xml:space="preserve">Cade Chapel Church MSMS summer Enrichment 2019 Love coding and technology </t>
  </si>
  <si>
    <t xml:space="preserve">I am preparing for high school next year. The next four years will fly by before I know it. I would love the opportunity to academically, socially, and mentally prepare myself for this next phase. At this point, I am unsure about beyond high school and hope to gain more knowledge about possibilities. </t>
  </si>
  <si>
    <t>ayj2006@icloud.com</t>
  </si>
  <si>
    <t>Hayfield Secondary School</t>
  </si>
  <si>
    <t>Fairfax County Public School</t>
  </si>
  <si>
    <t>mjones069@gmail.com</t>
  </si>
  <si>
    <t>59 Petersburg Road</t>
  </si>
  <si>
    <t>Colombus</t>
  </si>
  <si>
    <t>I want to learn more about leadership skills and grow my leadership skills. I also think this camp will help me be able to learn a lot of useful life skills that I can take with me throughout life.</t>
  </si>
  <si>
    <t xml:space="preserve">A , B Honor roll every year of middle school   A , B Honor Roll all 1st semester of high school </t>
  </si>
  <si>
    <t>Kirstyn</t>
  </si>
  <si>
    <t>Woodall</t>
  </si>
  <si>
    <t>kirstyngwoodall@gmail.com</t>
  </si>
  <si>
    <t>Batesville Junior High School</t>
  </si>
  <si>
    <t>South Panola</t>
  </si>
  <si>
    <t>Mirenda</t>
  </si>
  <si>
    <t>mirendaoliver@gmail.com</t>
  </si>
  <si>
    <t>107 Boyles Street</t>
  </si>
  <si>
    <t>Batesville</t>
  </si>
  <si>
    <t>I want to gain knowledge in the area of math and science. I feel that my future as a computer engineer will be advanced by foundation I build today. Attending the AAYME program will help build that.</t>
  </si>
  <si>
    <t>All A honor roll, Beta club</t>
  </si>
  <si>
    <t>Kaitlyn</t>
  </si>
  <si>
    <t>Hubbard</t>
  </si>
  <si>
    <t>kaitlynhubbard345@gmail.com</t>
  </si>
  <si>
    <t>Belle-Shivers Middle School</t>
  </si>
  <si>
    <t>Latosha</t>
  </si>
  <si>
    <t>latoshahubbard80@gmail.com</t>
  </si>
  <si>
    <t>20061A Egypt Road</t>
  </si>
  <si>
    <t xml:space="preserve">Aberdeen </t>
  </si>
  <si>
    <t xml:space="preserve">I would like to attend the AAYME Camp because it will be a great opportunity for me to broaden my horizons, meet new people and as a future college student, it will give me the opportunity to experience college life.   With this experience, I hope to gain skills and knowledge that may help me to decide on a future career.  </t>
  </si>
  <si>
    <t xml:space="preserve">Superintendents list, highest math and reading awards from Pre-K to present; National Junior Beta and Beta Club member; Gifted student from 1st - 6th grades; Level 5 Advanced Achievement in Math and ELA on the MAAP test from 2nd - 6th grades, Level 5 Advanced Achievement in Science on state test in 5th grade. </t>
  </si>
  <si>
    <t>Tanya Lovelady/Belle-Shivers Middle School</t>
  </si>
  <si>
    <t>Joshua</t>
  </si>
  <si>
    <t>rrwilliams1129@yahoo.com</t>
  </si>
  <si>
    <t>South Panola High School</t>
  </si>
  <si>
    <t>South Panola School District</t>
  </si>
  <si>
    <t>McKinney-Williams</t>
  </si>
  <si>
    <t>rwilliams@northpanolaschools.irg</t>
  </si>
  <si>
    <t>4860 Barnacre Rd.</t>
  </si>
  <si>
    <t>I am an excellent student. I am interested in coding, engineering, robotics, etc. I enjoy math and science. I am looking for opportunities to participate in areas geared toward math and science. I also believe this will be a great way to connect with others who share my same likes from other places.</t>
  </si>
  <si>
    <t>Tutor (Grades 1-4) I have consistently been on the honor roll throughout my school years. I’ve received numerous awards for my participation and winning competitions in TSA and Math Counts.</t>
  </si>
  <si>
    <t xml:space="preserve">I easily connect with others. I love Math and Science I also enjoy challenges and competitions, as well as working with others. </t>
  </si>
  <si>
    <t xml:space="preserve">My father passed away a couple of years ago, so my mom takes care of me and my siblings, will there be financial assistance?  </t>
  </si>
  <si>
    <t>Logan</t>
  </si>
  <si>
    <t>White</t>
  </si>
  <si>
    <t xml:space="preserve">Clinton Public Schools District </t>
  </si>
  <si>
    <t>Wendy</t>
  </si>
  <si>
    <t>wenwilson@hotmail.com</t>
  </si>
  <si>
    <t>1235 Pine Ridge Rd</t>
  </si>
  <si>
    <t xml:space="preserve">I want to attend this camp because I know it will be a good opportunity for me.  It will help me decide what I want to study and help me narrow down my career choices.  I think this camp will allow me to see math and science differently.  It will allow me to meet other children who have interests in math and science.  I think this will make me a stronger student in math and science.  I also think it will be a fun experience.  </t>
  </si>
  <si>
    <t xml:space="preserve">I am an A and B student and I make the Honor Roll.  </t>
  </si>
  <si>
    <t>This camp would be a good opportunity and experience for me and I hope I am accepted.  I would appreciate the opportunity and I would be honored to attend this camp.</t>
  </si>
  <si>
    <t xml:space="preserve">Ty’Rhiana </t>
  </si>
  <si>
    <t>Jeffery</t>
  </si>
  <si>
    <t>Warren Central Jr High</t>
  </si>
  <si>
    <t>Vicksburg Warren</t>
  </si>
  <si>
    <t>Rhonda</t>
  </si>
  <si>
    <t>Cook</t>
  </si>
  <si>
    <t>rhonda.cook79@yahoo.com</t>
  </si>
  <si>
    <t>4737 1/2 Lee Rd</t>
  </si>
  <si>
    <t xml:space="preserve">Vicksburg </t>
  </si>
  <si>
    <t xml:space="preserve">I want to build and/or enhance self-awareness and confidence as an African American student. I want to be exposed to various college and career opportunities. I want to be provided support to be more competitive for scholarships and programs. Lastly I want to build personal and professional skills. </t>
  </si>
  <si>
    <t>Chandra Willis/ Warren Central Jr High School</t>
  </si>
  <si>
    <t>McKenzie</t>
  </si>
  <si>
    <t>tamalamatthews@gmail.com</t>
  </si>
  <si>
    <t>Smilow Prep</t>
  </si>
  <si>
    <t>REPUBLIC CHARTER SCHOOLS</t>
  </si>
  <si>
    <t>TAMALA</t>
  </si>
  <si>
    <t>MATTHEWS</t>
  </si>
  <si>
    <t>Tamalamatthews@gmail.com</t>
  </si>
  <si>
    <t>121 Oak View Drive</t>
  </si>
  <si>
    <t>I would like to attend the AAYME Camp because I think it is important to continue my education even during summer break.  I believe that this opportunity will help me to prepare for high school and give me a head start with my high school education.  I love Math and Science and I look forward to expanding my knowledge in both subjects!</t>
  </si>
  <si>
    <t>National Youth Reporter for “Stepping into Service” Track and Field High Honor Roll Acting Role in movie “Get On Up” Piano National Junior Honor Society</t>
  </si>
  <si>
    <t xml:space="preserve">I have participated in the Piney Woods Youth Summer Camp, National Society for Black Engineers STEM Camp (SEEK), and Jackson State University’s STEM Camp.  </t>
  </si>
  <si>
    <t>Scott County</t>
  </si>
  <si>
    <t>DANTAVIS</t>
  </si>
  <si>
    <t>MCCLENDONDANTAVIS@GMAIL.COM</t>
  </si>
  <si>
    <t>39074-7809</t>
  </si>
  <si>
    <t xml:space="preserve">I want to attend the AAYME camp to experience something fun and new for the summer.  I believe the camp has a lot of new ideas to offer me.  I plan on attending college but I am undecided of a career path, I think the camp may help to steer me in a particular direction and also give me a glimpse of what college life is like. </t>
  </si>
  <si>
    <t>Honors Beta club Gifted Band</t>
  </si>
  <si>
    <t>alliannasophus63@sunflower.k12.ms.us</t>
  </si>
  <si>
    <t>Robert L. Merritt Junior High School</t>
  </si>
  <si>
    <t>Sunflower Consolidated School District</t>
  </si>
  <si>
    <t>426 Gray Avenue Rear</t>
  </si>
  <si>
    <t>Gray Avenue Rear</t>
  </si>
  <si>
    <t>United Kingdom</t>
  </si>
  <si>
    <t>Sunflower County</t>
  </si>
  <si>
    <t>I'm joining for more experience. Being more reliable and making my grades the best.</t>
  </si>
  <si>
    <t>Superintendent List, Principal List, and Honor Roll</t>
  </si>
  <si>
    <t xml:space="preserve">Le’Baudrio </t>
  </si>
  <si>
    <t xml:space="preserve">Bridgeford </t>
  </si>
  <si>
    <t>lebaudrio.bridgeford@holmesccsd.org</t>
  </si>
  <si>
    <t xml:space="preserve">Williams-Sullivan Middle School </t>
  </si>
  <si>
    <t xml:space="preserve">Betty </t>
  </si>
  <si>
    <t>Highway 14</t>
  </si>
  <si>
    <t>Goodman</t>
  </si>
  <si>
    <t>This will be the first time to attend a camp imitative. We actually researched and  completed an application for the School of Math and Science. This is a great opportunity to meet and socialize with other students from various school districts. This will also be a great preparation for college. We look forward to this great opportunity!</t>
  </si>
  <si>
    <t xml:space="preserve">-Special and Honor Roll Student. -Gifted Class since 2nd Grade to current. -Gifted Team placed 3rd place in Core Values in first time competition.  -Junior Beta Club Member- Parliamentarian,  placed 3rd in first time competition in Science Fair at the Beta Club Competition in 2018, Biloxi Technology Student Association Member -Reading Fair Winner 3rd place - first time competition at Mississippi Department of Education -  5th Grade. -Place first in Science Fair - first time competition at Delta State University State Fair - 5th Grade. -First place essay writer - 5th Grade in Summer camp </t>
  </si>
  <si>
    <t xml:space="preserve">Williams-Sullivan Middle School - Mr. Tremaine Johnson </t>
  </si>
  <si>
    <t>Thanks for providing this opportunity to so many African American Youths. I hope the camp will be a great success.   If there is any further information needed, please feel free to email or text to Betty Bridgeford at bbridgeford71@yahoo.com or 601-259-5250.   Thanks again!</t>
  </si>
  <si>
    <t>Grenada High School</t>
  </si>
  <si>
    <t>lawandageorge@yahoo.com</t>
  </si>
  <si>
    <t>1030 Latham st</t>
  </si>
  <si>
    <t>I want to attend the camp to get experience away from home. Soon I will be graduating from high school, and want to get prepared for the real world. I’m anticipating that the program will help me with experience in pursuing my dream of becoming a neonatal nurse practitioner.</t>
  </si>
  <si>
    <t xml:space="preserve">Mlayjah </t>
  </si>
  <si>
    <t xml:space="preserve">Certion </t>
  </si>
  <si>
    <t xml:space="preserve">Oxford middle school </t>
  </si>
  <si>
    <t xml:space="preserve">tashauna </t>
  </si>
  <si>
    <t xml:space="preserve">Dukes </t>
  </si>
  <si>
    <t>tcertion@gmail.com</t>
  </si>
  <si>
    <t xml:space="preserve">1033 pebble Creek Drice </t>
  </si>
  <si>
    <t xml:space="preserve">I hope to gain knowledge.. and to learn more about college and  my future. </t>
  </si>
  <si>
    <t xml:space="preserve">I am the captain of the Softball team and I’m in the Avid program  at my school. </t>
  </si>
  <si>
    <t>Sydney Magha</t>
  </si>
  <si>
    <t>Keaton</t>
  </si>
  <si>
    <t>Clemons</t>
  </si>
  <si>
    <t>keatonclemons30@gmail.com</t>
  </si>
  <si>
    <t>Southaven High School</t>
  </si>
  <si>
    <t>ToMecia</t>
  </si>
  <si>
    <t>CStafford</t>
  </si>
  <si>
    <t>meciacs@gmail.com</t>
  </si>
  <si>
    <t>8384 Berkley Drive</t>
  </si>
  <si>
    <t xml:space="preserve">Southaven </t>
  </si>
  <si>
    <t xml:space="preserve">DeSoto </t>
  </si>
  <si>
    <t>My goal is to continue my education after high school and being able to participate in this program will gear me towards a college mindset. I’d really like to have this experience so that when I do begin college, I’m less nervous about maneuvering around campus’, speaking with professionals, and will have an idea of  college life/ learning.</t>
  </si>
  <si>
    <t xml:space="preserve">Honor roll consistently/ Principles list occasionally  Football player  </t>
  </si>
  <si>
    <t xml:space="preserve">I consider myself talented, respectful, and progressive. My hobbies are football, science/ engineering, and building things - anything. I come from a good family and is very close to my Aunt, Uncle, and grandparents. My mother is my best friend and she pushes me past my own dreams. I’m active at church and work with my grandfather during summers. I hope I’m able to participate in this program this summer. </t>
  </si>
  <si>
    <t>Mrs. Ardnt DeSoto County school</t>
  </si>
  <si>
    <t>Latiker</t>
  </si>
  <si>
    <t>aidanlatiker3@gmail.com</t>
  </si>
  <si>
    <t xml:space="preserve">Leake Central Junior High </t>
  </si>
  <si>
    <t xml:space="preserve">Leake County </t>
  </si>
  <si>
    <t>Sherita</t>
  </si>
  <si>
    <t>striplett00@hotmail.com</t>
  </si>
  <si>
    <t xml:space="preserve">623 Terry Lane Drive </t>
  </si>
  <si>
    <t xml:space="preserve">Carthage </t>
  </si>
  <si>
    <t xml:space="preserve">Leake </t>
  </si>
  <si>
    <t>I want to attend the AAYME camp because I want to make myself more marketable for scholarship when it is time to attend college. I also want to build my self- confidence with like minded individuals.</t>
  </si>
  <si>
    <t>Beta club member, Spanish club member, and CIA member.</t>
  </si>
  <si>
    <t xml:space="preserve">I am a very smart young man and quick learner. </t>
  </si>
  <si>
    <t>Makylin</t>
  </si>
  <si>
    <t>Brokman</t>
  </si>
  <si>
    <t>Woolfolk Middle</t>
  </si>
  <si>
    <t xml:space="preserve">Summer </t>
  </si>
  <si>
    <t>lytresebrokman@gmail.com</t>
  </si>
  <si>
    <t>1145 Prentiss Avenue</t>
  </si>
  <si>
    <t>A whole new experience</t>
  </si>
  <si>
    <t>National Beta Society</t>
  </si>
  <si>
    <t>Javeon</t>
  </si>
  <si>
    <t>Love</t>
  </si>
  <si>
    <t>kizzy_williams@ymail.com</t>
  </si>
  <si>
    <t>West Point High School</t>
  </si>
  <si>
    <t xml:space="preserve">West Point School District </t>
  </si>
  <si>
    <t>Kizzy</t>
  </si>
  <si>
    <t>Doss</t>
  </si>
  <si>
    <t xml:space="preserve">499 George Walker Road </t>
  </si>
  <si>
    <t xml:space="preserve">West Point </t>
  </si>
  <si>
    <t>I would like to gain skills for testing strategies and preparation for the ACT.</t>
  </si>
  <si>
    <t xml:space="preserve">My behavior meets the expectations for attending a program such as this one. I plan to use the things that I learn to better my education. </t>
  </si>
  <si>
    <t xml:space="preserve">Lauren Fondren/principal for Aberdeen Elementary </t>
  </si>
  <si>
    <t>Darryl</t>
  </si>
  <si>
    <t>Hunter</t>
  </si>
  <si>
    <t>Creatifspeaks@gmail.com</t>
  </si>
  <si>
    <t>Robert merritt middle school</t>
  </si>
  <si>
    <t>Sunflower county</t>
  </si>
  <si>
    <t>Lakita</t>
  </si>
  <si>
    <t>lakitahunter94@gmail.com</t>
  </si>
  <si>
    <t>510 Cox st</t>
  </si>
  <si>
    <t>I love academics and math. This will be a chance for me to get ahead of my classes for the next school session</t>
  </si>
  <si>
    <t>Robert merrit</t>
  </si>
  <si>
    <t>Railyn</t>
  </si>
  <si>
    <t>terilynsmith960@gmail.com</t>
  </si>
  <si>
    <t>Lowndes County</t>
  </si>
  <si>
    <t>Terilyn</t>
  </si>
  <si>
    <t>3946 Hwy 182</t>
  </si>
  <si>
    <t>Being a current member of the Beta Club at our school, I have always been excited and eager about opportunities that allow me to grow academically and socially. I feel that this endeavor will strengthen my content knowledge, as well as, challenge me to grow.</t>
  </si>
  <si>
    <t>Beta Club Member Former Vice President of the Beta Club Mayor’s Youth Council</t>
  </si>
  <si>
    <t>If I am selected, I am looking forward to experiences available for me to grow as a student.  Being enrolled in honors courses and gifted classes  over the past few years  has created a desire to excel academically  as I prepare for my future endeavors.</t>
  </si>
  <si>
    <t xml:space="preserve">New Hope’s High School Counselor </t>
  </si>
  <si>
    <t>Aliyiah</t>
  </si>
  <si>
    <t>Richey</t>
  </si>
  <si>
    <t>aliyiahrichey31@icloud.com</t>
  </si>
  <si>
    <t xml:space="preserve">Tammara </t>
  </si>
  <si>
    <t>2117 o’leary ln</t>
  </si>
  <si>
    <t>o’leary ln</t>
  </si>
  <si>
    <t xml:space="preserve">columbus </t>
  </si>
  <si>
    <t>lowndes</t>
  </si>
  <si>
    <t>I want to be apart of this program because as a minority in the US it is so important to set yourself up for success and take opportunities around you, also i want to attend for the great knowledge you can gain.  I hope to gain skills and some thing that will help me out in the future of my life that will help me become a better me!</t>
  </si>
  <si>
    <t>Jatori</t>
  </si>
  <si>
    <t>China</t>
  </si>
  <si>
    <t>johnsonchina@icloud.com</t>
  </si>
  <si>
    <t>20645 Egypt Rd</t>
  </si>
  <si>
    <t>To improve my social skills and leadership skills . Learn about career opportunities and how to better myself.</t>
  </si>
  <si>
    <t>Honor Roll student  Girlscout member Youth choir member Softball  Basketball</t>
  </si>
  <si>
    <t>Helyn</t>
  </si>
  <si>
    <t>theskinnylegendhelyn@gmail.com</t>
  </si>
  <si>
    <t>Fairfax</t>
  </si>
  <si>
    <t>Sybil</t>
  </si>
  <si>
    <t>preschool2teen@gmail.com</t>
  </si>
  <si>
    <t xml:space="preserve">I want to socialize with new people, learn new things, and have some fun over the summer. </t>
  </si>
  <si>
    <t>I was homered with the A-B honor roll for the past 3 quarters!</t>
  </si>
  <si>
    <t xml:space="preserve">I’m very confident at what i do. I’m also very serious when it comes to competition because when it comes to competition i’m there to win. </t>
  </si>
  <si>
    <t>Marcus Jones</t>
  </si>
  <si>
    <t>Will there be any swimming activities?</t>
  </si>
  <si>
    <t>Jameelah</t>
  </si>
  <si>
    <t>Bryant</t>
  </si>
  <si>
    <t>jbryant4135@wbcsdk12.org</t>
  </si>
  <si>
    <t>McEvans School</t>
  </si>
  <si>
    <t>West Bolivar Consolidated School District</t>
  </si>
  <si>
    <t>Curry</t>
  </si>
  <si>
    <t>currytameka@yahoo.com</t>
  </si>
  <si>
    <t>218 Highway 61</t>
  </si>
  <si>
    <t xml:space="preserve">I wish to attend the AAYME Camp because it would be a great opportunity to enhance my academic, personal, professional, and leadership development . I believe this program would provide me a sense of direction for college preparation and my future career. Being a participant in this program would provide me an academic advantage. It would also be a great opportunity to network and meet students of diverse backgrounds, who have similar interests. I hope to gain enrichment from this experience to expand my knowledge in various subject areas. I hope this experience prepares me for my future academic and professional endeavors. </t>
  </si>
  <si>
    <t>Member of Delta Hands for Hope Volunteer Youth Leader</t>
  </si>
  <si>
    <t>I would really like to be a participant in the AAYME Program and the Success Camp. It has been very challenging learning virtually. I believe an opportunity to be in a learning environment surrounded by peers would bring a sense of normalcy to my life. I believe I am a good candidate for the program and would like the opportunity to gain and share knowledge.</t>
  </si>
  <si>
    <t>Mrs, Jennifer Jackson Hall-McEvans School</t>
  </si>
  <si>
    <t>When will I be notified if my application is approved? Does the scholarship cover the expense of transportation to and from camp for students who do not have transportation?</t>
  </si>
  <si>
    <t>Tanaja</t>
  </si>
  <si>
    <t>Jackaon</t>
  </si>
  <si>
    <t>OGHS</t>
  </si>
  <si>
    <t>LAMAR</t>
  </si>
  <si>
    <t>Tisha</t>
  </si>
  <si>
    <t>tishaj55@gmail.com</t>
  </si>
  <si>
    <t>111 Springhill Dr.</t>
  </si>
  <si>
    <t xml:space="preserve">I wanna learn more about African American history and to help improve my knowledge and learning skills about mathematics,science. </t>
  </si>
  <si>
    <t>I would really like for my Daughter and 2 nieces to attend this program they all like STEAM and I think this is a great opportunity for them.</t>
  </si>
  <si>
    <t xml:space="preserve">Apryle </t>
  </si>
  <si>
    <t>HHS</t>
  </si>
  <si>
    <t>tishajackson82@yahoo.com</t>
  </si>
  <si>
    <t>447 William Carey pkwy Apt 74</t>
  </si>
  <si>
    <t>I love math and I wanna learn more about the African American culture and I think this is an cool opportunity to learn knowledge about a lot of things the school doesn’t teach</t>
  </si>
  <si>
    <t>Oghs</t>
  </si>
  <si>
    <t xml:space="preserve">When we get accepted in this program can me and my cousin Tananja Jackson be roommates </t>
  </si>
  <si>
    <t>Emily</t>
  </si>
  <si>
    <t>emilyz.washington926@gmail.com</t>
  </si>
  <si>
    <t>Olive Branch High</t>
  </si>
  <si>
    <t>Vicki</t>
  </si>
  <si>
    <t>Washingotn</t>
  </si>
  <si>
    <t>vrwash@ghotmail.com</t>
  </si>
  <si>
    <t>7098 Village Lane</t>
  </si>
  <si>
    <t>Olive Branch</t>
  </si>
  <si>
    <t>To gain knowledge and experience of career opportunities and build confidence and social skills needed to succeed.</t>
  </si>
  <si>
    <t xml:space="preserve">I have received awards for being on the Principal's list throughout school. I am a member of the Gifted program and National Honor Society.  I am a member on a competitive dance team for 12 years. We competed throughout the U.S and have won many National Championships. Due to covid-19, our team has not been able to compete in a year however, I am currently taking ballet lessons. </t>
  </si>
  <si>
    <t>I am an A student and during my 7th and 8th grade year, scored Advance (Level 5) on all state tests. I excel in Math and English. My favorite subject is Science and I plan to major in Aerospace Engineering.</t>
  </si>
  <si>
    <t>Bryson</t>
  </si>
  <si>
    <t>Thompson</t>
  </si>
  <si>
    <t>leisha.weathersby@gmail.com</t>
  </si>
  <si>
    <t>NR Burger Middle School</t>
  </si>
  <si>
    <t>Hattiesburg Public School District</t>
  </si>
  <si>
    <t>Leisha</t>
  </si>
  <si>
    <t>Weathersby</t>
  </si>
  <si>
    <t>leisha.weathersby@hattiesburgpsd.co</t>
  </si>
  <si>
    <t>65 MOUNT PLEASANT RD</t>
  </si>
  <si>
    <t>COLLINS</t>
  </si>
  <si>
    <t xml:space="preserve">AAYME Camp is an excellent way to spark my passion for math and science.  This camp will enhance my problem-solving, analytical, and research skills.  It also allows me to make math and science fun.   </t>
  </si>
  <si>
    <t>I am presently a member of NR Burger's Junior Beta Club, student council, leadership team, TIES, and the Leader in Me. I have been an active member of Lillie Burney Steam Academy and Woodley Elementary School's Junior Beta Club for three years. I have attended the state and national Beta conventions for two years; last year, I could not do so because of COVID-19. I have competed in and won first and second place on state and national appeal design two years in a row. I am presently competing on appeal design and creative writing on the state level. I have been and presently am a member of the Hattiesburg Public School orchestra. I play first chair violin.</t>
  </si>
  <si>
    <t>Natasha Terrell, Jr. Beta Club and Dr. Guerin, school counselor at NR Burger Middle School</t>
  </si>
  <si>
    <t>Olivia</t>
  </si>
  <si>
    <t>Copeland</t>
  </si>
  <si>
    <t>oliviacopeland@pretiss.k12.ms.us</t>
  </si>
  <si>
    <t>Wheeler high school</t>
  </si>
  <si>
    <t>Prentiss county</t>
  </si>
  <si>
    <t xml:space="preserve">Sylvester </t>
  </si>
  <si>
    <t>Nichols</t>
  </si>
  <si>
    <t>slyvesternichols84@gmail.com</t>
  </si>
  <si>
    <t>9 County Road 7422</t>
  </si>
  <si>
    <t>Booneville</t>
  </si>
  <si>
    <t>I would like to join this camp because it will most likely help me academically and help occupy my time to work and become successful.</t>
  </si>
  <si>
    <t>I know how to sing and play basketball I’ve went to other academic camps before and it was very fun.</t>
  </si>
  <si>
    <t>I had lupus and i fell off while i as in the hospital but I would like to stay active and do things as if i am okay i want to go to college get a job and have many academic levels.</t>
  </si>
  <si>
    <t>Mr. Deven Tate</t>
  </si>
  <si>
    <t>millergirls601@gmail.com</t>
  </si>
  <si>
    <t>Shelia</t>
  </si>
  <si>
    <t>smwm601@gmail.com</t>
  </si>
  <si>
    <t>1049 RIDGESIDE DR</t>
  </si>
  <si>
    <t>BRANDON</t>
  </si>
  <si>
    <t>39042-8339</t>
  </si>
  <si>
    <t>I would like to attend the AAYME Camp to be exposed to all opportunities that are being offered through the camp.  This would be a great experience for me to help with my future goals.</t>
  </si>
  <si>
    <t>In the 1st grade I advanced to the MS Science and Engineering Fair for my science project. In 2nd grade I received 2nd place for a reading project. In the 4th grade I received the Wolf Award, which is the highest award to receive. In 6th grade I was inducted to the Jr. Beta Club.  I'm a member of the school choir.  I take piano and tennis lessons.</t>
  </si>
  <si>
    <t>Charles</t>
  </si>
  <si>
    <t>cassandrabrown2018@gmail.com</t>
  </si>
  <si>
    <t>O.M.McNair Middle School</t>
  </si>
  <si>
    <t>702 Bowles Street</t>
  </si>
  <si>
    <t xml:space="preserve">I would like to attend this camp so that I can learn more about my culture, different career avenues and how to be successful moving forward. I would like to learn more about careers with math and science. </t>
  </si>
  <si>
    <t>I've always excelled academically since pre-k. I value my work and I put my best foot forward. I've been recognized for superintendent, principal and honor awards. I am also a member of our local 4-h and I participate in various activities. I won first place in 13.1 mile marathon for my age group.</t>
  </si>
  <si>
    <t xml:space="preserve">My current grades are A/B but I am generally an A student. This year has been challenging trying to complete everything virtually but I know that I have more to offer. </t>
  </si>
  <si>
    <t>Sophia Gray, Humphreys County High School</t>
  </si>
  <si>
    <t>karacalise2025@gmail.com</t>
  </si>
  <si>
    <t xml:space="preserve">N.R.Burger Middle School </t>
  </si>
  <si>
    <t xml:space="preserve">Carol </t>
  </si>
  <si>
    <t>carol.jones@hattiesburgpsd.com</t>
  </si>
  <si>
    <t>712 ARCHIE SMITH RD</t>
  </si>
  <si>
    <t xml:space="preserve">I would like to attend this camp to be exposed to other activities that may pique my interest in Math and Science. It would also be good to collaborate with others who have the same interest. </t>
  </si>
  <si>
    <t xml:space="preserve">All A Honor Roll Student  Junior Beta Club Member  Technology Student Association Member  Forensics Club Member  </t>
  </si>
  <si>
    <t>Kayla</t>
  </si>
  <si>
    <t>Clinton Junior High</t>
  </si>
  <si>
    <t>Jocylynn</t>
  </si>
  <si>
    <t>kjwkcoleman@yahoo.com</t>
  </si>
  <si>
    <t>115 Bellemeade Trace</t>
  </si>
  <si>
    <t>Math and Science are my favorite subjects.  My school district is offering a STEM class next year and I have signed up to take that as well. I will take Algebra 1 and Biology next year. I want to expand my knowledge in math and science and how I can use it to better the world.</t>
  </si>
  <si>
    <t xml:space="preserve">I am in Honors classes at school and a straight "A" student.  I have received various awards for academics and leadership at school.  I play soccer for the South Jackson Arsenal team.  I am also a member of thier tournament team. I am apart of the EyeShine Creative Performing Arts Academy on the Advanced team.  </t>
  </si>
  <si>
    <t>Kabren</t>
  </si>
  <si>
    <t>stuckey</t>
  </si>
  <si>
    <t>woolfolk Middle School</t>
  </si>
  <si>
    <t>yazoo city municipal school district</t>
  </si>
  <si>
    <t>candie</t>
  </si>
  <si>
    <t>walton</t>
  </si>
  <si>
    <t>123 e third street</t>
  </si>
  <si>
    <t>yazoo city</t>
  </si>
  <si>
    <t>yazoo</t>
  </si>
  <si>
    <t xml:space="preserve">I would like to attend the AAYME camp so I can sharpen my math skills and my academic performance at school. I want to be comfortable with working different problems and learn different ways to work them. </t>
  </si>
  <si>
    <t xml:space="preserve"> 2018 MS junior Beta Club member, and I competed in the national competition in Florida.</t>
  </si>
  <si>
    <t>Emareon</t>
  </si>
  <si>
    <t>carleanross@gmail.com</t>
  </si>
  <si>
    <t>Amite County High school</t>
  </si>
  <si>
    <t xml:space="preserve">Amite COUNTY </t>
  </si>
  <si>
    <t>Carlean</t>
  </si>
  <si>
    <t>Ross</t>
  </si>
  <si>
    <t>2927 Maxwell la</t>
  </si>
  <si>
    <t>Liberty</t>
  </si>
  <si>
    <t>I'm planning to attend Georgia Tech for mechanical engineering and I think this program will be fundamental to me.</t>
  </si>
  <si>
    <t>HenryFamily601@gmail.com</t>
  </si>
  <si>
    <t>Callaway High School (Early College Program)</t>
  </si>
  <si>
    <t>Amy</t>
  </si>
  <si>
    <t>AMTHenry@aol.com</t>
  </si>
  <si>
    <t>5929 Dabney Drive</t>
  </si>
  <si>
    <t>My mother tells me that exposure is one of the best teachers and so I'd like to attend the AAYME Camp for the exposure to professional and leadership development.  I hope to gain support in my leadership skills, social interaction with up and coming Mississippi African-American students, and academic support and enrichment.</t>
  </si>
  <si>
    <t>Trashaun</t>
  </si>
  <si>
    <t>Hill</t>
  </si>
  <si>
    <t>trashaunhill@leakesd.net</t>
  </si>
  <si>
    <t>Leake Central</t>
  </si>
  <si>
    <t xml:space="preserve">Tiffany </t>
  </si>
  <si>
    <t>Kitchens</t>
  </si>
  <si>
    <t>Tiffanykitchens39@gmail.com</t>
  </si>
  <si>
    <t>1778 Spinout Road</t>
  </si>
  <si>
    <t xml:space="preserve">I hope to learn methods that will help me when I take my ACT and I hope it will make things easier when I begin Algebra 2 next year. </t>
  </si>
  <si>
    <t>I took Algebra in the 8th grade, I make mostly A's and B's.</t>
  </si>
  <si>
    <t>Jason</t>
  </si>
  <si>
    <t>Webb</t>
  </si>
  <si>
    <t>jcwebb621@gmail.com</t>
  </si>
  <si>
    <t>Madison County School District</t>
  </si>
  <si>
    <t xml:space="preserve">Anthony </t>
  </si>
  <si>
    <t>awebb1752@gmail.com</t>
  </si>
  <si>
    <t>125 Weldon Dr</t>
  </si>
  <si>
    <t>I want to meet like minded students in my age range from throughout the state to share ideas with as I continue to prepare for college.</t>
  </si>
  <si>
    <t>I am excited at the potential opportunity to be apart of this program.</t>
  </si>
  <si>
    <t>Leah</t>
  </si>
  <si>
    <t>Jeremiah</t>
  </si>
  <si>
    <t>Columbus City Schools</t>
  </si>
  <si>
    <t>Jessica</t>
  </si>
  <si>
    <t>jjeremiah@cableone.net</t>
  </si>
  <si>
    <t>153 Dogwood Blvd</t>
  </si>
  <si>
    <t>Leah has never been to overnight camp or been involved in many extracurricular activities. She is the sister of a special needs child and is adopted by a single mom. I would love her to have this opportunity to explore new things and have a chance to do something fun and educational, besides being home.</t>
  </si>
  <si>
    <t>Lily has received the Good Shepherd Award twice at ACS, last 2 years. She is also a member of the junior beta club at her school. She loves to read, play piano and draw. She is a very talented artist. Her favorite subject in school is math.</t>
  </si>
  <si>
    <t xml:space="preserve">Leah is adopted from Ethiopia by Caucasian family. Unfortunately she has little interactions with people of color. This is would be so helpful to help her develop relationships and friendships with her peers. </t>
  </si>
  <si>
    <t>Anahya</t>
  </si>
  <si>
    <t>anahyalewis@icloud.com</t>
  </si>
  <si>
    <t>Oak grove high school</t>
  </si>
  <si>
    <t>Brandy</t>
  </si>
  <si>
    <t>brandyprkr@yahoo.com</t>
  </si>
  <si>
    <t>7 Kendall circle</t>
  </si>
  <si>
    <t>Purvis</t>
  </si>
  <si>
    <t>I want to attend the A.A.Y.M.E camp, because the current school I go to doesn’t put me in an environment to see gifted teens that look like me.  Although there are African Americans, It’s rare I’m able to relate on a educational level. While attending the African American Youth of Mississippi Excelling program, I will be offered an opportunity to compete with other students, who will challenge me, and I hope to challenge them. This will also allow me to experience the success of others that look similar to me. The activities will provide me and opportunity to achieve my full potential, while socializing and enjoying the summer</t>
  </si>
  <si>
    <t>I’m currently a symphonic Band member, I play a clarinet, bass clarinet, and a vibraphone for my schools indoor percussion show lean. Between that I compete on the novice speech and debate team, as a public forum debater. Prior to Covid-19 I was a part of junior civitan, student council, and garden club. I currently have three A’s and a high B, which two came from taking Honors Algebra 1, and Honors English first semester.</t>
  </si>
  <si>
    <t xml:space="preserve">Thank you for reviewing my application. </t>
  </si>
  <si>
    <t>Nadia</t>
  </si>
  <si>
    <t>Cox</t>
  </si>
  <si>
    <t xml:space="preserve">Shivers Jr. High </t>
  </si>
  <si>
    <t xml:space="preserve">Lekeshia </t>
  </si>
  <si>
    <t>lekeshiabcox@outlook.com</t>
  </si>
  <si>
    <t>10153 Hwy382</t>
  </si>
  <si>
    <t>Prairie</t>
  </si>
  <si>
    <t xml:space="preserve">Monroe </t>
  </si>
  <si>
    <t>I would love to attend the camp to achieve a better involvement of the Black community to see how far we can overcome awareness of our culture.</t>
  </si>
  <si>
    <t>My special talents are: I attend Lake Grove Missionary Baptist Church  where I am a lead singer in the youth choir and praise team. I also do Praise dance.</t>
  </si>
  <si>
    <t>Chauncey</t>
  </si>
  <si>
    <t>Parhm</t>
  </si>
  <si>
    <t>chauncey.parhm@hpsdstudents.com</t>
  </si>
  <si>
    <t>N.R. Burger Middle School</t>
  </si>
  <si>
    <t>Hattiesburg Public School</t>
  </si>
  <si>
    <t>Whitnee</t>
  </si>
  <si>
    <t>whitnee.parhm@hattiesburgpsd.com</t>
  </si>
  <si>
    <t>9 Vidaila  Drive</t>
  </si>
  <si>
    <t>Hattiesburg</t>
  </si>
  <si>
    <t>I hope to gain insight on different colleges and careers. I need help understanding things like scholarships, act, and other things I will need to be successful in life.</t>
  </si>
  <si>
    <t xml:space="preserve">I was 5th-grade treasurer of Beta Club. I also was 6th grade President of Beta Club. I am in an organization called TIES (Thoughtful, Intelligent, Exemplary, Strength.) </t>
  </si>
  <si>
    <t>Dr. Guerin</t>
  </si>
  <si>
    <t>Keyaira</t>
  </si>
  <si>
    <t xml:space="preserve">Watkins </t>
  </si>
  <si>
    <t>Clinton JR High School</t>
  </si>
  <si>
    <t>Tenisha</t>
  </si>
  <si>
    <t>Wells</t>
  </si>
  <si>
    <t>tenishalwells@gmail.com</t>
  </si>
  <si>
    <t>1205 Laurelwood Dr</t>
  </si>
  <si>
    <t xml:space="preserve">To expose Keyaira to academic opportunities and for her to explore opportunities in the STEM field. </t>
  </si>
  <si>
    <t xml:space="preserve">National JR Honor Society  Presidential scholar </t>
  </si>
  <si>
    <t>Christian</t>
  </si>
  <si>
    <t>genetricedoss@gmail.com</t>
  </si>
  <si>
    <t>Kemper County Middle School</t>
  </si>
  <si>
    <t>Kemper County Schools</t>
  </si>
  <si>
    <t>Genetrice</t>
  </si>
  <si>
    <t>4414 Binnsville Road</t>
  </si>
  <si>
    <t>Scooba</t>
  </si>
  <si>
    <t>Kkemper</t>
  </si>
  <si>
    <t xml:space="preserve">Hopefully, camp experience will allow for enrichment opportunities and hands-on experience with a variety of new and previously studied skills. </t>
  </si>
  <si>
    <t xml:space="preserve">Christian has been chosen for various extracurricular and academic awards.  He is a member of Junior Beta club, 4H, and has won numerous writing and science awards. </t>
  </si>
  <si>
    <t xml:space="preserve">Chelsea </t>
  </si>
  <si>
    <t xml:space="preserve">Bibbs </t>
  </si>
  <si>
    <t xml:space="preserve">Eiland Middle School </t>
  </si>
  <si>
    <t xml:space="preserve">Louisville </t>
  </si>
  <si>
    <t xml:space="preserve">CANDICE </t>
  </si>
  <si>
    <t>Bibbs</t>
  </si>
  <si>
    <t>candicebibbs27@yahoo.com</t>
  </si>
  <si>
    <t>135 Cannon Rd</t>
  </si>
  <si>
    <t>Louisville</t>
  </si>
  <si>
    <t>This would be my first time being experiencing this.i hope to learn new things and make new friends!</t>
  </si>
  <si>
    <t>Mary Adams</t>
  </si>
  <si>
    <t>Jonathan</t>
  </si>
  <si>
    <t>clarkjtson@gmail.com</t>
  </si>
  <si>
    <t>marvin.clark@tronox.com</t>
  </si>
  <si>
    <t>3616 AZALEA CIR</t>
  </si>
  <si>
    <t xml:space="preserve">I want to attend camp because I want to build on social skills and get help on careers options. </t>
  </si>
  <si>
    <t>none</t>
  </si>
  <si>
    <t>Amy Smith-Clark</t>
  </si>
  <si>
    <t xml:space="preserve">India </t>
  </si>
  <si>
    <t>Draper</t>
  </si>
  <si>
    <t>Indiadraper60@gmail.com</t>
  </si>
  <si>
    <t>brittneydraper85@gmail.com</t>
  </si>
  <si>
    <t>204 James St</t>
  </si>
  <si>
    <t xml:space="preserve">I want to attend this camp for all the reasons listed in its description.  As a Black/African American female from Batesville, Mississippi who's interested in S.T.E.M., this camp is exactly what I need to continue to grow and expand my knowledge in the sciences.  Having the opportunity to be around other young women who look like me and share the same interests as me, would be a dream come true. I've not had the opportunity to attend a summer camp and certainly have not stayed on a college campus, so I would gain so much by doing so! Living and studying on a college campus would really boost my confidence and give me an experience I've never had.  I can be shy and I'd like to attend this program because I believe it would allow me to step out of my comfort zone and do things I've never done before! </t>
  </si>
  <si>
    <t xml:space="preserve">Kamri </t>
  </si>
  <si>
    <t xml:space="preserve">Stegall </t>
  </si>
  <si>
    <t>dorisstrong75@yahoo.com</t>
  </si>
  <si>
    <t xml:space="preserve">West Point high school </t>
  </si>
  <si>
    <t>Doris</t>
  </si>
  <si>
    <t>Strong</t>
  </si>
  <si>
    <t>225 barksdale drive</t>
  </si>
  <si>
    <t>To sure that my grades are over and beyond once I get ready to apply to college</t>
  </si>
  <si>
    <t>I can draw,sing and dance.</t>
  </si>
  <si>
    <t>JOYCELYN</t>
  </si>
  <si>
    <t>BARNER</t>
  </si>
  <si>
    <t>Wesson Attendance Center</t>
  </si>
  <si>
    <t>MARY</t>
  </si>
  <si>
    <t>2010 BARNER RD</t>
  </si>
  <si>
    <t>WESSON</t>
  </si>
  <si>
    <t>I am interested in math and science. I want to broaden my horizons and meet new people who are in my age range and of similar scholastic abilities.</t>
  </si>
  <si>
    <t>I generally receive highest grade point average in at least two or three subjects. I earned first chair for flute in band for two years. I have been a member of the Beta Club for two years.</t>
  </si>
  <si>
    <t xml:space="preserve">Kaci </t>
  </si>
  <si>
    <t>tclark1908@gmail.com</t>
  </si>
  <si>
    <t>Murrah High SChool</t>
  </si>
  <si>
    <t>Jackson Public School</t>
  </si>
  <si>
    <t>Temera</t>
  </si>
  <si>
    <t>5405 RUNNYMEDE RD</t>
  </si>
  <si>
    <t>Hope to gain a better understanding and love for math and science that is not addressed in school.</t>
  </si>
  <si>
    <t>Leadership: Freshman Class President of the student council Performance Arts: Dance</t>
  </si>
  <si>
    <t xml:space="preserve">I am eager to learn more about science and math that is more rewarding and taught on a level that I can understand and enjoy. </t>
  </si>
  <si>
    <t>Kyla</t>
  </si>
  <si>
    <t>stewartkyla46@icloud.com</t>
  </si>
  <si>
    <t xml:space="preserve">Noxubee County High School </t>
  </si>
  <si>
    <t xml:space="preserve">Noxubee County School District </t>
  </si>
  <si>
    <t>Fatimah</t>
  </si>
  <si>
    <t>fatimahaaron@yahoo.com</t>
  </si>
  <si>
    <t>73 Tj Verdell  Street</t>
  </si>
  <si>
    <t>Macon</t>
  </si>
  <si>
    <t xml:space="preserve">Noxubee </t>
  </si>
  <si>
    <t xml:space="preserve">I would like to attend the AAYME Camp because I feel like it’s a great opportunity. I’ve always wanted to be a cardiologist which takes years of education and I feel that if I start my studying earlier on then it’ll help me later in my career.  I hope that AAYME can be a good experience and a way to learn more while also trying something new. </t>
  </si>
  <si>
    <t xml:space="preserve">I’ve been told occasionally that I’m a great student. I’ve always took honors classes  and been in the top groups throughout my years of school. I even took 4 high school classes in the middle school because I was an advanced student.  I’m a A  and occasionally B student and I haven’t made anything lower since I’ve been in school.  Recently the Congress of future medical students even invited me to their yearly program. I’m a former gifted student and while in that program I learned to be a creative thinker, don’t be scared to take risk and to always keep trying because there is a solution and I feel like I display those skills on a daily basis. </t>
  </si>
  <si>
    <t xml:space="preserve">I would really appreciate this opportunity. I try my hardest on a daily basis to make sure that I am a great student and a even better person . I’ve always been determined to take great opportunities and risks for the sake of my future. I feel that I am the perfect person for this program. </t>
  </si>
  <si>
    <t xml:space="preserve">Ryan </t>
  </si>
  <si>
    <t xml:space="preserve">Shead </t>
  </si>
  <si>
    <t>superjinx34@gmail.com</t>
  </si>
  <si>
    <t xml:space="preserve">King's Court Christian Academy </t>
  </si>
  <si>
    <t>Washington County</t>
  </si>
  <si>
    <t xml:space="preserve">Kimberly </t>
  </si>
  <si>
    <t>Shead</t>
  </si>
  <si>
    <t>shead3@yahoo.com</t>
  </si>
  <si>
    <t xml:space="preserve">1665 Pete Street </t>
  </si>
  <si>
    <t xml:space="preserve">I want to increase my academic capabilities and gain experience that may be beneficial to me in the future. </t>
  </si>
  <si>
    <t xml:space="preserve">I have maintained honor roll status. I completed 6th and 7th grade simultaneously. </t>
  </si>
  <si>
    <t xml:space="preserve">This will be a great experience and I would greatly appreciate if I am given the opportunity to participate in this camp. </t>
  </si>
  <si>
    <t xml:space="preserve">Makiya </t>
  </si>
  <si>
    <t>Shipp</t>
  </si>
  <si>
    <t>Makiyashipp570@gmail.com</t>
  </si>
  <si>
    <t>Monica</t>
  </si>
  <si>
    <t>chocalatecowgirl@yahoo.com</t>
  </si>
  <si>
    <t>72 Berry Cove</t>
  </si>
  <si>
    <t>I think this would be a great opportunity to experience college life away from home with peers my age and of my ethnics background. If selected for this camp I hope to take away skills that will prepare me for college life along with ACT prep.</t>
  </si>
  <si>
    <t xml:space="preserve">I am a member of the Grenada Middle School band were I am in top band. I am an honor student were I take some advance classes. I also take part in The Diamond Project Org. a non profit organization in my hometown that consents of young African American females that volunteer and helps throughout Mississippi. I was recently awarded first place winner in a Black History Month speech on Rosa Parks. </t>
  </si>
  <si>
    <t>I am very outgoing and determined young lady. I am always ready to learn new things especially if it will help my future.</t>
  </si>
  <si>
    <t>Leah Clark</t>
  </si>
  <si>
    <t>Thanking you in advance for this opportunity.</t>
  </si>
  <si>
    <t>Kennedy</t>
  </si>
  <si>
    <t>Silas</t>
  </si>
  <si>
    <t>001240697@clevelandmssd.org</t>
  </si>
  <si>
    <t>Geneice</t>
  </si>
  <si>
    <t>geneice3@gmail.com</t>
  </si>
  <si>
    <t>4044 Highway 8</t>
  </si>
  <si>
    <t>Apt. C9</t>
  </si>
  <si>
    <t xml:space="preserve">   I would like to attend the AAYME Camp because it would be a great opportunity to experience a new thing. If I attend, I would be able to venture out, go out of my comfort zone, and meet amazing, new people. I don't get many opportunities to show my skills and determination, but I feel like this would be the best option. I would like to gain more clarity on what it is I want to do with my life and further my education. I would also like to gain a better understanding on why it is important to maintain good grades.</t>
  </si>
  <si>
    <t xml:space="preserve">   Throughout my entire education, I've always maintained A's and B's. I've always received the Citizenship Award at ceremonies. Throughout my education, I was always on the Superintendent's List and Honor Roll. In middle school, I was in the STAR program. My 7th grade year at middle school, I was in the Drama Club. I was a 7th and 8th grade representative for Student Council. In band of my 8th grade year, I maintained 2nd chair as a trombone player all year long. I was on Honor three times in a row. Lastly, I graduated in Honors from middle school.</t>
  </si>
  <si>
    <t>Nakita J. Goins</t>
  </si>
  <si>
    <t>Haven</t>
  </si>
  <si>
    <t>O’Neal</t>
  </si>
  <si>
    <t>havenoneal15@gmail.com</t>
  </si>
  <si>
    <t xml:space="preserve">Sumrall High School </t>
  </si>
  <si>
    <t xml:space="preserve">Lamar County School District </t>
  </si>
  <si>
    <t>Torquato</t>
  </si>
  <si>
    <t>O'Neal</t>
  </si>
  <si>
    <t>tdoneal@yahoo.com</t>
  </si>
  <si>
    <t>89 Bayberry Loop S.</t>
  </si>
  <si>
    <t>I would like to attend the AAYME camp to gain exposure to higher levels of math and science and preparation for success in STEM courses and future career opportunities.</t>
  </si>
  <si>
    <t xml:space="preserve">I volunteer with my youth group at Grace Temple Church. Currently, I participate in the Tiger Rock Martial Arts Leadership Program. My participation and practice, since 2nd-grade, has earned me the rank of 3rd degree level 3 black belt. I am a recipient of the Tiger Rock Integrity Award. In addition to chores at the academy, I get to train younger students. I have been a member of the robotics team and I am maintaining Honor Student Status, all-A’s. </t>
  </si>
  <si>
    <t xml:space="preserve">I would love to have the opportunity to be among the 2021 MSMS-AAYME campers and be able to say that the AAYME enabled me to be a lead student in math and science and among the graduating class of 2024 with scholarships to leading colleges and universities. </t>
  </si>
  <si>
    <t>Darrell</t>
  </si>
  <si>
    <t>Richardson</t>
  </si>
  <si>
    <t>darrellkrichardsonii@gmail.com</t>
  </si>
  <si>
    <t>Northwest IB Middle School</t>
  </si>
  <si>
    <t>Akilah</t>
  </si>
  <si>
    <t>Irvin</t>
  </si>
  <si>
    <t>akilah.irvin@yahoo.com</t>
  </si>
  <si>
    <t>1010 Northpointe Dr</t>
  </si>
  <si>
    <t>I want to attend the AAYME Camp to learn more about the MS School for Math &amp; Science, to spend the week with student that look like me from similar backgrounds that enjoy learning, and to learn about colleges and career options.  I hope the week at camp will help to build my independence and leadership skills and give me confidence that African American students can and will be successful.</t>
  </si>
  <si>
    <t>-High Honor Roll and Principal’s List -STEM/Choir participant  -Obama Ambassador in 5th grade -Church Volunteer</t>
  </si>
  <si>
    <t>Autumn</t>
  </si>
  <si>
    <t>Coldwater High School</t>
  </si>
  <si>
    <t>Tate County School District</t>
  </si>
  <si>
    <t>lmitchell2005@gmail.com</t>
  </si>
  <si>
    <t>3863 stage Rd.</t>
  </si>
  <si>
    <t>Coldwater</t>
  </si>
  <si>
    <t>I would like to attend AAYME Camp in order to learn more about career opportunities that are vested in math and science. I would also love the experience of being on a college campus for a week with a group of my peers from all around our state.</t>
  </si>
  <si>
    <t xml:space="preserve"> - Principal's List each 9 Weeks  - Jr. Beta Club Member  - Jr. High basketball player  - Avid Crochetier  </t>
  </si>
  <si>
    <t>It would be my honor to be selected as one of the participants in this summer's AAMYE camp.  Thank you in advance.</t>
  </si>
  <si>
    <t>Nataleemwelch2007@yahoo.com</t>
  </si>
  <si>
    <t xml:space="preserve">Madison County </t>
  </si>
  <si>
    <t>LaKenya</t>
  </si>
  <si>
    <t>P O Box 397</t>
  </si>
  <si>
    <t>BENTON</t>
  </si>
  <si>
    <t xml:space="preserve"> I want to attend the AAYME Camp so I can allow myself to be more exposed to academic opportunities and to build my social and professional skills. I hope to gain a great concept of the AAYME Camp goals and gain knowledge that can further me in my academic studies.</t>
  </si>
  <si>
    <t>I have gotten the highest average in language arts. I am a beginner band student hoping to become well known with my music. I have excelled in all of my classes and I am currently taking advanced courses for language and math.</t>
  </si>
  <si>
    <t>I am currently working on bettering my acting skills to possibly get casted for some local plays, movies, and tv shows.</t>
  </si>
  <si>
    <t>Cannon</t>
  </si>
  <si>
    <t>tylercannon1405@gmail.com</t>
  </si>
  <si>
    <t>Jackson Public Schools District</t>
  </si>
  <si>
    <t>Kina</t>
  </si>
  <si>
    <t>kinawhite15@gmail.com</t>
  </si>
  <si>
    <t>5012 Cedar Glenn Court</t>
  </si>
  <si>
    <t>I aspire to be a software engineer and love coding. I hope to gain more knowledge about STEM opportunities. I also would like to improve my confidence and overall well-being.</t>
  </si>
  <si>
    <t xml:space="preserve">I am currently a Star rank scout in Boy Scouts.  I have earned all of the Nova and Super Nova scout awards possible at my level.  I serve as Troop Guide for my Patrol.  I also participate in Science Olympiad at my school.  I received a scholarship to attend the U.S. Space Camp - Robotics Academy in 2020. Due to the pandemic, I will attend this year.  I also participated in a Gifted Studies program for 2 years at USM.  I love learning and also attended the Boys at Tulane in STEM (BATS) program for two years.  </t>
  </si>
  <si>
    <t>My mom is a hard worker, but it is difficult for her to always be able to afford to support my goals.  I work hard to make good grades, so that I can earn scholarships to help her.  Attending this camp would be so great for me.  I promise that I will share what I learn with others when I come back home.</t>
  </si>
  <si>
    <t>I hope you select me because I am very motivated to attend the camp.  Thank you.</t>
  </si>
  <si>
    <t>sheltonantanae@gmail.com</t>
  </si>
  <si>
    <t>Cleveland Central Middle School</t>
  </si>
  <si>
    <t xml:space="preserve">Cleveland </t>
  </si>
  <si>
    <t>I want to attend this program as a learning experience to help advance my educational endeavors. I hope to gain knowledge as well as lifelong alliances amongst other outstanding African American youths.</t>
  </si>
  <si>
    <t>Deonna</t>
  </si>
  <si>
    <t>Thornton</t>
  </si>
  <si>
    <t>djthornton06@yahoo.com</t>
  </si>
  <si>
    <t xml:space="preserve">Tupelo High School </t>
  </si>
  <si>
    <t xml:space="preserve">Tupelo School District </t>
  </si>
  <si>
    <t xml:space="preserve">Veda </t>
  </si>
  <si>
    <t xml:space="preserve">Getties </t>
  </si>
  <si>
    <t>vedajgetties@gmail.com</t>
  </si>
  <si>
    <t xml:space="preserve">927 Bickerstaff </t>
  </si>
  <si>
    <t xml:space="preserve">tupelo </t>
  </si>
  <si>
    <t xml:space="preserve">Because it would be a great learning experience and would benefit me in the future.  </t>
  </si>
  <si>
    <t>J'Nya</t>
  </si>
  <si>
    <t>Trimble</t>
  </si>
  <si>
    <t>jnyatrimble@gmail.com</t>
  </si>
  <si>
    <t>Cherlynn</t>
  </si>
  <si>
    <t>Mallard-Trimble</t>
  </si>
  <si>
    <t>cmallard83@hotmail.com</t>
  </si>
  <si>
    <t>35 South Parkway</t>
  </si>
  <si>
    <t>I would like to attend the AAYME Camp to continue to expand academically and to experience socialization.  I hope to gain knowledge that grows my mind academically while socializing with a group of individual that I am unfamiliar with, with the hopes that it grows my social skills.  I love challenges and is looking forward to new opportunities that will better me overall as an individual.</t>
  </si>
  <si>
    <t xml:space="preserve">National Honor Society  Beta Club Highest Average in Math &amp; Biology Student Counselor  </t>
  </si>
  <si>
    <t>Essence</t>
  </si>
  <si>
    <t>Metcalf</t>
  </si>
  <si>
    <t>essencemetcalf@gmail.com</t>
  </si>
  <si>
    <t>Tupelo High School</t>
  </si>
  <si>
    <t xml:space="preserve">Tupelo Public School District </t>
  </si>
  <si>
    <t>Luashanda</t>
  </si>
  <si>
    <t>Judd</t>
  </si>
  <si>
    <t>shondaj80@gmail.com</t>
  </si>
  <si>
    <t>921 Parish Drive</t>
  </si>
  <si>
    <t>Tupelo</t>
  </si>
  <si>
    <t>This would be a great opportunity for me to meet new people, and and gain new experiences.</t>
  </si>
  <si>
    <t>Aniyah</t>
  </si>
  <si>
    <t>Sherer</t>
  </si>
  <si>
    <t>absherer2@tupeloschools.com</t>
  </si>
  <si>
    <t>Tupelo Public School</t>
  </si>
  <si>
    <t>Demetra</t>
  </si>
  <si>
    <t>demetrasherer@yahoo.com</t>
  </si>
  <si>
    <t>1603 West Jackson Street</t>
  </si>
  <si>
    <t>I think this will be a good opportunity to meet other african americans my age and learn new things.</t>
  </si>
  <si>
    <t xml:space="preserve">Curtis </t>
  </si>
  <si>
    <t>Shelisha</t>
  </si>
  <si>
    <t>shelisha1908@gmail.com</t>
  </si>
  <si>
    <t>532 View Pointe Way</t>
  </si>
  <si>
    <t xml:space="preserve"> I want to attend the AAYME Camp because it will give me the opportunity to meet and socialize with students throughout the state of Mississippi.  I would like to game knowledge that will prepare me for the ACT and exposure to different career options.</t>
  </si>
  <si>
    <t>Honor Roll student</t>
  </si>
  <si>
    <t xml:space="preserve">Cambreh </t>
  </si>
  <si>
    <t>Spires</t>
  </si>
  <si>
    <t>cambrehspires@gmail.com</t>
  </si>
  <si>
    <t>Devasia</t>
  </si>
  <si>
    <t>devasiaspires@gmail.com</t>
  </si>
  <si>
    <t xml:space="preserve">4520 Ritchey Drive </t>
  </si>
  <si>
    <t xml:space="preserve">I would love the opportunity to continue my education over the summer. The AAYME Camp will also be a great avenue in fostering my own independence. I’m interested in attending MSMS and it would be great to just experience the school and it’s academics. I’m also interested in boarding school and would like to study abroad in the future. </t>
  </si>
  <si>
    <t>Denavia Bell/ Provine High School</t>
  </si>
  <si>
    <t xml:space="preserve">Philip </t>
  </si>
  <si>
    <t xml:space="preserve">Wofford </t>
  </si>
  <si>
    <t>phillippe.zenzar@gmail.com</t>
  </si>
  <si>
    <t xml:space="preserve">Desoto Central High School </t>
  </si>
  <si>
    <t xml:space="preserve">Desoto County </t>
  </si>
  <si>
    <t xml:space="preserve">Sharon </t>
  </si>
  <si>
    <t>msu96@comcast.net</t>
  </si>
  <si>
    <t xml:space="preserve">2118 Manning Circle </t>
  </si>
  <si>
    <t xml:space="preserve">Nesbit </t>
  </si>
  <si>
    <t xml:space="preserve">Desoto </t>
  </si>
  <si>
    <t>I plan to major in microbiology where I will further move to medical school and become a physician.  Enrolling in this program will help assist me in these goals.  It will apply my current knowledge to real world applications, it will help me make connections, and it will help me build relationships with like minded individuals from other parts of Mississippi.</t>
  </si>
  <si>
    <t xml:space="preserve">Midsle School National Honor Society  Student Council Representative  2021 Algebra I Competition held virtually by MSMS Top ten of my class of over 400 Oratorical speaker </t>
  </si>
  <si>
    <t>Alyssa</t>
  </si>
  <si>
    <t>Shana</t>
  </si>
  <si>
    <t>artee.shana.smith@gmail.com</t>
  </si>
  <si>
    <t>505 Lakewood Drive</t>
  </si>
  <si>
    <t xml:space="preserve">Alyssa is an excellent to who has a promising future, how her social skills lack. By becoming a member of this camp it will help her in several ways: 1. It will help her to spread her wings in order to become more sociable. 2. Starting early in education enrichment camps will open her brain to thinking about and solidifying a career choice. 3. Learning these tool for success will surely shine more light onto the bright future she already has ahead. </t>
  </si>
  <si>
    <t xml:space="preserve">1. Cadet Girl Scout  2. Honor Roll -online classes were difficult but she overcame 3. Owner of Belle’s Baked Goods, LLC </t>
  </si>
  <si>
    <t>Paul</t>
  </si>
  <si>
    <t>Williams Jr</t>
  </si>
  <si>
    <t>paulwilliams@kemper.k12.ms.us</t>
  </si>
  <si>
    <t xml:space="preserve">Kemper County Middle School </t>
  </si>
  <si>
    <t>Kemper County</t>
  </si>
  <si>
    <t xml:space="preserve">Amanda </t>
  </si>
  <si>
    <t>awilliams@kemper.k12.ms</t>
  </si>
  <si>
    <t>677 Little Rock Rd</t>
  </si>
  <si>
    <t>I would like to attend the AAYME Camp to get a new experience on education and meet new people outside of my school district. I hope to gain more knowledge on different subjects and career fields.</t>
  </si>
  <si>
    <t>Kemper county</t>
  </si>
  <si>
    <t>TáLiyah</t>
  </si>
  <si>
    <t>Harveyacademy2020@yahoo.com</t>
  </si>
  <si>
    <t xml:space="preserve">Homeschool </t>
  </si>
  <si>
    <t>267 Fox Avenue</t>
  </si>
  <si>
    <t xml:space="preserve">Philadelphia </t>
  </si>
  <si>
    <t xml:space="preserve">Neshoba </t>
  </si>
  <si>
    <t xml:space="preserve">I want to attend this Camp because I feel it will help me and others like me strengthen areas of weaknesses in our lives whether it is low self esteem or any academic achievements we are trying to reach. I feel it would be a great learning experience to be able to see that there are African Americans such as I that want to thrive for better and will exceed even when our circumstancesand surrounding doesn't we can. We all need each other at some point in our lives and I feel this camp is a great start for me. </t>
  </si>
  <si>
    <t xml:space="preserve">I am a high honors student and have been since I began public school at age 5 until now in which I am being home this year. I belong to a community group called: Neighborhood Watch of Neshoba. This group helps to try and keep down crime such as drugs and shootings(gun violence) in our African American neighborhoods. </t>
  </si>
  <si>
    <t>Micah</t>
  </si>
  <si>
    <t>micahhillcreative@gmail.com</t>
  </si>
  <si>
    <t>Laurel High School</t>
  </si>
  <si>
    <t>Anicia</t>
  </si>
  <si>
    <t>necegirl@gmail.com</t>
  </si>
  <si>
    <t>6 Stonesthrow Dr.</t>
  </si>
  <si>
    <t>I want to attend AAYME to meet people like me and people that have the same passions as me. I also want to go to AAYME to gain connection with people that may have similar experiences to what I have. I believe in black excellence and I know attending this camp will expand my knowledge about not only the black community but closure with my community.</t>
  </si>
  <si>
    <t>ACADEMIC ACHIEVEMENTS: -2021 Mississippi Affiliate Winner for Aspirations in Computing (NCWIT): This award was only given to a select group of young ladies that showed they have a passion for tech, specifically coding. This award included a $500 scholarship to Mississippi State University  - 2021 Congress of Future Medical Leaders Award of Excellence Nominee - 2021 University of Chicago Emerging Rural Leaders Program: Summer program for top freshmen and juniors from rural and small-town high schools. Selected students participate through readings, lectures, discussion, and hands-on activities. Students will learn about developing leadership skills and about the application process for highly selective universities with the guidance of UChicago admissions counselors. - 2021 Google's Code Next Cohort: Code Next is a free computer science education program that meets Black and Latinx high school students in their own communities and provides the skills and inspiration they need for long and rewarding careers in computer science-related fields. - National Center for Women &amp; Information Technology (NCWIT) AspireIT $3,000 grant to start a STEM camp for young girls: funded by Apple, Google, Facebook, Amazon, etc.  -2020 Mississippi Affiliate Winner for Aspirations in Computing (NCWIT)): This award was only given to a select group of young ladies that showed they have a passion for tech, specifically coding. This award included a $500 scholarship to Mississippi State University  - 2020 STEMI-HSWA Lab Program: Presented to the students that were selected to participate in the camp hosted by the University of Southern Mississippi for students interested in a possible career in health sciences.  - Laurel Middle School Salutatorian (8th grade)  - Laurel Middle School Math Award (8th Grade) 2019 - iD8 Hackathon Medal: University of Southern Mississippi.  - Laurel Middle School Golden Ambassador: Leadership Recognition (8th grade)  - Laurel Middle School ELA Award (8th grade): 2019  EXTRACURRICULAR: (2019 – Present): The FIVE Network connects talented students to influential and caring mentors from across the country. These mentors will help them develop critical life skills, expose them to a world of work opportunities, expand their personal networks, and serve as a positive presence in their lives. (2018 – Present) Laurel High School Varsity Tennis Player (2020 - Present) Laurel High School Art Club (2020 - Present) Laurel High School Gospel Choir  (2020 - Present) Laurel High School Concert Choir (2020 - Present) Agape Church- Tech Team: Camera Editing, Videography, and Livestreaming proficient use of ProPresenter, Wirecast, and Adobe PremierePro.  (2020) MS Votes' Youth Advisory Council: This is a council for a select group of students around MS to join and learn more about the electoral process, voter registration, and peer relationships. Call banking. (2018) V.P. of Golden Ambassadors (8th): Being the vice president of a group of intellectual students taught me more about responsibility, time management, and communication. (2017) Mississippi Summer Arts Institute: CORE Arts CORE Arts is a two-week residential arts intensive where which emerging artists can realize their dreams, unleash their imagination, and discover and explore their talents.  (2015 - 2018) Nora Davis Speech and Debate Team Captain</t>
  </si>
  <si>
    <t xml:space="preserve">I enjoy meeting new people and being in an environment can produce growth for individuals, and I believe I will grow from this camp. </t>
  </si>
  <si>
    <t>Micah Hill</t>
  </si>
  <si>
    <t xml:space="preserve">I am a 10th grader but I didn’t have the option to choose my grade above. </t>
  </si>
  <si>
    <t>Jecoreon</t>
  </si>
  <si>
    <t>Dortch</t>
  </si>
  <si>
    <t>H. W. Byers</t>
  </si>
  <si>
    <t>Camilla</t>
  </si>
  <si>
    <t>dortch1228@gmail.com</t>
  </si>
  <si>
    <t>84 Dortch circle</t>
  </si>
  <si>
    <t>I’m a parent applying on behalf of my child. He has great potential, but I don’t feel that he’s been challenged the last few years and this would be a great opportunity for him.</t>
  </si>
  <si>
    <t>Jatavious</t>
  </si>
  <si>
    <t>eskridgesharon@yahoo.com</t>
  </si>
  <si>
    <t>Sharon</t>
  </si>
  <si>
    <t>Eskridge</t>
  </si>
  <si>
    <t>425 Grenada Ave</t>
  </si>
  <si>
    <t>To gain more knowledge and understanding in my future studies</t>
  </si>
  <si>
    <t>honor roll since kindergarten, highest average award in reading 6th grade, Mr GMS 6th grade</t>
  </si>
  <si>
    <t>Learning is my passion anything to help me learn more will be a great asset</t>
  </si>
  <si>
    <t>Mrs Clark</t>
  </si>
  <si>
    <t xml:space="preserve">Antwoine </t>
  </si>
  <si>
    <t>levandagg@gmail.com</t>
  </si>
  <si>
    <t>Marshall Academy</t>
  </si>
  <si>
    <t>Levanda</t>
  </si>
  <si>
    <t>473 Bicycle Road</t>
  </si>
  <si>
    <t xml:space="preserve">Marshall </t>
  </si>
  <si>
    <t>Ability to enhance academic achievement and gain better exposure.</t>
  </si>
  <si>
    <t xml:space="preserve">Athletics.  </t>
  </si>
  <si>
    <t xml:space="preserve">Athletics and desire to grow stronger with my education </t>
  </si>
  <si>
    <t xml:space="preserve">Mardasha </t>
  </si>
  <si>
    <t>Watson</t>
  </si>
  <si>
    <t>mwatson6069@wbcsdk12.org</t>
  </si>
  <si>
    <t>2020-2021</t>
  </si>
  <si>
    <t xml:space="preserve">West Bolivar consolidated school district </t>
  </si>
  <si>
    <t>Dominique</t>
  </si>
  <si>
    <t>deedee02072005@yahoo.com</t>
  </si>
  <si>
    <t xml:space="preserve">116 Dossey Street </t>
  </si>
  <si>
    <t xml:space="preserve">Bolivar </t>
  </si>
  <si>
    <t>I would like to attend the AAYME Camp because it will be a different experience for me. I would like to learn and see more things that will help better me.</t>
  </si>
  <si>
    <t>Jennifer Jackson-Hall</t>
  </si>
  <si>
    <t>Sammia</t>
  </si>
  <si>
    <t xml:space="preserve">Allen </t>
  </si>
  <si>
    <t>allensammia@gmail.com</t>
  </si>
  <si>
    <t xml:space="preserve">Yazoo City High School </t>
  </si>
  <si>
    <t xml:space="preserve">Yazoo City </t>
  </si>
  <si>
    <t>Donjala</t>
  </si>
  <si>
    <t xml:space="preserve">Thomas </t>
  </si>
  <si>
    <t>donjalanthomas@gmail.com</t>
  </si>
  <si>
    <t xml:space="preserve">504 Rosedale Dr </t>
  </si>
  <si>
    <t xml:space="preserve">Yazoo </t>
  </si>
  <si>
    <t xml:space="preserve">ENTRY 145: I would love to attend AAYME because it would be a great experience for me. I  entered High School in a global pandemic I wasn't able to give what I  wanted to give as a student fully because on virtual learning. Although I continue to have a 4.0 plus average in school I feel this program will help develop me more for college / career. ENTRY 426: I want to attend the AAYME Camp because I love math and science. I hope to gain more skills on each subject to enhance my knowledge.  It will also be an opportunity to meet other people that share the same interest and similarities as myself. </t>
  </si>
  <si>
    <t xml:space="preserve">ENTRY 145: I am a leader in my community and church I attend New King Solomon MB Church my pastor is Rev Dr Gregory Robertson. I am a part of the praise team ministry. I often, along with my parents and other church members give back to my community by feeding and assisting people that are less fortunate, as well as assisting the elderly etc. I can also provide references.  My School Accomplishments  I was Number 2 in my middle school class ( Currently praying and working hard for the number 1 spot in my High School Class. National Jr Beta Club Beta Club Ms TSA TSA JROTC  Cheerleader Artist. ENTRY 426: I participated in Beta Club.  I participated in Tsa.  I am a part of the National Honor Society.  I participated in Cheer.  I participated in Softball.  I participated in JROTC.  I know how to draw.  I know how to rap.  I know how to dance. </t>
  </si>
  <si>
    <t xml:space="preserve">I really hope to be accepted into this camp. I am very excited to meet other people with the same interests as myself. This will help bring many opportunities and help me in the future. </t>
  </si>
  <si>
    <t>Ms Lynette Boddy</t>
  </si>
  <si>
    <t>Ms Boddy Informed my mother about the opportunity. Ms Boddy shared a Facebook post with my mother. Ms Boddy works for Yazoo City High School in the Vocational Department.</t>
  </si>
  <si>
    <t>Rahkiera</t>
  </si>
  <si>
    <t>lindsey</t>
  </si>
  <si>
    <t>rl3075@laurelschools.org</t>
  </si>
  <si>
    <t xml:space="preserve">laurel highschool </t>
  </si>
  <si>
    <t>laurelschool district</t>
  </si>
  <si>
    <t>treasure</t>
  </si>
  <si>
    <t>pollock</t>
  </si>
  <si>
    <t>treasure.pollock@yahoo.com</t>
  </si>
  <si>
    <t>2059 airport drive</t>
  </si>
  <si>
    <t>laurel</t>
  </si>
  <si>
    <t>jones county</t>
  </si>
  <si>
    <t>I would like to AAYME camp to better my education in hopes to learn something im not able to learn a my previous school.</t>
  </si>
  <si>
    <t>Im a straight A student and i make superintendents list almost every nine weeks.As well as principal list  and honor roll.</t>
  </si>
  <si>
    <t>I'm a very fast learner .Im dedicated to my school work as well as my grades.</t>
  </si>
  <si>
    <t>LaToya Mapp</t>
  </si>
  <si>
    <t>Seard</t>
  </si>
  <si>
    <t>mmseard@gmail.com</t>
  </si>
  <si>
    <t>Greenville Weston Highschool</t>
  </si>
  <si>
    <t xml:space="preserve">Netty </t>
  </si>
  <si>
    <t>nseard@gmail.com</t>
  </si>
  <si>
    <t>236 Nevada Street</t>
  </si>
  <si>
    <t>I would like to attend the AAYME Camp because this camp could broaden my knowledge concerning Mathematics and Science! Later in life, I would love to become a Family Nurse Practitioner; so, attending this camp is an early start on my future career!</t>
  </si>
  <si>
    <t xml:space="preserve">Currently, I'm a member of the National BETA Club at my school. This prestigious organization requires students to obtain and maintain outstanding grades, servicing their community, and being a great leader to the entire student body. </t>
  </si>
  <si>
    <t xml:space="preserve">Since 1st grade, I've been selected as Top 5 of my class every year! </t>
  </si>
  <si>
    <t>Elroyn</t>
  </si>
  <si>
    <t>Gathright</t>
  </si>
  <si>
    <t>eeg8298@students.rcsd.ms</t>
  </si>
  <si>
    <t>Northwest Rankin high</t>
  </si>
  <si>
    <t>Jamilah</t>
  </si>
  <si>
    <t>Ruffin-Pou</t>
  </si>
  <si>
    <t>jam208@rcsd.ms</t>
  </si>
  <si>
    <t>225 Azalea Court</t>
  </si>
  <si>
    <t xml:space="preserve">Additional math and science skills to help me to become a better student and improve my ACT Scores. </t>
  </si>
  <si>
    <t>Member of the band Year 2 Art Student Member of the math honor society</t>
  </si>
  <si>
    <t>Beverly McClure-NWRHS</t>
  </si>
  <si>
    <t>Patience</t>
  </si>
  <si>
    <t>Pettis</t>
  </si>
  <si>
    <t>pp8528@gmail.com</t>
  </si>
  <si>
    <t>Tamekia</t>
  </si>
  <si>
    <t>Pough</t>
  </si>
  <si>
    <t>tmkpough@gmail.com</t>
  </si>
  <si>
    <t>1711 S 11 Avenue</t>
  </si>
  <si>
    <t>I would like to attend AAYME Camp because I want to enhance my skills as far as learning and hope to gain more knowledge.</t>
  </si>
  <si>
    <t>Hey , My name is Patience Pettis. I heard about the program from my biology teacher at Laurel High School.’I am filling out this application to look forward to enhancing my learning skills. I would like to know more about Mathematics &amp; Science.</t>
  </si>
  <si>
    <t xml:space="preserve">Tyrone </t>
  </si>
  <si>
    <t xml:space="preserve">McLaurin High School </t>
  </si>
  <si>
    <t xml:space="preserve">Rubie </t>
  </si>
  <si>
    <t>rubiefrazier@gmail.com</t>
  </si>
  <si>
    <t>501 McCullough McLin Road</t>
  </si>
  <si>
    <t xml:space="preserve">In the times that we currently live in, it’s imperative for my generation to engage in events that will help build our academic  and social skills. I hope to gain knowledge that will aid in my growth both personally and professionally. I am excited to collaborate skills with my fellow peers, also to gain new, innovative ideas so I may become a stronger asset for my school, community, and myself. </t>
  </si>
  <si>
    <t>Alaina</t>
  </si>
  <si>
    <t>Gill</t>
  </si>
  <si>
    <t>North Forrest Junior High</t>
  </si>
  <si>
    <t>Antionette</t>
  </si>
  <si>
    <t>antionette.smith601@gmail.com</t>
  </si>
  <si>
    <t>143 Hinton Drive</t>
  </si>
  <si>
    <t>This applicant submitted two forms. ENTRY 151:  I want to attend the AAYME Camp to get a college like experience. I hope that it helps me decide what I would like to do after graduation. ENTRY 152: I would like to attend the AAYME Camp because I would like to attend college to be an engineer. I hope to gain an experience that's like college and a better understanding of what I want to do in life.</t>
  </si>
  <si>
    <t xml:space="preserve">ENTRY 151: I was a leader on my 7th grade cheer squad. I participate in gymnastics, track, and plan to do other sports. My grades are good and I balance all extra-curricular activities also. ENTRY 152: I participate in several activities and have many hobbies, including basketball, piano, and band. I also serve as a class representative for Student Council.   In the past, I have volunteered at some political events and helped organize a march in my city.  </t>
  </si>
  <si>
    <t xml:space="preserve">I would appreciate this opportunity and experience. </t>
  </si>
  <si>
    <t>Khamiyah</t>
  </si>
  <si>
    <t xml:space="preserve">Harris </t>
  </si>
  <si>
    <t>khamiyah8@icloud.com</t>
  </si>
  <si>
    <t>Amanda Elzy High School</t>
  </si>
  <si>
    <t xml:space="preserve">Khambrya </t>
  </si>
  <si>
    <t xml:space="preserve">Cornell </t>
  </si>
  <si>
    <t>myesha2d04@yahoo.com</t>
  </si>
  <si>
    <t>209 quail trail</t>
  </si>
  <si>
    <t xml:space="preserve">I have attended the MSMS summer program for the last 2 years and I had a great experience . I think this will be a better experience because I get to learn things specifically designated for me . Coming from a small town where there aren’t many opportunities for success , this is a great opportunity </t>
  </si>
  <si>
    <t>All As honor roll and perfect attendance as well as a member of the upper bound program at MVSU</t>
  </si>
  <si>
    <t>Greg McGee</t>
  </si>
  <si>
    <t xml:space="preserve">Aaliyah </t>
  </si>
  <si>
    <t>Heard</t>
  </si>
  <si>
    <t>liya40@live.com</t>
  </si>
  <si>
    <t xml:space="preserve">Aberdeen High </t>
  </si>
  <si>
    <t>Will</t>
  </si>
  <si>
    <t>willheard2@yahoo.com</t>
  </si>
  <si>
    <t xml:space="preserve">10237 Palo Alto Road </t>
  </si>
  <si>
    <t xml:space="preserve">Prairie </t>
  </si>
  <si>
    <t xml:space="preserve">I want to attend to enrich my High School and college experience.  Hopefully I will gain tools and ideas to help me succeed in future endeavors. Also meet new people. </t>
  </si>
  <si>
    <t xml:space="preserve">I have been a honor role  student my entire academic life. The only exception has been with distance learning. I missed some assignments in a personal finance and computer science class. </t>
  </si>
  <si>
    <t xml:space="preserve">Morgan </t>
  </si>
  <si>
    <t xml:space="preserve">Dixon </t>
  </si>
  <si>
    <t>mdixon7472@cmsd.k12.ms.us</t>
  </si>
  <si>
    <t xml:space="preserve">J.W. Stampley </t>
  </si>
  <si>
    <t xml:space="preserve">CMSD </t>
  </si>
  <si>
    <t xml:space="preserve"> Chequitia </t>
  </si>
  <si>
    <t>chequitia@gmail.com</t>
  </si>
  <si>
    <t xml:space="preserve">1077 Russwin Street </t>
  </si>
  <si>
    <t xml:space="preserve">124 18th st </t>
  </si>
  <si>
    <t xml:space="preserve"> Coahoma</t>
  </si>
  <si>
    <t>I have a love for STEM. I enjoy robotics. I would like to learn more about math and science.</t>
  </si>
  <si>
    <t xml:space="preserve">Girl Up Robotics Club Delta Gems </t>
  </si>
  <si>
    <t>I am outgoing and eager to learn. I am often called upon by my family to fix their technology issues. I am looking forward to learning more.</t>
  </si>
  <si>
    <t xml:space="preserve">Amari </t>
  </si>
  <si>
    <t xml:space="preserve">Murray </t>
  </si>
  <si>
    <t>carter.j2005@gmail.com</t>
  </si>
  <si>
    <t xml:space="preserve">Neshoba central </t>
  </si>
  <si>
    <t xml:space="preserve">Neshoba county </t>
  </si>
  <si>
    <t xml:space="preserve">Jennifer </t>
  </si>
  <si>
    <t>11410 Road 212</t>
  </si>
  <si>
    <t>Philadelphia</t>
  </si>
  <si>
    <t xml:space="preserve">Amari will help motivate her teamwork experience to help her pursuit to be a lawyer. </t>
  </si>
  <si>
    <t xml:space="preserve">Tiffany Steele </t>
  </si>
  <si>
    <t xml:space="preserve">Krislyn </t>
  </si>
  <si>
    <t xml:space="preserve">Warren </t>
  </si>
  <si>
    <t>Philadelphia high school</t>
  </si>
  <si>
    <t>Kita_Warren@yahoo.com</t>
  </si>
  <si>
    <t xml:space="preserve">614 Christine Street </t>
  </si>
  <si>
    <t xml:space="preserve">To able to be around peers I feel I can relate with. To improve as an African American girl as a student and person over all. </t>
  </si>
  <si>
    <t xml:space="preserve">Honor student, Advance class enrollment in English and math, member of Beta, and member of the fast pitch softball team. </t>
  </si>
  <si>
    <t xml:space="preserve">Tiffany Steele North Forrest Elementary </t>
  </si>
  <si>
    <t>Marlee</t>
  </si>
  <si>
    <t>marleew06@icloud.com</t>
  </si>
  <si>
    <t>Neshoba Central Middle</t>
  </si>
  <si>
    <t>Neshoba County</t>
  </si>
  <si>
    <t>Melonie</t>
  </si>
  <si>
    <t>melonie_washington@yahoo.com</t>
  </si>
  <si>
    <t>117 Airpark Dr</t>
  </si>
  <si>
    <t>I want to attend the AAYME Camp because it will be a great opportunity to learn new material, enhance leadership skills and meet other like minded people.</t>
  </si>
  <si>
    <t xml:space="preserve">NCMS Student Council President  NCMS Class President Miss NCMS LEVEL 4 student NC Powerlifting team </t>
  </si>
  <si>
    <t>Andrea</t>
  </si>
  <si>
    <t>001253670@glcsd.org</t>
  </si>
  <si>
    <t>Glcsd</t>
  </si>
  <si>
    <t xml:space="preserve">Natasha </t>
  </si>
  <si>
    <t>andersonnatasha79@gmail.com</t>
  </si>
  <si>
    <t xml:space="preserve">2600 Thurman Drive </t>
  </si>
  <si>
    <t>Apt 18 A</t>
  </si>
  <si>
    <t>I want to attend the camp because it will give me more knowledge on science and math.It will also help me in school next year,when I am in the 10th grade.What I hope to gain from this experience is to accomplish things in my full potential and to be more confident in my work and in myself.</t>
  </si>
  <si>
    <t>I have work hard to keep my A and B average and now I have all A's.I have been on the honor roll for as long as I can remember.</t>
  </si>
  <si>
    <t>Mr. McGee/Amanda Elzy High School</t>
  </si>
  <si>
    <t>Zion</t>
  </si>
  <si>
    <t>rhythmles33@yahoo.com</t>
  </si>
  <si>
    <t>St. Joseph Catholic</t>
  </si>
  <si>
    <t>843 Tampa Dr</t>
  </si>
  <si>
    <t xml:space="preserve">I am always interested in any enrichment program because I love to learn and I am always open to new and different ideas.  I am particularly interested in attending AAYME Camp at the MSMS because I have considered applying to the MSMS for my junior and senior year.  Attending this camp would give me the opportunity to be on campus and experience what campus life would actually be like.  Additionally, this camp would expose me to other career opportunities and help me further prepare for the ACT.  I know that a good ACT score is very important in being accepted into college and the more prepared I am, the more confident I will feel taking the test and the better I will do.  </t>
  </si>
  <si>
    <t>I am a member of the National Honor Society, I am a cheerleader, I play softball and basketball.  Additionally, I am very involved in my church and my community.  I have won several oratorical contests and I have participated in a debate camp.</t>
  </si>
  <si>
    <t>Sometimes people are just born with an interest in a particular field and other times, people's interests are based on something they are exposed to.  Because of this, I am always open to exploring new opportunities.  Living in the Mississippi Delta, I do not see a lot of women involved in the fields of math, science, and technology.  But I do know that these fields play a large part in shaping the world that we live in: from our cellphones, to our laptops, to the video games my little brothers are obsessed with.  Anything shaping our world, I think girls need to be a part of! That is one of the main reasons, I am trying to become more exposed to career fields involving math, science and technology and why I'm interested in attending a summer camp at MSMS.</t>
  </si>
  <si>
    <t>Ja’Niyah</t>
  </si>
  <si>
    <t>Stallion</t>
  </si>
  <si>
    <t>jstallion06@gmail.com</t>
  </si>
  <si>
    <t>Shanudra</t>
  </si>
  <si>
    <t>Forman</t>
  </si>
  <si>
    <t>shaundra07janiyah@yahoo.com</t>
  </si>
  <si>
    <t>1324 North Bayou Rd</t>
  </si>
  <si>
    <t>I want to attend the camp for enrichment purposes. I wish to gain knowledge/techniques that will help me achieve high score on ACT</t>
  </si>
  <si>
    <t xml:space="preserve">I am a national level TSA MEMBER. I also compete in oratorical and essay contest at my local Optimist Club. </t>
  </si>
  <si>
    <t xml:space="preserve">Jovanni </t>
  </si>
  <si>
    <t>jovanni.white@lcsdstudents.org</t>
  </si>
  <si>
    <t xml:space="preserve">Lamar county School district </t>
  </si>
  <si>
    <t>Jovan</t>
  </si>
  <si>
    <t xml:space="preserve">Bradshaw </t>
  </si>
  <si>
    <t>jovanms@hotmail.com</t>
  </si>
  <si>
    <t>2 Clear Springs Court</t>
  </si>
  <si>
    <t xml:space="preserve">Lamar county </t>
  </si>
  <si>
    <t xml:space="preserve">I want to attend the AAYME camp because I went before around 2 years ago and I want to go again because I enjoyed it. </t>
  </si>
  <si>
    <t>Mrs. Vincent at Oak Grove High School</t>
  </si>
  <si>
    <t>Akia</t>
  </si>
  <si>
    <t>ap11732@laurelschools.org</t>
  </si>
  <si>
    <t xml:space="preserve">Laurel school </t>
  </si>
  <si>
    <t>Lasondra</t>
  </si>
  <si>
    <t>lasondrapierce@gmail.com</t>
  </si>
  <si>
    <t>535 Flowers Dr</t>
  </si>
  <si>
    <t xml:space="preserve">I am interested in furthering my education with at your school. After investigating your school seeing what you have to offer, I have came to the conclusion that this school could offer me more learning opportunities. </t>
  </si>
  <si>
    <t xml:space="preserve">I have made honor every 9weeks my entire middle school year and starting my high school year I am already on principal list. </t>
  </si>
  <si>
    <t xml:space="preserve">My teacher, Latoya Mapp who attended your school recommend I should go, because she thinks this camp would be a great opportunity for me. </t>
  </si>
  <si>
    <t>Latoya mapp she attended your school</t>
  </si>
  <si>
    <t>Elizabeth</t>
  </si>
  <si>
    <t>Argrett</t>
  </si>
  <si>
    <t>eargrett@comcast.net</t>
  </si>
  <si>
    <t>Madison Middle</t>
  </si>
  <si>
    <t>Sekila</t>
  </si>
  <si>
    <t>Sargrett@comcast.net</t>
  </si>
  <si>
    <t>332 Kiowa Dr</t>
  </si>
  <si>
    <t>I hope to make some new friends at camp.  I am excited to go to camp this summer after a long year of COViD.  And also, my big sister was is a graduate of MSMS.  She went to MSMS Summer Enrichment camp when she was my age and really enjoyed it.</t>
  </si>
  <si>
    <t>I have started my own dog walking business in my neighborhood.   I am the representative for my homeroom on the Student Council. I was invited to the advanced art class and won the yearbook cover contest this year. I won second place in the eigth-grade geography bee. I am active in the Episcopal Youth group at my church and I am also an acolyte. I have earned the Girl Scout Bronze award (highest award for Girl Scout Juniors) and I am working on my Girl Scout Silver award (highest award for Girl Scout Cadettes).</t>
  </si>
  <si>
    <t xml:space="preserve">Jermaine </t>
  </si>
  <si>
    <t xml:space="preserve">Blacknall </t>
  </si>
  <si>
    <t>blacknalljer2025@tunicak12.org</t>
  </si>
  <si>
    <t>Tunica Middle School</t>
  </si>
  <si>
    <t xml:space="preserve">Tunica County </t>
  </si>
  <si>
    <t>Zondra</t>
  </si>
  <si>
    <t>zondra_1974@yahoo.com</t>
  </si>
  <si>
    <t>1082 Soleil Drive</t>
  </si>
  <si>
    <t xml:space="preserve">Robinsonville </t>
  </si>
  <si>
    <t>I would like to attend AAYME Camp  to better my education. It is my dream to create a better world for all. It is a goal of mine to one day attend MSMS to complete my high school years. This would be an excellent opportunity to meet new like minded individuals and to upstart my future career.</t>
  </si>
  <si>
    <t xml:space="preserve">Principle List Honor Roll recipient  Best science fair project  Best academic scholar recipient  Highest on reading test (MAAP) Highest on science test (MAAP) </t>
  </si>
  <si>
    <t>Sherwonda Dunn,principal.</t>
  </si>
  <si>
    <t xml:space="preserve">Janaiyah </t>
  </si>
  <si>
    <t>Dorsey</t>
  </si>
  <si>
    <t>dorseyjanaiyah0@gmail.com</t>
  </si>
  <si>
    <t xml:space="preserve">McEvans Elementary </t>
  </si>
  <si>
    <t xml:space="preserve">Dequandra </t>
  </si>
  <si>
    <t xml:space="preserve">Hope </t>
  </si>
  <si>
    <t>Dequandra.hope@gmail.com</t>
  </si>
  <si>
    <t>105 Ware avenue</t>
  </si>
  <si>
    <t xml:space="preserve">    I want to attend the AAYME camp because it’s an opportunity for me to learn new things that I didn’t know. What I hope to gain from my experience is to have obtained enough information to be ready for the next school year.</t>
  </si>
  <si>
    <t xml:space="preserve">Principal list </t>
  </si>
  <si>
    <t xml:space="preserve">Tekavian </t>
  </si>
  <si>
    <t>Yazoo County Middle School</t>
  </si>
  <si>
    <t>Yazoo County School District</t>
  </si>
  <si>
    <t>Whitley</t>
  </si>
  <si>
    <t>Stiff</t>
  </si>
  <si>
    <t>whitleystiff@gmail.com</t>
  </si>
  <si>
    <t>2207 Wildwood Terrace</t>
  </si>
  <si>
    <t xml:space="preserve">I would like to attend this camp because I want to be successful after graduating high school. I lost my mom to gun violence in November 2020. I want to make her, my family and myself proud. </t>
  </si>
  <si>
    <t>I don't have the best grades but I am a motivated learner. My mom did virtual school with me until she died. After she passed away, I was not motivated to do virtual alone. I have started going back to campus to work with my teachers where I have pulled my grades up, a lot.</t>
  </si>
  <si>
    <t>Charlese</t>
  </si>
  <si>
    <t>Shield</t>
  </si>
  <si>
    <t>shieldcha2024@tunicak12.org</t>
  </si>
  <si>
    <t>Rosa Fort Highschool</t>
  </si>
  <si>
    <t>Tunica County School District</t>
  </si>
  <si>
    <t xml:space="preserve">Nakita </t>
  </si>
  <si>
    <t>njohnsonshield@gmail.com</t>
  </si>
  <si>
    <t>1174 River Wood Cir W.</t>
  </si>
  <si>
    <t xml:space="preserve">I would like to attend AAYME Camp because I would like to get college and career-ready experience. From my experience at AAYME Camp, I would like to gain skills that would enhance my academics, gain teamwork skills, and professional skills. </t>
  </si>
  <si>
    <t xml:space="preserve">I was a Salutatorian of my 5th-grade class. I was part of the National Junior Honor Society. I was in the Top 11 of my 8th-grade class. I am also an Honor Roll Student and have many certitificates and torphies that represent my academic success and behavior. </t>
  </si>
  <si>
    <t>Sherwonda Dunn, Principal Tunica Middle School</t>
  </si>
  <si>
    <t xml:space="preserve">Jaelon </t>
  </si>
  <si>
    <t xml:space="preserve">Carter </t>
  </si>
  <si>
    <t>demarcus.r.carter@gmail.com</t>
  </si>
  <si>
    <t>Philadelphia Middle School</t>
  </si>
  <si>
    <t>Philadelphia public schools</t>
  </si>
  <si>
    <t>swtpeach@gmail.com</t>
  </si>
  <si>
    <t>616 Walnut Street</t>
  </si>
  <si>
    <t xml:space="preserve">My older brother is a MSMS graduate that currently works his dream job as a food scientist. He has told me how MSMS had a large impact on him and better prepared him to reach his current level. I would like to attend the camp to become better prepared for eventually attending MSMS so I can grow and be prepared to excel in college. I believe the AAYME camp will help me make friends with other gifted black students and set me up to teach my own dream of getting an aerospace engineer. </t>
  </si>
  <si>
    <t>Landon</t>
  </si>
  <si>
    <t>Starkville Oktibbeha County</t>
  </si>
  <si>
    <t>Quondra</t>
  </si>
  <si>
    <t>quondra.johnson@gmail.com</t>
  </si>
  <si>
    <t>110 Lynn Lane Apt 15D</t>
  </si>
  <si>
    <t xml:space="preserve">I would like to attend this camp to help with my social skills and to help me grow and get more knowledge about math and science which are my favorite subjects.  </t>
  </si>
  <si>
    <t>I recently placed 2nd in an Art Contest and will have my painting placed in our City’s Partnership building.</t>
  </si>
  <si>
    <t>LaCi</t>
  </si>
  <si>
    <t>laciallen602@gmail.com</t>
  </si>
  <si>
    <t>Unity Christian Academy</t>
  </si>
  <si>
    <t>LaSalle</t>
  </si>
  <si>
    <t>lasalle.stewart@yahoo.com</t>
  </si>
  <si>
    <t>918 Windmill Road</t>
  </si>
  <si>
    <t>I am new to this! I hope to gain a great experience, knowledge, and education.</t>
  </si>
  <si>
    <t>Anesha McDaniel</t>
  </si>
  <si>
    <t>Anna</t>
  </si>
  <si>
    <t>Gordon</t>
  </si>
  <si>
    <t>annasemail2006@gmail.com</t>
  </si>
  <si>
    <t>Murrah High School</t>
  </si>
  <si>
    <t>Porsha</t>
  </si>
  <si>
    <t>porsha_gordon@yahoo.com</t>
  </si>
  <si>
    <t>6225 Waterford Drive</t>
  </si>
  <si>
    <t xml:space="preserve">My mother attended Project 500 and has always fondly described the experience as a life-changing event for her. I'm excited about the opportunity to meet and be surrounded by my peers from all across the state of Mississippi to develop self-awareness and confidence in myself and my culture. I hope to build upon test-taking strategies that I have employed this year to perform better on my ACT/SAT and strengthen my experiences with dynamic educators and students who look like me. </t>
  </si>
  <si>
    <t>I was selected to participate in a semester-long coding program sponsored by Google called CODENext. I've learned and collaborated with teens across the United States this semester to invent problem-solving applications that benefit the lives of others. I am also enrolled in the APAC Visual Arts program at Murah High School and have been since the 5th grade.</t>
  </si>
  <si>
    <t xml:space="preserve">Unity Christian Academy </t>
  </si>
  <si>
    <t>Leland</t>
  </si>
  <si>
    <t xml:space="preserve">Stewart </t>
  </si>
  <si>
    <t xml:space="preserve">918 Windmill Road </t>
  </si>
  <si>
    <t>I’m new at this! I’m hoping to for a new experience, new knowledge, and educational information.</t>
  </si>
  <si>
    <t>Aneshia McDaniel</t>
  </si>
  <si>
    <t>Raymond</t>
  </si>
  <si>
    <t>raymondchaseportis@gmail.com</t>
  </si>
  <si>
    <t>I have never been away from home by myself and would like to gain the camper experience. I also would love to learn about new STEM and meet new people.</t>
  </si>
  <si>
    <t>I was selected for Google CodeNext where I get to create coding projects. I also have a published article in a Mississippi Parents and Kids Magazine. I have placed in the top 2  for the State 4-H Oratorical contest for the last three years.</t>
  </si>
  <si>
    <t>Keely</t>
  </si>
  <si>
    <t>tashondaw4@gmail.com</t>
  </si>
  <si>
    <t xml:space="preserve">Tashonda </t>
  </si>
  <si>
    <t>87 sweetgum lane</t>
  </si>
  <si>
    <t>I would like to gain leadership skills and I enjoy new experiences that will help me to grow academically and personally.</t>
  </si>
  <si>
    <t>Attended the 2018 Stem Alumni Program at Emory University. Attened the I AM GIRL enrichment Program at MSU. I've been an Honor Roll student since Kindergarten. Placed several times in school Science and Reading Fairs. Second chair Alto Sax in the CHS Band.</t>
  </si>
  <si>
    <t xml:space="preserve">My mother is an MUW alumni. B.A. in Psychology. </t>
  </si>
  <si>
    <t>Mary Rush/ Columbus High School</t>
  </si>
  <si>
    <t xml:space="preserve">Adreonna </t>
  </si>
  <si>
    <t>Cyrus</t>
  </si>
  <si>
    <t>Adreonnacyrus@gmail.com</t>
  </si>
  <si>
    <t xml:space="preserve">Samaria </t>
  </si>
  <si>
    <t xml:space="preserve">Cyrus </t>
  </si>
  <si>
    <t>samariacyrus@gmail.com</t>
  </si>
  <si>
    <t>25 Shadow Ridge Dr</t>
  </si>
  <si>
    <t>I hope to gain insight about more career choices and more information about the school</t>
  </si>
  <si>
    <t xml:space="preserve">I have been a girlscout for 8 years. I have been a percussionist in Oak Grove bands for 4 years now and I know how to play several instruments. I obtained a perfect score on my state test in math in 7th grade. I was also apart of a Robotics club for 2 years and placed in several competitions. </t>
  </si>
  <si>
    <t>Makarios</t>
  </si>
  <si>
    <t>Clotman</t>
  </si>
  <si>
    <t>001255696@clevelandmssd.org</t>
  </si>
  <si>
    <t xml:space="preserve">Cleveland School district </t>
  </si>
  <si>
    <t>Genette</t>
  </si>
  <si>
    <t>clotmangenette@gmail.com</t>
  </si>
  <si>
    <t xml:space="preserve">1004 Mayhow Street </t>
  </si>
  <si>
    <t xml:space="preserve">I would really appreciate if I could get the experience of being in this program. I would love the experience of going to another school’s program and learning in a broader sense. I want to explore more career options and learn about some that I think I won’t be interested in. </t>
  </si>
  <si>
    <t xml:space="preserve">Taylor </t>
  </si>
  <si>
    <t>tayloralexis745@gmail.com</t>
  </si>
  <si>
    <t xml:space="preserve">Ridgeland High School </t>
  </si>
  <si>
    <t xml:space="preserve">Madison County Schools </t>
  </si>
  <si>
    <t>embrandon45@gmail.com</t>
  </si>
  <si>
    <t>337 Red Eagle Circle</t>
  </si>
  <si>
    <t>I believe that attending the AAYME Camp will give me the opportunity to learn about different careers and college opportunities. This camp will allow me to gain knowledge about about taking the ACT and SAT in preparation to apply for academic scholarships and acceptance into colleges and universities. My growth in this program will increase my personal and professional skills to develop into a successful college student and professional in the near future.</t>
  </si>
  <si>
    <t>Beta Club, Student Council Representative, Kindness Club, MS Allstate Honor Choir Representative, Merit Math Award, Honor Roll, President’s Education Award, &amp; Citizenship Award</t>
  </si>
  <si>
    <t>LaCayla</t>
  </si>
  <si>
    <t>Thaggard</t>
  </si>
  <si>
    <t>lacayla2006@icloud.com</t>
  </si>
  <si>
    <t xml:space="preserve">Ridgeland High school </t>
  </si>
  <si>
    <t>Madison county</t>
  </si>
  <si>
    <t>LaDawn</t>
  </si>
  <si>
    <t>Kelly</t>
  </si>
  <si>
    <t>jminor02@yahoo.com</t>
  </si>
  <si>
    <t>323 Longmeadow dr</t>
  </si>
  <si>
    <t xml:space="preserve">Ridgeland </t>
  </si>
  <si>
    <t xml:space="preserve">I would like to attend this camp to learn more about different scholarships, to experience a college campus and to get more help with ACT test prep </t>
  </si>
  <si>
    <t xml:space="preserve">I am very eager to attend and get this college campus experience. </t>
  </si>
  <si>
    <t xml:space="preserve">Camron </t>
  </si>
  <si>
    <t>martinshaneika5@gmail.com</t>
  </si>
  <si>
    <t xml:space="preserve">Shaneika </t>
  </si>
  <si>
    <t>Martin</t>
  </si>
  <si>
    <t xml:space="preserve">212 Constance lane </t>
  </si>
  <si>
    <t>Apt 3</t>
  </si>
  <si>
    <t>I want to attend the AAYME because I need the exposure. As a young African American male we do not have as many opportunities as other races to be exposed to programs that will help better us for the our future. I understand that your environment shapes you and exposes you depending on what atmosphere you’re in and so I want to be surrounded by things and people that will expose me to information that will help me be successful. Where I’m from you don’t get many opportunities to participate in things that will evolve you so this opportunity is something that I want to take advantage of.</t>
  </si>
  <si>
    <t>I won the spelling bee in 7th and 8th grade middle school. I am a team player and love to work with younger kids. I also play drums at church and I am active on the youth ministry.</t>
  </si>
  <si>
    <t xml:space="preserve">Trenton </t>
  </si>
  <si>
    <t>andreamariesmith82@gmail.com</t>
  </si>
  <si>
    <t>Greenwood Middle School</t>
  </si>
  <si>
    <t>1201 Thomas Street</t>
  </si>
  <si>
    <t xml:space="preserve">I want to attend AAYME Camp so I can explore my interest in mathematics and science. </t>
  </si>
  <si>
    <t xml:space="preserve">I have always been one of the top students in all of my math and science classes from pre kindergarten until now. </t>
  </si>
  <si>
    <t>Fair</t>
  </si>
  <si>
    <t>Hernando Middle School</t>
  </si>
  <si>
    <t>Shaquita</t>
  </si>
  <si>
    <t>Lathon</t>
  </si>
  <si>
    <t>shaquitalathon@gmail.com</t>
  </si>
  <si>
    <t>255 Magnolia Gardens Dr</t>
  </si>
  <si>
    <t>Hernando</t>
  </si>
  <si>
    <t xml:space="preserve">To prepare better and be successful in high school and college. </t>
  </si>
  <si>
    <t xml:space="preserve">Jeremy </t>
  </si>
  <si>
    <t xml:space="preserve">Matthews </t>
  </si>
  <si>
    <t>jeremymatthews946@yahoo.com</t>
  </si>
  <si>
    <t xml:space="preserve">Germantown Middle School </t>
  </si>
  <si>
    <t>Audrey</t>
  </si>
  <si>
    <t>acmatt2@yahoo.com</t>
  </si>
  <si>
    <t xml:space="preserve">111 Millhouse Drive </t>
  </si>
  <si>
    <t xml:space="preserve">I look forward to learning about the opportunities for scholarships, academic and social activities that are available to me and meeting other students and administrators who are smart and professional where we can learn from one another. </t>
  </si>
  <si>
    <t xml:space="preserve">I am very hard on myself as I strive for the best and nothing less. Anything I do, I put forth my best effort. I am a straight “A” student despite the pandemic we are facing. It’s been challenging, but I am determined to excel. My teachers all love me and consider me to be a leader.  I am an athlete also. I’ve played football since I was six years old and was in a leader position every season. </t>
  </si>
  <si>
    <t>Madelyn</t>
  </si>
  <si>
    <t>Collins</t>
  </si>
  <si>
    <t>madelyncollins83@gmail.com</t>
  </si>
  <si>
    <t>ReImagine Prep</t>
  </si>
  <si>
    <t>Keneshia</t>
  </si>
  <si>
    <t>anderson_keneshia@hotmail.com</t>
  </si>
  <si>
    <t xml:space="preserve">1014 Spring Lake Boulevard </t>
  </si>
  <si>
    <t>To level up my skills in math and science as I enter high school.  I’d like to have this to boost my confidence.</t>
  </si>
  <si>
    <t xml:space="preserve">Brayden </t>
  </si>
  <si>
    <t xml:space="preserve">West Lowndes </t>
  </si>
  <si>
    <t>kimroshea@gmail.com</t>
  </si>
  <si>
    <t xml:space="preserve">344 School st </t>
  </si>
  <si>
    <t xml:space="preserve">I hope to learn new subjects and get to know peers that have similar interests as me. I am looking forward to this camp experience. </t>
  </si>
  <si>
    <t xml:space="preserve">I am currently very interested in engineering and coding. I plan to use my talents in engineering to improve people’s daily lives. </t>
  </si>
  <si>
    <t>Malachi</t>
  </si>
  <si>
    <t>Boles</t>
  </si>
  <si>
    <t>aboles@ppsinfo.net</t>
  </si>
  <si>
    <t>Lafayette Middle School</t>
  </si>
  <si>
    <t>Angel</t>
  </si>
  <si>
    <t>140 County Road 433</t>
  </si>
  <si>
    <t>Thaxton</t>
  </si>
  <si>
    <t xml:space="preserve">I hear my mom talk about her health issues a lot and how the world needs more Black Doctors and I want to become one. I think this will be a great opportunity for me to learn as well as grow academically. Grey's Anatomy helped me with this decision too. </t>
  </si>
  <si>
    <t xml:space="preserve">I have been on the honor for 2 years straight, I have been selected Student of the month multiple times over the past few years. I ran for student council even though I did not win it was a fun experience trying to get votes.   </t>
  </si>
  <si>
    <t>Macy Worthem-Woods</t>
  </si>
  <si>
    <t xml:space="preserve">Heritage Academy </t>
  </si>
  <si>
    <t>3300 W Lindsey Ferry Rd</t>
  </si>
  <si>
    <t xml:space="preserve">To meet like minded peers and experience new things in math and science. </t>
  </si>
  <si>
    <t xml:space="preserve">Junior Beta Club Honor Society </t>
  </si>
  <si>
    <t>To meet like minded peers and experience new things in math and science.</t>
  </si>
  <si>
    <t xml:space="preserve">Gabrielle </t>
  </si>
  <si>
    <t xml:space="preserve">Robinson </t>
  </si>
  <si>
    <t>gabriellerobinson044@gmail.com</t>
  </si>
  <si>
    <t xml:space="preserve">Hazlehurst High School </t>
  </si>
  <si>
    <t xml:space="preserve">Hazlehurst City School District </t>
  </si>
  <si>
    <t>Amos</t>
  </si>
  <si>
    <t>kimngabbi05@yahoo.com</t>
  </si>
  <si>
    <t xml:space="preserve">118 South Drive </t>
  </si>
  <si>
    <t>P.O. Box 105</t>
  </si>
  <si>
    <t xml:space="preserve">Hazlehurst </t>
  </si>
  <si>
    <t>I want to attend the AAYME Camp because I want to learn different things with science and math throughout my school career. I am also hoping to learn different techniques that will challenge me more in the classroom.</t>
  </si>
  <si>
    <t xml:space="preserve">Girl Scout Troop 5012 Received my Silver Award &amp; now currently working on my gold award. Principal Honor Roll Scholar  HHS Cheerleader  Youth Mayor Council SGA (Student Government Association) </t>
  </si>
  <si>
    <t>I am really trying to go further in life &amp; not just settle for anything when it comes to my academic achievements.</t>
  </si>
  <si>
    <t xml:space="preserve">Renea </t>
  </si>
  <si>
    <t>Causey</t>
  </si>
  <si>
    <t>thomascausey37@yahoo.com</t>
  </si>
  <si>
    <t>PCS</t>
  </si>
  <si>
    <t xml:space="preserve">Forrest </t>
  </si>
  <si>
    <t>4602 Oakforrest Drive</t>
  </si>
  <si>
    <t xml:space="preserve">I believe this would be a great opportunity to broaden my horizons.  I love math and this camp would help me associate with other mathematicians my age and older.  I expect to leave more confident and knowledgeable in a number of areas.  </t>
  </si>
  <si>
    <t>Faith</t>
  </si>
  <si>
    <t>Word</t>
  </si>
  <si>
    <t>New hope</t>
  </si>
  <si>
    <t>Lowdnes</t>
  </si>
  <si>
    <t>Patricia</t>
  </si>
  <si>
    <t>patgword67@yahoo.com</t>
  </si>
  <si>
    <t>119 Stella lane</t>
  </si>
  <si>
    <t>Steens</t>
  </si>
  <si>
    <t>Learn more, gain more, become a better person as a whole</t>
  </si>
  <si>
    <t>Anisha</t>
  </si>
  <si>
    <t>Nash</t>
  </si>
  <si>
    <t>a_nash1984@icloud.com</t>
  </si>
  <si>
    <t>2316 5th Ave S</t>
  </si>
  <si>
    <t>I want to gain knowledge from being around other students and being on a college campus.</t>
  </si>
  <si>
    <t>Owens</t>
  </si>
  <si>
    <t>areed81@gmail.com</t>
  </si>
  <si>
    <t>Alecia</t>
  </si>
  <si>
    <t>Reed-Owens</t>
  </si>
  <si>
    <t>109 Wayfield Cove</t>
  </si>
  <si>
    <t>I want to attend the AAYME camp to be surrounded by classmates that look more like me and to get stronger in my grades. I know I can do better. I just feel like I am drowning sometimes at my school because I am a black kid in a mostly white school. Also, my grades suffered at the beginning of the year because I was a virtual student because of the pandemic. I think this program will help me a lot.</t>
  </si>
  <si>
    <t>One talent that people often say I have is my ability to site history facts. I love reading and learning.</t>
  </si>
  <si>
    <t>This past year has really taught me to appreciate school. I am more focused on my grades and would love the opportunity to participate in this program. I have four younger brothers that look up to me so this program will definitely help me in the big brother role.</t>
  </si>
  <si>
    <t>Hope</t>
  </si>
  <si>
    <t>achandler245@yahoo.com</t>
  </si>
  <si>
    <t xml:space="preserve">New Hope Middle </t>
  </si>
  <si>
    <t xml:space="preserve">Alquana </t>
  </si>
  <si>
    <t xml:space="preserve">380 Eulie Drive </t>
  </si>
  <si>
    <t xml:space="preserve">Camp AAYME will give me an opportunity to interact with other young African American Females while obtaining valuable skills to apply towards achieving my current and future goals. </t>
  </si>
  <si>
    <t xml:space="preserve">*A/B Honor Roll  *Most outstanding 3-point shooter </t>
  </si>
  <si>
    <t xml:space="preserve">There are two roles I actively carry; youth usher and choir member. Due to Covid-19, my church has been closed for one year and I have missed participating in these duties. </t>
  </si>
  <si>
    <t xml:space="preserve">Thank you! </t>
  </si>
  <si>
    <t>Madelyn "Maddie"</t>
  </si>
  <si>
    <t xml:space="preserve">Reed </t>
  </si>
  <si>
    <t xml:space="preserve">Dixie Attendance Center </t>
  </si>
  <si>
    <t xml:space="preserve">Forrest County School District </t>
  </si>
  <si>
    <t xml:space="preserve">Vickie </t>
  </si>
  <si>
    <t>vickie.reed@usm.edu</t>
  </si>
  <si>
    <t>1117 Poplar Road</t>
  </si>
  <si>
    <t xml:space="preserve">I will be transparent in submitting this application. I am submitting it on behalf of my daughter Madelyn Reed who has dyslexia. Her grades might not be excellent, nor is she in gifted classes. However, an opportunity like this will expand her knowledge beyond the basics she is receiving through her everyday school experience. There is no true focus on STEM beyond basic math and science at Dixie Attendance Center, where Madelyn attends school. The possibilities of gaining expanded knowledge, beyond a traditional K-12 classroom setting, through an AAYME Camp experience will propel Madelyn towards planning for college before beginning high school and possibly pursuing a STEM-related profession. </t>
  </si>
  <si>
    <t>Marrion</t>
  </si>
  <si>
    <t>Longino</t>
  </si>
  <si>
    <t>longinoboys@gmail.com</t>
  </si>
  <si>
    <t>Ridgeland HS</t>
  </si>
  <si>
    <t>Madison County SD</t>
  </si>
  <si>
    <t>Dr. Angel</t>
  </si>
  <si>
    <t>aslongino@gmail.com</t>
  </si>
  <si>
    <t>340 Arbor Drive</t>
  </si>
  <si>
    <t xml:space="preserve">My family considers this a good opportunity for me. I’m still figuring out what I would like to do professionally and where I want to go college. This program seems to help with that. I also don’t want to be bored or at home for the entire summer. </t>
  </si>
  <si>
    <t xml:space="preserve">I participate in extra curricular activities and keep my grades up. I’ve been apart of student council so I have some leadership skills. </t>
  </si>
  <si>
    <t xml:space="preserve">My mom’s Soror Dominique McCraney attended this school and speaks highly of it. </t>
  </si>
  <si>
    <t>Jakyron</t>
  </si>
  <si>
    <t>Conrod</t>
  </si>
  <si>
    <t>mcclainmsa@gmail.com</t>
  </si>
  <si>
    <t xml:space="preserve">Robert L Merritt Jr High </t>
  </si>
  <si>
    <t>Monique</t>
  </si>
  <si>
    <t>McClain</t>
  </si>
  <si>
    <t>401 W Augusta St</t>
  </si>
  <si>
    <t xml:space="preserve">I would like to attend the AAYME Camp to prepare myself for future academic challenges and to experience/ learn what the program has to offer. I hope to gain more confidence and skills needed for personal and academic success. </t>
  </si>
  <si>
    <t xml:space="preserve">Superintendents and Principal’s scholar during 6th grade- Current 8th grade   </t>
  </si>
  <si>
    <t>Cedric</t>
  </si>
  <si>
    <t>Gathings</t>
  </si>
  <si>
    <t>gathingswv5@gmail.com</t>
  </si>
  <si>
    <t xml:space="preserve">422 Dickerson Lane </t>
  </si>
  <si>
    <t xml:space="preserve">I would like attend the AAYME camp to broaden my knowledge academically. I would enjoy the opportunity to meet and network with other students across the state of Mississippi. </t>
  </si>
  <si>
    <t xml:space="preserve">I am an honor roll student at Heritage Academy, currently on the football and basketball JV teams, and I play for an award winning AAU basketball team. </t>
  </si>
  <si>
    <t>Maliya</t>
  </si>
  <si>
    <t>nnburnstiffany@yahoo.com</t>
  </si>
  <si>
    <t xml:space="preserve">2422 Prosperity Street </t>
  </si>
  <si>
    <t>I want to attend Math Camp, because Math is my favorite subject.What I want to gain is new Math skills that I know nothing about. So I can use these new skills.</t>
  </si>
  <si>
    <t>National Junior Honor Society, A and B Honor Roll, All A’s Honor Roll, Girl Scout Bronze Award, I am currently working towards my Silver Award. I’ve received the Math and Science Award as well.</t>
  </si>
  <si>
    <t>I’m a Cheerleader and I run track. I participate in Community Service throughout the school year as a Girl Scout Leader.</t>
  </si>
  <si>
    <t>When will I know if I am accepted? Where are you located?</t>
  </si>
  <si>
    <t xml:space="preserve">Adrienne </t>
  </si>
  <si>
    <t>adriennecoleman2006@icloud.com</t>
  </si>
  <si>
    <t>Gladlys</t>
  </si>
  <si>
    <t>Berry</t>
  </si>
  <si>
    <t>gladysjberry@yahoo.com</t>
  </si>
  <si>
    <t xml:space="preserve">211 Spanish oak dr. </t>
  </si>
  <si>
    <t xml:space="preserve">I want to attend this camp to enhance my self awareness and build my confidence. I also want to build my social skills and leadership skills that will prepare me for my future and college. </t>
  </si>
  <si>
    <t xml:space="preserve">AB Honor Roll Student  STEM </t>
  </si>
  <si>
    <t>I am a natural introvert and I am trying to find things to do to interact with people more.</t>
  </si>
  <si>
    <t>Mason</t>
  </si>
  <si>
    <t xml:space="preserve">Forrest Count </t>
  </si>
  <si>
    <t>Vickie</t>
  </si>
  <si>
    <t>Reed</t>
  </si>
  <si>
    <t>I will be transparent in submitting this application. I am submitting it on behalf of my son Mason Reed who has profound dyslexia. His grades are not excellent. He has struggled in school. Depending on the subject, he performed below average (i.e., reading). He will never love to read but has shown interest in math, architecture, and drafting. Mason's academic standing does not result from a lack of hard work as a student or a lack of intellectual aptitude. Although he's had his share of challenges, he has persisted through his disability and will transition from 7th grade to 9th grade during the 2021-22 academic year. It is understood that AAYME is designed for academically-inclined students. However, an opportunity to attend your AAYME Camp could be life-changing for a young black man who has struggled academically due to a learning disability.</t>
  </si>
  <si>
    <t xml:space="preserve">If required, I can provide the proper documentation regarding Mason's learning disability. </t>
  </si>
  <si>
    <t>Miggins</t>
  </si>
  <si>
    <t>calebmiggins2006@gmail.com</t>
  </si>
  <si>
    <t>Madison County Schools</t>
  </si>
  <si>
    <t>Kenitra</t>
  </si>
  <si>
    <t>migginsk27@outlook.com</t>
  </si>
  <si>
    <t>208 Beaver Creek Drive</t>
  </si>
  <si>
    <t xml:space="preserve">I think this will be an excellent opportunity to gain additional knowledge and view point from others.  This year I am a virtual learning due to COVID and I think this camp will help me to develop more collaborative skills by working with others that are not from my immediate area.  </t>
  </si>
  <si>
    <t xml:space="preserve">This past year I have learned that there are more than one way to do things and accomplish the same goal.  I knew this in the past but experiencing the pandemic has taught me that you have to be versatile. I think that I would benefit from the experience of other and I think that I could also add meaning insight that may help someone that I may come in contact with.   </t>
  </si>
  <si>
    <t xml:space="preserve">Will COVID testing be required for students accepted into the program?   </t>
  </si>
  <si>
    <t>Lauryn</t>
  </si>
  <si>
    <t>Billie</t>
  </si>
  <si>
    <t>billie_smith@att.net</t>
  </si>
  <si>
    <t>1236 East Tibbee Road</t>
  </si>
  <si>
    <t>I am interested in STEM education. I have participated in Engineering Program at MSU in the past. I want to continue to explore the differents areas.</t>
  </si>
  <si>
    <t>Marie Rush</t>
  </si>
  <si>
    <t xml:space="preserve">Jalayhia </t>
  </si>
  <si>
    <t>McGee</t>
  </si>
  <si>
    <t>1247484@students.lowndes.k12.ms.us</t>
  </si>
  <si>
    <t>Cheryl</t>
  </si>
  <si>
    <t>Lucious</t>
  </si>
  <si>
    <t>cheryl.lucious@lowndes.k12.ms.us</t>
  </si>
  <si>
    <t>North Court Drive</t>
  </si>
  <si>
    <t>I want to attend AAYME because I want a higher chance at achieving my future goals. I also want a better learning experience.</t>
  </si>
  <si>
    <t xml:space="preserve">I am a beta club member I am taking AP classes I am a band member I am right now consider a TA </t>
  </si>
  <si>
    <t xml:space="preserve">Vontrell </t>
  </si>
  <si>
    <t>vtrellstewart@gmail.com</t>
  </si>
  <si>
    <t>Reimagine Prep</t>
  </si>
  <si>
    <t xml:space="preserve">3624 Valley Road </t>
  </si>
  <si>
    <t xml:space="preserve">I’m looking to take my ACT sometime this year, but I haven’t even begun to study or even know where I should start. I really want to go to college once I’m done with high school and by learning how to look for scholarships to cover my cost of school would help. </t>
  </si>
  <si>
    <t xml:space="preserve">Honor Roll since I have been at reimagine prep and I also received an award for being in track. </t>
  </si>
  <si>
    <t xml:space="preserve">I thought I was really good at math, because I’m always having As and abs when I receive my report card for math. However, when I applied for Jackson Prep I learned that I’m not as smart in math. At this camp I’m hoping to gain skills that would better assist me with having knowledge in math. Math is my favorite subject next to history. </t>
  </si>
  <si>
    <t>Alexandria</t>
  </si>
  <si>
    <t>Magee</t>
  </si>
  <si>
    <t>jdjtwin@yahoo.com</t>
  </si>
  <si>
    <t>446 Dickerson Lane</t>
  </si>
  <si>
    <t xml:space="preserve">I would like to attend AAYME Camp because I feel like it would be great opportunity. I hope to gain leadership skills as an African American growing up in this generation, being with other young people who have the same mindset as me, and to have fun. </t>
  </si>
  <si>
    <t xml:space="preserve">I am ranked #1 out of all the 8th grade students in my school. I am president of my ITS troupe (International Thespian Society) and have won many awards for my talent in performing arts. I am starting lineup on my basketball team. I have been playing tennis for 5+ years. I was in a gifted program from 2nd grade to 6th grade. I won the presidential debate at my school's mock election. </t>
  </si>
  <si>
    <t xml:space="preserve">I'm an overachiever, hard worker, social, responsible, respectful young lady. Whenever I put my mind to something, I do it. I really like meeting new people, especially if they want to achieve in life just like me. </t>
  </si>
  <si>
    <t xml:space="preserve">David </t>
  </si>
  <si>
    <t>Sanderstone Prepatory Homeschool</t>
  </si>
  <si>
    <t>Tekla</t>
  </si>
  <si>
    <t>teklasanders@gmail.com</t>
  </si>
  <si>
    <t>106 KNOLLWOOD LANE</t>
  </si>
  <si>
    <t>CLINTON</t>
  </si>
  <si>
    <t xml:space="preserve">The AAYME camp will be a wonderful, beneficial and new experience for me. I am a homeschooled student with an interest in engineering. I am looking for ways to gain more exposure to the field. I enjoy putting things together and taking them apart. I'm usually the go to guy in my family when it comes to electronics. Being able to participate in this experience will allow me to learn things I don't know and allow me to establish lasting friendships a connect me with people who could serve as valuable mentors throughout my high school years and beyond. </t>
  </si>
  <si>
    <t>In addition to maintaining good grades, I am register for and currently pursuing the Congressional Youth Award. This award has 4 pillars and requires each applicant to obtain hundreds of hours of community service, professional development activities, physical activity, and exposure and exploration of new opportunities. I volunteer every week for local food pantry, and am a star basketball player in our homeschool association with 20 teams. My team, The Jackson Counselors, is the 16u championship title holder for this year. I am also active in my in my church youth group and sing in the youth choir.</t>
  </si>
  <si>
    <t>I am respectful of authority and considerate of others. I would enjoy being apart of this camp.</t>
  </si>
  <si>
    <t>Glen Robinson- Bolton Edward's Elementary</t>
  </si>
  <si>
    <t>Grant</t>
  </si>
  <si>
    <t xml:space="preserve">Newman </t>
  </si>
  <si>
    <t>Katetra</t>
  </si>
  <si>
    <t>Newman</t>
  </si>
  <si>
    <t>utilitycontractors@yahoo.com</t>
  </si>
  <si>
    <t xml:space="preserve">109 Bradshaw Crossing </t>
  </si>
  <si>
    <t>Canton</t>
  </si>
  <si>
    <t xml:space="preserve">I believe attending this camp will enrich my educational opportunities and help develop opportunities as I move into high school.   My dad attended MSMS and I see this as an opportunity for me to potentially do so as well. </t>
  </si>
  <si>
    <t xml:space="preserve">I was unanimously selected as Mr. Germantown this year. I am active in sports and have been active in extra curricular activities such as year book club. </t>
  </si>
  <si>
    <t>Montavis</t>
  </si>
  <si>
    <t>Mendenhall Junior High</t>
  </si>
  <si>
    <t>Simpson County</t>
  </si>
  <si>
    <t>Taniea</t>
  </si>
  <si>
    <t>tanieawilliams87@gmail.com</t>
  </si>
  <si>
    <t>335 Magnum Avenue</t>
  </si>
  <si>
    <t>Apt 11</t>
  </si>
  <si>
    <t>Mendenhall</t>
  </si>
  <si>
    <t>My son is very nonchalant and I'm hoping he could learn and understand that life is serious and to follow thru with being the leader he is and pulling his grades back up to where they used to be</t>
  </si>
  <si>
    <t>Play football, baseball and basketball</t>
  </si>
  <si>
    <t>Premature baby, born at 26 1/2</t>
  </si>
  <si>
    <t>Kelvin</t>
  </si>
  <si>
    <t>Pool</t>
  </si>
  <si>
    <t>kelvinpool35@gmail.com</t>
  </si>
  <si>
    <t>Humphrey County High School</t>
  </si>
  <si>
    <t>Humphrey County Scholastic School District</t>
  </si>
  <si>
    <t>Amber</t>
  </si>
  <si>
    <t>Daniels</t>
  </si>
  <si>
    <t>missvalley17@gmail.com</t>
  </si>
  <si>
    <t>409 Eisenhower Street</t>
  </si>
  <si>
    <t xml:space="preserve">I want to attend the AAYME Camp because I believe it will be a valuable educational experience. My hope is to gain knowledge and social experience. This camp will prepare me for higher education and careers. The time spent at this camp will most likely be a vital part of my future success. I trust that this camp and its instructors are fully capable of giving me the tools to realize my potential. </t>
  </si>
  <si>
    <t xml:space="preserve">I have been in the Beta Club since the 4th grade. I have multiple awards for principal and superintendent scholars in school. I have a decent singing ability and have been in my school and church choir. </t>
  </si>
  <si>
    <t>I am prepared to work as hard as I can to achieve my dreams.</t>
  </si>
  <si>
    <t>Sandrianna</t>
  </si>
  <si>
    <t>sandrianna06@icloud.com</t>
  </si>
  <si>
    <t>Byhalia High School</t>
  </si>
  <si>
    <t xml:space="preserve">Sanchez </t>
  </si>
  <si>
    <t>Sanchezanthony2340@gmail.com</t>
  </si>
  <si>
    <t>2340 Church St. Byhalia MS.</t>
  </si>
  <si>
    <t>Marshall County</t>
  </si>
  <si>
    <t>I want to attend the AAYME, because I want experience a structured opportunity for myself to grow. And it is a unique venue for growth, allowing myself to become independent and self-confident, while socializing and making new friends, and even learning new skills.</t>
  </si>
  <si>
    <t xml:space="preserve">I was a cheer captain for two years in middle school. I have got awards for citizenship and leadership. And I have been on honor roll and principal list as well. </t>
  </si>
  <si>
    <t xml:space="preserve">I had surgery on my left side, which was very uncommon my parents really couldn’t figure out what was wrong. I got spleen removed bc it wasn’t attached to my blood vessels and I couldn’t come to school of course and I had to struggle to get my work done but a friend got my work for me and my grades went up high, my friend would pick my work up and drop it off. And I was so happy that I could have my grades looking excellent. I just want to experience the great opportunity so I can grow more. </t>
  </si>
  <si>
    <t xml:space="preserve">Byhalia High School </t>
  </si>
  <si>
    <t xml:space="preserve">Calvert </t>
  </si>
  <si>
    <t>brancam3@outlook.com</t>
  </si>
  <si>
    <t xml:space="preserve">Northwest Rankin School District </t>
  </si>
  <si>
    <t xml:space="preserve">Sandra </t>
  </si>
  <si>
    <t>whitleyrn@aol.com</t>
  </si>
  <si>
    <t xml:space="preserve">600 Mitchell Cove </t>
  </si>
  <si>
    <t xml:space="preserve">I would like to attend the AAYME camp because I feel it would be a good opportunity for me, as an African American male, to have an opportunity to learn about college/career opportunities. I feel this will also help me learn and develop leadership skills needed while in high school and college. It is always good to be around other people my age from other schools and areas across the state who may be able to share ideas that have helped them. </t>
  </si>
  <si>
    <t xml:space="preserve">I’m actively enrolled in JROTC and have enrolled for the 2021/22 year. I have actively participated in several community service projects including canned food drive and toiletry distribution for the homeless of Hinds County. I have received a community service rank for JROTC and I am certified in CPR and First Aid. </t>
  </si>
  <si>
    <t xml:space="preserve">My career path goal is to graduate from high school and attend college in the field of business. It is also a goal to one day build more shelters for the homeless to get them off the streets and help them find ways to take care of themselves and their families. </t>
  </si>
  <si>
    <t>Sydney</t>
  </si>
  <si>
    <t>HORTON</t>
  </si>
  <si>
    <t xml:space="preserve">Jackson Academy </t>
  </si>
  <si>
    <t xml:space="preserve">Monifa </t>
  </si>
  <si>
    <t>Beal</t>
  </si>
  <si>
    <t>mbealnp@gmail.com</t>
  </si>
  <si>
    <t xml:space="preserve">106 dunton hill lane </t>
  </si>
  <si>
    <t xml:space="preserve">I want to attend the camp because  academically  I have been struggling  with my grades and I want to make me proud of better grades . I can do it but i just need the opportunity  to strengthen the areas  where i am weak. I want the best for my education any every opportunity  to advance  my educational  experiences. I am going to the 9th grade and i want to start  off on a good note and be on top and be able to use this camp to be in charge of my education. </t>
  </si>
  <si>
    <t>I am currently a 6 year member  of Girl Scouts, I  currently  serve as a Cadet  And  I have been awarded the Bronze Award. And I am currently a volunteer for my middle school student council. I am also a 2 year color guard member in the band, 4 year Dancer with Judah School of performing arts.</t>
  </si>
  <si>
    <t>autumnvns34@gmail.com</t>
  </si>
  <si>
    <t>Monroe County</t>
  </si>
  <si>
    <t>I would like to attend AAYME because I think it would be a great learning experience, and I would hope to gain more information and knowledge from this experience.</t>
  </si>
  <si>
    <t>Ms. Shanika Mckinney at Belle-Shivers Middle School</t>
  </si>
  <si>
    <t>Zoie</t>
  </si>
  <si>
    <t>tracybevill@rocketmail.com</t>
  </si>
  <si>
    <t>AJHS</t>
  </si>
  <si>
    <t>Starkville Oktibbeha</t>
  </si>
  <si>
    <t>Tracy</t>
  </si>
  <si>
    <t>Bevilk</t>
  </si>
  <si>
    <t>416 Hancock Circle</t>
  </si>
  <si>
    <t>I am entering 9th grade and I feel as if its time to branch out in order to be successful.</t>
  </si>
  <si>
    <t>Junior Thespian Cheerleader Junior National Honor Society</t>
  </si>
  <si>
    <t>Alana</t>
  </si>
  <si>
    <t>Valadez</t>
  </si>
  <si>
    <t>alanamaria1021@gmail.com</t>
  </si>
  <si>
    <t>Marquita</t>
  </si>
  <si>
    <t>mvaladez1209@gmail.com</t>
  </si>
  <si>
    <t>5720 Lancaster Dr</t>
  </si>
  <si>
    <t>As a young black female it is important to have a solid foundation in financial literacy.  I just want to get a head start.</t>
  </si>
  <si>
    <t xml:space="preserve">Currently I’m in honors English and Math I will be in all honors classes next year. I’m in the band I play the alto saxophone. I volunteer weekly reading to children at the elementary school. </t>
  </si>
  <si>
    <t>Makiya</t>
  </si>
  <si>
    <t>Holliness</t>
  </si>
  <si>
    <t xml:space="preserve">Columbus High School </t>
  </si>
  <si>
    <t xml:space="preserve">Columbus Municipal </t>
  </si>
  <si>
    <t xml:space="preserve">Tenise </t>
  </si>
  <si>
    <t>niecy_01@hotmail.com</t>
  </si>
  <si>
    <t>1002 2nd St S</t>
  </si>
  <si>
    <t>I believe that AAYME will be a great opportunity for me to learn and become more aware of the college experience as  well as learn more about different careers. I am always willing to learn new things, and I feel this camp will be a great experience for me. I am also hoping to learn more and enhance my leadership and team building skills.</t>
  </si>
  <si>
    <t>I am a member of National Junior Honor Society</t>
  </si>
  <si>
    <t>I am a member of Columbus High Tennis Team</t>
  </si>
  <si>
    <t>Kaley</t>
  </si>
  <si>
    <t>its.kac_123@icloud.com</t>
  </si>
  <si>
    <t>Kenisha</t>
  </si>
  <si>
    <t>keewee196@gmail.com</t>
  </si>
  <si>
    <t>427 Springdale Drive</t>
  </si>
  <si>
    <t>I would like to attend this camp to improve my leadership skills. I also would like to expand my career opportunities for the future, and meet new people.</t>
  </si>
  <si>
    <t>- 1 received 1st place in a MS Stock Market writing competition  -I attended a Leadership conference in Washington DC -I received superior in the stage manager category at the International Thespian Festival  - I rank #12 of 225 out of my class</t>
  </si>
  <si>
    <t>I work well with people and I have great leadership skills.</t>
  </si>
  <si>
    <t>Brittany Black/West Lowndes Elementary School</t>
  </si>
  <si>
    <t>Samauri</t>
  </si>
  <si>
    <t>Denman Junior High</t>
  </si>
  <si>
    <t>McComb</t>
  </si>
  <si>
    <t>Ariel</t>
  </si>
  <si>
    <t>Bates</t>
  </si>
  <si>
    <t>601 Lawrence Ave</t>
  </si>
  <si>
    <t>Summit</t>
  </si>
  <si>
    <t xml:space="preserve">I would like a chance to learn and be pushed to grow. I’ve never done anything like this but I know that I want to get out of my town and do something more with my life. I have improved my grades this year and will continue working hard. </t>
  </si>
  <si>
    <t>I participate in volleyball this year. Last year I was selected as a class representative and recognized at homecoming for my leadership and being a role model in 6th grade.</t>
  </si>
  <si>
    <t>I am the oldest child and have three younger brothers. I want to be an example that we can do great things. I really want to go to college and maybe this can help me.</t>
  </si>
  <si>
    <t>I would really like to attend. This would be my first time on a college campus and I think that it would help me.  Parent response: Samauri is a wonderful child with no behavioral issues. I think that it is one thing to tell her about what opportunities out there and another thing to show her. This gives me the chance to support her in seeing that there is so much available out there. Thank you for considering her application.</t>
  </si>
  <si>
    <t>Veazy</t>
  </si>
  <si>
    <t>m4melody@hotmail.com</t>
  </si>
  <si>
    <t>Terry High Scool</t>
  </si>
  <si>
    <t>2890 Jones Loop Road</t>
  </si>
  <si>
    <t xml:space="preserve">As I think about who I am, where I came from and my environment, it reminds me that I can be or do anything if I put my mind to it. That is something my Aunt often tells me. Which in my case is good advice and very true. These words of encouragement and knowing the difference between right and wrong holds me to a higher standard and personal accountability. Because of this, I push through my circumstances. I have to be responsible for my actions and lead by example. As a leader, I have to be accountable to my team and the tasks assigned. I have to own it. My actions have to reflect my personal accountability as a leader. This means setting the example and the bar of expectations.  As a past camper at MSMS, I know that I can do or be anything if I put my mind to it. The knowledge and experiences that I learned are still with me today, “Stop and smell the rosemary.” I hope to gain more knowledge, experiences and friendships. This is why I want to attend MSMS summer enrichment camp. </t>
  </si>
  <si>
    <t>I am currently taking piano lessons and have been cast in an upcoming play at my high school. I am also trying out for the high school volleyball team.</t>
  </si>
  <si>
    <t>Last summer I participated in the MSU Bagley College of Engineering Academy virtual camp. I designed a working robot. It was a lot of fun!</t>
  </si>
  <si>
    <t>Adrine Williams</t>
  </si>
  <si>
    <t xml:space="preserve">Dakota </t>
  </si>
  <si>
    <t>Cain</t>
  </si>
  <si>
    <t>montresiac@gmailc.om</t>
  </si>
  <si>
    <t xml:space="preserve">Montresia </t>
  </si>
  <si>
    <t>CAin</t>
  </si>
  <si>
    <t>skymonica2002@yahoo.com</t>
  </si>
  <si>
    <t>1640 Cedar Road</t>
  </si>
  <si>
    <t>Mound Bayou</t>
  </si>
  <si>
    <t xml:space="preserve">I hope to gain more knowledge of experimental scientific projects. I would like to use my strong background in math to integrate with science. I feel that more hands-on learning will help me with ACT/SAT and would be a good experience for college prep. </t>
  </si>
  <si>
    <t xml:space="preserve">I am a Superintent's List Scholar, member of the Mock Trial team, member of the highschool women's basketball team and track team. I am also a member of the archery team. I have been an honors student since kindergarten and was enrolled in STAR classes in 7th and 8th grades. </t>
  </si>
  <si>
    <t xml:space="preserve">I have gone to meetings about MSMS on the campus of Delta State University with my school couselor. I am interested in attending when I complete the 10th grade. I feel that this experience would help solidify my decision to attend. </t>
  </si>
  <si>
    <t>Channing</t>
  </si>
  <si>
    <t>channingb003@gmail.com</t>
  </si>
  <si>
    <t xml:space="preserve">Cleveland Central Middle School </t>
  </si>
  <si>
    <t>Taliah</t>
  </si>
  <si>
    <t>Brown McCoy</t>
  </si>
  <si>
    <t>taliahb@hotmail.com</t>
  </si>
  <si>
    <t xml:space="preserve">144 Noblin Road </t>
  </si>
  <si>
    <t>To develop personally and prepare for high school and beyond.</t>
  </si>
  <si>
    <t>Ashlyn</t>
  </si>
  <si>
    <t>Patterson</t>
  </si>
  <si>
    <t>krdavis29@gmail.com</t>
  </si>
  <si>
    <t>Jackson Academy</t>
  </si>
  <si>
    <t xml:space="preserve">Keisha </t>
  </si>
  <si>
    <t>368 Dewitt Ave</t>
  </si>
  <si>
    <t xml:space="preserve">To continue to excel in my academics and gain new knowledge.  </t>
  </si>
  <si>
    <t>Honors  Spelling bee 7th grade  Essay contest winner  Highest average in English 6th  Top 10 of class of 2026</t>
  </si>
  <si>
    <t xml:space="preserve">I love to be challenged! </t>
  </si>
  <si>
    <t xml:space="preserve">I would love to be accepted in your program. The overview of program appears to be intriguing and I feel it will enhance me overall (educational and socially). Thanks in advance.  </t>
  </si>
  <si>
    <t xml:space="preserve">Alaysia </t>
  </si>
  <si>
    <t xml:space="preserve">Veazy </t>
  </si>
  <si>
    <t xml:space="preserve">Midtown Charter Public School </t>
  </si>
  <si>
    <t>Latasha</t>
  </si>
  <si>
    <t>latashaveazy30@gmail.com</t>
  </si>
  <si>
    <t>260 Carmel Ave</t>
  </si>
  <si>
    <t xml:space="preserve"> Dear Sir or Madam I would like to attend MSMS because I think that it could be a great experience and also it will expose me to a lot of things I could use in life. I’ve heard so many positive things about MSMS mostly from my sister who attended in the summer of 2018. She often talks about the people she met , the activities, the classes she attended and the experience of staying on a college campus . I look forward to sharing my own experiences gained.Please consider me as a potential candidate for the MSMS summer program.</t>
  </si>
  <si>
    <t>Terrell</t>
  </si>
  <si>
    <t>mt8487@laurelschools.org</t>
  </si>
  <si>
    <t>Maria</t>
  </si>
  <si>
    <t xml:space="preserve">Townsend </t>
  </si>
  <si>
    <t>mariatownsend@rocketmail.com</t>
  </si>
  <si>
    <t>112B Maplewood Drive</t>
  </si>
  <si>
    <t xml:space="preserve">To help better my understanding with math and science. </t>
  </si>
  <si>
    <t xml:space="preserve">I have great leadership skills, and I am strong in math and in science. </t>
  </si>
  <si>
    <t>Latoya Mapp</t>
  </si>
  <si>
    <t>TerryKennedy025@gmail.com</t>
  </si>
  <si>
    <t xml:space="preserve">Amory Middle School </t>
  </si>
  <si>
    <t xml:space="preserve">Amory </t>
  </si>
  <si>
    <t xml:space="preserve">Tynisha </t>
  </si>
  <si>
    <t>Tynisha.terry@gmail.com</t>
  </si>
  <si>
    <t xml:space="preserve">30528 Old Hwy 41 </t>
  </si>
  <si>
    <t xml:space="preserve"> I would like to attend the camp to experience life on a college campus; to be challenged to excel in a healthy environment; and to meet like-minded individuals from different areas and backgrounds.  I hope to gain more insight on future opportunities available to me as well as enhance my current skills and abilities.</t>
  </si>
  <si>
    <t xml:space="preserve"> I am currently in the National Jr. Honor Society and I was nominated to attend the Junior National Young Leaders Conference in 2020. </t>
  </si>
  <si>
    <t>Mikah</t>
  </si>
  <si>
    <t xml:space="preserve">Maria </t>
  </si>
  <si>
    <t>To learn more about engineering</t>
  </si>
  <si>
    <t>I have strong leadership skills and I love science.</t>
  </si>
  <si>
    <t>Braxtyn</t>
  </si>
  <si>
    <t>geishaforrest@yahoo.com</t>
  </si>
  <si>
    <t xml:space="preserve">Cleveland School District </t>
  </si>
  <si>
    <t>Geisha</t>
  </si>
  <si>
    <t xml:space="preserve">1010 Elm Street </t>
  </si>
  <si>
    <t>This applicant submiited two forms. ENTRY 229: I would like to attend the camp for advancement purposes. I would also like to attend to meet new friends and learn more strategies to help me prepare for college. ENTRY 540: I want to attend this camp, so I can learn many new skills that will be helpful during my next four years of school.</t>
  </si>
  <si>
    <t>ENTRY 229: I am a member of National Honor Society. I am a member of Duke Scholar program. I am also a member of CCMS cheer squad &amp; softball team. ENTRY 540: I am a member of National Honor Society. I am also an 8 year honor student. I am apart of the STARR program where I am currently taking advanced classes. I am a cheerleader and a member of the Middle School softball team.</t>
  </si>
  <si>
    <t>ENTRY 229: I have great leadership skills. ENTRY 540: I enjoy meeting new friends and I also work well with groups.</t>
  </si>
  <si>
    <t>Will students be able to apply for a scholarship? If so can you all please send information to my email.</t>
  </si>
  <si>
    <t>Brionna</t>
  </si>
  <si>
    <t>brionnawilliams27@gmail.com</t>
  </si>
  <si>
    <t>Amory Middle School</t>
  </si>
  <si>
    <t>Fadeelah</t>
  </si>
  <si>
    <t>Fadeelah0@yahoo.com</t>
  </si>
  <si>
    <t>315 David St</t>
  </si>
  <si>
    <t>Amory</t>
  </si>
  <si>
    <t xml:space="preserve">To further knowledge and skills for a smooth transition to high school. </t>
  </si>
  <si>
    <t xml:space="preserve">NJHS </t>
  </si>
  <si>
    <t>Meekness</t>
  </si>
  <si>
    <t>hmeekness@gmail.com</t>
  </si>
  <si>
    <t xml:space="preserve">North Pontotoc High </t>
  </si>
  <si>
    <t xml:space="preserve">Pontotoc </t>
  </si>
  <si>
    <t>Shameka</t>
  </si>
  <si>
    <t>shamekah8467@yahoo.com</t>
  </si>
  <si>
    <t>1015 County Road 385</t>
  </si>
  <si>
    <t>Myrtle</t>
  </si>
  <si>
    <t>I am a very open minded person who is seeking to learn more knowledge.</t>
  </si>
  <si>
    <t>trinitytunstall3@gmail.com</t>
  </si>
  <si>
    <t xml:space="preserve">Byhalia Middle School </t>
  </si>
  <si>
    <t xml:space="preserve">Marshall county </t>
  </si>
  <si>
    <t>Hankins</t>
  </si>
  <si>
    <t xml:space="preserve">Marsha. </t>
  </si>
  <si>
    <t xml:space="preserve">I hope to gain friends and learn new things that can prepare me for high school and college. </t>
  </si>
  <si>
    <t xml:space="preserve">I am currently on the BMS cheer team, BMS cheer and BMS track team </t>
  </si>
  <si>
    <t xml:space="preserve">Blakely </t>
  </si>
  <si>
    <t>Byrd</t>
  </si>
  <si>
    <t>blaker1905@gmail.com</t>
  </si>
  <si>
    <t xml:space="preserve">Oak Grove High School </t>
  </si>
  <si>
    <t xml:space="preserve">Arnecca </t>
  </si>
  <si>
    <t>Neccab@gmail.com</t>
  </si>
  <si>
    <t xml:space="preserve">121 Tanglewood Drive </t>
  </si>
  <si>
    <t>Attending the AAYME camp is an opportunity that will help prepare me for my future plan of attending college and build skills that enhances learning and achievement.  I hope to leave with a sense of community, belonging, and a network of life-long acquaintances.</t>
  </si>
  <si>
    <t>Girl Scout Troop 3377 (2016-present)- current Cadette level. As the older troop member, I assist with project planning and troop meetings.  Forrest County 4H- Archery discipline (2018-present) Forrest County 4H- Art Exhibit awards (2018 and 2019)  Forrest General Hospital Spirit of Women's Spirit Girl (2017-present)  Hattiesburg Alumnae Chapter Delta Sigma Theta Sorority Inc. Delta GEMS member (2020-present)  A and B honor student  Citizenship Award</t>
  </si>
  <si>
    <t>Christ Covenant School</t>
  </si>
  <si>
    <t>Glake</t>
  </si>
  <si>
    <t>glakehilljr@me.com</t>
  </si>
  <si>
    <t>6235 Woodstock dr</t>
  </si>
  <si>
    <t xml:space="preserve">I like science and technology. I especially like computers. I would like to learn more in those areas. I would like to become a computer or technology engineer when I get older. </t>
  </si>
  <si>
    <t>Kalei</t>
  </si>
  <si>
    <t>Dillon</t>
  </si>
  <si>
    <t>kaleidillon@icloud.com</t>
  </si>
  <si>
    <t>Baeily</t>
  </si>
  <si>
    <t>lilmickey_b04@yahoo.com</t>
  </si>
  <si>
    <t>116 Sutter Drive</t>
  </si>
  <si>
    <t xml:space="preserve">  I want to attend this camp because this opportunity will allow me to become familiar with the campus since it's a possibility that I will be attending your school. I hope to expand my interest in the vary subjects that will be provided and use this experience in the future.  I also hope that this camp will allow me to experience independence and prepare me for  the reality of the college lifestyle. </t>
  </si>
  <si>
    <t xml:space="preserve"> I was chosen student of the month twice base on academics in my 6th and 7th grade year. I have received honor roll in Mathematics and English for having all A's and also A/Bs. I volunteered to play bingo with the elderly multiple times throughout my 5th-8th grade year as an active Beta Club member.   I have been a band student for two years playing the clarinet.  A community service project that I participated in was the American Red Cross bell ringing campaign through a local civic organization (The Dazzlers Club).  For sports I was a member of the  track team and received some awards during the season. I have two talents which are singing and dancing. During my youth I was a member of  my church's youth choir. I  have been a member of a dance team for many years.  I was privileged to participate on a competitive dance team that allowed me to travel and perform in many states and choreographed two praise dances.   </t>
  </si>
  <si>
    <t>I am a very driven individual and I am also looking for opportunities to better myself.  I believe that I will benefit so much from participating in this camp.  I would appreciate very much consideration in being accepted into this camp.</t>
  </si>
  <si>
    <t>Birdette Scott-Byram Middle School</t>
  </si>
  <si>
    <t>Amari</t>
  </si>
  <si>
    <t>Bishop</t>
  </si>
  <si>
    <t>communitycounseling@outlook.com</t>
  </si>
  <si>
    <t xml:space="preserve">Center Hill School </t>
  </si>
  <si>
    <t xml:space="preserve">Desoto County School District </t>
  </si>
  <si>
    <t xml:space="preserve">Persephone </t>
  </si>
  <si>
    <t>Lowe</t>
  </si>
  <si>
    <t>7708 Piney Ridge Cove</t>
  </si>
  <si>
    <t xml:space="preserve">I want to attend the camp to get the college experience. I have not attended a camp like this before and I am interested. I am hoping to know more about career choices in the medical field and learn of other things to major in. I want to attend college and this will allow me to know which one I may be passionate about. I also have not taken the ACT and would like to learn strategies that will help me have a high score. </t>
  </si>
  <si>
    <t xml:space="preserve">I was on the dance team in the middle school. I am always on the honors list and is recognized every year. </t>
  </si>
  <si>
    <t>kng39212@yahoo.com</t>
  </si>
  <si>
    <t>Byram middle school</t>
  </si>
  <si>
    <t>Kenya</t>
  </si>
  <si>
    <t>139 cypress road</t>
  </si>
  <si>
    <t xml:space="preserve">I would like to attend this camp to get exposure to the MSMS environment and hope one day to become a graduate of the school. </t>
  </si>
  <si>
    <t>Kaeden</t>
  </si>
  <si>
    <t>Thigpen</t>
  </si>
  <si>
    <t>kaedenthigpen@gmail.com</t>
  </si>
  <si>
    <t>Lamar County School District</t>
  </si>
  <si>
    <t>Desshondra</t>
  </si>
  <si>
    <t>shon_96@Yahoo.com</t>
  </si>
  <si>
    <t>608 Lemoyne Avenue</t>
  </si>
  <si>
    <t>I want to attend the AAYME camp as it could be really fun. Being fun aside, I'd like to experience some career opportunities, since I'm still deciding what I would like to do in life. What I would gain from this is options of what I want to do with my life.</t>
  </si>
  <si>
    <t>Member of the Oak Grove Middle School 99 Club, Top Score for Social Studies, Beta Club Secretary, Won many Speech Events in Debate, Honor Roll Student, Top Scorer for World History, Skilled at Archery.</t>
  </si>
  <si>
    <t>I have asthma and a shellfish allergy.</t>
  </si>
  <si>
    <t xml:space="preserve">Harmony </t>
  </si>
  <si>
    <t xml:space="preserve">Ferguson </t>
  </si>
  <si>
    <t>Greenwood middle school</t>
  </si>
  <si>
    <t xml:space="preserve">Greenwood  Leflore Consolidated school district </t>
  </si>
  <si>
    <t>Shareda</t>
  </si>
  <si>
    <t>Ferguson</t>
  </si>
  <si>
    <t>myheart4791@gmail.com</t>
  </si>
  <si>
    <t xml:space="preserve">1620 Main Street </t>
  </si>
  <si>
    <t>Apt 6H</t>
  </si>
  <si>
    <t xml:space="preserve">This will be a chance to get some extra insight into math and science. I want to become a veterinarian when I grow up. It is necessary for me to get as much knowledge about math and science which I am hoping to gain from this. </t>
  </si>
  <si>
    <t xml:space="preserve">Obtain the principle last for the first semester. Virtual learning as been a struggle but I think i will be able fully focus once I return to school. </t>
  </si>
  <si>
    <t xml:space="preserve">Very fast learner and I catch on quickly. </t>
  </si>
  <si>
    <t>Jorian</t>
  </si>
  <si>
    <t>jorianshaw@gmail.com</t>
  </si>
  <si>
    <t>Lafayette County High school</t>
  </si>
  <si>
    <t xml:space="preserve">Lafayette County School District </t>
  </si>
  <si>
    <t>Joian</t>
  </si>
  <si>
    <t>joianshaw3@gmail.com</t>
  </si>
  <si>
    <t>13 County Road 345</t>
  </si>
  <si>
    <t xml:space="preserve">I would like to attend this camp to explore new experiences and opportunities. I hope to gain more knowledge and learn new things. </t>
  </si>
  <si>
    <t xml:space="preserve">I’m in the Beta Club. I was a member of Student Council. School and grades are two of some of my main priorities. I have managed to maintain all A’s in honors while balancing sports, playing football and running track. </t>
  </si>
  <si>
    <t>I am currently ranked 17th out of 238 students with a GPA of 96.4 and a QPA of 4.06.</t>
  </si>
  <si>
    <t>Ethel Scurlock</t>
  </si>
  <si>
    <t>Robert</t>
  </si>
  <si>
    <t>Purnell</t>
  </si>
  <si>
    <t>cedric_purnell@yahoo.com</t>
  </si>
  <si>
    <t>Desoto Central Middle</t>
  </si>
  <si>
    <t xml:space="preserve">DeSotoCountySchools </t>
  </si>
  <si>
    <t>5259 Savannah Pkwy</t>
  </si>
  <si>
    <t>I expect to gain knowledge of being an independent and responsible young adult that will become prepared for life.</t>
  </si>
  <si>
    <t xml:space="preserve">Grace </t>
  </si>
  <si>
    <t xml:space="preserve">Houston School District </t>
  </si>
  <si>
    <t xml:space="preserve">Kettina </t>
  </si>
  <si>
    <t>707 airport road L69</t>
  </si>
  <si>
    <t xml:space="preserve">Houston </t>
  </si>
  <si>
    <t xml:space="preserve">I would like to attend camp to expand my access to settings that will enhance my education. Enhancing my education will allow me to be better prepared fir the ACT and college. </t>
  </si>
  <si>
    <t xml:space="preserve">I am on the honor roll.  I am the track team manager.  I have won a tv for perfect attendance.  I received the highest score for 8th grade cheer tryouts this year. </t>
  </si>
  <si>
    <t xml:space="preserve">I am involved with my church youth group Blaze. Before COVID I was on the church dance team, choir and helped my mother in the media ministry. </t>
  </si>
  <si>
    <t xml:space="preserve">Jowah </t>
  </si>
  <si>
    <t>jowahstokes@leakesd.net</t>
  </si>
  <si>
    <t>Leake county high</t>
  </si>
  <si>
    <t>Ashley</t>
  </si>
  <si>
    <t>Spivey Johnson</t>
  </si>
  <si>
    <t>aspivey@leakesd.org</t>
  </si>
  <si>
    <t xml:space="preserve">1178 Zion rd </t>
  </si>
  <si>
    <t xml:space="preserve">Different experience, expand academically </t>
  </si>
  <si>
    <t>Isaac</t>
  </si>
  <si>
    <t>Yates</t>
  </si>
  <si>
    <t xml:space="preserve">Northwest Middle School </t>
  </si>
  <si>
    <t xml:space="preserve">Meridian Public School </t>
  </si>
  <si>
    <t xml:space="preserve">Sylvia </t>
  </si>
  <si>
    <t xml:space="preserve">Yates </t>
  </si>
  <si>
    <t>sylviadyates@yahoo.com</t>
  </si>
  <si>
    <t xml:space="preserve">3401 25th Street </t>
  </si>
  <si>
    <t xml:space="preserve">Meridian </t>
  </si>
  <si>
    <t xml:space="preserve">Lauderdale </t>
  </si>
  <si>
    <t>Isaac loves math.  It would be a great opportunity for him to advance his math skills.  I hope from this experience, Isaac will develop more of a leadership role and have more confidence in being the student he already is.  Hopefully this camp will allow him to be around other kids who love math and this can bring out the best in him.</t>
  </si>
  <si>
    <t xml:space="preserve">Isaac was selected for the Duke talent search for his math scores.  He also won the city wide spelling bee for the 5th grade and came in 3rd in the 6th grade.  Isaac plays the piano, soccer and is a part of the Sigma Beta youth organization for boys. He is also learning to play the saxophone and is active in his local church.  Isaac was also a part of the Little Men Mentorship program.  </t>
  </si>
  <si>
    <t>Jermia</t>
  </si>
  <si>
    <t>Streeter</t>
  </si>
  <si>
    <t>toyatweetyt@yahoo.com</t>
  </si>
  <si>
    <t>Horn Lake Middle</t>
  </si>
  <si>
    <t>LaToya</t>
  </si>
  <si>
    <t>4401 Carroll Drive W</t>
  </si>
  <si>
    <t>HORN LAKE</t>
  </si>
  <si>
    <t>I would like to attend the camp because Math is my favorite subject. I plan to obtain as much knowledge and experience as possible from this camp.</t>
  </si>
  <si>
    <t>Highest average in class grades 4, 5 and 6.</t>
  </si>
  <si>
    <t>This experience would mean so much to me. I've never been to a camp. This could be the start of a very accomplishing school tenure and career for me. I would be honored to be accepted.</t>
  </si>
  <si>
    <t xml:space="preserve">Janelle </t>
  </si>
  <si>
    <t>janelle.grant2507@gmail.com</t>
  </si>
  <si>
    <t xml:space="preserve">Brittany </t>
  </si>
  <si>
    <t xml:space="preserve">Myles </t>
  </si>
  <si>
    <t>brittm389@yahoo.com</t>
  </si>
  <si>
    <t xml:space="preserve">409 109th street </t>
  </si>
  <si>
    <t>I feel this experience will broaden my mind in a positive way and prepare me for college and life in a great way.</t>
  </si>
  <si>
    <t>I do shotgun compilations I’ve won several trophies for best shot.</t>
  </si>
  <si>
    <t>I also have been taking classes with Girls Inc the program has helped me emotionally and confidence wise I feel this program would do the same but in a different way</t>
  </si>
  <si>
    <t>caliciahobbs@gmail.com</t>
  </si>
  <si>
    <t>Northwest Rankin Middle School</t>
  </si>
  <si>
    <t xml:space="preserve">Calicia </t>
  </si>
  <si>
    <t>500 Oakleigh Place</t>
  </si>
  <si>
    <t xml:space="preserve">I am an aspiring scholar and I wish to one day attend an Ivy League school to become a doctor. I hope this experience will be an asset to my college application and further my success. </t>
  </si>
  <si>
    <t>I am an active member of student council and I have been recognized as student of the week at least one semester out of each of my middle school years. I have also maintained a high average.</t>
  </si>
  <si>
    <t xml:space="preserve">It is imperative for our youth to take advantage of all opportunities that are provided for us to be the best we can be. I am truly grateful for this opportunity and hop that I am able to attend this camp. </t>
  </si>
  <si>
    <t xml:space="preserve">If accepted into the camp, is there a possibility to also be accepted into the school itself. </t>
  </si>
  <si>
    <t>Shamaria</t>
  </si>
  <si>
    <t xml:space="preserve">Swing </t>
  </si>
  <si>
    <t>keshabean239@gmail.com</t>
  </si>
  <si>
    <t xml:space="preserve">Okolona High School </t>
  </si>
  <si>
    <t xml:space="preserve">Okolona School District </t>
  </si>
  <si>
    <t>Clara</t>
  </si>
  <si>
    <t>Bean</t>
  </si>
  <si>
    <t>712 CR 132</t>
  </si>
  <si>
    <t xml:space="preserve">Okolona </t>
  </si>
  <si>
    <t xml:space="preserve">Chickasaw </t>
  </si>
  <si>
    <t xml:space="preserve">To gain the experience of furthering my education at higher level </t>
  </si>
  <si>
    <t>Member of BETA CLUB HONOR ROLL STUDENT</t>
  </si>
  <si>
    <t>Barbara Lucas</t>
  </si>
  <si>
    <t xml:space="preserve">Griffin </t>
  </si>
  <si>
    <t>taylorg112006@gmail.com</t>
  </si>
  <si>
    <t xml:space="preserve">Belle Shivers Middle School </t>
  </si>
  <si>
    <t xml:space="preserve">Aberdeen School District </t>
  </si>
  <si>
    <t xml:space="preserve">Patty </t>
  </si>
  <si>
    <t>pattygriffin298@gmail.com</t>
  </si>
  <si>
    <t xml:space="preserve">411 Treas Alley </t>
  </si>
  <si>
    <t>I want to attend the camp because I plan to major in Chemical Engineering which is part of mathematics and science. I hope to gain a better education of math and science so that my chance of getting a scholarship will be higher.</t>
  </si>
  <si>
    <t xml:space="preserve">I took the practice A.C.T during the summer of 2020 and made a 18.    I also was in the B.E.T.A and A.C.E club for my school.  I am currently taking Algebra 1 in my 8th grade year and have been passing with A's and B's.  </t>
  </si>
  <si>
    <t xml:space="preserve">I am planning to go to Japan to one of their universities to strengthen my education on chemical engineering. I also plan to partake in many of their programs they offer. I hopefully also plan to do a one year transfer student program to Japan in one of  my high school years for the same reason. </t>
  </si>
  <si>
    <t xml:space="preserve">Shanika Mckinney </t>
  </si>
  <si>
    <t xml:space="preserve">Are Electronics allowed like phones or tablets? Is there a specific type of clothing we have to wear everyday or is it just dress accordingly? What exactly is being offered, like what type of things are we doing? Will this benefits us for chances of scholarships for college? </t>
  </si>
  <si>
    <t>Jaidyn</t>
  </si>
  <si>
    <t>valeriesias40@gmail.com</t>
  </si>
  <si>
    <t>Cleveland Central Middle</t>
  </si>
  <si>
    <t>Valerie</t>
  </si>
  <si>
    <t>Honorable</t>
  </si>
  <si>
    <t>913 Cross Street</t>
  </si>
  <si>
    <t>P.O. Box 4042</t>
  </si>
  <si>
    <t>I would love to attend this camp because I have a passion for math, science, and technology. I hope to gain more knowledge and new experiences that will help me excel during my high school and college years. Also, I hope to gain new friends that enjoy math and science as much as I do.</t>
  </si>
  <si>
    <t>I'm currently, and have been a Superintendent's List scholar since 1st Grade. I won 3rd place in the Black History. Essay competition. I won 2nd place in the Crosstie Arts Competition with a painting I entered. I attended Core Arts Summer Camp at DSU, placed 1st in Impromptu Speaking. I participated in jazz and ballet dance school for 3 years. I currently play flute in CCMS's band.</t>
  </si>
  <si>
    <t xml:space="preserve">Kimberly Jones-CSD Counselor </t>
  </si>
  <si>
    <t>Dannon</t>
  </si>
  <si>
    <t>alaune@themsms.org</t>
  </si>
  <si>
    <t>273 Hwy 32 West</t>
  </si>
  <si>
    <t>BRUCE</t>
  </si>
  <si>
    <t>38915-9460</t>
  </si>
  <si>
    <t>I want to attend the camp so that I can enhance my resume with experiences that will prepare me for college.  I plan to obtain all the knowledge I can in regards to selecting colleges and testing (ACT &amp; SAT).  It is my goal to score high enough to attend some of the top academic schools.</t>
  </si>
  <si>
    <t xml:space="preserve">I am very active at my church where I serve as a Jr. Deacon and as a drummer.  At my school, I am a member of many sports teams (football, baseball, and basketball).  My youth Pop Warner Football team won our division Championship and I was awarded the Leadership Award for my performance on and off the field.  </t>
  </si>
  <si>
    <t>If I am selected to attend, this will be my first camp of this magnitude.  I have several family members, including a MSMS alumni, who all think this will be a good experience for me.</t>
  </si>
  <si>
    <t>Len</t>
  </si>
  <si>
    <t xml:space="preserve">Williams </t>
  </si>
  <si>
    <t>williams111408@gmail.com</t>
  </si>
  <si>
    <t xml:space="preserve">105 Clear Creek St. </t>
  </si>
  <si>
    <t xml:space="preserve">I would like to participate in the camp for various reasons. First, I would love the opportunity to be around like-minded individuals. Secondly, I welcome to opportunity for assistance to prep for the ACT/SAT. Lastly, to have more exposure academically is a dream of mine. </t>
  </si>
  <si>
    <t xml:space="preserve">I have been a Pathways Gifted Student for 5 years. </t>
  </si>
  <si>
    <t>lboyd1130@gmail.com</t>
  </si>
  <si>
    <t>I want to attend this camp because it will give me an opportunity to enhance my social skills as well as show me different career paths and scholarships that are available. Attending this camp will also help build my confidence level.</t>
  </si>
  <si>
    <t>I am an A/B honors student,  a member of the BETA Club, and Honor' Society at Williams-Sullivan Middle School. My talents include drawing, painting, singing, and playing the keyboard. I am an active member of my church as well as a Jr. Deacon.</t>
  </si>
  <si>
    <t>I will be a great candidate because I am a very respectful young man and I am willing to learn new things to help me become a better individual.</t>
  </si>
  <si>
    <t>Mr. Tremain Johnson</t>
  </si>
  <si>
    <t>Buchanan</t>
  </si>
  <si>
    <t>latoyabuchanan@hotmail.com</t>
  </si>
  <si>
    <t>Okolona High School</t>
  </si>
  <si>
    <t xml:space="preserve">Okolona Separate </t>
  </si>
  <si>
    <t>115 South Child</t>
  </si>
  <si>
    <t>I want to attend this camp because I think it will help further develop my critical thinking skills. I also think that it will help me to meet more people that have some of the same goals as I do.</t>
  </si>
  <si>
    <t>Honor Roll Student Member of the Beta Club</t>
  </si>
  <si>
    <t>Barbara Lucas Okolona High School</t>
  </si>
  <si>
    <t xml:space="preserve">Jayla </t>
  </si>
  <si>
    <t>meardiths@gmail.com</t>
  </si>
  <si>
    <t xml:space="preserve">Tupelo Middle School </t>
  </si>
  <si>
    <t xml:space="preserve">Sanqueeta </t>
  </si>
  <si>
    <t xml:space="preserve">Meardith </t>
  </si>
  <si>
    <t>907 Eisenhower Dr</t>
  </si>
  <si>
    <t xml:space="preserve">Tupelo </t>
  </si>
  <si>
    <t>I would like to attend the camp to gain more knowledge about the importance of attending college and more information on how I can get my school paid for. I’ve never attended a camp or interacted with a lot of people. I just think this would give me an opportunity to interact with more people and learn everything I need to know to be successful in life. I want to better myself and this would give me an opportunity to do so.</t>
  </si>
  <si>
    <t>annagrace0522@gmail.com</t>
  </si>
  <si>
    <t>Crystal</t>
  </si>
  <si>
    <t>cmartin@ptmandassoc.com</t>
  </si>
  <si>
    <t>4514 Parisian Dr.</t>
  </si>
  <si>
    <t>I would like to strengthen my math skills for the upcoming school year. I also want to spend more time doing science because it is not my favorite subject.</t>
  </si>
  <si>
    <t xml:space="preserve">Honors Algebra  National Junior Honor Society Academy Honor Roll( 95 and above average) Piano  </t>
  </si>
  <si>
    <t xml:space="preserve">Aubrie </t>
  </si>
  <si>
    <t>Crayton</t>
  </si>
  <si>
    <t>glendacrayton@yahoo.com</t>
  </si>
  <si>
    <t xml:space="preserve">Shannon Middle </t>
  </si>
  <si>
    <t>Glenda</t>
  </si>
  <si>
    <t xml:space="preserve">Crayton </t>
  </si>
  <si>
    <t xml:space="preserve">2028 Pine Grove Road </t>
  </si>
  <si>
    <t xml:space="preserve">Shannon </t>
  </si>
  <si>
    <t xml:space="preserve">I want to attend this camp to gain better knowledge and strengthen my skills in mathematics. </t>
  </si>
  <si>
    <t xml:space="preserve">Samarah </t>
  </si>
  <si>
    <t>Myers</t>
  </si>
  <si>
    <t xml:space="preserve">Clinton Public Schools </t>
  </si>
  <si>
    <t xml:space="preserve">Sapheria </t>
  </si>
  <si>
    <t xml:space="preserve">Lockett </t>
  </si>
  <si>
    <t>sapheria.shawnee@gmail.com</t>
  </si>
  <si>
    <t xml:space="preserve">411 Kirkwood Drive </t>
  </si>
  <si>
    <t xml:space="preserve">I want to attend AAYME Camp to be challenged as a student and a potential professional. I hope to gain enhanced knowledge, learn career skills and be exposed to potential careers that may be of personal interest.  </t>
  </si>
  <si>
    <t xml:space="preserve">Neville </t>
  </si>
  <si>
    <t>Ewing III</t>
  </si>
  <si>
    <t>nevilleewing@okolona.k12.ms.us</t>
  </si>
  <si>
    <t xml:space="preserve">Okolona High </t>
  </si>
  <si>
    <t>Okolona Municipal School</t>
  </si>
  <si>
    <t xml:space="preserve">Ewing Jr. </t>
  </si>
  <si>
    <t>Ville04@icloud.com</t>
  </si>
  <si>
    <t xml:space="preserve">108 CR 179 </t>
  </si>
  <si>
    <t xml:space="preserve">I want to attend the Camp so that I can be challenged to keep growing and having confidence in myself. I also want to experience what it is like at the School for Math and Science.  I hope to gain a better understanding of myself and if I can learn without the help I receive at school from my teacher. I want to gain more confidence in myself because I doubt myself a lot. </t>
  </si>
  <si>
    <t>BETA Club member (Agri-Science division) Principal's List Term 1, Term 2, Semester 1, Term 3</t>
  </si>
  <si>
    <t xml:space="preserve">I am a student who receives Special Education services. I am very proud of my BETA membership. I have confidence in myself more now, and I know I am intelligent. I know that I must work hard to keep growing. </t>
  </si>
  <si>
    <t xml:space="preserve">Annette Matthews/Okolona High </t>
  </si>
  <si>
    <t xml:space="preserve">No questions or comments right now. </t>
  </si>
  <si>
    <t>Dwayne</t>
  </si>
  <si>
    <t>s16175@hindsschools.com</t>
  </si>
  <si>
    <t>Carver Middle School</t>
  </si>
  <si>
    <t>Shaketta</t>
  </si>
  <si>
    <t>sfranklin@hindsschools.com</t>
  </si>
  <si>
    <t>172 Brooklyn Street</t>
  </si>
  <si>
    <t>Bryam</t>
  </si>
  <si>
    <t xml:space="preserve">I want to attend the AAYME Camp because it could help me become a better person by giving me courage and confidence when it comes to stepping outside of my comfort zone of getting to know others, and it could also improve my academic performance because I will learn about different colleges and careers that are available. When the camp is over I hope to emerge as a more social and positive person. Another reason for my participation is because I have a tendency to procrastinate when doing something </t>
  </si>
  <si>
    <t>Math is my favorite subject. I strive to be a civil engineer in the future or a mechanical engineer.</t>
  </si>
  <si>
    <t>Mrs.Tequia Willis</t>
  </si>
  <si>
    <t>Kamya</t>
  </si>
  <si>
    <t>Parks</t>
  </si>
  <si>
    <t>kamya.parks@ncsdstud.org</t>
  </si>
  <si>
    <t xml:space="preserve">Balinda </t>
  </si>
  <si>
    <t>balindaparks@gmail.com</t>
  </si>
  <si>
    <t>2217 Ms Hwy 21 North</t>
  </si>
  <si>
    <t>39354-8403</t>
  </si>
  <si>
    <t>I think that it will be a great honor to learn new and exciting things in the Math and Science field that is normally not discussed in class. I love math and science. This subjects have become more interesting as I have progressed into the different grade levels.</t>
  </si>
  <si>
    <t>Angela Joiner-Williams</t>
  </si>
  <si>
    <t>Carissa</t>
  </si>
  <si>
    <t xml:space="preserve">Jenkins </t>
  </si>
  <si>
    <t>rissa2008@icloud.com</t>
  </si>
  <si>
    <t xml:space="preserve">Columbus Middle School </t>
  </si>
  <si>
    <t xml:space="preserve">carla </t>
  </si>
  <si>
    <t xml:space="preserve">803 Shiloh Drive </t>
  </si>
  <si>
    <t xml:space="preserve">Lodwnes </t>
  </si>
  <si>
    <t>I would like to attend AAYME for the challenging learning experience. hope this Camp will give me this experience.</t>
  </si>
  <si>
    <t>I’m currently in the Columbus Middle Band. I play the Clarinet.</t>
  </si>
  <si>
    <t>Chawan</t>
  </si>
  <si>
    <t>Jernigan</t>
  </si>
  <si>
    <t>cjer1901@Louisville.k12.ms.us</t>
  </si>
  <si>
    <t>Eiland Middle School</t>
  </si>
  <si>
    <t>Louisville Municipal School District</t>
  </si>
  <si>
    <t>Kristi</t>
  </si>
  <si>
    <t xml:space="preserve">Jernigan </t>
  </si>
  <si>
    <t>kts_01@yahoo.com</t>
  </si>
  <si>
    <t xml:space="preserve">304 Jernigan 3 Road </t>
  </si>
  <si>
    <t>I want to attend camp for the various college and career opportunities. I hope to build personal and professional skills in leadership and communication.</t>
  </si>
  <si>
    <t>I have participated in Winston County 4-H Robotics Club and 4-H Community Service Club. I received the Bullock's B.E.S.T. Award; chosen by my teachers. I have played trombone in my school's band since 6th grade. I have been in the Talented and Gifted (TAG) Program since 4th grade.</t>
  </si>
  <si>
    <t>Multiple Special Distinction Rewards for 93 or above average for all courses during the 9 week term.</t>
  </si>
  <si>
    <t>Myra</t>
  </si>
  <si>
    <t>Ramsey</t>
  </si>
  <si>
    <t>myraram07@gmail.com</t>
  </si>
  <si>
    <t>DeSoto Central Middle School</t>
  </si>
  <si>
    <t xml:space="preserve">DeSoto County </t>
  </si>
  <si>
    <t>Timikia</t>
  </si>
  <si>
    <t>mrstlr08@gmail.com</t>
  </si>
  <si>
    <t>6099 Vera Ln</t>
  </si>
  <si>
    <t>I would like to attend this camp to learn more about college opportunities and what I need to do to get ahead. I am also considering attending MSMS and this will be a great opportunity for me to become familiar with the campus and expectations.</t>
  </si>
  <si>
    <t>In 5th grade, I received the Presidential Award for Academic Excellence. Additionally, after deciding between volleyball, soccer, dance, and basketball; I now play basketball at my school. Also, in my church I’ve served as group leader whether it be over my peers, or children younger than me, a multitude of times.</t>
  </si>
  <si>
    <t>Though not to toot my own horn or sound condescending,I am confident in my abilities for this program. Not only am I equipped and ready for this experience, I also bring an amazing ready to learn energy to the playing field. Therefore, leaving me open for all plays. I sincerely hope you consider me as an applicant.</t>
  </si>
  <si>
    <t xml:space="preserve">LaToria </t>
  </si>
  <si>
    <t>LaToriaJohnson2487@gmail.com</t>
  </si>
  <si>
    <t xml:space="preserve">117 Chain Drive </t>
  </si>
  <si>
    <t xml:space="preserve">I think that it will be a great experience to learn and explore more of my two favorite subjects: science and math. I hope to experience good food, knowledgeable teachers, and new friends from all over the country. </t>
  </si>
  <si>
    <t xml:space="preserve">I have been on Honor Roll every year I have attended school.  </t>
  </si>
  <si>
    <t xml:space="preserve">I love math and science. This camp would be a great place to strengthen my skills and work with other like-minded students. </t>
  </si>
  <si>
    <t>Nyema</t>
  </si>
  <si>
    <t>117 Chain Drive</t>
  </si>
  <si>
    <t xml:space="preserve">This camp will be a great way to dig deeper into mathematics and science. I hope to gain a better understanding of the subjects that will prepare me for college.  Meeting and interacting with young students from all over will help me to become more well-rounded. </t>
  </si>
  <si>
    <t xml:space="preserve">I am a young entrepreneur with my own hairstyling business at the age of 14. </t>
  </si>
  <si>
    <t>I would like to go to medical school to become a pediatrician. I think this camp would greatly improve my mathematical and scientific knowledge.</t>
  </si>
  <si>
    <t>Warrington</t>
  </si>
  <si>
    <t>Morrow</t>
  </si>
  <si>
    <t>indiam468@gmail.com</t>
  </si>
  <si>
    <t>310 hillcrest dr</t>
  </si>
  <si>
    <t>I would like the to experience something such this to gain personal growth, a better understanding of creating academic goals and how to reach them, challenging myself to be a better student, more knowledge of the careers in Math and Science, how I could build better study skills.</t>
  </si>
  <si>
    <t>Miciah</t>
  </si>
  <si>
    <t>Candais1222@yahoo.com</t>
  </si>
  <si>
    <t>BelleShiversMiddleSchool</t>
  </si>
  <si>
    <t xml:space="preserve">Candais </t>
  </si>
  <si>
    <t xml:space="preserve">20234 Egypt Rd </t>
  </si>
  <si>
    <t>I would like for Miciah Jackson to attend AAYME Camp to jump start her future. I hope she gains skills that will help broaden her horizons from this experience.</t>
  </si>
  <si>
    <t>Tylan</t>
  </si>
  <si>
    <t>Stallings</t>
  </si>
  <si>
    <t>lacishastallings123@gmail.com</t>
  </si>
  <si>
    <t>Columbus Middle.School</t>
  </si>
  <si>
    <t>Lacisha</t>
  </si>
  <si>
    <t>809 Belmont Dr</t>
  </si>
  <si>
    <t>To develop better academics skills as well social skills.</t>
  </si>
  <si>
    <t>Honor Roll Spirit</t>
  </si>
  <si>
    <t>Chelsea</t>
  </si>
  <si>
    <t>Curtis</t>
  </si>
  <si>
    <t>curtiss5@hotmail.com</t>
  </si>
  <si>
    <t>Louisville High School</t>
  </si>
  <si>
    <t>Lacheryl</t>
  </si>
  <si>
    <t>7269 Sturgis Louisville Rd</t>
  </si>
  <si>
    <t>STURGIS</t>
  </si>
  <si>
    <t xml:space="preserve">By having this opportunity, it will allow me to continue to build on my networking and leadership skills as well as prepare me to help create positive change at school and in my community.  This will be an opportunity for me to have my first college visit/experience as well as explore leadership through the lens of others leaders.   After I return, I plan to share my MSMS A.A.Y.M.E. experience with my classmates, teachers and church family.  </t>
  </si>
  <si>
    <t>During my seventh grade year, I was selected by my teachers to attend the Junior National Young Leaders Conference (JrNYLN) in Washington, DC for my academic excellence and strong leadership potential.  At JrNYLC, I joined middle school students from around the country for an educational experience.  During my week in Washington, I attended interactive workshops, group simulations and enjoy historical site visits that helped me develop key skills needed to become an effective leader, develop goals, teamwork, problem solve and build communication skills.</t>
  </si>
  <si>
    <t>I have been a member of the Girl Scouts for 8 years.  I am also a member of Black Girls Read club and a member of Louisville High School Marching band.  Lastly I also have been playing piano for the last 5 years.</t>
  </si>
  <si>
    <t xml:space="preserve">Thank you and I hope I'm considered for this opportunity to attend 2021 MSMS A.A.Y.M.E. Camp. </t>
  </si>
  <si>
    <t xml:space="preserve">Kinsley </t>
  </si>
  <si>
    <t xml:space="preserve">Hendricks </t>
  </si>
  <si>
    <t>shalaano@yahoo.com</t>
  </si>
  <si>
    <t xml:space="preserve">Shalaan </t>
  </si>
  <si>
    <t>98 Crepe Myrtle Dr</t>
  </si>
  <si>
    <t xml:space="preserve">To gain more leadership skills, become more college and career ready, and network with people from different places or schools. </t>
  </si>
  <si>
    <t xml:space="preserve">I was chosen as one of CHS Freshmen maids to represent my class this year. I’ve been chosen to to participate in Harvard Academies this summer and I’m a member of CHS Beta Club. </t>
  </si>
  <si>
    <t>Tamekadavis17@yahoo.com</t>
  </si>
  <si>
    <t>WLM</t>
  </si>
  <si>
    <t>Serenity a gifted student but because of COVID grades dropped she a smart student need help to reach her potential.</t>
  </si>
  <si>
    <t xml:space="preserve">Merit every since elementary </t>
  </si>
  <si>
    <t>None</t>
  </si>
  <si>
    <t>Obannon High School</t>
  </si>
  <si>
    <t xml:space="preserve">Leadership skills, test taking skills, networking with others from different areas of the state </t>
  </si>
  <si>
    <t>Superintendent’s list Cheer captain Leader of archery team Recently recognized as future leader at Kay’s Kute Fruit (place of employment)</t>
  </si>
  <si>
    <t>Jakobe</t>
  </si>
  <si>
    <t>Lyon</t>
  </si>
  <si>
    <t>Philadelphia High School</t>
  </si>
  <si>
    <t>Philadelphia Public School</t>
  </si>
  <si>
    <t>Sandra</t>
  </si>
  <si>
    <t>sjones@phillytornadoes.com</t>
  </si>
  <si>
    <t>12010 CR 571</t>
  </si>
  <si>
    <t>I want to enrich my education. Gain friends and better understanding of leadership and survival skills in the world today.</t>
  </si>
  <si>
    <t xml:space="preserve">Dr. Ulissa Coburn </t>
  </si>
  <si>
    <t>youngty88@gmail.com</t>
  </si>
  <si>
    <t>Madison Middle School</t>
  </si>
  <si>
    <t>Tranacie</t>
  </si>
  <si>
    <t xml:space="preserve">6851 Franklin D Roosevelt Dr. </t>
  </si>
  <si>
    <t xml:space="preserve">To gain knowledge and strength in areas that I didn’t always feel I could succeed best in. Also have the ability to be around students like me that want higher education and learn important ways to succeed and have fun learning new strategies. </t>
  </si>
  <si>
    <t xml:space="preserve">I’ve been reading since the early age of four years old. I’m an A and B honor roll student. I was also voted class favorite this year. </t>
  </si>
  <si>
    <t xml:space="preserve">I’m an eager learner and I am always open to learn new things to help me succeed in life. </t>
  </si>
  <si>
    <t>Kailyn</t>
  </si>
  <si>
    <t>kailynreed2006@gmail.com</t>
  </si>
  <si>
    <t xml:space="preserve">Hinds Country </t>
  </si>
  <si>
    <t>Kenyetta</t>
  </si>
  <si>
    <t>Kenyettamb@yahoo.com</t>
  </si>
  <si>
    <t xml:space="preserve">920 Eagles Nest Drive </t>
  </si>
  <si>
    <t xml:space="preserve">     I would love to attend AAYME Camp because this school particularly suits my creative mindset. AAYME have great programs that would help my future career. The camp location would help me get a college life intake and help me build more connections. My mentor went here and had a great experience. I hope to gain exposure to different activities, problem solving skills, people skills, grasp how to handle pressure situations, and etiquette.</t>
  </si>
  <si>
    <t xml:space="preserve">   I have been in Beta Club since 5th grade and served as secretary each year and hope to run as President. I was apart of Interact Club. I play clarinet in band, participating in solo/ensemble receiving the highest ranking. I have also performed at Beta Convention playing pieces with fellow members. I've received student of the month 4 times in 2019/2020. I have certificates for A/B honor roll, citizenship, honesty, caring, class favorite and more. I was apart of the 4 or more club. I do mission work at my church, New Jerusalem Church.</t>
  </si>
  <si>
    <t>Lemora</t>
  </si>
  <si>
    <t>Nelson</t>
  </si>
  <si>
    <t>lemoranelson683@gmail.com</t>
  </si>
  <si>
    <t>Leaked Central High school</t>
  </si>
  <si>
    <t>Leake county</t>
  </si>
  <si>
    <t>Lachante</t>
  </si>
  <si>
    <t>lachantecarter@yahoo.com</t>
  </si>
  <si>
    <t>125 Ruben rd</t>
  </si>
  <si>
    <t>Lena</t>
  </si>
  <si>
    <t>Experience college life and better my academic skills</t>
  </si>
  <si>
    <t xml:space="preserve">I like to draw and write music </t>
  </si>
  <si>
    <t>I am a powerful speaker. I like to indulge in an extra curriculum activities</t>
  </si>
  <si>
    <t>Mia McDonald</t>
  </si>
  <si>
    <t xml:space="preserve">Torrence </t>
  </si>
  <si>
    <t>sallielee07@gmail.com</t>
  </si>
  <si>
    <t xml:space="preserve">Denman </t>
  </si>
  <si>
    <t xml:space="preserve">Mccomb </t>
  </si>
  <si>
    <t xml:space="preserve">Sallie </t>
  </si>
  <si>
    <t xml:space="preserve">Lee </t>
  </si>
  <si>
    <t xml:space="preserve">778 Wilson st </t>
  </si>
  <si>
    <t xml:space="preserve">Pike </t>
  </si>
  <si>
    <t xml:space="preserve">For betterment academically and to enhance my leadership ability </t>
  </si>
  <si>
    <t xml:space="preserve">Cheerleader.     Praise Dance Captain </t>
  </si>
  <si>
    <t>boogieboy1015@gmail.com</t>
  </si>
  <si>
    <t xml:space="preserve">Telisa  </t>
  </si>
  <si>
    <t xml:space="preserve">1247 Yorkville Rd </t>
  </si>
  <si>
    <t>I’m interested in attending the AAYME Camp in order to meet other high performing students from around the state who excel in academics. Attending the AAYME Success Camp will allow me to build networks and relationships with other students throughout the state. This would also give me an opportunity to learn from professional instructors, as well as,  allow me to gain additional insight into STEM related areas. I want to learn about more opportunities for college and professions that are available for students like myself.</t>
  </si>
  <si>
    <t xml:space="preserve">I’ve been on the straight A’s list since elementary school and have received academic honors each year.  I was in the gifted program 1st - 6th grade.  I won 1st place and the Regional Science Fair 2 years in a row. I’ve advanced a grade ahead of my peers during elementary school. I’ve participated in volunteer community projects with Cubs, Webelos, and Boy Scouts of America.   I participated in a Christmas Food Drive with a local ministry. I have also volunteered at the local nursing home to deliver packages to the elderly.  I was 6th grade Student Representative for the student body at my middle school.  I’m a member of the Suzuki Strings Youth Orchestra.  I’ve been playing the Cello over 3 years and have received Superior ratings each year. I’m a member of the Middle School Band where I play the saxophone.  I’m currently enrolled in the ACT Aspire program at my school. </t>
  </si>
  <si>
    <t>My personal long-term goal is to attend The Mississippi School of Math and Science. I hope that attending this AAYME Camp will allow me gain more knowledge about what it takes to gain acceptance into the MSMS program, along with the areas of study I should focus on for  my academic interests. This camp will allow me to gain exposure to programs, instruction, and leadership skills  that I may not have the opportunity to experience.</t>
  </si>
  <si>
    <t xml:space="preserve">N/A </t>
  </si>
  <si>
    <t xml:space="preserve">Aziyah </t>
  </si>
  <si>
    <t xml:space="preserve">Stovall </t>
  </si>
  <si>
    <t>Tupelo Public School District</t>
  </si>
  <si>
    <t>Phelton</t>
  </si>
  <si>
    <t>Moss</t>
  </si>
  <si>
    <t>Cortez.Moss@gmail.com</t>
  </si>
  <si>
    <t xml:space="preserve">2301 Evergreen Street </t>
  </si>
  <si>
    <t xml:space="preserve">As a rising 9th grader, I've started to set my sights on college. Neither of my parents attended college; however, I do plan to attend college. As such, I am looking for opportunities to prepare me for that journey. </t>
  </si>
  <si>
    <t xml:space="preserve">Honor Roll  Principal's Honor Roll  Cheerleading  Band  Dance </t>
  </si>
  <si>
    <t xml:space="preserve">Aubry </t>
  </si>
  <si>
    <t>aubry213@outlook.com</t>
  </si>
  <si>
    <t>Vashaun</t>
  </si>
  <si>
    <t xml:space="preserve">Dykes </t>
  </si>
  <si>
    <t>vadykes2425@yahoo.com</t>
  </si>
  <si>
    <t>1597 Hamm Street</t>
  </si>
  <si>
    <t xml:space="preserve">I want to attend the AAYME because it is a good opportunity for me to gain ACT/SAT testing skills, and to learn more about college and scholarship options.   </t>
  </si>
  <si>
    <t xml:space="preserve">Some of my achievements are being on honor roll, LCCLA, being a manger of a basketball team, and being in band. </t>
  </si>
  <si>
    <t xml:space="preserve">I am very devoted to my education and career. I'm very goal oriented and self motivated. I am the eldest of three which have helped my leadership skills. </t>
  </si>
  <si>
    <t>Autumn Bankhead- Tupelo High School</t>
  </si>
  <si>
    <t>Sjelton</t>
  </si>
  <si>
    <t>Shawandareadus3@gmail.com</t>
  </si>
  <si>
    <t>Shawanda</t>
  </si>
  <si>
    <t>Readus</t>
  </si>
  <si>
    <t xml:space="preserve">34 Mason Drive </t>
  </si>
  <si>
    <t>More knowledge and education of these I don't know.</t>
  </si>
  <si>
    <t>Model student Top 10 Supertindent list</t>
  </si>
  <si>
    <t>Cynthia Matthews</t>
  </si>
  <si>
    <t>mqushawina@yahoo.com</t>
  </si>
  <si>
    <t>Plantersville</t>
  </si>
  <si>
    <t>Qushawina</t>
  </si>
  <si>
    <t>1035 cr 506</t>
  </si>
  <si>
    <t>I hope my son takes the resources provided by this camp to hopefully get him in the direction of what he wants to be when he grows up.</t>
  </si>
  <si>
    <t>Adrianna</t>
  </si>
  <si>
    <t>Ware</t>
  </si>
  <si>
    <t>JIm Hill High School</t>
  </si>
  <si>
    <t>Tamara</t>
  </si>
  <si>
    <t>tnware1984@gmail.com</t>
  </si>
  <si>
    <t xml:space="preserve">386 Raymond Rd. </t>
  </si>
  <si>
    <t>Apt 18A</t>
  </si>
  <si>
    <t>The transition from middle school to high school has been more challenging than I anticipated.  I have struggled some with virtual learning. Even now that we are in school in a hybrid model, I am the only person in my room because of social distancing.  I am finding my footing but it has been difficult.  In the past I have participated in various STEM programs.  I would welcome the challenge and opportunity to do some hands on activities with a group of people.</t>
  </si>
  <si>
    <t xml:space="preserve">I was selected by my teachers at Midtown Charter (Middle School) for an entrepreneurial program that was administered through Millsaps College.  We were broken up into teams and had to create a business model and marketing tools for a new product.  </t>
  </si>
  <si>
    <t>During my elementary years, I participated in the Summering Engineering Experience for Kids (SEEK) through the National Society of Black Engineers.  I remember it as a very fun and enriching program.  We competed every week in oral presentations and physical experiments and I did better than I expected.  I just really enjoyed everything about that program and would love to experience the AAYME program.  Throughout the years, I have also been in community dance and basketball programs.</t>
  </si>
  <si>
    <t>7923 SHELBURN LANE E</t>
  </si>
  <si>
    <t>I want this opportunity so I can prepare for college. This is a chance for me to experience being away from home and to be challenged academically. I know these are the toughest areas that new college students face. This camp will help me to build skills that help me to have a successful college experience.</t>
  </si>
  <si>
    <t>I was asked to be cheer captain of my squad. I have done very well academically these past two school years. I serve as teacher aid for my math teacher.</t>
  </si>
  <si>
    <t>My parents would say I am a good child. I am respectful and obedient. I have never gotten in any trouble in school, except for lunch detention for talking during lunch. I am a good big sister. Also my parents find me responsible enough to haven given me a dog, and I am pretty much in charge of taking care of her. I would work just as hard at the camp.</t>
  </si>
  <si>
    <t>Chara Fox/ American Way Middle</t>
  </si>
  <si>
    <t>Thank you for the chance to go to camp.</t>
  </si>
  <si>
    <t xml:space="preserve">Laklynn </t>
  </si>
  <si>
    <t>Hinton</t>
  </si>
  <si>
    <t>laklynn.hinton@gmial.com</t>
  </si>
  <si>
    <t xml:space="preserve">Oak grove high school </t>
  </si>
  <si>
    <t xml:space="preserve">Lamar County School  District </t>
  </si>
  <si>
    <t>regina.myers72@yahoo.com</t>
  </si>
  <si>
    <t>32 E Cadbury ln</t>
  </si>
  <si>
    <t>The reason I would love to attend the AAYME Camp so I can be around people that are my skin color and how they want to succeed in life just like me in make a difference. I hope to gain a lot from this experience and tell my friends about it so they come the next time.</t>
  </si>
  <si>
    <t xml:space="preserve">oak grove high school </t>
  </si>
  <si>
    <t>Carmen</t>
  </si>
  <si>
    <t>Bailey APAC</t>
  </si>
  <si>
    <t>386 Raymond Rd.</t>
  </si>
  <si>
    <t>Apt. 18A</t>
  </si>
  <si>
    <t>I have heard of the School of Mathematics and Science.  I am very interested in Math and Science and would love to attend this camp.  It would be fun and educational to attend a camp where you could meet all new types of people.  Also, it would be an honor to learn more about the School of Mathematics and Science.</t>
  </si>
  <si>
    <t>I was accepted for enrollment into the Power APAC program in fourth grade.  I have won the Accelerated Reader's (AR) award for three years.  Also, I participate in the Spring Strings program where I play the violin every year.</t>
  </si>
  <si>
    <t>I attended the Summering Engineering Experience for Kids (SEEK) program for two years. It was fun and it exposed me to concepts and ideas that I had never experience before.  I have also participated in community dance, basketball and taekwondo classes for several years.</t>
  </si>
  <si>
    <t xml:space="preserve">Corey </t>
  </si>
  <si>
    <t>Kandiec98@hotmail.com</t>
  </si>
  <si>
    <t xml:space="preserve">Olive Branch Middle </t>
  </si>
  <si>
    <t xml:space="preserve">LaCandace </t>
  </si>
  <si>
    <t xml:space="preserve">Campbell </t>
  </si>
  <si>
    <t xml:space="preserve">4596 Fontaine Place </t>
  </si>
  <si>
    <t xml:space="preserve">I want to attend so that I can gain exposure to college life, to help build my confidence as a young black man, and to establish life-long friendships. </t>
  </si>
  <si>
    <t>Lisa Boatwright Gentry High School</t>
  </si>
  <si>
    <t>Gavin</t>
  </si>
  <si>
    <t>Weatherspoon</t>
  </si>
  <si>
    <t>gjweatherspoon@gmail.com</t>
  </si>
  <si>
    <t xml:space="preserve">City </t>
  </si>
  <si>
    <t>Lashondra</t>
  </si>
  <si>
    <t>Irions</t>
  </si>
  <si>
    <t>lmirions@gmail.com</t>
  </si>
  <si>
    <t>618 9th Avenue South Apt 3</t>
  </si>
  <si>
    <t xml:space="preserve">Due to the pandemic, I had not had the chance to experience what the first year of school will be like, due to being 100% virtual. Now that things are slowly coming back around, I hope to development personal, academic, and professional skills that high schoolers get to gain and enjoy throughout their high school career and experience. </t>
  </si>
  <si>
    <t xml:space="preserve">Ma’Kayla </t>
  </si>
  <si>
    <t>Garrett</t>
  </si>
  <si>
    <t>Felicia</t>
  </si>
  <si>
    <t>Shields</t>
  </si>
  <si>
    <t>feliciashieldskay84@gmail.com</t>
  </si>
  <si>
    <t xml:space="preserve">213 Belle Chasse Circle </t>
  </si>
  <si>
    <t>Too have a different experience I’ve never been to camp.</t>
  </si>
  <si>
    <t xml:space="preserve">Tanesha Ates </t>
  </si>
  <si>
    <t>Chapman</t>
  </si>
  <si>
    <t xml:space="preserve">Hinds County School District </t>
  </si>
  <si>
    <t xml:space="preserve">Tenesha </t>
  </si>
  <si>
    <t>Ates</t>
  </si>
  <si>
    <t>tates08@yahoo.com</t>
  </si>
  <si>
    <t xml:space="preserve">1440 Forbes drive </t>
  </si>
  <si>
    <t xml:space="preserve">Byram </t>
  </si>
  <si>
    <t xml:space="preserve">I want to increase my academic abilities and opportunities so that I am better prepared for college and a successful career.  I would also like to build my leadership skills.  </t>
  </si>
  <si>
    <t>Adriene Williams/JPS</t>
  </si>
  <si>
    <t>Cameron</t>
  </si>
  <si>
    <t>Short</t>
  </si>
  <si>
    <t>llbryant79@yahoo.com</t>
  </si>
  <si>
    <t>Hazlehurst Middle School</t>
  </si>
  <si>
    <t>Hazlehurst City School District</t>
  </si>
  <si>
    <t>Edwards</t>
  </si>
  <si>
    <t>1102 Daniels Lane</t>
  </si>
  <si>
    <t>Hazlehurst</t>
  </si>
  <si>
    <t xml:space="preserve">I will like the opportunity to build up myself confidence, meet other students from other schools, to become more knowledgeable about different colleges, and get strategies to help me get a 25 or above on my ACT. </t>
  </si>
  <si>
    <t>I am a principal honor roll student every year.</t>
  </si>
  <si>
    <t xml:space="preserve">I am dependable, open-minded, a willingness to learn and to interact with people. I am a principal honor roll student. I hope I am granted this opportunity to gain this experience for future endeavors.  </t>
  </si>
  <si>
    <t>Dr. Lillian Johnson/Crystal Springs Middle School</t>
  </si>
  <si>
    <t xml:space="preserve">Ivyaan </t>
  </si>
  <si>
    <t>ivyaant@gmail.com</t>
  </si>
  <si>
    <t>Caledonia Middle School</t>
  </si>
  <si>
    <t xml:space="preserve">Tamara </t>
  </si>
  <si>
    <t>tamaradtaylor@yahoo.com</t>
  </si>
  <si>
    <t xml:space="preserve">5311 West Point Ave </t>
  </si>
  <si>
    <t xml:space="preserve">I am hoping to develop leadership skills to include cultural intelligence, conflict resolution, and professional growth. The residential camp setting will actually be a first for me. I am excited to demonstrate the tools I’ve learned from my parents and school in this new environment.  This will also give me a first-hand look into what I may potentially expect when I leave for college. </t>
  </si>
  <si>
    <t xml:space="preserve">Junior Beta Club Honor Roll  Boys &amp; Girls Club-Torch Club National Leadership Member Fellowship of Christian Athletes Student Council Representative  Middle School Volleyball Team 7th-8th grade Level Elite Club Volleyball Team 2021 Voted Most Friendliest 8th grade 7th grade Homecoming Maid </t>
  </si>
  <si>
    <t>Elyse</t>
  </si>
  <si>
    <t>brownshannel4@gmail.com</t>
  </si>
  <si>
    <t xml:space="preserve">Hinds </t>
  </si>
  <si>
    <t>Shannel</t>
  </si>
  <si>
    <t xml:space="preserve">617 Dorothy Lane </t>
  </si>
  <si>
    <t xml:space="preserve">For the experience hoping to learn something I can carry into my future </t>
  </si>
  <si>
    <t>Zara</t>
  </si>
  <si>
    <t>chapman334@yahoo.com</t>
  </si>
  <si>
    <t xml:space="preserve">New Hope Middle School </t>
  </si>
  <si>
    <t xml:space="preserve">Veronica </t>
  </si>
  <si>
    <t xml:space="preserve">1045 Hughes Road </t>
  </si>
  <si>
    <t xml:space="preserve">For my future endeavors. </t>
  </si>
  <si>
    <t>New Hope Social Media</t>
  </si>
  <si>
    <t>edwardsl1234@gmail.com</t>
  </si>
  <si>
    <t xml:space="preserve">Laquana </t>
  </si>
  <si>
    <t>Williamson</t>
  </si>
  <si>
    <t>421 River Road</t>
  </si>
  <si>
    <t>I want to attend the camp to see what I can do to make my future better. I hope to enhance my awareness and confidence. I would also like to see my opportunities for college.</t>
  </si>
  <si>
    <t>Honor Roll and Superintendent List</t>
  </si>
  <si>
    <t xml:space="preserve">Mrs. Rodgers/Grenada </t>
  </si>
  <si>
    <t xml:space="preserve">Rhaegan </t>
  </si>
  <si>
    <t>jaepleasant3@gmail.com</t>
  </si>
  <si>
    <t xml:space="preserve">Greenwood Middle School </t>
  </si>
  <si>
    <t>Pulley</t>
  </si>
  <si>
    <t>Jaepleasant3@gmail.com</t>
  </si>
  <si>
    <t>2025 Baxter Ave</t>
  </si>
  <si>
    <t>I want to attend the AAYME Camp because I am very interested in science and technology and I would like to further advance my knowledge and skills in these areas.</t>
  </si>
  <si>
    <t xml:space="preserve">Principal List Scholar  Most Improved Student Student of the Month Scored Proficient on Science Portion of State Exam Attended Leadership Camp at Twin Lakes </t>
  </si>
  <si>
    <t>As an 8th grade student in Greenwood, my school does not currently offer any extra STEM classes. Despite my diabetes diagnosis two years ago, I am determined to lead a productive academic and professional career in the area of STEM.</t>
  </si>
  <si>
    <t>Mills</t>
  </si>
  <si>
    <t xml:space="preserve">Justin </t>
  </si>
  <si>
    <t>Fowler</t>
  </si>
  <si>
    <t>jtfowler2007@gmail.com</t>
  </si>
  <si>
    <t>Clinton High</t>
  </si>
  <si>
    <t>pdfowler2002@gmail.com</t>
  </si>
  <si>
    <t xml:space="preserve">105 Dover Court </t>
  </si>
  <si>
    <t>I want to gain a new experience and learn new things.</t>
  </si>
  <si>
    <t xml:space="preserve">Matthew </t>
  </si>
  <si>
    <t>mkfowler08@gmail.com</t>
  </si>
  <si>
    <t>rafowler08@gmail.com</t>
  </si>
  <si>
    <t>Karmen</t>
  </si>
  <si>
    <t>Bernard</t>
  </si>
  <si>
    <t>karmenbernard@masd.k12.ms.us</t>
  </si>
  <si>
    <t>Yazoo City High School</t>
  </si>
  <si>
    <t>Carmella</t>
  </si>
  <si>
    <t>ccwallace6@gmail.com</t>
  </si>
  <si>
    <t>515 George st.</t>
  </si>
  <si>
    <t>Yazoo County</t>
  </si>
  <si>
    <t>I would like to attend the AAYME Camp to broaden my understanding about multiple colleges and various career opportunities. I would also like to use the camp as a social event to help boost my social skills. From this experience, I hope to gain more test taking strategies and professional skills.</t>
  </si>
  <si>
    <t>Superintendent List Scholar, Superintendent Students Advisory Council, Softball team captain</t>
  </si>
  <si>
    <t xml:space="preserve">As a first-semester freshman, I scored a 22 on the ACT. I am also a multi-sport athlete who's goal is to obtain a Biochemistry/ Pre-dentistry degree. </t>
  </si>
  <si>
    <t>Lonnie</t>
  </si>
  <si>
    <t>Shinn</t>
  </si>
  <si>
    <t>shinn.lonnie@yahoo.com</t>
  </si>
  <si>
    <t>New Hope Middle</t>
  </si>
  <si>
    <t>Gloria</t>
  </si>
  <si>
    <t>Gloriashinn@rocketmail.com</t>
  </si>
  <si>
    <t>337 Casey Lane</t>
  </si>
  <si>
    <t>I want to attend this camp because I think success is very important in life. I hope to gain from this camp more knowledge about being successful in my near future.</t>
  </si>
  <si>
    <t>I currently take all 8th Grade Honors classes. I have been taken Honors classes every since my 7th Grade School Year.  I have been nominated Most Athletic in my class in 6th Grade, 7th Grade, and 8th Grade School Year at New Hope Middle School.</t>
  </si>
  <si>
    <t>Please select me for this camp because I would love to learn more about becoming successful.</t>
  </si>
  <si>
    <t xml:space="preserve">OSHA </t>
  </si>
  <si>
    <t xml:space="preserve">Hammond </t>
  </si>
  <si>
    <t>elaja.h05@icloud.com</t>
  </si>
  <si>
    <t>msfinest7@yahoo.com</t>
  </si>
  <si>
    <t xml:space="preserve">201 Lake Harbour Dr </t>
  </si>
  <si>
    <t>I would want to go the because i love math and science! It would be benefit my skillls with working with others !</t>
  </si>
  <si>
    <t xml:space="preserve">I am Vice President ,Class Representative and Treasury ,of the ninth grade class. I’m on the Girls Junior and Varsity basket ball team Honor English </t>
  </si>
  <si>
    <t>I want gain from the camp and and help others to achieve their goals in math and science.This experience can will help me along the way to peruse my college  and course skills .</t>
  </si>
  <si>
    <t>Khalen</t>
  </si>
  <si>
    <t xml:space="preserve">Jim Hill Highschool </t>
  </si>
  <si>
    <t>Cavett</t>
  </si>
  <si>
    <t>sedreaka@yahoo.com</t>
  </si>
  <si>
    <t xml:space="preserve">Wildfire Way </t>
  </si>
  <si>
    <t>Hind</t>
  </si>
  <si>
    <t xml:space="preserve">I currently am enrolled in the International Baccalaureate program at my high school and would love to further my education through the summer to help me prepare for the ACT and college. </t>
  </si>
  <si>
    <t xml:space="preserve">Michaela </t>
  </si>
  <si>
    <t>mcb07mcb07@gmail.com</t>
  </si>
  <si>
    <t>Ceceilia</t>
  </si>
  <si>
    <t>holmes5327@gmail.com</t>
  </si>
  <si>
    <t xml:space="preserve">I think it’ll be a good opportunity for me to experience what it will be like to be around other African American students my age. Also I like that it allows me to prep for my ACT, and practice Science and Math. </t>
  </si>
  <si>
    <t xml:space="preserve">Principals Honor Roll Award for All A’s each semester, from 2-4th grade. Spelling Bee Awards for grades 1st, 2nd, and 4th. Gifted Class ( Open Doors). Dance Spirit Award for students with good class spirit. Helping Hand Award for helping other students in class. Community Service certification 5th grade year. Cheer Captain. APAC Dance student grade 5-current. Star student certifications 2-current. Chess and Scrabble Tournament Participation certificate. High Honors Award. Peer Tutoring Award. Exhibiting Citizenship Character Traits Award. Model School Behavior Award. Highest GPA in Reading Award. Highest GPA in Science Award. Highest GPA in Social Studies Award. Highest GPA in Math Award. Highest GPA in Science, Math, Reading, and Social Studies Academic Excellence Award. </t>
  </si>
  <si>
    <t xml:space="preserve">Khoi </t>
  </si>
  <si>
    <t>hershe4316@hotmail.com</t>
  </si>
  <si>
    <t>183 renfroe dr</t>
  </si>
  <si>
    <t>Flora</t>
  </si>
  <si>
    <t xml:space="preserve">I would like to attend to strengthen my education in the field of math and science. </t>
  </si>
  <si>
    <t>Brice</t>
  </si>
  <si>
    <t xml:space="preserve">Crockett </t>
  </si>
  <si>
    <t>brice.crockett@phillytornadoes.com</t>
  </si>
  <si>
    <t xml:space="preserve">Philadelphia Middle School </t>
  </si>
  <si>
    <t xml:space="preserve">Philadelphia Public School District </t>
  </si>
  <si>
    <t>David</t>
  </si>
  <si>
    <t>Brackett</t>
  </si>
  <si>
    <t>brackettd87@gmail.com</t>
  </si>
  <si>
    <t>11620 Hwy 482 lot 19</t>
  </si>
  <si>
    <t>Philadelphia Ms 39350</t>
  </si>
  <si>
    <t xml:space="preserve">As a middle schooler I don’t meet many people like me. I love to read, play soccer, and video games. I hope to meet new people like myself and make life connections. I hope that this experience help influence my life decisions as I grow. I hope to build unique interests from this camp. I see this camp as a great opportunity to build myself as I grow older. </t>
  </si>
  <si>
    <t xml:space="preserve">Beta club </t>
  </si>
  <si>
    <t xml:space="preserve">Dr. Ullisa Coburn - Philadelphia Public School District </t>
  </si>
  <si>
    <t>926 Pecan Street</t>
  </si>
  <si>
    <t>I want to broaden my abilities in everything that I do. Even though I’m just in 7th grade, it’s important to be ready for high school and be ready to learn. I hope to gain more things I could use in my academics and socially.</t>
  </si>
  <si>
    <t>Honor student  Valedictorian: in 4th and 6th grade Dancer Junior usher at Union Grove MB Church Member of Griot after school program Many awards and honors during award days in school</t>
  </si>
  <si>
    <t>I am a very hard worker and love to learn new and challenging things. If afforded the opportunity to attend this camp, I will do my best to achieve all goals. So</t>
  </si>
  <si>
    <t xml:space="preserve">Joshua </t>
  </si>
  <si>
    <t>DeVaul</t>
  </si>
  <si>
    <t>joshuadevaul1@gmail.com</t>
  </si>
  <si>
    <t xml:space="preserve">Northwest Rankin High School </t>
  </si>
  <si>
    <t>Driscoll</t>
  </si>
  <si>
    <t>driscolldevaul@hotmail.com</t>
  </si>
  <si>
    <t>153 Appleridge Drive</t>
  </si>
  <si>
    <t xml:space="preserve">I want to attend this great program to participate in great activities and knowledge that will be utilized for my academic and professional careers. </t>
  </si>
  <si>
    <t>Honor roll, Cade Chapel Church Youth Council Member, Boy Scouts member, Sunday school and youth choir member, JROTC member, and Football extracurricular activities</t>
  </si>
  <si>
    <t xml:space="preserve">I have full parental and church member support in attending this program. I am a hard-working Christian young man that will represent myself and my family in the best way while attending and use the resources obtained in a positive way. </t>
  </si>
  <si>
    <t xml:space="preserve">Thank you for providing such a great opportunity. </t>
  </si>
  <si>
    <t>Matthew</t>
  </si>
  <si>
    <t>mpd100@students.rcsd.ms</t>
  </si>
  <si>
    <t>I want to attend the camp to gain a great enrichment experience in a college atmosphere and I look forward to gaining lasting academic and professional skills that I can carry forward in my journey as a student and later as a professional.</t>
  </si>
  <si>
    <t>Honor roll, Boys scout, Cade Chapel Youth Council, Cade Chapel Sunday School and Choir, Youth Deacon, and Football (Extracurricular)</t>
  </si>
  <si>
    <t>I am a hard worker with Christian morals and values. I have great parental and church member support in participating in this program and I will represent myself and my family in the best way by being the type of program attendees that this program was designed for.</t>
  </si>
  <si>
    <t>tylerjwashington2006@gmail.com</t>
  </si>
  <si>
    <t>W.A. Higgins Midde School</t>
  </si>
  <si>
    <t>tamarawashington2002@yahoo.com</t>
  </si>
  <si>
    <t>3440 Friars Point Road</t>
  </si>
  <si>
    <t>I have great creative skills that allow me to think of new and exciting ways to combat problems. I am also a team player. I am responsible and reliable. I am a great communicator which is important when working with other people. Lastly, I am committed, when I start a task or an interest, I see it completely through.</t>
  </si>
  <si>
    <t xml:space="preserve">I want to attend the AAYME Camp because I believe that math and science enhances students’ problem solving and research skills. This is something that many of my peers as well as myself fall behind during their summer vacation. I would like to gain analytical skills and be exposed to like-minded peers. This will promote a continuous life-long interest in mathematics and science. By the way, I absolutely love math and as an African American male I would love to enhance my skills. </t>
  </si>
  <si>
    <t>I have had the privilege of being on the principal list/honor roll throughout my current K12 academic life.  I have excelled and won awards in science and math related classes and testing areas. I am also an athlete which allows me to use my physical as well as my mental strength on the field. I also hold a position on our yearbook staff at my middle school.</t>
  </si>
  <si>
    <t>cherishmcbride40@gmail.com</t>
  </si>
  <si>
    <t>I would like to attend the African American Youth of Mississippi Excelling (AAYME) Camp because I feel like I meet the description of being an African American youth in Mississippi and I try to excel in everything I do. I hope to gain the experience of learning to be successful and hopefully get a feel for college life.</t>
  </si>
  <si>
    <t xml:space="preserve">I recently won 2nd place in a track meet and I was new on the team. I’ve received recognition at my school for the A-B honor roll. </t>
  </si>
  <si>
    <t xml:space="preserve">I am a natural leader who loves to debate. I am bold and talented.  </t>
  </si>
  <si>
    <t>Cheimion</t>
  </si>
  <si>
    <t>Banks</t>
  </si>
  <si>
    <t>MS Achievement School District</t>
  </si>
  <si>
    <t xml:space="preserve">Calaundra </t>
  </si>
  <si>
    <t>cheimion@yahoo.com</t>
  </si>
  <si>
    <t>625 Grand Avenue</t>
  </si>
  <si>
    <t>I want to prepare myself for college life as well as learn new things.</t>
  </si>
  <si>
    <t>stokeslee2024@tunicak12.org</t>
  </si>
  <si>
    <t xml:space="preserve">Rosa fort high school </t>
  </si>
  <si>
    <t xml:space="preserve">Latrice </t>
  </si>
  <si>
    <t>latstokes30@gmail.clm</t>
  </si>
  <si>
    <t>1085 Roddy Cv</t>
  </si>
  <si>
    <t>Dundee</t>
  </si>
  <si>
    <t xml:space="preserve">Tunica </t>
  </si>
  <si>
    <t xml:space="preserve">I want to attend the AAYME Camp to gain a greater recollection of knowledge and I hope to gain access to abilities I never knew I could. </t>
  </si>
  <si>
    <t xml:space="preserve">I have a few awards for my academic throughout my years of being in school. </t>
  </si>
  <si>
    <t xml:space="preserve">This is my grand opportunity to show a collective of people my unique attributes, abilities, and intellect, and if you give me a chance I would greatly appreciate that. </t>
  </si>
  <si>
    <t>McKay, Gwen</t>
  </si>
  <si>
    <t xml:space="preserve">I would like to attend the AAYME Camp because I along with my parents look for programs that will help enrich my academic growth in science and math.  Attending the AAYME Camp will allow me the opportunity to meet other like minded students and give me a chance to network and learn from them.  A lot of times during the summer months, we get in the summer slump when our minds are not challenged.  I have participated in other math and science summer programs, but I really feel this would foster my love for science, as well as math.  I have had a love for animals ever since I was a little girl and developed an interest in veterinary science.  Attending this program would allow me the chance to explore careers related to this as well as explore college choices that would be best for this field.  I took the ACT in fifth grade and scored a 15, so this camp would also help me with preparing to take it again and improving my scores.  After hearing about this program and what its purpose is, I knew this would be something to help me continue to excel in my academics and also help me to build my personal and professional skills.  </t>
  </si>
  <si>
    <t>I have been on the superintendent's list from first grade until the present, 7th grade.  There were only two times in my school career that I made the principal's list and of those times, I had a high B in math.  I have maintained the highest average or the second highest average in my subjects since Pre-K.  I was the salutatorian of my fourth grade class and valedictorian of my sixth grade class.  I have scored Performance Level 5 on my MAAP ELA and Math State Assessments and Performance Level 5 on the fifth grade Science Assessment.  I have participated in the reading fair, book bowl for Clarksdale Municipal School District, and was awarded the highest AR (Accelerated Reader) Points in fifth grade.</t>
  </si>
  <si>
    <t>I am always looking to learn new things and meet new people who share the same goals.  Although I am quiet, I am truly a team player and love to share ideas and work together to come up with solutions and develop new ideas.  I have recently developed an interest in art, which could help to foster growth in other areas.</t>
  </si>
  <si>
    <t>Trenton</t>
  </si>
  <si>
    <t>Pontotoc Jr. High</t>
  </si>
  <si>
    <t>Pontotoc City</t>
  </si>
  <si>
    <t>Irby</t>
  </si>
  <si>
    <t>salexander737@gmail.com</t>
  </si>
  <si>
    <t>295 Jolan Circle</t>
  </si>
  <si>
    <t>Unit 19</t>
  </si>
  <si>
    <t>I would like to attend the AAYME program for a cultural learning experience. I haven’t been away from family and would like to attend this camp to see if I’ll be prepared to apply and attend MSMS during my Junior and Senior year. My aunt attended MSMS and my mother was accepted to MSMS so I’m excited to experience some of the things I’ve been told about.</t>
  </si>
  <si>
    <t>My aunt Samantha Irby attended and graduated from MSMS in 2003. She told me about this program and suggested that I apply.</t>
  </si>
  <si>
    <t>Ke'Shon</t>
  </si>
  <si>
    <t>Payne</t>
  </si>
  <si>
    <t>Hamilton</t>
  </si>
  <si>
    <t>Jacqueline</t>
  </si>
  <si>
    <t>msjackiepayne66@gmail.com</t>
  </si>
  <si>
    <t>40008 Mt Olive Dr</t>
  </si>
  <si>
    <t xml:space="preserve">I would hope to meet new friends, learn new skills, and make connections over the summer. I feel like this would allow me to do things I would not normally be able to do in Hamilton. </t>
  </si>
  <si>
    <t>Basketball, Football, Star Student multiple times in his classes</t>
  </si>
  <si>
    <t>Hamilton School</t>
  </si>
  <si>
    <t>Haralson</t>
  </si>
  <si>
    <t xml:space="preserve">Port Gibson High School </t>
  </si>
  <si>
    <t>Dinah</t>
  </si>
  <si>
    <t>dharalson78@gmail.com</t>
  </si>
  <si>
    <t xml:space="preserve">2164 Old Hwy 18 </t>
  </si>
  <si>
    <t>No 2</t>
  </si>
  <si>
    <t>Hermanville</t>
  </si>
  <si>
    <t xml:space="preserve">Claiborne </t>
  </si>
  <si>
    <t xml:space="preserve">Logan wants to be an engineer after college. He has attended STEM at Alcorn State and is currently taking an engineering class at Port Gibson High sponsored Energy. </t>
  </si>
  <si>
    <t xml:space="preserve">STEM science fair winner multiple times  Energy Academy  Honor roll throughout his academic career Port Gibson High School Band (saxophone)   </t>
  </si>
  <si>
    <t>Greg Reed/Claiborne County School District</t>
  </si>
  <si>
    <t xml:space="preserve">Zakira </t>
  </si>
  <si>
    <t xml:space="preserve">Clayton </t>
  </si>
  <si>
    <t xml:space="preserve">Humphreys County High School </t>
  </si>
  <si>
    <t xml:space="preserve">The Mississippi Achievement School District </t>
  </si>
  <si>
    <t xml:space="preserve">Humphreys </t>
  </si>
  <si>
    <t>I would love to gain more knowledge and skills to better help me with my education.</t>
  </si>
  <si>
    <t>Zakira is a member of the National and local Beta Club. Also, she’s a honor student.</t>
  </si>
  <si>
    <t xml:space="preserve">O M McNair Middle School </t>
  </si>
  <si>
    <t>James would love to gain the experience of what the camp has to offer.</t>
  </si>
  <si>
    <t>James is a honor student.</t>
  </si>
  <si>
    <t xml:space="preserve">Camille </t>
  </si>
  <si>
    <t>Bailey Apac</t>
  </si>
  <si>
    <t xml:space="preserve">JPS </t>
  </si>
  <si>
    <t>Daniel</t>
  </si>
  <si>
    <t>daniel.ashley20@gmail.com</t>
  </si>
  <si>
    <t xml:space="preserve">6739 presidential dr </t>
  </si>
  <si>
    <t xml:space="preserve">I never experienced a camp &amp; I think it’s cool that not only are we staying on campus but we’ll be learning new thing. I hope to gain a new sense of learning &amp; meet new people. </t>
  </si>
  <si>
    <t xml:space="preserve">I’ve been playing the piano since 4 grade. I have great leadership skills and excited to get out, learn new things in a new environment. </t>
  </si>
  <si>
    <t>Ms. Becknridge/ Bailey APAC</t>
  </si>
  <si>
    <t>Sarai</t>
  </si>
  <si>
    <t>Nunn</t>
  </si>
  <si>
    <t>chermain60@gma.com</t>
  </si>
  <si>
    <t>chermain</t>
  </si>
  <si>
    <t>mainor</t>
  </si>
  <si>
    <t>chermain60@gmaol.vom</t>
  </si>
  <si>
    <t>184 Maple St</t>
  </si>
  <si>
    <t xml:space="preserve">A better understanding of math and science and how it relates to the world today. </t>
  </si>
  <si>
    <t xml:space="preserve">Because of virtual school my grades aren’t the best but I can improve. </t>
  </si>
  <si>
    <t xml:space="preserve">Breckenridge </t>
  </si>
  <si>
    <t xml:space="preserve">Hollingbird </t>
  </si>
  <si>
    <t>lateshathomas76@gmail.com</t>
  </si>
  <si>
    <t xml:space="preserve">LaTesha </t>
  </si>
  <si>
    <t>323 E. Church Street</t>
  </si>
  <si>
    <t>My son is smart in science and math, but with the transition. Into virtual it has impacted his learning style. This will help him make up the deficit and excell</t>
  </si>
  <si>
    <t xml:space="preserve">Mikeria </t>
  </si>
  <si>
    <t>Deal</t>
  </si>
  <si>
    <t>dealmik2025@tunicak12.org</t>
  </si>
  <si>
    <t xml:space="preserve">Tunica County School District </t>
  </si>
  <si>
    <t xml:space="preserve">Kimwanna </t>
  </si>
  <si>
    <t>kimwanna30@gmail.com</t>
  </si>
  <si>
    <t>4760 Old highway 61 North</t>
  </si>
  <si>
    <t xml:space="preserve">I want to attend the AAYME camp to improve myself academically. I hope to gain more experience away from home and create new bonds over mutual interests and education. </t>
  </si>
  <si>
    <t>Antonio</t>
  </si>
  <si>
    <t>Holden</t>
  </si>
  <si>
    <t>ugottarespectit2@yahoo.con</t>
  </si>
  <si>
    <t xml:space="preserve">Norwood </t>
  </si>
  <si>
    <t>ugottarespectit2@yahoo.com</t>
  </si>
  <si>
    <t>4318 Liberty Hill Rd</t>
  </si>
  <si>
    <t xml:space="preserve">In all I think it would be an great experience and to be able to learn different things and to gain knowledge on everything I can. </t>
  </si>
  <si>
    <t>Where will the camp be located? Will it be here n Jackson?</t>
  </si>
  <si>
    <t xml:space="preserve">Regan </t>
  </si>
  <si>
    <t>Huddleston</t>
  </si>
  <si>
    <t>huddlestonregan@gmail.com</t>
  </si>
  <si>
    <t>Lauren</t>
  </si>
  <si>
    <t>huddlestonlauren@gmail.com</t>
  </si>
  <si>
    <t>127 north meadows place</t>
  </si>
  <si>
    <t>To improve my grades.</t>
  </si>
  <si>
    <t xml:space="preserve">Highest average in history, Ela, </t>
  </si>
  <si>
    <t>Gilmore-Ratliff</t>
  </si>
  <si>
    <t>lambdaeta_11@yahoo.com</t>
  </si>
  <si>
    <t>Jackson Public School Dist.</t>
  </si>
  <si>
    <t>Sheila</t>
  </si>
  <si>
    <t>Gilmore</t>
  </si>
  <si>
    <t>5848 Orchardview Dr.</t>
  </si>
  <si>
    <t>I am interested in a career of math and science and I think it would be an excellent opportunity to expand and grow my knowledge base.</t>
  </si>
  <si>
    <t>I have a love for animals and a passion for helping others.  My childhood dream is to become a zoologist or an anesthesiologist.  I believe that math and science will help prepare me to contribute to my community and the world.  I think that any additional exposure in the fiend of math and science will better equip me to fulfill my dreams.</t>
  </si>
  <si>
    <t>Mrs. Amy Breckenridge</t>
  </si>
  <si>
    <t>Erihanna</t>
  </si>
  <si>
    <t>Hunt</t>
  </si>
  <si>
    <t>001283126@jpsms.org</t>
  </si>
  <si>
    <t xml:space="preserve">Bailey Apac </t>
  </si>
  <si>
    <t xml:space="preserve">Jackson Public School </t>
  </si>
  <si>
    <t xml:space="preserve">Erick&amp; Tamika </t>
  </si>
  <si>
    <t>tamikahunt6@gmail.com</t>
  </si>
  <si>
    <t>943 carlise st</t>
  </si>
  <si>
    <t xml:space="preserve">I hope to gain more math and science practice. </t>
  </si>
  <si>
    <t>I have good grades and I am a dancer.</t>
  </si>
  <si>
    <t>Mrs Breidgrick</t>
  </si>
  <si>
    <t xml:space="preserve">Clarissa </t>
  </si>
  <si>
    <t>clarissac671@gmail.com</t>
  </si>
  <si>
    <t>ccoleman.marykay@gmail.com</t>
  </si>
  <si>
    <t>5363 Carolwood Drive</t>
  </si>
  <si>
    <t xml:space="preserve">I would like to attend the AAYME Camp because it would be a great opportunity to connect with and learn from other MS youth who are looking to excel in community leadership. This is a value I possess and would like to enhance within myself and others.  </t>
  </si>
  <si>
    <t xml:space="preserve">I am a natural leader.  I strive to exemplify the values of a leader, with a personal motto as “Lead from the front!”  I have been recognized as a leader in my academics at Bailey APAC Middle School where I hold a 4.0 GPA and am honored as a Principal’s List scholar. I have also received many awards and honoraria in the Vocal Arts Emphasis such as Vocal Student of the Month (December 2020), Spirit Award, and Performance Award.  I currently serve my community as a Teen Member of the Jackson MS Chapter of Jack and Jill of America. Inc., where I have participated in numerous service projects such as the annual Fun With Santa event and the most recent dedication of a Reading Corner for the MS Youth Justice Court in Jackson, MS.  I am highly motivated to develop and improve my leadership skills, as I hope to become a physician, entrepreneur, and community leader/servant. </t>
  </si>
  <si>
    <t>Ms.  Breckenridge/Bailey APAC Middle School</t>
  </si>
  <si>
    <t>Mcclinton</t>
  </si>
  <si>
    <t>Moorhead Central</t>
  </si>
  <si>
    <t>mizzprettykim@gmail.com</t>
  </si>
  <si>
    <t>201 pershing st</t>
  </si>
  <si>
    <t>Moorhead</t>
  </si>
  <si>
    <t>This will be an experience for me. It will help me socially and educationally.  I hope to leave camp and better and brighter student.</t>
  </si>
  <si>
    <t>Moffett</t>
  </si>
  <si>
    <t>Jackson Public</t>
  </si>
  <si>
    <t>Christeen</t>
  </si>
  <si>
    <t>christeen_moffett@yahoo.com</t>
  </si>
  <si>
    <t>1132 ridgewood Blvd</t>
  </si>
  <si>
    <t xml:space="preserve">I am to gain stronger leadership skills and strengthen my current talent. </t>
  </si>
  <si>
    <t xml:space="preserve">New Horizon Jr Deacon Verizon Wireless Summer stem program Flying classroom participant Community volunteer  Church children choir and praise team  </t>
  </si>
  <si>
    <t>gaylasanders78@gmail.com</t>
  </si>
  <si>
    <t>Bailey Academic and Performing Arts Complex</t>
  </si>
  <si>
    <t>Jackson Public School District</t>
  </si>
  <si>
    <t>Gayla</t>
  </si>
  <si>
    <t>1209 Ferncrest Drive</t>
  </si>
  <si>
    <t>I would like to attend this camp because I am a short time away from high school.  I am interested in any camps that will lead to success in high school and in college.</t>
  </si>
  <si>
    <t xml:space="preserve">National Elementary Honor Society A member of the Drama Department at Bailey APAC Top Scorer on 4th Grade Math State Test Invited to participate in National Youth Leadership Forum: Explore STEM at Emory University for summer 2021 Honor Student </t>
  </si>
  <si>
    <t>Amy Breckenridge - Bailey APAC</t>
  </si>
  <si>
    <t xml:space="preserve">Reggie </t>
  </si>
  <si>
    <t xml:space="preserve">Carter, Jr. </t>
  </si>
  <si>
    <t>610 Fairground Street</t>
  </si>
  <si>
    <t>Advanced knowledge Leadership Skills Networking Opportunities</t>
  </si>
  <si>
    <t xml:space="preserve">Beta Club Football All A's Superintendent's Honor Roll KJHS Hall of Fame </t>
  </si>
  <si>
    <t>I am looking forward to the opportunity.</t>
  </si>
  <si>
    <t>Semone Olive</t>
  </si>
  <si>
    <t>Isbell</t>
  </si>
  <si>
    <t>tlc0007@live.com</t>
  </si>
  <si>
    <t>208 N Church St</t>
  </si>
  <si>
    <t>P.O. Box 611</t>
  </si>
  <si>
    <t>I really like this school. My brother attends MSMS and he is doing good and I really want to learn all I can also.</t>
  </si>
  <si>
    <t xml:space="preserve">I'm a member of the Beta Club. </t>
  </si>
  <si>
    <t>Mrs Lucas/ Okolona High School</t>
  </si>
  <si>
    <t xml:space="preserve">Nykenzie </t>
  </si>
  <si>
    <t>Tillis</t>
  </si>
  <si>
    <t>Nkenzie313@gmail.com</t>
  </si>
  <si>
    <t>Shawn</t>
  </si>
  <si>
    <t>tillis726@gmail.com</t>
  </si>
  <si>
    <t xml:space="preserve">1024 AME Logan </t>
  </si>
  <si>
    <t>I love Science and would like to have more exposure in that area . I would also like to learn new ways and techniques in Math as well.</t>
  </si>
  <si>
    <t xml:space="preserve">Ms. Breckenridge </t>
  </si>
  <si>
    <t xml:space="preserve">Larsen </t>
  </si>
  <si>
    <t>Fuller</t>
  </si>
  <si>
    <t xml:space="preserve">Bailey APAC </t>
  </si>
  <si>
    <t>Jackson Public schools</t>
  </si>
  <si>
    <t>Tiffany</t>
  </si>
  <si>
    <t>lovefuller1@icloud.com</t>
  </si>
  <si>
    <t>1952 Oakwood Place</t>
  </si>
  <si>
    <t>I enjoy Math and Science. I love to learn and I’m always eager to explore new things. This looks like an opportunity to do just that!  Thanks for considering me, Larsen!</t>
  </si>
  <si>
    <t xml:space="preserve">I attend Bailey APAC, I am a student in their theatre arts program. I can sing,  dance ,and play a little piano. </t>
  </si>
  <si>
    <t>Bailey Magnet principal</t>
  </si>
  <si>
    <t xml:space="preserve">Kristopher </t>
  </si>
  <si>
    <t>Gaylor</t>
  </si>
  <si>
    <t>kgaylor@mc.edu</t>
  </si>
  <si>
    <t>Northwest Jackson Middle School</t>
  </si>
  <si>
    <t>Kristena</t>
  </si>
  <si>
    <t>2009 Petit Bois Street</t>
  </si>
  <si>
    <t xml:space="preserve">yes </t>
  </si>
  <si>
    <t xml:space="preserve">I am an African American male who aspires for a career in the medical field.  We have been attending school virtually this year. I am eager to reconnect with peers in person and in a safe environment. I hope to learn more about how math and science can help me in the medical field. </t>
  </si>
  <si>
    <t xml:space="preserve">I am a AB honor student.   I am on my school's debate team. I am a member of the Junior Beta Club.  I am a Verizon STEM Graduate. I am a Sunday School Leader      </t>
  </si>
  <si>
    <t xml:space="preserve">I have represented my chapter in the Speak Up &amp; Speak Out competition. I have also served as the President of the Tween Group for the local chapter of Jack &amp; Jill of America, Inc. </t>
  </si>
  <si>
    <t>Brooke</t>
  </si>
  <si>
    <t>Dennis-Singleton</t>
  </si>
  <si>
    <t>jbds01@gmail.com</t>
  </si>
  <si>
    <t>tdennismm@gmail.com</t>
  </si>
  <si>
    <t>220 Edgewood Terrace Drive S12</t>
  </si>
  <si>
    <t>I feel that this experience would allow me to grow as an individual as well as nurture and expand my academic endeavors.</t>
  </si>
  <si>
    <t>I am in honors classes and currently hold a 97 or higher in all courses. I was recently chosen for the Lott Leadership Institute. I am a student council representative, a Duke Tip Scholar, a member of the National Junior Honor Society and Chi Alpha Mu. I play several sports that include basketball, volleyball, archery, and track. This year I also served as a team leader on my middle school volleyball team.</t>
  </si>
  <si>
    <t xml:space="preserve">Kimarriah </t>
  </si>
  <si>
    <t>carterkim2025@tunicak12.org</t>
  </si>
  <si>
    <t>Tunica County</t>
  </si>
  <si>
    <t xml:space="preserve">Kissie </t>
  </si>
  <si>
    <t>Kissieroberts@ymail.com</t>
  </si>
  <si>
    <t>1628 Dubbs Rd</t>
  </si>
  <si>
    <t>Tunica, MS</t>
  </si>
  <si>
    <t>Yes, Mississippi</t>
  </si>
  <si>
    <t xml:space="preserve">I hope to gain Academic experience for myself and learn more about different colleges I could attend what's best for me. </t>
  </si>
  <si>
    <t>I am good at cooking (Culinary) and having people express their feelings to me and to help people with their mental state (Therapist).</t>
  </si>
  <si>
    <t xml:space="preserve">I hope to come into this program ready to learn about any and everything and come out with all the answers to my questions. </t>
  </si>
  <si>
    <t>Sherwonda Dunn</t>
  </si>
  <si>
    <t>Kenniya</t>
  </si>
  <si>
    <t>Rucker</t>
  </si>
  <si>
    <t>ruckerken2025@tunicak12.org</t>
  </si>
  <si>
    <t xml:space="preserve">Kenneth </t>
  </si>
  <si>
    <t>greaterkingdomlife@gmail.com</t>
  </si>
  <si>
    <t>327 North Circle Dr.</t>
  </si>
  <si>
    <t>327 North Circle Dr</t>
  </si>
  <si>
    <t>Yes. Mississippi</t>
  </si>
  <si>
    <t xml:space="preserve"> I want to attend the AAYME camp to learn new this and hands on with different things. I would like to gain more knowledge about how things work and to be exposed to new skills.</t>
  </si>
  <si>
    <t xml:space="preserve"> I have earned a Salutatorian award. I would consider FBLA( Future Business Leaders of America) a special honor. </t>
  </si>
  <si>
    <t>Everything above other than I often have all A's and one high B, so   I consider myself as an excellent student</t>
  </si>
  <si>
    <t>Tunica Middle School~ Sherwonda Dunn</t>
  </si>
  <si>
    <t xml:space="preserve"> N/A</t>
  </si>
  <si>
    <t xml:space="preserve">Fairley </t>
  </si>
  <si>
    <t>destiny.fairley06@gmail.com</t>
  </si>
  <si>
    <t>OM McNair Middle School</t>
  </si>
  <si>
    <t xml:space="preserve">Mississippi Achievement School District </t>
  </si>
  <si>
    <t>Teauna</t>
  </si>
  <si>
    <t>teaunapoole@gmail.com</t>
  </si>
  <si>
    <t>704 Martin Dr</t>
  </si>
  <si>
    <t>Humphreys County</t>
  </si>
  <si>
    <t xml:space="preserve">I want to attend this camp to improve my academic, leadership, and social skills. I hope to gain these skills so that I can be a productive individual. </t>
  </si>
  <si>
    <t xml:space="preserve">I am an Honor Student. I served as a student in the Gifted program. I volunteer at my church and in my community. I also tutor young students that need help. </t>
  </si>
  <si>
    <t xml:space="preserve">I really want to be a part of this program. When I was 5th grade, gifted instructor encourage me to attend the Mississippi School of Math and Science. Since then, I have attended a few webinars describing the experience. I believe that this experience will be challenging and will provide me with an opportunity to make a difference. </t>
  </si>
  <si>
    <t>Deja Pool, Mathematics Teacher at Humphreys County High School, 9th Grade</t>
  </si>
  <si>
    <t xml:space="preserve">Keziah </t>
  </si>
  <si>
    <t xml:space="preserve">Kimple </t>
  </si>
  <si>
    <t>keziahkimple2008@gmail.com</t>
  </si>
  <si>
    <t>Kimple</t>
  </si>
  <si>
    <t>pkimple19@yahoo.com</t>
  </si>
  <si>
    <t>441 Cedarwood Drive</t>
  </si>
  <si>
    <t>Because I desire to major in pre-med and become a doctor, I believe this program will allow  me to experience skills in math and science needed to help me fulfill my dreams.</t>
  </si>
  <si>
    <t>FWO Children’s Ministry President 2018-Present   Highest Math Average Award Highest Reading/Language Arts Award 1st Place in School Science Fair-Dawson Elem./JPS 2nd Place District Science Fair/JPS 5th Grade Student Body Class President-Dawson Elem. Highest Math/Science/ELA Test Scores-Dawson Elem./JPS</t>
  </si>
  <si>
    <t>See information above.</t>
  </si>
  <si>
    <t xml:space="preserve">My Science Teacher-Mrs. Breckenridge </t>
  </si>
  <si>
    <t>Zaniah</t>
  </si>
  <si>
    <t>Powell</t>
  </si>
  <si>
    <t>zaniahpowell0208@gmail.com</t>
  </si>
  <si>
    <t>Bailey Magnet Middle School</t>
  </si>
  <si>
    <t>Jenicka</t>
  </si>
  <si>
    <t>Dawson</t>
  </si>
  <si>
    <t>all_about_zaniah@yahoo.com</t>
  </si>
  <si>
    <t>233 MCDOWELL PARK CIR</t>
  </si>
  <si>
    <t>JACKSON</t>
  </si>
  <si>
    <t>I want to improve myself in math and learn more because I love math. I want to gain a better experience in math and science.</t>
  </si>
  <si>
    <t>Honors Delta Academy Gems</t>
  </si>
  <si>
    <t xml:space="preserve">I'm great with science experiments and I love working on science projects and I love working fractions. </t>
  </si>
  <si>
    <t>Breckenridge</t>
  </si>
  <si>
    <t>India</t>
  </si>
  <si>
    <t>modelmeindia@gmail.com</t>
  </si>
  <si>
    <t>N. R. Burger Middle School</t>
  </si>
  <si>
    <t>Joanna</t>
  </si>
  <si>
    <t>Wiggins</t>
  </si>
  <si>
    <t>joannawiggins519@gmail.com</t>
  </si>
  <si>
    <t>101 Dixie Ave</t>
  </si>
  <si>
    <t>I want to attend AAYME Camp because I feel that I can learn a lot from this experience, especially school-wise. What I hope to learn from this experience is more extensive math and science skills. I want these skills because it can help me get into my dream college, Harvard. I also hope to gain independence skills as well, which I know well help me later in life.</t>
  </si>
  <si>
    <t xml:space="preserve">A Honor Roll Leadership Award  Problem Solver Award Star Performer Student of the Month Perfect Attendance National Jr Beta Club Member  </t>
  </si>
  <si>
    <t xml:space="preserve">I am a go getter with aspirations of attending a Historically Black University for undergrad and an Ivy League University for grad school. I believe your program will be very beneficial to me and the goals I have for my life. Thank you in advance for this opportunity.  </t>
  </si>
  <si>
    <t>Natasha Terrell, N. R. Burger Middle School</t>
  </si>
  <si>
    <t xml:space="preserve">Tristian </t>
  </si>
  <si>
    <t>atm2608@hotmail.com</t>
  </si>
  <si>
    <t>Aja</t>
  </si>
  <si>
    <t xml:space="preserve">77 Robinhood Circle </t>
  </si>
  <si>
    <t xml:space="preserve">I would like to learn more about the arts community and what is available to me to grow in the arts community. I want to learn what schools are available for programs I am interested in. </t>
  </si>
  <si>
    <t xml:space="preserve">I have recently learned how to custom design shoes. I also have learned to draw. I enjoyed working on the team that created the first animated series at our school last year in the 8th grade. </t>
  </si>
  <si>
    <t xml:space="preserve">I was recently diagnosed as a Type 1 Diabetic. While this has changed my life drastically I still want to learn skills to work hard and have success as a student. This first year had been tough, but I determined to go from average to excellent again. </t>
  </si>
  <si>
    <t>Camilyn</t>
  </si>
  <si>
    <t>caanderson7515@cmsd.k12.ms.us</t>
  </si>
  <si>
    <t>JW Stampley Freshman Academy</t>
  </si>
  <si>
    <t>Tracey</t>
  </si>
  <si>
    <t>Jones-Anderson</t>
  </si>
  <si>
    <t>teach4tracey@yahoo.com</t>
  </si>
  <si>
    <t>822 Vincent Street</t>
  </si>
  <si>
    <t>I want to obtain skills that will prepare me for college, career and beyond. I hope to obtain and enrich my social and interpersonal skills. I want to enhance my problem solving and thinking skills.</t>
  </si>
  <si>
    <t xml:space="preserve">I was on the Principal's List. I was in honor's class in my 7th and 8th grade academic school.  </t>
  </si>
  <si>
    <t>I enjoy learning new things and I work will with others.  I want to expand my vocabulary and knowledge of new materials.</t>
  </si>
  <si>
    <t>Rosalyn Griffin-JW Stampley Freshman Academy</t>
  </si>
  <si>
    <t>Zyionn</t>
  </si>
  <si>
    <t>fubullock@gmail.com</t>
  </si>
  <si>
    <t>McNair Middle School</t>
  </si>
  <si>
    <t>Humphreys County School District</t>
  </si>
  <si>
    <t>Bullock</t>
  </si>
  <si>
    <t>100 January Street</t>
  </si>
  <si>
    <t>P O Box 423</t>
  </si>
  <si>
    <t xml:space="preserve">I would like to attend the AAYME Camp because it puts focus on improving the African American community.  Having a strong support system and your own people behind you rooting for your success is a great reason to be part of such a great program.  I believe that this will be a great opportunity for me to learn from others like me and develop new academic skills that I can use daily.  This will be a challenging experience that will strengthen my ability to excel and open doors to many opportunities in the future.  I feel that being accepted to this program will help to build my confidence and prepare me for college and beyond.  Starting high school will be a different environment, and this program will instill the knowledge that I need to be successful in class and prepared for all testing.  I hope to gain the necessary skills that will help me reach my full potential and become more knowledgeable of myself, both personally and academically.  I would also like to gain different learning techniques that can be used to improve my performance in the classroom and be able to help others, so we can succeed together. </t>
  </si>
  <si>
    <t>Superintendent Scholar, Chess Team, Jr Beta Club, Gifted Program</t>
  </si>
  <si>
    <t>Marlasha</t>
  </si>
  <si>
    <t>marlashajohnson@icloud.com</t>
  </si>
  <si>
    <t>Jackson public schools</t>
  </si>
  <si>
    <t>Lakeesha</t>
  </si>
  <si>
    <t>keishaerv@yahoo.com</t>
  </si>
  <si>
    <t>5424 carolwood drive</t>
  </si>
  <si>
    <t>I feel this camp will give me the knowledge I need to excel in life. I hope to gain insight on what this camp has to offer as well as how it may help me help others.</t>
  </si>
  <si>
    <t>Honor roll, High honor roll</t>
  </si>
  <si>
    <t>Ms. Breckenridge</t>
  </si>
  <si>
    <t>LaBrone</t>
  </si>
  <si>
    <t>labronejr@yahoo.com</t>
  </si>
  <si>
    <t xml:space="preserve">Tupelo middle school </t>
  </si>
  <si>
    <t xml:space="preserve">Tupelo school district </t>
  </si>
  <si>
    <t>Neeka</t>
  </si>
  <si>
    <t>neekaiphone@yahoo.com</t>
  </si>
  <si>
    <t>151 Lakeover Dr</t>
  </si>
  <si>
    <t>LEE</t>
  </si>
  <si>
    <t>I am an excellent candidate for the MSMS  summer camp for African Americans . I make all A’s and I have good behavior. Teachers tell me I am thoughtful and considerate of others.  I also love science, robotics, and most things dealing with computers. I like to problem solve and fix things. My mom thinks this camp will benefit me and help me grow as a person. She says I am soft spoken and a little shy.   This camp can help me learn to express myself, build my confidence and show others how unique I can be. If I build  personal and professional skills to help me in future I can help others. Most importantly this camp will help me become a better test taker which will help with state tests and the ACT.</t>
  </si>
  <si>
    <t xml:space="preserve">Duke tip  Beta club  Superintendent’s list  advanced classes Arrow of Light Cub Scouts K kids (Kiwanis Community service club) Band Robotics club  MSMS all stars </t>
  </si>
  <si>
    <t>Williamssav2025@tunicak12.org</t>
  </si>
  <si>
    <t xml:space="preserve">DeLisha </t>
  </si>
  <si>
    <t>I hope to learn more and experience more things by going.</t>
  </si>
  <si>
    <t>From pre-k to 3rd i was on principal list. My fourth grade year i slipped by hanging with the wrong crowd. Then when i got to middle school i pulled my grades up and found a group of friends who actually got their work done and the played. They knew when it was time to play and when it was time to work.</t>
  </si>
  <si>
    <t xml:space="preserve">Hi my name is Savon Williams my favorite subject is science i am good at it math i try my best and i made one of the highest on both of these test recently. I look at the world differnt i caring i always want to help others and I have seperation anxiety when it comes to my mom and dogs i know one day i will have to leave them so this is a perfect oppirtunity. </t>
  </si>
  <si>
    <t xml:space="preserve">Sherwonda Dunn </t>
  </si>
  <si>
    <t>What will we be learning.</t>
  </si>
  <si>
    <t>Nyla (twin)</t>
  </si>
  <si>
    <t>Rosa Scott High School</t>
  </si>
  <si>
    <t>Skyla</t>
  </si>
  <si>
    <t>skylaj.wilson@yahoo.com</t>
  </si>
  <si>
    <t>305 Club Cove</t>
  </si>
  <si>
    <t>My daughter is interested in attending the camp to learn more about future career opportunities.</t>
  </si>
  <si>
    <t xml:space="preserve">High Honor Roll Student, Recipient of Principals Award    </t>
  </si>
  <si>
    <t>Nyja (twin)</t>
  </si>
  <si>
    <t>304 Club Cove</t>
  </si>
  <si>
    <t>My daughter would like to attend the camp to learn about future career opportunities.</t>
  </si>
  <si>
    <t>Principals Award, High Honor Roll</t>
  </si>
  <si>
    <t>Alyeriah</t>
  </si>
  <si>
    <t>Haynes</t>
  </si>
  <si>
    <t>ah13631@laurelschools.org</t>
  </si>
  <si>
    <t>Terrance/Laressia</t>
  </si>
  <si>
    <t>Thmlrss2@gmail.com</t>
  </si>
  <si>
    <t>P.O. Box 1135</t>
  </si>
  <si>
    <t>212 s 10th ave</t>
  </si>
  <si>
    <t>jones</t>
  </si>
  <si>
    <t xml:space="preserve">I want to attend AAYME camp because I want to better my professional skills, explore the various career opportunities the world has to offer, and help boost my confidence and self-awareness. </t>
  </si>
  <si>
    <t>My eighth grade, I was salutatorian and made the superintendent and principal honor roll list all four terms.  As of now, my ninth grade year, I have maintained all A's.</t>
  </si>
  <si>
    <t>Latoya Mapp/ Laurel High</t>
  </si>
  <si>
    <t xml:space="preserve">Amelia </t>
  </si>
  <si>
    <t>Cleveland Central High</t>
  </si>
  <si>
    <t xml:space="preserve">Coretta </t>
  </si>
  <si>
    <t>coretta06@yahoo.com</t>
  </si>
  <si>
    <t>1011 Elm Sf</t>
  </si>
  <si>
    <t>Vly</t>
  </si>
  <si>
    <t>Mississippi Valley State University</t>
  </si>
  <si>
    <t xml:space="preserve">Camp will continue to educate me. It will provide me with a opportunity to try new things. I will build my self esteem and social skills. I hope to gain knowledge that I can apply and use throughout my life. </t>
  </si>
  <si>
    <t xml:space="preserve">Vice President Cheerleader Softball  </t>
  </si>
  <si>
    <t>Makayla</t>
  </si>
  <si>
    <t xml:space="preserve">Diberville Middle School </t>
  </si>
  <si>
    <t xml:space="preserve">Harrison county </t>
  </si>
  <si>
    <t>lena_griffin@yahoo.com</t>
  </si>
  <si>
    <t xml:space="preserve">17231 Coventry Estates Blvd </t>
  </si>
  <si>
    <t xml:space="preserve">Diberville </t>
  </si>
  <si>
    <t>D'Iberville</t>
  </si>
  <si>
    <t>I hope to learn how to be strong leader at school and in my community.  I als want to develop new friendships.</t>
  </si>
  <si>
    <t>Kennadi</t>
  </si>
  <si>
    <t>Mansaw</t>
  </si>
  <si>
    <t>kenbug07@icloud.com</t>
  </si>
  <si>
    <t>Richmond</t>
  </si>
  <si>
    <t>sheilachristina@icloud.com</t>
  </si>
  <si>
    <t>10220 Loftin Dr</t>
  </si>
  <si>
    <t xml:space="preserve">I would like to attend AAYME because this camp will extend my thinking and challenge me as a gifted student. As a person of color, being able to receive a opportunity that will exhibit curriculum boosting my academic and professional skills is something that I may not be able to experience later in life. Something that I wish to gain during my experience of this camp is a development in my overall character. </t>
  </si>
  <si>
    <t xml:space="preserve">Xavier </t>
  </si>
  <si>
    <t>Ezell</t>
  </si>
  <si>
    <t>xaezellams@gmail.com</t>
  </si>
  <si>
    <t xml:space="preserve">Armstrong Junior High </t>
  </si>
  <si>
    <t xml:space="preserve">Starkville Oktibbeha Consolidated School District </t>
  </si>
  <si>
    <t>Santee</t>
  </si>
  <si>
    <t xml:space="preserve">Ezell </t>
  </si>
  <si>
    <t>santee.ezell08@gmail.com</t>
  </si>
  <si>
    <t xml:space="preserve">35 Choctaw Road </t>
  </si>
  <si>
    <t xml:space="preserve">Oktibbeha </t>
  </si>
  <si>
    <t xml:space="preserve">I would like to attend the African American Youth of Mississippi Excelling residential camp, because I look at it as an opportunity to further my start up to become an Software Engineer. I’ve been to camps at EMCC and MSU that has helped me believe I can accomplish my goals.  Attending this camp, would provide me the right tools and knowledge on what’s it is like to look at things from a different perspective and meet new peers. With Band, Soccer, and Robotics, I enjoy working in teams and hands on activities.  So I hope to learn about new things and opportunities from the teachers and my peers during this camp. If I am selected to attend, this opportunity can help lead to being a successful young black male. Thank you. </t>
  </si>
  <si>
    <t xml:space="preserve">Outstanding Brass Player  A &amp; B Honor Roll  Soccer &amp; Robotics Captain  1st Place in Robotics  3rd Place in Science Fair-Biochemistry  Example of Excellence (3x)  Boys and Girls Youth of the Month  Rotary Club Youth of the Month  Citizenship  Art Award </t>
  </si>
  <si>
    <t xml:space="preserve">Thank you for the opportunity to apply for this residential camp! </t>
  </si>
  <si>
    <t xml:space="preserve">Raylan </t>
  </si>
  <si>
    <t xml:space="preserve">Tarvin </t>
  </si>
  <si>
    <t>whudson746@gmail.com</t>
  </si>
  <si>
    <t>Whitney</t>
  </si>
  <si>
    <t>Hudson</t>
  </si>
  <si>
    <t xml:space="preserve">47 Garden Circle </t>
  </si>
  <si>
    <t>This opportunity will give me a chance to meet scholars that look like me and we could learn from each other. I think this will be a good experience to step of my box and better my education.</t>
  </si>
  <si>
    <t>I am an honor roll student and was on the NJHS my 6th and 7th grade year.</t>
  </si>
  <si>
    <t>McGill</t>
  </si>
  <si>
    <t>tonimcgill@eastjasper.k12.ms.us</t>
  </si>
  <si>
    <t>Heidelberg Junior High School</t>
  </si>
  <si>
    <t>East Jasper</t>
  </si>
  <si>
    <t>latoyastevens@yahoo.com</t>
  </si>
  <si>
    <t>882 County Road 33</t>
  </si>
  <si>
    <t>Heidelberg</t>
  </si>
  <si>
    <t>I want to attend the AAYME Camp so can enhance my academics and better prepare for my upcoming school year and future career.</t>
  </si>
  <si>
    <t xml:space="preserve">Thus far I've received numerous academic awards. My most proudest award was transitioning into Junior High with the highest average in elementary school and a perfect score on the math state test. I am proud to say my gifted talent is drawing and a passion for reading. My gift has helped me to take great interest in math, ELA, and science. Drawing and reading refreshes my mind. It gives me joy and happiness. I am also apart of our High School Marching Band. </t>
  </si>
  <si>
    <t>Bralen</t>
  </si>
  <si>
    <t>Steele</t>
  </si>
  <si>
    <t>bts9750@students.rcsd.ms</t>
  </si>
  <si>
    <t>Brandon High School</t>
  </si>
  <si>
    <t>ksteele29@gmail.com</t>
  </si>
  <si>
    <t>1144 Greenfield Cir</t>
  </si>
  <si>
    <t xml:space="preserve">I would like to get an introduction to college life and learn more about opportunities in STEM.  I would also like to meet other students my age. </t>
  </si>
  <si>
    <t>Shea Carter/Brandon High School</t>
  </si>
  <si>
    <t>Kirsten</t>
  </si>
  <si>
    <t>mslindajjnk@yahoo.com</t>
  </si>
  <si>
    <t>Linda</t>
  </si>
  <si>
    <t>Jordan-Jefferson</t>
  </si>
  <si>
    <t>154 DOGWOOD LANE</t>
  </si>
  <si>
    <t xml:space="preserve">My name is Kirsten Jefferson and I am currently in the 8th grade at Yazoo County Middle School. I would be honored to attend the AAYME Camp this summer. It will afford me the opportunity to build on my communication skills and improve my self esteem. I can work on developing my personal and social skills. This camp will grant me the opportunity to network with other students from around the state coming from diverse communities. I feel that this summer camp will boost my self esteem and help build up my confidence to excel in excellence.   </t>
  </si>
  <si>
    <t>Kristie Stuart</t>
  </si>
  <si>
    <t>Aylisscia</t>
  </si>
  <si>
    <t xml:space="preserve">Floyd </t>
  </si>
  <si>
    <t>swalkerr1989@gmial.com</t>
  </si>
  <si>
    <t xml:space="preserve">Shaquavious </t>
  </si>
  <si>
    <t>swalkerr1989@gmail.com</t>
  </si>
  <si>
    <t>P.O. Box 1873</t>
  </si>
  <si>
    <t>I want to attend AAYME Camp because I think I will learn a lot from this experience.</t>
  </si>
  <si>
    <t>I don't have any special honors or talents but I am kind and I care about all people. I want to learn and I care about my future.</t>
  </si>
  <si>
    <t>I hope that I am chosen to be a part of this experience. This is an experience that I have never had and I know that I will benefit from this. I hope that I can be a part of something great.</t>
  </si>
  <si>
    <t>Cleveland Central  High School</t>
  </si>
  <si>
    <t>no</t>
  </si>
  <si>
    <t>Jasmine</t>
  </si>
  <si>
    <t xml:space="preserve">Caliedo </t>
  </si>
  <si>
    <t>Jps</t>
  </si>
  <si>
    <t xml:space="preserve">LaKeisha </t>
  </si>
  <si>
    <t>Caliedo</t>
  </si>
  <si>
    <t>kcaliedo@yahoo.com</t>
  </si>
  <si>
    <t xml:space="preserve">4370 Redwood circle </t>
  </si>
  <si>
    <t>I would love to improve my social skills, and learn more about science and math.</t>
  </si>
  <si>
    <t xml:space="preserve">Mrs Breckrenridge </t>
  </si>
  <si>
    <t>Solomon</t>
  </si>
  <si>
    <t>theroyalfamily4@gmail.com</t>
  </si>
  <si>
    <t>Murrah</t>
  </si>
  <si>
    <t>Nikisha</t>
  </si>
  <si>
    <t>5878 Ferncreek Drive</t>
  </si>
  <si>
    <t>I want to attend the AAYME Camp to strengthen in knowledge and skills in science. My favorite subject is Biology and I have aspirations to heal my community. Another reason that I desire to attend AAYME Camp is that the in-person environment fits my learning style and that's most helpful as I am completing this virtual school year eager to back to how I learn best. I hope to gain experience that will expand my options for entering the medical or allied health field.</t>
  </si>
  <si>
    <t>Sigma Beta member Honor roll student Former student law intern for circuit judge</t>
  </si>
  <si>
    <t>Asa</t>
  </si>
  <si>
    <t>Homeschooled</t>
  </si>
  <si>
    <t xml:space="preserve">I've always wanted to go to college, and I believe the AAYME Camp will help make this dream come true. My name in Hebrew means 'physician, healer' so that's why it's important for me to take the necessary steps while I am young to make this happen. Moreover, opportunities like this Camp will allow me to learn from leaders who are experienced and willing to teach Black males because they understand the value of diversity in the field. </t>
  </si>
  <si>
    <t>Sigma Beta member Awarded and lettered tumbler Competitive cheer athlete Mathlete</t>
  </si>
  <si>
    <t xml:space="preserve">Tamia </t>
  </si>
  <si>
    <t>silastamia06@gmail.com</t>
  </si>
  <si>
    <t>Smith-Silas</t>
  </si>
  <si>
    <t>divajoi99@yahoo.com</t>
  </si>
  <si>
    <t>P.O. Box 1103</t>
  </si>
  <si>
    <t>I would like to attend the AAYME Camp because the academic enrichment opportunity will advance my knowledge in the areas of Math and Science. I will further build on my interpersonal skills.</t>
  </si>
  <si>
    <t xml:space="preserve">During the 2019-2020 school year and prior to COVID-19, I was the Captain of my middle school cheer squad.  My responsibilities included: practicing new routines, organizing the group for game day, and ensuring my team mates were prepared for all home and away games.  I was the Principal's Student Ambassador and my tasks were to assist students, run errands with the administrative offices and assist teachers. </t>
  </si>
  <si>
    <t>Amelia Curry</t>
  </si>
  <si>
    <t>Takeyla</t>
  </si>
  <si>
    <t>takeyla.lewis@ncsdstud.org</t>
  </si>
  <si>
    <t>Noxubee County High School</t>
  </si>
  <si>
    <t>Noxubee County School District</t>
  </si>
  <si>
    <t>Willie Ann</t>
  </si>
  <si>
    <t>annlewis963@gmail.com</t>
  </si>
  <si>
    <t>1748 HWY 145 Shuqualak, MS 39361</t>
  </si>
  <si>
    <t>Shuqualak</t>
  </si>
  <si>
    <t xml:space="preserve">Noxubee County  </t>
  </si>
  <si>
    <t xml:space="preserve">I want to attend AAYME because the camp is a great opportunity to learn new things. I will be able to get a clue and know what career or job I want in the future. My ACT score can improve more from the camp also. My goal number is a 36 on the ACT. I have good grades, but I know I can do better. Hopefully the camp will help me achieve my goals. </t>
  </si>
  <si>
    <t xml:space="preserve">I have a ton of academic awards for being on the Superintendent's List. </t>
  </si>
  <si>
    <t>I am struggling with a career choose, and I need help preparing me for the ACT. The camp will hopefully academically. Also it will give me a feeling of what it is like to not rely on</t>
  </si>
  <si>
    <t>Teneasha Moody/ Biology Teacher</t>
  </si>
  <si>
    <t xml:space="preserve">Will I have a roommate or can I pick who I want to room with? What type of clothing should I wear? What time would I arrive to at the camp? Does the camp pay for the meals? </t>
  </si>
  <si>
    <t>McGowan</t>
  </si>
  <si>
    <t>am271768@dcsms.org</t>
  </si>
  <si>
    <t>Lake Cormorant Middle</t>
  </si>
  <si>
    <t>Alicia</t>
  </si>
  <si>
    <t>mrsmcgowan16@yahoo.com</t>
  </si>
  <si>
    <t>5635 Port Stacy Drive</t>
  </si>
  <si>
    <t>Horn Lake</t>
  </si>
  <si>
    <t xml:space="preserve">I would like attend the AAYME Camp to enhance my knowledge of math and science. I hope to gain more knowledge to prepare myself for my chosen career of a certified register nurse anesthetist. </t>
  </si>
  <si>
    <t>I am a member of Intrepid Gymnastics in Horn Lake, MS and have been to Regional competition placing 8th in my level. I am a member of Brown Baptist Church where I am a Jr. Ambassador for Guest Services.</t>
  </si>
  <si>
    <t>Mrs. M. Sartain- Lake Cormorant Middle</t>
  </si>
  <si>
    <t>I patiently await to hear from you.</t>
  </si>
  <si>
    <t>Zamoria</t>
  </si>
  <si>
    <t>zamoria1206@gmail.com</t>
  </si>
  <si>
    <t>Lake Cormorant Middle School</t>
  </si>
  <si>
    <t>Stacy</t>
  </si>
  <si>
    <t>staci200578@gmail.com</t>
  </si>
  <si>
    <t>Winston Cove</t>
  </si>
  <si>
    <t>I believe this camp will help me improve my leadership skills, as well as helping me improve with mathematics and science academic wise.</t>
  </si>
  <si>
    <t xml:space="preserve">Nomination for STEM Principal's List Scholar Spotlight (Elementary and Middle School) AP Math 7th and 8th grade BETA Club Member (Elementary School)    </t>
  </si>
  <si>
    <t>Misty Domino-Sartain (Lake Cormorant Middle School)</t>
  </si>
  <si>
    <t xml:space="preserve">Dane </t>
  </si>
  <si>
    <t>dhill26@mpsdconnect.org</t>
  </si>
  <si>
    <t>Northwest Middle School</t>
  </si>
  <si>
    <t>Meridian Public School District</t>
  </si>
  <si>
    <t>Kim</t>
  </si>
  <si>
    <t>khornehill@gmail.com</t>
  </si>
  <si>
    <t>905 63rd St.</t>
  </si>
  <si>
    <t>Meridian</t>
  </si>
  <si>
    <t>I have a strong interest in math and especially science and am very interested in a possible career in engineering or something that is science-based. I know that I will learn a great deal from this experience and hope to make many friends who share similar interests and some who have different likes and experiences. I know that a camp like this will be a great opportunity for me and I am very glad that a camp such as this is being offered to us that will assist in furthering our interests, thinking about our future career possibilities, and broadening our minds.</t>
  </si>
  <si>
    <t>Throughout my educational career, I have been on the honor roll, received highest honors, and been on the principal’s list. I am also currently a member of the National Beta Club, a Northwest Middle School STARR Student, and serve as a team captain for the Meridian High School junior varsity soccer team. Additionally, I was honored to be nominated to participate in the Duke University T.I.P. program.</t>
  </si>
  <si>
    <t>LaShonda Brewer, Northwest Middle School</t>
  </si>
  <si>
    <t>Jayda</t>
  </si>
  <si>
    <t>Teresa</t>
  </si>
  <si>
    <t>teresasmith1983@yahoo.com</t>
  </si>
  <si>
    <t>6791 Tyler Drive</t>
  </si>
  <si>
    <t xml:space="preserve">I want to attend this camp because I want to further my academic standing.  I also want to meet and network with kids who are as passionate about math and science as I am. I have always wanted to experience something that was bigger than me and this is my chance. I would be honored to attend this camp that will stick with me for the rest of my life. I hope to develop more skills and get even better academically in the subjects being focused on. </t>
  </si>
  <si>
    <t>I am the beta club president, first trumpet in band, and I am an overall a leader.</t>
  </si>
  <si>
    <t>Mrs. Sartain</t>
  </si>
  <si>
    <t xml:space="preserve">Shelby </t>
  </si>
  <si>
    <t xml:space="preserve">Hadley </t>
  </si>
  <si>
    <t>shelbyhadley05@gmail.com</t>
  </si>
  <si>
    <t xml:space="preserve">Murrah High School </t>
  </si>
  <si>
    <t xml:space="preserve">Lekesha </t>
  </si>
  <si>
    <t xml:space="preserve">Tubbs Hadley </t>
  </si>
  <si>
    <t>lekeshatubbs@yahoo.com</t>
  </si>
  <si>
    <t xml:space="preserve">102 Arbor Ridge </t>
  </si>
  <si>
    <t xml:space="preserve">I would like to attend the AAYME Camp to gain academic exposure and develop my leadership abilities. Also, I hope to network with others to increase my social skills. </t>
  </si>
  <si>
    <t>9th grade Vice President at Murrah HS 2020-2021 2021 Superior ranking for group acting in MS Thespian 2021 Superior ranking for monologue performance in MS Thespian  2019-2020 Bailey APAC Cheer Captain National Junior Honor Society 2019-2020 Bailey APAC Homecoming Queen High Honor Roll student 2020-2021 Voted Class Favorite MHS</t>
  </si>
  <si>
    <t xml:space="preserve">I believe every opportunity is a chance to learn and develop. Time is education, and being accepted to AAYME Camp will be an experience that will help me grow for my high school journey. </t>
  </si>
  <si>
    <t xml:space="preserve">I want to attend this camp because I think it would be a great experience with me and my friends. I want to learn more in depth about math because I am a great student in that subject. Expanding your mind with new ways to study and to solve problems are always good. I think I will have a fun time. </t>
  </si>
  <si>
    <t>Will I be able to share a room with somebody I know?</t>
  </si>
  <si>
    <t>Nakiya</t>
  </si>
  <si>
    <t>Whitfield</t>
  </si>
  <si>
    <t>1309469@students.lowndes.k12.ms.us</t>
  </si>
  <si>
    <t>Laprecious</t>
  </si>
  <si>
    <t>Lowery</t>
  </si>
  <si>
    <t>plentygoals25@gmail.com</t>
  </si>
  <si>
    <t>113 school street</t>
  </si>
  <si>
    <t>USA</t>
  </si>
  <si>
    <t>I want to attend AAYME Camp to have different experiences and challenge myself and I hope to gain more potential and self confidence.</t>
  </si>
  <si>
    <t>Hearing about the AAYME made me want to apply because it gives you a lot of opportunities to learn about all the different things you can accomplish in life. So I decided to apply.</t>
  </si>
  <si>
    <t>Wanda Rush</t>
  </si>
  <si>
    <t>6889 Tealwood Drive</t>
  </si>
  <si>
    <t xml:space="preserve">It will be a great experience. The camp will help me to prepare for the ACT/SAT.  I hope to gain information on how to get a scholarship.  </t>
  </si>
  <si>
    <t xml:space="preserve">I am a member of the BETA Club. I am currently enrolled in advanced Math and English.  </t>
  </si>
  <si>
    <t xml:space="preserve">I play basketball and run track for middle school.  I have played competitive soccer for the last 5 years in Desoto County.   </t>
  </si>
  <si>
    <t xml:space="preserve">Misty Sartain </t>
  </si>
  <si>
    <t>Thank you for the opportunity!</t>
  </si>
  <si>
    <t>Turner</t>
  </si>
  <si>
    <t>brookecturner4108@gmail.com</t>
  </si>
  <si>
    <t xml:space="preserve">Academy of Innovation </t>
  </si>
  <si>
    <t xml:space="preserve">Tamla </t>
  </si>
  <si>
    <t xml:space="preserve">Turner </t>
  </si>
  <si>
    <t>tamlaturner44@gmail.com</t>
  </si>
  <si>
    <t>112 Bottino Drive</t>
  </si>
  <si>
    <t xml:space="preserve">I hope to meet new people, learn something new, and have some fun. </t>
  </si>
  <si>
    <t>chaden2555@gmail.com</t>
  </si>
  <si>
    <t>Charla</t>
  </si>
  <si>
    <t>Brownlee</t>
  </si>
  <si>
    <t>5654 Dover Dr</t>
  </si>
  <si>
    <t xml:space="preserve">Horn Lake </t>
  </si>
  <si>
    <t xml:space="preserve">To be able to learn new things and new understandings. </t>
  </si>
  <si>
    <t xml:space="preserve">Shiloh </t>
  </si>
  <si>
    <t>Johnson-Hewitt</t>
  </si>
  <si>
    <t>theshiway216@gmail.com</t>
  </si>
  <si>
    <t xml:space="preserve">Armstrong Jr High </t>
  </si>
  <si>
    <t>SCSD</t>
  </si>
  <si>
    <t xml:space="preserve">Kenosha </t>
  </si>
  <si>
    <t>ksjohnson1913@gmail.com</t>
  </si>
  <si>
    <t xml:space="preserve">413 Mallory Lane </t>
  </si>
  <si>
    <t>To gain knowledge and experience from professionals who will engage with me in various enrichment activities that will increase my potential for individual, academic and professional success.</t>
  </si>
  <si>
    <t xml:space="preserve">Gifted and Talented program  Football captain  Basketball  Baseball </t>
  </si>
  <si>
    <t>Tiawanna</t>
  </si>
  <si>
    <t>brenaluckett@gmail.com</t>
  </si>
  <si>
    <t>Leake Central Jr. High</t>
  </si>
  <si>
    <t>Subrena</t>
  </si>
  <si>
    <t>402 Rushing Street</t>
  </si>
  <si>
    <t>I would like to stay enriched with my education and learn about my future possibilities of furthering my education after graduation in high school.</t>
  </si>
  <si>
    <t xml:space="preserve">I am determined to be successful. </t>
  </si>
  <si>
    <t>Patrece</t>
  </si>
  <si>
    <t>Leake County Jr High</t>
  </si>
  <si>
    <t xml:space="preserve">subrena </t>
  </si>
  <si>
    <t>I would like to join for the experience which will enhance my education.</t>
  </si>
  <si>
    <t>I am an honor roll student and in the Beta Club.</t>
  </si>
  <si>
    <t>My Sister Tiawanna Luckett</t>
  </si>
  <si>
    <t xml:space="preserve">Monica </t>
  </si>
  <si>
    <t xml:space="preserve">Subrena </t>
  </si>
  <si>
    <t>I would like to stay enriched with my education.</t>
  </si>
  <si>
    <t>Tiawanna Luckett</t>
  </si>
  <si>
    <t>Caldwell</t>
  </si>
  <si>
    <t>symonnetoni@gmail.com</t>
  </si>
  <si>
    <t xml:space="preserve">Jackson Public </t>
  </si>
  <si>
    <t>Revetia</t>
  </si>
  <si>
    <t xml:space="preserve">Caldwell </t>
  </si>
  <si>
    <t>revetiacaldwell@gmail.com</t>
  </si>
  <si>
    <t>5405 RIVER THAMES RD</t>
  </si>
  <si>
    <t xml:space="preserve">I want to attend this camp because I want to be an ER physician when I grow up. I would like to be surrounded by people who "look like me" that share similar goals.   I do earn "A's" and "B's" in school...even though I don't give myself a lot of credit, because I know that I am not the smartest, but I always always do my very best. I hope to gain more confidence about my schoolwork in Math especially. I also hope to come out of "me shell" and talk to people I meet. </t>
  </si>
  <si>
    <t xml:space="preserve">Honor Roll Student of the Month Freckle "All-Star" Bronze Award for Girl Scouts Cadette Troop Leader in training for Girl Scout Troop  Peer Tutor  Track Team  </t>
  </si>
  <si>
    <t xml:space="preserve">When my parents and teacher told me about this, I wasn't really excited, to be honest(I mean who really wants to go to school in the summer?)...however, I did my own research on the school and program and now I'm really excited!   I think it would be amazing to meet people from all over the state that share common interests as me. I look forward to building relationships and even making some new friends along the way! </t>
  </si>
  <si>
    <t xml:space="preserve">Amy Breckenridge/Bailey APAC </t>
  </si>
  <si>
    <t>Abrianna</t>
  </si>
  <si>
    <t>Posey</t>
  </si>
  <si>
    <t>ap9371@laurelschools.org</t>
  </si>
  <si>
    <t>Arrington</t>
  </si>
  <si>
    <t>angeliafaye49@gmail.com</t>
  </si>
  <si>
    <t>29 Johnson Circle Apt.B</t>
  </si>
  <si>
    <t xml:space="preserve">I am hoping that helps enhance my people skills and help me endure new learning strategies. </t>
  </si>
  <si>
    <t xml:space="preserve">I was invited to attend the Congress of Future Medical Leaders. </t>
  </si>
  <si>
    <t>Kenley</t>
  </si>
  <si>
    <t>Cropper</t>
  </si>
  <si>
    <t>mdbouldin@aol.com</t>
  </si>
  <si>
    <t>Michele</t>
  </si>
  <si>
    <t>Bouldin</t>
  </si>
  <si>
    <t>4024 Torrey Pines Drive</t>
  </si>
  <si>
    <t>I want to be a Nurse Practitioner and I feel that by attending  AAYME will help me achieve that goal.</t>
  </si>
  <si>
    <t>I have been on honor roll and I have attended the STEM program at Jackson State University.</t>
  </si>
  <si>
    <t>Anycia</t>
  </si>
  <si>
    <t>Howery</t>
  </si>
  <si>
    <t>anycia2008@icloud.com</t>
  </si>
  <si>
    <t>Helena</t>
  </si>
  <si>
    <t>h_williams_2010@icloud.com</t>
  </si>
  <si>
    <t>121 Pin Oak Drive</t>
  </si>
  <si>
    <t>I want to get more skills to that i can continue to excel and be successful in school and when i go to college.</t>
  </si>
  <si>
    <t>Jania</t>
  </si>
  <si>
    <t>Rose</t>
  </si>
  <si>
    <t>janiar7290@gmail.com</t>
  </si>
  <si>
    <t>Valeria</t>
  </si>
  <si>
    <t>workingathome64@gmail.com</t>
  </si>
  <si>
    <t>7344 Halle Cove</t>
  </si>
  <si>
    <t>I want to attend AAYME Camp because I want to become better at what I do and maybe find out what I'll possible do when I get older.  I want to gain some college like experiences, and better knowledge on Math and Science.</t>
  </si>
  <si>
    <t>I've had Honor Roll, and I've always loved Math. I love all kinds of Music and Sports. When I was younger I used to play Tennis and now I'm playing Volleyball and running Track.</t>
  </si>
  <si>
    <t>Mrs. Sartain/ Misty Sartain</t>
  </si>
  <si>
    <t>Keyonia</t>
  </si>
  <si>
    <t>Thandson4@gmail.com</t>
  </si>
  <si>
    <t>Handson</t>
  </si>
  <si>
    <t>121 willow street</t>
  </si>
  <si>
    <t>I would love for my daughter to gain insite and knowledge on any level dealing with learning</t>
  </si>
  <si>
    <t>She volunteers with the homeless</t>
  </si>
  <si>
    <t>Shannon middle</t>
  </si>
  <si>
    <t>To learn any and everything knowledge is power</t>
  </si>
  <si>
    <t>Volunteer with the homeless</t>
  </si>
  <si>
    <t>Angelle</t>
  </si>
  <si>
    <t>Jean-Pierre</t>
  </si>
  <si>
    <t>Heritage Christian Academy</t>
  </si>
  <si>
    <t xml:space="preserve">Pearl River Country </t>
  </si>
  <si>
    <t>cynthia</t>
  </si>
  <si>
    <t>cynthiaaly@yahoo.com</t>
  </si>
  <si>
    <t>171 North Hill Drive</t>
  </si>
  <si>
    <t>carriere</t>
  </si>
  <si>
    <t>I want to attend this camp to improve my chances at excelling academically. I also love learning new things and meeting new people. Hopefully this will  give me more of an advantage getting into a good high school/college.</t>
  </si>
  <si>
    <t xml:space="preserve">Consistently at the top 10% of her class  Scored 79 percentile on the PSAT 8/9 in 6th grade  Duke TIP talent search member since 5th grade  Member of the Beta Club </t>
  </si>
  <si>
    <t>In addition to academic achievements, Angelle enjoys drawing, playing the piano, and being part of her competition dance team. Unfortunately she hasn’t been able to participate during the pandemic but plans to return in the fall.</t>
  </si>
  <si>
    <t>Caledonia Middle</t>
  </si>
  <si>
    <t>Burnett</t>
  </si>
  <si>
    <t>crystal_lame@yahoo.com</t>
  </si>
  <si>
    <t>91 Wilson Drive</t>
  </si>
  <si>
    <t>I just want a feel for a new setting. I'm not sure what I want to do after I graduate and would like to learn new things that will help me decide.</t>
  </si>
  <si>
    <t xml:space="preserve">Alex </t>
  </si>
  <si>
    <t>I would like to learn about different career paths I could take in preparing for my future.</t>
  </si>
  <si>
    <t>Georgia</t>
  </si>
  <si>
    <t>001416342@jpsms.org</t>
  </si>
  <si>
    <t>JPS (Jackson Public Schools)</t>
  </si>
  <si>
    <t>Chaka</t>
  </si>
  <si>
    <t>chaka.mason@gmail.com</t>
  </si>
  <si>
    <t>1542 Brobridge DR.</t>
  </si>
  <si>
    <t>We do not have one.</t>
  </si>
  <si>
    <t>I want to attend AAYME because I want to further my knowledge of real-life skills I will need in the future. I also want to further my knowledge of S.T.E.M. concepts. I'd like to meet new friends who have the same interests as me.</t>
  </si>
  <si>
    <t>I was in the Elementary honor society, I have gotten Principal's list in third grade, I got the Music Performance Award in fifth grade, I have gotten honor roll since 5th grade, I got second place in the elementary scrabble tournament (Even though I beat winner by 1 point), and I was in the Scrabble club and Chess club.</t>
  </si>
  <si>
    <t>I play soccer on two teams, I play on my club team at Brilla, and I also play on the Murrah high school team. I play piano at my school, and I sing in a choir at church. (I also love to help my friends with any skills they need help with)</t>
  </si>
  <si>
    <t>I was wondering if there is going to be social distancing and mask-wearing, I was also wondering if students have to share a room with someone else? Where did our counselors come from?</t>
  </si>
  <si>
    <t>Wright</t>
  </si>
  <si>
    <t>jordan.wright@yazoo.k12.ms.us</t>
  </si>
  <si>
    <t>Yazoo County High School</t>
  </si>
  <si>
    <t xml:space="preserve">Yazoo County School District </t>
  </si>
  <si>
    <t xml:space="preserve">Pamela </t>
  </si>
  <si>
    <t>ppickens14@gmail.com</t>
  </si>
  <si>
    <t xml:space="preserve">603 Jackson Avenue </t>
  </si>
  <si>
    <t>I want to attend this camp because it will give me an opportunity to experience first hand of what it has to offer because my goal is attend MSMS as a future student. Additionally, I will have an opportunity to meet other students from around the state of Mississippi who has similar interests and who looks like me. I am proud to be an African American.</t>
  </si>
  <si>
    <t xml:space="preserve">I scored a composite score 18 on my ACT the first attempt at the end of 7th grade.   I was a member of Jr. Beta Club and the National Honor Society in middle school, grades 6-8th. I received honors each year for math, science, English, and Social Studies at the middle school level.  I am currently being inducted as a member of Beta Club at the high school level.  </t>
  </si>
  <si>
    <t>Deloris Scott - Yazoo County School District</t>
  </si>
  <si>
    <t>Burtkn6</t>
  </si>
  <si>
    <t>haleyburton546@gmail.com</t>
  </si>
  <si>
    <t xml:space="preserve">Annunciation Catholic School </t>
  </si>
  <si>
    <t>618 Dogwood St.</t>
  </si>
  <si>
    <t xml:space="preserve">I want to attend this camp so that I can stay ahead of my peers when I go back to school. I would like to  have an opportunity to work with materials that's above my grade level. </t>
  </si>
  <si>
    <t xml:space="preserve"> I have the potential to do anything i put my mind too. In the past i was offered to go to a robotics school in Atlanta , GA for gifted/advanced abilities. I am a very independent worker and strive to one day become the president. </t>
  </si>
  <si>
    <t xml:space="preserve"> I feel like i would be perfect for this camp because I have always strived to go the extra mile when it comes to my school work. I have always been dedicated to my work, and I also like to help others. Overall,  I feel like I am very intelligent and would do anything that allows more opportunities my way.</t>
  </si>
  <si>
    <t>vcarternursing@gmail.com</t>
  </si>
  <si>
    <t>LCMS</t>
  </si>
  <si>
    <t>Vanessa</t>
  </si>
  <si>
    <t>6956 Corner Ranch Cv</t>
  </si>
  <si>
    <t xml:space="preserve">I want to attend the AAYME camp so that I can increase my knowledge on Science and Math. I hope to gain knowledge regarding the ACT and SAT. </t>
  </si>
  <si>
    <t xml:space="preserve">I am on the honor and principal's list every semester. </t>
  </si>
  <si>
    <t>Domino-Sartain</t>
  </si>
  <si>
    <t>vanessa.carter@tcatmemphis.edu</t>
  </si>
  <si>
    <t>Dirk</t>
  </si>
  <si>
    <t>Dickson</t>
  </si>
  <si>
    <t>dtdickson00@gmail.com</t>
  </si>
  <si>
    <t>Noxubee County high School</t>
  </si>
  <si>
    <t>Laura</t>
  </si>
  <si>
    <t>lagrone00@gmail.com</t>
  </si>
  <si>
    <t>413  Parrie Point Rd</t>
  </si>
  <si>
    <t>326  Washington St</t>
  </si>
  <si>
    <t xml:space="preserve">I want to attend the AAYME Camp this summer because it can provide me with the opportunity to learn about different career paths and possible colleges for me in the future. In addition from this camp I hope to gain  a better understanding of Act prep, scholarships, and overall professional success.     </t>
  </si>
  <si>
    <t>Accomplishments I would like to list are All A's/Superintendents list , a 3.5 Gpa , and I'm also in the top ten of my class.</t>
  </si>
  <si>
    <t>Tenesha Moody</t>
  </si>
  <si>
    <t>Chance</t>
  </si>
  <si>
    <t>shelleen0455@yahoo.com</t>
  </si>
  <si>
    <t>B F Liddell Middle School</t>
  </si>
  <si>
    <t>Noxubee County</t>
  </si>
  <si>
    <t>Shelleen</t>
  </si>
  <si>
    <t>Farmer</t>
  </si>
  <si>
    <t xml:space="preserve">267 Minor Street </t>
  </si>
  <si>
    <t>I want to attend this camp to become knowledgeable of new life skills, build my self confidence, meet new friends and gain new life experiences.</t>
  </si>
  <si>
    <t>I have been A/B student my entire school years. I have received several certificates for Honor Student and on all subjects.</t>
  </si>
  <si>
    <t>I will be honored to be a part of this camp.</t>
  </si>
  <si>
    <t xml:space="preserve">Tyra Ivory Chemistry teacher Noxubee County School </t>
  </si>
  <si>
    <t>Nylah</t>
  </si>
  <si>
    <t>Cunningham</t>
  </si>
  <si>
    <t>hcunninghammsn@gmail.com</t>
  </si>
  <si>
    <t>Exypnos Christian Academy</t>
  </si>
  <si>
    <t>Lee County</t>
  </si>
  <si>
    <t>Heather</t>
  </si>
  <si>
    <t>645 Faulkner Rd</t>
  </si>
  <si>
    <t xml:space="preserve">To gain confidence and self awareness, I want to understand importance of academic awareness. In this camp I will hope to gain leadership experience, learn more about college, and scholarships for college.  I hope to learn more skills to continued success.   </t>
  </si>
  <si>
    <t xml:space="preserve">Member of Girl Scouts of America.  Earned Silver Award Member of STEM(science, technology, engineering and maths) club.   Mini Miracles Dance    </t>
  </si>
  <si>
    <t xml:space="preserve">I am very interested in camp, to be better at skills that will help me get into college,  I would also like to be a part of a great group with the same ideas that I have. </t>
  </si>
  <si>
    <t xml:space="preserve">Keegan </t>
  </si>
  <si>
    <t>001193656@vwsd.org</t>
  </si>
  <si>
    <t xml:space="preserve">Warren Central High </t>
  </si>
  <si>
    <t>Vicksburg-Warren</t>
  </si>
  <si>
    <t>West</t>
  </si>
  <si>
    <t>melody.west@vwsd.org</t>
  </si>
  <si>
    <t>2299 Dana Rd</t>
  </si>
  <si>
    <t>More knowledge in the field of Math and Science.</t>
  </si>
  <si>
    <t>I have a passion for the study of Science and I am an excellent Math student.</t>
  </si>
  <si>
    <t>Rhe'Onna</t>
  </si>
  <si>
    <t>Bridges</t>
  </si>
  <si>
    <t>rheonnabridges06@gmail.com</t>
  </si>
  <si>
    <t>Meshuna</t>
  </si>
  <si>
    <t>mbridges@laurelschools.org</t>
  </si>
  <si>
    <t>409 Beulah Street</t>
  </si>
  <si>
    <t>Ellisville</t>
  </si>
  <si>
    <t xml:space="preserve">I desire to enhance my knowledge in every aspect of my life. I want to become a better leader and I feel this opportunity will help me achieve this. </t>
  </si>
  <si>
    <t xml:space="preserve"> Beta Club Science Bowl Participant Business Owner   </t>
  </si>
  <si>
    <t xml:space="preserve"> Ms. Karrah Goar/Laurel Middle School</t>
  </si>
  <si>
    <t>Abreala</t>
  </si>
  <si>
    <t xml:space="preserve">Danitra </t>
  </si>
  <si>
    <t>m.nikki8408@yahoo.com</t>
  </si>
  <si>
    <t>4555 Holly Dr</t>
  </si>
  <si>
    <t>F4</t>
  </si>
  <si>
    <t xml:space="preserve">More knowledgeable information that I can take with me as I grow and develop new skills. </t>
  </si>
  <si>
    <t>Dance Awards Honor Roll Awards</t>
  </si>
  <si>
    <t xml:space="preserve">Mrs.Breckenridge </t>
  </si>
  <si>
    <t>lashandawjordan@yahoo.com</t>
  </si>
  <si>
    <t>Lashanda</t>
  </si>
  <si>
    <t>123 Dunleith Way</t>
  </si>
  <si>
    <t>This camp will help strengthen my skills as a student.  I want to be an engineer and this will help me be a better student and help my leadership skills.</t>
  </si>
  <si>
    <t>A/B Honor Roll Junior High Band member Boys Scouts</t>
  </si>
  <si>
    <t>Jailyn</t>
  </si>
  <si>
    <t>jlowill2007@gmail.com</t>
  </si>
  <si>
    <t>Charlean</t>
  </si>
  <si>
    <t>crwilliams1908@yahoo.com</t>
  </si>
  <si>
    <t>1400 Pine Grove Rd</t>
  </si>
  <si>
    <t>I want to attend this camp so I can enhance my leadership skills and learn how to work better with others. I also hope to be taught better test taking skills. I am interested in learning how to be professional because it will be very helpful when I’m older.</t>
  </si>
  <si>
    <t>I’m an honor roll student, and I’m also taking honors courses this year. In 4th grade, I was awarded with an award for having the highest yearly average for math in my entire class. In 2019, I helped made a total of 100 dresses to be sent to girls in Africa. Lastly, I was chosen by my school to be an ambassador, who went to different classes and taught others about being kind.</t>
  </si>
  <si>
    <t>I was selected to be apart of my school’s show choir backstage crew.</t>
  </si>
  <si>
    <t>ewright33@mpsdconnect.org</t>
  </si>
  <si>
    <t>Dawn</t>
  </si>
  <si>
    <t>dawntaylorwright@gmail.com</t>
  </si>
  <si>
    <t>1902 61st Court</t>
  </si>
  <si>
    <t>I want to do something constructive with my time by learning and making new friends.</t>
  </si>
  <si>
    <t>Honor roll, student of the month, I have been playing golf since age 6, I am on the archery team. I love to fish, weld, read, play video games, hand out with friends, listen to my music, go to Zoom church, travel, and hunt.</t>
  </si>
  <si>
    <t>I like to talk about current events and how they affect our lives. I want to make the world a better place. I watch the news every day.</t>
  </si>
  <si>
    <t>Ms. LaShonda Brewer</t>
  </si>
  <si>
    <t>I hope I am chosen. Thanks</t>
  </si>
  <si>
    <t xml:space="preserve">Greenwood Leflore Consolidation School District  </t>
  </si>
  <si>
    <t xml:space="preserve">Attending this camp would give me an opportunity to experience and educational setting outside of Greenwood. As a Superintendent Scholar at Greenwood Middle I have already decided my career goals and the paths I need to take to accomplish such goals. Attending this camp would be an essential part of working towards my career as Neurosurgeon. While attending this camp I look to gain leadership, educational and life skills that will keep me on the right path as an African American male in America. </t>
  </si>
  <si>
    <t>Kaylen</t>
  </si>
  <si>
    <t>ksgardner2006@gmail.com</t>
  </si>
  <si>
    <t>Letitia</t>
  </si>
  <si>
    <t>lmcoleman1984@gmail.com</t>
  </si>
  <si>
    <t>2606 Kay White Circle</t>
  </si>
  <si>
    <t>I want to attend camp so that I feel that experience of being away from home and I sm hoping to make new friends.</t>
  </si>
  <si>
    <t>I enjoy singing and I am also the musician at my church.</t>
  </si>
  <si>
    <t xml:space="preserve">Kameron </t>
  </si>
  <si>
    <t>bamxbam14@icloud.com</t>
  </si>
  <si>
    <t>Amanda Elzy High</t>
  </si>
  <si>
    <t>I want to meet new people and form friendships.</t>
  </si>
  <si>
    <t>Ridgeway</t>
  </si>
  <si>
    <t>autumn200812@gmail.com</t>
  </si>
  <si>
    <t>Laurel Christian School</t>
  </si>
  <si>
    <t>tiffanyridgewayph.d@gmail.com</t>
  </si>
  <si>
    <t xml:space="preserve">1038 Woodland Hills </t>
  </si>
  <si>
    <t>I would like to attend the AAYME camp to gain information  about various colleges and scholarships available to me as an African American student. I hope to meet many friends and enjoy what it feels like to be on a college campus. My parents have always told me that I need to attend college but I really don't know how I should prepare for college at this age. Therefore, I believe that by attending this camp I will get the information that I need to hopefully one day get accepted to the college of my dreams.</t>
  </si>
  <si>
    <t xml:space="preserve">Honor Roll Highest Average-Math Perfect Attendance </t>
  </si>
  <si>
    <t>Mckenna</t>
  </si>
  <si>
    <t>mckennajordan485@gmail.com</t>
  </si>
  <si>
    <t>Home school</t>
  </si>
  <si>
    <t>msjohnson329@gmail.com</t>
  </si>
  <si>
    <t>2 Pintail Cove</t>
  </si>
  <si>
    <t>I would like to attend the AAYME camp because I want to increase my knowledge on obtaining information about college opportunities and to meet other students that I can connect with and are also interested in going to college.</t>
  </si>
  <si>
    <t>- Perfect attendance award. - A/B honor roll. - Volunteer award. - Polite award in 5th grade. - Art award. - Assisted as a student helper for car pool. - Member of the school recycling club (Green Team). - Member of the theatre club. - Member of Honor school choir, church choir. - Member of 4-H club. - Member of the Mississippi Girls Choir.   Enjoys singing and acting.</t>
  </si>
  <si>
    <t>I am really interested in attending your camp. I have family who are alumni that have graduated from MSMS who have encouraged me to apply to camp so that I can make an ultimate decision on applying to MSMS when I am eligible.</t>
  </si>
  <si>
    <t xml:space="preserve">Milsap </t>
  </si>
  <si>
    <t>reedlatisha@aol.com</t>
  </si>
  <si>
    <t>Heidelberg Junior Higj</t>
  </si>
  <si>
    <t xml:space="preserve">East Jasper </t>
  </si>
  <si>
    <t>Latisha</t>
  </si>
  <si>
    <t>Houze</t>
  </si>
  <si>
    <t>1854 County Road 34</t>
  </si>
  <si>
    <t>Vossburg</t>
  </si>
  <si>
    <t xml:space="preserve">I want to strengthen my math skills. I really enjoy science and would like to learn more. I aspire to be an engineer and would like more hands on experience.  </t>
  </si>
  <si>
    <t xml:space="preserve">I gained my Bronze award in Junior Girl Scouts. I recently finished requirements for the Silver award. I was number 2 in my graduating 6th grade class. I won the district science fair project in 6th grade. </t>
  </si>
  <si>
    <t>Caitlyn</t>
  </si>
  <si>
    <t>Cait.J.1406@gmail.com</t>
  </si>
  <si>
    <t>Leflore County High School</t>
  </si>
  <si>
    <t>Greenwood Leflore Consolidated School District</t>
  </si>
  <si>
    <t>Haggie</t>
  </si>
  <si>
    <t>Cshaggie@hotmail.com</t>
  </si>
  <si>
    <t>65777 Hwy 7 South</t>
  </si>
  <si>
    <t>Morgan City</t>
  </si>
  <si>
    <t>Leflore County</t>
  </si>
  <si>
    <t xml:space="preserve">I would be honored to attend MSMS' AAYME Camp this summer because I, Caitlyn Jackson, am looking forward to experiencing new things academically, gaining knowledge, and exploring diverse interests. I hope to gain more confidence academically, the importance of teamwork, and how to communicate with different individuals. I want to gain new friendships and develop new leadership abilities. This exposure may provide me with new and broadening opportunities. </t>
  </si>
  <si>
    <t>~ GLCSD Student Advisory Committee ~ GEMS (Girls Excelling in Mathematics and Science) Academy at MVSU for 3 years ~ Attended Robotics and Coding Camp  ~Honor Student at Leflore Co. High School</t>
  </si>
  <si>
    <t>Katie</t>
  </si>
  <si>
    <t>Roark</t>
  </si>
  <si>
    <t>kathrynroark2@gmail.com</t>
  </si>
  <si>
    <t>Oak Grove Middle School</t>
  </si>
  <si>
    <t xml:space="preserve">Lamar County </t>
  </si>
  <si>
    <t>Everett</t>
  </si>
  <si>
    <t>eroark@wmcarey.edu</t>
  </si>
  <si>
    <t>16 Pin Oak Ln</t>
  </si>
  <si>
    <t>Purvis, Ms 39475</t>
  </si>
  <si>
    <t xml:space="preserve">I would like to attend the AAYME camp at MSMS to connect with people from all around the state, and to learn amazing things. I look forward to connecting to people with common interest as well as different perspectives. It would also be a good opportunity to learn from other people my age. This camp would also be a fun experience. That is why I would like to go to AAYME. </t>
  </si>
  <si>
    <t>I particpated in girl scout for three years, I was treasurer of the school in 5th grade, I was top reader in the school for 3 years, I have won the presidential award for my grades, I have been on the superintendents list, I have won national and state awards for robotics, I have been a member of Beta club for 3 years, I play chess, I was a member of our middle school math team, I won second place at the regional science olympiad in sixth grade, and I am also a member of the band at my school.</t>
  </si>
  <si>
    <t xml:space="preserve">         </t>
  </si>
  <si>
    <t>Breanna</t>
  </si>
  <si>
    <t>Keyes</t>
  </si>
  <si>
    <t>breannakeyes504@gmail.com</t>
  </si>
  <si>
    <t>Heidelberg Jr. High</t>
  </si>
  <si>
    <t>Antoinette</t>
  </si>
  <si>
    <t>Darby</t>
  </si>
  <si>
    <t>ardarby87@gmail.com</t>
  </si>
  <si>
    <t>5033 A CR 8</t>
  </si>
  <si>
    <t xml:space="preserve"> I have special interest in science and math because my future goal is to become a General Surgeon. I like doing experimentation on different animals and I enjoy working with numbers. If accepted in the camp I hope to further my knowledge in both math and science so that I will be successful in becoming a General Surgeon. </t>
  </si>
  <si>
    <t xml:space="preserve">Beta club, student council, school chorus, band member and a superintendent's and principle's list my entire school year. My extracurricular activity's are playing basketball and softball. </t>
  </si>
  <si>
    <t>I am a member of the youth department at my church. I regularly take part in oratorical speeches and I sing the church choir.</t>
  </si>
  <si>
    <t>When will I know that I have been accepted? Will there be any fees to attend the camp?</t>
  </si>
  <si>
    <t xml:space="preserve">Rachel </t>
  </si>
  <si>
    <t>Rachelvirgess@gmail.com</t>
  </si>
  <si>
    <t xml:space="preserve">Jones </t>
  </si>
  <si>
    <t xml:space="preserve">I want to attend the AAYME camp to meet new individuals from across the state. The camp will also provide an opportunity to explore various college programs and majors, and also help me prepare for my future. I hope to receive strategies and techniques to help me prepare for the ACT since I will take it as an 8th grader for the first time. </t>
  </si>
  <si>
    <t xml:space="preserve">I am a Member of the Laurel Middle School Jr. Beta Club. </t>
  </si>
  <si>
    <t>Ashleigh</t>
  </si>
  <si>
    <t>jashlegh1608@gmail.com</t>
  </si>
  <si>
    <t>Hinds County School Districrt</t>
  </si>
  <si>
    <t>LaRita</t>
  </si>
  <si>
    <t>Lmbell74@comcast.net</t>
  </si>
  <si>
    <t>179 Inez Owens Dr.</t>
  </si>
  <si>
    <t>I would like to attend the AAYME summer camp because I believe that I can gain knowledge that will help prepare me for later years such as my high school college career. I hope to gain beneficial knowledge from this experience and also gain a sense of responsibility.</t>
  </si>
  <si>
    <t xml:space="preserve">I have received 2 perfect attendance awards, 3 " A" honor roll awards, 2 " A-B" honor roll awards, 1 music award, 1 drama award, 2 accelerated reader awards,1 " Top 5" award, I have been inducted into the National Junior Beta Club,  7 SEEK awards, along with many participation and completion awards. I have also received multiple "Academic Excellence" awards. I was also apart of my school's science club. I have done an interview with a local news station showcasing and demonstrating our new virtual reality goggles to further my peer's studies. </t>
  </si>
  <si>
    <t>I believe that if I am accepted I will be a great asset to the A.A.Y.M.E camp. I work well with others and adapt to foreign environments easily. I have multiple recommendation letters from prior teachers that have even said " Though Ashleigh is only in middle school, I know I will be proud to say that I had her as a student.</t>
  </si>
  <si>
    <t>Armanti</t>
  </si>
  <si>
    <t>Okolona high school</t>
  </si>
  <si>
    <t>Bogan</t>
  </si>
  <si>
    <t>kizzyb03@gmail.com</t>
  </si>
  <si>
    <t xml:space="preserve">111 Adams street </t>
  </si>
  <si>
    <t xml:space="preserve">To gain the best experience possible for my academician purpose </t>
  </si>
  <si>
    <t xml:space="preserve">Lakeisha ivy </t>
  </si>
  <si>
    <t>Hannah</t>
  </si>
  <si>
    <t xml:space="preserve">Tupelo Public School  District </t>
  </si>
  <si>
    <t>whitetvh2003@gmail.com</t>
  </si>
  <si>
    <t xml:space="preserve">3138 Montclair Drive </t>
  </si>
  <si>
    <t xml:space="preserve">I would like the opportunity to interact with peers. I'm very shy and I hope attending the camp , will help me gain more confidence. </t>
  </si>
  <si>
    <t xml:space="preserve">I received the Daughters of the American Revolution award. </t>
  </si>
  <si>
    <t>Nicholas</t>
  </si>
  <si>
    <t xml:space="preserve">Leach </t>
  </si>
  <si>
    <t>peanutnick01@gmail.com</t>
  </si>
  <si>
    <t>Delta Street</t>
  </si>
  <si>
    <t xml:space="preserve">Leflore County </t>
  </si>
  <si>
    <t>Erica</t>
  </si>
  <si>
    <t>Leach-Howard</t>
  </si>
  <si>
    <t>sugaspicediva@gmail.com</t>
  </si>
  <si>
    <t xml:space="preserve">114 West Jefferson Ave </t>
  </si>
  <si>
    <t>I would like you attend camp to expand my knowledge level in Math and Science. This will also be an opportunity to network with students outside of my area.</t>
  </si>
  <si>
    <t>Football players</t>
  </si>
  <si>
    <t xml:space="preserve">I am hardworking and find it easy to adapt and adjust to any situation </t>
  </si>
  <si>
    <t>Thank you</t>
  </si>
  <si>
    <t>Jacob</t>
  </si>
  <si>
    <t>Jarucole1@gmail.com</t>
  </si>
  <si>
    <t>16 pin oak ln</t>
  </si>
  <si>
    <t>I want to attend the AAYME Camp to meet new people and learn new things. I hope to gain new friendships and more knowledge in the STEM field.</t>
  </si>
  <si>
    <t>Some accomplishments of mine are going to VEX IQ World's three times, being awarded the Presidential award (getting all A's on report cards from Kindergarten to 5th grade), being in Beta club, being in the 99 club, getting placed in advanced math, winning my district spelling bee, and being awarded the top reader award.</t>
  </si>
  <si>
    <t>I participate in Boy Scouts and have served as a patrol leader and a librarian. I also really love math and science, especially astronomy. My personal favorite star is a neutron star. I play chess and have won some tournaments, and have also won State, inter-state, and national awards in VEX IQ Robotics. I'm also in the Science Olympiad team at my school.</t>
  </si>
  <si>
    <t>Cassidy</t>
  </si>
  <si>
    <t>cassidywalker09@gmail.com</t>
  </si>
  <si>
    <t>Southaven high school</t>
  </si>
  <si>
    <t xml:space="preserve">Desoto county </t>
  </si>
  <si>
    <t>cedbelieves2@yahoo.com</t>
  </si>
  <si>
    <t>1725 Dorchester dr</t>
  </si>
  <si>
    <t>I want to attend the camp because I need more practice and work with science and math. I hope I can know more when I leave than what I came with.</t>
  </si>
  <si>
    <t>I dance,cheer, and I do gymnastics.</t>
  </si>
  <si>
    <t>Diggs</t>
  </si>
  <si>
    <t>emilyldiggs@gmail.com</t>
  </si>
  <si>
    <t>Melanie</t>
  </si>
  <si>
    <t>mnwrldiggs@aol.com</t>
  </si>
  <si>
    <t>11 Haven Cove</t>
  </si>
  <si>
    <t xml:space="preserve">I have a dream of becoming a plastic surgeon.  You may be thinking from that comment that I simply want to make lots of money.  Sure, I want to make money, but my ultimate goal is to help people with deformities.  These deformities could be birth defects or caused by accidents.  Either way, I will help people live normal lives and have a higher self-esteem.  My teachers as well as my parents have told me the best way to achieve such a goal is to seek knowledge instead of waiting for it to come to me.  Attending the MSMS AAYME Camp is my way of seeking knowledge with a plan to absorb as much as possible while also making friends and connections.  Goal 1 of the camp is to “Build and/or enhance self-awareness and confidence of African American students”.  This opportunity will enhance my self-awareness, as well as build confidence.  I know that my confidence needs some work.  As an African American, I believe that my confidence and self-awareness should be heightened if I am to go into the career that I would like.  I will have to contemplate a lot of decisions in the future, which is exactly why my self-awareness and confidence will need some adjusting.   Goals 2 and 3 of the camp are to “Expose students to various college and career opportunities,” and “Provide support for students to be more competitive for scholarships and programs (academic enrichment, ACT/SAT prep, test taking strategies).”  Now is the time for me to begin thinking and preparing for college.  Due to the lingering pandemic, I missed the chance last year to take the ACT prep class as well as the ACT.  However, I do plan to take the test this summer.  This camp suggests that it will help with ACT prep and offer test taking strategies, which will benefit me greatly.  Goal 4 of this camp is to “Build personal and professional skills.”  I believe that my personal and professional skills need work.  People have told me that I’m easy to get along with, and I’m enjoyable to be around.  Although, this might not always be the case or how everyone feels.  I would love to make friends along the way of completing camp and life.  I would love to build professional skills, because I don’t want to be the doctor that looks down and takes notes the entire visit without talking to my patient as if he/she is there.   In conclusion, I think this camp is a stepping stone toward achieving my goal of becoming a plastic surgeon.  It will help with building self-awareness, confidence, and exposing me to college and career opportunities.  This camp will also provide support to be more competitive for scholarships and programs through academic enrichment, ACT prep, and test taking strategies as well as building personal and professional skills.  I’m excited about the possibility of being accepted to attend and learn at the MSMS AAYME Camp. </t>
  </si>
  <si>
    <t>I have received awards for honor roll each year.  I have participated in the following:  art, basketball, softball, volleyball, tennis, swimming, marching band, concert band.</t>
  </si>
  <si>
    <t>n/a</t>
  </si>
  <si>
    <t>ja’kara</t>
  </si>
  <si>
    <t>dawson</t>
  </si>
  <si>
    <t>dawsonjak2025@tunicak12.org</t>
  </si>
  <si>
    <t>Seretha</t>
  </si>
  <si>
    <t>sgreene187@gmail.com</t>
  </si>
  <si>
    <t>1019 North Park CV</t>
  </si>
  <si>
    <t>i want to attend the AAYME Camp to increase my potential for academic success in the future .</t>
  </si>
  <si>
    <t>Mrs.Dunn/Principal</t>
  </si>
  <si>
    <t>Jahiem</t>
  </si>
  <si>
    <t xml:space="preserve">Blanchard </t>
  </si>
  <si>
    <t xml:space="preserve">Dorothy </t>
  </si>
  <si>
    <t>dorthyblanchard6@gmail.com</t>
  </si>
  <si>
    <t>103 south buckingham st</t>
  </si>
  <si>
    <t>I hope to become more knowledgeable in math and science.</t>
  </si>
  <si>
    <t>I am apart of my school Beta club.</t>
  </si>
  <si>
    <t>Mrs.Lucas</t>
  </si>
  <si>
    <t>Rahiem</t>
  </si>
  <si>
    <t>103 s buckingham st</t>
  </si>
  <si>
    <t>I hope to gain people skills from being around students that I don’t see on a daily. I hope to leave with more knowledge than I can with.</t>
  </si>
  <si>
    <t>Mrs.Matthews</t>
  </si>
  <si>
    <t>jordymack06@yahoo.com</t>
  </si>
  <si>
    <t>STRIDE</t>
  </si>
  <si>
    <t>Todd</t>
  </si>
  <si>
    <t>reginartodd@yahoo.com</t>
  </si>
  <si>
    <t>938 S. Hinds St.</t>
  </si>
  <si>
    <t>Besides experiencing all the goals set forth by the AAYME Camp I would like to attend so that I can gain a more impactful perspective on how to access everything available to help me after high school. I have been taught virtually my entire schooling &amp; to get a chance to be around peers (who look like me) in a real life setting discussing future goals and the roads to obtaining them will be a new experience. One, I know will be interesting, informative &amp; inspiring. To build a small network of friends is an important lesson my mom has taught me. Although, I have a small group of friends from each: soccer, gymnastics, dance, &amp; taekwondo; creating a friendship with individuals now moving in the same direction as me will undoubtedly be a win in my book!</t>
  </si>
  <si>
    <t>After attending a K12.com public school for 1st-8th grade, I won one of four renewable scholarships for high school at STRIDE starting my freshman year (2020-21).</t>
  </si>
  <si>
    <t>I am an hardworking individual always striving to do my best. I have not been afforded many opportunities outside of my normal virtual education to enhance my knowledge of what road I will take in order to pursue my dreams. Being a part of the AAYME Camp this summer will be a first step in the building of pavement that will carry me through life.</t>
  </si>
  <si>
    <t>Maliyah</t>
  </si>
  <si>
    <t>Dillard</t>
  </si>
  <si>
    <t>maliyahdillard7@gmail.com</t>
  </si>
  <si>
    <t>Saint Joseph Catholic School</t>
  </si>
  <si>
    <t>Catholic Diocese of Jackson</t>
  </si>
  <si>
    <t>Valarie</t>
  </si>
  <si>
    <t>vdillard96@gmail.com</t>
  </si>
  <si>
    <t xml:space="preserve">627 Saddle Cove </t>
  </si>
  <si>
    <t xml:space="preserve">I would like to attend the AAYME Camp because I enjoyed last years MSMS Full Steam Ahead virtual camp. I hope to  experience an in person camp that would help prepare me for high school and also plan for college. Also I would enjoy learning skills for my future career with people who look like me. </t>
  </si>
  <si>
    <t>Honor Roll Student (Elementary and Middle School) and an award named "True Light Award" this is where teachers chose which student showed great leadership and lead by example (Elementary School) I was also President of the Honors Society, Vice President of the Student Council, Treasure of The Beta Club. (Elementary School)</t>
  </si>
  <si>
    <t>Member of Church Youth Choir and Girl Scouts</t>
  </si>
  <si>
    <t>NA</t>
  </si>
  <si>
    <t>I would like an opportunity like this program.</t>
  </si>
  <si>
    <t>Callie</t>
  </si>
  <si>
    <t>begoldn@yahoo.com</t>
  </si>
  <si>
    <t>30235 Chapel Grove Road</t>
  </si>
  <si>
    <t>I think it is a good opportunity and it will help to enhance my college resume.</t>
  </si>
  <si>
    <t>Member of BETA club and TSA.  Superintendent's List, Member of church youth ministry drama team and choir.  Also a member of the Junior High and High School Cheer Squad</t>
  </si>
  <si>
    <t>Lakeisha Ivy, Guidance Counselor, Okolona High School</t>
  </si>
  <si>
    <t>brooklynjohnson@okolona.k12.ms.us</t>
  </si>
  <si>
    <t xml:space="preserve">Okolona Municipal Separate School District </t>
  </si>
  <si>
    <t xml:space="preserve">Sheneeka </t>
  </si>
  <si>
    <t>sheneekaj@aol.com</t>
  </si>
  <si>
    <t>30103 Chapel Grove Rd</t>
  </si>
  <si>
    <t xml:space="preserve">I think it’s a great opportunity for me to gain leadership skills.  </t>
  </si>
  <si>
    <t xml:space="preserve">Beta Club Technology Student Association(TSA) Superintendent List(All A’s) Drama Team Youth Ministry  Cheer Squad 4-H Club </t>
  </si>
  <si>
    <t>Lakeisha Ivy-Guidance Counselor at Okolona High School</t>
  </si>
  <si>
    <t>Jordyn</t>
  </si>
  <si>
    <t>homeschool</t>
  </si>
  <si>
    <t>Ravyn</t>
  </si>
  <si>
    <t>Carlisle</t>
  </si>
  <si>
    <t>ravynhill1207@gmail.com</t>
  </si>
  <si>
    <t>507 Albert Rd</t>
  </si>
  <si>
    <t>I would like to meet and socialize with more students that look like me. I would like to explore different opportunities and better prepare for college. All of my friends are of another race, and I would like to mingle more with more African American children while learning more about myself.</t>
  </si>
  <si>
    <t>Because I am homeschooled, I do not get a chance to mingle with children my age. Even when I am at school all of my friends are white. My mother and I think this will be a good opportunity to learn more about who I am as a black young lady and become more comfortable with children who look like me.</t>
  </si>
  <si>
    <t xml:space="preserve">Jordan </t>
  </si>
  <si>
    <t>Henderson</t>
  </si>
  <si>
    <t>Batesville Junior High</t>
  </si>
  <si>
    <t>LaShana</t>
  </si>
  <si>
    <t>Middleton</t>
  </si>
  <si>
    <t>lashanamiddleton12@gmail.com</t>
  </si>
  <si>
    <t xml:space="preserve">110 Shadow Lane </t>
  </si>
  <si>
    <t>I would like to learn more about math and science from the MSMS scholars. I hope to gain insight into career fields that are rooted in math and science.</t>
  </si>
  <si>
    <t>LaShana Middleton</t>
  </si>
  <si>
    <t>kingstonblanchard@okolona.k12.ms.us</t>
  </si>
  <si>
    <t>Okolona Separate School District</t>
  </si>
  <si>
    <t>P.O. Box 539</t>
  </si>
  <si>
    <t>This will be a great learning opportunity for me. It will help me to realize my potential in education and I will also be able to meet other kids from Mississippi who may come from a similar background and small town like me. I hope that by attending this camp, I will be encouraged and motivated to always aim high. I know that with a good education, I can go far in life.</t>
  </si>
  <si>
    <t xml:space="preserve">Kingston has always been seen as a leader in the classroom. His peers have always looked up to him because of his kind heart, willingness to help others and his ability to make friends. Kingston is a member of the County Line 4-H Club in Lee County, MS. Kingston has received numerous awards for presentations in different areas such as public speaking and bicycle safety. His club is active in the community and is often involved in different community service activities to help others in the community. </t>
  </si>
  <si>
    <t>Cody</t>
  </si>
  <si>
    <t>codybrycehill@gmail.com</t>
  </si>
  <si>
    <t>Etoria</t>
  </si>
  <si>
    <t>etoriahill@hotmail.com</t>
  </si>
  <si>
    <t>520 Vine Drive</t>
  </si>
  <si>
    <t>Apt 4E</t>
  </si>
  <si>
    <t>Flowood</t>
  </si>
  <si>
    <t>I would like to attend the AAYME Camp because it sounds like a good opportunity to prepare me for college and a future career. I also would like to learn test taking strategies so that I can improve my ACT score. I want to pursue a career in something STEM related, so I would like to learn and prepare for that future.</t>
  </si>
  <si>
    <t>Highest average in my 7th grade technology class Above 100 average in my 8th grade technology class</t>
  </si>
  <si>
    <t>I am in my schools engineering academy and my schools honors math courses. For two years, I attended a JSU robotics summer program and was invited to my school's technology team.</t>
  </si>
  <si>
    <t>Mykayh</t>
  </si>
  <si>
    <t>mykayhht@gmail.com</t>
  </si>
  <si>
    <t>Humphreys County High</t>
  </si>
  <si>
    <t>Micaela</t>
  </si>
  <si>
    <t>micaela106@gmail.com</t>
  </si>
  <si>
    <t>1216 E. FIRST STREET</t>
  </si>
  <si>
    <t>BELZONI</t>
  </si>
  <si>
    <t xml:space="preserve">I would like to join the AAYME camp to enhance my educational knowledge, growth and development. Also, I hope to gain lifetime friends and skills that will help me to reach my educational goals as well as my career goals.  </t>
  </si>
  <si>
    <t>National Beta Club, Honors Awards, Reading Awards, Royal Hearts Dance Team, Humphreys County Junior High Cheerleader Captain, Humphreys County High Cheerleader, Youth With A Vision, Goodwill Baptist Church Praise Dance Team, Ken"s Boy"s Girl's Cheerleader and Citizenship Award</t>
  </si>
  <si>
    <t xml:space="preserve">I'll work hard to accomplish the goals that are place before me, also, share the knowledge I've acquire with my peers. </t>
  </si>
  <si>
    <t>When will I know be notified if I'm accepted or not and what method will I be used?</t>
  </si>
  <si>
    <t>Kaylei</t>
  </si>
  <si>
    <t>Shambley</t>
  </si>
  <si>
    <t xml:space="preserve">Columbus Municipal School </t>
  </si>
  <si>
    <t>Philanshia</t>
  </si>
  <si>
    <t>lancy09@yahoo.com</t>
  </si>
  <si>
    <t>405 Airline Rd Apt 13</t>
  </si>
  <si>
    <t>Apt, suite, floor, etc.</t>
  </si>
  <si>
    <t xml:space="preserve"> I would like to attend the AAYME camp to help prepar for my future by learning personal and professional development. I hope to gain skills needed to further my education along with skills to prepare for my future.</t>
  </si>
  <si>
    <t>Jonerial</t>
  </si>
  <si>
    <t>taylojone@coffeevilleschools.org</t>
  </si>
  <si>
    <t>Coffeeville High School</t>
  </si>
  <si>
    <t>Coffeeville School District</t>
  </si>
  <si>
    <t>tanky06@yahoo.com</t>
  </si>
  <si>
    <t xml:space="preserve">267 Redbud St </t>
  </si>
  <si>
    <t>P.O Box 223</t>
  </si>
  <si>
    <t>Two forms submitted. ENTRY 444: Good. ENTRY 461: Excellent</t>
  </si>
  <si>
    <t xml:space="preserve">ENTRY 444: I would like to attend AAYME Camp because it would be a new experience for me.  Also I am very interested in this camp because I love math and science.  It is very intriguing to me.  This camp will also give me an opportunity to communicate and meet new people.  ENTRY 461: I would like to attend the AAYME Camp because it will be a new social and educational experience and I hope to gain more information that will bring back to my high school and will help me as well as my peers. </t>
  </si>
  <si>
    <t xml:space="preserve">ENTRY 444: I am in a program call Upward Bound.  It is a program that prepares you for college. ENTRY 461: I am a member of the Upward Bound Program where I gain information on preparing for college and actively participate in community service projects. I have always been an Honor Roll student. I sing lead songs and praise dance at my local church. I enjoy Math and Science in which I have exceptionally good grades in. </t>
  </si>
  <si>
    <t>Ashely L. Taylor-Polk and Joni Harrell, Coffeeville School District</t>
  </si>
  <si>
    <t xml:space="preserve">Benjamin </t>
  </si>
  <si>
    <t>Liddell</t>
  </si>
  <si>
    <t>mikeliddell52@gmail.com</t>
  </si>
  <si>
    <t>Caledonia High School</t>
  </si>
  <si>
    <t>Micheal</t>
  </si>
  <si>
    <t>52 Almond Drive</t>
  </si>
  <si>
    <t xml:space="preserve">My career goals include enrolling in engineering at Mississippi State University upon graduation from high school. </t>
  </si>
  <si>
    <t xml:space="preserve">My school awards include:  (At Caledonia Middle &amp; High School)   Awarded Presidential Scholar (Trump Administration) Top 10% on State Tests (2019) Honor Roll Student  Enrolled in AP Courses  Won MSU Science Fair Medal in Engineering Category (Middle School) Jr Beta Club Member  Caledonia High School Band Member (Play Trombone)  Attended Northeast Community College Band Camp 2019 - Selected by Band Director to play a concert solo   </t>
  </si>
  <si>
    <t xml:space="preserve">I also spend my extra time volunteering in an after school and summer camp for youth prior to the pandemic. </t>
  </si>
  <si>
    <t xml:space="preserve">Learned of announcement via Qua Austin / community activist </t>
  </si>
  <si>
    <t>debreylon07@gmail.com</t>
  </si>
  <si>
    <t>South Pike Jr. High</t>
  </si>
  <si>
    <t>Demond</t>
  </si>
  <si>
    <t>dlee@soiuthpike.org</t>
  </si>
  <si>
    <t>I want to attend this camp to further my options for potential colleges in the future. What I want to gain from my experience are the new horizons that await me for when I graduate highschool.</t>
  </si>
  <si>
    <t>I'm m vice president of the Jr. High beta club at my school, and I have been principal and superintendent scholar ever since kindergarten.</t>
  </si>
  <si>
    <t>Rhihanna</t>
  </si>
  <si>
    <t>rp9747@laurelschools.org</t>
  </si>
  <si>
    <t xml:space="preserve">Arrington </t>
  </si>
  <si>
    <t>29 Johnson circle apt.B</t>
  </si>
  <si>
    <t xml:space="preserve">I feel that I may need extra assistance with learning academically and striving beyond my grade level. I hope to learn new learning strategies. </t>
  </si>
  <si>
    <t>A science team at Laurel Middle School and I were ranked #9 out of 20 in the state science competition.</t>
  </si>
  <si>
    <t>Armstrong middle school</t>
  </si>
  <si>
    <t>Starkville oktibbeha county school district</t>
  </si>
  <si>
    <t>Kourtney</t>
  </si>
  <si>
    <t>Neely</t>
  </si>
  <si>
    <t>kneely@starkvillesd.com</t>
  </si>
  <si>
    <t>4740 County Lake Road</t>
  </si>
  <si>
    <t xml:space="preserve">I want to attend this camp to challenge myself again. A couple of years ago I was a member of the national honor society and o started to let my grades drop my mom was so disappointed because she knew I could do better. So I think this camp will help me get back on track with my grades. </t>
  </si>
  <si>
    <t>Was a member of national honor society  Member of starkville Steelers football league  Current member of starkville high football team  My mom has a charity called saviour secret service we do alot of community service things slowed down when covid hit so we havent done much lately</t>
  </si>
  <si>
    <t xml:space="preserve">Farrington </t>
  </si>
  <si>
    <t>towandaangel1@yahoo.com</t>
  </si>
  <si>
    <t>Armstrong Junior High</t>
  </si>
  <si>
    <t>Bobby</t>
  </si>
  <si>
    <t>Farrington</t>
  </si>
  <si>
    <t>311 Louisville St</t>
  </si>
  <si>
    <t>To experience more to assist with preparing for college and increasing my awareness of future goals.  Exposure in a college setting and leadership potential.</t>
  </si>
  <si>
    <t xml:space="preserve">  A few of my special interest are saxophonist, swimmer(Starkville High School Swimmer enrolled in middle school) and tennis player.</t>
  </si>
  <si>
    <t xml:space="preserve">I volunteer at church playing songs every Sunday and before COVID played for seniors in the nursing home.  </t>
  </si>
  <si>
    <t xml:space="preserve">Towanda Williams </t>
  </si>
  <si>
    <t>Cavalier</t>
  </si>
  <si>
    <t>laurencavalier@icloud.com</t>
  </si>
  <si>
    <t>Veronica</t>
  </si>
  <si>
    <t>veronicacavalier@yahoo.com</t>
  </si>
  <si>
    <t>159 Carmichael Blvd.</t>
  </si>
  <si>
    <t>This program gives me a ACT workshop.</t>
  </si>
  <si>
    <t>Accelerated ELA, 7th grade Algebra, and Beta Club.</t>
  </si>
  <si>
    <t>Shawnicholas333@gmail.com</t>
  </si>
  <si>
    <t>Nichole</t>
  </si>
  <si>
    <t>Sykes</t>
  </si>
  <si>
    <t>Ajnick2009@yahoo.com</t>
  </si>
  <si>
    <t>10068 Homestead Road</t>
  </si>
  <si>
    <t>I would like to attend the AAYME Camp to gain more confidence, as well as to obtain a better understanding of what opportunities will be available in the future.</t>
  </si>
  <si>
    <t xml:space="preserve">I am a percussionist in the Aberdeen High School Band. I am also a member of the National BETA club. As well as a member of the mass choir at New Zion Missionary Baptist Church.  </t>
  </si>
  <si>
    <t>In 2016 I organized a water drive to help those in need following the Flint Michigan water crisis. I was able to donate two hundred  cases of water with the help of my peers and community.</t>
  </si>
  <si>
    <t>Peterson</t>
  </si>
  <si>
    <t>madisonpeterson@masd.k12.ms.us</t>
  </si>
  <si>
    <t>alisha.liddell12@gmail.com</t>
  </si>
  <si>
    <t xml:space="preserve">110 Harvey Street </t>
  </si>
  <si>
    <t xml:space="preserve">I would like to attend the AAYME camp in Hope's to gain life long experience that can assist me in my upcoming High School years. This year along has been so challenging for me educationally but I continued to push through to keep my grades up. I hope to gain more examples and experiences with this program that will help me continue to grow. </t>
  </si>
  <si>
    <t>Some of my accomplishments are being in the National Beta Club since I was fourth grade, Volunteering with "Keep Belzoni Clean committee, being chosen as Miss Junior High and constant promoting good behavior and team efforts at my school, Varsity Cheerleader and Varsity Track Team.</t>
  </si>
  <si>
    <t xml:space="preserve">If selected, the camp with continue to strengthen my goals as a high school student and also give me a look at my future goal of attending college. </t>
  </si>
  <si>
    <t>Mrs. Brown, Counselor HCHS</t>
  </si>
  <si>
    <t>I'm so excited to even apply for such a program.</t>
  </si>
  <si>
    <t xml:space="preserve">Kaliyah </t>
  </si>
  <si>
    <t xml:space="preserve">Henderson </t>
  </si>
  <si>
    <t>Shauncey</t>
  </si>
  <si>
    <t>shaunceyh@yahoo.com</t>
  </si>
  <si>
    <t xml:space="preserve">111 Stokes Road </t>
  </si>
  <si>
    <t>I am looking for a different learning experience. I am hoping to gain as much knowledge as possible as well as become a better student.</t>
  </si>
  <si>
    <t xml:space="preserve">Mr. Jeremy Tate, East Mississippi Community College </t>
  </si>
  <si>
    <t xml:space="preserve">Kiersten </t>
  </si>
  <si>
    <t>self_001@msn.com</t>
  </si>
  <si>
    <t>Armstrong Middle School</t>
  </si>
  <si>
    <t>Kristen</t>
  </si>
  <si>
    <t>Self-Burnett</t>
  </si>
  <si>
    <t>ksb136@msstate.edu</t>
  </si>
  <si>
    <t>863 Suncreek Road</t>
  </si>
  <si>
    <t>I would like to attend the AAYME CAMP to further enhance my academia in advance math and science.  From my experience of attending the camp I would love to gain great leadership skills and effective communication skills.</t>
  </si>
  <si>
    <t>A honor roll  Member of the Jr. National Honor Society Celebrated as outstanding student Perfect attendance Softball player for school team Volleyball manager Lyrical praised dancer with church youth department  Acting secretary for church Sunday School</t>
  </si>
  <si>
    <t>Great disciplinary  Organized Self-driven, but also a team player</t>
  </si>
  <si>
    <t>I want to attend this camp because I am trying to enhance my life in all areas.  It is my hope and prayer that being around my peers will benefit me.</t>
  </si>
  <si>
    <t>I am trying hard to learn how to manage my life while dealing with my learning disabilities (resulting from epilepsy).  I know this camp could expose me to new things and possibly broaden my horizon.</t>
  </si>
  <si>
    <t>Yishunti</t>
  </si>
  <si>
    <t>yishunticurtis@gmail.com</t>
  </si>
  <si>
    <t>Coffeeville</t>
  </si>
  <si>
    <t>Yashena</t>
  </si>
  <si>
    <t>jharrell@coffeevilleschools.org</t>
  </si>
  <si>
    <t>214 CR 474</t>
  </si>
  <si>
    <t xml:space="preserve"> I would like to attend this camp because I would gain more educational experience from a different environment.</t>
  </si>
  <si>
    <t xml:space="preserve"> I have been on honor roll since Elementary school. I have received awards for my high honors as well as attendance. I have also received rewards for having the highest averages in Math and English. I am currently apart of the Upward Bound Program and I am a member of the High School Basketball team.</t>
  </si>
  <si>
    <t>Dr. Tilda Neal, Upward Bound Coffeeville</t>
  </si>
  <si>
    <t>A'keycia</t>
  </si>
  <si>
    <t>Lockhart</t>
  </si>
  <si>
    <t>akeycialockhart25@covstudent.com</t>
  </si>
  <si>
    <t>Covington County</t>
  </si>
  <si>
    <t>Santanna</t>
  </si>
  <si>
    <t>santannalock5@gmail.com</t>
  </si>
  <si>
    <t>52 Ethel Lane</t>
  </si>
  <si>
    <t>It think this would give me convince. I think this would help with my SAT's. Help me prepare for college.I think this would really help me.</t>
  </si>
  <si>
    <t xml:space="preserve">Ms.Pickering </t>
  </si>
  <si>
    <t>Sago</t>
  </si>
  <si>
    <t>aerialsago10@gmail.com</t>
  </si>
  <si>
    <t>Renae</t>
  </si>
  <si>
    <t>Spearman</t>
  </si>
  <si>
    <t>renaesago60623@gmail.com</t>
  </si>
  <si>
    <t>179 Northwest  Street</t>
  </si>
  <si>
    <t xml:space="preserve">I would like to attend this camp because it will give me a college experience and exposure to college life.  I hope to gain knowledge that will help me with my high school career. </t>
  </si>
  <si>
    <t>I am a member the Coffeeville/Calhoun Upward Bound program were I participate in community service projects as well as Cultural experiences. I participate in cheer and biology is my favorite subject.</t>
  </si>
  <si>
    <t>Upward Bound, Dr. Tilda Neal, Coffeeville School District</t>
  </si>
  <si>
    <t>Tzyon</t>
  </si>
  <si>
    <t>tzyon.bennett21@gmail.com</t>
  </si>
  <si>
    <t>Robert L. Merritt</t>
  </si>
  <si>
    <t>Monika</t>
  </si>
  <si>
    <t>Tucker</t>
  </si>
  <si>
    <t>monikatuckerlchs@hotmail.com</t>
  </si>
  <si>
    <t xml:space="preserve">3 Continental Cove </t>
  </si>
  <si>
    <t>To experience college life and gain some new experiences.   Meet new people and see what college offer.</t>
  </si>
  <si>
    <t>Principal List, Boy Scouts, Band</t>
  </si>
  <si>
    <t>jenkikali@coffeevilleschools.org</t>
  </si>
  <si>
    <t>shannonjenkins30@gmail.com</t>
  </si>
  <si>
    <t>13110 Hwy 7</t>
  </si>
  <si>
    <t xml:space="preserve">I would like to attend the AAYME Camp because exposure to college life would be good for me and I hope to gain college experience that will help me once I graduate from high school. </t>
  </si>
  <si>
    <t xml:space="preserve">I have received awards for President and Superintendent's honor roll from 1st grade to current. I've also received awards for attendance. I am a member of the Upward Bound program where I participate in community service projects. </t>
  </si>
  <si>
    <t>Joni Harrell, Counselor, Upward Bound, Coffeeville Schools</t>
  </si>
  <si>
    <t>Harper</t>
  </si>
  <si>
    <t>alyssa.harper24@jdcsd.org</t>
  </si>
  <si>
    <t>Jefferson Davis County Highschool</t>
  </si>
  <si>
    <t>Jefferson Davis County</t>
  </si>
  <si>
    <t>carlybug1206@gmail.com</t>
  </si>
  <si>
    <t>68 Ridgeland Rd</t>
  </si>
  <si>
    <t>Bassfield</t>
  </si>
  <si>
    <t>I would like to attend the AAYME Camp because it would be a great opportunity for me and a great experience. I love to learn new things and meet new people. This camp would be full of knowledgeable things for me to learn and people I've never met before.</t>
  </si>
  <si>
    <t>I have won student of the month on multiple occasions during my time at Jefferson Davis County High School. I make straight a's and none of my current grade averages are below a 95. I have attended the gifted program at USM and have won many awards for my academic accomplishments.</t>
  </si>
  <si>
    <t>LaSonja Graves</t>
  </si>
  <si>
    <t>This would be a great opportunity and I hope I am one of the students you choose for your camp.</t>
  </si>
  <si>
    <t>Chena</t>
  </si>
  <si>
    <t>Rowser</t>
  </si>
  <si>
    <t>Marjuyua</t>
  </si>
  <si>
    <t>Lartey</t>
  </si>
  <si>
    <t>marjuya.lartey@usm.edu</t>
  </si>
  <si>
    <t>155 BEECHWOOD DR</t>
  </si>
  <si>
    <t>I would like for Chena to attend the AAYME Camp to provide her with an opportunity to experience learning in a different environment than she is familiar. It is my hope that her experience with AAYME would lend itself to (a) building her confidence in her ability to achieve at a collegiate level, (b) exposing her to other students who are interested in academic achievement and higher learning, and (c) galvanizing her to reach for the stars academically. I believe that her exposure to the AAYME will be just what she needs to encourage her to greatness.</t>
  </si>
  <si>
    <t>Chena is a very visual, creative, and verbal person. She is studying the piano and dabbling in dance. She has received several awards for piano.</t>
  </si>
  <si>
    <t xml:space="preserve">Chena needs this opportunity to build her self-esteem and awareness regarding the college and career opportunities. </t>
  </si>
  <si>
    <t>Kelsi</t>
  </si>
  <si>
    <t>17kalynnichols@gmail.com</t>
  </si>
  <si>
    <t>Starkville High School</t>
  </si>
  <si>
    <t>Starkville School District</t>
  </si>
  <si>
    <t>Kashiris</t>
  </si>
  <si>
    <t>2011 Douglas McArthur Dr</t>
  </si>
  <si>
    <t>I hope to gain great knowledge from this camp.</t>
  </si>
  <si>
    <t>Tristin</t>
  </si>
  <si>
    <t>Ivory</t>
  </si>
  <si>
    <t>yolandaveal8@gmail.com</t>
  </si>
  <si>
    <t>Veal</t>
  </si>
  <si>
    <t>115 Beechwood Circle</t>
  </si>
  <si>
    <t xml:space="preserve">I'm interested in the knowing and learning about different colleges and career options. I also would like to enhance my knowledge in areas that will help me be more prepared to attend, apply, and ready for college. </t>
  </si>
  <si>
    <t>I currently dance with Eye Shine Performing Arts Studio, I've leaned to play the violin and saxophone. I love practicing tumbling and volleyball.</t>
  </si>
  <si>
    <t xml:space="preserve">I'm eager to learn new things that will help me and  eventually benefit my community. </t>
  </si>
  <si>
    <t>Mass Email Brandon Middle School</t>
  </si>
  <si>
    <t>RCSD</t>
  </si>
  <si>
    <t>BobbieandWmDavis@aol.com</t>
  </si>
  <si>
    <t>117 Fern Valley Rd</t>
  </si>
  <si>
    <t>It is an opportunity to learn and meet new people. It will help in future math and science courses, as well as, ACT prep.</t>
  </si>
  <si>
    <t>Beta Club Member</t>
  </si>
  <si>
    <t>RCSD Flyer</t>
  </si>
  <si>
    <t>William</t>
  </si>
  <si>
    <t>Davis, III</t>
  </si>
  <si>
    <t xml:space="preserve"> Davis</t>
  </si>
  <si>
    <t>Zyon</t>
  </si>
  <si>
    <t>Polk</t>
  </si>
  <si>
    <t>polkzyon@coffeevilleschools.org</t>
  </si>
  <si>
    <t>Deshon</t>
  </si>
  <si>
    <t>ataylor@coffeevilleschools.org</t>
  </si>
  <si>
    <t>4944 CR 227</t>
  </si>
  <si>
    <t>I would like to attend the AAYME Camp to search for better opportunities and experience more. I hope to gain a more sense of leadership and develop into a more mature individual.</t>
  </si>
  <si>
    <t xml:space="preserve">I am a member of the Coffeeville/Calhoun Upward Bound program.  I have received honor roll since the 1st grade.  I am a current and active member of the Yalobusha County 4-H program. I play basketball at Coffeeville High School as well. I have also attended Leadership camp at University of Southern Mississippi in Hattiesburg during my 7th and 8th grade year. I attended the Mississippi School of Arts during the summer of my 8th grade year. </t>
  </si>
  <si>
    <t>Dr. Tilda Neal, Coffeeville School District</t>
  </si>
  <si>
    <t xml:space="preserve">Laila </t>
  </si>
  <si>
    <t>Hayes</t>
  </si>
  <si>
    <t xml:space="preserve">Tia </t>
  </si>
  <si>
    <t>thayes423@hotmail.com</t>
  </si>
  <si>
    <t>252 Cornerstone Drive</t>
  </si>
  <si>
    <t>An opportunity to meet other students who want to excel like me. I hope to learn and grow in different area subject.</t>
  </si>
  <si>
    <t>Honor Society A/B Honor Roll</t>
  </si>
  <si>
    <t>Jartavious</t>
  </si>
  <si>
    <t>Ellis</t>
  </si>
  <si>
    <t>jellisub@gmail.com</t>
  </si>
  <si>
    <t>Jackie</t>
  </si>
  <si>
    <t>jackiedee1994@gmail.com</t>
  </si>
  <si>
    <t>180 CR 87</t>
  </si>
  <si>
    <t>I would like to attend the camp for the college experience and I hope to gain college exposure.</t>
  </si>
  <si>
    <t>I am a member of the Upward Bound Program. I play high school basketball. I received an honor roll award for 6th and 7th grade. I participate in Community Service projects with Upward Bound.</t>
  </si>
  <si>
    <t>Treston</t>
  </si>
  <si>
    <t>cjones@maronmarvel.com</t>
  </si>
  <si>
    <t>Christi</t>
  </si>
  <si>
    <t>401Ashleigh Ct</t>
  </si>
  <si>
    <t>I am applying on behalf of my son and I would like for him to attend this camp so that he is inspired and has a better appreciation of the opportunities ahead if he puts for the necessary work and commitment.</t>
  </si>
  <si>
    <t>I think my son needs this. He has been attending classes virtually since last March. His grades were excellent at the beginning of the year and now they are just ok. He's spending the majority of his time playing video games as a way to connect with this friends. He looks math and science and creating and deconstructing things. He seems to have an interest in engineering. I just want him to be inspired and see what could be possible for him.</t>
  </si>
  <si>
    <t>SYMIA</t>
  </si>
  <si>
    <t>WILSON</t>
  </si>
  <si>
    <t>ksimonebrooks@yahoo.com</t>
  </si>
  <si>
    <t>BYRAM MIDDLE</t>
  </si>
  <si>
    <t>HINDS</t>
  </si>
  <si>
    <t>KARI</t>
  </si>
  <si>
    <t>4270 GLENNOAK CIRCLE</t>
  </si>
  <si>
    <t>BYRAM</t>
  </si>
  <si>
    <t>IF MY DAUGHTER GET'S EXCEPTED IT WOULD BE AN HONOR  FOR HER TO HAVE AN OPPORTUNITY TO LEARN AND DEVELOP SKILLS AND A DIFFERENT WAY OF LEARNING AND EXPANDING HER MIND TO ACHEIVE ANY AND EVERYTHING SHE PUTS HER MIND TOO. I'M VERY EXCITED AS A PARENT ABOUT THIS PROGRAM, I PRAY SHE GET EXCEPRED IN.</t>
  </si>
  <si>
    <t>MY DAUGHTER IS A VERY SOCIALBLE, BRIGHT YOUNG LADY, SHE STRUGGLED EARLY ON IN MATH BUT NOW SHE'S GRASPED ONTO IT VERY WELL MAKING AWSOME GRADES. SHE LOVES TO SING, SHE JOINED BYRAM MIDDLE SCHOOL CHIOR,VOLLEYBALL, AND TRACK TEAM. SHE LOVES TO DANCE, AT A YOUNGER AGE SHE WAS APART OF OUR VERY OWN PURPLE DIAMONDS DANCE GROUP OF JACKSON, MS. SHE WAS ON THE BETA CLUB IN 5TH GRADE.</t>
  </si>
  <si>
    <t>THANK YOU AGAIN FOR THIS OPPORTUNITY!!</t>
  </si>
  <si>
    <t xml:space="preserve">Brooklyn </t>
  </si>
  <si>
    <t>bkrosser@gmail.com</t>
  </si>
  <si>
    <t xml:space="preserve">Rankin County </t>
  </si>
  <si>
    <t xml:space="preserve">Rosser </t>
  </si>
  <si>
    <t>I want to attend camp to help me gain a better understanding of the fundamental uses of math and science outside of the classroom.</t>
  </si>
  <si>
    <t xml:space="preserve">My granny is a Nurse and my mom is a Clinical Laboratory Science. I would like to learn more about science in healthcare. </t>
  </si>
  <si>
    <t>Krystyn</t>
  </si>
  <si>
    <t>Sumlin</t>
  </si>
  <si>
    <t>sumlstyn@coffeevilleschools.org</t>
  </si>
  <si>
    <t xml:space="preserve"> Sumlin</t>
  </si>
  <si>
    <t>betterthanblesed77@gmail.com</t>
  </si>
  <si>
    <t>326 Willow Street</t>
  </si>
  <si>
    <t>I would like to attend the camp because it will offer me an opportunity to learn more without the distraction of learning at home or virtually.  I hope to gain more life skills and independence.</t>
  </si>
  <si>
    <t>I am a member of the Coffeeville/Calhoun Upward Bound Program.  I have maintained honor roll my 7th and 8th grade year. I have participated in sessions on career exploration and financial literacy with Upward Bound.</t>
  </si>
  <si>
    <t>Kamaiyah</t>
  </si>
  <si>
    <t>Pruitt</t>
  </si>
  <si>
    <t>kamaiyahpruitt24@pirates.pc.k12.ms.us</t>
  </si>
  <si>
    <t xml:space="preserve">Pass Christian High School </t>
  </si>
  <si>
    <t xml:space="preserve">Pass Christian </t>
  </si>
  <si>
    <t xml:space="preserve">Alisha </t>
  </si>
  <si>
    <t>ARmasters85@gmail.com</t>
  </si>
  <si>
    <t xml:space="preserve">808 faith circle </t>
  </si>
  <si>
    <t xml:space="preserve">harrison county </t>
  </si>
  <si>
    <t>Self confidence and to reach my full potential in and out of school in anything I do.</t>
  </si>
  <si>
    <t>I am good in school when i do my best and play basketball.</t>
  </si>
  <si>
    <t xml:space="preserve">Tyra Bailey </t>
  </si>
  <si>
    <t>nikkidg28@yahoo.com</t>
  </si>
  <si>
    <t xml:space="preserve">Dominique </t>
  </si>
  <si>
    <t xml:space="preserve">112 Spanish Moss Drive </t>
  </si>
  <si>
    <t>I am interested in math and science, and I think that this will be a good camp to enhance my knowledge in both subjects.</t>
  </si>
  <si>
    <t>Damien</t>
  </si>
  <si>
    <t>djordan06232006@gmail.com</t>
  </si>
  <si>
    <t>Portia</t>
  </si>
  <si>
    <t>Collier</t>
  </si>
  <si>
    <t>portiac2003@gmail.com</t>
  </si>
  <si>
    <t>305 N Place Dr</t>
  </si>
  <si>
    <t>I want to attend the camp because I can meet new people, and I'll have an opportunity to learn new things.  I hope to gain new knowledge and skills that I can use in the classroom and in life.</t>
  </si>
  <si>
    <t>I am very talented in music; I am also a zoology fanatic and am able to identify almost every animal species.</t>
  </si>
  <si>
    <t>I hope that I am chosen because I am very excited about this opportunity.</t>
  </si>
  <si>
    <t>Tania</t>
  </si>
  <si>
    <t>njelle2007@gmail.com</t>
  </si>
  <si>
    <t>I want to attend the AAYME Camp because I think that it will be right for me.  I believe it will help to shape my future, build self-confidence, and improve my ability to work with others.  From this experience, I expect to be better in Math and Science.</t>
  </si>
  <si>
    <t>I am an Amicette affiliated with Zeta Phi Beta Sorority, Inc. where I serve as treasurer under the leadership of the Alpha Delta Zeta Chapter.  I am also a talented dancer; I take jazz/tap, hip-hop, and lyrical.</t>
  </si>
  <si>
    <t xml:space="preserve">J’Lil </t>
  </si>
  <si>
    <t>Grady</t>
  </si>
  <si>
    <t>thefullers2015@hotmail.com</t>
  </si>
  <si>
    <t>Brandon middle school</t>
  </si>
  <si>
    <t xml:space="preserve">Rankin county </t>
  </si>
  <si>
    <t xml:space="preserve">Alillian </t>
  </si>
  <si>
    <t>Grady fuller</t>
  </si>
  <si>
    <t xml:space="preserve">204 pecan circle </t>
  </si>
  <si>
    <t xml:space="preserve">There are limited opportunities for me in Brandon Middle to explore math careers and STEM. The district is predominantly white and I would love to be exposed to more culture in math &amp; science. </t>
  </si>
  <si>
    <t xml:space="preserve">I am a member of BMS Junior Beta Club. </t>
  </si>
  <si>
    <t xml:space="preserve">I am very excited for this opportunity. </t>
  </si>
  <si>
    <t>Trinity</t>
  </si>
  <si>
    <t>Stamps</t>
  </si>
  <si>
    <t>tri152@students.rcsd.ms</t>
  </si>
  <si>
    <t>Townes</t>
  </si>
  <si>
    <t>ttownes2013@yahoo.com</t>
  </si>
  <si>
    <t xml:space="preserve">604 Briars Bend </t>
  </si>
  <si>
    <t xml:space="preserve">To fellowship with other students on the importance of college. Using this platform will brighten and further my social, academics, and future career goals. </t>
  </si>
  <si>
    <t>I am currently in the Beta Club at Brandon Middle School.</t>
  </si>
  <si>
    <t>I would love the opportunity for this to be my first experience  of learning first class skills of professionalism and  ACT PREP.</t>
  </si>
  <si>
    <t xml:space="preserve">Northwest Rankin Middle School </t>
  </si>
  <si>
    <t xml:space="preserve">Faedell </t>
  </si>
  <si>
    <t>faedell.taylor735@gmail.com</t>
  </si>
  <si>
    <t xml:space="preserve">1364 Abbie drive </t>
  </si>
  <si>
    <t>I would like to attend because l believe this will help establish the tools needed  to help me obtain the future l will earn and grow to have. Also, l realize the value of being around like minded aspiring kids my age. I believe that iron does sharpen iron, with the understanding of the need for building blocks to help me with better personal skills  and maybe even the confidence in myself to whether the stigma of me being a growing young African American female. In addition to; todays world it’s a wealth of information yes, but being part of such a standout program with the purpose at hand is exactly what l need to grow my role in being a valuable contributor to society and the people l love. Math and science may not be my strongest suits yet l work hard at all the same yet to be around people that get it instantly or just have the pure passion for it who knows what l possibly can capture from them and apply to my knowledge  and initiate an understanding with excelling beyond my own expectations.</t>
  </si>
  <si>
    <t>Some of my strong points are of the following: a people’s person, self sufficient, team player, respectful, hardworking, ambitious, cultural, creative, and strong believer.</t>
  </si>
  <si>
    <t>If the position granted is given, l will maximize every section, subject, lecture, training given and let this be part of my foundation to pay it forward, thanks in advance.</t>
  </si>
  <si>
    <t>Markeshia</t>
  </si>
  <si>
    <t>mart501@bellsouth.net</t>
  </si>
  <si>
    <t>100 Haggie St.</t>
  </si>
  <si>
    <t>Post Office Box 173</t>
  </si>
  <si>
    <t>I want to join this camp to learn more about math and science do fun activities and more . What i want to gain out of this camp to learn more than what I came in learning .</t>
  </si>
  <si>
    <t>I play basketball , softball , run track , I am a member of pearls mentoring for girls of Leflore County .</t>
  </si>
  <si>
    <t>leflore county high school</t>
  </si>
  <si>
    <t>Zya</t>
  </si>
  <si>
    <t xml:space="preserve">Oliver </t>
  </si>
  <si>
    <t>zyaoliver@gmail.com</t>
  </si>
  <si>
    <t xml:space="preserve">Heritage Center </t>
  </si>
  <si>
    <t xml:space="preserve">Online </t>
  </si>
  <si>
    <t xml:space="preserve">ChaKaHier </t>
  </si>
  <si>
    <t>RevDrCAMO@gmail.com</t>
  </si>
  <si>
    <t>2035 Metts Street</t>
  </si>
  <si>
    <t xml:space="preserve">Winston </t>
  </si>
  <si>
    <t>I want to continue to grow and expand my understanding of life.</t>
  </si>
  <si>
    <t>I am an artist.</t>
  </si>
  <si>
    <t>I am self motivated, work well with others, and enjoy new experiences.</t>
  </si>
  <si>
    <t xml:space="preserve">Dr. Tilda Neal with Upward Bound </t>
  </si>
  <si>
    <t>Thank you for this opportunity.</t>
  </si>
  <si>
    <t>AirJordanX102020@gmail.com</t>
  </si>
  <si>
    <t>St. Helena College and Career Academy</t>
  </si>
  <si>
    <t>St Helena Parish School District</t>
  </si>
  <si>
    <t>Danielle</t>
  </si>
  <si>
    <t>Clark-McKnight</t>
  </si>
  <si>
    <t>danielleclark85@yahoo.com</t>
  </si>
  <si>
    <t xml:space="preserve">1210 Parklane Rd. </t>
  </si>
  <si>
    <t>Apartment 5E</t>
  </si>
  <si>
    <t xml:space="preserve">I think that this camp will help me to build confidence in my academic abilities. I hope to gain a greater understanding and appreciation for the opportunities afforded me by these new experiences. </t>
  </si>
  <si>
    <t>Cali</t>
  </si>
  <si>
    <t>Clerk</t>
  </si>
  <si>
    <t>caliclerk07@gmail.com</t>
  </si>
  <si>
    <t>Greenwood-Leflore Consolidated School District</t>
  </si>
  <si>
    <t>Tarshala</t>
  </si>
  <si>
    <t>tarshalaclerk1975@gmail.com</t>
  </si>
  <si>
    <t>P.O.Box 599</t>
  </si>
  <si>
    <t>230 First Avenue</t>
  </si>
  <si>
    <t>I eagerly hope to gain more valuable knowledge after attending the MSMS A.A.Y.M.E. camp. While attending this camp, the educational effect will enlighten me on unfamiliar things. I intend on being exposed to different experiences that I haven't yet seen. This camp will help contribute to many of my critical educational decisions in life.</t>
  </si>
  <si>
    <t xml:space="preserve">GMS Ambassadors Club Miss Greenwood Middle School Greenwood Middle School Hosa Club Superintendent Scholar ( maintaining all A's for the all of the semesters ) Coding Camp </t>
  </si>
  <si>
    <t>Kelstin Holmes / Greenwood Middle School</t>
  </si>
  <si>
    <t>Kaiden</t>
  </si>
  <si>
    <t>Horn Lake Middle School</t>
  </si>
  <si>
    <t>Tabitha</t>
  </si>
  <si>
    <t>flowers.tabitha@gmail.com</t>
  </si>
  <si>
    <t>3470 Bayberry Drive</t>
  </si>
  <si>
    <t xml:space="preserve">I love math and science. I think I want to do something in engineering. However, I would like to find out what type of careers are available in my areas of interest. I feel this camp could help me find out what I need to do to get into the colleges of my choice. </t>
  </si>
  <si>
    <t xml:space="preserve">2020-Awarded second highest overall GPA for the 7th grade  2019-Awarded the Mississippi Association of Gifted Children Elisabeth Mosley Memorial Scholarship. 2019-to current-member of Duke Tips program  </t>
  </si>
  <si>
    <t>Renita Horton</t>
  </si>
  <si>
    <t>Azion</t>
  </si>
  <si>
    <t>Terrica</t>
  </si>
  <si>
    <t>terrica.taylorjenkins@yahoo.com</t>
  </si>
  <si>
    <t>107 Cornerstone Dr.</t>
  </si>
  <si>
    <t>I would like to attend AAYME Camp because I think it would be a great experience for me. I love math and science and I believe that it will help me in my future career.</t>
  </si>
  <si>
    <t>Honor Roll Perfect Attendance Student of the Month Jr. Praise Dance Leader Participates in community service projects</t>
  </si>
  <si>
    <t>Thank you all for taking the time to consider my application.  It would be an honor to be a part of this wonderful program.</t>
  </si>
  <si>
    <t>Kelis</t>
  </si>
  <si>
    <t>tabturner5@gmail.com</t>
  </si>
  <si>
    <t>South Jones High School</t>
  </si>
  <si>
    <t>Jones County School District</t>
  </si>
  <si>
    <t xml:space="preserve">208 Pettis Street </t>
  </si>
  <si>
    <t>I will love to experience such a great program and absorb all there is to help me be successful in my educational journey. Attending the camp will also give me a chance to meet others and become sociable. I hope to gain a better understanding of what path I would like to take as I enter high school and then college.</t>
  </si>
  <si>
    <t>Jakala</t>
  </si>
  <si>
    <t>colemanjakala7@gmail.com</t>
  </si>
  <si>
    <t>Harrison Central High School</t>
  </si>
  <si>
    <t>Lakeisha</t>
  </si>
  <si>
    <t>lmoore070880@yahoo.com</t>
  </si>
  <si>
    <t>Three rivers landing apartments , building 23 , apartment 2304</t>
  </si>
  <si>
    <t>13120 three rivers road</t>
  </si>
  <si>
    <t>l would like to attend the AAYME Camp to learn new things. Also, l would like to gain friends and new experience.</t>
  </si>
  <si>
    <t>Yes , l had honors awards like honor roll and making good choices passes for classes.</t>
  </si>
  <si>
    <t>Evan</t>
  </si>
  <si>
    <t>001283560@jpsms.org</t>
  </si>
  <si>
    <t>myheart20135912@gmail.com</t>
  </si>
  <si>
    <t>131 Brazos Cr</t>
  </si>
  <si>
    <t>It seems interesting and I'll like to see what this camp is going to  offer.</t>
  </si>
  <si>
    <t>I was in the honor society in elementary. I was also in open doors for several years, including cub scouts and boy scouts.</t>
  </si>
  <si>
    <t>I'm very athletic and talented. I am interested in engineering.</t>
  </si>
  <si>
    <t xml:space="preserve">Allannah </t>
  </si>
  <si>
    <t>gegee342003@yahoo.com</t>
  </si>
  <si>
    <t xml:space="preserve">Brandon High School </t>
  </si>
  <si>
    <t>Sophia</t>
  </si>
  <si>
    <t xml:space="preserve">Mitchell </t>
  </si>
  <si>
    <t xml:space="preserve">511 North Street </t>
  </si>
  <si>
    <t xml:space="preserve">Different more serious atmosphere! I’m very serious about my education and I want to gain as mush knowledge and receive all the educational help that I’m giving the opportunity to receive. </t>
  </si>
  <si>
    <t>I’m a student who receive my As and keep my head low In my books! I’m in  Teacher  Academy, JROTC, Run Tract,and Beta Club</t>
  </si>
  <si>
    <t>Mrs. Shea Carter</t>
  </si>
  <si>
    <t xml:space="preserve">Green </t>
  </si>
  <si>
    <t>joshg1608@gmail.com</t>
  </si>
  <si>
    <t xml:space="preserve">Keystone online academy </t>
  </si>
  <si>
    <t>Marshall county</t>
  </si>
  <si>
    <t xml:space="preserve">Carolyn </t>
  </si>
  <si>
    <t>cjroute6@gmail.com</t>
  </si>
  <si>
    <t xml:space="preserve">87 Flora Circle </t>
  </si>
  <si>
    <t xml:space="preserve">I would like to attend the camp to better enrich my knowledge and study skills. I would also like to gain more confidence In my social skills and to become a better public speaker. </t>
  </si>
  <si>
    <t xml:space="preserve">I would like to know how will this camp be effective to help me better myself in just one week. </t>
  </si>
  <si>
    <t>Langston</t>
  </si>
  <si>
    <t xml:space="preserve">Brandon Middle School </t>
  </si>
  <si>
    <t>Jamila</t>
  </si>
  <si>
    <t>jsharris19@icloud.com</t>
  </si>
  <si>
    <t>910 Poplar Drive</t>
  </si>
  <si>
    <t xml:space="preserve">I have previously attended summer camps such as the Tuskegee Verizon Learning Program and I would like to continue to learn more about STEM and careers related to this field. </t>
  </si>
  <si>
    <t>Pike Road Middle School's Robotic team - Team Lead Brandon Middle School - JV Basketball Player Brandon Middle School - Track &amp; Field - Sprinter Honor Roll Student</t>
  </si>
  <si>
    <t xml:space="preserve">I have aspirations of becoming an engineer and would love an opportunity to learn more about STEM so I can better prepare myself for the future. </t>
  </si>
  <si>
    <t>Racheljohnson@okolona.k12.ms.us</t>
  </si>
  <si>
    <t>okolona middle school</t>
  </si>
  <si>
    <t>okolona</t>
  </si>
  <si>
    <t>eddie</t>
  </si>
  <si>
    <t>mae196777@gmail.com</t>
  </si>
  <si>
    <t>244 south carter street</t>
  </si>
  <si>
    <t>chickasaw</t>
  </si>
  <si>
    <t>To get help and understand the work better.</t>
  </si>
  <si>
    <t>Im having trouble understanding my work, or understanding how to do it.</t>
  </si>
  <si>
    <t>Mrs. Ivy</t>
  </si>
  <si>
    <t xml:space="preserve">I would like to attend the AAYME Camp to build my academic skills and connect with other students that have a growth mindset. </t>
  </si>
  <si>
    <t>Alabama STEM Education, Raise The Bar, Certificate of Completion (11/12/2016) UAB School of Engineering, STEM Pre-Engineering Training Course (6/3/2016) National Society of Black Engineers, Summer Engineering Experience For Kids, (Junior Mentor, Summer 2018) Brandon High School - Track &amp; Field (Sprinter, 2021) Honor Roll Student</t>
  </si>
  <si>
    <t>I look forward to an opportunity to enhance my academic and leadership skills, so I can prepare for the future. I have aspirations of majoring in the STEM field and I feel strongly that participating in camps such as the AAYME camp will help me succeed in reaching my goals.</t>
  </si>
  <si>
    <t xml:space="preserve">Gustavis </t>
  </si>
  <si>
    <t>skylargustavis08@gmail.com</t>
  </si>
  <si>
    <t>Tina</t>
  </si>
  <si>
    <t>gustavistina74@gmail.com</t>
  </si>
  <si>
    <t xml:space="preserve">126 Washington street </t>
  </si>
  <si>
    <t>I would like to learn how to bond with my peers, communicate effectively, build great study habits and have a positive attitude.</t>
  </si>
  <si>
    <t>Girl Scout Bronze Award, Community service experience and play the saxophone in my school band.</t>
  </si>
  <si>
    <t xml:space="preserve">I am very active in Girl Scouts and my local church. </t>
  </si>
  <si>
    <t>Dakota</t>
  </si>
  <si>
    <t>dgd7595@students.rcsd.ms</t>
  </si>
  <si>
    <t>Elicia</t>
  </si>
  <si>
    <t>elicia_davis@bellsouth.net</t>
  </si>
  <si>
    <t>107 Butler Street</t>
  </si>
  <si>
    <t xml:space="preserve">In order to further my academic abilities, I would enjoy spending time engaging with others to grow as a person and a student. From this experience, I would hope to gain knowledge that will allow me to excel not only as a student, but as a person. </t>
  </si>
  <si>
    <t>Member of the National BETA Club Member of the Brandon High School Jr Varsity Softball Team (8th Grade Captain) Member of the Brandon Middle School Band (Trumpet Section Leader)</t>
  </si>
  <si>
    <t>Shakiere</t>
  </si>
  <si>
    <t>Vance</t>
  </si>
  <si>
    <t>shakierevance@calhounk12.com</t>
  </si>
  <si>
    <t>Vardaman High School</t>
  </si>
  <si>
    <t>regina.vance@yahoo.com</t>
  </si>
  <si>
    <t>131 Holmes Drive</t>
  </si>
  <si>
    <t>Vardaman</t>
  </si>
  <si>
    <t>I want to attend the campus to increase my knowledge on a variety of careers.  Exposure to the college campus and college life.  I would also enjoy meeting new peoples.  I would also like to increase my knowledge in classes.</t>
  </si>
  <si>
    <t>Awards, Honor Roll, Basketball and track.  Upward Bound, Pre-College Program which assist students in making the transition from high school to college.</t>
  </si>
  <si>
    <t>I am from a Rural Area Vardaman where we don't have a lot of opportunities. The AAYME Camp will give me much needed information that I need in making choices or college</t>
  </si>
  <si>
    <t>Upward Bound</t>
  </si>
  <si>
    <t>I am looking forward to attending the camp</t>
  </si>
  <si>
    <t>Alaysia</t>
  </si>
  <si>
    <t>Dedeaux</t>
  </si>
  <si>
    <t>alaysiadedeaux@gmail.com</t>
  </si>
  <si>
    <t>Pass Christian High School</t>
  </si>
  <si>
    <t>Pass Christian School District</t>
  </si>
  <si>
    <t>dndedea@yahoo.com</t>
  </si>
  <si>
    <t>27120 Eddy Rd</t>
  </si>
  <si>
    <t>Pass Christian</t>
  </si>
  <si>
    <t>Harrison County</t>
  </si>
  <si>
    <t xml:space="preserve">I would like to attend this camp to help better myself for future experiences and broaden my academic and professional skills. I want to be successful in my future, no matter what my career is. </t>
  </si>
  <si>
    <t>Beta Club Student Council Chemours Award Superintendent's Honor Roll Principal's Honor Roll Extracurricular Activities</t>
  </si>
  <si>
    <t xml:space="preserve">I am a hardworking student. I always like to do the best I can in any situation. I always like to lead, but I never want to make anyone feel down of themselves. I am very consistent in my work and I never like to have any grades lower than an 88. </t>
  </si>
  <si>
    <t>Tyra Bailey, Pass Christian High School</t>
  </si>
  <si>
    <t>Douglas</t>
  </si>
  <si>
    <t>djonesub@gmail.com</t>
  </si>
  <si>
    <t>Calhoun City High School</t>
  </si>
  <si>
    <t>Tara</t>
  </si>
  <si>
    <t>tarashanajones@gmail.com</t>
  </si>
  <si>
    <t>128 chrestman circle</t>
  </si>
  <si>
    <t>Calhoun city</t>
  </si>
  <si>
    <t>Gain knowledge of the college environment, I'm sure it's different from the high school.  Introduction to classes taught on the college campus.  See what the dormitory life is like.</t>
  </si>
  <si>
    <t xml:space="preserve">Football and Basketball, trophy in basketball and Football. The 4H Club.  </t>
  </si>
  <si>
    <t>Will I be able to take Courses, if so what will the courses be?</t>
  </si>
  <si>
    <t>Kelsei</t>
  </si>
  <si>
    <t>Girn</t>
  </si>
  <si>
    <t>casandra.girn@yahoo.com</t>
  </si>
  <si>
    <t>CaSandra</t>
  </si>
  <si>
    <t>208 Bermuda Dr</t>
  </si>
  <si>
    <t>I would like to attend the camp because it would give me a firsthand college experience and I hope to gain some skills to strengthen my academic skills in STEM subjects. I also hope to gain some new friends that will help broaden my networking skills.</t>
  </si>
  <si>
    <t xml:space="preserve">Donna Green/Coleman Middle School Counselor.  </t>
  </si>
  <si>
    <t>Chestin</t>
  </si>
  <si>
    <t xml:space="preserve">Spurlock </t>
  </si>
  <si>
    <t>chestinspurlock33@sunflower.k12.ms.us</t>
  </si>
  <si>
    <t>Sunflower Consolidated County School Di6</t>
  </si>
  <si>
    <t>angelicaspurlock85@yahoo.com</t>
  </si>
  <si>
    <t>211 Gardner Street</t>
  </si>
  <si>
    <t>The AAYME Camp will teach me to push harder with my education and future career because I will also be able to   develop my talents and learn from exeperts at the AAYME Camp. I also want to join because I want to be a Engineer when I get older, and I know math and science will benifit with that career.</t>
  </si>
  <si>
    <t>My list is Pricipal List , Superintendent List,  and I also scored the highest score on my state benchmark test in Compact Math when I was in 7th grade.</t>
  </si>
  <si>
    <t>jwilsonub@gmail.com</t>
  </si>
  <si>
    <t>Calhoun City High</t>
  </si>
  <si>
    <t>Tojuana</t>
  </si>
  <si>
    <t>jeremiahwilson@calhounk12.com</t>
  </si>
  <si>
    <t>250 Hamilton Street</t>
  </si>
  <si>
    <t>Calhoun City</t>
  </si>
  <si>
    <t>To gain knowledge about the college environment. I am interested in Animation.</t>
  </si>
  <si>
    <t xml:space="preserve">Principal Honor Roll, Upward Bound </t>
  </si>
  <si>
    <t>What will I be doing the week on campus.</t>
  </si>
  <si>
    <t xml:space="preserve">Isaiah </t>
  </si>
  <si>
    <t>isaiah01.tt@gmail.com</t>
  </si>
  <si>
    <t xml:space="preserve">Brandon Middle </t>
  </si>
  <si>
    <t xml:space="preserve">Rankin County School </t>
  </si>
  <si>
    <t>Tony</t>
  </si>
  <si>
    <t>taylortony1320@icloud.com</t>
  </si>
  <si>
    <t xml:space="preserve">2008 Brookstone Place </t>
  </si>
  <si>
    <t xml:space="preserve">USA </t>
  </si>
  <si>
    <t xml:space="preserve">I would like to attend AAYME Camp because I’m interested in meeting new people and seeing what the program has to offer. I hope to experience the opportunity to challenge myself and know that I can accomplish more then what I can settle for. </t>
  </si>
  <si>
    <t xml:space="preserve">Most important in Math </t>
  </si>
  <si>
    <t xml:space="preserve">Raymya </t>
  </si>
  <si>
    <t>Conley</t>
  </si>
  <si>
    <t>conleyray2025@tunicak12.org</t>
  </si>
  <si>
    <t>Marquetta</t>
  </si>
  <si>
    <t>Marquetta.conley@att.net</t>
  </si>
  <si>
    <t>1040 Bradford St.</t>
  </si>
  <si>
    <t>P. O. Box 1130</t>
  </si>
  <si>
    <t>I would like to attend the camp because I think it will be a great opportunity for me to advance my academic achievements. Due to the pandemic, the ability to socialize with my peers were limited. The camp will provide the interaction with others that we all need as youths growing into young adults.</t>
  </si>
  <si>
    <t>FBLA member, honor roll, and principal list</t>
  </si>
  <si>
    <t>Ms. Dunn</t>
  </si>
  <si>
    <t>Proctor</t>
  </si>
  <si>
    <t>Ken139@students.rcsd.ms</t>
  </si>
  <si>
    <t xml:space="preserve">Diandra </t>
  </si>
  <si>
    <t>diandrac2001@yahoo.com</t>
  </si>
  <si>
    <t>315 Toulon Street</t>
  </si>
  <si>
    <t xml:space="preserve">I want to have an opportunity to be around a group of people who look like me and inspire me to be the best. I hope to gain friends, confidence, and build leadership skills.  </t>
  </si>
  <si>
    <t xml:space="preserve">Accepted into Brandon's Show Choir  Plays the clarinet  Member of Beta Club  Selected Member of Brandon's STEM program </t>
  </si>
  <si>
    <t>Brandon Middle School Email</t>
  </si>
  <si>
    <t>Aubri</t>
  </si>
  <si>
    <t>ajanaefairley@yahoo.com</t>
  </si>
  <si>
    <t>Germantown High School</t>
  </si>
  <si>
    <t>Arlisious</t>
  </si>
  <si>
    <t>Nettles</t>
  </si>
  <si>
    <t>aklnettles@yahoo.com</t>
  </si>
  <si>
    <t>105 Richmond Way</t>
  </si>
  <si>
    <t xml:space="preserve">I am always interested in student development I opportunities and gaining exposure. I enjoy seeing life from various perspectives, participating g in this program will allow me the opportunity to learn more about the school and develop new friendships. </t>
  </si>
  <si>
    <t>I am an honor student.</t>
  </si>
  <si>
    <t>Ze Mylan</t>
  </si>
  <si>
    <t>zcole08@icloud.com</t>
  </si>
  <si>
    <t>Chere</t>
  </si>
  <si>
    <t xml:space="preserve"> Player</t>
  </si>
  <si>
    <t>cwortham06@aol.com</t>
  </si>
  <si>
    <t>7647 Crescent Way Dr</t>
  </si>
  <si>
    <t>pass christian</t>
  </si>
  <si>
    <t>harrison</t>
  </si>
  <si>
    <t xml:space="preserve">To have an opportunity to look at different careers and colleges to see what meet my needs. </t>
  </si>
  <si>
    <t>Did well on ACT in math and science for first try.  I am in advanced math classes and have always done well in both math and science.</t>
  </si>
  <si>
    <t>Dr. Tyra Bailey</t>
  </si>
  <si>
    <t>Romeo</t>
  </si>
  <si>
    <t>romeoharris@okolona.k12.ms.us</t>
  </si>
  <si>
    <t>Middle school</t>
  </si>
  <si>
    <t>Okolona middle school</t>
  </si>
  <si>
    <t>Katina</t>
  </si>
  <si>
    <t>romeonjaden01@gmail.com</t>
  </si>
  <si>
    <t xml:space="preserve">202 west Monroe avenue </t>
  </si>
  <si>
    <t>Home owner</t>
  </si>
  <si>
    <t>I want to attend to learn more and get better at things that I’m not already good at and meet new people.</t>
  </si>
  <si>
    <t>I like to sing, play piano, direct choirs, and teaching math.</t>
  </si>
  <si>
    <t>I’m 13 years old , I sing, I direct choirs, I play basketball sometimes, I’m on a 10th grade level even though I’m in 7th grade, I’m an honor roll student, and I also sometimes teach the class lessons.</t>
  </si>
  <si>
    <t>Lakeisha Ivy</t>
  </si>
  <si>
    <t>Terran</t>
  </si>
  <si>
    <t>Boykin</t>
  </si>
  <si>
    <t>terran.boykin08@gmail.com</t>
  </si>
  <si>
    <t>Demetria</t>
  </si>
  <si>
    <t>demetriamwilliams@gmail.com</t>
  </si>
  <si>
    <t>8137 Loden cv</t>
  </si>
  <si>
    <t xml:space="preserve">I want to attend the AAYME Camp because it is something that I can enjoy during the summer that is productive and not just laying around all summer. I hope to gain more knowledge in math and science. I also hope to become better for the upcoming school year. </t>
  </si>
  <si>
    <t>Jeremy</t>
  </si>
  <si>
    <t>Hathorn</t>
  </si>
  <si>
    <t>jeremyhathorn24@gmail.com</t>
  </si>
  <si>
    <t>Seminary High School</t>
  </si>
  <si>
    <t>Covington Country School District</t>
  </si>
  <si>
    <t>Masheka</t>
  </si>
  <si>
    <t>thompsonmasheka@gmail.com</t>
  </si>
  <si>
    <t>19 Gandsi Road</t>
  </si>
  <si>
    <t>Seminary</t>
  </si>
  <si>
    <t>I want to attend the AAYME Camp to learn more about my career choice, Computer Science and Engineering. AAYME Camp will allow me to connect with other African-American tech savvy's whom share the same passion and interests as me. AAYME Camp will also help me improve my social skills, something I currently lack in.   By attending AAYME Camp at MSMS I hope to gain more background knowledge for things such as computer science and engineering for future career referencing. Not only that, but other African-American collegues looking to pursue a career in the Computer Science and/or Engineering field.</t>
  </si>
  <si>
    <t>Awards were not given or assigned last year due to COVID-19.</t>
  </si>
  <si>
    <t>I am one of few students at my Seminary High School to take Algebra 1 &amp; 2 and Biology 1 all in the same year. I am also one of very few 9th grade students at Seminary that are prepared and will be taking their ACT test this upcoming summer.</t>
  </si>
  <si>
    <t>Whitworth</t>
  </si>
  <si>
    <t>trentonwhitworth24@pirates.pc.k12.ms.us</t>
  </si>
  <si>
    <t>Chakita</t>
  </si>
  <si>
    <t>Singleton</t>
  </si>
  <si>
    <t>chakitas2003@yahoo.com</t>
  </si>
  <si>
    <t>112 Lynn Cir.</t>
  </si>
  <si>
    <t xml:space="preserve">I want to attend the AAYME camp to learn more about college and career. I want to get a good advantage on achieving my goals. I hope to gain the knowledge of applying for applications, learning more about scholarships and how to apply for them, how to achieve my goals, and I also want to learn study strategies. I also want to learn skills for my ACT and PSAT to do better on them. </t>
  </si>
  <si>
    <t xml:space="preserve">I was in Junior Beta club and in Gifted classes from 2nd to 6th grade. I also got nominated for the  "Congress of Future Medical Leaders Award of Excellence". I was in Cemetery Tours 6-8 grade pre-covid.  I read in church and alter serve. </t>
  </si>
  <si>
    <t xml:space="preserve">My dream is to become a Pediatric Surgeon. I want to attend Howard University and eventually go to medical school. My brother attends Mississippi State and I hope to attend college also.  </t>
  </si>
  <si>
    <t>Tyra Bailey, Ph.D/Pass Christian High School</t>
  </si>
  <si>
    <t>Keyonna</t>
  </si>
  <si>
    <t>kngriffin0734@icloud.com</t>
  </si>
  <si>
    <t>Mccomb Highschool</t>
  </si>
  <si>
    <t>Mccomb Ms</t>
  </si>
  <si>
    <t>mrwoodard4251@gmail.com</t>
  </si>
  <si>
    <t>4165 Magnolia Pisgah Rd.</t>
  </si>
  <si>
    <t>I wish to attend the AAYME summer camp in hopes of learning new things that will help shape my future as an African-American female. As a former participant of multiple USM summer camps I always look forward to attending new camps. I've heard highly about MSMS courses and camps. With the things i've heard i'd absolutely love to attend the AAYME summer camp.</t>
  </si>
  <si>
    <t>The hobbies or talents I pursue are softball, piano, marching band, and concert band. I've been enjoying band for three years now on trombone. On the school softball team i'm a very versatile team player who normally occupies the first baseman position. As for my love of piano it has been a strong inter for going on almost eight years.</t>
  </si>
  <si>
    <t>Christon</t>
  </si>
  <si>
    <t>Howard</t>
  </si>
  <si>
    <t>tinamcbride81@yahoo.com</t>
  </si>
  <si>
    <t xml:space="preserve">Columbus High </t>
  </si>
  <si>
    <t>42 Suffolk Drive</t>
  </si>
  <si>
    <t xml:space="preserve">I have always loved to build, and learn how things work and or operate.  It will give me the opportunity to become more social and learn new things that will benefit my future. </t>
  </si>
  <si>
    <t>A member of the spirit program. Band and football player</t>
  </si>
  <si>
    <t>Pejah</t>
  </si>
  <si>
    <t>LLoyd</t>
  </si>
  <si>
    <t>pejahlloyd@gmail.com</t>
  </si>
  <si>
    <t xml:space="preserve">Leslie </t>
  </si>
  <si>
    <t>Mrs7782@yahoo.com</t>
  </si>
  <si>
    <t>7266 lobouy road</t>
  </si>
  <si>
    <t xml:space="preserve">I hope to gain enough knowledge and experience new things. I also hope to put this on my college resume. I want to learn more about my community, and how I can become more intellectual in the occupation I want to work in the future. </t>
  </si>
  <si>
    <t xml:space="preserve">Chemours Award, Highest Average Award in Science, Spanish, US History and Health. Greatest point average in cheer. Most dedicated award. Leadership Award. AB honor roll, Honor Roll, Beta Club </t>
  </si>
  <si>
    <t>Talbertcu</t>
  </si>
  <si>
    <t>tltn24@hotmail.com</t>
  </si>
  <si>
    <t>402 Hillandale Drive</t>
  </si>
  <si>
    <t xml:space="preserve">An opportunity to gain knowledge in the science and mathematics. Chance to meet new people and learn with others outside of my school. </t>
  </si>
  <si>
    <t>Laci</t>
  </si>
  <si>
    <t xml:space="preserve">Patrick </t>
  </si>
  <si>
    <t xml:space="preserve">Madison County School District </t>
  </si>
  <si>
    <t>Latanya</t>
  </si>
  <si>
    <t xml:space="preserve">Johnson-Patrick </t>
  </si>
  <si>
    <t>latanyajohnson2002@yahoo.com</t>
  </si>
  <si>
    <t>116 Bear Creek Cir</t>
  </si>
  <si>
    <t>I would like to become a better student academically so I am able to pursue a future career in the medical field. I believe this program will prepare me to become a successful student and member of my community.</t>
  </si>
  <si>
    <t>I am in the gold band at my school, I play the flute. I am also an A/B honor roll student.</t>
  </si>
  <si>
    <t>Michael</t>
  </si>
  <si>
    <t>Patrick</t>
  </si>
  <si>
    <t>I feel it will be a great experience for me and I am hoping it help me become a better student for my 8th grade year.</t>
  </si>
  <si>
    <t>I play the trombone in the gold band at my school and I am an A/B honor roll student.</t>
  </si>
  <si>
    <t xml:space="preserve">Asia </t>
  </si>
  <si>
    <t xml:space="preserve">Windham </t>
  </si>
  <si>
    <t>asiawindham24@covstudent.com</t>
  </si>
  <si>
    <t xml:space="preserve">Seminary High School </t>
  </si>
  <si>
    <t xml:space="preserve">Covington County </t>
  </si>
  <si>
    <t>Sonia</t>
  </si>
  <si>
    <t>Nixon</t>
  </si>
  <si>
    <t>s.nixonhes@gmail.com</t>
  </si>
  <si>
    <t>1251 Hwy 37</t>
  </si>
  <si>
    <t>Taylorsville</t>
  </si>
  <si>
    <t xml:space="preserve">Covington </t>
  </si>
  <si>
    <t xml:space="preserve">I want to attend AAYME Camp because I think it's going to improve my knowledge and provide a great opportunity for me. </t>
  </si>
  <si>
    <t xml:space="preserve"> I'm good at public speaking. </t>
  </si>
  <si>
    <t>Woods</t>
  </si>
  <si>
    <t>aaaaj5706@gmail.com</t>
  </si>
  <si>
    <t>Amanda Elzy Jr.High</t>
  </si>
  <si>
    <t xml:space="preserve">Greenwood Leflore Consolidated </t>
  </si>
  <si>
    <t>2900 Browning Rd. Apt. 14 E</t>
  </si>
  <si>
    <t xml:space="preserve">I would like to attend the camp to broaden my academic studies by gaining more knowledge and experience in the math and science field. </t>
  </si>
  <si>
    <t>Antahzja</t>
  </si>
  <si>
    <t>Derricks</t>
  </si>
  <si>
    <t>ant132@students.rcsd.ms</t>
  </si>
  <si>
    <t>Sheena</t>
  </si>
  <si>
    <t>evans.sheena84@yahoo.com</t>
  </si>
  <si>
    <t>190 Provonce Park</t>
  </si>
  <si>
    <t>I want to attend the AAYME Camp because I think it will help me academically and give me some guidance into what to expect in the upcoming year. I hope to gain a high score on my ACT when I do take it and get help in areas that I struggle with in math and science.</t>
  </si>
  <si>
    <t>I was a part of my school's Beta Club. I was also given the opportunity from Duke TIP to take my ACT early because I scored at or above the 95th percentile on my grade level standardized test.</t>
  </si>
  <si>
    <t>Dale</t>
  </si>
  <si>
    <t>rlydiadale@gmail.com</t>
  </si>
  <si>
    <t>Desoto Central High School</t>
  </si>
  <si>
    <t>Shavon</t>
  </si>
  <si>
    <t>swdale01@gmail.com</t>
  </si>
  <si>
    <t>5281 Savannah Pkwy</t>
  </si>
  <si>
    <t>This camp offers exposure to personal and academic development in a way that is engaging and fun, which is ideal for me since I am always looking for opportunities to me learn more about who I am and the possibilities of who or what I could become in a creative and supportive environment.</t>
  </si>
  <si>
    <t xml:space="preserve">Honor roll student on the basketball and softball teams at  Desoto Central High School.  Member of Girl Scouts of America, Inc. for 9 years.  Member of the National Society of Black Engineers for 2 years-current vice president/past treasurer. Member of Jack and Jill of America, Inc. for 1 year-founding teen member/current treasurer.   </t>
  </si>
  <si>
    <t>Norris</t>
  </si>
  <si>
    <t>jaylennorrisub@gmail.com</t>
  </si>
  <si>
    <t>Janice</t>
  </si>
  <si>
    <t>Golliday</t>
  </si>
  <si>
    <t>janicegolliday@calhounk12.com</t>
  </si>
  <si>
    <t>328 South Pontotoc Road</t>
  </si>
  <si>
    <t xml:space="preserve">  I want to attend the camp so I get can get a college experience and exposure.   </t>
  </si>
  <si>
    <t xml:space="preserve">I have received either Principals of Superintendent since 1st grade.  I am a member of the High School cheer team and Colorguard.  I have received awards for perfect attendance and a citizenship award. </t>
  </si>
  <si>
    <t>Dr. Tilda Neal, Coffeeville School District/Upward Bound</t>
  </si>
  <si>
    <t xml:space="preserve"> Ford</t>
  </si>
  <si>
    <t>christopherford@calhounk12.com</t>
  </si>
  <si>
    <t>miscb55@gmail.com</t>
  </si>
  <si>
    <t>208 Riddle Street</t>
  </si>
  <si>
    <t>I would like to attend the camp to gain more information on colleges and leadership. Increase my leadership skills and potential get information on possibly becoming a teacher one day.</t>
  </si>
  <si>
    <t>I am a member of the Coffeeville/Calhoun Upward Bound Program.  I have been on the Principal honor roll since 1st grade. I've received an award for the highest average in Math, Science and I have an outstanding average for history. I have also received awards for perfect attendance.</t>
  </si>
  <si>
    <t>Joni Harrell, Upward Bound, Coffeeville</t>
  </si>
  <si>
    <t>Jasmyn</t>
  </si>
  <si>
    <t>Sorrels</t>
  </si>
  <si>
    <t>jasmyns2005@gmail.com</t>
  </si>
  <si>
    <t>Shorlanda</t>
  </si>
  <si>
    <t>shorlanda1820@gmail.com</t>
  </si>
  <si>
    <t>1820 Lindsey Lane</t>
  </si>
  <si>
    <t>to help me with my career goals</t>
  </si>
  <si>
    <t>Takydra</t>
  </si>
  <si>
    <t>Sheka_smith@icloud.com</t>
  </si>
  <si>
    <t>Center Hill Middle School</t>
  </si>
  <si>
    <t>Marsheka</t>
  </si>
  <si>
    <t xml:space="preserve">7296 Hunters Forest Drive </t>
  </si>
  <si>
    <t>I would love to attend the AAYME Camp to surround myself with other intellectual students. I hope to gain an increased level of social, leadership, and communication skills.</t>
  </si>
  <si>
    <t xml:space="preserve">I was selected as a member of my schools Spotlight(Gifted) Program. </t>
  </si>
  <si>
    <t>I am a highly motivated student and I think that I would be an excellent candidate for this program. I feel that this would be a great addition on my future college applications.</t>
  </si>
  <si>
    <t>T’Ora</t>
  </si>
  <si>
    <t>Doyle</t>
  </si>
  <si>
    <t>sdoyle6574@gmail.com</t>
  </si>
  <si>
    <t xml:space="preserve">Batesville Jr High School </t>
  </si>
  <si>
    <t>Shaunta</t>
  </si>
  <si>
    <t>293 Mt Olivet Rd</t>
  </si>
  <si>
    <t xml:space="preserve">I will like to attend the AAYME Camp to better understand the difference technology in math and science. </t>
  </si>
  <si>
    <t>Beta Club member Honor student a school ( principal and superintendent)</t>
  </si>
  <si>
    <t>Karen Covigton</t>
  </si>
  <si>
    <t>Alijah</t>
  </si>
  <si>
    <t>Armstrong</t>
  </si>
  <si>
    <t>adriannearmstrong_06@yahoo.com</t>
  </si>
  <si>
    <t xml:space="preserve">Coffeeville </t>
  </si>
  <si>
    <t xml:space="preserve">10 Camelot st apt 34 </t>
  </si>
  <si>
    <t xml:space="preserve">Yalobusha </t>
  </si>
  <si>
    <t xml:space="preserve">Because I feel like it’s a great opportunity to experience </t>
  </si>
  <si>
    <t xml:space="preserve">I’ve always been on the teacher’s honor roll since I been in school and math is one of my favorite subjects. As of now I got the highest in math in my 7th grade class. </t>
  </si>
  <si>
    <t>Allison</t>
  </si>
  <si>
    <t>Fortson</t>
  </si>
  <si>
    <t>allisonfortson@okolona.k12.ms.us</t>
  </si>
  <si>
    <t>Betts</t>
  </si>
  <si>
    <t>sbetts07@gmail.com</t>
  </si>
  <si>
    <t xml:space="preserve">501 N Church St. </t>
  </si>
  <si>
    <t>Apt 23</t>
  </si>
  <si>
    <t>Chickasaw county</t>
  </si>
  <si>
    <t>I want to attend AAYME camp because I want do discover more scholarships, and careers that I'll be interested in. I hope to gain more knowledge and skills to help me achieve academic excellence.</t>
  </si>
  <si>
    <t>I got a trophy for being on Ab honor roll 6 years in a row.</t>
  </si>
  <si>
    <t>Mrs.Matthews/ middle school and high school</t>
  </si>
  <si>
    <t>I don't really know if you guys are taking more middle schoolers.</t>
  </si>
  <si>
    <t xml:space="preserve">Adejah </t>
  </si>
  <si>
    <t>Stanley</t>
  </si>
  <si>
    <t>adejahstanley19@gmail.com</t>
  </si>
  <si>
    <t xml:space="preserve">Jeneshia </t>
  </si>
  <si>
    <t>jeneshiastanley1986@gmail.com</t>
  </si>
  <si>
    <t xml:space="preserve">122 Dogwood Lane </t>
  </si>
  <si>
    <t xml:space="preserve">I would like to attend AAYME Camp so I can surround myself with other individuals that are scribing for academic excellence as well. I would like to enhance self awareness and build personal and professional skills. </t>
  </si>
  <si>
    <t>I am a honor student. I’m also Miss Freshman at Greenwood High School. I am a member of the cheerleader squad.</t>
  </si>
  <si>
    <t>Chloe</t>
  </si>
  <si>
    <t>Lockett</t>
  </si>
  <si>
    <t>chloe.lockett@ncsdstud.org</t>
  </si>
  <si>
    <t>Joyce</t>
  </si>
  <si>
    <t>Scales</t>
  </si>
  <si>
    <t>love28joy@gmail.com</t>
  </si>
  <si>
    <t>175 Magnolia Street</t>
  </si>
  <si>
    <t>Brooksville</t>
  </si>
  <si>
    <t xml:space="preserve">I would like to attend the AAYME Camp to obtain knowledge that would be helpful for future experiences. I hope to gain a better thought process overall. I feel like I would be exposed to a bigger window of opportunities in life. Attending this camp would help me improve as a learner, and it would help me work on my skills of thinking outside the box. I would love to hear the what the people over the organization have to teach to us. Also, connecting with people my age with the same goal in life as me would be inspirational, and it would be an amazing boost to my self-esteem. </t>
  </si>
  <si>
    <t xml:space="preserve">I competed in this program called TSA, which stands for Technology Student Association. I won several competitions while attending it in my 7th grade year. </t>
  </si>
  <si>
    <t>As of right now, I am number 8 in my grade for the highest GPAs.</t>
  </si>
  <si>
    <t>Glenn Draper</t>
  </si>
  <si>
    <t>braystar13@gmail.com</t>
  </si>
  <si>
    <t>Arthur</t>
  </si>
  <si>
    <t>arbridges@bellsouth.net</t>
  </si>
  <si>
    <t>134 Bellemeade Trce</t>
  </si>
  <si>
    <t xml:space="preserve">I would like to be around more students who are interested in being a great students. Sometimes it is not popular being the student with good grades. I want to learn new things and experience new challenges. </t>
  </si>
  <si>
    <t xml:space="preserve">I was in the gifted program in Clinton Public School District. I am an honor roll student at Clinton Junior High. I was selected to be a member of the Robotics Club. I am currently in STEM class  and I enjoy solving problems. I love working with robotics. I also enjoy playing chess. I play competitive soccer, run track and cross country. </t>
  </si>
  <si>
    <t xml:space="preserve">I am a friendly person and I love learning new things. I believe this camp will help me improve as a student and increase my confidence by being around more students who like to achieve. </t>
  </si>
  <si>
    <t xml:space="preserve">Detrius </t>
  </si>
  <si>
    <t xml:space="preserve">Roberson </t>
  </si>
  <si>
    <t xml:space="preserve">Kirksey Middle School </t>
  </si>
  <si>
    <t>IRIS</t>
  </si>
  <si>
    <t>ROBERSON</t>
  </si>
  <si>
    <t>irisroberson13@yahoo.com</t>
  </si>
  <si>
    <t>492 E BEASLEY RD APT 114</t>
  </si>
  <si>
    <t>To help prepare me for high school. I hope to gain more knowledge than I've learned during this difficult virtual learning school year.</t>
  </si>
  <si>
    <t>Before the pandemic start, I was considered a student/athlete.. Unfortunately, my grades have suffered this year being a virtual learner.</t>
  </si>
  <si>
    <t>Will this be a on-camp overnight stay camp or just a day camp?</t>
  </si>
  <si>
    <t xml:space="preserve">Nia </t>
  </si>
  <si>
    <t>Lynk</t>
  </si>
  <si>
    <t>Talina</t>
  </si>
  <si>
    <t>massagelynk@gmail.com</t>
  </si>
  <si>
    <t>101 Yolanda Ct</t>
  </si>
  <si>
    <t xml:space="preserve">Hopefully she meets some people that can nurture her interests and useful information/education for her future endeavors. </t>
  </si>
  <si>
    <t xml:space="preserve">Though I marked her grades as average, Nia is excelling in her science science classes and considering science as a field of interest in her future. </t>
  </si>
  <si>
    <t xml:space="preserve">Dr Tyra Bailey </t>
  </si>
  <si>
    <t>La'Shaunda</t>
  </si>
  <si>
    <t>Otis</t>
  </si>
  <si>
    <t>leyellowpanda@gmail.com</t>
  </si>
  <si>
    <t xml:space="preserve">Marietta </t>
  </si>
  <si>
    <t>Mariettanorwood@gmail.com</t>
  </si>
  <si>
    <t>788 Leonard RD</t>
  </si>
  <si>
    <t>Mt. Olive</t>
  </si>
  <si>
    <t>Mount Olive, MS</t>
  </si>
  <si>
    <t>I want to attend the AAYME Camp to meet more people like me who actually want to be a part of an educational community. I hope that I can gain more educational skills and get to meet more people who want the same.</t>
  </si>
  <si>
    <t>I take Algebra 1&amp;2 and Biology in the same year, which many people do not.</t>
  </si>
  <si>
    <t xml:space="preserve">Aaron </t>
  </si>
  <si>
    <t>aarondavis2330@gmail.com</t>
  </si>
  <si>
    <t>William Sullivan Middel School</t>
  </si>
  <si>
    <t>963 ROCKPORT RD</t>
  </si>
  <si>
    <t>I want to attend the AAYME camp to improve my social skills among my peers, view different career choices, and see different ways to increase my ACT score.  From attending this camp I hope to gain new knowledge that will help me become a better student. I also wish to meet new students and develop friendships. Lastly, I hope to improve my personal skills.</t>
  </si>
  <si>
    <t xml:space="preserve">I am a Superintendent List student, High honors in Math, Science, History and English Language Arts and a member of the Jr Beta Club. Also I am a member of the Technology Student Association (TSA)-this year I focused on Digital Photograph. Before COVID I was a member of the Jr High Basketball team. I enjoy drawing and assembling Model Cars-which I collect. </t>
  </si>
  <si>
    <t xml:space="preserve">I take my best self to class and participate daily. I block out distracts and stay focus to enhance my knowledge. In the past years and this year I scored above benchmark, scored the highest on English Language Arts, Science and Math 9 week assessments. </t>
  </si>
  <si>
    <t>Jessica Jenkins Holmes County Central High School-Counselor</t>
  </si>
  <si>
    <t xml:space="preserve">I hope to score a spot in this AAYME Camp. </t>
  </si>
  <si>
    <t>Madisonbrown24@pirates.pc.k12.ms.us</t>
  </si>
  <si>
    <t>Pass Christian Highschool</t>
  </si>
  <si>
    <t>Pass Christian School district</t>
  </si>
  <si>
    <t>Alison</t>
  </si>
  <si>
    <t>a_maddie75@yahoo.com</t>
  </si>
  <si>
    <t>8001 Lobouy Road</t>
  </si>
  <si>
    <t>I would Like to  and gain more college and job opportunities  while meeting new people</t>
  </si>
  <si>
    <t>a 1160 on the psat as a 9th grader</t>
  </si>
  <si>
    <t>Tyra Bailey, Pass CHristian High School</t>
  </si>
  <si>
    <t>Amelia</t>
  </si>
  <si>
    <t>Coretta</t>
  </si>
  <si>
    <t>1011 Elm Street</t>
  </si>
  <si>
    <t>I want to attend this camp to explore new ways of learning. This camp can help strengthen many skills that I already have.</t>
  </si>
  <si>
    <t>I am a member of National Honor Society. I am also a great team player. I am a member of the CCHS cheer squad and a member of CCHS softball team.</t>
  </si>
  <si>
    <t>I enjoy meeting new people and finding new excited ways to learn and be creative.</t>
  </si>
  <si>
    <t>Allana</t>
  </si>
  <si>
    <t>Ozene</t>
  </si>
  <si>
    <t>drena.ozene@yahoo.com</t>
  </si>
  <si>
    <t>North Gulfport 7th &amp; 8th</t>
  </si>
  <si>
    <t>Harrison County School District</t>
  </si>
  <si>
    <t>Drena</t>
  </si>
  <si>
    <t>222 Tandy Drive</t>
  </si>
  <si>
    <t>Gulfport</t>
  </si>
  <si>
    <t>I hope to gain the confidence I need to help me not second guess myself, and to be more vocal about things I like and dislike. I want to learn about different career paths for my future.</t>
  </si>
  <si>
    <t>I have always received praises from teachers and faculty for my character, my behavior, and my actions. I have received awards such as, student of the month, citizen award, and terrific kid at least once a year every year.</t>
  </si>
  <si>
    <t>McNair</t>
  </si>
  <si>
    <t>cem7441@students.rcsd.ms</t>
  </si>
  <si>
    <t>Magen</t>
  </si>
  <si>
    <t>magenmcnair@icloud.com</t>
  </si>
  <si>
    <t>111 Beechwood Circle</t>
  </si>
  <si>
    <t xml:space="preserve">To better my all around test taking and strategies for taking test that I wouldn’t normally get in my current school settings. </t>
  </si>
  <si>
    <t xml:space="preserve">Venture, fccla, band, beta, student council </t>
  </si>
  <si>
    <t xml:space="preserve">I look forward to hearing from you all! </t>
  </si>
  <si>
    <t>Spencer</t>
  </si>
  <si>
    <t>tspencer007@icloud.com</t>
  </si>
  <si>
    <t xml:space="preserve">McLaurin </t>
  </si>
  <si>
    <t xml:space="preserve">I want to better my test taking skills to further my chances of being able to attend college when I’m older. I know this is something my parents will not be able to afford. </t>
  </si>
  <si>
    <t>Softball player on high school varsity team</t>
  </si>
  <si>
    <t xml:space="preserve">I’m willing to do anything that will better my education in hopes to securing a scholarship so I can attend college. </t>
  </si>
  <si>
    <t>I look forward to hearing from you all!</t>
  </si>
  <si>
    <t>Raymia</t>
  </si>
  <si>
    <t>raymiawatkins088@gmail.com</t>
  </si>
  <si>
    <t>Coleman middle school</t>
  </si>
  <si>
    <t>Greenville public school</t>
  </si>
  <si>
    <t>Josephine</t>
  </si>
  <si>
    <t>Kyser</t>
  </si>
  <si>
    <t>josiphinekyser0@gmail.com</t>
  </si>
  <si>
    <t>524 E Moore St</t>
  </si>
  <si>
    <t>EastMooreStreet</t>
  </si>
  <si>
    <t xml:space="preserve">To learn to things and learn more </t>
  </si>
  <si>
    <t>alana.t.taylor2008@gmail.com</t>
  </si>
  <si>
    <t xml:space="preserve">Shakita </t>
  </si>
  <si>
    <t>sltaylor09@gmail.com</t>
  </si>
  <si>
    <t>18 Hawk Drive</t>
  </si>
  <si>
    <t xml:space="preserve">I would like to attend because I think it would be a unique opportunity to socialize with my peers, build my leadership skills, and learn more about college and scholarships. </t>
  </si>
  <si>
    <t xml:space="preserve">I was aware best female performer in show choir, I regularly volunteer with my church, and I am a leader in my Girl Scout troop. </t>
  </si>
  <si>
    <t>Svetlana Lucas</t>
  </si>
  <si>
    <t>Damion</t>
  </si>
  <si>
    <t>damioncollins05@gmail.com</t>
  </si>
  <si>
    <t>nadia_hughes@yahoo.com</t>
  </si>
  <si>
    <t>105 South Fleming St</t>
  </si>
  <si>
    <t>Apt 8</t>
  </si>
  <si>
    <t>I want to attend this camp so I can grow and help improve on my self development on becoming a leader. What I would like to gain from this camp is leadership skills and how to use them in everyday life.</t>
  </si>
  <si>
    <t xml:space="preserve">For the current school year I have been on the principal's list and was just a few marks shy of making the dean's list. I made a proficient on my benchmark test. In the past I have awards for making proficient/advance on my state tests. </t>
  </si>
  <si>
    <t xml:space="preserve">I really would like to attend this camp and feel that it is important for me as a black young man to be able to have leadership skills. One day in the very near future I plan on being a cardiologist and I feel that if I am able to establish those leadership skills now that if will help me be a better doctor in the future. </t>
  </si>
  <si>
    <t>Jhaniya</t>
  </si>
  <si>
    <t xml:space="preserve">Marshall Academy </t>
  </si>
  <si>
    <t>Jon</t>
  </si>
  <si>
    <t>jdd8402@yahoo.com</t>
  </si>
  <si>
    <t xml:space="preserve">41 Tara Road </t>
  </si>
  <si>
    <t>To help me progress in multiple subjects to  prepare for me 10th grade and beyond. To also network with other students from multiple backgrounds..</t>
  </si>
  <si>
    <t>Schyla</t>
  </si>
  <si>
    <t>scjohnsob@lelandk12.org</t>
  </si>
  <si>
    <t>Leland Middle School</t>
  </si>
  <si>
    <t xml:space="preserve">Leland School District </t>
  </si>
  <si>
    <t>Sharde</t>
  </si>
  <si>
    <t>McClure</t>
  </si>
  <si>
    <t>shardemcclure@gmail.com</t>
  </si>
  <si>
    <t>338 W Ohea St</t>
  </si>
  <si>
    <t xml:space="preserve">Since the pandemic, I have felt overwhelmed with classes because I’m used to attending school in person. I really want to come to this camp to enhance my knowledge of Math and Science, meet other students, and learn knowledge and techniques that I didn’t know before. I believe this experience will teach me information about those subjects that I probably haven’t learned before. I would love to bring what I’ve learned back to my school to help my classmates that may be struggling in those areas. I’ve never been to a summer camp like this before, so I’m looking forward to the opportunities this will bring. I feel that I am perfect for this camp because I love to learn and I’m excited about the experience. </t>
  </si>
  <si>
    <t>Lake Castle Private School</t>
  </si>
  <si>
    <t>centerstage10dst@yahoo.com</t>
  </si>
  <si>
    <t>195 Arbor Gate Circle</t>
  </si>
  <si>
    <t>Apt E</t>
  </si>
  <si>
    <t xml:space="preserve">I want to attend AAYME camp because it is blessing and an opportunity to receive knowledge in something that I love so much. From this received knowledge, I sincerely hope to gain different perspectives of STEM that I can take with me as a tool to help improve the world--leaving it in a better and more efficient then I found it! </t>
  </si>
  <si>
    <t xml:space="preserve">National Junior Beta Club, Member Spanish Club (6 years), Member Academic Olympics: Science (6th Grade:3rd Place), Member SeaPerch Robotics Team, Member  Achieved Above Average on SAT 10 National Test (since Kindergarten-7 years) Newspaper Club, Member (3 years) Performing Arts Troupe, Member (3 years) Picayune Taekwondo, White Belt Citizenship Club, Member (3 years) Art Club, Member (2 years)   </t>
  </si>
  <si>
    <t>Thank you for the opportunity to apply to an awesome program!</t>
  </si>
  <si>
    <t>Sha</t>
  </si>
  <si>
    <t>taquisha.30@gmail.com</t>
  </si>
  <si>
    <t>4740 Hwy 51N Apt 20-203</t>
  </si>
  <si>
    <t>My goal in life is to become an anestheiologist and as an african american male there are not many role models in that field. I would like to use every opportunity that I have to achieve that goal and to set a great example for my younger sister. This would be a great experience to help me prepare for life in college and to meet others who look like me who share my passion for math and science.</t>
  </si>
  <si>
    <t xml:space="preserve">Both of my parents come from families where they were the first and last to graduate from college and I know that they sacrifice a lot to help me have the opportunities that they did not have. I love to play baseball but I do not want to be the typical African American male that only plays sports. I want to show others that you can achieve any goals if you are willing to put in the work. I would like to be accepted into this program because I know that I am willing to put in the work to achieve my goal. Thank you for taking the time to read this and thank you to the alumni for making this opportunity available to students like me. </t>
  </si>
  <si>
    <t xml:space="preserve">Zackery </t>
  </si>
  <si>
    <t>Fortenberry  Jr</t>
  </si>
  <si>
    <t>zfortenberry06@gmail.com</t>
  </si>
  <si>
    <t xml:space="preserve">Tylertown High School </t>
  </si>
  <si>
    <t xml:space="preserve">Wathall School District </t>
  </si>
  <si>
    <t xml:space="preserve">Fortenberry </t>
  </si>
  <si>
    <t>fortenbz@gamil.com</t>
  </si>
  <si>
    <t xml:space="preserve">333 Highway 98 West </t>
  </si>
  <si>
    <t xml:space="preserve">Tylertown </t>
  </si>
  <si>
    <t xml:space="preserve">Wathall </t>
  </si>
  <si>
    <t xml:space="preserve">I want to gain information to help me continue to excel academically as an African American male. </t>
  </si>
  <si>
    <t>What is some of the information that will be covered at the camp?</t>
  </si>
  <si>
    <t>001351287@glcsd.org</t>
  </si>
  <si>
    <t>Greenwood Middle</t>
  </si>
  <si>
    <t>Greenwood Leflore Consolidated</t>
  </si>
  <si>
    <t>Alan</t>
  </si>
  <si>
    <t>almartin68@hotmail.com</t>
  </si>
  <si>
    <t>805 McLean Street</t>
  </si>
  <si>
    <t>I want to attend the AAYME Camp because I want to associate with other minority students from various locations and one day I hope to attend MSMS. From my experience, I hope to gain better knowledge on life itself and a better opportunity to attend a good college. I also hope to gain some life long friends.</t>
  </si>
  <si>
    <t>I won third place in the state science fair during the current school year. Also, last summer I participated in GEMS academy at Mississippi Valley State University where I won a few certificates.</t>
  </si>
  <si>
    <t>I attended MSMS virtual camp last summer.</t>
  </si>
  <si>
    <t>NyAsia</t>
  </si>
  <si>
    <t>nbuford123@gmail.com</t>
  </si>
  <si>
    <t>Coleman Middle School</t>
  </si>
  <si>
    <t>Catrina</t>
  </si>
  <si>
    <t>prthopkins@gmail.com</t>
  </si>
  <si>
    <t>222 N 9th St</t>
  </si>
  <si>
    <t xml:space="preserve">     I hope that this camp will give me head start in the 9th grade. Since I decided not to join the early college program, I will need as much help as I can get if I want to get into a good college and have a career in computer science.</t>
  </si>
  <si>
    <t xml:space="preserve">     I was nominated by my by teachers to write and give our 8th grade speech- https://docs.google.com/document/d/1z_2cHo7jp2KbiOpwBDae0X2JCneaF289Ick5B1cwxGs/edit?usp=sharing  I got 2nd place in the regional science fair in the 6th grade.    </t>
  </si>
  <si>
    <t xml:space="preserve">I was offered to join the National Junior Honor Society but wasn't able to join because I didn't have my parents permission. I'm learning to code. I want a job in computer science. </t>
  </si>
  <si>
    <t>Donna Green- Coleman Middle School</t>
  </si>
  <si>
    <t>What activities will we be doing? Will there be competitions and rewards? What should we bring regarding food, living, and more? How much should we bring? Where will we be staying? What will be the dining situation? Can we order food? What if we don't have transportation, how will we get there? Does the MSMS or AAYME programs offer scholarships or during the school year programs?</t>
  </si>
  <si>
    <t>Toniya</t>
  </si>
  <si>
    <t>toniyabrandon@gmail.com</t>
  </si>
  <si>
    <t>Bridgette</t>
  </si>
  <si>
    <t>bridgettebrandon32@gmail.com</t>
  </si>
  <si>
    <t xml:space="preserve">20361 Egypt Rd </t>
  </si>
  <si>
    <t xml:space="preserve">I would like to attend the AAYME CAMP so I can learn new ACT strategies and personal/professional skills. After attending this camp I hope to have gained valuable knowledge that I can use during my future educational career. As well as, lessons that I can apply to real life experiences. </t>
  </si>
  <si>
    <t xml:space="preserve">  -BSMS &amp; AHS Honor Roll (2017-2021)  -Advanced and Proficient State Test scores  -Jr.Beta Club (2016-2020)    -Chaplin (2019-2020)    -State and National Convention Awards : Songfest(3) &amp; Service Learning Showcase Junior.  -AHS Beta Club (2020-2021)   -BSMS Student Council (2017-2019)  -BSMS &amp; AHS Cheerleading Squad  (2019-2021)  -BSMS &amp; AHS Band (2018-2021)  -AHS Colorguard (2020-2021)  -BSMS Praise Dance team leader</t>
  </si>
  <si>
    <t>I am a hard working student and an active member of my church and community. In addition, I was given the opportunity to take advanced algebra a year earlier than my peers by being within the top percentile of my class. Despite the many challenges of Covid-19, I have maintained my academic success and extracurricular activities.</t>
  </si>
  <si>
    <t>NKING091905@gmail.com</t>
  </si>
  <si>
    <t>Noxubee High</t>
  </si>
  <si>
    <t>Annie</t>
  </si>
  <si>
    <t xml:space="preserve">Anthony-Brooks </t>
  </si>
  <si>
    <t>anthonybrooksangel3@gmail.com</t>
  </si>
  <si>
    <t xml:space="preserve">3004 Macon-Lynn Creek Road </t>
  </si>
  <si>
    <t xml:space="preserve">Attending the MSMS African American Youth of Mississippi Excellence (AAYME) Program will be a great opportunity. I hope to gain skill based knowledge that will better prepare me for the ACT/SAT. I expect to learn strategies that will build vocabulary and increase comprehension.  I’m truly excited to interact with and learn from my peers from the surrounding area while participating in fun and engaging activities that will equip me for future classes. Finally, I hope to build relationships that will last for years to come. I feel that being a part of AAYME will be a very rewarding experience. </t>
  </si>
  <si>
    <t>I am a hardworking student. I am on the Principal’s List at my school, and I play outfield on our softball team.</t>
  </si>
  <si>
    <t>Ms. Dixion</t>
  </si>
  <si>
    <t>Amadou</t>
  </si>
  <si>
    <t>Ba</t>
  </si>
  <si>
    <t>ab209702@dcsms.org</t>
  </si>
  <si>
    <t>Sira</t>
  </si>
  <si>
    <t>Mabiti</t>
  </si>
  <si>
    <t>mabitisira@yahoo.com</t>
  </si>
  <si>
    <t>4744 W.E. Ross Pkwy</t>
  </si>
  <si>
    <t>Apt. 47-201</t>
  </si>
  <si>
    <t xml:space="preserve">For as long as I can remember, my heart has always been set on STEM and a career in the field. With the help of the AAYME camp, this will be my first time ever having access to resources that will propel me into my future in the STEM field. </t>
  </si>
  <si>
    <t xml:space="preserve">1. 4.3 Weighted GPA, 2. Mayors Youth Council 2020-2021 3.2020-2021 Freshman Student Council, 4. All A's 2020-2021 School Year, 5. 2020-2021 Track Team, 6. 2019-2020 Desoto Central Boys Soccer Manager, 7. 2019-2020 DCMS Beta Club Member, 8. Self-taught coder (Python).           </t>
  </si>
  <si>
    <t>As a sociable, determined, and avid learner, these qualities will strengthen myself and my peers around me.</t>
  </si>
  <si>
    <t>What educators will be hosting the camp?</t>
  </si>
  <si>
    <t xml:space="preserve">Nicolas </t>
  </si>
  <si>
    <t>Glenwood Academy</t>
  </si>
  <si>
    <t>Glenwood</t>
  </si>
  <si>
    <t>Kendall</t>
  </si>
  <si>
    <t>Anderson, Sr</t>
  </si>
  <si>
    <t>Kanderson@andersonlaw.us</t>
  </si>
  <si>
    <t>4747 C A Picard Rd</t>
  </si>
  <si>
    <t xml:space="preserve">Nicolas D. Anderson MSMS STEM Summer Camp  March 25, 2021 Why I Would Like to Attend  I am interested in joining your summer camp program. I am 11 years old, and I will be 12 on June 24, 2021. I was born in Baton Rouge, Louisiana and my mother and father’s family are both from south Mississippi.  I love the south and the seafood in Mississippi; especially crawfish and crab!  I have an older brother named KJ who is autistic.  Sometimes it can be difficult, but I try to help him and my dad whenever I can.  I think that participating in STEM activities could help me better my grades in math and science.  I make good grades already, but I know there is always room for improvement. I assume I will be included in activities with students in my age group. Honestly, I look forward to the experience, and I hope everything goes according to plan. I wonder if electronics are allowed; that would be fun! My aunt from Meridian, MS will be in the same area as well.  Her daughters, Liyah and Lauryn Smith, graduated from the Mississippi School for Math and Science.  I look up to them and they are doing very well in college.  I would love the opportunity to experience the type of environment they got so much from. My aunt told me about the program and I decided to apply.  My parents have said very good things about this school, and so I want to take advantage of this opportunity and include myself in the program. I look forward to coming and making new friends. I am also eager to participate in the academic activities as well.  </t>
  </si>
  <si>
    <t>Thank you so much for the opportunity.</t>
  </si>
  <si>
    <t>aliciaknighten@gmail.com</t>
  </si>
  <si>
    <t>Riverside Jr. High</t>
  </si>
  <si>
    <t>Westernline School District</t>
  </si>
  <si>
    <t>Knighten-Jones</t>
  </si>
  <si>
    <t>alknighten@email.com</t>
  </si>
  <si>
    <t>1740 Billings Street</t>
  </si>
  <si>
    <t xml:space="preserve">I hope this program will help me academically first of all. Next, I hope this camp will impact me socially, as I meet new people with common interests. </t>
  </si>
  <si>
    <t>Steam Afterschool program Honor student Completed the virtual Science and math camp last year for School of Math and Science</t>
  </si>
  <si>
    <t>Dunson</t>
  </si>
  <si>
    <t>christiancarr56@gmail.com</t>
  </si>
  <si>
    <t>Old Towne Middle School</t>
  </si>
  <si>
    <t xml:space="preserve">622 Sawpine Lane </t>
  </si>
  <si>
    <t xml:space="preserve">I will be an incoming freshmen in high school who is interested in seeking out opportunities that help me to decide what I may want to do as I enter into college. Math and Science and the world is ever evolving in medicine and technology and I am interested in gaining knowledge of the different things those paths may take me. I have heard great things about this program and have had cousins that have attended previously and they loved it. I hope to be considered. Thank you for your time in reading this. </t>
  </si>
  <si>
    <t xml:space="preserve">Who’s Who this academic school year. </t>
  </si>
  <si>
    <t>Eri</t>
  </si>
  <si>
    <t xml:space="preserve">Trafton Academy </t>
  </si>
  <si>
    <t>NaQuellar</t>
  </si>
  <si>
    <t>naquellar.martin@selu.edu</t>
  </si>
  <si>
    <t>195 Arbor Gate Circle Apt E</t>
  </si>
  <si>
    <t xml:space="preserve">Pearl River </t>
  </si>
  <si>
    <t xml:space="preserve">I would like to attend the AAYME camp because I enjoy learning new things. Attending this camp will help me build the confidence that I need to succeed in life as well as various professional skills. </t>
  </si>
  <si>
    <t xml:space="preserve">I'm a member of the Junior Beta Club. I receive Outstanding Honor Roll every 9 weeks. I also receive Kiwanis Terrific Kid award every year for exemplifying outstanding leadership skills, great behavior, and being a community leader.   </t>
  </si>
  <si>
    <t xml:space="preserve">I'd like the opportunity to attend camp to strengthen my knowledge in mathematics and explore the field of science. Attending this campus this summer will be beneficial to me by placing me a step ahead of my peers academically. </t>
  </si>
  <si>
    <t>Cleark</t>
  </si>
  <si>
    <t>Greenwood Leflore</t>
  </si>
  <si>
    <t>Sherry</t>
  </si>
  <si>
    <t>shecleark@yahoo.com</t>
  </si>
  <si>
    <t>206 Gerald Dr</t>
  </si>
  <si>
    <t xml:space="preserve"> I would like to attend camp again. I enjoyed camp from my previous year. </t>
  </si>
  <si>
    <t>Ms. Boyd/ Bankston Elementary</t>
  </si>
  <si>
    <t>Loryn</t>
  </si>
  <si>
    <t>lrsilas07@gmail.com</t>
  </si>
  <si>
    <t>I want to attend the AAYME Camp because it would be a great opportunity to get exposed to something new and enhance my learning abilities. I hope to gain better social and independent skills that I would need in the future.</t>
  </si>
  <si>
    <t>-Honor Roll Student  -Elected Queen of my Elementary School -Member of TSA and placed 1st and 2nd in all events at the districet level -7th grade Class President  -Member of both the dance and cheer leading teams in middle school -Member of high school cheer team -Selected to represent my school at the Jr.National Youth Leadership Conference</t>
  </si>
  <si>
    <t>Destin</t>
  </si>
  <si>
    <t>destinashai@gmail.com</t>
  </si>
  <si>
    <t>Callaway High School</t>
  </si>
  <si>
    <t>Alichia</t>
  </si>
  <si>
    <t>Gorden</t>
  </si>
  <si>
    <t>alichia.gorden@yahoo.com</t>
  </si>
  <si>
    <t>4850 Watkins Dr apt 9C</t>
  </si>
  <si>
    <t>I want to learn more about school, and the different colleges around. I want to be more prepared in the future just in case a test comes up, and I’ll have the knowledge from this Camp.</t>
  </si>
  <si>
    <t>I’ve made the principal list, and I am very focused when it comes to school.</t>
  </si>
  <si>
    <t>Daylen</t>
  </si>
  <si>
    <t>daylen.ware@gmail.com</t>
  </si>
  <si>
    <t>Newton High School</t>
  </si>
  <si>
    <t>aldoug1985@gmail.com</t>
  </si>
  <si>
    <t>120 Victoria Circle</t>
  </si>
  <si>
    <t>I have a strong interest in mathematics as shown by my grades. If you examine my grades from elementary school until now, you will see exceptional marks in the areas of math and science. They have literally been my favorite subjects.  Additionally, I have had the opportunity to talk to a graduate of MSMS (Ms. Jilkiah Bryant) and have been intrigued by all that the School has to offer. I have an interest in applying for admission. I believe that the AAYME Camp will provide me the opportunity to develop myself and expose me to MSMS in a way in which I can explore applying and then submitting a strong application.</t>
  </si>
  <si>
    <t>Achievements: 8th Grade Principal Award (giving to the most distinguished student) Principal’s Lists Honor Roll  Clubs: Beta Club Junior Beta Club  Athletics: Newton High School Varsity Football Team - Wide Receiver Newton High School Varsity Basketball Team - Point Game Newton High School Varsity Baseball Team - First Base (9th grade starter) Newton High School Track Team - 200 meters; 400 meters (9th grade starter)  Community Service: City of Newton Trash Pickup Volunteer (Spring 2021) Bedford Care Center of Newton Volunteer (Fall 2019)</t>
  </si>
  <si>
    <t>Camps are known for helping kids develop independence. I believe AAYME Camp will provide me the opportunity to learn the necessary life skills that will benefit me in the future. Camp also comes with additional benefits, such as making new friends. Students accepted to AAYME, will likely share my interest in academic achievement. I believe that AAYME will help me grow as a person and become more comfortable with meeting new people, as I work through my shyness.</t>
  </si>
  <si>
    <t>Mrs. Shernise Wilson</t>
  </si>
  <si>
    <t>Jaria</t>
  </si>
  <si>
    <t>Fulton</t>
  </si>
  <si>
    <t>jaria.fulton26@westernline.org</t>
  </si>
  <si>
    <t>Riverside High School</t>
  </si>
  <si>
    <t>Jamelda</t>
  </si>
  <si>
    <t>jameldafulton@ymail.com</t>
  </si>
  <si>
    <t>2428 HUMMINGBIRD DRIVE</t>
  </si>
  <si>
    <t>GREENVILLE</t>
  </si>
  <si>
    <t xml:space="preserve">I would like to attend the AAYME Camp to get the opportunity to get ideas of what career that will be best for me in the future.   </t>
  </si>
  <si>
    <t xml:space="preserve">Recognized twice for scoring proficient on state test.   Past President and Treasure of Progressive Arts Civic and Social Club Girls Youth Group (2017-2019) .  4-H District Project Achievement Day 2019 - 1st Place in Visual Presentation.   4-H State Fair 2019 &amp; 2018 - 4+ First Place Recognition each year in Youth Projects.   Gymnast - 2020 Meet - 3rd Place All Around in Division   Magnolia State - Miss Junior Miss Greenville 2020 Delta Hot Tamale - Junior Miss Hot Tamale 2019 Miss Mississippi - Magnolia Princess 2018 Miss Black USA - Miss Black Mississippi Junior Teen 2018 Delta Hot Tamale - Tiny Miss Hot Tamale 2017 Miss Mississippi - Petite Magnolia Princess 2015                </t>
  </si>
  <si>
    <t>Elijah</t>
  </si>
  <si>
    <t>Stovall</t>
  </si>
  <si>
    <t>thoneye@yahoo.com</t>
  </si>
  <si>
    <t>SOCSD</t>
  </si>
  <si>
    <t>Nicchi</t>
  </si>
  <si>
    <t>100 Hiwassee Drive</t>
  </si>
  <si>
    <t xml:space="preserve">To gain experience n knowledge from the topics of discussion. </t>
  </si>
  <si>
    <t>Jr. High National Honor Society Student of the month Tutor elementary kids</t>
  </si>
  <si>
    <t xml:space="preserve">Great  fir our black kids. </t>
  </si>
  <si>
    <t>Cortland</t>
  </si>
  <si>
    <t>Battee</t>
  </si>
  <si>
    <t>Battee1@hotmail.com</t>
  </si>
  <si>
    <t>Rankin County Sxhool District</t>
  </si>
  <si>
    <t>Dana</t>
  </si>
  <si>
    <t>757 S Springlake Cir</t>
  </si>
  <si>
    <t xml:space="preserve">I want to be a Marine Biologist we I finish school. I believe this will provide me with opportunities to engage in hands on science activities. It will also enhance my learning to assist me in becoming a Marine Biologist. </t>
  </si>
  <si>
    <t xml:space="preserve">Beta Club Football Team Track Team Basketball Team Voted Mr. Athletic by my peers.  </t>
  </si>
  <si>
    <t xml:space="preserve">Takira </t>
  </si>
  <si>
    <t xml:space="preserve">Adams </t>
  </si>
  <si>
    <t>kiraadams10092007@gmail.com</t>
  </si>
  <si>
    <t xml:space="preserve">Septima Clark Academy </t>
  </si>
  <si>
    <t xml:space="preserve">homeschool collective </t>
  </si>
  <si>
    <t xml:space="preserve">Angela </t>
  </si>
  <si>
    <t>Grayson</t>
  </si>
  <si>
    <t>minangelagrayson@gmail.com</t>
  </si>
  <si>
    <t xml:space="preserve">107 Crestwood Cove </t>
  </si>
  <si>
    <t>#b</t>
  </si>
  <si>
    <t xml:space="preserve">Attending the AAYME Camp will give me an opportunity to grow academically, as well as socially. Because we've not had all the social interactions we normally would because of Covid I think this would be a great place to not only meet friends but to have like minded people around who enjoy different school subjects' s myself. </t>
  </si>
  <si>
    <t xml:space="preserve">Krysten </t>
  </si>
  <si>
    <t xml:space="preserve">Procter </t>
  </si>
  <si>
    <t>krystenaprocter@gmail.com</t>
  </si>
  <si>
    <t xml:space="preserve">Petal Middle School </t>
  </si>
  <si>
    <t xml:space="preserve">Petal School District </t>
  </si>
  <si>
    <t xml:space="preserve">Susie </t>
  </si>
  <si>
    <t>susieaprocter@gmail.com</t>
  </si>
  <si>
    <t xml:space="preserve">107 Petal Village Drive </t>
  </si>
  <si>
    <t>Apt 12</t>
  </si>
  <si>
    <t xml:space="preserve">Petal </t>
  </si>
  <si>
    <t>I would like to attend this camp because I want to attend this school.  I feel the camp would offer me a perfect opportunity to experience what it would be like to be a student here. I have always received excellent grades in Math &amp; Science and I feel this camp &amp; school would help me nuture my talents and gifts.</t>
  </si>
  <si>
    <t>Gifted classes until the I aged out of the program, then advanced classes.</t>
  </si>
  <si>
    <t>Being a Black female student in a predominantly white school district, I am often the only person in the classroom who looks like me. I would love to have an opportunity to experience what it would be like to be with other black &amp; brown students who are just as smart as me.</t>
  </si>
  <si>
    <t>Finley</t>
  </si>
  <si>
    <t xml:space="preserve">Sumner Hill Junior High School </t>
  </si>
  <si>
    <t>Tanesha</t>
  </si>
  <si>
    <t>tanesha_finley@hotmail.com</t>
  </si>
  <si>
    <t>992 West Ridge Drive</t>
  </si>
  <si>
    <t xml:space="preserve">I would like to attend the AAYME Camp to gain exposure to various college and career opportunities. I would like to learn about different scholarships and programs to help with test taking strategies. </t>
  </si>
  <si>
    <t>local news or newspaper</t>
  </si>
  <si>
    <t>Byram Middle</t>
  </si>
  <si>
    <t>Hargrove</t>
  </si>
  <si>
    <t>1087 Irwin Rd</t>
  </si>
  <si>
    <t>Bentonia</t>
  </si>
  <si>
    <t xml:space="preserve">I want to gain leadership skills to help further my career as an entrepreneur. </t>
  </si>
  <si>
    <t>Selected as a Jr. National Young Leaders participant during 5th grade.</t>
  </si>
  <si>
    <t>Keevon</t>
  </si>
  <si>
    <t>Noleen</t>
  </si>
  <si>
    <t>neelonc@gmail.com</t>
  </si>
  <si>
    <t>18051 Midway Road</t>
  </si>
  <si>
    <t xml:space="preserve">I hope to gain exposure to different education and career opportunities. </t>
  </si>
  <si>
    <t xml:space="preserve">I have been an honor student every since kindergarten. </t>
  </si>
  <si>
    <t xml:space="preserve">I love math and science and want to use my knowledge and passion to make a difference. </t>
  </si>
  <si>
    <t xml:space="preserve">Ms. Chancellor </t>
  </si>
  <si>
    <t>Ava</t>
  </si>
  <si>
    <t>Dalsheree</t>
  </si>
  <si>
    <t>dalshereegrant1@hotmail.com</t>
  </si>
  <si>
    <t>5030 Wagonwheel Dr</t>
  </si>
  <si>
    <t>Enhance Leadership skills and to become a better student academically.</t>
  </si>
  <si>
    <t xml:space="preserve">Ms. Chancellor Byram Middle School </t>
  </si>
  <si>
    <t xml:space="preserve">Journey </t>
  </si>
  <si>
    <t xml:space="preserve">Harges </t>
  </si>
  <si>
    <t>aviss.williams@gmail.com</t>
  </si>
  <si>
    <t>Hinds county</t>
  </si>
  <si>
    <t>Avis</t>
  </si>
  <si>
    <t>Aviss.williams@gmail.com</t>
  </si>
  <si>
    <t>2422 Dogwood Cv</t>
  </si>
  <si>
    <t>I would lobe for the camp to heighten her confidence in mathematics and herself. She has the knowledge and skills needed to be successful academically.</t>
  </si>
  <si>
    <t>Journey has always demonstrated excellent leadership ability being the eldest of 3 children. She has also shown impeccable leadership skills as cheerleader co-captain and captain for 3 years.</t>
  </si>
  <si>
    <t xml:space="preserve">Mrs. Chancellor </t>
  </si>
  <si>
    <t>Ariyonna</t>
  </si>
  <si>
    <t xml:space="preserve">Winters </t>
  </si>
  <si>
    <t>yonnavibes@gmail.com</t>
  </si>
  <si>
    <t xml:space="preserve">S V Marshall </t>
  </si>
  <si>
    <t xml:space="preserve">Sheena </t>
  </si>
  <si>
    <t xml:space="preserve">Hampton </t>
  </si>
  <si>
    <t>atehhamptons@yahoo.com</t>
  </si>
  <si>
    <t xml:space="preserve">186 Mason Rd </t>
  </si>
  <si>
    <t xml:space="preserve">I want to attend the camp because my mother suggested that it would be beneficial for me.  I hope to explore a different environment with other children around my age by being away from home especially due to covid. </t>
  </si>
  <si>
    <t xml:space="preserve">I am a loving and respectful child who strives to do my best at whatever task that I am asked to do. </t>
  </si>
  <si>
    <t>Eric</t>
  </si>
  <si>
    <t>whitpam36@gmail.com</t>
  </si>
  <si>
    <t>3185 GlennHaven Dr.</t>
  </si>
  <si>
    <t>To build on or to enhance my science and math skills.</t>
  </si>
  <si>
    <t>Ms. Chancellor</t>
  </si>
  <si>
    <t>Davison</t>
  </si>
  <si>
    <t>davison7@comcast.net</t>
  </si>
  <si>
    <t>605 Brooke Nicole Cove</t>
  </si>
  <si>
    <t>I love science.  It is my favorite subject.  I was in the science club at school but have not participated since COVID-19.  I hope to gain more knowledge in science.</t>
  </si>
  <si>
    <t>Mrs. M. Scott/Byram Middle School</t>
  </si>
  <si>
    <t xml:space="preserve">Khe’Mauryia </t>
  </si>
  <si>
    <t>s17338@hindsschools.com</t>
  </si>
  <si>
    <t>twhiter29@yahoo.com</t>
  </si>
  <si>
    <t>115 Cedarstone Dr</t>
  </si>
  <si>
    <t>My favorite subjects are  math and science.  My teachers have always said I excelled in these subjects.  My career goal is to be a  math teacher.  I would love to attend this amazing camp  to  get exposed to new math challenges.  I hope this camp will start my 8th grade off with a continued desire to excel.  I know I will have to  fill out college applications in a few years and I believe this program and others like this will  help  me when it’s time for  college and scholarships.</t>
  </si>
  <si>
    <t>2019 I received a Certificate  of  Excellence  for academic excellence  by scoring  a Level  5  on the Math  MAAP assessment at Byram middle school .    2019 I received the Certificate  of  Excellence  for  academic excellence by scoring a Level 5 on the English MAAP Assessment at Byram Middle School.     2018  I was elected to membership to the National Junior Beta Club because of character an achievement.  Gary Road Intermediate School</t>
  </si>
  <si>
    <t>I hope you select me...I’m friendly and I like to participate...   I also like to help out anywhere I can....</t>
  </si>
  <si>
    <t>Mrs. Chancellor math teacher at Byram.</t>
  </si>
  <si>
    <t>Jamei</t>
  </si>
  <si>
    <t>McGhee</t>
  </si>
  <si>
    <t>sayninahhh@gmail.com</t>
  </si>
  <si>
    <t>Heidelberg High School</t>
  </si>
  <si>
    <t>East Jasper CSD</t>
  </si>
  <si>
    <t>Dr. Nina</t>
  </si>
  <si>
    <t>sayninahhh@aol.com</t>
  </si>
  <si>
    <t>78 County Road 3113</t>
  </si>
  <si>
    <t xml:space="preserve">Heidelberg </t>
  </si>
  <si>
    <t>Noting the repertoire for the MSMS, I would love to be accepted into any programs offered by the school, specifically the AAYME for Success. I love learning, especially learning alongside others who desire to excel academically and socially. From the AAYME experience, I desire to gain additional academic and social understandings, networking opportunities, and the chance to offer my skills and individuality to the program.</t>
  </si>
  <si>
    <t>All A’s Scholar Class Top 10 Student Star Athlete District selected track team member 9th grade starting point guard - basketball National Beta Club member Church drummer Church youth leader</t>
  </si>
  <si>
    <t>I would love to be afforded the opportunity to participate in this program. Being from a rural area, there are not a lot of programs like yours to apply for near. This would be a chance in a lifetime for me.</t>
  </si>
  <si>
    <t>Azuri</t>
  </si>
  <si>
    <t>Stone Middle School</t>
  </si>
  <si>
    <t>Stone County School District</t>
  </si>
  <si>
    <t>Undrea</t>
  </si>
  <si>
    <t>McAbee</t>
  </si>
  <si>
    <t>mcabeern@yahoo.com</t>
  </si>
  <si>
    <t>16 Sugarloaf Lane</t>
  </si>
  <si>
    <t>Perkinston</t>
  </si>
  <si>
    <t>I think it is very important to highlight academic excellence within the African American youth. More so than often, our excellence goes unnoticed in our school systems. This enrichment program will give me a chance to further develop the necessary skills I will need to be a successful African American female in my future.</t>
  </si>
  <si>
    <t>Jevandria</t>
  </si>
  <si>
    <t>s20513@hindsschools.com</t>
  </si>
  <si>
    <t>nicoleross0208@gmail.com</t>
  </si>
  <si>
    <t>314 Jared Cove</t>
  </si>
  <si>
    <t xml:space="preserve"> I want to attend this camp because i can gain exposure to new things that will help me prepare for my upcoming years in high school and college. Also, I am looking forward to learning new things and encountering new experiences. </t>
  </si>
  <si>
    <t xml:space="preserve">  I have been given many awards and opportunities such as A-Honor Roll, National Beta Club, and LeaderShip Awards on many accounts. I am also apart of Girl Scouts of USA.</t>
  </si>
  <si>
    <t xml:space="preserve">  Throughout my academic years, I've always put my best foot forward and excelled in my course work. Which such outstanding performance, I have obtained numerous awards and recognition. I think I should be chosen to participate in this camp as I am a hardworking scholar who can benefit from the topics being discussed throughout the week at camp, which can help guide and help me in the years to come in high school and college.  </t>
  </si>
  <si>
    <t>Yvonne Chancellor. Byram Middle School.</t>
  </si>
  <si>
    <t xml:space="preserve">MacKenzie </t>
  </si>
  <si>
    <t>lakisha.watson14@gmail.com</t>
  </si>
  <si>
    <t>Eiland</t>
  </si>
  <si>
    <t>Lakisha</t>
  </si>
  <si>
    <t>87 Short Hight Ave</t>
  </si>
  <si>
    <t xml:space="preserve">College experience </t>
  </si>
  <si>
    <t xml:space="preserve">Team player, people person, soccer, basketball, and scholar. </t>
  </si>
  <si>
    <t>I love basketball but academics are more important. I want to be  Agriculture/Science major</t>
  </si>
  <si>
    <t>Will you tell me if I need anything.</t>
  </si>
  <si>
    <t xml:space="preserve">Dustin </t>
  </si>
  <si>
    <t xml:space="preserve">LaKisha </t>
  </si>
  <si>
    <t xml:space="preserve">Watson </t>
  </si>
  <si>
    <t>Two forms submitted. ENTRY 586: College ENTRY 588: College experience</t>
  </si>
  <si>
    <t xml:space="preserve">BOTH: Soccer, basketball </t>
  </si>
  <si>
    <t>ENTRY 586: I’m just want experience  more out there really haven’t made my mind of which college or what I should do in a junior college or a university. I was hoping the experience and environment will give me a ideal on college in general. ENTRY 588: I need this experience because having troubles deciding do I want to jr college or a university.</t>
  </si>
  <si>
    <t>Denise Burns</t>
  </si>
  <si>
    <t>Do I bring any material</t>
  </si>
  <si>
    <t xml:space="preserve">Paris </t>
  </si>
  <si>
    <t xml:space="preserve">Hilliard </t>
  </si>
  <si>
    <t>parishilliard@icloud.com</t>
  </si>
  <si>
    <t>Kia</t>
  </si>
  <si>
    <t xml:space="preserve">Montgomery </t>
  </si>
  <si>
    <t>kiadanielle22@yahoo.com</t>
  </si>
  <si>
    <t>4285 Summerton Drive</t>
  </si>
  <si>
    <t>I think that attending the AAYME camp would be a helpful, learning opportunity. I feel that this camp could help me further improve my learning skills. This camp could also help with preparations for important tests such as the SAT/ACT. I could receive study tips that could help boost my confidence in my test-taking skills. This also would expose me to college campus life. These are the reasons why I want to attend the AAYME camp.</t>
  </si>
  <si>
    <t xml:space="preserve">I was in gifted throughout my elementary years. I have been a part of BETA club since It has been offered. In the 6th grade, I was second place in the middle school’s spelling bee against 6th-8th graders. I have been a superintendent scholar for majority of my school years. I have always excelled in the school’s MAAP/state tests scoring advanced. </t>
  </si>
  <si>
    <t>Ms. Chancellor -Byram Middle School</t>
  </si>
  <si>
    <t xml:space="preserve">Clinton Junior High School </t>
  </si>
  <si>
    <t>706 Tanglewood Drive</t>
  </si>
  <si>
    <t xml:space="preserve">As an African American male striving for excellence, I feel that being a part of the AAYME is an opportunity to advance my education and meet new positive people to motivate me to be the best I can be.  </t>
  </si>
  <si>
    <t xml:space="preserve">Captain of the 8th grade football team at CJHS 2020-2021   Member of the track team at CJHS 2020-2021      </t>
  </si>
  <si>
    <t xml:space="preserve">I am hard working both on and off the field. Before COVID-19, I was a very active member in my church. I attended Sunday School and was a member of the Youth choir. I also  volunteered at the local animal shelter. </t>
  </si>
  <si>
    <t>Kaelyn</t>
  </si>
  <si>
    <t>kaelynwelch24@pirates.pc.k12.ms.us</t>
  </si>
  <si>
    <t>Pass Christian School  District</t>
  </si>
  <si>
    <t>Lydonyial</t>
  </si>
  <si>
    <t>Lydonyial@gmail.com</t>
  </si>
  <si>
    <t>101 Dogwood Lane</t>
  </si>
  <si>
    <t>I feel this experience will better prepare me for college.</t>
  </si>
  <si>
    <t xml:space="preserve">I'm a honor student from grade school to present. active in my church locally, district and state level.    volunteer with my chuch’s feeding program </t>
  </si>
  <si>
    <t xml:space="preserve">Dr. Tyra Bailey </t>
  </si>
  <si>
    <t>Brandon Middle school</t>
  </si>
  <si>
    <t xml:space="preserve">Latanglia </t>
  </si>
  <si>
    <t>4xmrrwmom@gmail.com</t>
  </si>
  <si>
    <t>832 Andrew Chapel Rd</t>
  </si>
  <si>
    <t xml:space="preserve">Explore new opportunities </t>
  </si>
  <si>
    <t>Araiyah</t>
  </si>
  <si>
    <t>Porter</t>
  </si>
  <si>
    <t>klaryssa33@yahoo.com</t>
  </si>
  <si>
    <t>Earl Travillion</t>
  </si>
  <si>
    <t xml:space="preserve">85 Palmer circle </t>
  </si>
  <si>
    <t>I want the opportunity to develop my academic and social skills.</t>
  </si>
  <si>
    <t xml:space="preserve">Jabari </t>
  </si>
  <si>
    <t xml:space="preserve">Bolton </t>
  </si>
  <si>
    <t>lbolton601@gmail.com</t>
  </si>
  <si>
    <t>Perry central middle school</t>
  </si>
  <si>
    <t>Perry county</t>
  </si>
  <si>
    <t xml:space="preserve">Latasia </t>
  </si>
  <si>
    <t>Bolton Box</t>
  </si>
  <si>
    <t xml:space="preserve">378 little creek road </t>
  </si>
  <si>
    <t xml:space="preserve">Beaumont </t>
  </si>
  <si>
    <t>I am hoping to gain leadership skills, confidence, explore different career paths, develop and refine skills, network with professionals in their field, people skills, and scholarship opportunities.</t>
  </si>
  <si>
    <t>I am a very humble, kind, generous, hard working and determined young black man.  I’ve always focused on my studies and coming from a small town and school has its limits.  This would be an experience of a lifetime.</t>
  </si>
  <si>
    <t xml:space="preserve">Jakobi </t>
  </si>
  <si>
    <t xml:space="preserve">Perry central middle school </t>
  </si>
  <si>
    <t xml:space="preserve">Perry county </t>
  </si>
  <si>
    <t>Bolton box</t>
  </si>
  <si>
    <t xml:space="preserve">Perry </t>
  </si>
  <si>
    <t>I am hoping to gain leadership skills, confidence, explore a career path, develop and refine skills, network with professionals in their field, people skills, and scholarship opportunities.</t>
  </si>
  <si>
    <t>Beta</t>
  </si>
  <si>
    <t xml:space="preserve">I am a very excited Lerner.  I love a good challenge and I’m extremely competitive.  I’m always interested in learning new things and being the best version of myself.  I always strive to make a better grade than the one before.  </t>
  </si>
  <si>
    <t>Demetrius</t>
  </si>
  <si>
    <t>Burgin</t>
  </si>
  <si>
    <t>janicenottage@gmail.com</t>
  </si>
  <si>
    <t>New hope middle school</t>
  </si>
  <si>
    <t xml:space="preserve"> Lowndes county school district </t>
  </si>
  <si>
    <t xml:space="preserve">Fanjeffica </t>
  </si>
  <si>
    <t>fanburgin25@gmail.com</t>
  </si>
  <si>
    <t xml:space="preserve">433 shady lane </t>
  </si>
  <si>
    <t>433 shady lane</t>
  </si>
  <si>
    <t>I would love to go to camp because it’s positive for young black youths such as myself. I know I have a lot to learn becoming a black man. I need leadership to help me become the best I can be. I’m always searching for positive activities. I play on my schools’s basketball team and I’m a YMCA member. Please consider me for camp because I can learn a better aspect of life considering the days we are living.</t>
  </si>
  <si>
    <t>I’m accepting a championship ring for AAU Basketball (Traveling Team). I’m a faithful member of United Faith Church since birth.</t>
  </si>
  <si>
    <t>I’m eager to learn while at camp as I do to maintain my grades at New Hope Middle School.</t>
  </si>
  <si>
    <t>What all will this camp be helping and providing us with that will be help in our future lives?</t>
  </si>
  <si>
    <t xml:space="preserve">Lawrence County High School </t>
  </si>
  <si>
    <t xml:space="preserve">Lawrence County School District </t>
  </si>
  <si>
    <t>Ann</t>
  </si>
  <si>
    <t>ancomy0114@gmail.com</t>
  </si>
  <si>
    <t xml:space="preserve">452 Second Street </t>
  </si>
  <si>
    <t xml:space="preserve">Monticello </t>
  </si>
  <si>
    <t xml:space="preserve">Lawrence </t>
  </si>
  <si>
    <t xml:space="preserve">I wish to attend AAYME to strengthen my confidence in public speaking. My goal is to attend Howard University and this will give me the opportunity to experience that type of academic setting. It will give me the chance to network with other African Americans attending different high schools across Mississippi. </t>
  </si>
  <si>
    <t xml:space="preserve">*Beta Club *Student Council 7th &amp; 8th grade *Placed 9th out of 30 at Copiah Lincoln Community College Math Competition 2020 *Elected into 7th grade Quiz Bowl  *Scored 24 on the ACT in 7th grade *Nominated to participate in National Youth Leadership Forum: Explore STEM in Atlanta, Georgia *Nominated for Congress of Future Medical Leaders Award of Excellence virtual conference in Boston, Massachusetts  *Keynote speaker for the High School Poetry Jam Session sponsored by Delta State University’s Winning the Race Conference 2021 *The face of Magnolia Literacy Project *2 poems published by the Magnolia Literacy Project  *Principal’s List     </t>
  </si>
  <si>
    <t xml:space="preserve">I have great leadership skills and look forward to enhancing them at the camp. I work well in group settings. I am excited to share my knowledge with others and to also learn from the leaders of the camp as well as my peers. Thank you for this opportunity! </t>
  </si>
  <si>
    <t>Harrington</t>
  </si>
  <si>
    <t>che127@students.rcsd.ms</t>
  </si>
  <si>
    <t>Vicky</t>
  </si>
  <si>
    <t>vickyh75@yahoo.com</t>
  </si>
  <si>
    <t>103 Sara Fox Drive</t>
  </si>
  <si>
    <t>flowood</t>
  </si>
  <si>
    <t>Attending AAYME camp can improve my leadership skills and exposed me to more careers in the science and mathematics field. From this experience I hope to gain more leadership skills, confidence, and build a relationship with peers.</t>
  </si>
  <si>
    <t xml:space="preserve">Accepted into National Youth Leadership Forum and Congress of Future Medical Leaders. Received interest forms from Miss. State University, Southern Miss, Ole miss, LOYOLA,  University of Memphis, and Syracuse University.  </t>
  </si>
  <si>
    <t>Catelyn</t>
  </si>
  <si>
    <t>Obillo</t>
  </si>
  <si>
    <t xml:space="preserve">Pass Christian High </t>
  </si>
  <si>
    <t>Connie</t>
  </si>
  <si>
    <t>cayobi04@gmail.com</t>
  </si>
  <si>
    <t>1553 W Railroad ST</t>
  </si>
  <si>
    <t xml:space="preserve">Long Beach </t>
  </si>
  <si>
    <t>I would like to attend the AAYME Camp to build my leadership and social skills. I hope to gain more confidence and help improve some skills that I can use in school to help improve myself.</t>
  </si>
  <si>
    <t xml:space="preserve">Katrinia </t>
  </si>
  <si>
    <t>Beard</t>
  </si>
  <si>
    <t>klaasu@yahoo.com</t>
  </si>
  <si>
    <t>Ingomar Attendance Center</t>
  </si>
  <si>
    <t xml:space="preserve">Union County </t>
  </si>
  <si>
    <t>1018 county road 357</t>
  </si>
  <si>
    <t xml:space="preserve">New Albany </t>
  </si>
  <si>
    <t xml:space="preserve">Union </t>
  </si>
  <si>
    <t xml:space="preserve">To prepare for high school and college </t>
  </si>
  <si>
    <t>I love to read and I love band and playing the drums.</t>
  </si>
  <si>
    <t>Mcclure</t>
  </si>
  <si>
    <t>s16290@hindsschools.com</t>
  </si>
  <si>
    <t>foolishdajoker@gmail.com</t>
  </si>
  <si>
    <t>100 BYRAM DR</t>
  </si>
  <si>
    <t>APT 26A</t>
  </si>
  <si>
    <t>Experience and exposure to elevate my level if learning in areas of mathematics. Scholars are involved in any area that will help them progress in academics. This is a great opportunity to help me progress.</t>
  </si>
  <si>
    <t>Mrs. Chancellor/ byram middle school.</t>
  </si>
  <si>
    <t>ZaKendrick</t>
  </si>
  <si>
    <t>zakendrickjohnson7@gmail.com</t>
  </si>
  <si>
    <t>1016 N. Dyer Cir</t>
  </si>
  <si>
    <t>Greenvile</t>
  </si>
  <si>
    <t>I love the opportunity and, I want to improve in my education.</t>
  </si>
  <si>
    <t xml:space="preserve">Honor Roll for three terms, Perfect Attendance, Principle List. </t>
  </si>
  <si>
    <t>Ms. Green</t>
  </si>
  <si>
    <t>001235734@clevelandmssd.org</t>
  </si>
  <si>
    <t>Cleveland central middle school</t>
  </si>
  <si>
    <t>white.gloria@yahoo.com</t>
  </si>
  <si>
    <t xml:space="preserve">1816 1/2 Southland drive </t>
  </si>
  <si>
    <t>I would like to attend this camp to better educate myself and I hope to learn new material that I can use in the future.</t>
  </si>
  <si>
    <t>I have always been on the honor roll list. I have had perfect attendance to my school. I just finished organizing a clean up event for earth day.</t>
  </si>
  <si>
    <t>I have the ability to learn fast and I really want to learn about more things that can help me in life.</t>
  </si>
  <si>
    <t xml:space="preserve">Counselor Brown at Cleveland Central Middle School </t>
  </si>
  <si>
    <t>Lamaris</t>
  </si>
  <si>
    <t>Balford</t>
  </si>
  <si>
    <t>lbalfordub@gmail.com</t>
  </si>
  <si>
    <t>Peggy</t>
  </si>
  <si>
    <t>178 Hamilton Street</t>
  </si>
  <si>
    <t>i WOULD LIKE TO attend the camp for the experience in Being on a college campus</t>
  </si>
  <si>
    <t>Football, Basketball, Upward Bound</t>
  </si>
  <si>
    <t>Foster</t>
  </si>
  <si>
    <t>tiffanyweathersby@gmail.com</t>
  </si>
  <si>
    <t>Germantown Middle</t>
  </si>
  <si>
    <t>Weathersby-Foster</t>
  </si>
  <si>
    <t>ribofadam2001@yahoo.com</t>
  </si>
  <si>
    <t>111 Sweetbriar Circle</t>
  </si>
  <si>
    <t>I hope to gain more self- confidence and self awareness. I would like to learn about careers and opportunities that can help me in the future. I want to be successful in my career and have people who support.</t>
  </si>
  <si>
    <t>I am learning more leadership skills and my grade are good.</t>
  </si>
  <si>
    <t xml:space="preserve"> I have straight A report card grades</t>
  </si>
  <si>
    <t>Hinds County School</t>
  </si>
  <si>
    <t>Siyanda</t>
  </si>
  <si>
    <t>McCoy</t>
  </si>
  <si>
    <t>siyandamccoy4@icloud.com</t>
  </si>
  <si>
    <t>laurel high school</t>
  </si>
  <si>
    <t>Reghonda</t>
  </si>
  <si>
    <t>reghondamccoy@icloud.com</t>
  </si>
  <si>
    <t>732 North 8th Avenue .</t>
  </si>
  <si>
    <t>Jones County</t>
  </si>
  <si>
    <t>I want to join to exceed my knowledge &amp; i hope i can gain more knowledge .</t>
  </si>
  <si>
    <t>Ms. Mapp/ Laurel High School</t>
  </si>
  <si>
    <t xml:space="preserve">Khaiden </t>
  </si>
  <si>
    <t xml:space="preserve">Barnes </t>
  </si>
  <si>
    <t xml:space="preserve">Robbie </t>
  </si>
  <si>
    <t xml:space="preserve">2 Ashland Ave </t>
  </si>
  <si>
    <t xml:space="preserve">As a black male, I look for every opportunity to learn and grow. I believe that this camp will provide me the opportunity to learn a lot of new things and expose me to great experiences. I also have a love for both math and science. Math is my favorite subject in school. Attending this camp will give me a lot to look forward to this summer because I haven't been able to do many things that I used to do because of Covid. </t>
  </si>
  <si>
    <t>Demeira</t>
  </si>
  <si>
    <t>Rigsby</t>
  </si>
  <si>
    <t>lameshia.wilder@mymerithealth.com</t>
  </si>
  <si>
    <t xml:space="preserve">Lameshia </t>
  </si>
  <si>
    <t xml:space="preserve">502 Fairway Cove </t>
  </si>
  <si>
    <t xml:space="preserve">I would like to learn how to be more expressive in my feelings and thoughts. </t>
  </si>
  <si>
    <t xml:space="preserve">I make good grades in school but I have not received many awards. I participate in school sports. I am a cheerleader and I ran track. I do competition dance at Dance Works Studio. On of my greatest accomplishments was when I went to New York and performed at the Apollo when I was 11 years old and won Child Star of Tomorrow. </t>
  </si>
  <si>
    <t xml:space="preserve">I want to be a part of this camp so that I can learn and be confident in who I am. </t>
  </si>
  <si>
    <t>Dalania</t>
  </si>
  <si>
    <t>Knight</t>
  </si>
  <si>
    <t xml:space="preserve">Hattiesburg High School </t>
  </si>
  <si>
    <t xml:space="preserve">Amber </t>
  </si>
  <si>
    <t>Baker</t>
  </si>
  <si>
    <t>abaker1983@yahoo.com</t>
  </si>
  <si>
    <t xml:space="preserve">268 west hills drive </t>
  </si>
  <si>
    <t>I want to attend to broaden my horizon and increase the skills that’s need to be successful. I have watch my mom struggle as a single parent and she has provided us with everything we need while still trying to obtain her education. I want to be able to be successful and make something of myself so I can make her proud.</t>
  </si>
  <si>
    <t xml:space="preserve">Leadership award in orchestra  Leadership awards in church functions </t>
  </si>
  <si>
    <t>Alevia</t>
  </si>
  <si>
    <t xml:space="preserve">Little </t>
  </si>
  <si>
    <t xml:space="preserve">Old town middle school </t>
  </si>
  <si>
    <t xml:space="preserve">Suleta </t>
  </si>
  <si>
    <t>ledalittle@yahoo.com</t>
  </si>
  <si>
    <t xml:space="preserve">6675 old canton rd </t>
  </si>
  <si>
    <t>Apt# 2022</t>
  </si>
  <si>
    <t xml:space="preserve">I want to improve grades and also get a high score on ACT so I can get into a great university </t>
  </si>
  <si>
    <t>I’m a great leader and I’m always encouraging my team mates to push through the hard times</t>
  </si>
  <si>
    <t xml:space="preserve">Ocean </t>
  </si>
  <si>
    <t>oceantsemail@gmail.com</t>
  </si>
  <si>
    <t>Bettie E. Woolfolk Middle School</t>
  </si>
  <si>
    <t>MASD School District (Yazoo City)</t>
  </si>
  <si>
    <t xml:space="preserve">Yasheika </t>
  </si>
  <si>
    <t>ytaylor82@outlook.com</t>
  </si>
  <si>
    <t xml:space="preserve">5533 Racetrack Road </t>
  </si>
  <si>
    <t xml:space="preserve">I would like to attend this camp in order to have a summer experience away from my home and to strengthen my social skills. I hope to gain new friendships, a sense of independence, and any new skills I may learn while there. </t>
  </si>
  <si>
    <t>*Inducted into the Junior National Beta Club (2019) * Big Wheelie annual skate show participant (2011-2019)</t>
  </si>
  <si>
    <t>Quinasia</t>
  </si>
  <si>
    <t>Boler</t>
  </si>
  <si>
    <t>qlboler2025@mpsdnow.org</t>
  </si>
  <si>
    <t>Magnolia Middle School</t>
  </si>
  <si>
    <t>Moss Point School District</t>
  </si>
  <si>
    <t>Ashly</t>
  </si>
  <si>
    <t>ashleymlee54@gmail.com</t>
  </si>
  <si>
    <t>4709 bush avenue</t>
  </si>
  <si>
    <t>Moss Point</t>
  </si>
  <si>
    <t>Jackson County</t>
  </si>
  <si>
    <t xml:space="preserve">As an African American young lady I would like to gain the confidence and experience needed. I would take this opportunity to not only prepare, but help me further my education to a professional and confident level. </t>
  </si>
  <si>
    <t xml:space="preserve">I have maintained "A" / "B" average. I have won student of the year. I am also currently in 5 place in a million word challenge. </t>
  </si>
  <si>
    <t>Cymone Bradford</t>
  </si>
  <si>
    <t>Jekhyla</t>
  </si>
  <si>
    <t>Miles</t>
  </si>
  <si>
    <t>khyla1031@icloud.com</t>
  </si>
  <si>
    <t>mleaw84@yahoo.com</t>
  </si>
  <si>
    <t>208 Winchester St.</t>
  </si>
  <si>
    <t>I would like to further my knowledge on an educational standpoint, and exceed my comfort zone to a larger social event outside of school. I'm also trying to get in the habit of trying new things or experiencing new things first hand .</t>
  </si>
  <si>
    <t xml:space="preserve">For my fifth grade graduation, I helped choreograph a dance for the girls. I was in the gifted program from second grade up until sixth grade but switched electives to play sports. I put forth my best effort in everything I do, and extra for things I have a passion for . </t>
  </si>
  <si>
    <t>It takes me some time to get comfortable in new environments but once I warm up, I get really talkative. I am into hands-on activities. I  am a very athletic individual so I have good stamina .</t>
  </si>
  <si>
    <t>Kendrick</t>
  </si>
  <si>
    <t>Cooley</t>
  </si>
  <si>
    <t>kendrickcooley28@gmail.com</t>
  </si>
  <si>
    <t>Lori</t>
  </si>
  <si>
    <t>loricooley11@gmail.com</t>
  </si>
  <si>
    <t>4543 Dr. Martin Luther King Drive</t>
  </si>
  <si>
    <t xml:space="preserve">AAYME is a camp for success . The AAYME is based on teens or students around my age , which gives me something in common with the people I may be attending the camp with . After all the students that I may be attending with will be African American . This gives me the ability to be around people that I can relate to . The experience that I gain from this camp will prepare me for the future , for things such as: interviews , tests , and things in things that I would like to be successful in .  </t>
  </si>
  <si>
    <t xml:space="preserve">I attend Moss Point Magnolia Middle school , where I am an honor student.  I play alto saxophone and piccolo in the Moss Point High School Band.  I was awarded and have maintained second chair as a 7th grade student with the high school band.   I have also received the following awards:  Student of the Month, Perfect Attendance, Citizenship Award,  and the second second highest I-Ready score in math, and Superintendent and Principal Scholar.  </t>
  </si>
  <si>
    <t xml:space="preserve">I really hope you have been moved with my application to allow me the opportunity to attend your camp.  I am eager to learn new skills to assist in my development into a productive citizen.  Being a young black male from an area that is infested with crime and drugs, I see that it takes focus and determination not to become a product of the environment around you.  I am raised by a single mother who is an educator.  She reminds me daily to always give my very best at all times.   I promised her that I will and continue to make her proud by giving my all to every endeavor before me.  With all of the events currently happening nationwide, I strive daily to not become a statistic or another death count number.  I am praying that your committee will consider giving me an opportunity to attend your camp . I appreciate any consideration available and thank you for taking the time out of your day to review my application.  </t>
  </si>
  <si>
    <t>Zariah</t>
  </si>
  <si>
    <t>Burl</t>
  </si>
  <si>
    <t>zariahburl06@gmail.com</t>
  </si>
  <si>
    <t>Adams-Williams</t>
  </si>
  <si>
    <t>blessedattorney@gmail.com</t>
  </si>
  <si>
    <t>2126 Pearman Road</t>
  </si>
  <si>
    <t>Boyle</t>
  </si>
  <si>
    <t xml:space="preserve">I truly would like to attend MSMS. I want to be successful in life. I know that requires going beyond the normal activities. I want to be challenged. </t>
  </si>
  <si>
    <t>Tiyanequa</t>
  </si>
  <si>
    <t>Richton Middle School</t>
  </si>
  <si>
    <t>1062 Whitfield Road Apt 208</t>
  </si>
  <si>
    <t xml:space="preserve">Richton </t>
  </si>
  <si>
    <t>serenity.sullivan@hpsdstudents.com</t>
  </si>
  <si>
    <t>NR Burger Midder School</t>
  </si>
  <si>
    <t>Lemon</t>
  </si>
  <si>
    <t>I would like to attend the AAYME Camp because it would be an amazing academic opportunity and social experience. I am particularly interested in Math and Science because I want to pursue a career in medicine when I'm older. I know that this experience will widen my knowledge of the sciences and help prepare me for the future I dream of. I hope to gain friendships with other students like me who share my interests. I also hope this experience will challenge me academically in ways I haven't been before. I'm eager to learn new things, build meaningful relationships, and have fun while doing it!</t>
  </si>
  <si>
    <t xml:space="preserve">National Junior Beta Club: 2016 - present Orchestra (Cello): 2016 - present (1st chair in 2020) Student Council Vice President: 2020 A/B Honor Roll MAAP Math Perfect Score (699): Last available test National American Miss Mississippi Preteen: 2019 - 2020 Varsity Soccer Team: 2019 - present Junior Varsity Track: 2019 - present  </t>
  </si>
  <si>
    <t xml:space="preserve">I am interested in Math and Science not only because I'm good at them but also because I know that people of color are underrepresented in those related professions. I feel like it is my responsibility for the next generation of leaders in medicine to look like me. </t>
  </si>
  <si>
    <t xml:space="preserve">Faith </t>
  </si>
  <si>
    <t xml:space="preserve">Malembeka </t>
  </si>
  <si>
    <t>001662024@jpsms.org</t>
  </si>
  <si>
    <t xml:space="preserve">Bailey Middle APAC School </t>
  </si>
  <si>
    <t xml:space="preserve">Jackson Public School District </t>
  </si>
  <si>
    <t>Precious/Fidelis</t>
  </si>
  <si>
    <t>Malembeka Jr.</t>
  </si>
  <si>
    <t>ptmalembeka@outlook.com</t>
  </si>
  <si>
    <t>1548 Fairwood Drive</t>
  </si>
  <si>
    <t xml:space="preserve">I would like to attend the MSMS A.A.Y.M.E. Camp to broaden my education and skills. I hope to gain knowledge of the high school  and college way of learning and have a better education from this experience. </t>
  </si>
  <si>
    <t>I have been awarded many first place awards for Science Fair and extremely high test scores on Achievement Tests since Kindergarten. I am also a golfer, who uses the core values of golfing that help in everyday life to be a honest and respectful person. I have received commendations in swimming and various clubs and organizations such as The Not Here Club, where I served as president (and other offices).</t>
  </si>
  <si>
    <t xml:space="preserve">I have been a mostly A student since beginning school, a furious reader, a lover of learning, and I’m always willing to accept the challenge to broaden my horizons. </t>
  </si>
  <si>
    <t>I learned about AAYME from a school science teacher, Mrs. Breckenridge, at Bailey APAC Middle School.</t>
  </si>
  <si>
    <t xml:space="preserve">Athenna </t>
  </si>
  <si>
    <t>Ahanonu</t>
  </si>
  <si>
    <t>aahanonu7@gmail.com</t>
  </si>
  <si>
    <t xml:space="preserve">Chukwuma </t>
  </si>
  <si>
    <t xml:space="preserve">Ahanonu </t>
  </si>
  <si>
    <t>ahanonucs@yahoo.com</t>
  </si>
  <si>
    <t xml:space="preserve">124 Country Club Dr </t>
  </si>
  <si>
    <t xml:space="preserve">Country Club Dr </t>
  </si>
  <si>
    <t xml:space="preserve">I would like to attend the AAYME Camp to further expand my knowledge on the various college and career opportunities. From my experience I hope to gain the self-awareness and academic enrichment that will better my academic skills. </t>
  </si>
  <si>
    <t xml:space="preserve">A few of my accomplishments include: making it on the superintendents list, and having excellent grades. </t>
  </si>
  <si>
    <t xml:space="preserve">I love to meet new people, I'm open to making new friends, I am an active participant at my church and my community. I love to help others and strive to make the people around me smile. </t>
  </si>
  <si>
    <t xml:space="preserve">Amirra </t>
  </si>
  <si>
    <t>aahanonu198@gmail.com</t>
  </si>
  <si>
    <t xml:space="preserve">124 country club drive </t>
  </si>
  <si>
    <t xml:space="preserve">I want to attend the AAYME Camp so that this camp helps me become more confident when I go to college. I would like to attend this camp so it can help me when I take the ACT or SAT. What I hope to gain from my experience is how to become more advanced in learning how to apply for colleges. </t>
  </si>
  <si>
    <t xml:space="preserve">I make excellent grades, I am on the superintendent list at my school. </t>
  </si>
  <si>
    <t>I am a friendly person, I participate with the youth at my church for volunteer works in the community. I sing in the choir and I attend sunday school, and church services.</t>
  </si>
  <si>
    <t>serenidy</t>
  </si>
  <si>
    <t>bronson</t>
  </si>
  <si>
    <t>serenidybronson@masd.k12.ms.us</t>
  </si>
  <si>
    <t>humphreys county high</t>
  </si>
  <si>
    <t>humphreys county</t>
  </si>
  <si>
    <t>danielle</t>
  </si>
  <si>
    <t>daniellebronson23@gmail.com</t>
  </si>
  <si>
    <t>117 cypress bend drive</t>
  </si>
  <si>
    <t>belzoni</t>
  </si>
  <si>
    <t>humphreys</t>
  </si>
  <si>
    <t>I want to attend this college to kind of get an experience of what actual college feels like .Also, I hope to learn many different things I do not already know and meet other people.</t>
  </si>
  <si>
    <t xml:space="preserve">I Have Been a A+ n B+ student my entire life. I have been apart of the Beta club for 5 consecutive years and have been a great roll model to my peers. I have received over 20 trophies and awards since I left Kindergarten and I was 1 of the 2 students to qualify for my school queen. </t>
  </si>
  <si>
    <t>Silvia Jones</t>
  </si>
  <si>
    <t>Hunley</t>
  </si>
  <si>
    <t>alexhunley2006@outlook.com</t>
  </si>
  <si>
    <t>Starkville Christian School</t>
  </si>
  <si>
    <t>Starkville, MS</t>
  </si>
  <si>
    <t>Lisa</t>
  </si>
  <si>
    <t>Gooden-Hunley</t>
  </si>
  <si>
    <t>lrgooden@gmail.com</t>
  </si>
  <si>
    <t>114 Dunlap Street</t>
  </si>
  <si>
    <t>While my parents have put a great emphasis on achieving a Christian education, my current School environment falls short of the diversity that I want to experience in order to succeed in life. I want to be around other African-American students that are bright and high-achieving. I want to learn from them and to share my gifts. I hope to leave with a community of friends and to be part of a network for future academic and professional development. (statement edited by)</t>
  </si>
  <si>
    <t>Alex is an excellent student who has earned all A's from kindergarten through 8th grade. Alex is a strong athlete not because of exceptional talent but because of hard work, practice, and true team spirit. Alex enjoys social media and has developed an international following. Alex is quite tech savvy however his current school does not have technology at all. So he will Revel in opportunities to learn and utilize technology in an academic setting. Alex has strong character but can be timid. He finds the current political climate exhausting and often avoids tough conversations.</t>
  </si>
  <si>
    <t>Alex is entering the 9th grade. He desires to be in a community of young people that may experience the world in similar ways as him. He is a Christian but he understands that the world is full of diversity and wonderful new experiences.</t>
  </si>
  <si>
    <t>For academic reference please contact SCS Principal, Mr. Randy Witbeck at 662-323-7453 or at scs95@hotmail.com.</t>
  </si>
  <si>
    <t xml:space="preserve">Jolandra </t>
  </si>
  <si>
    <t>Rosa Fort High</t>
  </si>
  <si>
    <t>Pennie</t>
  </si>
  <si>
    <t>Bedford</t>
  </si>
  <si>
    <t>penniebedford@gmail.com</t>
  </si>
  <si>
    <t>11608 Old Highway 61 S</t>
  </si>
  <si>
    <t xml:space="preserve">I want to attend AAYME Camp to expand occupational decisions. I hope to gain knowledge about more things I could possibly manor in, in college. </t>
  </si>
  <si>
    <t xml:space="preserve">Every year in school, except for maybe one, I was/am always on the honor roll list. In every sport I’ve played I was either the captain or co-captain.  When I was Kindergarten I was entered into PBS’ writers contest. In fifth grade I was the secretary on the student council. In seventh grade I was in the National Junior’s Honor society. In middle school I frequently came up with ideas and things that could be done for students to celebrate their success. Also if I knew of any problem amongst students I would always try and de-escalate situations to prevent suspension. </t>
  </si>
  <si>
    <t>ZiMya</t>
  </si>
  <si>
    <t>Journigan</t>
  </si>
  <si>
    <t>journiganamanda34@gmail.com</t>
  </si>
  <si>
    <t>yazoo county high school</t>
  </si>
  <si>
    <t>yazoo county</t>
  </si>
  <si>
    <t>AMANDA</t>
  </si>
  <si>
    <t>JOURNIGAN</t>
  </si>
  <si>
    <t>250 Blanden spur road</t>
  </si>
  <si>
    <t xml:space="preserve">vaughan </t>
  </si>
  <si>
    <t xml:space="preserve">yazoo </t>
  </si>
  <si>
    <t>I want to attend the AAYME Camp to have the opportunity to  learn , meet new people , and have fun while learning . I hope to gain more ways to comprehend new tasks, challenges, and leave with a purpose. My purpose is to be able to share the knowledge and skills I have learned with my peers and apply that same knowledge to my school work and carry it with me the rest of my life. Although, I have never attended a camp of this sort before, I would be more than grateful for the opportunity if chosen.</t>
  </si>
  <si>
    <t>LaChe</t>
  </si>
  <si>
    <t>lache.sykes@gmail.com</t>
  </si>
  <si>
    <t>1501 Mossline Dr</t>
  </si>
  <si>
    <t>Germany</t>
  </si>
  <si>
    <t xml:space="preserve">I want to gain more knowledge and skills in math. I also want to gain cooperative learning experiences.  It will be nice to be in an environment of girls who want to advance more in their academics and learn how to work successfully in groups. I also want to gain leadership experiences. </t>
  </si>
  <si>
    <t xml:space="preserve">I am currently on a 12th grade reading level. In my math, I'm currently considered being on the advanced level. I have been on honor roll all school year.   I am a hard worker and I strive to do my best. I also believe in helping others. If I can figure out a way to succeed,  I will always help the next person. </t>
  </si>
  <si>
    <t xml:space="preserve">Jimmy </t>
  </si>
  <si>
    <t xml:space="preserve">Frazier </t>
  </si>
  <si>
    <t>misskendra2u@aol.com</t>
  </si>
  <si>
    <t>3012 Ridgeland Drive</t>
  </si>
  <si>
    <t>I believe that this is a great opportunity to learn more about Math and Science in a different way.</t>
  </si>
  <si>
    <t>mrc100@students.rcsd.ms</t>
  </si>
  <si>
    <t>jmcannon01@aol.com</t>
  </si>
  <si>
    <t>422 Old Town Circle</t>
  </si>
  <si>
    <t>I would appreciate the opportunity to work and learn alongside other African American girls who love math and science.</t>
  </si>
  <si>
    <t>I am active in Beta Club and Band.  I was a member of my school's art club last year.  I also participated in the SEEK Engineering Program a few years ago through Jackson State University.</t>
  </si>
  <si>
    <t>My desire is to one day become an engineer; therefore, I believe this opportunity will allow me the chance to strengthen my skills toward attaining that goal.</t>
  </si>
  <si>
    <t>Bayou View Middle School</t>
  </si>
  <si>
    <t>Courtney</t>
  </si>
  <si>
    <t>39507-2356</t>
  </si>
  <si>
    <t xml:space="preserve">I am a 7th grade student who is interested in one day working in the science field. I was a member of my school's robotics program and I would one day like to be an engineer or a medical doctor. This camp will help me to hopefully explore careers and learn more about math and science. </t>
  </si>
  <si>
    <t xml:space="preserve">Honor Roll.  My robotics team, in the 4th grade was awarded on the state level based on the research we conducted for our STEM in medicine project. We won a bid to attend the national VEX IQ tournament that year. </t>
  </si>
  <si>
    <t>MItchell</t>
  </si>
  <si>
    <t>Reece</t>
  </si>
  <si>
    <t>43hollyridgeroad@gmail.com</t>
  </si>
  <si>
    <t>T. L. Weston Middle School</t>
  </si>
  <si>
    <t>peace32mind2000@yahoo.com</t>
  </si>
  <si>
    <t>1316 Goodrich Street</t>
  </si>
  <si>
    <t>I was excited when I learned of Mississippi School for Math and Science (MSMS) program called African American Youth of Mississippi Excelling (AAYME).  Recently, my mother and I have had conversations about my future college and university plans that centered around Video Game Design.  Allow me to note, currently I am aware that Georgia Institute of Technology (GA Tech) curriculum includes my interest.  Other topics that my mother and I have discussed include but are not limited to the following scholarship opportunities, ACT Test (summer 2021), social involvement (volunteer opportunities and social groups) as well as maintain my grades.  I know that my participation in the AAYME program will open doors and increase my knowledgeable in preparation of my long-term goals of video game design, and college life.</t>
  </si>
  <si>
    <t>Dr. Debra Dace</t>
  </si>
  <si>
    <t>Butts</t>
  </si>
  <si>
    <t>GPSD</t>
  </si>
  <si>
    <t>Kaisha</t>
  </si>
  <si>
    <t>kaisha.l.walker@gmail.com</t>
  </si>
  <si>
    <t>1160 S Beauchamp ave A21</t>
  </si>
  <si>
    <t>This would be a great opportunity for me to make friends. I hope to become independent, improve social skills, and hopefully get an idea on what I would like to do in life</t>
  </si>
  <si>
    <t>Donna Green</t>
  </si>
  <si>
    <t>Arianna</t>
  </si>
  <si>
    <t>Stanford</t>
  </si>
  <si>
    <t>arianna.stanford@gvillepublicschooldistrict.com</t>
  </si>
  <si>
    <t>T.L. Weston Middle School</t>
  </si>
  <si>
    <t>Latoya</t>
  </si>
  <si>
    <t>latoya83smith@yahoo.com</t>
  </si>
  <si>
    <t>1716 Causey Drive</t>
  </si>
  <si>
    <t>I want to attend this camp because it is a great step to opening many doors to my educational experiences. I attended the middle school camp there back in 2019 summer and really enjoyed it.  I hope to gain the best ways to achieve success, utilize resources, employ well defined objectives, and an attitude of empowerment.</t>
  </si>
  <si>
    <t>I am currently a member of my school T.L. Weston Beta Club, I am an honor student at my school, and I sing in my church choir.</t>
  </si>
  <si>
    <t>I did attend the MSMS Middle School Summer Camp in 2019 and wanted to attend a camp in 2020 but due to COVID I did not pursue the opportunity. So I am super excited when I saw the information for this camp. I love learning new things and ready to attend as soon as accepted.</t>
  </si>
  <si>
    <t>Dr. Dace (superintendent of school district) T.L. Weston Middle School</t>
  </si>
  <si>
    <t>I just wanted to let Shelia Westbrook know she did an outstanding job in helping with the process in 2019 for MSMS Middle School camp I attended.</t>
  </si>
  <si>
    <t>Peyton</t>
  </si>
  <si>
    <t xml:space="preserve">Mia </t>
  </si>
  <si>
    <t>miawill22@yahoo.com</t>
  </si>
  <si>
    <t>343 Mallory Dr.</t>
  </si>
  <si>
    <t xml:space="preserve">The reason I want to join the AAYME camp is because I would like to have more opportunities , I would like to see what new I will learn more and see if I can use it in my everyday life . </t>
  </si>
  <si>
    <t>Jahara</t>
  </si>
  <si>
    <t>Jahara.Daniels@gvillepublicschooldistrict.comkkk</t>
  </si>
  <si>
    <t xml:space="preserve">T.L.  Weston Middle School </t>
  </si>
  <si>
    <t>Weston</t>
  </si>
  <si>
    <t>John</t>
  </si>
  <si>
    <t>JohnDaniels@gmail.com</t>
  </si>
  <si>
    <t>567 Glad St.</t>
  </si>
  <si>
    <t>I heard it from the school/teacher.</t>
  </si>
  <si>
    <t>00123574@clevelandmssd.org</t>
  </si>
  <si>
    <t>1816 1/2 Southland Drive</t>
  </si>
  <si>
    <t>cleveland</t>
  </si>
  <si>
    <t>I want to gain self confidence, take on challenges, and meet positive role models.</t>
  </si>
  <si>
    <t xml:space="preserve">I have always been on the honor roll. I started memorizing speeches at the age of 3. By the age of 13 I was able to memorize the whole Dr. Martin Luther King Jr. ‘I Have A Dream Speech’. </t>
  </si>
  <si>
    <t>Counselor Brown</t>
  </si>
  <si>
    <t>Ward</t>
  </si>
  <si>
    <t xml:space="preserve">Laurel City School </t>
  </si>
  <si>
    <t>tny_pw@yahoo.com</t>
  </si>
  <si>
    <t xml:space="preserve">I want to attend this camp in hopes of learning and growing as an individual. I hope to gain leadership skills and become more aware opportunities career choices, and college choices </t>
  </si>
  <si>
    <t>Jaida</t>
  </si>
  <si>
    <t>morganm3m@yahoo.com</t>
  </si>
  <si>
    <t>119 county road 1840</t>
  </si>
  <si>
    <t>Pachuta</t>
  </si>
  <si>
    <t>I would like to attend the camp to gain more self confidence and leadership skills. I would also like explore my options as an individual for career choice in my future and how I can prepare myself to reach those goals.</t>
  </si>
  <si>
    <t>I'm active girl scout member, active color guard, and member of Jr. Beta Club. I enjoy sewing in my free time..</t>
  </si>
  <si>
    <t xml:space="preserve">Terrance </t>
  </si>
  <si>
    <t>Mixon</t>
  </si>
  <si>
    <t>T L Weston</t>
  </si>
  <si>
    <t xml:space="preserve">Greenville Public </t>
  </si>
  <si>
    <t>LaKendra</t>
  </si>
  <si>
    <t>lakendraevans82@yahoo.com</t>
  </si>
  <si>
    <t xml:space="preserve">1659 Pete Street </t>
  </si>
  <si>
    <t xml:space="preserve"> I want to attend this camp to strengthen my Math and Science skills of learning.</t>
  </si>
  <si>
    <t>Eva Butler</t>
  </si>
  <si>
    <t>Sumrall</t>
  </si>
  <si>
    <t>Wayne central</t>
  </si>
  <si>
    <t>Wayne county</t>
  </si>
  <si>
    <t>Maltina</t>
  </si>
  <si>
    <t>sumrallmaltina43@gmail.com</t>
  </si>
  <si>
    <t>21 cemetery dr</t>
  </si>
  <si>
    <t>Waynesboro</t>
  </si>
  <si>
    <t>To learn more knowledge, and to help me better prepare for college</t>
  </si>
  <si>
    <t>Camiyah</t>
  </si>
  <si>
    <t>Epps</t>
  </si>
  <si>
    <t>berrycamiyah@gmail.com</t>
  </si>
  <si>
    <t>Holmes County Central High</t>
  </si>
  <si>
    <t>Alexandra</t>
  </si>
  <si>
    <t>alexandra.e.epps@gmail.com</t>
  </si>
  <si>
    <t>158 Johnson Lane</t>
  </si>
  <si>
    <t xml:space="preserve">Pickens </t>
  </si>
  <si>
    <t>I want to attend AAYME Camp to enhance my academic level and to experience new opportunities outside of my environment for future endeavors.</t>
  </si>
  <si>
    <t xml:space="preserve">Member of the Junior Beta Club Member of the PEARLS organization  A Honor Student </t>
  </si>
  <si>
    <t>Attending this camp will be such an privilege and outstanding opportunity.</t>
  </si>
  <si>
    <t>Ms. Wendolyn Martin</t>
  </si>
  <si>
    <t xml:space="preserve">Camiyah </t>
  </si>
  <si>
    <t>I want to attend AAYME camp to enhance my academic level. Attending this camp will give me and opportunity to experience great things outside of my environment.</t>
  </si>
  <si>
    <t xml:space="preserve">Member of Junior Beta Club Member of PEARLS organization </t>
  </si>
  <si>
    <t>The opportunity to attend this camp will be a great privilege.</t>
  </si>
  <si>
    <t xml:space="preserve">Erianna </t>
  </si>
  <si>
    <t>sekethacobbins@yahoo.com</t>
  </si>
  <si>
    <t>Rosa Scott</t>
  </si>
  <si>
    <t>MCSD</t>
  </si>
  <si>
    <t>eric</t>
  </si>
  <si>
    <t>458 fairfield drive</t>
  </si>
  <si>
    <t>madison</t>
  </si>
  <si>
    <t>My desire is to learn more about the opportunities to help enhance me and my potential to be continue to be an even better student,</t>
  </si>
  <si>
    <t>Currently, I was received overall Best Cadent for JROTC in my grade level. I</t>
  </si>
  <si>
    <t>Isaiah</t>
  </si>
  <si>
    <t xml:space="preserve">S.V. Marshall </t>
  </si>
  <si>
    <t xml:space="preserve">Whitney </t>
  </si>
  <si>
    <t>jones_dwhitney21@yahoo.com</t>
  </si>
  <si>
    <t xml:space="preserve">1186 Ebenezer Pickens rd </t>
  </si>
  <si>
    <t xml:space="preserve">Knowledge </t>
  </si>
  <si>
    <t>Cailynn</t>
  </si>
  <si>
    <t>cailynn04@icloud.com</t>
  </si>
  <si>
    <t>Carver Middle</t>
  </si>
  <si>
    <t>Coralisa</t>
  </si>
  <si>
    <t>coralisaw1@aol.com</t>
  </si>
  <si>
    <t>110 Mahaffey Cove</t>
  </si>
  <si>
    <t xml:space="preserve">Raymond </t>
  </si>
  <si>
    <t xml:space="preserve">I would love to attend this program because I love math and I’m gaining a love for science as I get older. I think this program will show me different things and help me in picking my college of choice and give me information to help me finish my middle and high school years </t>
  </si>
  <si>
    <t>5th grade valedictorian, 6th grade principals list, highest average in 6th grade, only student to receive principals list in the first semester of 7th grade</t>
  </si>
  <si>
    <t xml:space="preserve">DeAndria Sylvester </t>
  </si>
  <si>
    <t>Camaiya</t>
  </si>
  <si>
    <t>Clinton Jr High</t>
  </si>
  <si>
    <t>LaTonya</t>
  </si>
  <si>
    <t>Fulks</t>
  </si>
  <si>
    <t>missontime123@gmail.com</t>
  </si>
  <si>
    <t xml:space="preserve">50 Lakeview Drive </t>
  </si>
  <si>
    <t>Apt206</t>
  </si>
  <si>
    <t xml:space="preserve">To meet to gain more knowledge in math and science. Also being able to work with a group of young ppl from all different places to see their outlook and perspective on things. </t>
  </si>
  <si>
    <t>Layla</t>
  </si>
  <si>
    <t>LColeman@nmsd.us</t>
  </si>
  <si>
    <t>Newton County Middle School</t>
  </si>
  <si>
    <t>Newton County</t>
  </si>
  <si>
    <t>Leroy</t>
  </si>
  <si>
    <t>991 Glenn Road</t>
  </si>
  <si>
    <t>Decatur</t>
  </si>
  <si>
    <t xml:space="preserve">Growing up in rural Mississippi, I understand that I have very limited opportunities for exposure to future educational and career opportunities. Programs such as this is extremely important. I'm looking forward to learning about various college and career opportunities, as well as meeting new people. </t>
  </si>
  <si>
    <t xml:space="preserve">I received the "Super Cougar" award meaning I got all A's from Kindergarten through Sixth grades. I received the "Top Reader" award each year for my grade level First through Sixth grades. I also was rewarded for having the highest scores on my state standardized tests in Third through Sixth grades. I have scored the maximum / perfect score in Reading and the maximum / perfect score in Math twice.   </t>
  </si>
  <si>
    <t>I am a member of Beta Club, Alpha (Talented &amp; Gifted), school choir, and band member. I am also an active member of local Girl Scouts and 4-H.</t>
  </si>
  <si>
    <t xml:space="preserve">Thank You in advance for this opportunity.  </t>
  </si>
  <si>
    <t>Jennings</t>
  </si>
  <si>
    <t>djennings0512@gmail.com</t>
  </si>
  <si>
    <t>Holmes County Central Highschool</t>
  </si>
  <si>
    <t>Holmes County Consolidated School district</t>
  </si>
  <si>
    <t>Keshia</t>
  </si>
  <si>
    <t>keshiajennings88@gmail.com</t>
  </si>
  <si>
    <t>27055 highway 12</t>
  </si>
  <si>
    <t>lexington</t>
  </si>
  <si>
    <t>HOLMES</t>
  </si>
  <si>
    <t>I want to attend the AAYME Camp due to the fact that this is what I enjoy doing outside of basketball.</t>
  </si>
  <si>
    <t>Ms.Jenkins Holmes County Central High</t>
  </si>
  <si>
    <t>I plan to be attending the camp and learn a lot this summer.</t>
  </si>
  <si>
    <t>Eboni</t>
  </si>
  <si>
    <t>mckinneyjanay@yahoo.com</t>
  </si>
  <si>
    <t>Holmes county Central High Schoo</t>
  </si>
  <si>
    <t xml:space="preserve">Wilma </t>
  </si>
  <si>
    <t>ebonimckinney@yahoo.com</t>
  </si>
  <si>
    <t>980 Floyd Rd</t>
  </si>
  <si>
    <t xml:space="preserve">Goodman </t>
  </si>
  <si>
    <t>I would like to excel in my education. I hope to gain information that will help assist me with my future endeavors.</t>
  </si>
  <si>
    <t>Janae</t>
  </si>
  <si>
    <t>Newton County High School</t>
  </si>
  <si>
    <t>991 GLENN RD</t>
  </si>
  <si>
    <t>DECATUR</t>
  </si>
  <si>
    <t>39327-8951</t>
  </si>
  <si>
    <t>I hope to gain knowledge of various future career opportunities and build personal and professional skills that will help facilitate my future success . Growing up in rural Mississippi, I understand that I have very limited opportunities for exposure to future educational and career opportunities. Programs such as this are extremely important.</t>
  </si>
  <si>
    <t>I was an honor roll student throughout elementary and middle school. Based on my state test scores, I qualified to take the ACT in the 7th grade. I also qualified for and took advance English in the 9th grade.</t>
  </si>
  <si>
    <t xml:space="preserve">I was a Beta Club member in elementary and middle school. I am a member of Newton County High School's choir, band, and chorus ensemble. I am an active member of our local Girl Scouts and 4-H. </t>
  </si>
  <si>
    <t>clarkerina11@icloud.com</t>
  </si>
  <si>
    <t>O'Bannon</t>
  </si>
  <si>
    <t>Westernline</t>
  </si>
  <si>
    <t>amyc106@hotmail.com</t>
  </si>
  <si>
    <t>861 Ingram Circle</t>
  </si>
  <si>
    <t xml:space="preserve">To learn test taking strategies. To socialize more with my peers because I have social anxiety.  </t>
  </si>
  <si>
    <t>Leaks County High School</t>
  </si>
  <si>
    <t>Nikki</t>
  </si>
  <si>
    <t>Eubanks</t>
  </si>
  <si>
    <t>nicoleeubanks88@gmail.com</t>
  </si>
  <si>
    <t xml:space="preserve">656 Patch Ealy Rd </t>
  </si>
  <si>
    <t>My name is Constance Brown, and I am currently a student in 7th grade at Leake County High School. I would love to attend this camp so that I can learn more skills and gain more knowledge. I hope to gain more skills that would help me later on in life.</t>
  </si>
  <si>
    <t>I've had many accomplishments in my lifetime such as being in the Beta Club. This is a club that promotes the ideals of academic achievement, character, leadership, and service. I first joined this club when I was in the 4th grade, and by 6th grade I was the president. In this club we learned how to care for the community, and be respectful to others. We also did service projects in which we provided for the community, an example of this is when we donated $500.00 to the Blair E. Batson Hospital! We donated this money to help breast cancer patients in need. I've been on honors list since first grade, and trust me I don't plan on leaving it!</t>
  </si>
  <si>
    <t>I've gotten many awards since I've been enrolled in school! I have 3 Citizenship awards, which are for outstanding character! I have gotten 7 Certificates of Excellence! I also have 3 certificates for being on Superintendent's List, and 2 certificates for being on Principal's List. For the Jr. Beta Club, I've gotten 5 certificates. For science, I have gotten one medallion. In math, I've received 2 awards (One medallion and one certificate). For reading, I have received 2 medallions! I've also gotten 3 medallions for language arts! For social studies, I've gotten 2 medallions! Unlike others students, ever since I was little I would love to go to school! I also love to read and write because reading takes you into a whole different state of mind!</t>
  </si>
  <si>
    <t>Mr.Parker/Leake County High School</t>
  </si>
  <si>
    <t>Omulo</t>
  </si>
  <si>
    <t>dorianevans23@outlook.com</t>
  </si>
  <si>
    <t>Biloxi Junior Highschool</t>
  </si>
  <si>
    <t>Dorian</t>
  </si>
  <si>
    <t xml:space="preserve">1955 popps ferry road apt L2063 </t>
  </si>
  <si>
    <t>I plan to focus on a career that is enriched in mathematics and science. I would love the opportunity to enhance my skills as well as meet other like minded students in order to foster life long friendships. I will also like to experience time away from home.</t>
  </si>
  <si>
    <t xml:space="preserve">I'm  a member of the national honor society. I'm also a member of the year book club. </t>
  </si>
  <si>
    <t>Na</t>
  </si>
  <si>
    <t>Tyson</t>
  </si>
  <si>
    <t>Phinisey</t>
  </si>
  <si>
    <t>phiniseyty@gmail.com</t>
  </si>
  <si>
    <t>tiffany</t>
  </si>
  <si>
    <t>phinisey</t>
  </si>
  <si>
    <t>tphinisey@gmail.com</t>
  </si>
  <si>
    <t>700 BEN CHRISTOPHER RD</t>
  </si>
  <si>
    <t xml:space="preserve">In years past, I have attended other camps hosted during the summer by the Mississippi School for Mathematics and Science.  I have enjoyed each opportunity to be a part of the experience.  Therefore, when I received word that the school was hosting a camp strictly for African-Americans, I was overjoyed.  Although my school is pretty diverse in ethnic backgrounds, my classes are predominantly white. Oftentimes, there is a type of isolation that I feel in class being one of only a couple of minority students.    Having an opportunity to meet other students who are African-American and excel in the classroom is the ultimate gain from this experience.  I know that I will also gain a ton of knowledge about college, STEM, and other areas that will help me in my future.  However, from this experience, I hope to gain camaraderie with students around the state that are like me. </t>
  </si>
  <si>
    <t xml:space="preserve">New Hope Ensemble Section Leader New Hope Drumline Member New Hope Cross Country Team Member New Hope Tennis Team Member Beta Club Member Missionary Union Baptist Church Youth Choir Member Honor Roll (Superintendent's List) </t>
  </si>
  <si>
    <t>I am extremely hardworking, knowledgeable, and willing to learn.  I also work for grandfather as his assistant for his personal training business and my mother with her small business ventures.  I think that makes me an entrepreneur because I also aspire to have businesses of my own. Currently, I am waiting to hear whether I was accepted into the Lowndes Young Leaders Chapter through the Columbus Chamber of Commerce.</t>
  </si>
  <si>
    <t>New Hope High School - Mrs. Box</t>
  </si>
  <si>
    <t>Nigel</t>
  </si>
  <si>
    <t>Kincaid</t>
  </si>
  <si>
    <t>nigelkincaid@leakesd.net</t>
  </si>
  <si>
    <t>Timecah</t>
  </si>
  <si>
    <t>Wilder</t>
  </si>
  <si>
    <t>lyshad2000@yahoo.com</t>
  </si>
  <si>
    <t>520 Old Walnut Grove Rd</t>
  </si>
  <si>
    <t>P. O Box 156</t>
  </si>
  <si>
    <t xml:space="preserve">Walnut Grove </t>
  </si>
  <si>
    <t>I want to attend MSMS A.A.Y.M.E because I want to have a lot of career and college opportunities. It can  also help me be able to build more skills and academics. It can help me become more competitive that can help me get a scholarship. It can make me aware of  self-awareness. Therefore it can help me be more successful in the future in the classroom or at home. It can help me be more social, leadership, and being professional. I can gain more experience and knowledge in new classes. I can gain more experience in camps and in training. It can help in enrichment activities. Also it can help me to have a more creative mind set. I can accomplish more things and gain more knowledge in different classes that I have never taken before.</t>
  </si>
  <si>
    <t xml:space="preserve">Mr Parker </t>
  </si>
  <si>
    <t xml:space="preserve">SHIRON </t>
  </si>
  <si>
    <t>H CCHS</t>
  </si>
  <si>
    <t>Sandra D</t>
  </si>
  <si>
    <t>sandrayoung1260@gmail.com</t>
  </si>
  <si>
    <t>15975martin Luther king dr</t>
  </si>
  <si>
    <t xml:space="preserve">Tchula </t>
  </si>
  <si>
    <t>Gain leadership skills l will like to interact with my supervisors and peers to see and learn different things I hope so</t>
  </si>
  <si>
    <t xml:space="preserve">Mrs Clark </t>
  </si>
  <si>
    <t xml:space="preserve">Charles </t>
  </si>
  <si>
    <t>callen@spring-initiative.org</t>
  </si>
  <si>
    <t>WA Higgins</t>
  </si>
  <si>
    <t>Nicki</t>
  </si>
  <si>
    <t>justmarried2002_2005@yahoo.com</t>
  </si>
  <si>
    <t>444 Page Ave</t>
  </si>
  <si>
    <t>I wanna attend this camp so that I can make my mom and dad proud.I will be so excited to attend this camp and meet new people and maybe make new friends. The place and environment I live in not many people get opportunities to make something out of there selves in stead of being out on the streets gang banging and fighting for no reason. And with me staying out of the way and not getting involved in violence is hard because people will run up on you and try and hurt you for no reason. And I will love to visit a different school instead of places in my home town.</t>
  </si>
  <si>
    <t>5th grade-Principal's List 6th Grade-Principal's List 7th Grade-Honor Roll</t>
  </si>
  <si>
    <t>You can also contact my After-School teacher Matt Sutton at 217-377-5457 or Matt@spring-initiative.org</t>
  </si>
  <si>
    <t>Spring Initiative</t>
  </si>
  <si>
    <t>Hampton</t>
  </si>
  <si>
    <t>athomashampton@gmail.com</t>
  </si>
  <si>
    <t>Olive Branch High Scool</t>
  </si>
  <si>
    <t>10027 Victor Drive South</t>
  </si>
  <si>
    <t xml:space="preserve">I want to join AAYME CAMP because I want to develop my leadership skills and I would also like to enhance my education and become better prepared for the college experience that provides an opportunity to become a success, both personally and professional in my field of choice </t>
  </si>
  <si>
    <t xml:space="preserve">National Junior Honor Society OBHS Connect Honor Roll (All Middle School and Freshman) </t>
  </si>
  <si>
    <t>My hobbies include playing AAU basketball and listening to music in my spare time.</t>
  </si>
  <si>
    <t xml:space="preserve">Ms. Gwenda Whitfield </t>
  </si>
  <si>
    <t>I am looking forward to the challenge.</t>
  </si>
  <si>
    <t>Carl.shontel@gmail.com</t>
  </si>
  <si>
    <t>Carl</t>
  </si>
  <si>
    <t>carl.pierce@gmail.com</t>
  </si>
  <si>
    <t>91 Colby Ln</t>
  </si>
  <si>
    <t>Lownes</t>
  </si>
  <si>
    <t>How to cooperate with others, gain leadership skills, absorb as much knowledge as possible, and choose a better career path.</t>
  </si>
  <si>
    <t xml:space="preserve">I was in Spirit from 2nd thru 6th grade. Throughout my school year to now, I have always earned the highest average in Math and reading. I have had perfect attendance all the way through 6th grade. And that was because I got sick in 7th grade. </t>
  </si>
  <si>
    <t>Living in Columbus MS my entire life has had me striving to be the best I can be so that I could have a chance to end my high school years as a MSMS student.</t>
  </si>
  <si>
    <t>Wallace</t>
  </si>
  <si>
    <t>mellaniwallace@gmail.com</t>
  </si>
  <si>
    <t>Bolton Edwards Middle School</t>
  </si>
  <si>
    <t>Kim /Melllani</t>
  </si>
  <si>
    <t>5749 Raymond-Bolton Rd</t>
  </si>
  <si>
    <t>Bolton</t>
  </si>
  <si>
    <t>To gain more knowledge in the math and science field and to explore my options. I also want to experience more potential opportunities in the field that I am interested in.</t>
  </si>
  <si>
    <t>Principals List, Honor Roll, Perfect Attendance, Proficient/Advance in MAAP testing</t>
  </si>
  <si>
    <t xml:space="preserve">I have won 1st place in oratorical speaking 4 years in the Hinds County Congress of Christian Education at local and state levels. </t>
  </si>
  <si>
    <t>Cooper</t>
  </si>
  <si>
    <t>tscooper320@gmail.com</t>
  </si>
  <si>
    <t>Colmer Middle School</t>
  </si>
  <si>
    <t>Pascagoula-Gautier School District</t>
  </si>
  <si>
    <t>tcooper@pgsd.ms</t>
  </si>
  <si>
    <t>5000 Dr Martin Luther King Blvd</t>
  </si>
  <si>
    <t xml:space="preserve">Moss Point </t>
  </si>
  <si>
    <t xml:space="preserve">I would like to attend the camp in order to gain exposure into various college and career opportunities. </t>
  </si>
  <si>
    <t>Honor Roll Scholar Throughout my School Career National Science Fair Award Robotics Award</t>
  </si>
  <si>
    <t>Math and Science are my areas of interest. I want to explore fields of study in these subject areas.</t>
  </si>
  <si>
    <t xml:space="preserve">K'Mari </t>
  </si>
  <si>
    <t xml:space="preserve">Hudson </t>
  </si>
  <si>
    <t>kmarihudson6@gmail.com</t>
  </si>
  <si>
    <t>Leake County High School</t>
  </si>
  <si>
    <t xml:space="preserve">Leake County school district </t>
  </si>
  <si>
    <t xml:space="preserve">Beverly </t>
  </si>
  <si>
    <t xml:space="preserve">Rushing </t>
  </si>
  <si>
    <t>beverlyrushing566@yahoo.com</t>
  </si>
  <si>
    <t xml:space="preserve">162 peoples road </t>
  </si>
  <si>
    <t xml:space="preserve">I want to attend this camp because I will have a lot of opportunities to join different colleges.  I will learn many different skills and academics. I will enjoy learning about the different things to explore in this enrichment camp.  I also hope to gain more knowledge about the different subjects they have like chemistry, biology, algebra, and more school subjects. It can help be more competitive for scholarships. I can build self confidence for myself and believe in myself so that I can do good in many classes. I  will expose myself to  many different universities/colleges that I will like, and probably get a full scholarship to different colleges/universities.  It can help me gain more leadership, social skills, and people skills.  It is a great opportunity to explore this summer camp, and maintain the classes like I do at my school. </t>
  </si>
  <si>
    <t xml:space="preserve">I was on the principal's list multiple times, and also I was on the superintendent list before. I also was a BETA student and went to places and served my community hours. </t>
  </si>
  <si>
    <t xml:space="preserve">Mr. Gregory Parker </t>
  </si>
  <si>
    <t>Brianna</t>
  </si>
  <si>
    <t>Ewing</t>
  </si>
  <si>
    <t>ireneewing9@gmail.com</t>
  </si>
  <si>
    <t>Belle Shivers</t>
  </si>
  <si>
    <t>Irene</t>
  </si>
  <si>
    <t>104 Gordon dr</t>
  </si>
  <si>
    <t>A learning environment that excells my  capabilities into a higher learning approach. I'm trying to defy the odds of having Covid twice and being pushed to do the best I can.</t>
  </si>
  <si>
    <t>Science award</t>
  </si>
  <si>
    <t>Hard working and willing to learn new strategies to helpyself and others.</t>
  </si>
  <si>
    <t>Rush</t>
  </si>
  <si>
    <t>danarush77@icloud.com</t>
  </si>
  <si>
    <t>1113 West Zion Rd</t>
  </si>
  <si>
    <t xml:space="preserve">Collinsville </t>
  </si>
  <si>
    <t>To help me gain more self esteem and knowledge so that I can go out and be a leader for my school and community. I want to do something different and educational this summer to improve on what I already know and learn new things</t>
  </si>
  <si>
    <t>1st place in Creative Writing (6th grade) BETA- 3rd place Public Speaking ELA Math &amp; Writing Award 1st place BETA Quiz Bowl</t>
  </si>
  <si>
    <t xml:space="preserve">Talayasia </t>
  </si>
  <si>
    <t>Ealy</t>
  </si>
  <si>
    <t>talayasiaealy@leakesd.net</t>
  </si>
  <si>
    <t>Janessa</t>
  </si>
  <si>
    <t>janessagriffin30@gmail.com</t>
  </si>
  <si>
    <t>1556 Smith Rd.</t>
  </si>
  <si>
    <t>Walnut Grove</t>
  </si>
  <si>
    <t>I would like to attend the AAYME Camp because it will give me the opportunity to learn new things. It would also provide me with personal and academic skills that will be beneficial to my growth and development. If given the opportunity, I hope to gain knowledge and skills that will assist me with my academic studies as well as throughout my daily life.</t>
  </si>
  <si>
    <t xml:space="preserve">I have maintained superintendent's list or principal's list throughout the year. I currently have all A's starting at grade 95 and above. I have been an active member of Beta club in my previous years. We didn't have a club this year due to the pandemic. </t>
  </si>
  <si>
    <t xml:space="preserve">I plan to join several clubs that I've heard about if our school sponsors them in the upcoming school year. I am a fast learner and I am just as eager to increase my academic potential.  </t>
  </si>
  <si>
    <t xml:space="preserve">Mr. Gregory Parker-Leake County High School </t>
  </si>
  <si>
    <t>Indya</t>
  </si>
  <si>
    <t>Triplett</t>
  </si>
  <si>
    <t>Moss Point High School</t>
  </si>
  <si>
    <t>nadialeggins@gmail.com</t>
  </si>
  <si>
    <t>4518 Atchison Street</t>
  </si>
  <si>
    <t>I would like to attend the camp to learn beyond my current academics. I also think it will provide exposure to things and people that I can't get in my town. I hope to learn new things and gain knowledge that will help me get in college.</t>
  </si>
  <si>
    <t>I'm active in tennis, weight lifting and girls leadership club.</t>
  </si>
  <si>
    <t>Camps such as this is not offered in my area. This camp will help me to get better with my academics. It will also motivate me to stay focus and experience something different this summer.</t>
  </si>
  <si>
    <t>Attending the camp will help me with my academics. I want to learn more about science and math.</t>
  </si>
  <si>
    <t>I'm passionate about football, science and building things. I won awards in football and science fair.</t>
  </si>
  <si>
    <t xml:space="preserve">Tyneria </t>
  </si>
  <si>
    <t xml:space="preserve"> Hunt </t>
  </si>
  <si>
    <t>Tyneriahunt52@gmail.com</t>
  </si>
  <si>
    <t xml:space="preserve"> Leake county High school</t>
  </si>
  <si>
    <t xml:space="preserve"> Leake county</t>
  </si>
  <si>
    <t xml:space="preserve">Dianne </t>
  </si>
  <si>
    <t xml:space="preserve"> Hunt</t>
  </si>
  <si>
    <t>Diannehunt86@gmail.com</t>
  </si>
  <si>
    <t xml:space="preserve"> 575 truelight road</t>
  </si>
  <si>
    <t xml:space="preserve"> Walnut Grove</t>
  </si>
  <si>
    <t xml:space="preserve"> I want to attend here because I have full potential to help others. I have the energy. I have  really good goals in life. I want a business and go to medical school, new skills to develop and I want to accomplish them by coming to your camp. I have already planned things ahead for a better life and everything I want to do. I am intelligent and looking forward to this to have opportunities. This could really help me out in becoming more and believing I can do it. I want to become successful and do everything I can to do it and the extra help I need. I can achieve things and become more and do more.  </t>
  </si>
  <si>
    <t xml:space="preserve"> I can dance and play softball and basketball.</t>
  </si>
  <si>
    <t xml:space="preserve"> Mr. Parker, Leake County High School</t>
  </si>
  <si>
    <t>Long</t>
  </si>
  <si>
    <t xml:space="preserve">Northwest Rankin </t>
  </si>
  <si>
    <t xml:space="preserve">Nawassie </t>
  </si>
  <si>
    <t>nawassie@yahoo.com</t>
  </si>
  <si>
    <t xml:space="preserve">423 Abbey Woods </t>
  </si>
  <si>
    <t xml:space="preserve">To build and enhance self-awareness and confidence. To build personal and professional skills. I would like to improve in the math and science area.  To expose myself to college and career opportunities, and to increase my test-taking skills to be better prepared to excel on the SAT and ACT.   </t>
  </si>
  <si>
    <t xml:space="preserve">Josalyn </t>
  </si>
  <si>
    <t xml:space="preserve">Ulmer </t>
  </si>
  <si>
    <t>markeesa1@gmail.com</t>
  </si>
  <si>
    <t xml:space="preserve">Markeesa </t>
  </si>
  <si>
    <t>923 S. 16th Ave.</t>
  </si>
  <si>
    <t>I want to attend the camp to gain knowledge of the things I don't know and more knowledge about the things I do.</t>
  </si>
  <si>
    <t>Madyson</t>
  </si>
  <si>
    <t>mmcgee855@gmail.com</t>
  </si>
  <si>
    <t>Pelahatchie High School</t>
  </si>
  <si>
    <t xml:space="preserve">Kewanza </t>
  </si>
  <si>
    <t>kewanzawilliams@gmail.com</t>
  </si>
  <si>
    <t>129 Mandy Drive</t>
  </si>
  <si>
    <t xml:space="preserve">Whenever people in my family graduate from college, my granny would give them a copy of the book "Oh The Places You’ll Go" as a gift. In each one, my granny would write a personalized message to the graduate and end the message with "The sky’s the limit. I pray you travel many places in life and achieve all of your dreams." While I am not graduating from high school or college just yet, I do see me attending the Mississippi School for Mathematics and Science African-American Youth of Mississippi Excelling Program as a step in the right direction for helping me achieve my dreams.  Whenever one goes to a new place, they are able to meet new people, have a new and different experience, and learn something new.  I see the MSMS AAYME Program as an opportunity for me to experience new people, places, and things.  By meeting new people, the program will  help by providing me with access to various individuals from all walks of life who attended the Mississippi school for mathematics and science and are now successful in a variety of careers.  By being able to network with not only successful Black professionals from Mississippi but also connect with like-minded, success driven teens from the state, I will expand my network of individuals who will not only inspire but encourage me to reach my goals in life and achieve my dreams.  By having new experiences through the development I will gain, I will be able to find out new things about my social and leadership abilities that will help me in years to come. Additionally, by learning something new, I will be able to reach my full potential to achieve all of my goals in life by being exposed to skills and techniques that will help me master the ACT and handle various situations I will encounter in high school and beyond. I believe the MSMS AAYME program will be a new place that will provide me with the new experiences I will need  to reach my fullest potential in life.    In conclusion, I see the MSMS AAYME program as an opportunity for me to have new and exciting experiences in life and know that his is something my granny, who is no longer with me on Earth, would want me have. I know though going new places and experiencing new things, I will be able to reach my fullest potential in life.  I see this program as one of the places that will help me gain some of the skills and development I will need in life.   </t>
  </si>
  <si>
    <t xml:space="preserve">1. October 2020 9th Grade Student of the Month 2. National Beta Club 2020 Inductee and Member of Pelahatchie Beta Club 3. English and Creative Writing Pelahatchie High Representative for 2021 Mississippi State Beta Club 4. 2021 Oral Communication Class Award 5. 2021 Nutrition and Wellness Class Award 6. 2021 A&amp;B 9th Grade Honor Roll 7. 2019 and 2020 A&amp;B Honor Roll (8th and 9th grade) 8. Pelahatchie Girl's Basketball Team Manager      </t>
  </si>
  <si>
    <t>This past year has been very challenging for me. Due to the COVID-19 pandemic, I lost not only my grandfather but also my mother in the span of a week.  This has been very difficult for me but with God’s help and my remaining family members and my friends, I have and know I will be able to continue to thrive and reach my goals in life.  I know that this is what my mother, grandfather, and granny would want for me - to continue to reach for the stars and go places that will help me achieve my dreams in life. I see this program as a great opportunity for me to do so.</t>
  </si>
  <si>
    <t xml:space="preserve">Thank you for the opportunity to apply to this program. </t>
  </si>
  <si>
    <t>Quintin</t>
  </si>
  <si>
    <t xml:space="preserve">William Colmer Middle School </t>
  </si>
  <si>
    <t>Sanzettra</t>
  </si>
  <si>
    <t>Biel</t>
  </si>
  <si>
    <t>sbiel@pgsd.ms</t>
  </si>
  <si>
    <t>2613 Gina St</t>
  </si>
  <si>
    <t>PASCAGOULA</t>
  </si>
  <si>
    <t xml:space="preserve">Attending this camp would allow me to grow socially and professionally.  I look forward to meeting people of my age group with similar backgrounds.  Exposure to other cultures and sharpening my skills on a professional level will shape my future in a positive way. I hope to build positive  connections along with learning things that I can work towards as I prepare for college and the professional world.  </t>
  </si>
  <si>
    <t xml:space="preserve">I have received many awards and honors over the years.  As an exemplary student, some of the awards that I have received include: Perfect Attendance, high academic success and selection for roles within my school such as Office Aide.  I was inducted into Beta Club in upper elementary and I have maintained an active status since.  More recently, this school year, I received the award of "Most School Spirit" and Homecoming King.   </t>
  </si>
  <si>
    <t xml:space="preserve">I have been playing soccer since the age of 7.  I understand what it means to be a leader on the field and off.  Leading my team with integrity is always my goal.  To be a role model is not be perfect but it means that I give my best effort and hopefully others will model my  behavior.  In addition, my mother has always told me that it is great to be a follower as well. This comes as a shock to some, but every great leader learned to follow other great leaders.  As I follow my coaches and educators, it inspires me to be the best person I can become. </t>
  </si>
  <si>
    <t xml:space="preserve">Kamille </t>
  </si>
  <si>
    <t xml:space="preserve">Union County School District </t>
  </si>
  <si>
    <t>1018 CR 357</t>
  </si>
  <si>
    <t>To enhance my learning and meet other like minded students.  -This is Kamille’s mother, we had to submit her application twice because I think I deleted the email I was sent and I needed clarity on where to send her transcript and I also had my name listed instead of hers on the first one.</t>
  </si>
  <si>
    <t>Band(Drums) Accelerated Reading awards Honor Roll</t>
  </si>
  <si>
    <t>Very friendly and lives to meet new people and learn new things.</t>
  </si>
  <si>
    <t>Lhayla</t>
  </si>
  <si>
    <t>001283304@jpsms.org</t>
  </si>
  <si>
    <t>lwmcghee@comcast.net</t>
  </si>
  <si>
    <t>739 Windward Rd</t>
  </si>
  <si>
    <t>I would like to attend the AAYME Camp because I think it will be exciting and will help me with my academic growth.  As I prepare to enter high school,  I am looking for opportunities to reach my highest academic potential and also for opportunities to be more independent.</t>
  </si>
  <si>
    <t xml:space="preserve">Honor Roll - Terms 1 -3           School year 2020-2021  Honor Roll - Terms 1 -3           School year 2019-2020  Four year member of Jackson Public School's Academic and Performing Arts Center (Dance discipline)   </t>
  </si>
  <si>
    <t xml:space="preserve">I am eager to learn and apply what I have learned to day to day activities.   I think an in-person camp would be good after an entire school year of virtual classes.  </t>
  </si>
  <si>
    <t>Coleman/Bailey APAC Middle School</t>
  </si>
  <si>
    <t>dcmcghee248@gmail.com</t>
  </si>
  <si>
    <t xml:space="preserve">Jackson Public Schools </t>
  </si>
  <si>
    <t>I would like to attend the AAYME Camp because I am interested in learning new and exciting things.  I also think this is a great opportunity to expand my knowledge.  Attending this camp would allow me to explore in a different environment and would allow me to meet new people.</t>
  </si>
  <si>
    <t xml:space="preserve">Honor Roll - Terms 1 -3           School year 2020-2021  Honor Roll - Terms 1 -4           School year 2019-2020  3rd place winner - JPS District Science Fair   February 2020  Four year member of Jackson Public School's Academic and Performing Arts Center (Theatre discipline)   </t>
  </si>
  <si>
    <t>Coleman/Bailey</t>
  </si>
  <si>
    <t>Morris-Smith</t>
  </si>
  <si>
    <t>adriennemorris1999@gmail.com</t>
  </si>
  <si>
    <t>Adrienne</t>
  </si>
  <si>
    <t>Morris</t>
  </si>
  <si>
    <t>313 Saint Matthews Road</t>
  </si>
  <si>
    <t xml:space="preserve">I really want to attend this camp. I love science, engineering, technology and math. I think this will be a great opportunity for me to gain more skills in this area. One day I want to be an engineer for NASA.  </t>
  </si>
  <si>
    <t xml:space="preserve">West Lowndes 4-H Club Volunteer 2nd Place in 4-H Bicycle Competition Citizenship Award  Regional Science Fair Participant (2016, 2017, 2018, 2019) 2018 First Place Regional Science Fair Winner  Community Volunteer  </t>
  </si>
  <si>
    <t xml:space="preserve">Arrianna </t>
  </si>
  <si>
    <t>Knox</t>
  </si>
  <si>
    <t>asknox2025@mpsdnow.org</t>
  </si>
  <si>
    <t>MPSD</t>
  </si>
  <si>
    <t>Shirley</t>
  </si>
  <si>
    <t>Crear</t>
  </si>
  <si>
    <t>s.crear@yahoo.com</t>
  </si>
  <si>
    <t>3500 Second St.</t>
  </si>
  <si>
    <t>4131 Leroy St.</t>
  </si>
  <si>
    <t>Moss point ,Mississippi</t>
  </si>
  <si>
    <t>Moss point</t>
  </si>
  <si>
    <t>I hope to learn more about science such as wavelengths involving the light spectrum ,along with the many possibility's of what the big bang could have theoretically be.</t>
  </si>
  <si>
    <t>I have been on Honor Roll list from 4-8th grade , I am very good at reading ,and extremely good at math.</t>
  </si>
  <si>
    <t>Ms.Bradford</t>
  </si>
  <si>
    <t>No ,QUestions</t>
  </si>
  <si>
    <t>App ID#-HIDE</t>
  </si>
  <si>
    <t>Completer First</t>
  </si>
  <si>
    <t>Completer Last</t>
  </si>
  <si>
    <t>Completer Email</t>
  </si>
  <si>
    <t>Relationship</t>
  </si>
  <si>
    <t>Transcript Link</t>
  </si>
  <si>
    <t>Additional Document</t>
  </si>
  <si>
    <t>Transcript?</t>
  </si>
  <si>
    <t>Wortham</t>
  </si>
  <si>
    <t xml:space="preserve">ZeMylan </t>
  </si>
  <si>
    <t>Pass Christian high school</t>
  </si>
  <si>
    <t>53ae99b0d15045bb8685c4b70b8b22d8.png</t>
  </si>
  <si>
    <t>zariahs_grades_.pdf</t>
  </si>
  <si>
    <t>Zandra</t>
  </si>
  <si>
    <t>ZandraAnderson5@gmail.com</t>
  </si>
  <si>
    <t>zakiraclayton9@gmail.com</t>
  </si>
  <si>
    <t>80108411acd84b75b6a3f642340f9fbc.png</t>
  </si>
  <si>
    <t>6cbf31c64fe344d0a6e52672997b113e.jpeg.jpg</t>
  </si>
  <si>
    <t>Joni</t>
  </si>
  <si>
    <t>Harrell</t>
  </si>
  <si>
    <t>Other</t>
  </si>
  <si>
    <t>y._curtis.pdf</t>
  </si>
  <si>
    <t>Kanequa</t>
  </si>
  <si>
    <t>Dismuke Willis</t>
  </si>
  <si>
    <t>17a496781c9c43a797738d4ed163f515.jpeg.jpg</t>
  </si>
  <si>
    <t>hannah_white_report_card.pdf</t>
  </si>
  <si>
    <t>Johnson-Carr</t>
  </si>
  <si>
    <t>stewart_vontrell_1283052_2.pdf</t>
  </si>
  <si>
    <t>brysonclinton_transcript.pdf</t>
  </si>
  <si>
    <t>brysoncarter_transcript.pdf</t>
  </si>
  <si>
    <t>Self (AAYME Student Applicant)</t>
  </si>
  <si>
    <t>16197948415781321503887510775020.jpg</t>
  </si>
  <si>
    <t>tyler_james_washingtons_8th_grade_report.png</t>
  </si>
  <si>
    <t>TIFFANY</t>
  </si>
  <si>
    <t>TOWNES</t>
  </si>
  <si>
    <t>trinity_trans.pdf</t>
  </si>
  <si>
    <t>pchs_transcriptt._whitworth.pdf</t>
  </si>
  <si>
    <t>Lindsey</t>
  </si>
  <si>
    <t>Treasure</t>
  </si>
  <si>
    <t>Pollock</t>
  </si>
  <si>
    <t>Laurel high school</t>
  </si>
  <si>
    <t>screenshot_20210421_7.24.10_am.png</t>
  </si>
  <si>
    <t>Rahkiera is a well behaved and minored student.She works hard on all her assignments and tries her best to make proficient on everything that is thrown her way. She has all As and almost always makes superintendent.</t>
  </si>
  <si>
    <t>DickersonBevill</t>
  </si>
  <si>
    <t>zoie_williams_report_card.pdf</t>
  </si>
  <si>
    <t>tracey04tony@hotmail.com</t>
  </si>
  <si>
    <t>toni_report_card.pdf</t>
  </si>
  <si>
    <t>jermia_streeter_report_card.pdf</t>
  </si>
  <si>
    <t>Attached is the most recent report card for Jermia Streeter. Her school does not provide official transcripts.</t>
  </si>
  <si>
    <t>Hutton</t>
  </si>
  <si>
    <t>tori1968@bellsouth.net</t>
  </si>
  <si>
    <t>laila_a._hutton_unofficial_transcript_from_carver_middle_school_in_the_hinds_county_school_district_04222021.pdf</t>
  </si>
  <si>
    <t>Unofficial Transcript for Laila A. Hutton</t>
  </si>
  <si>
    <t xml:space="preserve">Toniya </t>
  </si>
  <si>
    <t xml:space="preserve">Aberdeen High School </t>
  </si>
  <si>
    <t>35662e8efb2848c19f27bf8815015420.jpeg.jpg</t>
  </si>
  <si>
    <t>Grady Fuller</t>
  </si>
  <si>
    <t>7_hs_transcript_all_act_12.pdf</t>
  </si>
  <si>
    <t xml:space="preserve">Official BMS transcript. </t>
  </si>
  <si>
    <t xml:space="preserve">cox </t>
  </si>
  <si>
    <t>kcox@spanola.net</t>
  </si>
  <si>
    <t>School Counselor</t>
  </si>
  <si>
    <t>T'ora</t>
  </si>
  <si>
    <t>tdoyle@spanola.net</t>
  </si>
  <si>
    <t>tora_doyle.pdf</t>
  </si>
  <si>
    <t>Knighten</t>
  </si>
  <si>
    <t xml:space="preserve">Dorsey </t>
  </si>
  <si>
    <t>taylorraedorsey@icloud.com</t>
  </si>
  <si>
    <t>Riverside Jr High</t>
  </si>
  <si>
    <t>20210430_165950.pdf</t>
  </si>
  <si>
    <t xml:space="preserve">8th </t>
  </si>
  <si>
    <t>98daf3e860d64602a8f6f1ee519d7c1e.png</t>
  </si>
  <si>
    <t xml:space="preserve">I don’t have a transcript so I’ll give my information in the box provided if that’s okay. I didn’t know if y’all wanted the information in the boxes above.  Full Name: Taylor Leeann Griffin  Current School: Belle-Shivers Middle School  Current Grade: 8th </t>
  </si>
  <si>
    <t xml:space="preserve">Jonerial </t>
  </si>
  <si>
    <t>a8699d536df44486aae74e09f9859df7.jpeg.jpg</t>
  </si>
  <si>
    <t>Robert L Merritt Junior High</t>
  </si>
  <si>
    <t>16191237387305371939264019317528.jpg</t>
  </si>
  <si>
    <t xml:space="preserve">Allianna has excelled since she's started her journey in grade school. She was selected to run as Miss. Carver during her sixth grade year. Allianna is a leader and have a knack for helping other's. </t>
  </si>
  <si>
    <t>tashonda</t>
  </si>
  <si>
    <t>washington</t>
  </si>
  <si>
    <t>keely</t>
  </si>
  <si>
    <t>keely_transcript.pdf</t>
  </si>
  <si>
    <t>Tamala</t>
  </si>
  <si>
    <t>Smilow Prep Charter School</t>
  </si>
  <si>
    <t>mmatthewsmostrecent.pdf</t>
  </si>
  <si>
    <t>mckenzie_q2.pdf</t>
  </si>
  <si>
    <t xml:space="preserve">The transcript was saved directly from school runner.  They have not provided a Q3 report card yet. The Additional document is her Q2 grade report which contains her official Q2 grades.  That is the most recent document the school has sent us.  </t>
  </si>
  <si>
    <t>Taliah R</t>
  </si>
  <si>
    <t xml:space="preserve">Channing </t>
  </si>
  <si>
    <t>Cleveland Central Middle  School</t>
  </si>
  <si>
    <t>16191161813771572947998212504574.jpg</t>
  </si>
  <si>
    <t>16191162209618780222652119911263.jpg</t>
  </si>
  <si>
    <t>Talayasia</t>
  </si>
  <si>
    <t xml:space="preserve">Leake County High School </t>
  </si>
  <si>
    <t>8c7775c0bc70444d8de67d8ef5b54c3c.jpeg.jpg</t>
  </si>
  <si>
    <t>sheka_smith@icloud.com</t>
  </si>
  <si>
    <t>takydrajanae@icloud.com</t>
  </si>
  <si>
    <t>grades_and_attendancetakydra_smith.pdf</t>
  </si>
  <si>
    <t>grade_history_takydra_smith.pdf</t>
  </si>
  <si>
    <t xml:space="preserve">Takydra Smith is an excellent student and I feel that she will benefit greatly from participating in this program. Takydra attended school virtually due to Covid-19 1st and 3rd nine weeks which caused her to struggle academically. Takydra's grades greatly improved when she attended school in person. Thank you for your consideration!  </t>
  </si>
  <si>
    <t xml:space="preserve">Takeyla </t>
  </si>
  <si>
    <t>b6225fadb69e4dfba68603cf209935bd.jpeg.jpg</t>
  </si>
  <si>
    <t>report_card_hs_q3.pdf</t>
  </si>
  <si>
    <t xml:space="preserve">Toni </t>
  </si>
  <si>
    <t xml:space="preserve">7th </t>
  </si>
  <si>
    <t>caldwelltoniactiveparenttranscipt.pdf</t>
  </si>
  <si>
    <t>caldwelltoniactiveparentstudentdemographics.pdf</t>
  </si>
  <si>
    <t xml:space="preserve">Hello,I have attached the ActiveParent "transcript" for Toni Caldwell. Unfortunately, since Toni is virtual, the only grade report we receive is this one; however, in the other attachment, you can see her current grade level and school. Due to state testing, getting in contact with a counselor has been impossible. I do hope that these documents are sufficient.  Thank you for your time and consideration.  Revetia Caldwell   </t>
  </si>
  <si>
    <t xml:space="preserve">Krystyn </t>
  </si>
  <si>
    <t xml:space="preserve">Coffeeville High School </t>
  </si>
  <si>
    <t>6bbb13c5eafc47479cd29a0cdb273a50.png</t>
  </si>
  <si>
    <t xml:space="preserve">Fatimah </t>
  </si>
  <si>
    <t>a07a199cab5d40c688bf3d7791b33a09.png</t>
  </si>
  <si>
    <t>1fe3c26814da4aafb0edf897b7664f79.png</t>
  </si>
  <si>
    <t>If any additional information is needed you have my permission to contact her high school counselor Mrs. Angela Joiner-Williams at (662)726-4428</t>
  </si>
  <si>
    <t>smorris@ourncsd.org</t>
  </si>
  <si>
    <t>Jaden</t>
  </si>
  <si>
    <t>B. F. Liddell Middle School</t>
  </si>
  <si>
    <t>jaden_perrys_grade_card.jpg</t>
  </si>
  <si>
    <t>Smith-Wellington</t>
  </si>
  <si>
    <t>paige_noel_wellington_transcripts.tif</t>
  </si>
  <si>
    <t>I have uploaded Paige Noel Wellington's transcripts.  The transcripts contain all of the required information except the cumulative G.P.A. Perhaps this is not recorded at the middle school level in Desoto County.  I also spoke with Ms. Alysia Lajune regarding a correction to my address. I made a mistake of Southaven, TN when the correct address is Southaven, MS 38672.   Thank for your attention in this matter.</t>
  </si>
  <si>
    <t>Rickey</t>
  </si>
  <si>
    <t>slickrick92@icloud.com</t>
  </si>
  <si>
    <t>rh_schooltranscript.pdf</t>
  </si>
  <si>
    <t>Skyla J</t>
  </si>
  <si>
    <t>skylaj.wilson@umc.edu</t>
  </si>
  <si>
    <t>nyja_transcript.pdf</t>
  </si>
  <si>
    <t>nyla_transcript.pdf</t>
  </si>
  <si>
    <t>t._silas_transcript__4282021_2.pdf</t>
  </si>
  <si>
    <t>Richmond Young</t>
  </si>
  <si>
    <t>96e9d01f89a94288b09bdf054735af74.jpeg.jpg</t>
  </si>
  <si>
    <t>doc042721report_card.pdf</t>
  </si>
  <si>
    <t>ryan_shead_pending_transcript1.pdf</t>
  </si>
  <si>
    <t>ryan_shead_report_card.xlsx</t>
  </si>
  <si>
    <t>Shaata</t>
  </si>
  <si>
    <t>8946334f470149f9a1a596c96dd5129d.jpeg.jpg</t>
  </si>
  <si>
    <t>fbb4b35c647b4533b8d827d142813c6e.jpeg.jpg</t>
  </si>
  <si>
    <t>c9d7bbd684fa4faa84af971db606177a.jpeg.jpg</t>
  </si>
  <si>
    <t>Shalaan</t>
  </si>
  <si>
    <t>Hendricks</t>
  </si>
  <si>
    <t>Kinsley</t>
  </si>
  <si>
    <t>cab86ae07dbe44a8b4dcd517488778dd.jpeg.jpg</t>
  </si>
  <si>
    <t>0aafe8cb6b1a4388af748d28885008eb.jpeg.jpg</t>
  </si>
  <si>
    <t>img_8866.jpg</t>
  </si>
  <si>
    <t>This is Jamei's current 9th grade report card. I can get a copy of his transcript sent to you if I need to.</t>
  </si>
  <si>
    <t>samoren_taylor_transcript_information.pdf</t>
  </si>
  <si>
    <t>s8461@columbuscityschools.org</t>
  </si>
  <si>
    <t>766a2745bbad49bcbdfb3c14186855a8.jpeg.jpg</t>
  </si>
  <si>
    <t>s16332@hindsschools.com</t>
  </si>
  <si>
    <t>k._clark_transcript.pdf</t>
  </si>
  <si>
    <t>His grades were much better prior to Covid-19. He has been a virtual student since March 2020.  He loves science and wants to be a scientist.</t>
  </si>
  <si>
    <t>Mellani</t>
  </si>
  <si>
    <t>s15172@hindsschools.com</t>
  </si>
  <si>
    <t>jennifer_wallace_transcript.pdf</t>
  </si>
  <si>
    <t>Kenney</t>
  </si>
  <si>
    <t xml:space="preserve">Kenniya </t>
  </si>
  <si>
    <t>ruckerken@tunicak12.org</t>
  </si>
  <si>
    <t>win_20210423_14_35_31_pro_2.jpg</t>
  </si>
  <si>
    <t>win_20210423_14_39_07_pro.jpg</t>
  </si>
  <si>
    <t>All grade levels were provided.</t>
  </si>
  <si>
    <t>lkivy@okolona.k12.ms.us</t>
  </si>
  <si>
    <t>r._harris_report_card_.pdf</t>
  </si>
  <si>
    <t>rdaletranscript_20210421.pdf</t>
  </si>
  <si>
    <t>rahkiera</t>
  </si>
  <si>
    <t>transcript__4212021_1.pdf</t>
  </si>
  <si>
    <t>Germantown</t>
  </si>
  <si>
    <t>kenn_grades.jpg</t>
  </si>
  <si>
    <t>St. Joseph Catholic School</t>
  </si>
  <si>
    <t>zions_transcript_20202021.pdf</t>
  </si>
  <si>
    <t>rahiemblanchard@okolona.k12.ms.us</t>
  </si>
  <si>
    <t>r._blanchard_transcript_.pdf</t>
  </si>
  <si>
    <t>racheljohnson@okolona.k12.ms.us</t>
  </si>
  <si>
    <t>r._johnson_report_card.pdf</t>
  </si>
  <si>
    <t>zy._polk.pdf</t>
  </si>
  <si>
    <t>20210429_161301.jpg</t>
  </si>
  <si>
    <t>Yasheika</t>
  </si>
  <si>
    <t>Bettie E Woolfolk Middle School</t>
  </si>
  <si>
    <t>27670011.pdf</t>
  </si>
  <si>
    <t>Noochiechocolatedrop@gmail.com</t>
  </si>
  <si>
    <t>k._girn_transcript_1.pdf</t>
  </si>
  <si>
    <t>Anthony-Brooks</t>
  </si>
  <si>
    <t xml:space="preserve">Nicole </t>
  </si>
  <si>
    <t>bedeab87f1304982984946303bebbf0b.png</t>
  </si>
  <si>
    <t>Nykenzie</t>
  </si>
  <si>
    <t>Bailey APAC Middle</t>
  </si>
  <si>
    <t>1817c09128f440c3a307ffcc3923f60a.jpeg.jpg</t>
  </si>
  <si>
    <t>b0ccb33e84754817a7d2126421dea926.jpeg.jpg</t>
  </si>
  <si>
    <t xml:space="preserve">Im so hoping she can get this opportunity to learn an easier way in math and learn to enjoy math. It seems as though she is intimidated by math because I’m not good in math and it’s hard to find tutors that can explain it in a last to make it fun.  </t>
  </si>
  <si>
    <t xml:space="preserve">Timecah </t>
  </si>
  <si>
    <t xml:space="preserve">Kincaid </t>
  </si>
  <si>
    <t>2021</t>
  </si>
  <si>
    <t>91bb59dd3cb545a39667ef805b3bf65f.png</t>
  </si>
  <si>
    <t>Tenise</t>
  </si>
  <si>
    <t xml:space="preserve">Holliness </t>
  </si>
  <si>
    <t>20210420_212320.jpg</t>
  </si>
  <si>
    <t>screenshot_20210420213920_messages.jpg</t>
  </si>
  <si>
    <t>I have attached the latest report card and the unofficial transcript.</t>
  </si>
  <si>
    <t>Neville</t>
  </si>
  <si>
    <t>n._ewing_transcript_.pdf</t>
  </si>
  <si>
    <t>5b341228843549acbaffade498de20dc.jpeg.jpg</t>
  </si>
  <si>
    <t xml:space="preserve">LaKenya </t>
  </si>
  <si>
    <t>2e9ef484b2db4a6ab2626543c9a485ac.jpeg.jpg</t>
  </si>
  <si>
    <t xml:space="preserve">Nancy </t>
  </si>
  <si>
    <t>mackenzie_newson_transcript.pdf</t>
  </si>
  <si>
    <t>mackenzie_newson_report_card_.pdf</t>
  </si>
  <si>
    <t>nakiya06mombaby@icloud.com</t>
  </si>
  <si>
    <t>pdf</t>
  </si>
  <si>
    <t xml:space="preserve">Timikia L </t>
  </si>
  <si>
    <t>myraramseygrades.pdf</t>
  </si>
  <si>
    <t>The information the school provided goes beyond Aug 2020.</t>
  </si>
  <si>
    <t>Wofford</t>
  </si>
  <si>
    <t>Philip</t>
  </si>
  <si>
    <t xml:space="preserve">9th </t>
  </si>
  <si>
    <t>20210428_231347.jpg</t>
  </si>
  <si>
    <t>20210428_231406.jpg</t>
  </si>
  <si>
    <t>screenshot_20210420164428.png</t>
  </si>
  <si>
    <t>Atkins-Williams</t>
  </si>
  <si>
    <t>gatkins@gville.k12.ms.us</t>
  </si>
  <si>
    <t>transcript__madison_seard.pdf</t>
  </si>
  <si>
    <t xml:space="preserve">Madyson </t>
  </si>
  <si>
    <t>madyson_mcgee_9th_grade.2020_2021_school_year.pdf</t>
  </si>
  <si>
    <t>madyson_mcgee_8th_grade_2019_2020_school_year.pdf</t>
  </si>
  <si>
    <t>millergirl601@gmail.com</t>
  </si>
  <si>
    <t>gabrielle_m_miller__brandon_middle_school_7th_grade..pdf</t>
  </si>
  <si>
    <t>Lacy</t>
  </si>
  <si>
    <t>Varner</t>
  </si>
  <si>
    <t>lacy.varner@rcsd.ms</t>
  </si>
  <si>
    <t>peyton_williams.png</t>
  </si>
  <si>
    <t>Chequitia</t>
  </si>
  <si>
    <t>J. W. Stampley 9th Grade Academy</t>
  </si>
  <si>
    <t>morgan_dixon_transcript__4252021.pdf</t>
  </si>
  <si>
    <t>b8c385eee4f044d6b13a67c5d4b4cfb9.jpeg.jpg</t>
  </si>
  <si>
    <t>a5dae54134f543a1bc91f93656bec11a.jpeg.jpg</t>
  </si>
  <si>
    <t>mckennajordan486@gmail.com</t>
  </si>
  <si>
    <t>Connections Academy</t>
  </si>
  <si>
    <t>clinton_christian_academy_grades.pdf</t>
  </si>
  <si>
    <t>connections_academy.png</t>
  </si>
  <si>
    <t xml:space="preserve">Student attended a semester of 7th grade last year at Clinton Christian Academy in Clinton Mississippi. Due to pandemic I put her in an online public school using my address in Texas until our home sold. We now have a home in Raymond, MS and she will be starting 9th grade in the fall at Raymond High School. My student is interested in eventually applying to MSMS for her Junior and Senior Year. She is a great student who volunteered as a student aid at CCA and currently participates in the Mississippi Girl Choir. I think this camp would be beneficial to her in making connections and long lasting friendships with students here in Mississippi. My student has been down since the pandemic , and has not had an opportunity to really make connections. I would like for her to gain some knowledge on programs that Mississippi has to offer educationally. Thank you so much for your consideration. </t>
  </si>
  <si>
    <t xml:space="preserve">Leflore County High School </t>
  </si>
  <si>
    <t>0a4ee5d6692e4d7089cfe65a28c06a58.png</t>
  </si>
  <si>
    <t>transcript__4272021_16.pdf</t>
  </si>
  <si>
    <t xml:space="preserve">Chena is a good student. This year of pandemic has been extremely hard on her as a student. If given the opportunity, she can and will shine like a diamond. She is capable of doing the work. She would be an excellent candidate for this program because of the ultimate goal of the program. </t>
  </si>
  <si>
    <t>maliyathomas@republicschools.org</t>
  </si>
  <si>
    <t>mgrades.jpg</t>
  </si>
  <si>
    <t>sp_discipline_report_maliya_thomas.pdf</t>
  </si>
  <si>
    <t>Maliya is apart of the National Junior Honor Society, She is an A High Honor Roll Scholar.</t>
  </si>
  <si>
    <t>St. Joseph Catholic School Madison</t>
  </si>
  <si>
    <t>m_dillard_report_card.pdf</t>
  </si>
  <si>
    <t>Maliyah will start earning credits at the end of this school year.  Therefore, we only have a report card at this time.</t>
  </si>
  <si>
    <t>Precious</t>
  </si>
  <si>
    <t>Malembeka</t>
  </si>
  <si>
    <t>malembekafaith@gmail.com</t>
  </si>
  <si>
    <t xml:space="preserve">Bailey APAC Middle School </t>
  </si>
  <si>
    <t>f._malembeka_report_card_sy_2021.pdf</t>
  </si>
  <si>
    <t>malachi.shambley@starkvillesd.com</t>
  </si>
  <si>
    <t>Armstrong Junior High school</t>
  </si>
  <si>
    <t>mlachi_shambleys_report_card.pdf</t>
  </si>
  <si>
    <t>chocalatecowgirl25@yahoo.com</t>
  </si>
  <si>
    <t>makiyashipp570@gmail.com</t>
  </si>
  <si>
    <t>report_card__makiya_shipp.pdf</t>
  </si>
  <si>
    <t xml:space="preserve">Brandon middle </t>
  </si>
  <si>
    <t>transcripts_.pdf</t>
  </si>
  <si>
    <t>He is super excited to hear back from you all.</t>
  </si>
  <si>
    <t>McLaurin Middle School</t>
  </si>
  <si>
    <t>tara_spencer.pdf</t>
  </si>
  <si>
    <t>ddffc40afb8a451da2acec737c5751c4.png</t>
  </si>
  <si>
    <t>Alisha.liddell12@gmail.com</t>
  </si>
  <si>
    <t>Madisonpeterson@masd.k12.ms.us</t>
  </si>
  <si>
    <t>madison_o_peterson_transcript__4262021.pdf</t>
  </si>
  <si>
    <t xml:space="preserve">Keneshia </t>
  </si>
  <si>
    <t>madelyncollins955@gmail.com</t>
  </si>
  <si>
    <t>m._collins_transcrpit_.pdf</t>
  </si>
  <si>
    <t>a._veazy_transcript.pdf</t>
  </si>
  <si>
    <t>lonnie.shinn@yahoo.com</t>
  </si>
  <si>
    <t>student_comprehensive_report__shinn.pdf</t>
  </si>
  <si>
    <t>report_card__shinn.pdf</t>
  </si>
  <si>
    <t>Lonnie academic performance went from excellent to good and has improved alot since he has finally gotten his special ordered prescription glasses. Lonnie has been dealing with being completely blind in his right eye since September 2020. His grades dropped alot while he was dealing with his eye issue because light irritated his left good eye and he had to have special prescription glasses ordered. He has been going back and forth to Jackson, MS for 7 months. He will get a hard contact placed in his right eye on 4/28/21. Per the doctor right now he is too young to have a cornea transplant. His grades started to improve when he got his glasses  months ago because he was able to fully see and complete his school work independently again. The light at school made it hard for Lonnie to complete his school work.  The school lighting irritated his  left eye which was his only good eye making it hard for him to see. The principal, teachers, and other staff has been very cooperative with working with Lonnie while he has had to deal with his right eye issue because they saw first hand daily what he was dealing with. Alot of days his eye would be red and watery from the light in the classrooms at school. Doctors are confident that the hard contact that he will get on the 28th of this month will improve his vision and last three years until he is able to have the cornea transplant when he turns 17.</t>
  </si>
  <si>
    <t>e7327abc035145d5825f81aca023cf3e.jpeg.jpg</t>
  </si>
  <si>
    <t>lebaudrio_bridgeford_transcript.pdf</t>
  </si>
  <si>
    <t>lebaudrio_bridgeford_report_card.pdf</t>
  </si>
  <si>
    <t>6th</t>
  </si>
  <si>
    <t>2370_001.pdf</t>
  </si>
  <si>
    <t>8a677d49e8414e2e96958f02640865a2.jpeg.jpg</t>
  </si>
  <si>
    <t>7900a8eb9db44e46a9c659331e067f1a.jpeg.jpg</t>
  </si>
  <si>
    <t>The first upload is first semester and the second is the 3rd term.</t>
  </si>
  <si>
    <t>LaTesha</t>
  </si>
  <si>
    <t>Hollingbird</t>
  </si>
  <si>
    <t>justin_hollingbird_grade_report.msg</t>
  </si>
  <si>
    <t>joshua_jordan_tanscript.pdf</t>
  </si>
  <si>
    <t>Lameshia</t>
  </si>
  <si>
    <t>demeirarigsby_transcript.pdf</t>
  </si>
  <si>
    <t>Lameshia Rigsby</t>
  </si>
  <si>
    <t>Richton High School</t>
  </si>
  <si>
    <t>tiyanequarigsby_transcript.pdf</t>
  </si>
  <si>
    <t xml:space="preserve">Kelly </t>
  </si>
  <si>
    <t>4d2e4818b8e6438b8a2bcb23341a2cd1.jpeg.jpg</t>
  </si>
  <si>
    <t>Labrone</t>
  </si>
  <si>
    <t>da372ea9bac84f0eb698e6a330a532b5.png</t>
  </si>
  <si>
    <t>kyce_evans_transcript.pdf</t>
  </si>
  <si>
    <t xml:space="preserve">SUSIE </t>
  </si>
  <si>
    <t xml:space="preserve">PROCTER </t>
  </si>
  <si>
    <t xml:space="preserve">KRYSTEN </t>
  </si>
  <si>
    <t xml:space="preserve">PETAL MIDDLE SCHOOL </t>
  </si>
  <si>
    <t>3rd9wk.krysten.procter.pdf</t>
  </si>
  <si>
    <t>transcript.krysten.procter.pdf</t>
  </si>
  <si>
    <t xml:space="preserve">Kristen  </t>
  </si>
  <si>
    <t>kelbymoore08@gmail.com</t>
  </si>
  <si>
    <t xml:space="preserve">Moore </t>
  </si>
  <si>
    <t xml:space="preserve">Desoto Central Middle School </t>
  </si>
  <si>
    <t>kelby_moore_report_card.pdf</t>
  </si>
  <si>
    <t>kelby_moore_progress_report.pdf</t>
  </si>
  <si>
    <t>Krislyn.warren@phillytornades.com</t>
  </si>
  <si>
    <t>Philadelphia High schiil</t>
  </si>
  <si>
    <t>6c8829861f064e9ca703f07d238d50d9.jpeg.jpg</t>
  </si>
  <si>
    <t>668c66d65b354dcd95604e7c15f35ea9.jpeg.jpg</t>
  </si>
  <si>
    <t xml:space="preserve">BETA member since 6th grade. </t>
  </si>
  <si>
    <t>Katrinia</t>
  </si>
  <si>
    <t>Adams Beard</t>
  </si>
  <si>
    <t>427ef96797ae455f84cf28ea0031ba3e.jpeg.jpg</t>
  </si>
  <si>
    <t>adc584181c514ce89fcb02a58bce7b0b.jpeg.jpg</t>
  </si>
  <si>
    <t>pthompson@loveblackgirls.org</t>
  </si>
  <si>
    <t>Teacher</t>
  </si>
  <si>
    <t>Kiraadams10092007@gmail.com</t>
  </si>
  <si>
    <t>Septima Clark Academy</t>
  </si>
  <si>
    <t>k.adams_q3_narrative.pdf</t>
  </si>
  <si>
    <t>Kira belongs to a homeschool collective where she has received tutoring and instruction this year. The attached narrative reflects her academic progress so far this year.</t>
  </si>
  <si>
    <t>k._blanchard_report_card_.pdf</t>
  </si>
  <si>
    <t>Kimwanna</t>
  </si>
  <si>
    <t>2f0c1f68cff34f90a4a26a097db91d04.jpeg.jpg</t>
  </si>
  <si>
    <t>Houston Middle School</t>
  </si>
  <si>
    <t>d59abd3b1117409ea9bfa648f1f74420.jpeg.jpg</t>
  </si>
  <si>
    <t>kenyettamb@yahoo.com</t>
  </si>
  <si>
    <t>7cb25ded46134b6a911bb63dd99b84bd.jpeg.jpg</t>
  </si>
  <si>
    <t xml:space="preserve">I take Biology, Algebra 1, Honors English, Honors History, and Freshman Seminar. </t>
  </si>
  <si>
    <t>Diandra</t>
  </si>
  <si>
    <t>kennedi_o_proctor_grade_report.png</t>
  </si>
  <si>
    <t>Humphrey's County High School</t>
  </si>
  <si>
    <t>16189711669225030736228880746735.jpg</t>
  </si>
  <si>
    <t>Khaiden</t>
  </si>
  <si>
    <t>Nortwest Rankin Middle School</t>
  </si>
  <si>
    <t>grades_and_attendance__khaiden_barnes.pdf</t>
  </si>
  <si>
    <t>karmenashlee01@gmail.com</t>
  </si>
  <si>
    <t>2750_001.pdf</t>
  </si>
  <si>
    <t>carol.jones911@hattiesburgpsd.com</t>
  </si>
  <si>
    <t>N.R.Burger Middle School</t>
  </si>
  <si>
    <t>kara_jones_transcript__4202021.pdf</t>
  </si>
  <si>
    <t xml:space="preserve">I am Kara Jones's parent but I am also her school principal. </t>
  </si>
  <si>
    <t>kjtranscript.pdf</t>
  </si>
  <si>
    <t>3d26d5a0e3c94632ab7a0c9f06cb7323.jpeg.jpg</t>
  </si>
  <si>
    <t>k.thigpen_report_card.pdf</t>
  </si>
  <si>
    <t>k.thigpen_transcript.pdf</t>
  </si>
  <si>
    <t xml:space="preserve">I was able to participate and was ranked fourth in the Philadelphia College of Osteopathic Medicine's Summar Math and Science Academy. I am also a member of Oak Grove High School's Debate Team and Archery Team. I also scored a 799 on the MAAP state test and became part of Oak Grove Middle School's 99 Club. I was also the Highest Scoring Person in Social Studies.      </t>
  </si>
  <si>
    <t>Kaci</t>
  </si>
  <si>
    <t>kaciac101@gmail.com</t>
  </si>
  <si>
    <t>kaci_murrah_transcript.pdf</t>
  </si>
  <si>
    <t xml:space="preserve">Youth has been virtual all year, her first year in high school. </t>
  </si>
  <si>
    <t>Mckinney-Williams</t>
  </si>
  <si>
    <t>Jwilliams1155@spanola.net</t>
  </si>
  <si>
    <t xml:space="preserve">South Panola </t>
  </si>
  <si>
    <t>joshua_williams_jw.jpg</t>
  </si>
  <si>
    <t xml:space="preserve">The transcript is uploaded. Please let me know if additional information is needed.  The applicant is Joshua Caleb Williams South Panola High School 9th Grade </t>
  </si>
  <si>
    <t>Ja'Niyah</t>
  </si>
  <si>
    <t>001.jpg</t>
  </si>
  <si>
    <t xml:space="preserve">Langston </t>
  </si>
  <si>
    <t>reportdata_7.pdf</t>
  </si>
  <si>
    <t>Joi</t>
  </si>
  <si>
    <t xml:space="preserve">Lafayette High School </t>
  </si>
  <si>
    <t>2d0bd2ec885d462396139039dfe688ba.jpeg.jpg</t>
  </si>
  <si>
    <t>0672893c16e7476899517ea80553eebc.jpeg.jpg</t>
  </si>
  <si>
    <t>jnw41947@gmail.com</t>
  </si>
  <si>
    <t>transcript.pdf</t>
  </si>
  <si>
    <t xml:space="preserve">Jatori </t>
  </si>
  <si>
    <t>report_card__4232021.pdf</t>
  </si>
  <si>
    <t>0000289.pdf</t>
  </si>
  <si>
    <t>00000922.pdf</t>
  </si>
  <si>
    <t>00000923.pdf</t>
  </si>
  <si>
    <t>j._williams_transcript.pdf</t>
  </si>
  <si>
    <t>Willains</t>
  </si>
  <si>
    <t>20210420_1656.pdf</t>
  </si>
  <si>
    <t>7e11a7f7f3ff4029a3315e09deb95cba.jpeg.jpg</t>
  </si>
  <si>
    <t>The official stamp is on the paper it just didn’t appear on the scan..</t>
  </si>
  <si>
    <t>jercelle07@gmail.com</t>
  </si>
  <si>
    <t>O M McNair Elementary school</t>
  </si>
  <si>
    <t>ff229c8da1f5408690cef60d931e6b27.png</t>
  </si>
  <si>
    <t>jefferyisbell@okolona.k12.ms.us</t>
  </si>
  <si>
    <t>j._isbell_transcript.pdf</t>
  </si>
  <si>
    <t>jason_webb_grade_report.pdf</t>
  </si>
  <si>
    <t xml:space="preserve">Djazzmyne </t>
  </si>
  <si>
    <t>jazzmine300300@gmail.com</t>
  </si>
  <si>
    <t>Robert meritt middle</t>
  </si>
  <si>
    <t>screenshot_20210430153049.png</t>
  </si>
  <si>
    <t>transcript_part_2.pdf</t>
  </si>
  <si>
    <t>transcript_part_1.pdf</t>
  </si>
  <si>
    <t>jashleigh1608@gmail.com</t>
  </si>
  <si>
    <t>171bae308d6341378048e8f81e258871.jpeg.jpg</t>
  </si>
  <si>
    <t>22dc7f1f088b4651994b05e50018a960.jpeg.jpg</t>
  </si>
  <si>
    <t xml:space="preserve">I have received many academic excellence awards along with multiple honor roll awards. </t>
  </si>
  <si>
    <t>jaria_fultons_reprot_card.pdf</t>
  </si>
  <si>
    <t>janiyahoover@icould.com</t>
  </si>
  <si>
    <t>J.Z. George</t>
  </si>
  <si>
    <t>janiya_hoovers_transcript.pdf</t>
  </si>
  <si>
    <t>Janiar7290@gmail.com</t>
  </si>
  <si>
    <t>d5221efe1ec24c0ca31ccd0ecfb163cc.jpeg.jpg</t>
  </si>
  <si>
    <t>cd6a83d5509b4c2b832caaa2a429964c.jpeg.jpg</t>
  </si>
  <si>
    <t>jamesbuchanan@okolona.k12.ms.us</t>
  </si>
  <si>
    <t>j._buchanan_transcript_.pdf</t>
  </si>
  <si>
    <t>Beverly</t>
  </si>
  <si>
    <t>beverly.mcclure@rcsd.ms</t>
  </si>
  <si>
    <t>elroyngathright7_nwhs_transcript_712__al.pdf</t>
  </si>
  <si>
    <t>jahiemblanchard@okolona.k12.ms.us</t>
  </si>
  <si>
    <t>j._blanchard_transcript_.pdf</t>
  </si>
  <si>
    <t>report_card__4212021.pdf</t>
  </si>
  <si>
    <t xml:space="preserve">Yolanda </t>
  </si>
  <si>
    <t>jaelonboi@gmail.com</t>
  </si>
  <si>
    <t>1619844966697534363094368058133.jpg</t>
  </si>
  <si>
    <t>Jaelon's academic performance has fallen due to inability to see the board during his virtual classes and incomplete assignments. He is working diligently to get those missing assignments turned in.</t>
  </si>
  <si>
    <t>sybellj@yahoo.com</t>
  </si>
  <si>
    <t>indiadraper60@gmail.com</t>
  </si>
  <si>
    <t>untitled__20210421t141218.884.pdf</t>
  </si>
  <si>
    <t xml:space="preserve">Lauren </t>
  </si>
  <si>
    <t>Michelle</t>
  </si>
  <si>
    <t>Callaway High School (JTECHS)</t>
  </si>
  <si>
    <t>report_card__a._henry.pdf</t>
  </si>
  <si>
    <t>Anthony is a Jackson Public School student in the Jackson-Tougaloo Early College High School program.  His home school is Callaway High School.</t>
  </si>
  <si>
    <t>Sumrall High School</t>
  </si>
  <si>
    <t>haven_oneal_report_card_and_transcript.pdf</t>
  </si>
  <si>
    <t>gavin_weatherspoon_report_card.pdf</t>
  </si>
  <si>
    <t>8410dfd6d5bf40109bbe7c5c280bd27a.jpeg.jpg</t>
  </si>
  <si>
    <t>001dff693b35401195232dfa341fce4b.jpeg.jpg</t>
  </si>
  <si>
    <t>deundra_grades.pdf</t>
  </si>
  <si>
    <t>transcriptdeundra.pdf</t>
  </si>
  <si>
    <t xml:space="preserve">DeUndra's grades are still being updated for the 4th term. However, the recorded grades for 1st through third are accurate. I provided a copy of her transcript for additional data recording her previous academic performance. Also, she scored advanced on her last two state assessment from her 6th and 7th grade school year. </t>
  </si>
  <si>
    <t>Webber-Jones</t>
  </si>
  <si>
    <t>n._jones_rc_t3_1.pdf</t>
  </si>
  <si>
    <t>Diggs Homeschool</t>
  </si>
  <si>
    <t>transcript_20202021__emily_diggs.pdf</t>
  </si>
  <si>
    <t>transcript_20202021__emily_diggs.xlsx</t>
  </si>
  <si>
    <t>W. A. Higgins Academy of Arts/International Studies</t>
  </si>
  <si>
    <t>Carpenter-Sanders</t>
  </si>
  <si>
    <t>dxmess25@gmail.com</t>
  </si>
  <si>
    <t>Bailey Middle APAC</t>
  </si>
  <si>
    <t>9eefb03090b242efb4b0b1b8568154b7.jpeg.jpg</t>
  </si>
  <si>
    <t>Dtdickson00@gmail.com</t>
  </si>
  <si>
    <t>DTdickson00@gmail.com</t>
  </si>
  <si>
    <t>img_5325.jpg</t>
  </si>
  <si>
    <t xml:space="preserve">Classes I have and are taking include of Honors English 1,Intro to Agriscience, World History, Geometry, Oral Communication, Biology, and Debate. Also my current GPA is a 4.0 </t>
  </si>
  <si>
    <t>Tiniah</t>
  </si>
  <si>
    <t>tmcdaniel_report_card.pdf</t>
  </si>
  <si>
    <t xml:space="preserve">Student has the potential to be a straight A student.  </t>
  </si>
  <si>
    <t>Monifa</t>
  </si>
  <si>
    <t>Horton</t>
  </si>
  <si>
    <t>diva31nicole@gmail.com</t>
  </si>
  <si>
    <t>8b2dd3e855ae4009976a3c5d4788c5dc.pdf</t>
  </si>
  <si>
    <t xml:space="preserve">Sydney's  grades  have drastically  improved  the last 9 weeks and is proving  to be excellent  this last 9 weeks. 8th grade  and moving to a different  school in the middle if COVID  has been difficult  but the transition  is going so well.  She really needs this  camp to help her transition into 9th grade , confidence  booster and enhance her educational  experience. </t>
  </si>
  <si>
    <t>destinyjhenesykes@gmail.com</t>
  </si>
  <si>
    <t>destiny_sykes_bailey_apac_academic_file.pdf</t>
  </si>
  <si>
    <t>2e4d1a1f52d542aebb3b61511c40c850.jpeg.jpg</t>
  </si>
  <si>
    <t>mississippi_permanent_school_record__grades_prek__12.pdf</t>
  </si>
  <si>
    <t>Syreeta</t>
  </si>
  <si>
    <t>stucker@sunflower.k12.ms.us</t>
  </si>
  <si>
    <t>price_kaitlyn.pdf</t>
  </si>
  <si>
    <t>pxl_20210501_025953471.jpg</t>
  </si>
  <si>
    <t>lmcghee@comcast.net</t>
  </si>
  <si>
    <t>report_card._dmcghee__20202021.pdf</t>
  </si>
  <si>
    <t xml:space="preserve">ja’kara </t>
  </si>
  <si>
    <t>06aa5e84960c4922943b66c1efa4c684.jpeg.jpg</t>
  </si>
  <si>
    <t>k._davison_transcript_.pdf</t>
  </si>
  <si>
    <t>darrylhunter54@sunflower.k12.ms.us</t>
  </si>
  <si>
    <t>Robert meritt middle school</t>
  </si>
  <si>
    <t>screenshot_20210430152832.png</t>
  </si>
  <si>
    <t>chelsea_curtis_report_card.pdf</t>
  </si>
  <si>
    <t>000009_4.pdf</t>
  </si>
  <si>
    <t xml:space="preserve">Nadia skipped kindergarten and went straight into first grade.   When the pandemic started, her dad and I decided to keep her and sister at home. She had aa rough 1st 9 weeks on virtual school but is working to get back on track. </t>
  </si>
  <si>
    <t>Jtbailey62@gmail.com</t>
  </si>
  <si>
    <t>courtland6602@gmail.com</t>
  </si>
  <si>
    <t>dcsd_transcript153891.pdf</t>
  </si>
  <si>
    <t>amelia_daniels_grades.jpeg.jpg</t>
  </si>
  <si>
    <t>amelia_daniels_grades1.png</t>
  </si>
  <si>
    <t>constancebrown767@gmail.com</t>
  </si>
  <si>
    <t>img_20210429_161850_600.jpg</t>
  </si>
  <si>
    <t>marquetta.conley@att.net</t>
  </si>
  <si>
    <t>Tunica Middle Scho</t>
  </si>
  <si>
    <t>20210427_193206.jpg</t>
  </si>
  <si>
    <t>20210427_193238.jpg</t>
  </si>
  <si>
    <t>Center Hill High School</t>
  </si>
  <si>
    <t>abishop_transcript.pdf</t>
  </si>
  <si>
    <t>img_9420.jpg</t>
  </si>
  <si>
    <t xml:space="preserve">Grenada middle school </t>
  </si>
  <si>
    <t>report_card__4262021_1.pdf</t>
  </si>
  <si>
    <t>clarkkole000@gmail.com</t>
  </si>
  <si>
    <t>caiden_clark7th.pdf</t>
  </si>
  <si>
    <t>caidenclarkact.pdf</t>
  </si>
  <si>
    <t>Caiden is currently in the 8th grade and taking Spanish as an elective, grades will not be posted until May. He had the opportunity to participate in STEM program 2 years ago, and it really sparked his interest in Math and Engineering. It also gave him a more creative and nontraditional way to look at learning. I think this program will impact him socially and academically as he transitions to high school. Thank you.</t>
  </si>
  <si>
    <t>Marvin.Clark@Tronox.com</t>
  </si>
  <si>
    <t>transcript_jonathanclark.pdf</t>
  </si>
  <si>
    <t>e6f289e6ec3a4569957c68e483aa3022.jpeg.jpg</t>
  </si>
  <si>
    <t xml:space="preserve">The attached copy is a photo. The actual documents can be scanned and submitted if needed.  </t>
  </si>
  <si>
    <t xml:space="preserve">Brandon Middle School - Rankin County School District </t>
  </si>
  <si>
    <t>treston_jones_rankin_county_school_district.pdf</t>
  </si>
  <si>
    <t>All of the required info is on the attachment, except for the name of the school. My child attends Brandon Middle School in Brandon, MS, which is in the Rankin County School District. Rankin County (as opposed to Brandon) is listed on the attachment. Thanks.</t>
  </si>
  <si>
    <t>cjer1901@louisville.k12.ms.us</t>
  </si>
  <si>
    <t>jernigan_chawan_3rd_9_weeks_report_card_2021.pdf</t>
  </si>
  <si>
    <t>chloelockett_1.pdf</t>
  </si>
  <si>
    <t>75360391f8734fcc854b43bddd67daec.jpeg.jpg</t>
  </si>
  <si>
    <t>1376_001.pdf</t>
  </si>
  <si>
    <t>Chance231K@gmail.com</t>
  </si>
  <si>
    <t>BF Liddell Middle School</t>
  </si>
  <si>
    <t>3eeeaf27b19f4e36bb0d5940405d5877.jpeg.jpg</t>
  </si>
  <si>
    <t>2efa070520674b9493f67c68a1b248de.jpeg.jpg</t>
  </si>
  <si>
    <t>Attached please fond transcript and progress report.  Thank You</t>
  </si>
  <si>
    <t>Christain</t>
  </si>
  <si>
    <t>cdoss@kemper.k12.ms.us</t>
  </si>
  <si>
    <t>doss_report_card__4222022.pdf</t>
  </si>
  <si>
    <t xml:space="preserve">Rhodes </t>
  </si>
  <si>
    <t>e1f90c77699346c2ab9ec791f2c19fce.jpeg.jpg</t>
  </si>
  <si>
    <t>Charlene</t>
  </si>
  <si>
    <t>cbrown101780@gmail.com</t>
  </si>
  <si>
    <t>Charnise</t>
  </si>
  <si>
    <t>Mandeville Jr High School</t>
  </si>
  <si>
    <t>1618961755636544088007435826826.jpg</t>
  </si>
  <si>
    <t>16189618861564952466023956177656.jpg</t>
  </si>
  <si>
    <t xml:space="preserve">Candice </t>
  </si>
  <si>
    <t>cbib4039@louisville.k12.ms.us</t>
  </si>
  <si>
    <t>20210424_104002.jpg</t>
  </si>
  <si>
    <t>Hello. Chelsea's first term was virtual and she struggled virtually. Going back a classroom setting really helped. This last year has been a tough one, but she has persevered and put her best foot forward. She is a bright, artistic young lady with lots of personality. Her teachers and Principal can attest to that! We really hope for the opportunity to attend this program..</t>
  </si>
  <si>
    <t>charles_transcript.pdf</t>
  </si>
  <si>
    <t>charles_grades.pdf</t>
  </si>
  <si>
    <t xml:space="preserve">Greetings!! I want to inform you that Charles is a very bright student who values his education. He has struggled a bit this year due to the pandemic however he is a quick learner and has excelled academically in the past. </t>
  </si>
  <si>
    <t xml:space="preserve">Kabren </t>
  </si>
  <si>
    <t xml:space="preserve">Stuckey </t>
  </si>
  <si>
    <t>e5306e929c8b4363b8f6e193232291cc.png</t>
  </si>
  <si>
    <t>fd9af0edfdc24b6397b361ef585fed1b.png</t>
  </si>
  <si>
    <t>Kaleb</t>
  </si>
  <si>
    <t xml:space="preserve">Woolfolk Middle School </t>
  </si>
  <si>
    <t>5fef048cf7a1494eb3dca147f19bbb36.png</t>
  </si>
  <si>
    <t>e52c78b1b8c64fe7991aa946d4f9d3a3.png</t>
  </si>
  <si>
    <t>Rosalyn</t>
  </si>
  <si>
    <t>rogriffin@cmsd.k12.ms.us</t>
  </si>
  <si>
    <t xml:space="preserve">Camilyn </t>
  </si>
  <si>
    <t>canderson7515@cmsd.k12.ms.us</t>
  </si>
  <si>
    <t>J.W. Stampley 9th Grade Academy</t>
  </si>
  <si>
    <t>transcript__4212021.pdf</t>
  </si>
  <si>
    <t>Tarshalaclerk1975@gmail.com</t>
  </si>
  <si>
    <t>caliclerk7@gmail.com</t>
  </si>
  <si>
    <t>report_card__4212021_1.pdf</t>
  </si>
  <si>
    <t>Cali Clerk report card from August 2020 until current...</t>
  </si>
  <si>
    <t>048810dab09b447ebe9e35c63d87bdfe.jpeg.jpg</t>
  </si>
  <si>
    <t>ed223f68cce24463bff2bacaff3bef7a.jpeg.jpg</t>
  </si>
  <si>
    <t xml:space="preserve">Robert </t>
  </si>
  <si>
    <t xml:space="preserve">Purnell </t>
  </si>
  <si>
    <t>caleb.purnell@icloud.com</t>
  </si>
  <si>
    <t xml:space="preserve">Desoto central middle </t>
  </si>
  <si>
    <t>robert_purnell_transcript_.pdf</t>
  </si>
  <si>
    <t>caitlyns_transcript.pdf</t>
  </si>
  <si>
    <t>CORALISA</t>
  </si>
  <si>
    <t>WILLIAMS</t>
  </si>
  <si>
    <t xml:space="preserve">Cailynn </t>
  </si>
  <si>
    <t>cailynn_williams_grade_report.pdf</t>
  </si>
  <si>
    <t xml:space="preserve">Malcolm </t>
  </si>
  <si>
    <t>f4266fec700745e98410252629a834c0.jpeg.jpg</t>
  </si>
  <si>
    <t>bralen_steele_transcript.pdf</t>
  </si>
  <si>
    <t xml:space="preserve">Exemplary student and tries his hardest in all subjects. </t>
  </si>
  <si>
    <t>89a84338b02a482ebabfddc2b965d196.jpeg.jpg</t>
  </si>
  <si>
    <t xml:space="preserve">Brackett </t>
  </si>
  <si>
    <t xml:space="preserve">Philadelphia public School District </t>
  </si>
  <si>
    <t>483fb970dafd4b4784e485aebcd2608e.jpeg.jpg</t>
  </si>
  <si>
    <t xml:space="preserve">Telisa </t>
  </si>
  <si>
    <t>scmskm_55421042213080.pdf</t>
  </si>
  <si>
    <t>000009.pdf</t>
  </si>
  <si>
    <t>Full name: Vincent Christopher Young (name on submitted on the AAYME application as Christopher Young) Current School: Columbus Middle School  Current Grade: 7th  Current Classes: English, History, Math, Science, Band, Cyber Foundations 1 GPA: 95   Attached: 3rd Nine Weeks Report Card and Transcript</t>
  </si>
  <si>
    <t>Arnecca</t>
  </si>
  <si>
    <t>neccab@gmail.com</t>
  </si>
  <si>
    <t>Blakely</t>
  </si>
  <si>
    <t>blakelybyrdgradereport.pdf</t>
  </si>
  <si>
    <t xml:space="preserve">Zondra  </t>
  </si>
  <si>
    <t>Blacknall</t>
  </si>
  <si>
    <t>blacknalljer@tunicak12.org</t>
  </si>
  <si>
    <t xml:space="preserve">Tunica Middle </t>
  </si>
  <si>
    <t>smith_l_transcript.pdf</t>
  </si>
  <si>
    <t>smith_l_report_card.pdf</t>
  </si>
  <si>
    <t>Thanks!</t>
  </si>
  <si>
    <t>433b4aebfa89446f8434533cffe8869f.png</t>
  </si>
  <si>
    <t>e826ec1e91714380bf82e4d703f9d888.jpeg.jpg</t>
  </si>
  <si>
    <t>bellesbakedgoods08@gmail.con</t>
  </si>
  <si>
    <t>23c42ee15fe94801bc682ba55c5242e5.png</t>
  </si>
  <si>
    <t xml:space="preserve">These are grade from August 2020 to current via active parent. Please let me know if this will suffice. </t>
  </si>
  <si>
    <t>callierc.pdf</t>
  </si>
  <si>
    <t>Tamla</t>
  </si>
  <si>
    <t xml:space="preserve">Brooke </t>
  </si>
  <si>
    <t>bcturner4108@gmail.com</t>
  </si>
  <si>
    <t>Academy of Innovation</t>
  </si>
  <si>
    <t>screenshot_20210428090917_chrome.jpg</t>
  </si>
  <si>
    <t xml:space="preserve">Brooke is enrolled with the Vicksburg Warren School District. She plans to continue attending AOI for her 8th grade year. Brooke is a talented writer but she has to apply herself in the subjects of Math and Robotics. She is a work in progress for completing her assignments in a timely manner. She is also working on her time management skills. Thanks for the consideration. </t>
  </si>
  <si>
    <t>joys_transcript_pg_1.pdf</t>
  </si>
  <si>
    <t>joys_transcript_pg_2.pdf</t>
  </si>
  <si>
    <t>Laurel Christian</t>
  </si>
  <si>
    <t>sydneyridgewayreportcard.pdf</t>
  </si>
  <si>
    <t>sydneyridgeway.pdf</t>
  </si>
  <si>
    <t>Dykes</t>
  </si>
  <si>
    <t>Aubry</t>
  </si>
  <si>
    <t>screen_shot_20210429_at_10.35.00_pm.png</t>
  </si>
  <si>
    <t>screen_shot_20210429_at_10.35.31_pm.png</t>
  </si>
  <si>
    <t>Asia</t>
  </si>
  <si>
    <t>Windham</t>
  </si>
  <si>
    <t>The official stamp is on there, it did not show on the scan.</t>
  </si>
  <si>
    <t>ashtonlollis16@gmail.com</t>
  </si>
  <si>
    <t>8f18704f4450483987d89a3f99e8667f.png</t>
  </si>
  <si>
    <t>armanticrockett@okolona.k12.ms.us</t>
  </si>
  <si>
    <t>a._crockett_transcript_.pdf</t>
  </si>
  <si>
    <t>arielsago10@gmail.com</t>
  </si>
  <si>
    <t>Sagoa</t>
  </si>
  <si>
    <t>a._sago.pdf</t>
  </si>
  <si>
    <t>akiapierce845@gmail.com</t>
  </si>
  <si>
    <t xml:space="preserve">My name is Akia Pierce, and I am currently a freshman at Laurel High School. Due to the pandemic, for the 1st 9 weeks of the fall semester, I was enrolled as a fully virtual student working from home. Unfortunately, I was not aware I was enrolled in one of my courses, World History, until I received a letter that I had failed the class and had the opportunity to recover the credit. The online process, at this point, was new to us all and there were several kinks that weren’t clear. In order to complete credit recovery, I had to become a hybrid student. I take pride in my coursework and in a typical year would not allow this to happen. I completed the credit recovery process and received a 60 which is the highest grade you can receive through that process. </t>
  </si>
  <si>
    <t xml:space="preserve">Antahzja </t>
  </si>
  <si>
    <t>screen_shot_20210423_at_8.06.33_pm.png</t>
  </si>
  <si>
    <t>Cynthia</t>
  </si>
  <si>
    <t>angellemjp@gmail.com</t>
  </si>
  <si>
    <t>jeanpierre_letter.pdf</t>
  </si>
  <si>
    <t>img_2059.heic</t>
  </si>
  <si>
    <t xml:space="preserve">Although Angelle did receive all A's this year, her cumulative grade average is lower than previous years. She has been completely virtual due to Covid which has presented some challenges related to not being in the classroom. We can provide previous report cards if necessary. </t>
  </si>
  <si>
    <t xml:space="preserve">Andrea </t>
  </si>
  <si>
    <t>andersonandrea1313@gmail.com</t>
  </si>
  <si>
    <t>alana_mcgowan_transcript.pdf</t>
  </si>
  <si>
    <t>Alana maintains her grades while participating in competitive gymnastics and track/field.  Her classes are year long classes with the exception of MS Studies and World Geography, which are both a semester long each.</t>
  </si>
  <si>
    <t>a._fortson_report_card_.pdf</t>
  </si>
  <si>
    <t>fd34353c22b54ddb97abff1a6bc9ef5e.jpeg.jpg</t>
  </si>
  <si>
    <t>Callway High School</t>
  </si>
  <si>
    <t>7e8fa62a27374ad5880ff606427520e3.jpeg.jpg</t>
  </si>
  <si>
    <t>aleciarush12@icloud.com</t>
  </si>
  <si>
    <t>Alaysiadedeaux@gmail.com</t>
  </si>
  <si>
    <t>a_dedeaux.pdf</t>
  </si>
  <si>
    <t>2782_001.pdf</t>
  </si>
  <si>
    <t>Aidan</t>
  </si>
  <si>
    <t>Leake Central Junior High</t>
  </si>
  <si>
    <t>aidan_transcript_.pdf</t>
  </si>
  <si>
    <t>Laressia</t>
  </si>
  <si>
    <t>CARTER</t>
  </si>
  <si>
    <t>thmlrss2@gmail.com</t>
  </si>
  <si>
    <t xml:space="preserve">Alyeriah </t>
  </si>
  <si>
    <t xml:space="preserve">Haynes </t>
  </si>
  <si>
    <t>Laurel High</t>
  </si>
  <si>
    <t>16190557528372621203889693735312.jpg</t>
  </si>
  <si>
    <t>Peeples</t>
  </si>
  <si>
    <t>a.dunning_transfer_info.pdf</t>
  </si>
  <si>
    <t>a.dunning_report_card_3rd_nine_weeks.pdf</t>
  </si>
  <si>
    <t>Aubrey's additional document is his report card for this 7th grade school year without 4th term as it is in progress.</t>
  </si>
  <si>
    <t>Gladys</t>
  </si>
  <si>
    <t xml:space="preserve">Alijah </t>
  </si>
  <si>
    <t xml:space="preserve">Pegues </t>
  </si>
  <si>
    <t xml:space="preserve">Coffeeville Elementary </t>
  </si>
  <si>
    <t>2dbdb5529f9a4a33849392ac0ff7c105.jpeg.jpg</t>
  </si>
  <si>
    <t xml:space="preserve">This is Alijah’s 7th grade report card. Thanks! </t>
  </si>
  <si>
    <t>Samaria</t>
  </si>
  <si>
    <t>Adreonna</t>
  </si>
  <si>
    <t>adreonnacyrus@gmail.com</t>
  </si>
  <si>
    <t>adreonna_cyrus_classes__grades_1</t>
  </si>
  <si>
    <t>adreonna_cyrus_demographics_2</t>
  </si>
  <si>
    <t>dcsdtranscript15392.pdf</t>
  </si>
  <si>
    <t xml:space="preserve">Camona </t>
  </si>
  <si>
    <t>William Sullivan Middle</t>
  </si>
  <si>
    <t>aaron_davis_academic_transcript.pdf</t>
  </si>
  <si>
    <t>Athenna</t>
  </si>
  <si>
    <t>athenna_i._ahanonu_20202021_ay_transcript.jpg.docx</t>
  </si>
  <si>
    <t>Chukwuma</t>
  </si>
  <si>
    <t>Amirra</t>
  </si>
  <si>
    <t>amirra_r._ahanonu_20202021_ay_report_card_.jpg.docx</t>
  </si>
  <si>
    <t>43hollyridgeroad@yahoo.com</t>
  </si>
  <si>
    <t>T.L. Weston</t>
  </si>
  <si>
    <t>2021_04_27_10_54_23.pdf</t>
  </si>
  <si>
    <t>cheryl</t>
  </si>
  <si>
    <t>lucious</t>
  </si>
  <si>
    <t>cheryl.lucious@lowndes.k2.ms.us</t>
  </si>
  <si>
    <t>jalayhia</t>
  </si>
  <si>
    <t>mcgee</t>
  </si>
  <si>
    <t>new hope middle school</t>
  </si>
  <si>
    <t>jalayhia.pdf</t>
  </si>
  <si>
    <t>20210423_162921.jpg</t>
  </si>
  <si>
    <t>report_card__lhayla_mcghee_20202021.pdf</t>
  </si>
  <si>
    <t>Chandra</t>
  </si>
  <si>
    <t>cwillis@vwsd.org</t>
  </si>
  <si>
    <t xml:space="preserve">Ty'rhiana </t>
  </si>
  <si>
    <t>001279691@vwsd.org</t>
  </si>
  <si>
    <t>Warren Central Jr. High</t>
  </si>
  <si>
    <t>t._jeffery__4212021_1.pdf</t>
  </si>
  <si>
    <t>Her GPA is 3.4  I believe that Ty will do great in this program.</t>
  </si>
  <si>
    <t>img_6210.jpg</t>
  </si>
  <si>
    <t>img_6209.jpg</t>
  </si>
  <si>
    <t>ce456cfab02d49b18a86471bc2debfdc.png</t>
  </si>
  <si>
    <t>Raven</t>
  </si>
  <si>
    <t>Ray</t>
  </si>
  <si>
    <t>rray@glcsd.org</t>
  </si>
  <si>
    <t xml:space="preserve">Ya’Kyla  </t>
  </si>
  <si>
    <t xml:space="preserve">Yakyla </t>
  </si>
  <si>
    <t>001198476@glcsd.org</t>
  </si>
  <si>
    <t>yakyla_stasher_transcript.pdf</t>
  </si>
  <si>
    <t>Miriam</t>
  </si>
  <si>
    <t>Perez</t>
  </si>
  <si>
    <t>miriamdperez@yahoo.com</t>
  </si>
  <si>
    <t>Sydni</t>
  </si>
  <si>
    <t>10th</t>
  </si>
  <si>
    <t>4486_001.pdf</t>
  </si>
  <si>
    <t>alaina_gill.pdf</t>
  </si>
  <si>
    <t>Lynn</t>
  </si>
  <si>
    <t>Witbeck</t>
  </si>
  <si>
    <t>scs95@hotmail.com</t>
  </si>
  <si>
    <t>reportcard_hunley_earnest.pdf</t>
  </si>
  <si>
    <t xml:space="preserve">Alexandria </t>
  </si>
  <si>
    <t>20210421_210343.jpg</t>
  </si>
  <si>
    <t>North Forrest Junior High School</t>
  </si>
  <si>
    <t>alyssa_gill.pdf</t>
  </si>
  <si>
    <t>T. L Weston Middle School</t>
  </si>
  <si>
    <t>arianna_stanford.pdf</t>
  </si>
  <si>
    <t>Krdavis29@gmail.com</t>
  </si>
  <si>
    <t>ashlyn_patterson_report_card_march_2021.pdf</t>
  </si>
  <si>
    <t>20210426_2117413.jpg</t>
  </si>
  <si>
    <t>progress_report.pdf</t>
  </si>
  <si>
    <t>Azuri was apart of Gifted Studies but the program was halted at her school.</t>
  </si>
  <si>
    <t>cooperv@tunicak12.org</t>
  </si>
  <si>
    <t>transcript__4242021_1.pdf</t>
  </si>
  <si>
    <t>Dane</t>
  </si>
  <si>
    <t>hill_dane_gradereport.pdf</t>
  </si>
  <si>
    <t>hill_dane_honor_roll_report.jpg</t>
  </si>
  <si>
    <t>mooks_9th_grade_transcript.pdf</t>
  </si>
  <si>
    <t>Iris</t>
  </si>
  <si>
    <t>Roberson</t>
  </si>
  <si>
    <t>screenshot_20210423055723_gallery.jpg</t>
  </si>
  <si>
    <t>S.toins@gmail.com</t>
  </si>
  <si>
    <t>ella_davis_7_hs_transcript_all_act_12_copy.pdf</t>
  </si>
  <si>
    <t>g._glass.pdf</t>
  </si>
  <si>
    <t xml:space="preserve">Caledonia Middle School </t>
  </si>
  <si>
    <t>ivyaan_taylor_grade_report.pdf</t>
  </si>
  <si>
    <t xml:space="preserve">Jakyron </t>
  </si>
  <si>
    <t xml:space="preserve">Conrod </t>
  </si>
  <si>
    <t xml:space="preserve">Robert L. Merritt Jr High </t>
  </si>
  <si>
    <t>3ecb4fd2ea434d498e747cc4ac0f3ea2.jpeg.jpg</t>
  </si>
  <si>
    <t>c452651fce9549d0802aa371191a2c25.jpeg.jpg</t>
  </si>
  <si>
    <t xml:space="preserve">Jayda </t>
  </si>
  <si>
    <t>eee69761a28b40bf9bc72d770bb7998e.jpeg.jpg</t>
  </si>
  <si>
    <t>073a1357acc4448f8fa958d101fdb666.jpeg.jpg</t>
  </si>
  <si>
    <t>Baird</t>
  </si>
  <si>
    <t>shannonbaird25@gmail.com</t>
  </si>
  <si>
    <t xml:space="preserve">Attached is the most recent report card and last year's final report card. If additional information is needed please contact me via email. </t>
  </si>
  <si>
    <t xml:space="preserve">Stride (K12 Private Academy) </t>
  </si>
  <si>
    <t>screenshot_20210427144802_drive.jpg</t>
  </si>
  <si>
    <t>screenshot_20210427145806_chrome.jpg</t>
  </si>
  <si>
    <t xml:space="preserve">I've chosen to submit her current grades as of 4/27/2021 as a second document. Jordan was adjusting to high school the first semester, but as you can see she now has the full swing of things! </t>
  </si>
  <si>
    <t>Virgess-Griffin</t>
  </si>
  <si>
    <t>report_card.pdf</t>
  </si>
  <si>
    <t>j_transcript.pdf</t>
  </si>
  <si>
    <t>official_transcript.docx</t>
  </si>
  <si>
    <t>I have uploaded her transcript from public school as well as a transcript of her homeschooling. Her homeschool curriculum is not complete, but that is the record of where she is now with her grades.</t>
  </si>
  <si>
    <t>transcript__kaiden_butts.pdf</t>
  </si>
  <si>
    <t>kaitlyn_hubbard_report_card.pdf</t>
  </si>
  <si>
    <t xml:space="preserve"> I have also submitted Kaitlyn's report card and course history because per the School Counselor, BSMS transcripts only print the courses that receive carnegie units.    </t>
  </si>
  <si>
    <t>skm_c25821042612180.pdf</t>
  </si>
  <si>
    <t>kaylei_transcript.pdf</t>
  </si>
  <si>
    <t>Tynisha</t>
  </si>
  <si>
    <t>tynisha.terry@gmail.com</t>
  </si>
  <si>
    <t>kennedy</t>
  </si>
  <si>
    <t>kennedy_report_card.pdf</t>
  </si>
  <si>
    <t>Shiekka</t>
  </si>
  <si>
    <t>fff994af69684d7fb4a3c07e5ef3778e.png</t>
  </si>
  <si>
    <t>30f49d1cfff848398690ed84a81273f9.png</t>
  </si>
  <si>
    <t>West Point High</t>
  </si>
  <si>
    <t>16194603180494098416166743559628.jpg</t>
  </si>
  <si>
    <t>Cumulative GPA is located at the bottom of the page.</t>
  </si>
  <si>
    <t>Riels</t>
  </si>
  <si>
    <t>jriels@forrest.k12.ms.us</t>
  </si>
  <si>
    <t>Khmaya</t>
  </si>
  <si>
    <t>2385_001_1.pdf</t>
  </si>
  <si>
    <t xml:space="preserve">Miller </t>
  </si>
  <si>
    <t xml:space="preserve">Obannon High School </t>
  </si>
  <si>
    <t>kenzieprogress.pdf</t>
  </si>
  <si>
    <t>jthomas@neshobacentral.com</t>
  </si>
  <si>
    <t>Neshoba Central Middle School</t>
  </si>
  <si>
    <t>m.washington.pdf</t>
  </si>
  <si>
    <t>m_washington_2.pdf</t>
  </si>
  <si>
    <t>830ccdcc19004af9a84ada29e5dd2aa2.png</t>
  </si>
  <si>
    <t xml:space="preserve">The submitted document is the online report card provided through RHS portal. Official transcripts are not provided until the end of the school term.   Marrion Rashad Longino is an AB Honor Roll Student. </t>
  </si>
  <si>
    <t>saniabell_reportcard.pdf</t>
  </si>
  <si>
    <t xml:space="preserve">Academic performance is acceptable considering Sania’s epileptic challenges.  </t>
  </si>
  <si>
    <t xml:space="preserve">Kendra </t>
  </si>
  <si>
    <t>d57c104261d24f58af3f242529ff1cb7.jpeg.jpg</t>
  </si>
  <si>
    <t>vernon_green_iii_transcript_submitted_april_26_2021.pdf</t>
  </si>
  <si>
    <t>Brandon  Middle School</t>
  </si>
  <si>
    <t>william_davis_7_hs_transcript_all_act_12.pdf</t>
  </si>
  <si>
    <t xml:space="preserve">Zamoria </t>
  </si>
  <si>
    <t xml:space="preserve">LAKE CORMORANT MIDDLE </t>
  </si>
  <si>
    <t>20210424_022046.jpg</t>
  </si>
  <si>
    <t>McConnell</t>
  </si>
  <si>
    <t>mcconnelld@columbuscityschools.org</t>
  </si>
  <si>
    <t>Miracle</t>
  </si>
  <si>
    <t>Oneal</t>
  </si>
  <si>
    <t>miracle_oneal_transcript.pdf</t>
  </si>
  <si>
    <t>miracle_oneal_report_card.pdf</t>
  </si>
  <si>
    <t>report_card__4302021_2.pdf</t>
  </si>
  <si>
    <t>report_card__4302021_3.pdf</t>
  </si>
  <si>
    <t>My twin sister, Dallas Campbell, has also applied.</t>
  </si>
  <si>
    <t xml:space="preserve">Alana </t>
  </si>
  <si>
    <t xml:space="preserve">Douglas </t>
  </si>
  <si>
    <t xml:space="preserve">Daylen </t>
  </si>
  <si>
    <t>jaida_report_card.pdf</t>
  </si>
  <si>
    <t>This is Jaida mist recent report card with her grades from 1st, 2nd nine weeks and 1st Term grades along with her 3rd nine week grades.</t>
  </si>
  <si>
    <t xml:space="preserve">Jakobe </t>
  </si>
  <si>
    <t>1836be9b91394fb684b5e5f86988af7d.jpeg.jpg</t>
  </si>
  <si>
    <t>Counselor was out, hoping this is the correct form.</t>
  </si>
  <si>
    <t>jekhyla_miles_report_card.pdf</t>
  </si>
  <si>
    <t>16197164485163450546516282943709.jpg</t>
  </si>
  <si>
    <t xml:space="preserve">Keyonna </t>
  </si>
  <si>
    <t xml:space="preserve">McComb High School </t>
  </si>
  <si>
    <t>k._griffin_transcript.pdf</t>
  </si>
  <si>
    <t>miriah.pdf</t>
  </si>
  <si>
    <t>William Colmer Middle School</t>
  </si>
  <si>
    <t>armstrong_report_card.pdf</t>
  </si>
  <si>
    <t>Bronson</t>
  </si>
  <si>
    <t>Serenidy</t>
  </si>
  <si>
    <t>Humphreys Co High School</t>
  </si>
  <si>
    <t>119178332fab4ac39eb7ba531138db31.jpeg.jpg</t>
  </si>
  <si>
    <t>1aad5ccfa8d84b7e8d301e5e424379c0.jpeg.jpg</t>
  </si>
  <si>
    <t>Nawassie</t>
  </si>
  <si>
    <t>scan0009.pdf</t>
  </si>
  <si>
    <t>O M McNair Middle School</t>
  </si>
  <si>
    <t>zyionn_holmes_report_card.pdf</t>
  </si>
  <si>
    <t>MSMS Coordinator of Admissions</t>
  </si>
  <si>
    <t>Emailed</t>
  </si>
  <si>
    <t xml:space="preserve">Markeshia </t>
  </si>
  <si>
    <t>Leflore High School</t>
  </si>
  <si>
    <t>Philidelphia High School</t>
  </si>
  <si>
    <t xml:space="preserve">Gaylor </t>
  </si>
  <si>
    <t>K'mari</t>
  </si>
  <si>
    <t xml:space="preserve">Hunt </t>
  </si>
  <si>
    <t>Ja'Quan</t>
  </si>
  <si>
    <t>Dodd</t>
  </si>
  <si>
    <t xml:space="preserve">Mykayh </t>
  </si>
  <si>
    <t xml:space="preserve">Tate </t>
  </si>
  <si>
    <t>Symia</t>
  </si>
  <si>
    <t>Adam|Reed Greer|Semonie78@yahoo.com|8</t>
  </si>
  <si>
    <t>Adam|Reed Greer|8</t>
  </si>
  <si>
    <t>Airplane</t>
  </si>
  <si>
    <t>Adam Greer</t>
  </si>
  <si>
    <t>Adam Greer1</t>
  </si>
  <si>
    <t>0530-ARM-AL-0245</t>
  </si>
  <si>
    <t>Alijah|Armstrong|adriannearmstrong_06@yahoo.com|7</t>
  </si>
  <si>
    <t>Alijah|Armstrong|7</t>
  </si>
  <si>
    <t>Adrian Armstrong</t>
  </si>
  <si>
    <t>Adrian Armstrong1</t>
  </si>
  <si>
    <t>Jordan|Morris-Smith|adriennemorris1999@gmail.com|7</t>
  </si>
  <si>
    <t>Jordan|Morris-Smith|7</t>
  </si>
  <si>
    <t>Adrienne Morris</t>
  </si>
  <si>
    <t>Adrienne Morris1</t>
  </si>
  <si>
    <t>Tristian|Reed|atm2608@hotmail.com|9</t>
  </si>
  <si>
    <t>Tristian|Reed|9</t>
  </si>
  <si>
    <t>Aja White</t>
  </si>
  <si>
    <t>Aja White1</t>
  </si>
  <si>
    <t>Darrell|Richardson|darrellkrichardsonii@gmail.com|7</t>
  </si>
  <si>
    <t>Darrell|Richardson|7</t>
  </si>
  <si>
    <t>Environmental Health</t>
  </si>
  <si>
    <t>Akilah Irvin</t>
  </si>
  <si>
    <t>Akilah Irvin1</t>
  </si>
  <si>
    <t>0553-MAR-TR-0168</t>
  </si>
  <si>
    <t>Trinity|Martin|001351287@glcsd.org|7</t>
  </si>
  <si>
    <t>Trinity|Martin|7</t>
  </si>
  <si>
    <t>Alan Martin</t>
  </si>
  <si>
    <t>Alan Martin1</t>
  </si>
  <si>
    <t>0566-WAR-DA-0291</t>
  </si>
  <si>
    <t>Daylen|Ware|daylen.ware@gmail.com|9</t>
  </si>
  <si>
    <t>Daylen|Ware|9</t>
  </si>
  <si>
    <t>Alana Douglas</t>
  </si>
  <si>
    <t>Alana Douglas1</t>
  </si>
  <si>
    <t>Aiden|Owens|areed81@gmail.com|7</t>
  </si>
  <si>
    <t>Aiden|Owens|7</t>
  </si>
  <si>
    <t>Medical Coding</t>
  </si>
  <si>
    <t>Alecia Reed-Owens</t>
  </si>
  <si>
    <t>Alecia Reed-Owens1</t>
  </si>
  <si>
    <t>0642-BER-CA-0252</t>
  </si>
  <si>
    <t>Camiyah|Berry|berrycamiyah@gmail.com|9</t>
  </si>
  <si>
    <t>Camiyah|Berry|9</t>
  </si>
  <si>
    <t>Alexandra Epps</t>
  </si>
  <si>
    <t>Alexandra Epps1</t>
  </si>
  <si>
    <t>Camiyah|Epps|berrycamiyah@gmail.com|9</t>
  </si>
  <si>
    <t>Camiyah|Epps|9</t>
  </si>
  <si>
    <t>Alexandra Epps2</t>
  </si>
  <si>
    <t>Destin|Johnson|destinashai@gmail.com|9</t>
  </si>
  <si>
    <t>Destin|Johnson|9</t>
  </si>
  <si>
    <t>Alichia Gorden</t>
  </si>
  <si>
    <t>Alichia Gorden1</t>
  </si>
  <si>
    <t>Christopher|Hampton|athomashampton@gmail.com|9</t>
  </si>
  <si>
    <t>Christopher|Hampton|9</t>
  </si>
  <si>
    <t>Alicia Hampton</t>
  </si>
  <si>
    <t>Alicia Hampton1</t>
  </si>
  <si>
    <t>0560-DOR-TA-0321</t>
  </si>
  <si>
    <t>Taylor|Dorsey|aliciaknighten@gmail.com|7</t>
  </si>
  <si>
    <t>Taylor|Dorsey|7</t>
  </si>
  <si>
    <t>Alicia Knighten-Jones</t>
  </si>
  <si>
    <t>Alicia Knighten-Jones1</t>
  </si>
  <si>
    <t>0374-MCG-AL-0094</t>
  </si>
  <si>
    <t>Alana|McGowan|am271768@dcsms.org|8</t>
  </si>
  <si>
    <t>Alana|McGowan|8</t>
  </si>
  <si>
    <t>Alicia McGowan</t>
  </si>
  <si>
    <t>Alicia McGowan1</t>
  </si>
  <si>
    <t>0480-GRA-J’-0128</t>
  </si>
  <si>
    <t>J’Lil|Grady|thefullers2015@hotmail.com|8</t>
  </si>
  <si>
    <t>J’Lil|Grady|8</t>
  </si>
  <si>
    <t>Alillian Grady fuller</t>
  </si>
  <si>
    <t>Alillian Grady fuller1</t>
  </si>
  <si>
    <t>Kamaiyah|Pruitt|kamaiyahpruitt24@pirates.pc.k12.ms.us|9</t>
  </si>
  <si>
    <t>Kamaiyah|Pruitt|9</t>
  </si>
  <si>
    <t>Alisha Pruitt</t>
  </si>
  <si>
    <t>Alisha Pruitt1</t>
  </si>
  <si>
    <t>Teryn|Green|alishaagreen@gmail.com|7</t>
  </si>
  <si>
    <t>Teryn|Green|7</t>
  </si>
  <si>
    <t>Algebra</t>
  </si>
  <si>
    <t>Alisha Thomas</t>
  </si>
  <si>
    <t>Alisha Thomas1</t>
  </si>
  <si>
    <t>Madison|Brown|Madisonbrown24@pirates.pc.k12.ms.us|9</t>
  </si>
  <si>
    <t>Madison|Brown|9</t>
  </si>
  <si>
    <t>Alison Brown</t>
  </si>
  <si>
    <t>Alison Brown1</t>
  </si>
  <si>
    <t>Hillary|PerrymN||9</t>
  </si>
  <si>
    <t>Hillary|PerrymN|9</t>
  </si>
  <si>
    <t>Animal</t>
  </si>
  <si>
    <t>Allytra Perryman</t>
  </si>
  <si>
    <t>Allytra Perryman1</t>
  </si>
  <si>
    <t>Hope|Chandler|achandler245@yahoo.com|7</t>
  </si>
  <si>
    <t>Hope|Chandler|7</t>
  </si>
  <si>
    <t>Medical Laboratory</t>
  </si>
  <si>
    <t>Alquana Chandler</t>
  </si>
  <si>
    <t>Alquana Chandler1</t>
  </si>
  <si>
    <t>ZiMya|Journigan|journiganamanda34@gmail.com|9</t>
  </si>
  <si>
    <t>ZiMya|Journigan|9</t>
  </si>
  <si>
    <t>Acid</t>
  </si>
  <si>
    <t>AMANDA JOURNIGAN</t>
  </si>
  <si>
    <t>AMANDA JOURNIGAN1</t>
  </si>
  <si>
    <t>Paul|Williams Jr|paulwilliams@kemper.k12.ms.us|7</t>
  </si>
  <si>
    <t>Paul|Williams Jr|7</t>
  </si>
  <si>
    <t>Geological</t>
  </si>
  <si>
    <t>Amanda Williams</t>
  </si>
  <si>
    <t>Amanda Williams1</t>
  </si>
  <si>
    <t>Dalania|Knight||9</t>
  </si>
  <si>
    <t>Dalania|Knight|9</t>
  </si>
  <si>
    <t>Amber Baker</t>
  </si>
  <si>
    <t>Amber Baker1</t>
  </si>
  <si>
    <t>0211-POO-KE-0034</t>
  </si>
  <si>
    <t>Kelvin|Pool|kelvinpool35@gmail.com|9</t>
  </si>
  <si>
    <t>Kelvin|Pool|9</t>
  </si>
  <si>
    <t>Mitochondrion</t>
  </si>
  <si>
    <t>Amber Daniels</t>
  </si>
  <si>
    <t>Amber Daniels1</t>
  </si>
  <si>
    <t>Erin|Clark|clarkerina11@icloud.com|8</t>
  </si>
  <si>
    <t>Erin|Clark|8</t>
  </si>
  <si>
    <t>Amy Clark</t>
  </si>
  <si>
    <t>Amy Clark1</t>
  </si>
  <si>
    <t>0101-HEN-AN-0158</t>
  </si>
  <si>
    <t>Anthony|Henry|HenryFamily601@gmail.com|9</t>
  </si>
  <si>
    <t>Anthony|Henry|9</t>
  </si>
  <si>
    <t>Amy Henry</t>
  </si>
  <si>
    <t>Amy Henry1</t>
  </si>
  <si>
    <t>Trenton|Smith|andreamariesmith82@gmail.com|8</t>
  </si>
  <si>
    <t>Trenton|Smith|8</t>
  </si>
  <si>
    <t>Massage Therapy</t>
  </si>
  <si>
    <t>Andrea Smith</t>
  </si>
  <si>
    <t>Andrea Smith1</t>
  </si>
  <si>
    <t>Malachi|Boles|aboles@ppsinfo.net|8</t>
  </si>
  <si>
    <t>Malachi|Boles|8</t>
  </si>
  <si>
    <t>Mechanical</t>
  </si>
  <si>
    <t>Angel Boles</t>
  </si>
  <si>
    <t>Angel Boles1</t>
  </si>
  <si>
    <t>0483-DIX-MA-0199</t>
  </si>
  <si>
    <t>Markeshia|Dixon|mart501@bellsouth.net|9</t>
  </si>
  <si>
    <t>Markeshia|Dixon|9</t>
  </si>
  <si>
    <t>Angela Dixon</t>
  </si>
  <si>
    <t>Angela Dixon1</t>
  </si>
  <si>
    <t>Takira|Adams|kiraadams10092007@gmail.com|7</t>
  </si>
  <si>
    <t>Takira|Adams|7</t>
  </si>
  <si>
    <t>Angela Grayson</t>
  </si>
  <si>
    <t>Angela Grayson1</t>
  </si>
  <si>
    <t>0005-JON-KY-0047</t>
  </si>
  <si>
    <t>Kyle|Jones|Kalexanderjay06@gmail.com|9</t>
  </si>
  <si>
    <t>Kyle|Jones|9</t>
  </si>
  <si>
    <t>Angela Jones</t>
  </si>
  <si>
    <t>Angela Jones1</t>
  </si>
  <si>
    <t>Chestin|Spurlock|chestinspurlock33@sunflower.k12.ms.us|9</t>
  </si>
  <si>
    <t>Chestin|Spurlock|9</t>
  </si>
  <si>
    <t>Angelica Spurlock</t>
  </si>
  <si>
    <t>Angelica Spurlock1</t>
  </si>
  <si>
    <t>Akiyah|Vaughn||8</t>
  </si>
  <si>
    <t>Akiyah|Vaughn|8</t>
  </si>
  <si>
    <t>BSN</t>
  </si>
  <si>
    <t>Angelica Wilson</t>
  </si>
  <si>
    <t>Angelica Wilson1</t>
  </si>
  <si>
    <t>0045-GRE-MA-0248</t>
  </si>
  <si>
    <t>Malcolm|Greenleaf|butler.angenette@yahoo.com|9</t>
  </si>
  <si>
    <t>Malcolm|Greenleaf|9</t>
  </si>
  <si>
    <t>Biophysics</t>
  </si>
  <si>
    <t>Angenette Frazier</t>
  </si>
  <si>
    <t>Angenette Frazier1</t>
  </si>
  <si>
    <t>Micah|Hill|micahhillcreative@gmail.com|9</t>
  </si>
  <si>
    <t>Micah|Hill|9</t>
  </si>
  <si>
    <t>Anicia Hill</t>
  </si>
  <si>
    <t>Anicia Hill1</t>
  </si>
  <si>
    <t>Kyle|Richardson||8</t>
  </si>
  <si>
    <t>Kyle|Richardson|8</t>
  </si>
  <si>
    <t>Medical Assisting</t>
  </si>
  <si>
    <t>Anisha Nash</t>
  </si>
  <si>
    <t>Anisha Nash1</t>
  </si>
  <si>
    <t>Erica|Barnes||9</t>
  </si>
  <si>
    <t>Erica|Barnes|9</t>
  </si>
  <si>
    <t>Ann Myers</t>
  </si>
  <si>
    <t>Ann Myers1</t>
  </si>
  <si>
    <t>0556-KIN-NI-0109</t>
  </si>
  <si>
    <t>Nicole|King|NKING091905@gmail.com|9</t>
  </si>
  <si>
    <t>Nicole|King|9</t>
  </si>
  <si>
    <t>Annie Anthony-Brooks</t>
  </si>
  <si>
    <t>Annie Anthony-Brooks1</t>
  </si>
  <si>
    <t>0103-WEB-JA-0215</t>
  </si>
  <si>
    <t>Jason|Webb|jcwebb621@gmail.com|8</t>
  </si>
  <si>
    <t>Jason|Webb|8</t>
  </si>
  <si>
    <t>Drug Development</t>
  </si>
  <si>
    <t>Anthony Webb</t>
  </si>
  <si>
    <t>Anthony Webb1</t>
  </si>
  <si>
    <t>0151-GIL-AL-0076</t>
  </si>
  <si>
    <t>Alaina|Gill||7</t>
  </si>
  <si>
    <t>Alaina|Gill|7</t>
  </si>
  <si>
    <t>Antionette Smith</t>
  </si>
  <si>
    <t>Antionette Smith1</t>
  </si>
  <si>
    <t>Breanna|Keyes|breannakeyes504@gmail.com|8</t>
  </si>
  <si>
    <t>Breanna|Keyes|8</t>
  </si>
  <si>
    <t>Antoinette Darby</t>
  </si>
  <si>
    <t>Antoinette Darby1</t>
  </si>
  <si>
    <t>Samauri|Butler||7</t>
  </si>
  <si>
    <t>Samauri|Butler|7</t>
  </si>
  <si>
    <t>Needle</t>
  </si>
  <si>
    <t>Ariel Bates</t>
  </si>
  <si>
    <t>Ariel Bates1</t>
  </si>
  <si>
    <t>0020-STA-YA-0290</t>
  </si>
  <si>
    <t>Ya’Kyla|Stasher|yakyla1126@gmail.com|9</t>
  </si>
  <si>
    <t>Ya’Kyla|Stasher|9</t>
  </si>
  <si>
    <t>Ariska Stasher</t>
  </si>
  <si>
    <t>Ariska Stasher1</t>
  </si>
  <si>
    <t>0509-FAI-AU-0003</t>
  </si>
  <si>
    <t>Aubri|Fairley|ajanaefairley@yahoo.com|9</t>
  </si>
  <si>
    <t>Aubri|Fairley|9</t>
  </si>
  <si>
    <t>Arlisious Nettles</t>
  </si>
  <si>
    <t>Arlisious Nettles1</t>
  </si>
  <si>
    <t>0234-BYR-BL-0117</t>
  </si>
  <si>
    <t>Blakely|Byrd|blaker1905@gmail.com|9</t>
  </si>
  <si>
    <t>Blakely|Byrd|9</t>
  </si>
  <si>
    <t>Arnecca Byrd</t>
  </si>
  <si>
    <t>Arnecca Byrd1</t>
  </si>
  <si>
    <t>0534-BRI-BR-0350</t>
  </si>
  <si>
    <t>Brayden|Bridges|braystar13@gmail.com|7</t>
  </si>
  <si>
    <t>Brayden|Bridges|7</t>
  </si>
  <si>
    <t>Arthur Bridges</t>
  </si>
  <si>
    <t>Arthur Bridges1</t>
  </si>
  <si>
    <t>Camille|Brown||7</t>
  </si>
  <si>
    <t>Camille|Brown|7</t>
  </si>
  <si>
    <t>Telescope</t>
  </si>
  <si>
    <t>Ashley Daniel</t>
  </si>
  <si>
    <t>Ashley Daniel1</t>
  </si>
  <si>
    <t>Jowah|Stokes|jowahstokes@leakesd.net|8</t>
  </si>
  <si>
    <t>Jowah|Stokes|8</t>
  </si>
  <si>
    <t>Particle</t>
  </si>
  <si>
    <t>Ashley Spivey Johnson</t>
  </si>
  <si>
    <t>Ashley Spivey Johnson1</t>
  </si>
  <si>
    <t>0277-MIL-MA-0009</t>
  </si>
  <si>
    <t>Mackenzie|Miller|ashleyntollfree@yahoo.com|8</t>
  </si>
  <si>
    <t>Mackenzie|Miller|8</t>
  </si>
  <si>
    <t>Regional Planning</t>
  </si>
  <si>
    <t>Ashley Tollfree</t>
  </si>
  <si>
    <t>Ashley Tollfree1</t>
  </si>
  <si>
    <t>Ashlyn|Woods|aaaaj5706@gmail.com|7</t>
  </si>
  <si>
    <t>Ashlyn|Woods|7</t>
  </si>
  <si>
    <t>Ashley Woods</t>
  </si>
  <si>
    <t>Ashley Woods1</t>
  </si>
  <si>
    <t>Quinasia|Boler|qlboler2025@mpsdnow.org|8</t>
  </si>
  <si>
    <t>Quinasia|Boler|8</t>
  </si>
  <si>
    <t>Ashly Lee</t>
  </si>
  <si>
    <t>Ashly Lee1</t>
  </si>
  <si>
    <t>0184-MAT-JE-0024</t>
  </si>
  <si>
    <t>Jeremy|Matthews|jeremymatthews946@yahoo.com|7</t>
  </si>
  <si>
    <t>Jeremy|Matthews|7</t>
  </si>
  <si>
    <t>Audrey Carter</t>
  </si>
  <si>
    <t>Audrey Carter1</t>
  </si>
  <si>
    <t>Journey|Harges|aviss.williams@gmail.com|7</t>
  </si>
  <si>
    <t>Journey|Harges|7</t>
  </si>
  <si>
    <t>Avis Williams</t>
  </si>
  <si>
    <t>Avis Williams1</t>
  </si>
  <si>
    <t>0236-DIL-KA-0234</t>
  </si>
  <si>
    <t>Kalei|Dillon|kaleidillon@icloud.com|9</t>
  </si>
  <si>
    <t>Kalei|Dillon|9</t>
  </si>
  <si>
    <t>Baeily Dillon</t>
  </si>
  <si>
    <t>Baeily Dillon1</t>
  </si>
  <si>
    <t>Kamya|Parks|kamya.parks@ncsdstud.org|9</t>
  </si>
  <si>
    <t>Kamya|Parks|9</t>
  </si>
  <si>
    <t>Balinda Parks</t>
  </si>
  <si>
    <t>Balinda Parks1</t>
  </si>
  <si>
    <t>Benjamin|Davenport||8</t>
  </si>
  <si>
    <t>Benjamin|Davenport|8</t>
  </si>
  <si>
    <t>Aeronautical</t>
  </si>
  <si>
    <t>Benjamin Davenport</t>
  </si>
  <si>
    <t>Benjamin Davenport1</t>
  </si>
  <si>
    <t>Benjamin|Torrey|loritorrey@aol.com|9</t>
  </si>
  <si>
    <t>Benjamin|Torrey|9</t>
  </si>
  <si>
    <t>Chemical</t>
  </si>
  <si>
    <t>Benjamin Torrey</t>
  </si>
  <si>
    <t>Benjamin Torrey1</t>
  </si>
  <si>
    <t>0075-BRI-LE-0186</t>
  </si>
  <si>
    <t>Le’Baudrio|Bridgeford|lebaudrio.bridgeford@holmesccsd.org|7</t>
  </si>
  <si>
    <t>Le’Baudrio|Bridgeford|7</t>
  </si>
  <si>
    <t>Betty Bridgeford</t>
  </si>
  <si>
    <t>Betty Bridgeford1</t>
  </si>
  <si>
    <t>0662-HUD-K'-0345</t>
  </si>
  <si>
    <t>K'Mari|Hudson|kmarihudson6@gmail.com|7</t>
  </si>
  <si>
    <t>K'Mari|Hudson|7</t>
  </si>
  <si>
    <t>K'mari|Hudson|7</t>
  </si>
  <si>
    <t>Beverly Rushing</t>
  </si>
  <si>
    <t>Beverly Rushing1</t>
  </si>
  <si>
    <t>Terrence|Phillips|biancaakines@yahoo.com|7</t>
  </si>
  <si>
    <t>Terrence|Phillips|7</t>
  </si>
  <si>
    <t>Beaker</t>
  </si>
  <si>
    <t>Bianca Akines</t>
  </si>
  <si>
    <t>Bianca Akines1</t>
  </si>
  <si>
    <t>0455-BEL-SA-0208</t>
  </si>
  <si>
    <t>Sania|Bell||7</t>
  </si>
  <si>
    <t>Sania|Bell|7</t>
  </si>
  <si>
    <t>Bianca Bell</t>
  </si>
  <si>
    <t>Bianca Bell1</t>
  </si>
  <si>
    <t>0204-SMI-LA-0095</t>
  </si>
  <si>
    <t>Lauryn|Smith||7</t>
  </si>
  <si>
    <t>Lauryn|Smith|7</t>
  </si>
  <si>
    <t>Microbiology</t>
  </si>
  <si>
    <t>Billie Smith</t>
  </si>
  <si>
    <t>Billie Smith1</t>
  </si>
  <si>
    <t>0468-DAV-WI-0130</t>
  </si>
  <si>
    <t>William|Davis, III||8</t>
  </si>
  <si>
    <t>William|Davis, III|8</t>
  </si>
  <si>
    <t>Cars</t>
  </si>
  <si>
    <t>Bobbie Davis</t>
  </si>
  <si>
    <t>Bobbie Davis1</t>
  </si>
  <si>
    <t>0467-DAV-EL-0129</t>
  </si>
  <si>
    <t>Ella|Davis||8</t>
  </si>
  <si>
    <t>Ella|Davis|8</t>
  </si>
  <si>
    <t>Bobbie Davis2</t>
  </si>
  <si>
    <t>0043-WIL-GA-0340</t>
  </si>
  <si>
    <t>Gabrielle|Willis|gabbie13willis@yahoo.com|8</t>
  </si>
  <si>
    <t>Gabrielle|Willis|8</t>
  </si>
  <si>
    <t>Biomedical Therapeutics</t>
  </si>
  <si>
    <t>Bobbie Willis</t>
  </si>
  <si>
    <t>Bobbie Willis1</t>
  </si>
  <si>
    <t>James|Farrington|towandaangel1@yahoo.com|9</t>
  </si>
  <si>
    <t>James|Farrington|9</t>
  </si>
  <si>
    <t>Bobby Farrington</t>
  </si>
  <si>
    <t>Bobby Farrington1</t>
  </si>
  <si>
    <t>0058-EVA-KY-0153</t>
  </si>
  <si>
    <t>Kyce|Evans|kyce.evans34@icloud.com|9</t>
  </si>
  <si>
    <t>Kyce|Evans|9</t>
  </si>
  <si>
    <t>Brandie Branch</t>
  </si>
  <si>
    <t>Brandie Branch1</t>
  </si>
  <si>
    <t>0555-BRA-TO-0056</t>
  </si>
  <si>
    <t>Toniya|Brandon|toniyabrandon@gmail.com|9</t>
  </si>
  <si>
    <t>Toniya|Brandon|9</t>
  </si>
  <si>
    <t>Bridgette Brandon</t>
  </si>
  <si>
    <t>Bridgette Brandon1</t>
  </si>
  <si>
    <t>Brooklyn|Rosser|bkrosser@gmail.com|7</t>
  </si>
  <si>
    <t>Brooklyn|Rosser|7</t>
  </si>
  <si>
    <t>Britney Rosser</t>
  </si>
  <si>
    <t>Britney Rosser1</t>
  </si>
  <si>
    <t>Rhihanna|Posey|rp9747@laurelschools.org|8</t>
  </si>
  <si>
    <t>Rhihanna|Posey|8</t>
  </si>
  <si>
    <t>Brittany Arrington</t>
  </si>
  <si>
    <t>Brittany Arrington1</t>
  </si>
  <si>
    <t>Abrianna|Posey|ap9371@laurelschools.org|9</t>
  </si>
  <si>
    <t>Abrianna|Posey|9</t>
  </si>
  <si>
    <t>Brittany Arrington2</t>
  </si>
  <si>
    <t>Abigail|Black||8</t>
  </si>
  <si>
    <t>Abigail|Black|8</t>
  </si>
  <si>
    <t>Mechanical Drafting</t>
  </si>
  <si>
    <t>Brittany Black</t>
  </si>
  <si>
    <t>Brittany Black1</t>
  </si>
  <si>
    <t>Brittany|Black||8</t>
  </si>
  <si>
    <t>Brittany|Black|8</t>
  </si>
  <si>
    <t>Brittany Black2</t>
  </si>
  <si>
    <t>Janelle|Grant|janelle.grant2507@gmail.com|8</t>
  </si>
  <si>
    <t>Janelle|Grant|8</t>
  </si>
  <si>
    <t>Pediatrician</t>
  </si>
  <si>
    <t>Brittany Myles</t>
  </si>
  <si>
    <t>Brittany Myles1</t>
  </si>
  <si>
    <t>0113-DRA-IN-0083</t>
  </si>
  <si>
    <t>India|Draper|Indiadraper60@gmail.com|9</t>
  </si>
  <si>
    <t>India|Draper|9</t>
  </si>
  <si>
    <t>India|Draper|indiadraper60@gmail.com|9</t>
  </si>
  <si>
    <t>Brittney Draper</t>
  </si>
  <si>
    <t>Brittney Draper1</t>
  </si>
  <si>
    <t>Justin|Bickham|tate_brittney@yahoo.com|9</t>
  </si>
  <si>
    <t>Justin|Bickham|9</t>
  </si>
  <si>
    <t>Actuarial</t>
  </si>
  <si>
    <t>Brittney Tate</t>
  </si>
  <si>
    <t>Brittney Tate1</t>
  </si>
  <si>
    <t>Cheimion|Banks||8</t>
  </si>
  <si>
    <t>Cheimion|Banks|8</t>
  </si>
  <si>
    <t>Surgery</t>
  </si>
  <si>
    <t>Calaundra Miller</t>
  </si>
  <si>
    <t>Calaundra Miller1</t>
  </si>
  <si>
    <t>0249-HOB-JE-0141</t>
  </si>
  <si>
    <t>Jenya|Hobbs|caliciahobbs@gmail.com|8</t>
  </si>
  <si>
    <t>Jenya|Hobbs|8</t>
  </si>
  <si>
    <t>Personal Training</t>
  </si>
  <si>
    <t>Calicia Hobbs</t>
  </si>
  <si>
    <t>Calicia Hobbs1</t>
  </si>
  <si>
    <t>Jecoreon|Dortch||8</t>
  </si>
  <si>
    <t>Jecoreon|Dortch|8</t>
  </si>
  <si>
    <t>Gerontology</t>
  </si>
  <si>
    <t>Camilla Dortch</t>
  </si>
  <si>
    <t>Camilla Dortch1</t>
  </si>
  <si>
    <t>0538-DAV-AA-0113</t>
  </si>
  <si>
    <t>Aaron|Davis|aarondavis2330@gmail.com|8</t>
  </si>
  <si>
    <t>Aaron|Davis|8</t>
  </si>
  <si>
    <t>Camona Davis</t>
  </si>
  <si>
    <t>Camona Davis1</t>
  </si>
  <si>
    <t>0019-RHO-CA-0039</t>
  </si>
  <si>
    <t>Camarrius|Rhodes||8</t>
  </si>
  <si>
    <t>Camarrius|Rhodes|8</t>
  </si>
  <si>
    <t>Aquatic</t>
  </si>
  <si>
    <t>Candace Bryant</t>
  </si>
  <si>
    <t>Candace Bryant1</t>
  </si>
  <si>
    <t>Miciah|Jackson|Candais1222@yahoo.com|7</t>
  </si>
  <si>
    <t>Miciah|Jackson|7</t>
  </si>
  <si>
    <t>Public Health</t>
  </si>
  <si>
    <t>Candais Jackson</t>
  </si>
  <si>
    <t>Candais Jackson1</t>
  </si>
  <si>
    <t>0111-BIB-CH-0176</t>
  </si>
  <si>
    <t>Chelsea|Bibbs||7</t>
  </si>
  <si>
    <t>Chelsea|Bibbs|7</t>
  </si>
  <si>
    <t>Electromechanical Engineering</t>
  </si>
  <si>
    <t>CANDICE Bibbs</t>
  </si>
  <si>
    <t>CANDICE Bibbs1</t>
  </si>
  <si>
    <t>0099-STU-KA-0096</t>
  </si>
  <si>
    <t>Kabren|stuckey||7</t>
  </si>
  <si>
    <t>Kabren|stuckey|7</t>
  </si>
  <si>
    <t>Kabren|Stuckey|7</t>
  </si>
  <si>
    <t>Disease</t>
  </si>
  <si>
    <t>candie walton</t>
  </si>
  <si>
    <t>candie walton1</t>
  </si>
  <si>
    <t>0064-STU-KA-0097</t>
  </si>
  <si>
    <t>Kaleb|Stuckey||8</t>
  </si>
  <si>
    <t>Kaleb|Stuckey|8</t>
  </si>
  <si>
    <t>Clinic</t>
  </si>
  <si>
    <t>Candie Walton</t>
  </si>
  <si>
    <t>Candie Walton2</t>
  </si>
  <si>
    <t>Alexis|Pierce|carl.shontel@gmail.com|8</t>
  </si>
  <si>
    <t>Alexis|Pierce|8</t>
  </si>
  <si>
    <t>Carl Pierce</t>
  </si>
  <si>
    <t>Carl Pierce1</t>
  </si>
  <si>
    <t>Carissa|Jenkins|rissa2008@icloud.com|7</t>
  </si>
  <si>
    <t>Carissa|Jenkins|7</t>
  </si>
  <si>
    <t>Planets</t>
  </si>
  <si>
    <t>carla Jenkins</t>
  </si>
  <si>
    <t>carla Jenkins1</t>
  </si>
  <si>
    <t>Emareon|Bennett|carleanross@gmail.com|8</t>
  </si>
  <si>
    <t>Emareon|Bennett|8</t>
  </si>
  <si>
    <t>Doctor</t>
  </si>
  <si>
    <t>Carlean Ross</t>
  </si>
  <si>
    <t>Carlean Ross1</t>
  </si>
  <si>
    <t>0305-BER-KA-0219</t>
  </si>
  <si>
    <t>Karmen|Bernard|karmenbernard@masd.k12.ms.us|9</t>
  </si>
  <si>
    <t>Karmen|Bernard|9</t>
  </si>
  <si>
    <t>Solar</t>
  </si>
  <si>
    <t>Carmella Scott</t>
  </si>
  <si>
    <t>Carmella Scott1</t>
  </si>
  <si>
    <t>0097-JON-KA-0013</t>
  </si>
  <si>
    <t>Kara|Jones|karacalise2025@gmail.com|8</t>
  </si>
  <si>
    <t>Kara|Jones|8</t>
  </si>
  <si>
    <t>Developer</t>
  </si>
  <si>
    <t>Carol Jones</t>
  </si>
  <si>
    <t>Carol Jones1</t>
  </si>
  <si>
    <t>0161-RIC-ZI-0029</t>
  </si>
  <si>
    <t>Zion|Richard|rhythmles33@yahoo.com|9</t>
  </si>
  <si>
    <t>Zion|Richard|9</t>
  </si>
  <si>
    <t>Immunology</t>
  </si>
  <si>
    <t>Carol Richard</t>
  </si>
  <si>
    <t>Carol Richard1</t>
  </si>
  <si>
    <t>Alyssa|Harper|alyssa.harper24@jdcsd.org|9</t>
  </si>
  <si>
    <t>Alyssa|Harper|9</t>
  </si>
  <si>
    <t>Carolyn Harper</t>
  </si>
  <si>
    <t>Carolyn Harper1</t>
  </si>
  <si>
    <t>Joshua|Green|joshg1608@gmail.com|9</t>
  </si>
  <si>
    <t>Joshua|Green|9</t>
  </si>
  <si>
    <t>Carolyn Johnson</t>
  </si>
  <si>
    <t>Carolyn Johnson1</t>
  </si>
  <si>
    <t>Trinity|Tunstall|trinitytunstall3@gmail.com|7</t>
  </si>
  <si>
    <t>Trinity|Tunstall|7</t>
  </si>
  <si>
    <t>Ocean</t>
  </si>
  <si>
    <t>Carra Hankins</t>
  </si>
  <si>
    <t>Carra Hankins1</t>
  </si>
  <si>
    <t>0502-GIR-KE-0285</t>
  </si>
  <si>
    <t>Kelsei|Girn|casandra.girn@yahoo.com|8</t>
  </si>
  <si>
    <t>Kelsei|Girn|8</t>
  </si>
  <si>
    <t>CaSandra Girn</t>
  </si>
  <si>
    <t>CaSandra Girn1</t>
  </si>
  <si>
    <t>0095-BRO-CH-0322</t>
  </si>
  <si>
    <t>Charles|Brown|cassandrabrown2018@gmail.com|7</t>
  </si>
  <si>
    <t>Charles|Brown|7</t>
  </si>
  <si>
    <t>Dentistry</t>
  </si>
  <si>
    <t>Cassandra Brown</t>
  </si>
  <si>
    <t>Cassandra Brown1</t>
  </si>
  <si>
    <t>0554-BUF-NY-0090</t>
  </si>
  <si>
    <t>NyAsia|Buford|nbuford123@gmail.com|8</t>
  </si>
  <si>
    <t>NyAsia|Buford|8</t>
  </si>
  <si>
    <t>Catrina Norwood</t>
  </si>
  <si>
    <t>Catrina Norwood1</t>
  </si>
  <si>
    <t>Jordan|Mosby|triniawilliams31@yahoo.com|9</t>
  </si>
  <si>
    <t>Jordan|Mosby|9</t>
  </si>
  <si>
    <t>Agricultural</t>
  </si>
  <si>
    <t>Catrinia Anthony</t>
  </si>
  <si>
    <t>Catrinia Anthony1</t>
  </si>
  <si>
    <t>Michaela|Brown|mcb07mcb07@gmail.com|8</t>
  </si>
  <si>
    <t>Michaela|Brown|8</t>
  </si>
  <si>
    <t>Speech Pathology</t>
  </si>
  <si>
    <t>Ceceilia Brown</t>
  </si>
  <si>
    <t>Ceceilia Brown1</t>
  </si>
  <si>
    <t>0243-PUR-RO-0064</t>
  </si>
  <si>
    <t>Robert|Purnell|cedric_purnell@yahoo.com|8</t>
  </si>
  <si>
    <t>Robert|Purnell|8</t>
  </si>
  <si>
    <t>Outerspace</t>
  </si>
  <si>
    <t>Cedric Purnell</t>
  </si>
  <si>
    <t>Cedric Purnell1</t>
  </si>
  <si>
    <t>Cassidy|Walker|cassidywalker09@gmail.com|9</t>
  </si>
  <si>
    <t>Cassidy|Walker|9</t>
  </si>
  <si>
    <t>Cedric Walker</t>
  </si>
  <si>
    <t>Cedric Walker1</t>
  </si>
  <si>
    <t>Georgia|Mason|001416342@jpsms.org|7</t>
  </si>
  <si>
    <t>Georgia|Mason|7</t>
  </si>
  <si>
    <t>Chaka Mason</t>
  </si>
  <si>
    <t>Chaka Mason1</t>
  </si>
  <si>
    <t>Zya|Oliver|zyaoliver@gmail.com|7</t>
  </si>
  <si>
    <t>Zya|Oliver|7</t>
  </si>
  <si>
    <t>ChaKaHier Oliver</t>
  </si>
  <si>
    <t>ChaKaHier Oliver1</t>
  </si>
  <si>
    <t>0514-WHI-TR-0296</t>
  </si>
  <si>
    <t>Trenton|Whitworth|trentonwhitworth24@pirates.pc.k12.ms.us|9</t>
  </si>
  <si>
    <t>Trenton|Whitworth|9</t>
  </si>
  <si>
    <t>Chakita Singleton</t>
  </si>
  <si>
    <t>Chakita Singleton1</t>
  </si>
  <si>
    <t>Charles|King|chaden2555@gmail.com|8</t>
  </si>
  <si>
    <t>Charles|King|8</t>
  </si>
  <si>
    <t>Charla Brownlee</t>
  </si>
  <si>
    <t>Charla Brownlee1</t>
  </si>
  <si>
    <t>0410-WIL-JA-0019</t>
  </si>
  <si>
    <t>Jailyn|Williams|jlowill2007@gmail.com|8</t>
  </si>
  <si>
    <t>Jailyn|Williams|8</t>
  </si>
  <si>
    <t>Charlean Williams</t>
  </si>
  <si>
    <t>Charlean Williams1</t>
  </si>
  <si>
    <t>Cameron|Jones||9</t>
  </si>
  <si>
    <t>Cameron|Jones|9</t>
  </si>
  <si>
    <t>CHELSEY MCCLENDON</t>
  </si>
  <si>
    <t>CHELSEY MCCLENDON1</t>
  </si>
  <si>
    <t>0155-DIX-MO-0221</t>
  </si>
  <si>
    <t>Morgan|Dixon|mdixon7472@cmsd.k12.ms.us|9</t>
  </si>
  <si>
    <t>Morgan|Dixon|9</t>
  </si>
  <si>
    <t>Hospital</t>
  </si>
  <si>
    <t>Chequitia Dixon</t>
  </si>
  <si>
    <t>Chequitia Dixon1</t>
  </si>
  <si>
    <t>0510-COL-ZE-0211</t>
  </si>
  <si>
    <t>Ze Mylan|Coleman|zcole08@icloud.com|9</t>
  </si>
  <si>
    <t>Ze Mylan|Coleman|9</t>
  </si>
  <si>
    <t>Chere Player</t>
  </si>
  <si>
    <t>Chere Player1</t>
  </si>
  <si>
    <t>0131-TRI-J'-0036</t>
  </si>
  <si>
    <t>J'Nya|Trimble|jnyatrimble@gmail.com|9</t>
  </si>
  <si>
    <t>J'Nya|Trimble|9</t>
  </si>
  <si>
    <t>Flask</t>
  </si>
  <si>
    <t>Cherlynn Mallard-Trimble</t>
  </si>
  <si>
    <t>Cherlynn Mallard-Trimble1</t>
  </si>
  <si>
    <t>Sarai|Nunn|chermain60@gma.com|7</t>
  </si>
  <si>
    <t>Sarai|Nunn|7</t>
  </si>
  <si>
    <t>Theory</t>
  </si>
  <si>
    <t>chermain mainor</t>
  </si>
  <si>
    <t>chermain mainor1</t>
  </si>
  <si>
    <t>0205-MCG-JA-0311</t>
  </si>
  <si>
    <t>Jalayhia|McGee|1247484@students.lowndes.k12.ms.us|8</t>
  </si>
  <si>
    <t>Jalayhia|McGee|8</t>
  </si>
  <si>
    <t>jalayhia|mcgee|1247484@students.lowndes.k12.ms.us|8</t>
  </si>
  <si>
    <t>jalayhia|mcgee|8</t>
  </si>
  <si>
    <t>Microscope</t>
  </si>
  <si>
    <t>Cheryl Lucious</t>
  </si>
  <si>
    <t>Cheryl Lucious1</t>
  </si>
  <si>
    <t>Christopher|Ford|christopherford@calhounk12.com|9</t>
  </si>
  <si>
    <t>Christopher|Ford|9</t>
  </si>
  <si>
    <t>Cheryl Miller</t>
  </si>
  <si>
    <t>Cheryl Miller1</t>
  </si>
  <si>
    <t>0085-JOH-JA-0151</t>
  </si>
  <si>
    <t>Jatori|Johnson||7</t>
  </si>
  <si>
    <t>Jatori|Johnson|7</t>
  </si>
  <si>
    <t>Cybersecurity</t>
  </si>
  <si>
    <t>China Johnson</t>
  </si>
  <si>
    <t>China Johnson1</t>
  </si>
  <si>
    <t>Taylor|Moffett||7</t>
  </si>
  <si>
    <t>Taylor|Moffett|7</t>
  </si>
  <si>
    <t>Venus</t>
  </si>
  <si>
    <t>Christeen Moffett</t>
  </si>
  <si>
    <t>Christeen Moffett1</t>
  </si>
  <si>
    <t>0472-JON-TR-0070</t>
  </si>
  <si>
    <t>Treston|Jones|cjones@maronmarvel.com|7</t>
  </si>
  <si>
    <t>Treston|Jones|7</t>
  </si>
  <si>
    <t>Christi Jones</t>
  </si>
  <si>
    <t>Christi Jones1</t>
  </si>
  <si>
    <t>Morgan|Dunson|christiancarr56@gmail.com|8</t>
  </si>
  <si>
    <t>Morgan|Dunson|8</t>
  </si>
  <si>
    <t>Christian Phillips</t>
  </si>
  <si>
    <t>Christian Phillips1</t>
  </si>
  <si>
    <t>0334-COL-CL-0177</t>
  </si>
  <si>
    <t>Clarissa|Coleman|clarissac671@gmail.com|7</t>
  </si>
  <si>
    <t>Clarissa|Coleman|7</t>
  </si>
  <si>
    <t>Uranus</t>
  </si>
  <si>
    <t>Christina Coleman</t>
  </si>
  <si>
    <t>Christina Coleman1</t>
  </si>
  <si>
    <t>Christon|Howard|tinamcbride81@yahoo.com|9</t>
  </si>
  <si>
    <t>Christon|Howard|9</t>
  </si>
  <si>
    <t>Christina Howard</t>
  </si>
  <si>
    <t>Christina Howard1</t>
  </si>
  <si>
    <t>0622-AHA-AM-0286</t>
  </si>
  <si>
    <t>Amirra|Ahanonu|aahanonu198@gmail.com|7</t>
  </si>
  <si>
    <t>Amirra|Ahanonu|7</t>
  </si>
  <si>
    <t>Chukwuma Ahanonu</t>
  </si>
  <si>
    <t>Chukwuma Ahanonu1</t>
  </si>
  <si>
    <t>0621-AHA-AT-0287</t>
  </si>
  <si>
    <t>Athenna|Ahanonu|aahanonu7@gmail.com|9</t>
  </si>
  <si>
    <t>Athenna|Ahanonu|9</t>
  </si>
  <si>
    <t>Chukwuma Ahanonu2</t>
  </si>
  <si>
    <t>Shamaria|Swing|keshabean239@gmail.com|9</t>
  </si>
  <si>
    <t>Shamaria|Swing|9</t>
  </si>
  <si>
    <t>Petri dish</t>
  </si>
  <si>
    <t>Clara Bean</t>
  </si>
  <si>
    <t>Clara Bean1</t>
  </si>
  <si>
    <t>Araiyah|Porter|klaryssa33@yahoo.com|7</t>
  </si>
  <si>
    <t>Araiyah|Porter|7</t>
  </si>
  <si>
    <t>Clarissa Porter</t>
  </si>
  <si>
    <t>Clarissa Porter1</t>
  </si>
  <si>
    <t>0053-AVE-CA-0189</t>
  </si>
  <si>
    <t>Caitlyn|Avery|claudette.avery@gmail.com|8</t>
  </si>
  <si>
    <t>Caitlyn|Avery|8</t>
  </si>
  <si>
    <t>Cancer</t>
  </si>
  <si>
    <t>Claudette Avery</t>
  </si>
  <si>
    <t>Claudette Avery1</t>
  </si>
  <si>
    <t>Catelyn|Obillo||9</t>
  </si>
  <si>
    <t>Catelyn|Obillo|9</t>
  </si>
  <si>
    <t>Connie Obillo</t>
  </si>
  <si>
    <t>Connie Obillo1</t>
  </si>
  <si>
    <t>0418-JAC-CA-0210</t>
  </si>
  <si>
    <t>Caitlyn|Jackson|Cait.J.1406@gmail.com|9</t>
  </si>
  <si>
    <t>Caitlyn|Jackson|9</t>
  </si>
  <si>
    <t>Constance Haggie</t>
  </si>
  <si>
    <t>Constance Haggie1</t>
  </si>
  <si>
    <t>0645-WIL-CA-0258</t>
  </si>
  <si>
    <t>Cailynn|Williams|cailynn04@icloud.com|7</t>
  </si>
  <si>
    <t>Cailynn|Williams|7</t>
  </si>
  <si>
    <t>Coralisa Williams</t>
  </si>
  <si>
    <t>Coralisa Williams1</t>
  </si>
  <si>
    <t>0541-DAN-AM-0262</t>
  </si>
  <si>
    <t>Amelia|Daniels|coretta06@yahoo.com|9</t>
  </si>
  <si>
    <t>Amelia|Daniels|9</t>
  </si>
  <si>
    <t>Coretta Harris</t>
  </si>
  <si>
    <t>Coretta Harris1</t>
  </si>
  <si>
    <t>0359-DAN-AM-0262</t>
  </si>
  <si>
    <t>Amelia|Daniels||9</t>
  </si>
  <si>
    <t>Coretta Harris2</t>
  </si>
  <si>
    <t>0630-BUT-NA-0187</t>
  </si>
  <si>
    <t>Nadia|Butler||8</t>
  </si>
  <si>
    <t>Nadia|Butler|8</t>
  </si>
  <si>
    <t>Courtney Butler</t>
  </si>
  <si>
    <t>Courtney Butler1</t>
  </si>
  <si>
    <t>Alex|Williams||9</t>
  </si>
  <si>
    <t>Alex|Williams|9</t>
  </si>
  <si>
    <t>Crystal Burnett</t>
  </si>
  <si>
    <t>Crystal Burnett1</t>
  </si>
  <si>
    <t>0396-WIL-JO-0298</t>
  </si>
  <si>
    <t>Joshua|Williams||9</t>
  </si>
  <si>
    <t>Joshua|Williams|9</t>
  </si>
  <si>
    <t>Crystal Burnett2</t>
  </si>
  <si>
    <t>0258-MAR-AN-0072</t>
  </si>
  <si>
    <t>Anna|Martin|annagrace0522@gmail.com|7</t>
  </si>
  <si>
    <t>Anna|Martin|7</t>
  </si>
  <si>
    <t>Physical science</t>
  </si>
  <si>
    <t>Crystal Martin</t>
  </si>
  <si>
    <t>Crystal Martin1</t>
  </si>
  <si>
    <t>0317-MCB-CH-0184</t>
  </si>
  <si>
    <t>Cherish|McBride|cherishmcbride40@gmail.com|7</t>
  </si>
  <si>
    <t>Cherish|McBride|7</t>
  </si>
  <si>
    <t>Surgeon</t>
  </si>
  <si>
    <t>Crystal McBride</t>
  </si>
  <si>
    <t>Crystal McBride1</t>
  </si>
  <si>
    <t>0395-JEA-AN-0167</t>
  </si>
  <si>
    <t>Angelle|Jean-Pierre||7</t>
  </si>
  <si>
    <t>Angelle|Jean-Pierre|7</t>
  </si>
  <si>
    <t>cynthia Jean-Pierre</t>
  </si>
  <si>
    <t>cynthia Jean-Pierre1</t>
  </si>
  <si>
    <t>Ava|Washington||7</t>
  </si>
  <si>
    <t>Ava|Washington|7</t>
  </si>
  <si>
    <t>Dalsheree Grant</t>
  </si>
  <si>
    <t>Dalsheree Grant1</t>
  </si>
  <si>
    <t>Cortland|Battee|Battee1@hotmail.com|8</t>
  </si>
  <si>
    <t>Cortland|Battee|8</t>
  </si>
  <si>
    <t>Dana Battee</t>
  </si>
  <si>
    <t>Dana Battee1</t>
  </si>
  <si>
    <t>0664-RUS-AL-0288</t>
  </si>
  <si>
    <t>Alecia|Rush||7</t>
  </si>
  <si>
    <t>Alecia|Rush|7</t>
  </si>
  <si>
    <t>Dana Rush</t>
  </si>
  <si>
    <t>Dana Rush1</t>
  </si>
  <si>
    <t>0623-BRO-SE-0281</t>
  </si>
  <si>
    <t>serenidy|bronson|serenidybronson@masd.k12.ms.us|9</t>
  </si>
  <si>
    <t>serenidy|bronson|9</t>
  </si>
  <si>
    <t>Serenidy|Bronson|9</t>
  </si>
  <si>
    <t>danielle bronson</t>
  </si>
  <si>
    <t>danielle bronson1</t>
  </si>
  <si>
    <t>William|Young|AirJordanX102020@gmail.com|7</t>
  </si>
  <si>
    <t>William|Young|7</t>
  </si>
  <si>
    <t>Danielle Clark-McKnight</t>
  </si>
  <si>
    <t>Danielle Clark-McKnight1</t>
  </si>
  <si>
    <t>Abreala|Adams||7</t>
  </si>
  <si>
    <t>Abreala|Adams|7</t>
  </si>
  <si>
    <t>Danitra Martin</t>
  </si>
  <si>
    <t>Danitra Martin1</t>
  </si>
  <si>
    <t>Christopher|MCCLENDON||7</t>
  </si>
  <si>
    <t>Christopher|MCCLENDON|7</t>
  </si>
  <si>
    <t>Computer Programming</t>
  </si>
  <si>
    <t>DANTAVIS MCCLENDON</t>
  </si>
  <si>
    <t>DANTAVIS MCCLENDON1</t>
  </si>
  <si>
    <t>Dylan|King||8</t>
  </si>
  <si>
    <t>Dylan|King|8</t>
  </si>
  <si>
    <t>Darling King-Shelby</t>
  </si>
  <si>
    <t>Darling King-Shelby1</t>
  </si>
  <si>
    <t>0311-CRO-BR-0334</t>
  </si>
  <si>
    <t>Brice|Crockett|brice.crockett@phillytornadoes.com|8</t>
  </si>
  <si>
    <t>Brice|Crockett|8</t>
  </si>
  <si>
    <t>David Brackett</t>
  </si>
  <si>
    <t>David Brackett1</t>
  </si>
  <si>
    <t>Ethan|Wright|ewright33@mpsdconnect.org|8</t>
  </si>
  <si>
    <t>Ethan|Wright|8</t>
  </si>
  <si>
    <t>Dawn Wright</t>
  </si>
  <si>
    <t>Dawn Wright1</t>
  </si>
  <si>
    <t>december|dawkins|december.dawkins@lcsdstudents.org|9</t>
  </si>
  <si>
    <t>december|dawkins|9</t>
  </si>
  <si>
    <t>Analytics</t>
  </si>
  <si>
    <t>december smith</t>
  </si>
  <si>
    <t>december smith1</t>
  </si>
  <si>
    <t>0044-MCD-TI-0010</t>
  </si>
  <si>
    <t>Tiniah|McDaniel|dmtm1227@gmail.com|8</t>
  </si>
  <si>
    <t>Tiniah|McDaniel|8</t>
  </si>
  <si>
    <t>Biophysicist</t>
  </si>
  <si>
    <t>Delilah Mitchell</t>
  </si>
  <si>
    <t>Delilah Mitchell1</t>
  </si>
  <si>
    <t>Savon|Williams|Williamssav2025@tunicak12.org|8</t>
  </si>
  <si>
    <t>Savon|Williams|8</t>
  </si>
  <si>
    <t>DeLisha Rudd</t>
  </si>
  <si>
    <t>DeLisha Rudd1</t>
  </si>
  <si>
    <t>Aniyah|Sherer|absherer2@tupeloschools.com|9</t>
  </si>
  <si>
    <t>Aniyah|Sherer|9</t>
  </si>
  <si>
    <t>Food Science</t>
  </si>
  <si>
    <t>Demetra Sherer</t>
  </si>
  <si>
    <t>Demetra Sherer1</t>
  </si>
  <si>
    <t>Terran|Boykin|terran.boykin08@gmail.com|7</t>
  </si>
  <si>
    <t>Terran|Boykin|7</t>
  </si>
  <si>
    <t>Demetria Williams</t>
  </si>
  <si>
    <t>Demetria Williams1</t>
  </si>
  <si>
    <t>0446-LEE-DE-0330</t>
  </si>
  <si>
    <t>De'Breylon|Lee|debreylon07@gmail.com|7</t>
  </si>
  <si>
    <t>De'Breylon|Lee|7</t>
  </si>
  <si>
    <t>Demond Lee</t>
  </si>
  <si>
    <t>Demond Lee1</t>
  </si>
  <si>
    <t>0054-WIL-DE-0331</t>
  </si>
  <si>
    <t>DeUndra|Wilson|faithfulchild2006@gmail.com|9</t>
  </si>
  <si>
    <t>DeUndra|Wilson|9</t>
  </si>
  <si>
    <t>Denise Crockett</t>
  </si>
  <si>
    <t>Denise Crockett1</t>
  </si>
  <si>
    <t>Janaiyah|Dorsey|dorseyjanaiyah0@gmail.com|7</t>
  </si>
  <si>
    <t>Janaiyah|Dorsey|7</t>
  </si>
  <si>
    <t>Invention</t>
  </si>
  <si>
    <t>Cell</t>
  </si>
  <si>
    <t>Dequandra Hope</t>
  </si>
  <si>
    <t>Dequandra Hope1</t>
  </si>
  <si>
    <t>0469-POL-ZY-0160</t>
  </si>
  <si>
    <t>Zyon|Polk|polkzyon@coffeevilleschools.org|9</t>
  </si>
  <si>
    <t>Zyon|Polk|9</t>
  </si>
  <si>
    <t>Deshon Polk</t>
  </si>
  <si>
    <t>Deshon Polk1</t>
  </si>
  <si>
    <t>0025-PRI-KA-0264</t>
  </si>
  <si>
    <t>Kaitlyn|Price||7</t>
  </si>
  <si>
    <t>Kaitlyn|Price|7</t>
  </si>
  <si>
    <t>Desiree Norwood</t>
  </si>
  <si>
    <t>Desiree Norwood1</t>
  </si>
  <si>
    <t>0239-THI-KA-0101</t>
  </si>
  <si>
    <t>Kaeden|Thigpen|kaedenthigpen@gmail.com|9</t>
  </si>
  <si>
    <t>Kaeden|Thigpen|9</t>
  </si>
  <si>
    <t>Ornithology</t>
  </si>
  <si>
    <t>Desshondra Walker</t>
  </si>
  <si>
    <t>Desshondra Walker1</t>
  </si>
  <si>
    <t>Cambreh|Spires|cambrehspires@gmail.com|7</t>
  </si>
  <si>
    <t>Cambreh|Spires|7</t>
  </si>
  <si>
    <t>Devasia Spires</t>
  </si>
  <si>
    <t>Devasia Spires1</t>
  </si>
  <si>
    <t>0508-PRO-KE-0195</t>
  </si>
  <si>
    <t>Kennedi|Proctor|Ken139@students.rcsd.ms|8</t>
  </si>
  <si>
    <t>Kennedi|Proctor|8</t>
  </si>
  <si>
    <t>Diandra Lee</t>
  </si>
  <si>
    <t>Diandra Lee1</t>
  </si>
  <si>
    <t>0668- HU-TY-0346</t>
  </si>
  <si>
    <t>Tyneria|Hunt|Tyneriahunt52@gmail.com|8</t>
  </si>
  <si>
    <t>Tyneria|Hunt|8</t>
  </si>
  <si>
    <t>Dianne Hunt</t>
  </si>
  <si>
    <t>Dianne Hunt1</t>
  </si>
  <si>
    <t>Alysun|McIntyre||8</t>
  </si>
  <si>
    <t>Alysun|McIntyre|8</t>
  </si>
  <si>
    <t>Climate</t>
  </si>
  <si>
    <t>Dianne Taylor</t>
  </si>
  <si>
    <t>Dianne Taylor1</t>
  </si>
  <si>
    <t>Logan|Haralson||9</t>
  </si>
  <si>
    <t>Logan|Haralson|9</t>
  </si>
  <si>
    <t>Technician</t>
  </si>
  <si>
    <t>Dinah Haralson</t>
  </si>
  <si>
    <t>Dinah Haralson1</t>
  </si>
  <si>
    <t>0500-DED-AL-0131</t>
  </si>
  <si>
    <t>Alaysia|Dedeaux|alaysiadedeaux@gmail.com|9</t>
  </si>
  <si>
    <t>Alaysia|Dedeaux|9</t>
  </si>
  <si>
    <t>Alaysia|Dedeaux|Alaysiadedeaux@gmail.com|9</t>
  </si>
  <si>
    <t>Dominique Dedeaux</t>
  </si>
  <si>
    <t>Dominique Dedeaux1</t>
  </si>
  <si>
    <t>Madison|Gordon|nikkidg28@yahoo.com|8</t>
  </si>
  <si>
    <t>Madison|Gordon|8</t>
  </si>
  <si>
    <t>Dominique Gordon</t>
  </si>
  <si>
    <t>Dominique Gordon1</t>
  </si>
  <si>
    <t>Mardasha|Watson|mwatson6069@wbcsdk12.org|7</t>
  </si>
  <si>
    <t>Mardasha|Watson|7</t>
  </si>
  <si>
    <t>Heal</t>
  </si>
  <si>
    <t>Dominique Williams</t>
  </si>
  <si>
    <t>Dominique Williams1</t>
  </si>
  <si>
    <t>0145-ALL-SA-0110</t>
  </si>
  <si>
    <t>Sammia|Allen|allensammia@gmail.com|9</t>
  </si>
  <si>
    <t>Sammia|Allen|9</t>
  </si>
  <si>
    <t>Donjala Thomas</t>
  </si>
  <si>
    <t>Donjala Thomas1</t>
  </si>
  <si>
    <t>Jordan|Omulo|dorianevans23@outlook.com|8</t>
  </si>
  <si>
    <t>Jordan|Omulo|8</t>
  </si>
  <si>
    <t>Dorian Evans</t>
  </si>
  <si>
    <t>Dorian Evans1</t>
  </si>
  <si>
    <t>Kamri|Stegall|dorisstrong75@yahoo.com|9</t>
  </si>
  <si>
    <t>Kamri|Stegall|9</t>
  </si>
  <si>
    <t>Element</t>
  </si>
  <si>
    <t>Doris Strong</t>
  </si>
  <si>
    <t>Doris Strong1</t>
  </si>
  <si>
    <t>0433-BLA-RA-0068</t>
  </si>
  <si>
    <t>Rahiem|Blanchard||9</t>
  </si>
  <si>
    <t>Rahiem|Blanchard|9</t>
  </si>
  <si>
    <t>Dorothy Blanchard</t>
  </si>
  <si>
    <t>Dorothy Blanchard1</t>
  </si>
  <si>
    <t>0432-BLA-JA-0067</t>
  </si>
  <si>
    <t>Jahiem|Blanchard||9</t>
  </si>
  <si>
    <t>Jahiem|Blanchard|9</t>
  </si>
  <si>
    <t>Dorothy Blanchard2</t>
  </si>
  <si>
    <t>0197-LON-MA-0179</t>
  </si>
  <si>
    <t>Marrion|Longino|longinoboys@gmail.com|9</t>
  </si>
  <si>
    <t>Marrion|Longino|9</t>
  </si>
  <si>
    <t>Medical Radiologic</t>
  </si>
  <si>
    <t>Dr. Angel Longino</t>
  </si>
  <si>
    <t>Dr. Angel Longino1</t>
  </si>
  <si>
    <t>0582-MCG-JA-0065</t>
  </si>
  <si>
    <t>Jamei|McGhee|sayninahhh@gmail.com|9</t>
  </si>
  <si>
    <t>Jamei|McGhee|9</t>
  </si>
  <si>
    <t>Dr. Nina McGhee</t>
  </si>
  <si>
    <t>Dr. Nina McGhee1</t>
  </si>
  <si>
    <t>Allana|Ozene|drena.ozene@yahoo.com|7</t>
  </si>
  <si>
    <t>Allana|Ozene|7</t>
  </si>
  <si>
    <t>Drena Ozene</t>
  </si>
  <si>
    <t>Drena Ozene1</t>
  </si>
  <si>
    <t>Matthew|DeVaul|mpd100@students.rcsd.ms|7</t>
  </si>
  <si>
    <t>Matthew|DeVaul|7</t>
  </si>
  <si>
    <t>STEM</t>
  </si>
  <si>
    <t>Driscoll DeVaul</t>
  </si>
  <si>
    <t>Driscoll DeVaul1</t>
  </si>
  <si>
    <t>Joshua|DeVaul|joshuadevaul1@gmail.com|9</t>
  </si>
  <si>
    <t>Joshua|DeVaul|9</t>
  </si>
  <si>
    <t>Statistician</t>
  </si>
  <si>
    <t>Driscoll DeVaul2</t>
  </si>
  <si>
    <t>0052-JON-SH-0170</t>
  </si>
  <si>
    <t>Shasta|Jones|shaygard13@icloud.com|8</t>
  </si>
  <si>
    <t>Shasta|Jones|8</t>
  </si>
  <si>
    <t>Calculus</t>
  </si>
  <si>
    <t>Easter Gardner</t>
  </si>
  <si>
    <t>Easter Gardner1</t>
  </si>
  <si>
    <t>0495-JOH-RA-0043</t>
  </si>
  <si>
    <t>Rachel|Johnson|Racheljohnson@okolona.k12.ms.us|7</t>
  </si>
  <si>
    <t>Rachel|Johnson|7</t>
  </si>
  <si>
    <t>Rachel|Johnson|racheljohnson@okolona.k12.ms.us|7</t>
  </si>
  <si>
    <t>eddie Johnson</t>
  </si>
  <si>
    <t>eddie Johnson1</t>
  </si>
  <si>
    <t>Tamiiyah|Shaw||9</t>
  </si>
  <si>
    <t>Tamiiyah|Shaw|9</t>
  </si>
  <si>
    <t>Biomedical Engineering</t>
  </si>
  <si>
    <t>Eleashia Shaw</t>
  </si>
  <si>
    <t>Eleashia Shaw1</t>
  </si>
  <si>
    <t>Dakota|Davis|dgd7595@students.rcsd.ms|8</t>
  </si>
  <si>
    <t>Dakota|Davis|8</t>
  </si>
  <si>
    <t>Elicia Davis</t>
  </si>
  <si>
    <t>Elicia Davis1</t>
  </si>
  <si>
    <t>Antanae|Shelton|sheltonantanae@gmail.com|8</t>
  </si>
  <si>
    <t>Antanae|Shelton|8</t>
  </si>
  <si>
    <t>Experiments</t>
  </si>
  <si>
    <t>Elna Shelton</t>
  </si>
  <si>
    <t>Elna Shelton1</t>
  </si>
  <si>
    <t>0179-BRA-TA-0137</t>
  </si>
  <si>
    <t>Taylor|Brandon|tayloralexis745@gmail.com|9</t>
  </si>
  <si>
    <t>Taylor|Brandon|9</t>
  </si>
  <si>
    <t>Marine Biology</t>
  </si>
  <si>
    <t>Emily Brandon</t>
  </si>
  <si>
    <t>Emily Brandon1</t>
  </si>
  <si>
    <t>Erianna|Williams|sekethacobbins@yahoo.com|9</t>
  </si>
  <si>
    <t>Erianna|Williams|9</t>
  </si>
  <si>
    <t>eric Williams</t>
  </si>
  <si>
    <t>eric Williams1</t>
  </si>
  <si>
    <t>0040-JON-NI-0087</t>
  </si>
  <si>
    <t>Nicholas|Jones|ewebber77@hotmail.com|7</t>
  </si>
  <si>
    <t>Nicholas|Jones|7</t>
  </si>
  <si>
    <t>Biology</t>
  </si>
  <si>
    <t>Erica Jones</t>
  </si>
  <si>
    <t>Erica Jones1</t>
  </si>
  <si>
    <t>Nicholas|Leach|peanutnick01@gmail.com|9</t>
  </si>
  <si>
    <t>Nicholas|Leach|9</t>
  </si>
  <si>
    <t>Erica Leach-Howard</t>
  </si>
  <si>
    <t>Erica Leach-Howard1</t>
  </si>
  <si>
    <t>Erihanna|Hunt|001283126@jpsms.org|7</t>
  </si>
  <si>
    <t>Erihanna|Hunt|7</t>
  </si>
  <si>
    <t>Turbine</t>
  </si>
  <si>
    <t>Erick&amp; Tamika Hunt</t>
  </si>
  <si>
    <t>Erick&amp; Tamika Hunt1</t>
  </si>
  <si>
    <t>0313-RAT-ZO-0030</t>
  </si>
  <si>
    <t>Zoey|Ratliff|ecbrown01@yahoo.com|7</t>
  </si>
  <si>
    <t>Zoey|Ratliff|7</t>
  </si>
  <si>
    <t>Stars</t>
  </si>
  <si>
    <t>Erin Watkins</t>
  </si>
  <si>
    <t>Erin Watkins1</t>
  </si>
  <si>
    <t>0441-HIL-CO-0229</t>
  </si>
  <si>
    <t>Cody|Hill|codybrycehill@gmail.com|9</t>
  </si>
  <si>
    <t>Cody|Hill|9</t>
  </si>
  <si>
    <t>Etoria Hill</t>
  </si>
  <si>
    <t>Etoria Hill1</t>
  </si>
  <si>
    <t>Jacob|Roark|Jarucole1@gmail.com|7</t>
  </si>
  <si>
    <t>Jacob|Roark|7</t>
  </si>
  <si>
    <t>Everett Roark</t>
  </si>
  <si>
    <t>Everett Roark1</t>
  </si>
  <si>
    <t>Katie|Roark|kathrynroark2@gmail.com|7</t>
  </si>
  <si>
    <t>Katie|Roark|7</t>
  </si>
  <si>
    <t>Everett Roark2</t>
  </si>
  <si>
    <t>Brionna|Williams|brionnawilliams27@gmail.com|8</t>
  </si>
  <si>
    <t>Brionna|Williams|8</t>
  </si>
  <si>
    <t>Observatory</t>
  </si>
  <si>
    <t>Fadeelah Williams</t>
  </si>
  <si>
    <t>Fadeelah Williams1</t>
  </si>
  <si>
    <t>Jordan|Taylor||8</t>
  </si>
  <si>
    <t>Jordan|Taylor|8</t>
  </si>
  <si>
    <t>Faedell Taylor</t>
  </si>
  <si>
    <t>Faedell Taylor1</t>
  </si>
  <si>
    <t>Demetrius|Burgin|janicenottage@gmail.com|8</t>
  </si>
  <si>
    <t>Demetrius|Burgin|8</t>
  </si>
  <si>
    <t>Fanjeffica Burgin</t>
  </si>
  <si>
    <t>Fanjeffica Burgin1</t>
  </si>
  <si>
    <t>0117-STE-KY-0017</t>
  </si>
  <si>
    <t>Kyla|Stewart|stewartkyla46@icloud.com|9</t>
  </si>
  <si>
    <t>Kyla|Stewart|9</t>
  </si>
  <si>
    <t>Fatimah Aaron</t>
  </si>
  <si>
    <t>Fatimah Aaron1</t>
  </si>
  <si>
    <t>Ma’Kayla|Garrett||7</t>
  </si>
  <si>
    <t>Ma’Kayla|Garrett|7</t>
  </si>
  <si>
    <t>Science fair</t>
  </si>
  <si>
    <t>Felicia Shields</t>
  </si>
  <si>
    <t>Felicia Shields1</t>
  </si>
  <si>
    <t>0352-HOL-ZY-0274</t>
  </si>
  <si>
    <t>Zyionn|Holmes|fubullock@gmail.com|8</t>
  </si>
  <si>
    <t>Zyionn|Holmes|8</t>
  </si>
  <si>
    <t>Florence Bullock</t>
  </si>
  <si>
    <t>Florence Bullock1</t>
  </si>
  <si>
    <t>0337-SAN-MA-0014</t>
  </si>
  <si>
    <t>Marvin|Sanders|gaylasanders78@gmail.com|7</t>
  </si>
  <si>
    <t>Marvin|Sanders|7</t>
  </si>
  <si>
    <t>Veterinarian</t>
  </si>
  <si>
    <t>Gayla Sanders</t>
  </si>
  <si>
    <t>Gayla Sanders1</t>
  </si>
  <si>
    <t>Braxtyn|Forrest|geishaforrest@yahoo.com|8</t>
  </si>
  <si>
    <t>Braxtyn|Forrest|8</t>
  </si>
  <si>
    <t>Geisha Forrest</t>
  </si>
  <si>
    <t>Geisha Forrest1</t>
  </si>
  <si>
    <t>Loryn|Silas|lrsilas07@gmail.com|8</t>
  </si>
  <si>
    <t>Loryn|Silas|8</t>
  </si>
  <si>
    <t>Geneice Silas</t>
  </si>
  <si>
    <t>Geneice Silas1</t>
  </si>
  <si>
    <t>0121-SIL-KE-0016</t>
  </si>
  <si>
    <t>Kennedy|Silas|001240697@clevelandmssd.org|9</t>
  </si>
  <si>
    <t>Kennedy|Silas|9</t>
  </si>
  <si>
    <t>Geneice Silas2</t>
  </si>
  <si>
    <t>0110-DOS-CH-0223</t>
  </si>
  <si>
    <t>Christian|Doss|genetricedoss@gmail.com|7</t>
  </si>
  <si>
    <t>Christian|Doss|7</t>
  </si>
  <si>
    <t>Electricity</t>
  </si>
  <si>
    <t>Genetrice Doss</t>
  </si>
  <si>
    <t>Genetrice Doss1</t>
  </si>
  <si>
    <t>Makarios|Clotman|001255696@clevelandmssd.org|9</t>
  </si>
  <si>
    <t>Makarios|Clotman|9</t>
  </si>
  <si>
    <t>Genette Clotman</t>
  </si>
  <si>
    <t>Genette Clotman1</t>
  </si>
  <si>
    <t>0201-COL-AD-0275</t>
  </si>
  <si>
    <t>Adrienne|Coleman|adriennecoleman2006@icloud.com|8</t>
  </si>
  <si>
    <t>Adrienne|Coleman|8</t>
  </si>
  <si>
    <t>Meteorologist</t>
  </si>
  <si>
    <t>Gladlys Berry</t>
  </si>
  <si>
    <t>Gladlys Berry1</t>
  </si>
  <si>
    <t>James|Hill||7</t>
  </si>
  <si>
    <t>James|Hill|7</t>
  </si>
  <si>
    <t>Optometry</t>
  </si>
  <si>
    <t>Glake Hill</t>
  </si>
  <si>
    <t>Glake Hill1</t>
  </si>
  <si>
    <t>Aubrie|Crayton|glendacrayton@yahoo.com|8</t>
  </si>
  <si>
    <t>Aubrie|Crayton|8</t>
  </si>
  <si>
    <t>Physical Therapist</t>
  </si>
  <si>
    <t>Glenda Crayton</t>
  </si>
  <si>
    <t>Glenda Crayton1</t>
  </si>
  <si>
    <t>0055-GLA-GA-0212</t>
  </si>
  <si>
    <t>Gavin|Glass||7</t>
  </si>
  <si>
    <t>Gavin|Glass|7</t>
  </si>
  <si>
    <t>Glenetta Duren-glass</t>
  </si>
  <si>
    <t>Glenetta Duren-glass1</t>
  </si>
  <si>
    <t>0049-GLA-JO-0341</t>
  </si>
  <si>
    <t>Jori|Glass||8</t>
  </si>
  <si>
    <t>Jori|Glass|8</t>
  </si>
  <si>
    <t>Bunsen burner</t>
  </si>
  <si>
    <t>Glenetta Duren-Glass</t>
  </si>
  <si>
    <t>Glenetta Duren-Glass2</t>
  </si>
  <si>
    <t>0306-SHI-LO-0079</t>
  </si>
  <si>
    <t>Lonnie|Shinn|shinn.lonnie@yahoo.com|8</t>
  </si>
  <si>
    <t>Lonnie|Shinn|8</t>
  </si>
  <si>
    <t>Solar system</t>
  </si>
  <si>
    <t>Gloria Shinn</t>
  </si>
  <si>
    <t>Gloria Shinn1</t>
  </si>
  <si>
    <t>0636-WHI-DE-0220</t>
  </si>
  <si>
    <t>Destiny|White|00123574@clevelandmssd.org|8</t>
  </si>
  <si>
    <t>Destiny|White|8</t>
  </si>
  <si>
    <t>Gloria White</t>
  </si>
  <si>
    <t>Gloria White1</t>
  </si>
  <si>
    <t>0603-WHI-DE-0220</t>
  </si>
  <si>
    <t>Destiny|White|001235734@clevelandmssd.org|8</t>
  </si>
  <si>
    <t>Gloria White2</t>
  </si>
  <si>
    <t>Nylah|Cunningham|hcunninghammsn@gmail.com|8</t>
  </si>
  <si>
    <t>Nylah|Cunningham|8</t>
  </si>
  <si>
    <t>Heather Cunningham</t>
  </si>
  <si>
    <t>Heather Cunningham1</t>
  </si>
  <si>
    <t>Anycia|Howery|anycia2008@icloud.com|7</t>
  </si>
  <si>
    <t>Anycia|Howery|7</t>
  </si>
  <si>
    <t>Helena Williams</t>
  </si>
  <si>
    <t>Helena Williams1</t>
  </si>
  <si>
    <t>Warrington|James||9</t>
  </si>
  <si>
    <t>Warrington|James|9</t>
  </si>
  <si>
    <t>India Morrow</t>
  </si>
  <si>
    <t>India Morrow1</t>
  </si>
  <si>
    <t>Brianna|Ewing|ireneewing9@gmail.com|8</t>
  </si>
  <si>
    <t>Brianna|Ewing|8</t>
  </si>
  <si>
    <t>Astronautical</t>
  </si>
  <si>
    <t>Irene Ewing</t>
  </si>
  <si>
    <t>Irene Ewing1</t>
  </si>
  <si>
    <t>0535-ROB-DE-0147</t>
  </si>
  <si>
    <t>Detrius|Roberson||8</t>
  </si>
  <si>
    <t>Detrius|Roberson|8</t>
  </si>
  <si>
    <t>IRIS ROBERSON</t>
  </si>
  <si>
    <t>IRIS ROBERSON1</t>
  </si>
  <si>
    <t>McKenzie|Cannon|mrc100@students.rcsd.ms|7</t>
  </si>
  <si>
    <t>McKenzie|Cannon|7</t>
  </si>
  <si>
    <t>Jackie Cannon</t>
  </si>
  <si>
    <t>Jackie Cannon1</t>
  </si>
  <si>
    <t>Jartavious|Ellis|jellisub@gmail.com|9</t>
  </si>
  <si>
    <t>Jartavious|Ellis|9</t>
  </si>
  <si>
    <t>Jackie Ellis</t>
  </si>
  <si>
    <t>Jackie Ellis1</t>
  </si>
  <si>
    <t>Ke'Shon|Payne||9</t>
  </si>
  <si>
    <t>Ke'Shon|Payne|9</t>
  </si>
  <si>
    <t>Tech</t>
  </si>
  <si>
    <t>Jacqueline Payne</t>
  </si>
  <si>
    <t>Jacqueline Payne1</t>
  </si>
  <si>
    <t>0567-FUL-JA-0300</t>
  </si>
  <si>
    <t>Jaria|Fulton|jaria.fulton26@westernline.org|7</t>
  </si>
  <si>
    <t>Jaria|Fulton|7</t>
  </si>
  <si>
    <t>Jamelda Fulton</t>
  </si>
  <si>
    <t>Jamelda Fulton1</t>
  </si>
  <si>
    <t>0047-BAI-JA-0155</t>
  </si>
  <si>
    <t>James|Bailey|jtbailey62@gmail.com|9</t>
  </si>
  <si>
    <t>James|Bailey|9</t>
  </si>
  <si>
    <t>James Bailey</t>
  </si>
  <si>
    <t>James Bailey1</t>
  </si>
  <si>
    <t>0496-HAR-RI-0304</t>
  </si>
  <si>
    <t>Rickey|Harris||9</t>
  </si>
  <si>
    <t>Rickey|Harris|9</t>
  </si>
  <si>
    <t>Jamila Harris</t>
  </si>
  <si>
    <t>Jamila Harris1</t>
  </si>
  <si>
    <t>0494-HAR-LA-0278</t>
  </si>
  <si>
    <t>Langston|Harris||7</t>
  </si>
  <si>
    <t>Langston|Harris|7</t>
  </si>
  <si>
    <t>Jamila Harris2</t>
  </si>
  <si>
    <t>0148-GAT-EL-0180</t>
  </si>
  <si>
    <t>Elroyn|Gathright|eeg8298@students.rcsd.ms|9</t>
  </si>
  <si>
    <t>Elroyn|Gathright|9</t>
  </si>
  <si>
    <t>Health Services</t>
  </si>
  <si>
    <t>Jamilah Ruffin-Pou</t>
  </si>
  <si>
    <t>Jamilah Ruffin-Pou1</t>
  </si>
  <si>
    <t>0665-EAL-TA-0323</t>
  </si>
  <si>
    <t>Talayasia|Ealy|talayasiaealy@leakesd.net|8</t>
  </si>
  <si>
    <t>Talayasia|Ealy|8</t>
  </si>
  <si>
    <t>Janessa Griffin</t>
  </si>
  <si>
    <t>Janessa Griffin1</t>
  </si>
  <si>
    <t>0023-LOL-AS-0018</t>
  </si>
  <si>
    <t>Ashton|Lollis|Ashtonlollis16@gmail.com|9</t>
  </si>
  <si>
    <t>Ashton|Lollis|9</t>
  </si>
  <si>
    <t>Ashton|Lollis|ashtonlollis16@gmail.com|9</t>
  </si>
  <si>
    <t>Ja'Net Lollis</t>
  </si>
  <si>
    <t>Ja'Net Lollis1</t>
  </si>
  <si>
    <t>Jaylen|Norris|jaylennorrisub@gmail.com|9</t>
  </si>
  <si>
    <t>Jaylen|Norris|9</t>
  </si>
  <si>
    <t>Janice Golliday</t>
  </si>
  <si>
    <t>Janice Golliday1</t>
  </si>
  <si>
    <t>Adejah|Stanley|adejahstanley19@gmail.com|9</t>
  </si>
  <si>
    <t>Adejah|Stanley|9</t>
  </si>
  <si>
    <t>Jeneshia Stanley</t>
  </si>
  <si>
    <t>Jeneshia Stanley1</t>
  </si>
  <si>
    <t>Zaniah|Powell|zaniahpowell0208@gmail.com|7</t>
  </si>
  <si>
    <t>Zaniah|Powell|7</t>
  </si>
  <si>
    <t>Zoology</t>
  </si>
  <si>
    <t>Jenicka Dawson</t>
  </si>
  <si>
    <t>Jenicka Dawson1</t>
  </si>
  <si>
    <t>0617-BUR-ZA-0294</t>
  </si>
  <si>
    <t>Zariah|Burl|zariahburl06@gmail.com|9</t>
  </si>
  <si>
    <t>Zariah|Burl|9</t>
  </si>
  <si>
    <t>Jennifer Adams-Williams</t>
  </si>
  <si>
    <t>Jennifer Adams-Williams1</t>
  </si>
  <si>
    <t>Amari|Murray|carter.j2005@gmail.com|9</t>
  </si>
  <si>
    <t>Amari|Murray|9</t>
  </si>
  <si>
    <t>Human Services</t>
  </si>
  <si>
    <t>Jennifer Carter</t>
  </si>
  <si>
    <t>Jennifer Carter1</t>
  </si>
  <si>
    <t>Zoe|Harris|jmhsims@gmail.com|9</t>
  </si>
  <si>
    <t>Zoe|Harris|9</t>
  </si>
  <si>
    <t>Biochemistry</t>
  </si>
  <si>
    <t>Jennifer Harris</t>
  </si>
  <si>
    <t>Jennifer Harris1</t>
  </si>
  <si>
    <t>TáLiyah|Harvey|Harveyacademy2020@yahoo.com|8</t>
  </si>
  <si>
    <t>TáLiyah|Harvey|8</t>
  </si>
  <si>
    <t>Jennifer Harvey</t>
  </si>
  <si>
    <t>Jennifer Harvey1</t>
  </si>
  <si>
    <t>Khoi|Johnson||7</t>
  </si>
  <si>
    <t>Khoi|Johnson|7</t>
  </si>
  <si>
    <t>Speech Therapy</t>
  </si>
  <si>
    <t>Jennifer Johnson</t>
  </si>
  <si>
    <t>Jennifer Johnson1</t>
  </si>
  <si>
    <t>0207-MAG-AL-0107</t>
  </si>
  <si>
    <t>Alexandria|Magee||8</t>
  </si>
  <si>
    <t>Alexandria|Magee|8</t>
  </si>
  <si>
    <t>Mineral</t>
  </si>
  <si>
    <t>Jennifer Magee</t>
  </si>
  <si>
    <t>Jennifer Magee1</t>
  </si>
  <si>
    <t>Leah|Jeremiah||7</t>
  </si>
  <si>
    <t>Leah|Jeremiah|7</t>
  </si>
  <si>
    <t>Earth</t>
  </si>
  <si>
    <t>Jessica Jeremiah</t>
  </si>
  <si>
    <t>Jessica Jeremiah1</t>
  </si>
  <si>
    <t>0301-MAT-RH-0050</t>
  </si>
  <si>
    <t>Rhaegan|Matthews|jaepleasant3@gmail.com|8</t>
  </si>
  <si>
    <t>Rhaegan|Matthews|8</t>
  </si>
  <si>
    <t>Shuttle</t>
  </si>
  <si>
    <t>Jessica Pulley</t>
  </si>
  <si>
    <t>Jessica Pulley1</t>
  </si>
  <si>
    <t>0628-FRA-TH-0242</t>
  </si>
  <si>
    <t>Theresa|Frazier||7</t>
  </si>
  <si>
    <t>Theresa|Frazier|7</t>
  </si>
  <si>
    <t>Jimmy Frazier</t>
  </si>
  <si>
    <t>Jimmy Frazier1</t>
  </si>
  <si>
    <t>0349-MIL-IN-0011</t>
  </si>
  <si>
    <t>India|Miller|modelmeindia@gmail.com|7</t>
  </si>
  <si>
    <t>India|Miller|7</t>
  </si>
  <si>
    <t>Joanna Wiggins</t>
  </si>
  <si>
    <t>Joanna Wiggins1</t>
  </si>
  <si>
    <t>0098-COL-KA-0191</t>
  </si>
  <si>
    <t>Kayla|Coleman||7</t>
  </si>
  <si>
    <t>Kayla|Coleman|7</t>
  </si>
  <si>
    <t>Jocylynn Coleman</t>
  </si>
  <si>
    <t>Jocylynn Coleman1</t>
  </si>
  <si>
    <t>Jahara|Daniels|Jahara.Daniels@gvillepublicschooldistrict.comkkk|8</t>
  </si>
  <si>
    <t>Jahara|Daniels|8</t>
  </si>
  <si>
    <t>John Daniels</t>
  </si>
  <si>
    <t>John Daniels1</t>
  </si>
  <si>
    <t>0242-SHA-JO-0007</t>
  </si>
  <si>
    <t>Jorian|Shaw|jorianshaw@gmail.com|9</t>
  </si>
  <si>
    <t>Jorian|Shaw|9</t>
  </si>
  <si>
    <t>Outer space</t>
  </si>
  <si>
    <t>Joian Shaw</t>
  </si>
  <si>
    <t>Joian Shaw1</t>
  </si>
  <si>
    <t>0548-DAV-JH-0038</t>
  </si>
  <si>
    <t>Jhaniya|Davis||9</t>
  </si>
  <si>
    <t>Jhaniya|Davis|9</t>
  </si>
  <si>
    <t>Jon Davis</t>
  </si>
  <si>
    <t>Jon Davis1</t>
  </si>
  <si>
    <t>Raymia|Watkins|raymiawatkins088@gmail.com|8</t>
  </si>
  <si>
    <t>Raymia|Watkins|8</t>
  </si>
  <si>
    <t>Josephine Kyser</t>
  </si>
  <si>
    <t>Josephine Kyser1</t>
  </si>
  <si>
    <t>Jovanni|White|jovanni.white@lcsdstudents.org|9</t>
  </si>
  <si>
    <t>Jovanni|White|9</t>
  </si>
  <si>
    <t>Information Sciences</t>
  </si>
  <si>
    <t>Jovan Bradshaw</t>
  </si>
  <si>
    <t>Jovan Bradshaw1</t>
  </si>
  <si>
    <t>0062-HOO-JA-0305</t>
  </si>
  <si>
    <t>Janiya|Hoover|janiyahoover@icloud.com|9</t>
  </si>
  <si>
    <t>Janiya|Hoover|9</t>
  </si>
  <si>
    <t>Civil Engineering</t>
  </si>
  <si>
    <t>Joy Hoover</t>
  </si>
  <si>
    <t>Joy Hoover1</t>
  </si>
  <si>
    <t>0533-LOC-CH-0272</t>
  </si>
  <si>
    <t>Chloe|Lockett|chloe.lockett@ncsdstud.org|9</t>
  </si>
  <si>
    <t>Chloe|Lockett|9</t>
  </si>
  <si>
    <t>Joyce Scales</t>
  </si>
  <si>
    <t>Joyce Scales1</t>
  </si>
  <si>
    <t>0632-BUT-KA-0206</t>
  </si>
  <si>
    <t>Kaiden|Butts||8</t>
  </si>
  <si>
    <t>Kaiden|Butts|8</t>
  </si>
  <si>
    <t>Kaisha Walker</t>
  </si>
  <si>
    <t>Kaisha Walker1</t>
  </si>
  <si>
    <t>0050-WIL-MA-0138</t>
  </si>
  <si>
    <t>Mallory|Willis|willis_mallory@yahoo.com|8</t>
  </si>
  <si>
    <t>Mallory|Willis|8</t>
  </si>
  <si>
    <t>Business Intelligence</t>
  </si>
  <si>
    <t>Kanequa Willis</t>
  </si>
  <si>
    <t>Kanequa Willis1</t>
  </si>
  <si>
    <t>0473-WIL-SY-0351</t>
  </si>
  <si>
    <t>SYMIA|WILSON|ksimonebrooks@yahoo.com|8</t>
  </si>
  <si>
    <t>SYMIA|WILSON|8</t>
  </si>
  <si>
    <t>Symia|Wilson|8</t>
  </si>
  <si>
    <t>KARI WILSON</t>
  </si>
  <si>
    <t>KARI WILSON1</t>
  </si>
  <si>
    <t>Kelsi|Nichols|17kalynnichols@gmail.com|9</t>
  </si>
  <si>
    <t>Kelsi|Nichols|9</t>
  </si>
  <si>
    <t>Kashiris Nichols</t>
  </si>
  <si>
    <t>Kashiris Nichols1</t>
  </si>
  <si>
    <t>Grant|Newman||8</t>
  </si>
  <si>
    <t>Grant|Newman|8</t>
  </si>
  <si>
    <t>Missile</t>
  </si>
  <si>
    <t>Katetra Newman</t>
  </si>
  <si>
    <t>Katetra Newman1</t>
  </si>
  <si>
    <t>0511-HAR-RO-0078</t>
  </si>
  <si>
    <t>Romeo|Harris|romeoharris@okolona.k12.ms.us|7</t>
  </si>
  <si>
    <t>Romeo|Harris|7</t>
  </si>
  <si>
    <t>Katina Harris</t>
  </si>
  <si>
    <t>Katina Harris1</t>
  </si>
  <si>
    <t>Kennedi|Brooks|kevans0112@gmail.com|8</t>
  </si>
  <si>
    <t>Kennedi|Brooks|8</t>
  </si>
  <si>
    <t>Chemistry</t>
  </si>
  <si>
    <t>Katrina Evans</t>
  </si>
  <si>
    <t>Katrina Evans1</t>
  </si>
  <si>
    <t>0339-ISB-JE-0228</t>
  </si>
  <si>
    <t>Jeffery|Isbell||9</t>
  </si>
  <si>
    <t>Jeffery|Isbell|9</t>
  </si>
  <si>
    <t>Veterinarian Technology</t>
  </si>
  <si>
    <t>Katrina Isbell</t>
  </si>
  <si>
    <t>Katrina Isbell1</t>
  </si>
  <si>
    <t>0365-STE-BR-0062</t>
  </si>
  <si>
    <t>Bralen|Steele|bts9750@students.rcsd.ms|9</t>
  </si>
  <si>
    <t>Bralen|Steele|9</t>
  </si>
  <si>
    <t>Katrina Steele</t>
  </si>
  <si>
    <t>Katrina Steele1</t>
  </si>
  <si>
    <t>0673-BEA-KA-0306</t>
  </si>
  <si>
    <t>Kamille|Beard|klaasu@yahoo.com|8</t>
  </si>
  <si>
    <t>Kamille|Beard|8</t>
  </si>
  <si>
    <t>Katrinia Beard</t>
  </si>
  <si>
    <t>Katrinia Beard1</t>
  </si>
  <si>
    <t>Katrinia|Beard|klaasu@yahoo.com|8</t>
  </si>
  <si>
    <t>Katrinia|Beard|8</t>
  </si>
  <si>
    <t>Katrinia Beard2</t>
  </si>
  <si>
    <t>0224-PAT-AS-0052</t>
  </si>
  <si>
    <t>Ashlyn|Patterson|krdavis29@gmail.com|7</t>
  </si>
  <si>
    <t>Ashlyn|Patterson|7</t>
  </si>
  <si>
    <t>Neuroscience</t>
  </si>
  <si>
    <t>Keisha Davis</t>
  </si>
  <si>
    <t>Keisha Davis1</t>
  </si>
  <si>
    <t>Nicolas|Anderson||7</t>
  </si>
  <si>
    <t>Nicolas|Anderson|7</t>
  </si>
  <si>
    <t>Kendall Anderson, Sr</t>
  </si>
  <si>
    <t>Kendall Anderson, Sr1</t>
  </si>
  <si>
    <t>0185-COL-MA-0299</t>
  </si>
  <si>
    <t>Madelyn|Collins|madelyncollins83@gmail.com|8</t>
  </si>
  <si>
    <t>Madelyn|Collins|8</t>
  </si>
  <si>
    <t>Mathematics Education</t>
  </si>
  <si>
    <t>Keneshia Anderson</t>
  </si>
  <si>
    <t>Keneshia Anderson1</t>
  </si>
  <si>
    <t>0219-COX-KA-0033</t>
  </si>
  <si>
    <t>Kaley|Cox|its.kac_123@icloud.com|8</t>
  </si>
  <si>
    <t>Kaley|Cox|8</t>
  </si>
  <si>
    <t>Natural Resources Management</t>
  </si>
  <si>
    <t>Kenisha Cox</t>
  </si>
  <si>
    <t>Kenisha Cox1</t>
  </si>
  <si>
    <t>Caleb|Miggins|calebmiggins2006@gmail.com|9</t>
  </si>
  <si>
    <t>Caleb|Miggins|9</t>
  </si>
  <si>
    <t>Kenitra Miggins</t>
  </si>
  <si>
    <t>Kenitra Miggins1</t>
  </si>
  <si>
    <t>0345-RUC-KE-0164</t>
  </si>
  <si>
    <t>Kenniya|Rucker|ruckerken2025@tunicak12.org|8</t>
  </si>
  <si>
    <t>Kenniya|Rucker|8</t>
  </si>
  <si>
    <t>Wildlands Management</t>
  </si>
  <si>
    <t>Kenneth Rucker</t>
  </si>
  <si>
    <t>Kenneth Rucker1</t>
  </si>
  <si>
    <t>Shiloh|Johnson-Hewitt|theshiway216@gmail.com|8</t>
  </si>
  <si>
    <t>Shiloh|Johnson-Hewitt|8</t>
  </si>
  <si>
    <t>Kenosha Johnson</t>
  </si>
  <si>
    <t>Kenosha Johnson1</t>
  </si>
  <si>
    <t>ZaKendrick|Johnson|zakendrickjohnson7@gmail.com|8</t>
  </si>
  <si>
    <t>ZaKendrick|Johnson|8</t>
  </si>
  <si>
    <t>Kenterrian Hall-Addison</t>
  </si>
  <si>
    <t>Kenterrian Hall-Addison1</t>
  </si>
  <si>
    <t>Cameron|Brown|kng39212@yahoo.com|8</t>
  </si>
  <si>
    <t>Cameron|Brown|8</t>
  </si>
  <si>
    <t>Organism</t>
  </si>
  <si>
    <t>Kenya Brown</t>
  </si>
  <si>
    <t>Kenya Brown1</t>
  </si>
  <si>
    <t>Kailyn|Reed|kailynreed2006@gmail.com|9</t>
  </si>
  <si>
    <t>Kailyn|Reed|9</t>
  </si>
  <si>
    <t>Kenyetta Reed</t>
  </si>
  <si>
    <t>Kenyetta Reed1</t>
  </si>
  <si>
    <t>Dillon|Jennings|djennings0512@gmail.com|9</t>
  </si>
  <si>
    <t>Dillon|Jennings|9</t>
  </si>
  <si>
    <t>Keshia Jennings</t>
  </si>
  <si>
    <t>Keshia Jennings1</t>
  </si>
  <si>
    <t>0244-ROB-GR-0226</t>
  </si>
  <si>
    <t>Grace|Robinson|kettinalrobinson@yahoo.com|7</t>
  </si>
  <si>
    <t>Grace|Robinson|7</t>
  </si>
  <si>
    <t>Paleontology</t>
  </si>
  <si>
    <t>Kettina Robinson</t>
  </si>
  <si>
    <t>Kettina Robinson1</t>
  </si>
  <si>
    <t>0671-MCG-MA-0324</t>
  </si>
  <si>
    <t>Madyson|McGee|mmcgee855@gmail.com|9</t>
  </si>
  <si>
    <t>Madyson|McGee|9</t>
  </si>
  <si>
    <t>Kewanza Williams</t>
  </si>
  <si>
    <t>Kewanza Williams1</t>
  </si>
  <si>
    <t>Khamiyah|Harris|khamiyah8@icloud.com|9</t>
  </si>
  <si>
    <t>Khamiyah|Harris|9</t>
  </si>
  <si>
    <t>Herpetologist</t>
  </si>
  <si>
    <t>Khambrya Cornell</t>
  </si>
  <si>
    <t>Khambrya Cornell1</t>
  </si>
  <si>
    <t>Paris|Hilliard|parishilliard@icloud.com|7</t>
  </si>
  <si>
    <t>Paris|Hilliard|7</t>
  </si>
  <si>
    <t>Kia Montgomery</t>
  </si>
  <si>
    <t>Kia Montgomery1</t>
  </si>
  <si>
    <t>0660-WAL-JE-0327</t>
  </si>
  <si>
    <t>Jennifer|Wallace|mellaniwallace@gmail.com|7</t>
  </si>
  <si>
    <t>Jennifer|Wallace|7</t>
  </si>
  <si>
    <t>Kim /Melllani Wallace</t>
  </si>
  <si>
    <t>Kim /Melllani Wallace1</t>
  </si>
  <si>
    <t>0376-HIL-DA-0148</t>
  </si>
  <si>
    <t>Dane|Hill|dhill26@mpsdconnect.org|8</t>
  </si>
  <si>
    <t>Dane|Hill|8</t>
  </si>
  <si>
    <t>Kim Hill</t>
  </si>
  <si>
    <t>Kim Hill1</t>
  </si>
  <si>
    <t>0190-ROB-GA-0108</t>
  </si>
  <si>
    <t>Gabrielle|Robinson|gabriellerobinson044@gmail.com|9</t>
  </si>
  <si>
    <t>Gabrielle|Robinson|9</t>
  </si>
  <si>
    <t>Mechanics</t>
  </si>
  <si>
    <t>Kimberly Amos</t>
  </si>
  <si>
    <t>Kimberly Amos1</t>
  </si>
  <si>
    <t>Evan|Holmes|001283560@jpsms.org|8</t>
  </si>
  <si>
    <t>Evan|Holmes|8</t>
  </si>
  <si>
    <t>Kimberly Evans</t>
  </si>
  <si>
    <t>Kimberly Evans1</t>
  </si>
  <si>
    <t>Cedric|Gathings|gathingswv5@gmail.com|8</t>
  </si>
  <si>
    <t>Cedric|Gathings|8</t>
  </si>
  <si>
    <t>Mental Health Technician</t>
  </si>
  <si>
    <t>Kimberly Gathings</t>
  </si>
  <si>
    <t>Kimberly Gathings1</t>
  </si>
  <si>
    <t>Destiny|Mcclinton||8</t>
  </si>
  <si>
    <t>Destiny|Mcclinton|8</t>
  </si>
  <si>
    <t>Urban Planning</t>
  </si>
  <si>
    <t>Kimberly Johnson</t>
  </si>
  <si>
    <t>Kimberly Johnson1</t>
  </si>
  <si>
    <t>0013-DUN-AU-0227</t>
  </si>
  <si>
    <t>Aubrey|Dunning|adunning4222@gmail.com|7</t>
  </si>
  <si>
    <t>Aubrey|Dunning|7</t>
  </si>
  <si>
    <t>Algorithm</t>
  </si>
  <si>
    <t>Kimberly Mason Peeples</t>
  </si>
  <si>
    <t>Kimberly Mason Peeples1</t>
  </si>
  <si>
    <t>0118-SHE-RY-0200</t>
  </si>
  <si>
    <t>Ryan|Shead|superjinx34@gmail.com|9</t>
  </si>
  <si>
    <t>Ryan|Shead|9</t>
  </si>
  <si>
    <t>Engineer</t>
  </si>
  <si>
    <t>Kimberly Shead</t>
  </si>
  <si>
    <t>Kimberly Shead1</t>
  </si>
  <si>
    <t>Brayden|Smith||7</t>
  </si>
  <si>
    <t>Brayden|Smith|7</t>
  </si>
  <si>
    <t>Measure</t>
  </si>
  <si>
    <t>Kimberly Smith</t>
  </si>
  <si>
    <t>Kimberly Smith1</t>
  </si>
  <si>
    <t>0329-DEA-MI-0085</t>
  </si>
  <si>
    <t>Mikeria|Deal|dealmik2025@tunicak12.org|8</t>
  </si>
  <si>
    <t>Mikeria|Deal|8</t>
  </si>
  <si>
    <t>Thesis</t>
  </si>
  <si>
    <t>Kimwanna Washington</t>
  </si>
  <si>
    <t>Kimwanna Washington1</t>
  </si>
  <si>
    <t>Tyler|Cannon|tylercannon1405@gmail.com|7</t>
  </si>
  <si>
    <t>Tyler|Cannon|7</t>
  </si>
  <si>
    <t>ER</t>
  </si>
  <si>
    <t>Kina White</t>
  </si>
  <si>
    <t>Kina White1</t>
  </si>
  <si>
    <t>Kimarriah|Carter|carterkim2025@tunicak12.org|8</t>
  </si>
  <si>
    <t>Kimarriah|Carter|8</t>
  </si>
  <si>
    <t>Weigh</t>
  </si>
  <si>
    <t>Kissie Roberts</t>
  </si>
  <si>
    <t>Kissie Roberts1</t>
  </si>
  <si>
    <t>0424-CRO-AR-0069</t>
  </si>
  <si>
    <t>Armanti|Crockett||9</t>
  </si>
  <si>
    <t>Armanti|Crockett|9</t>
  </si>
  <si>
    <t>Kizzy Bogan</t>
  </si>
  <si>
    <t>Kizzy Bogan1</t>
  </si>
  <si>
    <t>Javeon|Love|kizzy_williams@ymail.com|9</t>
  </si>
  <si>
    <t>Javeon|Love|9</t>
  </si>
  <si>
    <t>Construction Technology</t>
  </si>
  <si>
    <t>Kizzy Doss</t>
  </si>
  <si>
    <t>Kizzy Doss1</t>
  </si>
  <si>
    <t>0448-SHA-MA-0309</t>
  </si>
  <si>
    <t>Malachi|Shambley||9</t>
  </si>
  <si>
    <t>Malachi|Shambley|9</t>
  </si>
  <si>
    <t>Kourtney Neely</t>
  </si>
  <si>
    <t>Kourtney Neely1</t>
  </si>
  <si>
    <t>0028-MOO-KE-0243</t>
  </si>
  <si>
    <t>Kelby|Moore|kelbymoe@gmail.com|7</t>
  </si>
  <si>
    <t>Kelby|Moore|7</t>
  </si>
  <si>
    <t>Kristen Bounds</t>
  </si>
  <si>
    <t>Kristen Bounds1</t>
  </si>
  <si>
    <t>Kiersten|Burnett|self_001@msn.com|9</t>
  </si>
  <si>
    <t>Kiersten|Burnett|9</t>
  </si>
  <si>
    <t>Kristen Self-Burnett</t>
  </si>
  <si>
    <t>Kristen Self-Burnett1</t>
  </si>
  <si>
    <t>0342-GAY-KR-0344</t>
  </si>
  <si>
    <t>Kristopher|Gaylor|kgaylor@mc.edu|7</t>
  </si>
  <si>
    <t>Kristopher|Gaylor|7</t>
  </si>
  <si>
    <t>Weather</t>
  </si>
  <si>
    <t>Kristena Gaylor</t>
  </si>
  <si>
    <t>Kristena Gaylor1</t>
  </si>
  <si>
    <t>0265-JER-CH-0120</t>
  </si>
  <si>
    <t>Chawan|Jernigan|cjer1901@Louisville.k12.ms.us|8</t>
  </si>
  <si>
    <t>Chawan|Jernigan|8</t>
  </si>
  <si>
    <t>Chawan|Jernigan|cjer1901@louisville.k12.ms.us|8</t>
  </si>
  <si>
    <t>Pluto</t>
  </si>
  <si>
    <t>Kristi Jernigan</t>
  </si>
  <si>
    <t>Kristi Jernigan1</t>
  </si>
  <si>
    <t>Tyler|Young|krystaline_s@hotmail.com|7</t>
  </si>
  <si>
    <t>Tyler|Young|7</t>
  </si>
  <si>
    <t>Astronomy</t>
  </si>
  <si>
    <t>Krystaline Sample</t>
  </si>
  <si>
    <t>Krystaline Sample1</t>
  </si>
  <si>
    <t>Corey|Nelson|Kandiec98@hotmail.com|7</t>
  </si>
  <si>
    <t>Corey|Nelson|7</t>
  </si>
  <si>
    <t>LaCandace Campbell</t>
  </si>
  <si>
    <t>LaCandace Campbell1</t>
  </si>
  <si>
    <t>Lemora|Nelson|lemoranelson683@gmail.com|9</t>
  </si>
  <si>
    <t>Lemora|Nelson|9</t>
  </si>
  <si>
    <t>Rehabilitation Therapy</t>
  </si>
  <si>
    <t>Lachante Carter</t>
  </si>
  <si>
    <t>Lachante Carter1</t>
  </si>
  <si>
    <t>0627-SYK-DE-0192</t>
  </si>
  <si>
    <t>Destiny|Sykes||8</t>
  </si>
  <si>
    <t>Destiny|Sykes|8</t>
  </si>
  <si>
    <t>LaChe Weathersby</t>
  </si>
  <si>
    <t>LaChe Weathersby1</t>
  </si>
  <si>
    <t>0272-CUR-CH-0102</t>
  </si>
  <si>
    <t>Chelsea|Curtis|curtiss5@hotmail.com|9</t>
  </si>
  <si>
    <t>Chelsea|Curtis|9</t>
  </si>
  <si>
    <t>Lacheryl Love</t>
  </si>
  <si>
    <t>Lacheryl Love1</t>
  </si>
  <si>
    <t>Tylan|Stallings|lacishastallings123@gmail.com|8</t>
  </si>
  <si>
    <t>Tylan|Stallings|8</t>
  </si>
  <si>
    <t>Quality Control</t>
  </si>
  <si>
    <t>Lacisha Stallings</t>
  </si>
  <si>
    <t>Lacisha Stallings1</t>
  </si>
  <si>
    <t>0180-THA-LA-0001</t>
  </si>
  <si>
    <t>LaCayla|Thaggard|lacayla2006@icloud.com|9</t>
  </si>
  <si>
    <t>LaCayla|Thaggard|9</t>
  </si>
  <si>
    <t>Mars</t>
  </si>
  <si>
    <t>LaDawn Kelly</t>
  </si>
  <si>
    <t>LaDawn Kelly1</t>
  </si>
  <si>
    <t>DONAVAN|CLARK|lajuanalong@ymail.com|9</t>
  </si>
  <si>
    <t>DONAVAN|CLARK|9</t>
  </si>
  <si>
    <t>Athletic Training</t>
  </si>
  <si>
    <t>LaJuana LONG</t>
  </si>
  <si>
    <t>LaJuana LONG1</t>
  </si>
  <si>
    <t>Marlasha|Johnson|marlashajohnson@icloud.com|7</t>
  </si>
  <si>
    <t>Marlasha|Johnson|7</t>
  </si>
  <si>
    <t>Lakeesha Johnson</t>
  </si>
  <si>
    <t>Lakeesha Johnson1</t>
  </si>
  <si>
    <t>Jasmine|Caliedo||7</t>
  </si>
  <si>
    <t>Jasmine|Caliedo|7</t>
  </si>
  <si>
    <t>LaKeisha Caliedo</t>
  </si>
  <si>
    <t>LaKeisha Caliedo1</t>
  </si>
  <si>
    <t>0440-BLA-KI-0042</t>
  </si>
  <si>
    <t>Kingston|Blanchard|kingstonblanchard@okolona.k12.ms.us|7</t>
  </si>
  <si>
    <t>Kingston|Blanchard|7</t>
  </si>
  <si>
    <t>LaKeisha Ivy</t>
  </si>
  <si>
    <t>LaKeisha Ivy1</t>
  </si>
  <si>
    <t>Jakala|Coleman|colemanjakala7@gmail.com|9</t>
  </si>
  <si>
    <t>Jakala|Coleman|9</t>
  </si>
  <si>
    <t>Lakeisha Moore</t>
  </si>
  <si>
    <t>Lakeisha Moore1</t>
  </si>
  <si>
    <t>Terrance|Mixon||8</t>
  </si>
  <si>
    <t>Terrance|Mixon|8</t>
  </si>
  <si>
    <t>LaKendra Evans</t>
  </si>
  <si>
    <t>LaKendra Evans1</t>
  </si>
  <si>
    <t>0125-WEL-NA-0282</t>
  </si>
  <si>
    <t>Natalee|Welch|Nataleemwelch2007@yahoo.com|7</t>
  </si>
  <si>
    <t>Natalee|Welch|7</t>
  </si>
  <si>
    <t>Environmental Science</t>
  </si>
  <si>
    <t>LaKenya Jenkins</t>
  </si>
  <si>
    <t>LaKenya Jenkins1</t>
  </si>
  <si>
    <t>Dustin|Watson|lakisha.watson14@gmail.com|9</t>
  </si>
  <si>
    <t>Dustin|Watson|9</t>
  </si>
  <si>
    <t>LaKisha Watson</t>
  </si>
  <si>
    <t>LaKisha Watson1</t>
  </si>
  <si>
    <t>MacKenzie|Watson|lakisha.watson14@gmail.com|8</t>
  </si>
  <si>
    <t>MacKenzie|Watson|8</t>
  </si>
  <si>
    <t>Lakisha Watson</t>
  </si>
  <si>
    <t>Lakisha Watson2</t>
  </si>
  <si>
    <t>Darryl|Hunter|Creatifspeaks@gmail.com|7</t>
  </si>
  <si>
    <t>Darryl|Hunter|7</t>
  </si>
  <si>
    <t>Crop Science</t>
  </si>
  <si>
    <t>Lakita Hunter</t>
  </si>
  <si>
    <t>Lakita Hunter1</t>
  </si>
  <si>
    <t>0618-RIG-TI-0293</t>
  </si>
  <si>
    <t>Tiyanequa|Rigsby|lameshia.wilder@mymerithealth.com|8</t>
  </si>
  <si>
    <t>Tiyanequa|Rigsby|8</t>
  </si>
  <si>
    <t>Lameshia Rigsby1</t>
  </si>
  <si>
    <t>0609-RIG-DE-0292</t>
  </si>
  <si>
    <t>Demeira|Rigsby|lameshia.wilder@mymerithealth.com|8</t>
  </si>
  <si>
    <t>Demeira|Rigsby|8</t>
  </si>
  <si>
    <t>Lameshia Rigsby2</t>
  </si>
  <si>
    <t>0380-WHI-NA-0303</t>
  </si>
  <si>
    <t>Nakiya|Whitfield|1309469@students.lowndes.k12.ms.us|8</t>
  </si>
  <si>
    <t>Nakiya|Whitfield|8</t>
  </si>
  <si>
    <t>Laprecious Lowery</t>
  </si>
  <si>
    <t>Laprecious Lowery1</t>
  </si>
  <si>
    <t>Kristen|Edwards|edwardsl1234@gmail.com|7</t>
  </si>
  <si>
    <t>Kristen|Edwards|7</t>
  </si>
  <si>
    <t>Ship</t>
  </si>
  <si>
    <t>Laquana Williamson</t>
  </si>
  <si>
    <t>Laquana Williamson1</t>
  </si>
  <si>
    <t>0381-GRE-VE-0196</t>
  </si>
  <si>
    <t>Vernon|Green||8</t>
  </si>
  <si>
    <t>Vernon|Green|8</t>
  </si>
  <si>
    <t>LaQuitta Green</t>
  </si>
  <si>
    <t>LaQuitta Green1</t>
  </si>
  <si>
    <t>0423-JOH-AS-0139</t>
  </si>
  <si>
    <t>Ashleigh|Johnson|jashlegh1608@gmail.com|7</t>
  </si>
  <si>
    <t>Ashleigh|Johnson|7</t>
  </si>
  <si>
    <t>LaRita Johnson</t>
  </si>
  <si>
    <t>LaRita Johnson1</t>
  </si>
  <si>
    <t>0124-MIT-AU-0213</t>
  </si>
  <si>
    <t>Autumn|Mitchell||8</t>
  </si>
  <si>
    <t>Autumn|Mitchell|8</t>
  </si>
  <si>
    <t>Environmental Management</t>
  </si>
  <si>
    <t>Larry Mitchell</t>
  </si>
  <si>
    <t>Larry Mitchell1</t>
  </si>
  <si>
    <t>LaCi|Allen|laciallen602@gmail.com|8</t>
  </si>
  <si>
    <t>LaCi|Allen|8</t>
  </si>
  <si>
    <t>Legos</t>
  </si>
  <si>
    <t>LaSalle Stewart</t>
  </si>
  <si>
    <t>LaSalle Stewart1</t>
  </si>
  <si>
    <t>LaCi|Stewart|laciallen602@gmail.com|8</t>
  </si>
  <si>
    <t>LaCi|Stewart|8</t>
  </si>
  <si>
    <t>Laboratory </t>
  </si>
  <si>
    <t>LaSalle Stewart2</t>
  </si>
  <si>
    <t>Jordan|Henderson||8</t>
  </si>
  <si>
    <t>Jordan|Henderson|8</t>
  </si>
  <si>
    <t>LaShana Middleton1</t>
  </si>
  <si>
    <t>0409-JOR-JO-0250</t>
  </si>
  <si>
    <t>Joshua|Jordan|lashandawjordan@yahoo.com|7</t>
  </si>
  <si>
    <t>Joshua|Jordan|7</t>
  </si>
  <si>
    <t>Lashanda Jordan</t>
  </si>
  <si>
    <t>Lashanda Jordan1</t>
  </si>
  <si>
    <t>0293-WEA-GA-0031</t>
  </si>
  <si>
    <t>Gavin|Weatherspoon|gjweatherspoon@gmail.com|9</t>
  </si>
  <si>
    <t>Gavin|Weatherspoon|9</t>
  </si>
  <si>
    <t>Lashondra Irions</t>
  </si>
  <si>
    <t>Lashondra Irions1</t>
  </si>
  <si>
    <t>0051-TAY-SA-0071</t>
  </si>
  <si>
    <t>Samoren|Taylor|samorentaylor@gmail.com|9</t>
  </si>
  <si>
    <t>Samoren|Taylor|9</t>
  </si>
  <si>
    <t>CAD Technology</t>
  </si>
  <si>
    <t>Lashundra Harris</t>
  </si>
  <si>
    <t>Lashundra Harris1</t>
  </si>
  <si>
    <t>0164-PIE-AK-0123</t>
  </si>
  <si>
    <t>Akia|Pierce|ap11732@laurelschools.org|9</t>
  </si>
  <si>
    <t>Akia|Pierce|9</t>
  </si>
  <si>
    <t>Information Systems Security</t>
  </si>
  <si>
    <t>Lasondra Pierce</t>
  </si>
  <si>
    <t>Lasondra Pierce1</t>
  </si>
  <si>
    <t>Brandon|Evans||8</t>
  </si>
  <si>
    <t>Brandon|Evans|8</t>
  </si>
  <si>
    <t>Latanglia Morrow</t>
  </si>
  <si>
    <t>Latanglia Morrow1</t>
  </si>
  <si>
    <t>Michael|Patrick||7</t>
  </si>
  <si>
    <t>Michael|Patrick|7</t>
  </si>
  <si>
    <t>Latanya Johnson-Patrick</t>
  </si>
  <si>
    <t>Latanya Johnson-Patrick1</t>
  </si>
  <si>
    <t>Laci|Patrick||8</t>
  </si>
  <si>
    <t>Laci|Patrick|8</t>
  </si>
  <si>
    <t>Latanya Johnson-Patrick2</t>
  </si>
  <si>
    <t>Caleb|Brownlee||7</t>
  </si>
  <si>
    <t>Caleb|Brownlee|7</t>
  </si>
  <si>
    <t>Latasha Brownlee</t>
  </si>
  <si>
    <t>Latasha Brownlee1</t>
  </si>
  <si>
    <t>Alaysia|Veazy|m4melody@hotmail.com|8</t>
  </si>
  <si>
    <t>Alaysia|Veazy|8</t>
  </si>
  <si>
    <t>Latasha Veazy</t>
  </si>
  <si>
    <t>Latasha Veazy1</t>
  </si>
  <si>
    <t>Jakobi|Bolton|lbolton601@gmail.com|8</t>
  </si>
  <si>
    <t>Jakobi|Bolton|8</t>
  </si>
  <si>
    <t>Agribusiness Operations</t>
  </si>
  <si>
    <t>Latasia Bolton box</t>
  </si>
  <si>
    <t>Latasia Bolton box1</t>
  </si>
  <si>
    <t>Jabari|Bolton|lbolton601@gmail.com|8</t>
  </si>
  <si>
    <t>Jabari|Bolton|8</t>
  </si>
  <si>
    <t>Latasia Bolton Box</t>
  </si>
  <si>
    <t>Latasia Bolton Box2</t>
  </si>
  <si>
    <t>0328-HOL-JU-0268</t>
  </si>
  <si>
    <t>Justin|Hollingbird|lateshathomas76@gmail.com|7</t>
  </si>
  <si>
    <t>Justin|Hollingbird|7</t>
  </si>
  <si>
    <t>Therapy</t>
  </si>
  <si>
    <t>LaTesha Thomas</t>
  </si>
  <si>
    <t>LaTesha Thomas1</t>
  </si>
  <si>
    <t>Shelby|Milsap|reedlatisha@aol.com|8</t>
  </si>
  <si>
    <t>Shelby|Milsap|8</t>
  </si>
  <si>
    <t>Latisha Houze</t>
  </si>
  <si>
    <t>Latisha Houze1</t>
  </si>
  <si>
    <t>0296-SHO-CA-0049</t>
  </si>
  <si>
    <t>Cameron|Short|llbryant79@yahoo.com|8</t>
  </si>
  <si>
    <t>Cameron|Short|8</t>
  </si>
  <si>
    <t>Scientist</t>
  </si>
  <si>
    <t>Latonya Edwards</t>
  </si>
  <si>
    <t>Latonya Edwards1</t>
  </si>
  <si>
    <t>Camaiya|Evans||7</t>
  </si>
  <si>
    <t>Camaiya|Evans|7</t>
  </si>
  <si>
    <t>LaTonya Fulks</t>
  </si>
  <si>
    <t>LaTonya Fulks1</t>
  </si>
  <si>
    <t>Brandon|Mcgee||8</t>
  </si>
  <si>
    <t>Brandon|Mcgee|8</t>
  </si>
  <si>
    <t>Architectural Environmental Design</t>
  </si>
  <si>
    <t>Latonya Humphrey</t>
  </si>
  <si>
    <t>Latonya Humphrey1</t>
  </si>
  <si>
    <t>Nyema|Johnson||9</t>
  </si>
  <si>
    <t>Nyema|Johnson|9</t>
  </si>
  <si>
    <t>Psychiatric</t>
  </si>
  <si>
    <t>LaToria Johnson</t>
  </si>
  <si>
    <t>LaToria Johnson1</t>
  </si>
  <si>
    <t>Jonathan|Ross||7</t>
  </si>
  <si>
    <t>Jonathan|Ross|7</t>
  </si>
  <si>
    <t>Production</t>
  </si>
  <si>
    <t>LaToria Johnson2</t>
  </si>
  <si>
    <t>0068-HUB-KA-0118</t>
  </si>
  <si>
    <t>Kaitlyn|Hubbard|kaitlynhubbard345@gmail.com|7</t>
  </si>
  <si>
    <t>Kaitlyn|Hubbard|7</t>
  </si>
  <si>
    <t>Latosha Hubbard</t>
  </si>
  <si>
    <t>Latosha Hubbard1</t>
  </si>
  <si>
    <t>0256-BUC-JA-0066</t>
  </si>
  <si>
    <t>James|Buchanan|latoyabuchanan@hotmail.com|9</t>
  </si>
  <si>
    <t>James|Buchanan|9</t>
  </si>
  <si>
    <t>Photon</t>
  </si>
  <si>
    <t>LaToya Buchanan</t>
  </si>
  <si>
    <t>LaToya Buchanan1</t>
  </si>
  <si>
    <t>0364-MCG-TO-0336</t>
  </si>
  <si>
    <t>Toni|McGill|tonimcgill@eastjasper.k12.ms.us|8</t>
  </si>
  <si>
    <t>Toni|McGill|8</t>
  </si>
  <si>
    <t>LaToya McGill</t>
  </si>
  <si>
    <t>LaToya McGill1</t>
  </si>
  <si>
    <t>0633-STA-AR-0231</t>
  </si>
  <si>
    <t>Arianna|Stanford|arianna.stanford@gvillepublicschooldistrict.com|8</t>
  </si>
  <si>
    <t>Arianna|Stanford|8</t>
  </si>
  <si>
    <t>Latoya Smith</t>
  </si>
  <si>
    <t>Latoya Smith1</t>
  </si>
  <si>
    <t>0247-STR-JE-0134</t>
  </si>
  <si>
    <t>Jermia|Streeter|toyatweetyt@yahoo.com|7</t>
  </si>
  <si>
    <t>Jermia|Streeter|7</t>
  </si>
  <si>
    <t>Patients</t>
  </si>
  <si>
    <t>LaToya Streeter</t>
  </si>
  <si>
    <t>LaToya Streeter1</t>
  </si>
  <si>
    <t>Lee|Stokes|stokeslee2024@tunicak12.org|9</t>
  </si>
  <si>
    <t>Lee|Stokes|9</t>
  </si>
  <si>
    <t>Surgical Technology</t>
  </si>
  <si>
    <t>Latrice Davis</t>
  </si>
  <si>
    <t>Latrice Davis1</t>
  </si>
  <si>
    <t>0403-DIC-DI-0222</t>
  </si>
  <si>
    <t>Dirk|Dickson|dtdickson00@gmail.com|9</t>
  </si>
  <si>
    <t>Dirk|Dickson|9</t>
  </si>
  <si>
    <t>Dirk|Dickson|DTdickson00@gmail.com|9</t>
  </si>
  <si>
    <t>Laura Dickson</t>
  </si>
  <si>
    <t>Laura Dickson1</t>
  </si>
  <si>
    <t>0331-HUD-RE-0060</t>
  </si>
  <si>
    <t>Regan|Huddleston|huddlestonregan@gmail.com|7</t>
  </si>
  <si>
    <t>Regan|Huddleston|7</t>
  </si>
  <si>
    <t>Treat</t>
  </si>
  <si>
    <t>Lauren Huddleston</t>
  </si>
  <si>
    <t>Lauren Huddleston1</t>
  </si>
  <si>
    <t>Morgan|George||9</t>
  </si>
  <si>
    <t>Morgan|George|9</t>
  </si>
  <si>
    <t>Lawanda George</t>
  </si>
  <si>
    <t>Lawanda George1</t>
  </si>
  <si>
    <t>Jimidria|Harvey|001250614@glcsd.org|9</t>
  </si>
  <si>
    <t>Jimidria|Harvey|9</t>
  </si>
  <si>
    <t>Astronaut</t>
  </si>
  <si>
    <t>Lawanda Harvey</t>
  </si>
  <si>
    <t>Lawanda Harvey1</t>
  </si>
  <si>
    <t>0675-MCG-DA-0335</t>
  </si>
  <si>
    <t>David|McGhee|dcmcghee248@gmail.com|7</t>
  </si>
  <si>
    <t>David|McGhee|7</t>
  </si>
  <si>
    <t>LaWanda McGhee</t>
  </si>
  <si>
    <t>LaWanda McGhee1</t>
  </si>
  <si>
    <t>0674-MCG-LH-0338</t>
  </si>
  <si>
    <t>Lhayla|McGhee|001283304@jpsms.org|8</t>
  </si>
  <si>
    <t>Lhayla|McGhee|8</t>
  </si>
  <si>
    <t>LaWanda McGhee2</t>
  </si>
  <si>
    <t>Bryson|Thompson|leisha.weathersby@gmail.com|7</t>
  </si>
  <si>
    <t>Bryson|Thompson|7</t>
  </si>
  <si>
    <t>DBA</t>
  </si>
  <si>
    <t>Leisha Weathersby</t>
  </si>
  <si>
    <t>Leisha Weathersby1</t>
  </si>
  <si>
    <t>Shelby|Hadley|shelbyhadley05@gmail.com|9</t>
  </si>
  <si>
    <t>Shelby|Hadley|9</t>
  </si>
  <si>
    <t>Lekesha Tubbs Hadley</t>
  </si>
  <si>
    <t>Lekesha Tubbs Hadley1</t>
  </si>
  <si>
    <t>Nadia|Cox||8</t>
  </si>
  <si>
    <t>Nadia|Cox|8</t>
  </si>
  <si>
    <t>Ecology</t>
  </si>
  <si>
    <t>Lekeshia Cox</t>
  </si>
  <si>
    <t>Lekeshia Cox1</t>
  </si>
  <si>
    <t>Serenity|Sullivan|serenity.sullivan@hpsdstudents.com|8</t>
  </si>
  <si>
    <t>Serenity|Sullivan|8</t>
  </si>
  <si>
    <t>Lemon Sullivan</t>
  </si>
  <si>
    <t>Lemon Sullivan1</t>
  </si>
  <si>
    <t>Len|Williams||7</t>
  </si>
  <si>
    <t>Len|Williams|7</t>
  </si>
  <si>
    <t>Pharmacy</t>
  </si>
  <si>
    <t>Len Williams</t>
  </si>
  <si>
    <t>Len Williams1</t>
  </si>
  <si>
    <t>Makayla|Martin||8</t>
  </si>
  <si>
    <t>Makayla|Martin|8</t>
  </si>
  <si>
    <t>Lena Griffin</t>
  </si>
  <si>
    <t>Lena Griffin1</t>
  </si>
  <si>
    <t>Raymond|Portis|raymondchaseportis@gmail.com|9</t>
  </si>
  <si>
    <t>Raymond|Portis|9</t>
  </si>
  <si>
    <t>LPN</t>
  </si>
  <si>
    <t>Lenieka Portis</t>
  </si>
  <si>
    <t>Lenieka Portis1</t>
  </si>
  <si>
    <t>Reagan|Portis|reagancportis@gmail.com|7</t>
  </si>
  <si>
    <t>Reagan|Portis|7</t>
  </si>
  <si>
    <t>Biofuels</t>
  </si>
  <si>
    <t>Lenieka Portis2</t>
  </si>
  <si>
    <t>Janae|Coleman|LColeman@nmsd.us|9</t>
  </si>
  <si>
    <t>Janae|Coleman|9</t>
  </si>
  <si>
    <t>Leroy Coleman</t>
  </si>
  <si>
    <t>Leroy Coleman1</t>
  </si>
  <si>
    <t>Layla|Coleman|LColeman@nmsd.us|7</t>
  </si>
  <si>
    <t>Layla|Coleman|7</t>
  </si>
  <si>
    <t>Leroy Coleman2</t>
  </si>
  <si>
    <t>Pejah|LLoyd|pejahlloyd@gmail.com|9</t>
  </si>
  <si>
    <t>Pejah|LLoyd|9</t>
  </si>
  <si>
    <t>Leslie Martin</t>
  </si>
  <si>
    <t>Leslie Martin1</t>
  </si>
  <si>
    <t>Kameron|Gardner|bamxbam14@icloud.com|9</t>
  </si>
  <si>
    <t>Kameron|Gardner|9</t>
  </si>
  <si>
    <t>Letitia Coleman</t>
  </si>
  <si>
    <t>Letitia Coleman1</t>
  </si>
  <si>
    <t>Kaylen|Gardner|ksgardner2006@gmail.com|9</t>
  </si>
  <si>
    <t>Kaylen|Gardner|9</t>
  </si>
  <si>
    <t>Letitia Coleman2</t>
  </si>
  <si>
    <t>0475-SUM-KR-0008</t>
  </si>
  <si>
    <t>Krystyn|Sumlin|sumlstyn@coffeevilleschools.org|9</t>
  </si>
  <si>
    <t>Krystyn|Sumlin|9</t>
  </si>
  <si>
    <t>Letitia Sumlin</t>
  </si>
  <si>
    <t>Letitia Sumlin1</t>
  </si>
  <si>
    <t>Antwoine|Vaughn|levandagg@gmail.com|8</t>
  </si>
  <si>
    <t>Antwoine|Vaughn|8</t>
  </si>
  <si>
    <t>Hardware</t>
  </si>
  <si>
    <t>Levanda Goodman</t>
  </si>
  <si>
    <t>Levanda Goodman1</t>
  </si>
  <si>
    <t>Kirsten|Jefferson|mslindajjnk@yahoo.com|8</t>
  </si>
  <si>
    <t>Kirsten|Jefferson|8</t>
  </si>
  <si>
    <t>Linda Jordan-Jefferson</t>
  </si>
  <si>
    <t>Linda Jordan-Jefferson1</t>
  </si>
  <si>
    <t>0624-HUN-AL-0249</t>
  </si>
  <si>
    <t>Alex|Hunley|alexhunley2006@outlook.com|8</t>
  </si>
  <si>
    <t>Alex|Hunley|8</t>
  </si>
  <si>
    <t>Lisa Gooden-Hunley</t>
  </si>
  <si>
    <t>Lisa Gooden-Hunley1</t>
  </si>
  <si>
    <t>0002-BUF-KH-0114</t>
  </si>
  <si>
    <t>Khamya|Buford|khatrice.buford@gmail.com|7</t>
  </si>
  <si>
    <t>Khamya|Buford|7</t>
  </si>
  <si>
    <t>Loleatha Miller</t>
  </si>
  <si>
    <t>Loleatha Miller1</t>
  </si>
  <si>
    <t>Kendrick|Cooley|kendrickcooley28@gmail.com|8</t>
  </si>
  <si>
    <t>Kendrick|Cooley|8</t>
  </si>
  <si>
    <t>Lori Cooley</t>
  </si>
  <si>
    <t>Lori Cooley1</t>
  </si>
  <si>
    <t>Essence|Metcalf|essencemetcalf@gmail.com|9</t>
  </si>
  <si>
    <t>Essence|Metcalf|9</t>
  </si>
  <si>
    <t>Food Safety &amp; Regulation</t>
  </si>
  <si>
    <t>Luashanda Judd</t>
  </si>
  <si>
    <t>Luashanda Judd1</t>
  </si>
  <si>
    <t>Kaelyn|Welch|kaelynwelch24@pirates.pc.k12.ms.us|9</t>
  </si>
  <si>
    <t>Kaelyn|Welch|9</t>
  </si>
  <si>
    <t>Lydonyial Welch</t>
  </si>
  <si>
    <t>Lydonyial Welch1</t>
  </si>
  <si>
    <t>0544-SPE-TA-0319</t>
  </si>
  <si>
    <t>Tara|Spencer|tspencer007@icloud.com|7</t>
  </si>
  <si>
    <t>Tara|Spencer|7</t>
  </si>
  <si>
    <t>Magen McNair</t>
  </si>
  <si>
    <t>Magen McNair1</t>
  </si>
  <si>
    <t>0543-MCN-CA-0308</t>
  </si>
  <si>
    <t>Cameron|McNair|cem7441@students.rcsd.ms|8</t>
  </si>
  <si>
    <t>Cameron|McNair|8</t>
  </si>
  <si>
    <t>Magen McNair2</t>
  </si>
  <si>
    <t>Kelstin|Holmes|makeda_chandler@yahoo.com|8</t>
  </si>
  <si>
    <t>Kelstin|Holmes|8</t>
  </si>
  <si>
    <t>Makeda Chandler</t>
  </si>
  <si>
    <t>Makeda Chandler1</t>
  </si>
  <si>
    <t>0640-SUM-JO-0259</t>
  </si>
  <si>
    <t>Joshua|Sumrall||7</t>
  </si>
  <si>
    <t>Joshua|Sumrall|7</t>
  </si>
  <si>
    <t>Maltina Sumrall</t>
  </si>
  <si>
    <t>Maltina Sumrall1</t>
  </si>
  <si>
    <t>Ayla|Jones|ayj2006@icloud.com|9</t>
  </si>
  <si>
    <t>Ayla|Jones|9</t>
  </si>
  <si>
    <t>Clinical Research</t>
  </si>
  <si>
    <t>Marcus Jones1</t>
  </si>
  <si>
    <t>Mikah|Terrell|mariatownsend@rocketmail.com|8</t>
  </si>
  <si>
    <t>Mikah|Terrell|8</t>
  </si>
  <si>
    <t>Nursing</t>
  </si>
  <si>
    <t>Maria Townsend</t>
  </si>
  <si>
    <t>Maria Townsend1</t>
  </si>
  <si>
    <t>Malcolm|Terrell|mt8487@laurelschools.org|9</t>
  </si>
  <si>
    <t>Malcolm|Terrell|9</t>
  </si>
  <si>
    <t>Numbers</t>
  </si>
  <si>
    <t>Maria Townsend2</t>
  </si>
  <si>
    <t>0537-OTI-LA-0084</t>
  </si>
  <si>
    <t>La'Shaunda|Otis|leyellowpanda@gmail.com|9</t>
  </si>
  <si>
    <t>La'Shaunda|Otis|9</t>
  </si>
  <si>
    <t>Marietta Norwood</t>
  </si>
  <si>
    <t>Marietta Norwood1</t>
  </si>
  <si>
    <t>Mariah|Minton|marionminton@gmail.com|7</t>
  </si>
  <si>
    <t>Mariah|Minton|7</t>
  </si>
  <si>
    <t>Atmospheric Sciences &amp; Meteorology</t>
  </si>
  <si>
    <t>Marion Minton</t>
  </si>
  <si>
    <t>Marion Minton1</t>
  </si>
  <si>
    <t>0464-ROW-CH-0230</t>
  </si>
  <si>
    <t>Chena|Rowser||9</t>
  </si>
  <si>
    <t>Chena|Rowser|9</t>
  </si>
  <si>
    <t>Marjuyua Lartey</t>
  </si>
  <si>
    <t>Marjuyua Lartey1</t>
  </si>
  <si>
    <t>Josalyn|Ulmer|markeesa1@gmail.com|9</t>
  </si>
  <si>
    <t>Josalyn|Ulmer|9</t>
  </si>
  <si>
    <t>Markeesa Ulmer</t>
  </si>
  <si>
    <t>Markeesa Ulmer1</t>
  </si>
  <si>
    <t>0507-CON-RA-0235</t>
  </si>
  <si>
    <t>Raymya|Conley|conleyray2025@tunicak12.org|8</t>
  </si>
  <si>
    <t>Raymya|Conley|8</t>
  </si>
  <si>
    <t>Marquetta Conley</t>
  </si>
  <si>
    <t>Marquetta Conley1</t>
  </si>
  <si>
    <t>Alana|Valadez|alanamaria1021@gmail.com|9</t>
  </si>
  <si>
    <t>Alana|Valadez|9</t>
  </si>
  <si>
    <t>NASA</t>
  </si>
  <si>
    <t>Marquita Valadez</t>
  </si>
  <si>
    <t>Marquita Valadez1</t>
  </si>
  <si>
    <t>0158-WAR-KR-0284</t>
  </si>
  <si>
    <t>Krislyn|Warren||9</t>
  </si>
  <si>
    <t>Krislyn|Warren|9</t>
  </si>
  <si>
    <t>Hydrogen</t>
  </si>
  <si>
    <t>Marquita Warren</t>
  </si>
  <si>
    <t>Marquita Warren1</t>
  </si>
  <si>
    <t>0528-SMI-TA-0314</t>
  </si>
  <si>
    <t>Takydra|Smith|Sheka_smith@icloud.com|8</t>
  </si>
  <si>
    <t>Takydra|Smith|8</t>
  </si>
  <si>
    <t>Marsheka Smith</t>
  </si>
  <si>
    <t>Marsheka Smith1</t>
  </si>
  <si>
    <t>0112-CLA-JO-0135</t>
  </si>
  <si>
    <t>Jonathan|Clark|clarkjtson@gmail.com|7</t>
  </si>
  <si>
    <t>Jonathan|Clark|7</t>
  </si>
  <si>
    <t>Electron</t>
  </si>
  <si>
    <t>Marvin Clark</t>
  </si>
  <si>
    <t>Marvin Clark1</t>
  </si>
  <si>
    <t>0115-BAR-JO-0157</t>
  </si>
  <si>
    <t>JOYCELYN|BARNER|b_barner@bellsouth.net|8</t>
  </si>
  <si>
    <t>JOYCELYN|BARNER|8</t>
  </si>
  <si>
    <t>Emergency Management</t>
  </si>
  <si>
    <t>MARY BARNER</t>
  </si>
  <si>
    <t>MARY BARNER1</t>
  </si>
  <si>
    <t>0631-REE-MI-0224</t>
  </si>
  <si>
    <t>MItchell|Reece|43hollyridgeroad@gmail.com|8</t>
  </si>
  <si>
    <t>MItchell|Reece|8</t>
  </si>
  <si>
    <t>Mitchell|Reece|8</t>
  </si>
  <si>
    <t>Mary Reece</t>
  </si>
  <si>
    <t>Mary Reece1</t>
  </si>
  <si>
    <t>0513-HAT-JE-0057</t>
  </si>
  <si>
    <t>Jeremy|Hathorn|jeremyhathorn24@gmail.com|9</t>
  </si>
  <si>
    <t>Jeremy|Hathorn|9</t>
  </si>
  <si>
    <t>Masheka Thompson</t>
  </si>
  <si>
    <t>Masheka Thompson1</t>
  </si>
  <si>
    <t>0430-DIG-EM-0082</t>
  </si>
  <si>
    <t>Emily|Diggs|emilyldiggs@gmail.com|9</t>
  </si>
  <si>
    <t>Emily|Diggs|9</t>
  </si>
  <si>
    <t>Melanie Diggs</t>
  </si>
  <si>
    <t>Melanie Diggs1</t>
  </si>
  <si>
    <t>Kathryn|McKinney||9</t>
  </si>
  <si>
    <t>Kathryn|McKinney|9</t>
  </si>
  <si>
    <t>Biomedical</t>
  </si>
  <si>
    <t>Melissa McKinney</t>
  </si>
  <si>
    <t>Melissa McKinney1</t>
  </si>
  <si>
    <t>0253-CAM-DA-0302</t>
  </si>
  <si>
    <t>Dannon|Campbell||8</t>
  </si>
  <si>
    <t>Dannon|Campbell|8</t>
  </si>
  <si>
    <t>Melody Campbell</t>
  </si>
  <si>
    <t>Melody Campbell1</t>
  </si>
  <si>
    <t>0030-CAM-DA-0301</t>
  </si>
  <si>
    <t>Dallas|Campbell||8</t>
  </si>
  <si>
    <t>Dallas|Campbell|8</t>
  </si>
  <si>
    <t>Astrophysics</t>
  </si>
  <si>
    <t>Melody Campbell2</t>
  </si>
  <si>
    <t>0221-VEA-AR-0154</t>
  </si>
  <si>
    <t>Ariel|Veazy|m4melody@hotmail.com|9</t>
  </si>
  <si>
    <t>Ariel|Veazy|9</t>
  </si>
  <si>
    <t>Neptune</t>
  </si>
  <si>
    <t>Melody Longino</t>
  </si>
  <si>
    <t>Melody Longino1</t>
  </si>
  <si>
    <t>Keegan|Whitney|001193656@vwsd.org|9</t>
  </si>
  <si>
    <t>Keegan|Whitney|9</t>
  </si>
  <si>
    <t>Melody West</t>
  </si>
  <si>
    <t>Melody West1</t>
  </si>
  <si>
    <t>0159-WAS-MA-0088</t>
  </si>
  <si>
    <t>Marlee|Washington|marleew06@icloud.com|8</t>
  </si>
  <si>
    <t>Marlee|Washington|8</t>
  </si>
  <si>
    <t>Hydrologist</t>
  </si>
  <si>
    <t>Melonie Washington</t>
  </si>
  <si>
    <t>Melonie Washington1</t>
  </si>
  <si>
    <t>0289-WEL-PA-0317</t>
  </si>
  <si>
    <t>Paige|Wellington|smit9693@gmail.com|7</t>
  </si>
  <si>
    <t>Paige|Wellington|7</t>
  </si>
  <si>
    <t>Rocketship</t>
  </si>
  <si>
    <t>Melony Smith</t>
  </si>
  <si>
    <t>Melony Smith1</t>
  </si>
  <si>
    <t>0407-BRI-RH-0205</t>
  </si>
  <si>
    <t>Rhe'Onna|Bridges|rheonnabridges06@gmail.com|8</t>
  </si>
  <si>
    <t>Rhe'Onna|Bridges|8</t>
  </si>
  <si>
    <t>Meshuna Bridges</t>
  </si>
  <si>
    <t>Meshuna Bridges1</t>
  </si>
  <si>
    <t>0634-WIL-PE-0217</t>
  </si>
  <si>
    <t>Peyton|Williams||7</t>
  </si>
  <si>
    <t>Peyton|Williams|7</t>
  </si>
  <si>
    <t>Mia Williams</t>
  </si>
  <si>
    <t>Mia Williams1</t>
  </si>
  <si>
    <t>0442-TAT-MY-0349</t>
  </si>
  <si>
    <t>Mykayh|Tate|mykayhht@gmail.com|9</t>
  </si>
  <si>
    <t>Mykayh|Tate|9</t>
  </si>
  <si>
    <t>Micaela Nunn</t>
  </si>
  <si>
    <t>Micaela Nunn1</t>
  </si>
  <si>
    <t>Michael|Mcclure|s16290@hindsschools.com|7</t>
  </si>
  <si>
    <t>Michael|Mcclure|7</t>
  </si>
  <si>
    <t>Michael Mcclure</t>
  </si>
  <si>
    <t>Michael Mcclure1</t>
  </si>
  <si>
    <t>Benjamin|Liddell|mikeliddell52@gmail.com|9</t>
  </si>
  <si>
    <t>Benjamin|Liddell|9</t>
  </si>
  <si>
    <t>Micheal Liddell</t>
  </si>
  <si>
    <t>Micheal Liddell1</t>
  </si>
  <si>
    <t>0390-CRO-KE-0089</t>
  </si>
  <si>
    <t>Kenley|Cropper|mdbouldin@aol.com|7</t>
  </si>
  <si>
    <t>Kenley|Cropper|7</t>
  </si>
  <si>
    <t>Michele Bouldin</t>
  </si>
  <si>
    <t>Michele Bouldin1</t>
  </si>
  <si>
    <t>0615-MIL-JE-0261</t>
  </si>
  <si>
    <t>Jekhyla|Miles|khyla1031@icloud.com|8</t>
  </si>
  <si>
    <t>Jekhyla|Miles|8</t>
  </si>
  <si>
    <t>Michele Thigpen</t>
  </si>
  <si>
    <t>Michele Thigpen1</t>
  </si>
  <si>
    <t>0067-WOO-KI-0328</t>
  </si>
  <si>
    <t>Kirstyn|Woodall|kirstyngwoodall@gmail.com|8</t>
  </si>
  <si>
    <t>Kirstyn|Woodall|8</t>
  </si>
  <si>
    <t>Combustion</t>
  </si>
  <si>
    <t>Mirenda Woodall</t>
  </si>
  <si>
    <t>Mirenda Woodall1</t>
  </si>
  <si>
    <t>0515-GRI-KE-0270</t>
  </si>
  <si>
    <t>Keyonna|Griffin|kngriffin0734@icloud.com|9</t>
  </si>
  <si>
    <t>Keyonna|Griffin|9</t>
  </si>
  <si>
    <t>Monica Griffin</t>
  </si>
  <si>
    <t>Monica Griffin1</t>
  </si>
  <si>
    <t>0638-MOR-JA-0263</t>
  </si>
  <si>
    <t>Jaida|Morgan||8</t>
  </si>
  <si>
    <t>Jaida|Morgan|8</t>
  </si>
  <si>
    <t>Monica Morgan</t>
  </si>
  <si>
    <t>Monica Morgan1</t>
  </si>
  <si>
    <t>0119-SHI-MA-0204</t>
  </si>
  <si>
    <t>Makiya|Shipp|Makiyashipp570@gmail.com|8</t>
  </si>
  <si>
    <t>Makiya|Shipp|8</t>
  </si>
  <si>
    <t>Makiya|Shipp|makiyashipp570@gmail.com|8</t>
  </si>
  <si>
    <t>Engineering</t>
  </si>
  <si>
    <t>Monica Shipp</t>
  </si>
  <si>
    <t>Monica Shipp1</t>
  </si>
  <si>
    <t>0214-HOR-SY-0004</t>
  </si>
  <si>
    <t>Sydney|HORTON||8</t>
  </si>
  <si>
    <t>Sydney|HORTON|8</t>
  </si>
  <si>
    <t>Sydney|Horton|8</t>
  </si>
  <si>
    <t>Monifa Beal</t>
  </si>
  <si>
    <t>Monifa Beal1</t>
  </si>
  <si>
    <t>Bennett|Tzyon|tzyon.bennett21@gmail.com|9</t>
  </si>
  <si>
    <t>Bennett|Tzyon|9</t>
  </si>
  <si>
    <t>Monika Tucker</t>
  </si>
  <si>
    <t>Monika Tucker1</t>
  </si>
  <si>
    <t>0198-CON-JA-0246</t>
  </si>
  <si>
    <t>Jakyron|Conrod|mcclainmsa@gmail.com|8</t>
  </si>
  <si>
    <t>Jakyron|Conrod|8</t>
  </si>
  <si>
    <t>Medicine</t>
  </si>
  <si>
    <t>Monique McClain</t>
  </si>
  <si>
    <t>Monique McClain1</t>
  </si>
  <si>
    <t>Dakota|Cain|montresiac@gmailc.om|9</t>
  </si>
  <si>
    <t>Dakota|Cain|9</t>
  </si>
  <si>
    <t>Network Security</t>
  </si>
  <si>
    <t>Montresia CAin</t>
  </si>
  <si>
    <t>Montresia CAin1</t>
  </si>
  <si>
    <t>Damion|Collins|damioncollins05@gmail.com|9</t>
  </si>
  <si>
    <t>Damion|Collins|9</t>
  </si>
  <si>
    <t>Nadia Hughes</t>
  </si>
  <si>
    <t>Nadia Hughes1</t>
  </si>
  <si>
    <t>Caleb|Triplett||7</t>
  </si>
  <si>
    <t>Caleb|Triplett|7</t>
  </si>
  <si>
    <t>Nadia Triplett</t>
  </si>
  <si>
    <t>Nadia Triplett1</t>
  </si>
  <si>
    <t>Indya|Triplett||9</t>
  </si>
  <si>
    <t>Indya|Triplett|9</t>
  </si>
  <si>
    <t>Nadia Triplett2</t>
  </si>
  <si>
    <t>0206-STE-VO-0332</t>
  </si>
  <si>
    <t>Vontrell|Stewart|vtrellstewart@gmail.com|8</t>
  </si>
  <si>
    <t>Vontrell|Stewart|8</t>
  </si>
  <si>
    <t>Microsystems</t>
  </si>
  <si>
    <t>Nakelia Johnson</t>
  </si>
  <si>
    <t>Nakelia Johnson1</t>
  </si>
  <si>
    <t>0169-SHI-CH-0178</t>
  </si>
  <si>
    <t>Charlese|Shield|shieldcha2024@tunicak12.org|9</t>
  </si>
  <si>
    <t>Charlese|Shield|9</t>
  </si>
  <si>
    <t>Jupiter</t>
  </si>
  <si>
    <t>Nakita Johnson</t>
  </si>
  <si>
    <t>Nakita Johnson1</t>
  </si>
  <si>
    <t>0320-NEW-MA-0027</t>
  </si>
  <si>
    <t>MacKenzie|Newson||7</t>
  </si>
  <si>
    <t>MacKenzie|Newson|7</t>
  </si>
  <si>
    <t>Nancy Newson</t>
  </si>
  <si>
    <t>Nancy Newson1</t>
  </si>
  <si>
    <t>Eri|Thompson||8</t>
  </si>
  <si>
    <t>Eri|Thompson|8</t>
  </si>
  <si>
    <t>NaQuellar Martin</t>
  </si>
  <si>
    <t>NaQuellar Martin1</t>
  </si>
  <si>
    <t>0160-AND-AN-0140</t>
  </si>
  <si>
    <t>Andrea|Anderson|001253670@glcsd.org|9</t>
  </si>
  <si>
    <t>Andrea|Anderson|9</t>
  </si>
  <si>
    <t>Hypothesis</t>
  </si>
  <si>
    <t>Natasha Anderson</t>
  </si>
  <si>
    <t>Natasha Anderson1</t>
  </si>
  <si>
    <t>0255-BOY-LA-0063</t>
  </si>
  <si>
    <t>Larry|Boyd|lboyd1130@gmail.com|7</t>
  </si>
  <si>
    <t>Larry|Boyd|7</t>
  </si>
  <si>
    <t>Phlebotomist</t>
  </si>
  <si>
    <t>Natasha Boyd</t>
  </si>
  <si>
    <t>Natasha Boyd1</t>
  </si>
  <si>
    <t>0573-WIL-JA-0247</t>
  </si>
  <si>
    <t>Jayden|Williams|jm120107@yahoo.com|7</t>
  </si>
  <si>
    <t>Jayden|Williams|7</t>
  </si>
  <si>
    <t>Natasha Hargrove</t>
  </si>
  <si>
    <t>Natasha Hargrove1</t>
  </si>
  <si>
    <t>0669-LON-SH-0297</t>
  </si>
  <si>
    <t>Shelby|Long||7</t>
  </si>
  <si>
    <t>Shelby|Long|7</t>
  </si>
  <si>
    <t>Nawassie Long</t>
  </si>
  <si>
    <t>Nawassie Long1</t>
  </si>
  <si>
    <t>0354-JOH-LA-0015</t>
  </si>
  <si>
    <t>LaBrone|Johnson|labronejr@yahoo.com|7</t>
  </si>
  <si>
    <t>LaBrone|Johnson|7</t>
  </si>
  <si>
    <t>Labrone|Johnson|labronejr@yahoo.com|7</t>
  </si>
  <si>
    <t>Labrone|Johnson|7</t>
  </si>
  <si>
    <t>Neeka Sanders</t>
  </si>
  <si>
    <t>Neeka Sanders1</t>
  </si>
  <si>
    <t>0147-SEA-MA-0054</t>
  </si>
  <si>
    <t>Madison|Seard|mmseard@gmail.com|9</t>
  </si>
  <si>
    <t>Madison|Seard|9</t>
  </si>
  <si>
    <t>Health Science</t>
  </si>
  <si>
    <t>Netty Seard</t>
  </si>
  <si>
    <t>Netty Seard1</t>
  </si>
  <si>
    <t>0261-EWI-NE-0163</t>
  </si>
  <si>
    <t>Neville|Ewing III|nevilleewing@okolona.k12.ms.us|9</t>
  </si>
  <si>
    <t>Neville|Ewing III|9</t>
  </si>
  <si>
    <t>Physician</t>
  </si>
  <si>
    <t>Neville Ewing Jr.</t>
  </si>
  <si>
    <t>Neville Ewing Jr.1</t>
  </si>
  <si>
    <t>Elijah|Stovall|thoneye@yahoo.com|9</t>
  </si>
  <si>
    <t>Elijah|Stovall|9</t>
  </si>
  <si>
    <t>Nicchi Stovall</t>
  </si>
  <si>
    <t>Nicchi Stovall1</t>
  </si>
  <si>
    <t>0451-SHA-NI-0045</t>
  </si>
  <si>
    <t>Nicholas|Shaw|Shawnicholas333@gmail.com|9</t>
  </si>
  <si>
    <t>Nicholas|Shaw|9</t>
  </si>
  <si>
    <t>Nichole Sykes</t>
  </si>
  <si>
    <t>Nichole Sykes1</t>
  </si>
  <si>
    <t>Charles|Allen|callen@spring-initiative.org|7</t>
  </si>
  <si>
    <t>Charles|Allen|7</t>
  </si>
  <si>
    <t>Nicki Robinson</t>
  </si>
  <si>
    <t>Nicki Robinson1</t>
  </si>
  <si>
    <t>Jevandria|Johnson|s20513@hindsschools.com|7</t>
  </si>
  <si>
    <t>Jevandria|Johnson|7</t>
  </si>
  <si>
    <t>Nicole Ross</t>
  </si>
  <si>
    <t>Nicole Ross1</t>
  </si>
  <si>
    <t>Asa|Ware|theroyalfamily4@gmail.com|9</t>
  </si>
  <si>
    <t>Asa|Ware|9</t>
  </si>
  <si>
    <t>Nikisha Ware</t>
  </si>
  <si>
    <t>Nikisha Ware1</t>
  </si>
  <si>
    <t>Solomon|Ware|theroyalfamily4@gmail.com|9</t>
  </si>
  <si>
    <t>Solomon|Ware|9</t>
  </si>
  <si>
    <t>Nikisha Ware2</t>
  </si>
  <si>
    <t>0652-BRO-CO-0265</t>
  </si>
  <si>
    <t>Constance|Brown||7</t>
  </si>
  <si>
    <t>Constance|Brown|7</t>
  </si>
  <si>
    <t>Nikki Eubanks</t>
  </si>
  <si>
    <t>Nikki Eubanks1</t>
  </si>
  <si>
    <t>0574-CLA-KE-0267</t>
  </si>
  <si>
    <t>Keevon|Clark||7</t>
  </si>
  <si>
    <t>Keevon|Clark|7</t>
  </si>
  <si>
    <t>Noleen Clark</t>
  </si>
  <si>
    <t>Noleen Clark1</t>
  </si>
  <si>
    <t>0399-WRI-JO-0203</t>
  </si>
  <si>
    <t>Jordan|Wright|jordan.wright@yazoo.k12.ms.us|9</t>
  </si>
  <si>
    <t>Jordan|Wright|9</t>
  </si>
  <si>
    <t>Pamela Pickens</t>
  </si>
  <si>
    <t>Pamela Pickens1</t>
  </si>
  <si>
    <t>Eric|Whitley|whitpam36@gmail.com|7</t>
  </si>
  <si>
    <t>Eric|Whitley|7</t>
  </si>
  <si>
    <t>Pamela Whitley</t>
  </si>
  <si>
    <t>Pamela Whitley1</t>
  </si>
  <si>
    <t>Anahya|Lewis|anahyalewis@icloud.com|9</t>
  </si>
  <si>
    <t>Anahya|Lewis|9</t>
  </si>
  <si>
    <t>Parker Brandy</t>
  </si>
  <si>
    <t>Parker Brandy1</t>
  </si>
  <si>
    <t>0444-TAY-JO-0006</t>
  </si>
  <si>
    <t>Jonerial|Taylor|taylojone@coffeevilleschools.org|9</t>
  </si>
  <si>
    <t>Jonerial|Taylor|9</t>
  </si>
  <si>
    <t>Patricia Jenkins</t>
  </si>
  <si>
    <t>Patricia Jenkins1</t>
  </si>
  <si>
    <t>Keziah|Kimple|keziahkimple2008@gmail.com|7</t>
  </si>
  <si>
    <t>Keziah|Kimple|7</t>
  </si>
  <si>
    <t>Wind</t>
  </si>
  <si>
    <t>Patricia Kimple</t>
  </si>
  <si>
    <t>Patricia Kimple1</t>
  </si>
  <si>
    <t>Faith|Word||8</t>
  </si>
  <si>
    <t>Faith|Word|8</t>
  </si>
  <si>
    <t>Media Communications</t>
  </si>
  <si>
    <t>Patricia Word</t>
  </si>
  <si>
    <t>Patricia Word1</t>
  </si>
  <si>
    <t>0251-GRI-TA-0002</t>
  </si>
  <si>
    <t>Taylor|Griffin|taylorg112006@gmail.com|8</t>
  </si>
  <si>
    <t>Taylor|Griffin|8</t>
  </si>
  <si>
    <t>Petroleum</t>
  </si>
  <si>
    <t>Patty Griffin</t>
  </si>
  <si>
    <t>Patty Griffin1</t>
  </si>
  <si>
    <t>Ryan|Fowler|rafowler08@gmail.com|7</t>
  </si>
  <si>
    <t>Ryan|Fowler|7</t>
  </si>
  <si>
    <t>Software</t>
  </si>
  <si>
    <t>Paul Fowler</t>
  </si>
  <si>
    <t>Paul Fowler1</t>
  </si>
  <si>
    <t>Matthew|Fowler|mkfowler08@gmail.com|7</t>
  </si>
  <si>
    <t>Matthew|Fowler|7</t>
  </si>
  <si>
    <t>Paul Fowler2</t>
  </si>
  <si>
    <t>Justin|Fowler|jtfowler2007@gmail.com|8</t>
  </si>
  <si>
    <t>Justin|Fowler|8</t>
  </si>
  <si>
    <t>Paul Fowler3</t>
  </si>
  <si>
    <t>Lamaris|Balford|lbalfordub@gmail.com|9</t>
  </si>
  <si>
    <t>Lamaris|Balford|9</t>
  </si>
  <si>
    <t>Peggy Balford</t>
  </si>
  <si>
    <t>Peggy Balford1</t>
  </si>
  <si>
    <t>Jolandra|Hill||9</t>
  </si>
  <si>
    <t>Jolandra|Hill|9</t>
  </si>
  <si>
    <t>Pennie Bedford</t>
  </si>
  <si>
    <t>Pennie Bedford1</t>
  </si>
  <si>
    <t>0237-BIS-AM-0080</t>
  </si>
  <si>
    <t>Amari|Bishop|communitycounseling@outlook.com|9</t>
  </si>
  <si>
    <t>Amari|Bishop|9</t>
  </si>
  <si>
    <t>Organic</t>
  </si>
  <si>
    <t>Persephone Lowe</t>
  </si>
  <si>
    <t>Persephone Lowe1</t>
  </si>
  <si>
    <t>0452-MAD-PE-0214</t>
  </si>
  <si>
    <t>Peterson|Madison|madisonpeterson@masd.k12.ms.us|9</t>
  </si>
  <si>
    <t>Peterson|Madison|9</t>
  </si>
  <si>
    <t>Peterson|Madison|Madisonpeterson@masd.k12.ms.us|9</t>
  </si>
  <si>
    <t>Peterson Alisha</t>
  </si>
  <si>
    <t>Peterson Alisha1</t>
  </si>
  <si>
    <t>Aziyah|Stovall||8</t>
  </si>
  <si>
    <t>Aziyah|Stovall|8</t>
  </si>
  <si>
    <t>Respiratory Therapy Technology</t>
  </si>
  <si>
    <t>Phelton Moss</t>
  </si>
  <si>
    <t>Phelton Moss1</t>
  </si>
  <si>
    <t>0443-SHA-KA-0156</t>
  </si>
  <si>
    <t>Kaylei|Shambley||7</t>
  </si>
  <si>
    <t>Kaylei|Shambley|7</t>
  </si>
  <si>
    <t>Philanshia Shambley</t>
  </si>
  <si>
    <t>Philanshia Shambley1</t>
  </si>
  <si>
    <t>Anna|Gordon|annasemail2006@gmail.com|9</t>
  </si>
  <si>
    <t>Anna|Gordon|9</t>
  </si>
  <si>
    <t>Porsha Gordon</t>
  </si>
  <si>
    <t>Porsha Gordon1</t>
  </si>
  <si>
    <t>Tania|Jordan|njelle2007@gmail.com|7</t>
  </si>
  <si>
    <t>Tania|Jordan|7</t>
  </si>
  <si>
    <t>Portia Collier</t>
  </si>
  <si>
    <t>Portia Collier1</t>
  </si>
  <si>
    <t>Damien|Jordan|djordan06232006@gmail.com|9</t>
  </si>
  <si>
    <t>Damien|Jordan|9</t>
  </si>
  <si>
    <t>Portia Collier2</t>
  </si>
  <si>
    <t>0620-MAL-FA-0169</t>
  </si>
  <si>
    <t>Faith|Malembeka|001662024@jpsms.org|7</t>
  </si>
  <si>
    <t>Faith|Malembeka|7</t>
  </si>
  <si>
    <t>Precious/Fidelis Malembeka Jr.</t>
  </si>
  <si>
    <t>Precious/Fidelis Malembeka Jr.1</t>
  </si>
  <si>
    <t>Miriam|Allen||7</t>
  </si>
  <si>
    <t>Miriam|Allen|7</t>
  </si>
  <si>
    <t>Base</t>
  </si>
  <si>
    <t>Princess Craigen</t>
  </si>
  <si>
    <t>Princess Craigen1</t>
  </si>
  <si>
    <t>Landon|Johnson||7</t>
  </si>
  <si>
    <t>Landon|Johnson|7</t>
  </si>
  <si>
    <t>Laboratory</t>
  </si>
  <si>
    <t>Quondra Johnson</t>
  </si>
  <si>
    <t>Quondra Johnson1</t>
  </si>
  <si>
    <t>Channing|Martin|mqushawina@yahoo.com|7</t>
  </si>
  <si>
    <t>Channing|Martin|7</t>
  </si>
  <si>
    <t>Robots</t>
  </si>
  <si>
    <t>Qushawina Martin</t>
  </si>
  <si>
    <t>Qushawina Martin1</t>
  </si>
  <si>
    <t>0069-WIL-JO-0298</t>
  </si>
  <si>
    <t>Joshua|Williams|rrwilliams1129@yahoo.com|9</t>
  </si>
  <si>
    <t>Computational Chemistry</t>
  </si>
  <si>
    <t>Rachel McKinney-Williams</t>
  </si>
  <si>
    <t>Rachel McKinney-Williams1</t>
  </si>
  <si>
    <t>0422-VIR-JO-0143</t>
  </si>
  <si>
    <t>Jordan|Virgess||7</t>
  </si>
  <si>
    <t>Jordan|Virgess|7</t>
  </si>
  <si>
    <t>Rachel Virgess</t>
  </si>
  <si>
    <t>Rachel Virgess1</t>
  </si>
  <si>
    <t>0065-CLA-CA-0201</t>
  </si>
  <si>
    <t>Caiden|Clark|rrmyles1@yahoo.com|8</t>
  </si>
  <si>
    <t>Caiden|Clark|8</t>
  </si>
  <si>
    <t>Clinical Assisting</t>
  </si>
  <si>
    <t>Rahsaan Myles</t>
  </si>
  <si>
    <t>Rahsaan Myles1</t>
  </si>
  <si>
    <t>0438-TAT-JO-0233</t>
  </si>
  <si>
    <t>Jordyn|Tate||7</t>
  </si>
  <si>
    <t>Jordyn|Tate|7</t>
  </si>
  <si>
    <t>Ravyn Carlisle</t>
  </si>
  <si>
    <t>Ravyn Carlisle1</t>
  </si>
  <si>
    <t>0436-MOO-CA-0198</t>
  </si>
  <si>
    <t>Callie|Moore|begoldn@yahoo.com|9</t>
  </si>
  <si>
    <t>Callie|Moore|9</t>
  </si>
  <si>
    <t>Rebecca Moore</t>
  </si>
  <si>
    <t>Rebecca Moore1</t>
  </si>
  <si>
    <t>Reggie|Carter, Jr.||9</t>
  </si>
  <si>
    <t>Reggie|Carter, Jr.|9</t>
  </si>
  <si>
    <t>Veterinarian Assisting</t>
  </si>
  <si>
    <t>Reggie Carter</t>
  </si>
  <si>
    <t>Reggie Carter1</t>
  </si>
  <si>
    <t>Siyanda|McCoy|siyandamccoy4@icloud.com|9</t>
  </si>
  <si>
    <t>Siyanda|McCoy|9</t>
  </si>
  <si>
    <t>Reghonda McCoy</t>
  </si>
  <si>
    <t>Reghonda McCoy1</t>
  </si>
  <si>
    <t>Laklynn|Hinton|laklynn.hinton@gmial.com|9</t>
  </si>
  <si>
    <t>Laklynn|Hinton|9</t>
  </si>
  <si>
    <t>Regina Hinton</t>
  </si>
  <si>
    <t>Regina Hinton1</t>
  </si>
  <si>
    <t>0010-ONE-MI-0119</t>
  </si>
  <si>
    <t>Miracle|ONeal|msmiraclesmom9805@gmail.com|9</t>
  </si>
  <si>
    <t>Miracle|ONeal|9</t>
  </si>
  <si>
    <t>Miracle|Oneal|9</t>
  </si>
  <si>
    <t>Aircraft</t>
  </si>
  <si>
    <t>Regina ONeal</t>
  </si>
  <si>
    <t>Regina ONeal1</t>
  </si>
  <si>
    <t>0434-GIL-JO-0232</t>
  </si>
  <si>
    <t>Jordan|Gill|jordymack06@yahoo.com|9</t>
  </si>
  <si>
    <t>Jordan|Gill|9</t>
  </si>
  <si>
    <t>Regina Todd</t>
  </si>
  <si>
    <t>Regina Todd1</t>
  </si>
  <si>
    <t>Shakiere|Vance|shakierevance@calhounk12.com|9</t>
  </si>
  <si>
    <t>Shakiere|Vance|9</t>
  </si>
  <si>
    <t>Regina Vance</t>
  </si>
  <si>
    <t>Regina Vance1</t>
  </si>
  <si>
    <t>0459-SAG-AR-0149</t>
  </si>
  <si>
    <t>Ariel|Sago|aerialsago10@gmail.com|9</t>
  </si>
  <si>
    <t>Ariel|Sago|9</t>
  </si>
  <si>
    <t>Renae Spearman</t>
  </si>
  <si>
    <t>Renae Spearman1</t>
  </si>
  <si>
    <t>Renea|Causey|thomascausey37@yahoo.com|8</t>
  </si>
  <si>
    <t>Renea|Causey|8</t>
  </si>
  <si>
    <t>Media Applications</t>
  </si>
  <si>
    <t>Renea Causey</t>
  </si>
  <si>
    <t>Renea Causey1</t>
  </si>
  <si>
    <t>Autumn|Evans|autumnvns34@gmail.com|8</t>
  </si>
  <si>
    <t>Autumn|Evans|8</t>
  </si>
  <si>
    <t>Moon</t>
  </si>
  <si>
    <t>Reshauna Evans</t>
  </si>
  <si>
    <t>Reshauna Evans1</t>
  </si>
  <si>
    <t>0388-CAL-TO-0257</t>
  </si>
  <si>
    <t>Toni|Caldwell|symonnetoni@gmail.com|7</t>
  </si>
  <si>
    <t>Toni|Caldwell|7</t>
  </si>
  <si>
    <t>Revetia Caldwell</t>
  </si>
  <si>
    <t>Revetia Caldwell1</t>
  </si>
  <si>
    <t>Haley|Burtkn6|haleyburton546@gmail.com|7</t>
  </si>
  <si>
    <t>Haley|Burtkn6|7</t>
  </si>
  <si>
    <t>Rhodesia Burton</t>
  </si>
  <si>
    <t>Rhodesia Burton1</t>
  </si>
  <si>
    <t>0071-JEF-TY-0055</t>
  </si>
  <si>
    <t>Ty’Rhiana|Jeffery||8</t>
  </si>
  <si>
    <t>Ty’Rhiana|Jeffery|8</t>
  </si>
  <si>
    <t>Rhonda Cook</t>
  </si>
  <si>
    <t>Rhonda Cook1</t>
  </si>
  <si>
    <t>0607-BAR-KH-0244</t>
  </si>
  <si>
    <t>Khaiden|Barnes|ke_yundra@hotmail.com|7</t>
  </si>
  <si>
    <t>Khaiden|Barnes|7</t>
  </si>
  <si>
    <t>Robbie Barnes</t>
  </si>
  <si>
    <t>Robbie Barnes1</t>
  </si>
  <si>
    <t>Kylee|Jennings|jazztazz2000@gmail.fom|9</t>
  </si>
  <si>
    <t>Kylee|Jennings|9</t>
  </si>
  <si>
    <t>Chiropractic</t>
  </si>
  <si>
    <t>Rosiland Jennings</t>
  </si>
  <si>
    <t>Rosiland Jennings1</t>
  </si>
  <si>
    <t>Tyrone|Frazier||9</t>
  </si>
  <si>
    <t>Tyrone|Frazier|9</t>
  </si>
  <si>
    <t>Rubie Frazier</t>
  </si>
  <si>
    <t>Rubie Frazier1</t>
  </si>
  <si>
    <t>Madison|Torrence|sallielee07@gmail.com|7</t>
  </si>
  <si>
    <t>Madison|Torrence|7</t>
  </si>
  <si>
    <t>Research</t>
  </si>
  <si>
    <t>Sallie Lee</t>
  </si>
  <si>
    <t>Sallie Lee1</t>
  </si>
  <si>
    <t>0177-CYR-AD-0182</t>
  </si>
  <si>
    <t>Adreonna|Cyrus|Adreonnacyrus@gmail.com|9</t>
  </si>
  <si>
    <t>Adreonna|Cyrus|9</t>
  </si>
  <si>
    <t>Adreonna|Cyrus|adreonnacyrus@gmail.com|9</t>
  </si>
  <si>
    <t>Management of Drug Development</t>
  </si>
  <si>
    <t>Samaria Cyrus</t>
  </si>
  <si>
    <t>Samaria Cyrus1</t>
  </si>
  <si>
    <t>Sandrianna|Anthony|sandrianna06@icloud.com|9</t>
  </si>
  <si>
    <t>Sandrianna|Anthony|9</t>
  </si>
  <si>
    <t>Mobile Development</t>
  </si>
  <si>
    <t>Sanchez Anthony</t>
  </si>
  <si>
    <t>Sanchez Anthony1</t>
  </si>
  <si>
    <t>Brandon|Calvert|brancam3@outlook.com|9</t>
  </si>
  <si>
    <t>Brandon|Calvert|9</t>
  </si>
  <si>
    <t>Sandra Calvert</t>
  </si>
  <si>
    <t>Sandra Calvert1</t>
  </si>
  <si>
    <t>SHIRON|Young||9</t>
  </si>
  <si>
    <t>SHIRON|Young|9</t>
  </si>
  <si>
    <t>Sandra D Young</t>
  </si>
  <si>
    <t>Sandra D Young1</t>
  </si>
  <si>
    <t>0278-LYO-JA-0310</t>
  </si>
  <si>
    <t>Jakobe|Lyon||9</t>
  </si>
  <si>
    <t>Jakobe|Lyon|9</t>
  </si>
  <si>
    <t>Regulatory Management</t>
  </si>
  <si>
    <t>Sandra Lyon</t>
  </si>
  <si>
    <t>Sandra Lyon1</t>
  </si>
  <si>
    <t>Jayla|Perry|meardiths@gmail.com|8</t>
  </si>
  <si>
    <t>Jayla|Perry|8</t>
  </si>
  <si>
    <t>Sanqueeta Meardith</t>
  </si>
  <si>
    <t>Sanqueeta Meardith1</t>
  </si>
  <si>
    <t>A'keycia|Lockhart|akeycialockhart25@covstudent.com|8</t>
  </si>
  <si>
    <t>A'keycia|Lockhart|8</t>
  </si>
  <si>
    <t>Santanna Lockhart</t>
  </si>
  <si>
    <t>Santanna Lockhart1</t>
  </si>
  <si>
    <t>Xavier|Ezell|xaezellams@gmail.com|9</t>
  </si>
  <si>
    <t>Xavier|Ezell|9</t>
  </si>
  <si>
    <t>Santee Ezell</t>
  </si>
  <si>
    <t>Santee Ezell1</t>
  </si>
  <si>
    <t>0672-ARM-QU-0337</t>
  </si>
  <si>
    <t>Quintin|Armstrong||8</t>
  </si>
  <si>
    <t>Quintin|Armstrong|8</t>
  </si>
  <si>
    <t>Sanzettra Biel</t>
  </si>
  <si>
    <t>Sanzettra Biel1</t>
  </si>
  <si>
    <t>Samarah|Myers||7</t>
  </si>
  <si>
    <t>Samarah|Myers|7</t>
  </si>
  <si>
    <t>Physical Therapy</t>
  </si>
  <si>
    <t>Sapheria Lockett</t>
  </si>
  <si>
    <t>Sapheria Lockett1</t>
  </si>
  <si>
    <t>Elizabeth|Argrett|eargrett@comcast.net|8</t>
  </si>
  <si>
    <t>Elizabeth|Argrett|8</t>
  </si>
  <si>
    <t>Interior Architecture</t>
  </si>
  <si>
    <t>Sekila Argrett</t>
  </si>
  <si>
    <t>Sekila Argrett1</t>
  </si>
  <si>
    <t>0431-DAW-JA-0121</t>
  </si>
  <si>
    <t>ja’kara|dawson|dawsonjak2025@tunicak12.org|8</t>
  </si>
  <si>
    <t>ja’kara|dawson|8</t>
  </si>
  <si>
    <t>Seretha Greene</t>
  </si>
  <si>
    <t>Seretha Greene1</t>
  </si>
  <si>
    <t>Nicholas|Parker||8</t>
  </si>
  <si>
    <t>Nicholas|Parker|8</t>
  </si>
  <si>
    <t>Sha Parker</t>
  </si>
  <si>
    <t>Sha Parker1</t>
  </si>
  <si>
    <t>0262-FRA-DW-0166</t>
  </si>
  <si>
    <t>Dwayne|Franklin|s16175@hindsschools.com|7</t>
  </si>
  <si>
    <t>Dwayne|Franklin|7</t>
  </si>
  <si>
    <t>Shaketta Franklin</t>
  </si>
  <si>
    <t>Shaketta Franklin1</t>
  </si>
  <si>
    <t>Alana|Taylor|alana.t.taylor2008@gmail.com|7</t>
  </si>
  <si>
    <t>Alana|Taylor|7</t>
  </si>
  <si>
    <t>Shakita Taylor</t>
  </si>
  <si>
    <t>Shakita Taylor1</t>
  </si>
  <si>
    <t>0273-HEN-KI-0111</t>
  </si>
  <si>
    <t>Kinsley|Hendricks|shalaano@yahoo.com|9</t>
  </si>
  <si>
    <t>Kinsley|Hendricks|9</t>
  </si>
  <si>
    <t>Radiologist</t>
  </si>
  <si>
    <t>Shalaan Hendricks</t>
  </si>
  <si>
    <t>Shalaan Hendricks1</t>
  </si>
  <si>
    <t>0021-ROB-DE-0237</t>
  </si>
  <si>
    <t>Demetrice|Robinson||9</t>
  </si>
  <si>
    <t>Demetrice|Robinson|9</t>
  </si>
  <si>
    <t>Architectural</t>
  </si>
  <si>
    <t>Shameika Dixon</t>
  </si>
  <si>
    <t>Shameika Dixon1</t>
  </si>
  <si>
    <t>Meekness|Harvey|hmeekness@gmail.com|9</t>
  </si>
  <si>
    <t>Meekness|Harvey|9</t>
  </si>
  <si>
    <t>Occupational Therapy</t>
  </si>
  <si>
    <t>Shameka Harvey</t>
  </si>
  <si>
    <t>Shameka Harvey1</t>
  </si>
  <si>
    <t>Trenton|Alexander||8</t>
  </si>
  <si>
    <t>Trenton|Alexander|8</t>
  </si>
  <si>
    <t>Shana Irby</t>
  </si>
  <si>
    <t>Shana Irby1</t>
  </si>
  <si>
    <t>0137-SMI-AL-0125</t>
  </si>
  <si>
    <t>Alyssa|Smith||7</t>
  </si>
  <si>
    <t>Alyssa|Smith|7</t>
  </si>
  <si>
    <t>Genomics</t>
  </si>
  <si>
    <t>Shana Smith</t>
  </si>
  <si>
    <t>Shana Smith1</t>
  </si>
  <si>
    <t>Camron|Hargrove|martinshaneika5@gmail.com|9</t>
  </si>
  <si>
    <t>Camron|Hargrove|9</t>
  </si>
  <si>
    <t>Mass</t>
  </si>
  <si>
    <t>Shaneika Martin</t>
  </si>
  <si>
    <t>Shaneika Martin1</t>
  </si>
  <si>
    <t>Ka’Marie|Bennett|bennettshanika@gmail.com|7</t>
  </si>
  <si>
    <t>Ka’Marie|Bennett|7</t>
  </si>
  <si>
    <t>Analyze</t>
  </si>
  <si>
    <t>Shanika Bennett</t>
  </si>
  <si>
    <t>Shanika Bennett1</t>
  </si>
  <si>
    <t>Elyse|Williams|brownshannel4@gmail.com|8</t>
  </si>
  <si>
    <t>Elyse|Williams|8</t>
  </si>
  <si>
    <t>Seismologist</t>
  </si>
  <si>
    <t>Shannel Brown</t>
  </si>
  <si>
    <t>Shannel Brown1</t>
  </si>
  <si>
    <t>Kaliyah|Jenkins|jenkikali@coffeevilleschools.org|9</t>
  </si>
  <si>
    <t>Kaliyah|Jenkins|9</t>
  </si>
  <si>
    <t>Shannon Jenkins</t>
  </si>
  <si>
    <t>Shannon Jenkins1</t>
  </si>
  <si>
    <t>OSHA|Hammond|elaja.h05@icloud.com|9</t>
  </si>
  <si>
    <t>OSHA|Hammond|9</t>
  </si>
  <si>
    <t>Space</t>
  </si>
  <si>
    <t>Shannon Johnson</t>
  </si>
  <si>
    <t>Shannon Johnson1</t>
  </si>
  <si>
    <t>0162-STA-JA-0092</t>
  </si>
  <si>
    <t>Ja’Niyah|Stallion|jstallion06@gmail.com|8</t>
  </si>
  <si>
    <t>Ja’Niyah|Stallion|8</t>
  </si>
  <si>
    <t>Industrial</t>
  </si>
  <si>
    <t>Shanudra Forman</t>
  </si>
  <si>
    <t>Shanudra Forman1</t>
  </si>
  <si>
    <t>Aylisscia|Floyd|swalkerr1989@gmial.com|9</t>
  </si>
  <si>
    <t>Aylisscia|Floyd|9</t>
  </si>
  <si>
    <t>Shaquavious Walker</t>
  </si>
  <si>
    <t>Shaquavious Walker1</t>
  </si>
  <si>
    <t>Taylor|Fair||8</t>
  </si>
  <si>
    <t>Taylor|Fair|8</t>
  </si>
  <si>
    <t>Math</t>
  </si>
  <si>
    <t>Shaquita Lathon</t>
  </si>
  <si>
    <t>Shaquita Lathon1</t>
  </si>
  <si>
    <t>Schyla|Johnson|scjohnsob@lelandk12.org|8</t>
  </si>
  <si>
    <t>Schyla|Johnson|8</t>
  </si>
  <si>
    <t>Sharde McClure</t>
  </si>
  <si>
    <t>Sharde McClure1</t>
  </si>
  <si>
    <t>Harmony|Ferguson||7</t>
  </si>
  <si>
    <t>Harmony|Ferguson|7</t>
  </si>
  <si>
    <t>Osteopathic</t>
  </si>
  <si>
    <t>Shareda Ferguson</t>
  </si>
  <si>
    <t>Shareda Ferguson1</t>
  </si>
  <si>
    <t>0531-FOR-AL-0075</t>
  </si>
  <si>
    <t>Allison|Fortson|allisonfortson@okolona.k12.ms.us|7</t>
  </si>
  <si>
    <t>Allison|Fortson|7</t>
  </si>
  <si>
    <t>Sharon Betts</t>
  </si>
  <si>
    <t>Sharon Betts1</t>
  </si>
  <si>
    <t>Jatavious|Lewis|eskridgesharon@yahoo.com|8</t>
  </si>
  <si>
    <t>Jatavious|Lewis|8</t>
  </si>
  <si>
    <t>Gravity</t>
  </si>
  <si>
    <t>Sharon Eskridge</t>
  </si>
  <si>
    <t>Sharon Eskridge1</t>
  </si>
  <si>
    <t>0136-WOF-PH-0256</t>
  </si>
  <si>
    <t>Philip|Wofford|phillippe.zenzar@gmail.com|9</t>
  </si>
  <si>
    <t>Philip|Wofford|9</t>
  </si>
  <si>
    <t>Genetics</t>
  </si>
  <si>
    <t>Sharon Wofford</t>
  </si>
  <si>
    <t>Sharon Wofford1</t>
  </si>
  <si>
    <t>Kaliyah|Henderson||8</t>
  </si>
  <si>
    <t>Kaliyah|Henderson|8</t>
  </si>
  <si>
    <t>Shauncey Henderson</t>
  </si>
  <si>
    <t>Shauncey Henderson1</t>
  </si>
  <si>
    <t>0529-DOY-T’-0122</t>
  </si>
  <si>
    <t>T’Ora|Doyle|sdoyle6574@gmail.com|8</t>
  </si>
  <si>
    <t>T’Ora|Doyle|8</t>
  </si>
  <si>
    <t>Shaunta Doyle</t>
  </si>
  <si>
    <t>Shaunta Doyle1</t>
  </si>
  <si>
    <t>0524-DAL-RE-0053</t>
  </si>
  <si>
    <t>Reagan|Dale|rlydiadale@gmail.com|9</t>
  </si>
  <si>
    <t>Reagan|Dale|9</t>
  </si>
  <si>
    <t>Shavon Dale</t>
  </si>
  <si>
    <t>Shavon Dale1</t>
  </si>
  <si>
    <t>Jayden|Sjelton|Shawandareadus3@gmail.com|8</t>
  </si>
  <si>
    <t>Jayden|Sjelton|8</t>
  </si>
  <si>
    <t>Robotics</t>
  </si>
  <si>
    <t>Shawanda Readus</t>
  </si>
  <si>
    <t>Shawanda Readus1</t>
  </si>
  <si>
    <t>0340-TIL-NY-0032</t>
  </si>
  <si>
    <t>Nykenzie|Tillis|Nkenzie313@gmail.com|7</t>
  </si>
  <si>
    <t>Nykenzie|Tillis|7</t>
  </si>
  <si>
    <t>Veterinary Medicine</t>
  </si>
  <si>
    <t>Shawn Tillis</t>
  </si>
  <si>
    <t>Shawn Tillis1</t>
  </si>
  <si>
    <t>0523-DER-AN-0171</t>
  </si>
  <si>
    <t>Antahzja|Derricks|ant132@students.rcsd.ms|8</t>
  </si>
  <si>
    <t>Antahzja|Derricks|8</t>
  </si>
  <si>
    <t>Sheena Derricks</t>
  </si>
  <si>
    <t>Sheena Derricks1</t>
  </si>
  <si>
    <t>Ariyonna|Winters|yonnavibes@gmail.com|8</t>
  </si>
  <si>
    <t>Ariyonna|Winters|8</t>
  </si>
  <si>
    <t>Sheena Hampton</t>
  </si>
  <si>
    <t>Sheena Hampton1</t>
  </si>
  <si>
    <t>Ethan|Gilmore-Ratliff|lambdaeta_11@yahoo.com|7</t>
  </si>
  <si>
    <t>Ethan|Gilmore-Ratliff|7</t>
  </si>
  <si>
    <t>Trigonometry</t>
  </si>
  <si>
    <t>Sheila Gilmore</t>
  </si>
  <si>
    <t>Sheila Gilmore1</t>
  </si>
  <si>
    <t>0361-MAN-KE-0174</t>
  </si>
  <si>
    <t>Kennadi|Mansaw|kenbug07@icloud.com|8</t>
  </si>
  <si>
    <t>Kennadi|Mansaw|8</t>
  </si>
  <si>
    <t>Sheila Richmond</t>
  </si>
  <si>
    <t>Sheila Richmond1</t>
  </si>
  <si>
    <t>Sha’Marion|Applewhite|shelethastokes@yahoo.com|8</t>
  </si>
  <si>
    <t>Sha’Marion|Applewhite|8</t>
  </si>
  <si>
    <t>Avionics</t>
  </si>
  <si>
    <t>Sheletha Stokes</t>
  </si>
  <si>
    <t>Sheletha Stokes1</t>
  </si>
  <si>
    <t>0094-MIL-GA-0023</t>
  </si>
  <si>
    <t>Gabrielle|Miller|millergirls601@gmail.com|7</t>
  </si>
  <si>
    <t>Gabrielle|Miller|7</t>
  </si>
  <si>
    <t>Dentist</t>
  </si>
  <si>
    <t>Shelia Miller</t>
  </si>
  <si>
    <t>Shelia Miller1</t>
  </si>
  <si>
    <t>Curtis|Robinson||8</t>
  </si>
  <si>
    <t>Curtis|Robinson|8</t>
  </si>
  <si>
    <t>Forestry</t>
  </si>
  <si>
    <t>Shelisha Robinson</t>
  </si>
  <si>
    <t>Shelisha Robinson1</t>
  </si>
  <si>
    <t>0404-STA-CH-0236</t>
  </si>
  <si>
    <t>Chance|Stallings|shelleen0455@yahoo.com|7</t>
  </si>
  <si>
    <t>Chance|Stallings|7</t>
  </si>
  <si>
    <t>Shelleen Farmer</t>
  </si>
  <si>
    <t>Shelleen Farmer1</t>
  </si>
  <si>
    <t>0437-JOH-BR-0105</t>
  </si>
  <si>
    <t>Brooklyn|Johnson|brooklynjohnson@okolona.k12.ms.us|9</t>
  </si>
  <si>
    <t>Brooklyn|Johnson|9</t>
  </si>
  <si>
    <t>Sheneeka Johnson</t>
  </si>
  <si>
    <t>Sheneeka Johnson1</t>
  </si>
  <si>
    <t>Jayla|Riddle||7</t>
  </si>
  <si>
    <t>Jayla|Riddle|7</t>
  </si>
  <si>
    <t>Blood</t>
  </si>
  <si>
    <t>Sherell Riddle</t>
  </si>
  <si>
    <t>Sherell Riddle1</t>
  </si>
  <si>
    <t>0079-LAT-AI-0326</t>
  </si>
  <si>
    <t>Aidan|Latiker|aidanlatiker3@gmail.com|7</t>
  </si>
  <si>
    <t>Aidan|Latiker|7</t>
  </si>
  <si>
    <t>Construction Engineering</t>
  </si>
  <si>
    <t>Sherita Latiker</t>
  </si>
  <si>
    <t>Sherita Latiker1</t>
  </si>
  <si>
    <t>0563-CLE-JO-0225</t>
  </si>
  <si>
    <t>Jordan|Cleark||9</t>
  </si>
  <si>
    <t>Jordan|Cleark|9</t>
  </si>
  <si>
    <t>Sherry Cleark</t>
  </si>
  <si>
    <t>Sherry Cleark1</t>
  </si>
  <si>
    <t>0033-SMI-KE-0103</t>
  </si>
  <si>
    <t>Kevin|Smith|shiekkasmith@netzero.com|7</t>
  </si>
  <si>
    <t>Kevin|Smith|7</t>
  </si>
  <si>
    <t>Atom</t>
  </si>
  <si>
    <t>Shiekka Smith</t>
  </si>
  <si>
    <t>Shiekka Smith1</t>
  </si>
  <si>
    <t>Arrianna|Knox|asknox2025@mpsdnow.org|8</t>
  </si>
  <si>
    <t>Arrianna|Knox|8</t>
  </si>
  <si>
    <t>Shirley Crear</t>
  </si>
  <si>
    <t>Shirley Crear1</t>
  </si>
  <si>
    <t>0527-SOR-JA-0098</t>
  </si>
  <si>
    <t>Jasmyn|Sorrels|jasmyns2005@gmail.com|9</t>
  </si>
  <si>
    <t>Jasmyn|Sorrels|9</t>
  </si>
  <si>
    <t>Shorlanda Smith</t>
  </si>
  <si>
    <t>Shorlanda Smith1</t>
  </si>
  <si>
    <t>0558-BA-AM-0254</t>
  </si>
  <si>
    <t>Amadou|Ba|ab209702@dcsms.org|9</t>
  </si>
  <si>
    <t>Amadou|Ba|9</t>
  </si>
  <si>
    <t>Sira Mabiti</t>
  </si>
  <si>
    <t>Sira Mabiti1</t>
  </si>
  <si>
    <t>0357-WIL-NY-0313</t>
  </si>
  <si>
    <t>Nyja (twin)|Wilson||9</t>
  </si>
  <si>
    <t>Nyja (twin)|Wilson|9</t>
  </si>
  <si>
    <t>Skyla Wilson</t>
  </si>
  <si>
    <t>Skyla Wilson1</t>
  </si>
  <si>
    <t>0356-WIL-NY-0312</t>
  </si>
  <si>
    <t>Nyla (twin)|Wilson||9</t>
  </si>
  <si>
    <t>Nyla (twin)|Wilson|9</t>
  </si>
  <si>
    <t>Skyla Wilson2</t>
  </si>
  <si>
    <t>0521-WIN-AS-0081</t>
  </si>
  <si>
    <t>Asia|Windham|asiawindham24@covstudent.com|9</t>
  </si>
  <si>
    <t>Asia|Windham|9</t>
  </si>
  <si>
    <t>Sonia Nixon</t>
  </si>
  <si>
    <t>Sonia Nixon1</t>
  </si>
  <si>
    <t>Kamryn|Kennedy|sonyaparker1113@gmail.com|8</t>
  </si>
  <si>
    <t>Kamryn|Kennedy|8</t>
  </si>
  <si>
    <t>Artificial Intelligence</t>
  </si>
  <si>
    <t>Sonya Parker</t>
  </si>
  <si>
    <t>Sonya Parker1</t>
  </si>
  <si>
    <t>Allannah|Mitchell|gegee342003@yahoo.com|9</t>
  </si>
  <si>
    <t>Allannah|Mitchell|9</t>
  </si>
  <si>
    <t>Sophia Mitchell</t>
  </si>
  <si>
    <t>Sophia Mitchell1</t>
  </si>
  <si>
    <t>0580-DAV-KA-0165</t>
  </si>
  <si>
    <t>Kayla|Davison||7</t>
  </si>
  <si>
    <t>Kayla|Davison|7</t>
  </si>
  <si>
    <t>Stacy Davison</t>
  </si>
  <si>
    <t>Stacy Davison1</t>
  </si>
  <si>
    <t>0375-NEL-ZA-0175</t>
  </si>
  <si>
    <t>Zamoria|Nelson|zamoria1206@gmail.com|8</t>
  </si>
  <si>
    <t>Zamoria|Nelson|8</t>
  </si>
  <si>
    <t>Stacy McDaniel</t>
  </si>
  <si>
    <t>Stacy McDaniel1</t>
  </si>
  <si>
    <t>Stephanie|Paterson|stpatter14@gmail.com|8</t>
  </si>
  <si>
    <t>Stephanie|Paterson|8</t>
  </si>
  <si>
    <t>Applied Mathematics</t>
  </si>
  <si>
    <t>Stephanie Paterson</t>
  </si>
  <si>
    <t>Stephanie Paterson1</t>
  </si>
  <si>
    <t>Monica|Cook||8</t>
  </si>
  <si>
    <t>Monica|Cook|8</t>
  </si>
  <si>
    <t>Subrena Luckett</t>
  </si>
  <si>
    <t>Subrena Luckett1</t>
  </si>
  <si>
    <t>Patrece|Luckett|brenaluckett@gmail.com|8</t>
  </si>
  <si>
    <t>Patrece|Luckett|8</t>
  </si>
  <si>
    <t>subrena Luckett</t>
  </si>
  <si>
    <t>subrena Luckett2</t>
  </si>
  <si>
    <t>Tiawanna|Luckett|brenaluckett@gmail.com|8</t>
  </si>
  <si>
    <t>Tiawanna|Luckett|8</t>
  </si>
  <si>
    <t>Subrena Luckett3</t>
  </si>
  <si>
    <t>Alevia|Little||8</t>
  </si>
  <si>
    <t>Alevia|Little|8</t>
  </si>
  <si>
    <t>Suleta Little</t>
  </si>
  <si>
    <t>Suleta Little1</t>
  </si>
  <si>
    <t>Makylin|Brokman||8</t>
  </si>
  <si>
    <t>Makylin|Brokman|8</t>
  </si>
  <si>
    <t>Construction Management</t>
  </si>
  <si>
    <t>Summer Brokman</t>
  </si>
  <si>
    <t>Summer Brokman1</t>
  </si>
  <si>
    <t>0571-PRO-KR-0216</t>
  </si>
  <si>
    <t>Krysten|Procter|krystenaprocter@gmail.com|8</t>
  </si>
  <si>
    <t>Krysten|Procter|8</t>
  </si>
  <si>
    <t>KRYSTEN|PROCTER|krystenaprocter@gmail.com|8</t>
  </si>
  <si>
    <t>KRYSTEN|PROCTER|8</t>
  </si>
  <si>
    <t>Susie Procter</t>
  </si>
  <si>
    <t>Susie Procter1</t>
  </si>
  <si>
    <t>Helyn|Jones|theskinnylegendhelyn@gmail.com|7</t>
  </si>
  <si>
    <t>Helyn|Jones|7</t>
  </si>
  <si>
    <t>Cyclone</t>
  </si>
  <si>
    <t>Sybil Jones</t>
  </si>
  <si>
    <t>Sybil Jones1</t>
  </si>
  <si>
    <t>Olivia|Copeland|oliviacopeland@pretiss.k12.ms.us|9</t>
  </si>
  <si>
    <t>Olivia|Copeland|9</t>
  </si>
  <si>
    <t>Dental</t>
  </si>
  <si>
    <t>Sylvester Nichols</t>
  </si>
  <si>
    <t>Sylvester Nichols1</t>
  </si>
  <si>
    <t>Isaac|Yates||7</t>
  </si>
  <si>
    <t>Isaac|Yates|7</t>
  </si>
  <si>
    <t>Sylvia Yates</t>
  </si>
  <si>
    <t>Sylvia Yates1</t>
  </si>
  <si>
    <t>Kaiden|Arrington||8</t>
  </si>
  <si>
    <t>Kaiden|Arrington|8</t>
  </si>
  <si>
    <t>Tabitha Arrington</t>
  </si>
  <si>
    <t>Tabitha Arrington1</t>
  </si>
  <si>
    <t>0489-TUR-KE-0238</t>
  </si>
  <si>
    <t>Kelis|Turner|tabturner5@gmail.com|8</t>
  </si>
  <si>
    <t>Kelis|Turner|8</t>
  </si>
  <si>
    <t>Tabitha Turner</t>
  </si>
  <si>
    <t>Tabitha Turner1</t>
  </si>
  <si>
    <t>Avery|Thomas||9</t>
  </si>
  <si>
    <t>Avery|Thomas|9</t>
  </si>
  <si>
    <t>Talbertcu Thomas</t>
  </si>
  <si>
    <t>Talbertcu Thomas1</t>
  </si>
  <si>
    <t>0223-BRO-CH-0126</t>
  </si>
  <si>
    <t>Channing|Brown|channingb003@gmail.com|8</t>
  </si>
  <si>
    <t>Channing|Brown|8</t>
  </si>
  <si>
    <t>Neuron</t>
  </si>
  <si>
    <t>Taliah Brown McCoy</t>
  </si>
  <si>
    <t>Taliah Brown McCoy1</t>
  </si>
  <si>
    <t>Nia|Lynk||9</t>
  </si>
  <si>
    <t>Nia|Lynk|9</t>
  </si>
  <si>
    <t>Talina Lynk</t>
  </si>
  <si>
    <t>Talina Lynk1</t>
  </si>
  <si>
    <t>0072-MAT-MC-0185</t>
  </si>
  <si>
    <t>McKenzie|Matthews|tamalamatthews@gmail.com|8</t>
  </si>
  <si>
    <t>McKenzie|Matthews|8</t>
  </si>
  <si>
    <t>Computer Networking/Telecommunications</t>
  </si>
  <si>
    <t>TAMALA MATTHEWS</t>
  </si>
  <si>
    <t>TAMALA MATTHEWS1</t>
  </si>
  <si>
    <t>0416-JOR-MC-0190</t>
  </si>
  <si>
    <t>Mckenna|Jordan|mckennajordan485@gmail.com|8</t>
  </si>
  <si>
    <t>Mckenna|Jordan|8</t>
  </si>
  <si>
    <t>Tamara Johnson</t>
  </si>
  <si>
    <t>Tamara Johnson1</t>
  </si>
  <si>
    <t>0297-TAY-IV-0051</t>
  </si>
  <si>
    <t>Ivyaan|Taylor|ivyaant@gmail.com|8</t>
  </si>
  <si>
    <t>Ivyaan|Taylor|8</t>
  </si>
  <si>
    <t>Tamara Taylor</t>
  </si>
  <si>
    <t>Tamara Taylor1</t>
  </si>
  <si>
    <t>Carmen|Ware||7</t>
  </si>
  <si>
    <t>Carmen|Ware|7</t>
  </si>
  <si>
    <t>Saturn</t>
  </si>
  <si>
    <t>Tamara Ware</t>
  </si>
  <si>
    <t>Tamara Ware1</t>
  </si>
  <si>
    <t>Adrianna|Ware||9</t>
  </si>
  <si>
    <t>Adrianna|Ware|9</t>
  </si>
  <si>
    <t>Rocket</t>
  </si>
  <si>
    <t>Tamara Ware2</t>
  </si>
  <si>
    <t>0316-WAS-TY-0202</t>
  </si>
  <si>
    <t>Tyler|Washington|tylerjwashington2006@gmail.com|8</t>
  </si>
  <si>
    <t>Tyler|Washington|8</t>
  </si>
  <si>
    <t>Tamara Washington</t>
  </si>
  <si>
    <t>Tamara Washington1</t>
  </si>
  <si>
    <t>Jameelah|Bryant|jbryant4135@wbcsdk12.org|7</t>
  </si>
  <si>
    <t>Jameelah|Bryant|7</t>
  </si>
  <si>
    <t>Data</t>
  </si>
  <si>
    <t>Tameka Curry</t>
  </si>
  <si>
    <t>Tameka Curry1</t>
  </si>
  <si>
    <t>Serenity|Henley|Tamekadavis17@yahoo.com|8</t>
  </si>
  <si>
    <t>Serenity|Henley|8</t>
  </si>
  <si>
    <t>Radiology</t>
  </si>
  <si>
    <t>Tameka Davis</t>
  </si>
  <si>
    <t>Tameka Davis1</t>
  </si>
  <si>
    <t>Caleb|Williams|tameka@southernhearts.org|8</t>
  </si>
  <si>
    <t>Caleb|Williams|8</t>
  </si>
  <si>
    <t>Agriculture</t>
  </si>
  <si>
    <t>Tameka Williams</t>
  </si>
  <si>
    <t>Tameka Williams1</t>
  </si>
  <si>
    <t>Patience|Pettis|pp8528@gmail.com|9</t>
  </si>
  <si>
    <t>Patience|Pettis|9</t>
  </si>
  <si>
    <t>Healthcare Management</t>
  </si>
  <si>
    <t>Tamekia Pough</t>
  </si>
  <si>
    <t>Tamekia Pough1</t>
  </si>
  <si>
    <t>0382-TUR-BR-0240</t>
  </si>
  <si>
    <t>Brooke|Turner|brookecturner4108@gmail.com|7</t>
  </si>
  <si>
    <t>Brooke|Turner|7</t>
  </si>
  <si>
    <t>Tamla Turner</t>
  </si>
  <si>
    <t>Tamla Turner1</t>
  </si>
  <si>
    <t>Aliyiah|Richey|aliyiahrichey31@icloud.com|8</t>
  </si>
  <si>
    <t>Aliyiah|Richey|8</t>
  </si>
  <si>
    <t>Tammara Bush</t>
  </si>
  <si>
    <t>Tammara Bush1</t>
  </si>
  <si>
    <t>Alexander|Finley||9</t>
  </si>
  <si>
    <t>Alexander|Finley|9</t>
  </si>
  <si>
    <t>Tanesha Finley</t>
  </si>
  <si>
    <t>Tanesha Finley1</t>
  </si>
  <si>
    <t>Montavis|Hobbs||8</t>
  </si>
  <si>
    <t>Montavis|Hobbs|8</t>
  </si>
  <si>
    <t>Mitochondria</t>
  </si>
  <si>
    <t>Taniea Williams</t>
  </si>
  <si>
    <t>Taniea Williams1</t>
  </si>
  <si>
    <t>Tony|Cooper|tscooper320@gmail.com|8</t>
  </si>
  <si>
    <t>Tony|Cooper|8</t>
  </si>
  <si>
    <t>Tara Cooper</t>
  </si>
  <si>
    <t>Tara Cooper1</t>
  </si>
  <si>
    <t>Douglas|Jones|djonesub@gmail.com|9</t>
  </si>
  <si>
    <t>Douglas|Jones|9</t>
  </si>
  <si>
    <t>Tara Jones</t>
  </si>
  <si>
    <t>Tara Jones1</t>
  </si>
  <si>
    <t>0486-CLE-CA-0086</t>
  </si>
  <si>
    <t>Cali|Clerk|caliclerk07@gmail.com|8</t>
  </si>
  <si>
    <t>Cali|Clerk|8</t>
  </si>
  <si>
    <t>Tarshala Clerk</t>
  </si>
  <si>
    <t>Tarshala Clerk1</t>
  </si>
  <si>
    <t>Mlayjah|Certion||8</t>
  </si>
  <si>
    <t>Mlayjah|Certion|8</t>
  </si>
  <si>
    <t>Conductor</t>
  </si>
  <si>
    <t>tashauna Dukes</t>
  </si>
  <si>
    <t>tashauna Dukes1</t>
  </si>
  <si>
    <t>0176-WAS-KE-0136</t>
  </si>
  <si>
    <t>Keely|Washington|tashondaw4@gmail.com|9</t>
  </si>
  <si>
    <t>Keely|Washington|9</t>
  </si>
  <si>
    <t>keely|washington|tashondaw4@gmail.com|9</t>
  </si>
  <si>
    <t>keely|washington|9</t>
  </si>
  <si>
    <t>Magnet</t>
  </si>
  <si>
    <t>Tashonda Washington</t>
  </si>
  <si>
    <t>Tashonda Washington1</t>
  </si>
  <si>
    <t>0074-SOP-AL-0133</t>
  </si>
  <si>
    <t>Allianna|Sophus|alliannasophus63@sunflower.k12.ms.us|8</t>
  </si>
  <si>
    <t>Allianna|Sophus|8</t>
  </si>
  <si>
    <t>Computer Science</t>
  </si>
  <si>
    <t>Tawanna Sophus</t>
  </si>
  <si>
    <t>Tawanna Sophus1</t>
  </si>
  <si>
    <t>0346-FAI-DE-0026</t>
  </si>
  <si>
    <t>Destiny|Fairley|destiny.fairley06@gmail.com|8</t>
  </si>
  <si>
    <t>Destiny|Fairley|8</t>
  </si>
  <si>
    <t>Wildlife</t>
  </si>
  <si>
    <t>Teauna Poole</t>
  </si>
  <si>
    <t>Teauna Poole1</t>
  </si>
  <si>
    <t>David|Sanders||8</t>
  </si>
  <si>
    <t>David|Sanders|8</t>
  </si>
  <si>
    <t>Tekla Sanders</t>
  </si>
  <si>
    <t>Tekla Sanders1</t>
  </si>
  <si>
    <t>0283-YOU-CH-0145</t>
  </si>
  <si>
    <t>Christopher|Young|boogieboy1015@gmail.com|7</t>
  </si>
  <si>
    <t>Christopher|Young|7</t>
  </si>
  <si>
    <t>Telisa Young</t>
  </si>
  <si>
    <t>Telisa Young1</t>
  </si>
  <si>
    <t>0116-CLA-KA-0132</t>
  </si>
  <si>
    <t>Kaci|Clark|tclark1908@gmail.com|9</t>
  </si>
  <si>
    <t>Kaci|Clark|9</t>
  </si>
  <si>
    <t>Emergency Medical Technology</t>
  </si>
  <si>
    <t>Temera Clark</t>
  </si>
  <si>
    <t>Temera Clark1</t>
  </si>
  <si>
    <t>Aniyah|Chapman||7</t>
  </si>
  <si>
    <t>Aniyah|Chapman|7</t>
  </si>
  <si>
    <t>Science </t>
  </si>
  <si>
    <t>Tenesha Ates</t>
  </si>
  <si>
    <t>Tenesha Ates1</t>
  </si>
  <si>
    <t>0218-HOL-MA-0035</t>
  </si>
  <si>
    <t>Makiya|Holliness||9</t>
  </si>
  <si>
    <t>Makiya|Holliness|9</t>
  </si>
  <si>
    <t>Natural Resources</t>
  </si>
  <si>
    <t>Tenise Smith</t>
  </si>
  <si>
    <t>Tenise Smith1</t>
  </si>
  <si>
    <t>Keyaira|Watkins||8</t>
  </si>
  <si>
    <t>Keyaira|Watkins|8</t>
  </si>
  <si>
    <t>Electrical</t>
  </si>
  <si>
    <t>Tenisha Wells</t>
  </si>
  <si>
    <t>Tenisha Wells1</t>
  </si>
  <si>
    <t>0379-SMI-JA-0100</t>
  </si>
  <si>
    <t>Jayden|Smith||8</t>
  </si>
  <si>
    <t>Jayden|Smith|8</t>
  </si>
  <si>
    <t>Teresa Thomas</t>
  </si>
  <si>
    <t>Teresa Thomas1</t>
  </si>
  <si>
    <t>0377-SMI-JA-0099</t>
  </si>
  <si>
    <t>Jayda|Smith||8</t>
  </si>
  <si>
    <t>Jayda|Smith|8</t>
  </si>
  <si>
    <t>Teresa Thomas2</t>
  </si>
  <si>
    <t>Railyn|Smith|terilynsmith960@gmail.com|9</t>
  </si>
  <si>
    <t>Railyn|Smith|9</t>
  </si>
  <si>
    <t>Cure</t>
  </si>
  <si>
    <t>Terilyn Smith</t>
  </si>
  <si>
    <t>Terilyn Smith1</t>
  </si>
  <si>
    <t>0358-HAY-AL-0106</t>
  </si>
  <si>
    <t>Alyeriah|Haynes|ah13631@laurelschools.org|9</t>
  </si>
  <si>
    <t>Alyeriah|Haynes|9</t>
  </si>
  <si>
    <t>Terrance/Laressia Carter</t>
  </si>
  <si>
    <t>Terrance/Laressia Carter1</t>
  </si>
  <si>
    <t>Azion|Leflore||8</t>
  </si>
  <si>
    <t>Azion|Leflore|8</t>
  </si>
  <si>
    <t>Terrica Jenkins</t>
  </si>
  <si>
    <t>Terrica Jenkins1</t>
  </si>
  <si>
    <t>0227-TER-KE-0146</t>
  </si>
  <si>
    <t>Kennedy|Terry|TerryKennedy025@gmail.com|8</t>
  </si>
  <si>
    <t>Kennedy|Terry|8</t>
  </si>
  <si>
    <t>kennedy|Terry|8</t>
  </si>
  <si>
    <t>Nurse</t>
  </si>
  <si>
    <t>Terry Tynisha</t>
  </si>
  <si>
    <t>Terry Tynisha1</t>
  </si>
  <si>
    <t>Khe’Mauryia|White|s17338@hindsschools.com|7</t>
  </si>
  <si>
    <t>Khe’Mauryia|White|7</t>
  </si>
  <si>
    <t>Terry White</t>
  </si>
  <si>
    <t>Terry White1</t>
  </si>
  <si>
    <t>Kayla|Montgomery|Thandson4@gmail.com|8</t>
  </si>
  <si>
    <t>Kayla|Montgomery|8</t>
  </si>
  <si>
    <t>Theresa Handson</t>
  </si>
  <si>
    <t>Theresa Handson1</t>
  </si>
  <si>
    <t>Keyonia|Montgomery|Thandson4@gmail.com|9</t>
  </si>
  <si>
    <t>Keyonia|Montgomery|9</t>
  </si>
  <si>
    <t>Theresa Handson2</t>
  </si>
  <si>
    <t>Laila|Hayes||8</t>
  </si>
  <si>
    <t>Laila|Hayes|8</t>
  </si>
  <si>
    <t>Tia Hayes</t>
  </si>
  <si>
    <t>Tia Hayes1</t>
  </si>
  <si>
    <t>Khalen|Walton||9</t>
  </si>
  <si>
    <t>Khalen|Walton|9</t>
  </si>
  <si>
    <t>Spaceship</t>
  </si>
  <si>
    <t>Tiffany Cavett</t>
  </si>
  <si>
    <t>Tiffany Cavett1</t>
  </si>
  <si>
    <t>0200-THO-MA-0073</t>
  </si>
  <si>
    <t>Maliya|Thomas|nnburnstiffany@yahoo.com|8</t>
  </si>
  <si>
    <t>Maliya|Thomas|8</t>
  </si>
  <si>
    <t>Mercury</t>
  </si>
  <si>
    <t>Tiffany Davis</t>
  </si>
  <si>
    <t>Tiffany Davis1</t>
  </si>
  <si>
    <t>Brooke|Dennis-Singleton|jbds01@gmail.com|8</t>
  </si>
  <si>
    <t>Brooke|Dennis-Singleton|8</t>
  </si>
  <si>
    <t>Web Development</t>
  </si>
  <si>
    <t>Tiffany Dennis</t>
  </si>
  <si>
    <t>Tiffany Dennis1</t>
  </si>
  <si>
    <t>Larsen|Fuller||7</t>
  </si>
  <si>
    <t>Larsen|Fuller|7</t>
  </si>
  <si>
    <t>Virologist</t>
  </si>
  <si>
    <t>Tiffany Fuller</t>
  </si>
  <si>
    <t>Tiffany Fuller1</t>
  </si>
  <si>
    <t>Trashaun|Hill|trashaunhill@leakesd.net|9</t>
  </si>
  <si>
    <t>Trashaun|Hill|9</t>
  </si>
  <si>
    <t>Drafting</t>
  </si>
  <si>
    <t>Tiffany Kitchens</t>
  </si>
  <si>
    <t>Tiffany Kitchens1</t>
  </si>
  <si>
    <t>0654-PHI-TY-0266</t>
  </si>
  <si>
    <t>Tyson|Phinisey|phiniseyty@gmail.com|9</t>
  </si>
  <si>
    <t>Tyson|Phinisey|9</t>
  </si>
  <si>
    <t>tiffany phinisey</t>
  </si>
  <si>
    <t>tiffany phinisey1</t>
  </si>
  <si>
    <t>0415-RID-SY-0091</t>
  </si>
  <si>
    <t>Sydney|Ridgeway|autumn200812@gmail.com|7</t>
  </si>
  <si>
    <t>Sydney|Ridgeway|7</t>
  </si>
  <si>
    <t>Tiffany Ridgeway</t>
  </si>
  <si>
    <t>Tiffany Ridgeway1</t>
  </si>
  <si>
    <t>0481-STA-TR-0012</t>
  </si>
  <si>
    <t>Trinity|Stamps|tri152@students.rcsd.ms|8</t>
  </si>
  <si>
    <t>Trinity|Stamps|8</t>
  </si>
  <si>
    <t>Tiffany Townes</t>
  </si>
  <si>
    <t>Tiffany Townes1</t>
  </si>
  <si>
    <t>Kennedy|Foster|tiffanyweathersby@gmail.com|8</t>
  </si>
  <si>
    <t>Kennedy|Foster|8</t>
  </si>
  <si>
    <t>Tiffany Weathersby-Foster</t>
  </si>
  <si>
    <t>Tiffany Weathersby-Foster1</t>
  </si>
  <si>
    <t>0655-KIN-NI-0283</t>
  </si>
  <si>
    <t>Nigel|Kincaid|nigelkincaid@leakesd.net|7</t>
  </si>
  <si>
    <t>Nigel|Kincaid|7</t>
  </si>
  <si>
    <t>Timecah Wilder</t>
  </si>
  <si>
    <t>Timecah Wilder1</t>
  </si>
  <si>
    <t>0009-JON-KH-0194</t>
  </si>
  <si>
    <t>Khailah|Jones|khailahhj@icloud.com|9</t>
  </si>
  <si>
    <t>Khailah|Jones|9</t>
  </si>
  <si>
    <t>Agronomy</t>
  </si>
  <si>
    <t>Timeka Gibson</t>
  </si>
  <si>
    <t>Timeka Gibson1</t>
  </si>
  <si>
    <t>0266-RAM-MY-0253</t>
  </si>
  <si>
    <t>Myra|Ramsey|myraram07@gmail.com|7</t>
  </si>
  <si>
    <t>Myra|Ramsey|7</t>
  </si>
  <si>
    <t>Podiatrist</t>
  </si>
  <si>
    <t>Timikia Ramsey</t>
  </si>
  <si>
    <t>Timikia Ramsey1</t>
  </si>
  <si>
    <t>Skylar|Gustavis|skylargustavis08@gmail.com|7</t>
  </si>
  <si>
    <t>Skylar|Gustavis|7</t>
  </si>
  <si>
    <t>Tina Gustavis</t>
  </si>
  <si>
    <t>Tina Gustavis1</t>
  </si>
  <si>
    <t>leah|rash|leah.rash@lcsdstudents.org|9</t>
  </si>
  <si>
    <t>leah|rash|9</t>
  </si>
  <si>
    <t>Analysis</t>
  </si>
  <si>
    <t>Tina Rash</t>
  </si>
  <si>
    <t>Tina Rash1</t>
  </si>
  <si>
    <t>Apryle|Morgan||9</t>
  </si>
  <si>
    <t>Apryle|Morgan|9</t>
  </si>
  <si>
    <t>Database</t>
  </si>
  <si>
    <t>Tisha Jackson</t>
  </si>
  <si>
    <t>Tisha Jackson1</t>
  </si>
  <si>
    <t>Tanaja|Jackaon||9</t>
  </si>
  <si>
    <t>Tanaja|Jackaon|9</t>
  </si>
  <si>
    <t>Data Science</t>
  </si>
  <si>
    <t>Tisha Jackson2</t>
  </si>
  <si>
    <t>Jeremiah|Wilson|jwilsonub@gmail.com|9</t>
  </si>
  <si>
    <t>Jeremiah|Wilson|9</t>
  </si>
  <si>
    <t>Tojuana Wilson</t>
  </si>
  <si>
    <t>Tojuana Wilson1</t>
  </si>
  <si>
    <t>Keaton|Clemons|keatonclemons30@gmail.com|9</t>
  </si>
  <si>
    <t>Keaton|Clemons|9</t>
  </si>
  <si>
    <t>Construction Building</t>
  </si>
  <si>
    <t>ToMecia CStafford</t>
  </si>
  <si>
    <t>ToMecia CStafford1</t>
  </si>
  <si>
    <t>Tamia|Calloway|tamiacalloway@leakesd.net|9</t>
  </si>
  <si>
    <t>Tamia|Calloway|9</t>
  </si>
  <si>
    <t>Toni Johnson</t>
  </si>
  <si>
    <t>Toni Johnson1</t>
  </si>
  <si>
    <t>Isaiah|Taylor|isaiah01.tt@gmail.com|7</t>
  </si>
  <si>
    <t>Isaiah|Taylor|7</t>
  </si>
  <si>
    <t>Tony Taylor</t>
  </si>
  <si>
    <t>Tony Taylor1</t>
  </si>
  <si>
    <t>0637-WAR-MI-0318</t>
  </si>
  <si>
    <t>Miriah|Ward||7</t>
  </si>
  <si>
    <t>Miriah|Ward|7</t>
  </si>
  <si>
    <t>Tonya Powe</t>
  </si>
  <si>
    <t>Tonya Powe1</t>
  </si>
  <si>
    <t>0122-O’N-HA-0074</t>
  </si>
  <si>
    <t>Haven|O’Neal|havenoneal15@gmail.com|9</t>
  </si>
  <si>
    <t>Haven|O’Neal|9</t>
  </si>
  <si>
    <t>Environmental Control</t>
  </si>
  <si>
    <t>Torquato O'Neal</t>
  </si>
  <si>
    <t>Torquato O'Neal1</t>
  </si>
  <si>
    <t>0351-AND-CA-0041</t>
  </si>
  <si>
    <t>Camilyn|Anderson|caanderson7515@cmsd.k12.ms.us|9</t>
  </si>
  <si>
    <t>Camilyn|Anderson|9</t>
  </si>
  <si>
    <t>Tracey Jones-Anderson</t>
  </si>
  <si>
    <t>Tracey Jones-Anderson1</t>
  </si>
  <si>
    <t>0216-WIL-ZO-0048</t>
  </si>
  <si>
    <t>Zoie|Williams|tracybevill@rocketmail.com|8</t>
  </si>
  <si>
    <t>Zoie|Williams|8</t>
  </si>
  <si>
    <t>Nanosystems</t>
  </si>
  <si>
    <t>Tracy Bevilk</t>
  </si>
  <si>
    <t>Tracy Bevilk1</t>
  </si>
  <si>
    <t>0279-JON-MO-0239</t>
  </si>
  <si>
    <t>Morgan|Jones|youngty88@gmail.com|7</t>
  </si>
  <si>
    <t>Morgan|Jones|7</t>
  </si>
  <si>
    <t>Regulatory Science</t>
  </si>
  <si>
    <t>Tranacie Young</t>
  </si>
  <si>
    <t>Tranacie Young1</t>
  </si>
  <si>
    <t>0146-LIN-RA-0046</t>
  </si>
  <si>
    <t>Rahkiera|lindsey|rl3075@laurelschools.org|9</t>
  </si>
  <si>
    <t>Rahkiera|lindsey|9</t>
  </si>
  <si>
    <t>rahkiera|lindsey|rl3075@laurelschools.org|9</t>
  </si>
  <si>
    <t>rahkiera|lindsey|9</t>
  </si>
  <si>
    <t>Health Informatics</t>
  </si>
  <si>
    <t>treasure pollock</t>
  </si>
  <si>
    <t>treasure pollock1</t>
  </si>
  <si>
    <t>0583-STE-AZ-0181</t>
  </si>
  <si>
    <t>Azuri|Steele||8</t>
  </si>
  <si>
    <t>Azuri|Steele|8</t>
  </si>
  <si>
    <t>Undrea McAbee</t>
  </si>
  <si>
    <t>Undrea McAbee1</t>
  </si>
  <si>
    <t>0435-DIL-MA-0104</t>
  </si>
  <si>
    <t>Maliyah|Dillard|maliyahdillard7@gmail.com|8</t>
  </si>
  <si>
    <t>Maliyah|Dillard|8</t>
  </si>
  <si>
    <t>Valarie Dillard</t>
  </si>
  <si>
    <t>Valarie Dillard1</t>
  </si>
  <si>
    <t>0392-ROS-JA-0144</t>
  </si>
  <si>
    <t>Jania|Rose|janiar7290@gmail.com|8</t>
  </si>
  <si>
    <t>Jania|Rose|8</t>
  </si>
  <si>
    <t>Valeria Rose</t>
  </si>
  <si>
    <t>Valeria Rose1</t>
  </si>
  <si>
    <t>0252-BRY-JA-0295</t>
  </si>
  <si>
    <t>Jaidyn|Bryant|valeriesias40@gmail.com|8</t>
  </si>
  <si>
    <t>Jaidyn|Bryant|8</t>
  </si>
  <si>
    <t>Valerie Honorable</t>
  </si>
  <si>
    <t>Valerie Honorable1</t>
  </si>
  <si>
    <t>0372-SIL-TA-0325</t>
  </si>
  <si>
    <t>Tamia|Silas|silastamia06@gmail.com|9</t>
  </si>
  <si>
    <t>Tamia|Silas|9</t>
  </si>
  <si>
    <t>Valerie Smith-Silas</t>
  </si>
  <si>
    <t>Valerie Smith-Silas1</t>
  </si>
  <si>
    <t>Tyler|Green|valinegreen@yahoo.com|8</t>
  </si>
  <si>
    <t>Tyler|Green|8</t>
  </si>
  <si>
    <t>Automotive</t>
  </si>
  <si>
    <t>Valine Green</t>
  </si>
  <si>
    <t>Valine Green1</t>
  </si>
  <si>
    <t>0402-BRY-CA-0251</t>
  </si>
  <si>
    <t>Carter|Bryson|vanessa.carter@tcatmemphis.edu|7</t>
  </si>
  <si>
    <t>Carter|Bryson|7</t>
  </si>
  <si>
    <t>Vanessa Carter</t>
  </si>
  <si>
    <t>Vanessa Carter1</t>
  </si>
  <si>
    <t>0401-BRY-CL-0260</t>
  </si>
  <si>
    <t>Clinton|Bryson|vcarternursing@gmail.com|8</t>
  </si>
  <si>
    <t>Clinton|Bryson|8</t>
  </si>
  <si>
    <t>Vanessa Carter2</t>
  </si>
  <si>
    <t>0285-ROB-AU-0289</t>
  </si>
  <si>
    <t>Aubry|Robertson|aubry213@outlook.com|9</t>
  </si>
  <si>
    <t>Aubry|Robertson|9</t>
  </si>
  <si>
    <t>RN</t>
  </si>
  <si>
    <t>Vashaun Dykes</t>
  </si>
  <si>
    <t>Vashaun Dykes1</t>
  </si>
  <si>
    <t>Deonna|Thornton|djthornton06@yahoo.com|9</t>
  </si>
  <si>
    <t>Deonna|Thornton|9</t>
  </si>
  <si>
    <t>Fitness Training</t>
  </si>
  <si>
    <t>Veda Getties</t>
  </si>
  <si>
    <t>Veda Getties1</t>
  </si>
  <si>
    <t>Tyra|Walton|mychelhair@yahoo.com|9</t>
  </si>
  <si>
    <t>Tyra|Walton|9</t>
  </si>
  <si>
    <t>Cellular</t>
  </si>
  <si>
    <t>Veltis Walton</t>
  </si>
  <si>
    <t>Veltis Walton1</t>
  </si>
  <si>
    <t>0450-CAV-LA-0021</t>
  </si>
  <si>
    <t>Lauren|Cavalier|laurencavalier@icloud.com|7</t>
  </si>
  <si>
    <t>Lauren|Cavalier|7</t>
  </si>
  <si>
    <t>Veronica Cavalier</t>
  </si>
  <si>
    <t>Veronica Cavalier1</t>
  </si>
  <si>
    <t>Zara|Harris|chapman334@yahoo.com|8</t>
  </si>
  <si>
    <t>Zara|Harris|8</t>
  </si>
  <si>
    <t>Seismology</t>
  </si>
  <si>
    <t>Veronica Harris</t>
  </si>
  <si>
    <t>Veronica Harris1</t>
  </si>
  <si>
    <t>Antonio|Holden|ugottarespectit2@yahoo.con|7</t>
  </si>
  <si>
    <t>Antonio|Holden|7</t>
  </si>
  <si>
    <t>Toxicologist</t>
  </si>
  <si>
    <t>Veronica Norwood</t>
  </si>
  <si>
    <t>Veronica Norwood1</t>
  </si>
  <si>
    <t>Emily|Washington|emilyz.washington926@gmail.com|9</t>
  </si>
  <si>
    <t>Emily|Washington|9</t>
  </si>
  <si>
    <t>Database Management</t>
  </si>
  <si>
    <t>Vicki Washingotn</t>
  </si>
  <si>
    <t>Vicki Washingotn1</t>
  </si>
  <si>
    <t>Mason|Reed||7</t>
  </si>
  <si>
    <t>Mason|Reed|7</t>
  </si>
  <si>
    <t>Vickie Reed</t>
  </si>
  <si>
    <t>Vickie Reed1</t>
  </si>
  <si>
    <t>Madelyn "Maddie"|Reed||7</t>
  </si>
  <si>
    <t>Madelyn "Maddie"|Reed|7</t>
  </si>
  <si>
    <t>Vickie Reed2</t>
  </si>
  <si>
    <t>0425-WHI-HA-0193</t>
  </si>
  <si>
    <t>Hannah|White||7</t>
  </si>
  <si>
    <t>Hannah|White|7</t>
  </si>
  <si>
    <t>Vickie White</t>
  </si>
  <si>
    <t>Vickie White1</t>
  </si>
  <si>
    <t>Chelsea|Harrington|che127@students.rcsd.ms|9</t>
  </si>
  <si>
    <t>Chelsea|Harrington|9</t>
  </si>
  <si>
    <t>Vicky Harrington</t>
  </si>
  <si>
    <t>Vicky Harrington1</t>
  </si>
  <si>
    <t>Logan|White||7</t>
  </si>
  <si>
    <t>Logan|White|7</t>
  </si>
  <si>
    <t>Computer</t>
  </si>
  <si>
    <t>Wendy White</t>
  </si>
  <si>
    <t>Wendy White1</t>
  </si>
  <si>
    <t>Tekavian|Johnson||8</t>
  </si>
  <si>
    <t>Tekavian|Johnson|8</t>
  </si>
  <si>
    <t>Ion</t>
  </si>
  <si>
    <t>Whitley Stiff</t>
  </si>
  <si>
    <t>Whitley Stiff1</t>
  </si>
  <si>
    <t>Chauncey|Parhm|chauncey.parhm@hpsdstudents.com|7</t>
  </si>
  <si>
    <t>Chauncey|Parhm|7</t>
  </si>
  <si>
    <t>Einstein</t>
  </si>
  <si>
    <t>Whitnee Parhm</t>
  </si>
  <si>
    <t>Whitnee Parhm1</t>
  </si>
  <si>
    <t>Raylan|Tarvin|whudson746@gmail.com|8</t>
  </si>
  <si>
    <t>Raylan|Tarvin|8</t>
  </si>
  <si>
    <t>Whitney Hudson</t>
  </si>
  <si>
    <t>Whitney Hudson1</t>
  </si>
  <si>
    <t>Isaiah|Jones||7</t>
  </si>
  <si>
    <t>Isaiah|Jones|7</t>
  </si>
  <si>
    <t>Whitney Jones</t>
  </si>
  <si>
    <t>Whitney Jones1</t>
  </si>
  <si>
    <t>Aaliyah|Heard|liya40@live.com|9</t>
  </si>
  <si>
    <t>Aaliyah|Heard|9</t>
  </si>
  <si>
    <t>Horticulture</t>
  </si>
  <si>
    <t>Will Heard</t>
  </si>
  <si>
    <t>Will Heard1</t>
  </si>
  <si>
    <t>0373-LEW-TA-0142</t>
  </si>
  <si>
    <t>Takeyla|Lewis|takeyla.lewis@ncsdstud.org|9</t>
  </si>
  <si>
    <t>Takeyla|Lewis|9</t>
  </si>
  <si>
    <t>Willie Ann Lewis</t>
  </si>
  <si>
    <t>Willie Ann Lewis1</t>
  </si>
  <si>
    <t>Eboni|McKinney|mckinneyjanay@yahoo.com|9</t>
  </si>
  <si>
    <t>Eboni|McKinney|9</t>
  </si>
  <si>
    <t>Wilma McKinney</t>
  </si>
  <si>
    <t>Wilma McKinney1</t>
  </si>
  <si>
    <t>0613-TAY-OC-0255</t>
  </si>
  <si>
    <t>Ocean|Taylor|oceantsemail@gmail.com|7</t>
  </si>
  <si>
    <t>Ocean|Taylor|7</t>
  </si>
  <si>
    <t>Yasheika Taylor</t>
  </si>
  <si>
    <t>Yasheika Taylor1</t>
  </si>
  <si>
    <t>0457-CUR-YI-0162</t>
  </si>
  <si>
    <t>Yishunti|Curtis|yishunticurtis@gmail.com|9</t>
  </si>
  <si>
    <t>Yishunti|Curtis|9</t>
  </si>
  <si>
    <t>Yashena Turner</t>
  </si>
  <si>
    <t>Yashena Turner1</t>
  </si>
  <si>
    <t>0170-CAR-JA-0333</t>
  </si>
  <si>
    <t>Jaelon|Carter|demarcus.r.carter@gmail.com|8</t>
  </si>
  <si>
    <t>Jaelon|Carter|8</t>
  </si>
  <si>
    <t>Yolanda Carter</t>
  </si>
  <si>
    <t>Yolanda Carter1</t>
  </si>
  <si>
    <t>Tristin|Ivory|yolandaveal8@gmail.com|7</t>
  </si>
  <si>
    <t>Tristin|Ivory|7</t>
  </si>
  <si>
    <t>Yolanda Veal</t>
  </si>
  <si>
    <t>Yolanda Veal1</t>
  </si>
  <si>
    <t>Chrisse|Harris|wilburny2011@gmail.com|8</t>
  </si>
  <si>
    <t>Chrisse|Harris|8</t>
  </si>
  <si>
    <t>Architectural Drafting</t>
  </si>
  <si>
    <t>Yolanda Wilburn</t>
  </si>
  <si>
    <t>Yolanda Wilburn1</t>
  </si>
  <si>
    <t>Zackery|Fortenberry Jr|zfortenberry06@gmail.com|9</t>
  </si>
  <si>
    <t>Zackery|Fortenberry Jr|9</t>
  </si>
  <si>
    <t>Zackery Fortenberry</t>
  </si>
  <si>
    <t>Zackery Fortenberry1</t>
  </si>
  <si>
    <t>0325-AND-JA-0020</t>
  </si>
  <si>
    <t>James|Anderson|zandraanderson5@gmail.com|7</t>
  </si>
  <si>
    <t>James|Anderson|7</t>
  </si>
  <si>
    <t>Telecommunications</t>
  </si>
  <si>
    <t>Zandra Anderson</t>
  </si>
  <si>
    <t>Zandra Anderson1</t>
  </si>
  <si>
    <t>0324-CLA-ZA-0022</t>
  </si>
  <si>
    <t>Zakira|Clayton|zandraanderson5@gmail.com|9</t>
  </si>
  <si>
    <t>Zakira|Clayton|9</t>
  </si>
  <si>
    <t>Technology</t>
  </si>
  <si>
    <t>Zandra Anderson2</t>
  </si>
  <si>
    <t>0166-BLA-JE-0276</t>
  </si>
  <si>
    <t>Jermaine|Blacknall|blacknalljer2025@tunicak12.org|8</t>
  </si>
  <si>
    <t>Jermaine|Blacknall|8</t>
  </si>
  <si>
    <t>Invent</t>
  </si>
  <si>
    <t>Zondra Johnson</t>
  </si>
  <si>
    <t>Zondra Johnson1</t>
  </si>
  <si>
    <t>Valid?</t>
  </si>
  <si>
    <t>Preferred</t>
  </si>
  <si>
    <t>Keyword</t>
  </si>
  <si>
    <t>County(s)</t>
  </si>
  <si>
    <t>County Seat</t>
  </si>
  <si>
    <t>Representative</t>
  </si>
  <si>
    <t>DegreeType</t>
  </si>
  <si>
    <t>DegreeType#</t>
  </si>
  <si>
    <t>DegreeType01</t>
  </si>
  <si>
    <t>DegreeType02</t>
  </si>
  <si>
    <t>DegreeType03</t>
  </si>
  <si>
    <t>DegreeType04</t>
  </si>
  <si>
    <t>DegreeType05</t>
  </si>
  <si>
    <t>DegreeType06</t>
  </si>
  <si>
    <t>DegreeName</t>
  </si>
  <si>
    <t>DegreeCategory</t>
  </si>
  <si>
    <t>Email</t>
  </si>
  <si>
    <t>Abbeville, MS</t>
  </si>
  <si>
    <t>Oxford, MS</t>
  </si>
  <si>
    <t>1st</t>
  </si>
  <si>
    <t>Trent Kelly (R-Saltillo 6/2015)</t>
  </si>
  <si>
    <t>Associate's</t>
  </si>
  <si>
    <t>Accounting Technician</t>
  </si>
  <si>
    <t>Accounting</t>
  </si>
  <si>
    <t>Behavioral Psychology</t>
  </si>
  <si>
    <t>Addictions &amp; Recovery (Alcohol/Drug Abuse) Counseling</t>
  </si>
  <si>
    <t>Business &amp; Management</t>
  </si>
  <si>
    <t>Facebook</t>
  </si>
  <si>
    <t>Abbott, MS</t>
  </si>
  <si>
    <t>West Point, MS</t>
  </si>
  <si>
    <t>Bachelor's</t>
  </si>
  <si>
    <t>Aeronautical/Aerospace Engineering Technologies</t>
  </si>
  <si>
    <t>Actuarial Science*</t>
  </si>
  <si>
    <t>Child &amp; Adolescent Psychology</t>
  </si>
  <si>
    <t>LinkedIn</t>
  </si>
  <si>
    <t>Group</t>
  </si>
  <si>
    <t>Aberdeen, MS</t>
  </si>
  <si>
    <t>Master's</t>
  </si>
  <si>
    <t>Aircraft Mechanics/Technology</t>
  </si>
  <si>
    <t>Human &amp; Family Development</t>
  </si>
  <si>
    <t>Adult Development &amp; Aging/Gerontology</t>
  </si>
  <si>
    <t>Phone</t>
  </si>
  <si>
    <t>Aerospace</t>
  </si>
  <si>
    <t>Ackerman, MS</t>
  </si>
  <si>
    <t>Doctorate</t>
  </si>
  <si>
    <t>Aircraft Piloting &amp; Navigation</t>
  </si>
  <si>
    <t>Advertising</t>
  </si>
  <si>
    <t>Business Administration &amp; Management</t>
  </si>
  <si>
    <t>Internet Marketing</t>
  </si>
  <si>
    <t>Psychology &amp; Counseling</t>
  </si>
  <si>
    <t>Acona, MS</t>
  </si>
  <si>
    <t>Lexington, MS</t>
  </si>
  <si>
    <t>2nd</t>
  </si>
  <si>
    <t>Bennie Thompson (D-Bolton 4/93)</t>
  </si>
  <si>
    <t>Certificate/Diploma</t>
  </si>
  <si>
    <t>Architectural Drafting/CAD Technology</t>
  </si>
  <si>
    <t>Aerospace/Aeronautical Engineering</t>
  </si>
  <si>
    <t>Adult Education/Learning</t>
  </si>
  <si>
    <t>Management Information Systems</t>
  </si>
  <si>
    <t>Nursing &amp; Healthcare</t>
  </si>
  <si>
    <t>Webpage</t>
  </si>
  <si>
    <t>Adaton, MS</t>
  </si>
  <si>
    <t>Graduate Certificate</t>
  </si>
  <si>
    <t>Architectural Engineering Technology</t>
  </si>
  <si>
    <t>African American Studies</t>
  </si>
  <si>
    <t>Nursing (RN Required)</t>
  </si>
  <si>
    <t>Education &amp; Teaching</t>
  </si>
  <si>
    <t>Agricola, MS</t>
  </si>
  <si>
    <t>Lucedale, MS</t>
  </si>
  <si>
    <t>4th</t>
  </si>
  <si>
    <t>Steven Palazzo  (R-Gulfport 1/2011)</t>
  </si>
  <si>
    <t>Nursing Education (RN Required)</t>
  </si>
  <si>
    <t>Communications</t>
  </si>
  <si>
    <t>Alamucha, MS</t>
  </si>
  <si>
    <t>Meridian, MS</t>
  </si>
  <si>
    <t>3rd</t>
  </si>
  <si>
    <t>Michael Guest (R-Brandon 1/2019)</t>
  </si>
  <si>
    <t>Autobody Repair/Technology</t>
  </si>
  <si>
    <t>Agricultural Business &amp; Management</t>
  </si>
  <si>
    <t>Computer &amp; Information Sciences</t>
  </si>
  <si>
    <t>Organizational Leadership</t>
  </si>
  <si>
    <t>Alcorn State University, MS</t>
  </si>
  <si>
    <t>Port Gibson, MS</t>
  </si>
  <si>
    <t>Automotive Engineering Technology</t>
  </si>
  <si>
    <t>Agricultural Economics</t>
  </si>
  <si>
    <t>Organizational Behavior/Psychology</t>
  </si>
  <si>
    <t>Alcorn, MS</t>
  </si>
  <si>
    <t>Aviation &amp; Airway Science</t>
  </si>
  <si>
    <t>Agricultural Education</t>
  </si>
  <si>
    <t>Counseling</t>
  </si>
  <si>
    <t>Liberal Arts &amp; Humanities</t>
  </si>
  <si>
    <t>Algoma, MS</t>
  </si>
  <si>
    <t>Pontotoc, MS</t>
  </si>
  <si>
    <t>Aviation Management &amp; Operations</t>
  </si>
  <si>
    <t>Agricultural Mechanization</t>
  </si>
  <si>
    <t>Criminal Justice</t>
  </si>
  <si>
    <t>Agriculture &amp; Natural Resources Conservation</t>
  </si>
  <si>
    <t>Allen, MS</t>
  </si>
  <si>
    <t>Marks, MS</t>
  </si>
  <si>
    <t>Avionics Technology</t>
  </si>
  <si>
    <t>Agricultural Production</t>
  </si>
  <si>
    <t>Criminology</t>
  </si>
  <si>
    <t>Alligator, MS</t>
  </si>
  <si>
    <t>Agricultural/Bioengineering</t>
  </si>
  <si>
    <t>Curriculum &amp; Instruction</t>
  </si>
  <si>
    <t>Alpine, MS</t>
  </si>
  <si>
    <t>New Albany, MS</t>
  </si>
  <si>
    <t>Child Care Services Management</t>
  </si>
  <si>
    <t>Cyber Security</t>
  </si>
  <si>
    <t>Altitude, MS</t>
  </si>
  <si>
    <t>Booneville, MS</t>
  </si>
  <si>
    <t>Chiropractic (Pre-Chiropractic)</t>
  </si>
  <si>
    <t>Agronomy &amp; Crop Science</t>
  </si>
  <si>
    <t>Alva, MS (Montgomery)</t>
  </si>
  <si>
    <t>Winona, MS</t>
  </si>
  <si>
    <t>Civil Engineering Technology</t>
  </si>
  <si>
    <t>American Indian/Native American Studies</t>
  </si>
  <si>
    <t>Alva, MS (Webster)</t>
  </si>
  <si>
    <t>Walthall, MS</t>
  </si>
  <si>
    <t>American/English Literature</t>
  </si>
  <si>
    <t>Digital/Media Communications</t>
  </si>
  <si>
    <t>Amory, MS</t>
  </si>
  <si>
    <t>Computer Engineering</t>
  </si>
  <si>
    <t>Animal Sciences</t>
  </si>
  <si>
    <t>Divinity/Ministry</t>
  </si>
  <si>
    <t>Architect</t>
  </si>
  <si>
    <t>Anderson, MS</t>
  </si>
  <si>
    <t>Canton, MS</t>
  </si>
  <si>
    <t>Educational Administration</t>
  </si>
  <si>
    <t>Trades &amp; Careers</t>
  </si>
  <si>
    <t>Anding, MS</t>
  </si>
  <si>
    <t>Yazoo, MS</t>
  </si>
  <si>
    <t>Architectural Engineering</t>
  </si>
  <si>
    <t>Educational Counseling &amp; Student Services</t>
  </si>
  <si>
    <t>Anguilla, MS</t>
  </si>
  <si>
    <t>Rolling Fork, MS</t>
  </si>
  <si>
    <t>Educational Leadership</t>
  </si>
  <si>
    <t>Annadale, MS</t>
  </si>
  <si>
    <t>Construction Trades (e.g., carpentry, plumbing, electrical)</t>
  </si>
  <si>
    <t>Architecture</t>
  </si>
  <si>
    <t>Educational Psychology</t>
  </si>
  <si>
    <t>English &amp; Foreign Languages</t>
  </si>
  <si>
    <t>Ansley, MS</t>
  </si>
  <si>
    <t>Bay Saint Louis, MS</t>
  </si>
  <si>
    <t>Construction/Building Technology</t>
  </si>
  <si>
    <t>Area Studies (e.g., African, Middle Eastern)</t>
  </si>
  <si>
    <t>Educational Technology</t>
  </si>
  <si>
    <t>Arcola, MS</t>
  </si>
  <si>
    <t>Greenville, MS</t>
  </si>
  <si>
    <t>Consumer &amp; Family Economics</t>
  </si>
  <si>
    <t>Art</t>
  </si>
  <si>
    <t>Elementary Education</t>
  </si>
  <si>
    <t>Anthropology</t>
  </si>
  <si>
    <t>Anderson Landing, MS</t>
  </si>
  <si>
    <t>Clarksdale, MS</t>
  </si>
  <si>
    <t>Computer Engineering Technology</t>
  </si>
  <si>
    <t>Early Childhood Education</t>
  </si>
  <si>
    <t>Arkabutla, MS</t>
  </si>
  <si>
    <t>Senatobia, MS</t>
  </si>
  <si>
    <t>Cosmetology/Hairstyling*</t>
  </si>
  <si>
    <t>Art Education</t>
  </si>
  <si>
    <t>Entrepreneurship</t>
  </si>
  <si>
    <t>Computer Science, Mathematics, &amp; Technology</t>
  </si>
  <si>
    <t>Arm, MS</t>
  </si>
  <si>
    <t>Monticello, MS</t>
  </si>
  <si>
    <t>Court Reporting*</t>
  </si>
  <si>
    <t>Asian Area Studies</t>
  </si>
  <si>
    <t>Family Counseling</t>
  </si>
  <si>
    <t>Arnold Line, MS</t>
  </si>
  <si>
    <t>Purvis, MS</t>
  </si>
  <si>
    <t>Asian Languages &amp; Literatures</t>
  </si>
  <si>
    <t>Art History, Criticism &amp; Conservation</t>
  </si>
  <si>
    <t>Finance</t>
  </si>
  <si>
    <t>Artesia, MS</t>
  </si>
  <si>
    <t>Columbus, MS</t>
  </si>
  <si>
    <t>Forensic Psychology</t>
  </si>
  <si>
    <t>Ashland, MS</t>
  </si>
  <si>
    <t>Culinary Arts/Chef Training</t>
  </si>
  <si>
    <t>Askew, MS</t>
  </si>
  <si>
    <t>Automotive Mechanics/Technology</t>
  </si>
  <si>
    <t>Assessment &amp; Measure</t>
  </si>
  <si>
    <t>Athens, MS</t>
  </si>
  <si>
    <t>Dental Assisting</t>
  </si>
  <si>
    <t>Banking &amp; Financial Support Services</t>
  </si>
  <si>
    <t>Healthcare Administration</t>
  </si>
  <si>
    <t>Atlanta, MS</t>
  </si>
  <si>
    <t>Dental Hygiene</t>
  </si>
  <si>
    <t>Art &amp; Design</t>
  </si>
  <si>
    <t>Auburn, MS</t>
  </si>
  <si>
    <t>Brookhaven, MS</t>
  </si>
  <si>
    <t>Diesel Mechanics/Technology</t>
  </si>
  <si>
    <t>Bible/Biblical Studies</t>
  </si>
  <si>
    <t>Higher Education</t>
  </si>
  <si>
    <t>Austin, MS</t>
  </si>
  <si>
    <t>Drafting/CAD Technology</t>
  </si>
  <si>
    <t>Biochemistry &amp; Biophysics</t>
  </si>
  <si>
    <t>Homeland Security</t>
  </si>
  <si>
    <t>Avalon, MS</t>
  </si>
  <si>
    <t>Electrical, Electronics Engineering Technologies</t>
  </si>
  <si>
    <t>Human Resources Management</t>
  </si>
  <si>
    <t>Avera, MS</t>
  </si>
  <si>
    <t>Leakesville, MS</t>
  </si>
  <si>
    <t>Electrical/Electronics Equip Installation &amp; Repair</t>
  </si>
  <si>
    <t>Avon, MS</t>
  </si>
  <si>
    <t>Electromechanical/Biomedical Engineering Technologies</t>
  </si>
  <si>
    <t>International Business Management</t>
  </si>
  <si>
    <t>Bailey, MS</t>
  </si>
  <si>
    <t>Business Education</t>
  </si>
  <si>
    <t>Juris Doctorate</t>
  </si>
  <si>
    <t>Sciences: Biological &amp; Physical</t>
  </si>
  <si>
    <t>Baird, MS</t>
  </si>
  <si>
    <t>Indianola, MS</t>
  </si>
  <si>
    <t>Engineering (Pre-Engineering)</t>
  </si>
  <si>
    <t>K-12 Education</t>
  </si>
  <si>
    <t>Health Sciences &amp; Technologies</t>
  </si>
  <si>
    <t>Baldwyn, MS (Lee)</t>
  </si>
  <si>
    <t>Tupelo, MS</t>
  </si>
  <si>
    <t>Engineering Management</t>
  </si>
  <si>
    <t>Business/Management Quantitative Methods</t>
  </si>
  <si>
    <t>Law</t>
  </si>
  <si>
    <t>Baldwyn, MS (Prentiss)</t>
  </si>
  <si>
    <t>Engineering Technology</t>
  </si>
  <si>
    <t>Business/Managerial Economics</t>
  </si>
  <si>
    <t>Law Enforcement</t>
  </si>
  <si>
    <t>Ballentine, MS</t>
  </si>
  <si>
    <t>Career &amp; Technical Education</t>
  </si>
  <si>
    <t>Business Law</t>
  </si>
  <si>
    <t>Management</t>
  </si>
  <si>
    <t>Baltzer, MS</t>
  </si>
  <si>
    <t>Environmental Control Technologies</t>
  </si>
  <si>
    <t>Cell/Cellular Biology</t>
  </si>
  <si>
    <t>Banks, MS</t>
  </si>
  <si>
    <t>Fashion/Apparel Design</t>
  </si>
  <si>
    <t>Chemical Engineering</t>
  </si>
  <si>
    <t>Marketing Management &amp; Research</t>
  </si>
  <si>
    <t>Botany</t>
  </si>
  <si>
    <t>Banner, MS</t>
  </si>
  <si>
    <t>Pittsboro, MS</t>
  </si>
  <si>
    <t>Fire Protection &amp; Safety Technology</t>
  </si>
  <si>
    <t>Barksdale, MS</t>
  </si>
  <si>
    <t>Funeral Services &amp; Mortuary Science</t>
  </si>
  <si>
    <t>Mental Health Counseling</t>
  </si>
  <si>
    <t>Bartahatchie, MS</t>
  </si>
  <si>
    <t>Cinematography/Film/Vide Production</t>
  </si>
  <si>
    <t>Non-Profit Management</t>
  </si>
  <si>
    <t>Barrett Ridge, MS</t>
  </si>
  <si>
    <t>Graphic &amp; Printing Equipment Operation*</t>
  </si>
  <si>
    <t>Cinema/Film</t>
  </si>
  <si>
    <t>Negotiation &amp; Conflict Management</t>
  </si>
  <si>
    <t>Barton, MS</t>
  </si>
  <si>
    <t>Holly Springs, MS</t>
  </si>
  <si>
    <t>City/Urban/Regional Planning</t>
  </si>
  <si>
    <t>Nurse Practicioner (RN Required)</t>
  </si>
  <si>
    <t>Philosophy, Religion, &amp; Theology</t>
  </si>
  <si>
    <t>Basic, MS</t>
  </si>
  <si>
    <t>Quitman, MS</t>
  </si>
  <si>
    <t>Health/Medical Technology</t>
  </si>
  <si>
    <t>Child Development</t>
  </si>
  <si>
    <t>Basin, MS</t>
  </si>
  <si>
    <t>Classical/Ancient Languages &amp; Literatures</t>
  </si>
  <si>
    <t>Bassfield, MS</t>
  </si>
  <si>
    <t>Prentiss, MS</t>
  </si>
  <si>
    <t>Heating/Air Cond/Refrig Install/Repair</t>
  </si>
  <si>
    <t>Communication Disorder Services (e.g., Speech Pathology)</t>
  </si>
  <si>
    <t>Online Teaching</t>
  </si>
  <si>
    <t>Batesville, MS</t>
  </si>
  <si>
    <t>Baxter, MS</t>
  </si>
  <si>
    <t>Bay Springs, MS</t>
  </si>
  <si>
    <t>Hospitality Management</t>
  </si>
  <si>
    <t>Communications Technology</t>
  </si>
  <si>
    <t>Baxterville, MS</t>
  </si>
  <si>
    <t>Hotel/Motel &amp; Restaurant Management</t>
  </si>
  <si>
    <t>Community Organization &amp; Advocacy</t>
  </si>
  <si>
    <t>Chemist</t>
  </si>
  <si>
    <t>Comparative Literature</t>
  </si>
  <si>
    <t>Osteopathic Medicine</t>
  </si>
  <si>
    <t>Criminal Justice &amp; Legal</t>
  </si>
  <si>
    <t>Industrial Production Technologies</t>
  </si>
  <si>
    <t>Beans Ferry, MS</t>
  </si>
  <si>
    <t>Fulton, MS</t>
  </si>
  <si>
    <t>City Planning</t>
  </si>
  <si>
    <t>Beatrice, MS</t>
  </si>
  <si>
    <t>Wiggins, MS</t>
  </si>
  <si>
    <t>Legal Administrative Assisting/Secretarial*</t>
  </si>
  <si>
    <t>Project Management</t>
  </si>
  <si>
    <t>Beaumont, MS</t>
  </si>
  <si>
    <t>New Augusta, MS</t>
  </si>
  <si>
    <t>Legal Studies*</t>
  </si>
  <si>
    <t>Psychology</t>
  </si>
  <si>
    <t>Beauregard, MS</t>
  </si>
  <si>
    <t>Hazlehurst, MS</t>
  </si>
  <si>
    <t>Liberal Arts</t>
  </si>
  <si>
    <t>Computer System Administration</t>
  </si>
  <si>
    <t>Public Administration</t>
  </si>
  <si>
    <t>Becker, MS</t>
  </si>
  <si>
    <t>Machine Tool Technology</t>
  </si>
  <si>
    <t>Construction Engineering/Management</t>
  </si>
  <si>
    <t>Public Affairs &amp; Public Policy Analysis</t>
  </si>
  <si>
    <t>Beechwood, MS</t>
  </si>
  <si>
    <t>Vicksburg, MS</t>
  </si>
  <si>
    <t>Corrections</t>
  </si>
  <si>
    <t>Belden, MS</t>
  </si>
  <si>
    <t>Reading &amp; Literacy</t>
  </si>
  <si>
    <t>Community, Family, &amp; Personal Services</t>
  </si>
  <si>
    <t>Belen, MS</t>
  </si>
  <si>
    <t>Creative Writing</t>
  </si>
  <si>
    <t>Computer Forensics</t>
  </si>
  <si>
    <t>Real Estate</t>
  </si>
  <si>
    <t>Communications Engineering</t>
  </si>
  <si>
    <t>Bellefontaine, MS</t>
  </si>
  <si>
    <t>Crime Scene Investigation</t>
  </si>
  <si>
    <t>Bellevue, MS</t>
  </si>
  <si>
    <t>Mechanical Drafting/CAD Technology</t>
  </si>
  <si>
    <t>Secondary Education</t>
  </si>
  <si>
    <t>Belmont, MS</t>
  </si>
  <si>
    <t>Iuka, MS</t>
  </si>
  <si>
    <t>Mechanical Engineering Technology</t>
  </si>
  <si>
    <t>Social Sciences</t>
  </si>
  <si>
    <t>Arts: Visual &amp; Performing</t>
  </si>
  <si>
    <t>Belzoni, MS</t>
  </si>
  <si>
    <t>Mechanics &amp; Repairers</t>
  </si>
  <si>
    <t>Social Work</t>
  </si>
  <si>
    <t>Benndale, MS</t>
  </si>
  <si>
    <t>Dance</t>
  </si>
  <si>
    <t>Special Education</t>
  </si>
  <si>
    <t>Benoit, MS</t>
  </si>
  <si>
    <t>Sports &amp; Fitness Administration/Management</t>
  </si>
  <si>
    <t>Bent Oak, MS</t>
  </si>
  <si>
    <t>Medical Laboratory Technology</t>
  </si>
  <si>
    <t>Substainability</t>
  </si>
  <si>
    <t>Bently, MS</t>
  </si>
  <si>
    <t>Medical Office Administration/Secretarial</t>
  </si>
  <si>
    <t>Dentistry (Pre-Dentistry)</t>
  </si>
  <si>
    <t>Supply Chain &amp; Logistics</t>
  </si>
  <si>
    <t>Computers</t>
  </si>
  <si>
    <t>Benton, MS</t>
  </si>
  <si>
    <t>Medical Radiologic Technology</t>
  </si>
  <si>
    <t>Teacher Education</t>
  </si>
  <si>
    <t>Bentonia, MS</t>
  </si>
  <si>
    <t>Medical Records</t>
  </si>
  <si>
    <t>Theology</t>
  </si>
  <si>
    <t>Berclair, MS</t>
  </si>
  <si>
    <t>Greenwood, MS</t>
  </si>
  <si>
    <t>Medical/Clinical Assisting</t>
  </si>
  <si>
    <t>Training &amp; Development</t>
  </si>
  <si>
    <t>Bethlehem, MS</t>
  </si>
  <si>
    <t>Nuclear Medicine Technology</t>
  </si>
  <si>
    <t>Economics</t>
  </si>
  <si>
    <t>Beulah, MS</t>
  </si>
  <si>
    <t>Nursing, Practical/Vocational (LPN)</t>
  </si>
  <si>
    <t>Bew Springs, MS</t>
  </si>
  <si>
    <t>Grenada, MS</t>
  </si>
  <si>
    <t>Occupational Therapy Assisting</t>
  </si>
  <si>
    <t>Electrical, Electronics &amp; Communications Engineering</t>
  </si>
  <si>
    <t>Design &amp; Visual Communications</t>
  </si>
  <si>
    <t>Bewelcome, MS</t>
  </si>
  <si>
    <t>Liberty, MS</t>
  </si>
  <si>
    <t>Office Supervision &amp; Management</t>
  </si>
  <si>
    <t>Bexley, MS</t>
  </si>
  <si>
    <t>Paralegal/Legal Assistant</t>
  </si>
  <si>
    <t>Cyber</t>
  </si>
  <si>
    <t>Big Creek, MS</t>
  </si>
  <si>
    <t>Parks, Recreation, &amp; Leisure</t>
  </si>
  <si>
    <t>Big Level, MS</t>
  </si>
  <si>
    <t>Personal Services*</t>
  </si>
  <si>
    <t>English</t>
  </si>
  <si>
    <t>Big Point, MS</t>
  </si>
  <si>
    <t>Pascagoula, MS</t>
  </si>
  <si>
    <t>Photography</t>
  </si>
  <si>
    <t>English Language &amp; Literature</t>
  </si>
  <si>
    <t>Bigbee Valley, MS</t>
  </si>
  <si>
    <t>Macon, MS</t>
  </si>
  <si>
    <t>Physical Therapy Assisting</t>
  </si>
  <si>
    <t>English-as-a-Second-Language Education</t>
  </si>
  <si>
    <t>Bigbee, MS</t>
  </si>
  <si>
    <t>Precision Production Trades</t>
  </si>
  <si>
    <t>Entertainment Management</t>
  </si>
  <si>
    <t>Biggersville, MS</t>
  </si>
  <si>
    <t>Corinth, MS</t>
  </si>
  <si>
    <t>Billups, MS</t>
  </si>
  <si>
    <t>Psychiatric/Mental Health Technician</t>
  </si>
  <si>
    <t>Environmental Health Engineering</t>
  </si>
  <si>
    <t>Biloxi, MS</t>
  </si>
  <si>
    <t>Public Safety Administration</t>
  </si>
  <si>
    <t>Binford, MS</t>
  </si>
  <si>
    <t>Quality Control &amp; Safety Technologies</t>
  </si>
  <si>
    <t>Birdie, MS</t>
  </si>
  <si>
    <t>Radio &amp; Television Broadcasting Technology*</t>
  </si>
  <si>
    <t>Black Bayou, MS</t>
  </si>
  <si>
    <t>Ethnic &amp; Minority Studies</t>
  </si>
  <si>
    <t>Black Hawk, MS</t>
  </si>
  <si>
    <t>European Area Studies</t>
  </si>
  <si>
    <t>Digital Communications</t>
  </si>
  <si>
    <t>Blackjack, MS</t>
  </si>
  <si>
    <t>Restaurant/Food Services Management</t>
  </si>
  <si>
    <t>Exercise Science/Physiology/Kinesiology</t>
  </si>
  <si>
    <t>Blackland, MS</t>
  </si>
  <si>
    <t>Retail &amp; Sales Management</t>
  </si>
  <si>
    <t>Family &amp; Consumer Sciences</t>
  </si>
  <si>
    <t>Blaine, MS</t>
  </si>
  <si>
    <t>Secretarial Studies &amp; Office Administration</t>
  </si>
  <si>
    <t>Fashion Merchandising</t>
  </si>
  <si>
    <t>English/Language Arts Education</t>
  </si>
  <si>
    <t>Dr</t>
  </si>
  <si>
    <t>Blue Mountain, MS</t>
  </si>
  <si>
    <t>Ripley, MS</t>
  </si>
  <si>
    <t>Small Business Management/Operations</t>
  </si>
  <si>
    <t>Blue Springs, MS</t>
  </si>
  <si>
    <t>Bobo, MS (Coahoma)</t>
  </si>
  <si>
    <t>Financial Planning &amp; Services</t>
  </si>
  <si>
    <t>Bobo, MS (Quitman)</t>
  </si>
  <si>
    <t>Surveying Technology</t>
  </si>
  <si>
    <t>Fine/Studio Arts</t>
  </si>
  <si>
    <t>Earthquakes</t>
  </si>
  <si>
    <t>Bogue Chitto, MS (Kemper)</t>
  </si>
  <si>
    <t>De Kalb, MS</t>
  </si>
  <si>
    <t>Teacher Assisting/Aide Education</t>
  </si>
  <si>
    <t>Bogue Chitto, MS (Lincoln)</t>
  </si>
  <si>
    <t>Transportation &amp; Materials Moving (e.g., air, ground, &amp; marine)</t>
  </si>
  <si>
    <t>Food &amp; Nutrition</t>
  </si>
  <si>
    <t>Bogue Chitto, MS (Neshoba)</t>
  </si>
  <si>
    <t>Philadelphia, MS</t>
  </si>
  <si>
    <t>Veterinarian Assisting/Technology</t>
  </si>
  <si>
    <t>Food Sciences &amp; Technology</t>
  </si>
  <si>
    <t>Bolivar, MS</t>
  </si>
  <si>
    <t>Welding Technology</t>
  </si>
  <si>
    <t>Foreign Languages Education</t>
  </si>
  <si>
    <t>Bolton, MS</t>
  </si>
  <si>
    <t>Foreign Languages/Literatures</t>
  </si>
  <si>
    <t>Bond, MS</t>
  </si>
  <si>
    <t>Forensic Accounting</t>
  </si>
  <si>
    <t>Health Administration &amp; Assisting</t>
  </si>
  <si>
    <t>Electronics</t>
  </si>
  <si>
    <t>Bounds Crossroads, MS</t>
  </si>
  <si>
    <t>Bovina, MS</t>
  </si>
  <si>
    <t>French Language &amp; Literature</t>
  </si>
  <si>
    <t>Fitness &amp; Personal Training</t>
  </si>
  <si>
    <t>Bowdre, MS</t>
  </si>
  <si>
    <t>Game Design</t>
  </si>
  <si>
    <t>Boyer, MS</t>
  </si>
  <si>
    <t>General Studies</t>
  </si>
  <si>
    <t>Energy</t>
  </si>
  <si>
    <t>Boyle, MS</t>
  </si>
  <si>
    <t>Bradley, MS</t>
  </si>
  <si>
    <t>Geography</t>
  </si>
  <si>
    <t>Brandon, MS</t>
  </si>
  <si>
    <t>Geological &amp; Earth Sciences</t>
  </si>
  <si>
    <t>Braxton, MS</t>
  </si>
  <si>
    <t>Mendenhall, MS</t>
  </si>
  <si>
    <t>German Language &amp; Literature</t>
  </si>
  <si>
    <t>Brazil, MS</t>
  </si>
  <si>
    <t>Graphic Design</t>
  </si>
  <si>
    <t>Brewer, MS</t>
  </si>
  <si>
    <t>Health &amp; Physical Education/Fitness</t>
  </si>
  <si>
    <t>Bridgetown, MS</t>
  </si>
  <si>
    <t>Hernando, MS</t>
  </si>
  <si>
    <t>Bristow, MS</t>
  </si>
  <si>
    <t>Brooklyn, MS</t>
  </si>
  <si>
    <t>Hattiesburg, MS</t>
  </si>
  <si>
    <t>Brooksville, MS</t>
  </si>
  <si>
    <t>Brownfield, MS</t>
  </si>
  <si>
    <t>Health-Related Professions &amp; Services*</t>
  </si>
  <si>
    <t>Browning, MS</t>
  </si>
  <si>
    <t>History</t>
  </si>
  <si>
    <t>Brownsville, MS</t>
  </si>
  <si>
    <t>Bruce, MS</t>
  </si>
  <si>
    <t>Horticulture Operations &amp; Management</t>
  </si>
  <si>
    <t>Fossil</t>
  </si>
  <si>
    <t>Buckatunna, MS</t>
  </si>
  <si>
    <t>Waynesboro, MS</t>
  </si>
  <si>
    <t>Horticulture Science</t>
  </si>
  <si>
    <t>Bude, MS</t>
  </si>
  <si>
    <t>Meadville, MS</t>
  </si>
  <si>
    <t>Buena Vista, MS</t>
  </si>
  <si>
    <t>Bunker Hill, MS</t>
  </si>
  <si>
    <t>Columbia, MS</t>
  </si>
  <si>
    <t>Geology</t>
  </si>
  <si>
    <t>Burdett, MS</t>
  </si>
  <si>
    <t>Geophysics</t>
  </si>
  <si>
    <t>Burke Landing, MS</t>
  </si>
  <si>
    <t>Industrial Design</t>
  </si>
  <si>
    <t>Burns, MS</t>
  </si>
  <si>
    <t>Raleigh, MS</t>
  </si>
  <si>
    <t>Industrial Engineering</t>
  </si>
  <si>
    <t>Burnside, MS</t>
  </si>
  <si>
    <t>Burnsville, MS</t>
  </si>
  <si>
    <t>Insurance &amp; Risk Management</t>
  </si>
  <si>
    <t>Hospital/Facilities Administration</t>
  </si>
  <si>
    <t>Buzzard Roost, MS</t>
  </si>
  <si>
    <t>Health</t>
  </si>
  <si>
    <t>Byhalia, MS</t>
  </si>
  <si>
    <t>Interior Design</t>
  </si>
  <si>
    <t>Byram, MS</t>
  </si>
  <si>
    <t>International Relations &amp; Affairs</t>
  </si>
  <si>
    <t>Bywy, MS</t>
  </si>
  <si>
    <t>Caesar, MS</t>
  </si>
  <si>
    <t>Poplarville, MS</t>
  </si>
  <si>
    <t>Investments &amp; Securities</t>
  </si>
  <si>
    <t>Individulalized Genomics &amp; Health</t>
  </si>
  <si>
    <t>Caile, MS</t>
  </si>
  <si>
    <t>Journalism, Broadcast</t>
  </si>
  <si>
    <t>Health-Related</t>
  </si>
  <si>
    <t>Cairo, MS</t>
  </si>
  <si>
    <t>Journalism, Print</t>
  </si>
  <si>
    <t>Helicopter</t>
  </si>
  <si>
    <t>Caledonia, MS</t>
  </si>
  <si>
    <t>Labor/Industrial Relations</t>
  </si>
  <si>
    <t>Calhoun City, MS</t>
  </si>
  <si>
    <t>Landscape Architecture</t>
  </si>
  <si>
    <t>Camden, MS</t>
  </si>
  <si>
    <t>Latin American Area Studies</t>
  </si>
  <si>
    <t>Camp Hill, MS</t>
  </si>
  <si>
    <t>Latino/Chicano Studies</t>
  </si>
  <si>
    <t>Canaan, MS</t>
  </si>
  <si>
    <t>Law (Pre-Law)</t>
  </si>
  <si>
    <t>Cannonsburg, MS</t>
  </si>
  <si>
    <t>Fayette, MS</t>
  </si>
  <si>
    <t>Carlisle, MS</t>
  </si>
  <si>
    <t>Carmichael, MS</t>
  </si>
  <si>
    <t>Liberal Arts &amp; General Studies*</t>
  </si>
  <si>
    <t>Carnes, MS</t>
  </si>
  <si>
    <t>Linguistics</t>
  </si>
  <si>
    <t>Carolina, MS</t>
  </si>
  <si>
    <t>Logistics &amp; Materials Management</t>
  </si>
  <si>
    <t>Carpenter, MS</t>
  </si>
  <si>
    <t>Carriere, MS</t>
  </si>
  <si>
    <t>Junior High/Middle School Education</t>
  </si>
  <si>
    <t>Carrollton, MS</t>
  </si>
  <si>
    <t>Marine/Aquatic Biology</t>
  </si>
  <si>
    <t>Carson, MS</t>
  </si>
  <si>
    <t>Carter, MS</t>
  </si>
  <si>
    <t>Mass Communications</t>
  </si>
  <si>
    <t>Carterville, MS</t>
  </si>
  <si>
    <t>Biomedical Sciences</t>
  </si>
  <si>
    <t>Lab</t>
  </si>
  <si>
    <t>Carthage, MS</t>
  </si>
  <si>
    <t>Cary, MS</t>
  </si>
  <si>
    <t>Mechanical Engineering</t>
  </si>
  <si>
    <t>Cascilla, MS</t>
  </si>
  <si>
    <t>Medicine (Pre-Medicine)</t>
  </si>
  <si>
    <t>Caseyville, MS</t>
  </si>
  <si>
    <t>Cayce, MS</t>
  </si>
  <si>
    <t>Microbiology &amp; Immunology</t>
  </si>
  <si>
    <t>Library Science</t>
  </si>
  <si>
    <t>Cedar Grove, MS</t>
  </si>
  <si>
    <t>Decatur, MS</t>
  </si>
  <si>
    <t>Middle Eastern Languages &amp; Literatures</t>
  </si>
  <si>
    <t>Cedarbluff, MS</t>
  </si>
  <si>
    <t>Military Technologies*</t>
  </si>
  <si>
    <t>Central Grove, MS</t>
  </si>
  <si>
    <t>Manufacturing</t>
  </si>
  <si>
    <t>Centreville, MS (Amite)</t>
  </si>
  <si>
    <t>Multi/Interdisciplinary Studies*</t>
  </si>
  <si>
    <t>Centreville, MS (Wilkinson)</t>
  </si>
  <si>
    <t>Woodville, MS</t>
  </si>
  <si>
    <t>Multimedia/Animation/Special Effects</t>
  </si>
  <si>
    <t>Chalybeate, MS</t>
  </si>
  <si>
    <t>Music</t>
  </si>
  <si>
    <t>Chancy, MS</t>
  </si>
  <si>
    <t>Music, Performance</t>
  </si>
  <si>
    <t>Charleston, MS</t>
  </si>
  <si>
    <t>Music, Theory &amp; Composition</t>
  </si>
  <si>
    <t>Chatawa, MS</t>
  </si>
  <si>
    <t>Magnolia, MS</t>
  </si>
  <si>
    <t>Natural Resources Conservation</t>
  </si>
  <si>
    <t>Chatham, MS</t>
  </si>
  <si>
    <t>Medical Product Quality</t>
  </si>
  <si>
    <t>Cheraw, MS</t>
  </si>
  <si>
    <t>Chester, MS</t>
  </si>
  <si>
    <t>Choctaw, MS (Bolivar)</t>
  </si>
  <si>
    <t>North American Area Studies</t>
  </si>
  <si>
    <t>Choctaw, MS (Neshoba)</t>
  </si>
  <si>
    <t>Nuclear Engineering</t>
  </si>
  <si>
    <t>Chotard, MS</t>
  </si>
  <si>
    <t>Mayersville, MS</t>
  </si>
  <si>
    <t>Nutritional Sciences</t>
  </si>
  <si>
    <t>Christmas, MS</t>
  </si>
  <si>
    <t>Operations Management &amp; Supervision</t>
  </si>
  <si>
    <t>Chulahoma, MS</t>
  </si>
  <si>
    <t>Optometry (Pre-Optometry)</t>
  </si>
  <si>
    <t>Multimedia Design</t>
  </si>
  <si>
    <t>Chunky, MS</t>
  </si>
  <si>
    <t>Church Hill, MS</t>
  </si>
  <si>
    <t>Music Education</t>
  </si>
  <si>
    <t>Clack, MS</t>
  </si>
  <si>
    <t>Clara, MS</t>
  </si>
  <si>
    <t>Parks/Rec/Leisure Facilities Management</t>
  </si>
  <si>
    <t>Claremont, MS</t>
  </si>
  <si>
    <t>Pharmacology and Drug Development</t>
  </si>
  <si>
    <t>Pharmacy (Pre-Pharmacy)</t>
  </si>
  <si>
    <t>Clarkson, MS</t>
  </si>
  <si>
    <t>Philosophy</t>
  </si>
  <si>
    <t>Clay, MS</t>
  </si>
  <si>
    <t>Clayton Village, MS</t>
  </si>
  <si>
    <t>Physical Education &amp; Coaching</t>
  </si>
  <si>
    <t>Clayton, MS</t>
  </si>
  <si>
    <t>Physical Sciences</t>
  </si>
  <si>
    <t>Meteorology</t>
  </si>
  <si>
    <t>Cleary, MS</t>
  </si>
  <si>
    <t>Physical Therapy (Pre-Physical Therapy)</t>
  </si>
  <si>
    <t>Microbiologist</t>
  </si>
  <si>
    <t>Clermont Harbor, MS</t>
  </si>
  <si>
    <t>Physics</t>
  </si>
  <si>
    <t>Cleveland, MS</t>
  </si>
  <si>
    <t>Political Science &amp; Government</t>
  </si>
  <si>
    <t>Clover Hill, MS</t>
  </si>
  <si>
    <t>Protective Services</t>
  </si>
  <si>
    <t>Cloverdale, MS</t>
  </si>
  <si>
    <t>Natchez, MS</t>
  </si>
  <si>
    <t>Mineralogy</t>
  </si>
  <si>
    <t>Coahoma, MS</t>
  </si>
  <si>
    <t>Psychology, Clinical &amp; Counseling</t>
  </si>
  <si>
    <t>Cockrum, MS</t>
  </si>
  <si>
    <t>Coffeeville, MS</t>
  </si>
  <si>
    <t>Public Administration &amp; Services</t>
  </si>
  <si>
    <t>Coila, MS</t>
  </si>
  <si>
    <t>Coldwater, MS</t>
  </si>
  <si>
    <t>Public Relations &amp; Organizational Communication</t>
  </si>
  <si>
    <t>Molecular</t>
  </si>
  <si>
    <t>Coles, MS</t>
  </si>
  <si>
    <t>Molecule</t>
  </si>
  <si>
    <t>Collins, MS</t>
  </si>
  <si>
    <t>Public Speaking</t>
  </si>
  <si>
    <t>Collinsville, MS</t>
  </si>
  <si>
    <t>Purchasing/Procurement/Contracts Management</t>
  </si>
  <si>
    <t>Sciences: Social &amp; Law</t>
  </si>
  <si>
    <t>Radio &amp; Television Broadcasting</t>
  </si>
  <si>
    <t>Columbus Air Force Base, MS</t>
  </si>
  <si>
    <t>Religion</t>
  </si>
  <si>
    <t>Como, MS</t>
  </si>
  <si>
    <t>Religious Education</t>
  </si>
  <si>
    <t>Physician Assisting</t>
  </si>
  <si>
    <t>Conehatta, MS</t>
  </si>
  <si>
    <t>Conn, MS</t>
  </si>
  <si>
    <t>Corinth, MS (Alcorn)</t>
  </si>
  <si>
    <t>RN to BSN (RN Required)</t>
  </si>
  <si>
    <t>Corinth, MS (Perry)</t>
  </si>
  <si>
    <t>Sales, Merchandising, &amp; Marketing</t>
  </si>
  <si>
    <t>Cotton Plant, MS</t>
  </si>
  <si>
    <t>Science and Management of Biomedical Therapeutics</t>
  </si>
  <si>
    <t>Nuclear</t>
  </si>
  <si>
    <t>Cottonville, MS</t>
  </si>
  <si>
    <t>Science Education</t>
  </si>
  <si>
    <t>Courtland, MS</t>
  </si>
  <si>
    <t>Cowart, MS</t>
  </si>
  <si>
    <t>Social Studies/Sciences Education</t>
  </si>
  <si>
    <t>Coxburg, MS</t>
  </si>
  <si>
    <t>Nutritional</t>
  </si>
  <si>
    <t>Crawford, MS</t>
  </si>
  <si>
    <t>Sociology</t>
  </si>
  <si>
    <t>Crenshaw, MS (Quitman)</t>
  </si>
  <si>
    <t>Software Engineering &amp; Media Applications</t>
  </si>
  <si>
    <t>Crenshaw, MS (Panola)</t>
  </si>
  <si>
    <t>Spanish Language &amp; Literature</t>
  </si>
  <si>
    <t>Crosby, MS (Amite)</t>
  </si>
  <si>
    <t>Optical</t>
  </si>
  <si>
    <t>Crosby, MS (Wilkinson)</t>
  </si>
  <si>
    <t>Cross Roads, MS (George)</t>
  </si>
  <si>
    <t>Orbit</t>
  </si>
  <si>
    <t>Cross Roads, MS (Pearl River)</t>
  </si>
  <si>
    <t>Taxation</t>
  </si>
  <si>
    <t>Cross Roads, MS (Rankin)</t>
  </si>
  <si>
    <t>Crowder, MS (Quitman)</t>
  </si>
  <si>
    <t>Teacher Education, Subject-Specific*</t>
  </si>
  <si>
    <t>Crowder, MS (Panola)</t>
  </si>
  <si>
    <t>Textile &amp; Apparel</t>
  </si>
  <si>
    <t>Cruger, MS</t>
  </si>
  <si>
    <t>Theatre Arts/Drama</t>
  </si>
  <si>
    <t>Crystal Springs, MS</t>
  </si>
  <si>
    <t>Therapy &amp; Rehabilitation</t>
  </si>
  <si>
    <t>Cuevas, MS</t>
  </si>
  <si>
    <t>Tourism &amp; Travel Marketing</t>
  </si>
  <si>
    <t>Cullum, MS</t>
  </si>
  <si>
    <t>Travel/Tourism Management</t>
  </si>
  <si>
    <t>Cumberland, MS</t>
  </si>
  <si>
    <t>Urban Studies/Urban Affairs</t>
  </si>
  <si>
    <t>Patient</t>
  </si>
  <si>
    <t>Curtis Station, MS</t>
  </si>
  <si>
    <t>Veterinary Medicine (Pre-Veterinarian)</t>
  </si>
  <si>
    <t>D Lo, MS</t>
  </si>
  <si>
    <t>Vocational Rehabilitation Counseling</t>
  </si>
  <si>
    <t>Dabney Crossroads, MS</t>
  </si>
  <si>
    <t>Web Design</t>
  </si>
  <si>
    <t>Dahomy, MS</t>
  </si>
  <si>
    <t>Wildlife &amp; Wildlands Management</t>
  </si>
  <si>
    <t>Daleville, MS</t>
  </si>
  <si>
    <t>Women’s Studies</t>
  </si>
  <si>
    <t>Dancy, MS</t>
  </si>
  <si>
    <t>Pharmacist</t>
  </si>
  <si>
    <t>Darbun, MS</t>
  </si>
  <si>
    <t>Tylertown, MS</t>
  </si>
  <si>
    <t>Pharmacology</t>
  </si>
  <si>
    <t>Darling, MS</t>
  </si>
  <si>
    <t>Darlove, MS</t>
  </si>
  <si>
    <t>Darracott, MS</t>
  </si>
  <si>
    <t>Sports Medicine</t>
  </si>
  <si>
    <t>Days, MS</t>
  </si>
  <si>
    <t>Photonics</t>
  </si>
  <si>
    <t>DeKalb, MS</t>
  </si>
  <si>
    <t>De Soto, MS</t>
  </si>
  <si>
    <t>Deeson, MS</t>
  </si>
  <si>
    <t>Teacher Licensure</t>
  </si>
  <si>
    <t>DeLisle, MS</t>
  </si>
  <si>
    <t>Delta City, MS</t>
  </si>
  <si>
    <t>Plane</t>
  </si>
  <si>
    <t>Denmark, MS</t>
  </si>
  <si>
    <t>Dennis, MS</t>
  </si>
  <si>
    <t>Denton, MS</t>
  </si>
  <si>
    <t>Dentontown, MS</t>
  </si>
  <si>
    <t>Dentville, MS</t>
  </si>
  <si>
    <t>Deovolente, MS</t>
  </si>
  <si>
    <t>Psychologist</t>
  </si>
  <si>
    <t>Derma, MS</t>
  </si>
  <si>
    <t>Dexter, MS</t>
  </si>
  <si>
    <t>Diamondhead, MS</t>
  </si>
  <si>
    <t>Quantum</t>
  </si>
  <si>
    <t>D'Iberville, MS</t>
  </si>
  <si>
    <t>Dixie, MS</t>
  </si>
  <si>
    <t>Dockery, MS</t>
  </si>
  <si>
    <t>Doddsville, MS</t>
  </si>
  <si>
    <t>Doloroso, MS</t>
  </si>
  <si>
    <t>Dorsey, MS</t>
  </si>
  <si>
    <t>Rehabilitation</t>
  </si>
  <si>
    <t>Doskie, MS</t>
  </si>
  <si>
    <t>Drew, MS</t>
  </si>
  <si>
    <t>Dry Creek, MS (Covington)</t>
  </si>
  <si>
    <t>Researcher</t>
  </si>
  <si>
    <t>Dry Creek, MS (Tippah)</t>
  </si>
  <si>
    <t>Dubbs, MS</t>
  </si>
  <si>
    <t>Dublin, MS</t>
  </si>
  <si>
    <t>Duck Hill, MS</t>
  </si>
  <si>
    <t>Duffee, MS</t>
  </si>
  <si>
    <t>Dumas, MS</t>
  </si>
  <si>
    <t>Duncan, MS</t>
  </si>
  <si>
    <t>Safety Technologies</t>
  </si>
  <si>
    <t>Dundee, MS</t>
  </si>
  <si>
    <t>Durant, MS</t>
  </si>
  <si>
    <t>Dwyer, MS</t>
  </si>
  <si>
    <t>Eagle Bend, MS</t>
  </si>
  <si>
    <t>East Columbia, MS</t>
  </si>
  <si>
    <t>East Lincoln, MS</t>
  </si>
  <si>
    <t>East Moss Point, MS</t>
  </si>
  <si>
    <t>Scientists </t>
  </si>
  <si>
    <t>Eastabuchie, MS</t>
  </si>
  <si>
    <t>Eatonville, MS</t>
  </si>
  <si>
    <t>Ebenezer, MS</t>
  </si>
  <si>
    <t>Ecru, MS</t>
  </si>
  <si>
    <t>Eddiceton, MS</t>
  </si>
  <si>
    <t>Eden, MS</t>
  </si>
  <si>
    <t>Software Engineering</t>
  </si>
  <si>
    <t>Edinburg, MS</t>
  </si>
  <si>
    <t>Software Quality Engineering</t>
  </si>
  <si>
    <t>Edwards, MS</t>
  </si>
  <si>
    <t>Effie, MS</t>
  </si>
  <si>
    <t>Eggville, MS</t>
  </si>
  <si>
    <t>Egremont, MS</t>
  </si>
  <si>
    <t>Egypt, MS (Chickasaw)</t>
  </si>
  <si>
    <t>Egypt, MS (Holmes)</t>
  </si>
  <si>
    <t>Electric Mills, MS</t>
  </si>
  <si>
    <t>Elizabeth, MS</t>
  </si>
  <si>
    <t>Ellard, MS</t>
  </si>
  <si>
    <t>Elliott, MS</t>
  </si>
  <si>
    <t>Ellistown, MS</t>
  </si>
  <si>
    <t>Submarine</t>
  </si>
  <si>
    <t>Ellisville, MS</t>
  </si>
  <si>
    <t>Embry, MS</t>
  </si>
  <si>
    <t>Eminence, MS</t>
  </si>
  <si>
    <t>Endville, MS</t>
  </si>
  <si>
    <t>Energy, MS</t>
  </si>
  <si>
    <t>Systems</t>
  </si>
  <si>
    <t>Enid, MS</t>
  </si>
  <si>
    <t>Enterprise, MS (Clarke)</t>
  </si>
  <si>
    <t>Enterprise, MS (Union)</t>
  </si>
  <si>
    <t>Eret, MS</t>
  </si>
  <si>
    <t>Errata, MS</t>
  </si>
  <si>
    <t>Erwin, MS</t>
  </si>
  <si>
    <t>Escatawpa, MS</t>
  </si>
  <si>
    <t>Esperanza, MS</t>
  </si>
  <si>
    <t>Essex, MS</t>
  </si>
  <si>
    <t>Ethel, MS</t>
  </si>
  <si>
    <t>Kosciusko, MS</t>
  </si>
  <si>
    <t>Etta, MS</t>
  </si>
  <si>
    <t>Eucutta, MS</t>
  </si>
  <si>
    <t>Eudora, MS</t>
  </si>
  <si>
    <t>Eulogy, MS</t>
  </si>
  <si>
    <t>Eupora, MS</t>
  </si>
  <si>
    <t>Evansville, MS</t>
  </si>
  <si>
    <t>Evergreen, MS</t>
  </si>
  <si>
    <t>Fairview, MS (Itawamba)</t>
  </si>
  <si>
    <t>Fairview, MS (Sunflower)</t>
  </si>
  <si>
    <t>Falcon, MS</t>
  </si>
  <si>
    <t>Falkner, MS</t>
  </si>
  <si>
    <t>Fame, MS</t>
  </si>
  <si>
    <t>Fannin, MS</t>
  </si>
  <si>
    <t>Farmhaven, MS</t>
  </si>
  <si>
    <t>Farmington, MS</t>
  </si>
  <si>
    <t>Farrell, MS</t>
  </si>
  <si>
    <t>Fernwood, MS</t>
  </si>
  <si>
    <t>Fitler, MS</t>
  </si>
  <si>
    <t>Flinn, MS</t>
  </si>
  <si>
    <t>Flint Hill, MS</t>
  </si>
  <si>
    <t>Flora, MS</t>
  </si>
  <si>
    <t>Florence, MS</t>
  </si>
  <si>
    <t>Flowers, MS</t>
  </si>
  <si>
    <t>Flowood, MS</t>
  </si>
  <si>
    <t>Foote, MS</t>
  </si>
  <si>
    <t>Forest, MS</t>
  </si>
  <si>
    <t>Forkville, MS</t>
  </si>
  <si>
    <t>Forreston, MS</t>
  </si>
  <si>
    <t>Fort Adams, MS</t>
  </si>
  <si>
    <t>Foxworth, MS</t>
  </si>
  <si>
    <t>Franklin, MS</t>
  </si>
  <si>
    <t>French Camp, MS</t>
  </si>
  <si>
    <t>Friars Point, MS</t>
  </si>
  <si>
    <t>Fruitland Park, MS</t>
  </si>
  <si>
    <t>Furrs, MS</t>
  </si>
  <si>
    <t>Gallman, MS</t>
  </si>
  <si>
    <t>Garlandville, MS</t>
  </si>
  <si>
    <t>Gattman, MS</t>
  </si>
  <si>
    <t>Gautier, MS</t>
  </si>
  <si>
    <t>Georgetown, MS</t>
  </si>
  <si>
    <t>Gholson, MS</t>
  </si>
  <si>
    <t>Gibson, MS</t>
  </si>
  <si>
    <t>Gillsburg, MS</t>
  </si>
  <si>
    <t>Glancy, MS</t>
  </si>
  <si>
    <t>Glen Allan, MS</t>
  </si>
  <si>
    <t>Glen, MS</t>
  </si>
  <si>
    <t>Glendale, MS</t>
  </si>
  <si>
    <t>Glendora, MS</t>
  </si>
  <si>
    <t>Glenville, MS</t>
  </si>
  <si>
    <t>Glenwild, MS</t>
  </si>
  <si>
    <t>Gloster, MS</t>
  </si>
  <si>
    <t>Gluckstadt, MS</t>
  </si>
  <si>
    <t>Goathill, MS</t>
  </si>
  <si>
    <t>Golden, MS</t>
  </si>
  <si>
    <t>Good Hope, MS (Holmes)</t>
  </si>
  <si>
    <t>Good Hope, MS (Leake)</t>
  </si>
  <si>
    <t>Good Hope, MS (Neshoba)</t>
  </si>
  <si>
    <t>Good Hope, MS (Perry)</t>
  </si>
  <si>
    <t>Gooden Lake, MS</t>
  </si>
  <si>
    <t>Goodman, MS</t>
  </si>
  <si>
    <t>Gore Springs, MS</t>
  </si>
  <si>
    <t>Goshen Springs, MS</t>
  </si>
  <si>
    <t>Goss, MS</t>
  </si>
  <si>
    <t>Grace, MS</t>
  </si>
  <si>
    <t>Greenfield, MS</t>
  </si>
  <si>
    <t>Greenwood Springs, MS</t>
  </si>
  <si>
    <t>Gulde, MS</t>
  </si>
  <si>
    <t>Gulf Hills, MS</t>
  </si>
  <si>
    <t>Gulf Islands National Seashore, MS</t>
  </si>
  <si>
    <t>Gulf Park Estates, MS</t>
  </si>
  <si>
    <t>Gulfport, MS</t>
  </si>
  <si>
    <t>Gunnison, MS</t>
  </si>
  <si>
    <t>Guntown, MS</t>
  </si>
  <si>
    <t>Hamburg, MS</t>
  </si>
  <si>
    <t>Hamilton, MS</t>
  </si>
  <si>
    <t>Hardy, MS</t>
  </si>
  <si>
    <t>Harmontown, MS</t>
  </si>
  <si>
    <t>Harperville, MS</t>
  </si>
  <si>
    <t>Harriston, MS</t>
  </si>
  <si>
    <t>Harrisville, MS</t>
  </si>
  <si>
    <t>Hatley, MS</t>
  </si>
  <si>
    <t>Hattiesburg, MS (Forrest)</t>
  </si>
  <si>
    <t>Hattiesburg, MS (Lamar)</t>
  </si>
  <si>
    <t>Heathman, MS</t>
  </si>
  <si>
    <t>Heidelberg, MS</t>
  </si>
  <si>
    <t>Helena, MS</t>
  </si>
  <si>
    <t>Henderson Point, MS</t>
  </si>
  <si>
    <t>Henleyfield, MS</t>
  </si>
  <si>
    <t>Hermanville, MS</t>
  </si>
  <si>
    <t>Hero, MS</t>
  </si>
  <si>
    <t>Hesterville, MS</t>
  </si>
  <si>
    <t>Hickory Flat, MS</t>
  </si>
  <si>
    <t>Hickory Grove Estates, MS</t>
  </si>
  <si>
    <t>Hickory Grove, MS</t>
  </si>
  <si>
    <t>Hickory, MS</t>
  </si>
  <si>
    <t>Hide-A-Way Lake, MS</t>
  </si>
  <si>
    <t>Highpoint, MS</t>
  </si>
  <si>
    <t>Louisville, MS</t>
  </si>
  <si>
    <t>Hillhouse, MS</t>
  </si>
  <si>
    <t>Hills Chapel, MS</t>
  </si>
  <si>
    <t>Hillsboro, MS</t>
  </si>
  <si>
    <t>Hinchcliff, MS</t>
  </si>
  <si>
    <t>Hinkle, MS</t>
  </si>
  <si>
    <t>Hintonville, MS</t>
  </si>
  <si>
    <t>Hobo Station, MS</t>
  </si>
  <si>
    <t>Hohenlinden, MS</t>
  </si>
  <si>
    <t>Holcomb, MS</t>
  </si>
  <si>
    <t>Hollandale, MS</t>
  </si>
  <si>
    <t>Hollis, MS</t>
  </si>
  <si>
    <t>Holly Bluff, MS</t>
  </si>
  <si>
    <t>Holly Ridge, MS</t>
  </si>
  <si>
    <t>Hollywood, MS</t>
  </si>
  <si>
    <t>Holmesville, MS</t>
  </si>
  <si>
    <t>Homewood, MS</t>
  </si>
  <si>
    <t>Homochitto, MS</t>
  </si>
  <si>
    <t>Hope, MS</t>
  </si>
  <si>
    <t>Hopewell Landing, MS</t>
  </si>
  <si>
    <t>Hopewell, MS (Benton)</t>
  </si>
  <si>
    <t>Hopewell, MS (Clay)</t>
  </si>
  <si>
    <t>Hopewell, MS (Copiah)</t>
  </si>
  <si>
    <t>Hopewell, MS (Covington)</t>
  </si>
  <si>
    <t>Hopson, MS</t>
  </si>
  <si>
    <t>Horatio, MS</t>
  </si>
  <si>
    <t>Horn Lake, MS</t>
  </si>
  <si>
    <t>Houston, MS</t>
  </si>
  <si>
    <t>Howard, MS</t>
  </si>
  <si>
    <t>Howison, MS</t>
  </si>
  <si>
    <t>Hub, MS</t>
  </si>
  <si>
    <t>Hudsonville, MS</t>
  </si>
  <si>
    <t>Humber, MS</t>
  </si>
  <si>
    <t>Huntsville, MS</t>
  </si>
  <si>
    <t>Hurley, MS</t>
  </si>
  <si>
    <t>Hushpuckena, MS</t>
  </si>
  <si>
    <t>Hustler, MS</t>
  </si>
  <si>
    <t>Improve, MS</t>
  </si>
  <si>
    <t>Independence, MS</t>
  </si>
  <si>
    <t>Indian Springs, MS</t>
  </si>
  <si>
    <t>Ingomar, MS</t>
  </si>
  <si>
    <t>Inverness, MS</t>
  </si>
  <si>
    <t>Isola, MS</t>
  </si>
  <si>
    <t>Itta Bena, MS</t>
  </si>
  <si>
    <t>Ituma, MS</t>
  </si>
  <si>
    <t>Jacinto, MS</t>
  </si>
  <si>
    <t>Jackson, MS</t>
  </si>
  <si>
    <t>Jackson, MS (Madison)</t>
  </si>
  <si>
    <t>Jackson, MS (Rankin)</t>
  </si>
  <si>
    <t>Jamestown, MS</t>
  </si>
  <si>
    <t>Janice, MS</t>
  </si>
  <si>
    <t>Jayess, MS</t>
  </si>
  <si>
    <t>Jesus, MS</t>
  </si>
  <si>
    <t>Johns, MS</t>
  </si>
  <si>
    <t>Jonestown, MS</t>
  </si>
  <si>
    <t>Josey Creek, MS</t>
  </si>
  <si>
    <t>Jug Fork, MS</t>
  </si>
  <si>
    <t>Jugfork, MS</t>
  </si>
  <si>
    <t>Jumpertown, MS</t>
  </si>
  <si>
    <t>Kalem, MS</t>
  </si>
  <si>
    <t>Kearney Park, MS</t>
  </si>
  <si>
    <t>Kellis Store, MS</t>
  </si>
  <si>
    <t>Kendrick, MS</t>
  </si>
  <si>
    <t>Keownville, MS</t>
  </si>
  <si>
    <t>Kewanee, MS</t>
  </si>
  <si>
    <t>Kilmichael, MS</t>
  </si>
  <si>
    <t>Kiln, MS</t>
  </si>
  <si>
    <t>Kingston, MS</t>
  </si>
  <si>
    <t>Kinlock, MS</t>
  </si>
  <si>
    <t>Kirkville, MS (Itawamba)</t>
  </si>
  <si>
    <t>Kirkville, MS (Pike)</t>
  </si>
  <si>
    <t>Knoxville, MS</t>
  </si>
  <si>
    <t>Kokomo, MS</t>
  </si>
  <si>
    <t>Kolola Springs, MS</t>
  </si>
  <si>
    <t>Kossuth, MS</t>
  </si>
  <si>
    <t>Lackey, MS</t>
  </si>
  <si>
    <t>Lake Como, MS</t>
  </si>
  <si>
    <t>Lake Cormorant, MS</t>
  </si>
  <si>
    <t>Lake Mohawk, MS</t>
  </si>
  <si>
    <t>Lake View, MS</t>
  </si>
  <si>
    <t>Lake, MS (Newton)</t>
  </si>
  <si>
    <t>Lake, MS (Scott)</t>
  </si>
  <si>
    <t>Lakeshore, MS</t>
  </si>
  <si>
    <t>Lamar, MS (Benton)</t>
  </si>
  <si>
    <t>Lamar, MS</t>
  </si>
  <si>
    <t>Lambert, MS</t>
  </si>
  <si>
    <t>Lamont, MS</t>
  </si>
  <si>
    <t>Langford, MS</t>
  </si>
  <si>
    <t>Latimer, MS</t>
  </si>
  <si>
    <t>Lauderdale, MS</t>
  </si>
  <si>
    <t>Laurel, MS</t>
  </si>
  <si>
    <t>Lawrence, MS</t>
  </si>
  <si>
    <t>Laws Hill, MS</t>
  </si>
  <si>
    <t>Le Flore, MS</t>
  </si>
  <si>
    <t>Leaf River, MS</t>
  </si>
  <si>
    <t>Leaf, MS</t>
  </si>
  <si>
    <t>Learned, MS</t>
  </si>
  <si>
    <t>Leesburg, MS</t>
  </si>
  <si>
    <t>Leeville, MS</t>
  </si>
  <si>
    <t>Leland, MS</t>
  </si>
  <si>
    <t>Lena, MS</t>
  </si>
  <si>
    <t>Leverett, MS</t>
  </si>
  <si>
    <t>Lewisburg, MS</t>
  </si>
  <si>
    <t>Linn, MS</t>
  </si>
  <si>
    <t>Little Improve, MS</t>
  </si>
  <si>
    <t>Little Rock, MS</t>
  </si>
  <si>
    <t>Little Springs, MS</t>
  </si>
  <si>
    <t>Little Yazoo, MS</t>
  </si>
  <si>
    <t>Litton, MS</t>
  </si>
  <si>
    <t>Livingston, MS</t>
  </si>
  <si>
    <t>Lizana, MS</t>
  </si>
  <si>
    <t>Locke Station, MS (Panola)</t>
  </si>
  <si>
    <t>Locke Station, MS (Quitman)</t>
  </si>
  <si>
    <t>Lodi, MS (Humphreys)</t>
  </si>
  <si>
    <t>Lodi, MS (Montgomery)</t>
  </si>
  <si>
    <t>Lombardy, MS</t>
  </si>
  <si>
    <t>Lone Star, MS</t>
  </si>
  <si>
    <t>Long Beach, MS</t>
  </si>
  <si>
    <t>Longstreet, MS</t>
  </si>
  <si>
    <t>Longtown, MS</t>
  </si>
  <si>
    <t>Longview, MS</t>
  </si>
  <si>
    <t>Looxahoma, MS</t>
  </si>
  <si>
    <t>Lorenzen, MS</t>
  </si>
  <si>
    <t>Lorman, MS</t>
  </si>
  <si>
    <t>Lost Lake, MS</t>
  </si>
  <si>
    <t>Louin, MS</t>
  </si>
  <si>
    <t>Louise, MS</t>
  </si>
  <si>
    <t>Love, MS</t>
  </si>
  <si>
    <t>Loyd, MS</t>
  </si>
  <si>
    <t>Lucien, MS</t>
  </si>
  <si>
    <t>Ludlow, MS</t>
  </si>
  <si>
    <t>Lula, MS</t>
  </si>
  <si>
    <t>Lumberton, MS (Lamar)</t>
  </si>
  <si>
    <t>Lumberton, MS (Pear River)</t>
  </si>
  <si>
    <t>Pear River</t>
  </si>
  <si>
    <t>Lu-Rand, MS</t>
  </si>
  <si>
    <t>Lux, MS</t>
  </si>
  <si>
    <t>Lyman, MS</t>
  </si>
  <si>
    <t>Lynchburg, MS</t>
  </si>
  <si>
    <t>Lyon, MS</t>
  </si>
  <si>
    <t>Maben, MS (Oktibbeha)</t>
  </si>
  <si>
    <t>Maben, MS (Webster)</t>
  </si>
  <si>
    <t>Macedonia, MS</t>
  </si>
  <si>
    <t>Macel, MS</t>
  </si>
  <si>
    <t>Madden, MS</t>
  </si>
  <si>
    <t>Madison, MS</t>
  </si>
  <si>
    <t>Magee, MS</t>
  </si>
  <si>
    <t>Mahned, MS</t>
  </si>
  <si>
    <t>Malvina, MS</t>
  </si>
  <si>
    <t>Mantachie, MS</t>
  </si>
  <si>
    <t>Mantee, MS</t>
  </si>
  <si>
    <t>Marcella, MS</t>
  </si>
  <si>
    <t>Marianna, MS</t>
  </si>
  <si>
    <t>Marietta, MS</t>
  </si>
  <si>
    <t>Marion, MS</t>
  </si>
  <si>
    <t>Martinsville, MS</t>
  </si>
  <si>
    <t>Mashulaville, MS</t>
  </si>
  <si>
    <t>Matherville, MS</t>
  </si>
  <si>
    <t>Mathiston, MS (Choctaw)</t>
  </si>
  <si>
    <t>Mathiston, MS (Webster)</t>
  </si>
  <si>
    <t>Mattson, MS</t>
  </si>
  <si>
    <t>Maud, MS</t>
  </si>
  <si>
    <t>Maxie, MS</t>
  </si>
  <si>
    <t>Maybank, MS</t>
  </si>
  <si>
    <t>Mayhew, MS</t>
  </si>
  <si>
    <t>McAdams, MS</t>
  </si>
  <si>
    <t>McBride, MS</t>
  </si>
  <si>
    <t>McCall Creek, MS</t>
  </si>
  <si>
    <t>McCarley, MS</t>
  </si>
  <si>
    <t>Mccomb, MS</t>
  </si>
  <si>
    <t>McCondy, MS</t>
  </si>
  <si>
    <t>McCool, MS</t>
  </si>
  <si>
    <t>McCrary, MS</t>
  </si>
  <si>
    <t>McCutcheon, MS</t>
  </si>
  <si>
    <t>McHenry, MS</t>
  </si>
  <si>
    <t>McLain, MS</t>
  </si>
  <si>
    <t>McLaurin, MS</t>
  </si>
  <si>
    <t>McNeill, MS</t>
  </si>
  <si>
    <t>McNutt, MS</t>
  </si>
  <si>
    <t>Meridian Station, MS</t>
  </si>
  <si>
    <t>Merigold, MS</t>
  </si>
  <si>
    <t>Merrill, MS</t>
  </si>
  <si>
    <t>Merry Hell, MS</t>
  </si>
  <si>
    <t>Mesa, MS</t>
  </si>
  <si>
    <t>Metcalfe, MS</t>
  </si>
  <si>
    <t>Mhoon Landing, MS</t>
  </si>
  <si>
    <t>Michigan City, MS</t>
  </si>
  <si>
    <t>Midnight, MS</t>
  </si>
  <si>
    <t>Midway, MS (Copiah)</t>
  </si>
  <si>
    <t>Midway, MS (Hinds)</t>
  </si>
  <si>
    <t>Midway, MS (Leake)</t>
  </si>
  <si>
    <t>Midway, MS (Scott)</t>
  </si>
  <si>
    <t>Midway, MS (Tishomingo)</t>
  </si>
  <si>
    <t>Midway, MS (Yazoo)</t>
  </si>
  <si>
    <t>Mineral Wells, MS</t>
  </si>
  <si>
    <t>Mingo, MS</t>
  </si>
  <si>
    <t>Minot, MS</t>
  </si>
  <si>
    <t>Minter City, MS (Leflore)</t>
  </si>
  <si>
    <t>Minter City, MS (Tallahatchie)</t>
  </si>
  <si>
    <t>Mississippi State, MS</t>
  </si>
  <si>
    <t>Mississippi Valley State University, MS</t>
  </si>
  <si>
    <t>Mize, MS</t>
  </si>
  <si>
    <t>Money, MS</t>
  </si>
  <si>
    <t>Montgomery, MS</t>
  </si>
  <si>
    <t>Montpelier, MS</t>
  </si>
  <si>
    <t>Montrose, MS</t>
  </si>
  <si>
    <t>Moon Lake, MS</t>
  </si>
  <si>
    <t>Mooreville, MS</t>
  </si>
  <si>
    <t>Moorhead, MS</t>
  </si>
  <si>
    <t>Morgan City, MS</t>
  </si>
  <si>
    <t>Morgantown, MS (Adams)</t>
  </si>
  <si>
    <t>Morgantown, MS (Marion)</t>
  </si>
  <si>
    <t>Morgantown, MS (Oktibbeha)</t>
  </si>
  <si>
    <t>Mormon Springs, MS</t>
  </si>
  <si>
    <t>Morton, MS</t>
  </si>
  <si>
    <t>Moscow, MS</t>
  </si>
  <si>
    <t>Moselle, MS</t>
  </si>
  <si>
    <t>Moss Point, MS</t>
  </si>
  <si>
    <t>Moss, MS</t>
  </si>
  <si>
    <t>Mound Bayou, MS</t>
  </si>
  <si>
    <t>Mount Pleasant, MS (Itawamba)</t>
  </si>
  <si>
    <t>Mount Pleasant, MS (Marshall)</t>
  </si>
  <si>
    <t>Muldon, MS</t>
  </si>
  <si>
    <t>Murphy, MS</t>
  </si>
  <si>
    <t>Myrtle, MS</t>
  </si>
  <si>
    <t>Napoleon, MS</t>
  </si>
  <si>
    <t>Neely, MS</t>
  </si>
  <si>
    <t>Nellieburg, MS</t>
  </si>
  <si>
    <t>Nesbit, MS</t>
  </si>
  <si>
    <t>Neshoba, MS</t>
  </si>
  <si>
    <t>Nettleton, MS (Itawamba)</t>
  </si>
  <si>
    <t>Nettleton, MS (Lee)</t>
  </si>
  <si>
    <t>Nettleton, MS (Monroe)</t>
  </si>
  <si>
    <t>New Hamilton, MS</t>
  </si>
  <si>
    <t>New Harmony, MS</t>
  </si>
  <si>
    <t>New Hope, MS (Lowndes)</t>
  </si>
  <si>
    <t>New Hope, MS (Marion)</t>
  </si>
  <si>
    <t>New Houlka, MS</t>
  </si>
  <si>
    <t>New Site, MS</t>
  </si>
  <si>
    <t>Newhebron, MS</t>
  </si>
  <si>
    <t>Newton, MS</t>
  </si>
  <si>
    <t>Nicholson, MS</t>
  </si>
  <si>
    <t>Nitta Yuma, MS</t>
  </si>
  <si>
    <t>Nola, MS</t>
  </si>
  <si>
    <t>Norfield, MS</t>
  </si>
  <si>
    <t>Norfolk, MS</t>
  </si>
  <si>
    <t>Norris, MS</t>
  </si>
  <si>
    <t>North Carrollton, MS</t>
  </si>
  <si>
    <t>North Tunica, MS</t>
  </si>
  <si>
    <t>Noxapater, MS</t>
  </si>
  <si>
    <t>Oak Grove, MS</t>
  </si>
  <si>
    <t>Oak Vale, MS (Lawrence)</t>
  </si>
  <si>
    <t>Oak Vale, MS (Jefferson Davis)</t>
  </si>
  <si>
    <t>Oakland, MS</t>
  </si>
  <si>
    <t>Oakley, MS</t>
  </si>
  <si>
    <t>Ocean Springs, MS</t>
  </si>
  <si>
    <t>Ofahoma, MS</t>
  </si>
  <si>
    <t>Oil City, MS</t>
  </si>
  <si>
    <t>Okahay, MS</t>
  </si>
  <si>
    <t>Oklahoma, MS</t>
  </si>
  <si>
    <t>Okolona, MS</t>
  </si>
  <si>
    <t>Oktoc, MS</t>
  </si>
  <si>
    <t>Old Greensboro, MS</t>
  </si>
  <si>
    <t>Oldham, MS</t>
  </si>
  <si>
    <t>Olive Branch, MS</t>
  </si>
  <si>
    <t>Oliverfried, MS</t>
  </si>
  <si>
    <t>Oloh, MS</t>
  </si>
  <si>
    <t>Oma, MS</t>
  </si>
  <si>
    <t>Onward, MS</t>
  </si>
  <si>
    <t>Ora, MS</t>
  </si>
  <si>
    <t>Oregon, MS</t>
  </si>
  <si>
    <t>O'Reilly, MS</t>
  </si>
  <si>
    <t>Orion, MS</t>
  </si>
  <si>
    <t>Osborn, MS</t>
  </si>
  <si>
    <t>Osborne Creek, MS</t>
  </si>
  <si>
    <t>Osyka, MS</t>
  </si>
  <si>
    <t>Ovett, MS</t>
  </si>
  <si>
    <t>Owens Wells, MS</t>
  </si>
  <si>
    <t>Ozona, MS</t>
  </si>
  <si>
    <t>Pace, MS</t>
  </si>
  <si>
    <t>Pachuta, MS</t>
  </si>
  <si>
    <t>Paden, MS</t>
  </si>
  <si>
    <t>Palmer's Crossing, MS</t>
  </si>
  <si>
    <t>Panther Burn, MS</t>
  </si>
  <si>
    <t>Parchman, MS</t>
  </si>
  <si>
    <t>Parham, MS</t>
  </si>
  <si>
    <t>Paris, MS</t>
  </si>
  <si>
    <t>Pass Christian, MS</t>
  </si>
  <si>
    <t>Patmos, MS</t>
  </si>
  <si>
    <t>Pattison, MS</t>
  </si>
  <si>
    <t>Paulding, MS</t>
  </si>
  <si>
    <t>Paulette, MS</t>
  </si>
  <si>
    <t>Paynes, MS</t>
  </si>
  <si>
    <t>Peaceful Valley, MS</t>
  </si>
  <si>
    <t>Pearl River, MS</t>
  </si>
  <si>
    <t>Pearl, MS</t>
  </si>
  <si>
    <t>Pearlington, MS</t>
  </si>
  <si>
    <t>Pelahatchie, MS</t>
  </si>
  <si>
    <t>Pellez, MS</t>
  </si>
  <si>
    <t>Penns, MS</t>
  </si>
  <si>
    <t>Percy, MS</t>
  </si>
  <si>
    <t>Perkinston, MS</t>
  </si>
  <si>
    <t>Perth, MS</t>
  </si>
  <si>
    <t>Perthshire, MS</t>
  </si>
  <si>
    <t>Petal, MS</t>
  </si>
  <si>
    <t>Peyton, MS</t>
  </si>
  <si>
    <t>Pheba, MS</t>
  </si>
  <si>
    <t>Philipp, MS</t>
  </si>
  <si>
    <t>Piave, MS</t>
  </si>
  <si>
    <t>Picayune, MS</t>
  </si>
  <si>
    <t>Pickens, MS</t>
  </si>
  <si>
    <t>Pinckneyville, MS</t>
  </si>
  <si>
    <t>Pine Ridge, MS</t>
  </si>
  <si>
    <t>Pineville, MS</t>
  </si>
  <si>
    <t>Piney Woods, MS</t>
  </si>
  <si>
    <t>Pinola, MS</t>
  </si>
  <si>
    <t>Pisgah, MS</t>
  </si>
  <si>
    <t>Pittsburg, MS</t>
  </si>
  <si>
    <t>Plantersville, MS</t>
  </si>
  <si>
    <t>Pleasant Grove, MS</t>
  </si>
  <si>
    <t>Pleasant Hill, MS</t>
  </si>
  <si>
    <t>Plum Grove, MS</t>
  </si>
  <si>
    <t>Pluto, MS</t>
  </si>
  <si>
    <t>Pocahontas, MS</t>
  </si>
  <si>
    <t>Polkville, MS</t>
  </si>
  <si>
    <t>Pope, MS</t>
  </si>
  <si>
    <t>Poplar Creek, MS</t>
  </si>
  <si>
    <t>Porterville, MS</t>
  </si>
  <si>
    <t>Possum Corner, MS</t>
  </si>
  <si>
    <t>Potts Camp, MS</t>
  </si>
  <si>
    <t>Prairie Point, MS</t>
  </si>
  <si>
    <t>Prairie, MS</t>
  </si>
  <si>
    <t>Preston, MS</t>
  </si>
  <si>
    <t>Pricedale, MS</t>
  </si>
  <si>
    <t>Prichard, MS</t>
  </si>
  <si>
    <t>Progress, MS</t>
  </si>
  <si>
    <t>Providence, MS</t>
  </si>
  <si>
    <t>Puckett, MS</t>
  </si>
  <si>
    <t>Pulaski, MS</t>
  </si>
  <si>
    <t>Pyland, MS</t>
  </si>
  <si>
    <t>Quentin, MS</t>
  </si>
  <si>
    <t>Quincy, MS</t>
  </si>
  <si>
    <t>Quito, MS</t>
  </si>
  <si>
    <t>Ramsey Springs, MS</t>
  </si>
  <si>
    <t>Randolph, MS</t>
  </si>
  <si>
    <t>Ratliff, MS</t>
  </si>
  <si>
    <t>Rawls Springs, MS</t>
  </si>
  <si>
    <t>Raymond, MS</t>
  </si>
  <si>
    <t>Red Banks, MS</t>
  </si>
  <si>
    <t>Red Lick, MS</t>
  </si>
  <si>
    <t>Redwater, MS</t>
  </si>
  <si>
    <t>Redwood, MS</t>
  </si>
  <si>
    <t>Reform, MS</t>
  </si>
  <si>
    <t>Refuge, MS</t>
  </si>
  <si>
    <t>Reid, MS</t>
  </si>
  <si>
    <t>Rena Lara, MS</t>
  </si>
  <si>
    <t>Renova, MS</t>
  </si>
  <si>
    <t>Rich, MS</t>
  </si>
  <si>
    <t>Richland, MS (Holmes)</t>
  </si>
  <si>
    <t>Richland, MS (Rankin)</t>
  </si>
  <si>
    <t>Richton, MS</t>
  </si>
  <si>
    <t>Ridgeland, MS</t>
  </si>
  <si>
    <t>Rienzi, MS</t>
  </si>
  <si>
    <t>Riggins, MS</t>
  </si>
  <si>
    <t>Rising Sun, MS</t>
  </si>
  <si>
    <t>Riverview, MS</t>
  </si>
  <si>
    <t>Robin Hood, MS</t>
  </si>
  <si>
    <t>Robinsonville, MS</t>
  </si>
  <si>
    <t>Rock Hill, MS</t>
  </si>
  <si>
    <t>Rockport, MS</t>
  </si>
  <si>
    <t>Rocky Creek, MS</t>
  </si>
  <si>
    <t>Rome, MS</t>
  </si>
  <si>
    <t>Rose Hill, MS (Jasper)</t>
  </si>
  <si>
    <t>Rose Hill, MS (Marion)</t>
  </si>
  <si>
    <t>Rose Hill, MS (Warren)</t>
  </si>
  <si>
    <t>Roseacres, MS</t>
  </si>
  <si>
    <t>Rosedale, MS</t>
  </si>
  <si>
    <t>Rosetta, MS</t>
  </si>
  <si>
    <t>Rough Edge, MS</t>
  </si>
  <si>
    <t>Round Lake, MS</t>
  </si>
  <si>
    <t>Roundaway, MS (Coahoma)</t>
  </si>
  <si>
    <t>Roundaway, MS (Sunflower)</t>
  </si>
  <si>
    <t>Roxie, MS</t>
  </si>
  <si>
    <t>Ruby, MS</t>
  </si>
  <si>
    <t>Rudyard, MS</t>
  </si>
  <si>
    <t>Ruleville, MS</t>
  </si>
  <si>
    <t>Runnelstown, MS</t>
  </si>
  <si>
    <t>Russell, MS</t>
  </si>
  <si>
    <t>Russum, MS</t>
  </si>
  <si>
    <t>Ruth, MS</t>
  </si>
  <si>
    <t>Sabino, MS</t>
  </si>
  <si>
    <t>Sabougla, MS</t>
  </si>
  <si>
    <t>Salem, MS (Covington)</t>
  </si>
  <si>
    <t>Salem, MS (Walthall)</t>
  </si>
  <si>
    <t>Sallis, MS</t>
  </si>
  <si>
    <t>Saltillo, MS</t>
  </si>
  <si>
    <t>Sanatorium, MS</t>
  </si>
  <si>
    <t>Sand Hill, MS (Copiah)</t>
  </si>
  <si>
    <t>Sand Hill, MS (Greene)</t>
  </si>
  <si>
    <t>Sand Hill, MS (Jones)</t>
  </si>
  <si>
    <t>Sand Hill, MS (Rankin)</t>
  </si>
  <si>
    <t>Sandersville, MS</t>
  </si>
  <si>
    <t>Sandtown, MS</t>
  </si>
  <si>
    <t>Sandy Hook, MS</t>
  </si>
  <si>
    <t>Sandy Springs, MS</t>
  </si>
  <si>
    <t>Sanford, MS</t>
  </si>
  <si>
    <t>Sapa, MS</t>
  </si>
  <si>
    <t>Sarah, MS (Panola)</t>
  </si>
  <si>
    <t>Sarah, MS (Tate)</t>
  </si>
  <si>
    <t>Sardis, MS</t>
  </si>
  <si>
    <t>Sarepta, MS</t>
  </si>
  <si>
    <t>Sartinville, MS</t>
  </si>
  <si>
    <t>Satartia, MS</t>
  </si>
  <si>
    <t>Saucier, MS</t>
  </si>
  <si>
    <t>Savage, MS</t>
  </si>
  <si>
    <t>Schlater, MS</t>
  </si>
  <si>
    <t>Scobey, MS</t>
  </si>
  <si>
    <t>Scooba, MS</t>
  </si>
  <si>
    <t>Scotland, MS</t>
  </si>
  <si>
    <t>Scott, MS</t>
  </si>
  <si>
    <t>Sebastopol, MS (Leake)</t>
  </si>
  <si>
    <t>Sebastopol, MS (Scott)</t>
  </si>
  <si>
    <t>Self Creek, MS</t>
  </si>
  <si>
    <t>Seminary, MS</t>
  </si>
  <si>
    <t>Sessums, MS</t>
  </si>
  <si>
    <t>Shady Grove, MS (Jones)</t>
  </si>
  <si>
    <t>Shady Grove, MS (Smith)</t>
  </si>
  <si>
    <t>Shake Rag, MS</t>
  </si>
  <si>
    <t>Shannon, MS</t>
  </si>
  <si>
    <t>Sharkey, MS</t>
  </si>
  <si>
    <t>Sharon, MS (Jones)</t>
  </si>
  <si>
    <t>Sharon, MS (Madison)</t>
  </si>
  <si>
    <t>Shaw, MS</t>
  </si>
  <si>
    <t>Shaw, MS (Sunflower)</t>
  </si>
  <si>
    <t xml:space="preserve"> / Indianola, MS</t>
  </si>
  <si>
    <t>Sheeplo, MS</t>
  </si>
  <si>
    <t>Shelby, MS</t>
  </si>
  <si>
    <t>Shellmound, MS</t>
  </si>
  <si>
    <t>Sherard, MS</t>
  </si>
  <si>
    <t>Sherman, MS (Lee)</t>
  </si>
  <si>
    <t>Sherman, MS (Pontotoc)</t>
  </si>
  <si>
    <t>Sherman, MS (Union)</t>
  </si>
  <si>
    <t>Shipman, MS</t>
  </si>
  <si>
    <t>Short, MS</t>
  </si>
  <si>
    <t>Shubuta, MS</t>
  </si>
  <si>
    <t>Shuqualak, MS</t>
  </si>
  <si>
    <t>Sibley, MS</t>
  </si>
  <si>
    <t>Sidon, MS (Carroll)</t>
  </si>
  <si>
    <t>Sidon, MS (Leflore)</t>
  </si>
  <si>
    <t>Silbeyton, MS</t>
  </si>
  <si>
    <t>Silver City, MS</t>
  </si>
  <si>
    <t>Silver Creek, MS</t>
  </si>
  <si>
    <t>Silver Run, MS</t>
  </si>
  <si>
    <t>Sipsey Fork, MS</t>
  </si>
  <si>
    <t>Skene, MS</t>
  </si>
  <si>
    <t>Skuna, MS</t>
  </si>
  <si>
    <t>Slate Spring, MS</t>
  </si>
  <si>
    <t>Slayden, MS</t>
  </si>
  <si>
    <t>Sledge, MS</t>
  </si>
  <si>
    <t>Smithdale, MS</t>
  </si>
  <si>
    <t>Smithville, MS</t>
  </si>
  <si>
    <t>Snow Lake Shores, MS</t>
  </si>
  <si>
    <t>Society Hill, MS</t>
  </si>
  <si>
    <t>Sontag, MS</t>
  </si>
  <si>
    <t>Soso, MS</t>
  </si>
  <si>
    <t>Southaven, MS</t>
  </si>
  <si>
    <t>Sparta, MS</t>
  </si>
  <si>
    <t>Splunge, MS</t>
  </si>
  <si>
    <t>Spring Valley, MS</t>
  </si>
  <si>
    <t>Springdale, MS</t>
  </si>
  <si>
    <t>Springville, MS</t>
  </si>
  <si>
    <t>St. Martin, MS</t>
  </si>
  <si>
    <t>Stafford Springs, MS</t>
  </si>
  <si>
    <t>Stallo, MS</t>
  </si>
  <si>
    <t>Standing Pine, MS</t>
  </si>
  <si>
    <t>Stanton, MS</t>
  </si>
  <si>
    <t>Star, MS</t>
  </si>
  <si>
    <t>State Line, MS (Greene)</t>
  </si>
  <si>
    <t>State Line, MS (Wayne)</t>
  </si>
  <si>
    <t>Steens, MS</t>
  </si>
  <si>
    <t>Steiner, MS</t>
  </si>
  <si>
    <t>Stephenville, MS</t>
  </si>
  <si>
    <t>Stewart, MS</t>
  </si>
  <si>
    <t>Stoneville, MS</t>
  </si>
  <si>
    <t>Stonewall, MS</t>
  </si>
  <si>
    <t>Stovall, MS</t>
  </si>
  <si>
    <t>Stratton, MS</t>
  </si>
  <si>
    <t>Strayhorn, MS</t>
  </si>
  <si>
    <t>Stringer, MS</t>
  </si>
  <si>
    <t>Stringtown, MS</t>
  </si>
  <si>
    <t>Strong, MS</t>
  </si>
  <si>
    <t>Sturgis, MS</t>
  </si>
  <si>
    <t>Sucarnoochee, MS</t>
  </si>
  <si>
    <t>Summerland, MS</t>
  </si>
  <si>
    <t>Summit, MS</t>
  </si>
  <si>
    <t>Sumner, MS</t>
  </si>
  <si>
    <t>Sumrall, MS</t>
  </si>
  <si>
    <t>Sunflower Landing, MS</t>
  </si>
  <si>
    <t>Sunflower, MS</t>
  </si>
  <si>
    <t>Sunnyside, MS</t>
  </si>
  <si>
    <t>Sunset, MS</t>
  </si>
  <si>
    <t>Swan Lake, MS</t>
  </si>
  <si>
    <t>Sweatman, MS</t>
  </si>
  <si>
    <t>Swiftown, MS</t>
  </si>
  <si>
    <t>Sykes, MS</t>
  </si>
  <si>
    <t>Sylvarena, MS</t>
  </si>
  <si>
    <t>Symonds, MS</t>
  </si>
  <si>
    <t>Tallahala, MS</t>
  </si>
  <si>
    <t>Tallula, MS</t>
  </si>
  <si>
    <t>Tamola, MS</t>
  </si>
  <si>
    <t>Taylor, MS</t>
  </si>
  <si>
    <t>Taylorsville, MS</t>
  </si>
  <si>
    <t>Tchula, MS</t>
  </si>
  <si>
    <t>Teasdale, MS</t>
  </si>
  <si>
    <t>Ten Mile, MS</t>
  </si>
  <si>
    <t>Teoc, MS</t>
  </si>
  <si>
    <t>Terry, MS</t>
  </si>
  <si>
    <t>Texas, MS</t>
  </si>
  <si>
    <t>Thaxton, MS</t>
  </si>
  <si>
    <t>Theo, MS</t>
  </si>
  <si>
    <t>Thomastown, MS</t>
  </si>
  <si>
    <t>Thorn, MS</t>
  </si>
  <si>
    <t>Thornton, MS</t>
  </si>
  <si>
    <t>Thrasher, MS</t>
  </si>
  <si>
    <t>Thyatira, MS</t>
  </si>
  <si>
    <t>Tibbee, MS</t>
  </si>
  <si>
    <t>Ticky Bend, MS</t>
  </si>
  <si>
    <t>Tie Plant, MS</t>
  </si>
  <si>
    <t>Tilden, MS</t>
  </si>
  <si>
    <t>Tillatoba, MS</t>
  </si>
  <si>
    <t>Tinsley, MS</t>
  </si>
  <si>
    <t>Tiplersville, MS</t>
  </si>
  <si>
    <t>Tippo, MS</t>
  </si>
  <si>
    <t>Tishomingo, MS</t>
  </si>
  <si>
    <t>Toccopola, MS (Lafayette)</t>
  </si>
  <si>
    <t>Toccopola, MS (Pontotoc)</t>
  </si>
  <si>
    <t>Tolarville, MS</t>
  </si>
  <si>
    <t>Tomnolen, MS</t>
  </si>
  <si>
    <t>Toomsuba, MS</t>
  </si>
  <si>
    <t>Topeka, MS</t>
  </si>
  <si>
    <t>Topton, MS</t>
  </si>
  <si>
    <t>Tougaloo, MS</t>
  </si>
  <si>
    <t>Tralake, MS</t>
  </si>
  <si>
    <t>Tranquil, MS</t>
  </si>
  <si>
    <t>Trebloc, MS</t>
  </si>
  <si>
    <t>Tremont, MS</t>
  </si>
  <si>
    <t>Tribbett, MS</t>
  </si>
  <si>
    <t>Trinity, MS</t>
  </si>
  <si>
    <t>Troy, MS</t>
  </si>
  <si>
    <t>Tucker, MS</t>
  </si>
  <si>
    <t>Tula, MS</t>
  </si>
  <si>
    <t>Turkey Creek, MS</t>
  </si>
  <si>
    <t>Tutwiler, MS</t>
  </si>
  <si>
    <t>Tyro, MS</t>
  </si>
  <si>
    <t>Una, MS</t>
  </si>
  <si>
    <t>Union Church, MS</t>
  </si>
  <si>
    <t>Union Hill, MS</t>
  </si>
  <si>
    <t>Union, MS (Neshoba)</t>
  </si>
  <si>
    <t>Union, MS (Newton)</t>
  </si>
  <si>
    <t>Union, MS (Walthall)</t>
  </si>
  <si>
    <t>University, MS</t>
  </si>
  <si>
    <t>Utica, MS</t>
  </si>
  <si>
    <t>Vaiden, MS</t>
  </si>
  <si>
    <t>Valley Hill, MS</t>
  </si>
  <si>
    <t>Valley Park, MS</t>
  </si>
  <si>
    <t>Van Vleet, MS</t>
  </si>
  <si>
    <t>Vance, MS (Quitman)</t>
  </si>
  <si>
    <t>Vance, MS (Tallahatchie)</t>
  </si>
  <si>
    <t>Vancleave, MS</t>
  </si>
  <si>
    <t>Vardaman, MS</t>
  </si>
  <si>
    <t>Vaughan, MS</t>
  </si>
  <si>
    <t>Vernal, MS</t>
  </si>
  <si>
    <t>Vernon, MS</t>
  </si>
  <si>
    <t>Verona, MS</t>
  </si>
  <si>
    <t>Veto, MS</t>
  </si>
  <si>
    <t>Victoria, MS</t>
  </si>
  <si>
    <t>Vossburg, MS</t>
  </si>
  <si>
    <t>Wade, MS</t>
  </si>
  <si>
    <t>Wahalak, MS</t>
  </si>
  <si>
    <t>Wall Hill, MS</t>
  </si>
  <si>
    <t>Wallerville, MS</t>
  </si>
  <si>
    <t>Wallis, MS</t>
  </si>
  <si>
    <t>Walls, MS</t>
  </si>
  <si>
    <t>Walnut Grove, MS</t>
  </si>
  <si>
    <t>Walnut, MS</t>
  </si>
  <si>
    <t>Waltersville, MS</t>
  </si>
  <si>
    <t>Wanilla, MS</t>
  </si>
  <si>
    <t>Warrenton, MS</t>
  </si>
  <si>
    <t>Washington, MS</t>
  </si>
  <si>
    <t>Water Valley, MS</t>
  </si>
  <si>
    <t>Waterford, MS</t>
  </si>
  <si>
    <t>Watson, MS</t>
  </si>
  <si>
    <t>Wautubbee, MS</t>
  </si>
  <si>
    <t>Waveland, MS</t>
  </si>
  <si>
    <t>Waverly, MS</t>
  </si>
  <si>
    <t>Waxhaw, MS</t>
  </si>
  <si>
    <t>Way, MS</t>
  </si>
  <si>
    <t>Wayside, MS</t>
  </si>
  <si>
    <t>Webb, MS</t>
  </si>
  <si>
    <t>Weir, MS</t>
  </si>
  <si>
    <t>Wells, MS</t>
  </si>
  <si>
    <t>Wenasoga, MS</t>
  </si>
  <si>
    <t>Wesson, MS</t>
  </si>
  <si>
    <t>Wesson, MS (Lincoln)</t>
  </si>
  <si>
    <t>West Days, MS</t>
  </si>
  <si>
    <t>West Hattiesburg, MS</t>
  </si>
  <si>
    <t>West Marks, MS</t>
  </si>
  <si>
    <t>West, MS</t>
  </si>
  <si>
    <t>Westville, MS</t>
  </si>
  <si>
    <t>Wheeler, MS</t>
  </si>
  <si>
    <t>White Oak, MS</t>
  </si>
  <si>
    <t>White Station, MS</t>
  </si>
  <si>
    <t>Whitebury, MS</t>
  </si>
  <si>
    <t>Whitehead, MS</t>
  </si>
  <si>
    <t>Whitfield, MS (Jones)</t>
  </si>
  <si>
    <t>Whitfield, MS (Rankin)</t>
  </si>
  <si>
    <t>Whynot, MS</t>
  </si>
  <si>
    <t>Wildwood, MS</t>
  </si>
  <si>
    <t>Wilkinson, MS</t>
  </si>
  <si>
    <t>Williamsburg, MS</t>
  </si>
  <si>
    <t>Williamsville, MS</t>
  </si>
  <si>
    <t>Wilmot, MS</t>
  </si>
  <si>
    <t>Winborn, MS</t>
  </si>
  <si>
    <t>Winchester, MS</t>
  </si>
  <si>
    <t>Wingate, MS</t>
  </si>
  <si>
    <t>Winstonville, MS</t>
  </si>
  <si>
    <t>Winterville, MS</t>
  </si>
  <si>
    <t>Wise Gap, MS</t>
  </si>
  <si>
    <t>Woodland, MS (Chickasaw)</t>
  </si>
  <si>
    <t>Woodland, MS (Lowndes)</t>
  </si>
  <si>
    <t>Wren, MS</t>
  </si>
  <si>
    <t>Yarbrough, MS</t>
  </si>
  <si>
    <t>Yazoo City, MS</t>
  </si>
  <si>
    <t>Yocona, MS</t>
  </si>
  <si>
    <t>Yokena, MS</t>
  </si>
  <si>
    <t>Zama, MS</t>
  </si>
  <si>
    <t>Zero, MS</t>
  </si>
  <si>
    <t>Max Points</t>
  </si>
  <si>
    <t>Min Points</t>
  </si>
  <si>
    <t>Required</t>
  </si>
  <si>
    <t>Why do you want to attend?</t>
  </si>
  <si>
    <t>Bonus</t>
  </si>
  <si>
    <t>Special awards listed</t>
  </si>
  <si>
    <t>Strengths</t>
  </si>
  <si>
    <t>Clear response, no to some grammatical errors, and STEM related</t>
  </si>
  <si>
    <t>Highest Level of Education of Parent(s)</t>
  </si>
  <si>
    <t>High School Diploma or up to 3 years of College</t>
  </si>
  <si>
    <t>College Degree or 4 or more years of college (including graduate degree)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</si>
</sst>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1"/>
      <name val="Calibri"/>
      <family val="2"/>
      <scheme val="minor"/>
    </font>
    <font>
      <sz val="11"/>
      <name val="Calibri"/>
      <family val="2"/>
      <scheme val="minor"/>
    </font>
    <font>
      <sz val="11"/>
      <color rgb="FF00B050"/>
      <name val="Calibri"/>
      <family val="2"/>
      <scheme val="minor"/>
    </font>
    <font>
      <sz val="8"/>
      <name val="Calibri"/>
      <family val="2"/>
      <scheme val="minor"/>
    </font>
    <font>
      <b/>
      <sz val="14"/>
      <color theme="1"/>
      <name val="Calibri"/>
      <family val="2"/>
      <scheme val="minor"/>
    </font>
    <font>
      <u/>
      <sz val="11"/>
      <color theme="10"/>
      <name val="Calibri"/>
      <family val="2"/>
      <scheme val="minor"/>
    </font>
    <font>
      <sz val="10"/>
      <color indexed="12"/>
      <name val="Arial"/>
      <family val="2"/>
    </font>
    <font>
      <b/>
      <sz val="10"/>
      <color rgb="FFFF0000"/>
      <name val="Arial"/>
      <family val="2"/>
    </font>
    <font>
      <b/>
      <sz val="11"/>
      <color rgb="FFFF0000"/>
      <name val="Calibri"/>
      <family val="2"/>
      <scheme val="minor"/>
    </font>
    <font>
      <b/>
      <sz val="14"/>
      <color theme="0"/>
      <name val="Calibri"/>
      <family val="2"/>
      <scheme val="minor"/>
    </font>
    <font>
      <b/>
      <sz val="12"/>
      <name val="Calibri"/>
      <family val="2"/>
      <scheme val="minor"/>
    </font>
    <font>
      <b/>
      <sz val="12"/>
      <color theme="1"/>
      <name val="Calibri"/>
      <family val="2"/>
      <scheme val="minor"/>
    </font>
    <font>
      <b/>
      <sz val="12"/>
      <color theme="0"/>
      <name val="Calibri"/>
      <family val="2"/>
      <scheme val="minor"/>
    </font>
    <font>
      <b/>
      <sz val="14"/>
      <name val="Calibri"/>
      <family val="2"/>
      <scheme val="minor"/>
    </font>
    <font>
      <u/>
      <sz val="11"/>
      <color theme="10"/>
      <name val="Calibri"/>
      <family val="2"/>
    </font>
  </fonts>
  <fills count="24">
    <fill>
      <patternFill patternType="none"/>
    </fill>
    <fill>
      <patternFill patternType="gray125"/>
    </fill>
    <fill>
      <patternFill patternType="solid">
        <fgColor rgb="FFFFC7CE"/>
        <bgColor indexed="64"/>
      </patternFill>
    </fill>
    <fill>
      <patternFill patternType="solid">
        <fgColor rgb="FF92D050"/>
        <bgColor indexed="64"/>
      </patternFill>
    </fill>
    <fill>
      <patternFill patternType="solid">
        <fgColor rgb="FF0070C0"/>
        <bgColor indexed="64"/>
      </patternFill>
    </fill>
    <fill>
      <patternFill patternType="solid">
        <fgColor theme="0" tint="-0.14999847407452621"/>
        <bgColor indexed="64"/>
      </patternFill>
    </fill>
    <fill>
      <patternFill patternType="solid">
        <fgColor theme="8" tint="-0.49998474074526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rgb="FFFFFFCC"/>
        <bgColor indexed="64"/>
      </patternFill>
    </fill>
    <fill>
      <patternFill patternType="solid">
        <fgColor rgb="FFA4D2CB"/>
        <bgColor indexed="64"/>
      </patternFill>
    </fill>
    <fill>
      <patternFill patternType="solid">
        <fgColor theme="7" tint="0.39997558519241921"/>
        <bgColor indexed="64"/>
      </patternFill>
    </fill>
    <fill>
      <patternFill patternType="solid">
        <fgColor theme="4"/>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rgb="FFC000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style="thin">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double">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double">
        <color auto="1"/>
      </bottom>
      <diagonal/>
    </border>
    <border>
      <left style="thin">
        <color auto="1"/>
      </left>
      <right/>
      <top style="thin">
        <color auto="1"/>
      </top>
      <bottom style="double">
        <color auto="1"/>
      </bottom>
      <diagonal/>
    </border>
    <border>
      <left style="thin">
        <color auto="1"/>
      </left>
      <right style="medium">
        <color auto="1"/>
      </right>
      <top style="medium">
        <color auto="1"/>
      </top>
      <bottom/>
      <diagonal/>
    </border>
    <border>
      <left style="thin">
        <color auto="1"/>
      </left>
      <right style="medium">
        <color auto="1"/>
      </right>
      <top style="double">
        <color auto="1"/>
      </top>
      <bottom style="thin">
        <color auto="1"/>
      </bottom>
      <diagonal/>
    </border>
    <border>
      <left style="medium">
        <color auto="1"/>
      </left>
      <right style="thin">
        <color auto="1"/>
      </right>
      <top style="double">
        <color auto="1"/>
      </top>
      <bottom style="thin">
        <color auto="1"/>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double">
        <color auto="1"/>
      </top>
      <bottom style="double">
        <color auto="1"/>
      </bottom>
      <diagonal/>
    </border>
    <border>
      <left style="thin">
        <color auto="1"/>
      </left>
      <right style="medium">
        <color auto="1"/>
      </right>
      <top style="double">
        <color auto="1"/>
      </top>
      <bottom style="double">
        <color auto="1"/>
      </bottom>
      <diagonal/>
    </border>
    <border>
      <left style="thin">
        <color indexed="64"/>
      </left>
      <right style="thin">
        <color indexed="64"/>
      </right>
      <top style="thin">
        <color indexed="64"/>
      </top>
      <bottom/>
      <diagonal/>
    </border>
    <border>
      <left style="medium">
        <color auto="1"/>
      </left>
      <right style="thin">
        <color auto="1"/>
      </right>
      <top style="double">
        <color auto="1"/>
      </top>
      <bottom style="medium">
        <color auto="1"/>
      </bottom>
      <diagonal/>
    </border>
    <border>
      <left style="thin">
        <color auto="1"/>
      </left>
      <right style="medium">
        <color auto="1"/>
      </right>
      <top style="double">
        <color auto="1"/>
      </top>
      <bottom style="medium">
        <color auto="1"/>
      </bottom>
      <diagonal/>
    </border>
    <border>
      <left style="medium">
        <color auto="1"/>
      </left>
      <right/>
      <top style="double">
        <color auto="1"/>
      </top>
      <bottom style="thin">
        <color auto="1"/>
      </bottom>
      <diagonal/>
    </border>
    <border>
      <left style="medium">
        <color auto="1"/>
      </left>
      <right style="thin">
        <color auto="1"/>
      </right>
      <top style="double">
        <color auto="1"/>
      </top>
      <bottom/>
      <diagonal/>
    </border>
    <border>
      <left style="thin">
        <color auto="1"/>
      </left>
      <right style="medium">
        <color auto="1"/>
      </right>
      <top style="double">
        <color auto="1"/>
      </top>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style="thick">
        <color auto="1"/>
      </left>
      <right style="thin">
        <color auto="1"/>
      </right>
      <top style="thick">
        <color auto="1"/>
      </top>
      <bottom style="double">
        <color auto="1"/>
      </bottom>
      <diagonal/>
    </border>
    <border>
      <left style="thin">
        <color auto="1"/>
      </left>
      <right style="thick">
        <color auto="1"/>
      </right>
      <top style="thick">
        <color auto="1"/>
      </top>
      <bottom style="double">
        <color auto="1"/>
      </bottom>
      <diagonal/>
    </border>
  </borders>
  <cellStyleXfs count="3">
    <xf numFmtId="0" fontId="0" fillId="0" borderId="0"/>
    <xf numFmtId="0" fontId="9" fillId="0" borderId="0" applyNumberFormat="0" applyFill="0" applyBorder="0" applyAlignment="0" applyProtection="0"/>
    <xf numFmtId="0" fontId="18" fillId="0" borderId="0" applyNumberFormat="0" applyFill="0" applyBorder="0" applyAlignment="0" applyProtection="0">
      <alignment vertical="top"/>
      <protection locked="0"/>
    </xf>
  </cellStyleXfs>
  <cellXfs count="360">
    <xf numFmtId="0" fontId="0" fillId="0" borderId="0" xfId="0"/>
    <xf numFmtId="0" fontId="3" fillId="3" borderId="0" xfId="0" applyFont="1" applyFill="1" applyProtection="1">
      <protection hidden="1"/>
    </xf>
    <xf numFmtId="0" fontId="4" fillId="3" borderId="0" xfId="0" applyFont="1" applyFill="1" applyProtection="1">
      <protection hidden="1"/>
    </xf>
    <xf numFmtId="0" fontId="1" fillId="6" borderId="0" xfId="0" applyFont="1" applyFill="1" applyProtection="1">
      <protection hidden="1"/>
    </xf>
    <xf numFmtId="0" fontId="1" fillId="3" borderId="0" xfId="0" applyFont="1" applyFill="1" applyProtection="1">
      <protection hidden="1"/>
    </xf>
    <xf numFmtId="3" fontId="4" fillId="3" borderId="0" xfId="0" applyNumberFormat="1" applyFont="1" applyFill="1" applyAlignment="1" applyProtection="1">
      <alignment wrapText="1"/>
      <protection hidden="1"/>
    </xf>
    <xf numFmtId="3" fontId="1" fillId="6" borderId="0" xfId="0" applyNumberFormat="1" applyFont="1" applyFill="1" applyProtection="1">
      <protection hidden="1"/>
    </xf>
    <xf numFmtId="0" fontId="3" fillId="0" borderId="0" xfId="0" applyFont="1" applyProtection="1">
      <protection hidden="1"/>
    </xf>
    <xf numFmtId="0" fontId="0" fillId="0" borderId="0" xfId="0" applyAlignment="1" applyProtection="1">
      <alignment vertical="top"/>
      <protection hidden="1"/>
    </xf>
    <xf numFmtId="0" fontId="4" fillId="0" borderId="0" xfId="0" applyFont="1" applyAlignment="1" applyProtection="1">
      <alignment vertical="top"/>
      <protection hidden="1"/>
    </xf>
    <xf numFmtId="3" fontId="0" fillId="0" borderId="0" xfId="0" applyNumberFormat="1" applyAlignment="1" applyProtection="1">
      <alignment vertical="top"/>
      <protection hidden="1"/>
    </xf>
    <xf numFmtId="0" fontId="5" fillId="0" borderId="0" xfId="0" applyFont="1" applyAlignment="1" applyProtection="1">
      <alignment vertical="top" wrapText="1"/>
      <protection hidden="1"/>
    </xf>
    <xf numFmtId="0" fontId="5" fillId="7" borderId="0" xfId="0" applyFont="1" applyFill="1" applyAlignment="1" applyProtection="1">
      <alignment vertical="top"/>
      <protection hidden="1"/>
    </xf>
    <xf numFmtId="0" fontId="5" fillId="8" borderId="0" xfId="0" applyFont="1" applyFill="1" applyAlignment="1" applyProtection="1">
      <alignment vertical="top"/>
      <protection hidden="1"/>
    </xf>
    <xf numFmtId="0" fontId="5" fillId="0" borderId="0" xfId="0" applyFont="1" applyAlignment="1" applyProtection="1">
      <alignment vertical="top"/>
      <protection hidden="1"/>
    </xf>
    <xf numFmtId="0" fontId="2" fillId="7" borderId="0" xfId="0" applyFont="1" applyFill="1" applyAlignment="1" applyProtection="1">
      <alignment vertical="top"/>
      <protection hidden="1"/>
    </xf>
    <xf numFmtId="0" fontId="5" fillId="9" borderId="0" xfId="0" applyFont="1" applyFill="1" applyAlignment="1" applyProtection="1">
      <alignment vertical="top"/>
      <protection hidden="1"/>
    </xf>
    <xf numFmtId="0" fontId="0" fillId="8" borderId="0" xfId="0" applyFill="1" applyAlignment="1" applyProtection="1">
      <alignment vertical="top"/>
      <protection hidden="1"/>
    </xf>
    <xf numFmtId="0" fontId="5" fillId="10" borderId="0" xfId="0" applyFont="1" applyFill="1" applyAlignment="1" applyProtection="1">
      <alignment vertical="top"/>
      <protection hidden="1"/>
    </xf>
    <xf numFmtId="3" fontId="5" fillId="0" borderId="0" xfId="0" applyNumberFormat="1" applyFont="1" applyAlignment="1" applyProtection="1">
      <alignment vertical="top"/>
      <protection hidden="1"/>
    </xf>
    <xf numFmtId="0" fontId="5" fillId="0" borderId="0" xfId="0" applyFont="1" applyProtection="1">
      <protection hidden="1"/>
    </xf>
    <xf numFmtId="0" fontId="6" fillId="7" borderId="0" xfId="0" applyFont="1" applyFill="1" applyAlignment="1" applyProtection="1">
      <alignment vertical="top"/>
      <protection hidden="1"/>
    </xf>
    <xf numFmtId="0" fontId="5" fillId="14" borderId="0" xfId="0" applyFont="1" applyFill="1" applyAlignment="1" applyProtection="1">
      <alignment vertical="top"/>
      <protection hidden="1"/>
    </xf>
    <xf numFmtId="0" fontId="6" fillId="10" borderId="0" xfId="0" applyFont="1" applyFill="1" applyAlignment="1" applyProtection="1">
      <alignment vertical="top"/>
      <protection hidden="1"/>
    </xf>
    <xf numFmtId="0" fontId="5" fillId="11" borderId="0" xfId="0" applyFont="1" applyFill="1" applyAlignment="1" applyProtection="1">
      <alignment vertical="top"/>
      <protection hidden="1"/>
    </xf>
    <xf numFmtId="0" fontId="2" fillId="8" borderId="0" xfId="0" applyFont="1" applyFill="1" applyAlignment="1" applyProtection="1">
      <alignment vertical="top"/>
      <protection hidden="1"/>
    </xf>
    <xf numFmtId="0" fontId="0" fillId="7" borderId="0" xfId="0" applyFill="1" applyAlignment="1" applyProtection="1">
      <alignment vertical="top"/>
      <protection hidden="1"/>
    </xf>
    <xf numFmtId="0" fontId="5" fillId="12" borderId="0" xfId="0" applyFont="1" applyFill="1" applyAlignment="1" applyProtection="1">
      <alignment vertical="top"/>
      <protection hidden="1"/>
    </xf>
    <xf numFmtId="0" fontId="2" fillId="7" borderId="0" xfId="0" applyFont="1" applyFill="1" applyAlignment="1" applyProtection="1">
      <alignment vertical="top" wrapText="1"/>
      <protection hidden="1"/>
    </xf>
    <xf numFmtId="0" fontId="0" fillId="12" borderId="0" xfId="0" applyFill="1" applyAlignment="1" applyProtection="1">
      <alignment vertical="top"/>
      <protection hidden="1"/>
    </xf>
    <xf numFmtId="0" fontId="6" fillId="14" borderId="0" xfId="0" applyFont="1" applyFill="1" applyAlignment="1" applyProtection="1">
      <alignment vertical="top"/>
      <protection hidden="1"/>
    </xf>
    <xf numFmtId="0" fontId="5" fillId="0" borderId="0" xfId="0" applyFont="1" applyFill="1" applyAlignment="1" applyProtection="1">
      <alignment vertical="top"/>
      <protection hidden="1"/>
    </xf>
    <xf numFmtId="0" fontId="0" fillId="0" borderId="0" xfId="0" applyAlignment="1" applyProtection="1">
      <alignment horizontal="center"/>
      <protection hidden="1"/>
    </xf>
    <xf numFmtId="0" fontId="0" fillId="0" borderId="0" xfId="0" applyAlignment="1" applyProtection="1">
      <alignment horizontal="center" vertical="top"/>
      <protection hidden="1"/>
    </xf>
    <xf numFmtId="0" fontId="5" fillId="0" borderId="0" xfId="0" applyFont="1" applyFill="1" applyAlignment="1" applyProtection="1">
      <alignment horizontal="center" vertical="top"/>
      <protection hidden="1"/>
    </xf>
    <xf numFmtId="0" fontId="0" fillId="0" borderId="0" xfId="0" applyAlignment="1" applyProtection="1">
      <protection hidden="1"/>
    </xf>
    <xf numFmtId="0" fontId="3" fillId="0" borderId="0" xfId="0" applyFont="1" applyAlignment="1" applyProtection="1">
      <alignment horizontal="center"/>
      <protection hidden="1"/>
    </xf>
    <xf numFmtId="0" fontId="0" fillId="0" borderId="0" xfId="0" applyNumberFormat="1" applyAlignment="1" applyProtection="1">
      <protection hidden="1"/>
    </xf>
    <xf numFmtId="0" fontId="0" fillId="0" borderId="0" xfId="0" applyFont="1" applyAlignment="1" applyProtection="1">
      <alignment wrapText="1"/>
      <protection hidden="1"/>
    </xf>
    <xf numFmtId="0" fontId="3" fillId="0" borderId="0" xfId="0" applyFont="1" applyAlignment="1" applyProtection="1">
      <alignment horizontal="center" wrapText="1"/>
      <protection hidden="1"/>
    </xf>
    <xf numFmtId="0" fontId="4" fillId="0" borderId="0" xfId="0" applyFont="1" applyFill="1" applyAlignment="1" applyProtection="1">
      <alignment horizontal="center" wrapText="1"/>
      <protection hidden="1"/>
    </xf>
    <xf numFmtId="0" fontId="3" fillId="13" borderId="10" xfId="0" applyFont="1" applyFill="1" applyBorder="1" applyAlignment="1" applyProtection="1">
      <alignment horizontal="center" wrapText="1"/>
      <protection hidden="1"/>
    </xf>
    <xf numFmtId="0" fontId="3" fillId="3" borderId="0" xfId="0" applyFont="1" applyFill="1" applyAlignment="1" applyProtection="1">
      <alignment wrapText="1"/>
      <protection hidden="1"/>
    </xf>
    <xf numFmtId="0" fontId="3" fillId="0" borderId="0" xfId="0" applyFont="1" applyAlignment="1" applyProtection="1">
      <alignment wrapText="1"/>
      <protection hidden="1"/>
    </xf>
    <xf numFmtId="0" fontId="0" fillId="0" borderId="0" xfId="0" applyFont="1" applyAlignment="1" applyProtection="1">
      <alignment horizontal="center" vertical="top"/>
      <protection hidden="1"/>
    </xf>
    <xf numFmtId="0" fontId="0" fillId="5" borderId="1" xfId="0" applyFill="1" applyBorder="1" applyAlignment="1" applyProtection="1">
      <alignment horizontal="center" vertical="top"/>
      <protection hidden="1"/>
    </xf>
    <xf numFmtId="0" fontId="3" fillId="5" borderId="1" xfId="0" applyFont="1" applyFill="1" applyBorder="1" applyAlignment="1" applyProtection="1">
      <alignment horizontal="center" vertical="top"/>
      <protection hidden="1"/>
    </xf>
    <xf numFmtId="0" fontId="0" fillId="5" borderId="17" xfId="0" applyFill="1" applyBorder="1" applyAlignment="1" applyProtection="1">
      <alignment horizontal="center" vertical="top"/>
      <protection hidden="1"/>
    </xf>
    <xf numFmtId="0" fontId="0" fillId="5" borderId="0" xfId="0" applyFill="1" applyAlignment="1" applyProtection="1">
      <alignment vertical="top"/>
      <protection hidden="1"/>
    </xf>
    <xf numFmtId="0" fontId="0" fillId="0" borderId="0" xfId="0" applyFont="1" applyAlignment="1" applyProtection="1">
      <alignment vertical="top"/>
      <protection hidden="1"/>
    </xf>
    <xf numFmtId="0" fontId="0" fillId="0" borderId="0" xfId="0" quotePrefix="1" applyAlignment="1" applyProtection="1">
      <alignment horizontal="center" vertical="top"/>
      <protection hidden="1"/>
    </xf>
    <xf numFmtId="0" fontId="0" fillId="5" borderId="5" xfId="0" applyFill="1" applyBorder="1" applyAlignment="1" applyProtection="1">
      <alignment vertical="top"/>
      <protection hidden="1"/>
    </xf>
    <xf numFmtId="0" fontId="0" fillId="0" borderId="1"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5" borderId="7" xfId="0" applyFill="1" applyBorder="1" applyAlignment="1" applyProtection="1">
      <alignment vertical="top"/>
      <protection hidden="1"/>
    </xf>
    <xf numFmtId="0" fontId="3" fillId="5" borderId="8" xfId="0" applyFont="1" applyFill="1" applyBorder="1" applyAlignment="1" applyProtection="1">
      <alignment horizontal="center" vertical="top"/>
      <protection hidden="1"/>
    </xf>
    <xf numFmtId="0" fontId="0" fillId="5" borderId="8" xfId="0" applyFill="1" applyBorder="1" applyAlignment="1" applyProtection="1">
      <alignment horizontal="center" vertical="top"/>
      <protection hidden="1"/>
    </xf>
    <xf numFmtId="0" fontId="0" fillId="0" borderId="8" xfId="0" applyFill="1" applyBorder="1" applyAlignment="1" applyProtection="1">
      <alignment horizontal="center" vertical="top"/>
      <protection hidden="1"/>
    </xf>
    <xf numFmtId="0" fontId="0" fillId="0" borderId="9" xfId="0" applyFill="1" applyBorder="1" applyAlignment="1" applyProtection="1">
      <alignment horizontal="center" vertical="top"/>
      <protection hidden="1"/>
    </xf>
    <xf numFmtId="0" fontId="3" fillId="0" borderId="0" xfId="0" applyFont="1" applyAlignment="1" applyProtection="1">
      <alignment horizontal="center" vertical="top"/>
      <protection hidden="1"/>
    </xf>
    <xf numFmtId="0" fontId="0" fillId="0" borderId="0" xfId="0" applyNumberFormat="1" applyAlignment="1" applyProtection="1">
      <alignment vertical="top"/>
      <protection hidden="1"/>
    </xf>
    <xf numFmtId="0" fontId="0" fillId="0" borderId="0" xfId="0" applyFill="1" applyAlignment="1" applyProtection="1">
      <alignment horizontal="center" vertical="top"/>
      <protection hidden="1"/>
    </xf>
    <xf numFmtId="0" fontId="3" fillId="10" borderId="0" xfId="0" applyFont="1" applyFill="1" applyAlignment="1" applyProtection="1">
      <protection hidden="1"/>
    </xf>
    <xf numFmtId="0" fontId="3" fillId="0" borderId="0" xfId="0" applyNumberFormat="1" applyFont="1" applyAlignment="1" applyProtection="1">
      <protection hidden="1"/>
    </xf>
    <xf numFmtId="0" fontId="3" fillId="0" borderId="0" xfId="0" applyFont="1" applyAlignment="1" applyProtection="1">
      <protection hidden="1"/>
    </xf>
    <xf numFmtId="0" fontId="3" fillId="2" borderId="0" xfId="0" applyFont="1" applyFill="1" applyAlignment="1" applyProtection="1">
      <protection hidden="1"/>
    </xf>
    <xf numFmtId="0" fontId="2" fillId="5" borderId="0" xfId="0" applyFont="1" applyFill="1" applyAlignment="1" applyProtection="1">
      <alignment vertical="top"/>
      <protection hidden="1"/>
    </xf>
    <xf numFmtId="0" fontId="2" fillId="0" borderId="0" xfId="0" applyFont="1" applyFill="1" applyAlignment="1" applyProtection="1">
      <alignment vertical="top"/>
      <protection hidden="1"/>
    </xf>
    <xf numFmtId="0" fontId="0" fillId="5" borderId="0" xfId="0" applyFill="1" applyAlignment="1" applyProtection="1">
      <alignment horizontal="center" vertical="top"/>
      <protection hidden="1"/>
    </xf>
    <xf numFmtId="0" fontId="0" fillId="0" borderId="0" xfId="0" applyBorder="1" applyProtection="1">
      <protection hidden="1"/>
    </xf>
    <xf numFmtId="0" fontId="5" fillId="5" borderId="0" xfId="0" applyFont="1" applyFill="1" applyAlignment="1" applyProtection="1">
      <alignment horizontal="center" vertical="top"/>
      <protection hidden="1"/>
    </xf>
    <xf numFmtId="0" fontId="9" fillId="0" borderId="0" xfId="1" applyBorder="1" applyAlignment="1" applyProtection="1">
      <alignment vertical="top"/>
      <protection hidden="1"/>
    </xf>
    <xf numFmtId="0" fontId="2" fillId="5" borderId="0" xfId="0" applyFont="1" applyFill="1" applyAlignment="1" applyProtection="1">
      <alignment horizontal="center" vertical="top"/>
      <protection hidden="1"/>
    </xf>
    <xf numFmtId="0" fontId="0" fillId="0" borderId="1" xfId="0" applyBorder="1" applyProtection="1">
      <protection hidden="1"/>
    </xf>
    <xf numFmtId="0" fontId="10" fillId="0" borderId="1" xfId="0" applyFont="1" applyBorder="1" applyProtection="1">
      <protection hidden="1"/>
    </xf>
    <xf numFmtId="0" fontId="0" fillId="2" borderId="1" xfId="0" applyFill="1" applyBorder="1" applyProtection="1">
      <protection hidden="1"/>
    </xf>
    <xf numFmtId="0" fontId="0" fillId="0" borderId="1" xfId="0" applyFill="1" applyBorder="1" applyProtection="1">
      <protection hidden="1"/>
    </xf>
    <xf numFmtId="0" fontId="12" fillId="0" borderId="1" xfId="0" applyFont="1" applyBorder="1" applyProtection="1">
      <protection hidden="1"/>
    </xf>
    <xf numFmtId="0" fontId="11" fillId="0" borderId="1" xfId="0" applyFont="1" applyBorder="1" applyProtection="1">
      <protection hidden="1"/>
    </xf>
    <xf numFmtId="0" fontId="10" fillId="3" borderId="1" xfId="0" applyFont="1" applyFill="1" applyBorder="1" applyProtection="1">
      <protection hidden="1"/>
    </xf>
    <xf numFmtId="0" fontId="10" fillId="2" borderId="1" xfId="0" applyFont="1" applyFill="1" applyBorder="1" applyProtection="1">
      <protection hidden="1"/>
    </xf>
    <xf numFmtId="0" fontId="4" fillId="0" borderId="1" xfId="0" applyFont="1" applyFill="1" applyBorder="1" applyProtection="1">
      <protection hidden="1"/>
    </xf>
    <xf numFmtId="0" fontId="11" fillId="0" borderId="1" xfId="0" applyFont="1" applyFill="1" applyBorder="1" applyProtection="1">
      <protection hidden="1"/>
    </xf>
    <xf numFmtId="0" fontId="12" fillId="0" borderId="1" xfId="0" applyFont="1" applyFill="1" applyBorder="1" applyProtection="1">
      <protection hidden="1"/>
    </xf>
    <xf numFmtId="0" fontId="10" fillId="0" borderId="1" xfId="0" applyFont="1" applyFill="1" applyBorder="1" applyProtection="1">
      <protection hidden="1"/>
    </xf>
    <xf numFmtId="0" fontId="12" fillId="2" borderId="1" xfId="0" applyFont="1" applyFill="1" applyBorder="1" applyProtection="1">
      <protection hidden="1"/>
    </xf>
    <xf numFmtId="0" fontId="0" fillId="0" borderId="1" xfId="0" applyBorder="1" applyAlignment="1" applyProtection="1">
      <alignment vertical="top"/>
      <protection hidden="1"/>
    </xf>
    <xf numFmtId="0" fontId="0" fillId="8" borderId="0" xfId="0" applyFont="1" applyFill="1" applyAlignment="1" applyProtection="1">
      <alignment vertical="top" wrapText="1"/>
      <protection hidden="1"/>
    </xf>
    <xf numFmtId="0" fontId="0" fillId="15" borderId="0" xfId="0" applyFont="1" applyFill="1" applyAlignment="1" applyProtection="1">
      <alignment vertical="top"/>
      <protection hidden="1"/>
    </xf>
    <xf numFmtId="0" fontId="0" fillId="9" borderId="0" xfId="0" applyFont="1" applyFill="1" applyAlignment="1" applyProtection="1">
      <alignment vertical="top"/>
      <protection hidden="1"/>
    </xf>
    <xf numFmtId="0" fontId="4" fillId="0" borderId="2" xfId="0" applyFont="1" applyFill="1" applyBorder="1" applyAlignment="1" applyProtection="1">
      <alignment horizontal="center" vertical="top"/>
      <protection hidden="1"/>
    </xf>
    <xf numFmtId="0" fontId="0" fillId="0" borderId="3" xfId="0" applyBorder="1" applyAlignment="1" applyProtection="1">
      <alignment horizontal="center" vertical="top"/>
      <protection hidden="1"/>
    </xf>
    <xf numFmtId="0" fontId="0" fillId="0" borderId="4" xfId="0" applyBorder="1" applyAlignment="1" applyProtection="1">
      <alignment horizontal="center" vertical="top"/>
      <protection hidden="1"/>
    </xf>
    <xf numFmtId="0" fontId="3" fillId="8" borderId="10" xfId="0" applyFont="1" applyFill="1" applyBorder="1" applyAlignment="1" applyProtection="1">
      <alignment horizontal="center" wrapText="1"/>
      <protection hidden="1"/>
    </xf>
    <xf numFmtId="0" fontId="4" fillId="8" borderId="10" xfId="0" applyFont="1" applyFill="1" applyBorder="1" applyAlignment="1" applyProtection="1">
      <alignment horizontal="center" wrapText="1"/>
      <protection hidden="1"/>
    </xf>
    <xf numFmtId="0" fontId="3" fillId="8" borderId="11" xfId="0" applyFont="1" applyFill="1" applyBorder="1" applyAlignment="1" applyProtection="1">
      <alignment horizontal="center" wrapText="1"/>
      <protection hidden="1"/>
    </xf>
    <xf numFmtId="0" fontId="3" fillId="15" borderId="10" xfId="0" applyFont="1" applyFill="1" applyBorder="1" applyAlignment="1" applyProtection="1">
      <alignment horizontal="center" wrapText="1"/>
      <protection hidden="1"/>
    </xf>
    <xf numFmtId="0" fontId="4" fillId="15" borderId="10" xfId="0" applyFont="1" applyFill="1" applyBorder="1" applyAlignment="1" applyProtection="1">
      <alignment horizontal="center" wrapText="1"/>
      <protection hidden="1"/>
    </xf>
    <xf numFmtId="0" fontId="3" fillId="15" borderId="11" xfId="0" applyFont="1" applyFill="1" applyBorder="1" applyAlignment="1" applyProtection="1">
      <alignment horizontal="center" wrapText="1"/>
      <protection hidden="1"/>
    </xf>
    <xf numFmtId="0" fontId="5" fillId="2" borderId="0" xfId="0" applyFont="1" applyFill="1" applyAlignment="1" applyProtection="1">
      <alignment vertical="top"/>
      <protection hidden="1"/>
    </xf>
    <xf numFmtId="0" fontId="5" fillId="16" borderId="0" xfId="0" applyFont="1" applyFill="1" applyAlignment="1" applyProtection="1">
      <alignment vertical="top"/>
      <protection hidden="1"/>
    </xf>
    <xf numFmtId="0" fontId="4" fillId="0" borderId="0" xfId="0" applyFont="1" applyFill="1" applyAlignment="1" applyProtection="1">
      <alignment horizontal="center"/>
      <protection hidden="1"/>
    </xf>
    <xf numFmtId="0" fontId="0" fillId="16" borderId="0" xfId="0" applyFont="1" applyFill="1" applyAlignment="1" applyProtection="1">
      <alignment vertical="top"/>
      <protection hidden="1"/>
    </xf>
    <xf numFmtId="0" fontId="0" fillId="2" borderId="0" xfId="0" applyFont="1" applyFill="1" applyAlignment="1" applyProtection="1">
      <alignment vertical="top"/>
      <protection hidden="1"/>
    </xf>
    <xf numFmtId="0" fontId="2" fillId="0" borderId="0" xfId="0" applyFont="1" applyAlignment="1" applyProtection="1">
      <alignment horizontal="center" vertical="top"/>
      <protection hidden="1"/>
    </xf>
    <xf numFmtId="0" fontId="5" fillId="17" borderId="0" xfId="0" applyFont="1" applyFill="1" applyAlignment="1" applyProtection="1">
      <alignment vertical="top"/>
      <protection hidden="1"/>
    </xf>
    <xf numFmtId="0" fontId="0" fillId="17" borderId="0" xfId="0" applyFont="1" applyFill="1" applyAlignment="1" applyProtection="1">
      <alignment vertical="top"/>
      <protection hidden="1"/>
    </xf>
    <xf numFmtId="0" fontId="0" fillId="0" borderId="0" xfId="0" applyAlignment="1" applyProtection="1">
      <alignment vertical="top" wrapText="1"/>
      <protection hidden="1"/>
    </xf>
    <xf numFmtId="0" fontId="0" fillId="0" borderId="0" xfId="0" applyAlignment="1" applyProtection="1">
      <alignment wrapText="1"/>
      <protection hidden="1"/>
    </xf>
    <xf numFmtId="0" fontId="0" fillId="5" borderId="0" xfId="0" applyFill="1" applyAlignment="1" applyProtection="1">
      <alignment vertical="top" wrapText="1"/>
      <protection hidden="1"/>
    </xf>
    <xf numFmtId="0" fontId="3" fillId="13" borderId="22" xfId="0" applyFont="1" applyFill="1" applyBorder="1" applyAlignment="1" applyProtection="1">
      <alignment horizontal="center" wrapText="1"/>
      <protection hidden="1"/>
    </xf>
    <xf numFmtId="0" fontId="8" fillId="0" borderId="0" xfId="0" applyFont="1" applyFill="1" applyBorder="1" applyAlignment="1" applyProtection="1">
      <alignment horizontal="center"/>
      <protection hidden="1"/>
    </xf>
    <xf numFmtId="0" fontId="3" fillId="13" borderId="23" xfId="0" applyFont="1" applyFill="1" applyBorder="1" applyAlignment="1" applyProtection="1">
      <alignment horizontal="center" wrapText="1"/>
      <protection hidden="1"/>
    </xf>
    <xf numFmtId="0" fontId="0" fillId="0" borderId="24" xfId="0" applyFill="1" applyBorder="1" applyAlignment="1" applyProtection="1">
      <alignment horizontal="center" vertical="top"/>
      <protection hidden="1"/>
    </xf>
    <xf numFmtId="0" fontId="3" fillId="0" borderId="0" xfId="0" applyFont="1" applyFill="1" applyProtection="1">
      <protection hidden="1"/>
    </xf>
    <xf numFmtId="0" fontId="4" fillId="0" borderId="0" xfId="0" applyFont="1" applyFill="1" applyProtection="1">
      <protection hidden="1"/>
    </xf>
    <xf numFmtId="0" fontId="1" fillId="0" borderId="0" xfId="0" applyFont="1" applyFill="1" applyProtection="1">
      <protection hidden="1"/>
    </xf>
    <xf numFmtId="3" fontId="4" fillId="0" borderId="0" xfId="0" applyNumberFormat="1" applyFont="1" applyFill="1" applyAlignment="1" applyProtection="1">
      <alignment wrapText="1"/>
      <protection hidden="1"/>
    </xf>
    <xf numFmtId="3" fontId="1" fillId="0" borderId="0" xfId="0" applyNumberFormat="1" applyFont="1" applyFill="1" applyProtection="1">
      <protection hidden="1"/>
    </xf>
    <xf numFmtId="0" fontId="4" fillId="0" borderId="25" xfId="0" applyFont="1" applyFill="1" applyBorder="1" applyAlignment="1" applyProtection="1">
      <alignment horizontal="center" vertical="top"/>
      <protection hidden="1"/>
    </xf>
    <xf numFmtId="0" fontId="0" fillId="0" borderId="17" xfId="0" applyBorder="1" applyAlignment="1" applyProtection="1">
      <alignment horizontal="center" vertical="top"/>
      <protection hidden="1"/>
    </xf>
    <xf numFmtId="0" fontId="0" fillId="0" borderId="24" xfId="0" applyBorder="1" applyAlignment="1" applyProtection="1">
      <alignment horizontal="center" vertical="top"/>
      <protection hidden="1"/>
    </xf>
    <xf numFmtId="0" fontId="4" fillId="0" borderId="26" xfId="0" applyFont="1" applyFill="1" applyBorder="1" applyAlignment="1" applyProtection="1">
      <alignment horizontal="center" vertical="top"/>
      <protection hidden="1"/>
    </xf>
    <xf numFmtId="0" fontId="0" fillId="0" borderId="27" xfId="0" applyBorder="1" applyAlignment="1" applyProtection="1">
      <alignment horizontal="center" vertical="top"/>
      <protection hidden="1"/>
    </xf>
    <xf numFmtId="0" fontId="0" fillId="0" borderId="28" xfId="0" applyBorder="1" applyAlignment="1" applyProtection="1">
      <alignment horizontal="center" vertical="top"/>
      <protection hidden="1"/>
    </xf>
    <xf numFmtId="0" fontId="3" fillId="18" borderId="0" xfId="0" applyFont="1" applyFill="1" applyAlignment="1" applyProtection="1">
      <alignment horizontal="center" wrapText="1"/>
      <protection hidden="1"/>
    </xf>
    <xf numFmtId="0" fontId="0" fillId="16" borderId="1" xfId="0" applyFill="1" applyBorder="1" applyAlignment="1" applyProtection="1">
      <alignment vertical="top"/>
      <protection hidden="1"/>
    </xf>
    <xf numFmtId="0" fontId="4" fillId="0" borderId="0" xfId="0" applyFont="1" applyFill="1" applyAlignment="1" applyProtection="1">
      <alignment horizontal="center" vertical="top"/>
      <protection hidden="1"/>
    </xf>
    <xf numFmtId="0" fontId="0" fillId="15" borderId="0" xfId="0" applyFont="1" applyFill="1" applyAlignment="1" applyProtection="1">
      <alignment vertical="top" wrapText="1"/>
      <protection hidden="1"/>
    </xf>
    <xf numFmtId="0" fontId="0" fillId="9" borderId="0" xfId="0" applyFont="1" applyFill="1" applyAlignment="1" applyProtection="1">
      <alignment vertical="top" wrapText="1"/>
      <protection hidden="1"/>
    </xf>
    <xf numFmtId="0" fontId="0" fillId="2" borderId="0" xfId="0" applyFont="1" applyFill="1" applyAlignment="1" applyProtection="1">
      <alignment vertical="top" wrapText="1"/>
      <protection hidden="1"/>
    </xf>
    <xf numFmtId="0" fontId="0" fillId="16" borderId="0" xfId="0" applyFont="1" applyFill="1" applyAlignment="1" applyProtection="1">
      <alignment vertical="top" wrapText="1"/>
      <protection hidden="1"/>
    </xf>
    <xf numFmtId="0" fontId="0" fillId="17" borderId="0" xfId="0" applyFont="1" applyFill="1" applyAlignment="1" applyProtection="1">
      <alignment vertical="top" wrapText="1"/>
      <protection hidden="1"/>
    </xf>
    <xf numFmtId="0" fontId="5" fillId="17" borderId="0" xfId="0" applyFont="1" applyFill="1" applyAlignment="1" applyProtection="1">
      <alignment vertical="top" wrapText="1"/>
      <protection hidden="1"/>
    </xf>
    <xf numFmtId="0" fontId="5" fillId="2" borderId="0" xfId="0" applyFont="1" applyFill="1" applyAlignment="1" applyProtection="1">
      <alignment vertical="top" wrapText="1"/>
      <protection hidden="1"/>
    </xf>
    <xf numFmtId="0" fontId="5" fillId="16" borderId="0" xfId="0" applyFont="1" applyFill="1" applyAlignment="1" applyProtection="1">
      <alignment vertical="top" wrapText="1"/>
      <protection hidden="1"/>
    </xf>
    <xf numFmtId="0" fontId="0" fillId="0" borderId="0" xfId="0" applyFont="1" applyAlignment="1" applyProtection="1">
      <alignment vertical="top" wrapText="1"/>
      <protection hidden="1"/>
    </xf>
    <xf numFmtId="0" fontId="0" fillId="0" borderId="0" xfId="0" applyFont="1" applyFill="1" applyAlignment="1" applyProtection="1">
      <alignment vertical="top" wrapText="1"/>
      <protection hidden="1"/>
    </xf>
    <xf numFmtId="0" fontId="0" fillId="0" borderId="0" xfId="0" applyFont="1" applyFill="1" applyAlignment="1" applyProtection="1">
      <alignment vertical="top"/>
      <protection hidden="1"/>
    </xf>
    <xf numFmtId="0" fontId="0" fillId="2" borderId="1" xfId="0" applyFill="1" applyBorder="1" applyAlignment="1" applyProtection="1">
      <alignment vertical="top"/>
      <protection hidden="1"/>
    </xf>
    <xf numFmtId="0" fontId="0" fillId="0" borderId="1" xfId="0" applyFill="1" applyBorder="1" applyAlignment="1" applyProtection="1">
      <alignment vertical="top"/>
      <protection hidden="1"/>
    </xf>
    <xf numFmtId="0" fontId="5" fillId="5" borderId="0" xfId="0" applyFont="1" applyFill="1" applyAlignment="1" applyProtection="1">
      <alignment vertical="top"/>
      <protection hidden="1"/>
    </xf>
    <xf numFmtId="0" fontId="0" fillId="0" borderId="0" xfId="0" applyFont="1" applyAlignment="1" applyProtection="1">
      <alignment vertical="center"/>
      <protection hidden="1"/>
    </xf>
    <xf numFmtId="0" fontId="0" fillId="0" borderId="0" xfId="0" applyProtection="1">
      <protection hidden="1"/>
    </xf>
    <xf numFmtId="0" fontId="0" fillId="0" borderId="0" xfId="0" applyAlignment="1" applyProtection="1">
      <alignment vertical="center"/>
      <protection hidden="1"/>
    </xf>
    <xf numFmtId="0" fontId="0" fillId="2" borderId="0" xfId="0" applyFont="1" applyFill="1" applyAlignment="1" applyProtection="1">
      <alignment vertical="center"/>
      <protection hidden="1"/>
    </xf>
    <xf numFmtId="0" fontId="0" fillId="2" borderId="0" xfId="0" applyFill="1" applyAlignment="1" applyProtection="1">
      <alignment vertical="top"/>
      <protection hidden="1"/>
    </xf>
    <xf numFmtId="0" fontId="0" fillId="0" borderId="0" xfId="0" applyFill="1" applyAlignment="1" applyProtection="1">
      <alignment vertical="top"/>
      <protection hidden="1"/>
    </xf>
    <xf numFmtId="0" fontId="2" fillId="2" borderId="0" xfId="0" applyFont="1" applyFill="1" applyAlignment="1" applyProtection="1">
      <alignment vertical="top"/>
      <protection hidden="1"/>
    </xf>
    <xf numFmtId="0" fontId="3" fillId="0" borderId="0" xfId="0" applyFont="1" applyAlignment="1" applyProtection="1">
      <alignment vertical="top"/>
      <protection hidden="1"/>
    </xf>
    <xf numFmtId="0" fontId="4" fillId="0" borderId="0" xfId="0" applyFont="1" applyAlignment="1" applyProtection="1">
      <alignment horizontal="center" vertical="top"/>
      <protection hidden="1"/>
    </xf>
    <xf numFmtId="0" fontId="3" fillId="15" borderId="21" xfId="0" applyFont="1" applyFill="1" applyBorder="1" applyAlignment="1" applyProtection="1">
      <protection hidden="1"/>
    </xf>
    <xf numFmtId="0" fontId="3" fillId="8" borderId="21" xfId="0" applyFont="1" applyFill="1" applyBorder="1" applyAlignment="1" applyProtection="1">
      <protection hidden="1"/>
    </xf>
    <xf numFmtId="0" fontId="8" fillId="0" borderId="0" xfId="0" applyFont="1" applyFill="1" applyBorder="1" applyAlignment="1" applyProtection="1">
      <alignment horizontal="center" wrapText="1"/>
      <protection hidden="1"/>
    </xf>
    <xf numFmtId="0" fontId="3" fillId="13" borderId="12" xfId="0" applyFont="1" applyFill="1" applyBorder="1" applyAlignment="1" applyProtection="1">
      <protection hidden="1"/>
    </xf>
    <xf numFmtId="0" fontId="3" fillId="13" borderId="13" xfId="0" applyFont="1" applyFill="1" applyBorder="1" applyAlignment="1" applyProtection="1">
      <alignment horizontal="center"/>
      <protection hidden="1"/>
    </xf>
    <xf numFmtId="0" fontId="3" fillId="13" borderId="10" xfId="0" applyFont="1" applyFill="1" applyBorder="1" applyAlignment="1" applyProtection="1">
      <alignment horizontal="center"/>
      <protection hidden="1"/>
    </xf>
    <xf numFmtId="0" fontId="3" fillId="13" borderId="22" xfId="0" applyFont="1" applyFill="1" applyBorder="1" applyAlignment="1" applyProtection="1">
      <alignment horizontal="center"/>
      <protection hidden="1"/>
    </xf>
    <xf numFmtId="0" fontId="3" fillId="13" borderId="23" xfId="0" applyFont="1" applyFill="1" applyBorder="1" applyAlignment="1" applyProtection="1">
      <alignment horizontal="center"/>
      <protection hidden="1"/>
    </xf>
    <xf numFmtId="0" fontId="3" fillId="3" borderId="0" xfId="0" applyFont="1" applyFill="1" applyAlignment="1" applyProtection="1">
      <protection hidden="1"/>
    </xf>
    <xf numFmtId="0" fontId="3" fillId="3" borderId="0" xfId="0" applyNumberFormat="1" applyFont="1" applyFill="1" applyAlignment="1" applyProtection="1">
      <protection hidden="1"/>
    </xf>
    <xf numFmtId="0" fontId="1" fillId="4" borderId="0" xfId="0" applyFont="1" applyFill="1" applyAlignment="1" applyProtection="1">
      <protection hidden="1"/>
    </xf>
    <xf numFmtId="0" fontId="0" fillId="5" borderId="25" xfId="0" applyFill="1" applyBorder="1" applyAlignment="1" applyProtection="1">
      <alignment vertical="top"/>
      <protection hidden="1"/>
    </xf>
    <xf numFmtId="0" fontId="3" fillId="5" borderId="17" xfId="0" applyFont="1" applyFill="1" applyBorder="1" applyAlignment="1" applyProtection="1">
      <alignment horizontal="center" vertical="top"/>
      <protection hidden="1"/>
    </xf>
    <xf numFmtId="0" fontId="0" fillId="0" borderId="17" xfId="0" applyFill="1" applyBorder="1" applyAlignment="1" applyProtection="1">
      <alignment horizontal="center" vertical="top"/>
      <protection hidden="1"/>
    </xf>
    <xf numFmtId="0" fontId="5" fillId="5" borderId="5" xfId="0" applyFont="1" applyFill="1" applyBorder="1" applyAlignment="1" applyProtection="1">
      <alignment vertical="top"/>
      <protection hidden="1"/>
    </xf>
    <xf numFmtId="0" fontId="3" fillId="15" borderId="0" xfId="0" applyFont="1" applyFill="1" applyAlignment="1" applyProtection="1">
      <alignment horizontal="center" vertical="top"/>
      <protection hidden="1"/>
    </xf>
    <xf numFmtId="0" fontId="3" fillId="8" borderId="0" xfId="0" applyFont="1" applyFill="1" applyAlignment="1" applyProtection="1">
      <alignment horizontal="center" vertical="top"/>
      <protection hidden="1"/>
    </xf>
    <xf numFmtId="0" fontId="1" fillId="19" borderId="21" xfId="0" applyFont="1" applyFill="1" applyBorder="1" applyAlignment="1" applyProtection="1">
      <protection hidden="1"/>
    </xf>
    <xf numFmtId="0" fontId="1" fillId="19" borderId="10" xfId="0" applyFont="1" applyFill="1" applyBorder="1" applyAlignment="1" applyProtection="1">
      <alignment horizontal="center" wrapText="1"/>
      <protection hidden="1"/>
    </xf>
    <xf numFmtId="0" fontId="1" fillId="19" borderId="11" xfId="0" applyFont="1" applyFill="1" applyBorder="1" applyAlignment="1" applyProtection="1">
      <alignment horizontal="center" wrapText="1"/>
      <protection hidden="1"/>
    </xf>
    <xf numFmtId="0" fontId="4" fillId="0" borderId="0" xfId="0" applyFont="1" applyAlignment="1" applyProtection="1">
      <alignment horizontal="center" vertical="top"/>
      <protection locked="0"/>
    </xf>
    <xf numFmtId="0" fontId="4" fillId="0" borderId="25" xfId="0" applyFont="1" applyFill="1" applyBorder="1" applyAlignment="1" applyProtection="1">
      <alignment horizontal="center" vertical="top"/>
      <protection locked="0"/>
    </xf>
    <xf numFmtId="0" fontId="5" fillId="0" borderId="17" xfId="0" applyFont="1" applyFill="1" applyBorder="1" applyAlignment="1" applyProtection="1">
      <alignment horizontal="center" vertical="top"/>
      <protection locked="0"/>
    </xf>
    <xf numFmtId="0" fontId="0" fillId="0" borderId="24" xfId="0" applyFont="1" applyBorder="1" applyAlignment="1" applyProtection="1">
      <alignment horizontal="center" vertical="top"/>
      <protection locked="0"/>
    </xf>
    <xf numFmtId="0" fontId="4" fillId="0" borderId="5" xfId="0" applyFont="1" applyFill="1" applyBorder="1" applyAlignment="1" applyProtection="1">
      <alignment horizontal="center" vertical="top"/>
      <protection locked="0"/>
    </xf>
    <xf numFmtId="0" fontId="5" fillId="0" borderId="1" xfId="0" applyFont="1" applyFill="1" applyBorder="1" applyAlignment="1" applyProtection="1">
      <alignment horizontal="center" vertical="top"/>
      <protection locked="0"/>
    </xf>
    <xf numFmtId="0" fontId="0" fillId="0" borderId="6" xfId="0" applyFont="1" applyBorder="1" applyAlignment="1" applyProtection="1">
      <alignment horizontal="center" vertical="top"/>
      <protection locked="0"/>
    </xf>
    <xf numFmtId="0" fontId="4" fillId="0" borderId="7" xfId="0" applyFont="1" applyFill="1" applyBorder="1" applyAlignment="1" applyProtection="1">
      <alignment horizontal="center" vertical="top"/>
      <protection locked="0"/>
    </xf>
    <xf numFmtId="0" fontId="5" fillId="0" borderId="8" xfId="0" applyFont="1" applyFill="1" applyBorder="1" applyAlignment="1" applyProtection="1">
      <alignment horizontal="center" vertical="top"/>
      <protection locked="0"/>
    </xf>
    <xf numFmtId="0" fontId="0" fillId="0" borderId="9" xfId="0" applyFont="1" applyBorder="1" applyAlignment="1" applyProtection="1">
      <alignment horizontal="center" vertical="top"/>
      <protection locked="0"/>
    </xf>
    <xf numFmtId="0" fontId="0" fillId="0" borderId="5" xfId="0" applyBorder="1" applyAlignment="1" applyProtection="1">
      <alignment horizontal="center" vertical="top"/>
      <protection hidden="1"/>
    </xf>
    <xf numFmtId="0" fontId="0" fillId="0" borderId="6" xfId="0" applyBorder="1" applyAlignment="1" applyProtection="1">
      <alignment vertical="top" wrapText="1"/>
      <protection hidden="1"/>
    </xf>
    <xf numFmtId="0" fontId="0" fillId="0" borderId="9" xfId="0" applyBorder="1" applyAlignment="1" applyProtection="1">
      <alignment vertical="top" wrapText="1"/>
      <protection hidden="1"/>
    </xf>
    <xf numFmtId="0" fontId="0" fillId="0" borderId="29" xfId="0" applyBorder="1" applyAlignment="1" applyProtection="1">
      <alignment horizontal="center" vertical="top"/>
      <protection hidden="1"/>
    </xf>
    <xf numFmtId="0" fontId="0" fillId="0" borderId="30" xfId="0" applyBorder="1" applyAlignment="1" applyProtection="1">
      <alignment vertical="top" wrapText="1"/>
      <protection hidden="1"/>
    </xf>
    <xf numFmtId="0" fontId="0" fillId="0" borderId="2" xfId="0" applyBorder="1" applyAlignment="1" applyProtection="1">
      <alignment horizontal="center" vertical="top"/>
      <protection hidden="1"/>
    </xf>
    <xf numFmtId="0" fontId="0" fillId="0" borderId="4" xfId="0" applyBorder="1" applyAlignment="1" applyProtection="1">
      <alignment vertical="top" wrapText="1"/>
      <protection hidden="1"/>
    </xf>
    <xf numFmtId="0" fontId="3" fillId="0" borderId="29" xfId="0" applyFont="1" applyBorder="1" applyAlignment="1" applyProtection="1">
      <alignment horizontal="center" vertical="top"/>
      <protection hidden="1"/>
    </xf>
    <xf numFmtId="0" fontId="3" fillId="0" borderId="30" xfId="0" applyFont="1" applyBorder="1" applyAlignment="1" applyProtection="1">
      <alignment vertical="top" wrapText="1"/>
      <protection hidden="1"/>
    </xf>
    <xf numFmtId="0" fontId="1" fillId="19" borderId="0" xfId="0" applyFont="1" applyFill="1" applyAlignment="1" applyProtection="1">
      <alignment vertical="top" wrapText="1"/>
      <protection hidden="1"/>
    </xf>
    <xf numFmtId="0" fontId="1" fillId="19" borderId="0" xfId="0" applyFont="1" applyFill="1" applyAlignment="1" applyProtection="1">
      <alignment vertical="top"/>
      <protection hidden="1"/>
    </xf>
    <xf numFmtId="0" fontId="1" fillId="19" borderId="0" xfId="0" applyFont="1" applyFill="1" applyAlignment="1" applyProtection="1">
      <alignment horizontal="center" vertical="top"/>
      <protection hidden="1"/>
    </xf>
    <xf numFmtId="0" fontId="0" fillId="17" borderId="0" xfId="0" applyFill="1" applyAlignment="1" applyProtection="1">
      <alignment vertical="top"/>
      <protection hidden="1"/>
    </xf>
    <xf numFmtId="0" fontId="0" fillId="17" borderId="0" xfId="0" applyFill="1" applyAlignment="1" applyProtection="1">
      <alignment horizontal="center" vertical="top"/>
      <protection hidden="1"/>
    </xf>
    <xf numFmtId="0" fontId="0" fillId="16" borderId="0" xfId="0" applyFill="1" applyAlignment="1" applyProtection="1">
      <alignment vertical="top"/>
      <protection hidden="1"/>
    </xf>
    <xf numFmtId="0" fontId="0" fillId="16" borderId="0" xfId="0" applyFill="1" applyAlignment="1" applyProtection="1">
      <alignment horizontal="center" vertical="top"/>
      <protection hidden="1"/>
    </xf>
    <xf numFmtId="0" fontId="0" fillId="2" borderId="0" xfId="0" applyFill="1" applyAlignment="1" applyProtection="1">
      <alignment horizontal="center" vertical="top"/>
      <protection hidden="1"/>
    </xf>
    <xf numFmtId="0" fontId="0" fillId="8" borderId="0" xfId="0" applyFill="1" applyAlignment="1" applyProtection="1">
      <alignment horizontal="center" vertical="top"/>
      <protection hidden="1"/>
    </xf>
    <xf numFmtId="0" fontId="0" fillId="9" borderId="0" xfId="0" applyFill="1" applyAlignment="1" applyProtection="1">
      <alignment vertical="top"/>
      <protection hidden="1"/>
    </xf>
    <xf numFmtId="0" fontId="0" fillId="9" borderId="0" xfId="0" applyFill="1" applyAlignment="1" applyProtection="1">
      <alignment horizontal="center" vertical="top"/>
      <protection hidden="1"/>
    </xf>
    <xf numFmtId="0" fontId="0" fillId="15" borderId="0" xfId="0" applyFill="1" applyAlignment="1" applyProtection="1">
      <alignment vertical="top"/>
      <protection hidden="1"/>
    </xf>
    <xf numFmtId="0" fontId="0" fillId="15" borderId="0" xfId="0" applyFill="1" applyAlignment="1" applyProtection="1">
      <alignment horizontal="center" vertical="top"/>
      <protection hidden="1"/>
    </xf>
    <xf numFmtId="0" fontId="5" fillId="0" borderId="0" xfId="0" applyFont="1" applyAlignment="1" applyProtection="1">
      <alignment horizontal="center" vertical="top"/>
      <protection locked="0"/>
    </xf>
    <xf numFmtId="0" fontId="5" fillId="0" borderId="0" xfId="0" applyFont="1" applyAlignment="1" applyProtection="1">
      <alignment horizontal="center" vertical="top"/>
      <protection hidden="1"/>
    </xf>
    <xf numFmtId="0" fontId="0" fillId="0" borderId="0" xfId="0" quotePrefix="1" applyAlignment="1" applyProtection="1">
      <alignment horizontal="center" vertical="top"/>
      <protection locked="0"/>
    </xf>
    <xf numFmtId="0" fontId="3" fillId="13" borderId="13" xfId="0" applyFont="1" applyFill="1" applyBorder="1" applyAlignment="1" applyProtection="1">
      <alignment horizontal="center" wrapText="1"/>
      <protection hidden="1"/>
    </xf>
    <xf numFmtId="0" fontId="0" fillId="0" borderId="30" xfId="0" applyFont="1" applyBorder="1" applyAlignment="1" applyProtection="1">
      <alignment vertical="top" wrapText="1"/>
      <protection hidden="1"/>
    </xf>
    <xf numFmtId="0" fontId="3" fillId="0" borderId="5" xfId="0" applyFont="1" applyBorder="1" applyAlignment="1" applyProtection="1">
      <alignment vertical="top" wrapText="1"/>
      <protection hidden="1"/>
    </xf>
    <xf numFmtId="0" fontId="3" fillId="0" borderId="1" xfId="0" applyFont="1" applyBorder="1" applyAlignment="1" applyProtection="1">
      <alignment vertical="top" wrapText="1"/>
      <protection hidden="1"/>
    </xf>
    <xf numFmtId="0" fontId="3" fillId="0" borderId="6" xfId="0" applyFont="1" applyBorder="1" applyAlignment="1" applyProtection="1">
      <alignment vertical="top" wrapText="1"/>
      <protection hidden="1"/>
    </xf>
    <xf numFmtId="0" fontId="0" fillId="0" borderId="5" xfId="0" applyBorder="1" applyAlignment="1" applyProtection="1">
      <alignment vertical="top" wrapText="1"/>
      <protection hidden="1"/>
    </xf>
    <xf numFmtId="0" fontId="0" fillId="0" borderId="1" xfId="0" applyBorder="1" applyAlignment="1" applyProtection="1">
      <alignment vertical="top" wrapText="1"/>
      <protection hidden="1"/>
    </xf>
    <xf numFmtId="0" fontId="0" fillId="0" borderId="29" xfId="0" applyBorder="1" applyAlignment="1" applyProtection="1">
      <alignment vertical="top" wrapText="1"/>
      <protection hidden="1"/>
    </xf>
    <xf numFmtId="0" fontId="0" fillId="0" borderId="33" xfId="0" applyBorder="1" applyAlignment="1" applyProtection="1">
      <alignment vertical="top" wrapText="1"/>
      <protection hidden="1"/>
    </xf>
    <xf numFmtId="0" fontId="0" fillId="0" borderId="7" xfId="0" applyBorder="1" applyAlignment="1" applyProtection="1">
      <alignment vertical="top" wrapText="1"/>
      <protection hidden="1"/>
    </xf>
    <xf numFmtId="0" fontId="0" fillId="0" borderId="8" xfId="0" applyBorder="1" applyAlignment="1" applyProtection="1">
      <alignment vertical="top" wrapText="1"/>
      <protection hidden="1"/>
    </xf>
    <xf numFmtId="0" fontId="1" fillId="19" borderId="0" xfId="0" applyFont="1" applyFill="1" applyAlignment="1" applyProtection="1">
      <alignment horizontal="center" wrapText="1"/>
      <protection hidden="1"/>
    </xf>
    <xf numFmtId="0" fontId="0" fillId="5" borderId="25" xfId="0" applyFill="1" applyBorder="1" applyAlignment="1" applyProtection="1">
      <alignment vertical="top" wrapText="1"/>
      <protection hidden="1"/>
    </xf>
    <xf numFmtId="0" fontId="0" fillId="5" borderId="24" xfId="0" applyFill="1" applyBorder="1" applyAlignment="1" applyProtection="1">
      <alignment vertical="top" wrapText="1"/>
      <protection hidden="1"/>
    </xf>
    <xf numFmtId="0" fontId="0" fillId="5" borderId="5" xfId="0" applyFill="1" applyBorder="1" applyAlignment="1" applyProtection="1">
      <alignment vertical="top" wrapText="1"/>
      <protection hidden="1"/>
    </xf>
    <xf numFmtId="0" fontId="0" fillId="5" borderId="6" xfId="0" applyFill="1" applyBorder="1" applyAlignment="1" applyProtection="1">
      <alignment vertical="top" wrapText="1"/>
      <protection hidden="1"/>
    </xf>
    <xf numFmtId="0" fontId="0" fillId="5" borderId="7" xfId="0" applyFill="1" applyBorder="1" applyAlignment="1" applyProtection="1">
      <alignment vertical="top" wrapText="1"/>
      <protection hidden="1"/>
    </xf>
    <xf numFmtId="0" fontId="0" fillId="5" borderId="9" xfId="0" applyFill="1" applyBorder="1" applyAlignment="1" applyProtection="1">
      <alignment vertical="top" wrapText="1"/>
      <protection hidden="1"/>
    </xf>
    <xf numFmtId="0" fontId="3" fillId="3" borderId="29" xfId="0" applyFont="1" applyFill="1" applyBorder="1" applyAlignment="1" applyProtection="1">
      <alignment horizontal="center" wrapText="1"/>
      <protection hidden="1"/>
    </xf>
    <xf numFmtId="0" fontId="3" fillId="3" borderId="30" xfId="0" applyFont="1" applyFill="1" applyBorder="1" applyAlignment="1" applyProtection="1">
      <alignment horizontal="center" wrapText="1"/>
      <protection hidden="1"/>
    </xf>
    <xf numFmtId="0" fontId="13" fillId="20" borderId="1" xfId="0" applyFont="1" applyFill="1" applyBorder="1" applyProtection="1">
      <protection hidden="1"/>
    </xf>
    <xf numFmtId="0" fontId="14" fillId="5" borderId="1" xfId="0" applyFont="1" applyFill="1" applyBorder="1" applyProtection="1">
      <protection hidden="1"/>
    </xf>
    <xf numFmtId="0" fontId="0" fillId="0" borderId="1" xfId="0" applyBorder="1" applyAlignment="1" applyProtection="1">
      <alignment wrapText="1"/>
      <protection hidden="1"/>
    </xf>
    <xf numFmtId="0" fontId="15" fillId="5" borderId="1" xfId="0" applyFont="1" applyFill="1" applyBorder="1" applyProtection="1">
      <protection hidden="1"/>
    </xf>
    <xf numFmtId="0" fontId="1" fillId="20" borderId="1" xfId="0" applyFont="1" applyFill="1" applyBorder="1" applyProtection="1">
      <protection hidden="1"/>
    </xf>
    <xf numFmtId="0" fontId="0" fillId="0" borderId="1" xfId="0" applyBorder="1" applyAlignment="1" applyProtection="1">
      <alignment horizontal="left"/>
      <protection hidden="1"/>
    </xf>
    <xf numFmtId="0" fontId="1" fillId="20" borderId="1" xfId="0" applyFont="1" applyFill="1" applyBorder="1" applyAlignment="1" applyProtection="1">
      <alignment wrapText="1"/>
      <protection hidden="1"/>
    </xf>
    <xf numFmtId="0" fontId="0" fillId="0" borderId="0" xfId="0" applyAlignment="1" applyProtection="1">
      <alignment horizontal="left"/>
      <protection hidden="1"/>
    </xf>
    <xf numFmtId="0" fontId="1" fillId="20" borderId="3" xfId="0" applyFont="1" applyFill="1" applyBorder="1" applyAlignment="1" applyProtection="1">
      <alignment wrapText="1"/>
      <protection hidden="1"/>
    </xf>
    <xf numFmtId="0" fontId="1" fillId="20" borderId="3" xfId="0" applyFont="1" applyFill="1" applyBorder="1" applyProtection="1">
      <protection hidden="1"/>
    </xf>
    <xf numFmtId="0" fontId="0" fillId="0" borderId="1" xfId="0" quotePrefix="1" applyBorder="1" applyProtection="1">
      <protection hidden="1"/>
    </xf>
    <xf numFmtId="0" fontId="0" fillId="21" borderId="1" xfId="0" applyFill="1" applyBorder="1" applyProtection="1">
      <protection hidden="1"/>
    </xf>
    <xf numFmtId="0" fontId="5" fillId="0" borderId="1" xfId="0" applyFont="1" applyBorder="1" applyAlignment="1" applyProtection="1">
      <alignment wrapText="1"/>
      <protection hidden="1"/>
    </xf>
    <xf numFmtId="0" fontId="15" fillId="10" borderId="0" xfId="0" applyFont="1" applyFill="1" applyProtection="1">
      <protection hidden="1"/>
    </xf>
    <xf numFmtId="0" fontId="0" fillId="12" borderId="1" xfId="0" applyFill="1" applyBorder="1" applyAlignment="1" applyProtection="1">
      <alignment wrapText="1"/>
      <protection hidden="1"/>
    </xf>
    <xf numFmtId="0" fontId="0" fillId="12" borderId="1" xfId="0" applyFill="1" applyBorder="1" applyProtection="1">
      <protection hidden="1"/>
    </xf>
    <xf numFmtId="0" fontId="0" fillId="0" borderId="25" xfId="0" applyFont="1" applyFill="1" applyBorder="1" applyAlignment="1" applyProtection="1">
      <alignment horizontal="center" vertical="top"/>
      <protection hidden="1"/>
    </xf>
    <xf numFmtId="0" fontId="0" fillId="0" borderId="2" xfId="0" applyFont="1" applyFill="1" applyBorder="1" applyAlignment="1" applyProtection="1">
      <alignment horizontal="center" vertical="top"/>
      <protection hidden="1"/>
    </xf>
    <xf numFmtId="0" fontId="0" fillId="0" borderId="4" xfId="0" applyFont="1" applyFill="1" applyBorder="1" applyAlignment="1" applyProtection="1">
      <alignment vertical="top" wrapText="1"/>
      <protection hidden="1"/>
    </xf>
    <xf numFmtId="0" fontId="0" fillId="0" borderId="5" xfId="0" applyFont="1" applyFill="1" applyBorder="1" applyAlignment="1" applyProtection="1">
      <alignment horizontal="center" vertical="top"/>
      <protection hidden="1"/>
    </xf>
    <xf numFmtId="0" fontId="0" fillId="0" borderId="6" xfId="0" applyFont="1" applyFill="1" applyBorder="1" applyAlignment="1" applyProtection="1">
      <alignment vertical="top"/>
      <protection hidden="1"/>
    </xf>
    <xf numFmtId="0" fontId="0" fillId="0" borderId="6" xfId="0" applyFont="1" applyFill="1" applyBorder="1" applyAlignment="1" applyProtection="1">
      <alignment vertical="top" wrapText="1"/>
      <protection hidden="1"/>
    </xf>
    <xf numFmtId="0" fontId="0" fillId="0" borderId="6" xfId="0" applyFill="1" applyBorder="1" applyAlignment="1" applyProtection="1">
      <alignment vertical="top" wrapText="1"/>
      <protection hidden="1"/>
    </xf>
    <xf numFmtId="0" fontId="0" fillId="0" borderId="30" xfId="0" applyFill="1" applyBorder="1" applyAlignment="1" applyProtection="1">
      <alignment vertical="top" wrapText="1"/>
      <protection hidden="1"/>
    </xf>
    <xf numFmtId="0" fontId="0" fillId="8" borderId="1" xfId="0" applyFill="1" applyBorder="1" applyAlignment="1" applyProtection="1">
      <alignment vertical="top"/>
      <protection hidden="1"/>
    </xf>
    <xf numFmtId="0" fontId="0" fillId="8" borderId="17" xfId="0" applyFill="1" applyBorder="1" applyAlignment="1" applyProtection="1">
      <alignment vertical="top"/>
      <protection hidden="1"/>
    </xf>
    <xf numFmtId="0" fontId="5" fillId="0" borderId="1" xfId="0" applyFont="1" applyFill="1" applyBorder="1" applyAlignment="1" applyProtection="1">
      <alignment horizontal="center" vertical="top"/>
      <protection hidden="1"/>
    </xf>
    <xf numFmtId="0" fontId="5" fillId="0" borderId="8" xfId="0" applyFont="1" applyFill="1" applyBorder="1" applyAlignment="1" applyProtection="1">
      <alignment horizontal="center" vertical="top"/>
      <protection hidden="1"/>
    </xf>
    <xf numFmtId="0" fontId="0" fillId="5" borderId="24" xfId="0" applyFill="1" applyBorder="1" applyAlignment="1" applyProtection="1">
      <alignment horizontal="center" vertical="top"/>
      <protection hidden="1"/>
    </xf>
    <xf numFmtId="0" fontId="0" fillId="5" borderId="6" xfId="0" applyFill="1" applyBorder="1" applyAlignment="1" applyProtection="1">
      <alignment horizontal="center" vertical="top"/>
      <protection hidden="1"/>
    </xf>
    <xf numFmtId="0" fontId="0" fillId="5" borderId="9" xfId="0" applyFill="1" applyBorder="1" applyAlignment="1" applyProtection="1">
      <alignment horizontal="center" vertical="top"/>
      <protection hidden="1"/>
    </xf>
    <xf numFmtId="0" fontId="0" fillId="5" borderId="17" xfId="0" applyFill="1" applyBorder="1" applyAlignment="1" applyProtection="1">
      <alignment vertical="top"/>
      <protection hidden="1"/>
    </xf>
    <xf numFmtId="0" fontId="0" fillId="5" borderId="1" xfId="0" applyFill="1" applyBorder="1" applyAlignment="1" applyProtection="1">
      <alignment vertical="top"/>
      <protection hidden="1"/>
    </xf>
    <xf numFmtId="0" fontId="4" fillId="0" borderId="5" xfId="0" applyFont="1" applyFill="1" applyBorder="1" applyAlignment="1" applyProtection="1">
      <alignment horizontal="center" vertical="top"/>
      <protection hidden="1"/>
    </xf>
    <xf numFmtId="0" fontId="4" fillId="0" borderId="7" xfId="0" applyFont="1" applyFill="1" applyBorder="1" applyAlignment="1" applyProtection="1">
      <alignment horizontal="center" vertical="top"/>
      <protection hidden="1"/>
    </xf>
    <xf numFmtId="0" fontId="2" fillId="16" borderId="0" xfId="0" applyFont="1" applyFill="1" applyAlignment="1" applyProtection="1">
      <alignment vertical="top" wrapText="1"/>
      <protection hidden="1"/>
    </xf>
    <xf numFmtId="0" fontId="2" fillId="17" borderId="0" xfId="0" applyFont="1" applyFill="1" applyAlignment="1" applyProtection="1">
      <alignment vertical="top" wrapText="1"/>
      <protection hidden="1"/>
    </xf>
    <xf numFmtId="0" fontId="1" fillId="22" borderId="21" xfId="0" applyFont="1" applyFill="1" applyBorder="1" applyAlignment="1" applyProtection="1">
      <protection hidden="1"/>
    </xf>
    <xf numFmtId="0" fontId="1" fillId="22" borderId="10" xfId="0" applyFont="1" applyFill="1" applyBorder="1" applyAlignment="1" applyProtection="1">
      <alignment horizontal="center" wrapText="1"/>
      <protection hidden="1"/>
    </xf>
    <xf numFmtId="0" fontId="1" fillId="22" borderId="11" xfId="0" applyFont="1" applyFill="1" applyBorder="1" applyAlignment="1" applyProtection="1">
      <alignment horizontal="center" wrapText="1"/>
      <protection hidden="1"/>
    </xf>
    <xf numFmtId="0" fontId="1" fillId="22" borderId="0" xfId="0" applyFont="1" applyFill="1" applyAlignment="1" applyProtection="1">
      <alignment vertical="top" wrapText="1"/>
      <protection hidden="1"/>
    </xf>
    <xf numFmtId="0" fontId="4" fillId="0" borderId="36" xfId="0" applyFont="1" applyFill="1" applyBorder="1" applyAlignment="1" applyProtection="1">
      <alignment horizontal="center" vertical="top"/>
      <protection hidden="1"/>
    </xf>
    <xf numFmtId="0" fontId="5" fillId="0" borderId="17" xfId="0" applyFont="1" applyFill="1" applyBorder="1" applyAlignment="1" applyProtection="1">
      <alignment horizontal="center" vertical="top"/>
      <protection hidden="1"/>
    </xf>
    <xf numFmtId="0" fontId="5" fillId="8" borderId="1" xfId="0" applyFont="1" applyFill="1" applyBorder="1" applyAlignment="1" applyProtection="1">
      <alignment vertical="top"/>
      <protection hidden="1"/>
    </xf>
    <xf numFmtId="0" fontId="2" fillId="2" borderId="1" xfId="0" applyFont="1" applyFill="1" applyBorder="1" applyAlignment="1" applyProtection="1">
      <alignment vertical="top"/>
      <protection hidden="1"/>
    </xf>
    <xf numFmtId="0" fontId="0" fillId="0" borderId="0" xfId="0" applyFill="1" applyAlignment="1" applyProtection="1">
      <protection hidden="1"/>
    </xf>
    <xf numFmtId="0" fontId="3" fillId="13" borderId="0" xfId="0" applyFont="1" applyFill="1" applyAlignment="1" applyProtection="1">
      <protection hidden="1"/>
    </xf>
    <xf numFmtId="0" fontId="5" fillId="8" borderId="8" xfId="0" applyFont="1" applyFill="1" applyBorder="1" applyAlignment="1" applyProtection="1">
      <alignment vertical="top"/>
      <protection hidden="1"/>
    </xf>
    <xf numFmtId="0" fontId="0" fillId="2" borderId="0" xfId="0" applyFill="1" applyProtection="1">
      <protection hidden="1"/>
    </xf>
    <xf numFmtId="0" fontId="2" fillId="0" borderId="0" xfId="0" applyFont="1" applyAlignment="1" applyProtection="1">
      <alignment vertical="top"/>
      <protection hidden="1"/>
    </xf>
    <xf numFmtId="0" fontId="0" fillId="0" borderId="0" xfId="0" applyFont="1" applyFill="1" applyBorder="1" applyAlignment="1" applyProtection="1">
      <alignment horizontal="center" vertical="top"/>
      <protection hidden="1"/>
    </xf>
    <xf numFmtId="0" fontId="2" fillId="0" borderId="0" xfId="0" applyFont="1" applyFill="1" applyBorder="1" applyAlignment="1" applyProtection="1">
      <alignment horizontal="center" vertical="top"/>
      <protection hidden="1"/>
    </xf>
    <xf numFmtId="0" fontId="5" fillId="0" borderId="0" xfId="0" applyFont="1" applyFill="1" applyBorder="1" applyAlignment="1" applyProtection="1">
      <alignment horizontal="center" vertical="top"/>
      <protection hidden="1"/>
    </xf>
    <xf numFmtId="0" fontId="0" fillId="0" borderId="37" xfId="0" applyFont="1" applyFill="1" applyBorder="1" applyAlignment="1" applyProtection="1">
      <alignment horizontal="center" vertical="top"/>
      <protection hidden="1"/>
    </xf>
    <xf numFmtId="0" fontId="0" fillId="0" borderId="38" xfId="0" applyFont="1" applyFill="1" applyBorder="1" applyAlignment="1" applyProtection="1">
      <alignment vertical="top" wrapText="1"/>
      <protection hidden="1"/>
    </xf>
    <xf numFmtId="0" fontId="2" fillId="5" borderId="1" xfId="0" applyFont="1" applyFill="1" applyBorder="1" applyAlignment="1" applyProtection="1">
      <alignment vertical="top"/>
      <protection hidden="1"/>
    </xf>
    <xf numFmtId="0" fontId="2" fillId="2" borderId="8" xfId="0" applyFont="1" applyFill="1" applyBorder="1" applyAlignment="1" applyProtection="1">
      <alignment vertical="top"/>
      <protection hidden="1"/>
    </xf>
    <xf numFmtId="0" fontId="5" fillId="0" borderId="1" xfId="0" applyFont="1" applyFill="1" applyBorder="1" applyAlignment="1" applyProtection="1">
      <alignment vertical="top"/>
      <protection hidden="1"/>
    </xf>
    <xf numFmtId="0" fontId="1" fillId="23" borderId="21" xfId="0" applyFont="1" applyFill="1" applyBorder="1" applyAlignment="1" applyProtection="1">
      <protection hidden="1"/>
    </xf>
    <xf numFmtId="0" fontId="1" fillId="23" borderId="10" xfId="0" applyFont="1" applyFill="1" applyBorder="1" applyAlignment="1" applyProtection="1">
      <alignment horizontal="center" wrapText="1"/>
      <protection hidden="1"/>
    </xf>
    <xf numFmtId="0" fontId="1" fillId="23" borderId="11" xfId="0" applyFont="1" applyFill="1" applyBorder="1" applyAlignment="1" applyProtection="1">
      <alignment horizontal="center" wrapText="1"/>
      <protection hidden="1"/>
    </xf>
    <xf numFmtId="0" fontId="1" fillId="23" borderId="0" xfId="0" applyFont="1" applyFill="1" applyAlignment="1" applyProtection="1">
      <alignment vertical="top" wrapText="1"/>
      <protection hidden="1"/>
    </xf>
    <xf numFmtId="0" fontId="3" fillId="0" borderId="46" xfId="0" applyFont="1" applyBorder="1" applyAlignment="1" applyProtection="1">
      <alignment wrapText="1"/>
      <protection hidden="1"/>
    </xf>
    <xf numFmtId="0" fontId="0" fillId="0" borderId="43" xfId="0" applyBorder="1" applyAlignment="1" applyProtection="1">
      <alignment vertical="top"/>
      <protection hidden="1"/>
    </xf>
    <xf numFmtId="0" fontId="0" fillId="0" borderId="39" xfId="0" applyBorder="1" applyAlignment="1" applyProtection="1">
      <alignment vertical="top"/>
      <protection hidden="1"/>
    </xf>
    <xf numFmtId="0" fontId="0" fillId="0" borderId="40" xfId="0" applyBorder="1" applyAlignment="1" applyProtection="1">
      <alignment vertical="top" wrapText="1"/>
      <protection hidden="1"/>
    </xf>
    <xf numFmtId="0" fontId="0" fillId="0" borderId="41" xfId="0" applyBorder="1" applyAlignment="1" applyProtection="1">
      <alignment vertical="top"/>
      <protection hidden="1"/>
    </xf>
    <xf numFmtId="0" fontId="0" fillId="0" borderId="42" xfId="0" applyBorder="1" applyAlignment="1" applyProtection="1">
      <alignment vertical="top" wrapText="1"/>
      <protection hidden="1"/>
    </xf>
    <xf numFmtId="0" fontId="3" fillId="0" borderId="0" xfId="0" applyFont="1" applyFill="1" applyAlignment="1" applyProtection="1">
      <alignment horizontal="center"/>
      <protection hidden="1"/>
    </xf>
    <xf numFmtId="0" fontId="0" fillId="0" borderId="0" xfId="0" applyFill="1" applyProtection="1">
      <protection hidden="1"/>
    </xf>
    <xf numFmtId="0" fontId="3" fillId="0" borderId="45" xfId="0" applyFont="1" applyBorder="1" applyProtection="1">
      <protection hidden="1"/>
    </xf>
    <xf numFmtId="0" fontId="5" fillId="0" borderId="44" xfId="0" applyFont="1" applyBorder="1" applyAlignment="1" applyProtection="1">
      <alignment vertical="top" wrapText="1"/>
      <protection hidden="1"/>
    </xf>
    <xf numFmtId="0" fontId="3" fillId="10" borderId="0" xfId="0" applyFont="1" applyFill="1" applyProtection="1">
      <protection hidden="1"/>
    </xf>
    <xf numFmtId="0" fontId="9" fillId="0" borderId="0" xfId="1" applyAlignment="1" applyProtection="1">
      <alignment vertical="top"/>
    </xf>
    <xf numFmtId="0" fontId="0" fillId="0" borderId="0" xfId="0" applyAlignment="1">
      <alignment vertical="top"/>
    </xf>
    <xf numFmtId="0" fontId="0" fillId="0" borderId="0" xfId="0" applyAlignment="1">
      <alignment horizontal="center" vertical="top"/>
    </xf>
    <xf numFmtId="0" fontId="0" fillId="16" borderId="0" xfId="0" applyFill="1" applyAlignment="1" applyProtection="1">
      <alignment vertical="top" wrapText="1"/>
      <protection hidden="1"/>
    </xf>
    <xf numFmtId="0" fontId="3" fillId="2" borderId="0" xfId="0" applyFont="1" applyFill="1" applyProtection="1">
      <protection hidden="1"/>
    </xf>
    <xf numFmtId="0" fontId="3" fillId="13" borderId="0" xfId="0" applyFont="1" applyFill="1" applyProtection="1">
      <protection hidden="1"/>
    </xf>
    <xf numFmtId="0" fontId="3" fillId="10" borderId="0" xfId="0" applyFont="1" applyFill="1" applyAlignment="1" applyProtection="1">
      <alignment horizontal="center" wrapText="1"/>
      <protection hidden="1"/>
    </xf>
    <xf numFmtId="0" fontId="4" fillId="0" borderId="0" xfId="0" applyFont="1" applyAlignment="1" applyProtection="1">
      <alignment wrapText="1"/>
      <protection hidden="1"/>
    </xf>
    <xf numFmtId="0" fontId="0" fillId="3" borderId="0" xfId="0" applyFill="1" applyAlignment="1" applyProtection="1">
      <alignment vertical="top"/>
      <protection hidden="1"/>
    </xf>
    <xf numFmtId="0" fontId="0" fillId="16" borderId="0" xfId="0" applyFill="1" applyProtection="1">
      <protection hidden="1"/>
    </xf>
    <xf numFmtId="0" fontId="0" fillId="14" borderId="0" xfId="0" applyFill="1" applyAlignment="1" applyProtection="1">
      <alignment vertical="top"/>
      <protection hidden="1"/>
    </xf>
    <xf numFmtId="0" fontId="0" fillId="14" borderId="0" xfId="0" applyFill="1" applyProtection="1">
      <protection hidden="1"/>
    </xf>
    <xf numFmtId="0" fontId="0" fillId="14" borderId="0" xfId="0" applyFill="1" applyAlignment="1" applyProtection="1">
      <alignment horizontal="center" vertical="top"/>
      <protection hidden="1"/>
    </xf>
    <xf numFmtId="0" fontId="0" fillId="0" borderId="0" xfId="0" applyAlignment="1" applyProtection="1">
      <alignment vertical="top"/>
      <protection locked="0"/>
    </xf>
    <xf numFmtId="0" fontId="0" fillId="0" borderId="0" xfId="0" applyAlignment="1">
      <alignment vertical="top" wrapText="1"/>
    </xf>
    <xf numFmtId="0" fontId="3" fillId="10" borderId="0" xfId="0" applyFont="1" applyFill="1" applyAlignment="1" applyProtection="1">
      <alignment wrapText="1"/>
      <protection hidden="1"/>
    </xf>
    <xf numFmtId="0" fontId="0" fillId="10" borderId="0" xfId="0" applyFill="1" applyAlignment="1" applyProtection="1">
      <protection hidden="1"/>
    </xf>
    <xf numFmtId="0" fontId="9" fillId="0" borderId="0" xfId="1" applyAlignment="1" applyProtection="1">
      <alignment vertical="top"/>
      <protection hidden="1"/>
    </xf>
    <xf numFmtId="0" fontId="18" fillId="0" borderId="0" xfId="2" applyAlignment="1" applyProtection="1">
      <alignment vertical="top"/>
    </xf>
    <xf numFmtId="0" fontId="8" fillId="21" borderId="1" xfId="0" applyFont="1" applyFill="1" applyBorder="1" applyAlignment="1" applyProtection="1">
      <alignment horizontal="left"/>
      <protection hidden="1"/>
    </xf>
    <xf numFmtId="0" fontId="0" fillId="0" borderId="1" xfId="0" applyBorder="1" applyAlignment="1" applyProtection="1">
      <alignment horizontal="center"/>
      <protection hidden="1"/>
    </xf>
    <xf numFmtId="0" fontId="1" fillId="0" borderId="3" xfId="0" applyFont="1" applyBorder="1" applyAlignment="1" applyProtection="1">
      <alignment horizontal="center"/>
      <protection hidden="1"/>
    </xf>
    <xf numFmtId="0" fontId="1" fillId="0" borderId="1" xfId="0" applyFont="1" applyBorder="1" applyAlignment="1" applyProtection="1">
      <alignment horizontal="center"/>
      <protection hidden="1"/>
    </xf>
    <xf numFmtId="0" fontId="3" fillId="9" borderId="31" xfId="0" applyFont="1" applyFill="1" applyBorder="1" applyAlignment="1" applyProtection="1">
      <alignment horizontal="center" vertical="top"/>
      <protection hidden="1"/>
    </xf>
    <xf numFmtId="0" fontId="3" fillId="9" borderId="32" xfId="0" applyFont="1" applyFill="1" applyBorder="1" applyAlignment="1" applyProtection="1">
      <alignment horizontal="center" vertical="top"/>
      <protection hidden="1"/>
    </xf>
    <xf numFmtId="0" fontId="3" fillId="9" borderId="34" xfId="0" applyFont="1" applyFill="1" applyBorder="1" applyAlignment="1" applyProtection="1">
      <alignment horizontal="center" vertical="top"/>
      <protection hidden="1"/>
    </xf>
    <xf numFmtId="0" fontId="3" fillId="9" borderId="35" xfId="0" applyFont="1" applyFill="1" applyBorder="1" applyAlignment="1" applyProtection="1">
      <alignment horizontal="center" vertical="top"/>
      <protection hidden="1"/>
    </xf>
    <xf numFmtId="0" fontId="8" fillId="18" borderId="18" xfId="0" applyFont="1" applyFill="1" applyBorder="1" applyAlignment="1" applyProtection="1">
      <alignment horizontal="center" wrapText="1"/>
      <protection hidden="1"/>
    </xf>
    <xf numFmtId="0" fontId="8" fillId="18" borderId="19" xfId="0" applyFont="1" applyFill="1" applyBorder="1" applyAlignment="1" applyProtection="1">
      <alignment horizontal="center" wrapText="1"/>
      <protection hidden="1"/>
    </xf>
    <xf numFmtId="0" fontId="8" fillId="18" borderId="20" xfId="0" applyFont="1" applyFill="1" applyBorder="1" applyAlignment="1" applyProtection="1">
      <alignment horizontal="center" wrapText="1"/>
      <protection hidden="1"/>
    </xf>
    <xf numFmtId="0" fontId="8" fillId="3" borderId="18" xfId="0" applyFont="1" applyFill="1" applyBorder="1" applyAlignment="1" applyProtection="1">
      <alignment horizontal="center" vertical="top"/>
      <protection hidden="1"/>
    </xf>
    <xf numFmtId="0" fontId="8" fillId="3" borderId="20" xfId="0" applyFont="1" applyFill="1" applyBorder="1" applyAlignment="1" applyProtection="1">
      <alignment horizontal="center" vertical="top"/>
      <protection hidden="1"/>
    </xf>
    <xf numFmtId="0" fontId="13" fillId="20" borderId="0" xfId="0" applyFont="1" applyFill="1" applyAlignment="1" applyProtection="1">
      <alignment horizontal="center" vertical="center" wrapText="1"/>
      <protection hidden="1"/>
    </xf>
    <xf numFmtId="0" fontId="13" fillId="23" borderId="18" xfId="0" applyFont="1" applyFill="1" applyBorder="1" applyAlignment="1" applyProtection="1">
      <alignment horizontal="center"/>
      <protection hidden="1"/>
    </xf>
    <xf numFmtId="0" fontId="13" fillId="23" borderId="19" xfId="0" applyFont="1" applyFill="1" applyBorder="1" applyAlignment="1" applyProtection="1">
      <alignment horizontal="center"/>
      <protection hidden="1"/>
    </xf>
    <xf numFmtId="0" fontId="13" fillId="23" borderId="20" xfId="0" applyFont="1" applyFill="1" applyBorder="1" applyAlignment="1" applyProtection="1">
      <alignment horizontal="center"/>
      <protection hidden="1"/>
    </xf>
    <xf numFmtId="0" fontId="8" fillId="8" borderId="18" xfId="0" applyFont="1" applyFill="1" applyBorder="1" applyAlignment="1" applyProtection="1">
      <alignment horizontal="center"/>
      <protection hidden="1"/>
    </xf>
    <xf numFmtId="0" fontId="8" fillId="8" borderId="19" xfId="0" applyFont="1" applyFill="1" applyBorder="1" applyAlignment="1" applyProtection="1">
      <alignment horizontal="center"/>
      <protection hidden="1"/>
    </xf>
    <xf numFmtId="0" fontId="8" fillId="8" borderId="20" xfId="0" applyFont="1" applyFill="1" applyBorder="1" applyAlignment="1" applyProtection="1">
      <alignment horizontal="center"/>
      <protection hidden="1"/>
    </xf>
    <xf numFmtId="0" fontId="8" fillId="15" borderId="14" xfId="0" applyFont="1" applyFill="1" applyBorder="1" applyAlignment="1" applyProtection="1">
      <alignment horizontal="center"/>
      <protection hidden="1"/>
    </xf>
    <xf numFmtId="0" fontId="8" fillId="15" borderId="15" xfId="0" applyFont="1" applyFill="1" applyBorder="1" applyAlignment="1" applyProtection="1">
      <alignment horizontal="center"/>
      <protection hidden="1"/>
    </xf>
    <xf numFmtId="0" fontId="8" fillId="15" borderId="16" xfId="0" applyFont="1" applyFill="1" applyBorder="1" applyAlignment="1" applyProtection="1">
      <alignment horizontal="center"/>
      <protection hidden="1"/>
    </xf>
    <xf numFmtId="0" fontId="13" fillId="19" borderId="18" xfId="0" applyFont="1" applyFill="1" applyBorder="1" applyAlignment="1" applyProtection="1">
      <alignment horizontal="center"/>
      <protection hidden="1"/>
    </xf>
    <xf numFmtId="0" fontId="13" fillId="19" borderId="19" xfId="0" applyFont="1" applyFill="1" applyBorder="1" applyAlignment="1" applyProtection="1">
      <alignment horizontal="center"/>
      <protection hidden="1"/>
    </xf>
    <xf numFmtId="0" fontId="13" fillId="19" borderId="20" xfId="0" applyFont="1" applyFill="1" applyBorder="1" applyAlignment="1" applyProtection="1">
      <alignment horizontal="center"/>
      <protection hidden="1"/>
    </xf>
    <xf numFmtId="0" fontId="13" fillId="22" borderId="18" xfId="0" applyFont="1" applyFill="1" applyBorder="1" applyAlignment="1" applyProtection="1">
      <alignment horizontal="center"/>
      <protection hidden="1"/>
    </xf>
    <xf numFmtId="0" fontId="13" fillId="22" borderId="19" xfId="0" applyFont="1" applyFill="1" applyBorder="1" applyAlignment="1" applyProtection="1">
      <alignment horizontal="center"/>
      <protection hidden="1"/>
    </xf>
    <xf numFmtId="0" fontId="13" fillId="22" borderId="20" xfId="0" applyFont="1" applyFill="1" applyBorder="1" applyAlignment="1" applyProtection="1">
      <alignment horizontal="center"/>
      <protection hidden="1"/>
    </xf>
    <xf numFmtId="0" fontId="17" fillId="10" borderId="0" xfId="0" applyFont="1" applyFill="1" applyAlignment="1" applyProtection="1">
      <alignment horizontal="center"/>
      <protection hidden="1"/>
    </xf>
    <xf numFmtId="0" fontId="17" fillId="13" borderId="0" xfId="0" applyFont="1" applyFill="1" applyAlignment="1" applyProtection="1">
      <alignment horizontal="center"/>
      <protection hidden="1"/>
    </xf>
    <xf numFmtId="0" fontId="17" fillId="14" borderId="0" xfId="0" applyFont="1" applyFill="1" applyAlignment="1" applyProtection="1">
      <alignment horizontal="center"/>
      <protection hidden="1"/>
    </xf>
    <xf numFmtId="0" fontId="8" fillId="13" borderId="14" xfId="0" applyFont="1" applyFill="1" applyBorder="1" applyAlignment="1" applyProtection="1">
      <alignment horizontal="center" wrapText="1"/>
      <protection hidden="1"/>
    </xf>
    <xf numFmtId="0" fontId="8" fillId="13" borderId="15" xfId="0" applyFont="1" applyFill="1" applyBorder="1" applyAlignment="1" applyProtection="1">
      <alignment horizontal="center" wrapText="1"/>
      <protection hidden="1"/>
    </xf>
    <xf numFmtId="0" fontId="8" fillId="13" borderId="16" xfId="0" applyFont="1" applyFill="1" applyBorder="1" applyAlignment="1" applyProtection="1">
      <alignment horizontal="center" wrapText="1"/>
      <protection hidden="1"/>
    </xf>
    <xf numFmtId="0" fontId="8" fillId="3" borderId="18" xfId="0" applyFont="1" applyFill="1" applyBorder="1" applyAlignment="1" applyProtection="1">
      <alignment horizontal="center" wrapText="1"/>
      <protection hidden="1"/>
    </xf>
    <xf numFmtId="0" fontId="8" fillId="3" borderId="20" xfId="0" applyFont="1" applyFill="1" applyBorder="1" applyAlignment="1" applyProtection="1">
      <alignment horizontal="center" wrapText="1"/>
      <protection hidden="1"/>
    </xf>
    <xf numFmtId="0" fontId="8" fillId="13" borderId="14" xfId="0" applyFont="1" applyFill="1" applyBorder="1" applyAlignment="1" applyProtection="1">
      <alignment horizontal="center"/>
      <protection hidden="1"/>
    </xf>
    <xf numFmtId="0" fontId="8" fillId="13" borderId="15" xfId="0" applyFont="1" applyFill="1" applyBorder="1" applyAlignment="1" applyProtection="1">
      <alignment horizontal="center"/>
      <protection hidden="1"/>
    </xf>
    <xf numFmtId="0" fontId="8" fillId="13" borderId="16" xfId="0" applyFont="1" applyFill="1" applyBorder="1" applyAlignment="1" applyProtection="1">
      <alignment horizontal="center"/>
      <protection hidden="1"/>
    </xf>
    <xf numFmtId="0" fontId="16" fillId="20" borderId="1" xfId="0" applyFont="1" applyFill="1" applyBorder="1" applyAlignment="1" applyProtection="1">
      <alignment horizontal="center"/>
      <protection hidden="1"/>
    </xf>
    <xf numFmtId="0" fontId="3" fillId="5" borderId="1" xfId="0" applyFont="1" applyFill="1" applyBorder="1" applyAlignment="1" applyProtection="1">
      <alignment horizontal="center"/>
      <protection hidden="1"/>
    </xf>
  </cellXfs>
  <cellStyles count="3">
    <cellStyle name="Hyperlink" xfId="1" builtinId="8"/>
    <cellStyle name="Hyperlink 2" xfId="2" xr:uid="{41221F10-0A50-4863-8E58-21A7E3421A0D}"/>
    <cellStyle name="Normal" xfId="0" builtinId="0"/>
  </cellStyles>
  <dxfs count="6">
    <dxf>
      <font>
        <b/>
        <i val="0"/>
        <color auto="1"/>
      </font>
      <fill>
        <patternFill>
          <bgColor rgb="FF92D050"/>
        </patternFill>
      </fill>
    </dxf>
    <dxf>
      <font>
        <b/>
        <i val="0"/>
        <color theme="0"/>
      </font>
      <fill>
        <patternFill>
          <bgColor rgb="FFFF0000"/>
        </patternFill>
      </fill>
    </dxf>
    <dxf>
      <font>
        <b/>
        <i val="0"/>
        <color auto="1"/>
      </font>
      <fill>
        <patternFill>
          <bgColor rgb="FF92D050"/>
        </patternFill>
      </fill>
    </dxf>
    <dxf>
      <font>
        <b/>
        <i val="0"/>
        <color theme="0"/>
      </font>
      <fill>
        <patternFill>
          <bgColor rgb="FFFF0000"/>
        </patternFill>
      </fill>
    </dxf>
    <dxf>
      <font>
        <b/>
        <i val="0"/>
        <color theme="0"/>
      </font>
      <fill>
        <patternFill>
          <bgColor rgb="FFFF0000"/>
        </patternFill>
      </fill>
    </dxf>
    <dxf>
      <font>
        <b/>
        <i val="0"/>
        <color auto="1"/>
      </font>
      <fill>
        <patternFill>
          <bgColor rgb="FF92D050"/>
        </patternFill>
      </fill>
    </dxf>
  </dxfs>
  <tableStyles count="0" defaultTableStyle="TableStyleMedium2" defaultPivotStyle="PivotStyleLight16"/>
  <colors>
    <mruColors>
      <color rgb="FFFFC7CE"/>
      <color rgb="FFFFFFCC"/>
      <color rgb="FFA4D2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276225</xdr:colOff>
      <xdr:row>5</xdr:row>
      <xdr:rowOff>95250</xdr:rowOff>
    </xdr:from>
    <xdr:to>
      <xdr:col>3</xdr:col>
      <xdr:colOff>465939</xdr:colOff>
      <xdr:row>10</xdr:row>
      <xdr:rowOff>60843</xdr:rowOff>
    </xdr:to>
    <xdr:pic>
      <xdr:nvPicPr>
        <xdr:cNvPr id="2" name="Picture 1">
          <a:extLst>
            <a:ext uri="{FF2B5EF4-FFF2-40B4-BE49-F238E27FC236}">
              <a16:creationId xmlns:a16="http://schemas.microsoft.com/office/drawing/2014/main" id="{A2D7B6D4-51E1-4795-8D10-1FA84BAE8F1F}"/>
            </a:ext>
          </a:extLst>
        </xdr:cNvPr>
        <xdr:cNvPicPr>
          <a:picLocks noChangeAspect="1"/>
        </xdr:cNvPicPr>
      </xdr:nvPicPr>
      <xdr:blipFill>
        <a:blip xmlns:r="http://schemas.openxmlformats.org/officeDocument/2006/relationships" r:embed="rId1"/>
        <a:stretch>
          <a:fillRect/>
        </a:stretch>
      </xdr:blipFill>
      <xdr:spPr>
        <a:xfrm>
          <a:off x="276225" y="1512570"/>
          <a:ext cx="6460974" cy="895233"/>
        </a:xfrm>
        <a:prstGeom prst="rect">
          <a:avLst/>
        </a:prstGeom>
      </xdr:spPr>
    </xdr:pic>
    <xdr:clientData/>
  </xdr:twoCellAnchor>
  <xdr:twoCellAnchor editAs="oneCell">
    <xdr:from>
      <xdr:col>0</xdr:col>
      <xdr:colOff>342900</xdr:colOff>
      <xdr:row>11</xdr:row>
      <xdr:rowOff>38100</xdr:rowOff>
    </xdr:from>
    <xdr:to>
      <xdr:col>3</xdr:col>
      <xdr:colOff>256424</xdr:colOff>
      <xdr:row>23</xdr:row>
      <xdr:rowOff>161619</xdr:rowOff>
    </xdr:to>
    <xdr:pic>
      <xdr:nvPicPr>
        <xdr:cNvPr id="3" name="Picture 2">
          <a:extLst>
            <a:ext uri="{FF2B5EF4-FFF2-40B4-BE49-F238E27FC236}">
              <a16:creationId xmlns:a16="http://schemas.microsoft.com/office/drawing/2014/main" id="{7D759305-B4DC-40D2-A646-571A772799FA}"/>
            </a:ext>
          </a:extLst>
        </xdr:cNvPr>
        <xdr:cNvPicPr>
          <a:picLocks noChangeAspect="1"/>
        </xdr:cNvPicPr>
      </xdr:nvPicPr>
      <xdr:blipFill>
        <a:blip xmlns:r="http://schemas.openxmlformats.org/officeDocument/2006/relationships" r:embed="rId2"/>
        <a:stretch>
          <a:fillRect/>
        </a:stretch>
      </xdr:blipFill>
      <xdr:spPr>
        <a:xfrm>
          <a:off x="342900" y="2552700"/>
          <a:ext cx="6184784" cy="234855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6" Type="http://schemas.openxmlformats.org/officeDocument/2006/relationships/hyperlink" Target="https://msmsadvancement.wufoo.com/cabinet/316882e8-6356-4d02-b6d1-b5315359168b" TargetMode="External"/><Relationship Id="rId117" Type="http://schemas.openxmlformats.org/officeDocument/2006/relationships/hyperlink" Target="https://msmsadvancement.wufoo.com/cabinet/13d01030-3247-4517-a204-7d9144372ac7" TargetMode="External"/><Relationship Id="rId21" Type="http://schemas.openxmlformats.org/officeDocument/2006/relationships/hyperlink" Target="https://msmsadvancement.wufoo.com/cabinet/01c2dd07-4250-4231-8801-1e6fb5e4b251" TargetMode="External"/><Relationship Id="rId42" Type="http://schemas.openxmlformats.org/officeDocument/2006/relationships/hyperlink" Target="https://msmsadvancement.wufoo.com/cabinet/8ff6aa0a-b679-4c9a-85ed-a2cc8e920f6c" TargetMode="External"/><Relationship Id="rId47" Type="http://schemas.openxmlformats.org/officeDocument/2006/relationships/hyperlink" Target="https://msmsadvancement.wufoo.com/cabinet/cedfccd0-00e1-4e4c-bebb-4db0b5646f47" TargetMode="External"/><Relationship Id="rId63" Type="http://schemas.openxmlformats.org/officeDocument/2006/relationships/hyperlink" Target="https://msmsadvancement.wufoo.com/cabinet/cbd94c33-3ded-4656-a54a-c0209c84b4e3" TargetMode="External"/><Relationship Id="rId68" Type="http://schemas.openxmlformats.org/officeDocument/2006/relationships/hyperlink" Target="https://msmsadvancement.wufoo.com/cabinet/c584e371-5a3b-4b52-9ccc-be786e38259d" TargetMode="External"/><Relationship Id="rId84" Type="http://schemas.openxmlformats.org/officeDocument/2006/relationships/hyperlink" Target="https://msmsadvancement.wufoo.com/cabinet/cdb03c14-6800-4628-8e8d-0acdbad774c8" TargetMode="External"/><Relationship Id="rId89" Type="http://schemas.openxmlformats.org/officeDocument/2006/relationships/hyperlink" Target="https://msmsadvancement.wufoo.com/cabinet/de4d0dff-75dc-4dfa-8c40-810086bb8351" TargetMode="External"/><Relationship Id="rId112" Type="http://schemas.openxmlformats.org/officeDocument/2006/relationships/hyperlink" Target="https://msmsadvancement.wufoo.com/cabinet/bdbe03a1-2721-42dd-8773-91d2392a99e2" TargetMode="External"/><Relationship Id="rId16" Type="http://schemas.openxmlformats.org/officeDocument/2006/relationships/hyperlink" Target="https://msmsadvancement.wufoo.com/cabinet/a9042602-c631-4184-8260-8c5ed69be23e" TargetMode="External"/><Relationship Id="rId107" Type="http://schemas.openxmlformats.org/officeDocument/2006/relationships/hyperlink" Target="https://msmsadvancement.wufoo.com/cabinet/5f3a0f2b-eafa-4bc5-af80-3a51721d358e" TargetMode="External"/><Relationship Id="rId11" Type="http://schemas.openxmlformats.org/officeDocument/2006/relationships/hyperlink" Target="https://msmsadvancement.wufoo.com/cabinet/3a180923-596b-41a8-9e60-ae0d27c79cf7" TargetMode="External"/><Relationship Id="rId32" Type="http://schemas.openxmlformats.org/officeDocument/2006/relationships/hyperlink" Target="https://msmsadvancement.wufoo.com/cabinet/c9b93715-515c-4239-918d-7c44e9f8e170" TargetMode="External"/><Relationship Id="rId37" Type="http://schemas.openxmlformats.org/officeDocument/2006/relationships/hyperlink" Target="https://msmsadvancement.wufoo.com/cabinet/267f10ed-5b58-44e0-86f5-f464a1fe7915" TargetMode="External"/><Relationship Id="rId53" Type="http://schemas.openxmlformats.org/officeDocument/2006/relationships/hyperlink" Target="https://msmsadvancement.wufoo.com/cabinet/2035dcc8-d3b9-4c5b-9129-69cbdcef23ea" TargetMode="External"/><Relationship Id="rId58" Type="http://schemas.openxmlformats.org/officeDocument/2006/relationships/hyperlink" Target="https://msmsadvancement.wufoo.com/cabinet/5a605bde-63b6-4d07-980c-59fcdef798a4" TargetMode="External"/><Relationship Id="rId74" Type="http://schemas.openxmlformats.org/officeDocument/2006/relationships/hyperlink" Target="https://msmsadvancement.wufoo.com/cabinet/1fcc240d-82ab-47a5-949d-65a948a6bf55" TargetMode="External"/><Relationship Id="rId79" Type="http://schemas.openxmlformats.org/officeDocument/2006/relationships/hyperlink" Target="https://msmsadvancement.wufoo.com/cabinet/c4b17c3a-d45c-45aa-9091-38ef72fdf1d1" TargetMode="External"/><Relationship Id="rId102" Type="http://schemas.openxmlformats.org/officeDocument/2006/relationships/hyperlink" Target="https://msmsadvancement.wufoo.com/cabinet/040ab64c-5162-47d2-a68a-d0ced20343cb" TargetMode="External"/><Relationship Id="rId5" Type="http://schemas.openxmlformats.org/officeDocument/2006/relationships/hyperlink" Target="https://msmsadvancement.wufoo.com/cabinet/9edd5a70-3eca-42cb-a3b5-830e9c518d8a" TargetMode="External"/><Relationship Id="rId90" Type="http://schemas.openxmlformats.org/officeDocument/2006/relationships/hyperlink" Target="https://msmsadvancement.wufoo.com/cabinet/4f0b598b-9008-4826-917d-0038bdc8554e" TargetMode="External"/><Relationship Id="rId95" Type="http://schemas.openxmlformats.org/officeDocument/2006/relationships/hyperlink" Target="https://msmsadvancement.wufoo.com/cabinet/de6ee961-8853-4437-bad9-6d8b91bb1d09" TargetMode="External"/><Relationship Id="rId22" Type="http://schemas.openxmlformats.org/officeDocument/2006/relationships/hyperlink" Target="https://msmsadvancement.wufoo.com/cabinet/ec114811-bb62-44ef-83e5-82c687b7beb3" TargetMode="External"/><Relationship Id="rId27" Type="http://schemas.openxmlformats.org/officeDocument/2006/relationships/hyperlink" Target="https://msmsadvancement.wufoo.com/cabinet/3147d09e-9219-4651-b733-d9107e69d6a8" TargetMode="External"/><Relationship Id="rId43" Type="http://schemas.openxmlformats.org/officeDocument/2006/relationships/hyperlink" Target="https://msmsadvancement.wufoo.com/cabinet/56527060-c98c-47dd-8557-86830de54c53" TargetMode="External"/><Relationship Id="rId48" Type="http://schemas.openxmlformats.org/officeDocument/2006/relationships/hyperlink" Target="https://msmsadvancement.wufoo.com/cabinet/a930e58a-6f41-42f9-aafd-f1b4fb2b3685" TargetMode="External"/><Relationship Id="rId64" Type="http://schemas.openxmlformats.org/officeDocument/2006/relationships/hyperlink" Target="https://msmsadvancement.wufoo.com/cabinet/32c634b7-da23-47de-827c-955d5037684c" TargetMode="External"/><Relationship Id="rId69" Type="http://schemas.openxmlformats.org/officeDocument/2006/relationships/hyperlink" Target="https://msmsadvancement.wufoo.com/cabinet/9c3544a4-8b4b-408c-87b6-247b860d7d04" TargetMode="External"/><Relationship Id="rId113" Type="http://schemas.openxmlformats.org/officeDocument/2006/relationships/hyperlink" Target="https://msmsadvancement.wufoo.com/cabinet/90b8e9da-2097-413a-b316-184f6ccd5c4a" TargetMode="External"/><Relationship Id="rId118" Type="http://schemas.openxmlformats.org/officeDocument/2006/relationships/hyperlink" Target="https://msmsadvancement.wufoo.com/cabinet/4b3f96d5-ce90-4ff3-b193-e8bed0eb7578" TargetMode="External"/><Relationship Id="rId80" Type="http://schemas.openxmlformats.org/officeDocument/2006/relationships/hyperlink" Target="https://msmsadvancement.wufoo.com/cabinet/3856a33b-ba43-485d-a63c-ac755c270a37" TargetMode="External"/><Relationship Id="rId85" Type="http://schemas.openxmlformats.org/officeDocument/2006/relationships/hyperlink" Target="https://msmsadvancement.wufoo.com/cabinet/dc9c4a70-6dcb-4485-9202-67d413fb31cb" TargetMode="External"/><Relationship Id="rId12" Type="http://schemas.openxmlformats.org/officeDocument/2006/relationships/hyperlink" Target="https://msmsadvancement.wufoo.com/cabinet/18b310b6-ed8f-474c-9fae-2fbed886a737" TargetMode="External"/><Relationship Id="rId17" Type="http://schemas.openxmlformats.org/officeDocument/2006/relationships/hyperlink" Target="https://msmsadvancement.wufoo.com/cabinet/3216d7e1-1ee5-40ca-8afc-3c89d0f798ef" TargetMode="External"/><Relationship Id="rId33" Type="http://schemas.openxmlformats.org/officeDocument/2006/relationships/hyperlink" Target="https://msmsadvancement.wufoo.com/cabinet/dd35fd41-4f54-45cf-891a-eacc5266ac65" TargetMode="External"/><Relationship Id="rId38" Type="http://schemas.openxmlformats.org/officeDocument/2006/relationships/hyperlink" Target="https://msmsadvancement.wufoo.com/cabinet/de026ac3-b7a1-447b-836c-04da50303a77" TargetMode="External"/><Relationship Id="rId59" Type="http://schemas.openxmlformats.org/officeDocument/2006/relationships/hyperlink" Target="https://msmsadvancement.wufoo.com/cabinet/a44da6f5-e972-4e93-b62a-5a26317e5434" TargetMode="External"/><Relationship Id="rId103" Type="http://schemas.openxmlformats.org/officeDocument/2006/relationships/hyperlink" Target="https://msmsadvancement.wufoo.com/cabinet/afc7852a-012c-4ecd-a007-e12b4a5673db" TargetMode="External"/><Relationship Id="rId108" Type="http://schemas.openxmlformats.org/officeDocument/2006/relationships/hyperlink" Target="https://msmsadvancement.wufoo.com/cabinet/bfa6ec34-9254-4aad-81d2-fe35ed5bc652" TargetMode="External"/><Relationship Id="rId54" Type="http://schemas.openxmlformats.org/officeDocument/2006/relationships/hyperlink" Target="https://msmsadvancement.wufoo.com/cabinet/36010907-9aee-487a-89c1-99d8fa522287" TargetMode="External"/><Relationship Id="rId70" Type="http://schemas.openxmlformats.org/officeDocument/2006/relationships/hyperlink" Target="https://msmsadvancement.wufoo.com/cabinet/1e62e038-491f-412f-a052-ff7eb3f29f6e" TargetMode="External"/><Relationship Id="rId75" Type="http://schemas.openxmlformats.org/officeDocument/2006/relationships/hyperlink" Target="https://msmsadvancement.wufoo.com/cabinet/6754bf70-2226-4def-946c-12f197819c16" TargetMode="External"/><Relationship Id="rId91" Type="http://schemas.openxmlformats.org/officeDocument/2006/relationships/hyperlink" Target="https://msmsadvancement.wufoo.com/cabinet/ae4f4bcb-dac5-4dd2-abce-4e4c3c118982" TargetMode="External"/><Relationship Id="rId96" Type="http://schemas.openxmlformats.org/officeDocument/2006/relationships/hyperlink" Target="https://msmsadvancement.wufoo.com/cabinet/28a07ce1-1338-4e69-93c0-997c99a61ace" TargetMode="External"/><Relationship Id="rId1" Type="http://schemas.openxmlformats.org/officeDocument/2006/relationships/hyperlink" Target="https://msmsadvancement.wufoo.com/cabinet/9e3dfd74-3487-49f1-93cb-807a21d86966" TargetMode="External"/><Relationship Id="rId6" Type="http://schemas.openxmlformats.org/officeDocument/2006/relationships/hyperlink" Target="https://msmsadvancement.wufoo.com/cabinet/5400961e-578f-4a25-92b2-cd5ae26ea5fb" TargetMode="External"/><Relationship Id="rId23" Type="http://schemas.openxmlformats.org/officeDocument/2006/relationships/hyperlink" Target="https://msmsadvancement.wufoo.com/cabinet/6a2413f6-eea4-4931-9fb8-9e8c55927d3d" TargetMode="External"/><Relationship Id="rId28" Type="http://schemas.openxmlformats.org/officeDocument/2006/relationships/hyperlink" Target="https://msmsadvancement.wufoo.com/cabinet/149854ee-9a7e-4c39-b3b0-ae3b48150f02" TargetMode="External"/><Relationship Id="rId49" Type="http://schemas.openxmlformats.org/officeDocument/2006/relationships/hyperlink" Target="https://msmsadvancement.wufoo.com/cabinet/c9838738-bbcc-4888-8c6c-d9cb7040efa8" TargetMode="External"/><Relationship Id="rId114" Type="http://schemas.openxmlformats.org/officeDocument/2006/relationships/hyperlink" Target="https://msmsadvancement.wufoo.com/cabinet/5d821432-a7bb-408e-81ce-103ccd38b31d" TargetMode="External"/><Relationship Id="rId119" Type="http://schemas.openxmlformats.org/officeDocument/2006/relationships/hyperlink" Target="https://msmsadvancement.wufoo.com/cabinet/6e398169-cc94-4016-a442-57b8044918e4" TargetMode="External"/><Relationship Id="rId44" Type="http://schemas.openxmlformats.org/officeDocument/2006/relationships/hyperlink" Target="https://msmsadvancement.wufoo.com/cabinet/f3e910c2-1dbc-4821-b53a-d5ac22e8f6d4" TargetMode="External"/><Relationship Id="rId60" Type="http://schemas.openxmlformats.org/officeDocument/2006/relationships/hyperlink" Target="https://msmsadvancement.wufoo.com/cabinet/2f3d5712-33c0-4a7a-984c-7cf2d9a1f619" TargetMode="External"/><Relationship Id="rId65" Type="http://schemas.openxmlformats.org/officeDocument/2006/relationships/hyperlink" Target="https://msmsadvancement.wufoo.com/cabinet/483578a1-8e94-4a45-90b5-4c7452ef386c" TargetMode="External"/><Relationship Id="rId81" Type="http://schemas.openxmlformats.org/officeDocument/2006/relationships/hyperlink" Target="https://msmsadvancement.wufoo.com/cabinet/e4aded4e-638b-4f78-ba6e-601b01a36320" TargetMode="External"/><Relationship Id="rId86" Type="http://schemas.openxmlformats.org/officeDocument/2006/relationships/hyperlink" Target="https://msmsadvancement.wufoo.com/cabinet/cfc6c238-89c9-450a-b018-6c1b7e7a1cc2" TargetMode="External"/><Relationship Id="rId4" Type="http://schemas.openxmlformats.org/officeDocument/2006/relationships/hyperlink" Target="https://msmsadvancement.wufoo.com/cabinet/9b780b46-e8e3-4da2-a6c4-fee00d27b628" TargetMode="External"/><Relationship Id="rId9" Type="http://schemas.openxmlformats.org/officeDocument/2006/relationships/hyperlink" Target="https://msmsadvancement.wufoo.com/cabinet/2aa48b9f-624a-43e8-9353-2d7d2079d415" TargetMode="External"/><Relationship Id="rId13" Type="http://schemas.openxmlformats.org/officeDocument/2006/relationships/hyperlink" Target="https://msmsadvancement.wufoo.com/cabinet/16eef36c-ef4e-48a0-939a-de6928c76a0f" TargetMode="External"/><Relationship Id="rId18" Type="http://schemas.openxmlformats.org/officeDocument/2006/relationships/hyperlink" Target="https://msmsadvancement.wufoo.com/cabinet/72a86467-fec6-448a-8443-bffdfe0e7fa0" TargetMode="External"/><Relationship Id="rId39" Type="http://schemas.openxmlformats.org/officeDocument/2006/relationships/hyperlink" Target="https://msmsadvancement.wufoo.com/cabinet/ca950667-8d79-467a-83fd-d66de2a4509b" TargetMode="External"/><Relationship Id="rId109" Type="http://schemas.openxmlformats.org/officeDocument/2006/relationships/hyperlink" Target="https://msmsadvancement.wufoo.com/cabinet/0cd45b07-1f08-4d0e-86eb-1c5c5861b8dc" TargetMode="External"/><Relationship Id="rId34" Type="http://schemas.openxmlformats.org/officeDocument/2006/relationships/hyperlink" Target="https://msmsadvancement.wufoo.com/cabinet/a04afff6-77da-414a-b20f-0a6f54e0461c" TargetMode="External"/><Relationship Id="rId50" Type="http://schemas.openxmlformats.org/officeDocument/2006/relationships/hyperlink" Target="https://msmsadvancement.wufoo.com/cabinet/5f06824a-f641-48a1-94df-7396dcd4ebf3" TargetMode="External"/><Relationship Id="rId55" Type="http://schemas.openxmlformats.org/officeDocument/2006/relationships/hyperlink" Target="https://msmsadvancement.wufoo.com/cabinet/1b4dc8c5-577d-4a43-91f4-6df75dae8a95" TargetMode="External"/><Relationship Id="rId76" Type="http://schemas.openxmlformats.org/officeDocument/2006/relationships/hyperlink" Target="https://msmsadvancement.wufoo.com/cabinet/3aaa6d59-36c8-49aa-8ea9-5306023b15c7" TargetMode="External"/><Relationship Id="rId97" Type="http://schemas.openxmlformats.org/officeDocument/2006/relationships/hyperlink" Target="https://msmsadvancement.wufoo.com/cabinet/c87094e5-e863-40d6-8125-e6476db47014" TargetMode="External"/><Relationship Id="rId104" Type="http://schemas.openxmlformats.org/officeDocument/2006/relationships/hyperlink" Target="https://msmsadvancement.wufoo.com/cabinet/b0142001-6b49-446d-8c09-cbc7becf9d1e" TargetMode="External"/><Relationship Id="rId120" Type="http://schemas.openxmlformats.org/officeDocument/2006/relationships/hyperlink" Target="https://msmsadvancement.wufoo.com/cabinet/ebfaac8a-3a16-4eae-8330-a8bbc3232583" TargetMode="External"/><Relationship Id="rId7" Type="http://schemas.openxmlformats.org/officeDocument/2006/relationships/hyperlink" Target="https://msmsadvancement.wufoo.com/cabinet/840f6d6d-db32-4bdf-a180-a3952876bb4f" TargetMode="External"/><Relationship Id="rId71" Type="http://schemas.openxmlformats.org/officeDocument/2006/relationships/hyperlink" Target="https://msmsadvancement.wufoo.com/cabinet/d7ac81bb-12fb-4f29-82d3-ca79d9b7294c" TargetMode="External"/><Relationship Id="rId92" Type="http://schemas.openxmlformats.org/officeDocument/2006/relationships/hyperlink" Target="https://msmsadvancement.wufoo.com/cabinet/95411a69-9365-43e9-ba9f-1abd62a930dc" TargetMode="External"/><Relationship Id="rId2" Type="http://schemas.openxmlformats.org/officeDocument/2006/relationships/hyperlink" Target="https://msmsadvancement.wufoo.com/cabinet/887e4b98-6c5a-4def-9d22-76341015a79a" TargetMode="External"/><Relationship Id="rId29" Type="http://schemas.openxmlformats.org/officeDocument/2006/relationships/hyperlink" Target="https://msmsadvancement.wufoo.com/cabinet/11ddad2d-11a4-4de1-8a55-bcab9c47ec32" TargetMode="External"/><Relationship Id="rId24" Type="http://schemas.openxmlformats.org/officeDocument/2006/relationships/hyperlink" Target="https://msmsadvancement.wufoo.com/cabinet/a6e5ce93-ff28-4e43-a596-198684b7a864" TargetMode="External"/><Relationship Id="rId40" Type="http://schemas.openxmlformats.org/officeDocument/2006/relationships/hyperlink" Target="https://msmsadvancement.wufoo.com/cabinet/464521d0-0a41-4ef7-a468-4d9c8bba189f" TargetMode="External"/><Relationship Id="rId45" Type="http://schemas.openxmlformats.org/officeDocument/2006/relationships/hyperlink" Target="https://msmsadvancement.wufoo.com/cabinet/d98dea8e-219b-4752-a205-62f9848f1fbc" TargetMode="External"/><Relationship Id="rId66" Type="http://schemas.openxmlformats.org/officeDocument/2006/relationships/hyperlink" Target="https://msmsadvancement.wufoo.com/cabinet/5de4fc4c-8387-4fcf-a3c3-27648e6330d7" TargetMode="External"/><Relationship Id="rId87" Type="http://schemas.openxmlformats.org/officeDocument/2006/relationships/hyperlink" Target="https://msmsadvancement.wufoo.com/cabinet/713fd092-ffff-4b37-a067-b2ca203f5cc8" TargetMode="External"/><Relationship Id="rId110" Type="http://schemas.openxmlformats.org/officeDocument/2006/relationships/hyperlink" Target="https://msmsadvancement.wufoo.com/cabinet/b9a38adf-13fc-4dd9-a8f7-0e6d075a6eca" TargetMode="External"/><Relationship Id="rId115" Type="http://schemas.openxmlformats.org/officeDocument/2006/relationships/hyperlink" Target="https://msmsadvancement.wufoo.com/cabinet/5c2d6de3-10e0-4f8c-8fe5-c841b71f857b" TargetMode="External"/><Relationship Id="rId61" Type="http://schemas.openxmlformats.org/officeDocument/2006/relationships/hyperlink" Target="https://msmsadvancement.wufoo.com/cabinet/60bbb5c1-e24f-482a-a991-0ee51b65508a" TargetMode="External"/><Relationship Id="rId82" Type="http://schemas.openxmlformats.org/officeDocument/2006/relationships/hyperlink" Target="https://msmsadvancement.wufoo.com/cabinet/1eb02e89-818c-4ee5-aa79-79fc3ff7607e" TargetMode="External"/><Relationship Id="rId19" Type="http://schemas.openxmlformats.org/officeDocument/2006/relationships/hyperlink" Target="https://msmsadvancement.wufoo.com/cabinet/0f5e8454-a7d7-49ad-8b15-4318f6151c2b" TargetMode="External"/><Relationship Id="rId14" Type="http://schemas.openxmlformats.org/officeDocument/2006/relationships/hyperlink" Target="https://msmsadvancement.wufoo.com/cabinet/ecf6aec1-25b5-4f96-8d48-8b86c575cdbf" TargetMode="External"/><Relationship Id="rId30" Type="http://schemas.openxmlformats.org/officeDocument/2006/relationships/hyperlink" Target="https://msmsadvancement.wufoo.com/cabinet/23a6fa87-4f9d-481f-b03b-8626ee54bcc2" TargetMode="External"/><Relationship Id="rId35" Type="http://schemas.openxmlformats.org/officeDocument/2006/relationships/hyperlink" Target="https://msmsadvancement.wufoo.com/cabinet/841d825e-644a-44aa-87b9-00d8f260fb06" TargetMode="External"/><Relationship Id="rId56" Type="http://schemas.openxmlformats.org/officeDocument/2006/relationships/hyperlink" Target="https://msmsadvancement.wufoo.com/cabinet/d2b903a0-3e67-4d1a-a469-86654976f0ad" TargetMode="External"/><Relationship Id="rId77" Type="http://schemas.openxmlformats.org/officeDocument/2006/relationships/hyperlink" Target="https://msmsadvancement.wufoo.com/cabinet/3f4f8e2c-5e88-4264-bacc-6c75fe3c6a50" TargetMode="External"/><Relationship Id="rId100" Type="http://schemas.openxmlformats.org/officeDocument/2006/relationships/hyperlink" Target="https://msmsadvancement.wufoo.com/cabinet/c796e44d-f451-4db1-ba9c-967aad549ebe" TargetMode="External"/><Relationship Id="rId105" Type="http://schemas.openxmlformats.org/officeDocument/2006/relationships/hyperlink" Target="https://msmsadvancement.wufoo.com/cabinet/4b93bdc8-caec-4d27-acc4-a0d9e554fec4" TargetMode="External"/><Relationship Id="rId8" Type="http://schemas.openxmlformats.org/officeDocument/2006/relationships/hyperlink" Target="https://msmsadvancement.wufoo.com/cabinet/072ef738-1c66-4f97-b0ad-7622bd80e649" TargetMode="External"/><Relationship Id="rId51" Type="http://schemas.openxmlformats.org/officeDocument/2006/relationships/hyperlink" Target="https://msmsadvancement.wufoo.com/cabinet/f44c1012-56fc-49a9-b1d7-d01349b41179" TargetMode="External"/><Relationship Id="rId72" Type="http://schemas.openxmlformats.org/officeDocument/2006/relationships/hyperlink" Target="https://msmsadvancement.wufoo.com/cabinet/afa60476-857e-43de-93e1-bc1619ebb4c4" TargetMode="External"/><Relationship Id="rId93" Type="http://schemas.openxmlformats.org/officeDocument/2006/relationships/hyperlink" Target="https://msmsadvancement.wufoo.com/cabinet/cad9b524-f259-4951-a478-394383996eff" TargetMode="External"/><Relationship Id="rId98" Type="http://schemas.openxmlformats.org/officeDocument/2006/relationships/hyperlink" Target="https://msmsadvancement.wufoo.com/cabinet/6d7b4d12-b500-473b-859b-9f332cefad8e" TargetMode="External"/><Relationship Id="rId121" Type="http://schemas.openxmlformats.org/officeDocument/2006/relationships/hyperlink" Target="https://msmsadvancement.wufoo.com/cabinet/10517223-c250-45ed-a072-75e72f88cfbc" TargetMode="External"/><Relationship Id="rId3" Type="http://schemas.openxmlformats.org/officeDocument/2006/relationships/hyperlink" Target="https://msmsadvancement.wufoo.com/cabinet/85faffe1-2089-489a-942d-c75cba40a5b6" TargetMode="External"/><Relationship Id="rId25" Type="http://schemas.openxmlformats.org/officeDocument/2006/relationships/hyperlink" Target="https://msmsadvancement.wufoo.com/cabinet/0757f9b3-2bce-4f17-8ffa-98795c6aa581" TargetMode="External"/><Relationship Id="rId46" Type="http://schemas.openxmlformats.org/officeDocument/2006/relationships/hyperlink" Target="https://msmsadvancement.wufoo.com/cabinet/2523c0cf-01a7-4887-927a-3d29b3815b78" TargetMode="External"/><Relationship Id="rId67" Type="http://schemas.openxmlformats.org/officeDocument/2006/relationships/hyperlink" Target="https://msmsadvancement.wufoo.com/cabinet/c3e486c1-5cd1-4392-89a0-0ea7571b86cd" TargetMode="External"/><Relationship Id="rId116" Type="http://schemas.openxmlformats.org/officeDocument/2006/relationships/hyperlink" Target="https://msmsadvancement.wufoo.com/cabinet/8d4712b7-1e97-4485-a386-1e9ba251eccf" TargetMode="External"/><Relationship Id="rId20" Type="http://schemas.openxmlformats.org/officeDocument/2006/relationships/hyperlink" Target="https://msmsadvancement.wufoo.com/cabinet/0ccaf14c-6853-4d93-9f6f-3172be870474" TargetMode="External"/><Relationship Id="rId41" Type="http://schemas.openxmlformats.org/officeDocument/2006/relationships/hyperlink" Target="https://msmsadvancement.wufoo.com/cabinet/ec12df29-844f-4ec6-a2af-9b1dead0d1bc" TargetMode="External"/><Relationship Id="rId62" Type="http://schemas.openxmlformats.org/officeDocument/2006/relationships/hyperlink" Target="https://msmsadvancement.wufoo.com/cabinet/6d27219e-6a96-4478-ae9b-49c93ee7a2a1" TargetMode="External"/><Relationship Id="rId83" Type="http://schemas.openxmlformats.org/officeDocument/2006/relationships/hyperlink" Target="https://msmsadvancement.wufoo.com/cabinet/58fb2c3c-3beb-479d-825a-cef232b8e895" TargetMode="External"/><Relationship Id="rId88" Type="http://schemas.openxmlformats.org/officeDocument/2006/relationships/hyperlink" Target="https://msmsadvancement.wufoo.com/cabinet/cef65a77-17b4-490d-b5fd-fbf4a9ed710c" TargetMode="External"/><Relationship Id="rId111" Type="http://schemas.openxmlformats.org/officeDocument/2006/relationships/hyperlink" Target="https://msmsadvancement.wufoo.com/cabinet/6defb586-fc76-446d-bffa-c5d6082023d6" TargetMode="External"/><Relationship Id="rId15" Type="http://schemas.openxmlformats.org/officeDocument/2006/relationships/hyperlink" Target="https://msmsadvancement.wufoo.com/cabinet/cc4af057-51dc-4648-ae9e-4aee1bf29ff5" TargetMode="External"/><Relationship Id="rId36" Type="http://schemas.openxmlformats.org/officeDocument/2006/relationships/hyperlink" Target="https://msmsadvancement.wufoo.com/cabinet/26abc052-c332-4eb4-b145-c6abf5f3c138" TargetMode="External"/><Relationship Id="rId57" Type="http://schemas.openxmlformats.org/officeDocument/2006/relationships/hyperlink" Target="https://msmsadvancement.wufoo.com/cabinet/d30685f3-ac7c-4441-b27e-0372fce41db6" TargetMode="External"/><Relationship Id="rId106" Type="http://schemas.openxmlformats.org/officeDocument/2006/relationships/hyperlink" Target="https://msmsadvancement.wufoo.com/cabinet/878ac7d0-553c-4bda-b5c8-0b245a0a08d9" TargetMode="External"/><Relationship Id="rId10" Type="http://schemas.openxmlformats.org/officeDocument/2006/relationships/hyperlink" Target="https://msmsadvancement.wufoo.com/cabinet/c919bd4a-1691-4641-bf72-3cfcc4e2b2f0" TargetMode="External"/><Relationship Id="rId31" Type="http://schemas.openxmlformats.org/officeDocument/2006/relationships/hyperlink" Target="https://msmsadvancement.wufoo.com/cabinet/7a56daa7-1ecf-46bd-9f66-e43ec66cb68d" TargetMode="External"/><Relationship Id="rId52" Type="http://schemas.openxmlformats.org/officeDocument/2006/relationships/hyperlink" Target="https://msmsadvancement.wufoo.com/cabinet/406d23c1-3f9c-461f-8611-95214b8c5dbf" TargetMode="External"/><Relationship Id="rId73" Type="http://schemas.openxmlformats.org/officeDocument/2006/relationships/hyperlink" Target="https://msmsadvancement.wufoo.com/cabinet/0416aa87-b124-4f1f-ac6c-77b53975b632" TargetMode="External"/><Relationship Id="rId78" Type="http://schemas.openxmlformats.org/officeDocument/2006/relationships/hyperlink" Target="https://msmsadvancement.wufoo.com/cabinet/76c44af1-4811-40be-9964-0e4fd0e3cb7c" TargetMode="External"/><Relationship Id="rId94" Type="http://schemas.openxmlformats.org/officeDocument/2006/relationships/hyperlink" Target="https://msmsadvancement.wufoo.com/cabinet/04acf870-9c0d-46aa-b5f2-5daf88351539" TargetMode="External"/><Relationship Id="rId99" Type="http://schemas.openxmlformats.org/officeDocument/2006/relationships/hyperlink" Target="https://msmsadvancement.wufoo.com/cabinet/1054cbf5-cb83-4003-a3ed-a5a4f74fcd1e" TargetMode="External"/><Relationship Id="rId101" Type="http://schemas.openxmlformats.org/officeDocument/2006/relationships/hyperlink" Target="https://msmsadvancement.wufoo.com/cabinet/8351d0bf-1103-48bd-8f47-96b60d676218" TargetMode="External"/><Relationship Id="rId122"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m4melody@hotmail.com" TargetMode="External"/></Relationships>
</file>

<file path=xl/worksheets/_rels/sheet11.xml.rels><?xml version="1.0" encoding="UTF-8" standalone="yes"?>
<Relationships xmlns="http://schemas.openxmlformats.org/package/2006/relationships"><Relationship Id="rId21" Type="http://schemas.openxmlformats.org/officeDocument/2006/relationships/hyperlink" Target="mailto:aklnettles@yahoo.com" TargetMode="External"/><Relationship Id="rId170" Type="http://schemas.openxmlformats.org/officeDocument/2006/relationships/hyperlink" Target="mailto:" TargetMode="External"/><Relationship Id="rId268" Type="http://schemas.openxmlformats.org/officeDocument/2006/relationships/hyperlink" Target="mailto:caliciahobbs@gmail.com" TargetMode="External"/><Relationship Id="rId475" Type="http://schemas.openxmlformats.org/officeDocument/2006/relationships/hyperlink" Target="mailto:chloe.lockett@ncsdstud.org" TargetMode="External"/><Relationship Id="rId682" Type="http://schemas.openxmlformats.org/officeDocument/2006/relationships/hyperlink" Target="https://msmsadvancement.wufoo.com/cabinet/1c520b9f-f086-408e-8282-084c387ec429" TargetMode="External"/><Relationship Id="rId128" Type="http://schemas.openxmlformats.org/officeDocument/2006/relationships/hyperlink" Target="mailto:jamesbuchanan@okolona.k12.ms.us" TargetMode="External"/><Relationship Id="rId335" Type="http://schemas.openxmlformats.org/officeDocument/2006/relationships/hyperlink" Target="mailto:samariacyrus@gmail.com" TargetMode="External"/><Relationship Id="rId542" Type="http://schemas.openxmlformats.org/officeDocument/2006/relationships/hyperlink" Target="mailto:ab209702@dcsms.org" TargetMode="External"/><Relationship Id="rId987" Type="http://schemas.openxmlformats.org/officeDocument/2006/relationships/hyperlink" Target="https://msmsadvancement.wufoo.com/cabinet/dzFsNnhmM2IwdXFtazlj/o8ukVrmjiNc%3D/" TargetMode="External"/><Relationship Id="rId1172" Type="http://schemas.openxmlformats.org/officeDocument/2006/relationships/hyperlink" Target="https://msmsadvancement.wufoo.com/cabinet/dzFsNnhmM2IwdXFtazlj/LiQQHg3FTi4%3D/" TargetMode="External"/><Relationship Id="rId402" Type="http://schemas.openxmlformats.org/officeDocument/2006/relationships/hyperlink" Target="mailto:mdixon7472@cmsd.k12.ms.us" TargetMode="External"/><Relationship Id="rId847" Type="http://schemas.openxmlformats.org/officeDocument/2006/relationships/hyperlink" Target="https://msmsadvancement.wufoo.com/cabinet/c2f95ed1-9ce3-4ae3-b591-9e883ef66b09" TargetMode="External"/><Relationship Id="rId1032" Type="http://schemas.openxmlformats.org/officeDocument/2006/relationships/hyperlink" Target="https://msmsadvancement.wufoo.com/cabinet/dzFsNnhmM2IwdXFtazlj/kITC9AvkRl8%3D/" TargetMode="External"/><Relationship Id="rId707" Type="http://schemas.openxmlformats.org/officeDocument/2006/relationships/hyperlink" Target="https://msmsadvancement.wufoo.com/cabinet/a7e5e12a-6888-41c4-8c6e-e8df8a4cafe2" TargetMode="External"/><Relationship Id="rId914" Type="http://schemas.openxmlformats.org/officeDocument/2006/relationships/hyperlink" Target="https://msmsadvancement.wufoo.com/cabinet/fdee5d19-cfb9-4e8f-97ae-7a077632241e" TargetMode="External"/><Relationship Id="rId43" Type="http://schemas.openxmlformats.org/officeDocument/2006/relationships/hyperlink" Target="mailto:001240697@clevelandmssd.org" TargetMode="External"/><Relationship Id="rId192" Type="http://schemas.openxmlformats.org/officeDocument/2006/relationships/hyperlink" Target="mailto:" TargetMode="External"/><Relationship Id="rId497" Type="http://schemas.openxmlformats.org/officeDocument/2006/relationships/hyperlink" Target="mailto:nawassie@yahoo.com" TargetMode="External"/><Relationship Id="rId357" Type="http://schemas.openxmlformats.org/officeDocument/2006/relationships/hyperlink" Target="mailto:diandrac2001@yahoo.com" TargetMode="External"/><Relationship Id="rId1194" Type="http://schemas.openxmlformats.org/officeDocument/2006/relationships/hyperlink" Target="https://msmsadvancement.wufoo.com/cabinet/dzFsNnhmM2IwdXFtazlj/wuslash1AzwmnqANI%3D/" TargetMode="External"/><Relationship Id="rId217" Type="http://schemas.openxmlformats.org/officeDocument/2006/relationships/hyperlink" Target="mailto:daviscamona@yahoo.com" TargetMode="External"/><Relationship Id="rId564" Type="http://schemas.openxmlformats.org/officeDocument/2006/relationships/hyperlink" Target="mailto:" TargetMode="External"/><Relationship Id="rId771" Type="http://schemas.openxmlformats.org/officeDocument/2006/relationships/hyperlink" Target="https://msmsadvancement.wufoo.com/cabinet/5f2a33ff-b17d-4e86-97a5-3645dd7d9c58" TargetMode="External"/><Relationship Id="rId869" Type="http://schemas.openxmlformats.org/officeDocument/2006/relationships/hyperlink" Target="https://msmsadvancement.wufoo.com/cabinet/091eb657-109a-4620-928f-b4e52955ec75" TargetMode="External"/><Relationship Id="rId424" Type="http://schemas.openxmlformats.org/officeDocument/2006/relationships/hyperlink" Target="mailto:" TargetMode="External"/><Relationship Id="rId631" Type="http://schemas.openxmlformats.org/officeDocument/2006/relationships/hyperlink" Target="https://msmsadvancement.wufoo.com/cabinet/70a76c0a-06b5-4a49-809b-ef7b639db1dc" TargetMode="External"/><Relationship Id="rId729" Type="http://schemas.openxmlformats.org/officeDocument/2006/relationships/hyperlink" Target="https://msmsadvancement.wufoo.com/cabinet/a669cc4a-44d7-46e8-903b-b6c978bebe7b" TargetMode="External"/><Relationship Id="rId1054" Type="http://schemas.openxmlformats.org/officeDocument/2006/relationships/hyperlink" Target="https://msmsadvancement.wufoo.com/cabinet/dzFsNnhmM2IwdXFtazlj/azrMGhe0YPU%3D/" TargetMode="External"/><Relationship Id="rId936" Type="http://schemas.openxmlformats.org/officeDocument/2006/relationships/hyperlink" Target="https://msmsadvancement.wufoo.com/cabinet/777b5204-2007-4d4d-983e-72a5f6f0999a" TargetMode="External"/><Relationship Id="rId1121" Type="http://schemas.openxmlformats.org/officeDocument/2006/relationships/hyperlink" Target="https://msmsadvancement.wufoo.com/cabinet/dzFsNnhmM2IwdXFtazlj/2LIUAkReL3o%3D/" TargetMode="External"/><Relationship Id="rId1219" Type="http://schemas.openxmlformats.org/officeDocument/2006/relationships/hyperlink" Target="https://msmsadvancement.wufoo.com/cabinet/dzFsNnhmM2IwdXFtazlj/sIwuslashkl0XnHhM%3D/" TargetMode="External"/><Relationship Id="rId65" Type="http://schemas.openxmlformats.org/officeDocument/2006/relationships/hyperlink" Target="mailto:rhythmles33@yahoo.com" TargetMode="External"/><Relationship Id="rId281" Type="http://schemas.openxmlformats.org/officeDocument/2006/relationships/hyperlink" Target="mailto:arielsago10@gmail.com" TargetMode="External"/><Relationship Id="rId141" Type="http://schemas.openxmlformats.org/officeDocument/2006/relationships/hyperlink" Target="mailto:tdoneal@yahoo.com" TargetMode="External"/><Relationship Id="rId379" Type="http://schemas.openxmlformats.org/officeDocument/2006/relationships/hyperlink" Target="mailto:bmlott@hotmail.com" TargetMode="External"/><Relationship Id="rId586" Type="http://schemas.openxmlformats.org/officeDocument/2006/relationships/hyperlink" Target="mailto:nakiya06mombaby@icloud.com" TargetMode="External"/><Relationship Id="rId793" Type="http://schemas.openxmlformats.org/officeDocument/2006/relationships/hyperlink" Target="https://msmsadvancement.wufoo.com/cabinet/bf2ed9a2-ce30-466b-a212-13803ccb3bbe" TargetMode="External"/><Relationship Id="rId7" Type="http://schemas.openxmlformats.org/officeDocument/2006/relationships/hyperlink" Target="mailto:taylojone@coffeevilleschools.org" TargetMode="External"/><Relationship Id="rId239" Type="http://schemas.openxmlformats.org/officeDocument/2006/relationships/hyperlink" Target="mailto:tori1968@bellsouth.net" TargetMode="External"/><Relationship Id="rId446" Type="http://schemas.openxmlformats.org/officeDocument/2006/relationships/hyperlink" Target="mailto:adriannearmstrong_06@yahoo.com" TargetMode="External"/><Relationship Id="rId653" Type="http://schemas.openxmlformats.org/officeDocument/2006/relationships/hyperlink" Target="https://msmsadvancement.wufoo.com/cabinet/af324add-3f97-4cf6-9c9f-ab17d2e278bb" TargetMode="External"/><Relationship Id="rId1076" Type="http://schemas.openxmlformats.org/officeDocument/2006/relationships/hyperlink" Target="https://msmsadvancement.wufoo.com/cabinet/dzFsNnhmM2IwdXFtazlj/0N17ywuslashNRGPo%3D/" TargetMode="External"/><Relationship Id="rId306" Type="http://schemas.openxmlformats.org/officeDocument/2006/relationships/hyperlink" Target="mailto:davison7@comcast.net" TargetMode="External"/><Relationship Id="rId860" Type="http://schemas.openxmlformats.org/officeDocument/2006/relationships/hyperlink" Target="https://msmsadvancement.wufoo.com/cabinet/d21ae20b-3057-470d-8e62-768805053275" TargetMode="External"/><Relationship Id="rId958" Type="http://schemas.openxmlformats.org/officeDocument/2006/relationships/hyperlink" Target="https://msmsadvancement.wufoo.com/cabinet/dzFsNnhmM2IwdXFtazlj/pPefmc8sUFg%3D/" TargetMode="External"/><Relationship Id="rId1143" Type="http://schemas.openxmlformats.org/officeDocument/2006/relationships/hyperlink" Target="https://msmsadvancement.wufoo.com/cabinet/45216793-5e15-4ad7-b38e-9b6579f26a7d" TargetMode="External"/><Relationship Id="rId87" Type="http://schemas.openxmlformats.org/officeDocument/2006/relationships/hyperlink" Target="mailto:lakeishaivy2015@gmail.com" TargetMode="External"/><Relationship Id="rId513" Type="http://schemas.openxmlformats.org/officeDocument/2006/relationships/hyperlink" Target="mailto:skylaj.wilson@umc.edu" TargetMode="External"/><Relationship Id="rId720" Type="http://schemas.openxmlformats.org/officeDocument/2006/relationships/hyperlink" Target="https://msmsadvancement.wufoo.com/cabinet/4f654ce3-31af-4a43-81f9-b2798277b64f" TargetMode="External"/><Relationship Id="rId818" Type="http://schemas.openxmlformats.org/officeDocument/2006/relationships/hyperlink" Target="https://msmsadvancement.wufoo.com/cabinet/a0435743-31ec-441a-a319-5b7c83487b30" TargetMode="External"/><Relationship Id="rId1003" Type="http://schemas.openxmlformats.org/officeDocument/2006/relationships/hyperlink" Target="https://msmsadvancement.wufoo.com/cabinet/dzFsNnhmM2IwdXFtazlj/4wfJu6fH9tM%3D/" TargetMode="External"/><Relationship Id="rId1210" Type="http://schemas.openxmlformats.org/officeDocument/2006/relationships/hyperlink" Target="https://msmsadvancement.wufoo.com/cabinet/dzFsNnhmM2IwdXFtazlj/3Poa1nDBkjM%3D/" TargetMode="External"/><Relationship Id="rId14" Type="http://schemas.openxmlformats.org/officeDocument/2006/relationships/hyperlink" Target="mailto:maliyathomas@republicschools.org" TargetMode="External"/><Relationship Id="rId163" Type="http://schemas.openxmlformats.org/officeDocument/2006/relationships/hyperlink" Target="mailto:kimwanna30@gmail.com" TargetMode="External"/><Relationship Id="rId370" Type="http://schemas.openxmlformats.org/officeDocument/2006/relationships/hyperlink" Target="mailto:tylerjwashington2006@gmail.com" TargetMode="External"/><Relationship Id="rId230" Type="http://schemas.openxmlformats.org/officeDocument/2006/relationships/hyperlink" Target="mailto:dawsonjak2025@tunicak12.org" TargetMode="External"/><Relationship Id="rId468" Type="http://schemas.openxmlformats.org/officeDocument/2006/relationships/hyperlink" Target="mailto:morganm3m@yahoo.com" TargetMode="External"/><Relationship Id="rId675" Type="http://schemas.openxmlformats.org/officeDocument/2006/relationships/hyperlink" Target="https://msmsadvancement.wufoo.com/cabinet/fb5ac314-4ef8-46ae-b1f3-b44a03539536" TargetMode="External"/><Relationship Id="rId882" Type="http://schemas.openxmlformats.org/officeDocument/2006/relationships/hyperlink" Target="https://msmsadvancement.wufoo.com/cabinet/49e548e2-e54b-449c-a517-b832f8b08e52" TargetMode="External"/><Relationship Id="rId1098" Type="http://schemas.openxmlformats.org/officeDocument/2006/relationships/hyperlink" Target="https://msmsadvancement.wufoo.com/cabinet/6350e421-44e2-4711-8696-f4775a47ed23" TargetMode="External"/><Relationship Id="rId328" Type="http://schemas.openxmlformats.org/officeDocument/2006/relationships/hyperlink" Target="mailto:" TargetMode="External"/><Relationship Id="rId535" Type="http://schemas.openxmlformats.org/officeDocument/2006/relationships/hyperlink" Target="mailto:latoyastevens@yahoo.com" TargetMode="External"/><Relationship Id="rId742" Type="http://schemas.openxmlformats.org/officeDocument/2006/relationships/hyperlink" Target="https://msmsadvancement.wufoo.com/cabinet/33c32729-e356-4488-a66d-d13b57899ef7" TargetMode="External"/><Relationship Id="rId1165" Type="http://schemas.openxmlformats.org/officeDocument/2006/relationships/hyperlink" Target="https://msmsadvancement.wufoo.com/cabinet/141e9c90-6a27-402c-b87f-2cb50b35ce82" TargetMode="External"/><Relationship Id="rId602" Type="http://schemas.openxmlformats.org/officeDocument/2006/relationships/hyperlink" Target="mailto:magenmcnair@icloud.com" TargetMode="External"/><Relationship Id="rId1025" Type="http://schemas.openxmlformats.org/officeDocument/2006/relationships/hyperlink" Target="https://msmsadvancement.wufoo.com/cabinet/9561d22f-dec6-4267-9dad-3cd154d6820b" TargetMode="External"/><Relationship Id="rId1232" Type="http://schemas.openxmlformats.org/officeDocument/2006/relationships/hyperlink" Target="https://msmsadvancement.wufoo.com/cabinet/dzFsNnhmM2IwdXFtazlj/sGPOMNM2O4s%3D/" TargetMode="External"/><Relationship Id="rId907" Type="http://schemas.openxmlformats.org/officeDocument/2006/relationships/hyperlink" Target="https://msmsadvancement.wufoo.com/cabinet/0c386d67-cb82-4e65-b4ed-25013d3935f4" TargetMode="External"/><Relationship Id="rId36" Type="http://schemas.openxmlformats.org/officeDocument/2006/relationships/hyperlink" Target="mailto:tri152@students.rcsd.ms" TargetMode="External"/><Relationship Id="rId185" Type="http://schemas.openxmlformats.org/officeDocument/2006/relationships/hyperlink" Target="mailto:candiewalton@aol.com" TargetMode="External"/><Relationship Id="rId392" Type="http://schemas.openxmlformats.org/officeDocument/2006/relationships/hyperlink" Target="mailto:jcwebb621@gmail.com" TargetMode="External"/><Relationship Id="rId697" Type="http://schemas.openxmlformats.org/officeDocument/2006/relationships/hyperlink" Target="https://msmsadvancement.wufoo.com/cabinet/3fb45e20-5fbd-41ff-aa5f-3900adf66f5d" TargetMode="External"/><Relationship Id="rId252" Type="http://schemas.openxmlformats.org/officeDocument/2006/relationships/hyperlink" Target="mailto:tawannasophus@gmail.com" TargetMode="External"/><Relationship Id="rId1187" Type="http://schemas.openxmlformats.org/officeDocument/2006/relationships/hyperlink" Target="https://msmsadvancement.wufoo.com/cabinet/74cdc760-bf1a-45d4-8128-c46de37a32ab" TargetMode="External"/><Relationship Id="rId112" Type="http://schemas.openxmlformats.org/officeDocument/2006/relationships/hyperlink" Target="mailto:001279691@vwsd.org" TargetMode="External"/><Relationship Id="rId557" Type="http://schemas.openxmlformats.org/officeDocument/2006/relationships/hyperlink" Target="mailto:" TargetMode="External"/><Relationship Id="rId764" Type="http://schemas.openxmlformats.org/officeDocument/2006/relationships/hyperlink" Target="https://msmsadvancement.wufoo.com/cabinet/39b033b8-44b0-4673-95f2-76257499e3b8" TargetMode="External"/><Relationship Id="rId971" Type="http://schemas.openxmlformats.org/officeDocument/2006/relationships/hyperlink" Target="https://msmsadvancement.wufoo.com/cabinet/dzFsNnhmM2IwdXFtazlj/DzdcfcxIAwc%3D/" TargetMode="External"/><Relationship Id="rId417" Type="http://schemas.openxmlformats.org/officeDocument/2006/relationships/hyperlink" Target="mailto:codybrycehill@gmail.com" TargetMode="External"/><Relationship Id="rId624" Type="http://schemas.openxmlformats.org/officeDocument/2006/relationships/hyperlink" Target="https://msmsadvancement.wufoo.com/cabinet/46884a53-82d4-4c6c-a538-668b8fec3fa6" TargetMode="External"/><Relationship Id="rId831" Type="http://schemas.openxmlformats.org/officeDocument/2006/relationships/hyperlink" Target="https://msmsadvancement.wufoo.com/cabinet/414f305f-18c0-4f97-a3df-c003f590f9fd" TargetMode="External"/><Relationship Id="rId1047" Type="http://schemas.openxmlformats.org/officeDocument/2006/relationships/hyperlink" Target="https://msmsadvancement.wufoo.com/cabinet/dzFsNnhmM2IwdXFtazlj/LIkEafOdkPk%3D/" TargetMode="External"/><Relationship Id="rId929" Type="http://schemas.openxmlformats.org/officeDocument/2006/relationships/hyperlink" Target="https://msmsadvancement.wufoo.com/cabinet/ca3377bf-056d-4ecf-8e28-b198787b1a61" TargetMode="External"/><Relationship Id="rId1114" Type="http://schemas.openxmlformats.org/officeDocument/2006/relationships/hyperlink" Target="https://msmsadvancement.wufoo.com/cabinet/90cbb214-244d-43eb-90e0-62ffa48d70c7" TargetMode="External"/><Relationship Id="rId58" Type="http://schemas.openxmlformats.org/officeDocument/2006/relationships/hyperlink" Target="mailto:millergirl601@gmail.com" TargetMode="External"/><Relationship Id="rId274" Type="http://schemas.openxmlformats.org/officeDocument/2006/relationships/hyperlink" Target="mailto:boogieboy1015@gmail.com" TargetMode="External"/><Relationship Id="rId481" Type="http://schemas.openxmlformats.org/officeDocument/2006/relationships/hyperlink" Target="mailto:daniellebronson23@gmail.com" TargetMode="External"/><Relationship Id="rId134" Type="http://schemas.openxmlformats.org/officeDocument/2006/relationships/hyperlink" Target="mailto:armanticrockett@okolona.k12.ms.us" TargetMode="External"/><Relationship Id="rId579" Type="http://schemas.openxmlformats.org/officeDocument/2006/relationships/hyperlink" Target="mailto:trentonwhitworth24@pirates.pc.k12.ms.us" TargetMode="External"/><Relationship Id="rId786" Type="http://schemas.openxmlformats.org/officeDocument/2006/relationships/hyperlink" Target="https://msmsadvancement.wufoo.com/cabinet/d1b4c976-8b92-4aca-8ecd-f8a72c35b20b" TargetMode="External"/><Relationship Id="rId993" Type="http://schemas.openxmlformats.org/officeDocument/2006/relationships/hyperlink" Target="https://msmsadvancement.wufoo.com/cabinet/dzFsNnhmM2IwdXFtazlj/z3S23f7mTV4%3D/" TargetMode="External"/><Relationship Id="rId341" Type="http://schemas.openxmlformats.org/officeDocument/2006/relationships/hyperlink" Target="mailto:bbridgeford@holmesccsd.org" TargetMode="External"/><Relationship Id="rId439" Type="http://schemas.openxmlformats.org/officeDocument/2006/relationships/hyperlink" Target="mailto:misskendra2u@aol.com" TargetMode="External"/><Relationship Id="rId646" Type="http://schemas.openxmlformats.org/officeDocument/2006/relationships/hyperlink" Target="https://msmsadvancement.wufoo.com/cabinet/f4421a4d-b5ca-4163-b920-939ebd0d554f" TargetMode="External"/><Relationship Id="rId1069" Type="http://schemas.openxmlformats.org/officeDocument/2006/relationships/hyperlink" Target="https://msmsadvancement.wufoo.com/cabinet/dzFsNnhmM2IwdXFtazlj/ovPtJaSNiGo%3D/" TargetMode="External"/><Relationship Id="rId201" Type="http://schemas.openxmlformats.org/officeDocument/2006/relationships/hyperlink" Target="mailto:vdillard96@gmail.com" TargetMode="External"/><Relationship Id="rId506" Type="http://schemas.openxmlformats.org/officeDocument/2006/relationships/hyperlink" Target="mailto:klaasu@yahoo.com" TargetMode="External"/><Relationship Id="rId853" Type="http://schemas.openxmlformats.org/officeDocument/2006/relationships/hyperlink" Target="https://msmsadvancement.wufoo.com/cabinet/bbc33685-f3ce-4a21-9634-3e010303ad2d" TargetMode="External"/><Relationship Id="rId1136" Type="http://schemas.openxmlformats.org/officeDocument/2006/relationships/hyperlink" Target="https://msmsadvancement.wufoo.com/cabinet/dzFsNnhmM2IwdXFtazlj/aX4HLAJzDoY%3D/" TargetMode="External"/><Relationship Id="rId713" Type="http://schemas.openxmlformats.org/officeDocument/2006/relationships/hyperlink" Target="https://msmsadvancement.wufoo.com/cabinet/b66309e2-5b93-4a48-b4d5-bee5939422a6" TargetMode="External"/><Relationship Id="rId920" Type="http://schemas.openxmlformats.org/officeDocument/2006/relationships/hyperlink" Target="https://msmsadvancement.wufoo.com/cabinet/69ad4e2a-1040-4959-b5fe-ac12ff03b4ba" TargetMode="External"/><Relationship Id="rId1203" Type="http://schemas.openxmlformats.org/officeDocument/2006/relationships/hyperlink" Target="https://msmsadvancement.wufoo.com/cabinet/dzFsNnhmM2IwdXFtazlj/03xtN9GEDOU%3D/" TargetMode="External"/><Relationship Id="rId296" Type="http://schemas.openxmlformats.org/officeDocument/2006/relationships/hyperlink" Target="mailto:HenryFamily601@gmail.com" TargetMode="External"/><Relationship Id="rId156" Type="http://schemas.openxmlformats.org/officeDocument/2006/relationships/hyperlink" Target="mailto:asiawindham24@covstudent.com" TargetMode="External"/><Relationship Id="rId363" Type="http://schemas.openxmlformats.org/officeDocument/2006/relationships/hyperlink" Target="mailto:mart501@bellsouth.net" TargetMode="External"/><Relationship Id="rId570" Type="http://schemas.openxmlformats.org/officeDocument/2006/relationships/hyperlink" Target="mailto:aahanonu7@gmail.com" TargetMode="External"/><Relationship Id="rId223" Type="http://schemas.openxmlformats.org/officeDocument/2006/relationships/hyperlink" Target="mailto:neccab@gmail.com" TargetMode="External"/><Relationship Id="rId430" Type="http://schemas.openxmlformats.org/officeDocument/2006/relationships/hyperlink" Target="mailto:conleyray2025@tunicak12.org" TargetMode="External"/><Relationship Id="rId668" Type="http://schemas.openxmlformats.org/officeDocument/2006/relationships/hyperlink" Target="https://msmsadvancement.wufoo.com/cabinet/89708e58-9494-4162-9a15-7e018406a059" TargetMode="External"/><Relationship Id="rId875" Type="http://schemas.openxmlformats.org/officeDocument/2006/relationships/hyperlink" Target="https://msmsadvancement.wufoo.com/cabinet/f64363ec-7173-4efa-81b5-22af58db618c" TargetMode="External"/><Relationship Id="rId1060" Type="http://schemas.openxmlformats.org/officeDocument/2006/relationships/hyperlink" Target="https://msmsadvancement.wufoo.com/cabinet/dzFsNnhmM2IwdXFtazlj/626lu21X3MM%3D/" TargetMode="External"/><Relationship Id="rId528" Type="http://schemas.openxmlformats.org/officeDocument/2006/relationships/hyperlink" Target="mailto:pthompson@loveblackgirls.org" TargetMode="External"/><Relationship Id="rId735" Type="http://schemas.openxmlformats.org/officeDocument/2006/relationships/hyperlink" Target="https://msmsadvancement.wufoo.com/cabinet/1fa884b2-a8c9-49a0-8974-6ea0afb0e0a3" TargetMode="External"/><Relationship Id="rId942" Type="http://schemas.openxmlformats.org/officeDocument/2006/relationships/hyperlink" Target="https://msmsadvancement.wufoo.com/cabinet/dzFsNnhmM2IwdXFtazlj/mHO37IICDnI%3D/" TargetMode="External"/><Relationship Id="rId1158" Type="http://schemas.openxmlformats.org/officeDocument/2006/relationships/hyperlink" Target="https://msmsadvancement.wufoo.com/cabinet/dzFsNnhmM2IwdXFtazlj/yppKemwuslashwuslash5J8%3D/" TargetMode="External"/><Relationship Id="rId1018" Type="http://schemas.openxmlformats.org/officeDocument/2006/relationships/hyperlink" Target="https://msmsadvancement.wufoo.com/cabinet/7189f7a1-5c27-4aba-8100-7fdecc73e398" TargetMode="External"/><Relationship Id="rId1225" Type="http://schemas.openxmlformats.org/officeDocument/2006/relationships/hyperlink" Target="https://msmsadvancement.wufoo.com/cabinet/dzFsNnhmM2IwdXFtazlj/6o3sI4KEltc%3D/" TargetMode="External"/><Relationship Id="rId71" Type="http://schemas.openxmlformats.org/officeDocument/2006/relationships/hyperlink" Target="mailto:tillis726@gmail.com" TargetMode="External"/><Relationship Id="rId802" Type="http://schemas.openxmlformats.org/officeDocument/2006/relationships/hyperlink" Target="https://msmsadvancement.wufoo.com/cabinet/4111d97b-8837-4c55-9cd4-eaba067d9da1" TargetMode="External"/><Relationship Id="rId29" Type="http://schemas.openxmlformats.org/officeDocument/2006/relationships/hyperlink" Target="mailto:ashleyntollfree@yahoo.com" TargetMode="External"/><Relationship Id="rId178" Type="http://schemas.openxmlformats.org/officeDocument/2006/relationships/hyperlink" Target="mailto:jstallion06@gmail.com" TargetMode="External"/><Relationship Id="rId385" Type="http://schemas.openxmlformats.org/officeDocument/2006/relationships/hyperlink" Target="mailto:glenettaduren@icloud.com" TargetMode="External"/><Relationship Id="rId592" Type="http://schemas.openxmlformats.org/officeDocument/2006/relationships/hyperlink" Target="mailto:malachi.shambley@starkvillesd.com" TargetMode="External"/><Relationship Id="rId245" Type="http://schemas.openxmlformats.org/officeDocument/2006/relationships/hyperlink" Target="mailto:BobbieandWmDavis@aol.com" TargetMode="External"/><Relationship Id="rId452" Type="http://schemas.openxmlformats.org/officeDocument/2006/relationships/hyperlink" Target="mailto:butler.angenette@yahoo.com" TargetMode="External"/><Relationship Id="rId897" Type="http://schemas.openxmlformats.org/officeDocument/2006/relationships/hyperlink" Target="https://msmsadvancement.wufoo.com/cabinet/75c48615-3e80-46c1-87b6-a77def328418" TargetMode="External"/><Relationship Id="rId1082" Type="http://schemas.openxmlformats.org/officeDocument/2006/relationships/hyperlink" Target="https://msmsadvancement.wufoo.com/cabinet/7793bca5-58c4-4d34-b270-e48f31380cb7" TargetMode="External"/><Relationship Id="rId105" Type="http://schemas.openxmlformats.org/officeDocument/2006/relationships/hyperlink" Target="mailto:Krdavis29@gmail.com" TargetMode="External"/><Relationship Id="rId312" Type="http://schemas.openxmlformats.org/officeDocument/2006/relationships/hyperlink" Target="mailto:001351287@glcsd.org" TargetMode="External"/><Relationship Id="rId757" Type="http://schemas.openxmlformats.org/officeDocument/2006/relationships/hyperlink" Target="https://msmsadvancement.wufoo.com/cabinet/336c6cd8-176a-403e-8d80-422e58691aad" TargetMode="External"/><Relationship Id="rId964" Type="http://schemas.openxmlformats.org/officeDocument/2006/relationships/hyperlink" Target="https://msmsadvancement.wufoo.com/cabinet/dzFsNnhmM2IwdXFtazlj/BGSwuslashl5dEVgo%3D/" TargetMode="External"/><Relationship Id="rId93" Type="http://schemas.openxmlformats.org/officeDocument/2006/relationships/hyperlink" Target="mailto:treasure.pollock@yahoo.com" TargetMode="External"/><Relationship Id="rId189" Type="http://schemas.openxmlformats.org/officeDocument/2006/relationships/hyperlink" Target="mailto:shorlanda1820@gmail.com" TargetMode="External"/><Relationship Id="rId396" Type="http://schemas.openxmlformats.org/officeDocument/2006/relationships/hyperlink" Target="mailto:miawill22@yahoo.com" TargetMode="External"/><Relationship Id="rId617" Type="http://schemas.openxmlformats.org/officeDocument/2006/relationships/hyperlink" Target="mailto:dcmcghee248@gmail.com" TargetMode="External"/><Relationship Id="rId824" Type="http://schemas.openxmlformats.org/officeDocument/2006/relationships/hyperlink" Target="https://msmsadvancement.wufoo.com/cabinet/d13530ea-863c-4e82-a5cf-184be52684bf" TargetMode="External"/><Relationship Id="rId256" Type="http://schemas.openxmlformats.org/officeDocument/2006/relationships/hyperlink" Target="mailto:clarkjtson@gmail.com" TargetMode="External"/><Relationship Id="rId463" Type="http://schemas.openxmlformats.org/officeDocument/2006/relationships/hyperlink" Target="mailto:coralisaw1@aol.com" TargetMode="External"/><Relationship Id="rId670" Type="http://schemas.openxmlformats.org/officeDocument/2006/relationships/hyperlink" Target="https://msmsadvancement.wufoo.com/cabinet/2e6046f3-0b7e-4f5b-99f3-25b61803d4a8" TargetMode="External"/><Relationship Id="rId1093" Type="http://schemas.openxmlformats.org/officeDocument/2006/relationships/hyperlink" Target="https://msmsadvancement.wufoo.com/cabinet/dzFsNnhmM2IwdXFtazlj/hwuBeJHxBIbwAk%3D/" TargetMode="External"/><Relationship Id="rId1107" Type="http://schemas.openxmlformats.org/officeDocument/2006/relationships/hyperlink" Target="https://msmsadvancement.wufoo.com/cabinet/dzFsNnhmM2IwdXFtazlj/2GwuBetqBVXFyk%3D/" TargetMode="External"/><Relationship Id="rId116" Type="http://schemas.openxmlformats.org/officeDocument/2006/relationships/hyperlink" Target="mailto:jeremyhathorn24@gmail.com" TargetMode="External"/><Relationship Id="rId323" Type="http://schemas.openxmlformats.org/officeDocument/2006/relationships/hyperlink" Target="mailto:candicebibbs27@yahoo.com" TargetMode="External"/><Relationship Id="rId530" Type="http://schemas.openxmlformats.org/officeDocument/2006/relationships/hyperlink" Target="mailto:deundre18@yahoo.com" TargetMode="External"/><Relationship Id="rId768" Type="http://schemas.openxmlformats.org/officeDocument/2006/relationships/hyperlink" Target="https://msmsadvancement.wufoo.com/cabinet/b0b330ed-58b9-4e09-a0b1-c89a8d8a24a4" TargetMode="External"/><Relationship Id="rId975" Type="http://schemas.openxmlformats.org/officeDocument/2006/relationships/hyperlink" Target="https://msmsadvancement.wufoo.com/cabinet/dzFsNnhmM2IwdXFtazlj/VJvOf0h6V9Y%3D/" TargetMode="External"/><Relationship Id="rId1160" Type="http://schemas.openxmlformats.org/officeDocument/2006/relationships/hyperlink" Target="https://msmsadvancement.wufoo.com/cabinet/09381386-d992-4f0b-aad1-a2e72109f03f" TargetMode="External"/><Relationship Id="rId20" Type="http://schemas.openxmlformats.org/officeDocument/2006/relationships/hyperlink" Target="mailto:taylorg112006@gmail.com" TargetMode="External"/><Relationship Id="rId628" Type="http://schemas.openxmlformats.org/officeDocument/2006/relationships/hyperlink" Target="https://msmsadvancement.wufoo.com/cabinet/2b87687a-6c57-4978-9d58-e7cbbd8566ea" TargetMode="External"/><Relationship Id="rId835" Type="http://schemas.openxmlformats.org/officeDocument/2006/relationships/hyperlink" Target="https://msmsadvancement.wufoo.com/cabinet/108aa0bb-e895-465e-873e-84ee010c1974" TargetMode="External"/><Relationship Id="rId267" Type="http://schemas.openxmlformats.org/officeDocument/2006/relationships/hyperlink" Target="mailto:caliciahobbs@gmail.com" TargetMode="External"/><Relationship Id="rId474" Type="http://schemas.openxmlformats.org/officeDocument/2006/relationships/hyperlink" Target="mailto:mrwoodard4251@gmail.com" TargetMode="External"/><Relationship Id="rId1020" Type="http://schemas.openxmlformats.org/officeDocument/2006/relationships/hyperlink" Target="https://msmsadvancement.wufoo.com/cabinet/dzFsNnhmM2IwdXFtazlj/qh5EmcTLOb4%3D/" TargetMode="External"/><Relationship Id="rId1118" Type="http://schemas.openxmlformats.org/officeDocument/2006/relationships/hyperlink" Target="https://msmsadvancement.wufoo.com/cabinet/dzFsNnhmM2IwdXFtazlj/azpGHaoj21A%3D/" TargetMode="External"/><Relationship Id="rId127" Type="http://schemas.openxmlformats.org/officeDocument/2006/relationships/hyperlink" Target="mailto:lkivy@okolona.k12.ms.us" TargetMode="External"/><Relationship Id="rId681" Type="http://schemas.openxmlformats.org/officeDocument/2006/relationships/hyperlink" Target="https://msmsadvancement.wufoo.com/cabinet/8b691d90-cfe1-451d-a258-504e570844cc" TargetMode="External"/><Relationship Id="rId779" Type="http://schemas.openxmlformats.org/officeDocument/2006/relationships/hyperlink" Target="https://msmsadvancement.wufoo.com/cabinet/e846b63c-6e9f-4893-a5b4-f6375f414f8f" TargetMode="External"/><Relationship Id="rId902" Type="http://schemas.openxmlformats.org/officeDocument/2006/relationships/hyperlink" Target="https://msmsadvancement.wufoo.com/cabinet/8ef6baf2-a1ef-48eb-ba7a-b1fad1d91360" TargetMode="External"/><Relationship Id="rId986" Type="http://schemas.openxmlformats.org/officeDocument/2006/relationships/hyperlink" Target="https://msmsadvancement.wufoo.com/cabinet/dzFsNnhmM2IwdXFtazlj/szoeEW9mXwU%3D/" TargetMode="External"/><Relationship Id="rId31" Type="http://schemas.openxmlformats.org/officeDocument/2006/relationships/hyperlink" Target="mailto:dmtm1227@gmail.com" TargetMode="External"/><Relationship Id="rId334" Type="http://schemas.openxmlformats.org/officeDocument/2006/relationships/hyperlink" Target="mailto:" TargetMode="External"/><Relationship Id="rId541" Type="http://schemas.openxmlformats.org/officeDocument/2006/relationships/hyperlink" Target="mailto:myraram07@gmail.com" TargetMode="External"/><Relationship Id="rId639" Type="http://schemas.openxmlformats.org/officeDocument/2006/relationships/hyperlink" Target="https://msmsadvancement.wufoo.com/cabinet/5ce93314-c380-43e2-adf3-c0e9eac60d5c" TargetMode="External"/><Relationship Id="rId1171" Type="http://schemas.openxmlformats.org/officeDocument/2006/relationships/hyperlink" Target="https://msmsadvancement.wufoo.com/cabinet/dzFsNnhmM2IwdXFtazlj/FBvs2xahG3g%3D/" TargetMode="External"/><Relationship Id="rId180" Type="http://schemas.openxmlformats.org/officeDocument/2006/relationships/hyperlink" Target="mailto:" TargetMode="External"/><Relationship Id="rId278" Type="http://schemas.openxmlformats.org/officeDocument/2006/relationships/hyperlink" Target="mailto:" TargetMode="External"/><Relationship Id="rId401" Type="http://schemas.openxmlformats.org/officeDocument/2006/relationships/hyperlink" Target="mailto:chequitia@gmail.com" TargetMode="External"/><Relationship Id="rId846" Type="http://schemas.openxmlformats.org/officeDocument/2006/relationships/hyperlink" Target="https://msmsadvancement.wufoo.com/cabinet/99536198-3e37-4dfe-bd37-0c266811d84c" TargetMode="External"/><Relationship Id="rId1031" Type="http://schemas.openxmlformats.org/officeDocument/2006/relationships/hyperlink" Target="https://msmsadvancement.wufoo.com/cabinet/dzFsNnhmM2IwdXFtazlj/bZxFwuBei7l0dc%3D/" TargetMode="External"/><Relationship Id="rId1129" Type="http://schemas.openxmlformats.org/officeDocument/2006/relationships/hyperlink" Target="https://msmsadvancement.wufoo.com/cabinet/dzFsNnhmM2IwdXFtazlj/jcaXwuBeq5wuBejwM%3D/" TargetMode="External"/><Relationship Id="rId485" Type="http://schemas.openxmlformats.org/officeDocument/2006/relationships/hyperlink" Target="mailto:casandra.girn@yahoo.com" TargetMode="External"/><Relationship Id="rId692" Type="http://schemas.openxmlformats.org/officeDocument/2006/relationships/hyperlink" Target="https://msmsadvancement.wufoo.com/cabinet/8848ba01-a169-4dc0-861b-2c3a4b273494" TargetMode="External"/><Relationship Id="rId706" Type="http://schemas.openxmlformats.org/officeDocument/2006/relationships/hyperlink" Target="https://msmsadvancement.wufoo.com/cabinet/8942d6d3-002d-4f94-8635-f9c9c5ecfa1b" TargetMode="External"/><Relationship Id="rId913" Type="http://schemas.openxmlformats.org/officeDocument/2006/relationships/hyperlink" Target="https://msmsadvancement.wufoo.com/cabinet/4a224f47-2c84-4371-a484-faebb4035130" TargetMode="External"/><Relationship Id="rId42" Type="http://schemas.openxmlformats.org/officeDocument/2006/relationships/hyperlink" Target="mailto:labronejr@yahoo.com" TargetMode="External"/><Relationship Id="rId138" Type="http://schemas.openxmlformats.org/officeDocument/2006/relationships/hyperlink" Target="mailto:samorentaylor@gmail.com" TargetMode="External"/><Relationship Id="rId345" Type="http://schemas.openxmlformats.org/officeDocument/2006/relationships/hyperlink" Target="mailto:claudette.avery@gmail.com" TargetMode="External"/><Relationship Id="rId552" Type="http://schemas.openxmlformats.org/officeDocument/2006/relationships/hyperlink" Target="mailto:desiree.norwood@yahoo.com" TargetMode="External"/><Relationship Id="rId997" Type="http://schemas.openxmlformats.org/officeDocument/2006/relationships/hyperlink" Target="https://msmsadvancement.wufoo.com/cabinet/dzFsNnhmM2IwdXFtazlj/JadL3q5wuslashLKI%3D/" TargetMode="External"/><Relationship Id="rId1182" Type="http://schemas.openxmlformats.org/officeDocument/2006/relationships/hyperlink" Target="https://msmsadvancement.wufoo.com/cabinet/dzFsNnhmM2IwdXFtazlj/LV4HsHY2RQ0%3D/" TargetMode="External"/><Relationship Id="rId191" Type="http://schemas.openxmlformats.org/officeDocument/2006/relationships/hyperlink" Target="mailto:teresasmith1983@yahoo.com" TargetMode="External"/><Relationship Id="rId205" Type="http://schemas.openxmlformats.org/officeDocument/2006/relationships/hyperlink" Target="mailto:thmlrss2@gmail.com" TargetMode="External"/><Relationship Id="rId412" Type="http://schemas.openxmlformats.org/officeDocument/2006/relationships/hyperlink" Target="mailto:kettinalrobinson@yahoo.com" TargetMode="External"/><Relationship Id="rId857" Type="http://schemas.openxmlformats.org/officeDocument/2006/relationships/hyperlink" Target="https://msmsadvancement.wufoo.com/cabinet/bfd7ed38-2948-4c79-a185-a20a3afdf813" TargetMode="External"/><Relationship Id="rId1042" Type="http://schemas.openxmlformats.org/officeDocument/2006/relationships/hyperlink" Target="https://msmsadvancement.wufoo.com/cabinet/dzFsNnhmM2IwdXFtazlj/vC8gs6Ql43Q%3D/" TargetMode="External"/><Relationship Id="rId289" Type="http://schemas.openxmlformats.org/officeDocument/2006/relationships/hyperlink" Target="mailto:Jtbailey62@gmail.com" TargetMode="External"/><Relationship Id="rId496" Type="http://schemas.openxmlformats.org/officeDocument/2006/relationships/hyperlink" Target="mailto:trentonwhitworth24@pirates.pc.k12.ms.us" TargetMode="External"/><Relationship Id="rId717" Type="http://schemas.openxmlformats.org/officeDocument/2006/relationships/hyperlink" Target="https://msmsadvancement.wufoo.com/cabinet/39fef1d1-7df3-4062-8520-d0082bd0715f" TargetMode="External"/><Relationship Id="rId924" Type="http://schemas.openxmlformats.org/officeDocument/2006/relationships/hyperlink" Target="https://msmsadvancement.wufoo.com/cabinet/253ab8f4-72dc-4124-bf1c-566ad203ea50" TargetMode="External"/><Relationship Id="rId53" Type="http://schemas.openxmlformats.org/officeDocument/2006/relationships/hyperlink" Target="mailto:veronicacavalier@yahoo.com" TargetMode="External"/><Relationship Id="rId149" Type="http://schemas.openxmlformats.org/officeDocument/2006/relationships/hyperlink" Target="mailto:lkivy@okolona.k12.ms.us" TargetMode="External"/><Relationship Id="rId356" Type="http://schemas.openxmlformats.org/officeDocument/2006/relationships/hyperlink" Target="mailto:" TargetMode="External"/><Relationship Id="rId563" Type="http://schemas.openxmlformats.org/officeDocument/2006/relationships/hyperlink" Target="mailto:jsharris19@icloud.com" TargetMode="External"/><Relationship Id="rId770" Type="http://schemas.openxmlformats.org/officeDocument/2006/relationships/hyperlink" Target="https://msmsadvancement.wufoo.com/cabinet/0c4c48e8-75cf-4005-869e-05c3c32aba64" TargetMode="External"/><Relationship Id="rId1193" Type="http://schemas.openxmlformats.org/officeDocument/2006/relationships/hyperlink" Target="https://msmsadvancement.wufoo.com/cabinet/dzFsNnhmM2IwdXFtazlj/g8dH3gtjb9g%3D/" TargetMode="External"/><Relationship Id="rId1207" Type="http://schemas.openxmlformats.org/officeDocument/2006/relationships/hyperlink" Target="https://msmsadvancement.wufoo.com/cabinet/dzFsNnhmM2IwdXFtazlj/imbUrJGr1UI%3D/" TargetMode="External"/><Relationship Id="rId216" Type="http://schemas.openxmlformats.org/officeDocument/2006/relationships/hyperlink" Target="mailto:shalaano@yahoo.com" TargetMode="External"/><Relationship Id="rId423" Type="http://schemas.openxmlformats.org/officeDocument/2006/relationships/hyperlink" Target="mailto:reginartodd@yahoo.com" TargetMode="External"/><Relationship Id="rId868" Type="http://schemas.openxmlformats.org/officeDocument/2006/relationships/hyperlink" Target="https://msmsadvancement.wufoo.com/cabinet/222d98b0-f69f-403e-938f-af7f2ec66ff5" TargetMode="External"/><Relationship Id="rId1053" Type="http://schemas.openxmlformats.org/officeDocument/2006/relationships/hyperlink" Target="https://msmsadvancement.wufoo.com/cabinet/dzFsNnhmM2IwdXFtazlj/3z0KFSwuslashNdZY%3D/" TargetMode="External"/><Relationship Id="rId630" Type="http://schemas.openxmlformats.org/officeDocument/2006/relationships/hyperlink" Target="https://msmsadvancement.wufoo.com/cabinet/db3a9fa7-4634-410f-89ff-f50b6c3155f2" TargetMode="External"/><Relationship Id="rId728" Type="http://schemas.openxmlformats.org/officeDocument/2006/relationships/hyperlink" Target="https://msmsadvancement.wufoo.com/cabinet/83447172-1f32-4122-9e4c-79871b27f505" TargetMode="External"/><Relationship Id="rId935" Type="http://schemas.openxmlformats.org/officeDocument/2006/relationships/hyperlink" Target="https://msmsadvancement.wufoo.com/cabinet/dzFsNnhmM2IwdXFtazlj/TwuBepSb6eJOEY%3D/" TargetMode="External"/><Relationship Id="rId64" Type="http://schemas.openxmlformats.org/officeDocument/2006/relationships/hyperlink" Target="mailto:cbrown101780@gmail.com" TargetMode="External"/><Relationship Id="rId367" Type="http://schemas.openxmlformats.org/officeDocument/2006/relationships/hyperlink" Target="mailto:rrmyles1@yahoo.com" TargetMode="External"/><Relationship Id="rId574" Type="http://schemas.openxmlformats.org/officeDocument/2006/relationships/hyperlink" Target="mailto:" TargetMode="External"/><Relationship Id="rId1120" Type="http://schemas.openxmlformats.org/officeDocument/2006/relationships/hyperlink" Target="https://msmsadvancement.wufoo.com/cabinet/dzFsNnhmM2IwdXFtazlj/w14tiCwuBeRfBM%3D/" TargetMode="External"/><Relationship Id="rId1218" Type="http://schemas.openxmlformats.org/officeDocument/2006/relationships/hyperlink" Target="https://msmsadvancement.wufoo.com/cabinet/dzFsNnhmM2IwdXFtazlj/eVbJA8DbGbk%3D/" TargetMode="External"/><Relationship Id="rId227" Type="http://schemas.openxmlformats.org/officeDocument/2006/relationships/hyperlink" Target="mailto:kts_01@yahoo.com" TargetMode="External"/><Relationship Id="rId781" Type="http://schemas.openxmlformats.org/officeDocument/2006/relationships/hyperlink" Target="https://msmsadvancement.wufoo.com/cabinet/426afeb7-c3ef-4236-9c6b-d06fc3a0457d" TargetMode="External"/><Relationship Id="rId879" Type="http://schemas.openxmlformats.org/officeDocument/2006/relationships/hyperlink" Target="https://msmsadvancement.wufoo.com/cabinet/f922813c-0b88-4657-887c-3deedba22b16" TargetMode="External"/><Relationship Id="rId434" Type="http://schemas.openxmlformats.org/officeDocument/2006/relationships/hyperlink" Target="mailto:" TargetMode="External"/><Relationship Id="rId641" Type="http://schemas.openxmlformats.org/officeDocument/2006/relationships/hyperlink" Target="https://msmsadvancement.wufoo.com/cabinet/2ca69c2e-ead2-416f-8964-b19b8d9c359e" TargetMode="External"/><Relationship Id="rId739" Type="http://schemas.openxmlformats.org/officeDocument/2006/relationships/hyperlink" Target="https://msmsadvancement.wufoo.com/cabinet/1bf4ac80-6863-4949-83a6-c89235050270" TargetMode="External"/><Relationship Id="rId1064" Type="http://schemas.openxmlformats.org/officeDocument/2006/relationships/hyperlink" Target="https://msmsadvancement.wufoo.com/cabinet/bbf14f69-9fbc-4aba-b77b-0a623ac4161b" TargetMode="External"/><Relationship Id="rId280" Type="http://schemas.openxmlformats.org/officeDocument/2006/relationships/hyperlink" Target="mailto:" TargetMode="External"/><Relationship Id="rId501" Type="http://schemas.openxmlformats.org/officeDocument/2006/relationships/hyperlink" Target="mailto:melodymcampbell@hotmail.com" TargetMode="External"/><Relationship Id="rId946" Type="http://schemas.openxmlformats.org/officeDocument/2006/relationships/hyperlink" Target="https://msmsadvancement.wufoo.com/cabinet/dzFsNnhmM2IwdXFtazlj/RsPz71NSwuslashwuslash4%3D/" TargetMode="External"/><Relationship Id="rId1131" Type="http://schemas.openxmlformats.org/officeDocument/2006/relationships/hyperlink" Target="https://msmsadvancement.wufoo.com/cabinet/dzFsNnhmM2IwdXFtazlj/AUYXk9P9vAc%3D/" TargetMode="External"/><Relationship Id="rId1229" Type="http://schemas.openxmlformats.org/officeDocument/2006/relationships/hyperlink" Target="https://msmsadvancement.wufoo.com/cabinet/dzFsNnhmM2IwdXFtazlj/hb9MG495TmQ%3D/" TargetMode="External"/><Relationship Id="rId75" Type="http://schemas.openxmlformats.org/officeDocument/2006/relationships/hyperlink" Target="mailto:kelvinpool35@gmail.com" TargetMode="External"/><Relationship Id="rId140" Type="http://schemas.openxmlformats.org/officeDocument/2006/relationships/hyperlink" Target="mailto:annagrace0522@gmail.com" TargetMode="External"/><Relationship Id="rId378" Type="http://schemas.openxmlformats.org/officeDocument/2006/relationships/hyperlink" Target="mailto:" TargetMode="External"/><Relationship Id="rId585" Type="http://schemas.openxmlformats.org/officeDocument/2006/relationships/hyperlink" Target="mailto:" TargetMode="External"/><Relationship Id="rId792" Type="http://schemas.openxmlformats.org/officeDocument/2006/relationships/hyperlink" Target="https://msmsadvancement.wufoo.com/cabinet/80d87773-43fa-46fe-a8c5-a3c94d3a04c5" TargetMode="External"/><Relationship Id="rId806" Type="http://schemas.openxmlformats.org/officeDocument/2006/relationships/hyperlink" Target="https://msmsadvancement.wufoo.com/cabinet/bc86ff60-1683-435e-b8d7-e9636d806ded" TargetMode="External"/><Relationship Id="rId6" Type="http://schemas.openxmlformats.org/officeDocument/2006/relationships/hyperlink" Target="mailto:jnyatrimble@gmail.com" TargetMode="External"/><Relationship Id="rId238" Type="http://schemas.openxmlformats.org/officeDocument/2006/relationships/hyperlink" Target="mailto:taliahb@hotmail.com" TargetMode="External"/><Relationship Id="rId445" Type="http://schemas.openxmlformats.org/officeDocument/2006/relationships/hyperlink" Target="mailto:adriannearmstrong_06@yahoo.com" TargetMode="External"/><Relationship Id="rId652" Type="http://schemas.openxmlformats.org/officeDocument/2006/relationships/hyperlink" Target="https://msmsadvancement.wufoo.com/cabinet/53a44660-ab7d-4e9c-a361-992c6c0d5c6e" TargetMode="External"/><Relationship Id="rId1075" Type="http://schemas.openxmlformats.org/officeDocument/2006/relationships/hyperlink" Target="https://msmsadvancement.wufoo.com/cabinet/dzFsNnhmM2IwdXFtazlj/yrvwuslashwgWo9QE%3D/" TargetMode="External"/><Relationship Id="rId291" Type="http://schemas.openxmlformats.org/officeDocument/2006/relationships/hyperlink" Target="mailto:lancy09@yahoo.com" TargetMode="External"/><Relationship Id="rId305" Type="http://schemas.openxmlformats.org/officeDocument/2006/relationships/hyperlink" Target="mailto:davison7@comcast.net" TargetMode="External"/><Relationship Id="rId512" Type="http://schemas.openxmlformats.org/officeDocument/2006/relationships/hyperlink" Target="mailto:skylaj.wilson@umc.edu" TargetMode="External"/><Relationship Id="rId957" Type="http://schemas.openxmlformats.org/officeDocument/2006/relationships/hyperlink" Target="https://msmsadvancement.wufoo.com/cabinet/e0b9a6d4-6fb2-4ae2-8428-80e44b39364a" TargetMode="External"/><Relationship Id="rId1142" Type="http://schemas.openxmlformats.org/officeDocument/2006/relationships/hyperlink" Target="https://msmsadvancement.wufoo.com/cabinet/ed2fe8cf-6831-43ec-bc46-f7aca01a2155" TargetMode="External"/><Relationship Id="rId86" Type="http://schemas.openxmlformats.org/officeDocument/2006/relationships/hyperlink" Target="mailto:canderson7515@cmsd.k12.ms.us" TargetMode="External"/><Relationship Id="rId151" Type="http://schemas.openxmlformats.org/officeDocument/2006/relationships/hyperlink" Target="mailto:Gloriashinn@rocketmail.com" TargetMode="External"/><Relationship Id="rId389" Type="http://schemas.openxmlformats.org/officeDocument/2006/relationships/hyperlink" Target="mailto:Alisha.liddell12@gmail.com" TargetMode="External"/><Relationship Id="rId596" Type="http://schemas.openxmlformats.org/officeDocument/2006/relationships/hyperlink" Target="mailto:skylaj.wilson@umc.edu" TargetMode="External"/><Relationship Id="rId817" Type="http://schemas.openxmlformats.org/officeDocument/2006/relationships/hyperlink" Target="https://msmsadvancement.wufoo.com/cabinet/a78b51c0-ef3b-4792-a66d-bfacdee44a20" TargetMode="External"/><Relationship Id="rId1002" Type="http://schemas.openxmlformats.org/officeDocument/2006/relationships/hyperlink" Target="https://msmsadvancement.wufoo.com/cabinet/dzFsNnhmM2IwdXFtazlj/Y4VhOdpKpMM%3D/" TargetMode="External"/><Relationship Id="rId249" Type="http://schemas.openxmlformats.org/officeDocument/2006/relationships/hyperlink" Target="mailto:tclark1908@gmail.com" TargetMode="External"/><Relationship Id="rId456" Type="http://schemas.openxmlformats.org/officeDocument/2006/relationships/hyperlink" Target="mailto:vanessa.carter@tcatmemphis.edu" TargetMode="External"/><Relationship Id="rId663" Type="http://schemas.openxmlformats.org/officeDocument/2006/relationships/hyperlink" Target="https://msmsadvancement.wufoo.com/cabinet/fb1f9a02-85ec-4d9c-ae62-b6c322e19bdf" TargetMode="External"/><Relationship Id="rId870" Type="http://schemas.openxmlformats.org/officeDocument/2006/relationships/hyperlink" Target="https://msmsadvancement.wufoo.com/cabinet/28b30817-993b-4fda-861a-0d8a1cae9838" TargetMode="External"/><Relationship Id="rId1086" Type="http://schemas.openxmlformats.org/officeDocument/2006/relationships/hyperlink" Target="https://msmsadvancement.wufoo.com/cabinet/dzFsNnhmM2IwdXFtazlj/YmwuBeiS5gM4rc%3D/" TargetMode="External"/><Relationship Id="rId13" Type="http://schemas.openxmlformats.org/officeDocument/2006/relationships/hyperlink" Target="mailto:nnburnstiffany@yahoo.com" TargetMode="External"/><Relationship Id="rId109" Type="http://schemas.openxmlformats.org/officeDocument/2006/relationships/hyperlink" Target="mailto:gatkins@gville.k12.ms.us" TargetMode="External"/><Relationship Id="rId316" Type="http://schemas.openxmlformats.org/officeDocument/2006/relationships/hyperlink" Target="mailto:shaygard13@icloud.com" TargetMode="External"/><Relationship Id="rId523" Type="http://schemas.openxmlformats.org/officeDocument/2006/relationships/hyperlink" Target="mailto:mmcgee855@gmail.com" TargetMode="External"/><Relationship Id="rId968" Type="http://schemas.openxmlformats.org/officeDocument/2006/relationships/hyperlink" Target="https://msmsadvancement.wufoo.com/cabinet/dzFsNnhmM2IwdXFtazlj/sPop8Owuslashr0C0%3D/" TargetMode="External"/><Relationship Id="rId1153" Type="http://schemas.openxmlformats.org/officeDocument/2006/relationships/hyperlink" Target="https://msmsadvancement.wufoo.com/cabinet/dzFsNnhmM2IwdXFtazlj/6khYRQh0FbQ%3D/" TargetMode="External"/><Relationship Id="rId97" Type="http://schemas.openxmlformats.org/officeDocument/2006/relationships/hyperlink" Target="mailto:tracybevill@rocketmail.com" TargetMode="External"/><Relationship Id="rId730" Type="http://schemas.openxmlformats.org/officeDocument/2006/relationships/hyperlink" Target="https://msmsadvancement.wufoo.com/cabinet/44fd8243-151a-4c12-9e9d-39b6967035e4" TargetMode="External"/><Relationship Id="rId828" Type="http://schemas.openxmlformats.org/officeDocument/2006/relationships/hyperlink" Target="https://msmsadvancement.wufoo.com/cabinet/bad8cc18-7362-4089-88a3-29cce287e4e1" TargetMode="External"/><Relationship Id="rId1013" Type="http://schemas.openxmlformats.org/officeDocument/2006/relationships/hyperlink" Target="https://msmsadvancement.wufoo.com/cabinet/dzFsNnhmM2IwdXFtazlj/kxlUBr2okuk%3D/" TargetMode="External"/><Relationship Id="rId162" Type="http://schemas.openxmlformats.org/officeDocument/2006/relationships/hyperlink" Target="mailto:leyellowpanda@gmail.com" TargetMode="External"/><Relationship Id="rId467" Type="http://schemas.openxmlformats.org/officeDocument/2006/relationships/hyperlink" Target="mailto:coretta06@yahoo.com" TargetMode="External"/><Relationship Id="rId1097" Type="http://schemas.openxmlformats.org/officeDocument/2006/relationships/hyperlink" Target="https://msmsadvancement.wufoo.com/cabinet/dzFsNnhmM2IwdXFtazlj/wE6sk1baghk%3D/" TargetMode="External"/><Relationship Id="rId1220" Type="http://schemas.openxmlformats.org/officeDocument/2006/relationships/hyperlink" Target="https://msmsadvancement.wufoo.com/cabinet/dzFsNnhmM2IwdXFtazlj/gNv8VplggwuslashA%3D/" TargetMode="External"/><Relationship Id="rId674" Type="http://schemas.openxmlformats.org/officeDocument/2006/relationships/hyperlink" Target="https://msmsadvancement.wufoo.com/cabinet/668e5315-8f95-41a1-b6c5-162721dae4ac" TargetMode="External"/><Relationship Id="rId881" Type="http://schemas.openxmlformats.org/officeDocument/2006/relationships/hyperlink" Target="https://msmsadvancement.wufoo.com/cabinet/034cb17d-63f5-45e4-be83-bd321ec33acf" TargetMode="External"/><Relationship Id="rId979" Type="http://schemas.openxmlformats.org/officeDocument/2006/relationships/hyperlink" Target="https://msmsadvancement.wufoo.com/cabinet/dzFsNnhmM2IwdXFtazlj/cwuslashTdGZuGu58%3D/" TargetMode="External"/><Relationship Id="rId24" Type="http://schemas.openxmlformats.org/officeDocument/2006/relationships/hyperlink" Target="mailto:diva31nicole@gmail.com" TargetMode="External"/><Relationship Id="rId327" Type="http://schemas.openxmlformats.org/officeDocument/2006/relationships/hyperlink" Target="mailto:cooperv@tunicak12.org" TargetMode="External"/><Relationship Id="rId534" Type="http://schemas.openxmlformats.org/officeDocument/2006/relationships/hyperlink" Target="mailto:lmcghee@comcast.net" TargetMode="External"/><Relationship Id="rId741" Type="http://schemas.openxmlformats.org/officeDocument/2006/relationships/hyperlink" Target="https://msmsadvancement.wufoo.com/cabinet/bb49004c-a6c0-4e63-95a1-82c21a7ebea8" TargetMode="External"/><Relationship Id="rId839" Type="http://schemas.openxmlformats.org/officeDocument/2006/relationships/hyperlink" Target="https://msmsadvancement.wufoo.com/cabinet/625f78fa-3ea2-4d43-9324-751a7b05de7c" TargetMode="External"/><Relationship Id="rId1164" Type="http://schemas.openxmlformats.org/officeDocument/2006/relationships/hyperlink" Target="https://msmsadvancement.wufoo.com/cabinet/fb4543c8-cd6e-42b4-b040-f8ce51dabde0" TargetMode="External"/><Relationship Id="rId173" Type="http://schemas.openxmlformats.org/officeDocument/2006/relationships/hyperlink" Target="mailto:nbuford123@gmail.com" TargetMode="External"/><Relationship Id="rId380" Type="http://schemas.openxmlformats.org/officeDocument/2006/relationships/hyperlink" Target="mailto:" TargetMode="External"/><Relationship Id="rId601" Type="http://schemas.openxmlformats.org/officeDocument/2006/relationships/hyperlink" Target="mailto:" TargetMode="External"/><Relationship Id="rId1024" Type="http://schemas.openxmlformats.org/officeDocument/2006/relationships/hyperlink" Target="https://msmsadvancement.wufoo.com/cabinet/fb334f03-f503-4826-b862-6bd572a1bf5d" TargetMode="External"/><Relationship Id="rId1231" Type="http://schemas.openxmlformats.org/officeDocument/2006/relationships/hyperlink" Target="https://msmsadvancement.wufoo.com/cabinet/dzFsNnhmM2IwdXFtazlj/wEJvIvybl3o%3D/" TargetMode="External"/><Relationship Id="rId240" Type="http://schemas.openxmlformats.org/officeDocument/2006/relationships/hyperlink" Target="mailto:tori1968@bellsouth.net" TargetMode="External"/><Relationship Id="rId478" Type="http://schemas.openxmlformats.org/officeDocument/2006/relationships/hyperlink" Target="mailto:gladysjberry@yahoo.com" TargetMode="External"/><Relationship Id="rId685" Type="http://schemas.openxmlformats.org/officeDocument/2006/relationships/hyperlink" Target="https://msmsadvancement.wufoo.com/cabinet/1005f6f9-bc26-40f6-841b-5d3bdc617734" TargetMode="External"/><Relationship Id="rId892" Type="http://schemas.openxmlformats.org/officeDocument/2006/relationships/hyperlink" Target="https://msmsadvancement.wufoo.com/cabinet/045d3000-860d-436c-8330-1998d3751923" TargetMode="External"/><Relationship Id="rId906" Type="http://schemas.openxmlformats.org/officeDocument/2006/relationships/hyperlink" Target="https://msmsadvancement.wufoo.com/cabinet/52b8f442-5526-4068-9b91-e262f87be98b" TargetMode="External"/><Relationship Id="rId35" Type="http://schemas.openxmlformats.org/officeDocument/2006/relationships/hyperlink" Target="mailto:ttownes2013@yahoo.com" TargetMode="External"/><Relationship Id="rId100" Type="http://schemas.openxmlformats.org/officeDocument/2006/relationships/hyperlink" Target="mailto:llbryant79@yahoo.com" TargetMode="External"/><Relationship Id="rId338" Type="http://schemas.openxmlformats.org/officeDocument/2006/relationships/hyperlink" Target="mailto:cherishmcbride40@gmail.com" TargetMode="External"/><Relationship Id="rId545" Type="http://schemas.openxmlformats.org/officeDocument/2006/relationships/hyperlink" Target="mailto:symonnetoni@gmail.com" TargetMode="External"/><Relationship Id="rId752" Type="http://schemas.openxmlformats.org/officeDocument/2006/relationships/hyperlink" Target="https://msmsadvancement.wufoo.com/cabinet/f1426089-24fc-41ac-b00d-6ea566c68724" TargetMode="External"/><Relationship Id="rId1175" Type="http://schemas.openxmlformats.org/officeDocument/2006/relationships/hyperlink" Target="https://msmsadvancement.wufoo.com/cabinet/dzFsNnhmM2IwdXFtazlj/JXL8GfuBKK8%3D/" TargetMode="External"/><Relationship Id="rId184" Type="http://schemas.openxmlformats.org/officeDocument/2006/relationships/hyperlink" Target="mailto:billie_smith@att.net" TargetMode="External"/><Relationship Id="rId391" Type="http://schemas.openxmlformats.org/officeDocument/2006/relationships/hyperlink" Target="mailto:awebb1752@gmail.com" TargetMode="External"/><Relationship Id="rId405" Type="http://schemas.openxmlformats.org/officeDocument/2006/relationships/hyperlink" Target="mailto:genetricedoss@gmail.com" TargetMode="External"/><Relationship Id="rId612" Type="http://schemas.openxmlformats.org/officeDocument/2006/relationships/hyperlink" Target="mailto:debreylon07@gmail.com" TargetMode="External"/><Relationship Id="rId1035" Type="http://schemas.openxmlformats.org/officeDocument/2006/relationships/hyperlink" Target="https://msmsadvancement.wufoo.com/cabinet/04a1dca4-af33-4acb-939c-18d331a31f38" TargetMode="External"/><Relationship Id="rId1242" Type="http://schemas.openxmlformats.org/officeDocument/2006/relationships/printerSettings" Target="../printerSettings/printerSettings7.bin"/><Relationship Id="rId251" Type="http://schemas.openxmlformats.org/officeDocument/2006/relationships/hyperlink" Target="mailto:tawannasophus@gmail.com" TargetMode="External"/><Relationship Id="rId489" Type="http://schemas.openxmlformats.org/officeDocument/2006/relationships/hyperlink" Target="mailto:vadykes2425@yahoo.com" TargetMode="External"/><Relationship Id="rId696" Type="http://schemas.openxmlformats.org/officeDocument/2006/relationships/hyperlink" Target="https://msmsadvancement.wufoo.com/cabinet/4ea0b842-62e4-4568-9c37-b3646aae2c5f" TargetMode="External"/><Relationship Id="rId917" Type="http://schemas.openxmlformats.org/officeDocument/2006/relationships/hyperlink" Target="https://msmsadvancement.wufoo.com/cabinet/3d1038cd-fe6b-473d-80ac-113aafe149ec" TargetMode="External"/><Relationship Id="rId1102" Type="http://schemas.openxmlformats.org/officeDocument/2006/relationships/hyperlink" Target="https://msmsadvancement.wufoo.com/cabinet/dzFsNnhmM2IwdXFtazlj/IDU2npuBHo4%3D/" TargetMode="External"/><Relationship Id="rId46" Type="http://schemas.openxmlformats.org/officeDocument/2006/relationships/hyperlink" Target="mailto:stewartkyla46@icloud.com" TargetMode="External"/><Relationship Id="rId349" Type="http://schemas.openxmlformats.org/officeDocument/2006/relationships/hyperlink" Target="mailto:kjwkcoleman@yahoo.com" TargetMode="External"/><Relationship Id="rId556" Type="http://schemas.openxmlformats.org/officeDocument/2006/relationships/hyperlink" Target="mailto:lateshathomas76@gmail.com" TargetMode="External"/><Relationship Id="rId763" Type="http://schemas.openxmlformats.org/officeDocument/2006/relationships/hyperlink" Target="https://msmsadvancement.wufoo.com/cabinet/e383a873-28b1-4455-b06f-c09b2d9d11f1" TargetMode="External"/><Relationship Id="rId1186" Type="http://schemas.openxmlformats.org/officeDocument/2006/relationships/hyperlink" Target="https://msmsadvancement.wufoo.com/cabinet/dzFsNnhmM2IwdXFtazlj/0hDfrv9w3Eo%3D/" TargetMode="External"/><Relationship Id="rId111" Type="http://schemas.openxmlformats.org/officeDocument/2006/relationships/hyperlink" Target="mailto:cwillis@vwsd.org" TargetMode="External"/><Relationship Id="rId195" Type="http://schemas.openxmlformats.org/officeDocument/2006/relationships/hyperlink" Target="mailto:kaedenthigpen@gmail.com" TargetMode="External"/><Relationship Id="rId209" Type="http://schemas.openxmlformats.org/officeDocument/2006/relationships/hyperlink" Target="mailto:gabriellerobinson044@gmail.com" TargetMode="External"/><Relationship Id="rId416" Type="http://schemas.openxmlformats.org/officeDocument/2006/relationships/hyperlink" Target="mailto:jefferyisbell@okolona.k12.ms.us" TargetMode="External"/><Relationship Id="rId970" Type="http://schemas.openxmlformats.org/officeDocument/2006/relationships/hyperlink" Target="https://msmsadvancement.wufoo.com/cabinet/8a6ba6f7-b2e8-418a-8133-1017301d2e83" TargetMode="External"/><Relationship Id="rId1046" Type="http://schemas.openxmlformats.org/officeDocument/2006/relationships/hyperlink" Target="https://msmsadvancement.wufoo.com/cabinet/dzFsNnhmM2IwdXFtazlj/ZWtyy8dmSZk%3D/" TargetMode="External"/><Relationship Id="rId623" Type="http://schemas.openxmlformats.org/officeDocument/2006/relationships/hyperlink" Target="https://msmsadvancement.wufoo.com/cabinet/34ac4658-75df-4718-bd18-f40f9be5c047" TargetMode="External"/><Relationship Id="rId830" Type="http://schemas.openxmlformats.org/officeDocument/2006/relationships/hyperlink" Target="https://msmsadvancement.wufoo.com/cabinet/97d99934-291e-4453-974c-ea92c96dfd15" TargetMode="External"/><Relationship Id="rId928" Type="http://schemas.openxmlformats.org/officeDocument/2006/relationships/hyperlink" Target="https://msmsadvancement.wufoo.com/cabinet/50b01f41-8711-4bd5-ad5d-ba739401b69d" TargetMode="External"/><Relationship Id="rId57" Type="http://schemas.openxmlformats.org/officeDocument/2006/relationships/hyperlink" Target="mailto:smwm601@gmail.com" TargetMode="External"/><Relationship Id="rId262" Type="http://schemas.openxmlformats.org/officeDocument/2006/relationships/hyperlink" Target="mailto:willis_mallory@yahoo.com" TargetMode="External"/><Relationship Id="rId567" Type="http://schemas.openxmlformats.org/officeDocument/2006/relationships/hyperlink" Target="mailto:Krislyn.warren@phillytornades.com" TargetMode="External"/><Relationship Id="rId1113" Type="http://schemas.openxmlformats.org/officeDocument/2006/relationships/hyperlink" Target="https://msmsadvancement.wufoo.com/cabinet/4cfea16a-30aa-41e5-8cf2-94031166d6ef" TargetMode="External"/><Relationship Id="rId1197" Type="http://schemas.openxmlformats.org/officeDocument/2006/relationships/hyperlink" Target="https://msmsadvancement.wufoo.com/cabinet/dzFsNnhmM2IwdXFtazlj/ywC3wuBe6h7WHo%3D/" TargetMode="External"/><Relationship Id="rId122" Type="http://schemas.openxmlformats.org/officeDocument/2006/relationships/hyperlink" Target="mailto:lboyd1130@gmail.com" TargetMode="External"/><Relationship Id="rId774" Type="http://schemas.openxmlformats.org/officeDocument/2006/relationships/hyperlink" Target="https://msmsadvancement.wufoo.com/cabinet/650123c4-ba1c-4e35-81df-fb8a5603f845" TargetMode="External"/><Relationship Id="rId981" Type="http://schemas.openxmlformats.org/officeDocument/2006/relationships/hyperlink" Target="https://msmsadvancement.wufoo.com/cabinet/dzFsNnhmM2IwdXFtazlj/Y9tbFtza2n4%3D/" TargetMode="External"/><Relationship Id="rId1057" Type="http://schemas.openxmlformats.org/officeDocument/2006/relationships/hyperlink" Target="https://msmsadvancement.wufoo.com/cabinet/dzFsNnhmM2IwdXFtazlj/LW9pyqTsCWc%3D/" TargetMode="External"/><Relationship Id="rId427" Type="http://schemas.openxmlformats.org/officeDocument/2006/relationships/hyperlink" Target="mailto:kaleidillon@icloud.com" TargetMode="External"/><Relationship Id="rId634" Type="http://schemas.openxmlformats.org/officeDocument/2006/relationships/hyperlink" Target="https://msmsadvancement.wufoo.com/cabinet/b731178d-fce8-4e01-8dd4-546d2071c2af" TargetMode="External"/><Relationship Id="rId841" Type="http://schemas.openxmlformats.org/officeDocument/2006/relationships/hyperlink" Target="https://msmsadvancement.wufoo.com/cabinet/5c68f6d6-915c-44a3-a0fc-2c9d3bd08409" TargetMode="External"/><Relationship Id="rId273" Type="http://schemas.openxmlformats.org/officeDocument/2006/relationships/hyperlink" Target="mailto:tcyoung1@gmail.com" TargetMode="External"/><Relationship Id="rId480" Type="http://schemas.openxmlformats.org/officeDocument/2006/relationships/hyperlink" Target="mailto:jsharris19@icloud.com" TargetMode="External"/><Relationship Id="rId701" Type="http://schemas.openxmlformats.org/officeDocument/2006/relationships/hyperlink" Target="https://msmsadvancement.wufoo.com/cabinet/304ff331-080a-46f9-8579-2efdada3acb3" TargetMode="External"/><Relationship Id="rId939" Type="http://schemas.openxmlformats.org/officeDocument/2006/relationships/hyperlink" Target="https://msmsadvancement.wufoo.com/cabinet/dzFsNnhmM2IwdXFtazlj/xv268airVfA%3D/" TargetMode="External"/><Relationship Id="rId1124" Type="http://schemas.openxmlformats.org/officeDocument/2006/relationships/hyperlink" Target="https://msmsadvancement.wufoo.com/cabinet/82423f60-5ad1-43cb-99a6-20b59250c6f1" TargetMode="External"/><Relationship Id="rId68" Type="http://schemas.openxmlformats.org/officeDocument/2006/relationships/hyperlink" Target="mailto:ecbrown01@yahoo.com" TargetMode="External"/><Relationship Id="rId133" Type="http://schemas.openxmlformats.org/officeDocument/2006/relationships/hyperlink" Target="mailto:lkivy@okolona.k12.ms.us" TargetMode="External"/><Relationship Id="rId340" Type="http://schemas.openxmlformats.org/officeDocument/2006/relationships/hyperlink" Target="mailto:tamalamatthews@gmail.com" TargetMode="External"/><Relationship Id="rId578" Type="http://schemas.openxmlformats.org/officeDocument/2006/relationships/hyperlink" Target="mailto:valeriesias40@gmail.com" TargetMode="External"/><Relationship Id="rId785" Type="http://schemas.openxmlformats.org/officeDocument/2006/relationships/hyperlink" Target="https://msmsadvancement.wufoo.com/cabinet/11215633-9d30-4bd1-8530-7afaf65f733e" TargetMode="External"/><Relationship Id="rId992" Type="http://schemas.openxmlformats.org/officeDocument/2006/relationships/hyperlink" Target="https://msmsadvancement.wufoo.com/cabinet/dzFsNnhmM2IwdXFtazlj/n7iwwuslashaj55M0%3D/" TargetMode="External"/><Relationship Id="rId200" Type="http://schemas.openxmlformats.org/officeDocument/2006/relationships/hyperlink" Target="mailto:" TargetMode="External"/><Relationship Id="rId438" Type="http://schemas.openxmlformats.org/officeDocument/2006/relationships/hyperlink" Target="mailto:youngty88@gmail.com" TargetMode="External"/><Relationship Id="rId645" Type="http://schemas.openxmlformats.org/officeDocument/2006/relationships/hyperlink" Target="https://msmsadvancement.wufoo.com/cabinet/d7dc4cd1-f15a-4ddc-a104-a97c2d4a8e3d" TargetMode="External"/><Relationship Id="rId852" Type="http://schemas.openxmlformats.org/officeDocument/2006/relationships/hyperlink" Target="https://msmsadvancement.wufoo.com/cabinet/939b3489-19bc-4ae0-8088-69b68a676eea" TargetMode="External"/><Relationship Id="rId1068" Type="http://schemas.openxmlformats.org/officeDocument/2006/relationships/hyperlink" Target="https://msmsadvancement.wufoo.com/cabinet/dzFsNnhmM2IwdXFtazlj/4ewuBewuBeGPm8b9c%3D/" TargetMode="External"/><Relationship Id="rId284" Type="http://schemas.openxmlformats.org/officeDocument/2006/relationships/hyperlink" Target="mailto:johnsonchina@icloud.com" TargetMode="External"/><Relationship Id="rId491" Type="http://schemas.openxmlformats.org/officeDocument/2006/relationships/hyperlink" Target="mailto:aldoug1985@gmail.com" TargetMode="External"/><Relationship Id="rId505" Type="http://schemas.openxmlformats.org/officeDocument/2006/relationships/hyperlink" Target="mailto:joyhoover05@gmail.com" TargetMode="External"/><Relationship Id="rId712" Type="http://schemas.openxmlformats.org/officeDocument/2006/relationships/hyperlink" Target="https://msmsadvancement.wufoo.com/cabinet/6157dc4b-6ac5-4119-929b-8b9a1315ac10" TargetMode="External"/><Relationship Id="rId1135" Type="http://schemas.openxmlformats.org/officeDocument/2006/relationships/hyperlink" Target="https://msmsadvancement.wufoo.com/cabinet/dzFsNnhmM2IwdXFtazlj/cFsuQezLhwuslashk%3D/" TargetMode="External"/><Relationship Id="rId79" Type="http://schemas.openxmlformats.org/officeDocument/2006/relationships/hyperlink" Target="mailto:shannonbaird25@gmail.com" TargetMode="External"/><Relationship Id="rId144" Type="http://schemas.openxmlformats.org/officeDocument/2006/relationships/hyperlink" Target="mailto:allisonfortson@okolona.k12.ms.us" TargetMode="External"/><Relationship Id="rId589" Type="http://schemas.openxmlformats.org/officeDocument/2006/relationships/hyperlink" Target="mailto:klaasu@yahoo.com" TargetMode="External"/><Relationship Id="rId796" Type="http://schemas.openxmlformats.org/officeDocument/2006/relationships/hyperlink" Target="https://msmsadvancement.wufoo.com/cabinet/c487ffbd-e4b0-46a6-8271-293018edeb2c" TargetMode="External"/><Relationship Id="rId1202" Type="http://schemas.openxmlformats.org/officeDocument/2006/relationships/hyperlink" Target="https://msmsadvancement.wufoo.com/cabinet/dzFsNnhmM2IwdXFtazlj/wuBeaYpeUuyMPU%3D/" TargetMode="External"/><Relationship Id="rId351" Type="http://schemas.openxmlformats.org/officeDocument/2006/relationships/hyperlink" Target="mailto:lache.sykes@gmail.com" TargetMode="External"/><Relationship Id="rId449" Type="http://schemas.openxmlformats.org/officeDocument/2006/relationships/hyperlink" Target="mailto:jm120107@yahoo.com" TargetMode="External"/><Relationship Id="rId656" Type="http://schemas.openxmlformats.org/officeDocument/2006/relationships/hyperlink" Target="https://msmsadvancement.wufoo.com/cabinet/45e51773-418e-46a5-8b3e-67654ae9f529" TargetMode="External"/><Relationship Id="rId863" Type="http://schemas.openxmlformats.org/officeDocument/2006/relationships/hyperlink" Target="https://msmsadvancement.wufoo.com/cabinet/51b477da-a9ae-4865-a8a5-e4768c88aab7" TargetMode="External"/><Relationship Id="rId1079" Type="http://schemas.openxmlformats.org/officeDocument/2006/relationships/hyperlink" Target="https://msmsadvancement.wufoo.com/cabinet/dzFsNnhmM2IwdXFtazlj/0X5uHMyaFVo%3D/" TargetMode="External"/><Relationship Id="rId211" Type="http://schemas.openxmlformats.org/officeDocument/2006/relationships/hyperlink" Target="mailto:anthonybrooksangel3@gmail.com" TargetMode="External"/><Relationship Id="rId295" Type="http://schemas.openxmlformats.org/officeDocument/2006/relationships/hyperlink" Target="mailto:AMTHenry@aol.com" TargetMode="External"/><Relationship Id="rId309" Type="http://schemas.openxmlformats.org/officeDocument/2006/relationships/hyperlink" Target="mailto:cynthiaaly@yahoo.com" TargetMode="External"/><Relationship Id="rId516" Type="http://schemas.openxmlformats.org/officeDocument/2006/relationships/hyperlink" Target="mailto:lakitahunter94@gmail.com" TargetMode="External"/><Relationship Id="rId1146" Type="http://schemas.openxmlformats.org/officeDocument/2006/relationships/hyperlink" Target="https://msmsadvancement.wufoo.com/cabinet/e7092f1b-14d0-4d6f-9252-ad59d65041be" TargetMode="External"/><Relationship Id="rId723" Type="http://schemas.openxmlformats.org/officeDocument/2006/relationships/hyperlink" Target="https://msmsadvancement.wufoo.com/cabinet/e6ed62c7-c468-49ec-9b5f-bd148b349449" TargetMode="External"/><Relationship Id="rId930" Type="http://schemas.openxmlformats.org/officeDocument/2006/relationships/hyperlink" Target="https://msmsadvancement.wufoo.com/cabinet/0e087260-d927-4369-af80-bf3f07ed6654" TargetMode="External"/><Relationship Id="rId1006" Type="http://schemas.openxmlformats.org/officeDocument/2006/relationships/hyperlink" Target="https://msmsadvancement.wufoo.com/cabinet/49b68e81-dad2-4889-be98-3f2ad82c3304" TargetMode="External"/><Relationship Id="rId155" Type="http://schemas.openxmlformats.org/officeDocument/2006/relationships/hyperlink" Target="mailto:asiawindham24@covstudent.com" TargetMode="External"/><Relationship Id="rId362" Type="http://schemas.openxmlformats.org/officeDocument/2006/relationships/hyperlink" Target="mailto:begoldn@yahoo.com" TargetMode="External"/><Relationship Id="rId1213" Type="http://schemas.openxmlformats.org/officeDocument/2006/relationships/hyperlink" Target="https://msmsadvancement.wufoo.com/cabinet/dzFsNnhmM2IwdXFtazlj/mCOLJyhxaR8%3D/" TargetMode="External"/><Relationship Id="rId222" Type="http://schemas.openxmlformats.org/officeDocument/2006/relationships/hyperlink" Target="mailto:ribofadam2001@yahoo.com" TargetMode="External"/><Relationship Id="rId667" Type="http://schemas.openxmlformats.org/officeDocument/2006/relationships/hyperlink" Target="https://msmsadvancement.wufoo.com/cabinet/a110f3f5-66bc-42f2-957a-da6a06179352" TargetMode="External"/><Relationship Id="rId874" Type="http://schemas.openxmlformats.org/officeDocument/2006/relationships/hyperlink" Target="https://msmsadvancement.wufoo.com/cabinet/3bcbd79a-9293-476c-ae0a-2f1ad9fba994" TargetMode="External"/><Relationship Id="rId17" Type="http://schemas.openxmlformats.org/officeDocument/2006/relationships/hyperlink" Target="mailto:jminor02@yahoo.com" TargetMode="External"/><Relationship Id="rId527" Type="http://schemas.openxmlformats.org/officeDocument/2006/relationships/hyperlink" Target="mailto:mirendaoliver@gmail.com" TargetMode="External"/><Relationship Id="rId734" Type="http://schemas.openxmlformats.org/officeDocument/2006/relationships/hyperlink" Target="https://msmsadvancement.wufoo.com/cabinet/ef7dcd5d-0221-4d8a-88ec-fcc4e6f12c30" TargetMode="External"/><Relationship Id="rId941" Type="http://schemas.openxmlformats.org/officeDocument/2006/relationships/hyperlink" Target="https://msmsadvancement.wufoo.com/cabinet/dzFsNnhmM2IwdXFtazlj/4j7zQ3W0cJY%3D/" TargetMode="External"/><Relationship Id="rId1157" Type="http://schemas.openxmlformats.org/officeDocument/2006/relationships/hyperlink" Target="https://msmsadvancement.wufoo.com/cabinet/dzFsNnhmM2IwdXFtazlj/FLOQJSaxKXs%3D/" TargetMode="External"/><Relationship Id="rId70" Type="http://schemas.openxmlformats.org/officeDocument/2006/relationships/hyperlink" Target="mailto:gjweatherspoon@gmail.com" TargetMode="External"/><Relationship Id="rId166" Type="http://schemas.openxmlformats.org/officeDocument/2006/relationships/hyperlink" Target="mailto:caliclerk7@gmail.com" TargetMode="External"/><Relationship Id="rId373" Type="http://schemas.openxmlformats.org/officeDocument/2006/relationships/hyperlink" Target="mailto:chocalatecowgirl25@yahoo.com" TargetMode="External"/><Relationship Id="rId580" Type="http://schemas.openxmlformats.org/officeDocument/2006/relationships/hyperlink" Target="mailto:" TargetMode="External"/><Relationship Id="rId801" Type="http://schemas.openxmlformats.org/officeDocument/2006/relationships/hyperlink" Target="https://msmsadvancement.wufoo.com/cabinet/75fad718-737d-4377-b8e7-b2cdf317e0d1" TargetMode="External"/><Relationship Id="rId1017" Type="http://schemas.openxmlformats.org/officeDocument/2006/relationships/hyperlink" Target="https://msmsadvancement.wufoo.com/cabinet/dzFsNnhmM2IwdXFtazlj/EqwuslashMRDDOnwg%3D/" TargetMode="External"/><Relationship Id="rId1224" Type="http://schemas.openxmlformats.org/officeDocument/2006/relationships/hyperlink" Target="https://msmsadvancement.wufoo.com/cabinet/4898b28c-7b8c-4b98-87ab-21f93439fd26" TargetMode="External"/><Relationship Id="rId1" Type="http://schemas.openxmlformats.org/officeDocument/2006/relationships/hyperlink" Target="mailto:tamlaturner44@gmail.com" TargetMode="External"/><Relationship Id="rId233" Type="http://schemas.openxmlformats.org/officeDocument/2006/relationships/hyperlink" Target="mailto:akiapierce845@gmail.com" TargetMode="External"/><Relationship Id="rId440" Type="http://schemas.openxmlformats.org/officeDocument/2006/relationships/hyperlink" Target="mailto:" TargetMode="External"/><Relationship Id="rId678" Type="http://schemas.openxmlformats.org/officeDocument/2006/relationships/hyperlink" Target="https://msmsadvancement.wufoo.com/cabinet/a465a48c-e31c-4b59-8a39-12160c0838e9" TargetMode="External"/><Relationship Id="rId885" Type="http://schemas.openxmlformats.org/officeDocument/2006/relationships/hyperlink" Target="https://msmsadvancement.wufoo.com/cabinet/4222a5f3-e786-4aba-baef-c6e5ac3e9e47" TargetMode="External"/><Relationship Id="rId1070" Type="http://schemas.openxmlformats.org/officeDocument/2006/relationships/hyperlink" Target="https://msmsadvancement.wufoo.com/cabinet/11ccd8e0-2e90-455a-be6f-44f5d4e522d2" TargetMode="External"/><Relationship Id="rId28" Type="http://schemas.openxmlformats.org/officeDocument/2006/relationships/hyperlink" Target="mailto:jorianshaw@gmail.com" TargetMode="External"/><Relationship Id="rId300" Type="http://schemas.openxmlformats.org/officeDocument/2006/relationships/hyperlink" Target="mailto:yishunticurtis@gmail.com" TargetMode="External"/><Relationship Id="rId538" Type="http://schemas.openxmlformats.org/officeDocument/2006/relationships/hyperlink" Target="mailto:lashandawjordan@yahoo.com" TargetMode="External"/><Relationship Id="rId745" Type="http://schemas.openxmlformats.org/officeDocument/2006/relationships/hyperlink" Target="https://msmsadvancement.wufoo.com/cabinet/a352f446-a009-476b-bd03-09a8f03ed6b4" TargetMode="External"/><Relationship Id="rId952" Type="http://schemas.openxmlformats.org/officeDocument/2006/relationships/hyperlink" Target="https://msmsadvancement.wufoo.com/cabinet/bbbd0369-4d3a-4d75-9f8b-3721f879022b" TargetMode="External"/><Relationship Id="rId1168" Type="http://schemas.openxmlformats.org/officeDocument/2006/relationships/hyperlink" Target="https://msmsadvancement.wufoo.com/cabinet/dzFsNnhmM2IwdXFtazlj/IUnDEHKGJlY%3D/" TargetMode="External"/><Relationship Id="rId81" Type="http://schemas.openxmlformats.org/officeDocument/2006/relationships/hyperlink" Target="mailto:cdbryant06@yahoo.com" TargetMode="External"/><Relationship Id="rId177" Type="http://schemas.openxmlformats.org/officeDocument/2006/relationships/hyperlink" Target="mailto:shaundra07janiyah@yahoo.com" TargetMode="External"/><Relationship Id="rId384" Type="http://schemas.openxmlformats.org/officeDocument/2006/relationships/hyperlink" Target="mailto:zcole08@icloud.com" TargetMode="External"/><Relationship Id="rId591" Type="http://schemas.openxmlformats.org/officeDocument/2006/relationships/hyperlink" Target="mailto:magenmcnair@icloud.com" TargetMode="External"/><Relationship Id="rId605" Type="http://schemas.openxmlformats.org/officeDocument/2006/relationships/hyperlink" Target="mailto:talayasiaealy@leakesd.net" TargetMode="External"/><Relationship Id="rId812" Type="http://schemas.openxmlformats.org/officeDocument/2006/relationships/hyperlink" Target="https://msmsadvancement.wufoo.com/cabinet/e3262e6a-c6f5-4e8c-8380-2219a00073e5" TargetMode="External"/><Relationship Id="rId1028" Type="http://schemas.openxmlformats.org/officeDocument/2006/relationships/hyperlink" Target="https://msmsadvancement.wufoo.com/cabinet/a2fbf28a-f0ab-4615-990b-1c4d2e93f4cc" TargetMode="External"/><Relationship Id="rId1235" Type="http://schemas.openxmlformats.org/officeDocument/2006/relationships/hyperlink" Target="https://msmsadvancement.wufoo.com/cabinet/dzFsNnhmM2IwdXFtazlj/pLEHYJuVKM0%3D/" TargetMode="External"/><Relationship Id="rId244" Type="http://schemas.openxmlformats.org/officeDocument/2006/relationships/hyperlink" Target="mailto:" TargetMode="External"/><Relationship Id="rId689" Type="http://schemas.openxmlformats.org/officeDocument/2006/relationships/hyperlink" Target="https://msmsadvancement.wufoo.com/cabinet/c0f2d759-eece-42fe-971f-8e8abc1f0356" TargetMode="External"/><Relationship Id="rId896" Type="http://schemas.openxmlformats.org/officeDocument/2006/relationships/hyperlink" Target="https://msmsadvancement.wufoo.com/cabinet/986f965c-56e2-4145-8b2c-5cbee38b5449" TargetMode="External"/><Relationship Id="rId1081" Type="http://schemas.openxmlformats.org/officeDocument/2006/relationships/hyperlink" Target="https://msmsadvancement.wufoo.com/cabinet/dzFsNnhmM2IwdXFtazlj/oiLiIHrRFgA%3D/" TargetMode="External"/><Relationship Id="rId39" Type="http://schemas.openxmlformats.org/officeDocument/2006/relationships/hyperlink" Target="mailto:gaylasanders78@gmail.com" TargetMode="External"/><Relationship Id="rId451" Type="http://schemas.openxmlformats.org/officeDocument/2006/relationships/hyperlink" Target="mailto:butler.angenette@yahoo.com" TargetMode="External"/><Relationship Id="rId549" Type="http://schemas.openxmlformats.org/officeDocument/2006/relationships/hyperlink" Target="mailto:" TargetMode="External"/><Relationship Id="rId756" Type="http://schemas.openxmlformats.org/officeDocument/2006/relationships/hyperlink" Target="https://msmsadvancement.wufoo.com/cabinet/0be89561-4038-4733-aa42-86d233127cb0" TargetMode="External"/><Relationship Id="rId1179" Type="http://schemas.openxmlformats.org/officeDocument/2006/relationships/hyperlink" Target="https://msmsadvancement.wufoo.com/cabinet/dzFsNnhmM2IwdXFtazlj/L95pvdykydA%3D/" TargetMode="External"/><Relationship Id="rId104" Type="http://schemas.openxmlformats.org/officeDocument/2006/relationships/hyperlink" Target="mailto:" TargetMode="External"/><Relationship Id="rId188" Type="http://schemas.openxmlformats.org/officeDocument/2006/relationships/hyperlink" Target="mailto:candiewalton@aol.com" TargetMode="External"/><Relationship Id="rId311" Type="http://schemas.openxmlformats.org/officeDocument/2006/relationships/hyperlink" Target="mailto:001351287@glcsd.org" TargetMode="External"/><Relationship Id="rId395" Type="http://schemas.openxmlformats.org/officeDocument/2006/relationships/hyperlink" Target="mailto:lacy.varner@rcsd.ms" TargetMode="External"/><Relationship Id="rId409" Type="http://schemas.openxmlformats.org/officeDocument/2006/relationships/hyperlink" Target="mailto:shecleark@yahoo.com" TargetMode="External"/><Relationship Id="rId963" Type="http://schemas.openxmlformats.org/officeDocument/2006/relationships/hyperlink" Target="https://msmsadvancement.wufoo.com/cabinet/dzFsNnhmM2IwdXFtazlj/4fZUI1sBCsw%3D/" TargetMode="External"/><Relationship Id="rId1039" Type="http://schemas.openxmlformats.org/officeDocument/2006/relationships/hyperlink" Target="https://msmsadvancement.wufoo.com/cabinet/dzFsNnhmM2IwdXFtazlj/nhUXkbYQzeU%3D/" TargetMode="External"/><Relationship Id="rId92" Type="http://schemas.openxmlformats.org/officeDocument/2006/relationships/hyperlink" Target="mailto:Shawnicholas333@gmail.com" TargetMode="External"/><Relationship Id="rId616" Type="http://schemas.openxmlformats.org/officeDocument/2006/relationships/hyperlink" Target="mailto:brice.crockett@phillytornadoes.com" TargetMode="External"/><Relationship Id="rId823" Type="http://schemas.openxmlformats.org/officeDocument/2006/relationships/hyperlink" Target="https://msmsadvancement.wufoo.com/cabinet/fd0f44fe-d8f6-4d45-8b79-f1c0bcdf42a0" TargetMode="External"/><Relationship Id="rId255" Type="http://schemas.openxmlformats.org/officeDocument/2006/relationships/hyperlink" Target="mailto:Marvin.Clark@Tronox.com" TargetMode="External"/><Relationship Id="rId462" Type="http://schemas.openxmlformats.org/officeDocument/2006/relationships/hyperlink" Target="mailto:revetiacaldwell@gmail.com" TargetMode="External"/><Relationship Id="rId1092" Type="http://schemas.openxmlformats.org/officeDocument/2006/relationships/hyperlink" Target="https://msmsadvancement.wufoo.com/cabinet/dzFsNnhmM2IwdXFtazlj/gQmCqCfJsHU%3D/" TargetMode="External"/><Relationship Id="rId1106" Type="http://schemas.openxmlformats.org/officeDocument/2006/relationships/hyperlink" Target="https://msmsadvancement.wufoo.com/cabinet/dzFsNnhmM2IwdXFtazlj/hGjxbIWh2KI%3D/" TargetMode="External"/><Relationship Id="rId115" Type="http://schemas.openxmlformats.org/officeDocument/2006/relationships/hyperlink" Target="mailto:jeremyhathorn24@gmail.com" TargetMode="External"/><Relationship Id="rId322" Type="http://schemas.openxmlformats.org/officeDocument/2006/relationships/hyperlink" Target="mailto:" TargetMode="External"/><Relationship Id="rId767" Type="http://schemas.openxmlformats.org/officeDocument/2006/relationships/hyperlink" Target="https://msmsadvancement.wufoo.com/cabinet/c3ac3dc0-5e81-49d4-a8f7-d47830647fa2" TargetMode="External"/><Relationship Id="rId974" Type="http://schemas.openxmlformats.org/officeDocument/2006/relationships/hyperlink" Target="https://msmsadvancement.wufoo.com/cabinet/dzFsNnhmM2IwdXFtazlj/wuslashRi4HQUNv0k%3D/" TargetMode="External"/><Relationship Id="rId199" Type="http://schemas.openxmlformats.org/officeDocument/2006/relationships/hyperlink" Target="mailto:shiekkasmith@netzero.com" TargetMode="External"/><Relationship Id="rId627" Type="http://schemas.openxmlformats.org/officeDocument/2006/relationships/hyperlink" Target="https://msmsadvancement.wufoo.com/cabinet/16ccdb9a-5e9e-4039-8de5-c03df6b81e40" TargetMode="External"/><Relationship Id="rId834" Type="http://schemas.openxmlformats.org/officeDocument/2006/relationships/hyperlink" Target="https://msmsadvancement.wufoo.com/cabinet/3083d09c-4ef4-4b63-8554-0d21ce8745b7" TargetMode="External"/><Relationship Id="rId266" Type="http://schemas.openxmlformats.org/officeDocument/2006/relationships/hyperlink" Target="mailto:andersonandrea1313@gmail.com" TargetMode="External"/><Relationship Id="rId473" Type="http://schemas.openxmlformats.org/officeDocument/2006/relationships/hyperlink" Target="mailto:lateshathomas76@gmail.com" TargetMode="External"/><Relationship Id="rId680" Type="http://schemas.openxmlformats.org/officeDocument/2006/relationships/hyperlink" Target="https://msmsadvancement.wufoo.com/cabinet/07e5d856-35cb-42b3-8c35-7390eca6164d" TargetMode="External"/><Relationship Id="rId901" Type="http://schemas.openxmlformats.org/officeDocument/2006/relationships/hyperlink" Target="https://msmsadvancement.wufoo.com/cabinet/cbb5a161-430b-4a6a-a5ba-0638e96c9905" TargetMode="External"/><Relationship Id="rId1117" Type="http://schemas.openxmlformats.org/officeDocument/2006/relationships/hyperlink" Target="https://msmsadvancement.wufoo.com/cabinet/dzFsNnhmM2IwdXFtazlj/pcYliTVBPVE%3D/" TargetMode="External"/><Relationship Id="rId30" Type="http://schemas.openxmlformats.org/officeDocument/2006/relationships/hyperlink" Target="mailto:" TargetMode="External"/><Relationship Id="rId126" Type="http://schemas.openxmlformats.org/officeDocument/2006/relationships/hyperlink" Target="mailto:sayninahhh@gmail.com" TargetMode="External"/><Relationship Id="rId333" Type="http://schemas.openxmlformats.org/officeDocument/2006/relationships/hyperlink" Target="mailto:mcabeern@yahoo.com" TargetMode="External"/><Relationship Id="rId540" Type="http://schemas.openxmlformats.org/officeDocument/2006/relationships/hyperlink" Target="mailto:berrycamiyah@gmail.com" TargetMode="External"/><Relationship Id="rId778" Type="http://schemas.openxmlformats.org/officeDocument/2006/relationships/hyperlink" Target="https://msmsadvancement.wufoo.com/cabinet/331d5df6-bfe7-42bb-b746-accd5eae628e" TargetMode="External"/><Relationship Id="rId985" Type="http://schemas.openxmlformats.org/officeDocument/2006/relationships/hyperlink" Target="https://msmsadvancement.wufoo.com/cabinet/dzFsNnhmM2IwdXFtazlj/5w9qObZPJwuslashQ%3D/" TargetMode="External"/><Relationship Id="rId1170" Type="http://schemas.openxmlformats.org/officeDocument/2006/relationships/hyperlink" Target="https://msmsadvancement.wufoo.com/cabinet/3240088e-b100-45b6-8f87-0a3ca35fc9c6" TargetMode="External"/><Relationship Id="rId638" Type="http://schemas.openxmlformats.org/officeDocument/2006/relationships/hyperlink" Target="https://msmsadvancement.wufoo.com/cabinet/8d0f4e89-e7ab-4f84-91db-07a0a1b5e8da" TargetMode="External"/><Relationship Id="rId845" Type="http://schemas.openxmlformats.org/officeDocument/2006/relationships/hyperlink" Target="https://msmsadvancement.wufoo.com/cabinet/fa6c7def-0438-446c-898a-a45079773834" TargetMode="External"/><Relationship Id="rId1030" Type="http://schemas.openxmlformats.org/officeDocument/2006/relationships/hyperlink" Target="https://msmsadvancement.wufoo.com/cabinet/bb2ef17e-d263-4943-932a-dc6f12efe263" TargetMode="External"/><Relationship Id="rId277" Type="http://schemas.openxmlformats.org/officeDocument/2006/relationships/hyperlink" Target="mailto:irisroberson13@yahoo.com" TargetMode="External"/><Relationship Id="rId400" Type="http://schemas.openxmlformats.org/officeDocument/2006/relationships/hyperlink" Target="mailto:001235734@clevelandmssd.org" TargetMode="External"/><Relationship Id="rId484" Type="http://schemas.openxmlformats.org/officeDocument/2006/relationships/hyperlink" Target="mailto:Kita_Warren@yahoo.com" TargetMode="External"/><Relationship Id="rId705" Type="http://schemas.openxmlformats.org/officeDocument/2006/relationships/hyperlink" Target="https://msmsadvancement.wufoo.com/cabinet/59c03ff8-b81b-47a4-9c10-2180cbe86ed3" TargetMode="External"/><Relationship Id="rId1128" Type="http://schemas.openxmlformats.org/officeDocument/2006/relationships/hyperlink" Target="https://msmsadvancement.wufoo.com/cabinet/dzFsNnhmM2IwdXFtazlj/ZmoyC4DQWhQ%3D/" TargetMode="External"/><Relationship Id="rId137" Type="http://schemas.openxmlformats.org/officeDocument/2006/relationships/hyperlink" Target="mailto:lashundracharris@gmail.com" TargetMode="External"/><Relationship Id="rId344" Type="http://schemas.openxmlformats.org/officeDocument/2006/relationships/hyperlink" Target="mailto:courtney006@gmail.com" TargetMode="External"/><Relationship Id="rId691" Type="http://schemas.openxmlformats.org/officeDocument/2006/relationships/hyperlink" Target="https://msmsadvancement.wufoo.com/cabinet/dd5767ee-9b02-40b9-acd9-10f5a6d038b6" TargetMode="External"/><Relationship Id="rId789" Type="http://schemas.openxmlformats.org/officeDocument/2006/relationships/hyperlink" Target="https://msmsadvancement.wufoo.com/cabinet/209aee5a-851c-418c-9279-f108f991954a" TargetMode="External"/><Relationship Id="rId912" Type="http://schemas.openxmlformats.org/officeDocument/2006/relationships/hyperlink" Target="https://msmsadvancement.wufoo.com/cabinet/9836ff96-d31a-4bcf-a332-607318ff8389" TargetMode="External"/><Relationship Id="rId996" Type="http://schemas.openxmlformats.org/officeDocument/2006/relationships/hyperlink" Target="https://msmsadvancement.wufoo.com/cabinet/dzFsNnhmM2IwdXFtazlj/KOj6TIMvwuBeSg%3D/" TargetMode="External"/><Relationship Id="rId41" Type="http://schemas.openxmlformats.org/officeDocument/2006/relationships/hyperlink" Target="mailto:neekaiphone@yahoo.com" TargetMode="External"/><Relationship Id="rId551" Type="http://schemas.openxmlformats.org/officeDocument/2006/relationships/hyperlink" Target="mailto:" TargetMode="External"/><Relationship Id="rId649" Type="http://schemas.openxmlformats.org/officeDocument/2006/relationships/hyperlink" Target="https://msmsadvancement.wufoo.com/cabinet/c345d7ca-22cd-4a27-a27b-db404d97159f" TargetMode="External"/><Relationship Id="rId856" Type="http://schemas.openxmlformats.org/officeDocument/2006/relationships/hyperlink" Target="https://msmsadvancement.wufoo.com/cabinet/996044ae-2eba-4cf4-ae82-7d6d4fab17d0" TargetMode="External"/><Relationship Id="rId1181" Type="http://schemas.openxmlformats.org/officeDocument/2006/relationships/hyperlink" Target="https://msmsadvancement.wufoo.com/cabinet/376b2f04-5c47-417f-87d2-00ccfcd57eaf" TargetMode="External"/><Relationship Id="rId190" Type="http://schemas.openxmlformats.org/officeDocument/2006/relationships/hyperlink" Target="mailto:jasmyns2005@gmail.com" TargetMode="External"/><Relationship Id="rId204" Type="http://schemas.openxmlformats.org/officeDocument/2006/relationships/hyperlink" Target="mailto:brooklynjohnson@okolona.k12.ms.us" TargetMode="External"/><Relationship Id="rId288" Type="http://schemas.openxmlformats.org/officeDocument/2006/relationships/hyperlink" Target="mailto:m4melody@hotmail.com" TargetMode="External"/><Relationship Id="rId411" Type="http://schemas.openxmlformats.org/officeDocument/2006/relationships/hyperlink" Target="mailto:kettinalrobinson@yahoo.com" TargetMode="External"/><Relationship Id="rId509" Type="http://schemas.openxmlformats.org/officeDocument/2006/relationships/hyperlink" Target="mailto:kneely@starkvillesd.com" TargetMode="External"/><Relationship Id="rId1041" Type="http://schemas.openxmlformats.org/officeDocument/2006/relationships/hyperlink" Target="https://msmsadvancement.wufoo.com/cabinet/dzFsNnhmM2IwdXFtazlj/Q8lpvcTpKSE%3D/" TargetMode="External"/><Relationship Id="rId1139" Type="http://schemas.openxmlformats.org/officeDocument/2006/relationships/hyperlink" Target="https://msmsadvancement.wufoo.com/cabinet/dzFsNnhmM2IwdXFtazlj/zVLqR4P4Jio%3D/" TargetMode="External"/><Relationship Id="rId495" Type="http://schemas.openxmlformats.org/officeDocument/2006/relationships/hyperlink" Target="mailto:valeriesias40@gmail.com" TargetMode="External"/><Relationship Id="rId716" Type="http://schemas.openxmlformats.org/officeDocument/2006/relationships/hyperlink" Target="https://msmsadvancement.wufoo.com/cabinet/61330c5b-c160-4fce-9f36-1ff275593ac1" TargetMode="External"/><Relationship Id="rId923" Type="http://schemas.openxmlformats.org/officeDocument/2006/relationships/hyperlink" Target="https://msmsadvancement.wufoo.com/cabinet/9ed2d74e-9e7c-4391-a754-4b8a92224f49" TargetMode="External"/><Relationship Id="rId52" Type="http://schemas.openxmlformats.org/officeDocument/2006/relationships/hyperlink" Target="mailto:jercelle07@gmail.com" TargetMode="External"/><Relationship Id="rId148" Type="http://schemas.openxmlformats.org/officeDocument/2006/relationships/hyperlink" Target="mailto:" TargetMode="External"/><Relationship Id="rId355" Type="http://schemas.openxmlformats.org/officeDocument/2006/relationships/hyperlink" Target="mailto:Timekagibson@yahoo.com" TargetMode="External"/><Relationship Id="rId562" Type="http://schemas.openxmlformats.org/officeDocument/2006/relationships/hyperlink" Target="mailto:blacknalljer@tunicak12.org" TargetMode="External"/><Relationship Id="rId1192" Type="http://schemas.openxmlformats.org/officeDocument/2006/relationships/hyperlink" Target="https://msmsadvancement.wufoo.com/cabinet/be128cc7-e956-4ac0-b06d-8b0546f7f301" TargetMode="External"/><Relationship Id="rId1206" Type="http://schemas.openxmlformats.org/officeDocument/2006/relationships/hyperlink" Target="https://msmsadvancement.wufoo.com/cabinet/dzFsNnhmM2IwdXFtazlj/3jML7o7TuEg%3D/" TargetMode="External"/><Relationship Id="rId215" Type="http://schemas.openxmlformats.org/officeDocument/2006/relationships/hyperlink" Target="mailto:shalaano@yahoo.com" TargetMode="External"/><Relationship Id="rId422" Type="http://schemas.openxmlformats.org/officeDocument/2006/relationships/hyperlink" Target="mailto:" TargetMode="External"/><Relationship Id="rId867" Type="http://schemas.openxmlformats.org/officeDocument/2006/relationships/hyperlink" Target="https://msmsadvancement.wufoo.com/cabinet/75b29e91-c08d-474f-8173-f55d84ba8651" TargetMode="External"/><Relationship Id="rId1052" Type="http://schemas.openxmlformats.org/officeDocument/2006/relationships/hyperlink" Target="https://msmsadvancement.wufoo.com/cabinet/dzFsNnhmM2IwdXFtazlj/KW374eYUR2o%3D/" TargetMode="External"/><Relationship Id="rId299" Type="http://schemas.openxmlformats.org/officeDocument/2006/relationships/hyperlink" Target="mailto:jharrell@coffeevilleschools.org" TargetMode="External"/><Relationship Id="rId727" Type="http://schemas.openxmlformats.org/officeDocument/2006/relationships/hyperlink" Target="https://msmsadvancement.wufoo.com/cabinet/0b6d6ae2-9ea6-4bdc-9ee5-bcaffe4ad72c" TargetMode="External"/><Relationship Id="rId934" Type="http://schemas.openxmlformats.org/officeDocument/2006/relationships/hyperlink" Target="https://msmsadvancement.wufoo.com/cabinet/dzFsNnhmM2IwdXFtazlj/PDF0ZmJsssI%3D/" TargetMode="External"/><Relationship Id="rId63" Type="http://schemas.openxmlformats.org/officeDocument/2006/relationships/hyperlink" Target="mailto:cbrown101780@gmail.com" TargetMode="External"/><Relationship Id="rId159" Type="http://schemas.openxmlformats.org/officeDocument/2006/relationships/hyperlink" Target="mailto:sybellj@yahoo.com" TargetMode="External"/><Relationship Id="rId366" Type="http://schemas.openxmlformats.org/officeDocument/2006/relationships/hyperlink" Target="mailto:shead3@yahoo.com" TargetMode="External"/><Relationship Id="rId573" Type="http://schemas.openxmlformats.org/officeDocument/2006/relationships/hyperlink" Target="mailto:001198476@glcsd.org" TargetMode="External"/><Relationship Id="rId780" Type="http://schemas.openxmlformats.org/officeDocument/2006/relationships/hyperlink" Target="https://msmsadvancement.wufoo.com/cabinet/6e39a5d5-debc-4203-bfd1-cad475e08b39" TargetMode="External"/><Relationship Id="rId1217" Type="http://schemas.openxmlformats.org/officeDocument/2006/relationships/hyperlink" Target="https://msmsadvancement.wufoo.com/cabinet/dce31fc1-32e3-4d6d-b630-6a5f2e9bd22e" TargetMode="External"/><Relationship Id="rId226" Type="http://schemas.openxmlformats.org/officeDocument/2006/relationships/hyperlink" Target="mailto:" TargetMode="External"/><Relationship Id="rId433" Type="http://schemas.openxmlformats.org/officeDocument/2006/relationships/hyperlink" Target="mailto:shdixon@glcsd.org" TargetMode="External"/><Relationship Id="rId878" Type="http://schemas.openxmlformats.org/officeDocument/2006/relationships/hyperlink" Target="https://msmsadvancement.wufoo.com/cabinet/a0f3b1d3-5309-4fa3-90a3-83fec195e31d" TargetMode="External"/><Relationship Id="rId1063" Type="http://schemas.openxmlformats.org/officeDocument/2006/relationships/hyperlink" Target="https://msmsadvancement.wufoo.com/cabinet/dzFsNnhmM2IwdXFtazlj/FgIBrAonhHY%3D/" TargetMode="External"/><Relationship Id="rId640" Type="http://schemas.openxmlformats.org/officeDocument/2006/relationships/hyperlink" Target="https://msmsadvancement.wufoo.com/cabinet/fbc4a992-214e-42bb-aaef-595386e54c27" TargetMode="External"/><Relationship Id="rId738" Type="http://schemas.openxmlformats.org/officeDocument/2006/relationships/hyperlink" Target="https://msmsadvancement.wufoo.com/cabinet/dc524f8c-0700-4864-b96f-bb2275896e6a" TargetMode="External"/><Relationship Id="rId945" Type="http://schemas.openxmlformats.org/officeDocument/2006/relationships/hyperlink" Target="https://msmsadvancement.wufoo.com/cabinet/dzFsNnhmM2IwdXFtazlj/9ZpGudL704c%3D/" TargetMode="External"/><Relationship Id="rId74" Type="http://schemas.openxmlformats.org/officeDocument/2006/relationships/hyperlink" Target="mailto:s8461@columbuscityschools.org" TargetMode="External"/><Relationship Id="rId377" Type="http://schemas.openxmlformats.org/officeDocument/2006/relationships/hyperlink" Target="mailto:kaisha.l.walker@gmail.com" TargetMode="External"/><Relationship Id="rId500" Type="http://schemas.openxmlformats.org/officeDocument/2006/relationships/hyperlink" Target="mailto:jameldafulton@ymail.com" TargetMode="External"/><Relationship Id="rId584" Type="http://schemas.openxmlformats.org/officeDocument/2006/relationships/hyperlink" Target="mailto:" TargetMode="External"/><Relationship Id="rId805" Type="http://schemas.openxmlformats.org/officeDocument/2006/relationships/hyperlink" Target="https://msmsadvancement.wufoo.com/cabinet/1ee8f1bb-fa5c-44f7-b6ff-1e7e3244b7d6" TargetMode="External"/><Relationship Id="rId1130" Type="http://schemas.openxmlformats.org/officeDocument/2006/relationships/hyperlink" Target="https://msmsadvancement.wufoo.com/cabinet/dzFsNnhmM2IwdXFtazlj/zvsc1wuBeJp1zU%3D/" TargetMode="External"/><Relationship Id="rId1228" Type="http://schemas.openxmlformats.org/officeDocument/2006/relationships/hyperlink" Target="https://msmsadvancement.wufoo.com/cabinet/dzFsNnhmM2IwdXFtazlj/wh6Du9HsFKs%3D/" TargetMode="External"/><Relationship Id="rId5" Type="http://schemas.openxmlformats.org/officeDocument/2006/relationships/hyperlink" Target="mailto:jnyatrimble@gmail.com" TargetMode="External"/><Relationship Id="rId237" Type="http://schemas.openxmlformats.org/officeDocument/2006/relationships/hyperlink" Target="mailto:taliahb@hotmail.com" TargetMode="External"/><Relationship Id="rId791" Type="http://schemas.openxmlformats.org/officeDocument/2006/relationships/hyperlink" Target="https://msmsadvancement.wufoo.com/cabinet/ee107ebe-e7ef-4181-9a23-0fbe711b6e55" TargetMode="External"/><Relationship Id="rId889" Type="http://schemas.openxmlformats.org/officeDocument/2006/relationships/hyperlink" Target="https://msmsadvancement.wufoo.com/cabinet/3e3d4fad-3050-4d2a-b3ec-de62c6397b51" TargetMode="External"/><Relationship Id="rId1074" Type="http://schemas.openxmlformats.org/officeDocument/2006/relationships/hyperlink" Target="https://msmsadvancement.wufoo.com/cabinet/dzFsNnhmM2IwdXFtazlj/1nupPg42sWE%3D/" TargetMode="External"/><Relationship Id="rId444" Type="http://schemas.openxmlformats.org/officeDocument/2006/relationships/hyperlink" Target="mailto:ke_yundra@hotmail.com" TargetMode="External"/><Relationship Id="rId651" Type="http://schemas.openxmlformats.org/officeDocument/2006/relationships/hyperlink" Target="https://msmsadvancement.wufoo.com/cabinet/800f56bb-d8be-40fb-8ec7-1f75d59971eb" TargetMode="External"/><Relationship Id="rId749" Type="http://schemas.openxmlformats.org/officeDocument/2006/relationships/hyperlink" Target="https://msmsadvancement.wufoo.com/cabinet/f732baf8-491d-4ab7-8be8-e6c0f768d88f" TargetMode="External"/><Relationship Id="rId290" Type="http://schemas.openxmlformats.org/officeDocument/2006/relationships/hyperlink" Target="mailto:courtland6602@gmail.com" TargetMode="External"/><Relationship Id="rId304" Type="http://schemas.openxmlformats.org/officeDocument/2006/relationships/hyperlink" Target="mailto:ruckerken@tunicak12.org" TargetMode="External"/><Relationship Id="rId388" Type="http://schemas.openxmlformats.org/officeDocument/2006/relationships/hyperlink" Target="mailto:" TargetMode="External"/><Relationship Id="rId511" Type="http://schemas.openxmlformats.org/officeDocument/2006/relationships/hyperlink" Target="mailto:cheryl.lucious@lowndes.k2.ms.us" TargetMode="External"/><Relationship Id="rId609" Type="http://schemas.openxmlformats.org/officeDocument/2006/relationships/hyperlink" Target="mailto:s15172@hindsschools.com" TargetMode="External"/><Relationship Id="rId956" Type="http://schemas.openxmlformats.org/officeDocument/2006/relationships/hyperlink" Target="https://msmsadvancement.wufoo.com/cabinet/dzFsNnhmM2IwdXFtazlj/ks8JF7SqC0M%3D/" TargetMode="External"/><Relationship Id="rId1141" Type="http://schemas.openxmlformats.org/officeDocument/2006/relationships/hyperlink" Target="https://msmsadvancement.wufoo.com/cabinet/dzFsNnhmM2IwdXFtazlj/Z0KTTnpKwuBer0%3D/" TargetMode="External"/><Relationship Id="rId1239" Type="http://schemas.openxmlformats.org/officeDocument/2006/relationships/hyperlink" Target="https://msmsadvancement.wufoo.com/cabinet/dzFsNnhmM2IwdXFtazlj/OIw0iVzg6e4%3D/" TargetMode="External"/><Relationship Id="rId85" Type="http://schemas.openxmlformats.org/officeDocument/2006/relationships/hyperlink" Target="mailto:rogriffin@cmsd.k12.ms.us" TargetMode="External"/><Relationship Id="rId150" Type="http://schemas.openxmlformats.org/officeDocument/2006/relationships/hyperlink" Target="mailto:romeoharris@okolona.k12.ms.us" TargetMode="External"/><Relationship Id="rId595" Type="http://schemas.openxmlformats.org/officeDocument/2006/relationships/hyperlink" Target="mailto:skylaj.wilson@umc.edu" TargetMode="External"/><Relationship Id="rId816" Type="http://schemas.openxmlformats.org/officeDocument/2006/relationships/hyperlink" Target="https://msmsadvancement.wufoo.com/cabinet/e9cfc1c8-6ff6-47ef-bb15-704e7a1b04ed" TargetMode="External"/><Relationship Id="rId1001" Type="http://schemas.openxmlformats.org/officeDocument/2006/relationships/hyperlink" Target="https://msmsadvancement.wufoo.com/cabinet/dzFsNnhmM2IwdXFtazlj/WyRlZZlPJ08%3D/" TargetMode="External"/><Relationship Id="rId248" Type="http://schemas.openxmlformats.org/officeDocument/2006/relationships/hyperlink" Target="mailto:Alaysiadedeaux@gmail.com" TargetMode="External"/><Relationship Id="rId455" Type="http://schemas.openxmlformats.org/officeDocument/2006/relationships/hyperlink" Target="mailto:lashandawjordan@yahoo.com" TargetMode="External"/><Relationship Id="rId662" Type="http://schemas.openxmlformats.org/officeDocument/2006/relationships/hyperlink" Target="https://msmsadvancement.wufoo.com/cabinet/1bf8da81-1157-499a-8044-eddb9084f323" TargetMode="External"/><Relationship Id="rId1085" Type="http://schemas.openxmlformats.org/officeDocument/2006/relationships/hyperlink" Target="https://msmsadvancement.wufoo.com/cabinet/2bbb5e57-c1f7-4682-a235-df2703f95519" TargetMode="External"/><Relationship Id="rId12" Type="http://schemas.openxmlformats.org/officeDocument/2006/relationships/hyperlink" Target="mailto:nancysnewson@gmail.com" TargetMode="External"/><Relationship Id="rId108" Type="http://schemas.openxmlformats.org/officeDocument/2006/relationships/hyperlink" Target="mailto:rlydiadale@gmail.com" TargetMode="External"/><Relationship Id="rId315" Type="http://schemas.openxmlformats.org/officeDocument/2006/relationships/hyperlink" Target="mailto:latosagardner@yahoo.com" TargetMode="External"/><Relationship Id="rId522" Type="http://schemas.openxmlformats.org/officeDocument/2006/relationships/hyperlink" Target="mailto:talayasiaealy@leakesd.net" TargetMode="External"/><Relationship Id="rId967" Type="http://schemas.openxmlformats.org/officeDocument/2006/relationships/hyperlink" Target="https://msmsadvancement.wufoo.com/cabinet/dzFsNnhmM2IwdXFtazlj/RJclUjybSi0%3D/" TargetMode="External"/><Relationship Id="rId1152" Type="http://schemas.openxmlformats.org/officeDocument/2006/relationships/hyperlink" Target="https://msmsadvancement.wufoo.com/cabinet/dzFsNnhmM2IwdXFtazlj/IS6ELIf59ZE%3D/" TargetMode="External"/><Relationship Id="rId96" Type="http://schemas.openxmlformats.org/officeDocument/2006/relationships/hyperlink" Target="mailto:Kalexanderjay06@gmail.com" TargetMode="External"/><Relationship Id="rId161" Type="http://schemas.openxmlformats.org/officeDocument/2006/relationships/hyperlink" Target="mailto:leyellowpanda@gmail.com" TargetMode="External"/><Relationship Id="rId399" Type="http://schemas.openxmlformats.org/officeDocument/2006/relationships/hyperlink" Target="mailto:001235734@clevelandmssd.org" TargetMode="External"/><Relationship Id="rId827" Type="http://schemas.openxmlformats.org/officeDocument/2006/relationships/hyperlink" Target="https://msmsadvancement.wufoo.com/cabinet/78fd9d77-a7cd-4e7b-a29b-1ef92e8fe539" TargetMode="External"/><Relationship Id="rId1012" Type="http://schemas.openxmlformats.org/officeDocument/2006/relationships/hyperlink" Target="https://msmsadvancement.wufoo.com/cabinet/dzFsNnhmM2IwdXFtazlj/wuslashwuBeWFipWU400%3D/" TargetMode="External"/><Relationship Id="rId259" Type="http://schemas.openxmlformats.org/officeDocument/2006/relationships/hyperlink" Target="mailto:embrandon45@gmail.com" TargetMode="External"/><Relationship Id="rId466" Type="http://schemas.openxmlformats.org/officeDocument/2006/relationships/hyperlink" Target="mailto:mleaw84@yahoo.com" TargetMode="External"/><Relationship Id="rId673" Type="http://schemas.openxmlformats.org/officeDocument/2006/relationships/hyperlink" Target="https://msmsadvancement.wufoo.com/cabinet/8c198b50-bdf2-42b8-b6af-7818572c98e5" TargetMode="External"/><Relationship Id="rId880" Type="http://schemas.openxmlformats.org/officeDocument/2006/relationships/hyperlink" Target="https://msmsadvancement.wufoo.com/cabinet/0d23a43b-d41c-4dcf-82a3-5d0b765763a0" TargetMode="External"/><Relationship Id="rId1096" Type="http://schemas.openxmlformats.org/officeDocument/2006/relationships/hyperlink" Target="https://msmsadvancement.wufoo.com/cabinet/dzFsNnhmM2IwdXFtazlj/Vl0Gwuslash8lqd1I%3D/" TargetMode="External"/><Relationship Id="rId23" Type="http://schemas.openxmlformats.org/officeDocument/2006/relationships/hyperlink" Target="mailto:mbealnp@gmail.com" TargetMode="External"/><Relationship Id="rId119" Type="http://schemas.openxmlformats.org/officeDocument/2006/relationships/hyperlink" Target="mailto:ksteele29@gmail.com" TargetMode="External"/><Relationship Id="rId326" Type="http://schemas.openxmlformats.org/officeDocument/2006/relationships/hyperlink" Target="mailto:clarissac671@gmail.com" TargetMode="External"/><Relationship Id="rId533" Type="http://schemas.openxmlformats.org/officeDocument/2006/relationships/hyperlink" Target="mailto:brackettd87@gmail.com" TargetMode="External"/><Relationship Id="rId978" Type="http://schemas.openxmlformats.org/officeDocument/2006/relationships/hyperlink" Target="https://msmsadvancement.wufoo.com/cabinet/dzFsNnhmM2IwdXFtazlj/uxIBvXM6uhw%3D/" TargetMode="External"/><Relationship Id="rId1163" Type="http://schemas.openxmlformats.org/officeDocument/2006/relationships/hyperlink" Target="https://msmsadvancement.wufoo.com/cabinet/dzFsNnhmM2IwdXFtazlj/3nL0jbJ9xlc%3D/" TargetMode="External"/><Relationship Id="rId740" Type="http://schemas.openxmlformats.org/officeDocument/2006/relationships/hyperlink" Target="https://msmsadvancement.wufoo.com/cabinet/e7260b1f-e45d-4731-ab2f-8056dd31b639" TargetMode="External"/><Relationship Id="rId838" Type="http://schemas.openxmlformats.org/officeDocument/2006/relationships/hyperlink" Target="https://msmsadvancement.wufoo.com/cabinet/ff7058f7-601d-4f48-b9b6-e149545438aa" TargetMode="External"/><Relationship Id="rId1023" Type="http://schemas.openxmlformats.org/officeDocument/2006/relationships/hyperlink" Target="https://msmsadvancement.wufoo.com/cabinet/0293560b-9869-491d-9672-139b52714890" TargetMode="External"/><Relationship Id="rId172" Type="http://schemas.openxmlformats.org/officeDocument/2006/relationships/hyperlink" Target="mailto:mdbouldin@aol.com" TargetMode="External"/><Relationship Id="rId477" Type="http://schemas.openxmlformats.org/officeDocument/2006/relationships/hyperlink" Target="mailto:fubullock@gmail.com" TargetMode="External"/><Relationship Id="rId600" Type="http://schemas.openxmlformats.org/officeDocument/2006/relationships/hyperlink" Target="mailto:smit9693@gmail.com" TargetMode="External"/><Relationship Id="rId684" Type="http://schemas.openxmlformats.org/officeDocument/2006/relationships/hyperlink" Target="https://msmsadvancement.wufoo.com/cabinet/18a3b8fc-bd8e-4757-a3e1-16acc4be7e00" TargetMode="External"/><Relationship Id="rId1230" Type="http://schemas.openxmlformats.org/officeDocument/2006/relationships/hyperlink" Target="https://msmsadvancement.wufoo.com/cabinet/dzFsNnhmM2IwdXFtazlj/FYM70cFnJLE%3D/" TargetMode="External"/><Relationship Id="rId337" Type="http://schemas.openxmlformats.org/officeDocument/2006/relationships/hyperlink" Target="mailto:crystalmcbride3@gmail.com" TargetMode="External"/><Relationship Id="rId891" Type="http://schemas.openxmlformats.org/officeDocument/2006/relationships/hyperlink" Target="https://msmsadvancement.wufoo.com/cabinet/679814ea-0d7c-497f-a964-709966fc0b23" TargetMode="External"/><Relationship Id="rId905" Type="http://schemas.openxmlformats.org/officeDocument/2006/relationships/hyperlink" Target="https://msmsadvancement.wufoo.com/cabinet/0eb2382e-b5a3-426e-8937-3e095f15eb00" TargetMode="External"/><Relationship Id="rId989" Type="http://schemas.openxmlformats.org/officeDocument/2006/relationships/hyperlink" Target="https://msmsadvancement.wufoo.com/cabinet/dzFsNnhmM2IwdXFtazlj/StoT5B69S9g%3D/" TargetMode="External"/><Relationship Id="rId34" Type="http://schemas.openxmlformats.org/officeDocument/2006/relationships/hyperlink" Target="mailto:modelmeindia@gmail.com" TargetMode="External"/><Relationship Id="rId544" Type="http://schemas.openxmlformats.org/officeDocument/2006/relationships/hyperlink" Target="mailto:msu96@comcast.net" TargetMode="External"/><Relationship Id="rId751" Type="http://schemas.openxmlformats.org/officeDocument/2006/relationships/hyperlink" Target="https://msmsadvancement.wufoo.com/cabinet/76244529-f384-43dc-8255-4e3373a3bad2" TargetMode="External"/><Relationship Id="rId849" Type="http://schemas.openxmlformats.org/officeDocument/2006/relationships/hyperlink" Target="https://msmsadvancement.wufoo.com/cabinet/f22d1998-834b-43da-9997-1530c7d8d9f6" TargetMode="External"/><Relationship Id="rId1174" Type="http://schemas.openxmlformats.org/officeDocument/2006/relationships/hyperlink" Target="https://msmsadvancement.wufoo.com/cabinet/dzFsNnhmM2IwdXFtazlj/PsvOgJbGkE4%3D/" TargetMode="External"/><Relationship Id="rId183" Type="http://schemas.openxmlformats.org/officeDocument/2006/relationships/hyperlink" Target="mailto:billie_smith@att.net" TargetMode="External"/><Relationship Id="rId390" Type="http://schemas.openxmlformats.org/officeDocument/2006/relationships/hyperlink" Target="mailto:Madisonpeterson@masd.k12.ms.us" TargetMode="External"/><Relationship Id="rId404" Type="http://schemas.openxmlformats.org/officeDocument/2006/relationships/hyperlink" Target="mailto:DTdickson00@gmail.com" TargetMode="External"/><Relationship Id="rId611" Type="http://schemas.openxmlformats.org/officeDocument/2006/relationships/hyperlink" Target="mailto:Kiraadams10092007@gmail.com" TargetMode="External"/><Relationship Id="rId1034" Type="http://schemas.openxmlformats.org/officeDocument/2006/relationships/hyperlink" Target="https://msmsadvancement.wufoo.com/cabinet/dzFsNnhmM2IwdXFtazlj/HuwuBeLzB3mDXQ%3D/" TargetMode="External"/><Relationship Id="rId1241" Type="http://schemas.openxmlformats.org/officeDocument/2006/relationships/hyperlink" Target="https://msmsadvancement.wufoo.com/cabinet/9da9361d-eaaf-4954-aa35-8846ae4135c6" TargetMode="External"/><Relationship Id="rId250" Type="http://schemas.openxmlformats.org/officeDocument/2006/relationships/hyperlink" Target="mailto:kaciac101@gmail.com" TargetMode="External"/><Relationship Id="rId488" Type="http://schemas.openxmlformats.org/officeDocument/2006/relationships/hyperlink" Target="mailto:danarush77@icloud.com" TargetMode="External"/><Relationship Id="rId695" Type="http://schemas.openxmlformats.org/officeDocument/2006/relationships/hyperlink" Target="https://msmsadvancement.wufoo.com/cabinet/588dc123-63b6-4ce2-9772-144c6503d7c5" TargetMode="External"/><Relationship Id="rId709" Type="http://schemas.openxmlformats.org/officeDocument/2006/relationships/hyperlink" Target="https://msmsadvancement.wufoo.com/cabinet/4b02f41c-61bc-40e0-824f-f3e86d006295" TargetMode="External"/><Relationship Id="rId916" Type="http://schemas.openxmlformats.org/officeDocument/2006/relationships/hyperlink" Target="https://msmsadvancement.wufoo.com/cabinet/f71d203e-d59e-4eed-ab98-1a95131b868c" TargetMode="External"/><Relationship Id="rId1101" Type="http://schemas.openxmlformats.org/officeDocument/2006/relationships/hyperlink" Target="https://msmsadvancement.wufoo.com/cabinet/5b077bc7-b454-4af3-be21-e089820a8954" TargetMode="External"/><Relationship Id="rId45" Type="http://schemas.openxmlformats.org/officeDocument/2006/relationships/hyperlink" Target="mailto:fatimahaaron@yahoo.com" TargetMode="External"/><Relationship Id="rId110" Type="http://schemas.openxmlformats.org/officeDocument/2006/relationships/hyperlink" Target="mailto:mmseard@gmail.com" TargetMode="External"/><Relationship Id="rId348" Type="http://schemas.openxmlformats.org/officeDocument/2006/relationships/hyperlink" Target="mailto:mckennajordan486@gmail.com" TargetMode="External"/><Relationship Id="rId555" Type="http://schemas.openxmlformats.org/officeDocument/2006/relationships/hyperlink" Target="mailto:s16332@hindsschools.com" TargetMode="External"/><Relationship Id="rId762" Type="http://schemas.openxmlformats.org/officeDocument/2006/relationships/hyperlink" Target="https://msmsadvancement.wufoo.com/cabinet/366d3ba6-b3ec-48f2-986a-61a2708939b3" TargetMode="External"/><Relationship Id="rId1185" Type="http://schemas.openxmlformats.org/officeDocument/2006/relationships/hyperlink" Target="https://msmsadvancement.wufoo.com/cabinet/dzFsNnhmM2IwdXFtazlj/zMhCwuslashwBUHZs%3D/" TargetMode="External"/><Relationship Id="rId194" Type="http://schemas.openxmlformats.org/officeDocument/2006/relationships/hyperlink" Target="mailto:" TargetMode="External"/><Relationship Id="rId208" Type="http://schemas.openxmlformats.org/officeDocument/2006/relationships/hyperlink" Target="mailto:" TargetMode="External"/><Relationship Id="rId415" Type="http://schemas.openxmlformats.org/officeDocument/2006/relationships/hyperlink" Target="mailto:lkivy@okolona.k12.ms.us" TargetMode="External"/><Relationship Id="rId622" Type="http://schemas.openxmlformats.org/officeDocument/2006/relationships/hyperlink" Target="https://msmsadvancement.wufoo.com/cabinet/9764373c-8535-4e57-bf5d-97e7baf3b316" TargetMode="External"/><Relationship Id="rId1045" Type="http://schemas.openxmlformats.org/officeDocument/2006/relationships/hyperlink" Target="https://msmsadvancement.wufoo.com/cabinet/dzFsNnhmM2IwdXFtazlj/icmkGwuslashCljwY%3D/" TargetMode="External"/><Relationship Id="rId261" Type="http://schemas.openxmlformats.org/officeDocument/2006/relationships/hyperlink" Target="mailto:kanequawillis@yahoo.com" TargetMode="External"/><Relationship Id="rId499" Type="http://schemas.openxmlformats.org/officeDocument/2006/relationships/hyperlink" Target="mailto:anderson_keneshia@hotmail.com" TargetMode="External"/><Relationship Id="rId927" Type="http://schemas.openxmlformats.org/officeDocument/2006/relationships/hyperlink" Target="https://msmsadvancement.wufoo.com/cabinet/cd479fbc-20cb-4386-8e48-d3f33291f888" TargetMode="External"/><Relationship Id="rId1112" Type="http://schemas.openxmlformats.org/officeDocument/2006/relationships/hyperlink" Target="https://msmsadvancement.wufoo.com/cabinet/dzFsNnhmM2IwdXFtazlj/SU1wuslashBbswuBeepE%3D/" TargetMode="External"/><Relationship Id="rId56" Type="http://schemas.openxmlformats.org/officeDocument/2006/relationships/hyperlink" Target="mailto:zakiraclayton9@gmail.com" TargetMode="External"/><Relationship Id="rId359" Type="http://schemas.openxmlformats.org/officeDocument/2006/relationships/hyperlink" Target="mailto:laquittag@me.com" TargetMode="External"/><Relationship Id="rId566" Type="http://schemas.openxmlformats.org/officeDocument/2006/relationships/hyperlink" Target="mailto:nigelkincaid@leakesd.net" TargetMode="External"/><Relationship Id="rId773" Type="http://schemas.openxmlformats.org/officeDocument/2006/relationships/hyperlink" Target="https://msmsadvancement.wufoo.com/cabinet/def0983c-4c20-447e-9cb9-841ddcc5109a" TargetMode="External"/><Relationship Id="rId1196" Type="http://schemas.openxmlformats.org/officeDocument/2006/relationships/hyperlink" Target="https://msmsadvancement.wufoo.com/cabinet/dzFsNnhmM2IwdXFtazlj/hmX4sQw7Vw8%3D/" TargetMode="External"/><Relationship Id="rId121" Type="http://schemas.openxmlformats.org/officeDocument/2006/relationships/hyperlink" Target="mailto:lboyd1130@gmail.com" TargetMode="External"/><Relationship Id="rId219" Type="http://schemas.openxmlformats.org/officeDocument/2006/relationships/hyperlink" Target="mailto:jriels@forrest.k12.ms.us" TargetMode="External"/><Relationship Id="rId426" Type="http://schemas.openxmlformats.org/officeDocument/2006/relationships/hyperlink" Target="mailto:" TargetMode="External"/><Relationship Id="rId633" Type="http://schemas.openxmlformats.org/officeDocument/2006/relationships/hyperlink" Target="https://msmsadvancement.wufoo.com/cabinet/13569417-ce3f-433b-927e-f950b7ff69b8" TargetMode="External"/><Relationship Id="rId980" Type="http://schemas.openxmlformats.org/officeDocument/2006/relationships/hyperlink" Target="https://msmsadvancement.wufoo.com/cabinet/dzFsNnhmM2IwdXFtazlj/7is0qjRZyTg%3D/" TargetMode="External"/><Relationship Id="rId1056" Type="http://schemas.openxmlformats.org/officeDocument/2006/relationships/hyperlink" Target="https://msmsadvancement.wufoo.com/cabinet/dzFsNnhmM2IwdXFtazlj/52VVTFTSDbI%3D/" TargetMode="External"/><Relationship Id="rId840" Type="http://schemas.openxmlformats.org/officeDocument/2006/relationships/hyperlink" Target="https://msmsadvancement.wufoo.com/cabinet/f3d97a37-f83a-4565-bad8-9bd62eb986eb" TargetMode="External"/><Relationship Id="rId938" Type="http://schemas.openxmlformats.org/officeDocument/2006/relationships/hyperlink" Target="https://msmsadvancement.wufoo.com/cabinet/79cf4b4e-72dd-49cd-b5b6-b39b4af97f68" TargetMode="External"/><Relationship Id="rId67" Type="http://schemas.openxmlformats.org/officeDocument/2006/relationships/hyperlink" Target="mailto:ecbrown01@yahoo.com" TargetMode="External"/><Relationship Id="rId272" Type="http://schemas.openxmlformats.org/officeDocument/2006/relationships/hyperlink" Target="mailto:" TargetMode="External"/><Relationship Id="rId577" Type="http://schemas.openxmlformats.org/officeDocument/2006/relationships/hyperlink" Target="mailto:zariahburl06@gmail.com" TargetMode="External"/><Relationship Id="rId700" Type="http://schemas.openxmlformats.org/officeDocument/2006/relationships/hyperlink" Target="https://msmsadvancement.wufoo.com/cabinet/06971c7e-d355-41d2-9e2b-3effaf2d710d" TargetMode="External"/><Relationship Id="rId1123" Type="http://schemas.openxmlformats.org/officeDocument/2006/relationships/hyperlink" Target="https://msmsadvancement.wufoo.com/cabinet/dzFsNnhmM2IwdXFtazlj/7sYiwssFM34%3D/" TargetMode="External"/><Relationship Id="rId132" Type="http://schemas.openxmlformats.org/officeDocument/2006/relationships/hyperlink" Target="mailto:rahiemblanchard@okolona.k12.ms.us" TargetMode="External"/><Relationship Id="rId784" Type="http://schemas.openxmlformats.org/officeDocument/2006/relationships/hyperlink" Target="https://msmsadvancement.wufoo.com/cabinet/1ff2bb3b-edb4-46d5-afc7-379667c80f06" TargetMode="External"/><Relationship Id="rId991" Type="http://schemas.openxmlformats.org/officeDocument/2006/relationships/hyperlink" Target="https://msmsadvancement.wufoo.com/cabinet/dzFsNnhmM2IwdXFtazlj/IiZrUhBI8LI%3D/" TargetMode="External"/><Relationship Id="rId1067" Type="http://schemas.openxmlformats.org/officeDocument/2006/relationships/hyperlink" Target="https://msmsadvancement.wufoo.com/cabinet/2ce53b8b-6c4e-4508-9771-0abfee3ae988" TargetMode="External"/><Relationship Id="rId437" Type="http://schemas.openxmlformats.org/officeDocument/2006/relationships/hyperlink" Target="mailto:youngty88@gmail.com" TargetMode="External"/><Relationship Id="rId644" Type="http://schemas.openxmlformats.org/officeDocument/2006/relationships/hyperlink" Target="https://msmsadvancement.wufoo.com/cabinet/2730a0e4-2543-4330-9b79-33f41497cd25" TargetMode="External"/><Relationship Id="rId851" Type="http://schemas.openxmlformats.org/officeDocument/2006/relationships/hyperlink" Target="https://msmsadvancement.wufoo.com/cabinet/89616f7d-7f90-44eb-aad9-f4d4c4180f71" TargetMode="External"/><Relationship Id="rId283" Type="http://schemas.openxmlformats.org/officeDocument/2006/relationships/hyperlink" Target="mailto:johnsonchina@icloud.com" TargetMode="External"/><Relationship Id="rId490" Type="http://schemas.openxmlformats.org/officeDocument/2006/relationships/hyperlink" Target="mailto:rray@glcsd.org" TargetMode="External"/><Relationship Id="rId504" Type="http://schemas.openxmlformats.org/officeDocument/2006/relationships/hyperlink" Target="mailto:jsharris19@icloud.com" TargetMode="External"/><Relationship Id="rId711" Type="http://schemas.openxmlformats.org/officeDocument/2006/relationships/hyperlink" Target="https://msmsadvancement.wufoo.com/cabinet/fe37ec67-2af3-43bf-b22b-4fcb74e58bf7" TargetMode="External"/><Relationship Id="rId949" Type="http://schemas.openxmlformats.org/officeDocument/2006/relationships/hyperlink" Target="https://msmsadvancement.wufoo.com/cabinet/dzFsNnhmM2IwdXFtazlj/fMwuBeNUs46740%3D/" TargetMode="External"/><Relationship Id="rId1134" Type="http://schemas.openxmlformats.org/officeDocument/2006/relationships/hyperlink" Target="https://msmsadvancement.wufoo.com/cabinet/dzFsNnhmM2IwdXFtazlj/7dtw1X663eA%3D/" TargetMode="External"/><Relationship Id="rId78" Type="http://schemas.openxmlformats.org/officeDocument/2006/relationships/hyperlink" Target="mailto:niecy_01@hotmail.com" TargetMode="External"/><Relationship Id="rId143" Type="http://schemas.openxmlformats.org/officeDocument/2006/relationships/hyperlink" Target="mailto:lkivy@okolona.k12.ms.us" TargetMode="External"/><Relationship Id="rId350" Type="http://schemas.openxmlformats.org/officeDocument/2006/relationships/hyperlink" Target="mailto:" TargetMode="External"/><Relationship Id="rId588" Type="http://schemas.openxmlformats.org/officeDocument/2006/relationships/hyperlink" Target="mailto:janiyahoover@icould.com" TargetMode="External"/><Relationship Id="rId795" Type="http://schemas.openxmlformats.org/officeDocument/2006/relationships/hyperlink" Target="https://msmsadvancement.wufoo.com/cabinet/a881c24a-7811-464c-8087-c4f669e8fecb" TargetMode="External"/><Relationship Id="rId809" Type="http://schemas.openxmlformats.org/officeDocument/2006/relationships/hyperlink" Target="https://msmsadvancement.wufoo.com/cabinet/cbdacfdb-9806-402a-9b1f-788a60e02d98" TargetMode="External"/><Relationship Id="rId1201" Type="http://schemas.openxmlformats.org/officeDocument/2006/relationships/hyperlink" Target="https://msmsadvancement.wufoo.com/cabinet/dzFsNnhmM2IwdXFtazlj/xtmB9Sgvw80%3D/" TargetMode="External"/><Relationship Id="rId9" Type="http://schemas.openxmlformats.org/officeDocument/2006/relationships/hyperlink" Target="mailto:sumlstyn@coffeevilleschools.org" TargetMode="External"/><Relationship Id="rId210" Type="http://schemas.openxmlformats.org/officeDocument/2006/relationships/hyperlink" Target="mailto:gabriellerobinson044@gmail.com" TargetMode="External"/><Relationship Id="rId448" Type="http://schemas.openxmlformats.org/officeDocument/2006/relationships/hyperlink" Target="mailto:" TargetMode="External"/><Relationship Id="rId655" Type="http://schemas.openxmlformats.org/officeDocument/2006/relationships/hyperlink" Target="https://msmsadvancement.wufoo.com/cabinet/b38bfe77-2027-4db0-863f-41d19834c7b6" TargetMode="External"/><Relationship Id="rId862" Type="http://schemas.openxmlformats.org/officeDocument/2006/relationships/hyperlink" Target="https://msmsadvancement.wufoo.com/cabinet/40731009-2fda-49d6-bb98-f570a9b3c322" TargetMode="External"/><Relationship Id="rId1078" Type="http://schemas.openxmlformats.org/officeDocument/2006/relationships/hyperlink" Target="https://msmsadvancement.wufoo.com/cabinet/dzFsNnhmM2IwdXFtazlj/unayDb3vrIo%3D/" TargetMode="External"/><Relationship Id="rId294" Type="http://schemas.openxmlformats.org/officeDocument/2006/relationships/hyperlink" Target="mailto:b_barner@bellsouth.net" TargetMode="External"/><Relationship Id="rId308" Type="http://schemas.openxmlformats.org/officeDocument/2006/relationships/hyperlink" Target="mailto:" TargetMode="External"/><Relationship Id="rId515" Type="http://schemas.openxmlformats.org/officeDocument/2006/relationships/hyperlink" Target="mailto:lakitahunter94@gmail.com" TargetMode="External"/><Relationship Id="rId722" Type="http://schemas.openxmlformats.org/officeDocument/2006/relationships/hyperlink" Target="https://msmsadvancement.wufoo.com/cabinet/65f76768-757f-4374-aac6-3ed58638ac80" TargetMode="External"/><Relationship Id="rId1145" Type="http://schemas.openxmlformats.org/officeDocument/2006/relationships/hyperlink" Target="https://msmsadvancement.wufoo.com/cabinet/1d177f42-de00-4b90-a373-888103fb47b9" TargetMode="External"/><Relationship Id="rId89" Type="http://schemas.openxmlformats.org/officeDocument/2006/relationships/hyperlink" Target="mailto:lkivy@okolona.k12.ms.us" TargetMode="External"/><Relationship Id="rId154" Type="http://schemas.openxmlformats.org/officeDocument/2006/relationships/hyperlink" Target="mailto:communitycounseling@outlook.com" TargetMode="External"/><Relationship Id="rId361" Type="http://schemas.openxmlformats.org/officeDocument/2006/relationships/hyperlink" Target="mailto:begoldn@yahoo.com" TargetMode="External"/><Relationship Id="rId599" Type="http://schemas.openxmlformats.org/officeDocument/2006/relationships/hyperlink" Target="mailto:jazzmine300300@gmail.com" TargetMode="External"/><Relationship Id="rId1005" Type="http://schemas.openxmlformats.org/officeDocument/2006/relationships/hyperlink" Target="https://msmsadvancement.wufoo.com/cabinet/dzFsNnhmM2IwdXFtazlj/jgqBDM2TbMM%3D/" TargetMode="External"/><Relationship Id="rId1212" Type="http://schemas.openxmlformats.org/officeDocument/2006/relationships/hyperlink" Target="https://msmsadvancement.wufoo.com/cabinet/dzFsNnhmM2IwdXFtazlj/K4vJ9xcWSsU%3D/" TargetMode="External"/><Relationship Id="rId459" Type="http://schemas.openxmlformats.org/officeDocument/2006/relationships/hyperlink" Target="mailto:ab209702@dcsms.org" TargetMode="External"/><Relationship Id="rId666" Type="http://schemas.openxmlformats.org/officeDocument/2006/relationships/hyperlink" Target="https://msmsadvancement.wufoo.com/cabinet/2147a5e0-5656-4084-a6eb-7868280c579f" TargetMode="External"/><Relationship Id="rId873" Type="http://schemas.openxmlformats.org/officeDocument/2006/relationships/hyperlink" Target="https://msmsadvancement.wufoo.com/cabinet/ed8c2bea-b664-4010-b7b1-f5b63944a9c1" TargetMode="External"/><Relationship Id="rId1089" Type="http://schemas.openxmlformats.org/officeDocument/2006/relationships/hyperlink" Target="https://msmsadvancement.wufoo.com/cabinet/de39ee4c-18c0-43ce-b267-6f3ce1a8aca2" TargetMode="External"/><Relationship Id="rId16" Type="http://schemas.openxmlformats.org/officeDocument/2006/relationships/hyperlink" Target="mailto:" TargetMode="External"/><Relationship Id="rId221" Type="http://schemas.openxmlformats.org/officeDocument/2006/relationships/hyperlink" Target="mailto:ribofadam2001@yahoo.com" TargetMode="External"/><Relationship Id="rId319" Type="http://schemas.openxmlformats.org/officeDocument/2006/relationships/hyperlink" Target="mailto:sheilachristina@icloud.com" TargetMode="External"/><Relationship Id="rId526" Type="http://schemas.openxmlformats.org/officeDocument/2006/relationships/hyperlink" Target="mailto:mellaniwallace@gmail.com" TargetMode="External"/><Relationship Id="rId1156" Type="http://schemas.openxmlformats.org/officeDocument/2006/relationships/hyperlink" Target="https://msmsadvancement.wufoo.com/cabinet/dzFsNnhmM2IwdXFtazlj/q2fUldFBsro%3D/" TargetMode="External"/><Relationship Id="rId733" Type="http://schemas.openxmlformats.org/officeDocument/2006/relationships/hyperlink" Target="https://msmsadvancement.wufoo.com/cabinet/5e4b7e13-12bf-4412-bcc0-e39efac1add4" TargetMode="External"/><Relationship Id="rId940" Type="http://schemas.openxmlformats.org/officeDocument/2006/relationships/hyperlink" Target="https://msmsadvancement.wufoo.com/cabinet/dzFsNnhmM2IwdXFtazlj/kMt5V3jnq6w%3D/" TargetMode="External"/><Relationship Id="rId1016" Type="http://schemas.openxmlformats.org/officeDocument/2006/relationships/hyperlink" Target="https://msmsadvancement.wufoo.com/cabinet/921ff10c-c6b2-4843-8923-6da86a527020" TargetMode="External"/><Relationship Id="rId165" Type="http://schemas.openxmlformats.org/officeDocument/2006/relationships/hyperlink" Target="mailto:Tarshalaclerk1975@gmail.com" TargetMode="External"/><Relationship Id="rId372" Type="http://schemas.openxmlformats.org/officeDocument/2006/relationships/hyperlink" Target="mailto:jordan.wright@yazoo.k12.ms.us" TargetMode="External"/><Relationship Id="rId677" Type="http://schemas.openxmlformats.org/officeDocument/2006/relationships/hyperlink" Target="https://msmsadvancement.wufoo.com/cabinet/db1b1ed6-5ad9-4530-a233-645d1ba573d8" TargetMode="External"/><Relationship Id="rId800" Type="http://schemas.openxmlformats.org/officeDocument/2006/relationships/hyperlink" Target="https://msmsadvancement.wufoo.com/cabinet/7d956d4a-7f76-4445-bb5d-b2b00bad28a2" TargetMode="External"/><Relationship Id="rId1223" Type="http://schemas.openxmlformats.org/officeDocument/2006/relationships/hyperlink" Target="https://msmsadvancement.wufoo.com/cabinet/dzFsNnhmM2IwdXFtazlj/qmiMvD841FI%3D/" TargetMode="External"/><Relationship Id="rId232" Type="http://schemas.openxmlformats.org/officeDocument/2006/relationships/hyperlink" Target="mailto:tdoyle@spanola.net" TargetMode="External"/><Relationship Id="rId884" Type="http://schemas.openxmlformats.org/officeDocument/2006/relationships/hyperlink" Target="https://msmsadvancement.wufoo.com/cabinet/c9d04a83-3487-4d12-8d1a-7a6e5cfef968" TargetMode="External"/><Relationship Id="rId27" Type="http://schemas.openxmlformats.org/officeDocument/2006/relationships/hyperlink" Target="mailto:joianshaw3@gmail.com" TargetMode="External"/><Relationship Id="rId537" Type="http://schemas.openxmlformats.org/officeDocument/2006/relationships/hyperlink" Target="mailto:lwmcghee@comcast.net" TargetMode="External"/><Relationship Id="rId744" Type="http://schemas.openxmlformats.org/officeDocument/2006/relationships/hyperlink" Target="https://msmsadvancement.wufoo.com/cabinet/b341e6dd-4688-478b-9200-b754fc112ae6" TargetMode="External"/><Relationship Id="rId951" Type="http://schemas.openxmlformats.org/officeDocument/2006/relationships/hyperlink" Target="https://msmsadvancement.wufoo.com/cabinet/dzFsNnhmM2IwdXFtazlj/4tCSZA2D9ho%3D/" TargetMode="External"/><Relationship Id="rId1167" Type="http://schemas.openxmlformats.org/officeDocument/2006/relationships/hyperlink" Target="https://msmsadvancement.wufoo.com/cabinet/dzFsNnhmM2IwdXFtazlj/xvKCz0zPkoo%3D/" TargetMode="External"/><Relationship Id="rId80" Type="http://schemas.openxmlformats.org/officeDocument/2006/relationships/hyperlink" Target="mailto:" TargetMode="External"/><Relationship Id="rId176" Type="http://schemas.openxmlformats.org/officeDocument/2006/relationships/hyperlink" Target="mailto:autumn200812@gmail.com" TargetMode="External"/><Relationship Id="rId383" Type="http://schemas.openxmlformats.org/officeDocument/2006/relationships/hyperlink" Target="mailto:cwortham06@aol.com" TargetMode="External"/><Relationship Id="rId590" Type="http://schemas.openxmlformats.org/officeDocument/2006/relationships/hyperlink" Target="mailto:smorris@ourncsd.org" TargetMode="External"/><Relationship Id="rId604" Type="http://schemas.openxmlformats.org/officeDocument/2006/relationships/hyperlink" Target="mailto:cassandrabrown2018@gmail.com" TargetMode="External"/><Relationship Id="rId811" Type="http://schemas.openxmlformats.org/officeDocument/2006/relationships/hyperlink" Target="https://msmsadvancement.wufoo.com/cabinet/41595c5e-fdc6-470c-93af-a4b2efc1f918" TargetMode="External"/><Relationship Id="rId1027" Type="http://schemas.openxmlformats.org/officeDocument/2006/relationships/hyperlink" Target="https://msmsadvancement.wufoo.com/cabinet/dzFsNnhmM2IwdXFtazlj/0omWfwuBeE6Hv8%3D/" TargetMode="External"/><Relationship Id="rId1234" Type="http://schemas.openxmlformats.org/officeDocument/2006/relationships/hyperlink" Target="https://msmsadvancement.wufoo.com/cabinet/dzFsNnhmM2IwdXFtazlj/T1GgmDv5o8g%3D/" TargetMode="External"/><Relationship Id="rId243" Type="http://schemas.openxmlformats.org/officeDocument/2006/relationships/hyperlink" Target="mailto:BobbieandWmDavis@aol.com" TargetMode="External"/><Relationship Id="rId450" Type="http://schemas.openxmlformats.org/officeDocument/2006/relationships/hyperlink" Target="mailto:jm120107@yahoo.com" TargetMode="External"/><Relationship Id="rId688" Type="http://schemas.openxmlformats.org/officeDocument/2006/relationships/hyperlink" Target="https://msmsadvancement.wufoo.com/cabinet/0f479b08-b4c1-4f92-a44d-6d6581a7039d" TargetMode="External"/><Relationship Id="rId895" Type="http://schemas.openxmlformats.org/officeDocument/2006/relationships/hyperlink" Target="https://msmsadvancement.wufoo.com/cabinet/df702843-e811-4be4-b89d-b326463b7430" TargetMode="External"/><Relationship Id="rId909" Type="http://schemas.openxmlformats.org/officeDocument/2006/relationships/hyperlink" Target="https://msmsadvancement.wufoo.com/cabinet/6a1e53f9-66df-4fcb-83dd-ba1af8e9a85a" TargetMode="External"/><Relationship Id="rId1080" Type="http://schemas.openxmlformats.org/officeDocument/2006/relationships/hyperlink" Target="https://msmsadvancement.wufoo.com/cabinet/dzFsNnhmM2IwdXFtazlj/ye5SonRc8oo%3D/" TargetMode="External"/><Relationship Id="rId38" Type="http://schemas.openxmlformats.org/officeDocument/2006/relationships/hyperlink" Target="mailto:karacalise2025@gmail.com" TargetMode="External"/><Relationship Id="rId103" Type="http://schemas.openxmlformats.org/officeDocument/2006/relationships/hyperlink" Target="mailto:tamaradtaylor@yahoo.com" TargetMode="External"/><Relationship Id="rId310" Type="http://schemas.openxmlformats.org/officeDocument/2006/relationships/hyperlink" Target="mailto:angellemjp@gmail.com" TargetMode="External"/><Relationship Id="rId548" Type="http://schemas.openxmlformats.org/officeDocument/2006/relationships/hyperlink" Target="mailto:vcarternursing@gmail.com" TargetMode="External"/><Relationship Id="rId755" Type="http://schemas.openxmlformats.org/officeDocument/2006/relationships/hyperlink" Target="https://msmsadvancement.wufoo.com/cabinet/96030cd8-5c22-467a-ab26-3eee716093c9" TargetMode="External"/><Relationship Id="rId962" Type="http://schemas.openxmlformats.org/officeDocument/2006/relationships/hyperlink" Target="https://msmsadvancement.wufoo.com/cabinet/3cb9527f-fe3a-4bc3-a794-567c404002a8" TargetMode="External"/><Relationship Id="rId1178" Type="http://schemas.openxmlformats.org/officeDocument/2006/relationships/hyperlink" Target="https://msmsadvancement.wufoo.com/cabinet/cf434ef5-f389-4902-af9a-fa383fa1456a" TargetMode="External"/><Relationship Id="rId91" Type="http://schemas.openxmlformats.org/officeDocument/2006/relationships/hyperlink" Target="mailto:Shawnicholas333@gmail.com" TargetMode="External"/><Relationship Id="rId187" Type="http://schemas.openxmlformats.org/officeDocument/2006/relationships/hyperlink" Target="mailto:candiewalton@aol.com" TargetMode="External"/><Relationship Id="rId394" Type="http://schemas.openxmlformats.org/officeDocument/2006/relationships/hyperlink" Target="mailto:krystenaprocter@gmail.com" TargetMode="External"/><Relationship Id="rId408" Type="http://schemas.openxmlformats.org/officeDocument/2006/relationships/hyperlink" Target="mailto:43hollyridgeroad@yahoo.com" TargetMode="External"/><Relationship Id="rId615" Type="http://schemas.openxmlformats.org/officeDocument/2006/relationships/hyperlink" Target="mailto:jaelonboi@gmail.com" TargetMode="External"/><Relationship Id="rId822" Type="http://schemas.openxmlformats.org/officeDocument/2006/relationships/hyperlink" Target="https://msmsadvancement.wufoo.com/cabinet/fd6b9dad-3223-4a61-8429-1f910186c96c" TargetMode="External"/><Relationship Id="rId1038" Type="http://schemas.openxmlformats.org/officeDocument/2006/relationships/hyperlink" Target="https://msmsadvancement.wufoo.com/cabinet/250e7deb-9b9b-4823-95ca-3a3510bd26f8" TargetMode="External"/><Relationship Id="rId254" Type="http://schemas.openxmlformats.org/officeDocument/2006/relationships/hyperlink" Target="mailto:toyatweetyt@yahoo.com" TargetMode="External"/><Relationship Id="rId699" Type="http://schemas.openxmlformats.org/officeDocument/2006/relationships/hyperlink" Target="https://msmsadvancement.wufoo.com/cabinet/ae488dba-0bc2-46da-9b62-abbd72103b4a" TargetMode="External"/><Relationship Id="rId1091" Type="http://schemas.openxmlformats.org/officeDocument/2006/relationships/hyperlink" Target="https://msmsadvancement.wufoo.com/cabinet/dzFsNnhmM2IwdXFtazlj/FbHjHAd8MiE%3D/" TargetMode="External"/><Relationship Id="rId1105" Type="http://schemas.openxmlformats.org/officeDocument/2006/relationships/hyperlink" Target="https://msmsadvancement.wufoo.com/cabinet/dzFsNnhmM2IwdXFtazlj/msj5cVwuslash01BY%3D/" TargetMode="External"/><Relationship Id="rId49" Type="http://schemas.openxmlformats.org/officeDocument/2006/relationships/hyperlink" Target="mailto:jlowill2007@gmail.com" TargetMode="External"/><Relationship Id="rId114" Type="http://schemas.openxmlformats.org/officeDocument/2006/relationships/hyperlink" Target="mailto:toniyabrandon@gmail.com" TargetMode="External"/><Relationship Id="rId461" Type="http://schemas.openxmlformats.org/officeDocument/2006/relationships/hyperlink" Target="mailto:msu96@comcast.net" TargetMode="External"/><Relationship Id="rId559" Type="http://schemas.openxmlformats.org/officeDocument/2006/relationships/hyperlink" Target="mailto:kenyettamb@yahoo.com" TargetMode="External"/><Relationship Id="rId766" Type="http://schemas.openxmlformats.org/officeDocument/2006/relationships/hyperlink" Target="https://msmsadvancement.wufoo.com/cabinet/ba2df376-08ae-4f41-a588-30985bf2ab27" TargetMode="External"/><Relationship Id="rId1189" Type="http://schemas.openxmlformats.org/officeDocument/2006/relationships/hyperlink" Target="https://msmsadvancement.wufoo.com/cabinet/dzFsNnhmM2IwdXFtazlj/FGwuBecUA3S4wuslashU%3D/" TargetMode="External"/><Relationship Id="rId198" Type="http://schemas.openxmlformats.org/officeDocument/2006/relationships/hyperlink" Target="mailto:curtiss5@hotmail.com" TargetMode="External"/><Relationship Id="rId321" Type="http://schemas.openxmlformats.org/officeDocument/2006/relationships/hyperlink" Target="mailto:staci200578@gmail.com" TargetMode="External"/><Relationship Id="rId419" Type="http://schemas.openxmlformats.org/officeDocument/2006/relationships/hyperlink" Target="mailto:marjuya.lartey@usm.edu" TargetMode="External"/><Relationship Id="rId626" Type="http://schemas.openxmlformats.org/officeDocument/2006/relationships/hyperlink" Target="https://msmsadvancement.wufoo.com/cabinet/626fe60a-877c-4133-8506-1c88605319bf" TargetMode="External"/><Relationship Id="rId973" Type="http://schemas.openxmlformats.org/officeDocument/2006/relationships/hyperlink" Target="https://msmsadvancement.wufoo.com/cabinet/dzFsNnhmM2IwdXFtazlj/nxYBGKTwzVw%3D/" TargetMode="External"/><Relationship Id="rId1049" Type="http://schemas.openxmlformats.org/officeDocument/2006/relationships/hyperlink" Target="https://msmsadvancement.wufoo.com/cabinet/27d87c4f-be8c-4d72-95de-df9701ac1923" TargetMode="External"/><Relationship Id="rId833" Type="http://schemas.openxmlformats.org/officeDocument/2006/relationships/hyperlink" Target="https://msmsadvancement.wufoo.com/cabinet/b80c6bc3-9e08-422f-ab82-95fb8eb4a408" TargetMode="External"/><Relationship Id="rId1116" Type="http://schemas.openxmlformats.org/officeDocument/2006/relationships/hyperlink" Target="https://msmsadvancement.wufoo.com/cabinet/dzFsNnhmM2IwdXFtazlj/u1RNAUxircU%3D/" TargetMode="External"/><Relationship Id="rId265" Type="http://schemas.openxmlformats.org/officeDocument/2006/relationships/hyperlink" Target="mailto:001253670@glcsd.org" TargetMode="External"/><Relationship Id="rId472" Type="http://schemas.openxmlformats.org/officeDocument/2006/relationships/hyperlink" Target="mailto:neelonc@gmail.com" TargetMode="External"/><Relationship Id="rId900" Type="http://schemas.openxmlformats.org/officeDocument/2006/relationships/hyperlink" Target="https://msmsadvancement.wufoo.com/cabinet/bf0f5adc-d570-4034-8fe4-64b7561ee4e5" TargetMode="External"/><Relationship Id="rId125" Type="http://schemas.openxmlformats.org/officeDocument/2006/relationships/hyperlink" Target="mailto:sayninahhh@aol.com" TargetMode="External"/><Relationship Id="rId332" Type="http://schemas.openxmlformats.org/officeDocument/2006/relationships/hyperlink" Target="mailto:jam208@rcsd.ms" TargetMode="External"/><Relationship Id="rId777" Type="http://schemas.openxmlformats.org/officeDocument/2006/relationships/hyperlink" Target="https://msmsadvancement.wufoo.com/cabinet/46217517-57de-4391-91cb-759ff9cd3d1f" TargetMode="External"/><Relationship Id="rId984" Type="http://schemas.openxmlformats.org/officeDocument/2006/relationships/hyperlink" Target="https://msmsadvancement.wufoo.com/cabinet/dzFsNnhmM2IwdXFtazlj/wuslashnfZOx9Li7Y%3D/" TargetMode="External"/><Relationship Id="rId637" Type="http://schemas.openxmlformats.org/officeDocument/2006/relationships/hyperlink" Target="https://msmsadvancement.wufoo.com/cabinet/e2b196ae-5f0f-40df-a4e9-42443cad1f64" TargetMode="External"/><Relationship Id="rId844" Type="http://schemas.openxmlformats.org/officeDocument/2006/relationships/hyperlink" Target="https://msmsadvancement.wufoo.com/cabinet/f4388728-932e-4738-bc19-83cfa77c8204" TargetMode="External"/><Relationship Id="rId276" Type="http://schemas.openxmlformats.org/officeDocument/2006/relationships/hyperlink" Target="mailto:" TargetMode="External"/><Relationship Id="rId483" Type="http://schemas.openxmlformats.org/officeDocument/2006/relationships/hyperlink" Target="mailto:lyshad2000@yahoo.com" TargetMode="External"/><Relationship Id="rId690" Type="http://schemas.openxmlformats.org/officeDocument/2006/relationships/hyperlink" Target="https://msmsadvancement.wufoo.com/cabinet/130d4474-ceb0-4205-a386-e9a35fa54042" TargetMode="External"/><Relationship Id="rId704" Type="http://schemas.openxmlformats.org/officeDocument/2006/relationships/hyperlink" Target="https://msmsadvancement.wufoo.com/cabinet/0684cb23-a975-4e0f-bc89-040b82698725" TargetMode="External"/><Relationship Id="rId911" Type="http://schemas.openxmlformats.org/officeDocument/2006/relationships/hyperlink" Target="https://msmsadvancement.wufoo.com/cabinet/2affde08-b98f-4129-83e6-eb2e18578566" TargetMode="External"/><Relationship Id="rId1127" Type="http://schemas.openxmlformats.org/officeDocument/2006/relationships/hyperlink" Target="https://msmsadvancement.wufoo.com/cabinet/e8855970-2aa6-4df0-9dd7-15d9f237f67c" TargetMode="External"/><Relationship Id="rId40" Type="http://schemas.openxmlformats.org/officeDocument/2006/relationships/hyperlink" Target="mailto:dxmess25@gmail.com" TargetMode="External"/><Relationship Id="rId136" Type="http://schemas.openxmlformats.org/officeDocument/2006/relationships/hyperlink" Target="mailto:cjones@maronmarvel.com" TargetMode="External"/><Relationship Id="rId343" Type="http://schemas.openxmlformats.org/officeDocument/2006/relationships/hyperlink" Target="mailto:courtney006@gmail.com" TargetMode="External"/><Relationship Id="rId550" Type="http://schemas.openxmlformats.org/officeDocument/2006/relationships/hyperlink" Target="mailto:coretta06@yahoo.com" TargetMode="External"/><Relationship Id="rId788" Type="http://schemas.openxmlformats.org/officeDocument/2006/relationships/hyperlink" Target="https://msmsadvancement.wufoo.com/cabinet/97bb67eb-3dbe-4fe5-8746-0a213235f2e6" TargetMode="External"/><Relationship Id="rId995" Type="http://schemas.openxmlformats.org/officeDocument/2006/relationships/hyperlink" Target="https://msmsadvancement.wufoo.com/cabinet/dzFsNnhmM2IwdXFtazlj/2btfNOng9XA%3D/" TargetMode="External"/><Relationship Id="rId1180" Type="http://schemas.openxmlformats.org/officeDocument/2006/relationships/hyperlink" Target="https://msmsadvancement.wufoo.com/cabinet/dzFsNnhmM2IwdXFtazlj/iOFyn8UGm6g%3D/" TargetMode="External"/><Relationship Id="rId203" Type="http://schemas.openxmlformats.org/officeDocument/2006/relationships/hyperlink" Target="mailto:sheneekaj@aol.com" TargetMode="External"/><Relationship Id="rId648" Type="http://schemas.openxmlformats.org/officeDocument/2006/relationships/hyperlink" Target="https://msmsadvancement.wufoo.com/cabinet/82538261-0e73-4800-98b9-de41f93b3492" TargetMode="External"/><Relationship Id="rId855" Type="http://schemas.openxmlformats.org/officeDocument/2006/relationships/hyperlink" Target="https://msmsadvancement.wufoo.com/cabinet/805aca20-0ee0-45d3-9644-4add05b274ac" TargetMode="External"/><Relationship Id="rId1040" Type="http://schemas.openxmlformats.org/officeDocument/2006/relationships/hyperlink" Target="https://msmsadvancement.wufoo.com/cabinet/dzFsNnhmM2IwdXFtazlj/k1yVfLwuslashwuslashWac%3D/" TargetMode="External"/><Relationship Id="rId287" Type="http://schemas.openxmlformats.org/officeDocument/2006/relationships/hyperlink" Target="mailto:m4melody@hotmail.com" TargetMode="External"/><Relationship Id="rId410" Type="http://schemas.openxmlformats.org/officeDocument/2006/relationships/hyperlink" Target="mailto:shecleark@yahoo.com" TargetMode="External"/><Relationship Id="rId494" Type="http://schemas.openxmlformats.org/officeDocument/2006/relationships/hyperlink" Target="mailto:blessedattorney@gmail.com" TargetMode="External"/><Relationship Id="rId508" Type="http://schemas.openxmlformats.org/officeDocument/2006/relationships/hyperlink" Target="mailto:magenmcnair@icloud.com" TargetMode="External"/><Relationship Id="rId715" Type="http://schemas.openxmlformats.org/officeDocument/2006/relationships/hyperlink" Target="https://msmsadvancement.wufoo.com/cabinet/57b45f99-6bc0-49a6-b39e-f9916e38bc93" TargetMode="External"/><Relationship Id="rId922" Type="http://schemas.openxmlformats.org/officeDocument/2006/relationships/hyperlink" Target="https://msmsadvancement.wufoo.com/cabinet/042b2cef-38c5-4a54-8193-14499598a9ab" TargetMode="External"/><Relationship Id="rId1138" Type="http://schemas.openxmlformats.org/officeDocument/2006/relationships/hyperlink" Target="https://msmsadvancement.wufoo.com/cabinet/dzFsNnhmM2IwdXFtazlj/hE8KNGwuBeAkko%3D/" TargetMode="External"/><Relationship Id="rId147" Type="http://schemas.openxmlformats.org/officeDocument/2006/relationships/hyperlink" Target="mailto:antionette.smith601@gmail.com" TargetMode="External"/><Relationship Id="rId354" Type="http://schemas.openxmlformats.org/officeDocument/2006/relationships/hyperlink" Target="mailto:whitetvh2003@gmail.com" TargetMode="External"/><Relationship Id="rId799" Type="http://schemas.openxmlformats.org/officeDocument/2006/relationships/hyperlink" Target="https://msmsadvancement.wufoo.com/cabinet/424749ea-999d-464e-9dc1-d2ad7844302a" TargetMode="External"/><Relationship Id="rId1191" Type="http://schemas.openxmlformats.org/officeDocument/2006/relationships/hyperlink" Target="https://msmsadvancement.wufoo.com/cabinet/dzFsNnhmM2IwdXFtazlj/G6VYEbqj2Jg%3D/" TargetMode="External"/><Relationship Id="rId1205" Type="http://schemas.openxmlformats.org/officeDocument/2006/relationships/hyperlink" Target="https://msmsadvancement.wufoo.com/cabinet/dzFsNnhmM2IwdXFtazlj/8hqzsVa4wuBegw%3D/" TargetMode="External"/><Relationship Id="rId51" Type="http://schemas.openxmlformats.org/officeDocument/2006/relationships/hyperlink" Target="mailto:ZandraAnderson5@gmail.com" TargetMode="External"/><Relationship Id="rId561" Type="http://schemas.openxmlformats.org/officeDocument/2006/relationships/hyperlink" Target="mailto:adriennecoleman2006@icloud.com" TargetMode="External"/><Relationship Id="rId659" Type="http://schemas.openxmlformats.org/officeDocument/2006/relationships/hyperlink" Target="https://msmsadvancement.wufoo.com/cabinet/cc765250-af93-4ad5-95f4-afa907f3b856" TargetMode="External"/><Relationship Id="rId866" Type="http://schemas.openxmlformats.org/officeDocument/2006/relationships/hyperlink" Target="https://msmsadvancement.wufoo.com/cabinet/a9fec047-64ca-48d8-8140-3f3271a8f1e2" TargetMode="External"/><Relationship Id="rId214" Type="http://schemas.openxmlformats.org/officeDocument/2006/relationships/hyperlink" Target="mailto:allensammia@gmail.com" TargetMode="External"/><Relationship Id="rId298" Type="http://schemas.openxmlformats.org/officeDocument/2006/relationships/hyperlink" Target="mailto:polkzyon@coffeevilleschools.org" TargetMode="External"/><Relationship Id="rId421" Type="http://schemas.openxmlformats.org/officeDocument/2006/relationships/hyperlink" Target="mailto:latoya83smith@yahoo.com" TargetMode="External"/><Relationship Id="rId519" Type="http://schemas.openxmlformats.org/officeDocument/2006/relationships/hyperlink" Target="mailto:magenmcnair@icloud.com" TargetMode="External"/><Relationship Id="rId1051" Type="http://schemas.openxmlformats.org/officeDocument/2006/relationships/hyperlink" Target="https://msmsadvancement.wufoo.com/cabinet/dzFsNnhmM2IwdXFtazlj/DJnLtc052Ng%3D/" TargetMode="External"/><Relationship Id="rId1149" Type="http://schemas.openxmlformats.org/officeDocument/2006/relationships/hyperlink" Target="https://msmsadvancement.wufoo.com/cabinet/dzFsNnhmM2IwdXFtazlj/EMs3GjX06v0%3D/" TargetMode="External"/><Relationship Id="rId158" Type="http://schemas.openxmlformats.org/officeDocument/2006/relationships/hyperlink" Target="mailto:emilyldiggs@gmail.com" TargetMode="External"/><Relationship Id="rId726" Type="http://schemas.openxmlformats.org/officeDocument/2006/relationships/hyperlink" Target="https://msmsadvancement.wufoo.com/cabinet/13fdb1cc-c008-4fb4-aa0d-6c46682dc07b" TargetMode="External"/><Relationship Id="rId933" Type="http://schemas.openxmlformats.org/officeDocument/2006/relationships/hyperlink" Target="https://msmsadvancement.wufoo.com/cabinet/33df35c3-dbcb-487c-9e88-7a5d507733a0" TargetMode="External"/><Relationship Id="rId1009" Type="http://schemas.openxmlformats.org/officeDocument/2006/relationships/hyperlink" Target="https://msmsadvancement.wufoo.com/cabinet/ad510d64-2771-45e9-8ea3-1b91f4333418" TargetMode="External"/><Relationship Id="rId62" Type="http://schemas.openxmlformats.org/officeDocument/2006/relationships/hyperlink" Target="mailto:destiny.fairley06@gmail.com" TargetMode="External"/><Relationship Id="rId365" Type="http://schemas.openxmlformats.org/officeDocument/2006/relationships/hyperlink" Target="mailto:shead3@yahoo.com" TargetMode="External"/><Relationship Id="rId572" Type="http://schemas.openxmlformats.org/officeDocument/2006/relationships/hyperlink" Target="mailto:aubry213@outlook.com" TargetMode="External"/><Relationship Id="rId1216" Type="http://schemas.openxmlformats.org/officeDocument/2006/relationships/hyperlink" Target="https://msmsadvancement.wufoo.com/cabinet/dzFsNnhmM2IwdXFtazlj/0bEwftUsy2M%3D/" TargetMode="External"/><Relationship Id="rId225" Type="http://schemas.openxmlformats.org/officeDocument/2006/relationships/hyperlink" Target="mailto:latoshahubbard80@gmail.com" TargetMode="External"/><Relationship Id="rId432" Type="http://schemas.openxmlformats.org/officeDocument/2006/relationships/hyperlink" Target="mailto:Chance231K@gmail.com" TargetMode="External"/><Relationship Id="rId877" Type="http://schemas.openxmlformats.org/officeDocument/2006/relationships/hyperlink" Target="https://msmsadvancement.wufoo.com/cabinet/44a7f53f-05a9-4635-bd15-4300895d277c" TargetMode="External"/><Relationship Id="rId1062" Type="http://schemas.openxmlformats.org/officeDocument/2006/relationships/hyperlink" Target="https://msmsadvancement.wufoo.com/cabinet/21ea62c7-95d1-4a57-9ab7-0dc57ac9e87c" TargetMode="External"/><Relationship Id="rId737" Type="http://schemas.openxmlformats.org/officeDocument/2006/relationships/hyperlink" Target="https://msmsadvancement.wufoo.com/cabinet/b9d27467-f12e-4356-b337-d9eefe37f0e9" TargetMode="External"/><Relationship Id="rId944" Type="http://schemas.openxmlformats.org/officeDocument/2006/relationships/hyperlink" Target="https://msmsadvancement.wufoo.com/cabinet/d7d0474c-7206-45b6-b142-7166c65473c7" TargetMode="External"/><Relationship Id="rId73" Type="http://schemas.openxmlformats.org/officeDocument/2006/relationships/hyperlink" Target="mailto:keewee196@gmail.com" TargetMode="External"/><Relationship Id="rId169" Type="http://schemas.openxmlformats.org/officeDocument/2006/relationships/hyperlink" Target="mailto:jthomas@neshobacentral.com" TargetMode="External"/><Relationship Id="rId376" Type="http://schemas.openxmlformats.org/officeDocument/2006/relationships/hyperlink" Target="mailto:" TargetMode="External"/><Relationship Id="rId583" Type="http://schemas.openxmlformats.org/officeDocument/2006/relationships/hyperlink" Target="mailto:jaria.fulton26@westernline.org" TargetMode="External"/><Relationship Id="rId790" Type="http://schemas.openxmlformats.org/officeDocument/2006/relationships/hyperlink" Target="https://msmsadvancement.wufoo.com/cabinet/c8a20428-24ba-499f-82eb-88f3c0027d30" TargetMode="External"/><Relationship Id="rId804" Type="http://schemas.openxmlformats.org/officeDocument/2006/relationships/hyperlink" Target="https://msmsadvancement.wufoo.com/cabinet/9ca88a32-a23c-4a76-9dad-116f0e24ad16" TargetMode="External"/><Relationship Id="rId1227" Type="http://schemas.openxmlformats.org/officeDocument/2006/relationships/hyperlink" Target="https://msmsadvancement.wufoo.com/cabinet/dzFsNnhmM2IwdXFtazlj/ts2DBLj1Rio%3D/" TargetMode="External"/><Relationship Id="rId4" Type="http://schemas.openxmlformats.org/officeDocument/2006/relationships/hyperlink" Target="mailto:janiar7290@gmail.com" TargetMode="External"/><Relationship Id="rId236" Type="http://schemas.openxmlformats.org/officeDocument/2006/relationships/hyperlink" Target="mailto:bellesbakedgoods08@gmail.con" TargetMode="External"/><Relationship Id="rId443" Type="http://schemas.openxmlformats.org/officeDocument/2006/relationships/hyperlink" Target="mailto:ke_yundra@hotmail.com" TargetMode="External"/><Relationship Id="rId650" Type="http://schemas.openxmlformats.org/officeDocument/2006/relationships/hyperlink" Target="https://msmsadvancement.wufoo.com/cabinet/4c9a6226-c838-4c5a-96c3-22aac82698c8" TargetMode="External"/><Relationship Id="rId888" Type="http://schemas.openxmlformats.org/officeDocument/2006/relationships/hyperlink" Target="https://msmsadvancement.wufoo.com/cabinet/dfcf0fb0-cc32-471b-a472-2902b15e68ef" TargetMode="External"/><Relationship Id="rId1073" Type="http://schemas.openxmlformats.org/officeDocument/2006/relationships/hyperlink" Target="https://msmsadvancement.wufoo.com/cabinet/dzFsNnhmM2IwdXFtazlj/9x6oUlsJOpI%3D/" TargetMode="External"/><Relationship Id="rId303" Type="http://schemas.openxmlformats.org/officeDocument/2006/relationships/hyperlink" Target="mailto:greaterkingdomlife@gmail.com" TargetMode="External"/><Relationship Id="rId748" Type="http://schemas.openxmlformats.org/officeDocument/2006/relationships/hyperlink" Target="https://msmsadvancement.wufoo.com/cabinet/9494da02-067f-4c99-9e44-1cac35155afc" TargetMode="External"/><Relationship Id="rId955" Type="http://schemas.openxmlformats.org/officeDocument/2006/relationships/hyperlink" Target="https://msmsadvancement.wufoo.com/cabinet/dzFsNnhmM2IwdXFtazlj/c5D2x3uR8Gk%3D/" TargetMode="External"/><Relationship Id="rId1140" Type="http://schemas.openxmlformats.org/officeDocument/2006/relationships/hyperlink" Target="https://msmsadvancement.wufoo.com/cabinet/dzFsNnhmM2IwdXFtazlj/8Q0b3Cwuslash3VrY%3D/" TargetMode="External"/><Relationship Id="rId84" Type="http://schemas.openxmlformats.org/officeDocument/2006/relationships/hyperlink" Target="mailto:treasure.pollock@yahoo.com" TargetMode="External"/><Relationship Id="rId387" Type="http://schemas.openxmlformats.org/officeDocument/2006/relationships/hyperlink" Target="mailto:lmitchell2005@gmail.com" TargetMode="External"/><Relationship Id="rId510" Type="http://schemas.openxmlformats.org/officeDocument/2006/relationships/hyperlink" Target="mailto:sjones@phillytornadoes.com" TargetMode="External"/><Relationship Id="rId594" Type="http://schemas.openxmlformats.org/officeDocument/2006/relationships/hyperlink" Target="mailto:1247484@students.lowndes.k12.ms.us" TargetMode="External"/><Relationship Id="rId608" Type="http://schemas.openxmlformats.org/officeDocument/2006/relationships/hyperlink" Target="mailto:aidanlatiker3@gmail.com" TargetMode="External"/><Relationship Id="rId815" Type="http://schemas.openxmlformats.org/officeDocument/2006/relationships/hyperlink" Target="https://msmsadvancement.wufoo.com/cabinet/a2e34f25-69c4-4116-93b9-d5f1e35286bc" TargetMode="External"/><Relationship Id="rId1238" Type="http://schemas.openxmlformats.org/officeDocument/2006/relationships/hyperlink" Target="https://msmsadvancement.wufoo.com/cabinet/dzFsNnhmM2IwdXFtazlj/sYw4GfwuslashA4js%3D/" TargetMode="External"/><Relationship Id="rId247" Type="http://schemas.openxmlformats.org/officeDocument/2006/relationships/hyperlink" Target="mailto:dndedea@yahoo.com" TargetMode="External"/><Relationship Id="rId899" Type="http://schemas.openxmlformats.org/officeDocument/2006/relationships/hyperlink" Target="https://msmsadvancement.wufoo.com/cabinet/12835173-7d9b-49f4-8e88-b4f4064dc32f" TargetMode="External"/><Relationship Id="rId1000" Type="http://schemas.openxmlformats.org/officeDocument/2006/relationships/hyperlink" Target="https://msmsadvancement.wufoo.com/cabinet/dzFsNnhmM2IwdXFtazlj/RVcuQCCz0bU%3D/" TargetMode="External"/><Relationship Id="rId1084" Type="http://schemas.openxmlformats.org/officeDocument/2006/relationships/hyperlink" Target="https://msmsadvancement.wufoo.com/cabinet/dzFsNnhmM2IwdXFtazlj/RNSeptUcTis%3D/" TargetMode="External"/><Relationship Id="rId107" Type="http://schemas.openxmlformats.org/officeDocument/2006/relationships/hyperlink" Target="mailto:swdale01@gmail.com" TargetMode="External"/><Relationship Id="rId454" Type="http://schemas.openxmlformats.org/officeDocument/2006/relationships/hyperlink" Target="mailto:" TargetMode="External"/><Relationship Id="rId661" Type="http://schemas.openxmlformats.org/officeDocument/2006/relationships/hyperlink" Target="https://msmsadvancement.wufoo.com/cabinet/ee78ca5b-5e45-4610-b71f-92ee7767c829" TargetMode="External"/><Relationship Id="rId759" Type="http://schemas.openxmlformats.org/officeDocument/2006/relationships/hyperlink" Target="https://msmsadvancement.wufoo.com/cabinet/05403d30-a555-4551-909b-64797c00ed7c" TargetMode="External"/><Relationship Id="rId966" Type="http://schemas.openxmlformats.org/officeDocument/2006/relationships/hyperlink" Target="https://msmsadvancement.wufoo.com/cabinet/1c41aa1d-d176-4726-8469-89c0f36cd5cd" TargetMode="External"/><Relationship Id="rId11" Type="http://schemas.openxmlformats.org/officeDocument/2006/relationships/hyperlink" Target="mailto:nancysnewson@gmail.com" TargetMode="External"/><Relationship Id="rId314" Type="http://schemas.openxmlformats.org/officeDocument/2006/relationships/hyperlink" Target="mailto:malembekafaith@gmail.com" TargetMode="External"/><Relationship Id="rId398" Type="http://schemas.openxmlformats.org/officeDocument/2006/relationships/hyperlink" Target="mailto:karmenashlee01@gmail.com" TargetMode="External"/><Relationship Id="rId521" Type="http://schemas.openxmlformats.org/officeDocument/2006/relationships/hyperlink" Target="mailto:cassandrabrown2018@gmail.com" TargetMode="External"/><Relationship Id="rId619" Type="http://schemas.openxmlformats.org/officeDocument/2006/relationships/hyperlink" Target="mailto:" TargetMode="External"/><Relationship Id="rId1151" Type="http://schemas.openxmlformats.org/officeDocument/2006/relationships/hyperlink" Target="https://msmsadvancement.wufoo.com/cabinet/02b587fb-1de3-4c3e-9051-5871416f6fe0" TargetMode="External"/><Relationship Id="rId95" Type="http://schemas.openxmlformats.org/officeDocument/2006/relationships/hyperlink" Target="mailto:lyvonne21@yahoo.com" TargetMode="External"/><Relationship Id="rId160" Type="http://schemas.openxmlformats.org/officeDocument/2006/relationships/hyperlink" Target="mailto:indiadraper60@gmail.com" TargetMode="External"/><Relationship Id="rId826" Type="http://schemas.openxmlformats.org/officeDocument/2006/relationships/hyperlink" Target="https://msmsadvancement.wufoo.com/cabinet/a763ba34-698f-4d20-9dd4-d948f43f7354" TargetMode="External"/><Relationship Id="rId1011" Type="http://schemas.openxmlformats.org/officeDocument/2006/relationships/hyperlink" Target="https://msmsadvancement.wufoo.com/cabinet/dzFsNnhmM2IwdXFtazlj/9XZky35f4ZY%3D/" TargetMode="External"/><Relationship Id="rId1109" Type="http://schemas.openxmlformats.org/officeDocument/2006/relationships/hyperlink" Target="https://msmsadvancement.wufoo.com/cabinet/dzFsNnhmM2IwdXFtazlj/WfpsAUyZhwuslashg%3D/" TargetMode="External"/><Relationship Id="rId258" Type="http://schemas.openxmlformats.org/officeDocument/2006/relationships/hyperlink" Target="mailto:tashondaw4@gmail.com" TargetMode="External"/><Relationship Id="rId465" Type="http://schemas.openxmlformats.org/officeDocument/2006/relationships/hyperlink" Target="mailto:vanessa.carter@tcatmemphis.edu" TargetMode="External"/><Relationship Id="rId672" Type="http://schemas.openxmlformats.org/officeDocument/2006/relationships/hyperlink" Target="https://msmsadvancement.wufoo.com/cabinet/be137fb6-ef59-4acc-8bd2-462d736fdfe9" TargetMode="External"/><Relationship Id="rId1095" Type="http://schemas.openxmlformats.org/officeDocument/2006/relationships/hyperlink" Target="https://msmsadvancement.wufoo.com/cabinet/dzFsNnhmM2IwdXFtazlj/ny58M57fUzQ%3D/" TargetMode="External"/><Relationship Id="rId22" Type="http://schemas.openxmlformats.org/officeDocument/2006/relationships/hyperlink" Target="mailto:aklnettles@yahoo.com" TargetMode="External"/><Relationship Id="rId118" Type="http://schemas.openxmlformats.org/officeDocument/2006/relationships/hyperlink" Target="mailto:huddlestonregan@gmail.com" TargetMode="External"/><Relationship Id="rId325" Type="http://schemas.openxmlformats.org/officeDocument/2006/relationships/hyperlink" Target="mailto:ccoleman.marykay@gmail.com" TargetMode="External"/><Relationship Id="rId532" Type="http://schemas.openxmlformats.org/officeDocument/2006/relationships/hyperlink" Target="mailto:swtpeach@gmail.com" TargetMode="External"/><Relationship Id="rId977" Type="http://schemas.openxmlformats.org/officeDocument/2006/relationships/hyperlink" Target="https://msmsadvancement.wufoo.com/cabinet/dzFsNnhmM2IwdXFtazlj/j9iQZYn1Lqo%3D/" TargetMode="External"/><Relationship Id="rId1162" Type="http://schemas.openxmlformats.org/officeDocument/2006/relationships/hyperlink" Target="https://msmsadvancement.wufoo.com/cabinet/dzFsNnhmM2IwdXFtazlj/ne35JglZ2pM%3D/" TargetMode="External"/><Relationship Id="rId171" Type="http://schemas.openxmlformats.org/officeDocument/2006/relationships/hyperlink" Target="mailto:mdbouldin@aol.com" TargetMode="External"/><Relationship Id="rId837" Type="http://schemas.openxmlformats.org/officeDocument/2006/relationships/hyperlink" Target="https://msmsadvancement.wufoo.com/cabinet/240ad389-cf11-45b5-83b9-e68573b72ab4" TargetMode="External"/><Relationship Id="rId1022" Type="http://schemas.openxmlformats.org/officeDocument/2006/relationships/hyperlink" Target="https://msmsadvancement.wufoo.com/cabinet/299232f7-bcd1-4cd9-ac02-eded2d2ae1c2" TargetMode="External"/><Relationship Id="rId269" Type="http://schemas.openxmlformats.org/officeDocument/2006/relationships/hyperlink" Target="mailto:takeyla.lewis@ncsdstud.org" TargetMode="External"/><Relationship Id="rId476" Type="http://schemas.openxmlformats.org/officeDocument/2006/relationships/hyperlink" Target="mailto:kailynreed2006@gmail.com" TargetMode="External"/><Relationship Id="rId683" Type="http://schemas.openxmlformats.org/officeDocument/2006/relationships/hyperlink" Target="https://msmsadvancement.wufoo.com/cabinet/3bdeb367-830f-41c2-b73d-08eece912a37" TargetMode="External"/><Relationship Id="rId890" Type="http://schemas.openxmlformats.org/officeDocument/2006/relationships/hyperlink" Target="https://msmsadvancement.wufoo.com/cabinet/8fe4522e-7cb1-44b2-974b-53b59c667750" TargetMode="External"/><Relationship Id="rId904" Type="http://schemas.openxmlformats.org/officeDocument/2006/relationships/hyperlink" Target="https://msmsadvancement.wufoo.com/cabinet/3d3e57ee-1994-4267-b050-3d64d2336833" TargetMode="External"/><Relationship Id="rId33" Type="http://schemas.openxmlformats.org/officeDocument/2006/relationships/hyperlink" Target="mailto:joannawiggins519@gmail.com" TargetMode="External"/><Relationship Id="rId129" Type="http://schemas.openxmlformats.org/officeDocument/2006/relationships/hyperlink" Target="mailto:lkivy@okolona.k12.ms.us" TargetMode="External"/><Relationship Id="rId336" Type="http://schemas.openxmlformats.org/officeDocument/2006/relationships/hyperlink" Target="mailto:adreonnacyrus@gmail.com" TargetMode="External"/><Relationship Id="rId543" Type="http://schemas.openxmlformats.org/officeDocument/2006/relationships/hyperlink" Target="mailto:oceantsemail@gmail.com" TargetMode="External"/><Relationship Id="rId988" Type="http://schemas.openxmlformats.org/officeDocument/2006/relationships/hyperlink" Target="https://msmsadvancement.wufoo.com/cabinet/dzFsNnhmM2IwdXFtazlj/RyAlLc5jr3U%3D/" TargetMode="External"/><Relationship Id="rId1173" Type="http://schemas.openxmlformats.org/officeDocument/2006/relationships/hyperlink" Target="https://msmsadvancement.wufoo.com/cabinet/dzFsNnhmM2IwdXFtazlj/SfkpGe9AQo0%3D/" TargetMode="External"/><Relationship Id="rId182" Type="http://schemas.openxmlformats.org/officeDocument/2006/relationships/hyperlink" Target="mailto:am271768@dcsms.org" TargetMode="External"/><Relationship Id="rId403" Type="http://schemas.openxmlformats.org/officeDocument/2006/relationships/hyperlink" Target="mailto:Dtdickson00@gmail.com" TargetMode="External"/><Relationship Id="rId750" Type="http://schemas.openxmlformats.org/officeDocument/2006/relationships/hyperlink" Target="https://msmsadvancement.wufoo.com/cabinet/765d6f53-5567-42b4-9937-0ec214c18ded" TargetMode="External"/><Relationship Id="rId848" Type="http://schemas.openxmlformats.org/officeDocument/2006/relationships/hyperlink" Target="https://msmsadvancement.wufoo.com/cabinet/49953f72-a010-4341-93b0-bca9851197b5" TargetMode="External"/><Relationship Id="rId1033" Type="http://schemas.openxmlformats.org/officeDocument/2006/relationships/hyperlink" Target="https://msmsadvancement.wufoo.com/cabinet/dzFsNnhmM2IwdXFtazlj/kYJ9rtpwuslashRwo%3D/" TargetMode="External"/><Relationship Id="rId487" Type="http://schemas.openxmlformats.org/officeDocument/2006/relationships/hyperlink" Target="mailto:ahanonucs@yahoo.com" TargetMode="External"/><Relationship Id="rId610" Type="http://schemas.openxmlformats.org/officeDocument/2006/relationships/hyperlink" Target="mailto:kirstyngwoodall@gmail.com" TargetMode="External"/><Relationship Id="rId694" Type="http://schemas.openxmlformats.org/officeDocument/2006/relationships/hyperlink" Target="https://msmsadvancement.wufoo.com/cabinet/cea49afd-ac55-4586-8438-beea7232a5f0" TargetMode="External"/><Relationship Id="rId708" Type="http://schemas.openxmlformats.org/officeDocument/2006/relationships/hyperlink" Target="https://msmsadvancement.wufoo.com/cabinet/5c5d70fb-6db6-4788-a722-8c2601336d48" TargetMode="External"/><Relationship Id="rId915" Type="http://schemas.openxmlformats.org/officeDocument/2006/relationships/hyperlink" Target="https://msmsadvancement.wufoo.com/cabinet/da72a3b0-3241-424a-963d-5040368ed4f5" TargetMode="External"/><Relationship Id="rId1240" Type="http://schemas.openxmlformats.org/officeDocument/2006/relationships/hyperlink" Target="https://msmsadvancement.wufoo.com/cabinet/dzFsNnhmM2IwdXFtazlj/o3iCsV7uB9w%3D/" TargetMode="External"/><Relationship Id="rId347" Type="http://schemas.openxmlformats.org/officeDocument/2006/relationships/hyperlink" Target="mailto:msjohnson329@gmail.com" TargetMode="External"/><Relationship Id="rId999" Type="http://schemas.openxmlformats.org/officeDocument/2006/relationships/hyperlink" Target="https://msmsadvancement.wufoo.com/cabinet/dzFsNnhmM2IwdXFtazlj/HMVmlS66wvo%3D/" TargetMode="External"/><Relationship Id="rId1100" Type="http://schemas.openxmlformats.org/officeDocument/2006/relationships/hyperlink" Target="https://msmsadvancement.wufoo.com/cabinet/78249fd7-2990-44ce-9cff-de807bcdc675" TargetMode="External"/><Relationship Id="rId1184" Type="http://schemas.openxmlformats.org/officeDocument/2006/relationships/hyperlink" Target="https://msmsadvancement.wufoo.com/cabinet/ea9e0ec1-5a72-4b93-8ad5-185db04a047f" TargetMode="External"/><Relationship Id="rId44" Type="http://schemas.openxmlformats.org/officeDocument/2006/relationships/hyperlink" Target="mailto:001240697@clevelandmssd.org" TargetMode="External"/><Relationship Id="rId554" Type="http://schemas.openxmlformats.org/officeDocument/2006/relationships/hyperlink" Target="mailto:phiniseyty@gmail.com" TargetMode="External"/><Relationship Id="rId761" Type="http://schemas.openxmlformats.org/officeDocument/2006/relationships/hyperlink" Target="https://msmsadvancement.wufoo.com/cabinet/7b724eda-edde-481b-a3c9-46a814771383" TargetMode="External"/><Relationship Id="rId859" Type="http://schemas.openxmlformats.org/officeDocument/2006/relationships/hyperlink" Target="https://msmsadvancement.wufoo.com/cabinet/cab0bfb6-b1a9-4c2d-a26e-fea9558657d3" TargetMode="External"/><Relationship Id="rId193" Type="http://schemas.openxmlformats.org/officeDocument/2006/relationships/hyperlink" Target="mailto:teresasmith1983@yahoo.com" TargetMode="External"/><Relationship Id="rId207" Type="http://schemas.openxmlformats.org/officeDocument/2006/relationships/hyperlink" Target="mailto:jdjtwin@yahoo.com" TargetMode="External"/><Relationship Id="rId414" Type="http://schemas.openxmlformats.org/officeDocument/2006/relationships/hyperlink" Target="mailto:adunning4222@gmail.com" TargetMode="External"/><Relationship Id="rId498" Type="http://schemas.openxmlformats.org/officeDocument/2006/relationships/hyperlink" Target="mailto:rrwilliams1129@yahoo.com" TargetMode="External"/><Relationship Id="rId621" Type="http://schemas.openxmlformats.org/officeDocument/2006/relationships/hyperlink" Target="https://msmsadvancement.wufoo.com/cabinet/4061b083-7f42-4f9d-9de1-1806cf91ff5f" TargetMode="External"/><Relationship Id="rId1044" Type="http://schemas.openxmlformats.org/officeDocument/2006/relationships/hyperlink" Target="https://msmsadvancement.wufoo.com/cabinet/dzFsNnhmM2IwdXFtazlj/XUCSgdgAsnw%3D/" TargetMode="External"/><Relationship Id="rId260" Type="http://schemas.openxmlformats.org/officeDocument/2006/relationships/hyperlink" Target="mailto:tayloralexis745@gmail.com" TargetMode="External"/><Relationship Id="rId719" Type="http://schemas.openxmlformats.org/officeDocument/2006/relationships/hyperlink" Target="https://msmsadvancement.wufoo.com/cabinet/15523385-59b2-43f0-b508-54513fc9362a" TargetMode="External"/><Relationship Id="rId926" Type="http://schemas.openxmlformats.org/officeDocument/2006/relationships/hyperlink" Target="https://msmsadvancement.wufoo.com/cabinet/6e47f7a4-1d92-456f-b05b-3a742c6b3098" TargetMode="External"/><Relationship Id="rId1111" Type="http://schemas.openxmlformats.org/officeDocument/2006/relationships/hyperlink" Target="https://msmsadvancement.wufoo.com/cabinet/dzFsNnhmM2IwdXFtazlj/8SqOVUB3UoA%3D/" TargetMode="External"/><Relationship Id="rId55" Type="http://schemas.openxmlformats.org/officeDocument/2006/relationships/hyperlink" Target="mailto:ZandraAnderson5@gmail.com" TargetMode="External"/><Relationship Id="rId120" Type="http://schemas.openxmlformats.org/officeDocument/2006/relationships/hyperlink" Target="mailto:bts9750@students.rcsd.ms" TargetMode="External"/><Relationship Id="rId358" Type="http://schemas.openxmlformats.org/officeDocument/2006/relationships/hyperlink" Target="mailto:Ken139@students.rcsd.ms" TargetMode="External"/><Relationship Id="rId565" Type="http://schemas.openxmlformats.org/officeDocument/2006/relationships/hyperlink" Target="mailto:Nataleemwelch2007@yahoo.com" TargetMode="External"/><Relationship Id="rId772" Type="http://schemas.openxmlformats.org/officeDocument/2006/relationships/hyperlink" Target="https://msmsadvancement.wufoo.com/cabinet/fe47be5d-a67b-493b-bbff-cc5784d45f30" TargetMode="External"/><Relationship Id="rId1195" Type="http://schemas.openxmlformats.org/officeDocument/2006/relationships/hyperlink" Target="https://msmsadvancement.wufoo.com/cabinet/dzFsNnhmM2IwdXFtazlj/ejIozcvDLKk%3D/" TargetMode="External"/><Relationship Id="rId1209" Type="http://schemas.openxmlformats.org/officeDocument/2006/relationships/hyperlink" Target="https://msmsadvancement.wufoo.com/cabinet/dzFsNnhmM2IwdXFtazlj/Z9yg0UDgdlk%3D/" TargetMode="External"/><Relationship Id="rId218" Type="http://schemas.openxmlformats.org/officeDocument/2006/relationships/hyperlink" Target="mailto:aarondavis2330@gmail.com" TargetMode="External"/><Relationship Id="rId425" Type="http://schemas.openxmlformats.org/officeDocument/2006/relationships/hyperlink" Target="mailto:ravynhill1207@gmail.com" TargetMode="External"/><Relationship Id="rId632" Type="http://schemas.openxmlformats.org/officeDocument/2006/relationships/hyperlink" Target="https://msmsadvancement.wufoo.com/cabinet/f795c53a-37fb-4e7e-9f38-7210c357a460" TargetMode="External"/><Relationship Id="rId1055" Type="http://schemas.openxmlformats.org/officeDocument/2006/relationships/hyperlink" Target="https://msmsadvancement.wufoo.com/cabinet/dzFsNnhmM2IwdXFtazlj/OzMwuBexf9XaUQ%3D/" TargetMode="External"/><Relationship Id="rId271" Type="http://schemas.openxmlformats.org/officeDocument/2006/relationships/hyperlink" Target="mailto:rachelvirgess@gmail.com" TargetMode="External"/><Relationship Id="rId937" Type="http://schemas.openxmlformats.org/officeDocument/2006/relationships/hyperlink" Target="https://msmsadvancement.wufoo.com/cabinet/6728f90b-f14b-4f7f-bc10-0e94e27015d1" TargetMode="External"/><Relationship Id="rId1122" Type="http://schemas.openxmlformats.org/officeDocument/2006/relationships/hyperlink" Target="https://msmsadvancement.wufoo.com/cabinet/dzFsNnhmM2IwdXFtazlj/aCrKLIQFKNQ%3D/" TargetMode="External"/><Relationship Id="rId66" Type="http://schemas.openxmlformats.org/officeDocument/2006/relationships/hyperlink" Target="mailto:rhythmles33@yahoo.com" TargetMode="External"/><Relationship Id="rId131" Type="http://schemas.openxmlformats.org/officeDocument/2006/relationships/hyperlink" Target="mailto:lkivy@okolona.k12.ms.us" TargetMode="External"/><Relationship Id="rId369" Type="http://schemas.openxmlformats.org/officeDocument/2006/relationships/hyperlink" Target="mailto:tamarawashington2002@yahoo.com" TargetMode="External"/><Relationship Id="rId576" Type="http://schemas.openxmlformats.org/officeDocument/2006/relationships/hyperlink" Target="mailto:lameshia.wilder@mymerithealth.com" TargetMode="External"/><Relationship Id="rId783" Type="http://schemas.openxmlformats.org/officeDocument/2006/relationships/hyperlink" Target="https://msmsadvancement.wufoo.com/cabinet/66d1ab33-c438-4db9-a8cd-705d9116e7bd" TargetMode="External"/><Relationship Id="rId990" Type="http://schemas.openxmlformats.org/officeDocument/2006/relationships/hyperlink" Target="https://msmsadvancement.wufoo.com/cabinet/dzFsNnhmM2IwdXFtazlj/KjyFaZZUCGg%3D/" TargetMode="External"/><Relationship Id="rId229" Type="http://schemas.openxmlformats.org/officeDocument/2006/relationships/hyperlink" Target="mailto:dawsonjak2025@tunicak12.org" TargetMode="External"/><Relationship Id="rId436" Type="http://schemas.openxmlformats.org/officeDocument/2006/relationships/hyperlink" Target="mailto:tabturner5@gmail.com" TargetMode="External"/><Relationship Id="rId643" Type="http://schemas.openxmlformats.org/officeDocument/2006/relationships/hyperlink" Target="https://msmsadvancement.wufoo.com/cabinet/06b83874-69db-4a0c-bbea-b37a7f908a8c" TargetMode="External"/><Relationship Id="rId1066" Type="http://schemas.openxmlformats.org/officeDocument/2006/relationships/hyperlink" Target="https://msmsadvancement.wufoo.com/cabinet/dzFsNnhmM2IwdXFtazlj/kkQWiO3yGLs%3D/" TargetMode="External"/><Relationship Id="rId850" Type="http://schemas.openxmlformats.org/officeDocument/2006/relationships/hyperlink" Target="https://msmsadvancement.wufoo.com/cabinet/70033a14-e0f6-4e21-90bb-16d7ff0bcbcf" TargetMode="External"/><Relationship Id="rId948" Type="http://schemas.openxmlformats.org/officeDocument/2006/relationships/hyperlink" Target="https://msmsadvancement.wufoo.com/cabinet/dzFsNnhmM2IwdXFtazlj/rRtqn7MyOLw%3D/" TargetMode="External"/><Relationship Id="rId1133" Type="http://schemas.openxmlformats.org/officeDocument/2006/relationships/hyperlink" Target="https://msmsadvancement.wufoo.com/cabinet/dzFsNnhmM2IwdXFtazlj/mb9UoIHeSwuBe0%3D/" TargetMode="External"/><Relationship Id="rId77" Type="http://schemas.openxmlformats.org/officeDocument/2006/relationships/hyperlink" Target="mailto:niecy_01@hotmail.com" TargetMode="External"/><Relationship Id="rId282" Type="http://schemas.openxmlformats.org/officeDocument/2006/relationships/hyperlink" Target="mailto:arielsago10@gmail.com" TargetMode="External"/><Relationship Id="rId503" Type="http://schemas.openxmlformats.org/officeDocument/2006/relationships/hyperlink" Target="mailto:plentygoals25@gmail.com" TargetMode="External"/><Relationship Id="rId587" Type="http://schemas.openxmlformats.org/officeDocument/2006/relationships/hyperlink" Target="mailto:slickrick92@icloud.com" TargetMode="External"/><Relationship Id="rId710" Type="http://schemas.openxmlformats.org/officeDocument/2006/relationships/hyperlink" Target="https://msmsadvancement.wufoo.com/cabinet/e9dd93d0-b650-4010-a31f-927584a9c322" TargetMode="External"/><Relationship Id="rId808" Type="http://schemas.openxmlformats.org/officeDocument/2006/relationships/hyperlink" Target="https://msmsadvancement.wufoo.com/cabinet/8728e87c-2218-4cc0-9379-8a473ee6ac91" TargetMode="External"/><Relationship Id="rId8" Type="http://schemas.openxmlformats.org/officeDocument/2006/relationships/hyperlink" Target="mailto:taylojone@coffeevilleschools.org" TargetMode="External"/><Relationship Id="rId142" Type="http://schemas.openxmlformats.org/officeDocument/2006/relationships/hyperlink" Target="mailto:havenoneal15@gmail.com" TargetMode="External"/><Relationship Id="rId447" Type="http://schemas.openxmlformats.org/officeDocument/2006/relationships/hyperlink" Target="mailto:mcclainmsa@gmail.com" TargetMode="External"/><Relationship Id="rId794" Type="http://schemas.openxmlformats.org/officeDocument/2006/relationships/hyperlink" Target="https://msmsadvancement.wufoo.com/cabinet/350be1bd-43e7-4275-9bac-bbf2ef5c2ade" TargetMode="External"/><Relationship Id="rId1077" Type="http://schemas.openxmlformats.org/officeDocument/2006/relationships/hyperlink" Target="https://msmsadvancement.wufoo.com/cabinet/ac45fa1e-e217-4c26-9879-0f71c54e659b" TargetMode="External"/><Relationship Id="rId1200" Type="http://schemas.openxmlformats.org/officeDocument/2006/relationships/hyperlink" Target="https://msmsadvancement.wufoo.com/cabinet/dzFsNnhmM2IwdXFtazlj/8s7FaOYON6w%3D/" TargetMode="External"/><Relationship Id="rId654" Type="http://schemas.openxmlformats.org/officeDocument/2006/relationships/hyperlink" Target="https://msmsadvancement.wufoo.com/cabinet/ba0f842e-5db3-41f2-a31e-9575bc5c9426" TargetMode="External"/><Relationship Id="rId861" Type="http://schemas.openxmlformats.org/officeDocument/2006/relationships/hyperlink" Target="https://msmsadvancement.wufoo.com/cabinet/1153f28e-0f85-400b-8891-2393ed5b811c" TargetMode="External"/><Relationship Id="rId959" Type="http://schemas.openxmlformats.org/officeDocument/2006/relationships/hyperlink" Target="https://msmsadvancement.wufoo.com/cabinet/dzFsNnhmM2IwdXFtazlj/FOZdwuslashCVGe6s%3D/" TargetMode="External"/><Relationship Id="rId293" Type="http://schemas.openxmlformats.org/officeDocument/2006/relationships/hyperlink" Target="mailto:b_barner@bellsouth.net" TargetMode="External"/><Relationship Id="rId307" Type="http://schemas.openxmlformats.org/officeDocument/2006/relationships/hyperlink" Target="mailto:S.toins@gmail.com" TargetMode="External"/><Relationship Id="rId514" Type="http://schemas.openxmlformats.org/officeDocument/2006/relationships/hyperlink" Target="mailto:sheka_smith@icloud.com" TargetMode="External"/><Relationship Id="rId721" Type="http://schemas.openxmlformats.org/officeDocument/2006/relationships/hyperlink" Target="https://msmsadvancement.wufoo.com/cabinet/39f606cc-703e-4f66-a80d-91063d27e377" TargetMode="External"/><Relationship Id="rId1144" Type="http://schemas.openxmlformats.org/officeDocument/2006/relationships/hyperlink" Target="https://msmsadvancement.wufoo.com/cabinet/dzFsNnhmM2IwdXFtazlj/LFsW0wuslashSJlPQ%3D/" TargetMode="External"/><Relationship Id="rId88" Type="http://schemas.openxmlformats.org/officeDocument/2006/relationships/hyperlink" Target="mailto:kingstonblanchard@okolona.k12.ms.us" TargetMode="External"/><Relationship Id="rId153" Type="http://schemas.openxmlformats.org/officeDocument/2006/relationships/hyperlink" Target="mailto:communitycounseling@outlook.com" TargetMode="External"/><Relationship Id="rId360" Type="http://schemas.openxmlformats.org/officeDocument/2006/relationships/hyperlink" Target="mailto:" TargetMode="External"/><Relationship Id="rId598" Type="http://schemas.openxmlformats.org/officeDocument/2006/relationships/hyperlink" Target="mailto:darrylhunter54@sunflower.k12.ms.us" TargetMode="External"/><Relationship Id="rId819" Type="http://schemas.openxmlformats.org/officeDocument/2006/relationships/hyperlink" Target="https://msmsadvancement.wufoo.com/cabinet/b29dafb8-64ef-42ee-bcb8-a42516100d64" TargetMode="External"/><Relationship Id="rId1004" Type="http://schemas.openxmlformats.org/officeDocument/2006/relationships/hyperlink" Target="https://msmsadvancement.wufoo.com/cabinet/dzFsNnhmM2IwdXFtazlj/AqrPRBgStSQ%3D/" TargetMode="External"/><Relationship Id="rId1211" Type="http://schemas.openxmlformats.org/officeDocument/2006/relationships/hyperlink" Target="https://msmsadvancement.wufoo.com/cabinet/dzFsNnhmM2IwdXFtazlj/RkdjxRxwuslashkFA%3D/" TargetMode="External"/><Relationship Id="rId220" Type="http://schemas.openxmlformats.org/officeDocument/2006/relationships/hyperlink" Target="mailto:" TargetMode="External"/><Relationship Id="rId458" Type="http://schemas.openxmlformats.org/officeDocument/2006/relationships/hyperlink" Target="mailto:mrstlr08@gmail.com" TargetMode="External"/><Relationship Id="rId665" Type="http://schemas.openxmlformats.org/officeDocument/2006/relationships/hyperlink" Target="https://msmsadvancement.wufoo.com/cabinet/8ef1941f-8152-4636-88a2-c3e6376072e4" TargetMode="External"/><Relationship Id="rId872" Type="http://schemas.openxmlformats.org/officeDocument/2006/relationships/hyperlink" Target="https://msmsadvancement.wufoo.com/cabinet/fc61b152-a0c8-489b-9517-bd0754fcafde" TargetMode="External"/><Relationship Id="rId1088" Type="http://schemas.openxmlformats.org/officeDocument/2006/relationships/hyperlink" Target="https://msmsadvancement.wufoo.com/cabinet/d832513a-db73-4aa7-af1a-cbf6bf50b7f3" TargetMode="External"/><Relationship Id="rId15" Type="http://schemas.openxmlformats.org/officeDocument/2006/relationships/hyperlink" Target="mailto:mcconnelld@columbuscityschools.org" TargetMode="External"/><Relationship Id="rId318" Type="http://schemas.openxmlformats.org/officeDocument/2006/relationships/hyperlink" Target="mailto:ant132@students.rcsd.ms" TargetMode="External"/><Relationship Id="rId525" Type="http://schemas.openxmlformats.org/officeDocument/2006/relationships/hyperlink" Target="mailto:striplett00@hotmail.com" TargetMode="External"/><Relationship Id="rId732" Type="http://schemas.openxmlformats.org/officeDocument/2006/relationships/hyperlink" Target="https://msmsadvancement.wufoo.com/cabinet/23195118-8c0b-4e7c-97db-eb9f8f5f11bd" TargetMode="External"/><Relationship Id="rId1155" Type="http://schemas.openxmlformats.org/officeDocument/2006/relationships/hyperlink" Target="https://msmsadvancement.wufoo.com/cabinet/dzFsNnhmM2IwdXFtazlj/q9seC0qivPI%3D/" TargetMode="External"/><Relationship Id="rId99" Type="http://schemas.openxmlformats.org/officeDocument/2006/relationships/hyperlink" Target="mailto:llbryant79@yahoo.com" TargetMode="External"/><Relationship Id="rId164" Type="http://schemas.openxmlformats.org/officeDocument/2006/relationships/hyperlink" Target="mailto:kimwanna30@gmail.com" TargetMode="External"/><Relationship Id="rId371" Type="http://schemas.openxmlformats.org/officeDocument/2006/relationships/hyperlink" Target="mailto:jnw41947@gmail.com" TargetMode="External"/><Relationship Id="rId1015" Type="http://schemas.openxmlformats.org/officeDocument/2006/relationships/hyperlink" Target="https://msmsadvancement.wufoo.com/cabinet/5d47eced-d08f-4d21-948d-db2c06306542" TargetMode="External"/><Relationship Id="rId1222" Type="http://schemas.openxmlformats.org/officeDocument/2006/relationships/hyperlink" Target="https://msmsadvancement.wufoo.com/cabinet/2ab2062e-cba3-4947-ab95-a800357d780a" TargetMode="External"/><Relationship Id="rId469" Type="http://schemas.openxmlformats.org/officeDocument/2006/relationships/hyperlink" Target="mailto:stucker@sunflower.k12.ms.us" TargetMode="External"/><Relationship Id="rId676" Type="http://schemas.openxmlformats.org/officeDocument/2006/relationships/hyperlink" Target="https://msmsadvancement.wufoo.com/cabinet/1898366a-c589-40e6-91be-5355dc7ab132" TargetMode="External"/><Relationship Id="rId883" Type="http://schemas.openxmlformats.org/officeDocument/2006/relationships/hyperlink" Target="https://msmsadvancement.wufoo.com/cabinet/224bd755-1a49-4111-81d6-28c0b7d40973" TargetMode="External"/><Relationship Id="rId1099" Type="http://schemas.openxmlformats.org/officeDocument/2006/relationships/hyperlink" Target="https://msmsadvancement.wufoo.com/cabinet/dzFsNnhmM2IwdXFtazlj/b6Ua26OpFOM%3D/" TargetMode="External"/><Relationship Id="rId26" Type="http://schemas.openxmlformats.org/officeDocument/2006/relationships/hyperlink" Target="mailto:alichia.gorden@yahoo.com" TargetMode="External"/><Relationship Id="rId231" Type="http://schemas.openxmlformats.org/officeDocument/2006/relationships/hyperlink" Target="mailto:kcox@spanola.net" TargetMode="External"/><Relationship Id="rId329" Type="http://schemas.openxmlformats.org/officeDocument/2006/relationships/hyperlink" Target="mailto:longinoboys@gmail.com" TargetMode="External"/><Relationship Id="rId536" Type="http://schemas.openxmlformats.org/officeDocument/2006/relationships/hyperlink" Target="mailto:sbiel@pgsd.ms" TargetMode="External"/><Relationship Id="rId1166" Type="http://schemas.openxmlformats.org/officeDocument/2006/relationships/hyperlink" Target="https://msmsadvancement.wufoo.com/cabinet/dzFsNnhmM2IwdXFtazlj/qpnlJqz9VVw%3D/" TargetMode="External"/><Relationship Id="rId175" Type="http://schemas.openxmlformats.org/officeDocument/2006/relationships/hyperlink" Target="mailto:tiffanyridgewayph.d@gmail.com" TargetMode="External"/><Relationship Id="rId743" Type="http://schemas.openxmlformats.org/officeDocument/2006/relationships/hyperlink" Target="https://msmsadvancement.wufoo.com/cabinet/40ec1106-e595-4144-94fa-264ffef928eb" TargetMode="External"/><Relationship Id="rId950" Type="http://schemas.openxmlformats.org/officeDocument/2006/relationships/hyperlink" Target="https://msmsadvancement.wufoo.com/cabinet/dzFsNnhmM2IwdXFtazlj/SRxLkTKWFuY%3D/" TargetMode="External"/><Relationship Id="rId1026" Type="http://schemas.openxmlformats.org/officeDocument/2006/relationships/hyperlink" Target="https://msmsadvancement.wufoo.com/cabinet/dzFsNnhmM2IwdXFtazlj/sPwuBeirCKavwuslasho%3D/" TargetMode="External"/><Relationship Id="rId382" Type="http://schemas.openxmlformats.org/officeDocument/2006/relationships/hyperlink" Target="mailto:Cait.J.1406@gmail.com" TargetMode="External"/><Relationship Id="rId603" Type="http://schemas.openxmlformats.org/officeDocument/2006/relationships/hyperlink" Target="mailto:taylorraedorsey@icloud.com" TargetMode="External"/><Relationship Id="rId687" Type="http://schemas.openxmlformats.org/officeDocument/2006/relationships/hyperlink" Target="https://msmsadvancement.wufoo.com/cabinet/f11dcb40-10a5-4083-9fc3-9ebd999086ca" TargetMode="External"/><Relationship Id="rId810" Type="http://schemas.openxmlformats.org/officeDocument/2006/relationships/hyperlink" Target="https://msmsadvancement.wufoo.com/cabinet/6cf85b96-3a7a-4702-a827-64ec6b11ef4f" TargetMode="External"/><Relationship Id="rId908" Type="http://schemas.openxmlformats.org/officeDocument/2006/relationships/hyperlink" Target="https://msmsadvancement.wufoo.com/cabinet/ad749541-a4b5-4dd2-9141-b4e817d24182" TargetMode="External"/><Relationship Id="rId1233" Type="http://schemas.openxmlformats.org/officeDocument/2006/relationships/hyperlink" Target="https://msmsadvancement.wufoo.com/cabinet/cfcb0d22-2e01-4d1d-9092-d2d2f592c475" TargetMode="External"/><Relationship Id="rId242" Type="http://schemas.openxmlformats.org/officeDocument/2006/relationships/hyperlink" Target="mailto:thefullers2015@hotmail.com" TargetMode="External"/><Relationship Id="rId894" Type="http://schemas.openxmlformats.org/officeDocument/2006/relationships/hyperlink" Target="https://msmsadvancement.wufoo.com/cabinet/2780fb92-c7f2-4ff8-8dfb-e9bbb7948d6c" TargetMode="External"/><Relationship Id="rId1177" Type="http://schemas.openxmlformats.org/officeDocument/2006/relationships/hyperlink" Target="https://msmsadvancement.wufoo.com/cabinet/dzFsNnhmM2IwdXFtazlj/DMDJ5BdiT4o%3D/" TargetMode="External"/><Relationship Id="rId37" Type="http://schemas.openxmlformats.org/officeDocument/2006/relationships/hyperlink" Target="mailto:carol.jones911@hattiesburgpsd.com" TargetMode="External"/><Relationship Id="rId102" Type="http://schemas.openxmlformats.org/officeDocument/2006/relationships/hyperlink" Target="mailto:jaepleasant3@gmail.com" TargetMode="External"/><Relationship Id="rId547" Type="http://schemas.openxmlformats.org/officeDocument/2006/relationships/hyperlink" Target="mailto:" TargetMode="External"/><Relationship Id="rId754" Type="http://schemas.openxmlformats.org/officeDocument/2006/relationships/hyperlink" Target="https://msmsadvancement.wufoo.com/cabinet/cc1127ad-4c54-4d4f-96cd-b261433637f4" TargetMode="External"/><Relationship Id="rId961" Type="http://schemas.openxmlformats.org/officeDocument/2006/relationships/hyperlink" Target="https://msmsadvancement.wufoo.com/cabinet/6d0fa9e8-68f8-467d-9352-9c012a58695c" TargetMode="External"/><Relationship Id="rId90" Type="http://schemas.openxmlformats.org/officeDocument/2006/relationships/hyperlink" Target="mailto:racheljohnson@okolona.k12.ms.us" TargetMode="External"/><Relationship Id="rId186" Type="http://schemas.openxmlformats.org/officeDocument/2006/relationships/hyperlink" Target="mailto:candiewalton@aol.com" TargetMode="External"/><Relationship Id="rId393" Type="http://schemas.openxmlformats.org/officeDocument/2006/relationships/hyperlink" Target="mailto:susieaprocter@gmail.com" TargetMode="External"/><Relationship Id="rId407" Type="http://schemas.openxmlformats.org/officeDocument/2006/relationships/hyperlink" Target="mailto:peace32mind2000@yahoo.com" TargetMode="External"/><Relationship Id="rId614" Type="http://schemas.openxmlformats.org/officeDocument/2006/relationships/hyperlink" Target="mailto:vtrellstewart@gmail.com" TargetMode="External"/><Relationship Id="rId821" Type="http://schemas.openxmlformats.org/officeDocument/2006/relationships/hyperlink" Target="https://msmsadvancement.wufoo.com/cabinet/8f648907-40ae-4927-bf61-79d34e5ee87d" TargetMode="External"/><Relationship Id="rId1037" Type="http://schemas.openxmlformats.org/officeDocument/2006/relationships/hyperlink" Target="https://msmsadvancement.wufoo.com/cabinet/dzFsNnhmM2IwdXFtazlj/5yiEwXukMhQ%3D/" TargetMode="External"/><Relationship Id="rId253" Type="http://schemas.openxmlformats.org/officeDocument/2006/relationships/hyperlink" Target="mailto:toyatweetyt@yahoo.com" TargetMode="External"/><Relationship Id="rId460" Type="http://schemas.openxmlformats.org/officeDocument/2006/relationships/hyperlink" Target="mailto:ytaylor82@outlook.com" TargetMode="External"/><Relationship Id="rId698" Type="http://schemas.openxmlformats.org/officeDocument/2006/relationships/hyperlink" Target="https://msmsadvancement.wufoo.com/cabinet/6265e7e3-34ce-4f1f-876e-f59fbb078651" TargetMode="External"/><Relationship Id="rId919" Type="http://schemas.openxmlformats.org/officeDocument/2006/relationships/hyperlink" Target="https://msmsadvancement.wufoo.com/cabinet/afa90541-d3fa-4cfe-960c-3cfa49b5cdeb" TargetMode="External"/><Relationship Id="rId1090" Type="http://schemas.openxmlformats.org/officeDocument/2006/relationships/hyperlink" Target="https://msmsadvancement.wufoo.com/cabinet/dzFsNnhmM2IwdXFtazlj/WnJwuBe46uVwuslashKw%3D/" TargetMode="External"/><Relationship Id="rId1104" Type="http://schemas.openxmlformats.org/officeDocument/2006/relationships/hyperlink" Target="https://msmsadvancement.wufoo.com/cabinet/d4d73294-4b65-4d96-9230-92c0564e72f9" TargetMode="External"/><Relationship Id="rId48" Type="http://schemas.openxmlformats.org/officeDocument/2006/relationships/hyperlink" Target="mailto:ashtonlollis16@gmail.com" TargetMode="External"/><Relationship Id="rId113" Type="http://schemas.openxmlformats.org/officeDocument/2006/relationships/hyperlink" Target="mailto:toniyabrandon@gmail.com" TargetMode="External"/><Relationship Id="rId320" Type="http://schemas.openxmlformats.org/officeDocument/2006/relationships/hyperlink" Target="mailto:sheilachristina@icloud.com" TargetMode="External"/><Relationship Id="rId558" Type="http://schemas.openxmlformats.org/officeDocument/2006/relationships/hyperlink" Target="mailto:chloe.lockett@ncsdstud.org" TargetMode="External"/><Relationship Id="rId765" Type="http://schemas.openxmlformats.org/officeDocument/2006/relationships/hyperlink" Target="https://msmsadvancement.wufoo.com/cabinet/c0e5434b-53e5-41cd-9bb7-79fc1eed1358" TargetMode="External"/><Relationship Id="rId972" Type="http://schemas.openxmlformats.org/officeDocument/2006/relationships/hyperlink" Target="https://msmsadvancement.wufoo.com/cabinet/8bc74d71-2864-4e99-8edb-c2f5d80310f9" TargetMode="External"/><Relationship Id="rId1188" Type="http://schemas.openxmlformats.org/officeDocument/2006/relationships/hyperlink" Target="https://msmsadvancement.wufoo.com/cabinet/dzFsNnhmM2IwdXFtazlj/5ONTKeN1UUI%3D/" TargetMode="External"/><Relationship Id="rId197" Type="http://schemas.openxmlformats.org/officeDocument/2006/relationships/hyperlink" Target="mailto:curtiss5@hotmail.com" TargetMode="External"/><Relationship Id="rId418" Type="http://schemas.openxmlformats.org/officeDocument/2006/relationships/hyperlink" Target="mailto:codybrycehill@gmail.com" TargetMode="External"/><Relationship Id="rId625" Type="http://schemas.openxmlformats.org/officeDocument/2006/relationships/hyperlink" Target="https://msmsadvancement.wufoo.com/cabinet/92298114-f804-4e40-8ac5-7e95e6151349" TargetMode="External"/><Relationship Id="rId832" Type="http://schemas.openxmlformats.org/officeDocument/2006/relationships/hyperlink" Target="https://msmsadvancement.wufoo.com/cabinet/9923c938-81c2-40aa-ac53-383e2dd3c61a" TargetMode="External"/><Relationship Id="rId1048" Type="http://schemas.openxmlformats.org/officeDocument/2006/relationships/hyperlink" Target="https://msmsadvancement.wufoo.com/cabinet/dzFsNnhmM2IwdXFtazlj/42RAkxcwuBeNmc%3D/" TargetMode="External"/><Relationship Id="rId264" Type="http://schemas.openxmlformats.org/officeDocument/2006/relationships/hyperlink" Target="mailto:jashleigh1608@gmail.com" TargetMode="External"/><Relationship Id="rId471" Type="http://schemas.openxmlformats.org/officeDocument/2006/relationships/hyperlink" Target="mailto:tphinisey@gmail.com" TargetMode="External"/><Relationship Id="rId1115" Type="http://schemas.openxmlformats.org/officeDocument/2006/relationships/hyperlink" Target="https://msmsadvancement.wufoo.com/cabinet/dzFsNnhmM2IwdXFtazlj/IBQILGxplyM%3D/" TargetMode="External"/><Relationship Id="rId59" Type="http://schemas.openxmlformats.org/officeDocument/2006/relationships/hyperlink" Target="mailto:acmatt2@yahoo.com" TargetMode="External"/><Relationship Id="rId124" Type="http://schemas.openxmlformats.org/officeDocument/2006/relationships/hyperlink" Target="mailto:caleb.purnell@icloud.com" TargetMode="External"/><Relationship Id="rId569" Type="http://schemas.openxmlformats.org/officeDocument/2006/relationships/hyperlink" Target="mailto:aahanonu198@gmail.com" TargetMode="External"/><Relationship Id="rId776" Type="http://schemas.openxmlformats.org/officeDocument/2006/relationships/hyperlink" Target="https://msmsadvancement.wufoo.com/cabinet/b17b4057-2dcc-4f9e-b46b-93956d7d270d" TargetMode="External"/><Relationship Id="rId983" Type="http://schemas.openxmlformats.org/officeDocument/2006/relationships/hyperlink" Target="https://msmsadvancement.wufoo.com/cabinet/dzFsNnhmM2IwdXFtazlj/DC4RuSEkkaM%3D/" TargetMode="External"/><Relationship Id="rId1199" Type="http://schemas.openxmlformats.org/officeDocument/2006/relationships/hyperlink" Target="https://msmsadvancement.wufoo.com/cabinet/dzFsNnhmM2IwdXFtazlj/RSm2LRDoGP8%3D/" TargetMode="External"/><Relationship Id="rId331" Type="http://schemas.openxmlformats.org/officeDocument/2006/relationships/hyperlink" Target="mailto:beverly.mcclure@rcsd.ms" TargetMode="External"/><Relationship Id="rId429" Type="http://schemas.openxmlformats.org/officeDocument/2006/relationships/hyperlink" Target="mailto:marquetta.conley@att.net" TargetMode="External"/><Relationship Id="rId636" Type="http://schemas.openxmlformats.org/officeDocument/2006/relationships/hyperlink" Target="https://msmsadvancement.wufoo.com/cabinet/2918df80-03c2-4c60-a3bd-3b73a2ade2ab" TargetMode="External"/><Relationship Id="rId1059" Type="http://schemas.openxmlformats.org/officeDocument/2006/relationships/hyperlink" Target="https://msmsadvancement.wufoo.com/cabinet/dzFsNnhmM2IwdXFtazlj/XU8ggGM1TYA%3D/" TargetMode="External"/><Relationship Id="rId843" Type="http://schemas.openxmlformats.org/officeDocument/2006/relationships/hyperlink" Target="https://msmsadvancement.wufoo.com/cabinet/761c7f23-3695-4ba3-a3e0-98ca5484030d" TargetMode="External"/><Relationship Id="rId1126" Type="http://schemas.openxmlformats.org/officeDocument/2006/relationships/hyperlink" Target="https://msmsadvancement.wufoo.com/cabinet/dzFsNnhmM2IwdXFtazlj/byoDULhyKEw%3D/" TargetMode="External"/><Relationship Id="rId275" Type="http://schemas.openxmlformats.org/officeDocument/2006/relationships/hyperlink" Target="mailto:tynisha.terry@gmail.com" TargetMode="External"/><Relationship Id="rId482" Type="http://schemas.openxmlformats.org/officeDocument/2006/relationships/hyperlink" Target="mailto:virgo8807@yahoo.com" TargetMode="External"/><Relationship Id="rId703" Type="http://schemas.openxmlformats.org/officeDocument/2006/relationships/hyperlink" Target="https://msmsadvancement.wufoo.com/cabinet/8b73b51c-6eff-4772-bcd7-7bb25c72d72e" TargetMode="External"/><Relationship Id="rId910" Type="http://schemas.openxmlformats.org/officeDocument/2006/relationships/hyperlink" Target="https://msmsadvancement.wufoo.com/cabinet/8ff47529-4777-4442-af2c-784d25e3ebf5" TargetMode="External"/><Relationship Id="rId135" Type="http://schemas.openxmlformats.org/officeDocument/2006/relationships/hyperlink" Target="mailto:cjones@maronmarvel.com" TargetMode="External"/><Relationship Id="rId342" Type="http://schemas.openxmlformats.org/officeDocument/2006/relationships/hyperlink" Target="mailto:lebaudrio.bridgeford@holmesccsd.org" TargetMode="External"/><Relationship Id="rId787" Type="http://schemas.openxmlformats.org/officeDocument/2006/relationships/hyperlink" Target="https://msmsadvancement.wufoo.com/cabinet/68f333df-bc78-4601-b69e-61fd7b0789d2" TargetMode="External"/><Relationship Id="rId994" Type="http://schemas.openxmlformats.org/officeDocument/2006/relationships/hyperlink" Target="https://msmsadvancement.wufoo.com/cabinet/dzFsNnhmM2IwdXFtazlj/6Ug8piK1LJA%3D/" TargetMode="External"/><Relationship Id="rId202" Type="http://schemas.openxmlformats.org/officeDocument/2006/relationships/hyperlink" Target="mailto:maliyahdillard7@gmail.com" TargetMode="External"/><Relationship Id="rId647" Type="http://schemas.openxmlformats.org/officeDocument/2006/relationships/hyperlink" Target="https://msmsadvancement.wufoo.com/cabinet/e738d63a-34f9-4404-98c3-e3fb7c423e3e" TargetMode="External"/><Relationship Id="rId854" Type="http://schemas.openxmlformats.org/officeDocument/2006/relationships/hyperlink" Target="https://msmsadvancement.wufoo.com/cabinet/ef16a41d-818e-422f-bdfd-af3238ac1f7a" TargetMode="External"/><Relationship Id="rId286" Type="http://schemas.openxmlformats.org/officeDocument/2006/relationships/hyperlink" Target="mailto:kyce.evans34@icloud.com" TargetMode="External"/><Relationship Id="rId493" Type="http://schemas.openxmlformats.org/officeDocument/2006/relationships/hyperlink" Target="mailto:lameshia.wilder@mymerithealth.com" TargetMode="External"/><Relationship Id="rId507" Type="http://schemas.openxmlformats.org/officeDocument/2006/relationships/hyperlink" Target="mailto:smorris@ourncsd.org" TargetMode="External"/><Relationship Id="rId714" Type="http://schemas.openxmlformats.org/officeDocument/2006/relationships/hyperlink" Target="https://msmsadvancement.wufoo.com/cabinet/721200d1-3741-4ff9-91e4-d128cc75fd32" TargetMode="External"/><Relationship Id="rId921" Type="http://schemas.openxmlformats.org/officeDocument/2006/relationships/hyperlink" Target="https://msmsadvancement.wufoo.com/cabinet/ca86e2cf-9cf0-4f03-b29b-b601be0ebee6" TargetMode="External"/><Relationship Id="rId1137" Type="http://schemas.openxmlformats.org/officeDocument/2006/relationships/hyperlink" Target="https://msmsadvancement.wufoo.com/cabinet/bfbb6963-f978-469c-9a40-aa988a7e8771" TargetMode="External"/><Relationship Id="rId50" Type="http://schemas.openxmlformats.org/officeDocument/2006/relationships/hyperlink" Target="mailto:jlowill2007@gmail.com" TargetMode="External"/><Relationship Id="rId146" Type="http://schemas.openxmlformats.org/officeDocument/2006/relationships/hyperlink" Target="mailto:" TargetMode="External"/><Relationship Id="rId353" Type="http://schemas.openxmlformats.org/officeDocument/2006/relationships/hyperlink" Target="mailto:whitetvh2003@gmail.com" TargetMode="External"/><Relationship Id="rId560" Type="http://schemas.openxmlformats.org/officeDocument/2006/relationships/hyperlink" Target="mailto:" TargetMode="External"/><Relationship Id="rId798" Type="http://schemas.openxmlformats.org/officeDocument/2006/relationships/hyperlink" Target="https://msmsadvancement.wufoo.com/cabinet/5b2336d9-2f50-4e3a-8a12-bb3c8db541a0" TargetMode="External"/><Relationship Id="rId1190" Type="http://schemas.openxmlformats.org/officeDocument/2006/relationships/hyperlink" Target="https://msmsadvancement.wufoo.com/cabinet/dzFsNnhmM2IwdXFtazlj/rTXNq50MINI%3D/" TargetMode="External"/><Relationship Id="rId1204" Type="http://schemas.openxmlformats.org/officeDocument/2006/relationships/hyperlink" Target="https://msmsadvancement.wufoo.com/cabinet/dzFsNnhmM2IwdXFtazlj/ImNcq8FHh2c%3D/" TargetMode="External"/><Relationship Id="rId213" Type="http://schemas.openxmlformats.org/officeDocument/2006/relationships/hyperlink" Target="mailto:allensammia@gmail.com" TargetMode="External"/><Relationship Id="rId420" Type="http://schemas.openxmlformats.org/officeDocument/2006/relationships/hyperlink" Target="mailto:marjuya.lartey@usm.edu" TargetMode="External"/><Relationship Id="rId658" Type="http://schemas.openxmlformats.org/officeDocument/2006/relationships/hyperlink" Target="https://msmsadvancement.wufoo.com/cabinet/b28090df-f0e3-41af-866e-c1fe69dba0fe" TargetMode="External"/><Relationship Id="rId865" Type="http://schemas.openxmlformats.org/officeDocument/2006/relationships/hyperlink" Target="https://msmsadvancement.wufoo.com/cabinet/06d4b1a5-c68f-4111-9f57-6b94857f3010" TargetMode="External"/><Relationship Id="rId1050" Type="http://schemas.openxmlformats.org/officeDocument/2006/relationships/hyperlink" Target="https://msmsadvancement.wufoo.com/cabinet/dzFsNnhmM2IwdXFtazlj/7EblgGcwuslash4TA%3D/" TargetMode="External"/><Relationship Id="rId297" Type="http://schemas.openxmlformats.org/officeDocument/2006/relationships/hyperlink" Target="mailto:jharrell@coffeevilleschools.org" TargetMode="External"/><Relationship Id="rId518" Type="http://schemas.openxmlformats.org/officeDocument/2006/relationships/hyperlink" Target="mailto:tny_pw@yahoo.com" TargetMode="External"/><Relationship Id="rId725" Type="http://schemas.openxmlformats.org/officeDocument/2006/relationships/hyperlink" Target="https://msmsadvancement.wufoo.com/cabinet/722454ca-0c05-4855-994a-3743dee1587b" TargetMode="External"/><Relationship Id="rId932" Type="http://schemas.openxmlformats.org/officeDocument/2006/relationships/hyperlink" Target="https://msmsadvancement.wufoo.com/cabinet/ae6ebf5c-59c1-498a-a444-d11ad037fd08" TargetMode="External"/><Relationship Id="rId1148" Type="http://schemas.openxmlformats.org/officeDocument/2006/relationships/hyperlink" Target="https://msmsadvancement.wufoo.com/cabinet/dzFsNnhmM2IwdXFtazlj/12C20MMwE9g%3D/" TargetMode="External"/><Relationship Id="rId157" Type="http://schemas.openxmlformats.org/officeDocument/2006/relationships/hyperlink" Target="mailto:mnwrldiggs@aol.com" TargetMode="External"/><Relationship Id="rId364" Type="http://schemas.openxmlformats.org/officeDocument/2006/relationships/hyperlink" Target="mailto:mart501@bellsouth.net" TargetMode="External"/><Relationship Id="rId1008" Type="http://schemas.openxmlformats.org/officeDocument/2006/relationships/hyperlink" Target="https://msmsadvancement.wufoo.com/cabinet/dzFsNnhmM2IwdXFtazlj/oHymRzCd9d8%3D/" TargetMode="External"/><Relationship Id="rId1215" Type="http://schemas.openxmlformats.org/officeDocument/2006/relationships/hyperlink" Target="https://msmsadvancement.wufoo.com/cabinet/dzFsNnhmM2IwdXFtazlj/h55y1E1gjNY%3D/" TargetMode="External"/><Relationship Id="rId61" Type="http://schemas.openxmlformats.org/officeDocument/2006/relationships/hyperlink" Target="mailto:destiny.fairley06@gmail.com" TargetMode="External"/><Relationship Id="rId571" Type="http://schemas.openxmlformats.org/officeDocument/2006/relationships/hyperlink" Target="mailto:aleciarush12@icloud.com" TargetMode="External"/><Relationship Id="rId669" Type="http://schemas.openxmlformats.org/officeDocument/2006/relationships/hyperlink" Target="https://msmsadvancement.wufoo.com/cabinet/cda79f26-32d8-4a01-9787-a6ad623bfbc6" TargetMode="External"/><Relationship Id="rId876" Type="http://schemas.openxmlformats.org/officeDocument/2006/relationships/hyperlink" Target="https://msmsadvancement.wufoo.com/cabinet/60a21526-0424-4cc2-b129-ab5ddf5fb097" TargetMode="External"/><Relationship Id="rId19" Type="http://schemas.openxmlformats.org/officeDocument/2006/relationships/hyperlink" Target="mailto:taylorg112006@gmail.com" TargetMode="External"/><Relationship Id="rId224" Type="http://schemas.openxmlformats.org/officeDocument/2006/relationships/hyperlink" Target="mailto:blaker1905@gmail.com" TargetMode="External"/><Relationship Id="rId431" Type="http://schemas.openxmlformats.org/officeDocument/2006/relationships/hyperlink" Target="mailto:shelleen0455@yahoo.com" TargetMode="External"/><Relationship Id="rId529" Type="http://schemas.openxmlformats.org/officeDocument/2006/relationships/hyperlink" Target="mailto:debreylon07@gmail.com" TargetMode="External"/><Relationship Id="rId736" Type="http://schemas.openxmlformats.org/officeDocument/2006/relationships/hyperlink" Target="https://msmsadvancement.wufoo.com/cabinet/6719cf4a-a4e8-4894-aeed-24dd9a3c8655" TargetMode="External"/><Relationship Id="rId1061" Type="http://schemas.openxmlformats.org/officeDocument/2006/relationships/hyperlink" Target="https://msmsadvancement.wufoo.com/cabinet/dzFsNnhmM2IwdXFtazlj/UkNMTuwPsMM%3D/" TargetMode="External"/><Relationship Id="rId1159" Type="http://schemas.openxmlformats.org/officeDocument/2006/relationships/hyperlink" Target="https://msmsadvancement.wufoo.com/cabinet/dzFsNnhmM2IwdXFtazlj/Lgp7FhFgaT4%3D/" TargetMode="External"/><Relationship Id="rId168" Type="http://schemas.openxmlformats.org/officeDocument/2006/relationships/hyperlink" Target="mailto:ewebber77@hotmail.com" TargetMode="External"/><Relationship Id="rId943" Type="http://schemas.openxmlformats.org/officeDocument/2006/relationships/hyperlink" Target="https://msmsadvancement.wufoo.com/cabinet/dzFsNnhmM2IwdXFtazlj/GiPvY7dQ0ME%3D/" TargetMode="External"/><Relationship Id="rId1019" Type="http://schemas.openxmlformats.org/officeDocument/2006/relationships/hyperlink" Target="https://msmsadvancement.wufoo.com/cabinet/dzFsNnhmM2IwdXFtazlj/s7EaZCYbkls%3D/" TargetMode="External"/><Relationship Id="rId72" Type="http://schemas.openxmlformats.org/officeDocument/2006/relationships/hyperlink" Target="mailto:Nkenzie313@gmail.com" TargetMode="External"/><Relationship Id="rId375" Type="http://schemas.openxmlformats.org/officeDocument/2006/relationships/hyperlink" Target="mailto:mbridges@laurelschools.org" TargetMode="External"/><Relationship Id="rId582" Type="http://schemas.openxmlformats.org/officeDocument/2006/relationships/hyperlink" Target="mailto:madelyncollins955@gmail.com" TargetMode="External"/><Relationship Id="rId803" Type="http://schemas.openxmlformats.org/officeDocument/2006/relationships/hyperlink" Target="https://msmsadvancement.wufoo.com/cabinet/96a039ff-8633-4cb6-b8cb-e66154187741" TargetMode="External"/><Relationship Id="rId1226" Type="http://schemas.openxmlformats.org/officeDocument/2006/relationships/hyperlink" Target="https://msmsadvancement.wufoo.com/cabinet/6a06ec59-e5e8-41d3-b38c-ea28fe9b6127" TargetMode="External"/><Relationship Id="rId3" Type="http://schemas.openxmlformats.org/officeDocument/2006/relationships/hyperlink" Target="mailto:Janiar7290@gmail.com" TargetMode="External"/><Relationship Id="rId235" Type="http://schemas.openxmlformats.org/officeDocument/2006/relationships/hyperlink" Target="mailto:artee.shana.smith@gmail.com" TargetMode="External"/><Relationship Id="rId442" Type="http://schemas.openxmlformats.org/officeDocument/2006/relationships/hyperlink" Target="mailto:kristen_s_bounds@yahoo.com" TargetMode="External"/><Relationship Id="rId887" Type="http://schemas.openxmlformats.org/officeDocument/2006/relationships/hyperlink" Target="https://msmsadvancement.wufoo.com/cabinet/2f6ff92d-27da-4358-81cc-2b49c53fc94f" TargetMode="External"/><Relationship Id="rId1072" Type="http://schemas.openxmlformats.org/officeDocument/2006/relationships/hyperlink" Target="https://msmsadvancement.wufoo.com/cabinet/dzFsNnhmM2IwdXFtazlj/R00JldelTDQ%3D/" TargetMode="External"/><Relationship Id="rId302" Type="http://schemas.openxmlformats.org/officeDocument/2006/relationships/hyperlink" Target="mailto:nevilleewing@okolona.k12.ms.us" TargetMode="External"/><Relationship Id="rId747" Type="http://schemas.openxmlformats.org/officeDocument/2006/relationships/hyperlink" Target="https://msmsadvancement.wufoo.com/cabinet/74ce044b-a50e-4c43-abf7-17bca314a092" TargetMode="External"/><Relationship Id="rId954" Type="http://schemas.openxmlformats.org/officeDocument/2006/relationships/hyperlink" Target="https://msmsadvancement.wufoo.com/cabinet/dzFsNnhmM2IwdXFtazlj/AZ35BoIyoLk%3D/" TargetMode="External"/><Relationship Id="rId83" Type="http://schemas.openxmlformats.org/officeDocument/2006/relationships/hyperlink" Target="mailto:rl3075@laurelschools.org" TargetMode="External"/><Relationship Id="rId179" Type="http://schemas.openxmlformats.org/officeDocument/2006/relationships/hyperlink" Target="mailto:miriamdperez@yahoo.com" TargetMode="External"/><Relationship Id="rId386" Type="http://schemas.openxmlformats.org/officeDocument/2006/relationships/hyperlink" Target="mailto:" TargetMode="External"/><Relationship Id="rId593" Type="http://schemas.openxmlformats.org/officeDocument/2006/relationships/hyperlink" Target="mailto:" TargetMode="External"/><Relationship Id="rId607" Type="http://schemas.openxmlformats.org/officeDocument/2006/relationships/hyperlink" Target="mailto:silastamia06@gmail.com" TargetMode="External"/><Relationship Id="rId814" Type="http://schemas.openxmlformats.org/officeDocument/2006/relationships/hyperlink" Target="https://msmsadvancement.wufoo.com/cabinet/d2117e04-7d6f-44a2-958c-b0247e433fd6" TargetMode="External"/><Relationship Id="rId1237" Type="http://schemas.openxmlformats.org/officeDocument/2006/relationships/hyperlink" Target="https://msmsadvancement.wufoo.com/cabinet/dzFsNnhmM2IwdXFtazlj/OFFUSGA60Qo%3D/" TargetMode="External"/><Relationship Id="rId246" Type="http://schemas.openxmlformats.org/officeDocument/2006/relationships/hyperlink" Target="mailto:" TargetMode="External"/><Relationship Id="rId453" Type="http://schemas.openxmlformats.org/officeDocument/2006/relationships/hyperlink" Target="mailto:scs95@hotmail.com" TargetMode="External"/><Relationship Id="rId660" Type="http://schemas.openxmlformats.org/officeDocument/2006/relationships/hyperlink" Target="https://msmsadvancement.wufoo.com/cabinet/e90b4fd1-c24e-4137-980e-30dd8e3740b5" TargetMode="External"/><Relationship Id="rId898" Type="http://schemas.openxmlformats.org/officeDocument/2006/relationships/hyperlink" Target="https://msmsadvancement.wufoo.com/cabinet/4f50aea5-5489-497a-834c-d309e8534c95" TargetMode="External"/><Relationship Id="rId1083" Type="http://schemas.openxmlformats.org/officeDocument/2006/relationships/hyperlink" Target="https://msmsadvancement.wufoo.com/cabinet/dzFsNnhmM2IwdXFtazlj/wuslashXp357Fstc8%3D/" TargetMode="External"/><Relationship Id="rId106" Type="http://schemas.openxmlformats.org/officeDocument/2006/relationships/hyperlink" Target="mailto:" TargetMode="External"/><Relationship Id="rId313" Type="http://schemas.openxmlformats.org/officeDocument/2006/relationships/hyperlink" Target="mailto:ptmalembeka@outlook.com" TargetMode="External"/><Relationship Id="rId758" Type="http://schemas.openxmlformats.org/officeDocument/2006/relationships/hyperlink" Target="https://msmsadvancement.wufoo.com/cabinet/c99f9976-eb8f-491e-b371-b972233c1174" TargetMode="External"/><Relationship Id="rId965" Type="http://schemas.openxmlformats.org/officeDocument/2006/relationships/hyperlink" Target="https://msmsadvancement.wufoo.com/cabinet/dzFsNnhmM2IwdXFtazlj/qDaikb7Qeqs%3D/" TargetMode="External"/><Relationship Id="rId1150" Type="http://schemas.openxmlformats.org/officeDocument/2006/relationships/hyperlink" Target="https://msmsadvancement.wufoo.com/cabinet/dzFsNnhmM2IwdXFtazlj/yClxM0DkwuslashwE%3D/" TargetMode="External"/><Relationship Id="rId10" Type="http://schemas.openxmlformats.org/officeDocument/2006/relationships/hyperlink" Target="mailto:sumlstyn@coffeevilleschools.org" TargetMode="External"/><Relationship Id="rId94" Type="http://schemas.openxmlformats.org/officeDocument/2006/relationships/hyperlink" Target="mailto:rl3075@laurelschools.org" TargetMode="External"/><Relationship Id="rId397" Type="http://schemas.openxmlformats.org/officeDocument/2006/relationships/hyperlink" Target="mailto:karmenashlee01@gmail.com" TargetMode="External"/><Relationship Id="rId520" Type="http://schemas.openxmlformats.org/officeDocument/2006/relationships/hyperlink" Target="mailto:alknighten@email.com" TargetMode="External"/><Relationship Id="rId618" Type="http://schemas.openxmlformats.org/officeDocument/2006/relationships/hyperlink" Target="mailto:tracey04tony@hotmail.com" TargetMode="External"/><Relationship Id="rId825" Type="http://schemas.openxmlformats.org/officeDocument/2006/relationships/hyperlink" Target="https://msmsadvancement.wufoo.com/cabinet/cc936a2b-d39a-4146-9310-9bf0143c2a1a" TargetMode="External"/><Relationship Id="rId257" Type="http://schemas.openxmlformats.org/officeDocument/2006/relationships/hyperlink" Target="mailto:tashondaw4@gmail.com" TargetMode="External"/><Relationship Id="rId464" Type="http://schemas.openxmlformats.org/officeDocument/2006/relationships/hyperlink" Target="mailto:sumrallmaltina43@gmail.com" TargetMode="External"/><Relationship Id="rId1010" Type="http://schemas.openxmlformats.org/officeDocument/2006/relationships/hyperlink" Target="https://msmsadvancement.wufoo.com/cabinet/dzFsNnhmM2IwdXFtazlj/KaNN2VMmLXI%3D/" TargetMode="External"/><Relationship Id="rId1094" Type="http://schemas.openxmlformats.org/officeDocument/2006/relationships/hyperlink" Target="https://msmsadvancement.wufoo.com/cabinet/dzFsNnhmM2IwdXFtazlj/BnNJpb7VGXA%3D/" TargetMode="External"/><Relationship Id="rId1108" Type="http://schemas.openxmlformats.org/officeDocument/2006/relationships/hyperlink" Target="https://msmsadvancement.wufoo.com/cabinet/dzFsNnhmM2IwdXFtazlj/E8I4VtkD670%3D/" TargetMode="External"/><Relationship Id="rId117" Type="http://schemas.openxmlformats.org/officeDocument/2006/relationships/hyperlink" Target="mailto:huddlestonlauren@gmail.com" TargetMode="External"/><Relationship Id="rId671" Type="http://schemas.openxmlformats.org/officeDocument/2006/relationships/hyperlink" Target="https://msmsadvancement.wufoo.com/cabinet/a8c88cb3-1a08-465c-b5ed-0bbe8c4949c3" TargetMode="External"/><Relationship Id="rId769" Type="http://schemas.openxmlformats.org/officeDocument/2006/relationships/hyperlink" Target="https://msmsadvancement.wufoo.com/cabinet/a3724d2b-fa7f-4da3-8bf5-6804e580ad00" TargetMode="External"/><Relationship Id="rId976" Type="http://schemas.openxmlformats.org/officeDocument/2006/relationships/hyperlink" Target="https://msmsadvancement.wufoo.com/cabinet/dzFsNnhmM2IwdXFtazlj/NVdi9gApJ0s%3D/" TargetMode="External"/><Relationship Id="rId324" Type="http://schemas.openxmlformats.org/officeDocument/2006/relationships/hyperlink" Target="mailto:cbib4039@louisville.k12.ms.us" TargetMode="External"/><Relationship Id="rId531" Type="http://schemas.openxmlformats.org/officeDocument/2006/relationships/hyperlink" Target="mailto:nakeliacarr@outlook.com" TargetMode="External"/><Relationship Id="rId629" Type="http://schemas.openxmlformats.org/officeDocument/2006/relationships/hyperlink" Target="https://msmsadvancement.wufoo.com/cabinet/eefc0514-f057-405d-a43e-9261fa7b6f4e" TargetMode="External"/><Relationship Id="rId1161" Type="http://schemas.openxmlformats.org/officeDocument/2006/relationships/hyperlink" Target="https://msmsadvancement.wufoo.com/cabinet/dzFsNnhmM2IwdXFtazlj/rYwL0YKjIAM%3D/" TargetMode="External"/><Relationship Id="rId836" Type="http://schemas.openxmlformats.org/officeDocument/2006/relationships/hyperlink" Target="https://msmsadvancement.wufoo.com/cabinet/6cd1fd99-a4fc-4c75-a0a7-0f1fecfd3593" TargetMode="External"/><Relationship Id="rId1021" Type="http://schemas.openxmlformats.org/officeDocument/2006/relationships/hyperlink" Target="https://msmsadvancement.wufoo.com/cabinet/dzFsNnhmM2IwdXFtazlj/jgxJgCqh3jA%3D/" TargetMode="External"/><Relationship Id="rId1119" Type="http://schemas.openxmlformats.org/officeDocument/2006/relationships/hyperlink" Target="https://msmsadvancement.wufoo.com/cabinet/dzFsNnhmM2IwdXFtazlj/2uhu9mFOwCc%3D/" TargetMode="External"/><Relationship Id="rId903" Type="http://schemas.openxmlformats.org/officeDocument/2006/relationships/hyperlink" Target="https://msmsadvancement.wufoo.com/cabinet/b2171f51-22ab-4924-9b3a-71e5e8699761" TargetMode="External"/><Relationship Id="rId32" Type="http://schemas.openxmlformats.org/officeDocument/2006/relationships/hyperlink" Target="mailto:dmtm1227@gmail.com" TargetMode="External"/><Relationship Id="rId181" Type="http://schemas.openxmlformats.org/officeDocument/2006/relationships/hyperlink" Target="mailto:mrsmcgowan16@yahoo.com" TargetMode="External"/><Relationship Id="rId279" Type="http://schemas.openxmlformats.org/officeDocument/2006/relationships/hyperlink" Target="mailto:khornehill@gmail.com" TargetMode="External"/><Relationship Id="rId486" Type="http://schemas.openxmlformats.org/officeDocument/2006/relationships/hyperlink" Target="mailto:ahanonucs@yahoo.com" TargetMode="External"/><Relationship Id="rId693" Type="http://schemas.openxmlformats.org/officeDocument/2006/relationships/hyperlink" Target="https://msmsadvancement.wufoo.com/cabinet/e8870786-390b-4621-be3d-4bebcc40b81b" TargetMode="External"/><Relationship Id="rId139" Type="http://schemas.openxmlformats.org/officeDocument/2006/relationships/hyperlink" Target="mailto:annagrace0522@gmail.com" TargetMode="External"/><Relationship Id="rId346" Type="http://schemas.openxmlformats.org/officeDocument/2006/relationships/hyperlink" Target="mailto:claudette.avery@gmail.com" TargetMode="External"/><Relationship Id="rId553" Type="http://schemas.openxmlformats.org/officeDocument/2006/relationships/hyperlink" Target="mailto:constancebrown767@gmail.com" TargetMode="External"/><Relationship Id="rId760" Type="http://schemas.openxmlformats.org/officeDocument/2006/relationships/hyperlink" Target="https://msmsadvancement.wufoo.com/cabinet/caa5b4c4-037d-46c0-b728-42f9bb20eb9f" TargetMode="External"/><Relationship Id="rId998" Type="http://schemas.openxmlformats.org/officeDocument/2006/relationships/hyperlink" Target="https://msmsadvancement.wufoo.com/cabinet/dzFsNnhmM2IwdXFtazlj/4WgBg6g9RzE%3D/" TargetMode="External"/><Relationship Id="rId1183" Type="http://schemas.openxmlformats.org/officeDocument/2006/relationships/hyperlink" Target="https://msmsadvancement.wufoo.com/cabinet/dzFsNnhmM2IwdXFtazlj/Kiy521QDQeU%3D/" TargetMode="External"/><Relationship Id="rId206" Type="http://schemas.openxmlformats.org/officeDocument/2006/relationships/hyperlink" Target="mailto:ah13631@laurelschools.org" TargetMode="External"/><Relationship Id="rId413" Type="http://schemas.openxmlformats.org/officeDocument/2006/relationships/hyperlink" Target="mailto:klmason08@gmail.com" TargetMode="External"/><Relationship Id="rId858" Type="http://schemas.openxmlformats.org/officeDocument/2006/relationships/hyperlink" Target="https://msmsadvancement.wufoo.com/cabinet/1af65449-10dd-401a-b28e-03e38fdfa478" TargetMode="External"/><Relationship Id="rId1043" Type="http://schemas.openxmlformats.org/officeDocument/2006/relationships/hyperlink" Target="https://msmsadvancement.wufoo.com/cabinet/8917b450-1e89-4f3a-aa12-311a14bbea52" TargetMode="External"/><Relationship Id="rId620" Type="http://schemas.openxmlformats.org/officeDocument/2006/relationships/hyperlink" Target="mailto:001283304@jpsms.org" TargetMode="External"/><Relationship Id="rId718" Type="http://schemas.openxmlformats.org/officeDocument/2006/relationships/hyperlink" Target="https://msmsadvancement.wufoo.com/cabinet/b8105690-54a6-4566-9c7e-d36b93cf5688" TargetMode="External"/><Relationship Id="rId925" Type="http://schemas.openxmlformats.org/officeDocument/2006/relationships/hyperlink" Target="https://msmsadvancement.wufoo.com/cabinet/cb4efe3e-7915-498f-8e77-8313e635a90f" TargetMode="External"/><Relationship Id="rId1110" Type="http://schemas.openxmlformats.org/officeDocument/2006/relationships/hyperlink" Target="https://msmsadvancement.wufoo.com/cabinet/dzFsNnhmM2IwdXFtazlj/RX2lWPyiSyw%3D/" TargetMode="External"/><Relationship Id="rId1208" Type="http://schemas.openxmlformats.org/officeDocument/2006/relationships/hyperlink" Target="https://msmsadvancement.wufoo.com/cabinet/dzFsNnhmM2IwdXFtazlj/DX9h4IOHMw0%3D/" TargetMode="External"/><Relationship Id="rId54" Type="http://schemas.openxmlformats.org/officeDocument/2006/relationships/hyperlink" Target="mailto:laurencavalier@icloud.com" TargetMode="External"/><Relationship Id="rId270" Type="http://schemas.openxmlformats.org/officeDocument/2006/relationships/hyperlink" Target="mailto:takeyla.lewis@ncsdstud.org" TargetMode="External"/><Relationship Id="rId130" Type="http://schemas.openxmlformats.org/officeDocument/2006/relationships/hyperlink" Target="mailto:jahiemblanchard@okolona.k12.ms.us" TargetMode="External"/><Relationship Id="rId368" Type="http://schemas.openxmlformats.org/officeDocument/2006/relationships/hyperlink" Target="mailto:clarkkole000@gmail.com" TargetMode="External"/><Relationship Id="rId575" Type="http://schemas.openxmlformats.org/officeDocument/2006/relationships/hyperlink" Target="mailto:lameshia.wilder@mymerithealth.com" TargetMode="External"/><Relationship Id="rId782" Type="http://schemas.openxmlformats.org/officeDocument/2006/relationships/hyperlink" Target="https://msmsadvancement.wufoo.com/cabinet/f3a1aa22-cf6e-4b3a-94d9-5a9580065c8a" TargetMode="External"/><Relationship Id="rId228" Type="http://schemas.openxmlformats.org/officeDocument/2006/relationships/hyperlink" Target="mailto:cjer1901@louisville.k12.ms.us" TargetMode="External"/><Relationship Id="rId435" Type="http://schemas.openxmlformats.org/officeDocument/2006/relationships/hyperlink" Target="mailto:tabturner5@gmail.com" TargetMode="External"/><Relationship Id="rId642" Type="http://schemas.openxmlformats.org/officeDocument/2006/relationships/hyperlink" Target="https://msmsadvancement.wufoo.com/cabinet/13cfeced-4714-4c41-9f28-f3eb1cf167b4" TargetMode="External"/><Relationship Id="rId1065" Type="http://schemas.openxmlformats.org/officeDocument/2006/relationships/hyperlink" Target="https://msmsadvancement.wufoo.com/cabinet/dzFsNnhmM2IwdXFtazlj/icVEKSlGAQM%3D/" TargetMode="External"/><Relationship Id="rId502" Type="http://schemas.openxmlformats.org/officeDocument/2006/relationships/hyperlink" Target="mailto:melodymcampbell@hotmail.com" TargetMode="External"/><Relationship Id="rId947" Type="http://schemas.openxmlformats.org/officeDocument/2006/relationships/hyperlink" Target="https://msmsadvancement.wufoo.com/cabinet/dzFsNnhmM2IwdXFtazlj/pGAVimrd0mU%3D/" TargetMode="External"/><Relationship Id="rId1132" Type="http://schemas.openxmlformats.org/officeDocument/2006/relationships/hyperlink" Target="https://msmsadvancement.wufoo.com/cabinet/dzFsNnhmM2IwdXFtazlj/ahxve0cQD2w%3D/" TargetMode="External"/><Relationship Id="rId76" Type="http://schemas.openxmlformats.org/officeDocument/2006/relationships/hyperlink" Target="mailto:kelvinpool35@gmail.com" TargetMode="External"/><Relationship Id="rId807" Type="http://schemas.openxmlformats.org/officeDocument/2006/relationships/hyperlink" Target="https://msmsadvancement.wufoo.com/cabinet/0d52f7bb-61d7-4807-a120-416cac200f12" TargetMode="External"/><Relationship Id="rId292" Type="http://schemas.openxmlformats.org/officeDocument/2006/relationships/hyperlink" Target="mailto:" TargetMode="External"/><Relationship Id="rId597" Type="http://schemas.openxmlformats.org/officeDocument/2006/relationships/hyperlink" Target="mailto:takydrajanae@icloud.com" TargetMode="External"/><Relationship Id="rId152" Type="http://schemas.openxmlformats.org/officeDocument/2006/relationships/hyperlink" Target="mailto:lonnie.shinn@yahoo.com" TargetMode="External"/><Relationship Id="rId457" Type="http://schemas.openxmlformats.org/officeDocument/2006/relationships/hyperlink" Target="mailto:alexandra.e.epps@gmail.com" TargetMode="External"/><Relationship Id="rId1087" Type="http://schemas.openxmlformats.org/officeDocument/2006/relationships/hyperlink" Target="https://msmsadvancement.wufoo.com/cabinet/dzFsNnhmM2IwdXFtazlj/YXk7jDM9iHg%3D/" TargetMode="External"/><Relationship Id="rId664" Type="http://schemas.openxmlformats.org/officeDocument/2006/relationships/hyperlink" Target="https://msmsadvancement.wufoo.com/cabinet/4029dd05-91ae-40b8-86c0-20b2380646cd" TargetMode="External"/><Relationship Id="rId871" Type="http://schemas.openxmlformats.org/officeDocument/2006/relationships/hyperlink" Target="https://msmsadvancement.wufoo.com/cabinet/e5366c4d-f502-482c-9fdf-25b88194255f" TargetMode="External"/><Relationship Id="rId969" Type="http://schemas.openxmlformats.org/officeDocument/2006/relationships/hyperlink" Target="https://msmsadvancement.wufoo.com/cabinet/8f87e25b-dd02-49cf-aa73-f087122ec74c" TargetMode="External"/><Relationship Id="rId317" Type="http://schemas.openxmlformats.org/officeDocument/2006/relationships/hyperlink" Target="mailto:ant132@students.rcsd.ms" TargetMode="External"/><Relationship Id="rId524" Type="http://schemas.openxmlformats.org/officeDocument/2006/relationships/hyperlink" Target="mailto:divajoi99@yahoo.com" TargetMode="External"/><Relationship Id="rId731" Type="http://schemas.openxmlformats.org/officeDocument/2006/relationships/hyperlink" Target="https://msmsadvancement.wufoo.com/cabinet/aee3da30-3f34-48ed-85b2-e9c43e71c794" TargetMode="External"/><Relationship Id="rId1154" Type="http://schemas.openxmlformats.org/officeDocument/2006/relationships/hyperlink" Target="https://msmsadvancement.wufoo.com/cabinet/c18461d7-6307-4937-b79e-0b0d40aaed2f" TargetMode="External"/><Relationship Id="rId98" Type="http://schemas.openxmlformats.org/officeDocument/2006/relationships/hyperlink" Target="mailto:tracybevill@rocketmail.com" TargetMode="External"/><Relationship Id="rId829" Type="http://schemas.openxmlformats.org/officeDocument/2006/relationships/hyperlink" Target="https://msmsadvancement.wufoo.com/cabinet/c3093ff8-b8ce-4aad-9cf7-6c6b0e3052fc" TargetMode="External"/><Relationship Id="rId1014" Type="http://schemas.openxmlformats.org/officeDocument/2006/relationships/hyperlink" Target="https://msmsadvancement.wufoo.com/cabinet/dzFsNnhmM2IwdXFtazlj/YEdEt46dh2o%3D/" TargetMode="External"/><Relationship Id="rId1221" Type="http://schemas.openxmlformats.org/officeDocument/2006/relationships/hyperlink" Target="https://msmsadvancement.wufoo.com/cabinet/dzFsNnhmM2IwdXFtazlj/C3wuslashSMPexW5s%3D/" TargetMode="External"/><Relationship Id="rId25" Type="http://schemas.openxmlformats.org/officeDocument/2006/relationships/hyperlink" Target="mailto:destinashai@gmail.com" TargetMode="External"/><Relationship Id="rId174" Type="http://schemas.openxmlformats.org/officeDocument/2006/relationships/hyperlink" Target="mailto:nbuford123@gmail.com" TargetMode="External"/><Relationship Id="rId381" Type="http://schemas.openxmlformats.org/officeDocument/2006/relationships/hyperlink" Target="mailto:Cait.J.1406@gmail.com" TargetMode="External"/><Relationship Id="rId241" Type="http://schemas.openxmlformats.org/officeDocument/2006/relationships/hyperlink" Target="mailto:thefullers2015@hotmail.com" TargetMode="External"/><Relationship Id="rId479" Type="http://schemas.openxmlformats.org/officeDocument/2006/relationships/hyperlink" Target="mailto:zondra_1974@yahoo.com" TargetMode="External"/><Relationship Id="rId686" Type="http://schemas.openxmlformats.org/officeDocument/2006/relationships/hyperlink" Target="https://msmsadvancement.wufoo.com/cabinet/6d397c2c-9a1b-4741-97eb-a47a1ca9c84b" TargetMode="External"/><Relationship Id="rId893" Type="http://schemas.openxmlformats.org/officeDocument/2006/relationships/hyperlink" Target="https://msmsadvancement.wufoo.com/cabinet/ac15eccc-db53-4e3d-a26d-99a6c502e4de" TargetMode="External"/><Relationship Id="rId339" Type="http://schemas.openxmlformats.org/officeDocument/2006/relationships/hyperlink" Target="mailto:tamalamatthews@gmail.com" TargetMode="External"/><Relationship Id="rId546" Type="http://schemas.openxmlformats.org/officeDocument/2006/relationships/hyperlink" Target="mailto:cailynn04@icloud.com" TargetMode="External"/><Relationship Id="rId753" Type="http://schemas.openxmlformats.org/officeDocument/2006/relationships/hyperlink" Target="https://msmsadvancement.wufoo.com/cabinet/d5f9a632-c590-465a-9d90-91b46c87fe51" TargetMode="External"/><Relationship Id="rId1176" Type="http://schemas.openxmlformats.org/officeDocument/2006/relationships/hyperlink" Target="https://msmsadvancement.wufoo.com/cabinet/dzFsNnhmM2IwdXFtazlj/wuslashvi0PTjT2ZE%3D/" TargetMode="External"/><Relationship Id="rId101" Type="http://schemas.openxmlformats.org/officeDocument/2006/relationships/hyperlink" Target="mailto:jaepleasant3@gmail.com" TargetMode="External"/><Relationship Id="rId406" Type="http://schemas.openxmlformats.org/officeDocument/2006/relationships/hyperlink" Target="mailto:cdoss@kemper.k12.ms.us" TargetMode="External"/><Relationship Id="rId960" Type="http://schemas.openxmlformats.org/officeDocument/2006/relationships/hyperlink" Target="https://msmsadvancement.wufoo.com/cabinet/dzFsNnhmM2IwdXFtazlj/I0AFtQqYXkY%3D/" TargetMode="External"/><Relationship Id="rId1036" Type="http://schemas.openxmlformats.org/officeDocument/2006/relationships/hyperlink" Target="https://msmsadvancement.wufoo.com/cabinet/dzFsNnhmM2IwdXFtazlj/vcjgWsjfcE0%3D/" TargetMode="External"/><Relationship Id="rId613" Type="http://schemas.openxmlformats.org/officeDocument/2006/relationships/hyperlink" Target="mailto:faithfulchild2006@gmail.com" TargetMode="External"/><Relationship Id="rId820" Type="http://schemas.openxmlformats.org/officeDocument/2006/relationships/hyperlink" Target="https://msmsadvancement.wufoo.com/cabinet/6d6cbc68-ba4e-4df6-920c-6f10012d633f" TargetMode="External"/><Relationship Id="rId918" Type="http://schemas.openxmlformats.org/officeDocument/2006/relationships/hyperlink" Target="https://msmsadvancement.wufoo.com/cabinet/66d23a94-9f2d-4406-9418-bc6b684db2ee" TargetMode="External"/><Relationship Id="rId1103" Type="http://schemas.openxmlformats.org/officeDocument/2006/relationships/hyperlink" Target="https://msmsadvancement.wufoo.com/cabinet/dzFsNnhmM2IwdXFtazlj/k6ds2x4N1Lk%3D/" TargetMode="External"/><Relationship Id="rId47" Type="http://schemas.openxmlformats.org/officeDocument/2006/relationships/hyperlink" Target="mailto:ashtonlollis16@gmail.com" TargetMode="External"/><Relationship Id="rId196" Type="http://schemas.openxmlformats.org/officeDocument/2006/relationships/hyperlink" Target="mailto:kaedenthigpen@gmail.com" TargetMode="External"/><Relationship Id="rId263" Type="http://schemas.openxmlformats.org/officeDocument/2006/relationships/hyperlink" Target="mailto:jashleigh1608@gmail.com" TargetMode="External"/><Relationship Id="rId470" Type="http://schemas.openxmlformats.org/officeDocument/2006/relationships/hyperlink" Target="mailto:nicoleeubanks88@gmail.com" TargetMode="External"/><Relationship Id="rId123" Type="http://schemas.openxmlformats.org/officeDocument/2006/relationships/hyperlink" Target="mailto:cedric_purnell@yahoo.com" TargetMode="External"/><Relationship Id="rId330" Type="http://schemas.openxmlformats.org/officeDocument/2006/relationships/hyperlink" Target="mailto:" TargetMode="External"/><Relationship Id="rId568" Type="http://schemas.openxmlformats.org/officeDocument/2006/relationships/hyperlink" Target="mailto:Noochiechocolatedrop@gmail.com" TargetMode="External"/><Relationship Id="rId775" Type="http://schemas.openxmlformats.org/officeDocument/2006/relationships/hyperlink" Target="https://msmsadvancement.wufoo.com/cabinet/6e432193-f3dd-4883-9185-95d8dbb79838" TargetMode="External"/><Relationship Id="rId982" Type="http://schemas.openxmlformats.org/officeDocument/2006/relationships/hyperlink" Target="https://msmsadvancement.wufoo.com/cabinet/dzFsNnhmM2IwdXFtazlj/SGreGmlMP8c%3D/" TargetMode="External"/><Relationship Id="rId1198" Type="http://schemas.openxmlformats.org/officeDocument/2006/relationships/hyperlink" Target="https://msmsadvancement.wufoo.com/cabinet/dzFsNnhmM2IwdXFtazlj/CytyVNuBT2s%3D/" TargetMode="External"/><Relationship Id="rId428" Type="http://schemas.openxmlformats.org/officeDocument/2006/relationships/hyperlink" Target="mailto:kaleidillon@icloud.com" TargetMode="External"/><Relationship Id="rId635" Type="http://schemas.openxmlformats.org/officeDocument/2006/relationships/hyperlink" Target="https://msmsadvancement.wufoo.com/cabinet/ef92523c-f465-40f2-96a4-ef09cb8c00d7" TargetMode="External"/><Relationship Id="rId842" Type="http://schemas.openxmlformats.org/officeDocument/2006/relationships/hyperlink" Target="https://msmsadvancement.wufoo.com/cabinet/e5201e9f-fbad-4ab3-95cf-f512e8901007" TargetMode="External"/><Relationship Id="rId1058" Type="http://schemas.openxmlformats.org/officeDocument/2006/relationships/hyperlink" Target="https://msmsadvancement.wufoo.com/cabinet/dzFsNnhmM2IwdXFtazlj/54z23cwuBe5L7Y%3D/" TargetMode="External"/><Relationship Id="rId702" Type="http://schemas.openxmlformats.org/officeDocument/2006/relationships/hyperlink" Target="https://msmsadvancement.wufoo.com/cabinet/3a1bf683-b771-428a-8201-095aee61f916" TargetMode="External"/><Relationship Id="rId1125" Type="http://schemas.openxmlformats.org/officeDocument/2006/relationships/hyperlink" Target="https://msmsadvancement.wufoo.com/cabinet/dzFsNnhmM2IwdXFtazlj/OrRzdzwuslashBQRg%3D/" TargetMode="External"/><Relationship Id="rId69" Type="http://schemas.openxmlformats.org/officeDocument/2006/relationships/hyperlink" Target="mailto:lmirions@gmail.com" TargetMode="External"/><Relationship Id="rId285" Type="http://schemas.openxmlformats.org/officeDocument/2006/relationships/hyperlink" Target="mailto:brandie_branch@hotmail.com" TargetMode="External"/><Relationship Id="rId492" Type="http://schemas.openxmlformats.org/officeDocument/2006/relationships/hyperlink" Target="mailto:lameshia.wilder@mymerithealth.com" TargetMode="External"/><Relationship Id="rId797" Type="http://schemas.openxmlformats.org/officeDocument/2006/relationships/hyperlink" Target="https://msmsadvancement.wufoo.com/cabinet/23be4140-7353-4ea3-8568-2f8ce5b17ffd" TargetMode="External"/><Relationship Id="rId145" Type="http://schemas.openxmlformats.org/officeDocument/2006/relationships/hyperlink" Target="mailto:antionette.smith601@gmail.com" TargetMode="External"/><Relationship Id="rId352" Type="http://schemas.openxmlformats.org/officeDocument/2006/relationships/hyperlink" Target="mailto:destinyjhenesykes@gmail.com" TargetMode="External"/><Relationship Id="rId212" Type="http://schemas.openxmlformats.org/officeDocument/2006/relationships/hyperlink" Target="mailto:NKING091905@gmail.com" TargetMode="External"/><Relationship Id="rId657" Type="http://schemas.openxmlformats.org/officeDocument/2006/relationships/hyperlink" Target="https://msmsadvancement.wufoo.com/cabinet/c025c0e3-85eb-494d-afdf-30fb0a2cf0ac" TargetMode="External"/><Relationship Id="rId864" Type="http://schemas.openxmlformats.org/officeDocument/2006/relationships/hyperlink" Target="https://msmsadvancement.wufoo.com/cabinet/f56b031c-1f32-4624-8c73-c5891ec89139" TargetMode="External"/><Relationship Id="rId517" Type="http://schemas.openxmlformats.org/officeDocument/2006/relationships/hyperlink" Target="mailto:smit9693@gmail.com" TargetMode="External"/><Relationship Id="rId724" Type="http://schemas.openxmlformats.org/officeDocument/2006/relationships/hyperlink" Target="https://msmsadvancement.wufoo.com/cabinet/02097175-4ffd-4a9b-b5c8-4cf09c002f83" TargetMode="External"/><Relationship Id="rId931" Type="http://schemas.openxmlformats.org/officeDocument/2006/relationships/hyperlink" Target="https://msmsadvancement.wufoo.com/cabinet/dzFsNnhmM2IwdXFtazlj/lfL1dazhxTY%3D/" TargetMode="External"/><Relationship Id="rId1147" Type="http://schemas.openxmlformats.org/officeDocument/2006/relationships/hyperlink" Target="https://msmsadvancement.wufoo.com/cabinet/dzFsNnhmM2IwdXFtazlj/DkwAewuslashPQPIw%3D/" TargetMode="External"/><Relationship Id="rId60" Type="http://schemas.openxmlformats.org/officeDocument/2006/relationships/hyperlink" Target="mailto:jeremymatthews946@yahoo.com" TargetMode="External"/><Relationship Id="rId1007" Type="http://schemas.openxmlformats.org/officeDocument/2006/relationships/hyperlink" Target="https://msmsadvancement.wufoo.com/cabinet/dzFsNnhmM2IwdXFtazlj/LuDwuBeSNKPx8Y%3D/" TargetMode="External"/><Relationship Id="rId1214" Type="http://schemas.openxmlformats.org/officeDocument/2006/relationships/hyperlink" Target="https://msmsadvancement.wufoo.com/cabinet/dzFsNnhmM2IwdXFtazlj/xBkpOI8Wj7A%3D/" TargetMode="External"/><Relationship Id="rId18" Type="http://schemas.openxmlformats.org/officeDocument/2006/relationships/hyperlink" Target="mailto:lacayla2006@icloud.com" TargetMode="External"/><Relationship Id="rId167" Type="http://schemas.openxmlformats.org/officeDocument/2006/relationships/hyperlink" Target="mailto:ewebber77@hotmail.com" TargetMode="External"/><Relationship Id="rId374" Type="http://schemas.openxmlformats.org/officeDocument/2006/relationships/hyperlink" Target="mailto:makiyashipp570@gmail.com" TargetMode="External"/><Relationship Id="rId581" Type="http://schemas.openxmlformats.org/officeDocument/2006/relationships/hyperlink" Target="mailto:Jwilliams1155@spanola.net" TargetMode="External"/><Relationship Id="rId234" Type="http://schemas.openxmlformats.org/officeDocument/2006/relationships/hyperlink" Target="mailto:ap11732@laurelschools.org" TargetMode="External"/><Relationship Id="rId679" Type="http://schemas.openxmlformats.org/officeDocument/2006/relationships/hyperlink" Target="https://msmsadvancement.wufoo.com/cabinet/5f37dbd0-b011-481d-9eb9-47ecf4409d5d" TargetMode="External"/><Relationship Id="rId886" Type="http://schemas.openxmlformats.org/officeDocument/2006/relationships/hyperlink" Target="https://msmsadvancement.wufoo.com/cabinet/27c5ea37-c013-43f9-9f74-4c98a081d7f2" TargetMode="External"/><Relationship Id="rId2" Type="http://schemas.openxmlformats.org/officeDocument/2006/relationships/hyperlink" Target="mailto:bcturner4108@gmail.com" TargetMode="External"/><Relationship Id="rId441" Type="http://schemas.openxmlformats.org/officeDocument/2006/relationships/hyperlink" Target="mailto:kelbymoore08@gmail.com" TargetMode="External"/><Relationship Id="rId539" Type="http://schemas.openxmlformats.org/officeDocument/2006/relationships/hyperlink" Target="mailto:vanessa.carter@tcatmemphis.edu" TargetMode="External"/><Relationship Id="rId746" Type="http://schemas.openxmlformats.org/officeDocument/2006/relationships/hyperlink" Target="https://msmsadvancement.wufoo.com/cabinet/56dc97c7-3511-4a80-8748-3ad45735083a" TargetMode="External"/><Relationship Id="rId1071" Type="http://schemas.openxmlformats.org/officeDocument/2006/relationships/hyperlink" Target="https://msmsadvancement.wufoo.com/cabinet/dzFsNnhmM2IwdXFtazlj/S6FfUc8wuBeXOU%3D/" TargetMode="External"/><Relationship Id="rId1169" Type="http://schemas.openxmlformats.org/officeDocument/2006/relationships/hyperlink" Target="https://msmsadvancement.wufoo.com/cabinet/dzFsNnhmM2IwdXFtazlj/iHzHn9cZRxY%3D/" TargetMode="External"/><Relationship Id="rId301" Type="http://schemas.openxmlformats.org/officeDocument/2006/relationships/hyperlink" Target="mailto:lkivy@okolona.k12.ms.us" TargetMode="External"/><Relationship Id="rId953" Type="http://schemas.openxmlformats.org/officeDocument/2006/relationships/hyperlink" Target="https://msmsadvancement.wufoo.com/cabinet/1f4e3161-0bf2-4318-847a-62e7f7732c6a" TargetMode="External"/><Relationship Id="rId1029" Type="http://schemas.openxmlformats.org/officeDocument/2006/relationships/hyperlink" Target="https://msmsadvancement.wufoo.com/cabinet/dzFsNnhmM2IwdXFtazlj/51VR90EjL3o%3D/" TargetMode="External"/><Relationship Id="rId1236" Type="http://schemas.openxmlformats.org/officeDocument/2006/relationships/hyperlink" Target="https://msmsadvancement.wufoo.com/cabinet/dzFsNnhmM2IwdXFtazlj/IwuslashMwEIpc9Xc%3D/" TargetMode="External"/><Relationship Id="rId82" Type="http://schemas.openxmlformats.org/officeDocument/2006/relationships/hyperlink" Target="mailto:cdbryant06@yahoo.com" TargetMode="External"/><Relationship Id="rId606" Type="http://schemas.openxmlformats.org/officeDocument/2006/relationships/hyperlink" Target="mailto:mmcgee855@gmail.com" TargetMode="External"/><Relationship Id="rId813" Type="http://schemas.openxmlformats.org/officeDocument/2006/relationships/hyperlink" Target="https://msmsadvancement.wufoo.com/cabinet/fcab885f-8cd5-4401-9e16-7b0cc94f0cda"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3E601-C7E3-4299-BAB8-AF79D2C0176C}">
  <sheetPr>
    <tabColor theme="9" tint="0.59999389629810485"/>
  </sheetPr>
  <dimension ref="A1:B9"/>
  <sheetViews>
    <sheetView workbookViewId="0">
      <selection activeCell="A2" sqref="A2"/>
    </sheetView>
  </sheetViews>
  <sheetFormatPr defaultColWidth="8.88671875" defaultRowHeight="14.4" x14ac:dyDescent="0.3"/>
  <cols>
    <col min="1" max="1" width="22.6640625" style="8" bestFit="1" customWidth="1"/>
    <col min="2" max="2" width="46.109375" style="107" customWidth="1"/>
    <col min="3" max="16384" width="8.88671875" style="8"/>
  </cols>
  <sheetData>
    <row r="1" spans="1:2" s="7" customFormat="1" ht="15.6" thickTop="1" thickBot="1" x14ac:dyDescent="0.35">
      <c r="A1" s="296" t="s">
        <v>0</v>
      </c>
      <c r="B1" s="288" t="s">
        <v>1</v>
      </c>
    </row>
    <row r="2" spans="1:2" ht="43.8" thickTop="1" x14ac:dyDescent="0.3">
      <c r="A2" s="289" t="s">
        <v>2</v>
      </c>
      <c r="B2" s="297" t="s">
        <v>3</v>
      </c>
    </row>
    <row r="3" spans="1:2" ht="28.8" x14ac:dyDescent="0.3">
      <c r="A3" s="290" t="s">
        <v>4</v>
      </c>
      <c r="B3" s="291" t="s">
        <v>5</v>
      </c>
    </row>
    <row r="4" spans="1:2" ht="28.8" x14ac:dyDescent="0.3">
      <c r="A4" s="290" t="s">
        <v>6</v>
      </c>
      <c r="B4" s="291" t="s">
        <v>7</v>
      </c>
    </row>
    <row r="5" spans="1:2" ht="28.8" x14ac:dyDescent="0.3">
      <c r="A5" s="290" t="s">
        <v>8</v>
      </c>
      <c r="B5" s="291" t="s">
        <v>9</v>
      </c>
    </row>
    <row r="6" spans="1:2" ht="28.8" x14ac:dyDescent="0.3">
      <c r="A6" s="290" t="s">
        <v>10</v>
      </c>
      <c r="B6" s="291" t="s">
        <v>11</v>
      </c>
    </row>
    <row r="7" spans="1:2" ht="43.2" x14ac:dyDescent="0.3">
      <c r="A7" s="290" t="s">
        <v>12</v>
      </c>
      <c r="B7" s="291" t="s">
        <v>13</v>
      </c>
    </row>
    <row r="8" spans="1:2" ht="29.4" thickBot="1" x14ac:dyDescent="0.35">
      <c r="A8" s="292" t="s">
        <v>14</v>
      </c>
      <c r="B8" s="293" t="s">
        <v>15</v>
      </c>
    </row>
    <row r="9" spans="1:2" ht="15" thickTop="1" x14ac:dyDescent="0.3"/>
  </sheetData>
  <sheetProtection algorithmName="SHA-512" hashValue="TxDkbUbA1iECIJjwNsT0CvW6XrLyhom0go1uoEGx3D/vPWgT89lfY7BHNV941KNoymViZsdIpi/flr3jzO4LlQ==" saltValue="8VeGMGTPeIEGeTu9kb6y4Q=="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90AA7-769E-48DC-978B-993169E7AEE8}">
  <sheetPr>
    <tabColor rgb="FFFFFFCC"/>
  </sheetPr>
  <dimension ref="B2:B30"/>
  <sheetViews>
    <sheetView workbookViewId="0"/>
  </sheetViews>
  <sheetFormatPr defaultColWidth="8.88671875" defaultRowHeight="14.4" x14ac:dyDescent="0.3"/>
  <cols>
    <col min="1" max="1" width="8.88671875" style="143"/>
    <col min="2" max="2" width="90.44140625" style="143" customWidth="1"/>
    <col min="3" max="3" width="62" style="143" customWidth="1"/>
    <col min="4" max="4" width="9.109375" style="143" customWidth="1"/>
    <col min="5" max="16384" width="8.88671875" style="143"/>
  </cols>
  <sheetData>
    <row r="2" spans="2:2" ht="18" x14ac:dyDescent="0.35">
      <c r="B2" s="226" t="s">
        <v>16</v>
      </c>
    </row>
    <row r="3" spans="2:2" ht="15.6" x14ac:dyDescent="0.3">
      <c r="B3" s="227" t="s">
        <v>17</v>
      </c>
    </row>
    <row r="4" spans="2:2" x14ac:dyDescent="0.3">
      <c r="B4" s="73" t="s">
        <v>18</v>
      </c>
    </row>
    <row r="5" spans="2:2" ht="28.8" x14ac:dyDescent="0.3">
      <c r="B5" s="228" t="s">
        <v>19</v>
      </c>
    </row>
    <row r="6" spans="2:2" x14ac:dyDescent="0.3">
      <c r="B6" s="228" t="s">
        <v>20</v>
      </c>
    </row>
    <row r="7" spans="2:2" x14ac:dyDescent="0.3">
      <c r="B7" s="73" t="s">
        <v>21</v>
      </c>
    </row>
    <row r="8" spans="2:2" x14ac:dyDescent="0.3">
      <c r="B8" s="73" t="s">
        <v>22</v>
      </c>
    </row>
    <row r="9" spans="2:2" ht="15.6" x14ac:dyDescent="0.3">
      <c r="B9" s="229" t="s">
        <v>23</v>
      </c>
    </row>
    <row r="10" spans="2:2" x14ac:dyDescent="0.3">
      <c r="B10" s="73" t="s">
        <v>24</v>
      </c>
    </row>
    <row r="11" spans="2:2" ht="15.6" x14ac:dyDescent="0.3">
      <c r="B11" s="227" t="s">
        <v>25</v>
      </c>
    </row>
    <row r="12" spans="2:2" x14ac:dyDescent="0.3">
      <c r="B12" s="73" t="s">
        <v>26</v>
      </c>
    </row>
    <row r="13" spans="2:2" x14ac:dyDescent="0.3">
      <c r="B13" s="73" t="s">
        <v>27</v>
      </c>
    </row>
    <row r="14" spans="2:2" x14ac:dyDescent="0.3">
      <c r="B14" s="73" t="s">
        <v>28</v>
      </c>
    </row>
    <row r="15" spans="2:2" ht="15.6" x14ac:dyDescent="0.3">
      <c r="B15" s="229" t="s">
        <v>29</v>
      </c>
    </row>
    <row r="16" spans="2:2" x14ac:dyDescent="0.3">
      <c r="B16" s="73" t="s">
        <v>30</v>
      </c>
    </row>
    <row r="17" spans="2:2" x14ac:dyDescent="0.3">
      <c r="B17" s="73" t="s">
        <v>31</v>
      </c>
    </row>
    <row r="18" spans="2:2" x14ac:dyDescent="0.3">
      <c r="B18" s="73" t="s">
        <v>32</v>
      </c>
    </row>
    <row r="19" spans="2:2" x14ac:dyDescent="0.3">
      <c r="B19" s="73" t="s">
        <v>33</v>
      </c>
    </row>
    <row r="20" spans="2:2" x14ac:dyDescent="0.3">
      <c r="B20" s="73" t="s">
        <v>34</v>
      </c>
    </row>
    <row r="21" spans="2:2" x14ac:dyDescent="0.3">
      <c r="B21" s="73" t="s">
        <v>35</v>
      </c>
    </row>
    <row r="22" spans="2:2" x14ac:dyDescent="0.3">
      <c r="B22" s="73" t="s">
        <v>36</v>
      </c>
    </row>
    <row r="23" spans="2:2" ht="15.6" x14ac:dyDescent="0.3">
      <c r="B23" s="229" t="s">
        <v>37</v>
      </c>
    </row>
    <row r="24" spans="2:2" x14ac:dyDescent="0.3">
      <c r="B24" s="73" t="s">
        <v>38</v>
      </c>
    </row>
    <row r="25" spans="2:2" x14ac:dyDescent="0.3">
      <c r="B25" s="73" t="s">
        <v>39</v>
      </c>
    </row>
    <row r="30" spans="2:2" ht="28.8" x14ac:dyDescent="0.3">
      <c r="B30" s="108" t="s">
        <v>40</v>
      </c>
    </row>
  </sheetData>
  <sheetProtection algorithmName="SHA-512" hashValue="k3Dcc80Nw74k16LGBZ47VvwfpDUe6uRLKIQ/bL/W8lDt+WRuLqaSD0r0In5E6UUwyiE98363Jp7f971JSKAG9Q==" saltValue="nVRHC2jyCw+C6UEbVPbibQ=="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EE506-A049-4061-AF5B-5B5C6BFBD566}">
  <sheetPr>
    <tabColor rgb="FFFFFFCC"/>
  </sheetPr>
  <dimension ref="B2:G18"/>
  <sheetViews>
    <sheetView workbookViewId="0">
      <selection activeCell="A2" sqref="A2"/>
    </sheetView>
  </sheetViews>
  <sheetFormatPr defaultColWidth="8.88671875" defaultRowHeight="14.4" x14ac:dyDescent="0.3"/>
  <cols>
    <col min="1" max="1" width="8.88671875" style="143"/>
    <col min="2" max="2" width="35.44140625" style="143" customWidth="1"/>
    <col min="3" max="7" width="30.6640625" style="143" customWidth="1"/>
    <col min="8" max="16384" width="8.88671875" style="143"/>
  </cols>
  <sheetData>
    <row r="2" spans="2:7" ht="66.75" customHeight="1" x14ac:dyDescent="0.3"/>
    <row r="3" spans="2:7" ht="18" x14ac:dyDescent="0.35">
      <c r="B3" s="318" t="s">
        <v>41</v>
      </c>
      <c r="C3" s="318"/>
      <c r="D3" s="318"/>
      <c r="E3" s="318"/>
      <c r="F3" s="318"/>
      <c r="G3" s="318"/>
    </row>
    <row r="4" spans="2:7" x14ac:dyDescent="0.3">
      <c r="B4" s="230" t="s">
        <v>42</v>
      </c>
      <c r="C4" s="230" t="s">
        <v>43</v>
      </c>
      <c r="D4" s="230" t="s">
        <v>44</v>
      </c>
      <c r="E4" s="230" t="s">
        <v>45</v>
      </c>
      <c r="F4" s="230" t="s">
        <v>46</v>
      </c>
      <c r="G4" s="319"/>
    </row>
    <row r="5" spans="2:7" x14ac:dyDescent="0.3">
      <c r="B5" s="73"/>
      <c r="C5" s="231">
        <v>5</v>
      </c>
      <c r="D5" s="231">
        <v>4</v>
      </c>
      <c r="E5" s="231">
        <v>2</v>
      </c>
      <c r="F5" s="231">
        <v>3</v>
      </c>
      <c r="G5" s="319"/>
    </row>
    <row r="6" spans="2:7" x14ac:dyDescent="0.3">
      <c r="B6" s="230" t="s">
        <v>47</v>
      </c>
      <c r="C6" s="230" t="s">
        <v>48</v>
      </c>
      <c r="D6" s="230" t="s">
        <v>49</v>
      </c>
      <c r="E6" s="230" t="s">
        <v>50</v>
      </c>
      <c r="F6" s="230" t="s">
        <v>51</v>
      </c>
      <c r="G6" s="230" t="s">
        <v>52</v>
      </c>
    </row>
    <row r="7" spans="2:7" ht="57.6" x14ac:dyDescent="0.3">
      <c r="B7" s="73"/>
      <c r="C7" s="73" t="s">
        <v>53</v>
      </c>
      <c r="D7" s="73" t="s">
        <v>54</v>
      </c>
      <c r="E7" s="228" t="s">
        <v>55</v>
      </c>
      <c r="F7" s="228" t="s">
        <v>56</v>
      </c>
      <c r="G7" s="228" t="s">
        <v>57</v>
      </c>
    </row>
    <row r="8" spans="2:7" x14ac:dyDescent="0.3">
      <c r="B8" s="73"/>
      <c r="C8" s="231">
        <v>5</v>
      </c>
      <c r="D8" s="231">
        <v>4</v>
      </c>
      <c r="E8" s="231">
        <v>3</v>
      </c>
      <c r="F8" s="231">
        <v>2</v>
      </c>
      <c r="G8" s="231">
        <v>1</v>
      </c>
    </row>
    <row r="9" spans="2:7" ht="43.2" x14ac:dyDescent="0.3">
      <c r="B9" s="232" t="s">
        <v>58</v>
      </c>
      <c r="C9" s="232" t="s">
        <v>59</v>
      </c>
      <c r="D9" s="232" t="s">
        <v>60</v>
      </c>
      <c r="E9" s="232" t="s">
        <v>61</v>
      </c>
      <c r="F9" s="232" t="s">
        <v>62</v>
      </c>
      <c r="G9" s="232" t="s">
        <v>63</v>
      </c>
    </row>
    <row r="10" spans="2:7" x14ac:dyDescent="0.3">
      <c r="B10" s="73"/>
      <c r="C10" s="231">
        <v>5</v>
      </c>
      <c r="D10" s="231">
        <v>4</v>
      </c>
      <c r="E10" s="231">
        <v>3</v>
      </c>
      <c r="F10" s="231">
        <v>2</v>
      </c>
      <c r="G10" s="231">
        <v>1</v>
      </c>
    </row>
    <row r="11" spans="2:7" x14ac:dyDescent="0.3">
      <c r="C11" s="233"/>
      <c r="D11" s="233"/>
      <c r="E11" s="233"/>
      <c r="F11" s="233"/>
      <c r="G11" s="233"/>
    </row>
    <row r="12" spans="2:7" x14ac:dyDescent="0.3">
      <c r="C12" s="233"/>
      <c r="D12" s="233"/>
      <c r="E12" s="233"/>
      <c r="F12" s="233"/>
      <c r="G12" s="233"/>
    </row>
    <row r="13" spans="2:7" x14ac:dyDescent="0.3">
      <c r="C13" s="233"/>
      <c r="D13" s="233"/>
      <c r="E13" s="233"/>
      <c r="F13" s="233"/>
      <c r="G13" s="233"/>
    </row>
    <row r="14" spans="2:7" ht="18" x14ac:dyDescent="0.35">
      <c r="B14" s="318" t="s">
        <v>64</v>
      </c>
      <c r="C14" s="318"/>
      <c r="D14" s="318"/>
      <c r="E14" s="318"/>
      <c r="F14" s="318"/>
      <c r="G14" s="318"/>
    </row>
    <row r="15" spans="2:7" ht="28.8" x14ac:dyDescent="0.3">
      <c r="B15" s="234" t="s">
        <v>65</v>
      </c>
      <c r="C15" s="234" t="s">
        <v>66</v>
      </c>
      <c r="D15" s="234" t="s">
        <v>67</v>
      </c>
      <c r="E15" s="235" t="s">
        <v>68</v>
      </c>
      <c r="F15" s="320"/>
      <c r="G15" s="320"/>
    </row>
    <row r="16" spans="2:7" x14ac:dyDescent="0.3">
      <c r="B16" s="73"/>
      <c r="C16" s="236" t="s">
        <v>69</v>
      </c>
      <c r="D16" s="236" t="s">
        <v>70</v>
      </c>
      <c r="E16" s="236" t="s">
        <v>71</v>
      </c>
      <c r="F16" s="321"/>
      <c r="G16" s="321"/>
    </row>
    <row r="17" spans="2:7" ht="43.2" x14ac:dyDescent="0.3">
      <c r="B17" s="230" t="s">
        <v>72</v>
      </c>
      <c r="C17" s="232" t="s">
        <v>73</v>
      </c>
      <c r="D17" s="232" t="s">
        <v>74</v>
      </c>
      <c r="E17" s="232" t="s">
        <v>75</v>
      </c>
      <c r="F17" s="321"/>
      <c r="G17" s="321"/>
    </row>
    <row r="18" spans="2:7" x14ac:dyDescent="0.3">
      <c r="B18" s="73"/>
      <c r="C18" s="236" t="s">
        <v>69</v>
      </c>
      <c r="D18" s="236" t="s">
        <v>70</v>
      </c>
      <c r="E18" s="236" t="s">
        <v>71</v>
      </c>
      <c r="F18" s="321"/>
      <c r="G18" s="321"/>
    </row>
  </sheetData>
  <sheetProtection algorithmName="SHA-512" hashValue="GnOZyTez45qup88I6/letx3PZefO/jxgvP0H5RbOT2P0ZKjnigs1h5RIaP7/viPQtkiEqg6+0a5LDdx4LquDEQ==" saltValue="/HS3RuIUdygmqW1BURAwUA==" spinCount="100000" sheet="1" objects="1" scenarios="1"/>
  <mergeCells count="4">
    <mergeCell ref="B3:G3"/>
    <mergeCell ref="G4:G5"/>
    <mergeCell ref="B14:G14"/>
    <mergeCell ref="F15:G1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40828-CD7E-49B1-8443-C139D10374BC}">
  <sheetPr>
    <tabColor rgb="FFFFC7CE"/>
  </sheetPr>
  <dimension ref="A1:G82"/>
  <sheetViews>
    <sheetView workbookViewId="0">
      <pane ySplit="2" topLeftCell="A3" activePane="bottomLeft" state="frozen"/>
      <selection activeCell="Q13" sqref="Q13"/>
      <selection pane="bottomLeft" sqref="A1:B1"/>
    </sheetView>
  </sheetViews>
  <sheetFormatPr defaultColWidth="8.88671875" defaultRowHeight="14.4" x14ac:dyDescent="0.3"/>
  <cols>
    <col min="1" max="1" width="5.5546875" style="33" bestFit="1" customWidth="1"/>
    <col min="2" max="2" width="60.109375" style="107" customWidth="1"/>
    <col min="3" max="3" width="8.88671875" style="8" hidden="1" customWidth="1"/>
    <col min="4" max="4" width="0" style="143" hidden="1" customWidth="1"/>
    <col min="5" max="5" width="28.6640625" style="107" hidden="1" customWidth="1"/>
    <col min="6" max="6" width="60.109375" style="107" hidden="1" customWidth="1"/>
    <col min="7" max="7" width="35" style="107" hidden="1" customWidth="1"/>
    <col min="8" max="10" width="0" style="143" hidden="1" customWidth="1"/>
    <col min="11" max="16384" width="8.88671875" style="143"/>
  </cols>
  <sheetData>
    <row r="1" spans="1:7" ht="18" x14ac:dyDescent="0.35">
      <c r="A1" s="329" t="s">
        <v>76</v>
      </c>
      <c r="B1" s="330"/>
      <c r="E1" s="326" t="s">
        <v>77</v>
      </c>
      <c r="F1" s="327"/>
      <c r="G1" s="328"/>
    </row>
    <row r="2" spans="1:7" s="7" customFormat="1" ht="15" thickBot="1" x14ac:dyDescent="0.35">
      <c r="A2" s="188" t="s">
        <v>78</v>
      </c>
      <c r="B2" s="189" t="s">
        <v>79</v>
      </c>
      <c r="C2" s="149"/>
      <c r="E2" s="208" t="s">
        <v>80</v>
      </c>
      <c r="F2" s="209" t="s">
        <v>1</v>
      </c>
      <c r="G2" s="210" t="s">
        <v>81</v>
      </c>
    </row>
    <row r="3" spans="1:7" ht="15.6" thickTop="1" thickBot="1" x14ac:dyDescent="0.35">
      <c r="A3" s="322" t="s">
        <v>82</v>
      </c>
      <c r="B3" s="323"/>
      <c r="E3" s="211" t="s">
        <v>83</v>
      </c>
      <c r="F3" s="212" t="s">
        <v>84</v>
      </c>
      <c r="G3" s="182"/>
    </row>
    <row r="4" spans="1:7" ht="29.4" thickTop="1" x14ac:dyDescent="0.3">
      <c r="A4" s="279">
        <v>1</v>
      </c>
      <c r="B4" s="280" t="s">
        <v>85</v>
      </c>
      <c r="E4" s="211" t="s">
        <v>86</v>
      </c>
      <c r="F4" s="212" t="s">
        <v>87</v>
      </c>
      <c r="G4" s="182"/>
    </row>
    <row r="5" spans="1:7" x14ac:dyDescent="0.3">
      <c r="A5" s="245">
        <v>2</v>
      </c>
      <c r="B5" s="246" t="s">
        <v>88</v>
      </c>
      <c r="E5" s="211" t="s">
        <v>89</v>
      </c>
      <c r="F5" s="212" t="s">
        <v>90</v>
      </c>
      <c r="G5" s="182"/>
    </row>
    <row r="6" spans="1:7" ht="15" customHeight="1" x14ac:dyDescent="0.3">
      <c r="A6" s="245">
        <v>3</v>
      </c>
      <c r="B6" s="246" t="s">
        <v>91</v>
      </c>
      <c r="E6" s="211" t="s">
        <v>92</v>
      </c>
      <c r="F6" s="212" t="s">
        <v>93</v>
      </c>
      <c r="G6" s="182"/>
    </row>
    <row r="7" spans="1:7" x14ac:dyDescent="0.3">
      <c r="A7" s="245">
        <v>4</v>
      </c>
      <c r="B7" s="246" t="s">
        <v>94</v>
      </c>
      <c r="E7" s="211" t="s">
        <v>95</v>
      </c>
      <c r="F7" s="212" t="s">
        <v>96</v>
      </c>
      <c r="G7" s="182"/>
    </row>
    <row r="8" spans="1:7" ht="43.2" x14ac:dyDescent="0.3">
      <c r="A8" s="245">
        <v>5</v>
      </c>
      <c r="B8" s="247" t="s">
        <v>97</v>
      </c>
      <c r="E8" s="211" t="s">
        <v>98</v>
      </c>
      <c r="F8" s="212" t="s">
        <v>99</v>
      </c>
      <c r="G8" s="182"/>
    </row>
    <row r="9" spans="1:7" x14ac:dyDescent="0.3">
      <c r="A9" s="245">
        <v>6</v>
      </c>
      <c r="B9" s="248" t="s">
        <v>100</v>
      </c>
      <c r="E9" s="211" t="s">
        <v>101</v>
      </c>
      <c r="F9" s="212" t="s">
        <v>102</v>
      </c>
      <c r="G9" s="182"/>
    </row>
    <row r="10" spans="1:7" ht="28.8" x14ac:dyDescent="0.3">
      <c r="A10" s="245">
        <v>7</v>
      </c>
      <c r="B10" s="248" t="s">
        <v>103</v>
      </c>
      <c r="E10" s="211" t="s">
        <v>104</v>
      </c>
      <c r="F10" s="212" t="s">
        <v>105</v>
      </c>
      <c r="G10" s="182"/>
    </row>
    <row r="11" spans="1:7" ht="28.8" x14ac:dyDescent="0.3">
      <c r="A11" s="245">
        <v>8</v>
      </c>
      <c r="B11" s="248" t="s">
        <v>106</v>
      </c>
      <c r="E11" s="213" t="s">
        <v>107</v>
      </c>
      <c r="F11" s="214" t="s">
        <v>108</v>
      </c>
      <c r="G11" s="185"/>
    </row>
    <row r="12" spans="1:7" ht="115.2" x14ac:dyDescent="0.3">
      <c r="A12" s="245">
        <v>9</v>
      </c>
      <c r="B12" s="248" t="s">
        <v>109</v>
      </c>
      <c r="E12" s="213" t="s">
        <v>110</v>
      </c>
      <c r="F12" s="214"/>
      <c r="G12" s="207" t="s">
        <v>111</v>
      </c>
    </row>
    <row r="13" spans="1:7" ht="86.4" x14ac:dyDescent="0.3">
      <c r="A13" s="245">
        <v>10</v>
      </c>
      <c r="B13" s="248" t="s">
        <v>112</v>
      </c>
      <c r="E13" s="213" t="s">
        <v>113</v>
      </c>
      <c r="F13" s="214"/>
      <c r="G13" s="185"/>
    </row>
    <row r="14" spans="1:7" x14ac:dyDescent="0.3">
      <c r="A14" s="245">
        <v>11</v>
      </c>
      <c r="B14" s="248" t="s">
        <v>114</v>
      </c>
      <c r="E14" s="213"/>
      <c r="F14" s="214"/>
      <c r="G14" s="185"/>
    </row>
    <row r="15" spans="1:7" ht="15" thickBot="1" x14ac:dyDescent="0.35">
      <c r="A15" s="245">
        <v>12</v>
      </c>
      <c r="B15" s="248" t="s">
        <v>115</v>
      </c>
      <c r="E15" s="215"/>
      <c r="F15" s="216"/>
      <c r="G15" s="183"/>
    </row>
    <row r="16" spans="1:7" ht="28.8" x14ac:dyDescent="0.3">
      <c r="A16" s="245">
        <v>13</v>
      </c>
      <c r="B16" s="248" t="s">
        <v>116</v>
      </c>
    </row>
    <row r="17" spans="1:2" ht="43.2" x14ac:dyDescent="0.3">
      <c r="A17" s="245">
        <v>14</v>
      </c>
      <c r="B17" s="248" t="s">
        <v>117</v>
      </c>
    </row>
    <row r="18" spans="1:2" ht="43.2" x14ac:dyDescent="0.3">
      <c r="A18" s="245">
        <v>15</v>
      </c>
      <c r="B18" s="247" t="s">
        <v>118</v>
      </c>
    </row>
    <row r="19" spans="1:2" ht="86.4" x14ac:dyDescent="0.3">
      <c r="A19" s="245">
        <v>16</v>
      </c>
      <c r="B19" s="247" t="s">
        <v>119</v>
      </c>
    </row>
    <row r="20" spans="1:2" ht="43.2" x14ac:dyDescent="0.3">
      <c r="A20" s="245">
        <v>17</v>
      </c>
      <c r="B20" s="248" t="s">
        <v>120</v>
      </c>
    </row>
    <row r="21" spans="1:2" ht="28.8" x14ac:dyDescent="0.3">
      <c r="A21" s="245">
        <v>18</v>
      </c>
      <c r="B21" s="248" t="s">
        <v>121</v>
      </c>
    </row>
    <row r="22" spans="1:2" ht="28.8" x14ac:dyDescent="0.3">
      <c r="A22" s="245">
        <v>19</v>
      </c>
      <c r="B22" s="248" t="s">
        <v>122</v>
      </c>
    </row>
    <row r="23" spans="1:2" ht="43.2" x14ac:dyDescent="0.3">
      <c r="A23" s="245">
        <v>20</v>
      </c>
      <c r="B23" s="247" t="s">
        <v>123</v>
      </c>
    </row>
    <row r="24" spans="1:2" x14ac:dyDescent="0.3">
      <c r="A24" s="245">
        <v>21</v>
      </c>
      <c r="B24" s="248" t="s">
        <v>124</v>
      </c>
    </row>
    <row r="25" spans="1:2" ht="15" thickBot="1" x14ac:dyDescent="0.35">
      <c r="A25" s="245">
        <v>22</v>
      </c>
      <c r="B25" s="249" t="s">
        <v>125</v>
      </c>
    </row>
    <row r="26" spans="1:2" ht="15.6" thickTop="1" thickBot="1" x14ac:dyDescent="0.35">
      <c r="A26" s="322" t="s">
        <v>126</v>
      </c>
      <c r="B26" s="323"/>
    </row>
    <row r="27" spans="1:2" ht="15" thickTop="1" x14ac:dyDescent="0.3">
      <c r="A27" s="186">
        <v>1</v>
      </c>
      <c r="B27" s="187" t="s">
        <v>127</v>
      </c>
    </row>
    <row r="28" spans="1:2" x14ac:dyDescent="0.3">
      <c r="A28" s="186">
        <v>2</v>
      </c>
      <c r="B28" s="187" t="s">
        <v>128</v>
      </c>
    </row>
    <row r="29" spans="1:2" x14ac:dyDescent="0.3">
      <c r="A29" s="186">
        <v>3</v>
      </c>
      <c r="B29" s="182" t="s">
        <v>129</v>
      </c>
    </row>
    <row r="30" spans="1:2" ht="57.6" x14ac:dyDescent="0.3">
      <c r="A30" s="186">
        <v>4</v>
      </c>
      <c r="B30" s="182" t="s">
        <v>130</v>
      </c>
    </row>
    <row r="31" spans="1:2" x14ac:dyDescent="0.3">
      <c r="A31" s="186">
        <v>5</v>
      </c>
      <c r="B31" s="182" t="s">
        <v>131</v>
      </c>
    </row>
    <row r="32" spans="1:2" ht="28.8" x14ac:dyDescent="0.3">
      <c r="A32" s="186">
        <v>6</v>
      </c>
      <c r="B32" s="182" t="s">
        <v>132</v>
      </c>
    </row>
    <row r="33" spans="1:2" x14ac:dyDescent="0.3">
      <c r="A33" s="186">
        <v>7</v>
      </c>
      <c r="B33" s="182" t="s">
        <v>100</v>
      </c>
    </row>
    <row r="34" spans="1:2" ht="28.8" x14ac:dyDescent="0.3">
      <c r="A34" s="186">
        <v>8</v>
      </c>
      <c r="B34" s="182" t="s">
        <v>103</v>
      </c>
    </row>
    <row r="35" spans="1:2" ht="28.8" x14ac:dyDescent="0.3">
      <c r="A35" s="186">
        <v>9</v>
      </c>
      <c r="B35" s="182" t="s">
        <v>106</v>
      </c>
    </row>
    <row r="36" spans="1:2" ht="115.2" x14ac:dyDescent="0.3">
      <c r="A36" s="186">
        <v>10</v>
      </c>
      <c r="B36" s="182" t="s">
        <v>109</v>
      </c>
    </row>
    <row r="37" spans="1:2" ht="86.4" x14ac:dyDescent="0.3">
      <c r="A37" s="186">
        <v>11</v>
      </c>
      <c r="B37" s="182" t="s">
        <v>112</v>
      </c>
    </row>
    <row r="38" spans="1:2" x14ac:dyDescent="0.3">
      <c r="A38" s="186">
        <v>12</v>
      </c>
      <c r="B38" s="182" t="s">
        <v>115</v>
      </c>
    </row>
    <row r="39" spans="1:2" ht="43.2" x14ac:dyDescent="0.3">
      <c r="A39" s="186">
        <v>13</v>
      </c>
      <c r="B39" s="182" t="s">
        <v>120</v>
      </c>
    </row>
    <row r="40" spans="1:2" ht="28.8" x14ac:dyDescent="0.3">
      <c r="A40" s="186">
        <v>14</v>
      </c>
      <c r="B40" s="182" t="s">
        <v>121</v>
      </c>
    </row>
    <row r="41" spans="1:2" ht="28.8" x14ac:dyDescent="0.3">
      <c r="A41" s="186">
        <v>15</v>
      </c>
      <c r="B41" s="182" t="s">
        <v>133</v>
      </c>
    </row>
    <row r="42" spans="1:2" x14ac:dyDescent="0.3">
      <c r="A42" s="186">
        <v>16</v>
      </c>
      <c r="B42" s="182" t="s">
        <v>134</v>
      </c>
    </row>
    <row r="43" spans="1:2" ht="28.8" x14ac:dyDescent="0.3">
      <c r="A43" s="186">
        <v>17</v>
      </c>
      <c r="B43" s="182" t="s">
        <v>135</v>
      </c>
    </row>
    <row r="44" spans="1:2" ht="29.4" thickBot="1" x14ac:dyDescent="0.35">
      <c r="A44" s="184">
        <v>18</v>
      </c>
      <c r="B44" s="185" t="s">
        <v>136</v>
      </c>
    </row>
    <row r="45" spans="1:2" ht="15.6" thickTop="1" thickBot="1" x14ac:dyDescent="0.35">
      <c r="A45" s="322" t="s">
        <v>137</v>
      </c>
      <c r="B45" s="323"/>
    </row>
    <row r="46" spans="1:2" ht="43.8" thickTop="1" x14ac:dyDescent="0.3">
      <c r="A46" s="242">
        <v>1</v>
      </c>
      <c r="B46" s="244" t="s">
        <v>138</v>
      </c>
    </row>
    <row r="47" spans="1:2" x14ac:dyDescent="0.3">
      <c r="A47" s="243">
        <v>2</v>
      </c>
      <c r="B47" s="187" t="s">
        <v>128</v>
      </c>
    </row>
    <row r="48" spans="1:2" ht="72" x14ac:dyDescent="0.3">
      <c r="A48" s="243">
        <v>3</v>
      </c>
      <c r="B48" s="244" t="s">
        <v>139</v>
      </c>
    </row>
    <row r="49" spans="1:2" ht="57.6" x14ac:dyDescent="0.3">
      <c r="A49" s="243">
        <v>4</v>
      </c>
      <c r="B49" s="244" t="s">
        <v>140</v>
      </c>
    </row>
    <row r="50" spans="1:2" ht="29.4" thickBot="1" x14ac:dyDescent="0.35">
      <c r="A50" s="243">
        <v>5</v>
      </c>
      <c r="B50" s="247" t="s">
        <v>141</v>
      </c>
    </row>
    <row r="51" spans="1:2" ht="15.6" thickTop="1" thickBot="1" x14ac:dyDescent="0.35">
      <c r="A51" s="322" t="s">
        <v>142</v>
      </c>
      <c r="B51" s="323"/>
    </row>
    <row r="52" spans="1:2" ht="43.8" thickTop="1" x14ac:dyDescent="0.3">
      <c r="A52" s="181">
        <v>1</v>
      </c>
      <c r="B52" s="187" t="s">
        <v>143</v>
      </c>
    </row>
    <row r="53" spans="1:2" x14ac:dyDescent="0.3">
      <c r="A53" s="181">
        <v>2</v>
      </c>
      <c r="B53" s="244" t="s">
        <v>144</v>
      </c>
    </row>
    <row r="54" spans="1:2" x14ac:dyDescent="0.3">
      <c r="A54" s="181">
        <v>3</v>
      </c>
      <c r="B54" s="182" t="s">
        <v>100</v>
      </c>
    </row>
    <row r="55" spans="1:2" ht="28.8" x14ac:dyDescent="0.3">
      <c r="A55" s="181">
        <v>4</v>
      </c>
      <c r="B55" s="182" t="s">
        <v>106</v>
      </c>
    </row>
    <row r="56" spans="1:2" ht="115.2" x14ac:dyDescent="0.3">
      <c r="A56" s="181">
        <v>5</v>
      </c>
      <c r="B56" s="182" t="s">
        <v>109</v>
      </c>
    </row>
    <row r="57" spans="1:2" ht="86.4" x14ac:dyDescent="0.3">
      <c r="A57" s="181">
        <v>6</v>
      </c>
      <c r="B57" s="182" t="s">
        <v>112</v>
      </c>
    </row>
    <row r="58" spans="1:2" x14ac:dyDescent="0.3">
      <c r="A58" s="181">
        <v>7</v>
      </c>
      <c r="B58" s="182" t="s">
        <v>114</v>
      </c>
    </row>
    <row r="59" spans="1:2" x14ac:dyDescent="0.3">
      <c r="A59" s="181">
        <v>8</v>
      </c>
      <c r="B59" s="182" t="s">
        <v>115</v>
      </c>
    </row>
    <row r="60" spans="1:2" ht="43.2" x14ac:dyDescent="0.3">
      <c r="A60" s="181">
        <v>9</v>
      </c>
      <c r="B60" s="182" t="s">
        <v>120</v>
      </c>
    </row>
    <row r="61" spans="1:2" ht="28.8" x14ac:dyDescent="0.3">
      <c r="A61" s="181">
        <v>10</v>
      </c>
      <c r="B61" s="182" t="s">
        <v>121</v>
      </c>
    </row>
    <row r="62" spans="1:2" ht="28.8" x14ac:dyDescent="0.3">
      <c r="A62" s="181">
        <v>11</v>
      </c>
      <c r="B62" s="182" t="s">
        <v>145</v>
      </c>
    </row>
    <row r="63" spans="1:2" ht="15" thickBot="1" x14ac:dyDescent="0.35">
      <c r="A63" s="181">
        <v>12</v>
      </c>
      <c r="B63" s="182" t="s">
        <v>146</v>
      </c>
    </row>
    <row r="64" spans="1:2" ht="15.6" thickTop="1" thickBot="1" x14ac:dyDescent="0.35">
      <c r="A64" s="322" t="s">
        <v>147</v>
      </c>
      <c r="B64" s="323"/>
    </row>
    <row r="65" spans="1:2" ht="101.4" thickTop="1" x14ac:dyDescent="0.3">
      <c r="A65" s="181">
        <v>1</v>
      </c>
      <c r="B65" s="244" t="s">
        <v>148</v>
      </c>
    </row>
    <row r="66" spans="1:2" x14ac:dyDescent="0.3">
      <c r="A66" s="181">
        <v>2</v>
      </c>
      <c r="B66" s="187" t="s">
        <v>128</v>
      </c>
    </row>
    <row r="67" spans="1:2" x14ac:dyDescent="0.3">
      <c r="A67" s="181">
        <v>3</v>
      </c>
      <c r="B67" s="182" t="s">
        <v>149</v>
      </c>
    </row>
    <row r="68" spans="1:2" ht="72" x14ac:dyDescent="0.3">
      <c r="A68" s="181">
        <v>4</v>
      </c>
      <c r="B68" s="185" t="s">
        <v>150</v>
      </c>
    </row>
    <row r="69" spans="1:2" x14ac:dyDescent="0.3">
      <c r="A69" s="181">
        <v>5</v>
      </c>
      <c r="B69" s="185" t="s">
        <v>151</v>
      </c>
    </row>
    <row r="70" spans="1:2" ht="28.8" x14ac:dyDescent="0.3">
      <c r="A70" s="181">
        <v>6</v>
      </c>
      <c r="B70" s="247" t="s">
        <v>152</v>
      </c>
    </row>
    <row r="71" spans="1:2" x14ac:dyDescent="0.3">
      <c r="A71" s="181">
        <v>7</v>
      </c>
      <c r="B71" s="246" t="s">
        <v>153</v>
      </c>
    </row>
    <row r="72" spans="1:2" ht="57.6" x14ac:dyDescent="0.3">
      <c r="A72" s="181">
        <v>8</v>
      </c>
      <c r="B72" s="244" t="s">
        <v>154</v>
      </c>
    </row>
    <row r="73" spans="1:2" ht="72" x14ac:dyDescent="0.3">
      <c r="A73" s="181">
        <v>9</v>
      </c>
      <c r="B73" s="247" t="s">
        <v>155</v>
      </c>
    </row>
    <row r="74" spans="1:2" ht="43.2" x14ac:dyDescent="0.3">
      <c r="A74" s="181">
        <v>10</v>
      </c>
      <c r="B74" s="182" t="s">
        <v>156</v>
      </c>
    </row>
    <row r="75" spans="1:2" ht="28.8" x14ac:dyDescent="0.3">
      <c r="A75" s="181">
        <v>11</v>
      </c>
      <c r="B75" s="182" t="s">
        <v>157</v>
      </c>
    </row>
    <row r="76" spans="1:2" ht="43.2" x14ac:dyDescent="0.3">
      <c r="A76" s="181">
        <v>12</v>
      </c>
      <c r="B76" s="182" t="s">
        <v>158</v>
      </c>
    </row>
    <row r="77" spans="1:2" ht="43.2" x14ac:dyDescent="0.3">
      <c r="A77" s="181">
        <v>13</v>
      </c>
      <c r="B77" s="182" t="s">
        <v>159</v>
      </c>
    </row>
    <row r="78" spans="1:2" ht="43.2" x14ac:dyDescent="0.3">
      <c r="A78" s="181">
        <v>14</v>
      </c>
      <c r="B78" s="182" t="s">
        <v>160</v>
      </c>
    </row>
    <row r="79" spans="1:2" ht="28.8" x14ac:dyDescent="0.3">
      <c r="A79" s="181">
        <v>15</v>
      </c>
      <c r="B79" s="182" t="s">
        <v>161</v>
      </c>
    </row>
    <row r="80" spans="1:2" ht="28.8" x14ac:dyDescent="0.3">
      <c r="A80" s="181">
        <v>16</v>
      </c>
      <c r="B80" s="182" t="s">
        <v>162</v>
      </c>
    </row>
    <row r="81" spans="1:2" ht="43.8" thickBot="1" x14ac:dyDescent="0.35">
      <c r="A81" s="181">
        <v>17</v>
      </c>
      <c r="B81" s="182" t="s">
        <v>163</v>
      </c>
    </row>
    <row r="82" spans="1:2" ht="15.6" thickTop="1" thickBot="1" x14ac:dyDescent="0.35">
      <c r="A82" s="324" t="s">
        <v>164</v>
      </c>
      <c r="B82" s="325"/>
    </row>
  </sheetData>
  <sheetProtection algorithmName="SHA-512" hashValue="xjGupr72JFvZtFgsvh53AJFdkCRj3p2wQhlWX60hTsGeDICWSmNDUX6bl1xxmPGlJnQb2joOMsWwZ7rwBZWsJQ==" saltValue="zYuvkMyo7jOpHgQCsiRQEg==" spinCount="100000" sheet="1" objects="1" scenarios="1" autoFilter="0"/>
  <autoFilter ref="A2:J82" xr:uid="{D205CDEF-1A96-4507-89DD-8CE5DC562E08}"/>
  <mergeCells count="8">
    <mergeCell ref="A51:B51"/>
    <mergeCell ref="A82:B82"/>
    <mergeCell ref="E1:G1"/>
    <mergeCell ref="A1:B1"/>
    <mergeCell ref="A3:B3"/>
    <mergeCell ref="A45:B45"/>
    <mergeCell ref="A26:B26"/>
    <mergeCell ref="A64:B64"/>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BD0E1-9E11-4ECB-B14F-F13A0D0CA73F}">
  <sheetPr>
    <tabColor rgb="FFFFFFCC"/>
  </sheetPr>
  <dimension ref="A1:AZ1118"/>
  <sheetViews>
    <sheetView workbookViewId="0">
      <pane xSplit="23" ySplit="14" topLeftCell="Y15" activePane="bottomRight" state="frozen"/>
      <selection pane="topRight" activeCell="J1" sqref="J1"/>
      <selection pane="bottomLeft" activeCell="A7" sqref="A7"/>
      <selection pane="bottomRight" activeCell="V10" sqref="V10"/>
    </sheetView>
  </sheetViews>
  <sheetFormatPr defaultColWidth="8.88671875" defaultRowHeight="14.4" x14ac:dyDescent="0.3"/>
  <cols>
    <col min="1" max="1" width="24.33203125" style="136" customWidth="1"/>
    <col min="2" max="2" width="8.33203125" style="49" hidden="1" customWidth="1"/>
    <col min="3" max="15" width="4" style="59" hidden="1" customWidth="1"/>
    <col min="16" max="16" width="8.88671875" style="59" customWidth="1"/>
    <col min="17" max="17" width="8.88671875" style="33"/>
    <col min="18" max="18" width="8.88671875" style="61"/>
    <col min="19" max="21" width="8.88671875" style="33"/>
    <col min="22" max="22" width="8.88671875" style="8"/>
    <col min="23" max="24" width="13.44140625" style="8" hidden="1" customWidth="1"/>
    <col min="25" max="25" width="8.88671875" style="8" customWidth="1"/>
    <col min="26" max="16384" width="8.88671875" style="8"/>
  </cols>
  <sheetData>
    <row r="1" spans="1:52" s="64" customFormat="1" x14ac:dyDescent="0.3">
      <c r="A1" s="43"/>
      <c r="C1" s="36"/>
      <c r="D1" s="36"/>
      <c r="E1" s="36"/>
      <c r="F1" s="36"/>
      <c r="G1" s="36"/>
      <c r="H1" s="36"/>
      <c r="I1" s="36"/>
      <c r="J1" s="36"/>
      <c r="K1" s="36"/>
      <c r="L1" s="36"/>
      <c r="M1" s="36"/>
      <c r="N1" s="36"/>
      <c r="O1" s="36"/>
      <c r="P1" s="36"/>
      <c r="Q1" s="39" t="s">
        <v>165</v>
      </c>
      <c r="R1" s="39" t="s">
        <v>166</v>
      </c>
      <c r="S1" s="40" t="s">
        <v>167</v>
      </c>
      <c r="T1" s="39" t="s">
        <v>168</v>
      </c>
      <c r="U1" s="39" t="s">
        <v>169</v>
      </c>
      <c r="V1" s="39" t="s">
        <v>170</v>
      </c>
      <c r="W1" s="149"/>
      <c r="X1" s="149"/>
      <c r="Y1" s="149"/>
      <c r="Z1" s="149"/>
      <c r="AA1" s="149"/>
      <c r="AB1" s="149"/>
      <c r="AC1" s="149"/>
      <c r="AD1" s="149"/>
      <c r="AE1" s="149"/>
      <c r="AF1" s="149"/>
      <c r="AG1" s="149"/>
      <c r="AH1" s="149"/>
      <c r="AI1" s="149"/>
      <c r="AJ1" s="149"/>
      <c r="AK1" s="149"/>
      <c r="AL1" s="149"/>
      <c r="AM1" s="149"/>
      <c r="AN1" s="149"/>
      <c r="AO1" s="149"/>
      <c r="AP1" s="149"/>
      <c r="AQ1" s="149"/>
      <c r="AR1" s="149"/>
      <c r="AS1" s="149"/>
      <c r="AT1" s="149"/>
      <c r="AU1" s="149"/>
      <c r="AV1" s="149"/>
      <c r="AW1" s="149"/>
      <c r="AX1" s="149"/>
      <c r="AY1" s="149"/>
      <c r="AZ1" s="149"/>
    </row>
    <row r="2" spans="1:52" s="35" customFormat="1" x14ac:dyDescent="0.3">
      <c r="A2" s="128" t="s">
        <v>171</v>
      </c>
      <c r="B2" s="88"/>
      <c r="C2" s="201"/>
      <c r="D2" s="202"/>
      <c r="E2" s="202"/>
      <c r="F2" s="202"/>
      <c r="G2" s="202"/>
      <c r="H2" s="202"/>
      <c r="I2" s="202"/>
      <c r="J2" s="202"/>
      <c r="K2" s="202"/>
      <c r="L2" s="202"/>
      <c r="M2" s="202"/>
      <c r="N2" s="202"/>
      <c r="O2" s="202"/>
      <c r="P2" s="8"/>
      <c r="Q2" s="59" cm="1">
        <f t="array" ref="Q2">SUMPRODUCT(MAX((Applications_2021!$C$2:$C$651&lt;&gt;"")*ROW(Applications_2021!$C$2:$C$651)))-1</f>
        <v>650</v>
      </c>
      <c r="R2" s="33">
        <f>COUNTIF(Applications_2021!$I$2:$I$651,"*7th Grade*")</f>
        <v>188</v>
      </c>
      <c r="S2" s="33">
        <f>COUNTIF(Applications_2021!$I$2:$I$651,"*8th Grade*")</f>
        <v>223</v>
      </c>
      <c r="T2" s="44">
        <f>COUNTIF(Applications_2021!$I$2:I$651,"*9th Grade*")</f>
        <v>239</v>
      </c>
      <c r="U2" s="33">
        <f>COUNTIF(Applications_2021!$F$2:$F$651,"Male")</f>
        <v>242</v>
      </c>
      <c r="V2" s="33">
        <f>COUNTIF(Applications_2021!$F$2:$F$651,"Female")</f>
        <v>408</v>
      </c>
      <c r="W2" s="8"/>
      <c r="X2" s="8"/>
      <c r="Z2" s="8"/>
      <c r="AA2" s="8"/>
      <c r="AB2" s="8"/>
      <c r="AC2" s="8"/>
      <c r="AD2" s="8"/>
      <c r="AE2" s="8"/>
      <c r="AG2" s="8"/>
      <c r="AH2" s="8"/>
      <c r="AI2" s="8"/>
      <c r="AJ2" s="8"/>
      <c r="AK2" s="8"/>
      <c r="AL2" s="8"/>
      <c r="AN2" s="8"/>
      <c r="AO2" s="8"/>
      <c r="AP2" s="8"/>
      <c r="AQ2" s="8"/>
      <c r="AR2" s="8"/>
      <c r="AS2" s="8"/>
      <c r="AT2" s="8"/>
      <c r="AU2" s="8"/>
      <c r="AV2" s="8"/>
      <c r="AW2" s="8"/>
      <c r="AX2" s="8"/>
      <c r="AY2" s="8"/>
      <c r="AZ2" s="8"/>
    </row>
    <row r="3" spans="1:52" s="35" customFormat="1" x14ac:dyDescent="0.3">
      <c r="A3" s="129" t="s">
        <v>172</v>
      </c>
      <c r="B3" s="89"/>
      <c r="C3" s="199"/>
      <c r="D3" s="200"/>
      <c r="E3" s="200"/>
      <c r="F3" s="200"/>
      <c r="G3" s="200"/>
      <c r="H3" s="200"/>
      <c r="I3" s="200"/>
      <c r="J3" s="200"/>
      <c r="K3" s="200"/>
      <c r="L3" s="200"/>
      <c r="M3" s="200"/>
      <c r="N3" s="200"/>
      <c r="O3" s="200"/>
      <c r="P3" s="8"/>
      <c r="Q3" s="59" cm="1">
        <f t="array" ref="Q3">SUMPRODUCT(MAX((Transcripts_2021!$D$2:$D$324&lt;&gt;"")*ROW(Transcripts_2021!$D$2:$D$324)))-1</f>
        <v>323</v>
      </c>
      <c r="R3" s="33">
        <f>COUNTIF(Transcripts_2021!$M$2:$M$324,"*7th*")</f>
        <v>100</v>
      </c>
      <c r="S3" s="33">
        <f>COUNTIF(Transcripts_2021!$M$2:$M$324,"*8th*")</f>
        <v>106</v>
      </c>
      <c r="T3" s="33">
        <f>COUNTIF(Transcripts_2021!$M$2:M$324,"*9th*")</f>
        <v>116</v>
      </c>
      <c r="U3" s="50" t="s">
        <v>173</v>
      </c>
      <c r="V3" s="50" t="s">
        <v>173</v>
      </c>
      <c r="W3" s="8"/>
      <c r="X3" s="8"/>
      <c r="AA3" s="8"/>
      <c r="AB3" s="8"/>
      <c r="AC3" s="8"/>
      <c r="AD3" s="8"/>
      <c r="AE3" s="8"/>
      <c r="AG3" s="8"/>
      <c r="AH3" s="8"/>
      <c r="AI3" s="8"/>
      <c r="AJ3" s="8"/>
      <c r="AK3" s="8"/>
      <c r="AL3" s="8"/>
      <c r="AN3" s="8"/>
      <c r="AO3" s="8"/>
      <c r="AP3" s="8"/>
      <c r="AQ3" s="8"/>
      <c r="AR3" s="8"/>
      <c r="AS3" s="8"/>
      <c r="AT3" s="8"/>
      <c r="AU3" s="8"/>
      <c r="AV3" s="8"/>
      <c r="AW3" s="8"/>
      <c r="AX3" s="8"/>
      <c r="AY3" s="8"/>
      <c r="AZ3" s="8"/>
    </row>
    <row r="4" spans="1:52" s="35" customFormat="1" ht="28.8" x14ac:dyDescent="0.3">
      <c r="A4" s="287" t="s">
        <v>174</v>
      </c>
      <c r="B4" s="89"/>
      <c r="C4" s="199"/>
      <c r="D4" s="200"/>
      <c r="E4" s="200"/>
      <c r="F4" s="200"/>
      <c r="G4" s="200"/>
      <c r="H4" s="200"/>
      <c r="I4" s="200"/>
      <c r="J4" s="200"/>
      <c r="K4" s="200"/>
      <c r="L4" s="200"/>
      <c r="M4" s="200"/>
      <c r="N4" s="200"/>
      <c r="O4" s="200"/>
      <c r="P4" s="8"/>
      <c r="Q4" s="150">
        <f>SUMIF($AU$15:$AU$96,"&gt;0")</f>
        <v>11</v>
      </c>
      <c r="R4" s="204">
        <f>SUMIF($AV$15:$AV$96,"&gt;0")</f>
        <v>5</v>
      </c>
      <c r="S4" s="204">
        <f>SUMIF($AW$15:$AW$96,"&gt;0")</f>
        <v>2</v>
      </c>
      <c r="T4" s="204">
        <f>SUMIF($AX$15:$AX$96,"&gt;0")</f>
        <v>4</v>
      </c>
      <c r="U4" s="50"/>
      <c r="V4" s="50"/>
      <c r="W4" s="8"/>
      <c r="X4" s="8"/>
      <c r="AA4" s="8"/>
      <c r="AB4" s="8"/>
      <c r="AC4" s="8"/>
      <c r="AD4" s="8"/>
      <c r="AE4" s="8"/>
      <c r="AG4" s="8"/>
      <c r="AH4" s="8"/>
      <c r="AI4" s="8"/>
      <c r="AJ4" s="8"/>
      <c r="AK4" s="8"/>
      <c r="AL4" s="8"/>
      <c r="AN4" s="8"/>
      <c r="AO4" s="8"/>
      <c r="AP4" s="8"/>
      <c r="AQ4" s="8"/>
      <c r="AR4" s="8"/>
      <c r="AS4" s="8"/>
      <c r="AT4" s="8"/>
      <c r="AU4" s="8"/>
      <c r="AV4" s="8"/>
      <c r="AW4" s="8"/>
      <c r="AX4" s="8"/>
      <c r="AY4" s="8"/>
      <c r="AZ4" s="8"/>
    </row>
    <row r="5" spans="1:52" s="35" customFormat="1" x14ac:dyDescent="0.3">
      <c r="A5" s="87" t="s">
        <v>175</v>
      </c>
      <c r="B5" s="87"/>
      <c r="C5" s="17"/>
      <c r="D5" s="198"/>
      <c r="E5" s="198"/>
      <c r="F5" s="198"/>
      <c r="G5" s="198"/>
      <c r="H5" s="198"/>
      <c r="I5" s="198"/>
      <c r="J5" s="198"/>
      <c r="K5" s="198"/>
      <c r="L5" s="198"/>
      <c r="M5" s="198"/>
      <c r="N5" s="198"/>
      <c r="O5" s="198"/>
      <c r="P5" s="8"/>
      <c r="Q5" s="59">
        <f>COUNTIF(Applications_2021!$A$2:$A$651,"?*")</f>
        <v>309</v>
      </c>
      <c r="R5" s="33">
        <f>COUNTIFS(Applications_2021!$A$2:$A$651,"?*",Applications_2021!$I$2:$I$651,"*7th Grade*")</f>
        <v>92</v>
      </c>
      <c r="S5" s="33">
        <f>COUNTIFS(Applications_2021!$A$2:$A$651,"?*",Applications_2021!$I$2:$I$651,"*8th Grade*")</f>
        <v>104</v>
      </c>
      <c r="T5" s="33">
        <f>COUNTIFS(Applications_2021!$A$2:$A$651,"?*",Applications_2021!$I$2:$I$651,"*9th Grade*")</f>
        <v>113</v>
      </c>
      <c r="U5" s="33">
        <f>COUNTIFS(Applications_2021!$A$2:$A$651,"?*",Applications_2021!$F$2:$F$651,"Male")</f>
        <v>104</v>
      </c>
      <c r="V5" s="33">
        <f>COUNTIFS(Applications_2021!$A$2:$A$651,"?*",Applications_2021!$F$2:$F$651,"Female")</f>
        <v>205</v>
      </c>
      <c r="W5" s="8"/>
      <c r="X5" s="8"/>
      <c r="AA5" s="8"/>
      <c r="AB5" s="8"/>
      <c r="AC5" s="8"/>
      <c r="AD5" s="8"/>
      <c r="AE5" s="8"/>
      <c r="AG5" s="8"/>
      <c r="AH5" s="8"/>
      <c r="AI5" s="8"/>
      <c r="AJ5" s="8"/>
      <c r="AK5" s="8"/>
      <c r="AL5" s="8"/>
      <c r="AN5" s="8"/>
      <c r="AO5" s="8"/>
      <c r="AP5" s="8"/>
      <c r="AQ5" s="8"/>
      <c r="AR5" s="8"/>
      <c r="AS5" s="8"/>
      <c r="AT5" s="8"/>
      <c r="AU5" s="8"/>
      <c r="AV5" s="8"/>
      <c r="AW5" s="8"/>
      <c r="AX5" s="8"/>
      <c r="AY5" s="8"/>
      <c r="AZ5" s="8"/>
    </row>
    <row r="6" spans="1:52" s="35" customFormat="1" ht="28.8" x14ac:dyDescent="0.3">
      <c r="A6" s="266" t="s">
        <v>176</v>
      </c>
      <c r="B6" s="87"/>
      <c r="C6" s="17"/>
      <c r="D6" s="198"/>
      <c r="E6" s="198"/>
      <c r="F6" s="198"/>
      <c r="G6" s="198"/>
      <c r="H6" s="198"/>
      <c r="I6" s="198"/>
      <c r="J6" s="198"/>
      <c r="K6" s="198"/>
      <c r="L6" s="198"/>
      <c r="M6" s="198"/>
      <c r="N6" s="198"/>
      <c r="O6" s="198"/>
      <c r="P6" s="8"/>
      <c r="Q6" s="59">
        <f>COUNTIFS('AAYME 2021_List'!$A$3:$A$311,"?*",'AAYME 2021_List'!$AE$3:$AE$311,"No")</f>
        <v>20</v>
      </c>
      <c r="R6" s="44">
        <f>COUNTIFS('AAYME 2021_List'!$A$3:$A$311,"?*",'AAYME 2021_List'!$AE$3:$AE$311,"No",'AAYME 2021_List'!$M$3:$M$311,"7")</f>
        <v>11</v>
      </c>
      <c r="S6" s="44">
        <f>COUNTIFS('AAYME 2021_List'!$A$3:$A$311,"?*",'AAYME 2021_List'!$AE$3:$AE$311,"No",'AAYME 2021_List'!$M$3:$M$311,"8")</f>
        <v>6</v>
      </c>
      <c r="T6" s="44">
        <f>COUNTIFS('AAYME 2021_List'!$A$3:$A$311,"?*",'AAYME 2021_List'!$AE$3:$AE$311,"No",'AAYME 2021_List'!$M$3:$M$311,"9")</f>
        <v>3</v>
      </c>
      <c r="U6" s="44">
        <f>COUNTIFS('AAYME 2021_List'!$A$3:$A$311,"?*",'AAYME 2021_List'!$AE$3:$AE$311,"No",'AAYME 2021_List'!$L$3:$L$311,"Male")</f>
        <v>3</v>
      </c>
      <c r="V6" s="44">
        <f>COUNTIFS('AAYME 2021_List'!$A$3:$A$311,"?*",'AAYME 2021_List'!$AE$3:$AE$311,"No",'AAYME 2021_List'!$L$3:$L$311,"Female")</f>
        <v>17</v>
      </c>
      <c r="W6" s="8"/>
      <c r="X6" s="8"/>
      <c r="AA6" s="8"/>
      <c r="AB6" s="8"/>
      <c r="AC6" s="8"/>
      <c r="AD6" s="8"/>
      <c r="AE6" s="8"/>
      <c r="AG6" s="8"/>
      <c r="AH6" s="8"/>
      <c r="AI6" s="8"/>
      <c r="AJ6" s="8"/>
      <c r="AK6" s="8"/>
      <c r="AL6" s="8"/>
      <c r="AN6" s="8"/>
      <c r="AO6" s="8"/>
      <c r="AP6" s="8"/>
      <c r="AQ6" s="8"/>
      <c r="AR6" s="8"/>
      <c r="AS6" s="8"/>
      <c r="AT6" s="8"/>
      <c r="AU6" s="8"/>
      <c r="AV6" s="8"/>
      <c r="AW6" s="8"/>
      <c r="AX6" s="8"/>
      <c r="AY6" s="8"/>
      <c r="AZ6" s="8"/>
    </row>
    <row r="7" spans="1:52" s="271" customFormat="1" ht="28.95" customHeight="1" x14ac:dyDescent="0.3">
      <c r="A7" s="331" t="s">
        <v>177</v>
      </c>
      <c r="B7" s="331"/>
      <c r="C7" s="331"/>
      <c r="D7" s="331"/>
      <c r="E7" s="331"/>
      <c r="F7" s="331"/>
      <c r="G7" s="331"/>
      <c r="H7" s="331"/>
      <c r="I7" s="331"/>
      <c r="J7" s="331"/>
      <c r="K7" s="331"/>
      <c r="L7" s="331"/>
      <c r="M7" s="331"/>
      <c r="N7" s="331"/>
      <c r="O7" s="331"/>
      <c r="P7" s="331"/>
      <c r="Q7" s="331"/>
      <c r="R7" s="331"/>
      <c r="S7" s="331"/>
      <c r="T7" s="331"/>
      <c r="U7" s="331"/>
      <c r="V7" s="331"/>
      <c r="W7" s="8"/>
      <c r="X7" s="8"/>
      <c r="AA7" s="147"/>
      <c r="AB7" s="147"/>
      <c r="AC7" s="147"/>
      <c r="AD7" s="147"/>
      <c r="AE7" s="147"/>
      <c r="AG7" s="147"/>
      <c r="AH7" s="147"/>
      <c r="AI7" s="147"/>
      <c r="AJ7" s="147"/>
      <c r="AK7" s="147"/>
      <c r="AL7" s="147"/>
      <c r="AN7" s="147"/>
      <c r="AO7" s="147"/>
      <c r="AP7" s="147"/>
      <c r="AQ7" s="147"/>
      <c r="AR7" s="147"/>
      <c r="AS7" s="147"/>
      <c r="AT7" s="147"/>
      <c r="AU7" s="147"/>
      <c r="AV7" s="147"/>
      <c r="AW7" s="147"/>
      <c r="AX7" s="147"/>
      <c r="AY7" s="147"/>
      <c r="AZ7" s="147"/>
    </row>
    <row r="8" spans="1:52" s="35" customFormat="1" x14ac:dyDescent="0.3">
      <c r="A8" s="130" t="s">
        <v>178</v>
      </c>
      <c r="B8" s="103"/>
      <c r="C8" s="146"/>
      <c r="D8" s="197"/>
      <c r="E8" s="197"/>
      <c r="F8" s="197"/>
      <c r="G8" s="197"/>
      <c r="H8" s="197"/>
      <c r="I8" s="197"/>
      <c r="J8" s="197"/>
      <c r="K8" s="197"/>
      <c r="L8" s="197"/>
      <c r="M8" s="197"/>
      <c r="N8" s="197"/>
      <c r="O8" s="197"/>
      <c r="P8" s="8"/>
      <c r="Q8" s="171">
        <f>$C16</f>
        <v>17</v>
      </c>
      <c r="R8" s="205" t="s">
        <v>173</v>
      </c>
      <c r="S8" s="205" t="s">
        <v>173</v>
      </c>
      <c r="T8" s="205" t="s">
        <v>173</v>
      </c>
      <c r="U8" s="205" t="s">
        <v>173</v>
      </c>
      <c r="V8" s="205" t="s">
        <v>173</v>
      </c>
      <c r="W8" s="8"/>
      <c r="X8" s="8" cm="1">
        <f t="array" ref="X8">COUNTIFS($X$15:$X$96,GetColor,$R$15:$R$96,"*7th Grade*")</f>
        <v>0</v>
      </c>
      <c r="Y8" s="8"/>
      <c r="Z8" s="8"/>
      <c r="AA8" s="8"/>
      <c r="AB8" s="8"/>
      <c r="AC8" s="8"/>
      <c r="AD8" s="8"/>
      <c r="AE8" s="8"/>
      <c r="AF8" s="8"/>
      <c r="AG8" s="8"/>
      <c r="AH8" s="8"/>
      <c r="AI8" s="8"/>
      <c r="AJ8" s="8"/>
      <c r="AK8" s="8"/>
      <c r="AL8" s="8"/>
      <c r="AM8" s="8"/>
      <c r="AN8" s="8"/>
      <c r="AO8" s="8"/>
      <c r="AP8" s="8"/>
      <c r="AQ8" s="8"/>
      <c r="AR8" s="8"/>
      <c r="AS8" s="8"/>
      <c r="AT8" s="8"/>
      <c r="AU8" s="8"/>
      <c r="AV8" s="8"/>
      <c r="AW8" s="8"/>
      <c r="AX8" s="8"/>
      <c r="AY8" s="8"/>
      <c r="AZ8" s="8"/>
    </row>
    <row r="9" spans="1:52" ht="28.8" x14ac:dyDescent="0.3">
      <c r="A9" s="131" t="s">
        <v>179</v>
      </c>
      <c r="B9" s="102"/>
      <c r="C9" s="195"/>
      <c r="D9" s="196"/>
      <c r="E9" s="196"/>
      <c r="F9" s="196"/>
      <c r="G9" s="196"/>
      <c r="H9" s="196"/>
      <c r="I9" s="196"/>
      <c r="J9" s="196"/>
      <c r="K9" s="196"/>
      <c r="L9" s="196"/>
      <c r="M9" s="196"/>
      <c r="N9" s="196"/>
      <c r="O9" s="196"/>
      <c r="P9" s="8"/>
      <c r="Q9" s="171">
        <f>$C17</f>
        <v>13</v>
      </c>
      <c r="R9" s="203">
        <f>$E17</f>
        <v>2</v>
      </c>
      <c r="S9" s="203">
        <f>$F17</f>
        <v>9</v>
      </c>
      <c r="T9" s="203">
        <f>$G17</f>
        <v>8</v>
      </c>
      <c r="U9" s="203">
        <f>$H17</f>
        <v>10</v>
      </c>
      <c r="V9" s="203">
        <f>$I17</f>
        <v>9</v>
      </c>
      <c r="X9" s="8" cm="1">
        <f t="array" ref="X9">COUNTIFS($X$15:$X$96,GetColor,$R$15:$R$96,"*7th Grade*")</f>
        <v>0</v>
      </c>
    </row>
    <row r="10" spans="1:52" ht="28.8" x14ac:dyDescent="0.3">
      <c r="A10" s="132" t="s">
        <v>180</v>
      </c>
      <c r="B10" s="106"/>
      <c r="C10" s="193"/>
      <c r="D10" s="194"/>
      <c r="E10" s="194"/>
      <c r="F10" s="194"/>
      <c r="G10" s="194"/>
      <c r="H10" s="194"/>
      <c r="I10" s="194"/>
      <c r="J10" s="194"/>
      <c r="K10" s="194"/>
      <c r="L10" s="194"/>
      <c r="M10" s="194"/>
      <c r="N10" s="194"/>
      <c r="O10" s="194"/>
      <c r="P10" s="8"/>
      <c r="Q10" s="171">
        <f>$C15</f>
        <v>52</v>
      </c>
      <c r="R10" s="203">
        <f>$R5-$E17</f>
        <v>90</v>
      </c>
      <c r="S10" s="203">
        <f>$S5-$F17</f>
        <v>95</v>
      </c>
      <c r="T10" s="203">
        <f>$T5-$G17</f>
        <v>105</v>
      </c>
      <c r="U10" s="203">
        <f>$U5-$H17</f>
        <v>94</v>
      </c>
      <c r="V10" s="203">
        <f>$V5-$I17</f>
        <v>196</v>
      </c>
      <c r="X10" s="8" cm="1">
        <f t="array" ref="X10">COUNTIFS($X$15:$X$96,GetColor,$R$15:$R$96,"*7th Grade*")</f>
        <v>0</v>
      </c>
    </row>
    <row r="11" spans="1:52" x14ac:dyDescent="0.3">
      <c r="A11" s="190" t="s">
        <v>181</v>
      </c>
      <c r="B11" s="191"/>
      <c r="C11" s="191"/>
      <c r="D11" s="192"/>
      <c r="E11" s="192"/>
      <c r="F11" s="192"/>
      <c r="G11" s="192"/>
      <c r="H11" s="192"/>
      <c r="I11" s="192"/>
      <c r="J11" s="192"/>
      <c r="K11" s="192"/>
      <c r="L11" s="192"/>
      <c r="M11" s="192"/>
      <c r="N11" s="192"/>
      <c r="O11" s="192"/>
      <c r="P11" s="8"/>
      <c r="Q11" s="171">
        <f>COUNTIF($AN$15:$AN$96,"&gt;0")</f>
        <v>49</v>
      </c>
      <c r="R11" s="204">
        <f>SUM($AO15:$AO96)</f>
        <v>46</v>
      </c>
      <c r="S11" s="204">
        <f>SUM($AP15:$AP96)</f>
        <v>46</v>
      </c>
      <c r="T11" s="204">
        <f>SUM($AQ15:$AQ96)</f>
        <v>46</v>
      </c>
      <c r="U11" s="204">
        <f>SUM($AR15:$AR96)</f>
        <v>69</v>
      </c>
      <c r="V11" s="204">
        <f>SUM($AS15:$AS96)</f>
        <v>69</v>
      </c>
    </row>
    <row r="12" spans="1:52" ht="15" thickBot="1" x14ac:dyDescent="0.35">
      <c r="A12" s="137"/>
      <c r="B12" s="138"/>
      <c r="C12" s="127"/>
      <c r="D12" s="127"/>
      <c r="E12" s="127"/>
      <c r="F12" s="127"/>
      <c r="G12" s="127"/>
      <c r="H12" s="127"/>
      <c r="I12" s="127"/>
      <c r="J12" s="127"/>
      <c r="K12" s="127"/>
      <c r="L12" s="127"/>
      <c r="M12" s="127"/>
      <c r="N12" s="127"/>
      <c r="O12" s="127"/>
      <c r="P12" s="127"/>
      <c r="Q12" s="104"/>
      <c r="R12" s="104"/>
      <c r="S12" s="104"/>
      <c r="T12" s="104"/>
      <c r="U12" s="104"/>
      <c r="V12" s="150"/>
    </row>
    <row r="13" spans="1:52" ht="18" x14ac:dyDescent="0.35">
      <c r="A13" s="38"/>
      <c r="B13" s="38"/>
      <c r="C13" s="39"/>
      <c r="D13" s="39"/>
      <c r="E13" s="39"/>
      <c r="F13" s="39"/>
      <c r="G13" s="39"/>
      <c r="H13" s="39"/>
      <c r="I13" s="39"/>
      <c r="J13" s="39"/>
      <c r="K13" s="39"/>
      <c r="L13" s="39"/>
      <c r="M13" s="39"/>
      <c r="N13" s="39"/>
      <c r="O13" s="39"/>
      <c r="P13" s="39"/>
      <c r="Q13" s="338" t="s">
        <v>171</v>
      </c>
      <c r="R13" s="339"/>
      <c r="S13" s="339"/>
      <c r="T13" s="339"/>
      <c r="U13" s="339"/>
      <c r="V13" s="340"/>
      <c r="W13" s="35"/>
      <c r="X13" s="35"/>
      <c r="Z13" s="335" t="s">
        <v>175</v>
      </c>
      <c r="AA13" s="336"/>
      <c r="AB13" s="336"/>
      <c r="AC13" s="336"/>
      <c r="AD13" s="336"/>
      <c r="AE13" s="337"/>
      <c r="AG13" s="344" t="s">
        <v>176</v>
      </c>
      <c r="AH13" s="345"/>
      <c r="AI13" s="345"/>
      <c r="AJ13" s="345"/>
      <c r="AK13" s="345"/>
      <c r="AL13" s="346"/>
      <c r="AN13" s="341" t="s">
        <v>182</v>
      </c>
      <c r="AO13" s="342"/>
      <c r="AP13" s="342"/>
      <c r="AQ13" s="342"/>
      <c r="AR13" s="342"/>
      <c r="AS13" s="343"/>
      <c r="AU13" s="332" t="s">
        <v>174</v>
      </c>
      <c r="AV13" s="333"/>
      <c r="AW13" s="333"/>
      <c r="AX13" s="333"/>
      <c r="AY13" s="333"/>
      <c r="AZ13" s="334"/>
    </row>
    <row r="14" spans="1:52" s="35" customFormat="1" ht="15" thickBot="1" x14ac:dyDescent="0.35">
      <c r="A14" s="43" t="s">
        <v>183</v>
      </c>
      <c r="B14" s="43" t="s">
        <v>184</v>
      </c>
      <c r="C14" s="101"/>
      <c r="D14" s="101"/>
      <c r="E14" s="101"/>
      <c r="F14" s="101"/>
      <c r="G14" s="101"/>
      <c r="H14" s="101"/>
      <c r="I14" s="101"/>
      <c r="J14" s="101"/>
      <c r="K14" s="101"/>
      <c r="L14" s="101"/>
      <c r="M14" s="101"/>
      <c r="N14" s="101"/>
      <c r="O14" s="101"/>
      <c r="P14" s="101"/>
      <c r="Q14" s="151"/>
      <c r="R14" s="96" t="s">
        <v>166</v>
      </c>
      <c r="S14" s="97" t="s">
        <v>167</v>
      </c>
      <c r="T14" s="96" t="s">
        <v>168</v>
      </c>
      <c r="U14" s="96" t="s">
        <v>169</v>
      </c>
      <c r="V14" s="98" t="s">
        <v>170</v>
      </c>
      <c r="W14" s="43" t="s">
        <v>183</v>
      </c>
      <c r="X14" s="43" t="s">
        <v>184</v>
      </c>
      <c r="Z14" s="152"/>
      <c r="AA14" s="93" t="s">
        <v>166</v>
      </c>
      <c r="AB14" s="94" t="s">
        <v>167</v>
      </c>
      <c r="AC14" s="93" t="s">
        <v>168</v>
      </c>
      <c r="AD14" s="93" t="s">
        <v>169</v>
      </c>
      <c r="AE14" s="95" t="s">
        <v>170</v>
      </c>
      <c r="AG14" s="263"/>
      <c r="AH14" s="264" t="s">
        <v>166</v>
      </c>
      <c r="AI14" s="264" t="s">
        <v>167</v>
      </c>
      <c r="AJ14" s="264" t="s">
        <v>168</v>
      </c>
      <c r="AK14" s="264" t="s">
        <v>169</v>
      </c>
      <c r="AL14" s="265" t="s">
        <v>170</v>
      </c>
      <c r="AN14" s="168"/>
      <c r="AO14" s="169" t="s">
        <v>166</v>
      </c>
      <c r="AP14" s="169" t="s">
        <v>167</v>
      </c>
      <c r="AQ14" s="169" t="s">
        <v>168</v>
      </c>
      <c r="AR14" s="169" t="s">
        <v>169</v>
      </c>
      <c r="AS14" s="170" t="s">
        <v>170</v>
      </c>
      <c r="AT14" s="8"/>
      <c r="AU14" s="284"/>
      <c r="AV14" s="285" t="s">
        <v>166</v>
      </c>
      <c r="AW14" s="285" t="s">
        <v>167</v>
      </c>
      <c r="AX14" s="285" t="s">
        <v>168</v>
      </c>
      <c r="AY14" s="285" t="s">
        <v>169</v>
      </c>
      <c r="AZ14" s="286" t="s">
        <v>170</v>
      </c>
    </row>
    <row r="15" spans="1:52" ht="15" thickTop="1" x14ac:dyDescent="0.3">
      <c r="A15" s="133" t="s">
        <v>185</v>
      </c>
      <c r="B15" s="31" cm="1">
        <f t="array" ref="B15">GetColor</f>
        <v>42</v>
      </c>
      <c r="C15" s="59" cm="1">
        <f t="array" ref="C15">COUNTIF($X$15:$X$96,GetColor)</f>
        <v>52</v>
      </c>
      <c r="D15" s="166" cm="1">
        <f t="array" ref="D15">SUMIF($X$15:$X$96,GetColor,$Q$15:$Q$96)</f>
        <v>631</v>
      </c>
      <c r="E15" s="166" cm="1">
        <f t="array" ref="E15">SUMIF($X$15:$X$96,GetColor,$R$15:$R$96)</f>
        <v>186</v>
      </c>
      <c r="F15" s="166" cm="1">
        <f t="array" ref="F15">SUMIF($X$15:$X$96,GetColor,$S$15:$S$96)</f>
        <v>214</v>
      </c>
      <c r="G15" s="166" cm="1">
        <f t="array" ref="G15">SUMIF($X$15:$X$96,GetColor,$T$15:$T$96)</f>
        <v>231</v>
      </c>
      <c r="H15" s="166" cm="1">
        <f t="array" ref="H15">SUMIF($X$15:$X$96,GetColor,$U$15:$U$96)</f>
        <v>232</v>
      </c>
      <c r="I15" s="166" cm="1">
        <f t="array" ref="I15">SUMIF($X$15:$X$96,GetColor,$V$15:$V$96)</f>
        <v>399</v>
      </c>
      <c r="J15" s="167" cm="1">
        <f t="array" ref="J15">SUMIF($X$15:$X$96,GetColor,$Z$15:$Z$96)</f>
        <v>305</v>
      </c>
      <c r="K15" s="167" cm="1">
        <f t="array" ref="K15">SUMIF($X$15:$X$96,GetColor,$AA$15:$AA$96)</f>
        <v>91</v>
      </c>
      <c r="L15" s="167" cm="1">
        <f t="array" ref="L15">SUMIF($X$15:$X$96,GetColor,$AB$15:$AB$96)</f>
        <v>102</v>
      </c>
      <c r="M15" s="167" cm="1">
        <f t="array" ref="M15">SUMIF($X$15:$X$96,GetColor,$AC$15:$AC$96)</f>
        <v>112</v>
      </c>
      <c r="N15" s="167" cm="1">
        <f t="array" ref="N15">SUMIF($X$15:$X$96,GetColor,$AD$15:$AD$96)</f>
        <v>104</v>
      </c>
      <c r="O15" s="167" cm="1">
        <f t="array" ref="O15">SUMIF($X$15:$X$96,GetColor,$AE$15:$AE$96)</f>
        <v>201</v>
      </c>
      <c r="Q15" s="119">
        <f>COUNTIFS(Applications_2021!C$2:$C$651,"?*",Applications_2021!$AL$2:$AL$651,$A15)</f>
        <v>1</v>
      </c>
      <c r="R15" s="120">
        <f>COUNTIFS(Applications_2021!C$2:$C$651,"?*",Applications_2021!$I$2:$I$651,"*7th Grade*",Applications_2021!$AL$2:$AL$651,$A15)</f>
        <v>0</v>
      </c>
      <c r="S15" s="120">
        <f>COUNTIFS(Applications_2021!$C$2:$C$651,"?*",Applications_2021!$I$2:$I$651,"*8th Grade*",Applications_2021!$AL$2:$AL$651,$A15)</f>
        <v>1</v>
      </c>
      <c r="T15" s="120">
        <f>COUNTIFS(Applications_2021!$C$2:$C$651,"?*",Applications_2021!$I$2:$I$651,"*9th Grade*",Applications_2021!$AL$2:$AL$651,$A15)</f>
        <v>0</v>
      </c>
      <c r="U15" s="120">
        <f>COUNTIFS(Applications_2021!$C$2:$C$651,"?*",Applications_2021!$F$2:$F$651,"Male",Applications_2021!$AL$2:$AL$651,$A15)</f>
        <v>0</v>
      </c>
      <c r="V15" s="121">
        <f>COUNTIFS(Applications_2021!$C$2:$C$651,"?*",Applications_2021!$F$2:$F$651,"Female",Applications_2021!$AL$2:$AL$651,$A15)</f>
        <v>1</v>
      </c>
      <c r="W15" s="105" t="s">
        <v>185</v>
      </c>
      <c r="X15" s="31" cm="1">
        <f t="array" ref="X15">GetColor</f>
        <v>42</v>
      </c>
      <c r="Z15" s="90">
        <f>COUNTIFS(Applications_2021!A$2:$A$651,"?*",Applications_2021!$AL$2:$AL$651,$A15)</f>
        <v>1</v>
      </c>
      <c r="AA15" s="91">
        <f>COUNTIFS(Applications_2021!$A$2:$A$651,"?*",Applications_2021!$I$2:$I$651,"*7th Grade*",Applications_2021!$AL$2:$AL$651,$A15)</f>
        <v>0</v>
      </c>
      <c r="AB15" s="120">
        <f>COUNTIFS(Applications_2021!$A$2:$A$651,"?*",Applications_2021!$I$2:$I$651,"*8th Grade*",Applications_2021!$AL$2:$AL$651,$A15)</f>
        <v>1</v>
      </c>
      <c r="AC15" s="120">
        <f>COUNTIFS(Applications_2021!$A$2:$A$651,"?*",Applications_2021!$I$2:$I$651,"*9th Grade*",Applications_2021!$AL$2:$AL$651,$A15)</f>
        <v>0</v>
      </c>
      <c r="AD15" s="120">
        <f>COUNTIFS(Applications_2021!$A$2:$A$651,"?*",Applications_2021!$F$2:$F$651,"Male",Applications_2021!$AL$2:$AL$651,$A15)</f>
        <v>0</v>
      </c>
      <c r="AE15" s="121">
        <f>COUNTIFS(Applications_2021!$A$2:$A$651,"?*",Applications_2021!$F$2:$F$651,"Female",Applications_2021!$AL$2:$AL$651,$A15)</f>
        <v>1</v>
      </c>
      <c r="AG15" s="267">
        <f>COUNTIFS('AAYME 2021_List'!$A$3:$A$311,"?*",'AAYME 2021_List'!$R$3:$R$311,$A15)</f>
        <v>1</v>
      </c>
      <c r="AH15" s="268">
        <f>COUNTIFS('AAYME 2021_List'!$A$3:$A$311,"?*",'AAYME 2021_List'!$M$3:$M$311,"7",'AAYME 2021_List'!$R$3:$R$311,$A15)</f>
        <v>0</v>
      </c>
      <c r="AI15" s="268">
        <f>COUNTIFS('AAYME 2021_List'!$A$3:$A$311,"?*",'AAYME 2021_List'!$M$3:$M$311,"8",'AAYME 2021_List'!$R$3:$R$311,$A15)</f>
        <v>1</v>
      </c>
      <c r="AJ15" s="268">
        <f>COUNTIFS('AAYME 2021_List'!$A$3:$A$311,"?*",'AAYME 2021_List'!$M$3:$M$311,"9",'AAYME 2021_List'!$R$3:$R$311,$A15)</f>
        <v>0</v>
      </c>
      <c r="AK15" s="268">
        <f>COUNTIFS('AAYME 2021_List'!$A$3:$A$311,"?*",'AAYME 2021_List'!$L$3:$L$311,"Male",'AAYME 2021_List'!$R$3:$R$311,$A15)</f>
        <v>0</v>
      </c>
      <c r="AL15" s="268">
        <f>COUNTIFS('AAYME 2021_List'!$A$3:$A$311,"?*",'AAYME 2021_List'!$L$3:$L$311,"Female",'AAYME 2021_List'!$R$3:$R$311,$A15)</f>
        <v>1</v>
      </c>
      <c r="AN15" s="172">
        <f>COUNTIFS('AAYME 2021_List'!$B$3:$B$311,"Yes",'AAYME 2021_List'!$R$3:$R$311,$A15)</f>
        <v>1</v>
      </c>
      <c r="AO15" s="173">
        <f>COUNTIFS('AAYME 2021_List'!$B$3:$B$311,"Yes",'AAYME 2021_List'!$J$3:$J$311,"7",'AAYME 2021_List'!$R$3:$R$311,$A15)</f>
        <v>0</v>
      </c>
      <c r="AP15" s="173">
        <f>COUNTIFS('AAYME 2021_List'!$B$3:$B$311,"Yes",'AAYME 2021_List'!$J$3:$J$311,"8",'AAYME 2021_List'!$R$3:$R$311,$A15)</f>
        <v>1</v>
      </c>
      <c r="AQ15" s="173">
        <f>COUNTIFS('AAYME 2021_List'!$B$3:$B$311,"Yes",'AAYME 2021_List'!$J$3:$J$311,"9",'AAYME 2021_List'!$R$3:$R$311,$A15)</f>
        <v>0</v>
      </c>
      <c r="AR15" s="173">
        <f>COUNTIFS('AAYME 2021_List'!$B$3:$B$311,"Yes",'AAYME 2021_List'!$L$3:$L$311,"Male",'AAYME 2021_List'!$R$3:$R$311,$A15)</f>
        <v>0</v>
      </c>
      <c r="AS15" s="174">
        <f>COUNTIFS('AAYME 2021_List'!$B$3:$B$311,"Yes",'AAYME 2021_List'!$L$3:$L$311,"Female",'AAYME 2021_List'!$R$3:$R$311,$A15)</f>
        <v>1</v>
      </c>
      <c r="AU15" s="172">
        <v>0</v>
      </c>
      <c r="AV15" s="173">
        <v>0</v>
      </c>
      <c r="AW15" s="173">
        <v>0</v>
      </c>
      <c r="AX15" s="173">
        <v>0</v>
      </c>
      <c r="AY15" s="173">
        <v>0</v>
      </c>
      <c r="AZ15" s="174">
        <v>0</v>
      </c>
    </row>
    <row r="16" spans="1:52" x14ac:dyDescent="0.3">
      <c r="A16" s="134" t="s">
        <v>186</v>
      </c>
      <c r="B16" s="31" cm="1">
        <f t="array" ref="B16">GetColor</f>
        <v>38</v>
      </c>
      <c r="C16" s="59" cm="1">
        <f t="array" ref="C16">COUNTIF($X$15:$X$96,GetColor)</f>
        <v>17</v>
      </c>
      <c r="D16" s="166" cm="1">
        <f t="array" ref="D16">SUMIF($X$15:$X$96,GetColor,$Q$15:$Q$96)</f>
        <v>0</v>
      </c>
      <c r="E16" s="166" cm="1">
        <f t="array" ref="E16">SUMIF($X$15:$X$96,GetColor,$R$15:$R$96)</f>
        <v>0</v>
      </c>
      <c r="F16" s="166" cm="1">
        <f t="array" ref="F16">SUMIF($X$15:$X$96,GetColor,$S$15:$S$96)</f>
        <v>0</v>
      </c>
      <c r="G16" s="166" cm="1">
        <f t="array" ref="G16">SUMIF($X$15:$X$96,GetColor,$T$15:$T$96)</f>
        <v>0</v>
      </c>
      <c r="H16" s="166" cm="1">
        <f t="array" ref="H16">SUMIF($X$15:$X$96,GetColor,$U$15:$U$96)</f>
        <v>0</v>
      </c>
      <c r="I16" s="166" cm="1">
        <f t="array" ref="I16">SUMIF($X$15:$X$96,GetColor,$V$15:$V$96)</f>
        <v>0</v>
      </c>
      <c r="J16" s="167" cm="1">
        <f t="array" ref="J16">SUMIF($X$15:$X$96,GetColor,$Z$15:$Z$96)</f>
        <v>0</v>
      </c>
      <c r="K16" s="167" cm="1">
        <f t="array" ref="K16">SUMIF($X$15:$X$96,GetColor,$AA$15:$AA$96)</f>
        <v>0</v>
      </c>
      <c r="L16" s="167" cm="1">
        <f t="array" ref="L16">SUMIF($X$15:$X$96,GetColor,$AB$15:$AB$96)</f>
        <v>0</v>
      </c>
      <c r="M16" s="167" cm="1">
        <f t="array" ref="M16">SUMIF($X$15:$X$96,GetColor,$AC$15:$AC$96)</f>
        <v>0</v>
      </c>
      <c r="N16" s="167" cm="1">
        <f t="array" ref="N16">SUMIF($X$15:$X$96,GetColor,$AD$15:$AD$96)</f>
        <v>0</v>
      </c>
      <c r="O16" s="167" cm="1">
        <f t="array" ref="O16">SUMIF($X$15:$X$96,GetColor,$AE$15:$AE$96)</f>
        <v>0</v>
      </c>
      <c r="Q16" s="90">
        <f>COUNTIFS(Applications_2021!C$2:$C$651,"?*",Applications_2021!$AL$2:$AL$651,$A16)</f>
        <v>0</v>
      </c>
      <c r="R16" s="91">
        <f>COUNTIFS(Applications_2021!C$2:$C$651,"?*",Applications_2021!$I$2:$I$651,"*7th Grade*",Applications_2021!$AL$2:$AL$651,$A16)</f>
        <v>0</v>
      </c>
      <c r="S16" s="91">
        <f>COUNTIFS(Applications_2021!$C$2:$C$651,"?*",Applications_2021!$I$2:$I$651,"*8th Grade*",Applications_2021!$AL$2:$AL$651,$A16)</f>
        <v>0</v>
      </c>
      <c r="T16" s="91">
        <f>COUNTIFS(Applications_2021!$C$2:$C$651,"?*",Applications_2021!$I$2:$I$651,"*9th Grade*",Applications_2021!$AL$2:$AL$651,$A16)</f>
        <v>0</v>
      </c>
      <c r="U16" s="91">
        <f>COUNTIFS(Applications_2021!$C$2:$C$651,"?*",Applications_2021!$F$2:$F$651,"Male",Applications_2021!$AL$2:$AL$651,$A16)</f>
        <v>0</v>
      </c>
      <c r="V16" s="92">
        <f>COUNTIFS(Applications_2021!$C$2:$C$651,"?*",Applications_2021!$F$2:$F$651,"Female",Applications_2021!$AL$2:$AL$651,$A16)</f>
        <v>0</v>
      </c>
      <c r="W16" s="99" t="s">
        <v>186</v>
      </c>
      <c r="X16" s="31" cm="1">
        <f t="array" ref="X16">GetColor</f>
        <v>38</v>
      </c>
      <c r="Z16" s="90">
        <f>COUNTIFS(Applications_2021!A$2:$A$651,"?*",Applications_2021!$AL$2:$AL$651,$A16)</f>
        <v>0</v>
      </c>
      <c r="AA16" s="91">
        <f>COUNTIFS(Applications_2021!$A$2:$A$651,"?*",Applications_2021!$I$2:$I$651,"*7th Grade*",Applications_2021!$AL$2:$AL$651,$A16)</f>
        <v>0</v>
      </c>
      <c r="AB16" s="91">
        <f>COUNTIFS(Applications_2021!$A$2:$A$651,"?*",Applications_2021!$I$2:$I$651,"*8th Grade*",Applications_2021!$AL$2:$AL$651,$A16)</f>
        <v>0</v>
      </c>
      <c r="AC16" s="91">
        <f>COUNTIFS(Applications_2021!$A$2:$A$651,"?*",Applications_2021!$I$2:$I$651,"*9th Grade*",Applications_2021!$AL$2:$AL$651,$A16)</f>
        <v>0</v>
      </c>
      <c r="AD16" s="91">
        <f>COUNTIFS(Applications_2021!$A$2:$A$651,"?*",Applications_2021!$F$2:$F$651,"Male",Applications_2021!$AL$2:$AL$651,$A16)</f>
        <v>0</v>
      </c>
      <c r="AE16" s="92">
        <f>COUNTIFS(Applications_2021!$A$2:$A$651,"?*",Applications_2021!$F$2:$F$651,"Female",Applications_2021!$AL$2:$AL$651,$A16)</f>
        <v>0</v>
      </c>
      <c r="AG16" s="259">
        <f>COUNTIFS('AAYME 2021_List'!$A$3:$A$311,"?*",'AAYME 2021_List'!$R$3:$R$311,$A16)</f>
        <v>0</v>
      </c>
      <c r="AH16" s="252">
        <f>COUNTIFS('AAYME 2021_List'!$A$3:$A$311,"?*",'AAYME 2021_List'!$M$3:$M$311,"7",'AAYME 2021_List'!$R$3:$R$311,$A16)</f>
        <v>0</v>
      </c>
      <c r="AI16" s="252">
        <f>COUNTIFS('AAYME 2021_List'!$A$3:$A$311,"?*",'AAYME 2021_List'!$M$3:$M$311,"8",'AAYME 2021_List'!$R$3:$R$311,$A16)</f>
        <v>0</v>
      </c>
      <c r="AJ16" s="252">
        <f>COUNTIFS('AAYME 2021_List'!$A$3:$A$311,"?*",'AAYME 2021_List'!$M$3:$M$311,"9",'AAYME 2021_List'!$R$3:$R$311,$A16)</f>
        <v>0</v>
      </c>
      <c r="AK16" s="252">
        <f>COUNTIFS('AAYME 2021_List'!$A$3:$A$311,"?*",'AAYME 2021_List'!$L$3:$L$311,"Male",'AAYME 2021_List'!$R$3:$R$311,$A16)</f>
        <v>0</v>
      </c>
      <c r="AL16" s="252">
        <f>COUNTIFS('AAYME 2021_List'!$A$3:$A$311,"?*",'AAYME 2021_List'!$L$3:$L$311,"Female",'AAYME 2021_List'!$R$3:$R$311,$A16)</f>
        <v>0</v>
      </c>
      <c r="AN16" s="175">
        <f>COUNTIFS('AAYME 2021_List'!$B$3:$B$311,"Yes",'AAYME 2021_List'!$R$3:$R$311,$A16)</f>
        <v>0</v>
      </c>
      <c r="AO16" s="176">
        <f>COUNTIFS('AAYME 2021_List'!$B$3:$B$311,"Yes",'AAYME 2021_List'!$J$3:$J$311,"7",'AAYME 2021_List'!$R$3:$R$311,$A16)</f>
        <v>0</v>
      </c>
      <c r="AP16" s="176">
        <f>COUNTIFS('AAYME 2021_List'!$B$3:$B$311,"Yes",'AAYME 2021_List'!$J$3:$J$311,"8",'AAYME 2021_List'!$R$3:$R$311,$A16)</f>
        <v>0</v>
      </c>
      <c r="AQ16" s="176">
        <f>COUNTIFS('AAYME 2021_List'!$B$3:$B$311,"Yes",'AAYME 2021_List'!$J$3:$J$311,"9",'AAYME 2021_List'!$R$3:$R$311,$A16)</f>
        <v>0</v>
      </c>
      <c r="AR16" s="176">
        <f>COUNTIFS('AAYME 2021_List'!$B$3:$B$311,"Yes",'AAYME 2021_List'!$L$3:$L$311,"Male",'AAYME 2021_List'!$R$3:$R$311,$A16)</f>
        <v>0</v>
      </c>
      <c r="AS16" s="177">
        <f>COUNTIFS('AAYME 2021_List'!$B$3:$B$311,"Yes",'AAYME 2021_List'!$L$3:$L$311,"Female",'AAYME 2021_List'!$R$3:$R$311,$A16)</f>
        <v>0</v>
      </c>
      <c r="AU16" s="175">
        <v>0</v>
      </c>
      <c r="AV16" s="176">
        <v>0</v>
      </c>
      <c r="AW16" s="176">
        <v>0</v>
      </c>
      <c r="AX16" s="176">
        <v>0</v>
      </c>
      <c r="AY16" s="176">
        <v>0</v>
      </c>
      <c r="AZ16" s="177">
        <v>0</v>
      </c>
    </row>
    <row r="17" spans="1:52" x14ac:dyDescent="0.3">
      <c r="A17" s="135" t="s">
        <v>187</v>
      </c>
      <c r="B17" s="31" cm="1">
        <f t="array" ref="B17">GetColor</f>
        <v>19</v>
      </c>
      <c r="C17" s="59" cm="1">
        <f t="array" ref="C17">COUNTIF($X$15:$X$96,GetColor)</f>
        <v>13</v>
      </c>
      <c r="D17" s="166" cm="1">
        <f t="array" ref="D17">SUMIF($X$15:$X$96,GetColor,$Q$15:$Q$96)</f>
        <v>19</v>
      </c>
      <c r="E17" s="166" cm="1">
        <f t="array" ref="E17">SUMIF($X$15:$X$96,GetColor,$R$15:$R$96)</f>
        <v>2</v>
      </c>
      <c r="F17" s="166" cm="1">
        <f t="array" ref="F17">SUMIF($X$15:$X$96,GetColor,$S$15:$S$96)</f>
        <v>9</v>
      </c>
      <c r="G17" s="166" cm="1">
        <f t="array" ref="G17">SUMIF($X$15:$X$96,GetColor,$T$15:$T$96)</f>
        <v>8</v>
      </c>
      <c r="H17" s="166" cm="1">
        <f t="array" ref="H17">SUMIF($X$15:$X$96,GetColor,$U$15:$U$96)</f>
        <v>10</v>
      </c>
      <c r="I17" s="166" cm="1">
        <f t="array" ref="I17">SUMIF($X$15:$X$96,GetColor,$V$15:$V$96)</f>
        <v>9</v>
      </c>
      <c r="J17" s="167" cm="1">
        <f t="array" ref="J17">SUMIF($X$15:$X$96,GetColor,$Z$15:$Z$96)</f>
        <v>4</v>
      </c>
      <c r="K17" s="167" cm="1">
        <f t="array" ref="K17">SUMIF($X$15:$X$96,GetColor,$AA$15:$AA$96)</f>
        <v>1</v>
      </c>
      <c r="L17" s="167" cm="1">
        <f t="array" ref="L17">SUMIF($X$15:$X$96,GetColor,$AB$15:$AB$96)</f>
        <v>2</v>
      </c>
      <c r="M17" s="167" cm="1">
        <f t="array" ref="M17">SUMIF($X$15:$X$96,GetColor,$AC$15:$AC$96)</f>
        <v>1</v>
      </c>
      <c r="N17" s="167" cm="1">
        <f t="array" ref="N17">SUMIF($X$15:$X$96,GetColor,$AD$15:$AD$96)</f>
        <v>0</v>
      </c>
      <c r="O17" s="167" cm="1">
        <f t="array" ref="O17">SUMIF($X$15:$X$96,GetColor,$AE$15:$AE$96)</f>
        <v>4</v>
      </c>
      <c r="Q17" s="90">
        <f>COUNTIFS(Applications_2021!C$2:$C$651,"?*",Applications_2021!$AL$2:$AL$651,$A17)</f>
        <v>1</v>
      </c>
      <c r="R17" s="91">
        <f>COUNTIFS(Applications_2021!C$2:$C$651,"?*",Applications_2021!$I$2:$I$651,"*7th Grade*",Applications_2021!$AL$2:$AL$651,$A17)</f>
        <v>0</v>
      </c>
      <c r="S17" s="91">
        <f>COUNTIFS(Applications_2021!$C$2:$C$651,"?*",Applications_2021!$I$2:$I$651,"*8th Grade*",Applications_2021!$AL$2:$AL$651,$A17)</f>
        <v>1</v>
      </c>
      <c r="T17" s="91">
        <f>COUNTIFS(Applications_2021!$C$2:$C$651,"?*",Applications_2021!$I$2:$I$651,"*9th Grade*",Applications_2021!$AL$2:$AL$651,$A17)</f>
        <v>0</v>
      </c>
      <c r="U17" s="91">
        <f>COUNTIFS(Applications_2021!$C$2:$C$651,"?*",Applications_2021!$F$2:$F$651,"Male",Applications_2021!$AL$2:$AL$651,$A17)</f>
        <v>1</v>
      </c>
      <c r="V17" s="92">
        <f>COUNTIFS(Applications_2021!$C$2:$C$651,"?*",Applications_2021!$F$2:$F$651,"Female",Applications_2021!$AL$2:$AL$651,$A17)</f>
        <v>0</v>
      </c>
      <c r="W17" s="100" t="s">
        <v>187</v>
      </c>
      <c r="X17" s="31" cm="1">
        <f t="array" ref="X17">GetColor</f>
        <v>19</v>
      </c>
      <c r="Z17" s="90">
        <f>COUNTIFS(Applications_2021!A$2:$A$651,"?*",Applications_2021!$AL$2:$AL$651,$A17)</f>
        <v>0</v>
      </c>
      <c r="AA17" s="91">
        <f>COUNTIFS(Applications_2021!$A$2:$A$651,"?*",Applications_2021!$I$2:$I$651,"*7th Grade*",Applications_2021!$AL$2:$AL$651,$A17)</f>
        <v>0</v>
      </c>
      <c r="AB17" s="91">
        <f>COUNTIFS(Applications_2021!$A$2:$A$651,"?*",Applications_2021!$I$2:$I$651,"*8th Grade*",Applications_2021!$AL$2:$AL$651,$A17)</f>
        <v>0</v>
      </c>
      <c r="AC17" s="91">
        <f>COUNTIFS(Applications_2021!$A$2:$A$651,"?*",Applications_2021!$I$2:$I$651,"*9th Grade*",Applications_2021!$AL$2:$AL$651,$A17)</f>
        <v>0</v>
      </c>
      <c r="AD17" s="91">
        <f>COUNTIFS(Applications_2021!$A$2:$A$651,"?*",Applications_2021!$F$2:$F$651,"Male",Applications_2021!$AL$2:$AL$651,$A17)</f>
        <v>0</v>
      </c>
      <c r="AE17" s="92">
        <f>COUNTIFS(Applications_2021!$A$2:$A$651,"?*",Applications_2021!$F$2:$F$651,"Female",Applications_2021!$AL$2:$AL$651,$A17)</f>
        <v>0</v>
      </c>
      <c r="AG17" s="259">
        <f>COUNTIFS('AAYME 2021_List'!$A$3:$A$311,"?*",'AAYME 2021_List'!$R$3:$R$311,$A17)</f>
        <v>0</v>
      </c>
      <c r="AH17" s="252">
        <f>COUNTIFS('AAYME 2021_List'!$A$3:$A$311,"?*",'AAYME 2021_List'!$M$3:$M$311,"7",'AAYME 2021_List'!$R$3:$R$311,$A17)</f>
        <v>0</v>
      </c>
      <c r="AI17" s="252">
        <f>COUNTIFS('AAYME 2021_List'!$A$3:$A$311,"?*",'AAYME 2021_List'!$M$3:$M$311,"8",'AAYME 2021_List'!$R$3:$R$311,$A17)</f>
        <v>0</v>
      </c>
      <c r="AJ17" s="252">
        <f>COUNTIFS('AAYME 2021_List'!$A$3:$A$311,"?*",'AAYME 2021_List'!$M$3:$M$311,"9",'AAYME 2021_List'!$R$3:$R$311,$A17)</f>
        <v>0</v>
      </c>
      <c r="AK17" s="252">
        <f>COUNTIFS('AAYME 2021_List'!$A$3:$A$311,"?*",'AAYME 2021_List'!$L$3:$L$311,"Male",'AAYME 2021_List'!$R$3:$R$311,$A17)</f>
        <v>0</v>
      </c>
      <c r="AL17" s="252">
        <f>COUNTIFS('AAYME 2021_List'!$A$3:$A$311,"?*",'AAYME 2021_List'!$L$3:$L$311,"Female",'AAYME 2021_List'!$R$3:$R$311,$A17)</f>
        <v>0</v>
      </c>
      <c r="AN17" s="175">
        <f>COUNTIFS('AAYME 2021_List'!$B$3:$B$311,"Yes",'AAYME 2021_List'!$R$3:$R$311,$A17)</f>
        <v>0</v>
      </c>
      <c r="AO17" s="176">
        <f>COUNTIFS('AAYME 2021_List'!$B$3:$B$311,"Yes",'AAYME 2021_List'!$J$3:$J$311,"7",'AAYME 2021_List'!$R$3:$R$311,$A17)</f>
        <v>0</v>
      </c>
      <c r="AP17" s="176">
        <f>COUNTIFS('AAYME 2021_List'!$B$3:$B$311,"Yes",'AAYME 2021_List'!$J$3:$J$311,"8",'AAYME 2021_List'!$R$3:$R$311,$A17)</f>
        <v>0</v>
      </c>
      <c r="AQ17" s="176">
        <f>COUNTIFS('AAYME 2021_List'!$B$3:$B$311,"Yes",'AAYME 2021_List'!$J$3:$J$311,"9",'AAYME 2021_List'!$R$3:$R$311,$A17)</f>
        <v>0</v>
      </c>
      <c r="AR17" s="176">
        <f>COUNTIFS('AAYME 2021_List'!$B$3:$B$311,"Yes",'AAYME 2021_List'!$L$3:$L$311,"Male",'AAYME 2021_List'!$R$3:$R$311,$A17)</f>
        <v>0</v>
      </c>
      <c r="AS17" s="177">
        <f>COUNTIFS('AAYME 2021_List'!$B$3:$B$311,"Yes",'AAYME 2021_List'!$L$3:$L$311,"Female",'AAYME 2021_List'!$R$3:$R$311,$A17)</f>
        <v>0</v>
      </c>
      <c r="AU17" s="175">
        <v>0</v>
      </c>
      <c r="AV17" s="176">
        <v>0</v>
      </c>
      <c r="AW17" s="176">
        <v>0</v>
      </c>
      <c r="AX17" s="176">
        <v>0</v>
      </c>
      <c r="AY17" s="176">
        <v>0</v>
      </c>
      <c r="AZ17" s="177">
        <v>0</v>
      </c>
    </row>
    <row r="18" spans="1:52" x14ac:dyDescent="0.3">
      <c r="A18" s="261" t="s">
        <v>188</v>
      </c>
      <c r="B18" s="31" cm="1">
        <f t="array" ref="B18">GetColor</f>
        <v>19</v>
      </c>
      <c r="Q18" s="90">
        <f>COUNTIFS(Applications_2021!C$2:$C$651,"?*",Applications_2021!$AL$2:$AL$651,$A18)</f>
        <v>4</v>
      </c>
      <c r="R18" s="91">
        <f>COUNTIFS(Applications_2021!C$2:$C$651,"?*",Applications_2021!$I$2:$I$651,"*7th Grade*",Applications_2021!$AL$2:$AL$651,$A18)</f>
        <v>1</v>
      </c>
      <c r="S18" s="91">
        <f>COUNTIFS(Applications_2021!$C$2:$C$651,"?*",Applications_2021!$I$2:$I$651,"*8th Grade*",Applications_2021!$AL$2:$AL$651,$A18)</f>
        <v>2</v>
      </c>
      <c r="T18" s="91">
        <f>COUNTIFS(Applications_2021!$C$2:$C$651,"?*",Applications_2021!$I$2:$I$651,"*9th Grade*",Applications_2021!$AL$2:$AL$651,$A18)</f>
        <v>1</v>
      </c>
      <c r="U18" s="91">
        <f>COUNTIFS(Applications_2021!$C$2:$C$651,"?*",Applications_2021!$F$2:$F$651,"Male",Applications_2021!$AL$2:$AL$651,$A18)</f>
        <v>2</v>
      </c>
      <c r="V18" s="92">
        <f>COUNTIFS(Applications_2021!$C$2:$C$651,"?*",Applications_2021!$F$2:$F$651,"Female",Applications_2021!$AL$2:$AL$651,$A18)</f>
        <v>2</v>
      </c>
      <c r="W18" s="100" t="s">
        <v>188</v>
      </c>
      <c r="X18" s="31" cm="1">
        <f t="array" ref="X18">GetColor</f>
        <v>19</v>
      </c>
      <c r="Z18" s="90">
        <f>COUNTIFS(Applications_2021!A$2:$A$651,"?*",Applications_2021!$AL$2:$AL$651,$A18)</f>
        <v>2</v>
      </c>
      <c r="AA18" s="91">
        <f>COUNTIFS(Applications_2021!$A$2:$A$651,"?*",Applications_2021!$I$2:$I$651,"*7th Grade*",Applications_2021!$AL$2:$AL$651,$A18)</f>
        <v>1</v>
      </c>
      <c r="AB18" s="91">
        <f>COUNTIFS(Applications_2021!$A$2:$A$651,"?*",Applications_2021!$I$2:$I$651,"*8th Grade*",Applications_2021!$AL$2:$AL$651,$A18)</f>
        <v>1</v>
      </c>
      <c r="AC18" s="91">
        <f>COUNTIFS(Applications_2021!$A$2:$A$651,"?*",Applications_2021!$I$2:$I$651,"*9th Grade*",Applications_2021!$AL$2:$AL$651,$A18)</f>
        <v>0</v>
      </c>
      <c r="AD18" s="91">
        <f>COUNTIFS(Applications_2021!$A$2:$A$651,"?*",Applications_2021!$F$2:$F$651,"Male",Applications_2021!$AL$2:$AL$651,$A18)</f>
        <v>0</v>
      </c>
      <c r="AE18" s="92">
        <f>COUNTIFS(Applications_2021!$A$2:$A$651,"?*",Applications_2021!$F$2:$F$651,"Female",Applications_2021!$AL$2:$AL$651,$A18)</f>
        <v>2</v>
      </c>
      <c r="AG18" s="259">
        <v>0</v>
      </c>
      <c r="AH18" s="252">
        <f>COUNTIFS('AAYME 2021_List'!$A$3:$A$311,"?*",'AAYME 2021_List'!$M$3:$M$311,"7",'AAYME 2021_List'!$R$3:$R$311,$A18)</f>
        <v>0</v>
      </c>
      <c r="AI18" s="252">
        <f>COUNTIFS('AAYME 2021_List'!$A$3:$A$311,"?*",'AAYME 2021_List'!$M$3:$M$311,"8",'AAYME 2021_List'!$R$3:$R$311,$A18)</f>
        <v>0</v>
      </c>
      <c r="AJ18" s="252">
        <f>COUNTIFS('AAYME 2021_List'!$A$3:$A$311,"?*",'AAYME 2021_List'!$M$3:$M$311,"9",'AAYME 2021_List'!$R$3:$R$311,$A18)</f>
        <v>0</v>
      </c>
      <c r="AK18" s="252">
        <f>COUNTIFS('AAYME 2021_List'!$A$3:$A$311,"?*",'AAYME 2021_List'!$L$3:$L$311,"Male",'AAYME 2021_List'!$R$3:$R$311,$A18)</f>
        <v>0</v>
      </c>
      <c r="AL18" s="252">
        <f>COUNTIFS('AAYME 2021_List'!$A$3:$A$311,"?*",'AAYME 2021_List'!$L$3:$L$311,"Female",'AAYME 2021_List'!$R$3:$R$311,$A18)</f>
        <v>0</v>
      </c>
      <c r="AN18" s="175">
        <f>COUNTIFS('AAYME 2021_List'!$B$3:$B$311,"Yes",'AAYME 2021_List'!$R$3:$R$311,$A18)</f>
        <v>0</v>
      </c>
      <c r="AO18" s="176">
        <f>COUNTIFS('AAYME 2021_List'!$B$3:$B$311,"Yes",'AAYME 2021_List'!$J$3:$J$311,"7",'AAYME 2021_List'!$R$3:$R$311,$A18)</f>
        <v>0</v>
      </c>
      <c r="AP18" s="176">
        <f>COUNTIFS('AAYME 2021_List'!$B$3:$B$311,"Yes",'AAYME 2021_List'!$J$3:$J$311,"8",'AAYME 2021_List'!$R$3:$R$311,$A18)</f>
        <v>0</v>
      </c>
      <c r="AQ18" s="176">
        <f>COUNTIFS('AAYME 2021_List'!$B$3:$B$311,"Yes",'AAYME 2021_List'!$J$3:$J$311,"9",'AAYME 2021_List'!$R$3:$R$311,$A18)</f>
        <v>0</v>
      </c>
      <c r="AR18" s="176">
        <f>COUNTIFS('AAYME 2021_List'!$B$3:$B$311,"Yes",'AAYME 2021_List'!$L$3:$L$311,"Male",'AAYME 2021_List'!$R$3:$R$311,$A18)</f>
        <v>0</v>
      </c>
      <c r="AS18" s="177">
        <f>COUNTIFS('AAYME 2021_List'!$B$3:$B$311,"Yes",'AAYME 2021_List'!$L$3:$L$311,"Female",'AAYME 2021_List'!$R$3:$R$311,$A18)</f>
        <v>0</v>
      </c>
      <c r="AU18" s="175">
        <v>0</v>
      </c>
      <c r="AV18" s="176">
        <v>0</v>
      </c>
      <c r="AW18" s="176">
        <v>0</v>
      </c>
      <c r="AX18" s="176">
        <v>0</v>
      </c>
      <c r="AY18" s="176">
        <v>0</v>
      </c>
      <c r="AZ18" s="177">
        <v>0</v>
      </c>
    </row>
    <row r="19" spans="1:52" x14ac:dyDescent="0.3">
      <c r="A19" s="134" t="s">
        <v>189</v>
      </c>
      <c r="B19" s="31" cm="1">
        <f t="array" ref="B19">GetColor</f>
        <v>38</v>
      </c>
      <c r="Q19" s="90">
        <f>COUNTIFS(Applications_2021!C$2:$C$651,"?*",Applications_2021!$AL$2:$AL$651,$A19)</f>
        <v>0</v>
      </c>
      <c r="R19" s="91">
        <f>COUNTIFS(Applications_2021!C$2:$C$651,"?*",Applications_2021!$I$2:$I$651,"*7th Grade*",Applications_2021!$AL$2:$AL$651,$A19)</f>
        <v>0</v>
      </c>
      <c r="S19" s="91">
        <f>COUNTIFS(Applications_2021!$C$2:$C$651,"?*",Applications_2021!$I$2:$I$651,"*8th Grade*",Applications_2021!$AL$2:$AL$651,$A19)</f>
        <v>0</v>
      </c>
      <c r="T19" s="91">
        <f>COUNTIFS(Applications_2021!$C$2:$C$651,"?*",Applications_2021!$I$2:$I$651,"*9th Grade*",Applications_2021!$AL$2:$AL$651,$A19)</f>
        <v>0</v>
      </c>
      <c r="U19" s="91">
        <f>COUNTIFS(Applications_2021!$C$2:$C$651,"?*",Applications_2021!$F$2:$F$651,"Male",Applications_2021!$AL$2:$AL$651,$A19)</f>
        <v>0</v>
      </c>
      <c r="V19" s="92">
        <f>COUNTIFS(Applications_2021!$C$2:$C$651,"?*",Applications_2021!$F$2:$F$651,"Female",Applications_2021!$AL$2:$AL$651,$A19)</f>
        <v>0</v>
      </c>
      <c r="W19" s="99" t="s">
        <v>189</v>
      </c>
      <c r="X19" s="31" cm="1">
        <f t="array" ref="X19">GetColor</f>
        <v>38</v>
      </c>
      <c r="Z19" s="90">
        <f>COUNTIFS(Applications_2021!A$2:$A$651,"?*",Applications_2021!$AL$2:$AL$651,$A19)</f>
        <v>0</v>
      </c>
      <c r="AA19" s="91">
        <f>COUNTIFS(Applications_2021!$A$2:$A$651,"?*",Applications_2021!$I$2:$I$651,"*7th Grade*",Applications_2021!$AL$2:$AL$651,$A19)</f>
        <v>0</v>
      </c>
      <c r="AB19" s="91">
        <f>COUNTIFS(Applications_2021!$A$2:$A$651,"?*",Applications_2021!$I$2:$I$651,"*8th Grade*",Applications_2021!$AL$2:$AL$651,$A19)</f>
        <v>0</v>
      </c>
      <c r="AC19" s="91">
        <f>COUNTIFS(Applications_2021!$A$2:$A$651,"?*",Applications_2021!$I$2:$I$651,"*9th Grade*",Applications_2021!$AL$2:$AL$651,$A19)</f>
        <v>0</v>
      </c>
      <c r="AD19" s="91">
        <f>COUNTIFS(Applications_2021!$A$2:$A$651,"?*",Applications_2021!$F$2:$F$651,"Male",Applications_2021!$AL$2:$AL$651,$A19)</f>
        <v>0</v>
      </c>
      <c r="AE19" s="92">
        <f>COUNTIFS(Applications_2021!$A$2:$A$651,"?*",Applications_2021!$F$2:$F$651,"Female",Applications_2021!$AL$2:$AL$651,$A19)</f>
        <v>0</v>
      </c>
      <c r="AG19" s="259">
        <f>COUNTIFS('AAYME 2021_List'!$A$3:$A$311,"?*",'AAYME 2021_List'!$R$3:$R$311,$A19)</f>
        <v>0</v>
      </c>
      <c r="AH19" s="252">
        <f>COUNTIFS('AAYME 2021_List'!$A$3:$A$311,"?*",'AAYME 2021_List'!$M$3:$M$311,"7",'AAYME 2021_List'!$R$3:$R$311,$A19)</f>
        <v>0</v>
      </c>
      <c r="AI19" s="252">
        <f>COUNTIFS('AAYME 2021_List'!$A$3:$A$311,"?*",'AAYME 2021_List'!$M$3:$M$311,"8",'AAYME 2021_List'!$R$3:$R$311,$A19)</f>
        <v>0</v>
      </c>
      <c r="AJ19" s="252">
        <f>COUNTIFS('AAYME 2021_List'!$A$3:$A$311,"?*",'AAYME 2021_List'!$M$3:$M$311,"9",'AAYME 2021_List'!$R$3:$R$311,$A19)</f>
        <v>0</v>
      </c>
      <c r="AK19" s="252">
        <f>COUNTIFS('AAYME 2021_List'!$A$3:$A$311,"?*",'AAYME 2021_List'!$L$3:$L$311,"Male",'AAYME 2021_List'!$R$3:$R$311,$A19)</f>
        <v>0</v>
      </c>
      <c r="AL19" s="252">
        <f>COUNTIFS('AAYME 2021_List'!$A$3:$A$311,"?*",'AAYME 2021_List'!$L$3:$L$311,"Female",'AAYME 2021_List'!$R$3:$R$311,$A19)</f>
        <v>0</v>
      </c>
      <c r="AN19" s="175">
        <f>COUNTIFS('AAYME 2021_List'!$B$3:$B$311,"Yes",'AAYME 2021_List'!$R$3:$R$311,$A19)</f>
        <v>0</v>
      </c>
      <c r="AO19" s="176">
        <f>COUNTIFS('AAYME 2021_List'!$B$3:$B$311,"Yes",'AAYME 2021_List'!$J$3:$J$311,"7",'AAYME 2021_List'!$R$3:$R$311,$A19)</f>
        <v>0</v>
      </c>
      <c r="AP19" s="176">
        <f>COUNTIFS('AAYME 2021_List'!$B$3:$B$311,"Yes",'AAYME 2021_List'!$J$3:$J$311,"8",'AAYME 2021_List'!$R$3:$R$311,$A19)</f>
        <v>0</v>
      </c>
      <c r="AQ19" s="176">
        <f>COUNTIFS('AAYME 2021_List'!$B$3:$B$311,"Yes",'AAYME 2021_List'!$J$3:$J$311,"9",'AAYME 2021_List'!$R$3:$R$311,$A19)</f>
        <v>0</v>
      </c>
      <c r="AR19" s="176">
        <f>COUNTIFS('AAYME 2021_List'!$B$3:$B$311,"Yes",'AAYME 2021_List'!$L$3:$L$311,"Male",'AAYME 2021_List'!$R$3:$R$311,$A19)</f>
        <v>0</v>
      </c>
      <c r="AS19" s="177">
        <f>COUNTIFS('AAYME 2021_List'!$B$3:$B$311,"Yes",'AAYME 2021_List'!$L$3:$L$311,"Female",'AAYME 2021_List'!$R$3:$R$311,$A19)</f>
        <v>0</v>
      </c>
      <c r="AU19" s="175">
        <v>0</v>
      </c>
      <c r="AV19" s="176">
        <v>0</v>
      </c>
      <c r="AW19" s="176">
        <v>0</v>
      </c>
      <c r="AX19" s="176">
        <v>0</v>
      </c>
      <c r="AY19" s="176">
        <v>0</v>
      </c>
      <c r="AZ19" s="177">
        <v>0</v>
      </c>
    </row>
    <row r="20" spans="1:52" x14ac:dyDescent="0.3">
      <c r="A20" s="133" t="s">
        <v>190</v>
      </c>
      <c r="B20" s="31" cm="1">
        <f t="array" ref="B20">GetColor</f>
        <v>42</v>
      </c>
      <c r="Q20" s="90">
        <f>COUNTIFS(Applications_2021!C$2:$C$651,"?*",Applications_2021!$AL$2:$AL$651,$A20)</f>
        <v>18</v>
      </c>
      <c r="R20" s="91">
        <f>COUNTIFS(Applications_2021!C$2:$C$651,"?*",Applications_2021!$I$2:$I$651,"*7th Grade*",Applications_2021!$AL$2:$AL$651,$A20)</f>
        <v>3</v>
      </c>
      <c r="S20" s="91">
        <f>COUNTIFS(Applications_2021!$C$2:$C$651,"?*",Applications_2021!$I$2:$I$651,"*8th Grade*",Applications_2021!$AL$2:$AL$651,$A20)</f>
        <v>8</v>
      </c>
      <c r="T20" s="91">
        <f>COUNTIFS(Applications_2021!$C$2:$C$651,"?*",Applications_2021!$I$2:$I$651,"*9th Grade*",Applications_2021!$AL$2:$AL$651,$A20)</f>
        <v>7</v>
      </c>
      <c r="U20" s="91">
        <f>COUNTIFS(Applications_2021!$C$2:$C$651,"?*",Applications_2021!$F$2:$F$651,"Male",Applications_2021!$AL$2:$AL$651,$A20)</f>
        <v>2</v>
      </c>
      <c r="V20" s="92">
        <f>COUNTIFS(Applications_2021!$C$2:$C$651,"?*",Applications_2021!$F$2:$F$651,"Female",Applications_2021!$AL$2:$AL$651,$A20)</f>
        <v>16</v>
      </c>
      <c r="W20" s="105" t="s">
        <v>190</v>
      </c>
      <c r="X20" s="31" cm="1">
        <f t="array" ref="X20">GetColor</f>
        <v>42</v>
      </c>
      <c r="Z20" s="90">
        <f>COUNTIFS(Applications_2021!A$2:$A$651,"?*",Applications_2021!$AL$2:$AL$651,$A20)</f>
        <v>9</v>
      </c>
      <c r="AA20" s="91">
        <f>COUNTIFS(Applications_2021!$A$2:$A$651,"?*",Applications_2021!$I$2:$I$651,"*7th Grade*",Applications_2021!$AL$2:$AL$651,$A20)</f>
        <v>0</v>
      </c>
      <c r="AB20" s="91">
        <f>COUNTIFS(Applications_2021!$A$2:$A$651,"?*",Applications_2021!$I$2:$I$651,"*8th Grade*",Applications_2021!$AL$2:$AL$651,$A20)</f>
        <v>5</v>
      </c>
      <c r="AC20" s="91">
        <f>COUNTIFS(Applications_2021!$A$2:$A$651,"?*",Applications_2021!$I$2:$I$651,"*9th Grade*",Applications_2021!$AL$2:$AL$651,$A20)</f>
        <v>4</v>
      </c>
      <c r="AD20" s="91">
        <f>COUNTIFS(Applications_2021!$A$2:$A$651,"?*",Applications_2021!$F$2:$F$651,"Male",Applications_2021!$AL$2:$AL$651,$A20)</f>
        <v>1</v>
      </c>
      <c r="AE20" s="92">
        <f>COUNTIFS(Applications_2021!$A$2:$A$651,"?*",Applications_2021!$F$2:$F$651,"Female",Applications_2021!$AL$2:$AL$651,$A20)</f>
        <v>8</v>
      </c>
      <c r="AG20" s="259">
        <f>COUNTIFS('AAYME 2021_List'!$A$3:$A$311,"?*",'AAYME 2021_List'!$R$3:$R$311,$A20)</f>
        <v>10</v>
      </c>
      <c r="AH20" s="252">
        <f>COUNTIFS('AAYME 2021_List'!$A$3:$A$311,"?*",'AAYME 2021_List'!$M$3:$M$311,"7",'AAYME 2021_List'!$R$3:$R$311,$A20)</f>
        <v>0</v>
      </c>
      <c r="AI20" s="252">
        <f>COUNTIFS('AAYME 2021_List'!$A$3:$A$311,"?*",'AAYME 2021_List'!$M$3:$M$311,"8",'AAYME 2021_List'!$R$3:$R$311,$A20)</f>
        <v>5</v>
      </c>
      <c r="AJ20" s="252">
        <f>COUNTIFS('AAYME 2021_List'!$A$3:$A$311,"?*",'AAYME 2021_List'!$M$3:$M$311,"9",'AAYME 2021_List'!$R$3:$R$311,$A20)</f>
        <v>5</v>
      </c>
      <c r="AK20" s="252">
        <f>COUNTIFS('AAYME 2021_List'!$A$3:$A$311,"?*",'AAYME 2021_List'!$L$3:$L$311,"Male",'AAYME 2021_List'!$R$3:$R$311,$A20)</f>
        <v>1</v>
      </c>
      <c r="AL20" s="252">
        <f>COUNTIFS('AAYME 2021_List'!$A$3:$A$311,"?*",'AAYME 2021_List'!$L$3:$L$311,"Female",'AAYME 2021_List'!$R$3:$R$311,$A20)</f>
        <v>9</v>
      </c>
      <c r="AN20" s="175">
        <f>COUNTIFS('AAYME 2021_List'!$B$3:$B$311,"Yes",'AAYME 2021_List'!$R$3:$R$311,$A20)</f>
        <v>3</v>
      </c>
      <c r="AO20" s="176">
        <f>COUNTIFS('AAYME 2021_List'!$B$3:$B$311,"Yes",'AAYME 2021_List'!$J$3:$J$311,"7",'AAYME 2021_List'!$R$3:$R$311,$A20)</f>
        <v>0</v>
      </c>
      <c r="AP20" s="176">
        <f>COUNTIFS('AAYME 2021_List'!$B$3:$B$311,"Yes",'AAYME 2021_List'!$J$3:$J$311,"8",'AAYME 2021_List'!$R$3:$R$311,$A20)</f>
        <v>2</v>
      </c>
      <c r="AQ20" s="176">
        <f>COUNTIFS('AAYME 2021_List'!$B$3:$B$311,"Yes",'AAYME 2021_List'!$J$3:$J$311,"9",'AAYME 2021_List'!$R$3:$R$311,$A20)</f>
        <v>1</v>
      </c>
      <c r="AR20" s="176">
        <f>COUNTIFS('AAYME 2021_List'!$B$3:$B$311,"Yes",'AAYME 2021_List'!$L$3:$L$311,"Male",'AAYME 2021_List'!$R$3:$R$311,$A20)</f>
        <v>0</v>
      </c>
      <c r="AS20" s="177">
        <f>COUNTIFS('AAYME 2021_List'!$B$3:$B$311,"Yes",'AAYME 2021_List'!$L$3:$L$311,"Female",'AAYME 2021_List'!$R$3:$R$311,$A20)</f>
        <v>3</v>
      </c>
      <c r="AU20" s="175">
        <v>0</v>
      </c>
      <c r="AV20" s="176">
        <v>0</v>
      </c>
      <c r="AW20" s="176">
        <v>0</v>
      </c>
      <c r="AX20" s="176">
        <v>0</v>
      </c>
      <c r="AY20" s="176">
        <v>0</v>
      </c>
      <c r="AZ20" s="177">
        <v>0</v>
      </c>
    </row>
    <row r="21" spans="1:52" x14ac:dyDescent="0.3">
      <c r="A21" s="133" t="s">
        <v>191</v>
      </c>
      <c r="B21" s="31" cm="1">
        <f t="array" ref="B21">GetColor</f>
        <v>42</v>
      </c>
      <c r="Q21" s="90">
        <f>COUNTIFS(Applications_2021!C$2:$C$651,"?*",Applications_2021!$AL$2:$AL$651,$A21)</f>
        <v>8</v>
      </c>
      <c r="R21" s="91">
        <f>COUNTIFS(Applications_2021!C$2:$C$651,"?*",Applications_2021!$I$2:$I$651,"*7th Grade*",Applications_2021!$AL$2:$AL$651,$A21)</f>
        <v>0</v>
      </c>
      <c r="S21" s="91">
        <f>COUNTIFS(Applications_2021!$C$2:$C$651,"?*",Applications_2021!$I$2:$I$651,"*8th Grade*",Applications_2021!$AL$2:$AL$651,$A21)</f>
        <v>2</v>
      </c>
      <c r="T21" s="91">
        <f>COUNTIFS(Applications_2021!$C$2:$C$651,"?*",Applications_2021!$I$2:$I$651,"*9th Grade*",Applications_2021!$AL$2:$AL$651,$A21)</f>
        <v>6</v>
      </c>
      <c r="U21" s="91">
        <f>COUNTIFS(Applications_2021!$C$2:$C$651,"?*",Applications_2021!$F$2:$F$651,"Male",Applications_2021!$AL$2:$AL$651,$A21)</f>
        <v>5</v>
      </c>
      <c r="V21" s="92">
        <f>COUNTIFS(Applications_2021!$C$2:$C$651,"?*",Applications_2021!$F$2:$F$651,"Female",Applications_2021!$AL$2:$AL$651,$A21)</f>
        <v>3</v>
      </c>
      <c r="W21" s="105" t="s">
        <v>191</v>
      </c>
      <c r="X21" s="31" cm="1">
        <f t="array" ref="X21">GetColor</f>
        <v>42</v>
      </c>
      <c r="Z21" s="90">
        <f>COUNTIFS(Applications_2021!A$2:$A$651,"?*",Applications_2021!$AL$2:$AL$651,$A21)</f>
        <v>2</v>
      </c>
      <c r="AA21" s="91">
        <f>COUNTIFS(Applications_2021!$A$2:$A$651,"?*",Applications_2021!$I$2:$I$651,"*7th Grade*",Applications_2021!$AL$2:$AL$651,$A21)</f>
        <v>0</v>
      </c>
      <c r="AB21" s="91">
        <f>COUNTIFS(Applications_2021!$A$2:$A$651,"?*",Applications_2021!$I$2:$I$651,"*8th Grade*",Applications_2021!$AL$2:$AL$651,$A21)</f>
        <v>2</v>
      </c>
      <c r="AC21" s="91">
        <f>COUNTIFS(Applications_2021!$A$2:$A$651,"?*",Applications_2021!$I$2:$I$651,"*9th Grade*",Applications_2021!$AL$2:$AL$651,$A21)</f>
        <v>0</v>
      </c>
      <c r="AD21" s="91">
        <f>COUNTIFS(Applications_2021!$A$2:$A$651,"?*",Applications_2021!$F$2:$F$651,"Male",Applications_2021!$AL$2:$AL$651,$A21)</f>
        <v>1</v>
      </c>
      <c r="AE21" s="92">
        <f>COUNTIFS(Applications_2021!$A$2:$A$651,"?*",Applications_2021!$F$2:$F$651,"Female",Applications_2021!$AL$2:$AL$651,$A21)</f>
        <v>1</v>
      </c>
      <c r="AG21" s="259">
        <f>COUNTIFS('AAYME 2021_List'!$A$3:$A$311,"?*",'AAYME 2021_List'!$R$3:$R$311,$A21)</f>
        <v>2</v>
      </c>
      <c r="AH21" s="252">
        <f>COUNTIFS('AAYME 2021_List'!$A$3:$A$311,"?*",'AAYME 2021_List'!$M$3:$M$311,"7",'AAYME 2021_List'!$R$3:$R$311,$A21)</f>
        <v>0</v>
      </c>
      <c r="AI21" s="252">
        <f>COUNTIFS('AAYME 2021_List'!$A$3:$A$311,"?*",'AAYME 2021_List'!$M$3:$M$311,"8",'AAYME 2021_List'!$R$3:$R$311,$A21)</f>
        <v>2</v>
      </c>
      <c r="AJ21" s="252">
        <f>COUNTIFS('AAYME 2021_List'!$A$3:$A$311,"?*",'AAYME 2021_List'!$M$3:$M$311,"9",'AAYME 2021_List'!$R$3:$R$311,$A21)</f>
        <v>0</v>
      </c>
      <c r="AK21" s="252">
        <f>COUNTIFS('AAYME 2021_List'!$A$3:$A$311,"?*",'AAYME 2021_List'!$L$3:$L$311,"Male",'AAYME 2021_List'!$R$3:$R$311,$A21)</f>
        <v>1</v>
      </c>
      <c r="AL21" s="252">
        <f>COUNTIFS('AAYME 2021_List'!$A$3:$A$311,"?*",'AAYME 2021_List'!$L$3:$L$311,"Female",'AAYME 2021_List'!$R$3:$R$311,$A21)</f>
        <v>1</v>
      </c>
      <c r="AN21" s="175">
        <f>COUNTIFS('AAYME 2021_List'!$B$3:$B$311,"Yes",'AAYME 2021_List'!$R$3:$R$311,$A21)</f>
        <v>2</v>
      </c>
      <c r="AO21" s="176">
        <f>COUNTIFS('AAYME 2021_List'!$B$3:$B$311,"Yes",'AAYME 2021_List'!$J$3:$J$311,"7",'AAYME 2021_List'!$R$3:$R$311,$A21)</f>
        <v>0</v>
      </c>
      <c r="AP21" s="176">
        <f>COUNTIFS('AAYME 2021_List'!$B$3:$B$311,"Yes",'AAYME 2021_List'!$J$3:$J$311,"8",'AAYME 2021_List'!$R$3:$R$311,$A21)</f>
        <v>2</v>
      </c>
      <c r="AQ21" s="176">
        <f>COUNTIFS('AAYME 2021_List'!$B$3:$B$311,"Yes",'AAYME 2021_List'!$J$3:$J$311,"9",'AAYME 2021_List'!$R$3:$R$311,$A21)</f>
        <v>0</v>
      </c>
      <c r="AR21" s="176">
        <f>COUNTIFS('AAYME 2021_List'!$B$3:$B$311,"Yes",'AAYME 2021_List'!$L$3:$L$311,"Male",'AAYME 2021_List'!$R$3:$R$311,$A21)</f>
        <v>1</v>
      </c>
      <c r="AS21" s="177">
        <f>COUNTIFS('AAYME 2021_List'!$B$3:$B$311,"Yes",'AAYME 2021_List'!$L$3:$L$311,"Female",'AAYME 2021_List'!$R$3:$R$311,$A21)</f>
        <v>1</v>
      </c>
      <c r="AU21" s="175">
        <v>0</v>
      </c>
      <c r="AV21" s="176">
        <v>0</v>
      </c>
      <c r="AW21" s="176">
        <v>0</v>
      </c>
      <c r="AX21" s="176">
        <v>0</v>
      </c>
      <c r="AY21" s="176">
        <v>0</v>
      </c>
      <c r="AZ21" s="177">
        <v>0</v>
      </c>
    </row>
    <row r="22" spans="1:52" x14ac:dyDescent="0.3">
      <c r="A22" s="133" t="s">
        <v>192</v>
      </c>
      <c r="B22" s="31" cm="1">
        <f t="array" ref="B22">GetColor</f>
        <v>42</v>
      </c>
      <c r="Q22" s="90">
        <f>COUNTIFS(Applications_2021!C$2:$C$651,"?*",Applications_2021!$AL$2:$AL$651,$A22)</f>
        <v>2</v>
      </c>
      <c r="R22" s="91">
        <f>COUNTIFS(Applications_2021!C$2:$C$651,"?*",Applications_2021!$I$2:$I$651,"*7th Grade*",Applications_2021!$AL$2:$AL$651,$A22)</f>
        <v>0</v>
      </c>
      <c r="S22" s="91">
        <f>COUNTIFS(Applications_2021!$C$2:$C$651,"?*",Applications_2021!$I$2:$I$651,"*8th Grade*",Applications_2021!$AL$2:$AL$651,$A22)</f>
        <v>1</v>
      </c>
      <c r="T22" s="91">
        <f>COUNTIFS(Applications_2021!$C$2:$C$651,"?*",Applications_2021!$I$2:$I$651,"*9th Grade*",Applications_2021!$AL$2:$AL$651,$A22)</f>
        <v>1</v>
      </c>
      <c r="U22" s="91">
        <f>COUNTIFS(Applications_2021!$C$2:$C$651,"?*",Applications_2021!$F$2:$F$651,"Male",Applications_2021!$AL$2:$AL$651,$A22)</f>
        <v>1</v>
      </c>
      <c r="V22" s="92">
        <f>COUNTIFS(Applications_2021!$C$2:$C$651,"?*",Applications_2021!$F$2:$F$651,"Female",Applications_2021!$AL$2:$AL$651,$A22)</f>
        <v>1</v>
      </c>
      <c r="W22" s="105" t="s">
        <v>192</v>
      </c>
      <c r="X22" s="31" cm="1">
        <f t="array" ref="X22">GetColor</f>
        <v>42</v>
      </c>
      <c r="Z22" s="90">
        <f>COUNTIFS(Applications_2021!A$2:$A$651,"?*",Applications_2021!$AL$2:$AL$651,$A22)</f>
        <v>1</v>
      </c>
      <c r="AA22" s="91">
        <f>COUNTIFS(Applications_2021!$A$2:$A$651,"?*",Applications_2021!$I$2:$I$651,"*7th Grade*",Applications_2021!$AL$2:$AL$651,$A22)</f>
        <v>0</v>
      </c>
      <c r="AB22" s="91">
        <f>COUNTIFS(Applications_2021!$A$2:$A$651,"?*",Applications_2021!$I$2:$I$651,"*8th Grade*",Applications_2021!$AL$2:$AL$651,$A22)</f>
        <v>0</v>
      </c>
      <c r="AC22" s="91">
        <f>COUNTIFS(Applications_2021!$A$2:$A$651,"?*",Applications_2021!$I$2:$I$651,"*9th Grade*",Applications_2021!$AL$2:$AL$651,$A22)</f>
        <v>1</v>
      </c>
      <c r="AD22" s="91">
        <f>COUNTIFS(Applications_2021!$A$2:$A$651,"?*",Applications_2021!$F$2:$F$651,"Male",Applications_2021!$AL$2:$AL$651,$A22)</f>
        <v>0</v>
      </c>
      <c r="AE22" s="92">
        <f>COUNTIFS(Applications_2021!$A$2:$A$651,"?*",Applications_2021!$F$2:$F$651,"Female",Applications_2021!$AL$2:$AL$651,$A22)</f>
        <v>1</v>
      </c>
      <c r="AG22" s="259">
        <f>COUNTIFS('AAYME 2021_List'!$A$3:$A$311,"?*",'AAYME 2021_List'!$R$3:$R$311,$A22)</f>
        <v>1</v>
      </c>
      <c r="AH22" s="252">
        <f>COUNTIFS('AAYME 2021_List'!$A$3:$A$311,"?*",'AAYME 2021_List'!$M$3:$M$311,"7",'AAYME 2021_List'!$R$3:$R$311,$A22)</f>
        <v>0</v>
      </c>
      <c r="AI22" s="252">
        <f>COUNTIFS('AAYME 2021_List'!$A$3:$A$311,"?*",'AAYME 2021_List'!$M$3:$M$311,"8",'AAYME 2021_List'!$R$3:$R$311,$A22)</f>
        <v>0</v>
      </c>
      <c r="AJ22" s="252">
        <f>COUNTIFS('AAYME 2021_List'!$A$3:$A$311,"?*",'AAYME 2021_List'!$M$3:$M$311,"9",'AAYME 2021_List'!$R$3:$R$311,$A22)</f>
        <v>1</v>
      </c>
      <c r="AK22" s="252">
        <f>COUNTIFS('AAYME 2021_List'!$A$3:$A$311,"?*",'AAYME 2021_List'!$L$3:$L$311,"Male",'AAYME 2021_List'!$R$3:$R$311,$A22)</f>
        <v>0</v>
      </c>
      <c r="AL22" s="252">
        <f>COUNTIFS('AAYME 2021_List'!$A$3:$A$311,"?*",'AAYME 2021_List'!$L$3:$L$311,"Female",'AAYME 2021_List'!$R$3:$R$311,$A22)</f>
        <v>1</v>
      </c>
      <c r="AN22" s="175">
        <f>COUNTIFS('AAYME 2021_List'!$B$3:$B$311,"Yes",'AAYME 2021_List'!$R$3:$R$311,$A22)</f>
        <v>1</v>
      </c>
      <c r="AO22" s="176">
        <f>COUNTIFS('AAYME 2021_List'!$B$3:$B$311,"Yes",'AAYME 2021_List'!$J$3:$J$311,"7",'AAYME 2021_List'!$R$3:$R$311,$A22)</f>
        <v>0</v>
      </c>
      <c r="AP22" s="176">
        <f>COUNTIFS('AAYME 2021_List'!$B$3:$B$311,"Yes",'AAYME 2021_List'!$J$3:$J$311,"8",'AAYME 2021_List'!$R$3:$R$311,$A22)</f>
        <v>0</v>
      </c>
      <c r="AQ22" s="176">
        <f>COUNTIFS('AAYME 2021_List'!$B$3:$B$311,"Yes",'AAYME 2021_List'!$J$3:$J$311,"9",'AAYME 2021_List'!$R$3:$R$311,$A22)</f>
        <v>1</v>
      </c>
      <c r="AR22" s="176">
        <f>COUNTIFS('AAYME 2021_List'!$B$3:$B$311,"Yes",'AAYME 2021_List'!$L$3:$L$311,"Male",'AAYME 2021_List'!$R$3:$R$311,$A22)</f>
        <v>0</v>
      </c>
      <c r="AS22" s="177">
        <f>COUNTIFS('AAYME 2021_List'!$B$3:$B$311,"Yes",'AAYME 2021_List'!$L$3:$L$311,"Female",'AAYME 2021_List'!$R$3:$R$311,$A22)</f>
        <v>1</v>
      </c>
      <c r="AU22" s="175">
        <v>0</v>
      </c>
      <c r="AV22" s="176">
        <v>0</v>
      </c>
      <c r="AW22" s="176">
        <v>0</v>
      </c>
      <c r="AX22" s="176">
        <v>0</v>
      </c>
      <c r="AY22" s="176">
        <v>0</v>
      </c>
      <c r="AZ22" s="177">
        <v>0</v>
      </c>
    </row>
    <row r="23" spans="1:52" x14ac:dyDescent="0.3">
      <c r="A23" s="133" t="s">
        <v>193</v>
      </c>
      <c r="B23" s="31" cm="1">
        <f t="array" ref="B23">GetColor</f>
        <v>42</v>
      </c>
      <c r="Q23" s="90">
        <f>COUNTIFS(Applications_2021!C$2:$C$651,"?*",Applications_2021!$AL$2:$AL$651,$A23)</f>
        <v>16</v>
      </c>
      <c r="R23" s="91">
        <f>COUNTIFS(Applications_2021!C$2:$C$651,"?*",Applications_2021!$I$2:$I$651,"*7th Grade*",Applications_2021!$AL$2:$AL$651,$A23)</f>
        <v>5</v>
      </c>
      <c r="S23" s="91">
        <f>COUNTIFS(Applications_2021!$C$2:$C$651,"?*",Applications_2021!$I$2:$I$651,"*8th Grade*",Applications_2021!$AL$2:$AL$651,$A23)</f>
        <v>0</v>
      </c>
      <c r="T23" s="91">
        <f>COUNTIFS(Applications_2021!$C$2:$C$651,"?*",Applications_2021!$I$2:$I$651,"*9th Grade*",Applications_2021!$AL$2:$AL$651,$A23)</f>
        <v>11</v>
      </c>
      <c r="U23" s="91">
        <f>COUNTIFS(Applications_2021!$C$2:$C$651,"?*",Applications_2021!$F$2:$F$651,"Male",Applications_2021!$AL$2:$AL$651,$A23)</f>
        <v>9</v>
      </c>
      <c r="V23" s="92">
        <f>COUNTIFS(Applications_2021!$C$2:$C$651,"?*",Applications_2021!$F$2:$F$651,"Female",Applications_2021!$AL$2:$AL$651,$A23)</f>
        <v>7</v>
      </c>
      <c r="W23" s="105" t="s">
        <v>193</v>
      </c>
      <c r="X23" s="31" cm="1">
        <f t="array" ref="X23">GetColor</f>
        <v>42</v>
      </c>
      <c r="Z23" s="90">
        <f>COUNTIFS(Applications_2021!A$2:$A$651,"?*",Applications_2021!$AL$2:$AL$651,$A23)</f>
        <v>13</v>
      </c>
      <c r="AA23" s="91">
        <f>COUNTIFS(Applications_2021!$A$2:$A$651,"?*",Applications_2021!$I$2:$I$651,"*7th Grade*",Applications_2021!$AL$2:$AL$651,$A23)</f>
        <v>5</v>
      </c>
      <c r="AB23" s="91">
        <f>COUNTIFS(Applications_2021!$A$2:$A$651,"?*",Applications_2021!$I$2:$I$651,"*8th Grade*",Applications_2021!$AL$2:$AL$651,$A23)</f>
        <v>0</v>
      </c>
      <c r="AC23" s="91">
        <f>COUNTIFS(Applications_2021!$A$2:$A$651,"?*",Applications_2021!$I$2:$I$651,"*9th Grade*",Applications_2021!$AL$2:$AL$651,$A23)</f>
        <v>8</v>
      </c>
      <c r="AD23" s="91">
        <f>COUNTIFS(Applications_2021!$A$2:$A$651,"?*",Applications_2021!$F$2:$F$651,"Male",Applications_2021!$AL$2:$AL$651,$A23)</f>
        <v>7</v>
      </c>
      <c r="AE23" s="92">
        <f>COUNTIFS(Applications_2021!$A$2:$A$651,"?*",Applications_2021!$F$2:$F$651,"Female",Applications_2021!$AL$2:$AL$651,$A23)</f>
        <v>6</v>
      </c>
      <c r="AG23" s="259">
        <f>COUNTIFS('AAYME 2021_List'!$A$3:$A$311,"?*",'AAYME 2021_List'!$R$3:$R$311,$A23)</f>
        <v>13</v>
      </c>
      <c r="AH23" s="252">
        <f>COUNTIFS('AAYME 2021_List'!$A$3:$A$311,"?*",'AAYME 2021_List'!$M$3:$M$311,"7",'AAYME 2021_List'!$R$3:$R$311,$A23)</f>
        <v>5</v>
      </c>
      <c r="AI23" s="252">
        <f>COUNTIFS('AAYME 2021_List'!$A$3:$A$311,"?*",'AAYME 2021_List'!$M$3:$M$311,"8",'AAYME 2021_List'!$R$3:$R$311,$A23)</f>
        <v>0</v>
      </c>
      <c r="AJ23" s="252">
        <f>COUNTIFS('AAYME 2021_List'!$A$3:$A$311,"?*",'AAYME 2021_List'!$M$3:$M$311,"9",'AAYME 2021_List'!$R$3:$R$311,$A23)</f>
        <v>8</v>
      </c>
      <c r="AK23" s="252">
        <f>COUNTIFS('AAYME 2021_List'!$A$3:$A$311,"?*",'AAYME 2021_List'!$L$3:$L$311,"Male",'AAYME 2021_List'!$R$3:$R$311,$A23)</f>
        <v>7</v>
      </c>
      <c r="AL23" s="252">
        <f>COUNTIFS('AAYME 2021_List'!$A$3:$A$311,"?*",'AAYME 2021_List'!$L$3:$L$311,"Female",'AAYME 2021_List'!$R$3:$R$311,$A23)</f>
        <v>6</v>
      </c>
      <c r="AN23" s="175">
        <f>COUNTIFS('AAYME 2021_List'!$B$3:$B$311,"Yes",'AAYME 2021_List'!$R$3:$R$311,$A23)</f>
        <v>8</v>
      </c>
      <c r="AO23" s="176">
        <f>COUNTIFS('AAYME 2021_List'!$B$3:$B$311,"Yes",'AAYME 2021_List'!$J$3:$J$311,"7",'AAYME 2021_List'!$R$3:$R$311,$A23)</f>
        <v>4</v>
      </c>
      <c r="AP23" s="176">
        <f>COUNTIFS('AAYME 2021_List'!$B$3:$B$311,"Yes",'AAYME 2021_List'!$J$3:$J$311,"8",'AAYME 2021_List'!$R$3:$R$311,$A23)</f>
        <v>0</v>
      </c>
      <c r="AQ23" s="176">
        <f>COUNTIFS('AAYME 2021_List'!$B$3:$B$311,"Yes",'AAYME 2021_List'!$J$3:$J$311,"9",'AAYME 2021_List'!$R$3:$R$311,$A23)</f>
        <v>4</v>
      </c>
      <c r="AR23" s="176">
        <f>COUNTIFS('AAYME 2021_List'!$B$3:$B$311,"Yes",'AAYME 2021_List'!$L$3:$L$311,"Male",'AAYME 2021_List'!$R$3:$R$311,$A23)</f>
        <v>6</v>
      </c>
      <c r="AS23" s="177">
        <f>COUNTIFS('AAYME 2021_List'!$B$3:$B$311,"Yes",'AAYME 2021_List'!$L$3:$L$311,"Female",'AAYME 2021_List'!$R$3:$R$311,$A23)</f>
        <v>2</v>
      </c>
      <c r="AU23" s="175">
        <v>0</v>
      </c>
      <c r="AV23" s="176">
        <v>0</v>
      </c>
      <c r="AW23" s="176">
        <v>0</v>
      </c>
      <c r="AX23" s="176">
        <v>0</v>
      </c>
      <c r="AY23" s="176">
        <v>0</v>
      </c>
      <c r="AZ23" s="177">
        <v>0</v>
      </c>
    </row>
    <row r="24" spans="1:52" x14ac:dyDescent="0.3">
      <c r="A24" s="134" t="s">
        <v>194</v>
      </c>
      <c r="B24" s="31" cm="1">
        <f t="array" ref="B24">GetColor</f>
        <v>38</v>
      </c>
      <c r="Q24" s="90">
        <f>COUNTIFS(Applications_2021!C$2:$C$651,"?*",Applications_2021!$AL$2:$AL$651,$A24)</f>
        <v>0</v>
      </c>
      <c r="R24" s="91">
        <f>COUNTIFS(Applications_2021!C$2:$C$651,"?*",Applications_2021!$I$2:$I$651,"*7th Grade*",Applications_2021!$AL$2:$AL$651,$A24)</f>
        <v>0</v>
      </c>
      <c r="S24" s="91">
        <f>COUNTIFS(Applications_2021!$C$2:$C$651,"?*",Applications_2021!$I$2:$I$651,"*8th Grade*",Applications_2021!$AL$2:$AL$651,$A24)</f>
        <v>0</v>
      </c>
      <c r="T24" s="91">
        <f>COUNTIFS(Applications_2021!$C$2:$C$651,"?*",Applications_2021!$I$2:$I$651,"*9th Grade*",Applications_2021!$AL$2:$AL$651,$A24)</f>
        <v>0</v>
      </c>
      <c r="U24" s="91">
        <f>COUNTIFS(Applications_2021!$C$2:$C$651,"?*",Applications_2021!$F$2:$F$651,"Male",Applications_2021!$AL$2:$AL$651,$A24)</f>
        <v>0</v>
      </c>
      <c r="V24" s="92">
        <f>COUNTIFS(Applications_2021!$C$2:$C$651,"?*",Applications_2021!$F$2:$F$651,"Female",Applications_2021!$AL$2:$AL$651,$A24)</f>
        <v>0</v>
      </c>
      <c r="W24" s="99" t="s">
        <v>194</v>
      </c>
      <c r="X24" s="31" cm="1">
        <f t="array" ref="X24">GetColor</f>
        <v>38</v>
      </c>
      <c r="Z24" s="90">
        <f>COUNTIFS(Applications_2021!A$2:$A$651,"?*",Applications_2021!$AL$2:$AL$651,$A24)</f>
        <v>0</v>
      </c>
      <c r="AA24" s="91">
        <f>COUNTIFS(Applications_2021!$A$2:$A$651,"?*",Applications_2021!$I$2:$I$651,"*7th Grade*",Applications_2021!$AL$2:$AL$651,$A24)</f>
        <v>0</v>
      </c>
      <c r="AB24" s="91">
        <f>COUNTIFS(Applications_2021!$A$2:$A$651,"?*",Applications_2021!$I$2:$I$651,"*8th Grade*",Applications_2021!$AL$2:$AL$651,$A24)</f>
        <v>0</v>
      </c>
      <c r="AC24" s="91">
        <f>COUNTIFS(Applications_2021!$A$2:$A$651,"?*",Applications_2021!$I$2:$I$651,"*9th Grade*",Applications_2021!$AL$2:$AL$651,$A24)</f>
        <v>0</v>
      </c>
      <c r="AD24" s="91">
        <f>COUNTIFS(Applications_2021!$A$2:$A$651,"?*",Applications_2021!$F$2:$F$651,"Male",Applications_2021!$AL$2:$AL$651,$A24)</f>
        <v>0</v>
      </c>
      <c r="AE24" s="92">
        <f>COUNTIFS(Applications_2021!$A$2:$A$651,"?*",Applications_2021!$F$2:$F$651,"Female",Applications_2021!$AL$2:$AL$651,$A24)</f>
        <v>0</v>
      </c>
      <c r="AG24" s="259">
        <f>COUNTIFS('AAYME 2021_List'!$A$3:$A$311,"?*",'AAYME 2021_List'!$R$3:$R$311,$A24)</f>
        <v>0</v>
      </c>
      <c r="AH24" s="252">
        <f>COUNTIFS('AAYME 2021_List'!$A$3:$A$311,"?*",'AAYME 2021_List'!$M$3:$M$311,"7",'AAYME 2021_List'!$R$3:$R$311,$A24)</f>
        <v>0</v>
      </c>
      <c r="AI24" s="252">
        <f>COUNTIFS('AAYME 2021_List'!$A$3:$A$311,"?*",'AAYME 2021_List'!$M$3:$M$311,"8",'AAYME 2021_List'!$R$3:$R$311,$A24)</f>
        <v>0</v>
      </c>
      <c r="AJ24" s="252">
        <f>COUNTIFS('AAYME 2021_List'!$A$3:$A$311,"?*",'AAYME 2021_List'!$M$3:$M$311,"9",'AAYME 2021_List'!$R$3:$R$311,$A24)</f>
        <v>0</v>
      </c>
      <c r="AK24" s="252">
        <f>COUNTIFS('AAYME 2021_List'!$A$3:$A$311,"?*",'AAYME 2021_List'!$L$3:$L$311,"Male",'AAYME 2021_List'!$R$3:$R$311,$A24)</f>
        <v>0</v>
      </c>
      <c r="AL24" s="252">
        <f>COUNTIFS('AAYME 2021_List'!$A$3:$A$311,"?*",'AAYME 2021_List'!$L$3:$L$311,"Female",'AAYME 2021_List'!$R$3:$R$311,$A24)</f>
        <v>0</v>
      </c>
      <c r="AN24" s="175">
        <f>COUNTIFS('AAYME 2021_List'!$B$3:$B$311,"Yes",'AAYME 2021_List'!$R$3:$R$311,$A24)</f>
        <v>0</v>
      </c>
      <c r="AO24" s="176">
        <f>COUNTIFS('AAYME 2021_List'!$B$3:$B$311,"Yes",'AAYME 2021_List'!$J$3:$J$311,"7",'AAYME 2021_List'!$R$3:$R$311,$A24)</f>
        <v>0</v>
      </c>
      <c r="AP24" s="176">
        <f>COUNTIFS('AAYME 2021_List'!$B$3:$B$311,"Yes",'AAYME 2021_List'!$J$3:$J$311,"8",'AAYME 2021_List'!$R$3:$R$311,$A24)</f>
        <v>0</v>
      </c>
      <c r="AQ24" s="176">
        <f>COUNTIFS('AAYME 2021_List'!$B$3:$B$311,"Yes",'AAYME 2021_List'!$J$3:$J$311,"9",'AAYME 2021_List'!$R$3:$R$311,$A24)</f>
        <v>0</v>
      </c>
      <c r="AR24" s="176">
        <f>COUNTIFS('AAYME 2021_List'!$B$3:$B$311,"Yes",'AAYME 2021_List'!$L$3:$L$311,"Male",'AAYME 2021_List'!$R$3:$R$311,$A24)</f>
        <v>0</v>
      </c>
      <c r="AS24" s="177">
        <f>COUNTIFS('AAYME 2021_List'!$B$3:$B$311,"Yes",'AAYME 2021_List'!$L$3:$L$311,"Female",'AAYME 2021_List'!$R$3:$R$311,$A24)</f>
        <v>0</v>
      </c>
      <c r="AU24" s="175">
        <v>0</v>
      </c>
      <c r="AV24" s="176">
        <v>0</v>
      </c>
      <c r="AW24" s="176">
        <v>0</v>
      </c>
      <c r="AX24" s="176">
        <v>0</v>
      </c>
      <c r="AY24" s="176">
        <v>0</v>
      </c>
      <c r="AZ24" s="177">
        <v>0</v>
      </c>
    </row>
    <row r="25" spans="1:52" x14ac:dyDescent="0.3">
      <c r="A25" s="135" t="s">
        <v>195</v>
      </c>
      <c r="B25" s="31" cm="1">
        <f t="array" ref="B25">GetColor</f>
        <v>19</v>
      </c>
      <c r="Q25" s="90">
        <f>COUNTIFS(Applications_2021!C$2:$C$651,"?*",Applications_2021!$AL$2:$AL$651,$A25)</f>
        <v>1</v>
      </c>
      <c r="R25" s="91">
        <f>COUNTIFS(Applications_2021!C$2:$C$651,"?*",Applications_2021!$I$2:$I$651,"*7th Grade*",Applications_2021!$AL$2:$AL$651,$A25)</f>
        <v>0</v>
      </c>
      <c r="S25" s="91">
        <f>COUNTIFS(Applications_2021!$C$2:$C$651,"?*",Applications_2021!$I$2:$I$651,"*8th Grade*",Applications_2021!$AL$2:$AL$651,$A25)</f>
        <v>0</v>
      </c>
      <c r="T25" s="91">
        <f>COUNTIFS(Applications_2021!$C$2:$C$651,"?*",Applications_2021!$I$2:$I$651,"*9th Grade*",Applications_2021!$AL$2:$AL$651,$A25)</f>
        <v>1</v>
      </c>
      <c r="U25" s="91">
        <f>COUNTIFS(Applications_2021!$C$2:$C$651,"?*",Applications_2021!$F$2:$F$651,"Male",Applications_2021!$AL$2:$AL$651,$A25)</f>
        <v>1</v>
      </c>
      <c r="V25" s="92">
        <f>COUNTIFS(Applications_2021!$C$2:$C$651,"?*",Applications_2021!$F$2:$F$651,"Female",Applications_2021!$AL$2:$AL$651,$A25)</f>
        <v>0</v>
      </c>
      <c r="W25" s="100" t="s">
        <v>195</v>
      </c>
      <c r="X25" s="31" cm="1">
        <f t="array" ref="X25">GetColor</f>
        <v>19</v>
      </c>
      <c r="Z25" s="90">
        <f>COUNTIFS(Applications_2021!A$2:$A$651,"?*",Applications_2021!$AL$2:$AL$651,$A25)</f>
        <v>0</v>
      </c>
      <c r="AA25" s="91">
        <f>COUNTIFS(Applications_2021!$A$2:$A$651,"?*",Applications_2021!$I$2:$I$651,"*7th Grade*",Applications_2021!$AL$2:$AL$651,$A25)</f>
        <v>0</v>
      </c>
      <c r="AB25" s="91">
        <f>COUNTIFS(Applications_2021!$A$2:$A$651,"?*",Applications_2021!$I$2:$I$651,"*8th Grade*",Applications_2021!$AL$2:$AL$651,$A25)</f>
        <v>0</v>
      </c>
      <c r="AC25" s="91">
        <f>COUNTIFS(Applications_2021!$A$2:$A$651,"?*",Applications_2021!$I$2:$I$651,"*9th Grade*",Applications_2021!$AL$2:$AL$651,$A25)</f>
        <v>0</v>
      </c>
      <c r="AD25" s="91">
        <f>COUNTIFS(Applications_2021!$A$2:$A$651,"?*",Applications_2021!$F$2:$F$651,"Male",Applications_2021!$AL$2:$AL$651,$A25)</f>
        <v>0</v>
      </c>
      <c r="AE25" s="92">
        <f>COUNTIFS(Applications_2021!$A$2:$A$651,"?*",Applications_2021!$F$2:$F$651,"Female",Applications_2021!$AL$2:$AL$651,$A25)</f>
        <v>0</v>
      </c>
      <c r="AG25" s="259">
        <f>COUNTIFS('AAYME 2021_List'!$A$3:$A$311,"?*",'AAYME 2021_List'!$R$3:$R$311,$A25)</f>
        <v>0</v>
      </c>
      <c r="AH25" s="252">
        <f>COUNTIFS('AAYME 2021_List'!$A$3:$A$311,"?*",'AAYME 2021_List'!$M$3:$M$311,"7",'AAYME 2021_List'!$R$3:$R$311,$A25)</f>
        <v>0</v>
      </c>
      <c r="AI25" s="252">
        <f>COUNTIFS('AAYME 2021_List'!$A$3:$A$311,"?*",'AAYME 2021_List'!$M$3:$M$311,"8",'AAYME 2021_List'!$R$3:$R$311,$A25)</f>
        <v>0</v>
      </c>
      <c r="AJ25" s="252">
        <f>COUNTIFS('AAYME 2021_List'!$A$3:$A$311,"?*",'AAYME 2021_List'!$M$3:$M$311,"9",'AAYME 2021_List'!$R$3:$R$311,$A25)</f>
        <v>0</v>
      </c>
      <c r="AK25" s="252">
        <f>COUNTIFS('AAYME 2021_List'!$A$3:$A$311,"?*",'AAYME 2021_List'!$L$3:$L$311,"Male",'AAYME 2021_List'!$R$3:$R$311,$A25)</f>
        <v>0</v>
      </c>
      <c r="AL25" s="252">
        <f>COUNTIFS('AAYME 2021_List'!$A$3:$A$311,"?*",'AAYME 2021_List'!$L$3:$L$311,"Female",'AAYME 2021_List'!$R$3:$R$311,$A25)</f>
        <v>0</v>
      </c>
      <c r="AN25" s="175">
        <f>COUNTIFS('AAYME 2021_List'!$B$3:$B$311,"Yes",'AAYME 2021_List'!$R$3:$R$311,$A25)</f>
        <v>0</v>
      </c>
      <c r="AO25" s="176">
        <f>COUNTIFS('AAYME 2021_List'!$B$3:$B$311,"Yes",'AAYME 2021_List'!$J$3:$J$311,"7",'AAYME 2021_List'!$R$3:$R$311,$A25)</f>
        <v>0</v>
      </c>
      <c r="AP25" s="176">
        <f>COUNTIFS('AAYME 2021_List'!$B$3:$B$311,"Yes",'AAYME 2021_List'!$J$3:$J$311,"8",'AAYME 2021_List'!$R$3:$R$311,$A25)</f>
        <v>0</v>
      </c>
      <c r="AQ25" s="176">
        <f>COUNTIFS('AAYME 2021_List'!$B$3:$B$311,"Yes",'AAYME 2021_List'!$J$3:$J$311,"9",'AAYME 2021_List'!$R$3:$R$311,$A25)</f>
        <v>0</v>
      </c>
      <c r="AR25" s="176">
        <f>COUNTIFS('AAYME 2021_List'!$B$3:$B$311,"Yes",'AAYME 2021_List'!$L$3:$L$311,"Male",'AAYME 2021_List'!$R$3:$R$311,$A25)</f>
        <v>0</v>
      </c>
      <c r="AS25" s="177">
        <f>COUNTIFS('AAYME 2021_List'!$B$3:$B$311,"Yes",'AAYME 2021_List'!$L$3:$L$311,"Female",'AAYME 2021_List'!$R$3:$R$311,$A25)</f>
        <v>0</v>
      </c>
      <c r="AU25" s="175">
        <v>0</v>
      </c>
      <c r="AV25" s="176">
        <v>0</v>
      </c>
      <c r="AW25" s="176">
        <v>0</v>
      </c>
      <c r="AX25" s="176">
        <v>0</v>
      </c>
      <c r="AY25" s="176">
        <v>0</v>
      </c>
      <c r="AZ25" s="177">
        <v>0</v>
      </c>
    </row>
    <row r="26" spans="1:52" x14ac:dyDescent="0.3">
      <c r="A26" s="261" t="s">
        <v>196</v>
      </c>
      <c r="B26" s="31" cm="1">
        <f t="array" ref="B26">GetColor</f>
        <v>19</v>
      </c>
      <c r="Q26" s="90">
        <f>COUNTIFS(Applications_2021!C$2:$C$651,"?*",Applications_2021!$AL$2:$AL$651,$A26)</f>
        <v>1</v>
      </c>
      <c r="R26" s="91">
        <f>COUNTIFS(Applications_2021!C$2:$C$651,"?*",Applications_2021!$I$2:$I$651,"*7th Grade*",Applications_2021!$AL$2:$AL$651,$A26)</f>
        <v>0</v>
      </c>
      <c r="S26" s="91">
        <f>COUNTIFS(Applications_2021!$C$2:$C$651,"?*",Applications_2021!$I$2:$I$651,"*8th Grade*",Applications_2021!$AL$2:$AL$651,$A26)</f>
        <v>1</v>
      </c>
      <c r="T26" s="91">
        <f>COUNTIFS(Applications_2021!$C$2:$C$651,"?*",Applications_2021!$I$2:$I$651,"*9th Grade*",Applications_2021!$AL$2:$AL$651,$A26)</f>
        <v>0</v>
      </c>
      <c r="U26" s="91">
        <f>COUNTIFS(Applications_2021!$C$2:$C$651,"?*",Applications_2021!$F$2:$F$651,"Male",Applications_2021!$AL$2:$AL$651,$A26)</f>
        <v>0</v>
      </c>
      <c r="V26" s="92">
        <f>COUNTIFS(Applications_2021!$C$2:$C$651,"?*",Applications_2021!$F$2:$F$651,"Female",Applications_2021!$AL$2:$AL$651,$A26)</f>
        <v>1</v>
      </c>
      <c r="W26" s="100" t="s">
        <v>196</v>
      </c>
      <c r="X26" s="31" cm="1">
        <f t="array" ref="X26">GetColor</f>
        <v>19</v>
      </c>
      <c r="Z26" s="90">
        <f>COUNTIFS(Applications_2021!A$2:$A$651,"?*",Applications_2021!$AL$2:$AL$651,$A26)</f>
        <v>1</v>
      </c>
      <c r="AA26" s="91">
        <f>COUNTIFS(Applications_2021!$A$2:$A$651,"?*",Applications_2021!$I$2:$I$651,"*7th Grade*",Applications_2021!$AL$2:$AL$651,$A26)</f>
        <v>0</v>
      </c>
      <c r="AB26" s="91">
        <f>COUNTIFS(Applications_2021!$A$2:$A$651,"?*",Applications_2021!$I$2:$I$651,"*8th Grade*",Applications_2021!$AL$2:$AL$651,$A26)</f>
        <v>1</v>
      </c>
      <c r="AC26" s="91">
        <f>COUNTIFS(Applications_2021!$A$2:$A$651,"?*",Applications_2021!$I$2:$I$651,"*9th Grade*",Applications_2021!$AL$2:$AL$651,$A26)</f>
        <v>0</v>
      </c>
      <c r="AD26" s="91">
        <f>COUNTIFS(Applications_2021!$A$2:$A$651,"?*",Applications_2021!$F$2:$F$651,"Male",Applications_2021!$AL$2:$AL$651,$A26)</f>
        <v>0</v>
      </c>
      <c r="AE26" s="92">
        <f>COUNTIFS(Applications_2021!$A$2:$A$651,"?*",Applications_2021!$F$2:$F$651,"Female",Applications_2021!$AL$2:$AL$651,$A26)</f>
        <v>1</v>
      </c>
      <c r="AG26" s="259">
        <f>COUNTIFS('AAYME 2021_List'!$A$3:$A$311,"?*",'AAYME 2021_List'!$R$3:$R$311,$A26)</f>
        <v>0</v>
      </c>
      <c r="AH26" s="252">
        <f>COUNTIFS('AAYME 2021_List'!$A$3:$A$311,"?*",'AAYME 2021_List'!$M$3:$M$311,"7",'AAYME 2021_List'!$R$3:$R$311,$A26)</f>
        <v>0</v>
      </c>
      <c r="AI26" s="252">
        <f>COUNTIFS('AAYME 2021_List'!$A$3:$A$311,"?*",'AAYME 2021_List'!$M$3:$M$311,"8",'AAYME 2021_List'!$R$3:$R$311,$A26)</f>
        <v>0</v>
      </c>
      <c r="AJ26" s="252">
        <f>COUNTIFS('AAYME 2021_List'!$A$3:$A$311,"?*",'AAYME 2021_List'!$M$3:$M$311,"9",'AAYME 2021_List'!$R$3:$R$311,$A26)</f>
        <v>0</v>
      </c>
      <c r="AK26" s="252">
        <f>COUNTIFS('AAYME 2021_List'!$A$3:$A$311,"?*",'AAYME 2021_List'!$L$3:$L$311,"Male",'AAYME 2021_List'!$R$3:$R$311,$A26)</f>
        <v>0</v>
      </c>
      <c r="AL26" s="252">
        <f>COUNTIFS('AAYME 2021_List'!$A$3:$A$311,"?*",'AAYME 2021_List'!$L$3:$L$311,"Female",'AAYME 2021_List'!$R$3:$R$311,$A26)</f>
        <v>0</v>
      </c>
      <c r="AN26" s="175">
        <f>COUNTIFS('AAYME 2021_List'!$B$3:$B$311,"Yes",'AAYME 2021_List'!$R$3:$R$311,$A26)</f>
        <v>0</v>
      </c>
      <c r="AO26" s="176">
        <f>COUNTIFS('AAYME 2021_List'!$B$3:$B$311,"Yes",'AAYME 2021_List'!$J$3:$J$311,"7",'AAYME 2021_List'!$R$3:$R$311,$A26)</f>
        <v>0</v>
      </c>
      <c r="AP26" s="176">
        <f>COUNTIFS('AAYME 2021_List'!$B$3:$B$311,"Yes",'AAYME 2021_List'!$J$3:$J$311,"8",'AAYME 2021_List'!$R$3:$R$311,$A26)</f>
        <v>0</v>
      </c>
      <c r="AQ26" s="176">
        <f>COUNTIFS('AAYME 2021_List'!$B$3:$B$311,"Yes",'AAYME 2021_List'!$J$3:$J$311,"9",'AAYME 2021_List'!$R$3:$R$311,$A26)</f>
        <v>0</v>
      </c>
      <c r="AR26" s="176">
        <f>COUNTIFS('AAYME 2021_List'!$B$3:$B$311,"Yes",'AAYME 2021_List'!$L$3:$L$311,"Male",'AAYME 2021_List'!$R$3:$R$311,$A26)</f>
        <v>0</v>
      </c>
      <c r="AS26" s="177">
        <f>COUNTIFS('AAYME 2021_List'!$B$3:$B$311,"Yes",'AAYME 2021_List'!$L$3:$L$311,"Female",'AAYME 2021_List'!$R$3:$R$311,$A26)</f>
        <v>0</v>
      </c>
      <c r="AU26" s="175">
        <v>0</v>
      </c>
      <c r="AV26" s="176">
        <v>0</v>
      </c>
      <c r="AW26" s="176">
        <v>0</v>
      </c>
      <c r="AX26" s="176">
        <v>0</v>
      </c>
      <c r="AY26" s="176">
        <v>0</v>
      </c>
      <c r="AZ26" s="177">
        <v>0</v>
      </c>
    </row>
    <row r="27" spans="1:52" x14ac:dyDescent="0.3">
      <c r="A27" s="133" t="s">
        <v>197</v>
      </c>
      <c r="B27" s="31" cm="1">
        <f t="array" ref="B27">GetColor</f>
        <v>42</v>
      </c>
      <c r="Q27" s="90">
        <f>COUNTIFS(Applications_2021!C$2:$C$651,"?*",Applications_2021!$AL$2:$AL$651,$A27)</f>
        <v>4</v>
      </c>
      <c r="R27" s="91">
        <f>COUNTIFS(Applications_2021!C$2:$C$651,"?*",Applications_2021!$I$2:$I$651,"*7th Grade*",Applications_2021!$AL$2:$AL$651,$A27)</f>
        <v>1</v>
      </c>
      <c r="S27" s="91">
        <f>COUNTIFS(Applications_2021!$C$2:$C$651,"?*",Applications_2021!$I$2:$I$651,"*8th Grade*",Applications_2021!$AL$2:$AL$651,$A27)</f>
        <v>0</v>
      </c>
      <c r="T27" s="91">
        <f>COUNTIFS(Applications_2021!$C$2:$C$651,"?*",Applications_2021!$I$2:$I$651,"*9th Grade*",Applications_2021!$AL$2:$AL$651,$A27)</f>
        <v>3</v>
      </c>
      <c r="U27" s="91">
        <f>COUNTIFS(Applications_2021!$C$2:$C$651,"?*",Applications_2021!$F$2:$F$651,"Male",Applications_2021!$AL$2:$AL$651,$A27)</f>
        <v>1</v>
      </c>
      <c r="V27" s="92">
        <f>COUNTIFS(Applications_2021!$C$2:$C$651,"?*",Applications_2021!$F$2:$F$651,"Female",Applications_2021!$AL$2:$AL$651,$A27)</f>
        <v>3</v>
      </c>
      <c r="W27" s="105" t="s">
        <v>197</v>
      </c>
      <c r="X27" s="31" cm="1">
        <f t="array" ref="X27">GetColor</f>
        <v>42</v>
      </c>
      <c r="Z27" s="90">
        <f>COUNTIFS(Applications_2021!A$2:$A$651,"?*",Applications_2021!$AL$2:$AL$651,$A27)</f>
        <v>2</v>
      </c>
      <c r="AA27" s="91">
        <f>COUNTIFS(Applications_2021!$A$2:$A$651,"?*",Applications_2021!$I$2:$I$651,"*7th Grade*",Applications_2021!$AL$2:$AL$651,$A27)</f>
        <v>1</v>
      </c>
      <c r="AB27" s="91">
        <f>COUNTIFS(Applications_2021!$A$2:$A$651,"?*",Applications_2021!$I$2:$I$651,"*8th Grade*",Applications_2021!$AL$2:$AL$651,$A27)</f>
        <v>0</v>
      </c>
      <c r="AC27" s="91">
        <f>COUNTIFS(Applications_2021!$A$2:$A$651,"?*",Applications_2021!$I$2:$I$651,"*9th Grade*",Applications_2021!$AL$2:$AL$651,$A27)</f>
        <v>1</v>
      </c>
      <c r="AD27" s="91">
        <f>COUNTIFS(Applications_2021!$A$2:$A$651,"?*",Applications_2021!$F$2:$F$651,"Male",Applications_2021!$AL$2:$AL$651,$A27)</f>
        <v>0</v>
      </c>
      <c r="AE27" s="92">
        <f>COUNTIFS(Applications_2021!$A$2:$A$651,"?*",Applications_2021!$F$2:$F$651,"Female",Applications_2021!$AL$2:$AL$651,$A27)</f>
        <v>2</v>
      </c>
      <c r="AG27" s="259">
        <f>COUNTIFS('AAYME 2021_List'!$A$3:$A$311,"?*",'AAYME 2021_List'!$R$3:$R$311,$A27)</f>
        <v>1</v>
      </c>
      <c r="AH27" s="252">
        <f>COUNTIFS('AAYME 2021_List'!$A$3:$A$311,"?*",'AAYME 2021_List'!$M$3:$M$311,"7",'AAYME 2021_List'!$R$3:$R$311,$A27)</f>
        <v>0</v>
      </c>
      <c r="AI27" s="252">
        <f>COUNTIFS('AAYME 2021_List'!$A$3:$A$311,"?*",'AAYME 2021_List'!$M$3:$M$311,"8",'AAYME 2021_List'!$R$3:$R$311,$A27)</f>
        <v>0</v>
      </c>
      <c r="AJ27" s="252">
        <f>COUNTIFS('AAYME 2021_List'!$A$3:$A$311,"?*",'AAYME 2021_List'!$M$3:$M$311,"9",'AAYME 2021_List'!$R$3:$R$311,$A27)</f>
        <v>1</v>
      </c>
      <c r="AK27" s="252">
        <f>COUNTIFS('AAYME 2021_List'!$A$3:$A$311,"?*",'AAYME 2021_List'!$L$3:$L$311,"Male",'AAYME 2021_List'!$R$3:$R$311,$A27)</f>
        <v>0</v>
      </c>
      <c r="AL27" s="252">
        <f>COUNTIFS('AAYME 2021_List'!$A$3:$A$311,"?*",'AAYME 2021_List'!$L$3:$L$311,"Female",'AAYME 2021_List'!$R$3:$R$311,$A27)</f>
        <v>1</v>
      </c>
      <c r="AN27" s="175">
        <f>COUNTIFS('AAYME 2021_List'!$B$3:$B$311,"Yes",'AAYME 2021_List'!$R$3:$R$311,$A27)</f>
        <v>1</v>
      </c>
      <c r="AO27" s="176">
        <f>COUNTIFS('AAYME 2021_List'!$B$3:$B$311,"Yes",'AAYME 2021_List'!$J$3:$J$311,"7",'AAYME 2021_List'!$R$3:$R$311,$A27)</f>
        <v>0</v>
      </c>
      <c r="AP27" s="176">
        <f>COUNTIFS('AAYME 2021_List'!$B$3:$B$311,"Yes",'AAYME 2021_List'!$J$3:$J$311,"8",'AAYME 2021_List'!$R$3:$R$311,$A27)</f>
        <v>0</v>
      </c>
      <c r="AQ27" s="176">
        <f>COUNTIFS('AAYME 2021_List'!$B$3:$B$311,"Yes",'AAYME 2021_List'!$J$3:$J$311,"9",'AAYME 2021_List'!$R$3:$R$311,$A27)</f>
        <v>1</v>
      </c>
      <c r="AR27" s="176">
        <f>COUNTIFS('AAYME 2021_List'!$B$3:$B$311,"Yes",'AAYME 2021_List'!$L$3:$L$311,"Male",'AAYME 2021_List'!$R$3:$R$311,$A27)</f>
        <v>0</v>
      </c>
      <c r="AS27" s="177">
        <f>COUNTIFS('AAYME 2021_List'!$B$3:$B$311,"Yes",'AAYME 2021_List'!$L$3:$L$311,"Female",'AAYME 2021_List'!$R$3:$R$311,$A27)</f>
        <v>1</v>
      </c>
      <c r="AU27" s="175">
        <v>0</v>
      </c>
      <c r="AV27" s="176">
        <v>0</v>
      </c>
      <c r="AW27" s="176">
        <v>0</v>
      </c>
      <c r="AX27" s="176">
        <v>0</v>
      </c>
      <c r="AY27" s="176">
        <v>0</v>
      </c>
      <c r="AZ27" s="177">
        <v>0</v>
      </c>
    </row>
    <row r="28" spans="1:52" x14ac:dyDescent="0.3">
      <c r="A28" s="133" t="s">
        <v>198</v>
      </c>
      <c r="B28" s="31" cm="1">
        <f t="array" ref="B28">GetColor</f>
        <v>42</v>
      </c>
      <c r="Q28" s="90">
        <f>COUNTIFS(Applications_2021!C$2:$C$651,"?*",Applications_2021!$AL$2:$AL$651,$A28)</f>
        <v>7</v>
      </c>
      <c r="R28" s="91">
        <f>COUNTIFS(Applications_2021!C$2:$C$651,"?*",Applications_2021!$I$2:$I$651,"*7th Grade*",Applications_2021!$AL$2:$AL$651,$A28)</f>
        <v>3</v>
      </c>
      <c r="S28" s="91">
        <f>COUNTIFS(Applications_2021!$C$2:$C$651,"?*",Applications_2021!$I$2:$I$651,"*8th Grade*",Applications_2021!$AL$2:$AL$651,$A28)</f>
        <v>2</v>
      </c>
      <c r="T28" s="91">
        <f>COUNTIFS(Applications_2021!$C$2:$C$651,"?*",Applications_2021!$I$2:$I$651,"*9th Grade*",Applications_2021!$AL$2:$AL$651,$A28)</f>
        <v>2</v>
      </c>
      <c r="U28" s="91">
        <f>COUNTIFS(Applications_2021!$C$2:$C$651,"?*",Applications_2021!$F$2:$F$651,"Male",Applications_2021!$AL$2:$AL$651,$A28)</f>
        <v>2</v>
      </c>
      <c r="V28" s="92">
        <f>COUNTIFS(Applications_2021!$C$2:$C$651,"?*",Applications_2021!$F$2:$F$651,"Female",Applications_2021!$AL$2:$AL$651,$A28)</f>
        <v>5</v>
      </c>
      <c r="W28" s="105" t="s">
        <v>198</v>
      </c>
      <c r="X28" s="31" cm="1">
        <f t="array" ref="X28">GetColor</f>
        <v>42</v>
      </c>
      <c r="Z28" s="90">
        <f>COUNTIFS(Applications_2021!A$2:$A$651,"?*",Applications_2021!$AL$2:$AL$651,$A28)</f>
        <v>6</v>
      </c>
      <c r="AA28" s="91">
        <f>COUNTIFS(Applications_2021!$A$2:$A$651,"?*",Applications_2021!$I$2:$I$651,"*7th Grade*",Applications_2021!$AL$2:$AL$651,$A28)</f>
        <v>2</v>
      </c>
      <c r="AB28" s="91">
        <f>COUNTIFS(Applications_2021!$A$2:$A$651,"?*",Applications_2021!$I$2:$I$651,"*8th Grade*",Applications_2021!$AL$2:$AL$651,$A28)</f>
        <v>2</v>
      </c>
      <c r="AC28" s="91">
        <f>COUNTIFS(Applications_2021!$A$2:$A$651,"?*",Applications_2021!$I$2:$I$651,"*9th Grade*",Applications_2021!$AL$2:$AL$651,$A28)</f>
        <v>2</v>
      </c>
      <c r="AD28" s="91">
        <f>COUNTIFS(Applications_2021!$A$2:$A$651,"?*",Applications_2021!$F$2:$F$651,"Male",Applications_2021!$AL$2:$AL$651,$A28)</f>
        <v>1</v>
      </c>
      <c r="AE28" s="92">
        <f>COUNTIFS(Applications_2021!$A$2:$A$651,"?*",Applications_2021!$F$2:$F$651,"Female",Applications_2021!$AL$2:$AL$651,$A28)</f>
        <v>5</v>
      </c>
      <c r="AG28" s="259">
        <f>COUNTIFS('AAYME 2021_List'!$A$3:$A$311,"?*",'AAYME 2021_List'!$R$3:$R$311,$A28)</f>
        <v>5</v>
      </c>
      <c r="AH28" s="252">
        <f>COUNTIFS('AAYME 2021_List'!$A$3:$A$311,"?*",'AAYME 2021_List'!$M$3:$M$311,"7",'AAYME 2021_List'!$R$3:$R$311,$A28)</f>
        <v>2</v>
      </c>
      <c r="AI28" s="252">
        <f>COUNTIFS('AAYME 2021_List'!$A$3:$A$311,"?*",'AAYME 2021_List'!$M$3:$M$311,"8",'AAYME 2021_List'!$R$3:$R$311,$A28)</f>
        <v>1</v>
      </c>
      <c r="AJ28" s="252">
        <f>COUNTIFS('AAYME 2021_List'!$A$3:$A$311,"?*",'AAYME 2021_List'!$M$3:$M$311,"9",'AAYME 2021_List'!$R$3:$R$311,$A28)</f>
        <v>2</v>
      </c>
      <c r="AK28" s="252">
        <f>COUNTIFS('AAYME 2021_List'!$A$3:$A$311,"?*",'AAYME 2021_List'!$L$3:$L$311,"Male",'AAYME 2021_List'!$R$3:$R$311,$A28)</f>
        <v>1</v>
      </c>
      <c r="AL28" s="252">
        <f>COUNTIFS('AAYME 2021_List'!$A$3:$A$311,"?*",'AAYME 2021_List'!$L$3:$L$311,"Female",'AAYME 2021_List'!$R$3:$R$311,$A28)</f>
        <v>4</v>
      </c>
      <c r="AN28" s="175">
        <f>COUNTIFS('AAYME 2021_List'!$B$3:$B$311,"Yes",'AAYME 2021_List'!$R$3:$R$311,$A28)</f>
        <v>2</v>
      </c>
      <c r="AO28" s="176">
        <f>COUNTIFS('AAYME 2021_List'!$B$3:$B$311,"Yes",'AAYME 2021_List'!$J$3:$J$311,"7",'AAYME 2021_List'!$R$3:$R$311,$A28)</f>
        <v>1</v>
      </c>
      <c r="AP28" s="176">
        <f>COUNTIFS('AAYME 2021_List'!$B$3:$B$311,"Yes",'AAYME 2021_List'!$J$3:$J$311,"8",'AAYME 2021_List'!$R$3:$R$311,$A28)</f>
        <v>0</v>
      </c>
      <c r="AQ28" s="176">
        <f>COUNTIFS('AAYME 2021_List'!$B$3:$B$311,"Yes",'AAYME 2021_List'!$J$3:$J$311,"9",'AAYME 2021_List'!$R$3:$R$311,$A28)</f>
        <v>1</v>
      </c>
      <c r="AR28" s="176">
        <f>COUNTIFS('AAYME 2021_List'!$B$3:$B$311,"Yes",'AAYME 2021_List'!$L$3:$L$311,"Male",'AAYME 2021_List'!$R$3:$R$311,$A28)</f>
        <v>0</v>
      </c>
      <c r="AS28" s="177">
        <f>COUNTIFS('AAYME 2021_List'!$B$3:$B$311,"Yes",'AAYME 2021_List'!$L$3:$L$311,"Female",'AAYME 2021_List'!$R$3:$R$311,$A28)</f>
        <v>2</v>
      </c>
      <c r="AU28" s="175">
        <v>0</v>
      </c>
      <c r="AV28" s="176">
        <v>0</v>
      </c>
      <c r="AW28" s="176">
        <v>0</v>
      </c>
      <c r="AX28" s="176">
        <v>0</v>
      </c>
      <c r="AY28" s="176">
        <v>0</v>
      </c>
      <c r="AZ28" s="177">
        <v>0</v>
      </c>
    </row>
    <row r="29" spans="1:52" x14ac:dyDescent="0.3">
      <c r="A29" s="133" t="s">
        <v>199</v>
      </c>
      <c r="B29" s="31" cm="1">
        <f t="array" ref="B29">GetColor</f>
        <v>42</v>
      </c>
      <c r="Q29" s="90">
        <f>COUNTIFS(Applications_2021!C$2:$C$651,"?*",Applications_2021!$AL$2:$AL$651,$A29)</f>
        <v>4</v>
      </c>
      <c r="R29" s="91">
        <f>COUNTIFS(Applications_2021!C$2:$C$651,"?*",Applications_2021!$I$2:$I$651,"*7th Grade*",Applications_2021!$AL$2:$AL$651,$A29)</f>
        <v>1</v>
      </c>
      <c r="S29" s="91">
        <f>COUNTIFS(Applications_2021!$C$2:$C$651,"?*",Applications_2021!$I$2:$I$651,"*8th Grade*",Applications_2021!$AL$2:$AL$651,$A29)</f>
        <v>2</v>
      </c>
      <c r="T29" s="91">
        <f>COUNTIFS(Applications_2021!$C$2:$C$651,"?*",Applications_2021!$I$2:$I$651,"*9th Grade*",Applications_2021!$AL$2:$AL$651,$A29)</f>
        <v>1</v>
      </c>
      <c r="U29" s="91">
        <f>COUNTIFS(Applications_2021!$C$2:$C$651,"?*",Applications_2021!$F$2:$F$651,"Male",Applications_2021!$AL$2:$AL$651,$A29)</f>
        <v>1</v>
      </c>
      <c r="V29" s="92">
        <f>COUNTIFS(Applications_2021!$C$2:$C$651,"?*",Applications_2021!$F$2:$F$651,"Female",Applications_2021!$AL$2:$AL$651,$A29)</f>
        <v>3</v>
      </c>
      <c r="W29" s="105" t="s">
        <v>199</v>
      </c>
      <c r="X29" s="31" cm="1">
        <f t="array" ref="X29">GetColor</f>
        <v>42</v>
      </c>
      <c r="Z29" s="90">
        <f>COUNTIFS(Applications_2021!A$2:$A$651,"?*",Applications_2021!$AL$2:$AL$651,$A29)</f>
        <v>3</v>
      </c>
      <c r="AA29" s="91">
        <f>COUNTIFS(Applications_2021!$A$2:$A$651,"?*",Applications_2021!$I$2:$I$651,"*7th Grade*",Applications_2021!$AL$2:$AL$651,$A29)</f>
        <v>0</v>
      </c>
      <c r="AB29" s="91">
        <f>COUNTIFS(Applications_2021!$A$2:$A$651,"?*",Applications_2021!$I$2:$I$651,"*8th Grade*",Applications_2021!$AL$2:$AL$651,$A29)</f>
        <v>2</v>
      </c>
      <c r="AC29" s="91">
        <f>COUNTIFS(Applications_2021!$A$2:$A$651,"?*",Applications_2021!$I$2:$I$651,"*9th Grade*",Applications_2021!$AL$2:$AL$651,$A29)</f>
        <v>1</v>
      </c>
      <c r="AD29" s="91">
        <f>COUNTIFS(Applications_2021!$A$2:$A$651,"?*",Applications_2021!$F$2:$F$651,"Male",Applications_2021!$AL$2:$AL$651,$A29)</f>
        <v>1</v>
      </c>
      <c r="AE29" s="92">
        <f>COUNTIFS(Applications_2021!$A$2:$A$651,"?*",Applications_2021!$F$2:$F$651,"Female",Applications_2021!$AL$2:$AL$651,$A29)</f>
        <v>2</v>
      </c>
      <c r="AG29" s="259">
        <f>COUNTIFS('AAYME 2021_List'!$A$3:$A$311,"?*",'AAYME 2021_List'!$R$3:$R$311,$A29)</f>
        <v>3</v>
      </c>
      <c r="AH29" s="252">
        <f>COUNTIFS('AAYME 2021_List'!$A$3:$A$311,"?*",'AAYME 2021_List'!$M$3:$M$311,"7",'AAYME 2021_List'!$R$3:$R$311,$A29)</f>
        <v>0</v>
      </c>
      <c r="AI29" s="252">
        <f>COUNTIFS('AAYME 2021_List'!$A$3:$A$311,"?*",'AAYME 2021_List'!$M$3:$M$311,"8",'AAYME 2021_List'!$R$3:$R$311,$A29)</f>
        <v>2</v>
      </c>
      <c r="AJ29" s="252">
        <f>COUNTIFS('AAYME 2021_List'!$A$3:$A$311,"?*",'AAYME 2021_List'!$M$3:$M$311,"9",'AAYME 2021_List'!$R$3:$R$311,$A29)</f>
        <v>1</v>
      </c>
      <c r="AK29" s="252">
        <f>COUNTIFS('AAYME 2021_List'!$A$3:$A$311,"?*",'AAYME 2021_List'!$L$3:$L$311,"Male",'AAYME 2021_List'!$R$3:$R$311,$A29)</f>
        <v>1</v>
      </c>
      <c r="AL29" s="252">
        <f>COUNTIFS('AAYME 2021_List'!$A$3:$A$311,"?*",'AAYME 2021_List'!$L$3:$L$311,"Female",'AAYME 2021_List'!$R$3:$R$311,$A29)</f>
        <v>2</v>
      </c>
      <c r="AN29" s="175">
        <f>COUNTIFS('AAYME 2021_List'!$B$3:$B$311,"Yes",'AAYME 2021_List'!$R$3:$R$311,$A29)</f>
        <v>2</v>
      </c>
      <c r="AO29" s="176">
        <f>COUNTIFS('AAYME 2021_List'!$B$3:$B$311,"Yes",'AAYME 2021_List'!$J$3:$J$311,"7",'AAYME 2021_List'!$R$3:$R$311,$A29)</f>
        <v>0</v>
      </c>
      <c r="AP29" s="176">
        <f>COUNTIFS('AAYME 2021_List'!$B$3:$B$311,"Yes",'AAYME 2021_List'!$J$3:$J$311,"8",'AAYME 2021_List'!$R$3:$R$311,$A29)</f>
        <v>1</v>
      </c>
      <c r="AQ29" s="176">
        <f>COUNTIFS('AAYME 2021_List'!$B$3:$B$311,"Yes",'AAYME 2021_List'!$J$3:$J$311,"9",'AAYME 2021_List'!$R$3:$R$311,$A29)</f>
        <v>1</v>
      </c>
      <c r="AR29" s="176">
        <f>COUNTIFS('AAYME 2021_List'!$B$3:$B$311,"Yes",'AAYME 2021_List'!$L$3:$L$311,"Male",'AAYME 2021_List'!$R$3:$R$311,$A29)</f>
        <v>1</v>
      </c>
      <c r="AS29" s="177">
        <f>COUNTIFS('AAYME 2021_List'!$B$3:$B$311,"Yes",'AAYME 2021_List'!$L$3:$L$311,"Female",'AAYME 2021_List'!$R$3:$R$311,$A29)</f>
        <v>1</v>
      </c>
      <c r="AU29" s="175">
        <v>0</v>
      </c>
      <c r="AV29" s="176">
        <v>0</v>
      </c>
      <c r="AW29" s="176">
        <v>0</v>
      </c>
      <c r="AX29" s="176">
        <v>0</v>
      </c>
      <c r="AY29" s="176">
        <v>0</v>
      </c>
      <c r="AZ29" s="177">
        <v>0</v>
      </c>
    </row>
    <row r="30" spans="1:52" x14ac:dyDescent="0.3">
      <c r="A30" s="262" t="s">
        <v>200</v>
      </c>
      <c r="B30" s="31" cm="1">
        <f t="array" ref="B30">GetColor</f>
        <v>42</v>
      </c>
      <c r="Q30" s="90">
        <f>COUNTIFS(Applications_2021!C$2:$C$651,"?*",Applications_2021!$AL$2:$AL$651,$A30)</f>
        <v>4</v>
      </c>
      <c r="R30" s="91">
        <f>COUNTIFS(Applications_2021!C$2:$C$651,"?*",Applications_2021!$I$2:$I$651,"*7th Grade*",Applications_2021!$AL$2:$AL$651,$A30)</f>
        <v>1</v>
      </c>
      <c r="S30" s="91">
        <f>COUNTIFS(Applications_2021!$C$2:$C$651,"?*",Applications_2021!$I$2:$I$651,"*8th Grade*",Applications_2021!$AL$2:$AL$651,$A30)</f>
        <v>1</v>
      </c>
      <c r="T30" s="91">
        <f>COUNTIFS(Applications_2021!$C$2:$C$651,"?*",Applications_2021!$I$2:$I$651,"*9th Grade*",Applications_2021!$AL$2:$AL$651,$A30)</f>
        <v>2</v>
      </c>
      <c r="U30" s="91">
        <f>COUNTIFS(Applications_2021!$C$2:$C$651,"?*",Applications_2021!$F$2:$F$651,"Male",Applications_2021!$AL$2:$AL$651,$A30)</f>
        <v>2</v>
      </c>
      <c r="V30" s="92">
        <f>COUNTIFS(Applications_2021!$C$2:$C$651,"?*",Applications_2021!$F$2:$F$651,"Female",Applications_2021!$AL$2:$AL$651,$A30)</f>
        <v>2</v>
      </c>
      <c r="W30" s="105" t="s">
        <v>200</v>
      </c>
      <c r="X30" s="31" cm="1">
        <f t="array" ref="X30">GetColor</f>
        <v>42</v>
      </c>
      <c r="Z30" s="90">
        <f>COUNTIFS(Applications_2021!A$2:$A$651,"?*",Applications_2021!$AL$2:$AL$651,$A30)</f>
        <v>2</v>
      </c>
      <c r="AA30" s="91">
        <f>COUNTIFS(Applications_2021!$A$2:$A$651,"?*",Applications_2021!$I$2:$I$651,"*7th Grade*",Applications_2021!$AL$2:$AL$651,$A30)</f>
        <v>0</v>
      </c>
      <c r="AB30" s="91">
        <f>COUNTIFS(Applications_2021!$A$2:$A$651,"?*",Applications_2021!$I$2:$I$651,"*8th Grade*",Applications_2021!$AL$2:$AL$651,$A30)</f>
        <v>0</v>
      </c>
      <c r="AC30" s="91">
        <f>COUNTIFS(Applications_2021!$A$2:$A$651,"?*",Applications_2021!$I$2:$I$651,"*9th Grade*",Applications_2021!$AL$2:$AL$651,$A30)</f>
        <v>2</v>
      </c>
      <c r="AD30" s="91">
        <f>COUNTIFS(Applications_2021!$A$2:$A$651,"?*",Applications_2021!$F$2:$F$651,"Male",Applications_2021!$AL$2:$AL$651,$A30)</f>
        <v>1</v>
      </c>
      <c r="AE30" s="92">
        <f>COUNTIFS(Applications_2021!$A$2:$A$651,"?*",Applications_2021!$F$2:$F$651,"Female",Applications_2021!$AL$2:$AL$651,$A30)</f>
        <v>1</v>
      </c>
      <c r="AG30" s="259">
        <f>COUNTIFS('AAYME 2021_List'!$A$3:$A$311,"?*",'AAYME 2021_List'!$R$3:$R$311,$A30)</f>
        <v>3</v>
      </c>
      <c r="AH30" s="252">
        <f>COUNTIFS('AAYME 2021_List'!$A$3:$A$311,"?*",'AAYME 2021_List'!$M$3:$M$311,"7",'AAYME 2021_List'!$R$3:$R$311,$A30)</f>
        <v>0</v>
      </c>
      <c r="AI30" s="252">
        <f>COUNTIFS('AAYME 2021_List'!$A$3:$A$311,"?*",'AAYME 2021_List'!$M$3:$M$311,"8",'AAYME 2021_List'!$R$3:$R$311,$A30)</f>
        <v>0</v>
      </c>
      <c r="AJ30" s="252">
        <f>COUNTIFS('AAYME 2021_List'!$A$3:$A$311,"?*",'AAYME 2021_List'!$M$3:$M$311,"9",'AAYME 2021_List'!$R$3:$R$311,$A30)</f>
        <v>3</v>
      </c>
      <c r="AK30" s="252">
        <f>COUNTIFS('AAYME 2021_List'!$A$3:$A$311,"?*",'AAYME 2021_List'!$L$3:$L$311,"Male",'AAYME 2021_List'!$R$3:$R$311,$A30)</f>
        <v>1</v>
      </c>
      <c r="AL30" s="252">
        <f>COUNTIFS('AAYME 2021_List'!$A$3:$A$311,"?*",'AAYME 2021_List'!$L$3:$L$311,"Female",'AAYME 2021_List'!$R$3:$R$311,$A30)</f>
        <v>2</v>
      </c>
      <c r="AN30" s="175">
        <f>COUNTIFS('AAYME 2021_List'!$B$3:$B$311,"Yes",'AAYME 2021_List'!$R$3:$R$311,$A30)</f>
        <v>2</v>
      </c>
      <c r="AO30" s="176">
        <f>COUNTIFS('AAYME 2021_List'!$B$3:$B$311,"Yes",'AAYME 2021_List'!$J$3:$J$311,"7",'AAYME 2021_List'!$R$3:$R$311,$A30)</f>
        <v>0</v>
      </c>
      <c r="AP30" s="176">
        <f>COUNTIFS('AAYME 2021_List'!$B$3:$B$311,"Yes",'AAYME 2021_List'!$J$3:$J$311,"8",'AAYME 2021_List'!$R$3:$R$311,$A30)</f>
        <v>0</v>
      </c>
      <c r="AQ30" s="176">
        <f>COUNTIFS('AAYME 2021_List'!$B$3:$B$311,"Yes",'AAYME 2021_List'!$J$3:$J$311,"9",'AAYME 2021_List'!$R$3:$R$311,$A30)</f>
        <v>2</v>
      </c>
      <c r="AR30" s="176">
        <f>COUNTIFS('AAYME 2021_List'!$B$3:$B$311,"Yes",'AAYME 2021_List'!$L$3:$L$311,"Male",'AAYME 2021_List'!$R$3:$R$311,$A30)</f>
        <v>1</v>
      </c>
      <c r="AS30" s="177">
        <f>COUNTIFS('AAYME 2021_List'!$B$3:$B$311,"Yes",'AAYME 2021_List'!$L$3:$L$311,"Female",'AAYME 2021_List'!$R$3:$R$311,$A30)</f>
        <v>1</v>
      </c>
      <c r="AU30" s="175">
        <v>0</v>
      </c>
      <c r="AV30" s="176">
        <v>0</v>
      </c>
      <c r="AW30" s="176">
        <v>0</v>
      </c>
      <c r="AX30" s="176">
        <v>0</v>
      </c>
      <c r="AY30" s="176">
        <v>0</v>
      </c>
      <c r="AZ30" s="177">
        <v>0</v>
      </c>
    </row>
    <row r="31" spans="1:52" x14ac:dyDescent="0.3">
      <c r="A31" s="133" t="s">
        <v>201</v>
      </c>
      <c r="B31" s="31" cm="1">
        <f t="array" ref="B31">GetColor</f>
        <v>42</v>
      </c>
      <c r="Q31" s="90">
        <f>COUNTIFS(Applications_2021!C$2:$C$651,"?*",Applications_2021!$AL$2:$AL$651,$A31)</f>
        <v>33</v>
      </c>
      <c r="R31" s="91">
        <f>COUNTIFS(Applications_2021!C$2:$C$651,"?*",Applications_2021!$I$2:$I$651,"*7th Grade*",Applications_2021!$AL$2:$AL$651,$A31)</f>
        <v>7</v>
      </c>
      <c r="S31" s="91">
        <f>COUNTIFS(Applications_2021!$C$2:$C$651,"?*",Applications_2021!$I$2:$I$651,"*8th Grade*",Applications_2021!$AL$2:$AL$651,$A31)</f>
        <v>14</v>
      </c>
      <c r="T31" s="91">
        <f>COUNTIFS(Applications_2021!$C$2:$C$651,"?*",Applications_2021!$I$2:$I$651,"*9th Grade*",Applications_2021!$AL$2:$AL$651,$A31)</f>
        <v>12</v>
      </c>
      <c r="U31" s="91">
        <f>COUNTIFS(Applications_2021!$C$2:$C$651,"?*",Applications_2021!$F$2:$F$651,"Male",Applications_2021!$AL$2:$AL$651,$A31)</f>
        <v>16</v>
      </c>
      <c r="V31" s="92">
        <f>COUNTIFS(Applications_2021!$C$2:$C$651,"?*",Applications_2021!$F$2:$F$651,"Female",Applications_2021!$AL$2:$AL$651,$A31)</f>
        <v>17</v>
      </c>
      <c r="W31" s="105" t="s">
        <v>201</v>
      </c>
      <c r="X31" s="31" cm="1">
        <f t="array" ref="X31">GetColor</f>
        <v>42</v>
      </c>
      <c r="Z31" s="90">
        <f>COUNTIFS(Applications_2021!A$2:$A$651,"?*",Applications_2021!$AL$2:$AL$651,$A31)</f>
        <v>22</v>
      </c>
      <c r="AA31" s="91">
        <f>COUNTIFS(Applications_2021!$A$2:$A$651,"?*",Applications_2021!$I$2:$I$651,"*7th Grade*",Applications_2021!$AL$2:$AL$651,$A31)</f>
        <v>5</v>
      </c>
      <c r="AB31" s="91">
        <f>COUNTIFS(Applications_2021!$A$2:$A$651,"?*",Applications_2021!$I$2:$I$651,"*8th Grade*",Applications_2021!$AL$2:$AL$651,$A31)</f>
        <v>10</v>
      </c>
      <c r="AC31" s="91">
        <f>COUNTIFS(Applications_2021!$A$2:$A$651,"?*",Applications_2021!$I$2:$I$651,"*9th Grade*",Applications_2021!$AL$2:$AL$651,$A31)</f>
        <v>7</v>
      </c>
      <c r="AD31" s="91">
        <f>COUNTIFS(Applications_2021!$A$2:$A$651,"?*",Applications_2021!$F$2:$F$651,"Male",Applications_2021!$AL$2:$AL$651,$A31)</f>
        <v>10</v>
      </c>
      <c r="AE31" s="92">
        <f>COUNTIFS(Applications_2021!$A$2:$A$651,"?*",Applications_2021!$F$2:$F$651,"Female",Applications_2021!$AL$2:$AL$651,$A31)</f>
        <v>12</v>
      </c>
      <c r="AG31" s="259">
        <f>COUNTIFS('AAYME 2021_List'!$A$3:$A$311,"?*",'AAYME 2021_List'!$R$3:$R$311,$A31)</f>
        <v>21</v>
      </c>
      <c r="AH31" s="252">
        <f>COUNTIFS('AAYME 2021_List'!$A$3:$A$311,"?*",'AAYME 2021_List'!$M$3:$M$311,"7",'AAYME 2021_List'!$R$3:$R$311,$A31)</f>
        <v>5</v>
      </c>
      <c r="AI31" s="252">
        <f>COUNTIFS('AAYME 2021_List'!$A$3:$A$311,"?*",'AAYME 2021_List'!$M$3:$M$311,"8",'AAYME 2021_List'!$R$3:$R$311,$A31)</f>
        <v>9</v>
      </c>
      <c r="AJ31" s="252">
        <f>COUNTIFS('AAYME 2021_List'!$A$3:$A$311,"?*",'AAYME 2021_List'!$M$3:$M$311,"9",'AAYME 2021_List'!$R$3:$R$311,$A31)</f>
        <v>7</v>
      </c>
      <c r="AK31" s="252">
        <f>COUNTIFS('AAYME 2021_List'!$A$3:$A$311,"?*",'AAYME 2021_List'!$L$3:$L$311,"Male",'AAYME 2021_List'!$R$3:$R$311,$A31)</f>
        <v>10</v>
      </c>
      <c r="AL31" s="252">
        <f>COUNTIFS('AAYME 2021_List'!$A$3:$A$311,"?*",'AAYME 2021_List'!$L$3:$L$311,"Female",'AAYME 2021_List'!$R$3:$R$311,$A31)</f>
        <v>11</v>
      </c>
      <c r="AN31" s="175">
        <f>COUNTIFS('AAYME 2021_List'!$B$3:$B$311,"Yes",'AAYME 2021_List'!$R$3:$R$311,$A31)</f>
        <v>10</v>
      </c>
      <c r="AO31" s="176">
        <f>COUNTIFS('AAYME 2021_List'!$B$3:$B$311,"Yes",'AAYME 2021_List'!$J$3:$J$311,"7",'AAYME 2021_List'!$R$3:$R$311,$A31)</f>
        <v>3</v>
      </c>
      <c r="AP31" s="176">
        <f>COUNTIFS('AAYME 2021_List'!$B$3:$B$311,"Yes",'AAYME 2021_List'!$J$3:$J$311,"8",'AAYME 2021_List'!$R$3:$R$311,$A31)</f>
        <v>5</v>
      </c>
      <c r="AQ31" s="176">
        <f>COUNTIFS('AAYME 2021_List'!$B$3:$B$311,"Yes",'AAYME 2021_List'!$J$3:$J$311,"9",'AAYME 2021_List'!$R$3:$R$311,$A31)</f>
        <v>2</v>
      </c>
      <c r="AR31" s="176">
        <f>COUNTIFS('AAYME 2021_List'!$B$3:$B$311,"Yes",'AAYME 2021_List'!$L$3:$L$311,"Male",'AAYME 2021_List'!$R$3:$R$311,$A31)</f>
        <v>8</v>
      </c>
      <c r="AS31" s="177">
        <f>COUNTIFS('AAYME 2021_List'!$B$3:$B$311,"Yes",'AAYME 2021_List'!$L$3:$L$311,"Female",'AAYME 2021_List'!$R$3:$R$311,$A31)</f>
        <v>2</v>
      </c>
      <c r="AU31" s="175">
        <v>0</v>
      </c>
      <c r="AV31" s="176">
        <v>0</v>
      </c>
      <c r="AW31" s="176">
        <v>0</v>
      </c>
      <c r="AX31" s="176">
        <v>0</v>
      </c>
      <c r="AY31" s="176">
        <v>0</v>
      </c>
      <c r="AZ31" s="177">
        <v>0</v>
      </c>
    </row>
    <row r="32" spans="1:52" x14ac:dyDescent="0.3">
      <c r="A32" s="133" t="s">
        <v>202</v>
      </c>
      <c r="B32" s="31" cm="1">
        <f t="array" ref="B32">GetColor</f>
        <v>42</v>
      </c>
      <c r="Q32" s="90">
        <f>COUNTIFS(Applications_2021!C$2:$C$651,"?*",Applications_2021!$AL$2:$AL$651,$A32)</f>
        <v>9</v>
      </c>
      <c r="R32" s="91">
        <f>COUNTIFS(Applications_2021!C$2:$C$651,"?*",Applications_2021!$I$2:$I$651,"*7th Grade*",Applications_2021!$AL$2:$AL$651,$A32)</f>
        <v>6</v>
      </c>
      <c r="S32" s="91">
        <f>COUNTIFS(Applications_2021!$C$2:$C$651,"?*",Applications_2021!$I$2:$I$651,"*8th Grade*",Applications_2021!$AL$2:$AL$651,$A32)</f>
        <v>2</v>
      </c>
      <c r="T32" s="91">
        <f>COUNTIFS(Applications_2021!$C$2:$C$651,"?*",Applications_2021!$I$2:$I$651,"*9th Grade*",Applications_2021!$AL$2:$AL$651,$A32)</f>
        <v>1</v>
      </c>
      <c r="U32" s="91">
        <f>COUNTIFS(Applications_2021!$C$2:$C$651,"?*",Applications_2021!$F$2:$F$651,"Male",Applications_2021!$AL$2:$AL$651,$A32)</f>
        <v>1</v>
      </c>
      <c r="V32" s="92">
        <f>COUNTIFS(Applications_2021!$C$2:$C$651,"?*",Applications_2021!$F$2:$F$651,"Female",Applications_2021!$AL$2:$AL$651,$A32)</f>
        <v>8</v>
      </c>
      <c r="W32" s="105" t="s">
        <v>202</v>
      </c>
      <c r="X32" s="31" cm="1">
        <f t="array" ref="X32">GetColor</f>
        <v>42</v>
      </c>
      <c r="Z32" s="90">
        <f>COUNTIFS(Applications_2021!A$2:$A$651,"?*",Applications_2021!$AL$2:$AL$651,$A32)</f>
        <v>4</v>
      </c>
      <c r="AA32" s="91">
        <f>COUNTIFS(Applications_2021!$A$2:$A$651,"?*",Applications_2021!$I$2:$I$651,"*7th Grade*",Applications_2021!$AL$2:$AL$651,$A32)</f>
        <v>3</v>
      </c>
      <c r="AB32" s="91">
        <f>COUNTIFS(Applications_2021!$A$2:$A$651,"?*",Applications_2021!$I$2:$I$651,"*8th Grade*",Applications_2021!$AL$2:$AL$651,$A32)</f>
        <v>1</v>
      </c>
      <c r="AC32" s="91">
        <f>COUNTIFS(Applications_2021!$A$2:$A$651,"?*",Applications_2021!$I$2:$I$651,"*9th Grade*",Applications_2021!$AL$2:$AL$651,$A32)</f>
        <v>0</v>
      </c>
      <c r="AD32" s="91">
        <f>COUNTIFS(Applications_2021!$A$2:$A$651,"?*",Applications_2021!$F$2:$F$651,"Male",Applications_2021!$AL$2:$AL$651,$A32)</f>
        <v>0</v>
      </c>
      <c r="AE32" s="92">
        <f>COUNTIFS(Applications_2021!$A$2:$A$651,"?*",Applications_2021!$F$2:$F$651,"Female",Applications_2021!$AL$2:$AL$651,$A32)</f>
        <v>4</v>
      </c>
      <c r="AG32" s="259">
        <f>COUNTIFS('AAYME 2021_List'!$A$3:$A$311,"?*",'AAYME 2021_List'!$R$3:$R$311,$A32)</f>
        <v>3</v>
      </c>
      <c r="AH32" s="252">
        <f>COUNTIFS('AAYME 2021_List'!$A$3:$A$311,"?*",'AAYME 2021_List'!$M$3:$M$311,"7",'AAYME 2021_List'!$R$3:$R$311,$A32)</f>
        <v>2</v>
      </c>
      <c r="AI32" s="252">
        <f>COUNTIFS('AAYME 2021_List'!$A$3:$A$311,"?*",'AAYME 2021_List'!$M$3:$M$311,"8",'AAYME 2021_List'!$R$3:$R$311,$A32)</f>
        <v>1</v>
      </c>
      <c r="AJ32" s="252">
        <f>COUNTIFS('AAYME 2021_List'!$A$3:$A$311,"?*",'AAYME 2021_List'!$M$3:$M$311,"9",'AAYME 2021_List'!$R$3:$R$311,$A32)</f>
        <v>0</v>
      </c>
      <c r="AK32" s="252">
        <f>COUNTIFS('AAYME 2021_List'!$A$3:$A$311,"?*",'AAYME 2021_List'!$L$3:$L$311,"Male",'AAYME 2021_List'!$R$3:$R$311,$A32)</f>
        <v>0</v>
      </c>
      <c r="AL32" s="252">
        <f>COUNTIFS('AAYME 2021_List'!$A$3:$A$311,"?*",'AAYME 2021_List'!$L$3:$L$311,"Female",'AAYME 2021_List'!$R$3:$R$311,$A32)</f>
        <v>3</v>
      </c>
      <c r="AN32" s="175">
        <f>COUNTIFS('AAYME 2021_List'!$B$3:$B$311,"Yes",'AAYME 2021_List'!$R$3:$R$311,$A32)</f>
        <v>2</v>
      </c>
      <c r="AO32" s="176">
        <f>COUNTIFS('AAYME 2021_List'!$B$3:$B$311,"Yes",'AAYME 2021_List'!$J$3:$J$311,"7",'AAYME 2021_List'!$R$3:$R$311,$A32)</f>
        <v>1</v>
      </c>
      <c r="AP32" s="176">
        <f>COUNTIFS('AAYME 2021_List'!$B$3:$B$311,"Yes",'AAYME 2021_List'!$J$3:$J$311,"8",'AAYME 2021_List'!$R$3:$R$311,$A32)</f>
        <v>1</v>
      </c>
      <c r="AQ32" s="176">
        <f>COUNTIFS('AAYME 2021_List'!$B$3:$B$311,"Yes",'AAYME 2021_List'!$J$3:$J$311,"9",'AAYME 2021_List'!$R$3:$R$311,$A32)</f>
        <v>0</v>
      </c>
      <c r="AR32" s="176">
        <f>COUNTIFS('AAYME 2021_List'!$B$3:$B$311,"Yes",'AAYME 2021_List'!$L$3:$L$311,"Male",'AAYME 2021_List'!$R$3:$R$311,$A32)</f>
        <v>0</v>
      </c>
      <c r="AS32" s="177">
        <f>COUNTIFS('AAYME 2021_List'!$B$3:$B$311,"Yes",'AAYME 2021_List'!$L$3:$L$311,"Female",'AAYME 2021_List'!$R$3:$R$311,$A32)</f>
        <v>2</v>
      </c>
      <c r="AU32" s="175">
        <v>1</v>
      </c>
      <c r="AV32" s="176">
        <v>1</v>
      </c>
      <c r="AW32" s="176">
        <v>0</v>
      </c>
      <c r="AX32" s="176">
        <v>0</v>
      </c>
      <c r="AY32" s="176">
        <v>0</v>
      </c>
      <c r="AZ32" s="177">
        <v>1</v>
      </c>
    </row>
    <row r="33" spans="1:52" x14ac:dyDescent="0.3">
      <c r="A33" s="134" t="s">
        <v>203</v>
      </c>
      <c r="B33" s="31" cm="1">
        <f t="array" ref="B33">GetColor</f>
        <v>38</v>
      </c>
      <c r="Q33" s="90">
        <f>COUNTIFS(Applications_2021!C$2:$C$651,"?*",Applications_2021!$AL$2:$AL$651,$A33)</f>
        <v>0</v>
      </c>
      <c r="R33" s="91">
        <f>COUNTIFS(Applications_2021!C$2:$C$651,"?*",Applications_2021!$I$2:$I$651,"*7th Grade*",Applications_2021!$AL$2:$AL$651,$A33)</f>
        <v>0</v>
      </c>
      <c r="S33" s="91">
        <f>COUNTIFS(Applications_2021!$C$2:$C$651,"?*",Applications_2021!$I$2:$I$651,"*8th Grade*",Applications_2021!$AL$2:$AL$651,$A33)</f>
        <v>0</v>
      </c>
      <c r="T33" s="91">
        <f>COUNTIFS(Applications_2021!$C$2:$C$651,"?*",Applications_2021!$I$2:$I$651,"*9th Grade*",Applications_2021!$AL$2:$AL$651,$A33)</f>
        <v>0</v>
      </c>
      <c r="U33" s="91">
        <f>COUNTIFS(Applications_2021!$C$2:$C$651,"?*",Applications_2021!$F$2:$F$651,"Male",Applications_2021!$AL$2:$AL$651,$A33)</f>
        <v>0</v>
      </c>
      <c r="V33" s="92">
        <f>COUNTIFS(Applications_2021!$C$2:$C$651,"?*",Applications_2021!$F$2:$F$651,"Female",Applications_2021!$AL$2:$AL$651,$A33)</f>
        <v>0</v>
      </c>
      <c r="W33" s="99" t="s">
        <v>203</v>
      </c>
      <c r="X33" s="31" cm="1">
        <f t="array" ref="X33">GetColor</f>
        <v>38</v>
      </c>
      <c r="Z33" s="90">
        <f>COUNTIFS(Applications_2021!A$2:$A$651,"?*",Applications_2021!$AL$2:$AL$651,$A33)</f>
        <v>0</v>
      </c>
      <c r="AA33" s="91">
        <f>COUNTIFS(Applications_2021!$A$2:$A$651,"?*",Applications_2021!$I$2:$I$651,"*7th Grade*",Applications_2021!$AL$2:$AL$651,$A33)</f>
        <v>0</v>
      </c>
      <c r="AB33" s="91">
        <f>COUNTIFS(Applications_2021!$A$2:$A$651,"?*",Applications_2021!$I$2:$I$651,"*8th Grade*",Applications_2021!$AL$2:$AL$651,$A33)</f>
        <v>0</v>
      </c>
      <c r="AC33" s="91">
        <f>COUNTIFS(Applications_2021!$A$2:$A$651,"?*",Applications_2021!$I$2:$I$651,"*9th Grade*",Applications_2021!$AL$2:$AL$651,$A33)</f>
        <v>0</v>
      </c>
      <c r="AD33" s="91">
        <f>COUNTIFS(Applications_2021!$A$2:$A$651,"?*",Applications_2021!$F$2:$F$651,"Male",Applications_2021!$AL$2:$AL$651,$A33)</f>
        <v>0</v>
      </c>
      <c r="AE33" s="92">
        <f>COUNTIFS(Applications_2021!$A$2:$A$651,"?*",Applications_2021!$F$2:$F$651,"Female",Applications_2021!$AL$2:$AL$651,$A33)</f>
        <v>0</v>
      </c>
      <c r="AG33" s="259">
        <f>COUNTIFS('AAYME 2021_List'!$A$3:$A$311,"?*",'AAYME 2021_List'!$R$3:$R$311,$A33)</f>
        <v>0</v>
      </c>
      <c r="AH33" s="252">
        <f>COUNTIFS('AAYME 2021_List'!$A$3:$A$311,"?*",'AAYME 2021_List'!$M$3:$M$311,"7",'AAYME 2021_List'!$R$3:$R$311,$A33)</f>
        <v>0</v>
      </c>
      <c r="AI33" s="252">
        <f>COUNTIFS('AAYME 2021_List'!$A$3:$A$311,"?*",'AAYME 2021_List'!$M$3:$M$311,"8",'AAYME 2021_List'!$R$3:$R$311,$A33)</f>
        <v>0</v>
      </c>
      <c r="AJ33" s="252">
        <f>COUNTIFS('AAYME 2021_List'!$A$3:$A$311,"?*",'AAYME 2021_List'!$M$3:$M$311,"9",'AAYME 2021_List'!$R$3:$R$311,$A33)</f>
        <v>0</v>
      </c>
      <c r="AK33" s="252">
        <f>COUNTIFS('AAYME 2021_List'!$A$3:$A$311,"?*",'AAYME 2021_List'!$L$3:$L$311,"Male",'AAYME 2021_List'!$R$3:$R$311,$A33)</f>
        <v>0</v>
      </c>
      <c r="AL33" s="252">
        <f>COUNTIFS('AAYME 2021_List'!$A$3:$A$311,"?*",'AAYME 2021_List'!$L$3:$L$311,"Female",'AAYME 2021_List'!$R$3:$R$311,$A33)</f>
        <v>0</v>
      </c>
      <c r="AN33" s="175">
        <f>COUNTIFS('AAYME 2021_List'!$B$3:$B$311,"Yes",'AAYME 2021_List'!$R$3:$R$311,$A33)</f>
        <v>0</v>
      </c>
      <c r="AO33" s="176">
        <f>COUNTIFS('AAYME 2021_List'!$B$3:$B$311,"Yes",'AAYME 2021_List'!$J$3:$J$311,"7",'AAYME 2021_List'!$R$3:$R$311,$A33)</f>
        <v>0</v>
      </c>
      <c r="AP33" s="176">
        <f>COUNTIFS('AAYME 2021_List'!$B$3:$B$311,"Yes",'AAYME 2021_List'!$J$3:$J$311,"8",'AAYME 2021_List'!$R$3:$R$311,$A33)</f>
        <v>0</v>
      </c>
      <c r="AQ33" s="176">
        <f>COUNTIFS('AAYME 2021_List'!$B$3:$B$311,"Yes",'AAYME 2021_List'!$J$3:$J$311,"9",'AAYME 2021_List'!$R$3:$R$311,$A33)</f>
        <v>0</v>
      </c>
      <c r="AR33" s="176">
        <f>COUNTIFS('AAYME 2021_List'!$B$3:$B$311,"Yes",'AAYME 2021_List'!$L$3:$L$311,"Male",'AAYME 2021_List'!$R$3:$R$311,$A33)</f>
        <v>0</v>
      </c>
      <c r="AS33" s="177">
        <f>COUNTIFS('AAYME 2021_List'!$B$3:$B$311,"Yes",'AAYME 2021_List'!$L$3:$L$311,"Female",'AAYME 2021_List'!$R$3:$R$311,$A33)</f>
        <v>0</v>
      </c>
      <c r="AU33" s="175">
        <v>0</v>
      </c>
      <c r="AV33" s="176">
        <v>0</v>
      </c>
      <c r="AW33" s="176">
        <v>0</v>
      </c>
      <c r="AX33" s="176">
        <v>0</v>
      </c>
      <c r="AY33" s="176">
        <v>0</v>
      </c>
      <c r="AZ33" s="177">
        <v>0</v>
      </c>
    </row>
    <row r="34" spans="1:52" x14ac:dyDescent="0.3">
      <c r="A34" s="134" t="s">
        <v>204</v>
      </c>
      <c r="B34" s="31" cm="1">
        <f t="array" ref="B34">GetColor</f>
        <v>38</v>
      </c>
      <c r="Q34" s="90">
        <f>COUNTIFS(Applications_2021!C$2:$C$651,"?*",Applications_2021!$AL$2:$AL$651,$A34)</f>
        <v>0</v>
      </c>
      <c r="R34" s="91">
        <f>COUNTIFS(Applications_2021!C$2:$C$651,"?*",Applications_2021!$I$2:$I$651,"*7th Grade*",Applications_2021!$AL$2:$AL$651,$A34)</f>
        <v>0</v>
      </c>
      <c r="S34" s="91">
        <f>COUNTIFS(Applications_2021!$C$2:$C$651,"?*",Applications_2021!$I$2:$I$651,"*8th Grade*",Applications_2021!$AL$2:$AL$651,$A34)</f>
        <v>0</v>
      </c>
      <c r="T34" s="91">
        <f>COUNTIFS(Applications_2021!$C$2:$C$651,"?*",Applications_2021!$I$2:$I$651,"*9th Grade*",Applications_2021!$AL$2:$AL$651,$A34)</f>
        <v>0</v>
      </c>
      <c r="U34" s="91">
        <f>COUNTIFS(Applications_2021!$C$2:$C$651,"?*",Applications_2021!$F$2:$F$651,"Male",Applications_2021!$AL$2:$AL$651,$A34)</f>
        <v>0</v>
      </c>
      <c r="V34" s="92">
        <f>COUNTIFS(Applications_2021!$C$2:$C$651,"?*",Applications_2021!$F$2:$F$651,"Female",Applications_2021!$AL$2:$AL$651,$A34)</f>
        <v>0</v>
      </c>
      <c r="W34" s="99" t="s">
        <v>204</v>
      </c>
      <c r="X34" s="31" cm="1">
        <f t="array" ref="X34">GetColor</f>
        <v>38</v>
      </c>
      <c r="Z34" s="90">
        <f>COUNTIFS(Applications_2021!A$2:$A$651,"?*",Applications_2021!$AL$2:$AL$651,$A34)</f>
        <v>0</v>
      </c>
      <c r="AA34" s="91">
        <f>COUNTIFS(Applications_2021!$A$2:$A$651,"?*",Applications_2021!$I$2:$I$651,"*7th Grade*",Applications_2021!$AL$2:$AL$651,$A34)</f>
        <v>0</v>
      </c>
      <c r="AB34" s="91">
        <f>COUNTIFS(Applications_2021!$A$2:$A$651,"?*",Applications_2021!$I$2:$I$651,"*8th Grade*",Applications_2021!$AL$2:$AL$651,$A34)</f>
        <v>0</v>
      </c>
      <c r="AC34" s="91">
        <f>COUNTIFS(Applications_2021!$A$2:$A$651,"?*",Applications_2021!$I$2:$I$651,"*9th Grade*",Applications_2021!$AL$2:$AL$651,$A34)</f>
        <v>0</v>
      </c>
      <c r="AD34" s="91">
        <f>COUNTIFS(Applications_2021!$A$2:$A$651,"?*",Applications_2021!$F$2:$F$651,"Male",Applications_2021!$AL$2:$AL$651,$A34)</f>
        <v>0</v>
      </c>
      <c r="AE34" s="92">
        <f>COUNTIFS(Applications_2021!$A$2:$A$651,"?*",Applications_2021!$F$2:$F$651,"Female",Applications_2021!$AL$2:$AL$651,$A34)</f>
        <v>0</v>
      </c>
      <c r="AG34" s="259">
        <f>COUNTIFS('AAYME 2021_List'!$A$3:$A$311,"?*",'AAYME 2021_List'!$R$3:$R$311,$A34)</f>
        <v>0</v>
      </c>
      <c r="AH34" s="252">
        <f>COUNTIFS('AAYME 2021_List'!$A$3:$A$311,"?*",'AAYME 2021_List'!$M$3:$M$311,"7",'AAYME 2021_List'!$R$3:$R$311,$A34)</f>
        <v>0</v>
      </c>
      <c r="AI34" s="252">
        <f>COUNTIFS('AAYME 2021_List'!$A$3:$A$311,"?*",'AAYME 2021_List'!$M$3:$M$311,"8",'AAYME 2021_List'!$R$3:$R$311,$A34)</f>
        <v>0</v>
      </c>
      <c r="AJ34" s="252">
        <f>COUNTIFS('AAYME 2021_List'!$A$3:$A$311,"?*",'AAYME 2021_List'!$M$3:$M$311,"9",'AAYME 2021_List'!$R$3:$R$311,$A34)</f>
        <v>0</v>
      </c>
      <c r="AK34" s="252">
        <f>COUNTIFS('AAYME 2021_List'!$A$3:$A$311,"?*",'AAYME 2021_List'!$L$3:$L$311,"Male",'AAYME 2021_List'!$R$3:$R$311,$A34)</f>
        <v>0</v>
      </c>
      <c r="AL34" s="252">
        <f>COUNTIFS('AAYME 2021_List'!$A$3:$A$311,"?*",'AAYME 2021_List'!$L$3:$L$311,"Female",'AAYME 2021_List'!$R$3:$R$311,$A34)</f>
        <v>0</v>
      </c>
      <c r="AN34" s="175">
        <f>COUNTIFS('AAYME 2021_List'!$B$3:$B$311,"Yes",'AAYME 2021_List'!$R$3:$R$311,$A34)</f>
        <v>0</v>
      </c>
      <c r="AO34" s="176">
        <f>COUNTIFS('AAYME 2021_List'!$B$3:$B$311,"Yes",'AAYME 2021_List'!$J$3:$J$311,"7",'AAYME 2021_List'!$R$3:$R$311,$A34)</f>
        <v>0</v>
      </c>
      <c r="AP34" s="176">
        <f>COUNTIFS('AAYME 2021_List'!$B$3:$B$311,"Yes",'AAYME 2021_List'!$J$3:$J$311,"8",'AAYME 2021_List'!$R$3:$R$311,$A34)</f>
        <v>0</v>
      </c>
      <c r="AQ34" s="176">
        <f>COUNTIFS('AAYME 2021_List'!$B$3:$B$311,"Yes",'AAYME 2021_List'!$J$3:$J$311,"9",'AAYME 2021_List'!$R$3:$R$311,$A34)</f>
        <v>0</v>
      </c>
      <c r="AR34" s="176">
        <f>COUNTIFS('AAYME 2021_List'!$B$3:$B$311,"Yes",'AAYME 2021_List'!$L$3:$L$311,"Male",'AAYME 2021_List'!$R$3:$R$311,$A34)</f>
        <v>0</v>
      </c>
      <c r="AS34" s="177">
        <f>COUNTIFS('AAYME 2021_List'!$B$3:$B$311,"Yes",'AAYME 2021_List'!$L$3:$L$311,"Female",'AAYME 2021_List'!$R$3:$R$311,$A34)</f>
        <v>0</v>
      </c>
      <c r="AU34" s="175">
        <v>0</v>
      </c>
      <c r="AV34" s="176">
        <v>0</v>
      </c>
      <c r="AW34" s="176">
        <v>0</v>
      </c>
      <c r="AX34" s="176">
        <v>0</v>
      </c>
      <c r="AY34" s="176">
        <v>0</v>
      </c>
      <c r="AZ34" s="177">
        <v>0</v>
      </c>
    </row>
    <row r="35" spans="1:52" x14ac:dyDescent="0.3">
      <c r="A35" s="134" t="s">
        <v>205</v>
      </c>
      <c r="B35" s="31" cm="1">
        <f t="array" ref="B35">GetColor</f>
        <v>38</v>
      </c>
      <c r="Q35" s="90">
        <f>COUNTIFS(Applications_2021!C$2:$C$651,"?*",Applications_2021!$AL$2:$AL$651,$A35)</f>
        <v>0</v>
      </c>
      <c r="R35" s="91">
        <f>COUNTIFS(Applications_2021!C$2:$C$651,"?*",Applications_2021!$I$2:$I$651,"*7th Grade*",Applications_2021!$AL$2:$AL$651,$A35)</f>
        <v>0</v>
      </c>
      <c r="S35" s="91">
        <f>COUNTIFS(Applications_2021!$C$2:$C$651,"?*",Applications_2021!$I$2:$I$651,"*8th Grade*",Applications_2021!$AL$2:$AL$651,$A35)</f>
        <v>0</v>
      </c>
      <c r="T35" s="91">
        <f>COUNTIFS(Applications_2021!$C$2:$C$651,"?*",Applications_2021!$I$2:$I$651,"*9th Grade*",Applications_2021!$AL$2:$AL$651,$A35)</f>
        <v>0</v>
      </c>
      <c r="U35" s="91">
        <f>COUNTIFS(Applications_2021!$C$2:$C$651,"?*",Applications_2021!$F$2:$F$651,"Male",Applications_2021!$AL$2:$AL$651,$A35)</f>
        <v>0</v>
      </c>
      <c r="V35" s="92">
        <f>COUNTIFS(Applications_2021!$C$2:$C$651,"?*",Applications_2021!$F$2:$F$651,"Female",Applications_2021!$AL$2:$AL$651,$A35)</f>
        <v>0</v>
      </c>
      <c r="W35" s="99" t="s">
        <v>205</v>
      </c>
      <c r="X35" s="31" cm="1">
        <f t="array" ref="X35">GetColor</f>
        <v>38</v>
      </c>
      <c r="Z35" s="90">
        <f>COUNTIFS(Applications_2021!A$2:$A$651,"?*",Applications_2021!$AL$2:$AL$651,$A35)</f>
        <v>0</v>
      </c>
      <c r="AA35" s="91">
        <f>COUNTIFS(Applications_2021!$A$2:$A$651,"?*",Applications_2021!$I$2:$I$651,"*7th Grade*",Applications_2021!$AL$2:$AL$651,$A35)</f>
        <v>0</v>
      </c>
      <c r="AB35" s="91">
        <f>COUNTIFS(Applications_2021!$A$2:$A$651,"?*",Applications_2021!$I$2:$I$651,"*8th Grade*",Applications_2021!$AL$2:$AL$651,$A35)</f>
        <v>0</v>
      </c>
      <c r="AC35" s="91">
        <f>COUNTIFS(Applications_2021!$A$2:$A$651,"?*",Applications_2021!$I$2:$I$651,"*9th Grade*",Applications_2021!$AL$2:$AL$651,$A35)</f>
        <v>0</v>
      </c>
      <c r="AD35" s="91">
        <f>COUNTIFS(Applications_2021!$A$2:$A$651,"?*",Applications_2021!$F$2:$F$651,"Male",Applications_2021!$AL$2:$AL$651,$A35)</f>
        <v>0</v>
      </c>
      <c r="AE35" s="92">
        <f>COUNTIFS(Applications_2021!$A$2:$A$651,"?*",Applications_2021!$F$2:$F$651,"Female",Applications_2021!$AL$2:$AL$651,$A35)</f>
        <v>0</v>
      </c>
      <c r="AG35" s="259">
        <f>COUNTIFS('AAYME 2021_List'!$A$3:$A$311,"?*",'AAYME 2021_List'!$R$3:$R$311,$A35)</f>
        <v>0</v>
      </c>
      <c r="AH35" s="252">
        <f>COUNTIFS('AAYME 2021_List'!$A$3:$A$311,"?*",'AAYME 2021_List'!$M$3:$M$311,"7",'AAYME 2021_List'!$R$3:$R$311,$A35)</f>
        <v>0</v>
      </c>
      <c r="AI35" s="252">
        <f>COUNTIFS('AAYME 2021_List'!$A$3:$A$311,"?*",'AAYME 2021_List'!$M$3:$M$311,"8",'AAYME 2021_List'!$R$3:$R$311,$A35)</f>
        <v>0</v>
      </c>
      <c r="AJ35" s="252">
        <f>COUNTIFS('AAYME 2021_List'!$A$3:$A$311,"?*",'AAYME 2021_List'!$M$3:$M$311,"9",'AAYME 2021_List'!$R$3:$R$311,$A35)</f>
        <v>0</v>
      </c>
      <c r="AK35" s="252">
        <f>COUNTIFS('AAYME 2021_List'!$A$3:$A$311,"?*",'AAYME 2021_List'!$L$3:$L$311,"Male",'AAYME 2021_List'!$R$3:$R$311,$A35)</f>
        <v>0</v>
      </c>
      <c r="AL35" s="252">
        <f>COUNTIFS('AAYME 2021_List'!$A$3:$A$311,"?*",'AAYME 2021_List'!$L$3:$L$311,"Female",'AAYME 2021_List'!$R$3:$R$311,$A35)</f>
        <v>0</v>
      </c>
      <c r="AN35" s="175">
        <f>COUNTIFS('AAYME 2021_List'!$B$3:$B$311,"Yes",'AAYME 2021_List'!$R$3:$R$311,$A35)</f>
        <v>0</v>
      </c>
      <c r="AO35" s="176">
        <f>COUNTIFS('AAYME 2021_List'!$B$3:$B$311,"Yes",'AAYME 2021_List'!$J$3:$J$311,"7",'AAYME 2021_List'!$R$3:$R$311,$A35)</f>
        <v>0</v>
      </c>
      <c r="AP35" s="176">
        <f>COUNTIFS('AAYME 2021_List'!$B$3:$B$311,"Yes",'AAYME 2021_List'!$J$3:$J$311,"8",'AAYME 2021_List'!$R$3:$R$311,$A35)</f>
        <v>0</v>
      </c>
      <c r="AQ35" s="176">
        <f>COUNTIFS('AAYME 2021_List'!$B$3:$B$311,"Yes",'AAYME 2021_List'!$J$3:$J$311,"9",'AAYME 2021_List'!$R$3:$R$311,$A35)</f>
        <v>0</v>
      </c>
      <c r="AR35" s="176">
        <f>COUNTIFS('AAYME 2021_List'!$B$3:$B$311,"Yes",'AAYME 2021_List'!$L$3:$L$311,"Male",'AAYME 2021_List'!$R$3:$R$311,$A35)</f>
        <v>0</v>
      </c>
      <c r="AS35" s="177">
        <f>COUNTIFS('AAYME 2021_List'!$B$3:$B$311,"Yes",'AAYME 2021_List'!$L$3:$L$311,"Female",'AAYME 2021_List'!$R$3:$R$311,$A35)</f>
        <v>0</v>
      </c>
      <c r="AU35" s="175">
        <v>0</v>
      </c>
      <c r="AV35" s="176">
        <v>0</v>
      </c>
      <c r="AW35" s="176">
        <v>0</v>
      </c>
      <c r="AX35" s="176">
        <v>0</v>
      </c>
      <c r="AY35" s="176">
        <v>0</v>
      </c>
      <c r="AZ35" s="177">
        <v>0</v>
      </c>
    </row>
    <row r="36" spans="1:52" x14ac:dyDescent="0.3">
      <c r="A36" s="133" t="s">
        <v>206</v>
      </c>
      <c r="B36" s="31" cm="1">
        <f t="array" ref="B36">GetColor</f>
        <v>42</v>
      </c>
      <c r="Q36" s="90">
        <f>COUNTIFS(Applications_2021!C$2:$C$651,"?*",Applications_2021!$AL$2:$AL$651,$A36)</f>
        <v>9</v>
      </c>
      <c r="R36" s="91">
        <f>COUNTIFS(Applications_2021!C$2:$C$651,"?*",Applications_2021!$I$2:$I$651,"*7th Grade*",Applications_2021!$AL$2:$AL$651,$A36)</f>
        <v>2</v>
      </c>
      <c r="S36" s="91">
        <f>COUNTIFS(Applications_2021!$C$2:$C$651,"?*",Applications_2021!$I$2:$I$651,"*8th Grade*",Applications_2021!$AL$2:$AL$651,$A36)</f>
        <v>6</v>
      </c>
      <c r="T36" s="91">
        <f>COUNTIFS(Applications_2021!$C$2:$C$651,"?*",Applications_2021!$I$2:$I$651,"*9th Grade*",Applications_2021!$AL$2:$AL$651,$A36)</f>
        <v>1</v>
      </c>
      <c r="U36" s="91">
        <f>COUNTIFS(Applications_2021!$C$2:$C$651,"?*",Applications_2021!$F$2:$F$651,"Male",Applications_2021!$AL$2:$AL$651,$A36)</f>
        <v>1</v>
      </c>
      <c r="V36" s="92">
        <f>COUNTIFS(Applications_2021!$C$2:$C$651,"?*",Applications_2021!$F$2:$F$651,"Female",Applications_2021!$AL$2:$AL$651,$A36)</f>
        <v>8</v>
      </c>
      <c r="W36" s="105" t="s">
        <v>206</v>
      </c>
      <c r="X36" s="31" cm="1">
        <f t="array" ref="X36">GetColor</f>
        <v>42</v>
      </c>
      <c r="Z36" s="90">
        <f>COUNTIFS(Applications_2021!A$2:$A$651,"?*",Applications_2021!$AL$2:$AL$651,$A36)</f>
        <v>5</v>
      </c>
      <c r="AA36" s="91">
        <f>COUNTIFS(Applications_2021!$A$2:$A$651,"?*",Applications_2021!$I$2:$I$651,"*7th Grade*",Applications_2021!$AL$2:$AL$651,$A36)</f>
        <v>0</v>
      </c>
      <c r="AB36" s="91">
        <f>COUNTIFS(Applications_2021!$A$2:$A$651,"?*",Applications_2021!$I$2:$I$651,"*8th Grade*",Applications_2021!$AL$2:$AL$651,$A36)</f>
        <v>5</v>
      </c>
      <c r="AC36" s="91">
        <f>COUNTIFS(Applications_2021!$A$2:$A$651,"?*",Applications_2021!$I$2:$I$651,"*9th Grade*",Applications_2021!$AL$2:$AL$651,$A36)</f>
        <v>0</v>
      </c>
      <c r="AD36" s="91">
        <f>COUNTIFS(Applications_2021!$A$2:$A$651,"?*",Applications_2021!$F$2:$F$651,"Male",Applications_2021!$AL$2:$AL$651,$A36)</f>
        <v>0</v>
      </c>
      <c r="AE36" s="92">
        <f>COUNTIFS(Applications_2021!$A$2:$A$651,"?*",Applications_2021!$F$2:$F$651,"Female",Applications_2021!$AL$2:$AL$651,$A36)</f>
        <v>5</v>
      </c>
      <c r="AG36" s="259">
        <f>COUNTIFS('AAYME 2021_List'!$A$3:$A$311,"?*",'AAYME 2021_List'!$R$3:$R$311,$A36)</f>
        <v>5</v>
      </c>
      <c r="AH36" s="252">
        <f>COUNTIFS('AAYME 2021_List'!$A$3:$A$311,"?*",'AAYME 2021_List'!$M$3:$M$311,"7",'AAYME 2021_List'!$R$3:$R$311,$A36)</f>
        <v>0</v>
      </c>
      <c r="AI36" s="252">
        <f>COUNTIFS('AAYME 2021_List'!$A$3:$A$311,"?*",'AAYME 2021_List'!$M$3:$M$311,"8",'AAYME 2021_List'!$R$3:$R$311,$A36)</f>
        <v>5</v>
      </c>
      <c r="AJ36" s="252">
        <f>COUNTIFS('AAYME 2021_List'!$A$3:$A$311,"?*",'AAYME 2021_List'!$M$3:$M$311,"9",'AAYME 2021_List'!$R$3:$R$311,$A36)</f>
        <v>0</v>
      </c>
      <c r="AK36" s="252">
        <f>COUNTIFS('AAYME 2021_List'!$A$3:$A$311,"?*",'AAYME 2021_List'!$L$3:$L$311,"Male",'AAYME 2021_List'!$R$3:$R$311,$A36)</f>
        <v>0</v>
      </c>
      <c r="AL36" s="252">
        <f>COUNTIFS('AAYME 2021_List'!$A$3:$A$311,"?*",'AAYME 2021_List'!$L$3:$L$311,"Female",'AAYME 2021_List'!$R$3:$R$311,$A36)</f>
        <v>5</v>
      </c>
      <c r="AN36" s="175">
        <f>COUNTIFS('AAYME 2021_List'!$B$3:$B$311,"Yes",'AAYME 2021_List'!$R$3:$R$311,$A36)</f>
        <v>2</v>
      </c>
      <c r="AO36" s="176">
        <f>COUNTIFS('AAYME 2021_List'!$B$3:$B$311,"Yes",'AAYME 2021_List'!$J$3:$J$311,"7",'AAYME 2021_List'!$R$3:$R$311,$A36)</f>
        <v>0</v>
      </c>
      <c r="AP36" s="176">
        <f>COUNTIFS('AAYME 2021_List'!$B$3:$B$311,"Yes",'AAYME 2021_List'!$J$3:$J$311,"8",'AAYME 2021_List'!$R$3:$R$311,$A36)</f>
        <v>2</v>
      </c>
      <c r="AQ36" s="176">
        <f>COUNTIFS('AAYME 2021_List'!$B$3:$B$311,"Yes",'AAYME 2021_List'!$J$3:$J$311,"9",'AAYME 2021_List'!$R$3:$R$311,$A36)</f>
        <v>0</v>
      </c>
      <c r="AR36" s="176">
        <f>COUNTIFS('AAYME 2021_List'!$B$3:$B$311,"Yes",'AAYME 2021_List'!$L$3:$L$311,"Male",'AAYME 2021_List'!$R$3:$R$311,$A36)</f>
        <v>0</v>
      </c>
      <c r="AS36" s="177">
        <f>COUNTIFS('AAYME 2021_List'!$B$3:$B$311,"Yes",'AAYME 2021_List'!$L$3:$L$311,"Female",'AAYME 2021_List'!$R$3:$R$311,$A36)</f>
        <v>2</v>
      </c>
      <c r="AU36" s="175">
        <v>0</v>
      </c>
      <c r="AV36" s="176">
        <v>0</v>
      </c>
      <c r="AW36" s="176">
        <v>0</v>
      </c>
      <c r="AX36" s="176">
        <v>0</v>
      </c>
      <c r="AY36" s="176">
        <v>0</v>
      </c>
      <c r="AZ36" s="177">
        <v>0</v>
      </c>
    </row>
    <row r="37" spans="1:52" x14ac:dyDescent="0.3">
      <c r="A37" s="262" t="s">
        <v>207</v>
      </c>
      <c r="B37" s="31" cm="1">
        <f t="array" ref="B37">GetColor</f>
        <v>42</v>
      </c>
      <c r="Q37" s="90">
        <f>COUNTIFS(Applications_2021!C$2:$C$651,"?*",Applications_2021!$AL$2:$AL$651,$A37)</f>
        <v>0</v>
      </c>
      <c r="R37" s="91">
        <f>COUNTIFS(Applications_2021!C$2:$C$651,"?*",Applications_2021!$I$2:$I$651,"*7th Grade*",Applications_2021!$AL$2:$AL$651,$A37)</f>
        <v>0</v>
      </c>
      <c r="S37" s="91">
        <f>COUNTIFS(Applications_2021!$C$2:$C$651,"?*",Applications_2021!$I$2:$I$651,"*8th Grade*",Applications_2021!$AL$2:$AL$651,$A37)</f>
        <v>0</v>
      </c>
      <c r="T37" s="91">
        <f>COUNTIFS(Applications_2021!$C$2:$C$651,"?*",Applications_2021!$I$2:$I$651,"*9th Grade*",Applications_2021!$AL$2:$AL$651,$A37)</f>
        <v>0</v>
      </c>
      <c r="U37" s="91">
        <f>COUNTIFS(Applications_2021!$C$2:$C$651,"?*",Applications_2021!$F$2:$F$651,"Male",Applications_2021!$AL$2:$AL$651,$A37)</f>
        <v>0</v>
      </c>
      <c r="V37" s="92">
        <f>COUNTIFS(Applications_2021!$C$2:$C$651,"?*",Applications_2021!$F$2:$F$651,"Female",Applications_2021!$AL$2:$AL$651,$A37)</f>
        <v>0</v>
      </c>
      <c r="W37" s="105" t="s">
        <v>207</v>
      </c>
      <c r="X37" s="31" cm="1">
        <f t="array" ref="X37">GetColor</f>
        <v>42</v>
      </c>
      <c r="Z37" s="90">
        <f>COUNTIFS(Applications_2021!A$2:$A$651,"?*",Applications_2021!$AL$2:$AL$651,$A37)</f>
        <v>0</v>
      </c>
      <c r="AA37" s="91">
        <f>COUNTIFS(Applications_2021!$A$2:$A$651,"?*",Applications_2021!$I$2:$I$651,"*7th Grade*",Applications_2021!$AL$2:$AL$651,$A37)</f>
        <v>0</v>
      </c>
      <c r="AB37" s="91">
        <f>COUNTIFS(Applications_2021!$A$2:$A$651,"?*",Applications_2021!$I$2:$I$651,"*8th Grade*",Applications_2021!$AL$2:$AL$651,$A37)</f>
        <v>0</v>
      </c>
      <c r="AC37" s="91">
        <f>COUNTIFS(Applications_2021!$A$2:$A$651,"?*",Applications_2021!$I$2:$I$651,"*9th Grade*",Applications_2021!$AL$2:$AL$651,$A37)</f>
        <v>0</v>
      </c>
      <c r="AD37" s="91">
        <f>COUNTIFS(Applications_2021!$A$2:$A$651,"?*",Applications_2021!$F$2:$F$651,"Male",Applications_2021!$AL$2:$AL$651,$A37)</f>
        <v>0</v>
      </c>
      <c r="AE37" s="92">
        <f>COUNTIFS(Applications_2021!$A$2:$A$651,"?*",Applications_2021!$F$2:$F$651,"Female",Applications_2021!$AL$2:$AL$651,$A37)</f>
        <v>0</v>
      </c>
      <c r="AG37" s="259">
        <f>COUNTIFS('AAYME 2021_List'!$A$3:$A$311,"?*",'AAYME 2021_List'!$R$3:$R$311,$A37)</f>
        <v>1</v>
      </c>
      <c r="AH37" s="252">
        <f>COUNTIFS('AAYME 2021_List'!$A$3:$A$311,"?*",'AAYME 2021_List'!$M$3:$M$311,"7",'AAYME 2021_List'!$R$3:$R$311,$A37)</f>
        <v>1</v>
      </c>
      <c r="AI37" s="252">
        <f>COUNTIFS('AAYME 2021_List'!$A$3:$A$311,"?*",'AAYME 2021_List'!$M$3:$M$311,"8",'AAYME 2021_List'!$R$3:$R$311,$A37)</f>
        <v>0</v>
      </c>
      <c r="AJ37" s="252">
        <f>COUNTIFS('AAYME 2021_List'!$A$3:$A$311,"?*",'AAYME 2021_List'!$M$3:$M$311,"9",'AAYME 2021_List'!$R$3:$R$311,$A37)</f>
        <v>0</v>
      </c>
      <c r="AK37" s="252">
        <f>COUNTIFS('AAYME 2021_List'!$A$3:$A$311,"?*",'AAYME 2021_List'!$L$3:$L$311,"Male",'AAYME 2021_List'!$R$3:$R$311,$A37)</f>
        <v>0</v>
      </c>
      <c r="AL37" s="252">
        <f>COUNTIFS('AAYME 2021_List'!$A$3:$A$311,"?*",'AAYME 2021_List'!$L$3:$L$311,"Female",'AAYME 2021_List'!$R$3:$R$311,$A37)</f>
        <v>1</v>
      </c>
      <c r="AN37" s="175">
        <f>COUNTIFS('AAYME 2021_List'!$B$3:$B$311,"Yes",'AAYME 2021_List'!$R$3:$R$311,$A37)</f>
        <v>1</v>
      </c>
      <c r="AO37" s="176">
        <f>COUNTIFS('AAYME 2021_List'!$B$3:$B$311,"Yes",'AAYME 2021_List'!$J$3:$J$311,"7",'AAYME 2021_List'!$R$3:$R$311,$A37)</f>
        <v>1</v>
      </c>
      <c r="AP37" s="176">
        <f>COUNTIFS('AAYME 2021_List'!$B$3:$B$311,"Yes",'AAYME 2021_List'!$J$3:$J$311,"8",'AAYME 2021_List'!$R$3:$R$311,$A37)</f>
        <v>0</v>
      </c>
      <c r="AQ37" s="176">
        <f>COUNTIFS('AAYME 2021_List'!$B$3:$B$311,"Yes",'AAYME 2021_List'!$J$3:$J$311,"9",'AAYME 2021_List'!$R$3:$R$311,$A37)</f>
        <v>0</v>
      </c>
      <c r="AR37" s="176">
        <f>COUNTIFS('AAYME 2021_List'!$B$3:$B$311,"Yes",'AAYME 2021_List'!$L$3:$L$311,"Male",'AAYME 2021_List'!$R$3:$R$311,$A37)</f>
        <v>0</v>
      </c>
      <c r="AS37" s="177">
        <f>COUNTIFS('AAYME 2021_List'!$B$3:$B$311,"Yes",'AAYME 2021_List'!$L$3:$L$311,"Female",'AAYME 2021_List'!$R$3:$R$311,$A37)</f>
        <v>1</v>
      </c>
      <c r="AU37" s="175">
        <v>0</v>
      </c>
      <c r="AV37" s="176">
        <v>0</v>
      </c>
      <c r="AW37" s="176">
        <v>0</v>
      </c>
      <c r="AX37" s="176">
        <v>0</v>
      </c>
      <c r="AY37" s="176">
        <v>0</v>
      </c>
      <c r="AZ37" s="177">
        <v>0</v>
      </c>
    </row>
    <row r="38" spans="1:52" x14ac:dyDescent="0.3">
      <c r="A38" s="133" t="s">
        <v>208</v>
      </c>
      <c r="B38" s="31" cm="1">
        <f t="array" ref="B38">GetColor</f>
        <v>42</v>
      </c>
      <c r="Q38" s="90">
        <f>COUNTIFS(Applications_2021!C$2:$C$651,"?*",Applications_2021!$AL$2:$AL$651,$A38)</f>
        <v>15</v>
      </c>
      <c r="R38" s="91">
        <f>COUNTIFS(Applications_2021!C$2:$C$651,"?*",Applications_2021!$I$2:$I$651,"*7th Grade*",Applications_2021!$AL$2:$AL$651,$A38)</f>
        <v>1</v>
      </c>
      <c r="S38" s="91">
        <f>COUNTIFS(Applications_2021!$C$2:$C$651,"?*",Applications_2021!$I$2:$I$651,"*8th Grade*",Applications_2021!$AL$2:$AL$651,$A38)</f>
        <v>3</v>
      </c>
      <c r="T38" s="91">
        <f>COUNTIFS(Applications_2021!$C$2:$C$651,"?*",Applications_2021!$I$2:$I$651,"*9th Grade*",Applications_2021!$AL$2:$AL$651,$A38)</f>
        <v>11</v>
      </c>
      <c r="U38" s="91">
        <f>COUNTIFS(Applications_2021!$C$2:$C$651,"?*",Applications_2021!$F$2:$F$651,"Male",Applications_2021!$AL$2:$AL$651,$A38)</f>
        <v>2</v>
      </c>
      <c r="V38" s="92">
        <f>COUNTIFS(Applications_2021!$C$2:$C$651,"?*",Applications_2021!$F$2:$F$651,"Female",Applications_2021!$AL$2:$AL$651,$A38)</f>
        <v>13</v>
      </c>
      <c r="W38" s="105" t="s">
        <v>208</v>
      </c>
      <c r="X38" s="31" cm="1">
        <f t="array" ref="X38">GetColor</f>
        <v>42</v>
      </c>
      <c r="Z38" s="90">
        <f>COUNTIFS(Applications_2021!A$2:$A$651,"?*",Applications_2021!$AL$2:$AL$651,$A38)</f>
        <v>4</v>
      </c>
      <c r="AA38" s="91">
        <f>COUNTIFS(Applications_2021!$A$2:$A$651,"?*",Applications_2021!$I$2:$I$651,"*7th Grade*",Applications_2021!$AL$2:$AL$651,$A38)</f>
        <v>0</v>
      </c>
      <c r="AB38" s="91">
        <f>COUNTIFS(Applications_2021!$A$2:$A$651,"?*",Applications_2021!$I$2:$I$651,"*8th Grade*",Applications_2021!$AL$2:$AL$651,$A38)</f>
        <v>1</v>
      </c>
      <c r="AC38" s="91">
        <f>COUNTIFS(Applications_2021!$A$2:$A$651,"?*",Applications_2021!$I$2:$I$651,"*9th Grade*",Applications_2021!$AL$2:$AL$651,$A38)</f>
        <v>3</v>
      </c>
      <c r="AD38" s="91">
        <f>COUNTIFS(Applications_2021!$A$2:$A$651,"?*",Applications_2021!$F$2:$F$651,"Male",Applications_2021!$AL$2:$AL$651,$A38)</f>
        <v>2</v>
      </c>
      <c r="AE38" s="92">
        <f>COUNTIFS(Applications_2021!$A$2:$A$651,"?*",Applications_2021!$F$2:$F$651,"Female",Applications_2021!$AL$2:$AL$651,$A38)</f>
        <v>2</v>
      </c>
      <c r="AG38" s="259">
        <f>COUNTIFS('AAYME 2021_List'!$A$3:$A$311,"?*",'AAYME 2021_List'!$R$3:$R$311,$A38)</f>
        <v>4</v>
      </c>
      <c r="AH38" s="252">
        <f>COUNTIFS('AAYME 2021_List'!$A$3:$A$311,"?*",'AAYME 2021_List'!$M$3:$M$311,"7",'AAYME 2021_List'!$R$3:$R$311,$A38)</f>
        <v>0</v>
      </c>
      <c r="AI38" s="252">
        <f>COUNTIFS('AAYME 2021_List'!$A$3:$A$311,"?*",'AAYME 2021_List'!$M$3:$M$311,"8",'AAYME 2021_List'!$R$3:$R$311,$A38)</f>
        <v>1</v>
      </c>
      <c r="AJ38" s="252">
        <f>COUNTIFS('AAYME 2021_List'!$A$3:$A$311,"?*",'AAYME 2021_List'!$M$3:$M$311,"9",'AAYME 2021_List'!$R$3:$R$311,$A38)</f>
        <v>3</v>
      </c>
      <c r="AK38" s="252">
        <f>COUNTIFS('AAYME 2021_List'!$A$3:$A$311,"?*",'AAYME 2021_List'!$L$3:$L$311,"Male",'AAYME 2021_List'!$R$3:$R$311,$A38)</f>
        <v>2</v>
      </c>
      <c r="AL38" s="252">
        <f>COUNTIFS('AAYME 2021_List'!$A$3:$A$311,"?*",'AAYME 2021_List'!$L$3:$L$311,"Female",'AAYME 2021_List'!$R$3:$R$311,$A38)</f>
        <v>2</v>
      </c>
      <c r="AN38" s="175">
        <f>COUNTIFS('AAYME 2021_List'!$B$3:$B$311,"Yes",'AAYME 2021_List'!$R$3:$R$311,$A38)</f>
        <v>4</v>
      </c>
      <c r="AO38" s="176">
        <f>COUNTIFS('AAYME 2021_List'!$B$3:$B$311,"Yes",'AAYME 2021_List'!$J$3:$J$311,"7",'AAYME 2021_List'!$R$3:$R$311,$A38)</f>
        <v>1</v>
      </c>
      <c r="AP38" s="176">
        <f>COUNTIFS('AAYME 2021_List'!$B$3:$B$311,"Yes",'AAYME 2021_List'!$J$3:$J$311,"8",'AAYME 2021_List'!$R$3:$R$311,$A38)</f>
        <v>0</v>
      </c>
      <c r="AQ38" s="176">
        <f>COUNTIFS('AAYME 2021_List'!$B$3:$B$311,"Yes",'AAYME 2021_List'!$J$3:$J$311,"9",'AAYME 2021_List'!$R$3:$R$311,$A38)</f>
        <v>3</v>
      </c>
      <c r="AR38" s="176">
        <f>COUNTIFS('AAYME 2021_List'!$B$3:$B$311,"Yes",'AAYME 2021_List'!$L$3:$L$311,"Male",'AAYME 2021_List'!$R$3:$R$311,$A38)</f>
        <v>2</v>
      </c>
      <c r="AS38" s="177">
        <f>COUNTIFS('AAYME 2021_List'!$B$3:$B$311,"Yes",'AAYME 2021_List'!$L$3:$L$311,"Female",'AAYME 2021_List'!$R$3:$R$311,$A38)</f>
        <v>2</v>
      </c>
      <c r="AU38" s="175">
        <v>0</v>
      </c>
      <c r="AV38" s="176">
        <v>0</v>
      </c>
      <c r="AW38" s="176">
        <v>0</v>
      </c>
      <c r="AX38" s="176">
        <v>0</v>
      </c>
      <c r="AY38" s="176">
        <v>0</v>
      </c>
      <c r="AZ38" s="177">
        <v>0</v>
      </c>
    </row>
    <row r="39" spans="1:52" x14ac:dyDescent="0.3">
      <c r="A39" s="133" t="s">
        <v>209</v>
      </c>
      <c r="B39" s="31" cm="1">
        <f t="array" ref="B39">GetColor</f>
        <v>42</v>
      </c>
      <c r="Q39" s="90">
        <f>COUNTIFS(Applications_2021!C$2:$C$651,"?*",Applications_2021!$AL$2:$AL$651,$A39)</f>
        <v>105</v>
      </c>
      <c r="R39" s="91">
        <f>COUNTIFS(Applications_2021!C$2:$C$651,"?*",Applications_2021!$I$2:$I$651,"*7th Grade*",Applications_2021!$AL$2:$AL$651,$A39)</f>
        <v>58</v>
      </c>
      <c r="S39" s="91">
        <f>COUNTIFS(Applications_2021!$C$2:$C$651,"?*",Applications_2021!$I$2:$I$651,"*8th Grade*",Applications_2021!$AL$2:$AL$651,$A39)</f>
        <v>30</v>
      </c>
      <c r="T39" s="91">
        <f>COUNTIFS(Applications_2021!$C$2:$C$651,"?*",Applications_2021!$I$2:$I$651,"*9th Grade*",Applications_2021!$AL$2:$AL$651,$A39)</f>
        <v>17</v>
      </c>
      <c r="U39" s="91">
        <f>COUNTIFS(Applications_2021!$C$2:$C$651,"?*",Applications_2021!$F$2:$F$651,"Male",Applications_2021!$AL$2:$AL$651,$A39)</f>
        <v>35</v>
      </c>
      <c r="V39" s="92">
        <f>COUNTIFS(Applications_2021!$C$2:$C$651,"?*",Applications_2021!$F$2:$F$651,"Female",Applications_2021!$AL$2:$AL$651,$A39)</f>
        <v>70</v>
      </c>
      <c r="W39" s="105" t="s">
        <v>209</v>
      </c>
      <c r="X39" s="31" cm="1">
        <f t="array" ref="X39">GetColor</f>
        <v>42</v>
      </c>
      <c r="Z39" s="90">
        <f>COUNTIFS(Applications_2021!A$2:$A$651,"?*",Applications_2021!$AL$2:$AL$651,$A39)</f>
        <v>46</v>
      </c>
      <c r="AA39" s="91">
        <f>COUNTIFS(Applications_2021!$A$2:$A$651,"?*",Applications_2021!$I$2:$I$651,"*7th Grade*",Applications_2021!$AL$2:$AL$651,$A39)</f>
        <v>25</v>
      </c>
      <c r="AB39" s="91">
        <f>COUNTIFS(Applications_2021!$A$2:$A$651,"?*",Applications_2021!$I$2:$I$651,"*8th Grade*",Applications_2021!$AL$2:$AL$651,$A39)</f>
        <v>16</v>
      </c>
      <c r="AC39" s="91">
        <f>COUNTIFS(Applications_2021!$A$2:$A$651,"?*",Applications_2021!$I$2:$I$651,"*9th Grade*",Applications_2021!$AL$2:$AL$651,$A39)</f>
        <v>5</v>
      </c>
      <c r="AD39" s="91">
        <f>COUNTIFS(Applications_2021!$A$2:$A$651,"?*",Applications_2021!$F$2:$F$651,"Male",Applications_2021!$AL$2:$AL$651,$A39)</f>
        <v>13</v>
      </c>
      <c r="AE39" s="92">
        <f>COUNTIFS(Applications_2021!$A$2:$A$651,"?*",Applications_2021!$F$2:$F$651,"Female",Applications_2021!$AL$2:$AL$651,$A39)</f>
        <v>33</v>
      </c>
      <c r="AG39" s="259">
        <f>COUNTIFS('AAYME 2021_List'!$A$3:$A$311,"?*",'AAYME 2021_List'!$R$3:$R$311,$A39)</f>
        <v>44</v>
      </c>
      <c r="AH39" s="252">
        <f>COUNTIFS('AAYME 2021_List'!$A$3:$A$311,"?*",'AAYME 2021_List'!$M$3:$M$311,"7",'AAYME 2021_List'!$R$3:$R$311,$A39)</f>
        <v>24</v>
      </c>
      <c r="AI39" s="252">
        <f>COUNTIFS('AAYME 2021_List'!$A$3:$A$311,"?*",'AAYME 2021_List'!$M$3:$M$311,"8",'AAYME 2021_List'!$R$3:$R$311,$A39)</f>
        <v>15</v>
      </c>
      <c r="AJ39" s="252">
        <f>COUNTIFS('AAYME 2021_List'!$A$3:$A$311,"?*",'AAYME 2021_List'!$M$3:$M$311,"9",'AAYME 2021_List'!$R$3:$R$311,$A39)</f>
        <v>5</v>
      </c>
      <c r="AK39" s="252">
        <f>COUNTIFS('AAYME 2021_List'!$A$3:$A$311,"?*",'AAYME 2021_List'!$L$3:$L$311,"Male",'AAYME 2021_List'!$R$3:$R$311,$A39)</f>
        <v>14</v>
      </c>
      <c r="AL39" s="252">
        <f>COUNTIFS('AAYME 2021_List'!$A$3:$A$311,"?*",'AAYME 2021_List'!$L$3:$L$311,"Female",'AAYME 2021_List'!$R$3:$R$311,$A39)</f>
        <v>30</v>
      </c>
      <c r="AN39" s="175">
        <f>COUNTIFS('AAYME 2021_List'!$B$3:$B$311,"Yes",'AAYME 2021_List'!$R$3:$R$311,$A39)</f>
        <v>10</v>
      </c>
      <c r="AO39" s="176">
        <f>COUNTIFS('AAYME 2021_List'!$B$3:$B$311,"Yes",'AAYME 2021_List'!$J$3:$J$311,"7",'AAYME 2021_List'!$R$3:$R$311,$A39)</f>
        <v>6</v>
      </c>
      <c r="AP39" s="176">
        <f>COUNTIFS('AAYME 2021_List'!$B$3:$B$311,"Yes",'AAYME 2021_List'!$J$3:$J$311,"8",'AAYME 2021_List'!$R$3:$R$311,$A39)</f>
        <v>3</v>
      </c>
      <c r="AQ39" s="176">
        <f>COUNTIFS('AAYME 2021_List'!$B$3:$B$311,"Yes",'AAYME 2021_List'!$J$3:$J$311,"9",'AAYME 2021_List'!$R$3:$R$311,$A39)</f>
        <v>1</v>
      </c>
      <c r="AR39" s="176">
        <f>COUNTIFS('AAYME 2021_List'!$B$3:$B$311,"Yes",'AAYME 2021_List'!$L$3:$L$311,"Male",'AAYME 2021_List'!$R$3:$R$311,$A39)</f>
        <v>8</v>
      </c>
      <c r="AS39" s="177">
        <f>COUNTIFS('AAYME 2021_List'!$B$3:$B$311,"Yes",'AAYME 2021_List'!$L$3:$L$311,"Female",'AAYME 2021_List'!$R$3:$R$311,$A39)</f>
        <v>2</v>
      </c>
      <c r="AU39" s="175">
        <v>3</v>
      </c>
      <c r="AV39" s="176">
        <v>0</v>
      </c>
      <c r="AW39" s="176">
        <v>1</v>
      </c>
      <c r="AX39" s="176">
        <v>2</v>
      </c>
      <c r="AY39" s="176">
        <v>0</v>
      </c>
      <c r="AZ39" s="177">
        <v>3</v>
      </c>
    </row>
    <row r="40" spans="1:52" x14ac:dyDescent="0.3">
      <c r="A40" s="133" t="s">
        <v>210</v>
      </c>
      <c r="B40" s="31" cm="1">
        <f t="array" ref="B40">GetColor</f>
        <v>42</v>
      </c>
      <c r="Q40" s="90">
        <f>COUNTIFS(Applications_2021!C$2:$C$651,"?*",Applications_2021!$AL$2:$AL$651,$A40)</f>
        <v>12</v>
      </c>
      <c r="R40" s="91">
        <f>COUNTIFS(Applications_2021!C$2:$C$651,"?*",Applications_2021!$I$2:$I$651,"*7th Grade*",Applications_2021!$AL$2:$AL$651,$A40)</f>
        <v>3</v>
      </c>
      <c r="S40" s="91">
        <f>COUNTIFS(Applications_2021!$C$2:$C$651,"?*",Applications_2021!$I$2:$I$651,"*8th Grade*",Applications_2021!$AL$2:$AL$651,$A40)</f>
        <v>3</v>
      </c>
      <c r="T40" s="91">
        <f>COUNTIFS(Applications_2021!$C$2:$C$651,"?*",Applications_2021!$I$2:$I$651,"*9th Grade*",Applications_2021!$AL$2:$AL$651,$A40)</f>
        <v>6</v>
      </c>
      <c r="U40" s="91">
        <f>COUNTIFS(Applications_2021!$C$2:$C$651,"?*",Applications_2021!$F$2:$F$651,"Male",Applications_2021!$AL$2:$AL$651,$A40)</f>
        <v>6</v>
      </c>
      <c r="V40" s="92">
        <f>COUNTIFS(Applications_2021!$C$2:$C$651,"?*",Applications_2021!$F$2:$F$651,"Female",Applications_2021!$AL$2:$AL$651,$A40)</f>
        <v>6</v>
      </c>
      <c r="W40" s="105" t="s">
        <v>210</v>
      </c>
      <c r="X40" s="31" cm="1">
        <f t="array" ref="X40">GetColor</f>
        <v>42</v>
      </c>
      <c r="Z40" s="90">
        <f>COUNTIFS(Applications_2021!A$2:$A$651,"?*",Applications_2021!$AL$2:$AL$651,$A40)</f>
        <v>6</v>
      </c>
      <c r="AA40" s="91">
        <f>COUNTIFS(Applications_2021!$A$2:$A$651,"?*",Applications_2021!$I$2:$I$651,"*7th Grade*",Applications_2021!$AL$2:$AL$651,$A40)</f>
        <v>2</v>
      </c>
      <c r="AB40" s="91">
        <f>COUNTIFS(Applications_2021!$A$2:$A$651,"?*",Applications_2021!$I$2:$I$651,"*8th Grade*",Applications_2021!$AL$2:$AL$651,$A40)</f>
        <v>2</v>
      </c>
      <c r="AC40" s="91">
        <f>COUNTIFS(Applications_2021!$A$2:$A$651,"?*",Applications_2021!$I$2:$I$651,"*9th Grade*",Applications_2021!$AL$2:$AL$651,$A40)</f>
        <v>2</v>
      </c>
      <c r="AD40" s="91">
        <f>COUNTIFS(Applications_2021!$A$2:$A$651,"?*",Applications_2021!$F$2:$F$651,"Male",Applications_2021!$AL$2:$AL$651,$A40)</f>
        <v>3</v>
      </c>
      <c r="AE40" s="92">
        <f>COUNTIFS(Applications_2021!$A$2:$A$651,"?*",Applications_2021!$F$2:$F$651,"Female",Applications_2021!$AL$2:$AL$651,$A40)</f>
        <v>3</v>
      </c>
      <c r="AG40" s="259">
        <f>COUNTIFS('AAYME 2021_List'!$A$3:$A$311,"?*",'AAYME 2021_List'!$R$3:$R$311,$A40)</f>
        <v>5</v>
      </c>
      <c r="AH40" s="252">
        <f>COUNTIFS('AAYME 2021_List'!$A$3:$A$311,"?*",'AAYME 2021_List'!$M$3:$M$311,"7",'AAYME 2021_List'!$R$3:$R$311,$A40)</f>
        <v>2</v>
      </c>
      <c r="AI40" s="252">
        <f>COUNTIFS('AAYME 2021_List'!$A$3:$A$311,"?*",'AAYME 2021_List'!$M$3:$M$311,"8",'AAYME 2021_List'!$R$3:$R$311,$A40)</f>
        <v>1</v>
      </c>
      <c r="AJ40" s="252">
        <f>COUNTIFS('AAYME 2021_List'!$A$3:$A$311,"?*",'AAYME 2021_List'!$M$3:$M$311,"9",'AAYME 2021_List'!$R$3:$R$311,$A40)</f>
        <v>2</v>
      </c>
      <c r="AK40" s="252">
        <f>COUNTIFS('AAYME 2021_List'!$A$3:$A$311,"?*",'AAYME 2021_List'!$L$3:$L$311,"Male",'AAYME 2021_List'!$R$3:$R$311,$A40)</f>
        <v>3</v>
      </c>
      <c r="AL40" s="252">
        <f>COUNTIFS('AAYME 2021_List'!$A$3:$A$311,"?*",'AAYME 2021_List'!$L$3:$L$311,"Female",'AAYME 2021_List'!$R$3:$R$311,$A40)</f>
        <v>2</v>
      </c>
      <c r="AN40" s="175">
        <f>COUNTIFS('AAYME 2021_List'!$B$3:$B$311,"Yes",'AAYME 2021_List'!$R$3:$R$311,$A40)</f>
        <v>2</v>
      </c>
      <c r="AO40" s="176">
        <f>COUNTIFS('AAYME 2021_List'!$B$3:$B$311,"Yes",'AAYME 2021_List'!$J$3:$J$311,"7",'AAYME 2021_List'!$R$3:$R$311,$A40)</f>
        <v>1</v>
      </c>
      <c r="AP40" s="176">
        <f>COUNTIFS('AAYME 2021_List'!$B$3:$B$311,"Yes",'AAYME 2021_List'!$J$3:$J$311,"8",'AAYME 2021_List'!$R$3:$R$311,$A40)</f>
        <v>1</v>
      </c>
      <c r="AQ40" s="176">
        <f>COUNTIFS('AAYME 2021_List'!$B$3:$B$311,"Yes",'AAYME 2021_List'!$J$3:$J$311,"9",'AAYME 2021_List'!$R$3:$R$311,$A40)</f>
        <v>0</v>
      </c>
      <c r="AR40" s="176">
        <f>COUNTIFS('AAYME 2021_List'!$B$3:$B$311,"Yes",'AAYME 2021_List'!$L$3:$L$311,"Male",'AAYME 2021_List'!$R$3:$R$311,$A40)</f>
        <v>2</v>
      </c>
      <c r="AS40" s="177">
        <f>COUNTIFS('AAYME 2021_List'!$B$3:$B$311,"Yes",'AAYME 2021_List'!$L$3:$L$311,"Female",'AAYME 2021_List'!$R$3:$R$311,$A40)</f>
        <v>0</v>
      </c>
      <c r="AU40" s="175">
        <v>0</v>
      </c>
      <c r="AV40" s="176">
        <v>0</v>
      </c>
      <c r="AW40" s="176">
        <v>0</v>
      </c>
      <c r="AX40" s="176">
        <v>0</v>
      </c>
      <c r="AY40" s="176">
        <v>0</v>
      </c>
      <c r="AZ40" s="177">
        <v>0</v>
      </c>
    </row>
    <row r="41" spans="1:52" x14ac:dyDescent="0.3">
      <c r="A41" s="133" t="s">
        <v>211</v>
      </c>
      <c r="B41" s="31" cm="1">
        <f t="array" ref="B41">GetColor</f>
        <v>42</v>
      </c>
      <c r="Q41" s="90">
        <f>COUNTIFS(Applications_2021!C$2:$C$651,"?*",Applications_2021!$AL$2:$AL$651,$A41)</f>
        <v>9</v>
      </c>
      <c r="R41" s="91">
        <f>COUNTIFS(Applications_2021!C$2:$C$651,"?*",Applications_2021!$I$2:$I$651,"*7th Grade*",Applications_2021!$AL$2:$AL$651,$A41)</f>
        <v>2</v>
      </c>
      <c r="S41" s="91">
        <f>COUNTIFS(Applications_2021!$C$2:$C$651,"?*",Applications_2021!$I$2:$I$651,"*8th Grade*",Applications_2021!$AL$2:$AL$651,$A41)</f>
        <v>2</v>
      </c>
      <c r="T41" s="91">
        <f>COUNTIFS(Applications_2021!$C$2:$C$651,"?*",Applications_2021!$I$2:$I$651,"*9th Grade*",Applications_2021!$AL$2:$AL$651,$A41)</f>
        <v>5</v>
      </c>
      <c r="U41" s="91">
        <f>COUNTIFS(Applications_2021!$C$2:$C$651,"?*",Applications_2021!$F$2:$F$651,"Male",Applications_2021!$AL$2:$AL$651,$A41)</f>
        <v>3</v>
      </c>
      <c r="V41" s="92">
        <f>COUNTIFS(Applications_2021!$C$2:$C$651,"?*",Applications_2021!$F$2:$F$651,"Female",Applications_2021!$AL$2:$AL$651,$A41)</f>
        <v>6</v>
      </c>
      <c r="W41" s="105" t="s">
        <v>211</v>
      </c>
      <c r="X41" s="31" cm="1">
        <f t="array" ref="X41">GetColor</f>
        <v>42</v>
      </c>
      <c r="Z41" s="90">
        <f>COUNTIFS(Applications_2021!A$2:$A$651,"?*",Applications_2021!$AL$2:$AL$651,$A41)</f>
        <v>9</v>
      </c>
      <c r="AA41" s="91">
        <f>COUNTIFS(Applications_2021!$A$2:$A$651,"?*",Applications_2021!$I$2:$I$651,"*7th Grade*",Applications_2021!$AL$2:$AL$651,$A41)</f>
        <v>2</v>
      </c>
      <c r="AB41" s="91">
        <f>COUNTIFS(Applications_2021!$A$2:$A$651,"?*",Applications_2021!$I$2:$I$651,"*8th Grade*",Applications_2021!$AL$2:$AL$651,$A41)</f>
        <v>2</v>
      </c>
      <c r="AC41" s="91">
        <f>COUNTIFS(Applications_2021!$A$2:$A$651,"?*",Applications_2021!$I$2:$I$651,"*9th Grade*",Applications_2021!$AL$2:$AL$651,$A41)</f>
        <v>5</v>
      </c>
      <c r="AD41" s="91">
        <f>COUNTIFS(Applications_2021!$A$2:$A$651,"?*",Applications_2021!$F$2:$F$651,"Male",Applications_2021!$AL$2:$AL$651,$A41)</f>
        <v>3</v>
      </c>
      <c r="AE41" s="92">
        <f>COUNTIFS(Applications_2021!$A$2:$A$651,"?*",Applications_2021!$F$2:$F$651,"Female",Applications_2021!$AL$2:$AL$651,$A41)</f>
        <v>6</v>
      </c>
      <c r="AG41" s="259">
        <f>COUNTIFS('AAYME 2021_List'!$A$3:$A$311,"?*",'AAYME 2021_List'!$R$3:$R$311,$A41)</f>
        <v>9</v>
      </c>
      <c r="AH41" s="252">
        <f>COUNTIFS('AAYME 2021_List'!$A$3:$A$311,"?*",'AAYME 2021_List'!$M$3:$M$311,"7",'AAYME 2021_List'!$R$3:$R$311,$A41)</f>
        <v>2</v>
      </c>
      <c r="AI41" s="252">
        <f>COUNTIFS('AAYME 2021_List'!$A$3:$A$311,"?*",'AAYME 2021_List'!$M$3:$M$311,"8",'AAYME 2021_List'!$R$3:$R$311,$A41)</f>
        <v>2</v>
      </c>
      <c r="AJ41" s="252">
        <f>COUNTIFS('AAYME 2021_List'!$A$3:$A$311,"?*",'AAYME 2021_List'!$M$3:$M$311,"9",'AAYME 2021_List'!$R$3:$R$311,$A41)</f>
        <v>5</v>
      </c>
      <c r="AK41" s="252">
        <f>COUNTIFS('AAYME 2021_List'!$A$3:$A$311,"?*",'AAYME 2021_List'!$L$3:$L$311,"Male",'AAYME 2021_List'!$R$3:$R$311,$A41)</f>
        <v>3</v>
      </c>
      <c r="AL41" s="252">
        <f>COUNTIFS('AAYME 2021_List'!$A$3:$A$311,"?*",'AAYME 2021_List'!$L$3:$L$311,"Female",'AAYME 2021_List'!$R$3:$R$311,$A41)</f>
        <v>6</v>
      </c>
      <c r="AN41" s="175">
        <f>COUNTIFS('AAYME 2021_List'!$B$3:$B$311,"Yes",'AAYME 2021_List'!$R$3:$R$311,$A41)</f>
        <v>2</v>
      </c>
      <c r="AO41" s="176">
        <f>COUNTIFS('AAYME 2021_List'!$B$3:$B$311,"Yes",'AAYME 2021_List'!$J$3:$J$311,"7",'AAYME 2021_List'!$R$3:$R$311,$A41)</f>
        <v>0</v>
      </c>
      <c r="AP41" s="176">
        <f>COUNTIFS('AAYME 2021_List'!$B$3:$B$311,"Yes",'AAYME 2021_List'!$J$3:$J$311,"8",'AAYME 2021_List'!$R$3:$R$311,$A41)</f>
        <v>0</v>
      </c>
      <c r="AQ41" s="176">
        <f>COUNTIFS('AAYME 2021_List'!$B$3:$B$311,"Yes",'AAYME 2021_List'!$J$3:$J$311,"9",'AAYME 2021_List'!$R$3:$R$311,$A41)</f>
        <v>2</v>
      </c>
      <c r="AR41" s="176">
        <f>COUNTIFS('AAYME 2021_List'!$B$3:$B$311,"Yes",'AAYME 2021_List'!$L$3:$L$311,"Male",'AAYME 2021_List'!$R$3:$R$311,$A41)</f>
        <v>1</v>
      </c>
      <c r="AS41" s="177">
        <f>COUNTIFS('AAYME 2021_List'!$B$3:$B$311,"Yes",'AAYME 2021_List'!$L$3:$L$311,"Female",'AAYME 2021_List'!$R$3:$R$311,$A41)</f>
        <v>1</v>
      </c>
      <c r="AU41" s="175">
        <v>0</v>
      </c>
      <c r="AV41" s="176">
        <v>0</v>
      </c>
      <c r="AW41" s="176">
        <v>0</v>
      </c>
      <c r="AX41" s="176">
        <v>0</v>
      </c>
      <c r="AY41" s="176">
        <v>0</v>
      </c>
      <c r="AZ41" s="177">
        <v>0</v>
      </c>
    </row>
    <row r="42" spans="1:52" x14ac:dyDescent="0.3">
      <c r="A42" s="134" t="s">
        <v>212</v>
      </c>
      <c r="B42" s="31" cm="1">
        <f t="array" ref="B42">GetColor</f>
        <v>38</v>
      </c>
      <c r="Q42" s="90">
        <f>COUNTIFS(Applications_2021!C$2:$C$651,"?*",Applications_2021!$AL$2:$AL$651,$A42)</f>
        <v>0</v>
      </c>
      <c r="R42" s="91">
        <f>COUNTIFS(Applications_2021!C$2:$C$651,"?*",Applications_2021!$I$2:$I$651,"*7th Grade*",Applications_2021!$AL$2:$AL$651,$A42)</f>
        <v>0</v>
      </c>
      <c r="S42" s="91">
        <f>COUNTIFS(Applications_2021!$C$2:$C$651,"?*",Applications_2021!$I$2:$I$651,"*8th Grade*",Applications_2021!$AL$2:$AL$651,$A42)</f>
        <v>0</v>
      </c>
      <c r="T42" s="91">
        <f>COUNTIFS(Applications_2021!$C$2:$C$651,"?*",Applications_2021!$I$2:$I$651,"*9th Grade*",Applications_2021!$AL$2:$AL$651,$A42)</f>
        <v>0</v>
      </c>
      <c r="U42" s="91">
        <f>COUNTIFS(Applications_2021!$C$2:$C$651,"?*",Applications_2021!$F$2:$F$651,"Male",Applications_2021!$AL$2:$AL$651,$A42)</f>
        <v>0</v>
      </c>
      <c r="V42" s="92">
        <f>COUNTIFS(Applications_2021!$C$2:$C$651,"?*",Applications_2021!$F$2:$F$651,"Female",Applications_2021!$AL$2:$AL$651,$A42)</f>
        <v>0</v>
      </c>
      <c r="W42" s="99" t="s">
        <v>212</v>
      </c>
      <c r="X42" s="31" cm="1">
        <f t="array" ref="X42">GetColor</f>
        <v>38</v>
      </c>
      <c r="Z42" s="90">
        <f>COUNTIFS(Applications_2021!A$2:$A$651,"?*",Applications_2021!$AL$2:$AL$651,$A42)</f>
        <v>0</v>
      </c>
      <c r="AA42" s="91">
        <f>COUNTIFS(Applications_2021!$A$2:$A$651,"?*",Applications_2021!$I$2:$I$651,"*7th Grade*",Applications_2021!$AL$2:$AL$651,$A42)</f>
        <v>0</v>
      </c>
      <c r="AB42" s="91">
        <f>COUNTIFS(Applications_2021!$A$2:$A$651,"?*",Applications_2021!$I$2:$I$651,"*8th Grade*",Applications_2021!$AL$2:$AL$651,$A42)</f>
        <v>0</v>
      </c>
      <c r="AC42" s="91">
        <f>COUNTIFS(Applications_2021!$A$2:$A$651,"?*",Applications_2021!$I$2:$I$651,"*9th Grade*",Applications_2021!$AL$2:$AL$651,$A42)</f>
        <v>0</v>
      </c>
      <c r="AD42" s="91">
        <f>COUNTIFS(Applications_2021!$A$2:$A$651,"?*",Applications_2021!$F$2:$F$651,"Male",Applications_2021!$AL$2:$AL$651,$A42)</f>
        <v>0</v>
      </c>
      <c r="AE42" s="92">
        <f>COUNTIFS(Applications_2021!$A$2:$A$651,"?*",Applications_2021!$F$2:$F$651,"Female",Applications_2021!$AL$2:$AL$651,$A42)</f>
        <v>0</v>
      </c>
      <c r="AG42" s="259">
        <f>COUNTIFS('AAYME 2021_List'!$A$3:$A$311,"?*",'AAYME 2021_List'!$R$3:$R$311,$A42)</f>
        <v>0</v>
      </c>
      <c r="AH42" s="252">
        <f>COUNTIFS('AAYME 2021_List'!$A$3:$A$311,"?*",'AAYME 2021_List'!$M$3:$M$311,"7",'AAYME 2021_List'!$R$3:$R$311,$A42)</f>
        <v>0</v>
      </c>
      <c r="AI42" s="252">
        <f>COUNTIFS('AAYME 2021_List'!$A$3:$A$311,"?*",'AAYME 2021_List'!$M$3:$M$311,"8",'AAYME 2021_List'!$R$3:$R$311,$A42)</f>
        <v>0</v>
      </c>
      <c r="AJ42" s="252">
        <f>COUNTIFS('AAYME 2021_List'!$A$3:$A$311,"?*",'AAYME 2021_List'!$M$3:$M$311,"9",'AAYME 2021_List'!$R$3:$R$311,$A42)</f>
        <v>0</v>
      </c>
      <c r="AK42" s="252">
        <f>COUNTIFS('AAYME 2021_List'!$A$3:$A$311,"?*",'AAYME 2021_List'!$L$3:$L$311,"Male",'AAYME 2021_List'!$R$3:$R$311,$A42)</f>
        <v>0</v>
      </c>
      <c r="AL42" s="252">
        <f>COUNTIFS('AAYME 2021_List'!$A$3:$A$311,"?*",'AAYME 2021_List'!$L$3:$L$311,"Female",'AAYME 2021_List'!$R$3:$R$311,$A42)</f>
        <v>0</v>
      </c>
      <c r="AN42" s="175">
        <f>COUNTIFS('AAYME 2021_List'!$B$3:$B$311,"Yes",'AAYME 2021_List'!$R$3:$R$311,$A42)</f>
        <v>0</v>
      </c>
      <c r="AO42" s="176">
        <f>COUNTIFS('AAYME 2021_List'!$B$3:$B$311,"Yes",'AAYME 2021_List'!$J$3:$J$311,"7",'AAYME 2021_List'!$R$3:$R$311,$A42)</f>
        <v>0</v>
      </c>
      <c r="AP42" s="176">
        <f>COUNTIFS('AAYME 2021_List'!$B$3:$B$311,"Yes",'AAYME 2021_List'!$J$3:$J$311,"8",'AAYME 2021_List'!$R$3:$R$311,$A42)</f>
        <v>0</v>
      </c>
      <c r="AQ42" s="176">
        <f>COUNTIFS('AAYME 2021_List'!$B$3:$B$311,"Yes",'AAYME 2021_List'!$J$3:$J$311,"9",'AAYME 2021_List'!$R$3:$R$311,$A42)</f>
        <v>0</v>
      </c>
      <c r="AR42" s="176">
        <f>COUNTIFS('AAYME 2021_List'!$B$3:$B$311,"Yes",'AAYME 2021_List'!$L$3:$L$311,"Male",'AAYME 2021_List'!$R$3:$R$311,$A42)</f>
        <v>0</v>
      </c>
      <c r="AS42" s="177">
        <f>COUNTIFS('AAYME 2021_List'!$B$3:$B$311,"Yes",'AAYME 2021_List'!$L$3:$L$311,"Female",'AAYME 2021_List'!$R$3:$R$311,$A42)</f>
        <v>0</v>
      </c>
      <c r="AU42" s="175">
        <v>0</v>
      </c>
      <c r="AV42" s="176">
        <v>0</v>
      </c>
      <c r="AW42" s="176">
        <v>0</v>
      </c>
      <c r="AX42" s="176">
        <v>0</v>
      </c>
      <c r="AY42" s="176">
        <v>0</v>
      </c>
      <c r="AZ42" s="177">
        <v>0</v>
      </c>
    </row>
    <row r="43" spans="1:52" x14ac:dyDescent="0.3">
      <c r="A43" s="134" t="s">
        <v>213</v>
      </c>
      <c r="B43" s="31" cm="1">
        <f t="array" ref="B43">GetColor</f>
        <v>38</v>
      </c>
      <c r="Q43" s="90">
        <f>COUNTIFS(Applications_2021!C$2:$C$651,"?*",Applications_2021!$AL$2:$AL$651,$A43)</f>
        <v>0</v>
      </c>
      <c r="R43" s="91">
        <f>COUNTIFS(Applications_2021!C$2:$C$651,"?*",Applications_2021!$I$2:$I$651,"*7th Grade*",Applications_2021!$AL$2:$AL$651,$A43)</f>
        <v>0</v>
      </c>
      <c r="S43" s="91">
        <f>COUNTIFS(Applications_2021!$C$2:$C$651,"?*",Applications_2021!$I$2:$I$651,"*8th Grade*",Applications_2021!$AL$2:$AL$651,$A43)</f>
        <v>0</v>
      </c>
      <c r="T43" s="91">
        <f>COUNTIFS(Applications_2021!$C$2:$C$651,"?*",Applications_2021!$I$2:$I$651,"*9th Grade*",Applications_2021!$AL$2:$AL$651,$A43)</f>
        <v>0</v>
      </c>
      <c r="U43" s="91">
        <f>COUNTIFS(Applications_2021!$C$2:$C$651,"?*",Applications_2021!$F$2:$F$651,"Male",Applications_2021!$AL$2:$AL$651,$A43)</f>
        <v>0</v>
      </c>
      <c r="V43" s="92">
        <f>COUNTIFS(Applications_2021!$C$2:$C$651,"?*",Applications_2021!$F$2:$F$651,"Female",Applications_2021!$AL$2:$AL$651,$A43)</f>
        <v>0</v>
      </c>
      <c r="W43" s="99" t="s">
        <v>213</v>
      </c>
      <c r="X43" s="31" cm="1">
        <f t="array" ref="X43">GetColor</f>
        <v>38</v>
      </c>
      <c r="Z43" s="90">
        <f>COUNTIFS(Applications_2021!A$2:$A$651,"?*",Applications_2021!$AL$2:$AL$651,$A43)</f>
        <v>0</v>
      </c>
      <c r="AA43" s="91">
        <f>COUNTIFS(Applications_2021!$A$2:$A$651,"?*",Applications_2021!$I$2:$I$651,"*7th Grade*",Applications_2021!$AL$2:$AL$651,$A43)</f>
        <v>0</v>
      </c>
      <c r="AB43" s="91">
        <f>COUNTIFS(Applications_2021!$A$2:$A$651,"?*",Applications_2021!$I$2:$I$651,"*8th Grade*",Applications_2021!$AL$2:$AL$651,$A43)</f>
        <v>0</v>
      </c>
      <c r="AC43" s="91">
        <f>COUNTIFS(Applications_2021!$A$2:$A$651,"?*",Applications_2021!$I$2:$I$651,"*9th Grade*",Applications_2021!$AL$2:$AL$651,$A43)</f>
        <v>0</v>
      </c>
      <c r="AD43" s="91">
        <f>COUNTIFS(Applications_2021!$A$2:$A$651,"?*",Applications_2021!$F$2:$F$651,"Male",Applications_2021!$AL$2:$AL$651,$A43)</f>
        <v>0</v>
      </c>
      <c r="AE43" s="92">
        <f>COUNTIFS(Applications_2021!$A$2:$A$651,"?*",Applications_2021!$F$2:$F$651,"Female",Applications_2021!$AL$2:$AL$651,$A43)</f>
        <v>0</v>
      </c>
      <c r="AG43" s="259">
        <f>COUNTIFS('AAYME 2021_List'!$A$3:$A$311,"?*",'AAYME 2021_List'!$R$3:$R$311,$A43)</f>
        <v>0</v>
      </c>
      <c r="AH43" s="252">
        <f>COUNTIFS('AAYME 2021_List'!$A$3:$A$311,"?*",'AAYME 2021_List'!$M$3:$M$311,"7",'AAYME 2021_List'!$R$3:$R$311,$A43)</f>
        <v>0</v>
      </c>
      <c r="AI43" s="252">
        <f>COUNTIFS('AAYME 2021_List'!$A$3:$A$311,"?*",'AAYME 2021_List'!$M$3:$M$311,"8",'AAYME 2021_List'!$R$3:$R$311,$A43)</f>
        <v>0</v>
      </c>
      <c r="AJ43" s="252">
        <f>COUNTIFS('AAYME 2021_List'!$A$3:$A$311,"?*",'AAYME 2021_List'!$M$3:$M$311,"9",'AAYME 2021_List'!$R$3:$R$311,$A43)</f>
        <v>0</v>
      </c>
      <c r="AK43" s="252">
        <f>COUNTIFS('AAYME 2021_List'!$A$3:$A$311,"?*",'AAYME 2021_List'!$L$3:$L$311,"Male",'AAYME 2021_List'!$R$3:$R$311,$A43)</f>
        <v>0</v>
      </c>
      <c r="AL43" s="252">
        <f>COUNTIFS('AAYME 2021_List'!$A$3:$A$311,"?*",'AAYME 2021_List'!$L$3:$L$311,"Female",'AAYME 2021_List'!$R$3:$R$311,$A43)</f>
        <v>0</v>
      </c>
      <c r="AN43" s="175">
        <f>COUNTIFS('AAYME 2021_List'!$B$3:$B$311,"Yes",'AAYME 2021_List'!$R$3:$R$311,$A43)</f>
        <v>0</v>
      </c>
      <c r="AO43" s="176">
        <f>COUNTIFS('AAYME 2021_List'!$B$3:$B$311,"Yes",'AAYME 2021_List'!$J$3:$J$311,"7",'AAYME 2021_List'!$R$3:$R$311,$A43)</f>
        <v>0</v>
      </c>
      <c r="AP43" s="176">
        <f>COUNTIFS('AAYME 2021_List'!$B$3:$B$311,"Yes",'AAYME 2021_List'!$J$3:$J$311,"8",'AAYME 2021_List'!$R$3:$R$311,$A43)</f>
        <v>0</v>
      </c>
      <c r="AQ43" s="176">
        <f>COUNTIFS('AAYME 2021_List'!$B$3:$B$311,"Yes",'AAYME 2021_List'!$J$3:$J$311,"9",'AAYME 2021_List'!$R$3:$R$311,$A43)</f>
        <v>0</v>
      </c>
      <c r="AR43" s="176">
        <f>COUNTIFS('AAYME 2021_List'!$B$3:$B$311,"Yes",'AAYME 2021_List'!$L$3:$L$311,"Male",'AAYME 2021_List'!$R$3:$R$311,$A43)</f>
        <v>0</v>
      </c>
      <c r="AS43" s="177">
        <f>COUNTIFS('AAYME 2021_List'!$B$3:$B$311,"Yes",'AAYME 2021_List'!$L$3:$L$311,"Female",'AAYME 2021_List'!$R$3:$R$311,$A43)</f>
        <v>0</v>
      </c>
      <c r="AU43" s="175">
        <v>0</v>
      </c>
      <c r="AV43" s="176">
        <v>0</v>
      </c>
      <c r="AW43" s="176">
        <v>0</v>
      </c>
      <c r="AX43" s="176">
        <v>0</v>
      </c>
      <c r="AY43" s="176">
        <v>0</v>
      </c>
      <c r="AZ43" s="177">
        <v>0</v>
      </c>
    </row>
    <row r="44" spans="1:52" x14ac:dyDescent="0.3">
      <c r="A44" s="133" t="s">
        <v>214</v>
      </c>
      <c r="B44" s="31" cm="1">
        <f t="array" ref="B44">GetColor</f>
        <v>42</v>
      </c>
      <c r="Q44" s="90">
        <f>COUNTIFS(Applications_2021!C$2:$C$651,"?*",Applications_2021!$AL$2:$AL$651,$A44)</f>
        <v>7</v>
      </c>
      <c r="R44" s="91">
        <f>COUNTIFS(Applications_2021!C$2:$C$651,"?*",Applications_2021!$I$2:$I$651,"*7th Grade*",Applications_2021!$AL$2:$AL$651,$A44)</f>
        <v>1</v>
      </c>
      <c r="S44" s="91">
        <f>COUNTIFS(Applications_2021!$C$2:$C$651,"?*",Applications_2021!$I$2:$I$651,"*8th Grade*",Applications_2021!$AL$2:$AL$651,$A44)</f>
        <v>5</v>
      </c>
      <c r="T44" s="91">
        <f>COUNTIFS(Applications_2021!$C$2:$C$651,"?*",Applications_2021!$I$2:$I$651,"*9th Grade*",Applications_2021!$AL$2:$AL$651,$A44)</f>
        <v>1</v>
      </c>
      <c r="U44" s="91">
        <f>COUNTIFS(Applications_2021!$C$2:$C$651,"?*",Applications_2021!$F$2:$F$651,"Male",Applications_2021!$AL$2:$AL$651,$A44)</f>
        <v>4</v>
      </c>
      <c r="V44" s="92">
        <f>COUNTIFS(Applications_2021!$C$2:$C$651,"?*",Applications_2021!$F$2:$F$651,"Female",Applications_2021!$AL$2:$AL$651,$A44)</f>
        <v>3</v>
      </c>
      <c r="W44" s="105" t="s">
        <v>214</v>
      </c>
      <c r="X44" s="31" cm="1">
        <f t="array" ref="X44">GetColor</f>
        <v>42</v>
      </c>
      <c r="Z44" s="90">
        <f>COUNTIFS(Applications_2021!A$2:$A$651,"?*",Applications_2021!$AL$2:$AL$651,$A44)</f>
        <v>1</v>
      </c>
      <c r="AA44" s="91">
        <f>COUNTIFS(Applications_2021!$A$2:$A$651,"?*",Applications_2021!$I$2:$I$651,"*7th Grade*",Applications_2021!$AL$2:$AL$651,$A44)</f>
        <v>0</v>
      </c>
      <c r="AB44" s="91">
        <f>COUNTIFS(Applications_2021!$A$2:$A$651,"?*",Applications_2021!$I$2:$I$651,"*8th Grade*",Applications_2021!$AL$2:$AL$651,$A44)</f>
        <v>1</v>
      </c>
      <c r="AC44" s="91">
        <f>COUNTIFS(Applications_2021!$A$2:$A$651,"?*",Applications_2021!$I$2:$I$651,"*9th Grade*",Applications_2021!$AL$2:$AL$651,$A44)</f>
        <v>0</v>
      </c>
      <c r="AD44" s="91">
        <f>COUNTIFS(Applications_2021!$A$2:$A$651,"?*",Applications_2021!$F$2:$F$651,"Male",Applications_2021!$AL$2:$AL$651,$A44)</f>
        <v>1</v>
      </c>
      <c r="AE44" s="92">
        <f>COUNTIFS(Applications_2021!$A$2:$A$651,"?*",Applications_2021!$F$2:$F$651,"Female",Applications_2021!$AL$2:$AL$651,$A44)</f>
        <v>0</v>
      </c>
      <c r="AG44" s="259">
        <f>COUNTIFS('AAYME 2021_List'!$A$3:$A$311,"?*",'AAYME 2021_List'!$R$3:$R$311,$A44)</f>
        <v>1</v>
      </c>
      <c r="AH44" s="252">
        <f>COUNTIFS('AAYME 2021_List'!$A$3:$A$311,"?*",'AAYME 2021_List'!$M$3:$M$311,"7",'AAYME 2021_List'!$R$3:$R$311,$A44)</f>
        <v>0</v>
      </c>
      <c r="AI44" s="252">
        <f>COUNTIFS('AAYME 2021_List'!$A$3:$A$311,"?*",'AAYME 2021_List'!$M$3:$M$311,"8",'AAYME 2021_List'!$R$3:$R$311,$A44)</f>
        <v>1</v>
      </c>
      <c r="AJ44" s="252">
        <f>COUNTIFS('AAYME 2021_List'!$A$3:$A$311,"?*",'AAYME 2021_List'!$M$3:$M$311,"9",'AAYME 2021_List'!$R$3:$R$311,$A44)</f>
        <v>0</v>
      </c>
      <c r="AK44" s="252">
        <f>COUNTIFS('AAYME 2021_List'!$A$3:$A$311,"?*",'AAYME 2021_List'!$L$3:$L$311,"Male",'AAYME 2021_List'!$R$3:$R$311,$A44)</f>
        <v>1</v>
      </c>
      <c r="AL44" s="252">
        <f>COUNTIFS('AAYME 2021_List'!$A$3:$A$311,"?*",'AAYME 2021_List'!$L$3:$L$311,"Female",'AAYME 2021_List'!$R$3:$R$311,$A44)</f>
        <v>0</v>
      </c>
      <c r="AN44" s="175">
        <f>COUNTIFS('AAYME 2021_List'!$B$3:$B$311,"Yes",'AAYME 2021_List'!$R$3:$R$311,$A44)</f>
        <v>1</v>
      </c>
      <c r="AO44" s="176">
        <f>COUNTIFS('AAYME 2021_List'!$B$3:$B$311,"Yes",'AAYME 2021_List'!$J$3:$J$311,"7",'AAYME 2021_List'!$R$3:$R$311,$A44)</f>
        <v>0</v>
      </c>
      <c r="AP44" s="176">
        <f>COUNTIFS('AAYME 2021_List'!$B$3:$B$311,"Yes",'AAYME 2021_List'!$J$3:$J$311,"8",'AAYME 2021_List'!$R$3:$R$311,$A44)</f>
        <v>1</v>
      </c>
      <c r="AQ44" s="176">
        <f>COUNTIFS('AAYME 2021_List'!$B$3:$B$311,"Yes",'AAYME 2021_List'!$J$3:$J$311,"9",'AAYME 2021_List'!$R$3:$R$311,$A44)</f>
        <v>0</v>
      </c>
      <c r="AR44" s="176">
        <f>COUNTIFS('AAYME 2021_List'!$B$3:$B$311,"Yes",'AAYME 2021_List'!$L$3:$L$311,"Male",'AAYME 2021_List'!$R$3:$R$311,$A44)</f>
        <v>1</v>
      </c>
      <c r="AS44" s="177">
        <f>COUNTIFS('AAYME 2021_List'!$B$3:$B$311,"Yes",'AAYME 2021_List'!$L$3:$L$311,"Female",'AAYME 2021_List'!$R$3:$R$311,$A44)</f>
        <v>0</v>
      </c>
      <c r="AU44" s="175">
        <v>0</v>
      </c>
      <c r="AV44" s="176">
        <v>0</v>
      </c>
      <c r="AW44" s="176">
        <v>0</v>
      </c>
      <c r="AX44" s="176">
        <v>0</v>
      </c>
      <c r="AY44" s="176">
        <v>0</v>
      </c>
      <c r="AZ44" s="177">
        <v>0</v>
      </c>
    </row>
    <row r="45" spans="1:52" x14ac:dyDescent="0.3">
      <c r="A45" s="262" t="s">
        <v>215</v>
      </c>
      <c r="B45" s="31" cm="1">
        <f t="array" ref="B45">GetColor</f>
        <v>42</v>
      </c>
      <c r="Q45" s="90">
        <f>COUNTIFS(Applications_2021!C$2:$C$651,"?*",Applications_2021!$AL$2:$AL$651,$A45)</f>
        <v>4</v>
      </c>
      <c r="R45" s="91">
        <f>COUNTIFS(Applications_2021!C$2:$C$651,"?*",Applications_2021!$I$2:$I$651,"*7th Grade*",Applications_2021!$AL$2:$AL$651,$A45)</f>
        <v>0</v>
      </c>
      <c r="S45" s="91">
        <f>COUNTIFS(Applications_2021!$C$2:$C$651,"?*",Applications_2021!$I$2:$I$651,"*8th Grade*",Applications_2021!$AL$2:$AL$651,$A45)</f>
        <v>3</v>
      </c>
      <c r="T45" s="91">
        <f>COUNTIFS(Applications_2021!$C$2:$C$651,"?*",Applications_2021!$I$2:$I$651,"*9th Grade*",Applications_2021!$AL$2:$AL$651,$A45)</f>
        <v>1</v>
      </c>
      <c r="U45" s="91">
        <f>COUNTIFS(Applications_2021!$C$2:$C$651,"?*",Applications_2021!$F$2:$F$651,"Male",Applications_2021!$AL$2:$AL$651,$A45)</f>
        <v>1</v>
      </c>
      <c r="V45" s="92">
        <f>COUNTIFS(Applications_2021!$C$2:$C$651,"?*",Applications_2021!$F$2:$F$651,"Female",Applications_2021!$AL$2:$AL$651,$A45)</f>
        <v>3</v>
      </c>
      <c r="W45" s="105" t="s">
        <v>215</v>
      </c>
      <c r="X45" s="31" cm="1">
        <f t="array" ref="X45">GetColor</f>
        <v>42</v>
      </c>
      <c r="Z45" s="90">
        <f>COUNTIFS(Applications_2021!A$2:$A$651,"?*",Applications_2021!$AL$2:$AL$651,$A45)</f>
        <v>2</v>
      </c>
      <c r="AA45" s="91">
        <f>COUNTIFS(Applications_2021!$A$2:$A$651,"?*",Applications_2021!$I$2:$I$651,"*7th Grade*",Applications_2021!$AL$2:$AL$651,$A45)</f>
        <v>0</v>
      </c>
      <c r="AB45" s="91">
        <f>COUNTIFS(Applications_2021!$A$2:$A$651,"?*",Applications_2021!$I$2:$I$651,"*8th Grade*",Applications_2021!$AL$2:$AL$651,$A45)</f>
        <v>1</v>
      </c>
      <c r="AC45" s="91">
        <f>COUNTIFS(Applications_2021!$A$2:$A$651,"?*",Applications_2021!$I$2:$I$651,"*9th Grade*",Applications_2021!$AL$2:$AL$651,$A45)</f>
        <v>1</v>
      </c>
      <c r="AD45" s="91">
        <f>COUNTIFS(Applications_2021!$A$2:$A$651,"?*",Applications_2021!$F$2:$F$651,"Male",Applications_2021!$AL$2:$AL$651,$A45)</f>
        <v>1</v>
      </c>
      <c r="AE45" s="92">
        <f>COUNTIFS(Applications_2021!$A$2:$A$651,"?*",Applications_2021!$F$2:$F$651,"Female",Applications_2021!$AL$2:$AL$651,$A45)</f>
        <v>1</v>
      </c>
      <c r="AG45" s="259">
        <f>COUNTIFS('AAYME 2021_List'!$A$3:$A$311,"?*",'AAYME 2021_List'!$R$3:$R$311,$A45)</f>
        <v>3</v>
      </c>
      <c r="AH45" s="252">
        <f>COUNTIFS('AAYME 2021_List'!$A$3:$A$311,"?*",'AAYME 2021_List'!$M$3:$M$311,"7",'AAYME 2021_List'!$R$3:$R$311,$A45)</f>
        <v>0</v>
      </c>
      <c r="AI45" s="252">
        <f>COUNTIFS('AAYME 2021_List'!$A$3:$A$311,"?*",'AAYME 2021_List'!$M$3:$M$311,"8",'AAYME 2021_List'!$R$3:$R$311,$A45)</f>
        <v>2</v>
      </c>
      <c r="AJ45" s="252">
        <f>COUNTIFS('AAYME 2021_List'!$A$3:$A$311,"?*",'AAYME 2021_List'!$M$3:$M$311,"9",'AAYME 2021_List'!$R$3:$R$311,$A45)</f>
        <v>1</v>
      </c>
      <c r="AK45" s="252">
        <f>COUNTIFS('AAYME 2021_List'!$A$3:$A$311,"?*",'AAYME 2021_List'!$L$3:$L$311,"Male",'AAYME 2021_List'!$R$3:$R$311,$A45)</f>
        <v>1</v>
      </c>
      <c r="AL45" s="252">
        <f>COUNTIFS('AAYME 2021_List'!$A$3:$A$311,"?*",'AAYME 2021_List'!$L$3:$L$311,"Female",'AAYME 2021_List'!$R$3:$R$311,$A45)</f>
        <v>2</v>
      </c>
      <c r="AN45" s="175">
        <f>COUNTIFS('AAYME 2021_List'!$B$3:$B$311,"Yes",'AAYME 2021_List'!$R$3:$R$311,$A45)</f>
        <v>2</v>
      </c>
      <c r="AO45" s="176">
        <f>COUNTIFS('AAYME 2021_List'!$B$3:$B$311,"Yes",'AAYME 2021_List'!$J$3:$J$311,"7",'AAYME 2021_List'!$R$3:$R$311,$A45)</f>
        <v>0</v>
      </c>
      <c r="AP45" s="176">
        <f>COUNTIFS('AAYME 2021_List'!$B$3:$B$311,"Yes",'AAYME 2021_List'!$J$3:$J$311,"8",'AAYME 2021_List'!$R$3:$R$311,$A45)</f>
        <v>1</v>
      </c>
      <c r="AQ45" s="176">
        <f>COUNTIFS('AAYME 2021_List'!$B$3:$B$311,"Yes",'AAYME 2021_List'!$J$3:$J$311,"9",'AAYME 2021_List'!$R$3:$R$311,$A45)</f>
        <v>1</v>
      </c>
      <c r="AR45" s="176">
        <f>COUNTIFS('AAYME 2021_List'!$B$3:$B$311,"Yes",'AAYME 2021_List'!$L$3:$L$311,"Male",'AAYME 2021_List'!$R$3:$R$311,$A45)</f>
        <v>1</v>
      </c>
      <c r="AS45" s="177">
        <f>COUNTIFS('AAYME 2021_List'!$B$3:$B$311,"Yes",'AAYME 2021_List'!$L$3:$L$311,"Female",'AAYME 2021_List'!$R$3:$R$311,$A45)</f>
        <v>1</v>
      </c>
      <c r="AU45" s="175">
        <v>0</v>
      </c>
      <c r="AV45" s="176">
        <v>0</v>
      </c>
      <c r="AW45" s="176">
        <v>0</v>
      </c>
      <c r="AX45" s="176">
        <v>0</v>
      </c>
      <c r="AY45" s="176">
        <v>0</v>
      </c>
      <c r="AZ45" s="177">
        <v>0</v>
      </c>
    </row>
    <row r="46" spans="1:52" x14ac:dyDescent="0.3">
      <c r="A46" s="134" t="s">
        <v>216</v>
      </c>
      <c r="B46" s="31" cm="1">
        <f t="array" ref="B46">GetColor</f>
        <v>38</v>
      </c>
      <c r="Q46" s="90">
        <f>COUNTIFS(Applications_2021!C$2:$C$651,"?*",Applications_2021!$AL$2:$AL$651,$A46)</f>
        <v>0</v>
      </c>
      <c r="R46" s="91">
        <f>COUNTIFS(Applications_2021!C$2:$C$651,"?*",Applications_2021!$I$2:$I$651,"*7th Grade*",Applications_2021!$AL$2:$AL$651,$A46)</f>
        <v>0</v>
      </c>
      <c r="S46" s="91">
        <f>COUNTIFS(Applications_2021!$C$2:$C$651,"?*",Applications_2021!$I$2:$I$651,"*8th Grade*",Applications_2021!$AL$2:$AL$651,$A46)</f>
        <v>0</v>
      </c>
      <c r="T46" s="91">
        <f>COUNTIFS(Applications_2021!$C$2:$C$651,"?*",Applications_2021!$I$2:$I$651,"*9th Grade*",Applications_2021!$AL$2:$AL$651,$A46)</f>
        <v>0</v>
      </c>
      <c r="U46" s="91">
        <f>COUNTIFS(Applications_2021!$C$2:$C$651,"?*",Applications_2021!$F$2:$F$651,"Male",Applications_2021!$AL$2:$AL$651,$A46)</f>
        <v>0</v>
      </c>
      <c r="V46" s="92">
        <f>COUNTIFS(Applications_2021!$C$2:$C$651,"?*",Applications_2021!$F$2:$F$651,"Female",Applications_2021!$AL$2:$AL$651,$A46)</f>
        <v>0</v>
      </c>
      <c r="W46" s="99" t="s">
        <v>216</v>
      </c>
      <c r="X46" s="31" cm="1">
        <f t="array" ref="X46">GetColor</f>
        <v>38</v>
      </c>
      <c r="Z46" s="90">
        <f>COUNTIFS(Applications_2021!A$2:$A$651,"?*",Applications_2021!$AL$2:$AL$651,$A46)</f>
        <v>0</v>
      </c>
      <c r="AA46" s="91">
        <f>COUNTIFS(Applications_2021!$A$2:$A$651,"?*",Applications_2021!$I$2:$I$651,"*7th Grade*",Applications_2021!$AL$2:$AL$651,$A46)</f>
        <v>0</v>
      </c>
      <c r="AB46" s="91">
        <f>COUNTIFS(Applications_2021!$A$2:$A$651,"?*",Applications_2021!$I$2:$I$651,"*8th Grade*",Applications_2021!$AL$2:$AL$651,$A46)</f>
        <v>0</v>
      </c>
      <c r="AC46" s="91">
        <f>COUNTIFS(Applications_2021!$A$2:$A$651,"?*",Applications_2021!$I$2:$I$651,"*9th Grade*",Applications_2021!$AL$2:$AL$651,$A46)</f>
        <v>0</v>
      </c>
      <c r="AD46" s="91">
        <f>COUNTIFS(Applications_2021!$A$2:$A$651,"?*",Applications_2021!$F$2:$F$651,"Male",Applications_2021!$AL$2:$AL$651,$A46)</f>
        <v>0</v>
      </c>
      <c r="AE46" s="92">
        <f>COUNTIFS(Applications_2021!$A$2:$A$651,"?*",Applications_2021!$F$2:$F$651,"Female",Applications_2021!$AL$2:$AL$651,$A46)</f>
        <v>0</v>
      </c>
      <c r="AG46" s="259">
        <f>COUNTIFS('AAYME 2021_List'!$A$3:$A$311,"?*",'AAYME 2021_List'!$R$3:$R$311,$A46)</f>
        <v>0</v>
      </c>
      <c r="AH46" s="252">
        <f>COUNTIFS('AAYME 2021_List'!$A$3:$A$311,"?*",'AAYME 2021_List'!$M$3:$M$311,"7",'AAYME 2021_List'!$R$3:$R$311,$A46)</f>
        <v>0</v>
      </c>
      <c r="AI46" s="252">
        <f>COUNTIFS('AAYME 2021_List'!$A$3:$A$311,"?*",'AAYME 2021_List'!$M$3:$M$311,"8",'AAYME 2021_List'!$R$3:$R$311,$A46)</f>
        <v>0</v>
      </c>
      <c r="AJ46" s="252">
        <f>COUNTIFS('AAYME 2021_List'!$A$3:$A$311,"?*",'AAYME 2021_List'!$M$3:$M$311,"9",'AAYME 2021_List'!$R$3:$R$311,$A46)</f>
        <v>0</v>
      </c>
      <c r="AK46" s="252">
        <f>COUNTIFS('AAYME 2021_List'!$A$3:$A$311,"?*",'AAYME 2021_List'!$L$3:$L$311,"Male",'AAYME 2021_List'!$R$3:$R$311,$A46)</f>
        <v>0</v>
      </c>
      <c r="AL46" s="252">
        <f>COUNTIFS('AAYME 2021_List'!$A$3:$A$311,"?*",'AAYME 2021_List'!$L$3:$L$311,"Female",'AAYME 2021_List'!$R$3:$R$311,$A46)</f>
        <v>0</v>
      </c>
      <c r="AN46" s="175">
        <f>COUNTIFS('AAYME 2021_List'!$B$3:$B$311,"Yes",'AAYME 2021_List'!$R$3:$R$311,$A46)</f>
        <v>0</v>
      </c>
      <c r="AO46" s="176">
        <f>COUNTIFS('AAYME 2021_List'!$B$3:$B$311,"Yes",'AAYME 2021_List'!$J$3:$J$311,"7",'AAYME 2021_List'!$R$3:$R$311,$A46)</f>
        <v>0</v>
      </c>
      <c r="AP46" s="176">
        <f>COUNTIFS('AAYME 2021_List'!$B$3:$B$311,"Yes",'AAYME 2021_List'!$J$3:$J$311,"8",'AAYME 2021_List'!$R$3:$R$311,$A46)</f>
        <v>0</v>
      </c>
      <c r="AQ46" s="176">
        <f>COUNTIFS('AAYME 2021_List'!$B$3:$B$311,"Yes",'AAYME 2021_List'!$J$3:$J$311,"9",'AAYME 2021_List'!$R$3:$R$311,$A46)</f>
        <v>0</v>
      </c>
      <c r="AR46" s="176">
        <f>COUNTIFS('AAYME 2021_List'!$B$3:$B$311,"Yes",'AAYME 2021_List'!$L$3:$L$311,"Male",'AAYME 2021_List'!$R$3:$R$311,$A46)</f>
        <v>0</v>
      </c>
      <c r="AS46" s="177">
        <f>COUNTIFS('AAYME 2021_List'!$B$3:$B$311,"Yes",'AAYME 2021_List'!$L$3:$L$311,"Female",'AAYME 2021_List'!$R$3:$R$311,$A46)</f>
        <v>0</v>
      </c>
      <c r="AU46" s="175">
        <v>0</v>
      </c>
      <c r="AV46" s="176">
        <v>0</v>
      </c>
      <c r="AW46" s="176">
        <v>0</v>
      </c>
      <c r="AX46" s="176">
        <v>0</v>
      </c>
      <c r="AY46" s="176">
        <v>0</v>
      </c>
      <c r="AZ46" s="177">
        <v>0</v>
      </c>
    </row>
    <row r="47" spans="1:52" x14ac:dyDescent="0.3">
      <c r="A47" s="135" t="s">
        <v>217</v>
      </c>
      <c r="B47" s="31" cm="1">
        <f t="array" ref="B47">GetColor</f>
        <v>19</v>
      </c>
      <c r="Q47" s="90">
        <f>COUNTIFS(Applications_2021!C$2:$C$651,"?*",Applications_2021!$AL$2:$AL$651,$A47)</f>
        <v>1</v>
      </c>
      <c r="R47" s="91">
        <f>COUNTIFS(Applications_2021!C$2:$C$651,"?*",Applications_2021!$I$2:$I$651,"*7th Grade*",Applications_2021!$AL$2:$AL$651,$A47)</f>
        <v>0</v>
      </c>
      <c r="S47" s="91">
        <f>COUNTIFS(Applications_2021!$C$2:$C$651,"?*",Applications_2021!$I$2:$I$651,"*8th Grade*",Applications_2021!$AL$2:$AL$651,$A47)</f>
        <v>0</v>
      </c>
      <c r="T47" s="91">
        <f>COUNTIFS(Applications_2021!$C$2:$C$651,"?*",Applications_2021!$I$2:$I$651,"*9th Grade*",Applications_2021!$AL$2:$AL$651,$A47)</f>
        <v>1</v>
      </c>
      <c r="U47" s="91">
        <f>COUNTIFS(Applications_2021!$C$2:$C$651,"?*",Applications_2021!$F$2:$F$651,"Male",Applications_2021!$AL$2:$AL$651,$A47)</f>
        <v>0</v>
      </c>
      <c r="V47" s="92">
        <f>COUNTIFS(Applications_2021!$C$2:$C$651,"?*",Applications_2021!$F$2:$F$651,"Female",Applications_2021!$AL$2:$AL$651,$A47)</f>
        <v>1</v>
      </c>
      <c r="W47" s="100" t="s">
        <v>217</v>
      </c>
      <c r="X47" s="31" cm="1">
        <f t="array" ref="X47">GetColor</f>
        <v>19</v>
      </c>
      <c r="Z47" s="90">
        <f>COUNTIFS(Applications_2021!A$2:$A$651,"?*",Applications_2021!$AL$2:$AL$651,$A47)</f>
        <v>0</v>
      </c>
      <c r="AA47" s="91">
        <f>COUNTIFS(Applications_2021!$A$2:$A$651,"?*",Applications_2021!$I$2:$I$651,"*7th Grade*",Applications_2021!$AL$2:$AL$651,$A47)</f>
        <v>0</v>
      </c>
      <c r="AB47" s="91">
        <f>COUNTIFS(Applications_2021!$A$2:$A$651,"?*",Applications_2021!$I$2:$I$651,"*8th Grade*",Applications_2021!$AL$2:$AL$651,$A47)</f>
        <v>0</v>
      </c>
      <c r="AC47" s="91">
        <f>COUNTIFS(Applications_2021!$A$2:$A$651,"?*",Applications_2021!$I$2:$I$651,"*9th Grade*",Applications_2021!$AL$2:$AL$651,$A47)</f>
        <v>0</v>
      </c>
      <c r="AD47" s="91">
        <f>COUNTIFS(Applications_2021!$A$2:$A$651,"?*",Applications_2021!$F$2:$F$651,"Male",Applications_2021!$AL$2:$AL$651,$A47)</f>
        <v>0</v>
      </c>
      <c r="AE47" s="92">
        <f>COUNTIFS(Applications_2021!$A$2:$A$651,"?*",Applications_2021!$F$2:$F$651,"Female",Applications_2021!$AL$2:$AL$651,$A47)</f>
        <v>0</v>
      </c>
      <c r="AG47" s="259">
        <f>COUNTIFS('AAYME 2021_List'!$A$3:$A$311,"?*",'AAYME 2021_List'!$R$3:$R$311,$A47)</f>
        <v>0</v>
      </c>
      <c r="AH47" s="252">
        <f>COUNTIFS('AAYME 2021_List'!$A$3:$A$311,"?*",'AAYME 2021_List'!$M$3:$M$311,"7",'AAYME 2021_List'!$R$3:$R$311,$A47)</f>
        <v>0</v>
      </c>
      <c r="AI47" s="252">
        <f>COUNTIFS('AAYME 2021_List'!$A$3:$A$311,"?*",'AAYME 2021_List'!$M$3:$M$311,"8",'AAYME 2021_List'!$R$3:$R$311,$A47)</f>
        <v>0</v>
      </c>
      <c r="AJ47" s="252">
        <f>COUNTIFS('AAYME 2021_List'!$A$3:$A$311,"?*",'AAYME 2021_List'!$M$3:$M$311,"9",'AAYME 2021_List'!$R$3:$R$311,$A47)</f>
        <v>0</v>
      </c>
      <c r="AK47" s="252">
        <f>COUNTIFS('AAYME 2021_List'!$A$3:$A$311,"?*",'AAYME 2021_List'!$L$3:$L$311,"Male",'AAYME 2021_List'!$R$3:$R$311,$A47)</f>
        <v>0</v>
      </c>
      <c r="AL47" s="252">
        <f>COUNTIFS('AAYME 2021_List'!$A$3:$A$311,"?*",'AAYME 2021_List'!$L$3:$L$311,"Female",'AAYME 2021_List'!$R$3:$R$311,$A47)</f>
        <v>0</v>
      </c>
      <c r="AN47" s="175">
        <f>COUNTIFS('AAYME 2021_List'!$B$3:$B$311,"Yes",'AAYME 2021_List'!$R$3:$R$311,$A47)</f>
        <v>0</v>
      </c>
      <c r="AO47" s="176">
        <f>COUNTIFS('AAYME 2021_List'!$B$3:$B$311,"Yes",'AAYME 2021_List'!$J$3:$J$311,"7",'AAYME 2021_List'!$R$3:$R$311,$A47)</f>
        <v>0</v>
      </c>
      <c r="AP47" s="176">
        <f>COUNTIFS('AAYME 2021_List'!$B$3:$B$311,"Yes",'AAYME 2021_List'!$J$3:$J$311,"8",'AAYME 2021_List'!$R$3:$R$311,$A47)</f>
        <v>0</v>
      </c>
      <c r="AQ47" s="176">
        <f>COUNTIFS('AAYME 2021_List'!$B$3:$B$311,"Yes",'AAYME 2021_List'!$J$3:$J$311,"9",'AAYME 2021_List'!$R$3:$R$311,$A47)</f>
        <v>0</v>
      </c>
      <c r="AR47" s="176">
        <f>COUNTIFS('AAYME 2021_List'!$B$3:$B$311,"Yes",'AAYME 2021_List'!$L$3:$L$311,"Male",'AAYME 2021_List'!$R$3:$R$311,$A47)</f>
        <v>0</v>
      </c>
      <c r="AS47" s="177">
        <f>COUNTIFS('AAYME 2021_List'!$B$3:$B$311,"Yes",'AAYME 2021_List'!$L$3:$L$311,"Female",'AAYME 2021_List'!$R$3:$R$311,$A47)</f>
        <v>0</v>
      </c>
      <c r="AU47" s="175">
        <v>0</v>
      </c>
      <c r="AV47" s="176">
        <v>0</v>
      </c>
      <c r="AW47" s="176">
        <v>0</v>
      </c>
      <c r="AX47" s="176">
        <v>0</v>
      </c>
      <c r="AY47" s="176">
        <v>0</v>
      </c>
      <c r="AZ47" s="177">
        <v>0</v>
      </c>
    </row>
    <row r="48" spans="1:52" x14ac:dyDescent="0.3">
      <c r="A48" s="133" t="s">
        <v>218</v>
      </c>
      <c r="B48" s="31" cm="1">
        <f t="array" ref="B48">GetColor</f>
        <v>42</v>
      </c>
      <c r="Q48" s="90">
        <f>COUNTIFS(Applications_2021!C$2:$C$651,"?*",Applications_2021!$AL$2:$AL$651,$A48)</f>
        <v>16</v>
      </c>
      <c r="R48" s="91">
        <f>COUNTIFS(Applications_2021!C$2:$C$651,"?*",Applications_2021!$I$2:$I$651,"*7th Grade*",Applications_2021!$AL$2:$AL$651,$A48)</f>
        <v>3</v>
      </c>
      <c r="S48" s="91">
        <f>COUNTIFS(Applications_2021!$C$2:$C$651,"?*",Applications_2021!$I$2:$I$651,"*8th Grade*",Applications_2021!$AL$2:$AL$651,$A48)</f>
        <v>4</v>
      </c>
      <c r="T48" s="91">
        <f>COUNTIFS(Applications_2021!$C$2:$C$651,"?*",Applications_2021!$I$2:$I$651,"*9th Grade*",Applications_2021!$AL$2:$AL$651,$A48)</f>
        <v>9</v>
      </c>
      <c r="U48" s="91">
        <f>COUNTIFS(Applications_2021!$C$2:$C$651,"?*",Applications_2021!$F$2:$F$651,"Male",Applications_2021!$AL$2:$AL$651,$A48)</f>
        <v>3</v>
      </c>
      <c r="V48" s="92">
        <f>COUNTIFS(Applications_2021!$C$2:$C$651,"?*",Applications_2021!$F$2:$F$651,"Female",Applications_2021!$AL$2:$AL$651,$A48)</f>
        <v>13</v>
      </c>
      <c r="W48" s="105" t="s">
        <v>218</v>
      </c>
      <c r="X48" s="31" cm="1">
        <f t="array" ref="X48">GetColor</f>
        <v>42</v>
      </c>
      <c r="Z48" s="90">
        <f>COUNTIFS(Applications_2021!A$2:$A$651,"?*",Applications_2021!$AL$2:$AL$651,$A48)</f>
        <v>8</v>
      </c>
      <c r="AA48" s="91">
        <f>COUNTIFS(Applications_2021!$A$2:$A$651,"?*",Applications_2021!$I$2:$I$651,"*7th Grade*",Applications_2021!$AL$2:$AL$651,$A48)</f>
        <v>3</v>
      </c>
      <c r="AB48" s="91">
        <f>COUNTIFS(Applications_2021!$A$2:$A$651,"?*",Applications_2021!$I$2:$I$651,"*8th Grade*",Applications_2021!$AL$2:$AL$651,$A48)</f>
        <v>2</v>
      </c>
      <c r="AC48" s="91">
        <f>COUNTIFS(Applications_2021!$A$2:$A$651,"?*",Applications_2021!$I$2:$I$651,"*9th Grade*",Applications_2021!$AL$2:$AL$651,$A48)</f>
        <v>3</v>
      </c>
      <c r="AD48" s="91">
        <f>COUNTIFS(Applications_2021!$A$2:$A$651,"?*",Applications_2021!$F$2:$F$651,"Male",Applications_2021!$AL$2:$AL$651,$A48)</f>
        <v>1</v>
      </c>
      <c r="AE48" s="92">
        <f>COUNTIFS(Applications_2021!$A$2:$A$651,"?*",Applications_2021!$F$2:$F$651,"Female",Applications_2021!$AL$2:$AL$651,$A48)</f>
        <v>7</v>
      </c>
      <c r="AG48" s="259">
        <f>COUNTIFS('AAYME 2021_List'!$A$3:$A$311,"?*",'AAYME 2021_List'!$R$3:$R$311,$A48)</f>
        <v>8</v>
      </c>
      <c r="AH48" s="252">
        <f>COUNTIFS('AAYME 2021_List'!$A$3:$A$311,"?*",'AAYME 2021_List'!$M$3:$M$311,"7",'AAYME 2021_List'!$R$3:$R$311,$A48)</f>
        <v>3</v>
      </c>
      <c r="AI48" s="252">
        <f>COUNTIFS('AAYME 2021_List'!$A$3:$A$311,"?*",'AAYME 2021_List'!$M$3:$M$311,"8",'AAYME 2021_List'!$R$3:$R$311,$A48)</f>
        <v>2</v>
      </c>
      <c r="AJ48" s="252">
        <f>COUNTIFS('AAYME 2021_List'!$A$3:$A$311,"?*",'AAYME 2021_List'!$M$3:$M$311,"9",'AAYME 2021_List'!$R$3:$R$311,$A48)</f>
        <v>3</v>
      </c>
      <c r="AK48" s="252">
        <f>COUNTIFS('AAYME 2021_List'!$A$3:$A$311,"?*",'AAYME 2021_List'!$L$3:$L$311,"Male",'AAYME 2021_List'!$R$3:$R$311,$A48)</f>
        <v>1</v>
      </c>
      <c r="AL48" s="252">
        <f>COUNTIFS('AAYME 2021_List'!$A$3:$A$311,"?*",'AAYME 2021_List'!$L$3:$L$311,"Female",'AAYME 2021_List'!$R$3:$R$311,$A48)</f>
        <v>7</v>
      </c>
      <c r="AN48" s="175">
        <f>COUNTIFS('AAYME 2021_List'!$B$3:$B$311,"Yes",'AAYME 2021_List'!$R$3:$R$311,$A48)</f>
        <v>3</v>
      </c>
      <c r="AO48" s="176">
        <f>COUNTIFS('AAYME 2021_List'!$B$3:$B$311,"Yes",'AAYME 2021_List'!$J$3:$J$311,"7",'AAYME 2021_List'!$R$3:$R$311,$A48)</f>
        <v>1</v>
      </c>
      <c r="AP48" s="176">
        <f>COUNTIFS('AAYME 2021_List'!$B$3:$B$311,"Yes",'AAYME 2021_List'!$J$3:$J$311,"8",'AAYME 2021_List'!$R$3:$R$311,$A48)</f>
        <v>0</v>
      </c>
      <c r="AQ48" s="176">
        <f>COUNTIFS('AAYME 2021_List'!$B$3:$B$311,"Yes",'AAYME 2021_List'!$J$3:$J$311,"9",'AAYME 2021_List'!$R$3:$R$311,$A48)</f>
        <v>2</v>
      </c>
      <c r="AR48" s="176">
        <f>COUNTIFS('AAYME 2021_List'!$B$3:$B$311,"Yes",'AAYME 2021_List'!$L$3:$L$311,"Male",'AAYME 2021_List'!$R$3:$R$311,$A48)</f>
        <v>1</v>
      </c>
      <c r="AS48" s="177">
        <f>COUNTIFS('AAYME 2021_List'!$B$3:$B$311,"Yes",'AAYME 2021_List'!$L$3:$L$311,"Female",'AAYME 2021_List'!$R$3:$R$311,$A48)</f>
        <v>2</v>
      </c>
      <c r="AU48" s="175">
        <v>1</v>
      </c>
      <c r="AV48" s="176">
        <v>0</v>
      </c>
      <c r="AW48" s="176">
        <v>0</v>
      </c>
      <c r="AX48" s="176">
        <v>1</v>
      </c>
      <c r="AY48" s="176">
        <v>0</v>
      </c>
      <c r="AZ48" s="177">
        <v>1</v>
      </c>
    </row>
    <row r="49" spans="1:52" x14ac:dyDescent="0.3">
      <c r="A49" s="133" t="s">
        <v>219</v>
      </c>
      <c r="B49" s="31" cm="1">
        <f t="array" ref="B49">GetColor</f>
        <v>42</v>
      </c>
      <c r="Q49" s="90">
        <f>COUNTIFS(Applications_2021!C$2:$C$651,"?*",Applications_2021!$AL$2:$AL$651,$A49)</f>
        <v>3</v>
      </c>
      <c r="R49" s="91">
        <f>COUNTIFS(Applications_2021!C$2:$C$651,"?*",Applications_2021!$I$2:$I$651,"*7th Grade*",Applications_2021!$AL$2:$AL$651,$A49)</f>
        <v>2</v>
      </c>
      <c r="S49" s="91">
        <f>COUNTIFS(Applications_2021!$C$2:$C$651,"?*",Applications_2021!$I$2:$I$651,"*8th Grade*",Applications_2021!$AL$2:$AL$651,$A49)</f>
        <v>0</v>
      </c>
      <c r="T49" s="91">
        <f>COUNTIFS(Applications_2021!$C$2:$C$651,"?*",Applications_2021!$I$2:$I$651,"*9th Grade*",Applications_2021!$AL$2:$AL$651,$A49)</f>
        <v>1</v>
      </c>
      <c r="U49" s="91">
        <f>COUNTIFS(Applications_2021!$C$2:$C$651,"?*",Applications_2021!$F$2:$F$651,"Male",Applications_2021!$AL$2:$AL$651,$A49)</f>
        <v>2</v>
      </c>
      <c r="V49" s="92">
        <f>COUNTIFS(Applications_2021!$C$2:$C$651,"?*",Applications_2021!$F$2:$F$651,"Female",Applications_2021!$AL$2:$AL$651,$A49)</f>
        <v>1</v>
      </c>
      <c r="W49" s="105" t="s">
        <v>219</v>
      </c>
      <c r="X49" s="31" cm="1">
        <f t="array" ref="X49">GetColor</f>
        <v>42</v>
      </c>
      <c r="Z49" s="90">
        <f>COUNTIFS(Applications_2021!A$2:$A$651,"?*",Applications_2021!$AL$2:$AL$651,$A49)</f>
        <v>1</v>
      </c>
      <c r="AA49" s="91">
        <f>COUNTIFS(Applications_2021!$A$2:$A$651,"?*",Applications_2021!$I$2:$I$651,"*7th Grade*",Applications_2021!$AL$2:$AL$651,$A49)</f>
        <v>1</v>
      </c>
      <c r="AB49" s="91">
        <f>COUNTIFS(Applications_2021!$A$2:$A$651,"?*",Applications_2021!$I$2:$I$651,"*8th Grade*",Applications_2021!$AL$2:$AL$651,$A49)</f>
        <v>0</v>
      </c>
      <c r="AC49" s="91">
        <f>COUNTIFS(Applications_2021!$A$2:$A$651,"?*",Applications_2021!$I$2:$I$651,"*9th Grade*",Applications_2021!$AL$2:$AL$651,$A49)</f>
        <v>0</v>
      </c>
      <c r="AD49" s="91">
        <f>COUNTIFS(Applications_2021!$A$2:$A$651,"?*",Applications_2021!$F$2:$F$651,"Male",Applications_2021!$AL$2:$AL$651,$A49)</f>
        <v>1</v>
      </c>
      <c r="AE49" s="92">
        <f>COUNTIFS(Applications_2021!$A$2:$A$651,"?*",Applications_2021!$F$2:$F$651,"Female",Applications_2021!$AL$2:$AL$651,$A49)</f>
        <v>0</v>
      </c>
      <c r="AG49" s="259">
        <f>COUNTIFS('AAYME 2021_List'!$A$3:$A$311,"?*",'AAYME 2021_List'!$R$3:$R$311,$A49)</f>
        <v>1</v>
      </c>
      <c r="AH49" s="252">
        <f>COUNTIFS('AAYME 2021_List'!$A$3:$A$311,"?*",'AAYME 2021_List'!$M$3:$M$311,"7",'AAYME 2021_List'!$R$3:$R$311,$A49)</f>
        <v>1</v>
      </c>
      <c r="AI49" s="252">
        <f>COUNTIFS('AAYME 2021_List'!$A$3:$A$311,"?*",'AAYME 2021_List'!$M$3:$M$311,"8",'AAYME 2021_List'!$R$3:$R$311,$A49)</f>
        <v>0</v>
      </c>
      <c r="AJ49" s="252">
        <f>COUNTIFS('AAYME 2021_List'!$A$3:$A$311,"?*",'AAYME 2021_List'!$M$3:$M$311,"9",'AAYME 2021_List'!$R$3:$R$311,$A49)</f>
        <v>0</v>
      </c>
      <c r="AK49" s="252">
        <f>COUNTIFS('AAYME 2021_List'!$A$3:$A$311,"?*",'AAYME 2021_List'!$L$3:$L$311,"Male",'AAYME 2021_List'!$R$3:$R$311,$A49)</f>
        <v>1</v>
      </c>
      <c r="AL49" s="252">
        <f>COUNTIFS('AAYME 2021_List'!$A$3:$A$311,"?*",'AAYME 2021_List'!$L$3:$L$311,"Female",'AAYME 2021_List'!$R$3:$R$311,$A49)</f>
        <v>0</v>
      </c>
      <c r="AN49" s="175">
        <f>COUNTIFS('AAYME 2021_List'!$B$3:$B$311,"Yes",'AAYME 2021_List'!$R$3:$R$311,$A49)</f>
        <v>1</v>
      </c>
      <c r="AO49" s="176">
        <f>COUNTIFS('AAYME 2021_List'!$B$3:$B$311,"Yes",'AAYME 2021_List'!$J$3:$J$311,"7",'AAYME 2021_List'!$R$3:$R$311,$A49)</f>
        <v>1</v>
      </c>
      <c r="AP49" s="176">
        <f>COUNTIFS('AAYME 2021_List'!$B$3:$B$311,"Yes",'AAYME 2021_List'!$J$3:$J$311,"8",'AAYME 2021_List'!$R$3:$R$311,$A49)</f>
        <v>0</v>
      </c>
      <c r="AQ49" s="176">
        <f>COUNTIFS('AAYME 2021_List'!$B$3:$B$311,"Yes",'AAYME 2021_List'!$J$3:$J$311,"9",'AAYME 2021_List'!$R$3:$R$311,$A49)</f>
        <v>0</v>
      </c>
      <c r="AR49" s="176">
        <f>COUNTIFS('AAYME 2021_List'!$B$3:$B$311,"Yes",'AAYME 2021_List'!$L$3:$L$311,"Male",'AAYME 2021_List'!$R$3:$R$311,$A49)</f>
        <v>1</v>
      </c>
      <c r="AS49" s="177">
        <f>COUNTIFS('AAYME 2021_List'!$B$3:$B$311,"Yes",'AAYME 2021_List'!$L$3:$L$311,"Female",'AAYME 2021_List'!$R$3:$R$311,$A49)</f>
        <v>0</v>
      </c>
      <c r="AU49" s="175">
        <v>0</v>
      </c>
      <c r="AV49" s="176">
        <v>0</v>
      </c>
      <c r="AW49" s="176">
        <v>0</v>
      </c>
      <c r="AX49" s="176">
        <v>0</v>
      </c>
      <c r="AY49" s="176">
        <v>0</v>
      </c>
      <c r="AZ49" s="177">
        <v>0</v>
      </c>
    </row>
    <row r="50" spans="1:52" x14ac:dyDescent="0.3">
      <c r="A50" s="133" t="s">
        <v>220</v>
      </c>
      <c r="B50" s="31" cm="1">
        <f t="array" ref="B50">GetColor</f>
        <v>42</v>
      </c>
      <c r="Q50" s="90">
        <f>COUNTIFS(Applications_2021!C$2:$C$651,"?*",Applications_2021!$AL$2:$AL$651,$A50)</f>
        <v>3</v>
      </c>
      <c r="R50" s="91">
        <f>COUNTIFS(Applications_2021!C$2:$C$651,"?*",Applications_2021!$I$2:$I$651,"*7th Grade*",Applications_2021!$AL$2:$AL$651,$A50)</f>
        <v>0</v>
      </c>
      <c r="S50" s="91">
        <f>COUNTIFS(Applications_2021!$C$2:$C$651,"?*",Applications_2021!$I$2:$I$651,"*8th Grade*",Applications_2021!$AL$2:$AL$651,$A50)</f>
        <v>2</v>
      </c>
      <c r="T50" s="91">
        <f>COUNTIFS(Applications_2021!$C$2:$C$651,"?*",Applications_2021!$I$2:$I$651,"*9th Grade*",Applications_2021!$AL$2:$AL$651,$A50)</f>
        <v>1</v>
      </c>
      <c r="U50" s="91">
        <f>COUNTIFS(Applications_2021!$C$2:$C$651,"?*",Applications_2021!$F$2:$F$651,"Male",Applications_2021!$AL$2:$AL$651,$A50)</f>
        <v>1</v>
      </c>
      <c r="V50" s="92">
        <f>COUNTIFS(Applications_2021!$C$2:$C$651,"?*",Applications_2021!$F$2:$F$651,"Female",Applications_2021!$AL$2:$AL$651,$A50)</f>
        <v>2</v>
      </c>
      <c r="W50" s="105" t="s">
        <v>220</v>
      </c>
      <c r="X50" s="31" cm="1">
        <f t="array" ref="X50">GetColor</f>
        <v>42</v>
      </c>
      <c r="Z50" s="90">
        <f>COUNTIFS(Applications_2021!A$2:$A$651,"?*",Applications_2021!$AL$2:$AL$651,$A50)</f>
        <v>1</v>
      </c>
      <c r="AA50" s="91">
        <f>COUNTIFS(Applications_2021!$A$2:$A$651,"?*",Applications_2021!$I$2:$I$651,"*7th Grade*",Applications_2021!$AL$2:$AL$651,$A50)</f>
        <v>0</v>
      </c>
      <c r="AB50" s="91">
        <f>COUNTIFS(Applications_2021!$A$2:$A$651,"?*",Applications_2021!$I$2:$I$651,"*8th Grade*",Applications_2021!$AL$2:$AL$651,$A50)</f>
        <v>0</v>
      </c>
      <c r="AC50" s="91">
        <f>COUNTIFS(Applications_2021!$A$2:$A$651,"?*",Applications_2021!$I$2:$I$651,"*9th Grade*",Applications_2021!$AL$2:$AL$651,$A50)</f>
        <v>1</v>
      </c>
      <c r="AD50" s="91">
        <f>COUNTIFS(Applications_2021!$A$2:$A$651,"?*",Applications_2021!$F$2:$F$651,"Male",Applications_2021!$AL$2:$AL$651,$A50)</f>
        <v>1</v>
      </c>
      <c r="AE50" s="92">
        <f>COUNTIFS(Applications_2021!$A$2:$A$651,"?*",Applications_2021!$F$2:$F$651,"Female",Applications_2021!$AL$2:$AL$651,$A50)</f>
        <v>0</v>
      </c>
      <c r="AG50" s="259">
        <f>COUNTIFS('AAYME 2021_List'!$A$3:$A$311,"?*",'AAYME 2021_List'!$R$3:$R$311,$A50)</f>
        <v>1</v>
      </c>
      <c r="AH50" s="252">
        <f>COUNTIFS('AAYME 2021_List'!$A$3:$A$311,"?*",'AAYME 2021_List'!$M$3:$M$311,"7",'AAYME 2021_List'!$R$3:$R$311,$A50)</f>
        <v>0</v>
      </c>
      <c r="AI50" s="252">
        <f>COUNTIFS('AAYME 2021_List'!$A$3:$A$311,"?*",'AAYME 2021_List'!$M$3:$M$311,"8",'AAYME 2021_List'!$R$3:$R$311,$A50)</f>
        <v>0</v>
      </c>
      <c r="AJ50" s="252">
        <f>COUNTIFS('AAYME 2021_List'!$A$3:$A$311,"?*",'AAYME 2021_List'!$M$3:$M$311,"9",'AAYME 2021_List'!$R$3:$R$311,$A50)</f>
        <v>1</v>
      </c>
      <c r="AK50" s="252">
        <f>COUNTIFS('AAYME 2021_List'!$A$3:$A$311,"?*",'AAYME 2021_List'!$L$3:$L$311,"Male",'AAYME 2021_List'!$R$3:$R$311,$A50)</f>
        <v>1</v>
      </c>
      <c r="AL50" s="252">
        <f>COUNTIFS('AAYME 2021_List'!$A$3:$A$311,"?*",'AAYME 2021_List'!$L$3:$L$311,"Female",'AAYME 2021_List'!$R$3:$R$311,$A50)</f>
        <v>0</v>
      </c>
      <c r="AN50" s="175">
        <f>COUNTIFS('AAYME 2021_List'!$B$3:$B$311,"Yes",'AAYME 2021_List'!$R$3:$R$311,$A50)</f>
        <v>1</v>
      </c>
      <c r="AO50" s="176">
        <f>COUNTIFS('AAYME 2021_List'!$B$3:$B$311,"Yes",'AAYME 2021_List'!$J$3:$J$311,"7",'AAYME 2021_List'!$R$3:$R$311,$A50)</f>
        <v>0</v>
      </c>
      <c r="AP50" s="176">
        <f>COUNTIFS('AAYME 2021_List'!$B$3:$B$311,"Yes",'AAYME 2021_List'!$J$3:$J$311,"8",'AAYME 2021_List'!$R$3:$R$311,$A50)</f>
        <v>0</v>
      </c>
      <c r="AQ50" s="176">
        <f>COUNTIFS('AAYME 2021_List'!$B$3:$B$311,"Yes",'AAYME 2021_List'!$J$3:$J$311,"9",'AAYME 2021_List'!$R$3:$R$311,$A50)</f>
        <v>1</v>
      </c>
      <c r="AR50" s="176">
        <f>COUNTIFS('AAYME 2021_List'!$B$3:$B$311,"Yes",'AAYME 2021_List'!$L$3:$L$311,"Male",'AAYME 2021_List'!$R$3:$R$311,$A50)</f>
        <v>1</v>
      </c>
      <c r="AS50" s="177">
        <f>COUNTIFS('AAYME 2021_List'!$B$3:$B$311,"Yes",'AAYME 2021_List'!$L$3:$L$311,"Female",'AAYME 2021_List'!$R$3:$R$311,$A50)</f>
        <v>0</v>
      </c>
      <c r="AU50" s="175">
        <v>0</v>
      </c>
      <c r="AV50" s="176">
        <v>0</v>
      </c>
      <c r="AW50" s="176">
        <v>0</v>
      </c>
      <c r="AX50" s="176">
        <v>0</v>
      </c>
      <c r="AY50" s="176">
        <v>0</v>
      </c>
      <c r="AZ50" s="177">
        <v>0</v>
      </c>
    </row>
    <row r="51" spans="1:52" x14ac:dyDescent="0.3">
      <c r="A51" s="133" t="s">
        <v>221</v>
      </c>
      <c r="B51" s="31" cm="1">
        <f t="array" ref="B51">GetColor</f>
        <v>42</v>
      </c>
      <c r="Q51" s="90">
        <f>COUNTIFS(Applications_2021!C$2:$C$651,"?*",Applications_2021!$AL$2:$AL$651,$A51)</f>
        <v>18</v>
      </c>
      <c r="R51" s="91">
        <f>COUNTIFS(Applications_2021!C$2:$C$651,"?*",Applications_2021!$I$2:$I$651,"*7th Grade*",Applications_2021!$AL$2:$AL$651,$A51)</f>
        <v>5</v>
      </c>
      <c r="S51" s="91">
        <f>COUNTIFS(Applications_2021!$C$2:$C$651,"?*",Applications_2021!$I$2:$I$651,"*8th Grade*",Applications_2021!$AL$2:$AL$651,$A51)</f>
        <v>1</v>
      </c>
      <c r="T51" s="91">
        <f>COUNTIFS(Applications_2021!$C$2:$C$651,"?*",Applications_2021!$I$2:$I$651,"*9th Grade*",Applications_2021!$AL$2:$AL$651,$A51)</f>
        <v>12</v>
      </c>
      <c r="U51" s="91">
        <f>COUNTIFS(Applications_2021!$C$2:$C$651,"?*",Applications_2021!$F$2:$F$651,"Male",Applications_2021!$AL$2:$AL$651,$A51)</f>
        <v>4</v>
      </c>
      <c r="V51" s="92">
        <f>COUNTIFS(Applications_2021!$C$2:$C$651,"?*",Applications_2021!$F$2:$F$651,"Female",Applications_2021!$AL$2:$AL$651,$A51)</f>
        <v>14</v>
      </c>
      <c r="W51" s="105" t="s">
        <v>221</v>
      </c>
      <c r="X51" s="31" cm="1">
        <f t="array" ref="X51">GetColor</f>
        <v>42</v>
      </c>
      <c r="Z51" s="90">
        <f>COUNTIFS(Applications_2021!A$2:$A$651,"?*",Applications_2021!$AL$2:$AL$651,$A51)</f>
        <v>6</v>
      </c>
      <c r="AA51" s="91">
        <f>COUNTIFS(Applications_2021!$A$2:$A$651,"?*",Applications_2021!$I$2:$I$651,"*7th Grade*",Applications_2021!$AL$2:$AL$651,$A51)</f>
        <v>0</v>
      </c>
      <c r="AB51" s="91">
        <f>COUNTIFS(Applications_2021!$A$2:$A$651,"?*",Applications_2021!$I$2:$I$651,"*8th Grade*",Applications_2021!$AL$2:$AL$651,$A51)</f>
        <v>1</v>
      </c>
      <c r="AC51" s="91">
        <f>COUNTIFS(Applications_2021!$A$2:$A$651,"?*",Applications_2021!$I$2:$I$651,"*9th Grade*",Applications_2021!$AL$2:$AL$651,$A51)</f>
        <v>5</v>
      </c>
      <c r="AD51" s="91">
        <f>COUNTIFS(Applications_2021!$A$2:$A$651,"?*",Applications_2021!$F$2:$F$651,"Male",Applications_2021!$AL$2:$AL$651,$A51)</f>
        <v>2</v>
      </c>
      <c r="AE51" s="92">
        <f>COUNTIFS(Applications_2021!$A$2:$A$651,"?*",Applications_2021!$F$2:$F$651,"Female",Applications_2021!$AL$2:$AL$651,$A51)</f>
        <v>4</v>
      </c>
      <c r="AG51" s="259">
        <f>COUNTIFS('AAYME 2021_List'!$A$3:$A$311,"?*",'AAYME 2021_List'!$R$3:$R$311,$A51)</f>
        <v>7</v>
      </c>
      <c r="AH51" s="252">
        <f>COUNTIFS('AAYME 2021_List'!$A$3:$A$311,"?*",'AAYME 2021_List'!$M$3:$M$311,"7",'AAYME 2021_List'!$R$3:$R$311,$A51)</f>
        <v>1</v>
      </c>
      <c r="AI51" s="252">
        <f>COUNTIFS('AAYME 2021_List'!$A$3:$A$311,"?*",'AAYME 2021_List'!$M$3:$M$311,"8",'AAYME 2021_List'!$R$3:$R$311,$A51)</f>
        <v>1</v>
      </c>
      <c r="AJ51" s="252">
        <f>COUNTIFS('AAYME 2021_List'!$A$3:$A$311,"?*",'AAYME 2021_List'!$M$3:$M$311,"9",'AAYME 2021_List'!$R$3:$R$311,$A51)</f>
        <v>5</v>
      </c>
      <c r="AK51" s="252">
        <f>COUNTIFS('AAYME 2021_List'!$A$3:$A$311,"?*",'AAYME 2021_List'!$L$3:$L$311,"Male",'AAYME 2021_List'!$R$3:$R$311,$A51)</f>
        <v>2</v>
      </c>
      <c r="AL51" s="252">
        <f>COUNTIFS('AAYME 2021_List'!$A$3:$A$311,"?*",'AAYME 2021_List'!$L$3:$L$311,"Female",'AAYME 2021_List'!$R$3:$R$311,$A51)</f>
        <v>5</v>
      </c>
      <c r="AN51" s="175">
        <f>COUNTIFS('AAYME 2021_List'!$B$3:$B$311,"Yes",'AAYME 2021_List'!$R$3:$R$311,$A51)</f>
        <v>3</v>
      </c>
      <c r="AO51" s="176">
        <f>COUNTIFS('AAYME 2021_List'!$B$3:$B$311,"Yes",'AAYME 2021_List'!$J$3:$J$311,"7",'AAYME 2021_List'!$R$3:$R$311,$A51)</f>
        <v>1</v>
      </c>
      <c r="AP51" s="176">
        <f>COUNTIFS('AAYME 2021_List'!$B$3:$B$311,"Yes",'AAYME 2021_List'!$J$3:$J$311,"8",'AAYME 2021_List'!$R$3:$R$311,$A51)</f>
        <v>1</v>
      </c>
      <c r="AQ51" s="176">
        <f>COUNTIFS('AAYME 2021_List'!$B$3:$B$311,"Yes",'AAYME 2021_List'!$J$3:$J$311,"9",'AAYME 2021_List'!$R$3:$R$311,$A51)</f>
        <v>1</v>
      </c>
      <c r="AR51" s="176">
        <f>COUNTIFS('AAYME 2021_List'!$B$3:$B$311,"Yes",'AAYME 2021_List'!$L$3:$L$311,"Male",'AAYME 2021_List'!$R$3:$R$311,$A51)</f>
        <v>1</v>
      </c>
      <c r="AS51" s="177">
        <f>COUNTIFS('AAYME 2021_List'!$B$3:$B$311,"Yes",'AAYME 2021_List'!$L$3:$L$311,"Female",'AAYME 2021_List'!$R$3:$R$311,$A51)</f>
        <v>2</v>
      </c>
      <c r="AU51" s="175">
        <v>0</v>
      </c>
      <c r="AV51" s="176">
        <v>0</v>
      </c>
      <c r="AW51" s="176">
        <v>0</v>
      </c>
      <c r="AX51" s="176">
        <v>0</v>
      </c>
      <c r="AY51" s="176">
        <v>0</v>
      </c>
      <c r="AZ51" s="177">
        <v>0</v>
      </c>
    </row>
    <row r="52" spans="1:52" x14ac:dyDescent="0.3">
      <c r="A52" s="133" t="s">
        <v>222</v>
      </c>
      <c r="B52" s="31" cm="1">
        <f t="array" ref="B52">GetColor</f>
        <v>42</v>
      </c>
      <c r="Q52" s="90">
        <f>COUNTIFS(Applications_2021!C$2:$C$651,"?*",Applications_2021!$AL$2:$AL$651,$A52)</f>
        <v>5</v>
      </c>
      <c r="R52" s="91">
        <f>COUNTIFS(Applications_2021!C$2:$C$651,"?*",Applications_2021!$I$2:$I$651,"*7th Grade*",Applications_2021!$AL$2:$AL$651,$A52)</f>
        <v>3</v>
      </c>
      <c r="S52" s="91">
        <f>COUNTIFS(Applications_2021!$C$2:$C$651,"?*",Applications_2021!$I$2:$I$651,"*8th Grade*",Applications_2021!$AL$2:$AL$651,$A52)</f>
        <v>2</v>
      </c>
      <c r="T52" s="91">
        <f>COUNTIFS(Applications_2021!$C$2:$C$651,"?*",Applications_2021!$I$2:$I$651,"*9th Grade*",Applications_2021!$AL$2:$AL$651,$A52)</f>
        <v>0</v>
      </c>
      <c r="U52" s="91">
        <f>COUNTIFS(Applications_2021!$C$2:$C$651,"?*",Applications_2021!$F$2:$F$651,"Male",Applications_2021!$AL$2:$AL$651,$A52)</f>
        <v>4</v>
      </c>
      <c r="V52" s="92">
        <f>COUNTIFS(Applications_2021!$C$2:$C$651,"?*",Applications_2021!$F$2:$F$651,"Female",Applications_2021!$AL$2:$AL$651,$A52)</f>
        <v>1</v>
      </c>
      <c r="W52" s="105" t="s">
        <v>222</v>
      </c>
      <c r="X52" s="31" cm="1">
        <f t="array" ref="X52">GetColor</f>
        <v>42</v>
      </c>
      <c r="Z52" s="90">
        <f>COUNTIFS(Applications_2021!A$2:$A$651,"?*",Applications_2021!$AL$2:$AL$651,$A52)</f>
        <v>2</v>
      </c>
      <c r="AA52" s="91">
        <f>COUNTIFS(Applications_2021!$A$2:$A$651,"?*",Applications_2021!$I$2:$I$651,"*7th Grade*",Applications_2021!$AL$2:$AL$651,$A52)</f>
        <v>1</v>
      </c>
      <c r="AB52" s="91">
        <f>COUNTIFS(Applications_2021!$A$2:$A$651,"?*",Applications_2021!$I$2:$I$651,"*8th Grade*",Applications_2021!$AL$2:$AL$651,$A52)</f>
        <v>1</v>
      </c>
      <c r="AC52" s="91">
        <f>COUNTIFS(Applications_2021!$A$2:$A$651,"?*",Applications_2021!$I$2:$I$651,"*9th Grade*",Applications_2021!$AL$2:$AL$651,$A52)</f>
        <v>0</v>
      </c>
      <c r="AD52" s="91">
        <f>COUNTIFS(Applications_2021!$A$2:$A$651,"?*",Applications_2021!$F$2:$F$651,"Male",Applications_2021!$AL$2:$AL$651,$A52)</f>
        <v>1</v>
      </c>
      <c r="AE52" s="92">
        <f>COUNTIFS(Applications_2021!$A$2:$A$651,"?*",Applications_2021!$F$2:$F$651,"Female",Applications_2021!$AL$2:$AL$651,$A52)</f>
        <v>1</v>
      </c>
      <c r="AG52" s="259">
        <f>COUNTIFS('AAYME 2021_List'!$A$3:$A$311,"?*",'AAYME 2021_List'!$R$3:$R$311,$A52)</f>
        <v>1</v>
      </c>
      <c r="AH52" s="252">
        <f>COUNTIFS('AAYME 2021_List'!$A$3:$A$311,"?*",'AAYME 2021_List'!$M$3:$M$311,"7",'AAYME 2021_List'!$R$3:$R$311,$A52)</f>
        <v>0</v>
      </c>
      <c r="AI52" s="252">
        <f>COUNTIFS('AAYME 2021_List'!$A$3:$A$311,"?*",'AAYME 2021_List'!$M$3:$M$311,"8",'AAYME 2021_List'!$R$3:$R$311,$A52)</f>
        <v>1</v>
      </c>
      <c r="AJ52" s="252">
        <f>COUNTIFS('AAYME 2021_List'!$A$3:$A$311,"?*",'AAYME 2021_List'!$M$3:$M$311,"9",'AAYME 2021_List'!$R$3:$R$311,$A52)</f>
        <v>0</v>
      </c>
      <c r="AK52" s="252">
        <f>COUNTIFS('AAYME 2021_List'!$A$3:$A$311,"?*",'AAYME 2021_List'!$L$3:$L$311,"Male",'AAYME 2021_List'!$R$3:$R$311,$A52)</f>
        <v>1</v>
      </c>
      <c r="AL52" s="252">
        <f>COUNTIFS('AAYME 2021_List'!$A$3:$A$311,"?*",'AAYME 2021_List'!$L$3:$L$311,"Female",'AAYME 2021_List'!$R$3:$R$311,$A52)</f>
        <v>0</v>
      </c>
      <c r="AN52" s="175">
        <f>COUNTIFS('AAYME 2021_List'!$B$3:$B$311,"Yes",'AAYME 2021_List'!$R$3:$R$311,$A52)</f>
        <v>1</v>
      </c>
      <c r="AO52" s="176">
        <f>COUNTIFS('AAYME 2021_List'!$B$3:$B$311,"Yes",'AAYME 2021_List'!$J$3:$J$311,"7",'AAYME 2021_List'!$R$3:$R$311,$A52)</f>
        <v>0</v>
      </c>
      <c r="AP52" s="176">
        <f>COUNTIFS('AAYME 2021_List'!$B$3:$B$311,"Yes",'AAYME 2021_List'!$J$3:$J$311,"8",'AAYME 2021_List'!$R$3:$R$311,$A52)</f>
        <v>1</v>
      </c>
      <c r="AQ52" s="176">
        <f>COUNTIFS('AAYME 2021_List'!$B$3:$B$311,"Yes",'AAYME 2021_List'!$J$3:$J$311,"9",'AAYME 2021_List'!$R$3:$R$311,$A52)</f>
        <v>0</v>
      </c>
      <c r="AR52" s="176">
        <f>COUNTIFS('AAYME 2021_List'!$B$3:$B$311,"Yes",'AAYME 2021_List'!$L$3:$L$311,"Male",'AAYME 2021_List'!$R$3:$R$311,$A52)</f>
        <v>1</v>
      </c>
      <c r="AS52" s="177">
        <f>COUNTIFS('AAYME 2021_List'!$B$3:$B$311,"Yes",'AAYME 2021_List'!$L$3:$L$311,"Female",'AAYME 2021_List'!$R$3:$R$311,$A52)</f>
        <v>0</v>
      </c>
      <c r="AU52" s="175">
        <v>0</v>
      </c>
      <c r="AV52" s="176">
        <v>0</v>
      </c>
      <c r="AW52" s="176">
        <v>0</v>
      </c>
      <c r="AX52" s="176">
        <v>0</v>
      </c>
      <c r="AY52" s="176">
        <v>0</v>
      </c>
      <c r="AZ52" s="177">
        <v>0</v>
      </c>
    </row>
    <row r="53" spans="1:52" x14ac:dyDescent="0.3">
      <c r="A53" s="135" t="s">
        <v>223</v>
      </c>
      <c r="B53" s="31" cm="1">
        <f t="array" ref="B53">GetColor</f>
        <v>19</v>
      </c>
      <c r="Q53" s="90">
        <f>COUNTIFS(Applications_2021!C$2:$C$651,"?*",Applications_2021!$AL$2:$AL$651,$A53)</f>
        <v>1</v>
      </c>
      <c r="R53" s="91">
        <f>COUNTIFS(Applications_2021!C$2:$C$651,"?*",Applications_2021!$I$2:$I$651,"*7th Grade*",Applications_2021!$AL$2:$AL$651,$A53)</f>
        <v>0</v>
      </c>
      <c r="S53" s="91">
        <f>COUNTIFS(Applications_2021!$C$2:$C$651,"?*",Applications_2021!$I$2:$I$651,"*8th Grade*",Applications_2021!$AL$2:$AL$651,$A53)</f>
        <v>0</v>
      </c>
      <c r="T53" s="91">
        <f>COUNTIFS(Applications_2021!$C$2:$C$651,"?*",Applications_2021!$I$2:$I$651,"*9th Grade*",Applications_2021!$AL$2:$AL$651,$A53)</f>
        <v>1</v>
      </c>
      <c r="U53" s="91">
        <f>COUNTIFS(Applications_2021!$C$2:$C$651,"?*",Applications_2021!$F$2:$F$651,"Male",Applications_2021!$AL$2:$AL$651,$A53)</f>
        <v>0</v>
      </c>
      <c r="V53" s="92">
        <f>COUNTIFS(Applications_2021!$C$2:$C$651,"?*",Applications_2021!$F$2:$F$651,"Female",Applications_2021!$AL$2:$AL$651,$A53)</f>
        <v>1</v>
      </c>
      <c r="W53" s="100" t="s">
        <v>223</v>
      </c>
      <c r="X53" s="31" cm="1">
        <f t="array" ref="X53">GetColor</f>
        <v>19</v>
      </c>
      <c r="Z53" s="90">
        <f>COUNTIFS(Applications_2021!A$2:$A$651,"?*",Applications_2021!$AL$2:$AL$651,$A53)</f>
        <v>0</v>
      </c>
      <c r="AA53" s="91">
        <f>COUNTIFS(Applications_2021!$A$2:$A$651,"?*",Applications_2021!$I$2:$I$651,"*7th Grade*",Applications_2021!$AL$2:$AL$651,$A53)</f>
        <v>0</v>
      </c>
      <c r="AB53" s="91">
        <f>COUNTIFS(Applications_2021!$A$2:$A$651,"?*",Applications_2021!$I$2:$I$651,"*8th Grade*",Applications_2021!$AL$2:$AL$651,$A53)</f>
        <v>0</v>
      </c>
      <c r="AC53" s="91">
        <f>COUNTIFS(Applications_2021!$A$2:$A$651,"?*",Applications_2021!$I$2:$I$651,"*9th Grade*",Applications_2021!$AL$2:$AL$651,$A53)</f>
        <v>0</v>
      </c>
      <c r="AD53" s="91">
        <f>COUNTIFS(Applications_2021!$A$2:$A$651,"?*",Applications_2021!$F$2:$F$651,"Male",Applications_2021!$AL$2:$AL$651,$A53)</f>
        <v>0</v>
      </c>
      <c r="AE53" s="92">
        <f>COUNTIFS(Applications_2021!$A$2:$A$651,"?*",Applications_2021!$F$2:$F$651,"Female",Applications_2021!$AL$2:$AL$651,$A53)</f>
        <v>0</v>
      </c>
      <c r="AG53" s="259">
        <f>COUNTIFS('AAYME 2021_List'!$A$3:$A$311,"?*",'AAYME 2021_List'!$R$3:$R$311,$A53)</f>
        <v>0</v>
      </c>
      <c r="AH53" s="252">
        <f>COUNTIFS('AAYME 2021_List'!$A$3:$A$311,"?*",'AAYME 2021_List'!$M$3:$M$311,"7",'AAYME 2021_List'!$R$3:$R$311,$A53)</f>
        <v>0</v>
      </c>
      <c r="AI53" s="252">
        <f>COUNTIFS('AAYME 2021_List'!$A$3:$A$311,"?*",'AAYME 2021_List'!$M$3:$M$311,"8",'AAYME 2021_List'!$R$3:$R$311,$A53)</f>
        <v>0</v>
      </c>
      <c r="AJ53" s="252">
        <f>COUNTIFS('AAYME 2021_List'!$A$3:$A$311,"?*",'AAYME 2021_List'!$M$3:$M$311,"9",'AAYME 2021_List'!$R$3:$R$311,$A53)</f>
        <v>0</v>
      </c>
      <c r="AK53" s="252">
        <f>COUNTIFS('AAYME 2021_List'!$A$3:$A$311,"?*",'AAYME 2021_List'!$L$3:$L$311,"Male",'AAYME 2021_List'!$R$3:$R$311,$A53)</f>
        <v>0</v>
      </c>
      <c r="AL53" s="252">
        <f>COUNTIFS('AAYME 2021_List'!$A$3:$A$311,"?*",'AAYME 2021_List'!$L$3:$L$311,"Female",'AAYME 2021_List'!$R$3:$R$311,$A53)</f>
        <v>0</v>
      </c>
      <c r="AN53" s="175">
        <f>COUNTIFS('AAYME 2021_List'!$B$3:$B$311,"Yes",'AAYME 2021_List'!$R$3:$R$311,$A53)</f>
        <v>0</v>
      </c>
      <c r="AO53" s="176">
        <f>COUNTIFS('AAYME 2021_List'!$B$3:$B$311,"Yes",'AAYME 2021_List'!$J$3:$J$311,"7",'AAYME 2021_List'!$R$3:$R$311,$A53)</f>
        <v>0</v>
      </c>
      <c r="AP53" s="176">
        <f>COUNTIFS('AAYME 2021_List'!$B$3:$B$311,"Yes",'AAYME 2021_List'!$J$3:$J$311,"8",'AAYME 2021_List'!$R$3:$R$311,$A53)</f>
        <v>0</v>
      </c>
      <c r="AQ53" s="176">
        <f>COUNTIFS('AAYME 2021_List'!$B$3:$B$311,"Yes",'AAYME 2021_List'!$J$3:$J$311,"9",'AAYME 2021_List'!$R$3:$R$311,$A53)</f>
        <v>0</v>
      </c>
      <c r="AR53" s="176">
        <f>COUNTIFS('AAYME 2021_List'!$B$3:$B$311,"Yes",'AAYME 2021_List'!$L$3:$L$311,"Male",'AAYME 2021_List'!$R$3:$R$311,$A53)</f>
        <v>0</v>
      </c>
      <c r="AS53" s="177">
        <f>COUNTIFS('AAYME 2021_List'!$B$3:$B$311,"Yes",'AAYME 2021_List'!$L$3:$L$311,"Female",'AAYME 2021_List'!$R$3:$R$311,$A53)</f>
        <v>0</v>
      </c>
      <c r="AU53" s="175">
        <v>0</v>
      </c>
      <c r="AV53" s="176">
        <v>0</v>
      </c>
      <c r="AW53" s="176">
        <v>0</v>
      </c>
      <c r="AX53" s="176">
        <v>0</v>
      </c>
      <c r="AY53" s="176">
        <v>0</v>
      </c>
      <c r="AZ53" s="177">
        <v>0</v>
      </c>
    </row>
    <row r="54" spans="1:52" x14ac:dyDescent="0.3">
      <c r="A54" s="133" t="s">
        <v>224</v>
      </c>
      <c r="B54" s="31" cm="1">
        <f t="array" ref="B54">GetColor</f>
        <v>42</v>
      </c>
      <c r="Q54" s="90">
        <f>COUNTIFS(Applications_2021!C$2:$C$651,"?*",Applications_2021!$AL$2:$AL$651,$A54)</f>
        <v>12</v>
      </c>
      <c r="R54" s="91">
        <f>COUNTIFS(Applications_2021!C$2:$C$651,"?*",Applications_2021!$I$2:$I$651,"*7th Grade*",Applications_2021!$AL$2:$AL$651,$A54)</f>
        <v>4</v>
      </c>
      <c r="S54" s="91">
        <f>COUNTIFS(Applications_2021!$C$2:$C$651,"?*",Applications_2021!$I$2:$I$651,"*8th Grade*",Applications_2021!$AL$2:$AL$651,$A54)</f>
        <v>5</v>
      </c>
      <c r="T54" s="91">
        <f>COUNTIFS(Applications_2021!$C$2:$C$651,"?*",Applications_2021!$I$2:$I$651,"*9th Grade*",Applications_2021!$AL$2:$AL$651,$A54)</f>
        <v>3</v>
      </c>
      <c r="U54" s="91">
        <f>COUNTIFS(Applications_2021!$C$2:$C$651,"?*",Applications_2021!$F$2:$F$651,"Male",Applications_2021!$AL$2:$AL$651,$A54)</f>
        <v>3</v>
      </c>
      <c r="V54" s="92">
        <f>COUNTIFS(Applications_2021!$C$2:$C$651,"?*",Applications_2021!$F$2:$F$651,"Female",Applications_2021!$AL$2:$AL$651,$A54)</f>
        <v>9</v>
      </c>
      <c r="W54" s="105" t="s">
        <v>224</v>
      </c>
      <c r="X54" s="31" cm="1">
        <f t="array" ref="X54">GetColor</f>
        <v>42</v>
      </c>
      <c r="Z54" s="90">
        <f>COUNTIFS(Applications_2021!A$2:$A$651,"?*",Applications_2021!$AL$2:$AL$651,$A54)</f>
        <v>6</v>
      </c>
      <c r="AA54" s="91">
        <f>COUNTIFS(Applications_2021!$A$2:$A$651,"?*",Applications_2021!$I$2:$I$651,"*7th Grade*",Applications_2021!$AL$2:$AL$651,$A54)</f>
        <v>4</v>
      </c>
      <c r="AB54" s="91">
        <f>COUNTIFS(Applications_2021!$A$2:$A$651,"?*",Applications_2021!$I$2:$I$651,"*8th Grade*",Applications_2021!$AL$2:$AL$651,$A54)</f>
        <v>2</v>
      </c>
      <c r="AC54" s="91">
        <f>COUNTIFS(Applications_2021!$A$2:$A$651,"?*",Applications_2021!$I$2:$I$651,"*9th Grade*",Applications_2021!$AL$2:$AL$651,$A54)</f>
        <v>0</v>
      </c>
      <c r="AD54" s="91">
        <f>COUNTIFS(Applications_2021!$A$2:$A$651,"?*",Applications_2021!$F$2:$F$651,"Male",Applications_2021!$AL$2:$AL$651,$A54)</f>
        <v>2</v>
      </c>
      <c r="AE54" s="92">
        <f>COUNTIFS(Applications_2021!$A$2:$A$651,"?*",Applications_2021!$F$2:$F$651,"Female",Applications_2021!$AL$2:$AL$651,$A54)</f>
        <v>4</v>
      </c>
      <c r="AG54" s="259">
        <f>COUNTIFS('AAYME 2021_List'!$A$3:$A$311,"?*",'AAYME 2021_List'!$R$3:$R$311,$A54)</f>
        <v>8</v>
      </c>
      <c r="AH54" s="252">
        <f>COUNTIFS('AAYME 2021_List'!$A$3:$A$311,"?*",'AAYME 2021_List'!$M$3:$M$311,"7",'AAYME 2021_List'!$R$3:$R$311,$A54)</f>
        <v>5</v>
      </c>
      <c r="AI54" s="252">
        <f>COUNTIFS('AAYME 2021_List'!$A$3:$A$311,"?*",'AAYME 2021_List'!$M$3:$M$311,"8",'AAYME 2021_List'!$R$3:$R$311,$A54)</f>
        <v>3</v>
      </c>
      <c r="AJ54" s="252">
        <f>COUNTIFS('AAYME 2021_List'!$A$3:$A$311,"?*",'AAYME 2021_List'!$M$3:$M$311,"9",'AAYME 2021_List'!$R$3:$R$311,$A54)</f>
        <v>0</v>
      </c>
      <c r="AK54" s="252">
        <f>COUNTIFS('AAYME 2021_List'!$A$3:$A$311,"?*",'AAYME 2021_List'!$L$3:$L$311,"Male",'AAYME 2021_List'!$R$3:$R$311,$A54)</f>
        <v>2</v>
      </c>
      <c r="AL54" s="252">
        <f>COUNTIFS('AAYME 2021_List'!$A$3:$A$311,"?*",'AAYME 2021_List'!$L$3:$L$311,"Female",'AAYME 2021_List'!$R$3:$R$311,$A54)</f>
        <v>6</v>
      </c>
      <c r="AN54" s="175">
        <f>COUNTIFS('AAYME 2021_List'!$B$3:$B$311,"Yes",'AAYME 2021_List'!$R$3:$R$311,$A54)</f>
        <v>4</v>
      </c>
      <c r="AO54" s="176">
        <f>COUNTIFS('AAYME 2021_List'!$B$3:$B$311,"Yes",'AAYME 2021_List'!$J$3:$J$311,"7",'AAYME 2021_List'!$R$3:$R$311,$A54)</f>
        <v>3</v>
      </c>
      <c r="AP54" s="176">
        <f>COUNTIFS('AAYME 2021_List'!$B$3:$B$311,"Yes",'AAYME 2021_List'!$J$3:$J$311,"8",'AAYME 2021_List'!$R$3:$R$311,$A54)</f>
        <v>1</v>
      </c>
      <c r="AQ54" s="176">
        <f>COUNTIFS('AAYME 2021_List'!$B$3:$B$311,"Yes",'AAYME 2021_List'!$J$3:$J$311,"9",'AAYME 2021_List'!$R$3:$R$311,$A54)</f>
        <v>0</v>
      </c>
      <c r="AR54" s="176">
        <f>COUNTIFS('AAYME 2021_List'!$B$3:$B$311,"Yes",'AAYME 2021_List'!$L$3:$L$311,"Male",'AAYME 2021_List'!$R$3:$R$311,$A54)</f>
        <v>1</v>
      </c>
      <c r="AS54" s="177">
        <f>COUNTIFS('AAYME 2021_List'!$B$3:$B$311,"Yes",'AAYME 2021_List'!$L$3:$L$311,"Female",'AAYME 2021_List'!$R$3:$R$311,$A54)</f>
        <v>3</v>
      </c>
      <c r="AU54" s="175">
        <v>2</v>
      </c>
      <c r="AV54" s="176">
        <v>2</v>
      </c>
      <c r="AW54" s="176">
        <v>0</v>
      </c>
      <c r="AX54" s="176">
        <v>0</v>
      </c>
      <c r="AY54" s="176">
        <v>1</v>
      </c>
      <c r="AZ54" s="177">
        <v>1</v>
      </c>
    </row>
    <row r="55" spans="1:52" x14ac:dyDescent="0.3">
      <c r="A55" s="133" t="s">
        <v>225</v>
      </c>
      <c r="B55" s="31" cm="1">
        <f t="array" ref="B55">GetColor</f>
        <v>42</v>
      </c>
      <c r="Q55" s="90">
        <f>COUNTIFS(Applications_2021!C$2:$C$651,"?*",Applications_2021!$AL$2:$AL$651,$A55)</f>
        <v>12</v>
      </c>
      <c r="R55" s="91">
        <f>COUNTIFS(Applications_2021!C$2:$C$651,"?*",Applications_2021!$I$2:$I$651,"*7th Grade*",Applications_2021!$AL$2:$AL$651,$A55)</f>
        <v>3</v>
      </c>
      <c r="S55" s="91">
        <f>COUNTIFS(Applications_2021!$C$2:$C$651,"?*",Applications_2021!$I$2:$I$651,"*8th Grade*",Applications_2021!$AL$2:$AL$651,$A55)</f>
        <v>4</v>
      </c>
      <c r="T55" s="91">
        <f>COUNTIFS(Applications_2021!$C$2:$C$651,"?*",Applications_2021!$I$2:$I$651,"*9th Grade*",Applications_2021!$AL$2:$AL$651,$A55)</f>
        <v>5</v>
      </c>
      <c r="U55" s="91">
        <f>COUNTIFS(Applications_2021!$C$2:$C$651,"?*",Applications_2021!$F$2:$F$651,"Male",Applications_2021!$AL$2:$AL$651,$A55)</f>
        <v>2</v>
      </c>
      <c r="V55" s="92">
        <f>COUNTIFS(Applications_2021!$C$2:$C$651,"?*",Applications_2021!$F$2:$F$651,"Female",Applications_2021!$AL$2:$AL$651,$A55)</f>
        <v>10</v>
      </c>
      <c r="W55" s="105" t="s">
        <v>225</v>
      </c>
      <c r="X55" s="31" cm="1">
        <f t="array" ref="X55">GetColor</f>
        <v>42</v>
      </c>
      <c r="Z55" s="90">
        <f>COUNTIFS(Applications_2021!A$2:$A$651,"?*",Applications_2021!$AL$2:$AL$651,$A55)</f>
        <v>3</v>
      </c>
      <c r="AA55" s="91">
        <f>COUNTIFS(Applications_2021!$A$2:$A$651,"?*",Applications_2021!$I$2:$I$651,"*7th Grade*",Applications_2021!$AL$2:$AL$651,$A55)</f>
        <v>2</v>
      </c>
      <c r="AB55" s="91">
        <f>COUNTIFS(Applications_2021!$A$2:$A$651,"?*",Applications_2021!$I$2:$I$651,"*8th Grade*",Applications_2021!$AL$2:$AL$651,$A55)</f>
        <v>0</v>
      </c>
      <c r="AC55" s="91">
        <f>COUNTIFS(Applications_2021!$A$2:$A$651,"?*",Applications_2021!$I$2:$I$651,"*9th Grade*",Applications_2021!$AL$2:$AL$651,$A55)</f>
        <v>1</v>
      </c>
      <c r="AD55" s="91">
        <f>COUNTIFS(Applications_2021!$A$2:$A$651,"?*",Applications_2021!$F$2:$F$651,"Male",Applications_2021!$AL$2:$AL$651,$A55)</f>
        <v>1</v>
      </c>
      <c r="AE55" s="92">
        <f>COUNTIFS(Applications_2021!$A$2:$A$651,"?*",Applications_2021!$F$2:$F$651,"Female",Applications_2021!$AL$2:$AL$651,$A55)</f>
        <v>2</v>
      </c>
      <c r="AG55" s="259">
        <f>COUNTIFS('AAYME 2021_List'!$A$3:$A$311,"?*",'AAYME 2021_List'!$R$3:$R$311,$A55)</f>
        <v>3</v>
      </c>
      <c r="AH55" s="252">
        <f>COUNTIFS('AAYME 2021_List'!$A$3:$A$311,"?*",'AAYME 2021_List'!$M$3:$M$311,"7",'AAYME 2021_List'!$R$3:$R$311,$A55)</f>
        <v>2</v>
      </c>
      <c r="AI55" s="252">
        <f>COUNTIFS('AAYME 2021_List'!$A$3:$A$311,"?*",'AAYME 2021_List'!$M$3:$M$311,"8",'AAYME 2021_List'!$R$3:$R$311,$A55)</f>
        <v>0</v>
      </c>
      <c r="AJ55" s="252">
        <f>COUNTIFS('AAYME 2021_List'!$A$3:$A$311,"?*",'AAYME 2021_List'!$M$3:$M$311,"9",'AAYME 2021_List'!$R$3:$R$311,$A55)</f>
        <v>1</v>
      </c>
      <c r="AK55" s="252">
        <f>COUNTIFS('AAYME 2021_List'!$A$3:$A$311,"?*",'AAYME 2021_List'!$L$3:$L$311,"Male",'AAYME 2021_List'!$R$3:$R$311,$A55)</f>
        <v>1</v>
      </c>
      <c r="AL55" s="252">
        <f>COUNTIFS('AAYME 2021_List'!$A$3:$A$311,"?*",'AAYME 2021_List'!$L$3:$L$311,"Female",'AAYME 2021_List'!$R$3:$R$311,$A55)</f>
        <v>2</v>
      </c>
      <c r="AN55" s="175">
        <f>COUNTIFS('AAYME 2021_List'!$B$3:$B$311,"Yes",'AAYME 2021_List'!$R$3:$R$311,$A55)</f>
        <v>2</v>
      </c>
      <c r="AO55" s="176">
        <f>COUNTIFS('AAYME 2021_List'!$B$3:$B$311,"Yes",'AAYME 2021_List'!$J$3:$J$311,"7",'AAYME 2021_List'!$R$3:$R$311,$A55)</f>
        <v>1</v>
      </c>
      <c r="AP55" s="176">
        <f>COUNTIFS('AAYME 2021_List'!$B$3:$B$311,"Yes",'AAYME 2021_List'!$J$3:$J$311,"8",'AAYME 2021_List'!$R$3:$R$311,$A55)</f>
        <v>0</v>
      </c>
      <c r="AQ55" s="176">
        <f>COUNTIFS('AAYME 2021_List'!$B$3:$B$311,"Yes",'AAYME 2021_List'!$J$3:$J$311,"9",'AAYME 2021_List'!$R$3:$R$311,$A55)</f>
        <v>1</v>
      </c>
      <c r="AR55" s="176">
        <f>COUNTIFS('AAYME 2021_List'!$B$3:$B$311,"Yes",'AAYME 2021_List'!$L$3:$L$311,"Male",'AAYME 2021_List'!$R$3:$R$311,$A55)</f>
        <v>1</v>
      </c>
      <c r="AS55" s="177">
        <f>COUNTIFS('AAYME 2021_List'!$B$3:$B$311,"Yes",'AAYME 2021_List'!$L$3:$L$311,"Female",'AAYME 2021_List'!$R$3:$R$311,$A55)</f>
        <v>1</v>
      </c>
      <c r="AU55" s="175">
        <v>0</v>
      </c>
      <c r="AV55" s="176">
        <v>0</v>
      </c>
      <c r="AW55" s="176">
        <v>0</v>
      </c>
      <c r="AX55" s="176">
        <v>0</v>
      </c>
      <c r="AY55" s="176">
        <v>0</v>
      </c>
      <c r="AZ55" s="177">
        <v>0</v>
      </c>
    </row>
    <row r="56" spans="1:52" x14ac:dyDescent="0.3">
      <c r="A56" s="133" t="s">
        <v>226</v>
      </c>
      <c r="B56" s="31" cm="1">
        <f t="array" ref="B56">GetColor</f>
        <v>42</v>
      </c>
      <c r="Q56" s="90">
        <f>COUNTIFS(Applications_2021!C$2:$C$651,"?*",Applications_2021!$AL$2:$AL$651,$A56)</f>
        <v>21</v>
      </c>
      <c r="R56" s="91">
        <f>COUNTIFS(Applications_2021!C$2:$C$651,"?*",Applications_2021!$I$2:$I$651,"*7th Grade*",Applications_2021!$AL$2:$AL$651,$A56)</f>
        <v>4</v>
      </c>
      <c r="S56" s="91">
        <f>COUNTIFS(Applications_2021!$C$2:$C$651,"?*",Applications_2021!$I$2:$I$651,"*8th Grade*",Applications_2021!$AL$2:$AL$651,$A56)</f>
        <v>3</v>
      </c>
      <c r="T56" s="91">
        <f>COUNTIFS(Applications_2021!$C$2:$C$651,"?*",Applications_2021!$I$2:$I$651,"*9th Grade*",Applications_2021!$AL$2:$AL$651,$A56)</f>
        <v>14</v>
      </c>
      <c r="U56" s="91">
        <f>COUNTIFS(Applications_2021!$C$2:$C$651,"?*",Applications_2021!$F$2:$F$651,"Male",Applications_2021!$AL$2:$AL$651,$A56)</f>
        <v>7</v>
      </c>
      <c r="V56" s="92">
        <f>COUNTIFS(Applications_2021!$C$2:$C$651,"?*",Applications_2021!$F$2:$F$651,"Female",Applications_2021!$AL$2:$AL$651,$A56)</f>
        <v>14</v>
      </c>
      <c r="W56" s="105" t="s">
        <v>226</v>
      </c>
      <c r="X56" s="31" cm="1">
        <f t="array" ref="X56">GetColor</f>
        <v>42</v>
      </c>
      <c r="Z56" s="90">
        <f>COUNTIFS(Applications_2021!A$2:$A$651,"?*",Applications_2021!$AL$2:$AL$651,$A56)</f>
        <v>11</v>
      </c>
      <c r="AA56" s="91">
        <f>COUNTIFS(Applications_2021!$A$2:$A$651,"?*",Applications_2021!$I$2:$I$651,"*7th Grade*",Applications_2021!$AL$2:$AL$651,$A56)</f>
        <v>2</v>
      </c>
      <c r="AB56" s="91">
        <f>COUNTIFS(Applications_2021!$A$2:$A$651,"?*",Applications_2021!$I$2:$I$651,"*8th Grade*",Applications_2021!$AL$2:$AL$651,$A56)</f>
        <v>1</v>
      </c>
      <c r="AC56" s="91">
        <f>COUNTIFS(Applications_2021!$A$2:$A$651,"?*",Applications_2021!$I$2:$I$651,"*9th Grade*",Applications_2021!$AL$2:$AL$651,$A56)</f>
        <v>8</v>
      </c>
      <c r="AD56" s="91">
        <f>COUNTIFS(Applications_2021!$A$2:$A$651,"?*",Applications_2021!$F$2:$F$651,"Male",Applications_2021!$AL$2:$AL$651,$A56)</f>
        <v>2</v>
      </c>
      <c r="AE56" s="92">
        <f>COUNTIFS(Applications_2021!$A$2:$A$651,"?*",Applications_2021!$F$2:$F$651,"Female",Applications_2021!$AL$2:$AL$651,$A56)</f>
        <v>9</v>
      </c>
      <c r="AG56" s="259">
        <f>COUNTIFS('AAYME 2021_List'!$A$3:$A$311,"?*",'AAYME 2021_List'!$R$3:$R$311,$A56)</f>
        <v>11</v>
      </c>
      <c r="AH56" s="252">
        <f>COUNTIFS('AAYME 2021_List'!$A$3:$A$311,"?*",'AAYME 2021_List'!$M$3:$M$311,"7",'AAYME 2021_List'!$R$3:$R$311,$A56)</f>
        <v>2</v>
      </c>
      <c r="AI56" s="252">
        <f>COUNTIFS('AAYME 2021_List'!$A$3:$A$311,"?*",'AAYME 2021_List'!$M$3:$M$311,"8",'AAYME 2021_List'!$R$3:$R$311,$A56)</f>
        <v>2</v>
      </c>
      <c r="AJ56" s="252">
        <f>COUNTIFS('AAYME 2021_List'!$A$3:$A$311,"?*",'AAYME 2021_List'!$M$3:$M$311,"9",'AAYME 2021_List'!$R$3:$R$311,$A56)</f>
        <v>7</v>
      </c>
      <c r="AK56" s="252">
        <f>COUNTIFS('AAYME 2021_List'!$A$3:$A$311,"?*",'AAYME 2021_List'!$L$3:$L$311,"Male",'AAYME 2021_List'!$R$3:$R$311,$A56)</f>
        <v>2</v>
      </c>
      <c r="AL56" s="252">
        <f>COUNTIFS('AAYME 2021_List'!$A$3:$A$311,"?*",'AAYME 2021_List'!$L$3:$L$311,"Female",'AAYME 2021_List'!$R$3:$R$311,$A56)</f>
        <v>9</v>
      </c>
      <c r="AN56" s="175">
        <f>COUNTIFS('AAYME 2021_List'!$B$3:$B$311,"Yes",'AAYME 2021_List'!$R$3:$R$311,$A56)</f>
        <v>5</v>
      </c>
      <c r="AO56" s="176">
        <f>COUNTIFS('AAYME 2021_List'!$B$3:$B$311,"Yes",'AAYME 2021_List'!$J$3:$J$311,"7",'AAYME 2021_List'!$R$3:$R$311,$A56)</f>
        <v>1</v>
      </c>
      <c r="AP56" s="176">
        <f>COUNTIFS('AAYME 2021_List'!$B$3:$B$311,"Yes",'AAYME 2021_List'!$J$3:$J$311,"8",'AAYME 2021_List'!$R$3:$R$311,$A56)</f>
        <v>2</v>
      </c>
      <c r="AQ56" s="176">
        <f>COUNTIFS('AAYME 2021_List'!$B$3:$B$311,"Yes",'AAYME 2021_List'!$J$3:$J$311,"9",'AAYME 2021_List'!$R$3:$R$311,$A56)</f>
        <v>2</v>
      </c>
      <c r="AR56" s="176">
        <f>COUNTIFS('AAYME 2021_List'!$B$3:$B$311,"Yes",'AAYME 2021_List'!$L$3:$L$311,"Male",'AAYME 2021_List'!$R$3:$R$311,$A56)</f>
        <v>2</v>
      </c>
      <c r="AS56" s="177">
        <f>COUNTIFS('AAYME 2021_List'!$B$3:$B$311,"Yes",'AAYME 2021_List'!$L$3:$L$311,"Female",'AAYME 2021_List'!$R$3:$R$311,$A56)</f>
        <v>3</v>
      </c>
      <c r="AU56" s="175">
        <v>0</v>
      </c>
      <c r="AV56" s="176">
        <v>0</v>
      </c>
      <c r="AW56" s="176">
        <v>0</v>
      </c>
      <c r="AX56" s="176">
        <v>0</v>
      </c>
      <c r="AY56" s="176">
        <v>0</v>
      </c>
      <c r="AZ56" s="177">
        <v>0</v>
      </c>
    </row>
    <row r="57" spans="1:52" x14ac:dyDescent="0.3">
      <c r="A57" s="134" t="s">
        <v>227</v>
      </c>
      <c r="B57" s="31" cm="1">
        <f t="array" ref="B57">GetColor</f>
        <v>38</v>
      </c>
      <c r="Q57" s="90">
        <f>COUNTIFS(Applications_2021!C$2:$C$651,"?*",Applications_2021!$AL$2:$AL$651,$A57)</f>
        <v>0</v>
      </c>
      <c r="R57" s="91">
        <f>COUNTIFS(Applications_2021!C$2:$C$651,"?*",Applications_2021!$I$2:$I$651,"*7th Grade*",Applications_2021!$AL$2:$AL$651,$A57)</f>
        <v>0</v>
      </c>
      <c r="S57" s="91">
        <f>COUNTIFS(Applications_2021!$C$2:$C$651,"?*",Applications_2021!$I$2:$I$651,"*8th Grade*",Applications_2021!$AL$2:$AL$651,$A57)</f>
        <v>0</v>
      </c>
      <c r="T57" s="91">
        <f>COUNTIFS(Applications_2021!$C$2:$C$651,"?*",Applications_2021!$I$2:$I$651,"*9th Grade*",Applications_2021!$AL$2:$AL$651,$A57)</f>
        <v>0</v>
      </c>
      <c r="U57" s="91">
        <f>COUNTIFS(Applications_2021!$C$2:$C$651,"?*",Applications_2021!$F$2:$F$651,"Male",Applications_2021!$AL$2:$AL$651,$A57)</f>
        <v>0</v>
      </c>
      <c r="V57" s="92">
        <f>COUNTIFS(Applications_2021!$C$2:$C$651,"?*",Applications_2021!$F$2:$F$651,"Female",Applications_2021!$AL$2:$AL$651,$A57)</f>
        <v>0</v>
      </c>
      <c r="W57" s="99" t="s">
        <v>227</v>
      </c>
      <c r="X57" s="31" cm="1">
        <f t="array" ref="X57">GetColor</f>
        <v>38</v>
      </c>
      <c r="Z57" s="90">
        <f>COUNTIFS(Applications_2021!A$2:$A$651,"?*",Applications_2021!$AL$2:$AL$651,$A57)</f>
        <v>0</v>
      </c>
      <c r="AA57" s="91">
        <f>COUNTIFS(Applications_2021!$A$2:$A$651,"?*",Applications_2021!$I$2:$I$651,"*7th Grade*",Applications_2021!$AL$2:$AL$651,$A57)</f>
        <v>0</v>
      </c>
      <c r="AB57" s="91">
        <f>COUNTIFS(Applications_2021!$A$2:$A$651,"?*",Applications_2021!$I$2:$I$651,"*8th Grade*",Applications_2021!$AL$2:$AL$651,$A57)</f>
        <v>0</v>
      </c>
      <c r="AC57" s="91">
        <f>COUNTIFS(Applications_2021!$A$2:$A$651,"?*",Applications_2021!$I$2:$I$651,"*9th Grade*",Applications_2021!$AL$2:$AL$651,$A57)</f>
        <v>0</v>
      </c>
      <c r="AD57" s="91">
        <f>COUNTIFS(Applications_2021!$A$2:$A$651,"?*",Applications_2021!$F$2:$F$651,"Male",Applications_2021!$AL$2:$AL$651,$A57)</f>
        <v>0</v>
      </c>
      <c r="AE57" s="92">
        <f>COUNTIFS(Applications_2021!$A$2:$A$651,"?*",Applications_2021!$F$2:$F$651,"Female",Applications_2021!$AL$2:$AL$651,$A57)</f>
        <v>0</v>
      </c>
      <c r="AG57" s="259">
        <f>COUNTIFS('AAYME 2021_List'!$A$3:$A$311,"?*",'AAYME 2021_List'!$R$3:$R$311,$A57)</f>
        <v>0</v>
      </c>
      <c r="AH57" s="252">
        <f>COUNTIFS('AAYME 2021_List'!$A$3:$A$311,"?*",'AAYME 2021_List'!$M$3:$M$311,"7",'AAYME 2021_List'!$R$3:$R$311,$A57)</f>
        <v>0</v>
      </c>
      <c r="AI57" s="252">
        <f>COUNTIFS('AAYME 2021_List'!$A$3:$A$311,"?*",'AAYME 2021_List'!$M$3:$M$311,"8",'AAYME 2021_List'!$R$3:$R$311,$A57)</f>
        <v>0</v>
      </c>
      <c r="AJ57" s="252">
        <f>COUNTIFS('AAYME 2021_List'!$A$3:$A$311,"?*",'AAYME 2021_List'!$M$3:$M$311,"9",'AAYME 2021_List'!$R$3:$R$311,$A57)</f>
        <v>0</v>
      </c>
      <c r="AK57" s="252">
        <f>COUNTIFS('AAYME 2021_List'!$A$3:$A$311,"?*",'AAYME 2021_List'!$L$3:$L$311,"Male",'AAYME 2021_List'!$R$3:$R$311,$A57)</f>
        <v>0</v>
      </c>
      <c r="AL57" s="252">
        <f>COUNTIFS('AAYME 2021_List'!$A$3:$A$311,"?*",'AAYME 2021_List'!$L$3:$L$311,"Female",'AAYME 2021_List'!$R$3:$R$311,$A57)</f>
        <v>0</v>
      </c>
      <c r="AN57" s="175">
        <f>COUNTIFS('AAYME 2021_List'!$B$3:$B$311,"Yes",'AAYME 2021_List'!$R$3:$R$311,$A57)</f>
        <v>0</v>
      </c>
      <c r="AO57" s="176">
        <f>COUNTIFS('AAYME 2021_List'!$B$3:$B$311,"Yes",'AAYME 2021_List'!$J$3:$J$311,"7",'AAYME 2021_List'!$R$3:$R$311,$A57)</f>
        <v>0</v>
      </c>
      <c r="AP57" s="176">
        <f>COUNTIFS('AAYME 2021_List'!$B$3:$B$311,"Yes",'AAYME 2021_List'!$J$3:$J$311,"8",'AAYME 2021_List'!$R$3:$R$311,$A57)</f>
        <v>0</v>
      </c>
      <c r="AQ57" s="176">
        <f>COUNTIFS('AAYME 2021_List'!$B$3:$B$311,"Yes",'AAYME 2021_List'!$J$3:$J$311,"9",'AAYME 2021_List'!$R$3:$R$311,$A57)</f>
        <v>0</v>
      </c>
      <c r="AR57" s="176">
        <f>COUNTIFS('AAYME 2021_List'!$B$3:$B$311,"Yes",'AAYME 2021_List'!$L$3:$L$311,"Male",'AAYME 2021_List'!$R$3:$R$311,$A57)</f>
        <v>0</v>
      </c>
      <c r="AS57" s="177">
        <f>COUNTIFS('AAYME 2021_List'!$B$3:$B$311,"Yes",'AAYME 2021_List'!$L$3:$L$311,"Female",'AAYME 2021_List'!$R$3:$R$311,$A57)</f>
        <v>0</v>
      </c>
      <c r="AU57" s="175">
        <v>0</v>
      </c>
      <c r="AV57" s="176">
        <v>0</v>
      </c>
      <c r="AW57" s="176">
        <v>0</v>
      </c>
      <c r="AX57" s="176">
        <v>0</v>
      </c>
      <c r="AY57" s="176">
        <v>0</v>
      </c>
      <c r="AZ57" s="177">
        <v>0</v>
      </c>
    </row>
    <row r="58" spans="1:52" x14ac:dyDescent="0.3">
      <c r="A58" s="133" t="s">
        <v>228</v>
      </c>
      <c r="B58" s="31" cm="1">
        <f t="array" ref="B58">GetColor</f>
        <v>42</v>
      </c>
      <c r="Q58" s="90">
        <f>COUNTIFS(Applications_2021!C$2:$C$651,"?*",Applications_2021!$AL$2:$AL$651,$A58)</f>
        <v>50</v>
      </c>
      <c r="R58" s="91">
        <f>COUNTIFS(Applications_2021!C$2:$C$651,"?*",Applications_2021!$I$2:$I$651,"*7th Grade*",Applications_2021!$AL$2:$AL$651,$A58)</f>
        <v>11</v>
      </c>
      <c r="S58" s="91">
        <f>COUNTIFS(Applications_2021!$C$2:$C$651,"?*",Applications_2021!$I$2:$I$651,"*8th Grade*",Applications_2021!$AL$2:$AL$651,$A58)</f>
        <v>20</v>
      </c>
      <c r="T58" s="91">
        <f>COUNTIFS(Applications_2021!$C$2:$C$651,"?*",Applications_2021!$I$2:$I$651,"*9th Grade*",Applications_2021!$AL$2:$AL$651,$A58)</f>
        <v>19</v>
      </c>
      <c r="U58" s="91">
        <f>COUNTIFS(Applications_2021!$C$2:$C$651,"?*",Applications_2021!$F$2:$F$651,"Male",Applications_2021!$AL$2:$AL$651,$A58)</f>
        <v>21</v>
      </c>
      <c r="V58" s="92">
        <f>COUNTIFS(Applications_2021!$C$2:$C$651,"?*",Applications_2021!$F$2:$F$651,"Female",Applications_2021!$AL$2:$AL$651,$A58)</f>
        <v>29</v>
      </c>
      <c r="W58" s="105" t="s">
        <v>228</v>
      </c>
      <c r="X58" s="31" cm="1">
        <f t="array" ref="X58">GetColor</f>
        <v>42</v>
      </c>
      <c r="Z58" s="90">
        <f>COUNTIFS(Applications_2021!A$2:$A$651,"?*",Applications_2021!$AL$2:$AL$651,$A58)</f>
        <v>18</v>
      </c>
      <c r="AA58" s="91">
        <f>COUNTIFS(Applications_2021!$A$2:$A$651,"?*",Applications_2021!$I$2:$I$651,"*7th Grade*",Applications_2021!$AL$2:$AL$651,$A58)</f>
        <v>3</v>
      </c>
      <c r="AB58" s="91">
        <f>COUNTIFS(Applications_2021!$A$2:$A$651,"?*",Applications_2021!$I$2:$I$651,"*8th Grade*",Applications_2021!$AL$2:$AL$651,$A58)</f>
        <v>6</v>
      </c>
      <c r="AC58" s="91">
        <f>COUNTIFS(Applications_2021!$A$2:$A$651,"?*",Applications_2021!$I$2:$I$651,"*9th Grade*",Applications_2021!$AL$2:$AL$651,$A58)</f>
        <v>9</v>
      </c>
      <c r="AD58" s="91">
        <f>COUNTIFS(Applications_2021!$A$2:$A$651,"?*",Applications_2021!$F$2:$F$651,"Male",Applications_2021!$AL$2:$AL$651,$A58)</f>
        <v>7</v>
      </c>
      <c r="AE58" s="92">
        <f>COUNTIFS(Applications_2021!$A$2:$A$651,"?*",Applications_2021!$F$2:$F$651,"Female",Applications_2021!$AL$2:$AL$651,$A58)</f>
        <v>11</v>
      </c>
      <c r="AG58" s="259">
        <f>COUNTIFS('AAYME 2021_List'!$A$3:$A$311,"?*",'AAYME 2021_List'!$R$3:$R$311,$A58)</f>
        <v>19</v>
      </c>
      <c r="AH58" s="252">
        <f>COUNTIFS('AAYME 2021_List'!$A$3:$A$311,"?*",'AAYME 2021_List'!$M$3:$M$311,"7",'AAYME 2021_List'!$R$3:$R$311,$A58)</f>
        <v>4</v>
      </c>
      <c r="AI58" s="252">
        <f>COUNTIFS('AAYME 2021_List'!$A$3:$A$311,"?*",'AAYME 2021_List'!$M$3:$M$311,"8",'AAYME 2021_List'!$R$3:$R$311,$A58)</f>
        <v>6</v>
      </c>
      <c r="AJ58" s="252">
        <f>COUNTIFS('AAYME 2021_List'!$A$3:$A$311,"?*",'AAYME 2021_List'!$M$3:$M$311,"9",'AAYME 2021_List'!$R$3:$R$311,$A58)</f>
        <v>9</v>
      </c>
      <c r="AK58" s="252">
        <f>COUNTIFS('AAYME 2021_List'!$A$3:$A$311,"?*",'AAYME 2021_List'!$L$3:$L$311,"Male",'AAYME 2021_List'!$R$3:$R$311,$A58)</f>
        <v>7</v>
      </c>
      <c r="AL58" s="252">
        <f>COUNTIFS('AAYME 2021_List'!$A$3:$A$311,"?*",'AAYME 2021_List'!$L$3:$L$311,"Female",'AAYME 2021_List'!$R$3:$R$311,$A58)</f>
        <v>12</v>
      </c>
      <c r="AN58" s="175">
        <f>COUNTIFS('AAYME 2021_List'!$B$3:$B$311,"Yes",'AAYME 2021_List'!$R$3:$R$311,$A58)</f>
        <v>4</v>
      </c>
      <c r="AO58" s="176">
        <f>COUNTIFS('AAYME 2021_List'!$B$3:$B$311,"Yes",'AAYME 2021_List'!$J$3:$J$311,"7",'AAYME 2021_List'!$R$3:$R$311,$A58)</f>
        <v>2</v>
      </c>
      <c r="AP58" s="176">
        <f>COUNTIFS('AAYME 2021_List'!$B$3:$B$311,"Yes",'AAYME 2021_List'!$J$3:$J$311,"8",'AAYME 2021_List'!$R$3:$R$311,$A58)</f>
        <v>1</v>
      </c>
      <c r="AQ58" s="176">
        <f>COUNTIFS('AAYME 2021_List'!$B$3:$B$311,"Yes",'AAYME 2021_List'!$J$3:$J$311,"9",'AAYME 2021_List'!$R$3:$R$311,$A58)</f>
        <v>1</v>
      </c>
      <c r="AR58" s="176">
        <f>COUNTIFS('AAYME 2021_List'!$B$3:$B$311,"Yes",'AAYME 2021_List'!$L$3:$L$311,"Male",'AAYME 2021_List'!$R$3:$R$311,$A58)</f>
        <v>4</v>
      </c>
      <c r="AS58" s="177">
        <f>COUNTIFS('AAYME 2021_List'!$B$3:$B$311,"Yes",'AAYME 2021_List'!$L$3:$L$311,"Female",'AAYME 2021_List'!$R$3:$R$311,$A58)</f>
        <v>0</v>
      </c>
      <c r="AU58" s="175">
        <v>0</v>
      </c>
      <c r="AV58" s="176">
        <v>0</v>
      </c>
      <c r="AW58" s="176">
        <v>0</v>
      </c>
      <c r="AX58" s="176">
        <v>0</v>
      </c>
      <c r="AY58" s="176">
        <v>0</v>
      </c>
      <c r="AZ58" s="177">
        <v>0</v>
      </c>
    </row>
    <row r="59" spans="1:52" x14ac:dyDescent="0.3">
      <c r="A59" s="133" t="s">
        <v>229</v>
      </c>
      <c r="B59" s="31" cm="1">
        <f t="array" ref="B59">GetColor</f>
        <v>42</v>
      </c>
      <c r="Q59" s="90">
        <f>COUNTIFS(Applications_2021!C$2:$C$651,"?*",Applications_2021!$AL$2:$AL$651,$A59)</f>
        <v>28</v>
      </c>
      <c r="R59" s="91">
        <f>COUNTIFS(Applications_2021!C$2:$C$651,"?*",Applications_2021!$I$2:$I$651,"*7th Grade*",Applications_2021!$AL$2:$AL$651,$A59)</f>
        <v>8</v>
      </c>
      <c r="S59" s="91">
        <f>COUNTIFS(Applications_2021!$C$2:$C$651,"?*",Applications_2021!$I$2:$I$651,"*8th Grade*",Applications_2021!$AL$2:$AL$651,$A59)</f>
        <v>8</v>
      </c>
      <c r="T59" s="91">
        <f>COUNTIFS(Applications_2021!$C$2:$C$651,"?*",Applications_2021!$I$2:$I$651,"*9th Grade*",Applications_2021!$AL$2:$AL$651,$A59)</f>
        <v>12</v>
      </c>
      <c r="U59" s="91">
        <f>COUNTIFS(Applications_2021!$C$2:$C$651,"?*",Applications_2021!$F$2:$F$651,"Male",Applications_2021!$AL$2:$AL$651,$A59)</f>
        <v>11</v>
      </c>
      <c r="V59" s="92">
        <f>COUNTIFS(Applications_2021!$C$2:$C$651,"?*",Applications_2021!$F$2:$F$651,"Female",Applications_2021!$AL$2:$AL$651,$A59)</f>
        <v>17</v>
      </c>
      <c r="W59" s="105" t="s">
        <v>229</v>
      </c>
      <c r="X59" s="31" cm="1">
        <f t="array" ref="X59">GetColor</f>
        <v>42</v>
      </c>
      <c r="Z59" s="90">
        <f>COUNTIFS(Applications_2021!A$2:$A$651,"?*",Applications_2021!$AL$2:$AL$651,$A59)</f>
        <v>10</v>
      </c>
      <c r="AA59" s="91">
        <f>COUNTIFS(Applications_2021!$A$2:$A$651,"?*",Applications_2021!$I$2:$I$651,"*7th Grade*",Applications_2021!$AL$2:$AL$651,$A59)</f>
        <v>2</v>
      </c>
      <c r="AB59" s="91">
        <f>COUNTIFS(Applications_2021!$A$2:$A$651,"?*",Applications_2021!$I$2:$I$651,"*8th Grade*",Applications_2021!$AL$2:$AL$651,$A59)</f>
        <v>1</v>
      </c>
      <c r="AC59" s="91">
        <f>COUNTIFS(Applications_2021!$A$2:$A$651,"?*",Applications_2021!$I$2:$I$651,"*9th Grade*",Applications_2021!$AL$2:$AL$651,$A59)</f>
        <v>7</v>
      </c>
      <c r="AD59" s="91">
        <f>COUNTIFS(Applications_2021!$A$2:$A$651,"?*",Applications_2021!$F$2:$F$651,"Male",Applications_2021!$AL$2:$AL$651,$A59)</f>
        <v>3</v>
      </c>
      <c r="AE59" s="92">
        <f>COUNTIFS(Applications_2021!$A$2:$A$651,"?*",Applications_2021!$F$2:$F$651,"Female",Applications_2021!$AL$2:$AL$651,$A59)</f>
        <v>7</v>
      </c>
      <c r="AG59" s="259">
        <f>COUNTIFS('AAYME 2021_List'!$A$3:$A$311,"?*",'AAYME 2021_List'!$R$3:$R$311,$A59)</f>
        <v>14</v>
      </c>
      <c r="AH59" s="252">
        <f>COUNTIFS('AAYME 2021_List'!$A$3:$A$311,"?*",'AAYME 2021_List'!$M$3:$M$311,"7",'AAYME 2021_List'!$R$3:$R$311,$A59)</f>
        <v>4</v>
      </c>
      <c r="AI59" s="252">
        <f>COUNTIFS('AAYME 2021_List'!$A$3:$A$311,"?*",'AAYME 2021_List'!$M$3:$M$311,"8",'AAYME 2021_List'!$R$3:$R$311,$A59)</f>
        <v>3</v>
      </c>
      <c r="AJ59" s="252">
        <f>COUNTIFS('AAYME 2021_List'!$A$3:$A$311,"?*",'AAYME 2021_List'!$M$3:$M$311,"9",'AAYME 2021_List'!$R$3:$R$311,$A59)</f>
        <v>7</v>
      </c>
      <c r="AK59" s="252">
        <f>COUNTIFS('AAYME 2021_List'!$A$3:$A$311,"?*",'AAYME 2021_List'!$L$3:$L$311,"Male",'AAYME 2021_List'!$R$3:$R$311,$A59)</f>
        <v>3</v>
      </c>
      <c r="AL59" s="252">
        <f>COUNTIFS('AAYME 2021_List'!$A$3:$A$311,"?*",'AAYME 2021_List'!$L$3:$L$311,"Female",'AAYME 2021_List'!$R$3:$R$311,$A59)</f>
        <v>11</v>
      </c>
      <c r="AN59" s="175">
        <f>COUNTIFS('AAYME 2021_List'!$B$3:$B$311,"Yes",'AAYME 2021_List'!$R$3:$R$311,$A59)</f>
        <v>5</v>
      </c>
      <c r="AO59" s="176">
        <f>COUNTIFS('AAYME 2021_List'!$B$3:$B$311,"Yes",'AAYME 2021_List'!$J$3:$J$311,"7",'AAYME 2021_List'!$R$3:$R$311,$A59)</f>
        <v>4</v>
      </c>
      <c r="AP59" s="176">
        <f>COUNTIFS('AAYME 2021_List'!$B$3:$B$311,"Yes",'AAYME 2021_List'!$J$3:$J$311,"8",'AAYME 2021_List'!$R$3:$R$311,$A59)</f>
        <v>0</v>
      </c>
      <c r="AQ59" s="176">
        <f>COUNTIFS('AAYME 2021_List'!$B$3:$B$311,"Yes",'AAYME 2021_List'!$J$3:$J$311,"9",'AAYME 2021_List'!$R$3:$R$311,$A59)</f>
        <v>1</v>
      </c>
      <c r="AR59" s="176">
        <f>COUNTIFS('AAYME 2021_List'!$B$3:$B$311,"Yes",'AAYME 2021_List'!$L$3:$L$311,"Male",'AAYME 2021_List'!$R$3:$R$311,$A59)</f>
        <v>1</v>
      </c>
      <c r="AS59" s="177">
        <f>COUNTIFS('AAYME 2021_List'!$B$3:$B$311,"Yes",'AAYME 2021_List'!$L$3:$L$311,"Female",'AAYME 2021_List'!$R$3:$R$311,$A59)</f>
        <v>4</v>
      </c>
      <c r="AU59" s="175">
        <v>1</v>
      </c>
      <c r="AV59" s="176">
        <v>0</v>
      </c>
      <c r="AW59" s="176">
        <v>1</v>
      </c>
      <c r="AX59" s="176">
        <v>0</v>
      </c>
      <c r="AY59" s="176">
        <v>1</v>
      </c>
      <c r="AZ59" s="177">
        <v>0</v>
      </c>
    </row>
    <row r="60" spans="1:52" x14ac:dyDescent="0.3">
      <c r="A60" s="134" t="s">
        <v>230</v>
      </c>
      <c r="B60" s="31" cm="1">
        <f t="array" ref="B60">GetColor</f>
        <v>38</v>
      </c>
      <c r="Q60" s="90">
        <f>COUNTIFS(Applications_2021!C$2:$C$651,"?*",Applications_2021!$AL$2:$AL$651,$A60)</f>
        <v>0</v>
      </c>
      <c r="R60" s="91">
        <f>COUNTIFS(Applications_2021!C$2:$C$651,"?*",Applications_2021!$I$2:$I$651,"*7th Grade*",Applications_2021!$AL$2:$AL$651,$A60)</f>
        <v>0</v>
      </c>
      <c r="S60" s="91">
        <f>COUNTIFS(Applications_2021!$C$2:$C$651,"?*",Applications_2021!$I$2:$I$651,"*8th Grade*",Applications_2021!$AL$2:$AL$651,$A60)</f>
        <v>0</v>
      </c>
      <c r="T60" s="91">
        <f>COUNTIFS(Applications_2021!$C$2:$C$651,"?*",Applications_2021!$I$2:$I$651,"*9th Grade*",Applications_2021!$AL$2:$AL$651,$A60)</f>
        <v>0</v>
      </c>
      <c r="U60" s="91">
        <f>COUNTIFS(Applications_2021!$C$2:$C$651,"?*",Applications_2021!$F$2:$F$651,"Male",Applications_2021!$AL$2:$AL$651,$A60)</f>
        <v>0</v>
      </c>
      <c r="V60" s="92">
        <f>COUNTIFS(Applications_2021!$C$2:$C$651,"?*",Applications_2021!$F$2:$F$651,"Female",Applications_2021!$AL$2:$AL$651,$A60)</f>
        <v>0</v>
      </c>
      <c r="W60" s="99" t="s">
        <v>230</v>
      </c>
      <c r="X60" s="31" cm="1">
        <f t="array" ref="X60">GetColor</f>
        <v>38</v>
      </c>
      <c r="Z60" s="90">
        <f>COUNTIFS(Applications_2021!A$2:$A$651,"?*",Applications_2021!$AL$2:$AL$651,$A60)</f>
        <v>0</v>
      </c>
      <c r="AA60" s="91">
        <f>COUNTIFS(Applications_2021!$A$2:$A$651,"?*",Applications_2021!$I$2:$I$651,"*7th Grade*",Applications_2021!$AL$2:$AL$651,$A60)</f>
        <v>0</v>
      </c>
      <c r="AB60" s="91">
        <f>COUNTIFS(Applications_2021!$A$2:$A$651,"?*",Applications_2021!$I$2:$I$651,"*8th Grade*",Applications_2021!$AL$2:$AL$651,$A60)</f>
        <v>0</v>
      </c>
      <c r="AC60" s="91">
        <f>COUNTIFS(Applications_2021!$A$2:$A$651,"?*",Applications_2021!$I$2:$I$651,"*9th Grade*",Applications_2021!$AL$2:$AL$651,$A60)</f>
        <v>0</v>
      </c>
      <c r="AD60" s="91">
        <f>COUNTIFS(Applications_2021!$A$2:$A$651,"?*",Applications_2021!$F$2:$F$651,"Male",Applications_2021!$AL$2:$AL$651,$A60)</f>
        <v>0</v>
      </c>
      <c r="AE60" s="92">
        <f>COUNTIFS(Applications_2021!$A$2:$A$651,"?*",Applications_2021!$F$2:$F$651,"Female",Applications_2021!$AL$2:$AL$651,$A60)</f>
        <v>0</v>
      </c>
      <c r="AG60" s="259">
        <f>COUNTIFS('AAYME 2021_List'!$A$3:$A$311,"?*",'AAYME 2021_List'!$R$3:$R$311,$A60)</f>
        <v>0</v>
      </c>
      <c r="AH60" s="252">
        <f>COUNTIFS('AAYME 2021_List'!$A$3:$A$311,"?*",'AAYME 2021_List'!$M$3:$M$311,"7",'AAYME 2021_List'!$R$3:$R$311,$A60)</f>
        <v>0</v>
      </c>
      <c r="AI60" s="252">
        <f>COUNTIFS('AAYME 2021_List'!$A$3:$A$311,"?*",'AAYME 2021_List'!$M$3:$M$311,"8",'AAYME 2021_List'!$R$3:$R$311,$A60)</f>
        <v>0</v>
      </c>
      <c r="AJ60" s="252">
        <f>COUNTIFS('AAYME 2021_List'!$A$3:$A$311,"?*",'AAYME 2021_List'!$M$3:$M$311,"9",'AAYME 2021_List'!$R$3:$R$311,$A60)</f>
        <v>0</v>
      </c>
      <c r="AK60" s="252">
        <f>COUNTIFS('AAYME 2021_List'!$A$3:$A$311,"?*",'AAYME 2021_List'!$L$3:$L$311,"Male",'AAYME 2021_List'!$R$3:$R$311,$A60)</f>
        <v>0</v>
      </c>
      <c r="AL60" s="252">
        <f>COUNTIFS('AAYME 2021_List'!$A$3:$A$311,"?*",'AAYME 2021_List'!$L$3:$L$311,"Female",'AAYME 2021_List'!$R$3:$R$311,$A60)</f>
        <v>0</v>
      </c>
      <c r="AN60" s="175">
        <f>COUNTIFS('AAYME 2021_List'!$B$3:$B$311,"Yes",'AAYME 2021_List'!$R$3:$R$311,$A60)</f>
        <v>0</v>
      </c>
      <c r="AO60" s="176">
        <f>COUNTIFS('AAYME 2021_List'!$B$3:$B$311,"Yes",'AAYME 2021_List'!$J$3:$J$311,"7",'AAYME 2021_List'!$R$3:$R$311,$A60)</f>
        <v>0</v>
      </c>
      <c r="AP60" s="176">
        <f>COUNTIFS('AAYME 2021_List'!$B$3:$B$311,"Yes",'AAYME 2021_List'!$J$3:$J$311,"8",'AAYME 2021_List'!$R$3:$R$311,$A60)</f>
        <v>0</v>
      </c>
      <c r="AQ60" s="176">
        <f>COUNTIFS('AAYME 2021_List'!$B$3:$B$311,"Yes",'AAYME 2021_List'!$J$3:$J$311,"9",'AAYME 2021_List'!$R$3:$R$311,$A60)</f>
        <v>0</v>
      </c>
      <c r="AR60" s="176">
        <f>COUNTIFS('AAYME 2021_List'!$B$3:$B$311,"Yes",'AAYME 2021_List'!$L$3:$L$311,"Male",'AAYME 2021_List'!$R$3:$R$311,$A60)</f>
        <v>0</v>
      </c>
      <c r="AS60" s="177">
        <f>COUNTIFS('AAYME 2021_List'!$B$3:$B$311,"Yes",'AAYME 2021_List'!$L$3:$L$311,"Female",'AAYME 2021_List'!$R$3:$R$311,$A60)</f>
        <v>0</v>
      </c>
      <c r="AU60" s="175">
        <v>0</v>
      </c>
      <c r="AV60" s="176">
        <v>0</v>
      </c>
      <c r="AW60" s="176">
        <v>0</v>
      </c>
      <c r="AX60" s="176">
        <v>0</v>
      </c>
      <c r="AY60" s="176">
        <v>0</v>
      </c>
      <c r="AZ60" s="177">
        <v>0</v>
      </c>
    </row>
    <row r="61" spans="1:52" x14ac:dyDescent="0.3">
      <c r="A61" s="133" t="s">
        <v>231</v>
      </c>
      <c r="B61" s="31" cm="1">
        <f t="array" ref="B61">GetColor</f>
        <v>42</v>
      </c>
      <c r="Q61" s="90">
        <f>COUNTIFS(Applications_2021!C$2:$C$651,"?*",Applications_2021!$AL$2:$AL$651,$A61)</f>
        <v>6</v>
      </c>
      <c r="R61" s="91">
        <f>COUNTIFS(Applications_2021!C$2:$C$651,"?*",Applications_2021!$I$2:$I$651,"*7th Grade*",Applications_2021!$AL$2:$AL$651,$A61)</f>
        <v>1</v>
      </c>
      <c r="S61" s="91">
        <f>COUNTIFS(Applications_2021!$C$2:$C$651,"?*",Applications_2021!$I$2:$I$651,"*8th Grade*",Applications_2021!$AL$2:$AL$651,$A61)</f>
        <v>2</v>
      </c>
      <c r="T61" s="91">
        <f>COUNTIFS(Applications_2021!$C$2:$C$651,"?*",Applications_2021!$I$2:$I$651,"*9th Grade*",Applications_2021!$AL$2:$AL$651,$A61)</f>
        <v>3</v>
      </c>
      <c r="U61" s="91">
        <f>COUNTIFS(Applications_2021!$C$2:$C$651,"?*",Applications_2021!$F$2:$F$651,"Male",Applications_2021!$AL$2:$AL$651,$A61)</f>
        <v>3</v>
      </c>
      <c r="V61" s="92">
        <f>COUNTIFS(Applications_2021!$C$2:$C$651,"?*",Applications_2021!$F$2:$F$651,"Female",Applications_2021!$AL$2:$AL$651,$A61)</f>
        <v>3</v>
      </c>
      <c r="W61" s="105" t="s">
        <v>231</v>
      </c>
      <c r="X61" s="31" cm="1">
        <f t="array" ref="X61">GetColor</f>
        <v>42</v>
      </c>
      <c r="Z61" s="90">
        <f>COUNTIFS(Applications_2021!A$2:$A$651,"?*",Applications_2021!$AL$2:$AL$651,$A61)</f>
        <v>1</v>
      </c>
      <c r="AA61" s="91">
        <f>COUNTIFS(Applications_2021!$A$2:$A$651,"?*",Applications_2021!$I$2:$I$651,"*7th Grade*",Applications_2021!$AL$2:$AL$651,$A61)</f>
        <v>0</v>
      </c>
      <c r="AB61" s="91">
        <f>COUNTIFS(Applications_2021!$A$2:$A$651,"?*",Applications_2021!$I$2:$I$651,"*8th Grade*",Applications_2021!$AL$2:$AL$651,$A61)</f>
        <v>0</v>
      </c>
      <c r="AC61" s="91">
        <f>COUNTIFS(Applications_2021!$A$2:$A$651,"?*",Applications_2021!$I$2:$I$651,"*9th Grade*",Applications_2021!$AL$2:$AL$651,$A61)</f>
        <v>1</v>
      </c>
      <c r="AD61" s="91">
        <f>COUNTIFS(Applications_2021!$A$2:$A$651,"?*",Applications_2021!$F$2:$F$651,"Male",Applications_2021!$AL$2:$AL$651,$A61)</f>
        <v>0</v>
      </c>
      <c r="AE61" s="92">
        <f>COUNTIFS(Applications_2021!$A$2:$A$651,"?*",Applications_2021!$F$2:$F$651,"Female",Applications_2021!$AL$2:$AL$651,$A61)</f>
        <v>1</v>
      </c>
      <c r="AG61" s="259">
        <f>COUNTIFS('AAYME 2021_List'!$A$3:$A$311,"?*",'AAYME 2021_List'!$R$3:$R$311,$A61)</f>
        <v>1</v>
      </c>
      <c r="AH61" s="252">
        <f>COUNTIFS('AAYME 2021_List'!$A$3:$A$311,"?*",'AAYME 2021_List'!$M$3:$M$311,"7",'AAYME 2021_List'!$R$3:$R$311,$A61)</f>
        <v>0</v>
      </c>
      <c r="AI61" s="252">
        <f>COUNTIFS('AAYME 2021_List'!$A$3:$A$311,"?*",'AAYME 2021_List'!$M$3:$M$311,"8",'AAYME 2021_List'!$R$3:$R$311,$A61)</f>
        <v>0</v>
      </c>
      <c r="AJ61" s="252">
        <f>COUNTIFS('AAYME 2021_List'!$A$3:$A$311,"?*",'AAYME 2021_List'!$M$3:$M$311,"9",'AAYME 2021_List'!$R$3:$R$311,$A61)</f>
        <v>1</v>
      </c>
      <c r="AK61" s="252">
        <f>COUNTIFS('AAYME 2021_List'!$A$3:$A$311,"?*",'AAYME 2021_List'!$L$3:$L$311,"Male",'AAYME 2021_List'!$R$3:$R$311,$A61)</f>
        <v>0</v>
      </c>
      <c r="AL61" s="252">
        <f>COUNTIFS('AAYME 2021_List'!$A$3:$A$311,"?*",'AAYME 2021_List'!$L$3:$L$311,"Female",'AAYME 2021_List'!$R$3:$R$311,$A61)</f>
        <v>1</v>
      </c>
      <c r="AN61" s="175">
        <f>COUNTIFS('AAYME 2021_List'!$B$3:$B$311,"Yes",'AAYME 2021_List'!$R$3:$R$311,$A61)</f>
        <v>1</v>
      </c>
      <c r="AO61" s="176">
        <f>COUNTIFS('AAYME 2021_List'!$B$3:$B$311,"Yes",'AAYME 2021_List'!$J$3:$J$311,"7",'AAYME 2021_List'!$R$3:$R$311,$A61)</f>
        <v>0</v>
      </c>
      <c r="AP61" s="176">
        <f>COUNTIFS('AAYME 2021_List'!$B$3:$B$311,"Yes",'AAYME 2021_List'!$J$3:$J$311,"8",'AAYME 2021_List'!$R$3:$R$311,$A61)</f>
        <v>0</v>
      </c>
      <c r="AQ61" s="176">
        <f>COUNTIFS('AAYME 2021_List'!$B$3:$B$311,"Yes",'AAYME 2021_List'!$J$3:$J$311,"9",'AAYME 2021_List'!$R$3:$R$311,$A61)</f>
        <v>1</v>
      </c>
      <c r="AR61" s="176">
        <f>COUNTIFS('AAYME 2021_List'!$B$3:$B$311,"Yes",'AAYME 2021_List'!$L$3:$L$311,"Male",'AAYME 2021_List'!$R$3:$R$311,$A61)</f>
        <v>0</v>
      </c>
      <c r="AS61" s="177">
        <f>COUNTIFS('AAYME 2021_List'!$B$3:$B$311,"Yes",'AAYME 2021_List'!$L$3:$L$311,"Female",'AAYME 2021_List'!$R$3:$R$311,$A61)</f>
        <v>1</v>
      </c>
      <c r="AU61" s="175">
        <v>0</v>
      </c>
      <c r="AV61" s="176">
        <v>0</v>
      </c>
      <c r="AW61" s="176">
        <v>0</v>
      </c>
      <c r="AX61" s="176">
        <v>0</v>
      </c>
      <c r="AY61" s="176">
        <v>0</v>
      </c>
      <c r="AZ61" s="177">
        <v>0</v>
      </c>
    </row>
    <row r="62" spans="1:52" x14ac:dyDescent="0.3">
      <c r="A62" s="133" t="s">
        <v>232</v>
      </c>
      <c r="B62" s="31" cm="1">
        <f t="array" ref="B62">GetColor</f>
        <v>42</v>
      </c>
      <c r="Q62" s="90">
        <f>COUNTIFS(Applications_2021!C$2:$C$651,"?*",Applications_2021!$AL$2:$AL$651,$A62)</f>
        <v>15</v>
      </c>
      <c r="R62" s="91">
        <f>COUNTIFS(Applications_2021!C$2:$C$651,"?*",Applications_2021!$I$2:$I$651,"*7th Grade*",Applications_2021!$AL$2:$AL$651,$A62)</f>
        <v>4</v>
      </c>
      <c r="S62" s="91">
        <f>COUNTIFS(Applications_2021!$C$2:$C$651,"?*",Applications_2021!$I$2:$I$651,"*8th Grade*",Applications_2021!$AL$2:$AL$651,$A62)</f>
        <v>7</v>
      </c>
      <c r="T62" s="91">
        <f>COUNTIFS(Applications_2021!$C$2:$C$651,"?*",Applications_2021!$I$2:$I$651,"*9th Grade*",Applications_2021!$AL$2:$AL$651,$A62)</f>
        <v>4</v>
      </c>
      <c r="U62" s="91">
        <f>COUNTIFS(Applications_2021!$C$2:$C$651,"?*",Applications_2021!$F$2:$F$651,"Male",Applications_2021!$AL$2:$AL$651,$A62)</f>
        <v>2</v>
      </c>
      <c r="V62" s="92">
        <f>COUNTIFS(Applications_2021!$C$2:$C$651,"?*",Applications_2021!$F$2:$F$651,"Female",Applications_2021!$AL$2:$AL$651,$A62)</f>
        <v>13</v>
      </c>
      <c r="W62" s="105" t="s">
        <v>232</v>
      </c>
      <c r="X62" s="31" cm="1">
        <f t="array" ref="X62">GetColor</f>
        <v>42</v>
      </c>
      <c r="Z62" s="90">
        <f>COUNTIFS(Applications_2021!A$2:$A$651,"?*",Applications_2021!$AL$2:$AL$651,$A62)</f>
        <v>6</v>
      </c>
      <c r="AA62" s="91">
        <f>COUNTIFS(Applications_2021!$A$2:$A$651,"?*",Applications_2021!$I$2:$I$651,"*7th Grade*",Applications_2021!$AL$2:$AL$651,$A62)</f>
        <v>2</v>
      </c>
      <c r="AB62" s="91">
        <f>COUNTIFS(Applications_2021!$A$2:$A$651,"?*",Applications_2021!$I$2:$I$651,"*8th Grade*",Applications_2021!$AL$2:$AL$651,$A62)</f>
        <v>2</v>
      </c>
      <c r="AC62" s="91">
        <f>COUNTIFS(Applications_2021!$A$2:$A$651,"?*",Applications_2021!$I$2:$I$651,"*9th Grade*",Applications_2021!$AL$2:$AL$651,$A62)</f>
        <v>2</v>
      </c>
      <c r="AD62" s="91">
        <f>COUNTIFS(Applications_2021!$A$2:$A$651,"?*",Applications_2021!$F$2:$F$651,"Male",Applications_2021!$AL$2:$AL$651,$A62)</f>
        <v>1</v>
      </c>
      <c r="AE62" s="92">
        <f>COUNTIFS(Applications_2021!$A$2:$A$651,"?*",Applications_2021!$F$2:$F$651,"Female",Applications_2021!$AL$2:$AL$651,$A62)</f>
        <v>5</v>
      </c>
      <c r="AG62" s="259">
        <f>COUNTIFS('AAYME 2021_List'!$A$3:$A$311,"?*",'AAYME 2021_List'!$R$3:$R$311,$A62)</f>
        <v>6</v>
      </c>
      <c r="AH62" s="252">
        <f>COUNTIFS('AAYME 2021_List'!$A$3:$A$311,"?*",'AAYME 2021_List'!$M$3:$M$311,"7",'AAYME 2021_List'!$R$3:$R$311,$A62)</f>
        <v>2</v>
      </c>
      <c r="AI62" s="252">
        <f>COUNTIFS('AAYME 2021_List'!$A$3:$A$311,"?*",'AAYME 2021_List'!$M$3:$M$311,"8",'AAYME 2021_List'!$R$3:$R$311,$A62)</f>
        <v>2</v>
      </c>
      <c r="AJ62" s="252">
        <f>COUNTIFS('AAYME 2021_List'!$A$3:$A$311,"?*",'AAYME 2021_List'!$M$3:$M$311,"9",'AAYME 2021_List'!$R$3:$R$311,$A62)</f>
        <v>2</v>
      </c>
      <c r="AK62" s="252">
        <f>COUNTIFS('AAYME 2021_List'!$A$3:$A$311,"?*",'AAYME 2021_List'!$L$3:$L$311,"Male",'AAYME 2021_List'!$R$3:$R$311,$A62)</f>
        <v>1</v>
      </c>
      <c r="AL62" s="252">
        <f>COUNTIFS('AAYME 2021_List'!$A$3:$A$311,"?*",'AAYME 2021_List'!$L$3:$L$311,"Female",'AAYME 2021_List'!$R$3:$R$311,$A62)</f>
        <v>5</v>
      </c>
      <c r="AN62" s="175">
        <f>COUNTIFS('AAYME 2021_List'!$B$3:$B$311,"Yes",'AAYME 2021_List'!$R$3:$R$311,$A62)</f>
        <v>3</v>
      </c>
      <c r="AO62" s="176">
        <f>COUNTIFS('AAYME 2021_List'!$B$3:$B$311,"Yes",'AAYME 2021_List'!$J$3:$J$311,"7",'AAYME 2021_List'!$R$3:$R$311,$A62)</f>
        <v>1</v>
      </c>
      <c r="AP62" s="176">
        <f>COUNTIFS('AAYME 2021_List'!$B$3:$B$311,"Yes",'AAYME 2021_List'!$J$3:$J$311,"8",'AAYME 2021_List'!$R$3:$R$311,$A62)</f>
        <v>0</v>
      </c>
      <c r="AQ62" s="176">
        <f>COUNTIFS('AAYME 2021_List'!$B$3:$B$311,"Yes",'AAYME 2021_List'!$J$3:$J$311,"9",'AAYME 2021_List'!$R$3:$R$311,$A62)</f>
        <v>2</v>
      </c>
      <c r="AR62" s="176">
        <f>COUNTIFS('AAYME 2021_List'!$B$3:$B$311,"Yes",'AAYME 2021_List'!$L$3:$L$311,"Male",'AAYME 2021_List'!$R$3:$R$311,$A62)</f>
        <v>1</v>
      </c>
      <c r="AS62" s="177">
        <f>COUNTIFS('AAYME 2021_List'!$B$3:$B$311,"Yes",'AAYME 2021_List'!$L$3:$L$311,"Female",'AAYME 2021_List'!$R$3:$R$311,$A62)</f>
        <v>2</v>
      </c>
      <c r="AU62" s="175">
        <v>0</v>
      </c>
      <c r="AV62" s="176">
        <v>0</v>
      </c>
      <c r="AW62" s="176">
        <v>0</v>
      </c>
      <c r="AX62" s="176">
        <v>0</v>
      </c>
      <c r="AY62" s="176">
        <v>0</v>
      </c>
      <c r="AZ62" s="177">
        <v>0</v>
      </c>
    </row>
    <row r="63" spans="1:52" x14ac:dyDescent="0.3">
      <c r="A63" s="134" t="s">
        <v>233</v>
      </c>
      <c r="B63" s="31" cm="1">
        <f t="array" ref="B63">GetColor</f>
        <v>38</v>
      </c>
      <c r="Q63" s="90">
        <f>COUNTIFS(Applications_2021!C$2:$C$651,"?*",Applications_2021!$AL$2:$AL$651,$A63)</f>
        <v>0</v>
      </c>
      <c r="R63" s="91">
        <f>COUNTIFS(Applications_2021!C$2:$C$651,"?*",Applications_2021!$I$2:$I$651,"*7th Grade*",Applications_2021!$AL$2:$AL$651,$A63)</f>
        <v>0</v>
      </c>
      <c r="S63" s="91">
        <f>COUNTIFS(Applications_2021!$C$2:$C$651,"?*",Applications_2021!$I$2:$I$651,"*8th Grade*",Applications_2021!$AL$2:$AL$651,$A63)</f>
        <v>0</v>
      </c>
      <c r="T63" s="91">
        <f>COUNTIFS(Applications_2021!$C$2:$C$651,"?*",Applications_2021!$I$2:$I$651,"*9th Grade*",Applications_2021!$AL$2:$AL$651,$A63)</f>
        <v>0</v>
      </c>
      <c r="U63" s="91">
        <f>COUNTIFS(Applications_2021!$C$2:$C$651,"?*",Applications_2021!$F$2:$F$651,"Male",Applications_2021!$AL$2:$AL$651,$A63)</f>
        <v>0</v>
      </c>
      <c r="V63" s="92">
        <f>COUNTIFS(Applications_2021!$C$2:$C$651,"?*",Applications_2021!$F$2:$F$651,"Female",Applications_2021!$AL$2:$AL$651,$A63)</f>
        <v>0</v>
      </c>
      <c r="W63" s="99" t="s">
        <v>233</v>
      </c>
      <c r="X63" s="31" cm="1">
        <f t="array" ref="X63">GetColor</f>
        <v>38</v>
      </c>
      <c r="Z63" s="90">
        <f>COUNTIFS(Applications_2021!A$2:$A$651,"?*",Applications_2021!$AL$2:$AL$651,$A63)</f>
        <v>0</v>
      </c>
      <c r="AA63" s="91">
        <f>COUNTIFS(Applications_2021!$A$2:$A$651,"?*",Applications_2021!$I$2:$I$651,"*7th Grade*",Applications_2021!$AL$2:$AL$651,$A63)</f>
        <v>0</v>
      </c>
      <c r="AB63" s="91">
        <f>COUNTIFS(Applications_2021!$A$2:$A$651,"?*",Applications_2021!$I$2:$I$651,"*8th Grade*",Applications_2021!$AL$2:$AL$651,$A63)</f>
        <v>0</v>
      </c>
      <c r="AC63" s="91">
        <f>COUNTIFS(Applications_2021!$A$2:$A$651,"?*",Applications_2021!$I$2:$I$651,"*9th Grade*",Applications_2021!$AL$2:$AL$651,$A63)</f>
        <v>0</v>
      </c>
      <c r="AD63" s="91">
        <f>COUNTIFS(Applications_2021!$A$2:$A$651,"?*",Applications_2021!$F$2:$F$651,"Male",Applications_2021!$AL$2:$AL$651,$A63)</f>
        <v>0</v>
      </c>
      <c r="AE63" s="92">
        <f>COUNTIFS(Applications_2021!$A$2:$A$651,"?*",Applications_2021!$F$2:$F$651,"Female",Applications_2021!$AL$2:$AL$651,$A63)</f>
        <v>0</v>
      </c>
      <c r="AG63" s="259">
        <f>COUNTIFS('AAYME 2021_List'!$A$3:$A$311,"?*",'AAYME 2021_List'!$R$3:$R$311,$A63)</f>
        <v>0</v>
      </c>
      <c r="AH63" s="252">
        <f>COUNTIFS('AAYME 2021_List'!$A$3:$A$311,"?*",'AAYME 2021_List'!$M$3:$M$311,"7",'AAYME 2021_List'!$R$3:$R$311,$A63)</f>
        <v>0</v>
      </c>
      <c r="AI63" s="252">
        <f>COUNTIFS('AAYME 2021_List'!$A$3:$A$311,"?*",'AAYME 2021_List'!$M$3:$M$311,"8",'AAYME 2021_List'!$R$3:$R$311,$A63)</f>
        <v>0</v>
      </c>
      <c r="AJ63" s="252">
        <f>COUNTIFS('AAYME 2021_List'!$A$3:$A$311,"?*",'AAYME 2021_List'!$M$3:$M$311,"9",'AAYME 2021_List'!$R$3:$R$311,$A63)</f>
        <v>0</v>
      </c>
      <c r="AK63" s="252">
        <f>COUNTIFS('AAYME 2021_List'!$A$3:$A$311,"?*",'AAYME 2021_List'!$L$3:$L$311,"Male",'AAYME 2021_List'!$R$3:$R$311,$A63)</f>
        <v>0</v>
      </c>
      <c r="AL63" s="252">
        <f>COUNTIFS('AAYME 2021_List'!$A$3:$A$311,"?*",'AAYME 2021_List'!$L$3:$L$311,"Female",'AAYME 2021_List'!$R$3:$R$311,$A63)</f>
        <v>0</v>
      </c>
      <c r="AN63" s="175">
        <f>COUNTIFS('AAYME 2021_List'!$B$3:$B$311,"Yes",'AAYME 2021_List'!$R$3:$R$311,$A63)</f>
        <v>0</v>
      </c>
      <c r="AO63" s="176">
        <f>COUNTIFS('AAYME 2021_List'!$B$3:$B$311,"Yes",'AAYME 2021_List'!$J$3:$J$311,"7",'AAYME 2021_List'!$R$3:$R$311,$A63)</f>
        <v>0</v>
      </c>
      <c r="AP63" s="176">
        <f>COUNTIFS('AAYME 2021_List'!$B$3:$B$311,"Yes",'AAYME 2021_List'!$J$3:$J$311,"8",'AAYME 2021_List'!$R$3:$R$311,$A63)</f>
        <v>0</v>
      </c>
      <c r="AQ63" s="176">
        <f>COUNTIFS('AAYME 2021_List'!$B$3:$B$311,"Yes",'AAYME 2021_List'!$J$3:$J$311,"9",'AAYME 2021_List'!$R$3:$R$311,$A63)</f>
        <v>0</v>
      </c>
      <c r="AR63" s="176">
        <f>COUNTIFS('AAYME 2021_List'!$B$3:$B$311,"Yes",'AAYME 2021_List'!$L$3:$L$311,"Male",'AAYME 2021_List'!$R$3:$R$311,$A63)</f>
        <v>0</v>
      </c>
      <c r="AS63" s="177">
        <f>COUNTIFS('AAYME 2021_List'!$B$3:$B$311,"Yes",'AAYME 2021_List'!$L$3:$L$311,"Female",'AAYME 2021_List'!$R$3:$R$311,$A63)</f>
        <v>0</v>
      </c>
      <c r="AU63" s="175">
        <v>0</v>
      </c>
      <c r="AV63" s="176">
        <v>0</v>
      </c>
      <c r="AW63" s="176">
        <v>0</v>
      </c>
      <c r="AX63" s="176">
        <v>0</v>
      </c>
      <c r="AY63" s="176">
        <v>0</v>
      </c>
      <c r="AZ63" s="177">
        <v>0</v>
      </c>
    </row>
    <row r="64" spans="1:52" x14ac:dyDescent="0.3">
      <c r="A64" s="133" t="s">
        <v>234</v>
      </c>
      <c r="B64" s="31" cm="1">
        <f t="array" ref="B64">GetColor</f>
        <v>42</v>
      </c>
      <c r="Q64" s="90">
        <f>COUNTIFS(Applications_2021!C$2:$C$651,"?*",Applications_2021!$AL$2:$AL$651,$A64)</f>
        <v>8</v>
      </c>
      <c r="R64" s="91">
        <f>COUNTIFS(Applications_2021!C$2:$C$651,"?*",Applications_2021!$I$2:$I$651,"*7th Grade*",Applications_2021!$AL$2:$AL$651,$A64)</f>
        <v>0</v>
      </c>
      <c r="S64" s="91">
        <f>COUNTIFS(Applications_2021!$C$2:$C$651,"?*",Applications_2021!$I$2:$I$651,"*8th Grade*",Applications_2021!$AL$2:$AL$651,$A64)</f>
        <v>5</v>
      </c>
      <c r="T64" s="91">
        <f>COUNTIFS(Applications_2021!$C$2:$C$651,"?*",Applications_2021!$I$2:$I$651,"*9th Grade*",Applications_2021!$AL$2:$AL$651,$A64)</f>
        <v>3</v>
      </c>
      <c r="U64" s="91">
        <f>COUNTIFS(Applications_2021!$C$2:$C$651,"?*",Applications_2021!$F$2:$F$651,"Male",Applications_2021!$AL$2:$AL$651,$A64)</f>
        <v>4</v>
      </c>
      <c r="V64" s="92">
        <f>COUNTIFS(Applications_2021!$C$2:$C$651,"?*",Applications_2021!$F$2:$F$651,"Female",Applications_2021!$AL$2:$AL$651,$A64)</f>
        <v>4</v>
      </c>
      <c r="W64" s="105" t="s">
        <v>234</v>
      </c>
      <c r="X64" s="31" cm="1">
        <f t="array" ref="X64">GetColor</f>
        <v>42</v>
      </c>
      <c r="Z64" s="90">
        <f>COUNTIFS(Applications_2021!A$2:$A$651,"?*",Applications_2021!$AL$2:$AL$651,$A64)</f>
        <v>5</v>
      </c>
      <c r="AA64" s="91">
        <f>COUNTIFS(Applications_2021!$A$2:$A$651,"?*",Applications_2021!$I$2:$I$651,"*7th Grade*",Applications_2021!$AL$2:$AL$651,$A64)</f>
        <v>0</v>
      </c>
      <c r="AB64" s="91">
        <f>COUNTIFS(Applications_2021!$A$2:$A$651,"?*",Applications_2021!$I$2:$I$651,"*8th Grade*",Applications_2021!$AL$2:$AL$651,$A64)</f>
        <v>3</v>
      </c>
      <c r="AC64" s="91">
        <f>COUNTIFS(Applications_2021!$A$2:$A$651,"?*",Applications_2021!$I$2:$I$651,"*9th Grade*",Applications_2021!$AL$2:$AL$651,$A64)</f>
        <v>2</v>
      </c>
      <c r="AD64" s="91">
        <f>COUNTIFS(Applications_2021!$A$2:$A$651,"?*",Applications_2021!$F$2:$F$651,"Male",Applications_2021!$AL$2:$AL$651,$A64)</f>
        <v>3</v>
      </c>
      <c r="AE64" s="92">
        <f>COUNTIFS(Applications_2021!$A$2:$A$651,"?*",Applications_2021!$F$2:$F$651,"Female",Applications_2021!$AL$2:$AL$651,$A64)</f>
        <v>2</v>
      </c>
      <c r="AG64" s="259">
        <f>COUNTIFS('AAYME 2021_List'!$A$3:$A$311,"?*",'AAYME 2021_List'!$R$3:$R$311,$A64)</f>
        <v>6</v>
      </c>
      <c r="AH64" s="252">
        <f>COUNTIFS('AAYME 2021_List'!$A$3:$A$311,"?*",'AAYME 2021_List'!$M$3:$M$311,"7",'AAYME 2021_List'!$R$3:$R$311,$A64)</f>
        <v>1</v>
      </c>
      <c r="AI64" s="252">
        <f>COUNTIFS('AAYME 2021_List'!$A$3:$A$311,"?*",'AAYME 2021_List'!$M$3:$M$311,"8",'AAYME 2021_List'!$R$3:$R$311,$A64)</f>
        <v>3</v>
      </c>
      <c r="AJ64" s="252">
        <f>COUNTIFS('AAYME 2021_List'!$A$3:$A$311,"?*",'AAYME 2021_List'!$M$3:$M$311,"9",'AAYME 2021_List'!$R$3:$R$311,$A64)</f>
        <v>2</v>
      </c>
      <c r="AK64" s="252">
        <f>COUNTIFS('AAYME 2021_List'!$A$3:$A$311,"?*",'AAYME 2021_List'!$L$3:$L$311,"Male",'AAYME 2021_List'!$R$3:$R$311,$A64)</f>
        <v>3</v>
      </c>
      <c r="AL64" s="252">
        <f>COUNTIFS('AAYME 2021_List'!$A$3:$A$311,"?*",'AAYME 2021_List'!$L$3:$L$311,"Female",'AAYME 2021_List'!$R$3:$R$311,$A64)</f>
        <v>3</v>
      </c>
      <c r="AN64" s="175">
        <f>COUNTIFS('AAYME 2021_List'!$B$3:$B$311,"Yes",'AAYME 2021_List'!$R$3:$R$311,$A64)</f>
        <v>4</v>
      </c>
      <c r="AO64" s="176">
        <f>COUNTIFS('AAYME 2021_List'!$B$3:$B$311,"Yes",'AAYME 2021_List'!$J$3:$J$311,"7",'AAYME 2021_List'!$R$3:$R$311,$A64)</f>
        <v>1</v>
      </c>
      <c r="AP64" s="176">
        <f>COUNTIFS('AAYME 2021_List'!$B$3:$B$311,"Yes",'AAYME 2021_List'!$J$3:$J$311,"8",'AAYME 2021_List'!$R$3:$R$311,$A64)</f>
        <v>2</v>
      </c>
      <c r="AQ64" s="176">
        <f>COUNTIFS('AAYME 2021_List'!$B$3:$B$311,"Yes",'AAYME 2021_List'!$J$3:$J$311,"9",'AAYME 2021_List'!$R$3:$R$311,$A64)</f>
        <v>1</v>
      </c>
      <c r="AR64" s="176">
        <f>COUNTIFS('AAYME 2021_List'!$B$3:$B$311,"Yes",'AAYME 2021_List'!$L$3:$L$311,"Male",'AAYME 2021_List'!$R$3:$R$311,$A64)</f>
        <v>3</v>
      </c>
      <c r="AS64" s="177">
        <f>COUNTIFS('AAYME 2021_List'!$B$3:$B$311,"Yes",'AAYME 2021_List'!$L$3:$L$311,"Female",'AAYME 2021_List'!$R$3:$R$311,$A64)</f>
        <v>1</v>
      </c>
      <c r="AU64" s="175">
        <v>0</v>
      </c>
      <c r="AV64" s="176">
        <v>0</v>
      </c>
      <c r="AW64" s="176">
        <v>0</v>
      </c>
      <c r="AX64" s="176">
        <v>0</v>
      </c>
      <c r="AY64" s="176">
        <v>0</v>
      </c>
      <c r="AZ64" s="177">
        <v>0</v>
      </c>
    </row>
    <row r="65" spans="1:52" x14ac:dyDescent="0.3">
      <c r="A65" s="133" t="s">
        <v>235</v>
      </c>
      <c r="B65" s="31" cm="1">
        <f t="array" ref="B65">GetColor</f>
        <v>42</v>
      </c>
      <c r="Q65" s="90">
        <f>COUNTIFS(Applications_2021!C$2:$C$651,"?*",Applications_2021!$AL$2:$AL$651,$A65)</f>
        <v>3</v>
      </c>
      <c r="R65" s="91">
        <f>COUNTIFS(Applications_2021!C$2:$C$651,"?*",Applications_2021!$I$2:$I$651,"*7th Grade*",Applications_2021!$AL$2:$AL$651,$A65)</f>
        <v>1</v>
      </c>
      <c r="S65" s="91">
        <f>COUNTIFS(Applications_2021!$C$2:$C$651,"?*",Applications_2021!$I$2:$I$651,"*8th Grade*",Applications_2021!$AL$2:$AL$651,$A65)</f>
        <v>0</v>
      </c>
      <c r="T65" s="91">
        <f>COUNTIFS(Applications_2021!$C$2:$C$651,"?*",Applications_2021!$I$2:$I$651,"*9th Grade*",Applications_2021!$AL$2:$AL$651,$A65)</f>
        <v>2</v>
      </c>
      <c r="U65" s="91">
        <f>COUNTIFS(Applications_2021!$C$2:$C$651,"?*",Applications_2021!$F$2:$F$651,"Male",Applications_2021!$AL$2:$AL$651,$A65)</f>
        <v>1</v>
      </c>
      <c r="V65" s="92">
        <f>COUNTIFS(Applications_2021!$C$2:$C$651,"?*",Applications_2021!$F$2:$F$651,"Female",Applications_2021!$AL$2:$AL$651,$A65)</f>
        <v>2</v>
      </c>
      <c r="W65" s="105" t="s">
        <v>235</v>
      </c>
      <c r="X65" s="31" cm="1">
        <f t="array" ref="X65">GetColor</f>
        <v>42</v>
      </c>
      <c r="Z65" s="90">
        <f>COUNTIFS(Applications_2021!A$2:$A$651,"?*",Applications_2021!$AL$2:$AL$651,$A65)</f>
        <v>1</v>
      </c>
      <c r="AA65" s="91">
        <f>COUNTIFS(Applications_2021!$A$2:$A$651,"?*",Applications_2021!$I$2:$I$651,"*7th Grade*",Applications_2021!$AL$2:$AL$651,$A65)</f>
        <v>0</v>
      </c>
      <c r="AB65" s="91">
        <f>COUNTIFS(Applications_2021!$A$2:$A$651,"?*",Applications_2021!$I$2:$I$651,"*8th Grade*",Applications_2021!$AL$2:$AL$651,$A65)</f>
        <v>0</v>
      </c>
      <c r="AC65" s="91">
        <f>COUNTIFS(Applications_2021!$A$2:$A$651,"?*",Applications_2021!$I$2:$I$651,"*9th Grade*",Applications_2021!$AL$2:$AL$651,$A65)</f>
        <v>1</v>
      </c>
      <c r="AD65" s="91">
        <f>COUNTIFS(Applications_2021!$A$2:$A$651,"?*",Applications_2021!$F$2:$F$651,"Male",Applications_2021!$AL$2:$AL$651,$A65)</f>
        <v>1</v>
      </c>
      <c r="AE65" s="92">
        <f>COUNTIFS(Applications_2021!$A$2:$A$651,"?*",Applications_2021!$F$2:$F$651,"Female",Applications_2021!$AL$2:$AL$651,$A65)</f>
        <v>0</v>
      </c>
      <c r="AG65" s="259">
        <f>COUNTIFS('AAYME 2021_List'!$A$3:$A$311,"?*",'AAYME 2021_List'!$R$3:$R$311,$A65)</f>
        <v>1</v>
      </c>
      <c r="AH65" s="252">
        <f>COUNTIFS('AAYME 2021_List'!$A$3:$A$311,"?*",'AAYME 2021_List'!$M$3:$M$311,"7",'AAYME 2021_List'!$R$3:$R$311,$A65)</f>
        <v>0</v>
      </c>
      <c r="AI65" s="252">
        <f>COUNTIFS('AAYME 2021_List'!$A$3:$A$311,"?*",'AAYME 2021_List'!$M$3:$M$311,"8",'AAYME 2021_List'!$R$3:$R$311,$A65)</f>
        <v>0</v>
      </c>
      <c r="AJ65" s="252">
        <f>COUNTIFS('AAYME 2021_List'!$A$3:$A$311,"?*",'AAYME 2021_List'!$M$3:$M$311,"9",'AAYME 2021_List'!$R$3:$R$311,$A65)</f>
        <v>1</v>
      </c>
      <c r="AK65" s="252">
        <f>COUNTIFS('AAYME 2021_List'!$A$3:$A$311,"?*",'AAYME 2021_List'!$L$3:$L$311,"Male",'AAYME 2021_List'!$R$3:$R$311,$A65)</f>
        <v>1</v>
      </c>
      <c r="AL65" s="252">
        <f>COUNTIFS('AAYME 2021_List'!$A$3:$A$311,"?*",'AAYME 2021_List'!$L$3:$L$311,"Female",'AAYME 2021_List'!$R$3:$R$311,$A65)</f>
        <v>0</v>
      </c>
      <c r="AN65" s="175">
        <f>COUNTIFS('AAYME 2021_List'!$B$3:$B$311,"Yes",'AAYME 2021_List'!$R$3:$R$311,$A65)</f>
        <v>1</v>
      </c>
      <c r="AO65" s="176">
        <f>COUNTIFS('AAYME 2021_List'!$B$3:$B$311,"Yes",'AAYME 2021_List'!$J$3:$J$311,"7",'AAYME 2021_List'!$R$3:$R$311,$A65)</f>
        <v>0</v>
      </c>
      <c r="AP65" s="176">
        <f>COUNTIFS('AAYME 2021_List'!$B$3:$B$311,"Yes",'AAYME 2021_List'!$J$3:$J$311,"8",'AAYME 2021_List'!$R$3:$R$311,$A65)</f>
        <v>0</v>
      </c>
      <c r="AQ65" s="176">
        <f>COUNTIFS('AAYME 2021_List'!$B$3:$B$311,"Yes",'AAYME 2021_List'!$J$3:$J$311,"9",'AAYME 2021_List'!$R$3:$R$311,$A65)</f>
        <v>1</v>
      </c>
      <c r="AR65" s="176">
        <f>COUNTIFS('AAYME 2021_List'!$B$3:$B$311,"Yes",'AAYME 2021_List'!$L$3:$L$311,"Male",'AAYME 2021_List'!$R$3:$R$311,$A65)</f>
        <v>1</v>
      </c>
      <c r="AS65" s="177">
        <f>COUNTIFS('AAYME 2021_List'!$B$3:$B$311,"Yes",'AAYME 2021_List'!$L$3:$L$311,"Female",'AAYME 2021_List'!$R$3:$R$311,$A65)</f>
        <v>0</v>
      </c>
      <c r="AU65" s="175">
        <v>0</v>
      </c>
      <c r="AV65" s="176">
        <v>0</v>
      </c>
      <c r="AW65" s="176">
        <v>0</v>
      </c>
      <c r="AX65" s="176">
        <v>0</v>
      </c>
      <c r="AY65" s="176">
        <v>0</v>
      </c>
      <c r="AZ65" s="177">
        <v>0</v>
      </c>
    </row>
    <row r="66" spans="1:52" x14ac:dyDescent="0.3">
      <c r="A66" s="133" t="s">
        <v>236</v>
      </c>
      <c r="B66" s="31" cm="1">
        <f t="array" ref="B66">GetColor</f>
        <v>42</v>
      </c>
      <c r="Q66" s="90">
        <f>COUNTIFS(Applications_2021!C$2:$C$651,"?*",Applications_2021!$AL$2:$AL$651,$A66)</f>
        <v>7</v>
      </c>
      <c r="R66" s="91">
        <f>COUNTIFS(Applications_2021!C$2:$C$651,"?*",Applications_2021!$I$2:$I$651,"*7th Grade*",Applications_2021!$AL$2:$AL$651,$A66)</f>
        <v>1</v>
      </c>
      <c r="S66" s="91">
        <f>COUNTIFS(Applications_2021!$C$2:$C$651,"?*",Applications_2021!$I$2:$I$651,"*8th Grade*",Applications_2021!$AL$2:$AL$651,$A66)</f>
        <v>1</v>
      </c>
      <c r="T66" s="91">
        <f>COUNTIFS(Applications_2021!$C$2:$C$651,"?*",Applications_2021!$I$2:$I$651,"*9th Grade*",Applications_2021!$AL$2:$AL$651,$A66)</f>
        <v>5</v>
      </c>
      <c r="U66" s="91">
        <f>COUNTIFS(Applications_2021!$C$2:$C$651,"?*",Applications_2021!$F$2:$F$651,"Male",Applications_2021!$AL$2:$AL$651,$A66)</f>
        <v>3</v>
      </c>
      <c r="V66" s="92">
        <f>COUNTIFS(Applications_2021!$C$2:$C$651,"?*",Applications_2021!$F$2:$F$651,"Female",Applications_2021!$AL$2:$AL$651,$A66)</f>
        <v>4</v>
      </c>
      <c r="W66" s="105" t="s">
        <v>236</v>
      </c>
      <c r="X66" s="31" cm="1">
        <f t="array" ref="X66">GetColor</f>
        <v>42</v>
      </c>
      <c r="Z66" s="90">
        <f>COUNTIFS(Applications_2021!A$2:$A$651,"?*",Applications_2021!$AL$2:$AL$651,$A66)</f>
        <v>6</v>
      </c>
      <c r="AA66" s="91">
        <f>COUNTIFS(Applications_2021!$A$2:$A$651,"?*",Applications_2021!$I$2:$I$651,"*7th Grade*",Applications_2021!$AL$2:$AL$651,$A66)</f>
        <v>1</v>
      </c>
      <c r="AB66" s="91">
        <f>COUNTIFS(Applications_2021!$A$2:$A$651,"?*",Applications_2021!$I$2:$I$651,"*8th Grade*",Applications_2021!$AL$2:$AL$651,$A66)</f>
        <v>0</v>
      </c>
      <c r="AC66" s="91">
        <f>COUNTIFS(Applications_2021!$A$2:$A$651,"?*",Applications_2021!$I$2:$I$651,"*9th Grade*",Applications_2021!$AL$2:$AL$651,$A66)</f>
        <v>5</v>
      </c>
      <c r="AD66" s="91">
        <f>COUNTIFS(Applications_2021!$A$2:$A$651,"?*",Applications_2021!$F$2:$F$651,"Male",Applications_2021!$AL$2:$AL$651,$A66)</f>
        <v>2</v>
      </c>
      <c r="AE66" s="92">
        <f>COUNTIFS(Applications_2021!$A$2:$A$651,"?*",Applications_2021!$F$2:$F$651,"Female",Applications_2021!$AL$2:$AL$651,$A66)</f>
        <v>4</v>
      </c>
      <c r="AG66" s="259">
        <f>COUNTIFS('AAYME 2021_List'!$A$3:$A$311,"?*",'AAYME 2021_List'!$R$3:$R$311,$A66)</f>
        <v>6</v>
      </c>
      <c r="AH66" s="252">
        <f>COUNTIFS('AAYME 2021_List'!$A$3:$A$311,"?*",'AAYME 2021_List'!$M$3:$M$311,"7",'AAYME 2021_List'!$R$3:$R$311,$A66)</f>
        <v>1</v>
      </c>
      <c r="AI66" s="252">
        <f>COUNTIFS('AAYME 2021_List'!$A$3:$A$311,"?*",'AAYME 2021_List'!$M$3:$M$311,"8",'AAYME 2021_List'!$R$3:$R$311,$A66)</f>
        <v>0</v>
      </c>
      <c r="AJ66" s="252">
        <f>COUNTIFS('AAYME 2021_List'!$A$3:$A$311,"?*",'AAYME 2021_List'!$M$3:$M$311,"9",'AAYME 2021_List'!$R$3:$R$311,$A66)</f>
        <v>5</v>
      </c>
      <c r="AK66" s="252">
        <f>COUNTIFS('AAYME 2021_List'!$A$3:$A$311,"?*",'AAYME 2021_List'!$L$3:$L$311,"Male",'AAYME 2021_List'!$R$3:$R$311,$A66)</f>
        <v>2</v>
      </c>
      <c r="AL66" s="252">
        <f>COUNTIFS('AAYME 2021_List'!$A$3:$A$311,"?*",'AAYME 2021_List'!$L$3:$L$311,"Female",'AAYME 2021_List'!$R$3:$R$311,$A66)</f>
        <v>4</v>
      </c>
      <c r="AN66" s="175">
        <f>COUNTIFS('AAYME 2021_List'!$B$3:$B$311,"Yes",'AAYME 2021_List'!$R$3:$R$311,$A66)</f>
        <v>2</v>
      </c>
      <c r="AO66" s="176">
        <f>COUNTIFS('AAYME 2021_List'!$B$3:$B$311,"Yes",'AAYME 2021_List'!$J$3:$J$311,"7",'AAYME 2021_List'!$R$3:$R$311,$A66)</f>
        <v>0</v>
      </c>
      <c r="AP66" s="176">
        <f>COUNTIFS('AAYME 2021_List'!$B$3:$B$311,"Yes",'AAYME 2021_List'!$J$3:$J$311,"8",'AAYME 2021_List'!$R$3:$R$311,$A66)</f>
        <v>0</v>
      </c>
      <c r="AQ66" s="176">
        <f>COUNTIFS('AAYME 2021_List'!$B$3:$B$311,"Yes",'AAYME 2021_List'!$J$3:$J$311,"9",'AAYME 2021_List'!$R$3:$R$311,$A66)</f>
        <v>2</v>
      </c>
      <c r="AR66" s="176">
        <f>COUNTIFS('AAYME 2021_List'!$B$3:$B$311,"Yes",'AAYME 2021_List'!$L$3:$L$311,"Male",'AAYME 2021_List'!$R$3:$R$311,$A66)</f>
        <v>1</v>
      </c>
      <c r="AS66" s="177">
        <f>COUNTIFS('AAYME 2021_List'!$B$3:$B$311,"Yes",'AAYME 2021_List'!$L$3:$L$311,"Female",'AAYME 2021_List'!$R$3:$R$311,$A66)</f>
        <v>1</v>
      </c>
      <c r="AU66" s="175">
        <v>1</v>
      </c>
      <c r="AV66" s="176">
        <v>1</v>
      </c>
      <c r="AW66" s="176">
        <v>0</v>
      </c>
      <c r="AX66" s="176">
        <v>0</v>
      </c>
      <c r="AY66" s="176">
        <v>1</v>
      </c>
      <c r="AZ66" s="177">
        <v>0</v>
      </c>
    </row>
    <row r="67" spans="1:52" x14ac:dyDescent="0.3">
      <c r="A67" s="133" t="s">
        <v>237</v>
      </c>
      <c r="B67" s="31" cm="1">
        <f t="array" ref="B67">GetColor</f>
        <v>42</v>
      </c>
      <c r="Q67" s="90">
        <f>COUNTIFS(Applications_2021!C$2:$C$651,"?*",Applications_2021!$AL$2:$AL$651,$A67)</f>
        <v>14</v>
      </c>
      <c r="R67" s="91">
        <f>COUNTIFS(Applications_2021!C$2:$C$651,"?*",Applications_2021!$I$2:$I$651,"*7th Grade*",Applications_2021!$AL$2:$AL$651,$A67)</f>
        <v>3</v>
      </c>
      <c r="S67" s="91">
        <f>COUNTIFS(Applications_2021!$C$2:$C$651,"?*",Applications_2021!$I$2:$I$651,"*8th Grade*",Applications_2021!$AL$2:$AL$651,$A67)</f>
        <v>3</v>
      </c>
      <c r="T67" s="91">
        <f>COUNTIFS(Applications_2021!$C$2:$C$651,"?*",Applications_2021!$I$2:$I$651,"*9th Grade*",Applications_2021!$AL$2:$AL$651,$A67)</f>
        <v>8</v>
      </c>
      <c r="U67" s="91">
        <f>COUNTIFS(Applications_2021!$C$2:$C$651,"?*",Applications_2021!$F$2:$F$651,"Male",Applications_2021!$AL$2:$AL$651,$A67)</f>
        <v>9</v>
      </c>
      <c r="V67" s="92">
        <f>COUNTIFS(Applications_2021!$C$2:$C$651,"?*",Applications_2021!$F$2:$F$651,"Female",Applications_2021!$AL$2:$AL$651,$A67)</f>
        <v>5</v>
      </c>
      <c r="W67" s="105" t="s">
        <v>237</v>
      </c>
      <c r="X67" s="31" cm="1">
        <f t="array" ref="X67">GetColor</f>
        <v>42</v>
      </c>
      <c r="Z67" s="90">
        <f>COUNTIFS(Applications_2021!A$2:$A$651,"?*",Applications_2021!$AL$2:$AL$651,$A67)</f>
        <v>7</v>
      </c>
      <c r="AA67" s="91">
        <f>COUNTIFS(Applications_2021!$A$2:$A$651,"?*",Applications_2021!$I$2:$I$651,"*7th Grade*",Applications_2021!$AL$2:$AL$651,$A67)</f>
        <v>2</v>
      </c>
      <c r="AB67" s="91">
        <f>COUNTIFS(Applications_2021!$A$2:$A$651,"?*",Applications_2021!$I$2:$I$651,"*8th Grade*",Applications_2021!$AL$2:$AL$651,$A67)</f>
        <v>2</v>
      </c>
      <c r="AC67" s="91">
        <f>COUNTIFS(Applications_2021!$A$2:$A$651,"?*",Applications_2021!$I$2:$I$651,"*9th Grade*",Applications_2021!$AL$2:$AL$651,$A67)</f>
        <v>3</v>
      </c>
      <c r="AD67" s="91">
        <f>COUNTIFS(Applications_2021!$A$2:$A$651,"?*",Applications_2021!$F$2:$F$651,"Male",Applications_2021!$AL$2:$AL$651,$A67)</f>
        <v>4</v>
      </c>
      <c r="AE67" s="92">
        <f>COUNTIFS(Applications_2021!$A$2:$A$651,"?*",Applications_2021!$F$2:$F$651,"Female",Applications_2021!$AL$2:$AL$651,$A67)</f>
        <v>3</v>
      </c>
      <c r="AG67" s="259">
        <f>COUNTIFS('AAYME 2021_List'!$A$3:$A$311,"?*",'AAYME 2021_List'!$R$3:$R$311,$A67)</f>
        <v>6</v>
      </c>
      <c r="AH67" s="252">
        <f>COUNTIFS('AAYME 2021_List'!$A$3:$A$311,"?*",'AAYME 2021_List'!$M$3:$M$311,"7",'AAYME 2021_List'!$R$3:$R$311,$A67)</f>
        <v>2</v>
      </c>
      <c r="AI67" s="252">
        <f>COUNTIFS('AAYME 2021_List'!$A$3:$A$311,"?*",'AAYME 2021_List'!$M$3:$M$311,"8",'AAYME 2021_List'!$R$3:$R$311,$A67)</f>
        <v>2</v>
      </c>
      <c r="AJ67" s="252">
        <f>COUNTIFS('AAYME 2021_List'!$A$3:$A$311,"?*",'AAYME 2021_List'!$M$3:$M$311,"9",'AAYME 2021_List'!$R$3:$R$311,$A67)</f>
        <v>2</v>
      </c>
      <c r="AK67" s="252">
        <f>COUNTIFS('AAYME 2021_List'!$A$3:$A$311,"?*",'AAYME 2021_List'!$L$3:$L$311,"Male",'AAYME 2021_List'!$R$3:$R$311,$A67)</f>
        <v>4</v>
      </c>
      <c r="AL67" s="252">
        <f>COUNTIFS('AAYME 2021_List'!$A$3:$A$311,"?*",'AAYME 2021_List'!$L$3:$L$311,"Female",'AAYME 2021_List'!$R$3:$R$311,$A67)</f>
        <v>2</v>
      </c>
      <c r="AN67" s="175">
        <f>COUNTIFS('AAYME 2021_List'!$B$3:$B$311,"Yes",'AAYME 2021_List'!$R$3:$R$311,$A67)</f>
        <v>6</v>
      </c>
      <c r="AO67" s="176">
        <f>COUNTIFS('AAYME 2021_List'!$B$3:$B$311,"Yes",'AAYME 2021_List'!$J$3:$J$311,"7",'AAYME 2021_List'!$R$3:$R$311,$A67)</f>
        <v>2</v>
      </c>
      <c r="AP67" s="176">
        <f>COUNTIFS('AAYME 2021_List'!$B$3:$B$311,"Yes",'AAYME 2021_List'!$J$3:$J$311,"8",'AAYME 2021_List'!$R$3:$R$311,$A67)</f>
        <v>2</v>
      </c>
      <c r="AQ67" s="176">
        <f>COUNTIFS('AAYME 2021_List'!$B$3:$B$311,"Yes",'AAYME 2021_List'!$J$3:$J$311,"9",'AAYME 2021_List'!$R$3:$R$311,$A67)</f>
        <v>2</v>
      </c>
      <c r="AR67" s="176">
        <f>COUNTIFS('AAYME 2021_List'!$B$3:$B$311,"Yes",'AAYME 2021_List'!$L$3:$L$311,"Male",'AAYME 2021_List'!$R$3:$R$311,$A67)</f>
        <v>4</v>
      </c>
      <c r="AS67" s="177">
        <f>COUNTIFS('AAYME 2021_List'!$B$3:$B$311,"Yes",'AAYME 2021_List'!$L$3:$L$311,"Female",'AAYME 2021_List'!$R$3:$R$311,$A67)</f>
        <v>2</v>
      </c>
      <c r="AU67" s="175">
        <v>0</v>
      </c>
      <c r="AV67" s="176">
        <v>0</v>
      </c>
      <c r="AW67" s="176">
        <v>0</v>
      </c>
      <c r="AX67" s="176">
        <v>0</v>
      </c>
      <c r="AY67" s="176">
        <v>0</v>
      </c>
      <c r="AZ67" s="177">
        <v>0</v>
      </c>
    </row>
    <row r="68" spans="1:52" x14ac:dyDescent="0.3">
      <c r="A68" s="133" t="s">
        <v>238</v>
      </c>
      <c r="B68" s="31" cm="1">
        <f t="array" ref="B68">GetColor</f>
        <v>42</v>
      </c>
      <c r="Q68" s="90">
        <f>COUNTIFS(Applications_2021!C$2:$C$651,"?*",Applications_2021!$AL$2:$AL$651,$A68)</f>
        <v>7</v>
      </c>
      <c r="R68" s="91">
        <f>COUNTIFS(Applications_2021!C$2:$C$651,"?*",Applications_2021!$I$2:$I$651,"*7th Grade*",Applications_2021!$AL$2:$AL$651,$A68)</f>
        <v>1</v>
      </c>
      <c r="S68" s="91">
        <f>COUNTIFS(Applications_2021!$C$2:$C$651,"?*",Applications_2021!$I$2:$I$651,"*8th Grade*",Applications_2021!$AL$2:$AL$651,$A68)</f>
        <v>3</v>
      </c>
      <c r="T68" s="91">
        <f>COUNTIFS(Applications_2021!$C$2:$C$651,"?*",Applications_2021!$I$2:$I$651,"*9th Grade*",Applications_2021!$AL$2:$AL$651,$A68)</f>
        <v>3</v>
      </c>
      <c r="U68" s="91">
        <f>COUNTIFS(Applications_2021!$C$2:$C$651,"?*",Applications_2021!$F$2:$F$651,"Male",Applications_2021!$AL$2:$AL$651,$A68)</f>
        <v>2</v>
      </c>
      <c r="V68" s="92">
        <f>COUNTIFS(Applications_2021!$C$2:$C$651,"?*",Applications_2021!$F$2:$F$651,"Female",Applications_2021!$AL$2:$AL$651,$A68)</f>
        <v>5</v>
      </c>
      <c r="W68" s="105" t="s">
        <v>238</v>
      </c>
      <c r="X68" s="31" cm="1">
        <f t="array" ref="X68">GetColor</f>
        <v>42</v>
      </c>
      <c r="Z68" s="90">
        <f>COUNTIFS(Applications_2021!A$2:$A$651,"?*",Applications_2021!$AL$2:$AL$651,$A68)</f>
        <v>5</v>
      </c>
      <c r="AA68" s="91">
        <f>COUNTIFS(Applications_2021!$A$2:$A$651,"?*",Applications_2021!$I$2:$I$651,"*7th Grade*",Applications_2021!$AL$2:$AL$651,$A68)</f>
        <v>1</v>
      </c>
      <c r="AB68" s="91">
        <f>COUNTIFS(Applications_2021!$A$2:$A$651,"?*",Applications_2021!$I$2:$I$651,"*8th Grade*",Applications_2021!$AL$2:$AL$651,$A68)</f>
        <v>2</v>
      </c>
      <c r="AC68" s="91">
        <f>COUNTIFS(Applications_2021!$A$2:$A$651,"?*",Applications_2021!$I$2:$I$651,"*9th Grade*",Applications_2021!$AL$2:$AL$651,$A68)</f>
        <v>2</v>
      </c>
      <c r="AD68" s="91">
        <f>COUNTIFS(Applications_2021!$A$2:$A$651,"?*",Applications_2021!$F$2:$F$651,"Male",Applications_2021!$AL$2:$AL$651,$A68)</f>
        <v>1</v>
      </c>
      <c r="AE68" s="92">
        <f>COUNTIFS(Applications_2021!$A$2:$A$651,"?*",Applications_2021!$F$2:$F$651,"Female",Applications_2021!$AL$2:$AL$651,$A68)</f>
        <v>4</v>
      </c>
      <c r="AG68" s="259">
        <f>COUNTIFS('AAYME 2021_List'!$A$3:$A$311,"?*",'AAYME 2021_List'!$R$3:$R$311,$A68)</f>
        <v>5</v>
      </c>
      <c r="AH68" s="252">
        <f>COUNTIFS('AAYME 2021_List'!$A$3:$A$311,"?*",'AAYME 2021_List'!$M$3:$M$311,"7",'AAYME 2021_List'!$R$3:$R$311,$A68)</f>
        <v>1</v>
      </c>
      <c r="AI68" s="252">
        <f>COUNTIFS('AAYME 2021_List'!$A$3:$A$311,"?*",'AAYME 2021_List'!$M$3:$M$311,"8",'AAYME 2021_List'!$R$3:$R$311,$A68)</f>
        <v>2</v>
      </c>
      <c r="AJ68" s="252">
        <f>COUNTIFS('AAYME 2021_List'!$A$3:$A$311,"?*",'AAYME 2021_List'!$M$3:$M$311,"9",'AAYME 2021_List'!$R$3:$R$311,$A68)</f>
        <v>2</v>
      </c>
      <c r="AK68" s="252">
        <f>COUNTIFS('AAYME 2021_List'!$A$3:$A$311,"?*",'AAYME 2021_List'!$L$3:$L$311,"Male",'AAYME 2021_List'!$R$3:$R$311,$A68)</f>
        <v>1</v>
      </c>
      <c r="AL68" s="252">
        <f>COUNTIFS('AAYME 2021_List'!$A$3:$A$311,"?*",'AAYME 2021_List'!$L$3:$L$311,"Female",'AAYME 2021_List'!$R$3:$R$311,$A68)</f>
        <v>4</v>
      </c>
      <c r="AN68" s="175">
        <f>COUNTIFS('AAYME 2021_List'!$B$3:$B$311,"Yes",'AAYME 2021_List'!$R$3:$R$311,$A68)</f>
        <v>3</v>
      </c>
      <c r="AO68" s="176">
        <f>COUNTIFS('AAYME 2021_List'!$B$3:$B$311,"Yes",'AAYME 2021_List'!$J$3:$J$311,"7",'AAYME 2021_List'!$R$3:$R$311,$A68)</f>
        <v>0</v>
      </c>
      <c r="AP68" s="176">
        <f>COUNTIFS('AAYME 2021_List'!$B$3:$B$311,"Yes",'AAYME 2021_List'!$J$3:$J$311,"8",'AAYME 2021_List'!$R$3:$R$311,$A68)</f>
        <v>1</v>
      </c>
      <c r="AQ68" s="176">
        <f>COUNTIFS('AAYME 2021_List'!$B$3:$B$311,"Yes",'AAYME 2021_List'!$J$3:$J$311,"9",'AAYME 2021_List'!$R$3:$R$311,$A68)</f>
        <v>2</v>
      </c>
      <c r="AR68" s="176">
        <f>COUNTIFS('AAYME 2021_List'!$B$3:$B$311,"Yes",'AAYME 2021_List'!$L$3:$L$311,"Male",'AAYME 2021_List'!$R$3:$R$311,$A68)</f>
        <v>1</v>
      </c>
      <c r="AS68" s="177">
        <f>COUNTIFS('AAYME 2021_List'!$B$3:$B$311,"Yes",'AAYME 2021_List'!$L$3:$L$311,"Female",'AAYME 2021_List'!$R$3:$R$311,$A68)</f>
        <v>2</v>
      </c>
      <c r="AU68" s="175">
        <v>0</v>
      </c>
      <c r="AV68" s="176">
        <v>0</v>
      </c>
      <c r="AW68" s="176">
        <v>0</v>
      </c>
      <c r="AX68" s="176">
        <v>0</v>
      </c>
      <c r="AY68" s="176">
        <v>0</v>
      </c>
      <c r="AZ68" s="177">
        <v>0</v>
      </c>
    </row>
    <row r="69" spans="1:52" x14ac:dyDescent="0.3">
      <c r="A69" s="133" t="s">
        <v>239</v>
      </c>
      <c r="B69" s="31" cm="1">
        <f t="array" ref="B69">GetColor</f>
        <v>42</v>
      </c>
      <c r="Q69" s="90">
        <f>COUNTIFS(Applications_2021!C$2:$C$651,"?*",Applications_2021!$AL$2:$AL$651,$A69)</f>
        <v>4</v>
      </c>
      <c r="R69" s="91">
        <f>COUNTIFS(Applications_2021!C$2:$C$651,"?*",Applications_2021!$I$2:$I$651,"*7th Grade*",Applications_2021!$AL$2:$AL$651,$A69)</f>
        <v>3</v>
      </c>
      <c r="S69" s="91">
        <f>COUNTIFS(Applications_2021!$C$2:$C$651,"?*",Applications_2021!$I$2:$I$651,"*8th Grade*",Applications_2021!$AL$2:$AL$651,$A69)</f>
        <v>1</v>
      </c>
      <c r="T69" s="91">
        <f>COUNTIFS(Applications_2021!$C$2:$C$651,"?*",Applications_2021!$I$2:$I$651,"*9th Grade*",Applications_2021!$AL$2:$AL$651,$A69)</f>
        <v>0</v>
      </c>
      <c r="U69" s="91">
        <f>COUNTIFS(Applications_2021!$C$2:$C$651,"?*",Applications_2021!$F$2:$F$651,"Male",Applications_2021!$AL$2:$AL$651,$A69)</f>
        <v>1</v>
      </c>
      <c r="V69" s="92">
        <f>COUNTIFS(Applications_2021!$C$2:$C$651,"?*",Applications_2021!$F$2:$F$651,"Female",Applications_2021!$AL$2:$AL$651,$A69)</f>
        <v>3</v>
      </c>
      <c r="W69" s="105" t="s">
        <v>239</v>
      </c>
      <c r="X69" s="31" cm="1">
        <f t="array" ref="X69">GetColor</f>
        <v>42</v>
      </c>
      <c r="Z69" s="90">
        <f>COUNTIFS(Applications_2021!A$2:$A$651,"?*",Applications_2021!$AL$2:$AL$651,$A69)</f>
        <v>2</v>
      </c>
      <c r="AA69" s="91">
        <f>COUNTIFS(Applications_2021!$A$2:$A$651,"?*",Applications_2021!$I$2:$I$651,"*7th Grade*",Applications_2021!$AL$2:$AL$651,$A69)</f>
        <v>2</v>
      </c>
      <c r="AB69" s="91">
        <f>COUNTIFS(Applications_2021!$A$2:$A$651,"?*",Applications_2021!$I$2:$I$651,"*8th Grade*",Applications_2021!$AL$2:$AL$651,$A69)</f>
        <v>0</v>
      </c>
      <c r="AC69" s="91">
        <f>COUNTIFS(Applications_2021!$A$2:$A$651,"?*",Applications_2021!$I$2:$I$651,"*9th Grade*",Applications_2021!$AL$2:$AL$651,$A69)</f>
        <v>0</v>
      </c>
      <c r="AD69" s="91">
        <f>COUNTIFS(Applications_2021!$A$2:$A$651,"?*",Applications_2021!$F$2:$F$651,"Male",Applications_2021!$AL$2:$AL$651,$A69)</f>
        <v>0</v>
      </c>
      <c r="AE69" s="92">
        <f>COUNTIFS(Applications_2021!$A$2:$A$651,"?*",Applications_2021!$F$2:$F$651,"Female",Applications_2021!$AL$2:$AL$651,$A69)</f>
        <v>2</v>
      </c>
      <c r="AG69" s="259">
        <f>COUNTIFS('AAYME 2021_List'!$A$3:$A$311,"?*",'AAYME 2021_List'!$R$3:$R$311,$A69)</f>
        <v>1</v>
      </c>
      <c r="AH69" s="252">
        <f>COUNTIFS('AAYME 2021_List'!$A$3:$A$311,"?*",'AAYME 2021_List'!$M$3:$M$311,"7",'AAYME 2021_List'!$R$3:$R$311,$A69)</f>
        <v>1</v>
      </c>
      <c r="AI69" s="252">
        <f>COUNTIFS('AAYME 2021_List'!$A$3:$A$311,"?*",'AAYME 2021_List'!$M$3:$M$311,"8",'AAYME 2021_List'!$R$3:$R$311,$A69)</f>
        <v>0</v>
      </c>
      <c r="AJ69" s="252">
        <f>COUNTIFS('AAYME 2021_List'!$A$3:$A$311,"?*",'AAYME 2021_List'!$M$3:$M$311,"9",'AAYME 2021_List'!$R$3:$R$311,$A69)</f>
        <v>0</v>
      </c>
      <c r="AK69" s="252">
        <f>COUNTIFS('AAYME 2021_List'!$A$3:$A$311,"?*",'AAYME 2021_List'!$L$3:$L$311,"Male",'AAYME 2021_List'!$R$3:$R$311,$A69)</f>
        <v>0</v>
      </c>
      <c r="AL69" s="252">
        <f>COUNTIFS('AAYME 2021_List'!$A$3:$A$311,"?*",'AAYME 2021_List'!$L$3:$L$311,"Female",'AAYME 2021_List'!$R$3:$R$311,$A69)</f>
        <v>1</v>
      </c>
      <c r="AN69" s="175">
        <f>COUNTIFS('AAYME 2021_List'!$B$3:$B$311,"Yes",'AAYME 2021_List'!$R$3:$R$311,$A69)</f>
        <v>1</v>
      </c>
      <c r="AO69" s="176">
        <f>COUNTIFS('AAYME 2021_List'!$B$3:$B$311,"Yes",'AAYME 2021_List'!$J$3:$J$311,"7",'AAYME 2021_List'!$R$3:$R$311,$A69)</f>
        <v>1</v>
      </c>
      <c r="AP69" s="176">
        <f>COUNTIFS('AAYME 2021_List'!$B$3:$B$311,"Yes",'AAYME 2021_List'!$J$3:$J$311,"8",'AAYME 2021_List'!$R$3:$R$311,$A69)</f>
        <v>0</v>
      </c>
      <c r="AQ69" s="176">
        <f>COUNTIFS('AAYME 2021_List'!$B$3:$B$311,"Yes",'AAYME 2021_List'!$J$3:$J$311,"9",'AAYME 2021_List'!$R$3:$R$311,$A69)</f>
        <v>0</v>
      </c>
      <c r="AR69" s="176">
        <f>COUNTIFS('AAYME 2021_List'!$B$3:$B$311,"Yes",'AAYME 2021_List'!$L$3:$L$311,"Male",'AAYME 2021_List'!$R$3:$R$311,$A69)</f>
        <v>0</v>
      </c>
      <c r="AS69" s="177">
        <f>COUNTIFS('AAYME 2021_List'!$B$3:$B$311,"Yes",'AAYME 2021_List'!$L$3:$L$311,"Female",'AAYME 2021_List'!$R$3:$R$311,$A69)</f>
        <v>1</v>
      </c>
      <c r="AU69" s="175">
        <v>0</v>
      </c>
      <c r="AV69" s="176">
        <v>0</v>
      </c>
      <c r="AW69" s="176">
        <v>0</v>
      </c>
      <c r="AX69" s="176">
        <v>0</v>
      </c>
      <c r="AY69" s="176">
        <v>0</v>
      </c>
      <c r="AZ69" s="177">
        <v>0</v>
      </c>
    </row>
    <row r="70" spans="1:52" x14ac:dyDescent="0.3">
      <c r="A70" s="133" t="s">
        <v>240</v>
      </c>
      <c r="B70" s="31" cm="1">
        <f t="array" ref="B70">GetColor</f>
        <v>42</v>
      </c>
      <c r="Q70" s="90">
        <f>COUNTIFS(Applications_2021!C$2:$C$651,"?*",Applications_2021!$AL$2:$AL$651,$A70)</f>
        <v>3</v>
      </c>
      <c r="R70" s="91">
        <f>COUNTIFS(Applications_2021!C$2:$C$651,"?*",Applications_2021!$I$2:$I$651,"*7th Grade*",Applications_2021!$AL$2:$AL$651,$A70)</f>
        <v>0</v>
      </c>
      <c r="S70" s="91">
        <f>COUNTIFS(Applications_2021!$C$2:$C$651,"?*",Applications_2021!$I$2:$I$651,"*8th Grade*",Applications_2021!$AL$2:$AL$651,$A70)</f>
        <v>3</v>
      </c>
      <c r="T70" s="91">
        <f>COUNTIFS(Applications_2021!$C$2:$C$651,"?*",Applications_2021!$I$2:$I$651,"*9th Grade*",Applications_2021!$AL$2:$AL$651,$A70)</f>
        <v>0</v>
      </c>
      <c r="U70" s="91">
        <f>COUNTIFS(Applications_2021!$C$2:$C$651,"?*",Applications_2021!$F$2:$F$651,"Male",Applications_2021!$AL$2:$AL$651,$A70)</f>
        <v>2</v>
      </c>
      <c r="V70" s="92">
        <f>COUNTIFS(Applications_2021!$C$2:$C$651,"?*",Applications_2021!$F$2:$F$651,"Female",Applications_2021!$AL$2:$AL$651,$A70)</f>
        <v>1</v>
      </c>
      <c r="W70" s="105" t="s">
        <v>240</v>
      </c>
      <c r="X70" s="31" cm="1">
        <f t="array" ref="X70">GetColor</f>
        <v>42</v>
      </c>
      <c r="Z70" s="90">
        <f>COUNTIFS(Applications_2021!A$2:$A$651,"?*",Applications_2021!$AL$2:$AL$651,$A70)</f>
        <v>1</v>
      </c>
      <c r="AA70" s="91">
        <f>COUNTIFS(Applications_2021!$A$2:$A$651,"?*",Applications_2021!$I$2:$I$651,"*7th Grade*",Applications_2021!$AL$2:$AL$651,$A70)</f>
        <v>0</v>
      </c>
      <c r="AB70" s="91">
        <f>COUNTIFS(Applications_2021!$A$2:$A$651,"?*",Applications_2021!$I$2:$I$651,"*8th Grade*",Applications_2021!$AL$2:$AL$651,$A70)</f>
        <v>1</v>
      </c>
      <c r="AC70" s="91">
        <f>COUNTIFS(Applications_2021!$A$2:$A$651,"?*",Applications_2021!$I$2:$I$651,"*9th Grade*",Applications_2021!$AL$2:$AL$651,$A70)</f>
        <v>0</v>
      </c>
      <c r="AD70" s="91">
        <f>COUNTIFS(Applications_2021!$A$2:$A$651,"?*",Applications_2021!$F$2:$F$651,"Male",Applications_2021!$AL$2:$AL$651,$A70)</f>
        <v>0</v>
      </c>
      <c r="AE70" s="92">
        <f>COUNTIFS(Applications_2021!$A$2:$A$651,"?*",Applications_2021!$F$2:$F$651,"Female",Applications_2021!$AL$2:$AL$651,$A70)</f>
        <v>1</v>
      </c>
      <c r="AG70" s="259">
        <f>COUNTIFS('AAYME 2021_List'!$A$3:$A$311,"?*",'AAYME 2021_List'!$R$3:$R$311,$A70)</f>
        <v>1</v>
      </c>
      <c r="AH70" s="252">
        <f>COUNTIFS('AAYME 2021_List'!$A$3:$A$311,"?*",'AAYME 2021_List'!$M$3:$M$311,"7",'AAYME 2021_List'!$R$3:$R$311,$A70)</f>
        <v>0</v>
      </c>
      <c r="AI70" s="252">
        <f>COUNTIFS('AAYME 2021_List'!$A$3:$A$311,"?*",'AAYME 2021_List'!$M$3:$M$311,"8",'AAYME 2021_List'!$R$3:$R$311,$A70)</f>
        <v>1</v>
      </c>
      <c r="AJ70" s="252">
        <f>COUNTIFS('AAYME 2021_List'!$A$3:$A$311,"?*",'AAYME 2021_List'!$M$3:$M$311,"9",'AAYME 2021_List'!$R$3:$R$311,$A70)</f>
        <v>0</v>
      </c>
      <c r="AK70" s="252">
        <f>COUNTIFS('AAYME 2021_List'!$A$3:$A$311,"?*",'AAYME 2021_List'!$L$3:$L$311,"Male",'AAYME 2021_List'!$R$3:$R$311,$A70)</f>
        <v>0</v>
      </c>
      <c r="AL70" s="252">
        <f>COUNTIFS('AAYME 2021_List'!$A$3:$A$311,"?*",'AAYME 2021_List'!$L$3:$L$311,"Female",'AAYME 2021_List'!$R$3:$R$311,$A70)</f>
        <v>1</v>
      </c>
      <c r="AN70" s="175">
        <f>COUNTIFS('AAYME 2021_List'!$B$3:$B$311,"Yes",'AAYME 2021_List'!$R$3:$R$311,$A70)</f>
        <v>0</v>
      </c>
      <c r="AO70" s="176">
        <f>COUNTIFS('AAYME 2021_List'!$B$3:$B$311,"Yes",'AAYME 2021_List'!$J$3:$J$311,"7",'AAYME 2021_List'!$R$3:$R$311,$A70)</f>
        <v>0</v>
      </c>
      <c r="AP70" s="176">
        <f>COUNTIFS('AAYME 2021_List'!$B$3:$B$311,"Yes",'AAYME 2021_List'!$J$3:$J$311,"8",'AAYME 2021_List'!$R$3:$R$311,$A70)</f>
        <v>0</v>
      </c>
      <c r="AQ70" s="176">
        <f>COUNTIFS('AAYME 2021_List'!$B$3:$B$311,"Yes",'AAYME 2021_List'!$J$3:$J$311,"9",'AAYME 2021_List'!$R$3:$R$311,$A70)</f>
        <v>0</v>
      </c>
      <c r="AR70" s="176">
        <f>COUNTIFS('AAYME 2021_List'!$B$3:$B$311,"Yes",'AAYME 2021_List'!$L$3:$L$311,"Male",'AAYME 2021_List'!$R$3:$R$311,$A70)</f>
        <v>0</v>
      </c>
      <c r="AS70" s="177">
        <f>COUNTIFS('AAYME 2021_List'!$B$3:$B$311,"Yes",'AAYME 2021_List'!$L$3:$L$311,"Female",'AAYME 2021_List'!$R$3:$R$311,$A70)</f>
        <v>0</v>
      </c>
      <c r="AU70" s="175">
        <v>0</v>
      </c>
      <c r="AV70" s="176">
        <v>0</v>
      </c>
      <c r="AW70" s="176">
        <v>0</v>
      </c>
      <c r="AX70" s="176">
        <v>0</v>
      </c>
      <c r="AY70" s="176">
        <v>0</v>
      </c>
      <c r="AZ70" s="177">
        <v>0</v>
      </c>
    </row>
    <row r="71" spans="1:52" x14ac:dyDescent="0.3">
      <c r="A71" s="133" t="s">
        <v>241</v>
      </c>
      <c r="B71" s="31" cm="1">
        <f t="array" ref="B71">GetColor</f>
        <v>42</v>
      </c>
      <c r="Q71" s="90">
        <f>COUNTIFS(Applications_2021!C$2:$C$651,"?*",Applications_2021!$AL$2:$AL$651,$A71)</f>
        <v>5</v>
      </c>
      <c r="R71" s="91">
        <f>COUNTIFS(Applications_2021!C$2:$C$651,"?*",Applications_2021!$I$2:$I$651,"*7th Grade*",Applications_2021!$AL$2:$AL$651,$A71)</f>
        <v>4</v>
      </c>
      <c r="S71" s="91">
        <f>COUNTIFS(Applications_2021!$C$2:$C$651,"?*",Applications_2021!$I$2:$I$651,"*8th Grade*",Applications_2021!$AL$2:$AL$651,$A71)</f>
        <v>0</v>
      </c>
      <c r="T71" s="91">
        <f>COUNTIFS(Applications_2021!$C$2:$C$651,"?*",Applications_2021!$I$2:$I$651,"*9th Grade*",Applications_2021!$AL$2:$AL$651,$A71)</f>
        <v>1</v>
      </c>
      <c r="U71" s="91">
        <f>COUNTIFS(Applications_2021!$C$2:$C$651,"?*",Applications_2021!$F$2:$F$651,"Male",Applications_2021!$AL$2:$AL$651,$A71)</f>
        <v>2</v>
      </c>
      <c r="V71" s="92">
        <f>COUNTIFS(Applications_2021!$C$2:$C$651,"?*",Applications_2021!$F$2:$F$651,"Female",Applications_2021!$AL$2:$AL$651,$A71)</f>
        <v>3</v>
      </c>
      <c r="W71" s="105" t="s">
        <v>241</v>
      </c>
      <c r="X71" s="31" cm="1">
        <f t="array" ref="X71">GetColor</f>
        <v>42</v>
      </c>
      <c r="Z71" s="90">
        <f>COUNTIFS(Applications_2021!A$2:$A$651,"?*",Applications_2021!$AL$2:$AL$651,$A71)</f>
        <v>2</v>
      </c>
      <c r="AA71" s="91">
        <f>COUNTIFS(Applications_2021!$A$2:$A$651,"?*",Applications_2021!$I$2:$I$651,"*7th Grade*",Applications_2021!$AL$2:$AL$651,$A71)</f>
        <v>1</v>
      </c>
      <c r="AB71" s="91">
        <f>COUNTIFS(Applications_2021!$A$2:$A$651,"?*",Applications_2021!$I$2:$I$651,"*8th Grade*",Applications_2021!$AL$2:$AL$651,$A71)</f>
        <v>0</v>
      </c>
      <c r="AC71" s="91">
        <f>COUNTIFS(Applications_2021!$A$2:$A$651,"?*",Applications_2021!$I$2:$I$651,"*9th Grade*",Applications_2021!$AL$2:$AL$651,$A71)</f>
        <v>1</v>
      </c>
      <c r="AD71" s="91">
        <f>COUNTIFS(Applications_2021!$A$2:$A$651,"?*",Applications_2021!$F$2:$F$651,"Male",Applications_2021!$AL$2:$AL$651,$A71)</f>
        <v>1</v>
      </c>
      <c r="AE71" s="92">
        <f>COUNTIFS(Applications_2021!$A$2:$A$651,"?*",Applications_2021!$F$2:$F$651,"Female",Applications_2021!$AL$2:$AL$651,$A71)</f>
        <v>1</v>
      </c>
      <c r="AG71" s="259">
        <f>COUNTIFS('AAYME 2021_List'!$A$3:$A$311,"?*",'AAYME 2021_List'!$R$3:$R$311,$A71)</f>
        <v>2</v>
      </c>
      <c r="AH71" s="252">
        <f>COUNTIFS('AAYME 2021_List'!$A$3:$A$311,"?*",'AAYME 2021_List'!$M$3:$M$311,"7",'AAYME 2021_List'!$R$3:$R$311,$A71)</f>
        <v>1</v>
      </c>
      <c r="AI71" s="252">
        <f>COUNTIFS('AAYME 2021_List'!$A$3:$A$311,"?*",'AAYME 2021_List'!$M$3:$M$311,"8",'AAYME 2021_List'!$R$3:$R$311,$A71)</f>
        <v>0</v>
      </c>
      <c r="AJ71" s="252">
        <f>COUNTIFS('AAYME 2021_List'!$A$3:$A$311,"?*",'AAYME 2021_List'!$M$3:$M$311,"9",'AAYME 2021_List'!$R$3:$R$311,$A71)</f>
        <v>1</v>
      </c>
      <c r="AK71" s="252">
        <f>COUNTIFS('AAYME 2021_List'!$A$3:$A$311,"?*",'AAYME 2021_List'!$L$3:$L$311,"Male",'AAYME 2021_List'!$R$3:$R$311,$A71)</f>
        <v>1</v>
      </c>
      <c r="AL71" s="252">
        <f>COUNTIFS('AAYME 2021_List'!$A$3:$A$311,"?*",'AAYME 2021_List'!$L$3:$L$311,"Female",'AAYME 2021_List'!$R$3:$R$311,$A71)</f>
        <v>1</v>
      </c>
      <c r="AN71" s="175">
        <f>COUNTIFS('AAYME 2021_List'!$B$3:$B$311,"Yes",'AAYME 2021_List'!$R$3:$R$311,$A71)</f>
        <v>2</v>
      </c>
      <c r="AO71" s="176">
        <f>COUNTIFS('AAYME 2021_List'!$B$3:$B$311,"Yes",'AAYME 2021_List'!$J$3:$J$311,"7",'AAYME 2021_List'!$R$3:$R$311,$A71)</f>
        <v>1</v>
      </c>
      <c r="AP71" s="176">
        <f>COUNTIFS('AAYME 2021_List'!$B$3:$B$311,"Yes",'AAYME 2021_List'!$J$3:$J$311,"8",'AAYME 2021_List'!$R$3:$R$311,$A71)</f>
        <v>0</v>
      </c>
      <c r="AQ71" s="176">
        <f>COUNTIFS('AAYME 2021_List'!$B$3:$B$311,"Yes",'AAYME 2021_List'!$J$3:$J$311,"9",'AAYME 2021_List'!$R$3:$R$311,$A71)</f>
        <v>1</v>
      </c>
      <c r="AR71" s="176">
        <f>COUNTIFS('AAYME 2021_List'!$B$3:$B$311,"Yes",'AAYME 2021_List'!$L$3:$L$311,"Male",'AAYME 2021_List'!$R$3:$R$311,$A71)</f>
        <v>1</v>
      </c>
      <c r="AS71" s="177">
        <f>COUNTIFS('AAYME 2021_List'!$B$3:$B$311,"Yes",'AAYME 2021_List'!$L$3:$L$311,"Female",'AAYME 2021_List'!$R$3:$R$311,$A71)</f>
        <v>1</v>
      </c>
      <c r="AU71" s="175">
        <v>0</v>
      </c>
      <c r="AV71" s="176">
        <v>0</v>
      </c>
      <c r="AW71" s="176">
        <v>0</v>
      </c>
      <c r="AX71" s="176">
        <v>0</v>
      </c>
      <c r="AY71" s="176">
        <v>0</v>
      </c>
      <c r="AZ71" s="177">
        <v>0</v>
      </c>
    </row>
    <row r="72" spans="1:52" x14ac:dyDescent="0.3">
      <c r="A72" s="135" t="s">
        <v>242</v>
      </c>
      <c r="B72" s="31" cm="1">
        <f t="array" ref="B72">GetColor</f>
        <v>19</v>
      </c>
      <c r="Q72" s="90">
        <f>COUNTIFS(Applications_2021!C$2:$C$651,"?*",Applications_2021!$AL$2:$AL$651,$A72)</f>
        <v>3</v>
      </c>
      <c r="R72" s="91">
        <f>COUNTIFS(Applications_2021!C$2:$C$651,"?*",Applications_2021!$I$2:$I$651,"*7th Grade*",Applications_2021!$AL$2:$AL$651,$A72)</f>
        <v>0</v>
      </c>
      <c r="S72" s="91">
        <f>COUNTIFS(Applications_2021!$C$2:$C$651,"?*",Applications_2021!$I$2:$I$651,"*8th Grade*",Applications_2021!$AL$2:$AL$651,$A72)</f>
        <v>3</v>
      </c>
      <c r="T72" s="91">
        <f>COUNTIFS(Applications_2021!$C$2:$C$651,"?*",Applications_2021!$I$2:$I$651,"*9th Grade*",Applications_2021!$AL$2:$AL$651,$A72)</f>
        <v>0</v>
      </c>
      <c r="U72" s="91">
        <f>COUNTIFS(Applications_2021!$C$2:$C$651,"?*",Applications_2021!$F$2:$F$651,"Male",Applications_2021!$AL$2:$AL$651,$A72)</f>
        <v>2</v>
      </c>
      <c r="V72" s="92">
        <f>COUNTIFS(Applications_2021!$C$2:$C$651,"?*",Applications_2021!$F$2:$F$651,"Female",Applications_2021!$AL$2:$AL$651,$A72)</f>
        <v>1</v>
      </c>
      <c r="W72" s="100" t="s">
        <v>242</v>
      </c>
      <c r="X72" s="31" cm="1">
        <f t="array" ref="X72">GetColor</f>
        <v>19</v>
      </c>
      <c r="Z72" s="90">
        <f>COUNTIFS(Applications_2021!A$2:$A$651,"?*",Applications_2021!$AL$2:$AL$651,$A72)</f>
        <v>0</v>
      </c>
      <c r="AA72" s="91">
        <f>COUNTIFS(Applications_2021!$A$2:$A$651,"?*",Applications_2021!$I$2:$I$651,"*7th Grade*",Applications_2021!$AL$2:$AL$651,$A72)</f>
        <v>0</v>
      </c>
      <c r="AB72" s="91">
        <f>COUNTIFS(Applications_2021!$A$2:$A$651,"?*",Applications_2021!$I$2:$I$651,"*8th Grade*",Applications_2021!$AL$2:$AL$651,$A72)</f>
        <v>0</v>
      </c>
      <c r="AC72" s="91">
        <f>COUNTIFS(Applications_2021!$A$2:$A$651,"?*",Applications_2021!$I$2:$I$651,"*9th Grade*",Applications_2021!$AL$2:$AL$651,$A72)</f>
        <v>0</v>
      </c>
      <c r="AD72" s="91">
        <f>COUNTIFS(Applications_2021!$A$2:$A$651,"?*",Applications_2021!$F$2:$F$651,"Male",Applications_2021!$AL$2:$AL$651,$A72)</f>
        <v>0</v>
      </c>
      <c r="AE72" s="92">
        <f>COUNTIFS(Applications_2021!$A$2:$A$651,"?*",Applications_2021!$F$2:$F$651,"Female",Applications_2021!$AL$2:$AL$651,$A72)</f>
        <v>0</v>
      </c>
      <c r="AG72" s="259">
        <f>COUNTIFS('AAYME 2021_List'!$A$3:$A$311,"?*",'AAYME 2021_List'!$R$3:$R$311,$A72)</f>
        <v>0</v>
      </c>
      <c r="AH72" s="252">
        <f>COUNTIFS('AAYME 2021_List'!$A$3:$A$311,"?*",'AAYME 2021_List'!$M$3:$M$311,"7",'AAYME 2021_List'!$R$3:$R$311,$A72)</f>
        <v>0</v>
      </c>
      <c r="AI72" s="252">
        <f>COUNTIFS('AAYME 2021_List'!$A$3:$A$311,"?*",'AAYME 2021_List'!$M$3:$M$311,"8",'AAYME 2021_List'!$R$3:$R$311,$A72)</f>
        <v>0</v>
      </c>
      <c r="AJ72" s="252">
        <f>COUNTIFS('AAYME 2021_List'!$A$3:$A$311,"?*",'AAYME 2021_List'!$M$3:$M$311,"9",'AAYME 2021_List'!$R$3:$R$311,$A72)</f>
        <v>0</v>
      </c>
      <c r="AK72" s="252">
        <f>COUNTIFS('AAYME 2021_List'!$A$3:$A$311,"?*",'AAYME 2021_List'!$L$3:$L$311,"Male",'AAYME 2021_List'!$R$3:$R$311,$A72)</f>
        <v>0</v>
      </c>
      <c r="AL72" s="252">
        <f>COUNTIFS('AAYME 2021_List'!$A$3:$A$311,"?*",'AAYME 2021_List'!$L$3:$L$311,"Female",'AAYME 2021_List'!$R$3:$R$311,$A72)</f>
        <v>0</v>
      </c>
      <c r="AN72" s="175">
        <f>COUNTIFS('AAYME 2021_List'!$B$3:$B$311,"Yes",'AAYME 2021_List'!$R$3:$R$311,$A72)</f>
        <v>0</v>
      </c>
      <c r="AO72" s="176">
        <f>COUNTIFS('AAYME 2021_List'!$B$3:$B$311,"Yes",'AAYME 2021_List'!$J$3:$J$311,"7",'AAYME 2021_List'!$R$3:$R$311,$A72)</f>
        <v>0</v>
      </c>
      <c r="AP72" s="176">
        <f>COUNTIFS('AAYME 2021_List'!$B$3:$B$311,"Yes",'AAYME 2021_List'!$J$3:$J$311,"8",'AAYME 2021_List'!$R$3:$R$311,$A72)</f>
        <v>0</v>
      </c>
      <c r="AQ72" s="176">
        <f>COUNTIFS('AAYME 2021_List'!$B$3:$B$311,"Yes",'AAYME 2021_List'!$J$3:$J$311,"9",'AAYME 2021_List'!$R$3:$R$311,$A72)</f>
        <v>0</v>
      </c>
      <c r="AR72" s="176">
        <f>COUNTIFS('AAYME 2021_List'!$B$3:$B$311,"Yes",'AAYME 2021_List'!$L$3:$L$311,"Male",'AAYME 2021_List'!$R$3:$R$311,$A72)</f>
        <v>0</v>
      </c>
      <c r="AS72" s="177">
        <f>COUNTIFS('AAYME 2021_List'!$B$3:$B$311,"Yes",'AAYME 2021_List'!$L$3:$L$311,"Female",'AAYME 2021_List'!$R$3:$R$311,$A72)</f>
        <v>0</v>
      </c>
      <c r="AU72" s="175">
        <v>0</v>
      </c>
      <c r="AV72" s="176">
        <v>0</v>
      </c>
      <c r="AW72" s="176">
        <v>0</v>
      </c>
      <c r="AX72" s="176">
        <v>0</v>
      </c>
      <c r="AY72" s="176">
        <v>0</v>
      </c>
      <c r="AZ72" s="177">
        <v>0</v>
      </c>
    </row>
    <row r="73" spans="1:52" x14ac:dyDescent="0.3">
      <c r="A73" s="135" t="s">
        <v>243</v>
      </c>
      <c r="B73" s="31" cm="1">
        <f t="array" ref="B73">GetColor</f>
        <v>19</v>
      </c>
      <c r="Q73" s="90">
        <f>COUNTIFS(Applications_2021!C$2:$C$651,"?*",Applications_2021!$AL$2:$AL$651,$A73)</f>
        <v>1</v>
      </c>
      <c r="R73" s="91">
        <f>COUNTIFS(Applications_2021!C$2:$C$651,"?*",Applications_2021!$I$2:$I$651,"*7th Grade*",Applications_2021!$AL$2:$AL$651,$A73)</f>
        <v>0</v>
      </c>
      <c r="S73" s="91">
        <f>COUNTIFS(Applications_2021!$C$2:$C$651,"?*",Applications_2021!$I$2:$I$651,"*8th Grade*",Applications_2021!$AL$2:$AL$651,$A73)</f>
        <v>0</v>
      </c>
      <c r="T73" s="91">
        <f>COUNTIFS(Applications_2021!$C$2:$C$651,"?*",Applications_2021!$I$2:$I$651,"*9th Grade*",Applications_2021!$AL$2:$AL$651,$A73)</f>
        <v>1</v>
      </c>
      <c r="U73" s="91">
        <f>COUNTIFS(Applications_2021!$C$2:$C$651,"?*",Applications_2021!$F$2:$F$651,"Male",Applications_2021!$AL$2:$AL$651,$A73)</f>
        <v>0</v>
      </c>
      <c r="V73" s="92">
        <f>COUNTIFS(Applications_2021!$C$2:$C$651,"?*",Applications_2021!$F$2:$F$651,"Female",Applications_2021!$AL$2:$AL$651,$A73)</f>
        <v>1</v>
      </c>
      <c r="W73" s="100" t="s">
        <v>243</v>
      </c>
      <c r="X73" s="31" cm="1">
        <f t="array" ref="X73">GetColor</f>
        <v>19</v>
      </c>
      <c r="Z73" s="90">
        <f>COUNTIFS(Applications_2021!A$2:$A$651,"?*",Applications_2021!$AL$2:$AL$651,$A73)</f>
        <v>0</v>
      </c>
      <c r="AA73" s="91">
        <f>COUNTIFS(Applications_2021!$A$2:$A$651,"?*",Applications_2021!$I$2:$I$651,"*7th Grade*",Applications_2021!$AL$2:$AL$651,$A73)</f>
        <v>0</v>
      </c>
      <c r="AB73" s="91">
        <f>COUNTIFS(Applications_2021!$A$2:$A$651,"?*",Applications_2021!$I$2:$I$651,"*8th Grade*",Applications_2021!$AL$2:$AL$651,$A73)</f>
        <v>0</v>
      </c>
      <c r="AC73" s="91">
        <f>COUNTIFS(Applications_2021!$A$2:$A$651,"?*",Applications_2021!$I$2:$I$651,"*9th Grade*",Applications_2021!$AL$2:$AL$651,$A73)</f>
        <v>0</v>
      </c>
      <c r="AD73" s="91">
        <f>COUNTIFS(Applications_2021!$A$2:$A$651,"?*",Applications_2021!$F$2:$F$651,"Male",Applications_2021!$AL$2:$AL$651,$A73)</f>
        <v>0</v>
      </c>
      <c r="AE73" s="92">
        <f>COUNTIFS(Applications_2021!$A$2:$A$651,"?*",Applications_2021!$F$2:$F$651,"Female",Applications_2021!$AL$2:$AL$651,$A73)</f>
        <v>0</v>
      </c>
      <c r="AG73" s="259">
        <f>COUNTIFS('AAYME 2021_List'!$A$3:$A$311,"?*",'AAYME 2021_List'!$R$3:$R$311,$A73)</f>
        <v>0</v>
      </c>
      <c r="AH73" s="252">
        <f>COUNTIFS('AAYME 2021_List'!$A$3:$A$311,"?*",'AAYME 2021_List'!$M$3:$M$311,"7",'AAYME 2021_List'!$R$3:$R$311,$A73)</f>
        <v>0</v>
      </c>
      <c r="AI73" s="252">
        <f>COUNTIFS('AAYME 2021_List'!$A$3:$A$311,"?*",'AAYME 2021_List'!$M$3:$M$311,"8",'AAYME 2021_List'!$R$3:$R$311,$A73)</f>
        <v>0</v>
      </c>
      <c r="AJ73" s="252">
        <f>COUNTIFS('AAYME 2021_List'!$A$3:$A$311,"?*",'AAYME 2021_List'!$M$3:$M$311,"9",'AAYME 2021_List'!$R$3:$R$311,$A73)</f>
        <v>0</v>
      </c>
      <c r="AK73" s="252">
        <f>COUNTIFS('AAYME 2021_List'!$A$3:$A$311,"?*",'AAYME 2021_List'!$L$3:$L$311,"Male",'AAYME 2021_List'!$R$3:$R$311,$A73)</f>
        <v>0</v>
      </c>
      <c r="AL73" s="252">
        <f>COUNTIFS('AAYME 2021_List'!$A$3:$A$311,"?*",'AAYME 2021_List'!$L$3:$L$311,"Female",'AAYME 2021_List'!$R$3:$R$311,$A73)</f>
        <v>0</v>
      </c>
      <c r="AN73" s="175">
        <f>COUNTIFS('AAYME 2021_List'!$B$3:$B$311,"Yes",'AAYME 2021_List'!$R$3:$R$311,$A73)</f>
        <v>0</v>
      </c>
      <c r="AO73" s="176">
        <f>COUNTIFS('AAYME 2021_List'!$B$3:$B$311,"Yes",'AAYME 2021_List'!$J$3:$J$311,"7",'AAYME 2021_List'!$R$3:$R$311,$A73)</f>
        <v>0</v>
      </c>
      <c r="AP73" s="176">
        <f>COUNTIFS('AAYME 2021_List'!$B$3:$B$311,"Yes",'AAYME 2021_List'!$J$3:$J$311,"8",'AAYME 2021_List'!$R$3:$R$311,$A73)</f>
        <v>0</v>
      </c>
      <c r="AQ73" s="176">
        <f>COUNTIFS('AAYME 2021_List'!$B$3:$B$311,"Yes",'AAYME 2021_List'!$J$3:$J$311,"9",'AAYME 2021_List'!$R$3:$R$311,$A73)</f>
        <v>0</v>
      </c>
      <c r="AR73" s="176">
        <f>COUNTIFS('AAYME 2021_List'!$B$3:$B$311,"Yes",'AAYME 2021_List'!$L$3:$L$311,"Male",'AAYME 2021_List'!$R$3:$R$311,$A73)</f>
        <v>0</v>
      </c>
      <c r="AS73" s="177">
        <f>COUNTIFS('AAYME 2021_List'!$B$3:$B$311,"Yes",'AAYME 2021_List'!$L$3:$L$311,"Female",'AAYME 2021_List'!$R$3:$R$311,$A73)</f>
        <v>0</v>
      </c>
      <c r="AU73" s="175">
        <v>0</v>
      </c>
      <c r="AV73" s="176">
        <v>0</v>
      </c>
      <c r="AW73" s="176">
        <v>0</v>
      </c>
      <c r="AX73" s="176">
        <v>0</v>
      </c>
      <c r="AY73" s="176">
        <v>0</v>
      </c>
      <c r="AZ73" s="177">
        <v>0</v>
      </c>
    </row>
    <row r="74" spans="1:52" x14ac:dyDescent="0.3">
      <c r="A74" s="134" t="s">
        <v>244</v>
      </c>
      <c r="B74" s="31" cm="1">
        <f t="array" ref="B74">GetColor</f>
        <v>38</v>
      </c>
      <c r="Q74" s="90">
        <f>COUNTIFS(Applications_2021!C$2:$C$651,"?*",Applications_2021!$AL$2:$AL$651,$A74)</f>
        <v>0</v>
      </c>
      <c r="R74" s="91">
        <f>COUNTIFS(Applications_2021!C$2:$C$651,"?*",Applications_2021!$I$2:$I$651,"*7th Grade*",Applications_2021!$AL$2:$AL$651,$A74)</f>
        <v>0</v>
      </c>
      <c r="S74" s="91">
        <f>COUNTIFS(Applications_2021!$C$2:$C$651,"?*",Applications_2021!$I$2:$I$651,"*8th Grade*",Applications_2021!$AL$2:$AL$651,$A74)</f>
        <v>0</v>
      </c>
      <c r="T74" s="91">
        <f>COUNTIFS(Applications_2021!$C$2:$C$651,"?*",Applications_2021!$I$2:$I$651,"*9th Grade*",Applications_2021!$AL$2:$AL$651,$A74)</f>
        <v>0</v>
      </c>
      <c r="U74" s="91">
        <f>COUNTIFS(Applications_2021!$C$2:$C$651,"?*",Applications_2021!$F$2:$F$651,"Male",Applications_2021!$AL$2:$AL$651,$A74)</f>
        <v>0</v>
      </c>
      <c r="V74" s="92">
        <f>COUNTIFS(Applications_2021!$C$2:$C$651,"?*",Applications_2021!$F$2:$F$651,"Female",Applications_2021!$AL$2:$AL$651,$A74)</f>
        <v>0</v>
      </c>
      <c r="W74" s="99" t="s">
        <v>244</v>
      </c>
      <c r="X74" s="31" cm="1">
        <f t="array" ref="X74">GetColor</f>
        <v>38</v>
      </c>
      <c r="Z74" s="90">
        <f>COUNTIFS(Applications_2021!A$2:$A$651,"?*",Applications_2021!$AL$2:$AL$651,$A74)</f>
        <v>0</v>
      </c>
      <c r="AA74" s="91">
        <f>COUNTIFS(Applications_2021!$A$2:$A$651,"?*",Applications_2021!$I$2:$I$651,"*7th Grade*",Applications_2021!$AL$2:$AL$651,$A74)</f>
        <v>0</v>
      </c>
      <c r="AB74" s="91">
        <f>COUNTIFS(Applications_2021!$A$2:$A$651,"?*",Applications_2021!$I$2:$I$651,"*8th Grade*",Applications_2021!$AL$2:$AL$651,$A74)</f>
        <v>0</v>
      </c>
      <c r="AC74" s="91">
        <f>COUNTIFS(Applications_2021!$A$2:$A$651,"?*",Applications_2021!$I$2:$I$651,"*9th Grade*",Applications_2021!$AL$2:$AL$651,$A74)</f>
        <v>0</v>
      </c>
      <c r="AD74" s="91">
        <f>COUNTIFS(Applications_2021!$A$2:$A$651,"?*",Applications_2021!$F$2:$F$651,"Male",Applications_2021!$AL$2:$AL$651,$A74)</f>
        <v>0</v>
      </c>
      <c r="AE74" s="92">
        <f>COUNTIFS(Applications_2021!$A$2:$A$651,"?*",Applications_2021!$F$2:$F$651,"Female",Applications_2021!$AL$2:$AL$651,$A74)</f>
        <v>0</v>
      </c>
      <c r="AG74" s="259">
        <f>COUNTIFS('AAYME 2021_List'!$A$3:$A$311,"?*",'AAYME 2021_List'!$R$3:$R$311,$A74)</f>
        <v>0</v>
      </c>
      <c r="AH74" s="252">
        <f>COUNTIFS('AAYME 2021_List'!$A$3:$A$311,"?*",'AAYME 2021_List'!$M$3:$M$311,"7",'AAYME 2021_List'!$R$3:$R$311,$A74)</f>
        <v>0</v>
      </c>
      <c r="AI74" s="252">
        <f>COUNTIFS('AAYME 2021_List'!$A$3:$A$311,"?*",'AAYME 2021_List'!$M$3:$M$311,"8",'AAYME 2021_List'!$R$3:$R$311,$A74)</f>
        <v>0</v>
      </c>
      <c r="AJ74" s="252">
        <f>COUNTIFS('AAYME 2021_List'!$A$3:$A$311,"?*",'AAYME 2021_List'!$M$3:$M$311,"9",'AAYME 2021_List'!$R$3:$R$311,$A74)</f>
        <v>0</v>
      </c>
      <c r="AK74" s="252">
        <f>COUNTIFS('AAYME 2021_List'!$A$3:$A$311,"?*",'AAYME 2021_List'!$L$3:$L$311,"Male",'AAYME 2021_List'!$R$3:$R$311,$A74)</f>
        <v>0</v>
      </c>
      <c r="AL74" s="252">
        <f>COUNTIFS('AAYME 2021_List'!$A$3:$A$311,"?*",'AAYME 2021_List'!$L$3:$L$311,"Female",'AAYME 2021_List'!$R$3:$R$311,$A74)</f>
        <v>0</v>
      </c>
      <c r="AN74" s="175">
        <f>COUNTIFS('AAYME 2021_List'!$B$3:$B$311,"Yes",'AAYME 2021_List'!$R$3:$R$311,$A74)</f>
        <v>0</v>
      </c>
      <c r="AO74" s="176">
        <f>COUNTIFS('AAYME 2021_List'!$B$3:$B$311,"Yes",'AAYME 2021_List'!$J$3:$J$311,"7",'AAYME 2021_List'!$R$3:$R$311,$A74)</f>
        <v>0</v>
      </c>
      <c r="AP74" s="176">
        <f>COUNTIFS('AAYME 2021_List'!$B$3:$B$311,"Yes",'AAYME 2021_List'!$J$3:$J$311,"8",'AAYME 2021_List'!$R$3:$R$311,$A74)</f>
        <v>0</v>
      </c>
      <c r="AQ74" s="176">
        <f>COUNTIFS('AAYME 2021_List'!$B$3:$B$311,"Yes",'AAYME 2021_List'!$J$3:$J$311,"9",'AAYME 2021_List'!$R$3:$R$311,$A74)</f>
        <v>0</v>
      </c>
      <c r="AR74" s="176">
        <f>COUNTIFS('AAYME 2021_List'!$B$3:$B$311,"Yes",'AAYME 2021_List'!$L$3:$L$311,"Male",'AAYME 2021_List'!$R$3:$R$311,$A74)</f>
        <v>0</v>
      </c>
      <c r="AS74" s="177">
        <f>COUNTIFS('AAYME 2021_List'!$B$3:$B$311,"Yes",'AAYME 2021_List'!$L$3:$L$311,"Female",'AAYME 2021_List'!$R$3:$R$311,$A74)</f>
        <v>0</v>
      </c>
      <c r="AU74" s="175">
        <v>0</v>
      </c>
      <c r="AV74" s="176">
        <v>0</v>
      </c>
      <c r="AW74" s="176">
        <v>0</v>
      </c>
      <c r="AX74" s="176">
        <v>0</v>
      </c>
      <c r="AY74" s="176">
        <v>0</v>
      </c>
      <c r="AZ74" s="177">
        <v>0</v>
      </c>
    </row>
    <row r="75" spans="1:52" x14ac:dyDescent="0.3">
      <c r="A75" s="133" t="s">
        <v>245</v>
      </c>
      <c r="B75" s="31" cm="1">
        <f t="array" ref="B75">GetColor</f>
        <v>42</v>
      </c>
      <c r="Q75" s="90">
        <f>COUNTIFS(Applications_2021!C$2:$C$651,"?*",Applications_2021!$AL$2:$AL$651,$A75)</f>
        <v>39</v>
      </c>
      <c r="R75" s="91">
        <f>COUNTIFS(Applications_2021!C$2:$C$651,"?*",Applications_2021!$I$2:$I$651,"*7th Grade*",Applications_2021!$AL$2:$AL$651,$A75)</f>
        <v>14</v>
      </c>
      <c r="S75" s="91">
        <f>COUNTIFS(Applications_2021!$C$2:$C$651,"?*",Applications_2021!$I$2:$I$651,"*8th Grade*",Applications_2021!$AL$2:$AL$651,$A75)</f>
        <v>14</v>
      </c>
      <c r="T75" s="91">
        <f>COUNTIFS(Applications_2021!$C$2:$C$651,"?*",Applications_2021!$I$2:$I$651,"*9th Grade*",Applications_2021!$AL$2:$AL$651,$A75)</f>
        <v>11</v>
      </c>
      <c r="U75" s="91">
        <f>COUNTIFS(Applications_2021!$C$2:$C$651,"?*",Applications_2021!$F$2:$F$651,"Male",Applications_2021!$AL$2:$AL$651,$A75)</f>
        <v>20</v>
      </c>
      <c r="V75" s="92">
        <f>COUNTIFS(Applications_2021!$C$2:$C$651,"?*",Applications_2021!$F$2:$F$651,"Female",Applications_2021!$AL$2:$AL$651,$A75)</f>
        <v>19</v>
      </c>
      <c r="W75" s="105" t="s">
        <v>245</v>
      </c>
      <c r="X75" s="31" cm="1">
        <f t="array" ref="X75">GetColor</f>
        <v>42</v>
      </c>
      <c r="Z75" s="90">
        <f>COUNTIFS(Applications_2021!A$2:$A$651,"?*",Applications_2021!$AL$2:$AL$651,$A75)</f>
        <v>21</v>
      </c>
      <c r="AA75" s="91">
        <f>COUNTIFS(Applications_2021!$A$2:$A$651,"?*",Applications_2021!$I$2:$I$651,"*7th Grade*",Applications_2021!$AL$2:$AL$651,$A75)</f>
        <v>8</v>
      </c>
      <c r="AB75" s="91">
        <f>COUNTIFS(Applications_2021!$A$2:$A$651,"?*",Applications_2021!$I$2:$I$651,"*8th Grade*",Applications_2021!$AL$2:$AL$651,$A75)</f>
        <v>8</v>
      </c>
      <c r="AC75" s="91">
        <f>COUNTIFS(Applications_2021!$A$2:$A$651,"?*",Applications_2021!$I$2:$I$651,"*9th Grade*",Applications_2021!$AL$2:$AL$651,$A75)</f>
        <v>5</v>
      </c>
      <c r="AD75" s="91">
        <f>COUNTIFS(Applications_2021!$A$2:$A$651,"?*",Applications_2021!$F$2:$F$651,"Male",Applications_2021!$AL$2:$AL$651,$A75)</f>
        <v>11</v>
      </c>
      <c r="AE75" s="92">
        <f>COUNTIFS(Applications_2021!$A$2:$A$651,"?*",Applications_2021!$F$2:$F$651,"Female",Applications_2021!$AL$2:$AL$651,$A75)</f>
        <v>10</v>
      </c>
      <c r="AG75" s="259">
        <f>COUNTIFS('AAYME 2021_List'!$A$3:$A$311,"?*",'AAYME 2021_List'!$R$3:$R$311,$A75)</f>
        <v>22</v>
      </c>
      <c r="AH75" s="252">
        <f>COUNTIFS('AAYME 2021_List'!$A$3:$A$311,"?*",'AAYME 2021_List'!$M$3:$M$311,"7",'AAYME 2021_List'!$R$3:$R$311,$A75)</f>
        <v>9</v>
      </c>
      <c r="AI75" s="252">
        <f>COUNTIFS('AAYME 2021_List'!$A$3:$A$311,"?*",'AAYME 2021_List'!$M$3:$M$311,"8",'AAYME 2021_List'!$R$3:$R$311,$A75)</f>
        <v>8</v>
      </c>
      <c r="AJ75" s="252">
        <f>COUNTIFS('AAYME 2021_List'!$A$3:$A$311,"?*",'AAYME 2021_List'!$M$3:$M$311,"9",'AAYME 2021_List'!$R$3:$R$311,$A75)</f>
        <v>5</v>
      </c>
      <c r="AK75" s="252">
        <f>COUNTIFS('AAYME 2021_List'!$A$3:$A$311,"?*",'AAYME 2021_List'!$L$3:$L$311,"Male",'AAYME 2021_List'!$R$3:$R$311,$A75)</f>
        <v>11</v>
      </c>
      <c r="AL75" s="252">
        <f>COUNTIFS('AAYME 2021_List'!$A$3:$A$311,"?*",'AAYME 2021_List'!$L$3:$L$311,"Female",'AAYME 2021_List'!$R$3:$R$311,$A75)</f>
        <v>11</v>
      </c>
      <c r="AN75" s="175">
        <f>COUNTIFS('AAYME 2021_List'!$B$3:$B$311,"Yes",'AAYME 2021_List'!$R$3:$R$311,$A75)</f>
        <v>7</v>
      </c>
      <c r="AO75" s="176">
        <f>COUNTIFS('AAYME 2021_List'!$B$3:$B$311,"Yes",'AAYME 2021_List'!$J$3:$J$311,"7",'AAYME 2021_List'!$R$3:$R$311,$A75)</f>
        <v>5</v>
      </c>
      <c r="AP75" s="176">
        <f>COUNTIFS('AAYME 2021_List'!$B$3:$B$311,"Yes",'AAYME 2021_List'!$J$3:$J$311,"8",'AAYME 2021_List'!$R$3:$R$311,$A75)</f>
        <v>2</v>
      </c>
      <c r="AQ75" s="176">
        <f>COUNTIFS('AAYME 2021_List'!$B$3:$B$311,"Yes",'AAYME 2021_List'!$J$3:$J$311,"9",'AAYME 2021_List'!$R$3:$R$311,$A75)</f>
        <v>0</v>
      </c>
      <c r="AR75" s="176">
        <f>COUNTIFS('AAYME 2021_List'!$B$3:$B$311,"Yes",'AAYME 2021_List'!$L$3:$L$311,"Male",'AAYME 2021_List'!$R$3:$R$311,$A75)</f>
        <v>4</v>
      </c>
      <c r="AS75" s="177">
        <f>COUNTIFS('AAYME 2021_List'!$B$3:$B$311,"Yes",'AAYME 2021_List'!$L$3:$L$311,"Female",'AAYME 2021_List'!$R$3:$R$311,$A75)</f>
        <v>3</v>
      </c>
      <c r="AU75" s="175">
        <v>0</v>
      </c>
      <c r="AV75" s="176">
        <v>0</v>
      </c>
      <c r="AW75" s="176">
        <v>0</v>
      </c>
      <c r="AX75" s="176">
        <v>0</v>
      </c>
      <c r="AY75" s="176">
        <v>0</v>
      </c>
      <c r="AZ75" s="177">
        <v>0</v>
      </c>
    </row>
    <row r="76" spans="1:52" x14ac:dyDescent="0.3">
      <c r="A76" s="135" t="s">
        <v>246</v>
      </c>
      <c r="B76" s="31" cm="1">
        <f t="array" ref="B76">GetColor</f>
        <v>19</v>
      </c>
      <c r="Q76" s="90">
        <f>COUNTIFS(Applications_2021!C$2:$C$651,"?*",Applications_2021!$AL$2:$AL$651,$A76)</f>
        <v>2</v>
      </c>
      <c r="R76" s="91">
        <f>COUNTIFS(Applications_2021!C$2:$C$651,"?*",Applications_2021!$I$2:$I$651,"*7th Grade*",Applications_2021!$AL$2:$AL$651,$A76)</f>
        <v>1</v>
      </c>
      <c r="S76" s="91">
        <f>COUNTIFS(Applications_2021!$C$2:$C$651,"?*",Applications_2021!$I$2:$I$651,"*8th Grade*",Applications_2021!$AL$2:$AL$651,$A76)</f>
        <v>0</v>
      </c>
      <c r="T76" s="91">
        <f>COUNTIFS(Applications_2021!$C$2:$C$651,"?*",Applications_2021!$I$2:$I$651,"*9th Grade*",Applications_2021!$AL$2:$AL$651,$A76)</f>
        <v>1</v>
      </c>
      <c r="U76" s="91">
        <f>COUNTIFS(Applications_2021!$C$2:$C$651,"?*",Applications_2021!$F$2:$F$651,"Male",Applications_2021!$AL$2:$AL$651,$A76)</f>
        <v>2</v>
      </c>
      <c r="V76" s="92">
        <f>COUNTIFS(Applications_2021!$C$2:$C$651,"?*",Applications_2021!$F$2:$F$651,"Female",Applications_2021!$AL$2:$AL$651,$A76)</f>
        <v>0</v>
      </c>
      <c r="W76" s="100" t="s">
        <v>246</v>
      </c>
      <c r="X76" s="31" cm="1">
        <f t="array" ref="X76">GetColor</f>
        <v>19</v>
      </c>
      <c r="Z76" s="90">
        <f>COUNTIFS(Applications_2021!A$2:$A$651,"?*",Applications_2021!$AL$2:$AL$651,$A76)</f>
        <v>0</v>
      </c>
      <c r="AA76" s="91">
        <f>COUNTIFS(Applications_2021!$A$2:$A$651,"?*",Applications_2021!$I$2:$I$651,"*7th Grade*",Applications_2021!$AL$2:$AL$651,$A76)</f>
        <v>0</v>
      </c>
      <c r="AB76" s="91">
        <f>COUNTIFS(Applications_2021!$A$2:$A$651,"?*",Applications_2021!$I$2:$I$651,"*8th Grade*",Applications_2021!$AL$2:$AL$651,$A76)</f>
        <v>0</v>
      </c>
      <c r="AC76" s="91">
        <f>COUNTIFS(Applications_2021!$A$2:$A$651,"?*",Applications_2021!$I$2:$I$651,"*9th Grade*",Applications_2021!$AL$2:$AL$651,$A76)</f>
        <v>0</v>
      </c>
      <c r="AD76" s="91">
        <f>COUNTIFS(Applications_2021!$A$2:$A$651,"?*",Applications_2021!$F$2:$F$651,"Male",Applications_2021!$AL$2:$AL$651,$A76)</f>
        <v>0</v>
      </c>
      <c r="AE76" s="92">
        <f>COUNTIFS(Applications_2021!$A$2:$A$651,"?*",Applications_2021!$F$2:$F$651,"Female",Applications_2021!$AL$2:$AL$651,$A76)</f>
        <v>0</v>
      </c>
      <c r="AG76" s="259">
        <f>COUNTIFS('AAYME 2021_List'!$A$3:$A$311,"?*",'AAYME 2021_List'!$R$3:$R$311,$A76)</f>
        <v>0</v>
      </c>
      <c r="AH76" s="252">
        <f>COUNTIFS('AAYME 2021_List'!$A$3:$A$311,"?*",'AAYME 2021_List'!$M$3:$M$311,"7",'AAYME 2021_List'!$R$3:$R$311,$A76)</f>
        <v>0</v>
      </c>
      <c r="AI76" s="252">
        <f>COUNTIFS('AAYME 2021_List'!$A$3:$A$311,"?*",'AAYME 2021_List'!$M$3:$M$311,"8",'AAYME 2021_List'!$R$3:$R$311,$A76)</f>
        <v>0</v>
      </c>
      <c r="AJ76" s="252">
        <f>COUNTIFS('AAYME 2021_List'!$A$3:$A$311,"?*",'AAYME 2021_List'!$M$3:$M$311,"9",'AAYME 2021_List'!$R$3:$R$311,$A76)</f>
        <v>0</v>
      </c>
      <c r="AK76" s="252">
        <f>COUNTIFS('AAYME 2021_List'!$A$3:$A$311,"?*",'AAYME 2021_List'!$L$3:$L$311,"Male",'AAYME 2021_List'!$R$3:$R$311,$A76)</f>
        <v>0</v>
      </c>
      <c r="AL76" s="252">
        <f>COUNTIFS('AAYME 2021_List'!$A$3:$A$311,"?*",'AAYME 2021_List'!$L$3:$L$311,"Female",'AAYME 2021_List'!$R$3:$R$311,$A76)</f>
        <v>0</v>
      </c>
      <c r="AN76" s="175">
        <f>COUNTIFS('AAYME 2021_List'!$B$3:$B$311,"Yes",'AAYME 2021_List'!$R$3:$R$311,$A76)</f>
        <v>0</v>
      </c>
      <c r="AO76" s="176">
        <f>COUNTIFS('AAYME 2021_List'!$B$3:$B$311,"Yes",'AAYME 2021_List'!$J$3:$J$311,"7",'AAYME 2021_List'!$R$3:$R$311,$A76)</f>
        <v>0</v>
      </c>
      <c r="AP76" s="176">
        <f>COUNTIFS('AAYME 2021_List'!$B$3:$B$311,"Yes",'AAYME 2021_List'!$J$3:$J$311,"8",'AAYME 2021_List'!$R$3:$R$311,$A76)</f>
        <v>0</v>
      </c>
      <c r="AQ76" s="176">
        <f>COUNTIFS('AAYME 2021_List'!$B$3:$B$311,"Yes",'AAYME 2021_List'!$J$3:$J$311,"9",'AAYME 2021_List'!$R$3:$R$311,$A76)</f>
        <v>0</v>
      </c>
      <c r="AR76" s="176">
        <f>COUNTIFS('AAYME 2021_List'!$B$3:$B$311,"Yes",'AAYME 2021_List'!$L$3:$L$311,"Male",'AAYME 2021_List'!$R$3:$R$311,$A76)</f>
        <v>0</v>
      </c>
      <c r="AS76" s="177">
        <f>COUNTIFS('AAYME 2021_List'!$B$3:$B$311,"Yes",'AAYME 2021_List'!$L$3:$L$311,"Female",'AAYME 2021_List'!$R$3:$R$311,$A76)</f>
        <v>0</v>
      </c>
      <c r="AU76" s="175">
        <v>0</v>
      </c>
      <c r="AV76" s="176">
        <v>0</v>
      </c>
      <c r="AW76" s="176">
        <v>0</v>
      </c>
      <c r="AX76" s="176">
        <v>0</v>
      </c>
      <c r="AY76" s="176">
        <v>0</v>
      </c>
      <c r="AZ76" s="177">
        <v>0</v>
      </c>
    </row>
    <row r="77" spans="1:52" x14ac:dyDescent="0.3">
      <c r="A77" s="134" t="s">
        <v>247</v>
      </c>
      <c r="B77" s="31" cm="1">
        <f t="array" ref="B77">GetColor</f>
        <v>38</v>
      </c>
      <c r="Q77" s="90">
        <f>COUNTIFS(Applications_2021!C$2:$C$651,"?*",Applications_2021!$AL$2:$AL$651,$A77)</f>
        <v>0</v>
      </c>
      <c r="R77" s="91">
        <f>COUNTIFS(Applications_2021!C$2:$C$651,"?*",Applications_2021!$I$2:$I$651,"*7th Grade*",Applications_2021!$AL$2:$AL$651,$A77)</f>
        <v>0</v>
      </c>
      <c r="S77" s="91">
        <f>COUNTIFS(Applications_2021!$C$2:$C$651,"?*",Applications_2021!$I$2:$I$651,"*8th Grade*",Applications_2021!$AL$2:$AL$651,$A77)</f>
        <v>0</v>
      </c>
      <c r="T77" s="91">
        <f>COUNTIFS(Applications_2021!$C$2:$C$651,"?*",Applications_2021!$I$2:$I$651,"*9th Grade*",Applications_2021!$AL$2:$AL$651,$A77)</f>
        <v>0</v>
      </c>
      <c r="U77" s="91">
        <f>COUNTIFS(Applications_2021!$C$2:$C$651,"?*",Applications_2021!$F$2:$F$651,"Male",Applications_2021!$AL$2:$AL$651,$A77)</f>
        <v>0</v>
      </c>
      <c r="V77" s="92">
        <f>COUNTIFS(Applications_2021!$C$2:$C$651,"?*",Applications_2021!$F$2:$F$651,"Female",Applications_2021!$AL$2:$AL$651,$A77)</f>
        <v>0</v>
      </c>
      <c r="W77" s="99" t="s">
        <v>247</v>
      </c>
      <c r="X77" s="31" cm="1">
        <f t="array" ref="X77">GetColor</f>
        <v>38</v>
      </c>
      <c r="Z77" s="90">
        <f>COUNTIFS(Applications_2021!A$2:$A$651,"?*",Applications_2021!$AL$2:$AL$651,$A77)</f>
        <v>0</v>
      </c>
      <c r="AA77" s="91">
        <f>COUNTIFS(Applications_2021!$A$2:$A$651,"?*",Applications_2021!$I$2:$I$651,"*7th Grade*",Applications_2021!$AL$2:$AL$651,$A77)</f>
        <v>0</v>
      </c>
      <c r="AB77" s="91">
        <f>COUNTIFS(Applications_2021!$A$2:$A$651,"?*",Applications_2021!$I$2:$I$651,"*8th Grade*",Applications_2021!$AL$2:$AL$651,$A77)</f>
        <v>0</v>
      </c>
      <c r="AC77" s="91">
        <f>COUNTIFS(Applications_2021!$A$2:$A$651,"?*",Applications_2021!$I$2:$I$651,"*9th Grade*",Applications_2021!$AL$2:$AL$651,$A77)</f>
        <v>0</v>
      </c>
      <c r="AD77" s="91">
        <f>COUNTIFS(Applications_2021!$A$2:$A$651,"?*",Applications_2021!$F$2:$F$651,"Male",Applications_2021!$AL$2:$AL$651,$A77)</f>
        <v>0</v>
      </c>
      <c r="AE77" s="92">
        <f>COUNTIFS(Applications_2021!$A$2:$A$651,"?*",Applications_2021!$F$2:$F$651,"Female",Applications_2021!$AL$2:$AL$651,$A77)</f>
        <v>0</v>
      </c>
      <c r="AG77" s="259">
        <f>COUNTIFS('AAYME 2021_List'!$A$3:$A$311,"?*",'AAYME 2021_List'!$R$3:$R$311,$A77)</f>
        <v>0</v>
      </c>
      <c r="AH77" s="252">
        <f>COUNTIFS('AAYME 2021_List'!$A$3:$A$311,"?*",'AAYME 2021_List'!$M$3:$M$311,"7",'AAYME 2021_List'!$R$3:$R$311,$A77)</f>
        <v>0</v>
      </c>
      <c r="AI77" s="252">
        <f>COUNTIFS('AAYME 2021_List'!$A$3:$A$311,"?*",'AAYME 2021_List'!$M$3:$M$311,"8",'AAYME 2021_List'!$R$3:$R$311,$A77)</f>
        <v>0</v>
      </c>
      <c r="AJ77" s="252">
        <f>COUNTIFS('AAYME 2021_List'!$A$3:$A$311,"?*",'AAYME 2021_List'!$M$3:$M$311,"9",'AAYME 2021_List'!$R$3:$R$311,$A77)</f>
        <v>0</v>
      </c>
      <c r="AK77" s="252">
        <f>COUNTIFS('AAYME 2021_List'!$A$3:$A$311,"?*",'AAYME 2021_List'!$L$3:$L$311,"Male",'AAYME 2021_List'!$R$3:$R$311,$A77)</f>
        <v>0</v>
      </c>
      <c r="AL77" s="252">
        <f>COUNTIFS('AAYME 2021_List'!$A$3:$A$311,"?*",'AAYME 2021_List'!$L$3:$L$311,"Female",'AAYME 2021_List'!$R$3:$R$311,$A77)</f>
        <v>0</v>
      </c>
      <c r="AN77" s="175">
        <f>COUNTIFS('AAYME 2021_List'!$B$3:$B$311,"Yes",'AAYME 2021_List'!$R$3:$R$311,$A77)</f>
        <v>0</v>
      </c>
      <c r="AO77" s="176">
        <f>COUNTIFS('AAYME 2021_List'!$B$3:$B$311,"Yes",'AAYME 2021_List'!$J$3:$J$311,"7",'AAYME 2021_List'!$R$3:$R$311,$A77)</f>
        <v>0</v>
      </c>
      <c r="AP77" s="176">
        <f>COUNTIFS('AAYME 2021_List'!$B$3:$B$311,"Yes",'AAYME 2021_List'!$J$3:$J$311,"8",'AAYME 2021_List'!$R$3:$R$311,$A77)</f>
        <v>0</v>
      </c>
      <c r="AQ77" s="176">
        <f>COUNTIFS('AAYME 2021_List'!$B$3:$B$311,"Yes",'AAYME 2021_List'!$J$3:$J$311,"9",'AAYME 2021_List'!$R$3:$R$311,$A77)</f>
        <v>0</v>
      </c>
      <c r="AR77" s="176">
        <f>COUNTIFS('AAYME 2021_List'!$B$3:$B$311,"Yes",'AAYME 2021_List'!$L$3:$L$311,"Male",'AAYME 2021_List'!$R$3:$R$311,$A77)</f>
        <v>0</v>
      </c>
      <c r="AS77" s="177">
        <f>COUNTIFS('AAYME 2021_List'!$B$3:$B$311,"Yes",'AAYME 2021_List'!$L$3:$L$311,"Female",'AAYME 2021_List'!$R$3:$R$311,$A77)</f>
        <v>0</v>
      </c>
      <c r="AU77" s="175">
        <v>0</v>
      </c>
      <c r="AV77" s="176">
        <v>0</v>
      </c>
      <c r="AW77" s="176">
        <v>0</v>
      </c>
      <c r="AX77" s="176">
        <v>0</v>
      </c>
      <c r="AY77" s="176">
        <v>0</v>
      </c>
      <c r="AZ77" s="177">
        <v>0</v>
      </c>
    </row>
    <row r="78" spans="1:52" x14ac:dyDescent="0.3">
      <c r="A78" s="135" t="s">
        <v>248</v>
      </c>
      <c r="B78" s="31" cm="1">
        <f t="array" ref="B78">GetColor</f>
        <v>19</v>
      </c>
      <c r="Q78" s="90">
        <f>COUNTIFS(Applications_2021!C$2:$C$651,"?*",Applications_2021!$AL$2:$AL$651,$A78)</f>
        <v>1</v>
      </c>
      <c r="R78" s="91">
        <f>COUNTIFS(Applications_2021!C$2:$C$651,"?*",Applications_2021!$I$2:$I$651,"*7th Grade*",Applications_2021!$AL$2:$AL$651,$A78)</f>
        <v>0</v>
      </c>
      <c r="S78" s="91">
        <f>COUNTIFS(Applications_2021!$C$2:$C$651,"?*",Applications_2021!$I$2:$I$651,"*8th Grade*",Applications_2021!$AL$2:$AL$651,$A78)</f>
        <v>1</v>
      </c>
      <c r="T78" s="91">
        <f>COUNTIFS(Applications_2021!$C$2:$C$651,"?*",Applications_2021!$I$2:$I$651,"*9th Grade*",Applications_2021!$AL$2:$AL$651,$A78)</f>
        <v>0</v>
      </c>
      <c r="U78" s="91">
        <f>COUNTIFS(Applications_2021!$C$2:$C$651,"?*",Applications_2021!$F$2:$F$651,"Male",Applications_2021!$AL$2:$AL$651,$A78)</f>
        <v>1</v>
      </c>
      <c r="V78" s="92">
        <f>COUNTIFS(Applications_2021!$C$2:$C$651,"?*",Applications_2021!$F$2:$F$651,"Female",Applications_2021!$AL$2:$AL$651,$A78)</f>
        <v>0</v>
      </c>
      <c r="W78" s="100" t="s">
        <v>248</v>
      </c>
      <c r="X78" s="31" cm="1">
        <f t="array" ref="X78">GetColor</f>
        <v>19</v>
      </c>
      <c r="Z78" s="90">
        <f>COUNTIFS(Applications_2021!A$2:$A$651,"?*",Applications_2021!$AL$2:$AL$651,$A78)</f>
        <v>0</v>
      </c>
      <c r="AA78" s="91">
        <f>COUNTIFS(Applications_2021!$A$2:$A$651,"?*",Applications_2021!$I$2:$I$651,"*7th Grade*",Applications_2021!$AL$2:$AL$651,$A78)</f>
        <v>0</v>
      </c>
      <c r="AB78" s="91">
        <f>COUNTIFS(Applications_2021!$A$2:$A$651,"?*",Applications_2021!$I$2:$I$651,"*8th Grade*",Applications_2021!$AL$2:$AL$651,$A78)</f>
        <v>0</v>
      </c>
      <c r="AC78" s="91">
        <f>COUNTIFS(Applications_2021!$A$2:$A$651,"?*",Applications_2021!$I$2:$I$651,"*9th Grade*",Applications_2021!$AL$2:$AL$651,$A78)</f>
        <v>0</v>
      </c>
      <c r="AD78" s="91">
        <f>COUNTIFS(Applications_2021!$A$2:$A$651,"?*",Applications_2021!$F$2:$F$651,"Male",Applications_2021!$AL$2:$AL$651,$A78)</f>
        <v>0</v>
      </c>
      <c r="AE78" s="92">
        <f>COUNTIFS(Applications_2021!$A$2:$A$651,"?*",Applications_2021!$F$2:$F$651,"Female",Applications_2021!$AL$2:$AL$651,$A78)</f>
        <v>0</v>
      </c>
      <c r="AG78" s="259">
        <f>COUNTIFS('AAYME 2021_List'!$A$3:$A$311,"?*",'AAYME 2021_List'!$R$3:$R$311,$A78)</f>
        <v>0</v>
      </c>
      <c r="AH78" s="252">
        <f>COUNTIFS('AAYME 2021_List'!$A$3:$A$311,"?*",'AAYME 2021_List'!$M$3:$M$311,"7",'AAYME 2021_List'!$R$3:$R$311,$A78)</f>
        <v>0</v>
      </c>
      <c r="AI78" s="252">
        <f>COUNTIFS('AAYME 2021_List'!$A$3:$A$311,"?*",'AAYME 2021_List'!$M$3:$M$311,"8",'AAYME 2021_List'!$R$3:$R$311,$A78)</f>
        <v>0</v>
      </c>
      <c r="AJ78" s="252">
        <f>COUNTIFS('AAYME 2021_List'!$A$3:$A$311,"?*",'AAYME 2021_List'!$M$3:$M$311,"9",'AAYME 2021_List'!$R$3:$R$311,$A78)</f>
        <v>0</v>
      </c>
      <c r="AK78" s="252">
        <f>COUNTIFS('AAYME 2021_List'!$A$3:$A$311,"?*",'AAYME 2021_List'!$L$3:$L$311,"Male",'AAYME 2021_List'!$R$3:$R$311,$A78)</f>
        <v>0</v>
      </c>
      <c r="AL78" s="252">
        <f>COUNTIFS('AAYME 2021_List'!$A$3:$A$311,"?*",'AAYME 2021_List'!$L$3:$L$311,"Female",'AAYME 2021_List'!$R$3:$R$311,$A78)</f>
        <v>0</v>
      </c>
      <c r="AN78" s="175">
        <f>COUNTIFS('AAYME 2021_List'!$B$3:$B$311,"Yes",'AAYME 2021_List'!$R$3:$R$311,$A78)</f>
        <v>0</v>
      </c>
      <c r="AO78" s="176">
        <f>COUNTIFS('AAYME 2021_List'!$B$3:$B$311,"Yes",'AAYME 2021_List'!$J$3:$J$311,"7",'AAYME 2021_List'!$R$3:$R$311,$A78)</f>
        <v>0</v>
      </c>
      <c r="AP78" s="176">
        <f>COUNTIFS('AAYME 2021_List'!$B$3:$B$311,"Yes",'AAYME 2021_List'!$J$3:$J$311,"8",'AAYME 2021_List'!$R$3:$R$311,$A78)</f>
        <v>0</v>
      </c>
      <c r="AQ78" s="176">
        <f>COUNTIFS('AAYME 2021_List'!$B$3:$B$311,"Yes",'AAYME 2021_List'!$J$3:$J$311,"9",'AAYME 2021_List'!$R$3:$R$311,$A78)</f>
        <v>0</v>
      </c>
      <c r="AR78" s="176">
        <f>COUNTIFS('AAYME 2021_List'!$B$3:$B$311,"Yes",'AAYME 2021_List'!$L$3:$L$311,"Male",'AAYME 2021_List'!$R$3:$R$311,$A78)</f>
        <v>0</v>
      </c>
      <c r="AS78" s="177">
        <f>COUNTIFS('AAYME 2021_List'!$B$3:$B$311,"Yes",'AAYME 2021_List'!$L$3:$L$311,"Female",'AAYME 2021_List'!$R$3:$R$311,$A78)</f>
        <v>0</v>
      </c>
      <c r="AU78" s="175">
        <v>0</v>
      </c>
      <c r="AV78" s="176">
        <v>0</v>
      </c>
      <c r="AW78" s="176">
        <v>0</v>
      </c>
      <c r="AX78" s="176">
        <v>0</v>
      </c>
      <c r="AY78" s="176">
        <v>0</v>
      </c>
      <c r="AZ78" s="177">
        <v>0</v>
      </c>
    </row>
    <row r="79" spans="1:52" x14ac:dyDescent="0.3">
      <c r="A79" s="261" t="s">
        <v>249</v>
      </c>
      <c r="B79" s="31" cm="1">
        <f t="array" ref="B79">GetColor</f>
        <v>19</v>
      </c>
      <c r="Q79" s="90">
        <f>COUNTIFS(Applications_2021!C$2:$C$651,"?*",Applications_2021!$AL$2:$AL$651,$A79)</f>
        <v>1</v>
      </c>
      <c r="R79" s="91">
        <f>COUNTIFS(Applications_2021!C$2:$C$651,"?*",Applications_2021!$I$2:$I$651,"*7th Grade*",Applications_2021!$AL$2:$AL$651,$A79)</f>
        <v>0</v>
      </c>
      <c r="S79" s="91">
        <f>COUNTIFS(Applications_2021!$C$2:$C$651,"?*",Applications_2021!$I$2:$I$651,"*8th Grade*",Applications_2021!$AL$2:$AL$651,$A79)</f>
        <v>0</v>
      </c>
      <c r="T79" s="91">
        <f>COUNTIFS(Applications_2021!$C$2:$C$651,"?*",Applications_2021!$I$2:$I$651,"*9th Grade*",Applications_2021!$AL$2:$AL$651,$A79)</f>
        <v>1</v>
      </c>
      <c r="U79" s="91">
        <f>COUNTIFS(Applications_2021!$C$2:$C$651,"?*",Applications_2021!$F$2:$F$651,"Male",Applications_2021!$AL$2:$AL$651,$A79)</f>
        <v>0</v>
      </c>
      <c r="V79" s="92">
        <f>COUNTIFS(Applications_2021!$C$2:$C$651,"?*",Applications_2021!$F$2:$F$651,"Female",Applications_2021!$AL$2:$AL$651,$A79)</f>
        <v>1</v>
      </c>
      <c r="W79" s="100" t="s">
        <v>249</v>
      </c>
      <c r="X79" s="31" cm="1">
        <f t="array" ref="X79">GetColor</f>
        <v>19</v>
      </c>
      <c r="Z79" s="90">
        <f>COUNTIFS(Applications_2021!A$2:$A$651,"?*",Applications_2021!$AL$2:$AL$651,$A79)</f>
        <v>1</v>
      </c>
      <c r="AA79" s="91">
        <f>COUNTIFS(Applications_2021!$A$2:$A$651,"?*",Applications_2021!$I$2:$I$651,"*7th Grade*",Applications_2021!$AL$2:$AL$651,$A79)</f>
        <v>0</v>
      </c>
      <c r="AB79" s="91">
        <f>COUNTIFS(Applications_2021!$A$2:$A$651,"?*",Applications_2021!$I$2:$I$651,"*8th Grade*",Applications_2021!$AL$2:$AL$651,$A79)</f>
        <v>0</v>
      </c>
      <c r="AC79" s="91">
        <f>COUNTIFS(Applications_2021!$A$2:$A$651,"?*",Applications_2021!$I$2:$I$651,"*9th Grade*",Applications_2021!$AL$2:$AL$651,$A79)</f>
        <v>1</v>
      </c>
      <c r="AD79" s="91">
        <f>COUNTIFS(Applications_2021!$A$2:$A$651,"?*",Applications_2021!$F$2:$F$651,"Male",Applications_2021!$AL$2:$AL$651,$A79)</f>
        <v>0</v>
      </c>
      <c r="AE79" s="92">
        <f>COUNTIFS(Applications_2021!$A$2:$A$651,"?*",Applications_2021!$F$2:$F$651,"Female",Applications_2021!$AL$2:$AL$651,$A79)</f>
        <v>1</v>
      </c>
      <c r="AG79" s="259">
        <f>COUNTIFS('AAYME 2021_List'!$A$3:$A$311,"?*",'AAYME 2021_List'!$R$3:$R$311,$A79)</f>
        <v>0</v>
      </c>
      <c r="AH79" s="252">
        <f>COUNTIFS('AAYME 2021_List'!$A$3:$A$311,"?*",'AAYME 2021_List'!$M$3:$M$311,"7",'AAYME 2021_List'!$R$3:$R$311,$A79)</f>
        <v>0</v>
      </c>
      <c r="AI79" s="252">
        <f>COUNTIFS('AAYME 2021_List'!$A$3:$A$311,"?*",'AAYME 2021_List'!$M$3:$M$311,"8",'AAYME 2021_List'!$R$3:$R$311,$A79)</f>
        <v>0</v>
      </c>
      <c r="AJ79" s="252">
        <f>COUNTIFS('AAYME 2021_List'!$A$3:$A$311,"?*",'AAYME 2021_List'!$M$3:$M$311,"9",'AAYME 2021_List'!$R$3:$R$311,$A79)</f>
        <v>0</v>
      </c>
      <c r="AK79" s="252">
        <f>COUNTIFS('AAYME 2021_List'!$A$3:$A$311,"?*",'AAYME 2021_List'!$L$3:$L$311,"Male",'AAYME 2021_List'!$R$3:$R$311,$A79)</f>
        <v>0</v>
      </c>
      <c r="AL79" s="252">
        <f>COUNTIFS('AAYME 2021_List'!$A$3:$A$311,"?*",'AAYME 2021_List'!$L$3:$L$311,"Female",'AAYME 2021_List'!$R$3:$R$311,$A79)</f>
        <v>0</v>
      </c>
      <c r="AN79" s="175">
        <f>COUNTIFS('AAYME 2021_List'!$B$3:$B$311,"Yes",'AAYME 2021_List'!$R$3:$R$311,$A79)</f>
        <v>0</v>
      </c>
      <c r="AO79" s="176">
        <f>COUNTIFS('AAYME 2021_List'!$B$3:$B$311,"Yes",'AAYME 2021_List'!$J$3:$J$311,"7",'AAYME 2021_List'!$R$3:$R$311,$A79)</f>
        <v>0</v>
      </c>
      <c r="AP79" s="176">
        <f>COUNTIFS('AAYME 2021_List'!$B$3:$B$311,"Yes",'AAYME 2021_List'!$J$3:$J$311,"8",'AAYME 2021_List'!$R$3:$R$311,$A79)</f>
        <v>0</v>
      </c>
      <c r="AQ79" s="176">
        <f>COUNTIFS('AAYME 2021_List'!$B$3:$B$311,"Yes",'AAYME 2021_List'!$J$3:$J$311,"9",'AAYME 2021_List'!$R$3:$R$311,$A79)</f>
        <v>0</v>
      </c>
      <c r="AR79" s="176">
        <f>COUNTIFS('AAYME 2021_List'!$B$3:$B$311,"Yes",'AAYME 2021_List'!$L$3:$L$311,"Male",'AAYME 2021_List'!$R$3:$R$311,$A79)</f>
        <v>0</v>
      </c>
      <c r="AS79" s="177">
        <f>COUNTIFS('AAYME 2021_List'!$B$3:$B$311,"Yes",'AAYME 2021_List'!$L$3:$L$311,"Female",'AAYME 2021_List'!$R$3:$R$311,$A79)</f>
        <v>0</v>
      </c>
      <c r="AU79" s="175">
        <v>0</v>
      </c>
      <c r="AV79" s="176">
        <v>0</v>
      </c>
      <c r="AW79" s="176">
        <v>0</v>
      </c>
      <c r="AX79" s="176">
        <v>0</v>
      </c>
      <c r="AY79" s="176">
        <v>0</v>
      </c>
      <c r="AZ79" s="177">
        <v>0</v>
      </c>
    </row>
    <row r="80" spans="1:52" x14ac:dyDescent="0.3">
      <c r="A80" s="133" t="s">
        <v>250</v>
      </c>
      <c r="B80" s="31" cm="1">
        <f t="array" ref="B80">GetColor</f>
        <v>42</v>
      </c>
      <c r="Q80" s="90">
        <f>COUNTIFS(Applications_2021!C$2:$C$651,"?*",Applications_2021!$AL$2:$AL$651,$A80)</f>
        <v>1</v>
      </c>
      <c r="R80" s="91">
        <f>COUNTIFS(Applications_2021!C$2:$C$651,"?*",Applications_2021!$I$2:$I$651,"*7th Grade*",Applications_2021!$AL$2:$AL$651,$A80)</f>
        <v>0</v>
      </c>
      <c r="S80" s="91">
        <f>COUNTIFS(Applications_2021!$C$2:$C$651,"?*",Applications_2021!$I$2:$I$651,"*8th Grade*",Applications_2021!$AL$2:$AL$651,$A80)</f>
        <v>1</v>
      </c>
      <c r="T80" s="91">
        <f>COUNTIFS(Applications_2021!$C$2:$C$651,"?*",Applications_2021!$I$2:$I$651,"*9th Grade*",Applications_2021!$AL$2:$AL$651,$A80)</f>
        <v>0</v>
      </c>
      <c r="U80" s="91">
        <f>COUNTIFS(Applications_2021!$C$2:$C$651,"?*",Applications_2021!$F$2:$F$651,"Male",Applications_2021!$AL$2:$AL$651,$A80)</f>
        <v>0</v>
      </c>
      <c r="V80" s="92">
        <f>COUNTIFS(Applications_2021!$C$2:$C$651,"?*",Applications_2021!$F$2:$F$651,"Female",Applications_2021!$AL$2:$AL$651,$A80)</f>
        <v>1</v>
      </c>
      <c r="W80" s="105" t="s">
        <v>250</v>
      </c>
      <c r="X80" s="31" cm="1">
        <f t="array" ref="X80">GetColor</f>
        <v>42</v>
      </c>
      <c r="Z80" s="90">
        <f>COUNTIFS(Applications_2021!A$2:$A$651,"?*",Applications_2021!$AL$2:$AL$651,$A80)</f>
        <v>1</v>
      </c>
      <c r="AA80" s="91">
        <f>COUNTIFS(Applications_2021!$A$2:$A$651,"?*",Applications_2021!$I$2:$I$651,"*7th Grade*",Applications_2021!$AL$2:$AL$651,$A80)</f>
        <v>0</v>
      </c>
      <c r="AB80" s="91">
        <f>COUNTIFS(Applications_2021!$A$2:$A$651,"?*",Applications_2021!$I$2:$I$651,"*8th Grade*",Applications_2021!$AL$2:$AL$651,$A80)</f>
        <v>1</v>
      </c>
      <c r="AC80" s="91">
        <f>COUNTIFS(Applications_2021!$A$2:$A$651,"?*",Applications_2021!$I$2:$I$651,"*9th Grade*",Applications_2021!$AL$2:$AL$651,$A80)</f>
        <v>0</v>
      </c>
      <c r="AD80" s="91">
        <f>COUNTIFS(Applications_2021!$A$2:$A$651,"?*",Applications_2021!$F$2:$F$651,"Male",Applications_2021!$AL$2:$AL$651,$A80)</f>
        <v>0</v>
      </c>
      <c r="AE80" s="92">
        <f>COUNTIFS(Applications_2021!$A$2:$A$651,"?*",Applications_2021!$F$2:$F$651,"Female",Applications_2021!$AL$2:$AL$651,$A80)</f>
        <v>1</v>
      </c>
      <c r="AG80" s="259">
        <f>COUNTIFS('AAYME 2021_List'!$A$3:$A$311,"?*",'AAYME 2021_List'!$R$3:$R$311,$A80)</f>
        <v>1</v>
      </c>
      <c r="AH80" s="252">
        <f>COUNTIFS('AAYME 2021_List'!$A$3:$A$311,"?*",'AAYME 2021_List'!$M$3:$M$311,"7",'AAYME 2021_List'!$R$3:$R$311,$A80)</f>
        <v>0</v>
      </c>
      <c r="AI80" s="252">
        <f>COUNTIFS('AAYME 2021_List'!$A$3:$A$311,"?*",'AAYME 2021_List'!$M$3:$M$311,"8",'AAYME 2021_List'!$R$3:$R$311,$A80)</f>
        <v>1</v>
      </c>
      <c r="AJ80" s="252">
        <f>COUNTIFS('AAYME 2021_List'!$A$3:$A$311,"?*",'AAYME 2021_List'!$M$3:$M$311,"9",'AAYME 2021_List'!$R$3:$R$311,$A80)</f>
        <v>0</v>
      </c>
      <c r="AK80" s="252">
        <f>COUNTIFS('AAYME 2021_List'!$A$3:$A$311,"?*",'AAYME 2021_List'!$L$3:$L$311,"Male",'AAYME 2021_List'!$R$3:$R$311,$A80)</f>
        <v>0</v>
      </c>
      <c r="AL80" s="252">
        <f>COUNTIFS('AAYME 2021_List'!$A$3:$A$311,"?*",'AAYME 2021_List'!$L$3:$L$311,"Female",'AAYME 2021_List'!$R$3:$R$311,$A80)</f>
        <v>1</v>
      </c>
      <c r="AN80" s="175">
        <f>COUNTIFS('AAYME 2021_List'!$B$3:$B$311,"Yes",'AAYME 2021_List'!$R$3:$R$311,$A80)</f>
        <v>1</v>
      </c>
      <c r="AO80" s="176">
        <f>COUNTIFS('AAYME 2021_List'!$B$3:$B$311,"Yes",'AAYME 2021_List'!$J$3:$J$311,"7",'AAYME 2021_List'!$R$3:$R$311,$A80)</f>
        <v>0</v>
      </c>
      <c r="AP80" s="176">
        <f>COUNTIFS('AAYME 2021_List'!$B$3:$B$311,"Yes",'AAYME 2021_List'!$J$3:$J$311,"8",'AAYME 2021_List'!$R$3:$R$311,$A80)</f>
        <v>1</v>
      </c>
      <c r="AQ80" s="176">
        <f>COUNTIFS('AAYME 2021_List'!$B$3:$B$311,"Yes",'AAYME 2021_List'!$J$3:$J$311,"9",'AAYME 2021_List'!$R$3:$R$311,$A80)</f>
        <v>0</v>
      </c>
      <c r="AR80" s="176">
        <f>COUNTIFS('AAYME 2021_List'!$B$3:$B$311,"Yes",'AAYME 2021_List'!$L$3:$L$311,"Male",'AAYME 2021_List'!$R$3:$R$311,$A80)</f>
        <v>0</v>
      </c>
      <c r="AS80" s="177">
        <f>COUNTIFS('AAYME 2021_List'!$B$3:$B$311,"Yes",'AAYME 2021_List'!$L$3:$L$311,"Female",'AAYME 2021_List'!$R$3:$R$311,$A80)</f>
        <v>1</v>
      </c>
      <c r="AU80" s="175">
        <v>0</v>
      </c>
      <c r="AV80" s="176">
        <v>0</v>
      </c>
      <c r="AW80" s="176">
        <v>0</v>
      </c>
      <c r="AX80" s="176">
        <v>0</v>
      </c>
      <c r="AY80" s="176">
        <v>0</v>
      </c>
      <c r="AZ80" s="177">
        <v>0</v>
      </c>
    </row>
    <row r="81" spans="1:52" x14ac:dyDescent="0.3">
      <c r="A81" s="133" t="s">
        <v>251</v>
      </c>
      <c r="B81" s="31" cm="1">
        <f t="array" ref="B81">GetColor</f>
        <v>42</v>
      </c>
      <c r="Q81" s="90">
        <f>COUNTIFS(Applications_2021!C$2:$C$651,"?*",Applications_2021!$AL$2:$AL$651,$A81)</f>
        <v>12</v>
      </c>
      <c r="R81" s="91">
        <f>COUNTIFS(Applications_2021!C$2:$C$651,"?*",Applications_2021!$I$2:$I$651,"*7th Grade*",Applications_2021!$AL$2:$AL$651,$A81)</f>
        <v>4</v>
      </c>
      <c r="S81" s="91">
        <f>COUNTIFS(Applications_2021!$C$2:$C$651,"?*",Applications_2021!$I$2:$I$651,"*8th Grade*",Applications_2021!$AL$2:$AL$651,$A81)</f>
        <v>4</v>
      </c>
      <c r="T81" s="91">
        <f>COUNTIFS(Applications_2021!$C$2:$C$651,"?*",Applications_2021!$I$2:$I$651,"*9th Grade*",Applications_2021!$AL$2:$AL$651,$A81)</f>
        <v>4</v>
      </c>
      <c r="U81" s="91">
        <f>COUNTIFS(Applications_2021!$C$2:$C$651,"?*",Applications_2021!$F$2:$F$651,"Male",Applications_2021!$AL$2:$AL$651,$A81)</f>
        <v>7</v>
      </c>
      <c r="V81" s="92">
        <f>COUNTIFS(Applications_2021!$C$2:$C$651,"?*",Applications_2021!$F$2:$F$651,"Female",Applications_2021!$AL$2:$AL$651,$A81)</f>
        <v>5</v>
      </c>
      <c r="W81" s="105" t="s">
        <v>251</v>
      </c>
      <c r="X81" s="31" cm="1">
        <f t="array" ref="X81">GetColor</f>
        <v>42</v>
      </c>
      <c r="Z81" s="90">
        <f>COUNTIFS(Applications_2021!A$2:$A$651,"?*",Applications_2021!$AL$2:$AL$651,$A81)</f>
        <v>3</v>
      </c>
      <c r="AA81" s="91">
        <f>COUNTIFS(Applications_2021!$A$2:$A$651,"?*",Applications_2021!$I$2:$I$651,"*7th Grade*",Applications_2021!$AL$2:$AL$651,$A81)</f>
        <v>1</v>
      </c>
      <c r="AB81" s="91">
        <f>COUNTIFS(Applications_2021!$A$2:$A$651,"?*",Applications_2021!$I$2:$I$651,"*8th Grade*",Applications_2021!$AL$2:$AL$651,$A81)</f>
        <v>2</v>
      </c>
      <c r="AC81" s="91">
        <f>COUNTIFS(Applications_2021!$A$2:$A$651,"?*",Applications_2021!$I$2:$I$651,"*9th Grade*",Applications_2021!$AL$2:$AL$651,$A81)</f>
        <v>0</v>
      </c>
      <c r="AD81" s="91">
        <f>COUNTIFS(Applications_2021!$A$2:$A$651,"?*",Applications_2021!$F$2:$F$651,"Male",Applications_2021!$AL$2:$AL$651,$A81)</f>
        <v>1</v>
      </c>
      <c r="AE81" s="92">
        <f>COUNTIFS(Applications_2021!$A$2:$A$651,"?*",Applications_2021!$F$2:$F$651,"Female",Applications_2021!$AL$2:$AL$651,$A81)</f>
        <v>2</v>
      </c>
      <c r="AG81" s="259">
        <f>COUNTIFS('AAYME 2021_List'!$A$3:$A$311,"?*",'AAYME 2021_List'!$R$3:$R$311,$A81)</f>
        <v>3</v>
      </c>
      <c r="AH81" s="252">
        <f>COUNTIFS('AAYME 2021_List'!$A$3:$A$311,"?*",'AAYME 2021_List'!$M$3:$M$311,"7",'AAYME 2021_List'!$R$3:$R$311,$A81)</f>
        <v>1</v>
      </c>
      <c r="AI81" s="252">
        <f>COUNTIFS('AAYME 2021_List'!$A$3:$A$311,"?*",'AAYME 2021_List'!$M$3:$M$311,"8",'AAYME 2021_List'!$R$3:$R$311,$A81)</f>
        <v>2</v>
      </c>
      <c r="AJ81" s="252">
        <f>COUNTIFS('AAYME 2021_List'!$A$3:$A$311,"?*",'AAYME 2021_List'!$M$3:$M$311,"9",'AAYME 2021_List'!$R$3:$R$311,$A81)</f>
        <v>0</v>
      </c>
      <c r="AK81" s="252">
        <f>COUNTIFS('AAYME 2021_List'!$A$3:$A$311,"?*",'AAYME 2021_List'!$L$3:$L$311,"Male",'AAYME 2021_List'!$R$3:$R$311,$A81)</f>
        <v>1</v>
      </c>
      <c r="AL81" s="252">
        <f>COUNTIFS('AAYME 2021_List'!$A$3:$A$311,"?*",'AAYME 2021_List'!$L$3:$L$311,"Female",'AAYME 2021_List'!$R$3:$R$311,$A81)</f>
        <v>2</v>
      </c>
      <c r="AN81" s="175">
        <f>COUNTIFS('AAYME 2021_List'!$B$3:$B$311,"Yes",'AAYME 2021_List'!$R$3:$R$311,$A81)</f>
        <v>2</v>
      </c>
      <c r="AO81" s="176">
        <f>COUNTIFS('AAYME 2021_List'!$B$3:$B$311,"Yes",'AAYME 2021_List'!$J$3:$J$311,"7",'AAYME 2021_List'!$R$3:$R$311,$A81)</f>
        <v>1</v>
      </c>
      <c r="AP81" s="176">
        <f>COUNTIFS('AAYME 2021_List'!$B$3:$B$311,"Yes",'AAYME 2021_List'!$J$3:$J$311,"8",'AAYME 2021_List'!$R$3:$R$311,$A81)</f>
        <v>1</v>
      </c>
      <c r="AQ81" s="176">
        <f>COUNTIFS('AAYME 2021_List'!$B$3:$B$311,"Yes",'AAYME 2021_List'!$J$3:$J$311,"9",'AAYME 2021_List'!$R$3:$R$311,$A81)</f>
        <v>0</v>
      </c>
      <c r="AR81" s="176">
        <f>COUNTIFS('AAYME 2021_List'!$B$3:$B$311,"Yes",'AAYME 2021_List'!$L$3:$L$311,"Male",'AAYME 2021_List'!$R$3:$R$311,$A81)</f>
        <v>0</v>
      </c>
      <c r="AS81" s="177">
        <f>COUNTIFS('AAYME 2021_List'!$B$3:$B$311,"Yes",'AAYME 2021_List'!$L$3:$L$311,"Female",'AAYME 2021_List'!$R$3:$R$311,$A81)</f>
        <v>2</v>
      </c>
      <c r="AU81" s="175">
        <v>2</v>
      </c>
      <c r="AV81" s="176">
        <v>1</v>
      </c>
      <c r="AW81" s="176">
        <v>0</v>
      </c>
      <c r="AX81" s="176">
        <v>1</v>
      </c>
      <c r="AY81" s="176">
        <v>1</v>
      </c>
      <c r="AZ81" s="177">
        <v>1</v>
      </c>
    </row>
    <row r="82" spans="1:52" x14ac:dyDescent="0.3">
      <c r="A82" s="135" t="s">
        <v>252</v>
      </c>
      <c r="B82" s="31" cm="1">
        <f t="array" ref="B82">GetColor</f>
        <v>19</v>
      </c>
      <c r="Q82" s="90">
        <f>COUNTIFS(Applications_2021!C$2:$C$651,"?*",Applications_2021!$AL$2:$AL$651,$A82)</f>
        <v>1</v>
      </c>
      <c r="R82" s="91">
        <f>COUNTIFS(Applications_2021!C$2:$C$651,"?*",Applications_2021!$I$2:$I$651,"*7th Grade*",Applications_2021!$AL$2:$AL$651,$A82)</f>
        <v>0</v>
      </c>
      <c r="S82" s="91">
        <f>COUNTIFS(Applications_2021!$C$2:$C$651,"?*",Applications_2021!$I$2:$I$651,"*8th Grade*",Applications_2021!$AL$2:$AL$651,$A82)</f>
        <v>1</v>
      </c>
      <c r="T82" s="91">
        <f>COUNTIFS(Applications_2021!$C$2:$C$651,"?*",Applications_2021!$I$2:$I$651,"*9th Grade*",Applications_2021!$AL$2:$AL$651,$A82)</f>
        <v>0</v>
      </c>
      <c r="U82" s="91">
        <f>COUNTIFS(Applications_2021!$C$2:$C$651,"?*",Applications_2021!$F$2:$F$651,"Male",Applications_2021!$AL$2:$AL$651,$A82)</f>
        <v>0</v>
      </c>
      <c r="V82" s="92">
        <f>COUNTIFS(Applications_2021!$C$2:$C$651,"?*",Applications_2021!$F$2:$F$651,"Female",Applications_2021!$AL$2:$AL$651,$A82)</f>
        <v>1</v>
      </c>
      <c r="W82" s="100" t="s">
        <v>252</v>
      </c>
      <c r="X82" s="31" cm="1">
        <f t="array" ref="X82">GetColor</f>
        <v>19</v>
      </c>
      <c r="Z82" s="90">
        <f>COUNTIFS(Applications_2021!A$2:$A$651,"?*",Applications_2021!$AL$2:$AL$651,$A82)</f>
        <v>0</v>
      </c>
      <c r="AA82" s="91">
        <f>COUNTIFS(Applications_2021!$A$2:$A$651,"?*",Applications_2021!$I$2:$I$651,"*7th Grade*",Applications_2021!$AL$2:$AL$651,$A82)</f>
        <v>0</v>
      </c>
      <c r="AB82" s="91">
        <f>COUNTIFS(Applications_2021!$A$2:$A$651,"?*",Applications_2021!$I$2:$I$651,"*8th Grade*",Applications_2021!$AL$2:$AL$651,$A82)</f>
        <v>0</v>
      </c>
      <c r="AC82" s="91">
        <f>COUNTIFS(Applications_2021!$A$2:$A$651,"?*",Applications_2021!$I$2:$I$651,"*9th Grade*",Applications_2021!$AL$2:$AL$651,$A82)</f>
        <v>0</v>
      </c>
      <c r="AD82" s="91">
        <f>COUNTIFS(Applications_2021!$A$2:$A$651,"?*",Applications_2021!$F$2:$F$651,"Male",Applications_2021!$AL$2:$AL$651,$A82)</f>
        <v>0</v>
      </c>
      <c r="AE82" s="92">
        <f>COUNTIFS(Applications_2021!$A$2:$A$651,"?*",Applications_2021!$F$2:$F$651,"Female",Applications_2021!$AL$2:$AL$651,$A82)</f>
        <v>0</v>
      </c>
      <c r="AG82" s="259">
        <f>COUNTIFS('AAYME 2021_List'!$A$3:$A$311,"?*",'AAYME 2021_List'!$R$3:$R$311,$A82)</f>
        <v>0</v>
      </c>
      <c r="AH82" s="252">
        <f>COUNTIFS('AAYME 2021_List'!$A$3:$A$311,"?*",'AAYME 2021_List'!$M$3:$M$311,"7",'AAYME 2021_List'!$R$3:$R$311,$A82)</f>
        <v>0</v>
      </c>
      <c r="AI82" s="252">
        <f>COUNTIFS('AAYME 2021_List'!$A$3:$A$311,"?*",'AAYME 2021_List'!$M$3:$M$311,"8",'AAYME 2021_List'!$R$3:$R$311,$A82)</f>
        <v>0</v>
      </c>
      <c r="AJ82" s="252">
        <f>COUNTIFS('AAYME 2021_List'!$A$3:$A$311,"?*",'AAYME 2021_List'!$M$3:$M$311,"9",'AAYME 2021_List'!$R$3:$R$311,$A82)</f>
        <v>0</v>
      </c>
      <c r="AK82" s="252">
        <f>COUNTIFS('AAYME 2021_List'!$A$3:$A$311,"?*",'AAYME 2021_List'!$L$3:$L$311,"Male",'AAYME 2021_List'!$R$3:$R$311,$A82)</f>
        <v>0</v>
      </c>
      <c r="AL82" s="252">
        <f>COUNTIFS('AAYME 2021_List'!$A$3:$A$311,"?*",'AAYME 2021_List'!$L$3:$L$311,"Female",'AAYME 2021_List'!$R$3:$R$311,$A82)</f>
        <v>0</v>
      </c>
      <c r="AN82" s="175">
        <f>COUNTIFS('AAYME 2021_List'!$B$3:$B$311,"Yes",'AAYME 2021_List'!$R$3:$R$311,$A82)</f>
        <v>0</v>
      </c>
      <c r="AO82" s="176">
        <f>COUNTIFS('AAYME 2021_List'!$B$3:$B$311,"Yes",'AAYME 2021_List'!$J$3:$J$311,"7",'AAYME 2021_List'!$R$3:$R$311,$A82)</f>
        <v>0</v>
      </c>
      <c r="AP82" s="176">
        <f>COUNTIFS('AAYME 2021_List'!$B$3:$B$311,"Yes",'AAYME 2021_List'!$J$3:$J$311,"8",'AAYME 2021_List'!$R$3:$R$311,$A82)</f>
        <v>0</v>
      </c>
      <c r="AQ82" s="176">
        <f>COUNTIFS('AAYME 2021_List'!$B$3:$B$311,"Yes",'AAYME 2021_List'!$J$3:$J$311,"9",'AAYME 2021_List'!$R$3:$R$311,$A82)</f>
        <v>0</v>
      </c>
      <c r="AR82" s="176">
        <f>COUNTIFS('AAYME 2021_List'!$B$3:$B$311,"Yes",'AAYME 2021_List'!$L$3:$L$311,"Male",'AAYME 2021_List'!$R$3:$R$311,$A82)</f>
        <v>0</v>
      </c>
      <c r="AS82" s="177">
        <f>COUNTIFS('AAYME 2021_List'!$B$3:$B$311,"Yes",'AAYME 2021_List'!$L$3:$L$311,"Female",'AAYME 2021_List'!$R$3:$R$311,$A82)</f>
        <v>0</v>
      </c>
      <c r="AU82" s="175">
        <v>0</v>
      </c>
      <c r="AV82" s="176">
        <v>0</v>
      </c>
      <c r="AW82" s="176">
        <v>0</v>
      </c>
      <c r="AX82" s="176">
        <v>0</v>
      </c>
      <c r="AY82" s="176">
        <v>0</v>
      </c>
      <c r="AZ82" s="177">
        <v>0</v>
      </c>
    </row>
    <row r="83" spans="1:52" x14ac:dyDescent="0.3">
      <c r="A83" s="133" t="s">
        <v>253</v>
      </c>
      <c r="B83" s="31" cm="1">
        <f t="array" ref="B83">GetColor</f>
        <v>42</v>
      </c>
      <c r="Q83" s="90">
        <f>COUNTIFS(Applications_2021!C$2:$C$651,"?*",Applications_2021!$AL$2:$AL$651,$A83)</f>
        <v>1</v>
      </c>
      <c r="R83" s="91">
        <f>COUNTIFS(Applications_2021!C$2:$C$651,"?*",Applications_2021!$I$2:$I$651,"*7th Grade*",Applications_2021!$AL$2:$AL$651,$A83)</f>
        <v>0</v>
      </c>
      <c r="S83" s="91">
        <f>COUNTIFS(Applications_2021!$C$2:$C$651,"?*",Applications_2021!$I$2:$I$651,"*8th Grade*",Applications_2021!$AL$2:$AL$651,$A83)</f>
        <v>1</v>
      </c>
      <c r="T83" s="91">
        <f>COUNTIFS(Applications_2021!$C$2:$C$651,"?*",Applications_2021!$I$2:$I$651,"*9th Grade*",Applications_2021!$AL$2:$AL$651,$A83)</f>
        <v>0</v>
      </c>
      <c r="U83" s="91">
        <f>COUNTIFS(Applications_2021!$C$2:$C$651,"?*",Applications_2021!$F$2:$F$651,"Male",Applications_2021!$AL$2:$AL$651,$A83)</f>
        <v>0</v>
      </c>
      <c r="V83" s="92">
        <f>COUNTIFS(Applications_2021!$C$2:$C$651,"?*",Applications_2021!$F$2:$F$651,"Female",Applications_2021!$AL$2:$AL$651,$A83)</f>
        <v>1</v>
      </c>
      <c r="W83" s="105" t="s">
        <v>253</v>
      </c>
      <c r="X83" s="31" cm="1">
        <f t="array" ref="X83">GetColor</f>
        <v>42</v>
      </c>
      <c r="Z83" s="90">
        <f>COUNTIFS(Applications_2021!A$2:$A$651,"?*",Applications_2021!$AL$2:$AL$651,$A83)</f>
        <v>1</v>
      </c>
      <c r="AA83" s="91">
        <f>COUNTIFS(Applications_2021!$A$2:$A$651,"?*",Applications_2021!$I$2:$I$651,"*7th Grade*",Applications_2021!$AL$2:$AL$651,$A83)</f>
        <v>0</v>
      </c>
      <c r="AB83" s="91">
        <f>COUNTIFS(Applications_2021!$A$2:$A$651,"?*",Applications_2021!$I$2:$I$651,"*8th Grade*",Applications_2021!$AL$2:$AL$651,$A83)</f>
        <v>1</v>
      </c>
      <c r="AC83" s="91">
        <f>COUNTIFS(Applications_2021!$A$2:$A$651,"?*",Applications_2021!$I$2:$I$651,"*9th Grade*",Applications_2021!$AL$2:$AL$651,$A83)</f>
        <v>0</v>
      </c>
      <c r="AD83" s="91">
        <f>COUNTIFS(Applications_2021!$A$2:$A$651,"?*",Applications_2021!$F$2:$F$651,"Male",Applications_2021!$AL$2:$AL$651,$A83)</f>
        <v>0</v>
      </c>
      <c r="AE83" s="92">
        <f>COUNTIFS(Applications_2021!$A$2:$A$651,"?*",Applications_2021!$F$2:$F$651,"Female",Applications_2021!$AL$2:$AL$651,$A83)</f>
        <v>1</v>
      </c>
      <c r="AG83" s="259">
        <f>COUNTIFS('AAYME 2021_List'!$A$3:$A$311,"?*",'AAYME 2021_List'!$R$3:$R$311,$A83)</f>
        <v>1</v>
      </c>
      <c r="AH83" s="252">
        <f>COUNTIFS('AAYME 2021_List'!$A$3:$A$311,"?*",'AAYME 2021_List'!$M$3:$M$311,"7",'AAYME 2021_List'!$R$3:$R$311,$A83)</f>
        <v>0</v>
      </c>
      <c r="AI83" s="252">
        <f>COUNTIFS('AAYME 2021_List'!$A$3:$A$311,"?*",'AAYME 2021_List'!$M$3:$M$311,"8",'AAYME 2021_List'!$R$3:$R$311,$A83)</f>
        <v>1</v>
      </c>
      <c r="AJ83" s="252">
        <f>COUNTIFS('AAYME 2021_List'!$A$3:$A$311,"?*",'AAYME 2021_List'!$M$3:$M$311,"9",'AAYME 2021_List'!$R$3:$R$311,$A83)</f>
        <v>0</v>
      </c>
      <c r="AK83" s="252">
        <f>COUNTIFS('AAYME 2021_List'!$A$3:$A$311,"?*",'AAYME 2021_List'!$L$3:$L$311,"Male",'AAYME 2021_List'!$R$3:$R$311,$A83)</f>
        <v>0</v>
      </c>
      <c r="AL83" s="252">
        <f>COUNTIFS('AAYME 2021_List'!$A$3:$A$311,"?*",'AAYME 2021_List'!$L$3:$L$311,"Female",'AAYME 2021_List'!$R$3:$R$311,$A83)</f>
        <v>1</v>
      </c>
      <c r="AN83" s="175">
        <f>COUNTIFS('AAYME 2021_List'!$B$3:$B$311,"Yes",'AAYME 2021_List'!$R$3:$R$311,$A83)</f>
        <v>1</v>
      </c>
      <c r="AO83" s="176">
        <f>COUNTIFS('AAYME 2021_List'!$B$3:$B$311,"Yes",'AAYME 2021_List'!$J$3:$J$311,"7",'AAYME 2021_List'!$R$3:$R$311,$A83)</f>
        <v>0</v>
      </c>
      <c r="AP83" s="176">
        <f>COUNTIFS('AAYME 2021_List'!$B$3:$B$311,"Yes",'AAYME 2021_List'!$J$3:$J$311,"8",'AAYME 2021_List'!$R$3:$R$311,$A83)</f>
        <v>1</v>
      </c>
      <c r="AQ83" s="176">
        <f>COUNTIFS('AAYME 2021_List'!$B$3:$B$311,"Yes",'AAYME 2021_List'!$J$3:$J$311,"9",'AAYME 2021_List'!$R$3:$R$311,$A83)</f>
        <v>0</v>
      </c>
      <c r="AR83" s="176">
        <f>COUNTIFS('AAYME 2021_List'!$B$3:$B$311,"Yes",'AAYME 2021_List'!$L$3:$L$311,"Male",'AAYME 2021_List'!$R$3:$R$311,$A83)</f>
        <v>0</v>
      </c>
      <c r="AS83" s="177">
        <f>COUNTIFS('AAYME 2021_List'!$B$3:$B$311,"Yes",'AAYME 2021_List'!$L$3:$L$311,"Female",'AAYME 2021_List'!$R$3:$R$311,$A83)</f>
        <v>1</v>
      </c>
      <c r="AU83" s="175">
        <v>0</v>
      </c>
      <c r="AV83" s="176">
        <v>0</v>
      </c>
      <c r="AW83" s="176">
        <v>0</v>
      </c>
      <c r="AX83" s="176">
        <v>0</v>
      </c>
      <c r="AY83" s="176">
        <v>0</v>
      </c>
      <c r="AZ83" s="177">
        <v>0</v>
      </c>
    </row>
    <row r="84" spans="1:52" x14ac:dyDescent="0.3">
      <c r="A84" s="134" t="s">
        <v>254</v>
      </c>
      <c r="B84" s="31" cm="1">
        <f t="array" ref="B84">GetColor</f>
        <v>38</v>
      </c>
      <c r="Q84" s="90">
        <f>COUNTIFS(Applications_2021!C$2:$C$651,"?*",Applications_2021!$AL$2:$AL$651,$A84)</f>
        <v>0</v>
      </c>
      <c r="R84" s="91">
        <f>COUNTIFS(Applications_2021!C$2:$C$651,"?*",Applications_2021!$I$2:$I$651,"*7th Grade*",Applications_2021!$AL$2:$AL$651,$A84)</f>
        <v>0</v>
      </c>
      <c r="S84" s="91">
        <f>COUNTIFS(Applications_2021!$C$2:$C$651,"?*",Applications_2021!$I$2:$I$651,"*8th Grade*",Applications_2021!$AL$2:$AL$651,$A84)</f>
        <v>0</v>
      </c>
      <c r="T84" s="91">
        <f>COUNTIFS(Applications_2021!$C$2:$C$651,"?*",Applications_2021!$I$2:$I$651,"*9th Grade*",Applications_2021!$AL$2:$AL$651,$A84)</f>
        <v>0</v>
      </c>
      <c r="U84" s="91">
        <f>COUNTIFS(Applications_2021!$C$2:$C$651,"?*",Applications_2021!$F$2:$F$651,"Male",Applications_2021!$AL$2:$AL$651,$A84)</f>
        <v>0</v>
      </c>
      <c r="V84" s="92">
        <f>COUNTIFS(Applications_2021!$C$2:$C$651,"?*",Applications_2021!$F$2:$F$651,"Female",Applications_2021!$AL$2:$AL$651,$A84)</f>
        <v>0</v>
      </c>
      <c r="W84" s="99" t="s">
        <v>254</v>
      </c>
      <c r="X84" s="31" cm="1">
        <f t="array" ref="X84">GetColor</f>
        <v>38</v>
      </c>
      <c r="Z84" s="90">
        <f>COUNTIFS(Applications_2021!A$2:$A$651,"?*",Applications_2021!$AL$2:$AL$651,$A84)</f>
        <v>0</v>
      </c>
      <c r="AA84" s="91">
        <f>COUNTIFS(Applications_2021!$A$2:$A$651,"?*",Applications_2021!$I$2:$I$651,"*7th Grade*",Applications_2021!$AL$2:$AL$651,$A84)</f>
        <v>0</v>
      </c>
      <c r="AB84" s="91">
        <f>COUNTIFS(Applications_2021!$A$2:$A$651,"?*",Applications_2021!$I$2:$I$651,"*8th Grade*",Applications_2021!$AL$2:$AL$651,$A84)</f>
        <v>0</v>
      </c>
      <c r="AC84" s="91">
        <f>COUNTIFS(Applications_2021!$A$2:$A$651,"?*",Applications_2021!$I$2:$I$651,"*9th Grade*",Applications_2021!$AL$2:$AL$651,$A84)</f>
        <v>0</v>
      </c>
      <c r="AD84" s="91">
        <f>COUNTIFS(Applications_2021!$A$2:$A$651,"?*",Applications_2021!$F$2:$F$651,"Male",Applications_2021!$AL$2:$AL$651,$A84)</f>
        <v>0</v>
      </c>
      <c r="AE84" s="92">
        <f>COUNTIFS(Applications_2021!$A$2:$A$651,"?*",Applications_2021!$F$2:$F$651,"Female",Applications_2021!$AL$2:$AL$651,$A84)</f>
        <v>0</v>
      </c>
      <c r="AG84" s="259">
        <f>COUNTIFS('AAYME 2021_List'!$A$3:$A$311,"?*",'AAYME 2021_List'!$R$3:$R$311,$A84)</f>
        <v>0</v>
      </c>
      <c r="AH84" s="252">
        <f>COUNTIFS('AAYME 2021_List'!$A$3:$A$311,"?*",'AAYME 2021_List'!$M$3:$M$311,"7",'AAYME 2021_List'!$R$3:$R$311,$A84)</f>
        <v>0</v>
      </c>
      <c r="AI84" s="252">
        <f>COUNTIFS('AAYME 2021_List'!$A$3:$A$311,"?*",'AAYME 2021_List'!$M$3:$M$311,"8",'AAYME 2021_List'!$R$3:$R$311,$A84)</f>
        <v>0</v>
      </c>
      <c r="AJ84" s="252">
        <f>COUNTIFS('AAYME 2021_List'!$A$3:$A$311,"?*",'AAYME 2021_List'!$M$3:$M$311,"9",'AAYME 2021_List'!$R$3:$R$311,$A84)</f>
        <v>0</v>
      </c>
      <c r="AK84" s="252">
        <f>COUNTIFS('AAYME 2021_List'!$A$3:$A$311,"?*",'AAYME 2021_List'!$L$3:$L$311,"Male",'AAYME 2021_List'!$R$3:$R$311,$A84)</f>
        <v>0</v>
      </c>
      <c r="AL84" s="252">
        <f>COUNTIFS('AAYME 2021_List'!$A$3:$A$311,"?*",'AAYME 2021_List'!$L$3:$L$311,"Female",'AAYME 2021_List'!$R$3:$R$311,$A84)</f>
        <v>0</v>
      </c>
      <c r="AN84" s="175">
        <f>COUNTIFS('AAYME 2021_List'!$B$3:$B$311,"Yes",'AAYME 2021_List'!$R$3:$R$311,$A84)</f>
        <v>0</v>
      </c>
      <c r="AO84" s="176">
        <f>COUNTIFS('AAYME 2021_List'!$B$3:$B$311,"Yes",'AAYME 2021_List'!$J$3:$J$311,"7",'AAYME 2021_List'!$R$3:$R$311,$A84)</f>
        <v>0</v>
      </c>
      <c r="AP84" s="176">
        <f>COUNTIFS('AAYME 2021_List'!$B$3:$B$311,"Yes",'AAYME 2021_List'!$J$3:$J$311,"8",'AAYME 2021_List'!$R$3:$R$311,$A84)</f>
        <v>0</v>
      </c>
      <c r="AQ84" s="176">
        <f>COUNTIFS('AAYME 2021_List'!$B$3:$B$311,"Yes",'AAYME 2021_List'!$J$3:$J$311,"9",'AAYME 2021_List'!$R$3:$R$311,$A84)</f>
        <v>0</v>
      </c>
      <c r="AR84" s="176">
        <f>COUNTIFS('AAYME 2021_List'!$B$3:$B$311,"Yes",'AAYME 2021_List'!$L$3:$L$311,"Male",'AAYME 2021_List'!$R$3:$R$311,$A84)</f>
        <v>0</v>
      </c>
      <c r="AS84" s="177">
        <f>COUNTIFS('AAYME 2021_List'!$B$3:$B$311,"Yes",'AAYME 2021_List'!$L$3:$L$311,"Female",'AAYME 2021_List'!$R$3:$R$311,$A84)</f>
        <v>0</v>
      </c>
      <c r="AU84" s="175">
        <v>0</v>
      </c>
      <c r="AV84" s="176">
        <v>0</v>
      </c>
      <c r="AW84" s="176">
        <v>0</v>
      </c>
      <c r="AX84" s="176">
        <v>0</v>
      </c>
      <c r="AY84" s="176">
        <v>0</v>
      </c>
      <c r="AZ84" s="177">
        <v>0</v>
      </c>
    </row>
    <row r="85" spans="1:52" x14ac:dyDescent="0.3">
      <c r="A85" s="134" t="s">
        <v>255</v>
      </c>
      <c r="B85" s="31" cm="1">
        <f t="array" ref="B85">GetColor</f>
        <v>38</v>
      </c>
      <c r="Q85" s="90">
        <f>COUNTIFS(Applications_2021!C$2:$C$651,"?*",Applications_2021!$AL$2:$AL$651,$A85)</f>
        <v>0</v>
      </c>
      <c r="R85" s="91">
        <f>COUNTIFS(Applications_2021!C$2:$C$651,"?*",Applications_2021!$I$2:$I$651,"*7th Grade*",Applications_2021!$AL$2:$AL$651,$A85)</f>
        <v>0</v>
      </c>
      <c r="S85" s="91">
        <f>COUNTIFS(Applications_2021!$C$2:$C$651,"?*",Applications_2021!$I$2:$I$651,"*8th Grade*",Applications_2021!$AL$2:$AL$651,$A85)</f>
        <v>0</v>
      </c>
      <c r="T85" s="91">
        <f>COUNTIFS(Applications_2021!$C$2:$C$651,"?*",Applications_2021!$I$2:$I$651,"*9th Grade*",Applications_2021!$AL$2:$AL$651,$A85)</f>
        <v>0</v>
      </c>
      <c r="U85" s="91">
        <f>COUNTIFS(Applications_2021!$C$2:$C$651,"?*",Applications_2021!$F$2:$F$651,"Male",Applications_2021!$AL$2:$AL$651,$A85)</f>
        <v>0</v>
      </c>
      <c r="V85" s="92">
        <f>COUNTIFS(Applications_2021!$C$2:$C$651,"?*",Applications_2021!$F$2:$F$651,"Female",Applications_2021!$AL$2:$AL$651,$A85)</f>
        <v>0</v>
      </c>
      <c r="W85" s="99" t="s">
        <v>255</v>
      </c>
      <c r="X85" s="31" cm="1">
        <f t="array" ref="X85">GetColor</f>
        <v>38</v>
      </c>
      <c r="Z85" s="90">
        <f>COUNTIFS(Applications_2021!A$2:$A$651,"?*",Applications_2021!$AL$2:$AL$651,$A85)</f>
        <v>0</v>
      </c>
      <c r="AA85" s="91">
        <f>COUNTIFS(Applications_2021!$A$2:$A$651,"?*",Applications_2021!$I$2:$I$651,"*7th Grade*",Applications_2021!$AL$2:$AL$651,$A85)</f>
        <v>0</v>
      </c>
      <c r="AB85" s="91">
        <f>COUNTIFS(Applications_2021!$A$2:$A$651,"?*",Applications_2021!$I$2:$I$651,"*8th Grade*",Applications_2021!$AL$2:$AL$651,$A85)</f>
        <v>0</v>
      </c>
      <c r="AC85" s="91">
        <f>COUNTIFS(Applications_2021!$A$2:$A$651,"?*",Applications_2021!$I$2:$I$651,"*9th Grade*",Applications_2021!$AL$2:$AL$651,$A85)</f>
        <v>0</v>
      </c>
      <c r="AD85" s="91">
        <f>COUNTIFS(Applications_2021!$A$2:$A$651,"?*",Applications_2021!$F$2:$F$651,"Male",Applications_2021!$AL$2:$AL$651,$A85)</f>
        <v>0</v>
      </c>
      <c r="AE85" s="92">
        <f>COUNTIFS(Applications_2021!$A$2:$A$651,"?*",Applications_2021!$F$2:$F$651,"Female",Applications_2021!$AL$2:$AL$651,$A85)</f>
        <v>0</v>
      </c>
      <c r="AG85" s="259">
        <f>COUNTIFS('AAYME 2021_List'!$A$3:$A$311,"?*",'AAYME 2021_List'!$R$3:$R$311,$A85)</f>
        <v>0</v>
      </c>
      <c r="AH85" s="252">
        <f>COUNTIFS('AAYME 2021_List'!$A$3:$A$311,"?*",'AAYME 2021_List'!$M$3:$M$311,"7",'AAYME 2021_List'!$R$3:$R$311,$A85)</f>
        <v>0</v>
      </c>
      <c r="AI85" s="252">
        <f>COUNTIFS('AAYME 2021_List'!$A$3:$A$311,"?*",'AAYME 2021_List'!$M$3:$M$311,"8",'AAYME 2021_List'!$R$3:$R$311,$A85)</f>
        <v>0</v>
      </c>
      <c r="AJ85" s="252">
        <f>COUNTIFS('AAYME 2021_List'!$A$3:$A$311,"?*",'AAYME 2021_List'!$M$3:$M$311,"9",'AAYME 2021_List'!$R$3:$R$311,$A85)</f>
        <v>0</v>
      </c>
      <c r="AK85" s="252">
        <f>COUNTIFS('AAYME 2021_List'!$A$3:$A$311,"?*",'AAYME 2021_List'!$L$3:$L$311,"Male",'AAYME 2021_List'!$R$3:$R$311,$A85)</f>
        <v>0</v>
      </c>
      <c r="AL85" s="252">
        <f>COUNTIFS('AAYME 2021_List'!$A$3:$A$311,"?*",'AAYME 2021_List'!$L$3:$L$311,"Female",'AAYME 2021_List'!$R$3:$R$311,$A85)</f>
        <v>0</v>
      </c>
      <c r="AN85" s="175">
        <f>COUNTIFS('AAYME 2021_List'!$B$3:$B$311,"Yes",'AAYME 2021_List'!$R$3:$R$311,$A85)</f>
        <v>0</v>
      </c>
      <c r="AO85" s="176">
        <f>COUNTIFS('AAYME 2021_List'!$B$3:$B$311,"Yes",'AAYME 2021_List'!$J$3:$J$311,"7",'AAYME 2021_List'!$R$3:$R$311,$A85)</f>
        <v>0</v>
      </c>
      <c r="AP85" s="176">
        <f>COUNTIFS('AAYME 2021_List'!$B$3:$B$311,"Yes",'AAYME 2021_List'!$J$3:$J$311,"8",'AAYME 2021_List'!$R$3:$R$311,$A85)</f>
        <v>0</v>
      </c>
      <c r="AQ85" s="176">
        <f>COUNTIFS('AAYME 2021_List'!$B$3:$B$311,"Yes",'AAYME 2021_List'!$J$3:$J$311,"9",'AAYME 2021_List'!$R$3:$R$311,$A85)</f>
        <v>0</v>
      </c>
      <c r="AR85" s="176">
        <f>COUNTIFS('AAYME 2021_List'!$B$3:$B$311,"Yes",'AAYME 2021_List'!$L$3:$L$311,"Male",'AAYME 2021_List'!$R$3:$R$311,$A85)</f>
        <v>0</v>
      </c>
      <c r="AS85" s="177">
        <f>COUNTIFS('AAYME 2021_List'!$B$3:$B$311,"Yes",'AAYME 2021_List'!$L$3:$L$311,"Female",'AAYME 2021_List'!$R$3:$R$311,$A85)</f>
        <v>0</v>
      </c>
      <c r="AU85" s="175">
        <v>0</v>
      </c>
      <c r="AV85" s="176">
        <v>0</v>
      </c>
      <c r="AW85" s="176">
        <v>0</v>
      </c>
      <c r="AX85" s="176">
        <v>0</v>
      </c>
      <c r="AY85" s="176">
        <v>0</v>
      </c>
      <c r="AZ85" s="177">
        <v>0</v>
      </c>
    </row>
    <row r="86" spans="1:52" x14ac:dyDescent="0.3">
      <c r="A86" s="133" t="s">
        <v>256</v>
      </c>
      <c r="B86" s="31" cm="1">
        <f t="array" ref="B86">GetColor</f>
        <v>42</v>
      </c>
      <c r="Q86" s="90">
        <f>COUNTIFS(Applications_2021!C$2:$C$651,"?*",Applications_2021!$AL$2:$AL$651,$A86)</f>
        <v>9</v>
      </c>
      <c r="R86" s="91">
        <f>COUNTIFS(Applications_2021!C$2:$C$651,"?*",Applications_2021!$I$2:$I$651,"*7th Grade*",Applications_2021!$AL$2:$AL$651,$A86)</f>
        <v>0</v>
      </c>
      <c r="S86" s="91">
        <f>COUNTIFS(Applications_2021!$C$2:$C$651,"?*",Applications_2021!$I$2:$I$651,"*8th Grade*",Applications_2021!$AL$2:$AL$651,$A86)</f>
        <v>6</v>
      </c>
      <c r="T86" s="91">
        <f>COUNTIFS(Applications_2021!$C$2:$C$651,"?*",Applications_2021!$I$2:$I$651,"*9th Grade*",Applications_2021!$AL$2:$AL$651,$A86)</f>
        <v>3</v>
      </c>
      <c r="U86" s="91">
        <f>COUNTIFS(Applications_2021!$C$2:$C$651,"?*",Applications_2021!$F$2:$F$651,"Male",Applications_2021!$AL$2:$AL$651,$A86)</f>
        <v>2</v>
      </c>
      <c r="V86" s="92">
        <f>COUNTIFS(Applications_2021!$C$2:$C$651,"?*",Applications_2021!$F$2:$F$651,"Female",Applications_2021!$AL$2:$AL$651,$A86)</f>
        <v>7</v>
      </c>
      <c r="W86" s="105" t="s">
        <v>256</v>
      </c>
      <c r="X86" s="31" cm="1">
        <f t="array" ref="X86">GetColor</f>
        <v>42</v>
      </c>
      <c r="Z86" s="90">
        <f>COUNTIFS(Applications_2021!A$2:$A$651,"?*",Applications_2021!$AL$2:$AL$651,$A86)</f>
        <v>5</v>
      </c>
      <c r="AA86" s="91">
        <f>COUNTIFS(Applications_2021!$A$2:$A$651,"?*",Applications_2021!$I$2:$I$651,"*7th Grade*",Applications_2021!$AL$2:$AL$651,$A86)</f>
        <v>0</v>
      </c>
      <c r="AB86" s="91">
        <f>COUNTIFS(Applications_2021!$A$2:$A$651,"?*",Applications_2021!$I$2:$I$651,"*8th Grade*",Applications_2021!$AL$2:$AL$651,$A86)</f>
        <v>4</v>
      </c>
      <c r="AC86" s="91">
        <f>COUNTIFS(Applications_2021!$A$2:$A$651,"?*",Applications_2021!$I$2:$I$651,"*9th Grade*",Applications_2021!$AL$2:$AL$651,$A86)</f>
        <v>1</v>
      </c>
      <c r="AD86" s="91">
        <f>COUNTIFS(Applications_2021!$A$2:$A$651,"?*",Applications_2021!$F$2:$F$651,"Male",Applications_2021!$AL$2:$AL$651,$A86)</f>
        <v>1</v>
      </c>
      <c r="AE86" s="92">
        <f>COUNTIFS(Applications_2021!$A$2:$A$651,"?*",Applications_2021!$F$2:$F$651,"Female",Applications_2021!$AL$2:$AL$651,$A86)</f>
        <v>4</v>
      </c>
      <c r="AG86" s="259">
        <f>COUNTIFS('AAYME 2021_List'!$A$3:$A$311,"?*",'AAYME 2021_List'!$R$3:$R$311,$A86)</f>
        <v>6</v>
      </c>
      <c r="AH86" s="252">
        <f>COUNTIFS('AAYME 2021_List'!$A$3:$A$311,"?*",'AAYME 2021_List'!$M$3:$M$311,"7",'AAYME 2021_List'!$R$3:$R$311,$A86)</f>
        <v>0</v>
      </c>
      <c r="AI86" s="252">
        <f>COUNTIFS('AAYME 2021_List'!$A$3:$A$311,"?*",'AAYME 2021_List'!$M$3:$M$311,"8",'AAYME 2021_List'!$R$3:$R$311,$A86)</f>
        <v>5</v>
      </c>
      <c r="AJ86" s="252">
        <f>COUNTIFS('AAYME 2021_List'!$A$3:$A$311,"?*",'AAYME 2021_List'!$M$3:$M$311,"9",'AAYME 2021_List'!$R$3:$R$311,$A86)</f>
        <v>1</v>
      </c>
      <c r="AK86" s="252">
        <f>COUNTIFS('AAYME 2021_List'!$A$3:$A$311,"?*",'AAYME 2021_List'!$L$3:$L$311,"Male",'AAYME 2021_List'!$R$3:$R$311,$A86)</f>
        <v>1</v>
      </c>
      <c r="AL86" s="252">
        <f>COUNTIFS('AAYME 2021_List'!$A$3:$A$311,"?*",'AAYME 2021_List'!$L$3:$L$311,"Female",'AAYME 2021_List'!$R$3:$R$311,$A86)</f>
        <v>5</v>
      </c>
      <c r="AN86" s="175">
        <f>COUNTIFS('AAYME 2021_List'!$B$3:$B$311,"Yes",'AAYME 2021_List'!$R$3:$R$311,$A86)</f>
        <v>4</v>
      </c>
      <c r="AO86" s="176">
        <f>COUNTIFS('AAYME 2021_List'!$B$3:$B$311,"Yes",'AAYME 2021_List'!$J$3:$J$311,"7",'AAYME 2021_List'!$R$3:$R$311,$A86)</f>
        <v>0</v>
      </c>
      <c r="AP86" s="176">
        <f>COUNTIFS('AAYME 2021_List'!$B$3:$B$311,"Yes",'AAYME 2021_List'!$J$3:$J$311,"8",'AAYME 2021_List'!$R$3:$R$311,$A86)</f>
        <v>3</v>
      </c>
      <c r="AQ86" s="176">
        <f>COUNTIFS('AAYME 2021_List'!$B$3:$B$311,"Yes",'AAYME 2021_List'!$J$3:$J$311,"9",'AAYME 2021_List'!$R$3:$R$311,$A86)</f>
        <v>1</v>
      </c>
      <c r="AR86" s="176">
        <f>COUNTIFS('AAYME 2021_List'!$B$3:$B$311,"Yes",'AAYME 2021_List'!$L$3:$L$311,"Male",'AAYME 2021_List'!$R$3:$R$311,$A86)</f>
        <v>1</v>
      </c>
      <c r="AS86" s="177">
        <f>COUNTIFS('AAYME 2021_List'!$B$3:$B$311,"Yes",'AAYME 2021_List'!$L$3:$L$311,"Female",'AAYME 2021_List'!$R$3:$R$311,$A86)</f>
        <v>3</v>
      </c>
      <c r="AU86" s="175">
        <v>0</v>
      </c>
      <c r="AV86" s="176">
        <v>0</v>
      </c>
      <c r="AW86" s="176">
        <v>0</v>
      </c>
      <c r="AX86" s="176">
        <v>0</v>
      </c>
      <c r="AY86" s="176">
        <v>0</v>
      </c>
      <c r="AZ86" s="177">
        <v>0</v>
      </c>
    </row>
    <row r="87" spans="1:52" x14ac:dyDescent="0.3">
      <c r="A87" s="133" t="s">
        <v>257</v>
      </c>
      <c r="B87" s="31" cm="1">
        <f t="array" ref="B87">GetColor</f>
        <v>42</v>
      </c>
      <c r="Q87" s="90">
        <f>COUNTIFS(Applications_2021!C$2:$C$651,"?*",Applications_2021!$AL$2:$AL$651,$A87)</f>
        <v>3</v>
      </c>
      <c r="R87" s="91">
        <f>COUNTIFS(Applications_2021!C$2:$C$651,"?*",Applications_2021!$I$2:$I$651,"*7th Grade*",Applications_2021!$AL$2:$AL$651,$A87)</f>
        <v>0</v>
      </c>
      <c r="S87" s="91">
        <f>COUNTIFS(Applications_2021!$C$2:$C$651,"?*",Applications_2021!$I$2:$I$651,"*8th Grade*",Applications_2021!$AL$2:$AL$651,$A87)</f>
        <v>2</v>
      </c>
      <c r="T87" s="91">
        <f>COUNTIFS(Applications_2021!$C$2:$C$651,"?*",Applications_2021!$I$2:$I$651,"*9th Grade*",Applications_2021!$AL$2:$AL$651,$A87)</f>
        <v>1</v>
      </c>
      <c r="U87" s="91">
        <f>COUNTIFS(Applications_2021!$C$2:$C$651,"?*",Applications_2021!$F$2:$F$651,"Male",Applications_2021!$AL$2:$AL$651,$A87)</f>
        <v>0</v>
      </c>
      <c r="V87" s="92">
        <f>COUNTIFS(Applications_2021!$C$2:$C$651,"?*",Applications_2021!$F$2:$F$651,"Female",Applications_2021!$AL$2:$AL$651,$A87)</f>
        <v>3</v>
      </c>
      <c r="W87" s="105" t="s">
        <v>257</v>
      </c>
      <c r="X87" s="31" cm="1">
        <f t="array" ref="X87">GetColor</f>
        <v>42</v>
      </c>
      <c r="Z87" s="90">
        <f>COUNTIFS(Applications_2021!A$2:$A$651,"?*",Applications_2021!$AL$2:$AL$651,$A87)</f>
        <v>1</v>
      </c>
      <c r="AA87" s="91">
        <f>COUNTIFS(Applications_2021!$A$2:$A$651,"?*",Applications_2021!$I$2:$I$651,"*7th Grade*",Applications_2021!$AL$2:$AL$651,$A87)</f>
        <v>0</v>
      </c>
      <c r="AB87" s="91">
        <f>COUNTIFS(Applications_2021!$A$2:$A$651,"?*",Applications_2021!$I$2:$I$651,"*8th Grade*",Applications_2021!$AL$2:$AL$651,$A87)</f>
        <v>1</v>
      </c>
      <c r="AC87" s="91">
        <f>COUNTIFS(Applications_2021!$A$2:$A$651,"?*",Applications_2021!$I$2:$I$651,"*9th Grade*",Applications_2021!$AL$2:$AL$651,$A87)</f>
        <v>0</v>
      </c>
      <c r="AD87" s="91">
        <f>COUNTIFS(Applications_2021!$A$2:$A$651,"?*",Applications_2021!$F$2:$F$651,"Male",Applications_2021!$AL$2:$AL$651,$A87)</f>
        <v>0</v>
      </c>
      <c r="AE87" s="92">
        <f>COUNTIFS(Applications_2021!$A$2:$A$651,"?*",Applications_2021!$F$2:$F$651,"Female",Applications_2021!$AL$2:$AL$651,$A87)</f>
        <v>1</v>
      </c>
      <c r="AG87" s="259">
        <f>COUNTIFS('AAYME 2021_List'!$A$3:$A$311,"?*",'AAYME 2021_List'!$R$3:$R$311,$A87)</f>
        <v>1</v>
      </c>
      <c r="AH87" s="252">
        <f>COUNTIFS('AAYME 2021_List'!$A$3:$A$311,"?*",'AAYME 2021_List'!$M$3:$M$311,"7",'AAYME 2021_List'!$R$3:$R$311,$A87)</f>
        <v>0</v>
      </c>
      <c r="AI87" s="252">
        <f>COUNTIFS('AAYME 2021_List'!$A$3:$A$311,"?*",'AAYME 2021_List'!$M$3:$M$311,"8",'AAYME 2021_List'!$R$3:$R$311,$A87)</f>
        <v>1</v>
      </c>
      <c r="AJ87" s="252">
        <f>COUNTIFS('AAYME 2021_List'!$A$3:$A$311,"?*",'AAYME 2021_List'!$M$3:$M$311,"9",'AAYME 2021_List'!$R$3:$R$311,$A87)</f>
        <v>0</v>
      </c>
      <c r="AK87" s="252">
        <f>COUNTIFS('AAYME 2021_List'!$A$3:$A$311,"?*",'AAYME 2021_List'!$L$3:$L$311,"Male",'AAYME 2021_List'!$R$3:$R$311,$A87)</f>
        <v>0</v>
      </c>
      <c r="AL87" s="252">
        <f>COUNTIFS('AAYME 2021_List'!$A$3:$A$311,"?*",'AAYME 2021_List'!$L$3:$L$311,"Female",'AAYME 2021_List'!$R$3:$R$311,$A87)</f>
        <v>1</v>
      </c>
      <c r="AN87" s="175">
        <f>COUNTIFS('AAYME 2021_List'!$B$3:$B$311,"Yes",'AAYME 2021_List'!$R$3:$R$311,$A87)</f>
        <v>1</v>
      </c>
      <c r="AO87" s="176">
        <f>COUNTIFS('AAYME 2021_List'!$B$3:$B$311,"Yes",'AAYME 2021_List'!$J$3:$J$311,"7",'AAYME 2021_List'!$R$3:$R$311,$A87)</f>
        <v>0</v>
      </c>
      <c r="AP87" s="176">
        <f>COUNTIFS('AAYME 2021_List'!$B$3:$B$311,"Yes",'AAYME 2021_List'!$J$3:$J$311,"8",'AAYME 2021_List'!$R$3:$R$311,$A87)</f>
        <v>1</v>
      </c>
      <c r="AQ87" s="176">
        <f>COUNTIFS('AAYME 2021_List'!$B$3:$B$311,"Yes",'AAYME 2021_List'!$J$3:$J$311,"9",'AAYME 2021_List'!$R$3:$R$311,$A87)</f>
        <v>0</v>
      </c>
      <c r="AR87" s="176">
        <f>COUNTIFS('AAYME 2021_List'!$B$3:$B$311,"Yes",'AAYME 2021_List'!$L$3:$L$311,"Male",'AAYME 2021_List'!$R$3:$R$311,$A87)</f>
        <v>0</v>
      </c>
      <c r="AS87" s="177">
        <f>COUNTIFS('AAYME 2021_List'!$B$3:$B$311,"Yes",'AAYME 2021_List'!$L$3:$L$311,"Female",'AAYME 2021_List'!$R$3:$R$311,$A87)</f>
        <v>1</v>
      </c>
      <c r="AU87" s="175">
        <v>0</v>
      </c>
      <c r="AV87" s="176">
        <v>0</v>
      </c>
      <c r="AW87" s="176">
        <v>0</v>
      </c>
      <c r="AX87" s="176">
        <v>0</v>
      </c>
      <c r="AY87" s="176">
        <v>0</v>
      </c>
      <c r="AZ87" s="177">
        <v>0</v>
      </c>
    </row>
    <row r="88" spans="1:52" x14ac:dyDescent="0.3">
      <c r="A88" s="135" t="s">
        <v>258</v>
      </c>
      <c r="B88" s="31" cm="1">
        <f t="array" ref="B88">GetColor</f>
        <v>19</v>
      </c>
      <c r="Q88" s="90">
        <f>COUNTIFS(Applications_2021!C$2:$C$651,"?*",Applications_2021!$AL$2:$AL$651,$A88)</f>
        <v>1</v>
      </c>
      <c r="R88" s="91">
        <f>COUNTIFS(Applications_2021!C$2:$C$651,"?*",Applications_2021!$I$2:$I$651,"*7th Grade*",Applications_2021!$AL$2:$AL$651,$A88)</f>
        <v>0</v>
      </c>
      <c r="S88" s="91">
        <f>COUNTIFS(Applications_2021!$C$2:$C$651,"?*",Applications_2021!$I$2:$I$651,"*8th Grade*",Applications_2021!$AL$2:$AL$651,$A88)</f>
        <v>0</v>
      </c>
      <c r="T88" s="91">
        <f>COUNTIFS(Applications_2021!$C$2:$C$651,"?*",Applications_2021!$I$2:$I$651,"*9th Grade*",Applications_2021!$AL$2:$AL$651,$A88)</f>
        <v>1</v>
      </c>
      <c r="U88" s="91">
        <f>COUNTIFS(Applications_2021!$C$2:$C$651,"?*",Applications_2021!$F$2:$F$651,"Male",Applications_2021!$AL$2:$AL$651,$A88)</f>
        <v>1</v>
      </c>
      <c r="V88" s="92">
        <f>COUNTIFS(Applications_2021!$C$2:$C$651,"?*",Applications_2021!$F$2:$F$651,"Female",Applications_2021!$AL$2:$AL$651,$A88)</f>
        <v>0</v>
      </c>
      <c r="W88" s="100" t="s">
        <v>258</v>
      </c>
      <c r="X88" s="31" cm="1">
        <f t="array" ref="X88">GetColor</f>
        <v>19</v>
      </c>
      <c r="Z88" s="90">
        <f>COUNTIFS(Applications_2021!A$2:$A$651,"?*",Applications_2021!$AL$2:$AL$651,$A88)</f>
        <v>0</v>
      </c>
      <c r="AA88" s="91">
        <f>COUNTIFS(Applications_2021!$A$2:$A$651,"?*",Applications_2021!$I$2:$I$651,"*7th Grade*",Applications_2021!$AL$2:$AL$651,$A88)</f>
        <v>0</v>
      </c>
      <c r="AB88" s="91">
        <f>COUNTIFS(Applications_2021!$A$2:$A$651,"?*",Applications_2021!$I$2:$I$651,"*8th Grade*",Applications_2021!$AL$2:$AL$651,$A88)</f>
        <v>0</v>
      </c>
      <c r="AC88" s="91">
        <f>COUNTIFS(Applications_2021!$A$2:$A$651,"?*",Applications_2021!$I$2:$I$651,"*9th Grade*",Applications_2021!$AL$2:$AL$651,$A88)</f>
        <v>0</v>
      </c>
      <c r="AD88" s="91">
        <f>COUNTIFS(Applications_2021!$A$2:$A$651,"?*",Applications_2021!$F$2:$F$651,"Male",Applications_2021!$AL$2:$AL$651,$A88)</f>
        <v>0</v>
      </c>
      <c r="AE88" s="92">
        <f>COUNTIFS(Applications_2021!$A$2:$A$651,"?*",Applications_2021!$F$2:$F$651,"Female",Applications_2021!$AL$2:$AL$651,$A88)</f>
        <v>0</v>
      </c>
      <c r="AG88" s="259">
        <f>COUNTIFS('AAYME 2021_List'!$A$3:$A$311,"?*",'AAYME 2021_List'!$R$3:$R$311,$A88)</f>
        <v>0</v>
      </c>
      <c r="AH88" s="252">
        <f>COUNTIFS('AAYME 2021_List'!$A$3:$A$311,"?*",'AAYME 2021_List'!$M$3:$M$311,"7",'AAYME 2021_List'!$R$3:$R$311,$A88)</f>
        <v>0</v>
      </c>
      <c r="AI88" s="252">
        <f>COUNTIFS('AAYME 2021_List'!$A$3:$A$311,"?*",'AAYME 2021_List'!$M$3:$M$311,"8",'AAYME 2021_List'!$R$3:$R$311,$A88)</f>
        <v>0</v>
      </c>
      <c r="AJ88" s="252">
        <f>COUNTIFS('AAYME 2021_List'!$A$3:$A$311,"?*",'AAYME 2021_List'!$M$3:$M$311,"9",'AAYME 2021_List'!$R$3:$R$311,$A88)</f>
        <v>0</v>
      </c>
      <c r="AK88" s="252">
        <f>COUNTIFS('AAYME 2021_List'!$A$3:$A$311,"?*",'AAYME 2021_List'!$L$3:$L$311,"Male",'AAYME 2021_List'!$R$3:$R$311,$A88)</f>
        <v>0</v>
      </c>
      <c r="AL88" s="252">
        <f>COUNTIFS('AAYME 2021_List'!$A$3:$A$311,"?*",'AAYME 2021_List'!$L$3:$L$311,"Female",'AAYME 2021_List'!$R$3:$R$311,$A88)</f>
        <v>0</v>
      </c>
      <c r="AN88" s="175">
        <f>COUNTIFS('AAYME 2021_List'!$B$3:$B$311,"Yes",'AAYME 2021_List'!$R$3:$R$311,$A88)</f>
        <v>0</v>
      </c>
      <c r="AO88" s="176">
        <f>COUNTIFS('AAYME 2021_List'!$B$3:$B$311,"Yes",'AAYME 2021_List'!$J$3:$J$311,"7",'AAYME 2021_List'!$R$3:$R$311,$A88)</f>
        <v>0</v>
      </c>
      <c r="AP88" s="176">
        <f>COUNTIFS('AAYME 2021_List'!$B$3:$B$311,"Yes",'AAYME 2021_List'!$J$3:$J$311,"8",'AAYME 2021_List'!$R$3:$R$311,$A88)</f>
        <v>0</v>
      </c>
      <c r="AQ88" s="176">
        <f>COUNTIFS('AAYME 2021_List'!$B$3:$B$311,"Yes",'AAYME 2021_List'!$J$3:$J$311,"9",'AAYME 2021_List'!$R$3:$R$311,$A88)</f>
        <v>0</v>
      </c>
      <c r="AR88" s="176">
        <f>COUNTIFS('AAYME 2021_List'!$B$3:$B$311,"Yes",'AAYME 2021_List'!$L$3:$L$311,"Male",'AAYME 2021_List'!$R$3:$R$311,$A88)</f>
        <v>0</v>
      </c>
      <c r="AS88" s="177">
        <f>COUNTIFS('AAYME 2021_List'!$B$3:$B$311,"Yes",'AAYME 2021_List'!$L$3:$L$311,"Female",'AAYME 2021_List'!$R$3:$R$311,$A88)</f>
        <v>0</v>
      </c>
      <c r="AU88" s="175">
        <v>0</v>
      </c>
      <c r="AV88" s="176">
        <v>0</v>
      </c>
      <c r="AW88" s="176">
        <v>0</v>
      </c>
      <c r="AX88" s="176">
        <v>0</v>
      </c>
      <c r="AY88" s="176">
        <v>0</v>
      </c>
      <c r="AZ88" s="177">
        <v>0</v>
      </c>
    </row>
    <row r="89" spans="1:52" x14ac:dyDescent="0.3">
      <c r="A89" s="133" t="s">
        <v>259</v>
      </c>
      <c r="B89" s="31" cm="1">
        <f t="array" ref="B89">GetColor</f>
        <v>42</v>
      </c>
      <c r="Q89" s="90">
        <f>COUNTIFS(Applications_2021!C$2:$C$651,"?*",Applications_2021!$AL$2:$AL$651,$A89)</f>
        <v>4</v>
      </c>
      <c r="R89" s="91">
        <f>COUNTIFS(Applications_2021!C$2:$C$651,"?*",Applications_2021!$I$2:$I$651,"*7th Grade*",Applications_2021!$AL$2:$AL$651,$A89)</f>
        <v>2</v>
      </c>
      <c r="S89" s="91">
        <f>COUNTIFS(Applications_2021!$C$2:$C$651,"?*",Applications_2021!$I$2:$I$651,"*8th Grade*",Applications_2021!$AL$2:$AL$651,$A89)</f>
        <v>1</v>
      </c>
      <c r="T89" s="91">
        <f>COUNTIFS(Applications_2021!$C$2:$C$651,"?*",Applications_2021!$I$2:$I$651,"*9th Grade*",Applications_2021!$AL$2:$AL$651,$A89)</f>
        <v>1</v>
      </c>
      <c r="U89" s="91">
        <f>COUNTIFS(Applications_2021!$C$2:$C$651,"?*",Applications_2021!$F$2:$F$651,"Male",Applications_2021!$AL$2:$AL$651,$A89)</f>
        <v>2</v>
      </c>
      <c r="V89" s="92">
        <f>COUNTIFS(Applications_2021!$C$2:$C$651,"?*",Applications_2021!$F$2:$F$651,"Female",Applications_2021!$AL$2:$AL$651,$A89)</f>
        <v>2</v>
      </c>
      <c r="W89" s="105" t="s">
        <v>259</v>
      </c>
      <c r="X89" s="31" cm="1">
        <f t="array" ref="X89">GetColor</f>
        <v>42</v>
      </c>
      <c r="Z89" s="90">
        <f>COUNTIFS(Applications_2021!A$2:$A$651,"?*",Applications_2021!$AL$2:$AL$651,$A89)</f>
        <v>2</v>
      </c>
      <c r="AA89" s="91">
        <f>COUNTIFS(Applications_2021!$A$2:$A$651,"?*",Applications_2021!$I$2:$I$651,"*7th Grade*",Applications_2021!$AL$2:$AL$651,$A89)</f>
        <v>1</v>
      </c>
      <c r="AB89" s="91">
        <f>COUNTIFS(Applications_2021!$A$2:$A$651,"?*",Applications_2021!$I$2:$I$651,"*8th Grade*",Applications_2021!$AL$2:$AL$651,$A89)</f>
        <v>1</v>
      </c>
      <c r="AC89" s="91">
        <f>COUNTIFS(Applications_2021!$A$2:$A$651,"?*",Applications_2021!$I$2:$I$651,"*9th Grade*",Applications_2021!$AL$2:$AL$651,$A89)</f>
        <v>0</v>
      </c>
      <c r="AD89" s="91">
        <f>COUNTIFS(Applications_2021!$A$2:$A$651,"?*",Applications_2021!$F$2:$F$651,"Male",Applications_2021!$AL$2:$AL$651,$A89)</f>
        <v>0</v>
      </c>
      <c r="AE89" s="92">
        <f>COUNTIFS(Applications_2021!$A$2:$A$651,"?*",Applications_2021!$F$2:$F$651,"Female",Applications_2021!$AL$2:$AL$651,$A89)</f>
        <v>2</v>
      </c>
      <c r="AG89" s="259">
        <f>COUNTIFS('AAYME 2021_List'!$A$3:$A$311,"?*",'AAYME 2021_List'!$R$3:$R$311,$A89)</f>
        <v>2</v>
      </c>
      <c r="AH89" s="252">
        <f>COUNTIFS('AAYME 2021_List'!$A$3:$A$311,"?*",'AAYME 2021_List'!$M$3:$M$311,"7",'AAYME 2021_List'!$R$3:$R$311,$A89)</f>
        <v>1</v>
      </c>
      <c r="AI89" s="252">
        <f>COUNTIFS('AAYME 2021_List'!$A$3:$A$311,"?*",'AAYME 2021_List'!$M$3:$M$311,"8",'AAYME 2021_List'!$R$3:$R$311,$A89)</f>
        <v>1</v>
      </c>
      <c r="AJ89" s="252">
        <f>COUNTIFS('AAYME 2021_List'!$A$3:$A$311,"?*",'AAYME 2021_List'!$M$3:$M$311,"9",'AAYME 2021_List'!$R$3:$R$311,$A89)</f>
        <v>0</v>
      </c>
      <c r="AK89" s="252">
        <f>COUNTIFS('AAYME 2021_List'!$A$3:$A$311,"?*",'AAYME 2021_List'!$L$3:$L$311,"Male",'AAYME 2021_List'!$R$3:$R$311,$A89)</f>
        <v>0</v>
      </c>
      <c r="AL89" s="252">
        <f>COUNTIFS('AAYME 2021_List'!$A$3:$A$311,"?*",'AAYME 2021_List'!$L$3:$L$311,"Female",'AAYME 2021_List'!$R$3:$R$311,$A89)</f>
        <v>2</v>
      </c>
      <c r="AN89" s="175">
        <f>COUNTIFS('AAYME 2021_List'!$B$3:$B$311,"Yes",'AAYME 2021_List'!$R$3:$R$311,$A89)</f>
        <v>1</v>
      </c>
      <c r="AO89" s="176">
        <f>COUNTIFS('AAYME 2021_List'!$B$3:$B$311,"Yes",'AAYME 2021_List'!$J$3:$J$311,"7",'AAYME 2021_List'!$R$3:$R$311,$A89)</f>
        <v>0</v>
      </c>
      <c r="AP89" s="176">
        <f>COUNTIFS('AAYME 2021_List'!$B$3:$B$311,"Yes",'AAYME 2021_List'!$J$3:$J$311,"8",'AAYME 2021_List'!$R$3:$R$311,$A89)</f>
        <v>1</v>
      </c>
      <c r="AQ89" s="176">
        <f>COUNTIFS('AAYME 2021_List'!$B$3:$B$311,"Yes",'AAYME 2021_List'!$J$3:$J$311,"9",'AAYME 2021_List'!$R$3:$R$311,$A89)</f>
        <v>0</v>
      </c>
      <c r="AR89" s="176">
        <f>COUNTIFS('AAYME 2021_List'!$B$3:$B$311,"Yes",'AAYME 2021_List'!$L$3:$L$311,"Male",'AAYME 2021_List'!$R$3:$R$311,$A89)</f>
        <v>0</v>
      </c>
      <c r="AS89" s="177">
        <f>COUNTIFS('AAYME 2021_List'!$B$3:$B$311,"Yes",'AAYME 2021_List'!$L$3:$L$311,"Female",'AAYME 2021_List'!$R$3:$R$311,$A89)</f>
        <v>1</v>
      </c>
      <c r="AU89" s="175">
        <v>0</v>
      </c>
      <c r="AV89" s="176">
        <v>0</v>
      </c>
      <c r="AW89" s="176">
        <v>0</v>
      </c>
      <c r="AX89" s="176">
        <v>0</v>
      </c>
      <c r="AY89" s="176">
        <v>0</v>
      </c>
      <c r="AZ89" s="177">
        <v>0</v>
      </c>
    </row>
    <row r="90" spans="1:52" x14ac:dyDescent="0.3">
      <c r="A90" s="133" t="s">
        <v>260</v>
      </c>
      <c r="B90" s="31" cm="1">
        <f t="array" ref="B90">GetColor</f>
        <v>42</v>
      </c>
      <c r="Q90" s="90">
        <f>COUNTIFS(Applications_2021!C$2:$C$651,"?*",Applications_2021!$AL$2:$AL$651,$A90)</f>
        <v>24</v>
      </c>
      <c r="R90" s="91">
        <f>COUNTIFS(Applications_2021!C$2:$C$651,"?*",Applications_2021!$I$2:$I$651,"*7th Grade*",Applications_2021!$AL$2:$AL$651,$A90)</f>
        <v>2</v>
      </c>
      <c r="S90" s="91">
        <f>COUNTIFS(Applications_2021!$C$2:$C$651,"?*",Applications_2021!$I$2:$I$651,"*8th Grade*",Applications_2021!$AL$2:$AL$651,$A90)</f>
        <v>17</v>
      </c>
      <c r="T90" s="91">
        <f>COUNTIFS(Applications_2021!$C$2:$C$651,"?*",Applications_2021!$I$2:$I$651,"*9th Grade*",Applications_2021!$AL$2:$AL$651,$A90)</f>
        <v>5</v>
      </c>
      <c r="U90" s="91">
        <f>COUNTIFS(Applications_2021!$C$2:$C$651,"?*",Applications_2021!$F$2:$F$651,"Male",Applications_2021!$AL$2:$AL$651,$A90)</f>
        <v>8</v>
      </c>
      <c r="V90" s="92">
        <f>COUNTIFS(Applications_2021!$C$2:$C$651,"?*",Applications_2021!$F$2:$F$651,"Female",Applications_2021!$AL$2:$AL$651,$A90)</f>
        <v>16</v>
      </c>
      <c r="W90" s="105" t="s">
        <v>260</v>
      </c>
      <c r="X90" s="31" cm="1">
        <f t="array" ref="X90">GetColor</f>
        <v>42</v>
      </c>
      <c r="Z90" s="90">
        <f>COUNTIFS(Applications_2021!A$2:$A$651,"?*",Applications_2021!$AL$2:$AL$651,$A90)</f>
        <v>13</v>
      </c>
      <c r="AA90" s="91">
        <f>COUNTIFS(Applications_2021!$A$2:$A$651,"?*",Applications_2021!$I$2:$I$651,"*7th Grade*",Applications_2021!$AL$2:$AL$651,$A90)</f>
        <v>2</v>
      </c>
      <c r="AB90" s="91">
        <f>COUNTIFS(Applications_2021!$A$2:$A$651,"?*",Applications_2021!$I$2:$I$651,"*8th Grade*",Applications_2021!$AL$2:$AL$651,$A90)</f>
        <v>7</v>
      </c>
      <c r="AC90" s="91">
        <f>COUNTIFS(Applications_2021!$A$2:$A$651,"?*",Applications_2021!$I$2:$I$651,"*9th Grade*",Applications_2021!$AL$2:$AL$651,$A90)</f>
        <v>4</v>
      </c>
      <c r="AD90" s="91">
        <f>COUNTIFS(Applications_2021!$A$2:$A$651,"?*",Applications_2021!$F$2:$F$651,"Male",Applications_2021!$AL$2:$AL$651,$A90)</f>
        <v>4</v>
      </c>
      <c r="AE90" s="92">
        <f>COUNTIFS(Applications_2021!$A$2:$A$651,"?*",Applications_2021!$F$2:$F$651,"Female",Applications_2021!$AL$2:$AL$651,$A90)</f>
        <v>9</v>
      </c>
      <c r="AG90" s="259">
        <f>COUNTIFS('AAYME 2021_List'!$A$3:$A$311,"?*",'AAYME 2021_List'!$R$3:$R$311,$A90)</f>
        <v>13</v>
      </c>
      <c r="AH90" s="252">
        <f>COUNTIFS('AAYME 2021_List'!$A$3:$A$311,"?*",'AAYME 2021_List'!$M$3:$M$311,"7",'AAYME 2021_List'!$R$3:$R$311,$A90)</f>
        <v>2</v>
      </c>
      <c r="AI90" s="252">
        <f>COUNTIFS('AAYME 2021_List'!$A$3:$A$311,"?*",'AAYME 2021_List'!$M$3:$M$311,"8",'AAYME 2021_List'!$R$3:$R$311,$A90)</f>
        <v>7</v>
      </c>
      <c r="AJ90" s="252">
        <f>COUNTIFS('AAYME 2021_List'!$A$3:$A$311,"?*",'AAYME 2021_List'!$M$3:$M$311,"9",'AAYME 2021_List'!$R$3:$R$311,$A90)</f>
        <v>4</v>
      </c>
      <c r="AK90" s="252">
        <f>COUNTIFS('AAYME 2021_List'!$A$3:$A$311,"?*",'AAYME 2021_List'!$L$3:$L$311,"Male",'AAYME 2021_List'!$R$3:$R$311,$A90)</f>
        <v>4</v>
      </c>
      <c r="AL90" s="252">
        <f>COUNTIFS('AAYME 2021_List'!$A$3:$A$311,"?*",'AAYME 2021_List'!$L$3:$L$311,"Female",'AAYME 2021_List'!$R$3:$R$311,$A90)</f>
        <v>9</v>
      </c>
      <c r="AN90" s="175">
        <f>COUNTIFS('AAYME 2021_List'!$B$3:$B$311,"Yes",'AAYME 2021_List'!$R$3:$R$311,$A90)</f>
        <v>5</v>
      </c>
      <c r="AO90" s="176">
        <f>COUNTIFS('AAYME 2021_List'!$B$3:$B$311,"Yes",'AAYME 2021_List'!$J$3:$J$311,"7",'AAYME 2021_List'!$R$3:$R$311,$A90)</f>
        <v>0</v>
      </c>
      <c r="AP90" s="176">
        <f>COUNTIFS('AAYME 2021_List'!$B$3:$B$311,"Yes",'AAYME 2021_List'!$J$3:$J$311,"8",'AAYME 2021_List'!$R$3:$R$311,$A90)</f>
        <v>4</v>
      </c>
      <c r="AQ90" s="176">
        <f>COUNTIFS('AAYME 2021_List'!$B$3:$B$311,"Yes",'AAYME 2021_List'!$J$3:$J$311,"9",'AAYME 2021_List'!$R$3:$R$311,$A90)</f>
        <v>1</v>
      </c>
      <c r="AR90" s="176">
        <f>COUNTIFS('AAYME 2021_List'!$B$3:$B$311,"Yes",'AAYME 2021_List'!$L$3:$L$311,"Male",'AAYME 2021_List'!$R$3:$R$311,$A90)</f>
        <v>3</v>
      </c>
      <c r="AS90" s="177">
        <f>COUNTIFS('AAYME 2021_List'!$B$3:$B$311,"Yes",'AAYME 2021_List'!$L$3:$L$311,"Female",'AAYME 2021_List'!$R$3:$R$311,$A90)</f>
        <v>2</v>
      </c>
      <c r="AU90" s="175">
        <v>0</v>
      </c>
      <c r="AV90" s="176">
        <v>0</v>
      </c>
      <c r="AW90" s="176">
        <v>0</v>
      </c>
      <c r="AX90" s="176">
        <v>0</v>
      </c>
      <c r="AY90" s="176">
        <v>0</v>
      </c>
      <c r="AZ90" s="177">
        <v>0</v>
      </c>
    </row>
    <row r="91" spans="1:52" x14ac:dyDescent="0.3">
      <c r="A91" s="133" t="s">
        <v>261</v>
      </c>
      <c r="B91" s="31" cm="1">
        <f t="array" ref="B91">GetColor</f>
        <v>42</v>
      </c>
      <c r="Q91" s="90">
        <f>COUNTIFS(Applications_2021!C$2:$C$651,"?*",Applications_2021!$AL$2:$AL$651,$A91)</f>
        <v>1</v>
      </c>
      <c r="R91" s="91">
        <f>COUNTIFS(Applications_2021!C$2:$C$651,"?*",Applications_2021!$I$2:$I$651,"*7th Grade*",Applications_2021!$AL$2:$AL$651,$A91)</f>
        <v>1</v>
      </c>
      <c r="S91" s="91">
        <f>COUNTIFS(Applications_2021!$C$2:$C$651,"?*",Applications_2021!$I$2:$I$651,"*8th Grade*",Applications_2021!$AL$2:$AL$651,$A91)</f>
        <v>0</v>
      </c>
      <c r="T91" s="91">
        <f>COUNTIFS(Applications_2021!$C$2:$C$651,"?*",Applications_2021!$I$2:$I$651,"*9th Grade*",Applications_2021!$AL$2:$AL$651,$A91)</f>
        <v>0</v>
      </c>
      <c r="U91" s="91">
        <f>COUNTIFS(Applications_2021!$C$2:$C$651,"?*",Applications_2021!$F$2:$F$651,"Male",Applications_2021!$AL$2:$AL$651,$A91)</f>
        <v>1</v>
      </c>
      <c r="V91" s="92">
        <f>COUNTIFS(Applications_2021!$C$2:$C$651,"?*",Applications_2021!$F$2:$F$651,"Female",Applications_2021!$AL$2:$AL$651,$A91)</f>
        <v>0</v>
      </c>
      <c r="W91" s="105" t="s">
        <v>261</v>
      </c>
      <c r="X91" s="31" cm="1">
        <f t="array" ref="X91">GetColor</f>
        <v>42</v>
      </c>
      <c r="Z91" s="90">
        <f>COUNTIFS(Applications_2021!A$2:$A$651,"?*",Applications_2021!$AL$2:$AL$651,$A91)</f>
        <v>1</v>
      </c>
      <c r="AA91" s="91">
        <f>COUNTIFS(Applications_2021!$A$2:$A$651,"?*",Applications_2021!$I$2:$I$651,"*7th Grade*",Applications_2021!$AL$2:$AL$651,$A91)</f>
        <v>1</v>
      </c>
      <c r="AB91" s="91">
        <f>COUNTIFS(Applications_2021!$A$2:$A$651,"?*",Applications_2021!$I$2:$I$651,"*8th Grade*",Applications_2021!$AL$2:$AL$651,$A91)</f>
        <v>0</v>
      </c>
      <c r="AC91" s="91">
        <f>COUNTIFS(Applications_2021!$A$2:$A$651,"?*",Applications_2021!$I$2:$I$651,"*9th Grade*",Applications_2021!$AL$2:$AL$651,$A91)</f>
        <v>0</v>
      </c>
      <c r="AD91" s="91">
        <f>COUNTIFS(Applications_2021!$A$2:$A$651,"?*",Applications_2021!$F$2:$F$651,"Male",Applications_2021!$AL$2:$AL$651,$A91)</f>
        <v>1</v>
      </c>
      <c r="AE91" s="92">
        <f>COUNTIFS(Applications_2021!$A$2:$A$651,"?*",Applications_2021!$F$2:$F$651,"Female",Applications_2021!$AL$2:$AL$651,$A91)</f>
        <v>0</v>
      </c>
      <c r="AG91" s="259">
        <f>COUNTIFS('AAYME 2021_List'!$A$3:$A$311,"?*",'AAYME 2021_List'!$R$3:$R$311,$A91)</f>
        <v>1</v>
      </c>
      <c r="AH91" s="252">
        <f>COUNTIFS('AAYME 2021_List'!$A$3:$A$311,"?*",'AAYME 2021_List'!$M$3:$M$311,"7",'AAYME 2021_List'!$R$3:$R$311,$A91)</f>
        <v>1</v>
      </c>
      <c r="AI91" s="252">
        <f>COUNTIFS('AAYME 2021_List'!$A$3:$A$311,"?*",'AAYME 2021_List'!$M$3:$M$311,"8",'AAYME 2021_List'!$R$3:$R$311,$A91)</f>
        <v>0</v>
      </c>
      <c r="AJ91" s="252">
        <f>COUNTIFS('AAYME 2021_List'!$A$3:$A$311,"?*",'AAYME 2021_List'!$M$3:$M$311,"9",'AAYME 2021_List'!$R$3:$R$311,$A91)</f>
        <v>0</v>
      </c>
      <c r="AK91" s="252">
        <f>COUNTIFS('AAYME 2021_List'!$A$3:$A$311,"?*",'AAYME 2021_List'!$L$3:$L$311,"Male",'AAYME 2021_List'!$R$3:$R$311,$A91)</f>
        <v>1</v>
      </c>
      <c r="AL91" s="252">
        <f>COUNTIFS('AAYME 2021_List'!$A$3:$A$311,"?*",'AAYME 2021_List'!$L$3:$L$311,"Female",'AAYME 2021_List'!$R$3:$R$311,$A91)</f>
        <v>0</v>
      </c>
      <c r="AN91" s="175">
        <f>COUNTIFS('AAYME 2021_List'!$B$3:$B$311,"Yes",'AAYME 2021_List'!$R$3:$R$311,$A91)</f>
        <v>0</v>
      </c>
      <c r="AO91" s="176">
        <f>COUNTIFS('AAYME 2021_List'!$B$3:$B$311,"Yes",'AAYME 2021_List'!$J$3:$J$311,"7",'AAYME 2021_List'!$R$3:$R$311,$A91)</f>
        <v>0</v>
      </c>
      <c r="AP91" s="176">
        <f>COUNTIFS('AAYME 2021_List'!$B$3:$B$311,"Yes",'AAYME 2021_List'!$J$3:$J$311,"8",'AAYME 2021_List'!$R$3:$R$311,$A91)</f>
        <v>0</v>
      </c>
      <c r="AQ91" s="176">
        <f>COUNTIFS('AAYME 2021_List'!$B$3:$B$311,"Yes",'AAYME 2021_List'!$J$3:$J$311,"9",'AAYME 2021_List'!$R$3:$R$311,$A91)</f>
        <v>0</v>
      </c>
      <c r="AR91" s="176">
        <f>COUNTIFS('AAYME 2021_List'!$B$3:$B$311,"Yes",'AAYME 2021_List'!$L$3:$L$311,"Male",'AAYME 2021_List'!$R$3:$R$311,$A91)</f>
        <v>0</v>
      </c>
      <c r="AS91" s="177">
        <f>COUNTIFS('AAYME 2021_List'!$B$3:$B$311,"Yes",'AAYME 2021_List'!$L$3:$L$311,"Female",'AAYME 2021_List'!$R$3:$R$311,$A91)</f>
        <v>0</v>
      </c>
      <c r="AU91" s="175">
        <v>0</v>
      </c>
      <c r="AV91" s="176">
        <v>0</v>
      </c>
      <c r="AW91" s="176">
        <v>0</v>
      </c>
      <c r="AX91" s="176">
        <v>0</v>
      </c>
      <c r="AY91" s="176">
        <v>0</v>
      </c>
      <c r="AZ91" s="177">
        <v>0</v>
      </c>
    </row>
    <row r="92" spans="1:52" x14ac:dyDescent="0.3">
      <c r="A92" s="134" t="s">
        <v>262</v>
      </c>
      <c r="B92" s="31" cm="1">
        <f t="array" ref="B92">GetColor</f>
        <v>38</v>
      </c>
      <c r="Q92" s="90">
        <f>COUNTIFS(Applications_2021!C$2:$C$651,"?*",Applications_2021!$AL$2:$AL$651,$A92)</f>
        <v>0</v>
      </c>
      <c r="R92" s="91">
        <f>COUNTIFS(Applications_2021!C$2:$C$651,"?*",Applications_2021!$I$2:$I$651,"*7th Grade*",Applications_2021!$AL$2:$AL$651,$A92)</f>
        <v>0</v>
      </c>
      <c r="S92" s="91">
        <f>COUNTIFS(Applications_2021!$C$2:$C$651,"?*",Applications_2021!$I$2:$I$651,"*8th Grade*",Applications_2021!$AL$2:$AL$651,$A92)</f>
        <v>0</v>
      </c>
      <c r="T92" s="91">
        <f>COUNTIFS(Applications_2021!$C$2:$C$651,"?*",Applications_2021!$I$2:$I$651,"*9th Grade*",Applications_2021!$AL$2:$AL$651,$A92)</f>
        <v>0</v>
      </c>
      <c r="U92" s="91">
        <f>COUNTIFS(Applications_2021!$C$2:$C$651,"?*",Applications_2021!$F$2:$F$651,"Male",Applications_2021!$AL$2:$AL$651,$A92)</f>
        <v>0</v>
      </c>
      <c r="V92" s="92">
        <f>COUNTIFS(Applications_2021!$C$2:$C$651,"?*",Applications_2021!$F$2:$F$651,"Female",Applications_2021!$AL$2:$AL$651,$A92)</f>
        <v>0</v>
      </c>
      <c r="W92" s="99" t="s">
        <v>262</v>
      </c>
      <c r="X92" s="31" cm="1">
        <f t="array" ref="X92">GetColor</f>
        <v>38</v>
      </c>
      <c r="Z92" s="90">
        <f>COUNTIFS(Applications_2021!A$2:$A$651,"?*",Applications_2021!$AL$2:$AL$651,$A92)</f>
        <v>0</v>
      </c>
      <c r="AA92" s="91">
        <f>COUNTIFS(Applications_2021!$A$2:$A$651,"?*",Applications_2021!$I$2:$I$651,"*7th Grade*",Applications_2021!$AL$2:$AL$651,$A92)</f>
        <v>0</v>
      </c>
      <c r="AB92" s="91">
        <f>COUNTIFS(Applications_2021!$A$2:$A$651,"?*",Applications_2021!$I$2:$I$651,"*8th Grade*",Applications_2021!$AL$2:$AL$651,$A92)</f>
        <v>0</v>
      </c>
      <c r="AC92" s="91">
        <f>COUNTIFS(Applications_2021!$A$2:$A$651,"?*",Applications_2021!$I$2:$I$651,"*9th Grade*",Applications_2021!$AL$2:$AL$651,$A92)</f>
        <v>0</v>
      </c>
      <c r="AD92" s="91">
        <f>COUNTIFS(Applications_2021!$A$2:$A$651,"?*",Applications_2021!$F$2:$F$651,"Male",Applications_2021!$AL$2:$AL$651,$A92)</f>
        <v>0</v>
      </c>
      <c r="AE92" s="92">
        <f>COUNTIFS(Applications_2021!$A$2:$A$651,"?*",Applications_2021!$F$2:$F$651,"Female",Applications_2021!$AL$2:$AL$651,$A92)</f>
        <v>0</v>
      </c>
      <c r="AG92" s="259">
        <f>COUNTIFS('AAYME 2021_List'!$A$3:$A$311,"?*",'AAYME 2021_List'!$R$3:$R$311,$A92)</f>
        <v>0</v>
      </c>
      <c r="AH92" s="252">
        <f>COUNTIFS('AAYME 2021_List'!$A$3:$A$311,"?*",'AAYME 2021_List'!$M$3:$M$311,"7",'AAYME 2021_List'!$R$3:$R$311,$A92)</f>
        <v>0</v>
      </c>
      <c r="AI92" s="252">
        <f>COUNTIFS('AAYME 2021_List'!$A$3:$A$311,"?*",'AAYME 2021_List'!$M$3:$M$311,"8",'AAYME 2021_List'!$R$3:$R$311,$A92)</f>
        <v>0</v>
      </c>
      <c r="AJ92" s="252">
        <f>COUNTIFS('AAYME 2021_List'!$A$3:$A$311,"?*",'AAYME 2021_List'!$M$3:$M$311,"9",'AAYME 2021_List'!$R$3:$R$311,$A92)</f>
        <v>0</v>
      </c>
      <c r="AK92" s="252">
        <f>COUNTIFS('AAYME 2021_List'!$A$3:$A$311,"?*",'AAYME 2021_List'!$L$3:$L$311,"Male",'AAYME 2021_List'!$R$3:$R$311,$A92)</f>
        <v>0</v>
      </c>
      <c r="AL92" s="252">
        <f>COUNTIFS('AAYME 2021_List'!$A$3:$A$311,"?*",'AAYME 2021_List'!$L$3:$L$311,"Female",'AAYME 2021_List'!$R$3:$R$311,$A92)</f>
        <v>0</v>
      </c>
      <c r="AN92" s="175">
        <f>COUNTIFS('AAYME 2021_List'!$B$3:$B$311,"Yes",'AAYME 2021_List'!$R$3:$R$311,$A92)</f>
        <v>0</v>
      </c>
      <c r="AO92" s="176">
        <f>COUNTIFS('AAYME 2021_List'!$B$3:$B$311,"Yes",'AAYME 2021_List'!$J$3:$J$311,"7",'AAYME 2021_List'!$R$3:$R$311,$A92)</f>
        <v>0</v>
      </c>
      <c r="AP92" s="176">
        <f>COUNTIFS('AAYME 2021_List'!$B$3:$B$311,"Yes",'AAYME 2021_List'!$J$3:$J$311,"8",'AAYME 2021_List'!$R$3:$R$311,$A92)</f>
        <v>0</v>
      </c>
      <c r="AQ92" s="176">
        <f>COUNTIFS('AAYME 2021_List'!$B$3:$B$311,"Yes",'AAYME 2021_List'!$J$3:$J$311,"9",'AAYME 2021_List'!$R$3:$R$311,$A92)</f>
        <v>0</v>
      </c>
      <c r="AR92" s="176">
        <f>COUNTIFS('AAYME 2021_List'!$B$3:$B$311,"Yes",'AAYME 2021_List'!$L$3:$L$311,"Male",'AAYME 2021_List'!$R$3:$R$311,$A92)</f>
        <v>0</v>
      </c>
      <c r="AS92" s="177">
        <f>COUNTIFS('AAYME 2021_List'!$B$3:$B$311,"Yes",'AAYME 2021_List'!$L$3:$L$311,"Female",'AAYME 2021_List'!$R$3:$R$311,$A92)</f>
        <v>0</v>
      </c>
      <c r="AU92" s="175">
        <v>0</v>
      </c>
      <c r="AV92" s="176">
        <v>0</v>
      </c>
      <c r="AW92" s="176">
        <v>0</v>
      </c>
      <c r="AX92" s="176">
        <v>0</v>
      </c>
      <c r="AY92" s="176">
        <v>0</v>
      </c>
      <c r="AZ92" s="177">
        <v>0</v>
      </c>
    </row>
    <row r="93" spans="1:52" x14ac:dyDescent="0.3">
      <c r="A93" s="133" t="s">
        <v>263</v>
      </c>
      <c r="B93" s="31" cm="1">
        <f t="array" ref="B93">GetColor</f>
        <v>42</v>
      </c>
      <c r="Q93" s="90">
        <f>COUNTIFS(Applications_2021!C$2:$C$651,"?*",Applications_2021!$AL$2:$AL$651,$A93)</f>
        <v>1</v>
      </c>
      <c r="R93" s="91">
        <f>COUNTIFS(Applications_2021!C$2:$C$651,"?*",Applications_2021!$I$2:$I$651,"*7th Grade*",Applications_2021!$AL$2:$AL$651,$A93)</f>
        <v>0</v>
      </c>
      <c r="S93" s="91">
        <f>COUNTIFS(Applications_2021!$C$2:$C$651,"?*",Applications_2021!$I$2:$I$651,"*8th Grade*",Applications_2021!$AL$2:$AL$651,$A93)</f>
        <v>0</v>
      </c>
      <c r="T93" s="91">
        <f>COUNTIFS(Applications_2021!$C$2:$C$651,"?*",Applications_2021!$I$2:$I$651,"*9th Grade*",Applications_2021!$AL$2:$AL$651,$A93)</f>
        <v>1</v>
      </c>
      <c r="U93" s="91">
        <f>COUNTIFS(Applications_2021!$C$2:$C$651,"?*",Applications_2021!$F$2:$F$651,"Male",Applications_2021!$AL$2:$AL$651,$A93)</f>
        <v>1</v>
      </c>
      <c r="V93" s="92">
        <f>COUNTIFS(Applications_2021!$C$2:$C$651,"?*",Applications_2021!$F$2:$F$651,"Female",Applications_2021!$AL$2:$AL$651,$A93)</f>
        <v>0</v>
      </c>
      <c r="W93" s="105" t="s">
        <v>263</v>
      </c>
      <c r="X93" s="31" cm="1">
        <f t="array" ref="X93">GetColor</f>
        <v>42</v>
      </c>
      <c r="Z93" s="90">
        <f>COUNTIFS(Applications_2021!A$2:$A$651,"?*",Applications_2021!$AL$2:$AL$651,$A93)</f>
        <v>1</v>
      </c>
      <c r="AA93" s="91">
        <f>COUNTIFS(Applications_2021!$A$2:$A$651,"?*",Applications_2021!$I$2:$I$651,"*7th Grade*",Applications_2021!$AL$2:$AL$651,$A93)</f>
        <v>0</v>
      </c>
      <c r="AB93" s="91">
        <f>COUNTIFS(Applications_2021!$A$2:$A$651,"?*",Applications_2021!$I$2:$I$651,"*8th Grade*",Applications_2021!$AL$2:$AL$651,$A93)</f>
        <v>0</v>
      </c>
      <c r="AC93" s="91">
        <f>COUNTIFS(Applications_2021!$A$2:$A$651,"?*",Applications_2021!$I$2:$I$651,"*9th Grade*",Applications_2021!$AL$2:$AL$651,$A93)</f>
        <v>1</v>
      </c>
      <c r="AD93" s="91">
        <f>COUNTIFS(Applications_2021!$A$2:$A$651,"?*",Applications_2021!$F$2:$F$651,"Male",Applications_2021!$AL$2:$AL$651,$A93)</f>
        <v>1</v>
      </c>
      <c r="AE93" s="92">
        <f>COUNTIFS(Applications_2021!$A$2:$A$651,"?*",Applications_2021!$F$2:$F$651,"Female",Applications_2021!$AL$2:$AL$651,$A93)</f>
        <v>0</v>
      </c>
      <c r="AG93" s="259">
        <f>COUNTIFS('AAYME 2021_List'!$A$3:$A$311,"?*",'AAYME 2021_List'!$R$3:$R$311,$A93)</f>
        <v>1</v>
      </c>
      <c r="AH93" s="252">
        <f>COUNTIFS('AAYME 2021_List'!$A$3:$A$311,"?*",'AAYME 2021_List'!$M$3:$M$311,"7",'AAYME 2021_List'!$R$3:$R$311,$A93)</f>
        <v>0</v>
      </c>
      <c r="AI93" s="252">
        <f>COUNTIFS('AAYME 2021_List'!$A$3:$A$311,"?*",'AAYME 2021_List'!$M$3:$M$311,"8",'AAYME 2021_List'!$R$3:$R$311,$A93)</f>
        <v>0</v>
      </c>
      <c r="AJ93" s="252">
        <f>COUNTIFS('AAYME 2021_List'!$A$3:$A$311,"?*",'AAYME 2021_List'!$M$3:$M$311,"9",'AAYME 2021_List'!$R$3:$R$311,$A93)</f>
        <v>1</v>
      </c>
      <c r="AK93" s="252">
        <f>COUNTIFS('AAYME 2021_List'!$A$3:$A$311,"?*",'AAYME 2021_List'!$L$3:$L$311,"Male",'AAYME 2021_List'!$R$3:$R$311,$A93)</f>
        <v>1</v>
      </c>
      <c r="AL93" s="252">
        <f>COUNTIFS('AAYME 2021_List'!$A$3:$A$311,"?*",'AAYME 2021_List'!$L$3:$L$311,"Female",'AAYME 2021_List'!$R$3:$R$311,$A93)</f>
        <v>0</v>
      </c>
      <c r="AN93" s="175">
        <f>COUNTIFS('AAYME 2021_List'!$B$3:$B$311,"Yes",'AAYME 2021_List'!$R$3:$R$311,$A93)</f>
        <v>0</v>
      </c>
      <c r="AO93" s="176">
        <f>COUNTIFS('AAYME 2021_List'!$B$3:$B$311,"Yes",'AAYME 2021_List'!$J$3:$J$311,"7",'AAYME 2021_List'!$R$3:$R$311,$A93)</f>
        <v>0</v>
      </c>
      <c r="AP93" s="176">
        <f>COUNTIFS('AAYME 2021_List'!$B$3:$B$311,"Yes",'AAYME 2021_List'!$J$3:$J$311,"8",'AAYME 2021_List'!$R$3:$R$311,$A93)</f>
        <v>0</v>
      </c>
      <c r="AQ93" s="176">
        <f>COUNTIFS('AAYME 2021_List'!$B$3:$B$311,"Yes",'AAYME 2021_List'!$J$3:$J$311,"9",'AAYME 2021_List'!$R$3:$R$311,$A93)</f>
        <v>0</v>
      </c>
      <c r="AR93" s="176">
        <f>COUNTIFS('AAYME 2021_List'!$B$3:$B$311,"Yes",'AAYME 2021_List'!$L$3:$L$311,"Male",'AAYME 2021_List'!$R$3:$R$311,$A93)</f>
        <v>0</v>
      </c>
      <c r="AS93" s="177">
        <f>COUNTIFS('AAYME 2021_List'!$B$3:$B$311,"Yes",'AAYME 2021_List'!$L$3:$L$311,"Female",'AAYME 2021_List'!$R$3:$R$311,$A93)</f>
        <v>0</v>
      </c>
      <c r="AU93" s="175">
        <v>0</v>
      </c>
      <c r="AV93" s="176">
        <v>0</v>
      </c>
      <c r="AW93" s="176">
        <v>0</v>
      </c>
      <c r="AX93" s="176">
        <v>0</v>
      </c>
      <c r="AY93" s="176">
        <v>0</v>
      </c>
      <c r="AZ93" s="177">
        <v>0</v>
      </c>
    </row>
    <row r="94" spans="1:52" x14ac:dyDescent="0.3">
      <c r="A94" s="262" t="s">
        <v>264</v>
      </c>
      <c r="B94" s="31" cm="1">
        <f t="array" ref="B94">GetColor</f>
        <v>42</v>
      </c>
      <c r="Q94" s="90">
        <f>COUNTIFS(Applications_2021!C$2:$C$651,"?*",Applications_2021!$AL$2:$AL$651,$A94)</f>
        <v>5</v>
      </c>
      <c r="R94" s="91">
        <f>COUNTIFS(Applications_2021!C$2:$C$651,"?*",Applications_2021!$I$2:$I$651,"*7th Grade*",Applications_2021!$AL$2:$AL$651,$A94)</f>
        <v>2</v>
      </c>
      <c r="S94" s="91">
        <f>COUNTIFS(Applications_2021!$C$2:$C$651,"?*",Applications_2021!$I$2:$I$651,"*8th Grade*",Applications_2021!$AL$2:$AL$651,$A94)</f>
        <v>2</v>
      </c>
      <c r="T94" s="91">
        <f>COUNTIFS(Applications_2021!$C$2:$C$651,"?*",Applications_2021!$I$2:$I$651,"*9th Grade*",Applications_2021!$AL$2:$AL$651,$A94)</f>
        <v>1</v>
      </c>
      <c r="U94" s="91">
        <f>COUNTIFS(Applications_2021!$C$2:$C$651,"?*",Applications_2021!$F$2:$F$651,"Male",Applications_2021!$AL$2:$AL$651,$A94)</f>
        <v>2</v>
      </c>
      <c r="V94" s="92">
        <f>COUNTIFS(Applications_2021!$C$2:$C$651,"?*",Applications_2021!$F$2:$F$651,"Female",Applications_2021!$AL$2:$AL$651,$A94)</f>
        <v>3</v>
      </c>
      <c r="W94" s="105" t="s">
        <v>264</v>
      </c>
      <c r="X94" s="31" cm="1">
        <f t="array" ref="X94">GetColor</f>
        <v>42</v>
      </c>
      <c r="Z94" s="90">
        <f>COUNTIFS(Applications_2021!A$2:$A$651,"?*",Applications_2021!$AL$2:$AL$651,$A94)</f>
        <v>2</v>
      </c>
      <c r="AA94" s="91">
        <f>COUNTIFS(Applications_2021!$A$2:$A$651,"?*",Applications_2021!$I$2:$I$651,"*7th Grade*",Applications_2021!$AL$2:$AL$651,$A94)</f>
        <v>1</v>
      </c>
      <c r="AB94" s="91">
        <f>COUNTIFS(Applications_2021!$A$2:$A$651,"?*",Applications_2021!$I$2:$I$651,"*8th Grade*",Applications_2021!$AL$2:$AL$651,$A94)</f>
        <v>1</v>
      </c>
      <c r="AC94" s="91">
        <f>COUNTIFS(Applications_2021!$A$2:$A$651,"?*",Applications_2021!$I$2:$I$651,"*9th Grade*",Applications_2021!$AL$2:$AL$651,$A94)</f>
        <v>0</v>
      </c>
      <c r="AD94" s="91">
        <f>COUNTIFS(Applications_2021!$A$2:$A$651,"?*",Applications_2021!$F$2:$F$651,"Male",Applications_2021!$AL$2:$AL$651,$A94)</f>
        <v>1</v>
      </c>
      <c r="AE94" s="92">
        <f>COUNTIFS(Applications_2021!$A$2:$A$651,"?*",Applications_2021!$F$2:$F$651,"Female",Applications_2021!$AL$2:$AL$651,$A94)</f>
        <v>1</v>
      </c>
      <c r="AG94" s="259">
        <f>COUNTIFS('AAYME 2021_List'!$A$3:$A$311,"?*",'AAYME 2021_List'!$R$3:$R$311,$A94)</f>
        <v>3</v>
      </c>
      <c r="AH94" s="252">
        <f>COUNTIFS('AAYME 2021_List'!$A$3:$A$311,"?*",'AAYME 2021_List'!$M$3:$M$311,"7",'AAYME 2021_List'!$R$3:$R$311,$A94)</f>
        <v>1</v>
      </c>
      <c r="AI94" s="252">
        <f>COUNTIFS('AAYME 2021_List'!$A$3:$A$311,"?*",'AAYME 2021_List'!$M$3:$M$311,"8",'AAYME 2021_List'!$R$3:$R$311,$A94)</f>
        <v>1</v>
      </c>
      <c r="AJ94" s="252">
        <f>COUNTIFS('AAYME 2021_List'!$A$3:$A$311,"?*",'AAYME 2021_List'!$M$3:$M$311,"9",'AAYME 2021_List'!$R$3:$R$311,$A94)</f>
        <v>1</v>
      </c>
      <c r="AK94" s="252">
        <f>COUNTIFS('AAYME 2021_List'!$A$3:$A$311,"?*",'AAYME 2021_List'!$L$3:$L$311,"Male",'AAYME 2021_List'!$R$3:$R$311,$A94)</f>
        <v>1</v>
      </c>
      <c r="AL94" s="252">
        <f>COUNTIFS('AAYME 2021_List'!$A$3:$A$311,"?*",'AAYME 2021_List'!$L$3:$L$311,"Female",'AAYME 2021_List'!$R$3:$R$311,$A94)</f>
        <v>2</v>
      </c>
      <c r="AN94" s="175">
        <f>COUNTIFS('AAYME 2021_List'!$B$3:$B$311,"Yes",'AAYME 2021_List'!$R$3:$R$311,$A94)</f>
        <v>2</v>
      </c>
      <c r="AO94" s="176">
        <f>COUNTIFS('AAYME 2021_List'!$B$3:$B$311,"Yes",'AAYME 2021_List'!$J$3:$J$311,"7",'AAYME 2021_List'!$R$3:$R$311,$A94)</f>
        <v>0</v>
      </c>
      <c r="AP94" s="176">
        <f>COUNTIFS('AAYME 2021_List'!$B$3:$B$311,"Yes",'AAYME 2021_List'!$J$3:$J$311,"8",'AAYME 2021_List'!$R$3:$R$311,$A94)</f>
        <v>1</v>
      </c>
      <c r="AQ94" s="176">
        <f>COUNTIFS('AAYME 2021_List'!$B$3:$B$311,"Yes",'AAYME 2021_List'!$J$3:$J$311,"9",'AAYME 2021_List'!$R$3:$R$311,$A94)</f>
        <v>1</v>
      </c>
      <c r="AR94" s="176">
        <f>COUNTIFS('AAYME 2021_List'!$B$3:$B$311,"Yes",'AAYME 2021_List'!$L$3:$L$311,"Male",'AAYME 2021_List'!$R$3:$R$311,$A94)</f>
        <v>1</v>
      </c>
      <c r="AS94" s="177">
        <f>COUNTIFS('AAYME 2021_List'!$B$3:$B$311,"Yes",'AAYME 2021_List'!$L$3:$L$311,"Female",'AAYME 2021_List'!$R$3:$R$311,$A94)</f>
        <v>1</v>
      </c>
      <c r="AU94" s="175">
        <v>0</v>
      </c>
      <c r="AV94" s="176">
        <v>0</v>
      </c>
      <c r="AW94" s="176">
        <v>0</v>
      </c>
      <c r="AX94" s="176">
        <v>0</v>
      </c>
      <c r="AY94" s="176">
        <v>0</v>
      </c>
      <c r="AZ94" s="177">
        <v>0</v>
      </c>
    </row>
    <row r="95" spans="1:52" x14ac:dyDescent="0.3">
      <c r="A95" s="133" t="s">
        <v>265</v>
      </c>
      <c r="B95" s="31" cm="1">
        <f t="array" ref="B95">GetColor</f>
        <v>42</v>
      </c>
      <c r="Q95" s="90">
        <f>COUNTIFS(Applications_2021!C$2:$C$651,"?*",Applications_2021!$AL$2:$AL$651,$A95)</f>
        <v>9</v>
      </c>
      <c r="R95" s="91">
        <f>COUNTIFS(Applications_2021!C$2:$C$651,"?*",Applications_2021!$I$2:$I$651,"*7th Grade*",Applications_2021!$AL$2:$AL$651,$A95)</f>
        <v>1</v>
      </c>
      <c r="S95" s="91">
        <f>COUNTIFS(Applications_2021!$C$2:$C$651,"?*",Applications_2021!$I$2:$I$651,"*8th Grade*",Applications_2021!$AL$2:$AL$651,$A95)</f>
        <v>1</v>
      </c>
      <c r="T95" s="91">
        <f>COUNTIFS(Applications_2021!$C$2:$C$651,"?*",Applications_2021!$I$2:$I$651,"*9th Grade*",Applications_2021!$AL$2:$AL$651,$A95)</f>
        <v>7</v>
      </c>
      <c r="U95" s="91">
        <f>COUNTIFS(Applications_2021!$C$2:$C$651,"?*",Applications_2021!$F$2:$F$651,"Male",Applications_2021!$AL$2:$AL$651,$A95)</f>
        <v>3</v>
      </c>
      <c r="V95" s="92">
        <f>COUNTIFS(Applications_2021!$C$2:$C$651,"?*",Applications_2021!$F$2:$F$651,"Female",Applications_2021!$AL$2:$AL$651,$A95)</f>
        <v>6</v>
      </c>
      <c r="W95" s="105" t="s">
        <v>265</v>
      </c>
      <c r="X95" s="31" cm="1">
        <f t="array" ref="X95">GetColor</f>
        <v>42</v>
      </c>
      <c r="Z95" s="90">
        <f>COUNTIFS(Applications_2021!A$2:$A$651,"?*",Applications_2021!$AL$2:$AL$651,$A95)</f>
        <v>6</v>
      </c>
      <c r="AA95" s="91">
        <f>COUNTIFS(Applications_2021!$A$2:$A$651,"?*",Applications_2021!$I$2:$I$651,"*7th Grade*",Applications_2021!$AL$2:$AL$651,$A95)</f>
        <v>1</v>
      </c>
      <c r="AB95" s="91">
        <f>COUNTIFS(Applications_2021!$A$2:$A$651,"?*",Applications_2021!$I$2:$I$651,"*8th Grade*",Applications_2021!$AL$2:$AL$651,$A95)</f>
        <v>0</v>
      </c>
      <c r="AC95" s="91">
        <f>COUNTIFS(Applications_2021!$A$2:$A$651,"?*",Applications_2021!$I$2:$I$651,"*9th Grade*",Applications_2021!$AL$2:$AL$651,$A95)</f>
        <v>5</v>
      </c>
      <c r="AD95" s="91">
        <f>COUNTIFS(Applications_2021!$A$2:$A$651,"?*",Applications_2021!$F$2:$F$651,"Male",Applications_2021!$AL$2:$AL$651,$A95)</f>
        <v>1</v>
      </c>
      <c r="AE95" s="92">
        <f>COUNTIFS(Applications_2021!$A$2:$A$651,"?*",Applications_2021!$F$2:$F$651,"Female",Applications_2021!$AL$2:$AL$651,$A95)</f>
        <v>5</v>
      </c>
      <c r="AG95" s="259">
        <f>COUNTIFS('AAYME 2021_List'!$A$3:$A$311,"?*",'AAYME 2021_List'!$R$3:$R$311,$A95)</f>
        <v>6</v>
      </c>
      <c r="AH95" s="252">
        <f>COUNTIFS('AAYME 2021_List'!$A$3:$A$311,"?*",'AAYME 2021_List'!$M$3:$M$311,"7",'AAYME 2021_List'!$R$3:$R$311,$A95)</f>
        <v>1</v>
      </c>
      <c r="AI95" s="252">
        <f>COUNTIFS('AAYME 2021_List'!$A$3:$A$311,"?*",'AAYME 2021_List'!$M$3:$M$311,"8",'AAYME 2021_List'!$R$3:$R$311,$A95)</f>
        <v>0</v>
      </c>
      <c r="AJ95" s="252">
        <f>COUNTIFS('AAYME 2021_List'!$A$3:$A$311,"?*",'AAYME 2021_List'!$M$3:$M$311,"9",'AAYME 2021_List'!$R$3:$R$311,$A95)</f>
        <v>5</v>
      </c>
      <c r="AK95" s="252">
        <f>COUNTIFS('AAYME 2021_List'!$A$3:$A$311,"?*",'AAYME 2021_List'!$L$3:$L$311,"Male",'AAYME 2021_List'!$R$3:$R$311,$A95)</f>
        <v>1</v>
      </c>
      <c r="AL95" s="252">
        <f>COUNTIFS('AAYME 2021_List'!$A$3:$A$311,"?*",'AAYME 2021_List'!$L$3:$L$311,"Female",'AAYME 2021_List'!$R$3:$R$311,$A95)</f>
        <v>5</v>
      </c>
      <c r="AN95" s="175">
        <f>COUNTIFS('AAYME 2021_List'!$B$3:$B$311,"Yes",'AAYME 2021_List'!$R$3:$R$311,$A95)</f>
        <v>2</v>
      </c>
      <c r="AO95" s="176">
        <f>COUNTIFS('AAYME 2021_List'!$B$3:$B$311,"Yes",'AAYME 2021_List'!$J$3:$J$311,"7",'AAYME 2021_List'!$R$3:$R$311,$A95)</f>
        <v>1</v>
      </c>
      <c r="AP95" s="176">
        <f>COUNTIFS('AAYME 2021_List'!$B$3:$B$311,"Yes",'AAYME 2021_List'!$J$3:$J$311,"8",'AAYME 2021_List'!$R$3:$R$311,$A95)</f>
        <v>0</v>
      </c>
      <c r="AQ95" s="176">
        <f>COUNTIFS('AAYME 2021_List'!$B$3:$B$311,"Yes",'AAYME 2021_List'!$J$3:$J$311,"9",'AAYME 2021_List'!$R$3:$R$311,$A95)</f>
        <v>1</v>
      </c>
      <c r="AR95" s="176">
        <f>COUNTIFS('AAYME 2021_List'!$B$3:$B$311,"Yes",'AAYME 2021_List'!$L$3:$L$311,"Male",'AAYME 2021_List'!$R$3:$R$311,$A95)</f>
        <v>1</v>
      </c>
      <c r="AS95" s="177">
        <f>COUNTIFS('AAYME 2021_List'!$B$3:$B$311,"Yes",'AAYME 2021_List'!$L$3:$L$311,"Female",'AAYME 2021_List'!$R$3:$R$311,$A95)</f>
        <v>1</v>
      </c>
      <c r="AU95" s="175">
        <v>0</v>
      </c>
      <c r="AV95" s="176">
        <v>0</v>
      </c>
      <c r="AW95" s="176">
        <v>0</v>
      </c>
      <c r="AX95" s="176">
        <v>0</v>
      </c>
      <c r="AY95" s="176">
        <v>0</v>
      </c>
      <c r="AZ95" s="177">
        <v>0</v>
      </c>
    </row>
    <row r="96" spans="1:52" ht="15" thickBot="1" x14ac:dyDescent="0.35">
      <c r="A96" s="133" t="s">
        <v>266</v>
      </c>
      <c r="B96" s="31" cm="1">
        <f t="array" ref="B96">GetColor</f>
        <v>42</v>
      </c>
      <c r="Q96" s="122">
        <f>COUNTIFS(Applications_2021!C$2:$C$651,"?*",Applications_2021!$AL$2:$AL$651,$A96)</f>
        <v>15</v>
      </c>
      <c r="R96" s="123">
        <f>COUNTIFS(Applications_2021!C$2:$C$651,"?*",Applications_2021!$I$2:$I$651,"*7th Grade*",Applications_2021!$AL$2:$AL$651,$A96)</f>
        <v>5</v>
      </c>
      <c r="S96" s="123">
        <f>COUNTIFS(Applications_2021!$C$2:$C$651,"?*",Applications_2021!$I$2:$I$651,"*8th Grade*",Applications_2021!$AL$2:$AL$651,$A96)</f>
        <v>6</v>
      </c>
      <c r="T96" s="123">
        <f>COUNTIFS(Applications_2021!$C$2:$C$651,"?*",Applications_2021!$I$2:$I$651,"*9th Grade*",Applications_2021!$AL$2:$AL$651,$A96)</f>
        <v>4</v>
      </c>
      <c r="U96" s="123">
        <f>COUNTIFS(Applications_2021!$C$2:$C$651,"?*",Applications_2021!$F$2:$F$651,"Male",Applications_2021!$AL$2:$AL$651,$A96)</f>
        <v>7</v>
      </c>
      <c r="V96" s="124">
        <f>COUNTIFS(Applications_2021!$C$2:$C$651,"?*",Applications_2021!$F$2:$F$651,"Female",Applications_2021!$AL$2:$AL$651,$A96)</f>
        <v>8</v>
      </c>
      <c r="W96" s="105" t="s">
        <v>266</v>
      </c>
      <c r="X96" s="31" cm="1">
        <f t="array" ref="X96">GetColor</f>
        <v>42</v>
      </c>
      <c r="Z96" s="122">
        <f>COUNTIFS(Applications_2021!A$2:$A$651,"?*",Applications_2021!$AL$2:$AL$651,$A96)</f>
        <v>8</v>
      </c>
      <c r="AA96" s="123">
        <f>COUNTIFS(Applications_2021!$A$2:$A$651,"?*",Applications_2021!$I$2:$I$651,"*7th Grade*",Applications_2021!$AL$2:$AL$651,$A96)</f>
        <v>4</v>
      </c>
      <c r="AB96" s="123">
        <f>COUNTIFS(Applications_2021!$A$2:$A$651,"?*",Applications_2021!$I$2:$I$651,"*8th Grade*",Applications_2021!$AL$2:$AL$651,$A96)</f>
        <v>1</v>
      </c>
      <c r="AC96" s="123">
        <f>COUNTIFS(Applications_2021!$A$2:$A$651,"?*",Applications_2021!$I$2:$I$651,"*9th Grade*",Applications_2021!$AL$2:$AL$651,$A96)</f>
        <v>3</v>
      </c>
      <c r="AD96" s="123">
        <f>COUNTIFS(Applications_2021!$A$2:$A$651,"?*",Applications_2021!$F$2:$F$651,"Male",Applications_2021!$AL$2:$AL$651,$A96)</f>
        <v>4</v>
      </c>
      <c r="AE96" s="124">
        <f>COUNTIFS(Applications_2021!$A$2:$A$651,"?*",Applications_2021!$F$2:$F$651,"Female",Applications_2021!$AL$2:$AL$651,$A96)</f>
        <v>4</v>
      </c>
      <c r="AG96" s="260">
        <f>COUNTIFS('AAYME 2021_List'!$A$3:$A$311,"?*",'AAYME 2021_List'!$R$3:$R$311,$A96)</f>
        <v>6</v>
      </c>
      <c r="AH96" s="253">
        <f>COUNTIFS('AAYME 2021_List'!$A$3:$A$311,"?*",'AAYME 2021_List'!$M$3:$M$311,"7",'AAYME 2021_List'!$R$3:$R$311,$A96)</f>
        <v>2</v>
      </c>
      <c r="AI96" s="253">
        <f>COUNTIFS('AAYME 2021_List'!$A$3:$A$311,"?*",'AAYME 2021_List'!$M$3:$M$311,"8",'AAYME 2021_List'!$R$3:$R$311,$A96)</f>
        <v>1</v>
      </c>
      <c r="AJ96" s="253">
        <f>COUNTIFS('AAYME 2021_List'!$A$3:$A$311,"?*",'AAYME 2021_List'!$M$3:$M$311,"9",'AAYME 2021_List'!$R$3:$R$311,$A96)</f>
        <v>3</v>
      </c>
      <c r="AK96" s="253">
        <f>COUNTIFS('AAYME 2021_List'!$A$3:$A$311,"?*",'AAYME 2021_List'!$L$3:$L$311,"Male",'AAYME 2021_List'!$R$3:$R$311,$A96)</f>
        <v>3</v>
      </c>
      <c r="AL96" s="253">
        <f>COUNTIFS('AAYME 2021_List'!$A$3:$A$311,"?*",'AAYME 2021_List'!$L$3:$L$311,"Female",'AAYME 2021_List'!$R$3:$R$311,$A96)</f>
        <v>3</v>
      </c>
      <c r="AN96" s="178">
        <f>COUNTIFS('AAYME 2021_List'!$B$3:$B$311,"Yes",'AAYME 2021_List'!$R$3:$R$311,$A96)</f>
        <v>2</v>
      </c>
      <c r="AO96" s="179">
        <f>COUNTIFS('AAYME 2021_List'!$B$3:$B$311,"Yes",'AAYME 2021_List'!$J$3:$J$311,"7",'AAYME 2021_List'!$R$3:$R$311,$A96)</f>
        <v>1</v>
      </c>
      <c r="AP96" s="179">
        <f>COUNTIFS('AAYME 2021_List'!$B$3:$B$311,"Yes",'AAYME 2021_List'!$J$3:$J$311,"8",'AAYME 2021_List'!$R$3:$R$311,$A96)</f>
        <v>0</v>
      </c>
      <c r="AQ96" s="179">
        <f>COUNTIFS('AAYME 2021_List'!$B$3:$B$311,"Yes",'AAYME 2021_List'!$J$3:$J$311,"9",'AAYME 2021_List'!$R$3:$R$311,$A96)</f>
        <v>1</v>
      </c>
      <c r="AR96" s="179">
        <f>COUNTIFS('AAYME 2021_List'!$B$3:$B$311,"Yes",'AAYME 2021_List'!$L$3:$L$311,"Male",'AAYME 2021_List'!$R$3:$R$311,$A96)</f>
        <v>1</v>
      </c>
      <c r="AS96" s="180">
        <f>COUNTIFS('AAYME 2021_List'!$B$3:$B$311,"Yes",'AAYME 2021_List'!$L$3:$L$311,"Female",'AAYME 2021_List'!$R$3:$R$311,$A96)</f>
        <v>1</v>
      </c>
      <c r="AU96" s="178">
        <v>0</v>
      </c>
      <c r="AV96" s="179">
        <v>0</v>
      </c>
      <c r="AW96" s="179">
        <v>0</v>
      </c>
      <c r="AX96" s="179">
        <v>0</v>
      </c>
      <c r="AY96" s="179">
        <v>0</v>
      </c>
      <c r="AZ96" s="180">
        <v>0</v>
      </c>
    </row>
    <row r="98" spans="18:18" x14ac:dyDescent="0.3">
      <c r="R98" s="34"/>
    </row>
    <row r="99" spans="18:18" x14ac:dyDescent="0.3">
      <c r="R99" s="34"/>
    </row>
    <row r="100" spans="18:18" x14ac:dyDescent="0.3">
      <c r="R100" s="34"/>
    </row>
    <row r="101" spans="18:18" x14ac:dyDescent="0.3">
      <c r="R101" s="34"/>
    </row>
    <row r="102" spans="18:18" x14ac:dyDescent="0.3">
      <c r="R102" s="34"/>
    </row>
    <row r="103" spans="18:18" x14ac:dyDescent="0.3">
      <c r="R103" s="34"/>
    </row>
    <row r="104" spans="18:18" x14ac:dyDescent="0.3">
      <c r="R104" s="34"/>
    </row>
    <row r="105" spans="18:18" x14ac:dyDescent="0.3">
      <c r="R105" s="34"/>
    </row>
    <row r="106" spans="18:18" x14ac:dyDescent="0.3">
      <c r="R106" s="34"/>
    </row>
    <row r="108" spans="18:18" x14ac:dyDescent="0.3">
      <c r="R108" s="33"/>
    </row>
    <row r="109" spans="18:18" x14ac:dyDescent="0.3">
      <c r="R109" s="33"/>
    </row>
    <row r="110" spans="18:18" x14ac:dyDescent="0.3">
      <c r="R110" s="33"/>
    </row>
    <row r="111" spans="18:18" x14ac:dyDescent="0.3">
      <c r="R111" s="33"/>
    </row>
    <row r="112" spans="18:18" x14ac:dyDescent="0.3">
      <c r="R112" s="33"/>
    </row>
    <row r="113" spans="18:18" x14ac:dyDescent="0.3">
      <c r="R113" s="33"/>
    </row>
    <row r="114" spans="18:18" x14ac:dyDescent="0.3">
      <c r="R114" s="33"/>
    </row>
    <row r="115" spans="18:18" x14ac:dyDescent="0.3">
      <c r="R115" s="33"/>
    </row>
    <row r="116" spans="18:18" x14ac:dyDescent="0.3">
      <c r="R116" s="33"/>
    </row>
    <row r="117" spans="18:18" x14ac:dyDescent="0.3">
      <c r="R117" s="33"/>
    </row>
    <row r="118" spans="18:18" x14ac:dyDescent="0.3">
      <c r="R118" s="33"/>
    </row>
    <row r="119" spans="18:18" x14ac:dyDescent="0.3">
      <c r="R119" s="33"/>
    </row>
    <row r="120" spans="18:18" x14ac:dyDescent="0.3">
      <c r="R120" s="33"/>
    </row>
    <row r="121" spans="18:18" x14ac:dyDescent="0.3">
      <c r="R121" s="33"/>
    </row>
    <row r="122" spans="18:18" x14ac:dyDescent="0.3">
      <c r="R122" s="33"/>
    </row>
    <row r="123" spans="18:18" x14ac:dyDescent="0.3">
      <c r="R123" s="33"/>
    </row>
    <row r="124" spans="18:18" x14ac:dyDescent="0.3">
      <c r="R124" s="33"/>
    </row>
    <row r="125" spans="18:18" x14ac:dyDescent="0.3">
      <c r="R125" s="33"/>
    </row>
    <row r="126" spans="18:18" x14ac:dyDescent="0.3">
      <c r="R126" s="33"/>
    </row>
    <row r="127" spans="18:18" x14ac:dyDescent="0.3">
      <c r="R127" s="33"/>
    </row>
    <row r="128" spans="18:18" x14ac:dyDescent="0.3">
      <c r="R128" s="33"/>
    </row>
    <row r="129" spans="18:18" x14ac:dyDescent="0.3">
      <c r="R129" s="33"/>
    </row>
    <row r="130" spans="18:18" x14ac:dyDescent="0.3">
      <c r="R130" s="33"/>
    </row>
    <row r="131" spans="18:18" x14ac:dyDescent="0.3">
      <c r="R131" s="33"/>
    </row>
    <row r="132" spans="18:18" x14ac:dyDescent="0.3">
      <c r="R132" s="33"/>
    </row>
    <row r="133" spans="18:18" x14ac:dyDescent="0.3">
      <c r="R133" s="33"/>
    </row>
    <row r="134" spans="18:18" x14ac:dyDescent="0.3">
      <c r="R134" s="33"/>
    </row>
    <row r="135" spans="18:18" x14ac:dyDescent="0.3">
      <c r="R135" s="33"/>
    </row>
    <row r="136" spans="18:18" x14ac:dyDescent="0.3">
      <c r="R136" s="33"/>
    </row>
    <row r="137" spans="18:18" x14ac:dyDescent="0.3">
      <c r="R137" s="33"/>
    </row>
    <row r="138" spans="18:18" x14ac:dyDescent="0.3">
      <c r="R138" s="33"/>
    </row>
    <row r="139" spans="18:18" x14ac:dyDescent="0.3">
      <c r="R139" s="33"/>
    </row>
    <row r="140" spans="18:18" x14ac:dyDescent="0.3">
      <c r="R140" s="33"/>
    </row>
    <row r="141" spans="18:18" x14ac:dyDescent="0.3">
      <c r="R141" s="33"/>
    </row>
    <row r="142" spans="18:18" x14ac:dyDescent="0.3">
      <c r="R142" s="33"/>
    </row>
    <row r="143" spans="18:18" x14ac:dyDescent="0.3">
      <c r="R143" s="33"/>
    </row>
    <row r="144" spans="18:18" x14ac:dyDescent="0.3">
      <c r="R144" s="33"/>
    </row>
    <row r="145" spans="18:18" x14ac:dyDescent="0.3">
      <c r="R145" s="33"/>
    </row>
    <row r="146" spans="18:18" x14ac:dyDescent="0.3">
      <c r="R146" s="33"/>
    </row>
    <row r="147" spans="18:18" x14ac:dyDescent="0.3">
      <c r="R147" s="33"/>
    </row>
    <row r="148" spans="18:18" x14ac:dyDescent="0.3">
      <c r="R148" s="33"/>
    </row>
    <row r="149" spans="18:18" x14ac:dyDescent="0.3">
      <c r="R149" s="33"/>
    </row>
    <row r="150" spans="18:18" x14ac:dyDescent="0.3">
      <c r="R150" s="33"/>
    </row>
    <row r="151" spans="18:18" x14ac:dyDescent="0.3">
      <c r="R151" s="33"/>
    </row>
    <row r="152" spans="18:18" x14ac:dyDescent="0.3">
      <c r="R152" s="33"/>
    </row>
    <row r="153" spans="18:18" x14ac:dyDescent="0.3">
      <c r="R153" s="33"/>
    </row>
    <row r="154" spans="18:18" x14ac:dyDescent="0.3">
      <c r="R154" s="33"/>
    </row>
    <row r="155" spans="18:18" x14ac:dyDescent="0.3">
      <c r="R155" s="33"/>
    </row>
    <row r="156" spans="18:18" x14ac:dyDescent="0.3">
      <c r="R156" s="33"/>
    </row>
    <row r="157" spans="18:18" x14ac:dyDescent="0.3">
      <c r="R157" s="33"/>
    </row>
    <row r="158" spans="18:18" x14ac:dyDescent="0.3">
      <c r="R158" s="33"/>
    </row>
    <row r="159" spans="18:18" x14ac:dyDescent="0.3">
      <c r="R159" s="33"/>
    </row>
    <row r="160" spans="18:18" x14ac:dyDescent="0.3">
      <c r="R160" s="33"/>
    </row>
    <row r="161" spans="18:18" x14ac:dyDescent="0.3">
      <c r="R161" s="33"/>
    </row>
    <row r="162" spans="18:18" x14ac:dyDescent="0.3">
      <c r="R162" s="33"/>
    </row>
    <row r="163" spans="18:18" x14ac:dyDescent="0.3">
      <c r="R163" s="33"/>
    </row>
    <row r="164" spans="18:18" x14ac:dyDescent="0.3">
      <c r="R164" s="33"/>
    </row>
    <row r="165" spans="18:18" x14ac:dyDescent="0.3">
      <c r="R165" s="33"/>
    </row>
    <row r="166" spans="18:18" x14ac:dyDescent="0.3">
      <c r="R166" s="33"/>
    </row>
    <row r="167" spans="18:18" x14ac:dyDescent="0.3">
      <c r="R167" s="33"/>
    </row>
    <row r="168" spans="18:18" x14ac:dyDescent="0.3">
      <c r="R168" s="33"/>
    </row>
    <row r="169" spans="18:18" x14ac:dyDescent="0.3">
      <c r="R169" s="33"/>
    </row>
    <row r="170" spans="18:18" x14ac:dyDescent="0.3">
      <c r="R170" s="33"/>
    </row>
    <row r="171" spans="18:18" x14ac:dyDescent="0.3">
      <c r="R171" s="33"/>
    </row>
    <row r="172" spans="18:18" x14ac:dyDescent="0.3">
      <c r="R172" s="33"/>
    </row>
    <row r="173" spans="18:18" x14ac:dyDescent="0.3">
      <c r="R173" s="33"/>
    </row>
    <row r="174" spans="18:18" x14ac:dyDescent="0.3">
      <c r="R174" s="33"/>
    </row>
    <row r="175" spans="18:18" x14ac:dyDescent="0.3">
      <c r="R175" s="33"/>
    </row>
    <row r="176" spans="18:18" x14ac:dyDescent="0.3">
      <c r="R176" s="33"/>
    </row>
    <row r="177" spans="18:18" x14ac:dyDescent="0.3">
      <c r="R177" s="33"/>
    </row>
    <row r="178" spans="18:18" x14ac:dyDescent="0.3">
      <c r="R178" s="33"/>
    </row>
    <row r="179" spans="18:18" x14ac:dyDescent="0.3">
      <c r="R179" s="33"/>
    </row>
    <row r="180" spans="18:18" x14ac:dyDescent="0.3">
      <c r="R180" s="33"/>
    </row>
    <row r="181" spans="18:18" x14ac:dyDescent="0.3">
      <c r="R181" s="33"/>
    </row>
    <row r="182" spans="18:18" x14ac:dyDescent="0.3">
      <c r="R182" s="33"/>
    </row>
    <row r="183" spans="18:18" x14ac:dyDescent="0.3">
      <c r="R183" s="33"/>
    </row>
    <row r="184" spans="18:18" x14ac:dyDescent="0.3">
      <c r="R184" s="33"/>
    </row>
    <row r="185" spans="18:18" x14ac:dyDescent="0.3">
      <c r="R185" s="33"/>
    </row>
    <row r="186" spans="18:18" x14ac:dyDescent="0.3">
      <c r="R186" s="33"/>
    </row>
    <row r="187" spans="18:18" x14ac:dyDescent="0.3">
      <c r="R187" s="33"/>
    </row>
    <row r="188" spans="18:18" x14ac:dyDescent="0.3">
      <c r="R188" s="33"/>
    </row>
    <row r="189" spans="18:18" x14ac:dyDescent="0.3">
      <c r="R189" s="33"/>
    </row>
    <row r="190" spans="18:18" x14ac:dyDescent="0.3">
      <c r="R190" s="33"/>
    </row>
    <row r="191" spans="18:18" x14ac:dyDescent="0.3">
      <c r="R191" s="33"/>
    </row>
    <row r="192" spans="18:18" x14ac:dyDescent="0.3">
      <c r="R192" s="33"/>
    </row>
    <row r="193" spans="18:18" x14ac:dyDescent="0.3">
      <c r="R193" s="33"/>
    </row>
    <row r="194" spans="18:18" x14ac:dyDescent="0.3">
      <c r="R194" s="33"/>
    </row>
    <row r="195" spans="18:18" x14ac:dyDescent="0.3">
      <c r="R195" s="33"/>
    </row>
    <row r="196" spans="18:18" x14ac:dyDescent="0.3">
      <c r="R196" s="33"/>
    </row>
    <row r="197" spans="18:18" x14ac:dyDescent="0.3">
      <c r="R197" s="33"/>
    </row>
    <row r="198" spans="18:18" x14ac:dyDescent="0.3">
      <c r="R198" s="33"/>
    </row>
    <row r="199" spans="18:18" x14ac:dyDescent="0.3">
      <c r="R199" s="33"/>
    </row>
    <row r="200" spans="18:18" x14ac:dyDescent="0.3">
      <c r="R200" s="33"/>
    </row>
    <row r="201" spans="18:18" x14ac:dyDescent="0.3">
      <c r="R201" s="33"/>
    </row>
    <row r="202" spans="18:18" x14ac:dyDescent="0.3">
      <c r="R202" s="33"/>
    </row>
    <row r="203" spans="18:18" x14ac:dyDescent="0.3">
      <c r="R203" s="33"/>
    </row>
    <row r="204" spans="18:18" x14ac:dyDescent="0.3">
      <c r="R204" s="33"/>
    </row>
    <row r="205" spans="18:18" x14ac:dyDescent="0.3">
      <c r="R205" s="33"/>
    </row>
    <row r="206" spans="18:18" x14ac:dyDescent="0.3">
      <c r="R206" s="33"/>
    </row>
    <row r="207" spans="18:18" x14ac:dyDescent="0.3">
      <c r="R207" s="33"/>
    </row>
    <row r="208" spans="18:18" x14ac:dyDescent="0.3">
      <c r="R208" s="33"/>
    </row>
    <row r="209" spans="18:18" x14ac:dyDescent="0.3">
      <c r="R209" s="33"/>
    </row>
    <row r="210" spans="18:18" x14ac:dyDescent="0.3">
      <c r="R210" s="33"/>
    </row>
    <row r="211" spans="18:18" x14ac:dyDescent="0.3">
      <c r="R211" s="33"/>
    </row>
    <row r="212" spans="18:18" x14ac:dyDescent="0.3">
      <c r="R212" s="33"/>
    </row>
    <row r="213" spans="18:18" x14ac:dyDescent="0.3">
      <c r="R213" s="33"/>
    </row>
    <row r="214" spans="18:18" x14ac:dyDescent="0.3">
      <c r="R214" s="33"/>
    </row>
    <row r="215" spans="18:18" x14ac:dyDescent="0.3">
      <c r="R215" s="33"/>
    </row>
    <row r="216" spans="18:18" x14ac:dyDescent="0.3">
      <c r="R216" s="33"/>
    </row>
    <row r="217" spans="18:18" x14ac:dyDescent="0.3">
      <c r="R217" s="33"/>
    </row>
    <row r="218" spans="18:18" x14ac:dyDescent="0.3">
      <c r="R218" s="33"/>
    </row>
    <row r="219" spans="18:18" x14ac:dyDescent="0.3">
      <c r="R219" s="33"/>
    </row>
    <row r="220" spans="18:18" x14ac:dyDescent="0.3">
      <c r="R220" s="33"/>
    </row>
    <row r="221" spans="18:18" x14ac:dyDescent="0.3">
      <c r="R221" s="33"/>
    </row>
    <row r="222" spans="18:18" x14ac:dyDescent="0.3">
      <c r="R222" s="33"/>
    </row>
    <row r="223" spans="18:18" x14ac:dyDescent="0.3">
      <c r="R223" s="33"/>
    </row>
    <row r="224" spans="18:18" x14ac:dyDescent="0.3">
      <c r="R224" s="33"/>
    </row>
    <row r="225" spans="18:18" x14ac:dyDescent="0.3">
      <c r="R225" s="33"/>
    </row>
    <row r="226" spans="18:18" x14ac:dyDescent="0.3">
      <c r="R226" s="33"/>
    </row>
    <row r="227" spans="18:18" x14ac:dyDescent="0.3">
      <c r="R227" s="33"/>
    </row>
    <row r="228" spans="18:18" x14ac:dyDescent="0.3">
      <c r="R228" s="33"/>
    </row>
    <row r="229" spans="18:18" x14ac:dyDescent="0.3">
      <c r="R229" s="33"/>
    </row>
    <row r="230" spans="18:18" x14ac:dyDescent="0.3">
      <c r="R230" s="33"/>
    </row>
    <row r="231" spans="18:18" x14ac:dyDescent="0.3">
      <c r="R231" s="33"/>
    </row>
    <row r="232" spans="18:18" x14ac:dyDescent="0.3">
      <c r="R232" s="33"/>
    </row>
    <row r="233" spans="18:18" x14ac:dyDescent="0.3">
      <c r="R233" s="33"/>
    </row>
    <row r="234" spans="18:18" x14ac:dyDescent="0.3">
      <c r="R234" s="33"/>
    </row>
    <row r="235" spans="18:18" x14ac:dyDescent="0.3">
      <c r="R235" s="33"/>
    </row>
    <row r="236" spans="18:18" x14ac:dyDescent="0.3">
      <c r="R236" s="33"/>
    </row>
    <row r="237" spans="18:18" x14ac:dyDescent="0.3">
      <c r="R237" s="33"/>
    </row>
    <row r="238" spans="18:18" x14ac:dyDescent="0.3">
      <c r="R238" s="33"/>
    </row>
    <row r="239" spans="18:18" x14ac:dyDescent="0.3">
      <c r="R239" s="33"/>
    </row>
    <row r="240" spans="18:18" x14ac:dyDescent="0.3">
      <c r="R240" s="33"/>
    </row>
    <row r="241" spans="18:18" x14ac:dyDescent="0.3">
      <c r="R241" s="33"/>
    </row>
    <row r="242" spans="18:18" x14ac:dyDescent="0.3">
      <c r="R242" s="33"/>
    </row>
    <row r="243" spans="18:18" x14ac:dyDescent="0.3">
      <c r="R243" s="33"/>
    </row>
    <row r="244" spans="18:18" x14ac:dyDescent="0.3">
      <c r="R244" s="33"/>
    </row>
    <row r="245" spans="18:18" x14ac:dyDescent="0.3">
      <c r="R245" s="33"/>
    </row>
    <row r="246" spans="18:18" x14ac:dyDescent="0.3">
      <c r="R246" s="33"/>
    </row>
    <row r="247" spans="18:18" x14ac:dyDescent="0.3">
      <c r="R247" s="33"/>
    </row>
    <row r="248" spans="18:18" x14ac:dyDescent="0.3">
      <c r="R248" s="33"/>
    </row>
    <row r="249" spans="18:18" x14ac:dyDescent="0.3">
      <c r="R249" s="33"/>
    </row>
    <row r="250" spans="18:18" x14ac:dyDescent="0.3">
      <c r="R250" s="33"/>
    </row>
    <row r="251" spans="18:18" x14ac:dyDescent="0.3">
      <c r="R251" s="33"/>
    </row>
    <row r="252" spans="18:18" x14ac:dyDescent="0.3">
      <c r="R252" s="33"/>
    </row>
    <row r="253" spans="18:18" x14ac:dyDescent="0.3">
      <c r="R253" s="33"/>
    </row>
    <row r="254" spans="18:18" x14ac:dyDescent="0.3">
      <c r="R254" s="33"/>
    </row>
    <row r="255" spans="18:18" x14ac:dyDescent="0.3">
      <c r="R255" s="33"/>
    </row>
    <row r="256" spans="18:18" x14ac:dyDescent="0.3">
      <c r="R256" s="33"/>
    </row>
    <row r="257" spans="18:18" x14ac:dyDescent="0.3">
      <c r="R257" s="33"/>
    </row>
    <row r="258" spans="18:18" x14ac:dyDescent="0.3">
      <c r="R258" s="33"/>
    </row>
    <row r="259" spans="18:18" x14ac:dyDescent="0.3">
      <c r="R259" s="33"/>
    </row>
    <row r="260" spans="18:18" x14ac:dyDescent="0.3">
      <c r="R260" s="33"/>
    </row>
    <row r="261" spans="18:18" x14ac:dyDescent="0.3">
      <c r="R261" s="33"/>
    </row>
    <row r="262" spans="18:18" x14ac:dyDescent="0.3">
      <c r="R262" s="33"/>
    </row>
    <row r="263" spans="18:18" x14ac:dyDescent="0.3">
      <c r="R263" s="33"/>
    </row>
    <row r="264" spans="18:18" x14ac:dyDescent="0.3">
      <c r="R264" s="33"/>
    </row>
    <row r="265" spans="18:18" x14ac:dyDescent="0.3">
      <c r="R265" s="33"/>
    </row>
    <row r="266" spans="18:18" x14ac:dyDescent="0.3">
      <c r="R266" s="33"/>
    </row>
    <row r="267" spans="18:18" x14ac:dyDescent="0.3">
      <c r="R267" s="33"/>
    </row>
    <row r="268" spans="18:18" x14ac:dyDescent="0.3">
      <c r="R268" s="33"/>
    </row>
    <row r="269" spans="18:18" x14ac:dyDescent="0.3">
      <c r="R269" s="33"/>
    </row>
    <row r="270" spans="18:18" x14ac:dyDescent="0.3">
      <c r="R270" s="33"/>
    </row>
    <row r="271" spans="18:18" x14ac:dyDescent="0.3">
      <c r="R271" s="33"/>
    </row>
    <row r="272" spans="18:18" x14ac:dyDescent="0.3">
      <c r="R272" s="33"/>
    </row>
    <row r="273" spans="18:18" x14ac:dyDescent="0.3">
      <c r="R273" s="33"/>
    </row>
    <row r="274" spans="18:18" x14ac:dyDescent="0.3">
      <c r="R274" s="33"/>
    </row>
    <row r="275" spans="18:18" x14ac:dyDescent="0.3">
      <c r="R275" s="33"/>
    </row>
    <row r="276" spans="18:18" x14ac:dyDescent="0.3">
      <c r="R276" s="33"/>
    </row>
    <row r="277" spans="18:18" x14ac:dyDescent="0.3">
      <c r="R277" s="33"/>
    </row>
    <row r="278" spans="18:18" x14ac:dyDescent="0.3">
      <c r="R278" s="33"/>
    </row>
    <row r="279" spans="18:18" x14ac:dyDescent="0.3">
      <c r="R279" s="33"/>
    </row>
    <row r="280" spans="18:18" x14ac:dyDescent="0.3">
      <c r="R280" s="33"/>
    </row>
    <row r="281" spans="18:18" x14ac:dyDescent="0.3">
      <c r="R281" s="33"/>
    </row>
    <row r="282" spans="18:18" x14ac:dyDescent="0.3">
      <c r="R282" s="33"/>
    </row>
    <row r="283" spans="18:18" x14ac:dyDescent="0.3">
      <c r="R283" s="33"/>
    </row>
    <row r="284" spans="18:18" x14ac:dyDescent="0.3">
      <c r="R284" s="33"/>
    </row>
    <row r="285" spans="18:18" x14ac:dyDescent="0.3">
      <c r="R285" s="33"/>
    </row>
    <row r="286" spans="18:18" x14ac:dyDescent="0.3">
      <c r="R286" s="33"/>
    </row>
    <row r="287" spans="18:18" x14ac:dyDescent="0.3">
      <c r="R287" s="33"/>
    </row>
    <row r="288" spans="18:18" x14ac:dyDescent="0.3">
      <c r="R288" s="33"/>
    </row>
    <row r="289" spans="18:18" x14ac:dyDescent="0.3">
      <c r="R289" s="33"/>
    </row>
    <row r="290" spans="18:18" x14ac:dyDescent="0.3">
      <c r="R290" s="33"/>
    </row>
    <row r="291" spans="18:18" x14ac:dyDescent="0.3">
      <c r="R291" s="33"/>
    </row>
    <row r="292" spans="18:18" x14ac:dyDescent="0.3">
      <c r="R292" s="33"/>
    </row>
    <row r="293" spans="18:18" x14ac:dyDescent="0.3">
      <c r="R293" s="33"/>
    </row>
    <row r="294" spans="18:18" x14ac:dyDescent="0.3">
      <c r="R294" s="33"/>
    </row>
    <row r="295" spans="18:18" x14ac:dyDescent="0.3">
      <c r="R295" s="33"/>
    </row>
    <row r="296" spans="18:18" x14ac:dyDescent="0.3">
      <c r="R296" s="33"/>
    </row>
    <row r="297" spans="18:18" x14ac:dyDescent="0.3">
      <c r="R297" s="33"/>
    </row>
    <row r="298" spans="18:18" x14ac:dyDescent="0.3">
      <c r="R298" s="33"/>
    </row>
    <row r="299" spans="18:18" x14ac:dyDescent="0.3">
      <c r="R299" s="33"/>
    </row>
    <row r="300" spans="18:18" x14ac:dyDescent="0.3">
      <c r="R300" s="33"/>
    </row>
    <row r="301" spans="18:18" x14ac:dyDescent="0.3">
      <c r="R301" s="33"/>
    </row>
    <row r="302" spans="18:18" x14ac:dyDescent="0.3">
      <c r="R302" s="33"/>
    </row>
    <row r="303" spans="18:18" x14ac:dyDescent="0.3">
      <c r="R303" s="33"/>
    </row>
    <row r="304" spans="18:18" x14ac:dyDescent="0.3">
      <c r="R304" s="33"/>
    </row>
    <row r="305" spans="18:18" x14ac:dyDescent="0.3">
      <c r="R305" s="33"/>
    </row>
    <row r="306" spans="18:18" x14ac:dyDescent="0.3">
      <c r="R306" s="33"/>
    </row>
    <row r="307" spans="18:18" x14ac:dyDescent="0.3">
      <c r="R307" s="33"/>
    </row>
    <row r="308" spans="18:18" x14ac:dyDescent="0.3">
      <c r="R308" s="33"/>
    </row>
    <row r="309" spans="18:18" x14ac:dyDescent="0.3">
      <c r="R309" s="33"/>
    </row>
    <row r="310" spans="18:18" x14ac:dyDescent="0.3">
      <c r="R310" s="33"/>
    </row>
    <row r="311" spans="18:18" x14ac:dyDescent="0.3">
      <c r="R311" s="33"/>
    </row>
    <row r="312" spans="18:18" x14ac:dyDescent="0.3">
      <c r="R312" s="33"/>
    </row>
    <row r="313" spans="18:18" x14ac:dyDescent="0.3">
      <c r="R313" s="33"/>
    </row>
    <row r="314" spans="18:18" x14ac:dyDescent="0.3">
      <c r="R314" s="33"/>
    </row>
    <row r="315" spans="18:18" x14ac:dyDescent="0.3">
      <c r="R315" s="33"/>
    </row>
    <row r="316" spans="18:18" x14ac:dyDescent="0.3">
      <c r="R316" s="33"/>
    </row>
    <row r="317" spans="18:18" x14ac:dyDescent="0.3">
      <c r="R317" s="33"/>
    </row>
    <row r="318" spans="18:18" x14ac:dyDescent="0.3">
      <c r="R318" s="33"/>
    </row>
    <row r="319" spans="18:18" x14ac:dyDescent="0.3">
      <c r="R319" s="33"/>
    </row>
    <row r="320" spans="18:18" x14ac:dyDescent="0.3">
      <c r="R320" s="33"/>
    </row>
    <row r="321" spans="18:18" x14ac:dyDescent="0.3">
      <c r="R321" s="33"/>
    </row>
    <row r="322" spans="18:18" x14ac:dyDescent="0.3">
      <c r="R322" s="33"/>
    </row>
    <row r="323" spans="18:18" x14ac:dyDescent="0.3">
      <c r="R323" s="33"/>
    </row>
    <row r="324" spans="18:18" x14ac:dyDescent="0.3">
      <c r="R324" s="33"/>
    </row>
    <row r="325" spans="18:18" x14ac:dyDescent="0.3">
      <c r="R325" s="33"/>
    </row>
    <row r="326" spans="18:18" x14ac:dyDescent="0.3">
      <c r="R326" s="33"/>
    </row>
    <row r="327" spans="18:18" x14ac:dyDescent="0.3">
      <c r="R327" s="33"/>
    </row>
    <row r="328" spans="18:18" x14ac:dyDescent="0.3">
      <c r="R328" s="33"/>
    </row>
    <row r="329" spans="18:18" x14ac:dyDescent="0.3">
      <c r="R329" s="33"/>
    </row>
    <row r="330" spans="18:18" x14ac:dyDescent="0.3">
      <c r="R330" s="33"/>
    </row>
    <row r="331" spans="18:18" x14ac:dyDescent="0.3">
      <c r="R331" s="33"/>
    </row>
    <row r="332" spans="18:18" x14ac:dyDescent="0.3">
      <c r="R332" s="33"/>
    </row>
    <row r="333" spans="18:18" x14ac:dyDescent="0.3">
      <c r="R333" s="33"/>
    </row>
    <row r="334" spans="18:18" x14ac:dyDescent="0.3">
      <c r="R334" s="33"/>
    </row>
    <row r="335" spans="18:18" x14ac:dyDescent="0.3">
      <c r="R335" s="33"/>
    </row>
    <row r="336" spans="18:18" x14ac:dyDescent="0.3">
      <c r="R336" s="33"/>
    </row>
    <row r="337" spans="18:18" x14ac:dyDescent="0.3">
      <c r="R337" s="33"/>
    </row>
    <row r="338" spans="18:18" x14ac:dyDescent="0.3">
      <c r="R338" s="33"/>
    </row>
    <row r="339" spans="18:18" x14ac:dyDescent="0.3">
      <c r="R339" s="33"/>
    </row>
    <row r="340" spans="18:18" x14ac:dyDescent="0.3">
      <c r="R340" s="33"/>
    </row>
    <row r="341" spans="18:18" x14ac:dyDescent="0.3">
      <c r="R341" s="33"/>
    </row>
    <row r="342" spans="18:18" x14ac:dyDescent="0.3">
      <c r="R342" s="33"/>
    </row>
    <row r="343" spans="18:18" x14ac:dyDescent="0.3">
      <c r="R343" s="33"/>
    </row>
    <row r="344" spans="18:18" x14ac:dyDescent="0.3">
      <c r="R344" s="33"/>
    </row>
    <row r="345" spans="18:18" x14ac:dyDescent="0.3">
      <c r="R345" s="33"/>
    </row>
    <row r="346" spans="18:18" x14ac:dyDescent="0.3">
      <c r="R346" s="33"/>
    </row>
    <row r="347" spans="18:18" x14ac:dyDescent="0.3">
      <c r="R347" s="33"/>
    </row>
    <row r="348" spans="18:18" x14ac:dyDescent="0.3">
      <c r="R348" s="33"/>
    </row>
    <row r="349" spans="18:18" x14ac:dyDescent="0.3">
      <c r="R349" s="33"/>
    </row>
    <row r="350" spans="18:18" x14ac:dyDescent="0.3">
      <c r="R350" s="33"/>
    </row>
    <row r="351" spans="18:18" x14ac:dyDescent="0.3">
      <c r="R351" s="33"/>
    </row>
    <row r="352" spans="18:18" x14ac:dyDescent="0.3">
      <c r="R352" s="33"/>
    </row>
    <row r="353" spans="18:18" x14ac:dyDescent="0.3">
      <c r="R353" s="33"/>
    </row>
    <row r="354" spans="18:18" x14ac:dyDescent="0.3">
      <c r="R354" s="33"/>
    </row>
    <row r="355" spans="18:18" x14ac:dyDescent="0.3">
      <c r="R355" s="33"/>
    </row>
    <row r="356" spans="18:18" x14ac:dyDescent="0.3">
      <c r="R356" s="33"/>
    </row>
    <row r="357" spans="18:18" x14ac:dyDescent="0.3">
      <c r="R357" s="33"/>
    </row>
    <row r="358" spans="18:18" x14ac:dyDescent="0.3">
      <c r="R358" s="33"/>
    </row>
    <row r="359" spans="18:18" x14ac:dyDescent="0.3">
      <c r="R359" s="33"/>
    </row>
    <row r="360" spans="18:18" x14ac:dyDescent="0.3">
      <c r="R360" s="33"/>
    </row>
    <row r="361" spans="18:18" x14ac:dyDescent="0.3">
      <c r="R361" s="33"/>
    </row>
    <row r="362" spans="18:18" x14ac:dyDescent="0.3">
      <c r="R362" s="33"/>
    </row>
    <row r="363" spans="18:18" x14ac:dyDescent="0.3">
      <c r="R363" s="33"/>
    </row>
    <row r="364" spans="18:18" x14ac:dyDescent="0.3">
      <c r="R364" s="33"/>
    </row>
    <row r="365" spans="18:18" x14ac:dyDescent="0.3">
      <c r="R365" s="33"/>
    </row>
    <row r="366" spans="18:18" x14ac:dyDescent="0.3">
      <c r="R366" s="33"/>
    </row>
    <row r="367" spans="18:18" x14ac:dyDescent="0.3">
      <c r="R367" s="33"/>
    </row>
    <row r="368" spans="18:18" x14ac:dyDescent="0.3">
      <c r="R368" s="33"/>
    </row>
    <row r="369" spans="18:18" x14ac:dyDescent="0.3">
      <c r="R369" s="33"/>
    </row>
    <row r="370" spans="18:18" x14ac:dyDescent="0.3">
      <c r="R370" s="33"/>
    </row>
    <row r="371" spans="18:18" x14ac:dyDescent="0.3">
      <c r="R371" s="33"/>
    </row>
    <row r="372" spans="18:18" x14ac:dyDescent="0.3">
      <c r="R372" s="33"/>
    </row>
    <row r="373" spans="18:18" x14ac:dyDescent="0.3">
      <c r="R373" s="33"/>
    </row>
    <row r="374" spans="18:18" x14ac:dyDescent="0.3">
      <c r="R374" s="33"/>
    </row>
    <row r="375" spans="18:18" x14ac:dyDescent="0.3">
      <c r="R375" s="33"/>
    </row>
    <row r="376" spans="18:18" x14ac:dyDescent="0.3">
      <c r="R376" s="33"/>
    </row>
    <row r="377" spans="18:18" x14ac:dyDescent="0.3">
      <c r="R377" s="33"/>
    </row>
    <row r="378" spans="18:18" x14ac:dyDescent="0.3">
      <c r="R378" s="33"/>
    </row>
    <row r="379" spans="18:18" x14ac:dyDescent="0.3">
      <c r="R379" s="33"/>
    </row>
    <row r="380" spans="18:18" x14ac:dyDescent="0.3">
      <c r="R380" s="33"/>
    </row>
    <row r="381" spans="18:18" x14ac:dyDescent="0.3">
      <c r="R381" s="33"/>
    </row>
    <row r="382" spans="18:18" x14ac:dyDescent="0.3">
      <c r="R382" s="33"/>
    </row>
    <row r="383" spans="18:18" x14ac:dyDescent="0.3">
      <c r="R383" s="33"/>
    </row>
    <row r="384" spans="18:18" x14ac:dyDescent="0.3">
      <c r="R384" s="33"/>
    </row>
    <row r="385" spans="18:18" x14ac:dyDescent="0.3">
      <c r="R385" s="33"/>
    </row>
    <row r="386" spans="18:18" x14ac:dyDescent="0.3">
      <c r="R386" s="33"/>
    </row>
    <row r="387" spans="18:18" x14ac:dyDescent="0.3">
      <c r="R387" s="33"/>
    </row>
    <row r="388" spans="18:18" x14ac:dyDescent="0.3">
      <c r="R388" s="33"/>
    </row>
    <row r="389" spans="18:18" x14ac:dyDescent="0.3">
      <c r="R389" s="33"/>
    </row>
    <row r="390" spans="18:18" x14ac:dyDescent="0.3">
      <c r="R390" s="33"/>
    </row>
    <row r="391" spans="18:18" x14ac:dyDescent="0.3">
      <c r="R391" s="33"/>
    </row>
    <row r="392" spans="18:18" x14ac:dyDescent="0.3">
      <c r="R392" s="33"/>
    </row>
    <row r="393" spans="18:18" x14ac:dyDescent="0.3">
      <c r="R393" s="33"/>
    </row>
    <row r="394" spans="18:18" x14ac:dyDescent="0.3">
      <c r="R394" s="33"/>
    </row>
    <row r="395" spans="18:18" x14ac:dyDescent="0.3">
      <c r="R395" s="33"/>
    </row>
    <row r="396" spans="18:18" x14ac:dyDescent="0.3">
      <c r="R396" s="33"/>
    </row>
    <row r="397" spans="18:18" x14ac:dyDescent="0.3">
      <c r="R397" s="33"/>
    </row>
    <row r="398" spans="18:18" x14ac:dyDescent="0.3">
      <c r="R398" s="33"/>
    </row>
    <row r="399" spans="18:18" x14ac:dyDescent="0.3">
      <c r="R399" s="33"/>
    </row>
    <row r="400" spans="18:18" x14ac:dyDescent="0.3">
      <c r="R400" s="33"/>
    </row>
    <row r="401" spans="18:18" x14ac:dyDescent="0.3">
      <c r="R401" s="33"/>
    </row>
    <row r="402" spans="18:18" x14ac:dyDescent="0.3">
      <c r="R402" s="33"/>
    </row>
    <row r="403" spans="18:18" x14ac:dyDescent="0.3">
      <c r="R403" s="33"/>
    </row>
    <row r="404" spans="18:18" x14ac:dyDescent="0.3">
      <c r="R404" s="33"/>
    </row>
    <row r="405" spans="18:18" x14ac:dyDescent="0.3">
      <c r="R405" s="33"/>
    </row>
    <row r="406" spans="18:18" x14ac:dyDescent="0.3">
      <c r="R406" s="33"/>
    </row>
    <row r="407" spans="18:18" x14ac:dyDescent="0.3">
      <c r="R407" s="33"/>
    </row>
    <row r="408" spans="18:18" x14ac:dyDescent="0.3">
      <c r="R408" s="33"/>
    </row>
    <row r="409" spans="18:18" x14ac:dyDescent="0.3">
      <c r="R409" s="33"/>
    </row>
    <row r="410" spans="18:18" x14ac:dyDescent="0.3">
      <c r="R410" s="33"/>
    </row>
    <row r="411" spans="18:18" x14ac:dyDescent="0.3">
      <c r="R411" s="33"/>
    </row>
    <row r="412" spans="18:18" x14ac:dyDescent="0.3">
      <c r="R412" s="33"/>
    </row>
    <row r="413" spans="18:18" x14ac:dyDescent="0.3">
      <c r="R413" s="33"/>
    </row>
    <row r="414" spans="18:18" x14ac:dyDescent="0.3">
      <c r="R414" s="33"/>
    </row>
    <row r="415" spans="18:18" x14ac:dyDescent="0.3">
      <c r="R415" s="33"/>
    </row>
    <row r="416" spans="18:18" x14ac:dyDescent="0.3">
      <c r="R416" s="33"/>
    </row>
    <row r="417" spans="18:18" x14ac:dyDescent="0.3">
      <c r="R417" s="33"/>
    </row>
    <row r="418" spans="18:18" x14ac:dyDescent="0.3">
      <c r="R418" s="33"/>
    </row>
    <row r="419" spans="18:18" x14ac:dyDescent="0.3">
      <c r="R419" s="33"/>
    </row>
    <row r="420" spans="18:18" x14ac:dyDescent="0.3">
      <c r="R420" s="33"/>
    </row>
    <row r="421" spans="18:18" x14ac:dyDescent="0.3">
      <c r="R421" s="33"/>
    </row>
    <row r="422" spans="18:18" x14ac:dyDescent="0.3">
      <c r="R422" s="33"/>
    </row>
    <row r="423" spans="18:18" x14ac:dyDescent="0.3">
      <c r="R423" s="33"/>
    </row>
    <row r="424" spans="18:18" x14ac:dyDescent="0.3">
      <c r="R424" s="33"/>
    </row>
    <row r="425" spans="18:18" x14ac:dyDescent="0.3">
      <c r="R425" s="33"/>
    </row>
    <row r="426" spans="18:18" x14ac:dyDescent="0.3">
      <c r="R426" s="33"/>
    </row>
    <row r="427" spans="18:18" x14ac:dyDescent="0.3">
      <c r="R427" s="33"/>
    </row>
    <row r="428" spans="18:18" x14ac:dyDescent="0.3">
      <c r="R428" s="33"/>
    </row>
    <row r="429" spans="18:18" x14ac:dyDescent="0.3">
      <c r="R429" s="33"/>
    </row>
    <row r="430" spans="18:18" x14ac:dyDescent="0.3">
      <c r="R430" s="33"/>
    </row>
    <row r="431" spans="18:18" x14ac:dyDescent="0.3">
      <c r="R431" s="33"/>
    </row>
    <row r="432" spans="18:18" x14ac:dyDescent="0.3">
      <c r="R432" s="33"/>
    </row>
    <row r="433" spans="18:18" x14ac:dyDescent="0.3">
      <c r="R433" s="33"/>
    </row>
    <row r="434" spans="18:18" x14ac:dyDescent="0.3">
      <c r="R434" s="33"/>
    </row>
    <row r="435" spans="18:18" x14ac:dyDescent="0.3">
      <c r="R435" s="33"/>
    </row>
    <row r="436" spans="18:18" x14ac:dyDescent="0.3">
      <c r="R436" s="33"/>
    </row>
    <row r="437" spans="18:18" x14ac:dyDescent="0.3">
      <c r="R437" s="33"/>
    </row>
    <row r="438" spans="18:18" x14ac:dyDescent="0.3">
      <c r="R438" s="33"/>
    </row>
    <row r="439" spans="18:18" x14ac:dyDescent="0.3">
      <c r="R439" s="33"/>
    </row>
    <row r="440" spans="18:18" x14ac:dyDescent="0.3">
      <c r="R440" s="33"/>
    </row>
    <row r="441" spans="18:18" x14ac:dyDescent="0.3">
      <c r="R441" s="33"/>
    </row>
    <row r="442" spans="18:18" x14ac:dyDescent="0.3">
      <c r="R442" s="33"/>
    </row>
    <row r="443" spans="18:18" x14ac:dyDescent="0.3">
      <c r="R443" s="33"/>
    </row>
    <row r="444" spans="18:18" x14ac:dyDescent="0.3">
      <c r="R444" s="33"/>
    </row>
    <row r="445" spans="18:18" x14ac:dyDescent="0.3">
      <c r="R445" s="33"/>
    </row>
    <row r="446" spans="18:18" x14ac:dyDescent="0.3">
      <c r="R446" s="33"/>
    </row>
    <row r="447" spans="18:18" x14ac:dyDescent="0.3">
      <c r="R447" s="33"/>
    </row>
    <row r="448" spans="18:18" x14ac:dyDescent="0.3">
      <c r="R448" s="33"/>
    </row>
    <row r="449" spans="18:18" x14ac:dyDescent="0.3">
      <c r="R449" s="33"/>
    </row>
    <row r="450" spans="18:18" x14ac:dyDescent="0.3">
      <c r="R450" s="33"/>
    </row>
    <row r="451" spans="18:18" x14ac:dyDescent="0.3">
      <c r="R451" s="33"/>
    </row>
    <row r="452" spans="18:18" x14ac:dyDescent="0.3">
      <c r="R452" s="33"/>
    </row>
    <row r="453" spans="18:18" x14ac:dyDescent="0.3">
      <c r="R453" s="33"/>
    </row>
    <row r="454" spans="18:18" x14ac:dyDescent="0.3">
      <c r="R454" s="33"/>
    </row>
    <row r="455" spans="18:18" x14ac:dyDescent="0.3">
      <c r="R455" s="33"/>
    </row>
    <row r="456" spans="18:18" x14ac:dyDescent="0.3">
      <c r="R456" s="33"/>
    </row>
    <row r="457" spans="18:18" x14ac:dyDescent="0.3">
      <c r="R457" s="33"/>
    </row>
    <row r="458" spans="18:18" x14ac:dyDescent="0.3">
      <c r="R458" s="33"/>
    </row>
    <row r="459" spans="18:18" x14ac:dyDescent="0.3">
      <c r="R459" s="33"/>
    </row>
    <row r="460" spans="18:18" x14ac:dyDescent="0.3">
      <c r="R460" s="33"/>
    </row>
    <row r="461" spans="18:18" x14ac:dyDescent="0.3">
      <c r="R461" s="33"/>
    </row>
    <row r="462" spans="18:18" x14ac:dyDescent="0.3">
      <c r="R462" s="33"/>
    </row>
    <row r="463" spans="18:18" x14ac:dyDescent="0.3">
      <c r="R463" s="33"/>
    </row>
    <row r="464" spans="18:18" x14ac:dyDescent="0.3">
      <c r="R464" s="33"/>
    </row>
    <row r="465" spans="18:18" x14ac:dyDescent="0.3">
      <c r="R465" s="33"/>
    </row>
    <row r="466" spans="18:18" x14ac:dyDescent="0.3">
      <c r="R466" s="33"/>
    </row>
    <row r="467" spans="18:18" x14ac:dyDescent="0.3">
      <c r="R467" s="33"/>
    </row>
    <row r="468" spans="18:18" x14ac:dyDescent="0.3">
      <c r="R468" s="33"/>
    </row>
    <row r="469" spans="18:18" x14ac:dyDescent="0.3">
      <c r="R469" s="33"/>
    </row>
    <row r="470" spans="18:18" x14ac:dyDescent="0.3">
      <c r="R470" s="33"/>
    </row>
    <row r="471" spans="18:18" x14ac:dyDescent="0.3">
      <c r="R471" s="33"/>
    </row>
    <row r="472" spans="18:18" x14ac:dyDescent="0.3">
      <c r="R472" s="33"/>
    </row>
    <row r="473" spans="18:18" x14ac:dyDescent="0.3">
      <c r="R473" s="33"/>
    </row>
    <row r="474" spans="18:18" x14ac:dyDescent="0.3">
      <c r="R474" s="33"/>
    </row>
    <row r="475" spans="18:18" x14ac:dyDescent="0.3">
      <c r="R475" s="33"/>
    </row>
    <row r="476" spans="18:18" x14ac:dyDescent="0.3">
      <c r="R476" s="33"/>
    </row>
    <row r="477" spans="18:18" x14ac:dyDescent="0.3">
      <c r="R477" s="33"/>
    </row>
    <row r="478" spans="18:18" x14ac:dyDescent="0.3">
      <c r="R478" s="33"/>
    </row>
    <row r="479" spans="18:18" x14ac:dyDescent="0.3">
      <c r="R479" s="33"/>
    </row>
    <row r="480" spans="18:18" x14ac:dyDescent="0.3">
      <c r="R480" s="33"/>
    </row>
    <row r="481" spans="18:18" x14ac:dyDescent="0.3">
      <c r="R481" s="33"/>
    </row>
    <row r="482" spans="18:18" x14ac:dyDescent="0.3">
      <c r="R482" s="33"/>
    </row>
    <row r="483" spans="18:18" x14ac:dyDescent="0.3">
      <c r="R483" s="33"/>
    </row>
    <row r="484" spans="18:18" x14ac:dyDescent="0.3">
      <c r="R484" s="33"/>
    </row>
    <row r="485" spans="18:18" x14ac:dyDescent="0.3">
      <c r="R485" s="33"/>
    </row>
    <row r="486" spans="18:18" x14ac:dyDescent="0.3">
      <c r="R486" s="33"/>
    </row>
    <row r="487" spans="18:18" x14ac:dyDescent="0.3">
      <c r="R487" s="33"/>
    </row>
    <row r="488" spans="18:18" x14ac:dyDescent="0.3">
      <c r="R488" s="33"/>
    </row>
    <row r="489" spans="18:18" x14ac:dyDescent="0.3">
      <c r="R489" s="33"/>
    </row>
    <row r="490" spans="18:18" x14ac:dyDescent="0.3">
      <c r="R490" s="33"/>
    </row>
    <row r="491" spans="18:18" x14ac:dyDescent="0.3">
      <c r="R491" s="33"/>
    </row>
    <row r="492" spans="18:18" x14ac:dyDescent="0.3">
      <c r="R492" s="33"/>
    </row>
    <row r="493" spans="18:18" x14ac:dyDescent="0.3">
      <c r="R493" s="33"/>
    </row>
    <row r="494" spans="18:18" x14ac:dyDescent="0.3">
      <c r="R494" s="33"/>
    </row>
    <row r="495" spans="18:18" x14ac:dyDescent="0.3">
      <c r="R495" s="33"/>
    </row>
    <row r="496" spans="18:18" x14ac:dyDescent="0.3">
      <c r="R496" s="33"/>
    </row>
    <row r="497" spans="18:18" x14ac:dyDescent="0.3">
      <c r="R497" s="33"/>
    </row>
    <row r="498" spans="18:18" x14ac:dyDescent="0.3">
      <c r="R498" s="33"/>
    </row>
    <row r="499" spans="18:18" x14ac:dyDescent="0.3">
      <c r="R499" s="33"/>
    </row>
    <row r="500" spans="18:18" x14ac:dyDescent="0.3">
      <c r="R500" s="33"/>
    </row>
    <row r="501" spans="18:18" x14ac:dyDescent="0.3">
      <c r="R501" s="33"/>
    </row>
    <row r="502" spans="18:18" x14ac:dyDescent="0.3">
      <c r="R502" s="33"/>
    </row>
    <row r="503" spans="18:18" x14ac:dyDescent="0.3">
      <c r="R503" s="33"/>
    </row>
    <row r="504" spans="18:18" x14ac:dyDescent="0.3">
      <c r="R504" s="33"/>
    </row>
    <row r="505" spans="18:18" x14ac:dyDescent="0.3">
      <c r="R505" s="33"/>
    </row>
    <row r="506" spans="18:18" x14ac:dyDescent="0.3">
      <c r="R506" s="33"/>
    </row>
    <row r="507" spans="18:18" x14ac:dyDescent="0.3">
      <c r="R507" s="33"/>
    </row>
    <row r="508" spans="18:18" x14ac:dyDescent="0.3">
      <c r="R508" s="33"/>
    </row>
    <row r="509" spans="18:18" x14ac:dyDescent="0.3">
      <c r="R509" s="33"/>
    </row>
    <row r="510" spans="18:18" x14ac:dyDescent="0.3">
      <c r="R510" s="33"/>
    </row>
    <row r="511" spans="18:18" x14ac:dyDescent="0.3">
      <c r="R511" s="33"/>
    </row>
    <row r="512" spans="18:18" x14ac:dyDescent="0.3">
      <c r="R512" s="33"/>
    </row>
    <row r="513" spans="18:18" x14ac:dyDescent="0.3">
      <c r="R513" s="33"/>
    </row>
    <row r="514" spans="18:18" x14ac:dyDescent="0.3">
      <c r="R514" s="33"/>
    </row>
    <row r="515" spans="18:18" x14ac:dyDescent="0.3">
      <c r="R515" s="33"/>
    </row>
    <row r="516" spans="18:18" x14ac:dyDescent="0.3">
      <c r="R516" s="33"/>
    </row>
    <row r="517" spans="18:18" x14ac:dyDescent="0.3">
      <c r="R517" s="33"/>
    </row>
    <row r="518" spans="18:18" x14ac:dyDescent="0.3">
      <c r="R518" s="33"/>
    </row>
    <row r="519" spans="18:18" x14ac:dyDescent="0.3">
      <c r="R519" s="33"/>
    </row>
    <row r="520" spans="18:18" x14ac:dyDescent="0.3">
      <c r="R520" s="33"/>
    </row>
    <row r="521" spans="18:18" x14ac:dyDescent="0.3">
      <c r="R521" s="33"/>
    </row>
    <row r="522" spans="18:18" x14ac:dyDescent="0.3">
      <c r="R522" s="33"/>
    </row>
    <row r="523" spans="18:18" x14ac:dyDescent="0.3">
      <c r="R523" s="33"/>
    </row>
    <row r="524" spans="18:18" x14ac:dyDescent="0.3">
      <c r="R524" s="33"/>
    </row>
    <row r="525" spans="18:18" x14ac:dyDescent="0.3">
      <c r="R525" s="33"/>
    </row>
    <row r="526" spans="18:18" x14ac:dyDescent="0.3">
      <c r="R526" s="33"/>
    </row>
    <row r="527" spans="18:18" x14ac:dyDescent="0.3">
      <c r="R527" s="33"/>
    </row>
    <row r="528" spans="18:18" x14ac:dyDescent="0.3">
      <c r="R528" s="33"/>
    </row>
    <row r="529" spans="18:18" x14ac:dyDescent="0.3">
      <c r="R529" s="33"/>
    </row>
    <row r="530" spans="18:18" x14ac:dyDescent="0.3">
      <c r="R530" s="33"/>
    </row>
    <row r="531" spans="18:18" x14ac:dyDescent="0.3">
      <c r="R531" s="33"/>
    </row>
    <row r="532" spans="18:18" x14ac:dyDescent="0.3">
      <c r="R532" s="33"/>
    </row>
    <row r="533" spans="18:18" x14ac:dyDescent="0.3">
      <c r="R533" s="33"/>
    </row>
    <row r="534" spans="18:18" x14ac:dyDescent="0.3">
      <c r="R534" s="33"/>
    </row>
    <row r="535" spans="18:18" x14ac:dyDescent="0.3">
      <c r="R535" s="33"/>
    </row>
    <row r="536" spans="18:18" x14ac:dyDescent="0.3">
      <c r="R536" s="33"/>
    </row>
    <row r="537" spans="18:18" x14ac:dyDescent="0.3">
      <c r="R537" s="33"/>
    </row>
    <row r="538" spans="18:18" x14ac:dyDescent="0.3">
      <c r="R538" s="33"/>
    </row>
    <row r="539" spans="18:18" x14ac:dyDescent="0.3">
      <c r="R539" s="33"/>
    </row>
    <row r="540" spans="18:18" x14ac:dyDescent="0.3">
      <c r="R540" s="33"/>
    </row>
    <row r="541" spans="18:18" x14ac:dyDescent="0.3">
      <c r="R541" s="33"/>
    </row>
    <row r="542" spans="18:18" x14ac:dyDescent="0.3">
      <c r="R542" s="33"/>
    </row>
    <row r="543" spans="18:18" x14ac:dyDescent="0.3">
      <c r="R543" s="33"/>
    </row>
    <row r="544" spans="18:18" x14ac:dyDescent="0.3">
      <c r="R544" s="33"/>
    </row>
    <row r="545" spans="18:18" x14ac:dyDescent="0.3">
      <c r="R545" s="33"/>
    </row>
    <row r="546" spans="18:18" x14ac:dyDescent="0.3">
      <c r="R546" s="33"/>
    </row>
    <row r="547" spans="18:18" x14ac:dyDescent="0.3">
      <c r="R547" s="33"/>
    </row>
    <row r="548" spans="18:18" x14ac:dyDescent="0.3">
      <c r="R548" s="33"/>
    </row>
    <row r="549" spans="18:18" x14ac:dyDescent="0.3">
      <c r="R549" s="33"/>
    </row>
    <row r="550" spans="18:18" x14ac:dyDescent="0.3">
      <c r="R550" s="33"/>
    </row>
    <row r="551" spans="18:18" x14ac:dyDescent="0.3">
      <c r="R551" s="33"/>
    </row>
    <row r="552" spans="18:18" x14ac:dyDescent="0.3">
      <c r="R552" s="33"/>
    </row>
    <row r="553" spans="18:18" x14ac:dyDescent="0.3">
      <c r="R553" s="33"/>
    </row>
    <row r="554" spans="18:18" x14ac:dyDescent="0.3">
      <c r="R554" s="33"/>
    </row>
    <row r="555" spans="18:18" x14ac:dyDescent="0.3">
      <c r="R555" s="33"/>
    </row>
    <row r="556" spans="18:18" x14ac:dyDescent="0.3">
      <c r="R556" s="33"/>
    </row>
    <row r="557" spans="18:18" x14ac:dyDescent="0.3">
      <c r="R557" s="33"/>
    </row>
    <row r="558" spans="18:18" x14ac:dyDescent="0.3">
      <c r="R558" s="33"/>
    </row>
    <row r="559" spans="18:18" x14ac:dyDescent="0.3">
      <c r="R559" s="33"/>
    </row>
    <row r="560" spans="18:18" x14ac:dyDescent="0.3">
      <c r="R560" s="33"/>
    </row>
    <row r="561" spans="18:18" x14ac:dyDescent="0.3">
      <c r="R561" s="33"/>
    </row>
    <row r="562" spans="18:18" x14ac:dyDescent="0.3">
      <c r="R562" s="33"/>
    </row>
    <row r="563" spans="18:18" x14ac:dyDescent="0.3">
      <c r="R563" s="33"/>
    </row>
    <row r="564" spans="18:18" x14ac:dyDescent="0.3">
      <c r="R564" s="33"/>
    </row>
    <row r="565" spans="18:18" x14ac:dyDescent="0.3">
      <c r="R565" s="33"/>
    </row>
    <row r="566" spans="18:18" x14ac:dyDescent="0.3">
      <c r="R566" s="33"/>
    </row>
    <row r="567" spans="18:18" x14ac:dyDescent="0.3">
      <c r="R567" s="33"/>
    </row>
    <row r="568" spans="18:18" x14ac:dyDescent="0.3">
      <c r="R568" s="33"/>
    </row>
    <row r="569" spans="18:18" x14ac:dyDescent="0.3">
      <c r="R569" s="33"/>
    </row>
    <row r="570" spans="18:18" x14ac:dyDescent="0.3">
      <c r="R570" s="33"/>
    </row>
    <row r="571" spans="18:18" x14ac:dyDescent="0.3">
      <c r="R571" s="33"/>
    </row>
    <row r="572" spans="18:18" x14ac:dyDescent="0.3">
      <c r="R572" s="33"/>
    </row>
    <row r="573" spans="18:18" x14ac:dyDescent="0.3">
      <c r="R573" s="33"/>
    </row>
    <row r="574" spans="18:18" x14ac:dyDescent="0.3">
      <c r="R574" s="33"/>
    </row>
    <row r="575" spans="18:18" x14ac:dyDescent="0.3">
      <c r="R575" s="33"/>
    </row>
    <row r="576" spans="18:18" x14ac:dyDescent="0.3">
      <c r="R576" s="33"/>
    </row>
    <row r="577" spans="18:18" x14ac:dyDescent="0.3">
      <c r="R577" s="33"/>
    </row>
    <row r="578" spans="18:18" x14ac:dyDescent="0.3">
      <c r="R578" s="33"/>
    </row>
    <row r="579" spans="18:18" x14ac:dyDescent="0.3">
      <c r="R579" s="33"/>
    </row>
    <row r="580" spans="18:18" x14ac:dyDescent="0.3">
      <c r="R580" s="33"/>
    </row>
    <row r="581" spans="18:18" x14ac:dyDescent="0.3">
      <c r="R581" s="33"/>
    </row>
    <row r="582" spans="18:18" x14ac:dyDescent="0.3">
      <c r="R582" s="33"/>
    </row>
    <row r="583" spans="18:18" x14ac:dyDescent="0.3">
      <c r="R583" s="33"/>
    </row>
    <row r="584" spans="18:18" x14ac:dyDescent="0.3">
      <c r="R584" s="33"/>
    </row>
    <row r="585" spans="18:18" x14ac:dyDescent="0.3">
      <c r="R585" s="33"/>
    </row>
    <row r="586" spans="18:18" x14ac:dyDescent="0.3">
      <c r="R586" s="33"/>
    </row>
    <row r="587" spans="18:18" x14ac:dyDescent="0.3">
      <c r="R587" s="33"/>
    </row>
    <row r="588" spans="18:18" x14ac:dyDescent="0.3">
      <c r="R588" s="33"/>
    </row>
    <row r="589" spans="18:18" x14ac:dyDescent="0.3">
      <c r="R589" s="33"/>
    </row>
    <row r="590" spans="18:18" x14ac:dyDescent="0.3">
      <c r="R590" s="33"/>
    </row>
    <row r="591" spans="18:18" x14ac:dyDescent="0.3">
      <c r="R591" s="33"/>
    </row>
    <row r="592" spans="18:18" x14ac:dyDescent="0.3">
      <c r="R592" s="33"/>
    </row>
    <row r="593" spans="18:18" x14ac:dyDescent="0.3">
      <c r="R593" s="33"/>
    </row>
    <row r="594" spans="18:18" x14ac:dyDescent="0.3">
      <c r="R594" s="33"/>
    </row>
    <row r="595" spans="18:18" x14ac:dyDescent="0.3">
      <c r="R595" s="33"/>
    </row>
    <row r="596" spans="18:18" x14ac:dyDescent="0.3">
      <c r="R596" s="33"/>
    </row>
    <row r="597" spans="18:18" x14ac:dyDescent="0.3">
      <c r="R597" s="33"/>
    </row>
    <row r="598" spans="18:18" x14ac:dyDescent="0.3">
      <c r="R598" s="33"/>
    </row>
    <row r="599" spans="18:18" x14ac:dyDescent="0.3">
      <c r="R599" s="33"/>
    </row>
    <row r="600" spans="18:18" x14ac:dyDescent="0.3">
      <c r="R600" s="33"/>
    </row>
    <row r="601" spans="18:18" x14ac:dyDescent="0.3">
      <c r="R601" s="33"/>
    </row>
    <row r="602" spans="18:18" x14ac:dyDescent="0.3">
      <c r="R602" s="33"/>
    </row>
    <row r="603" spans="18:18" x14ac:dyDescent="0.3">
      <c r="R603" s="33"/>
    </row>
    <row r="604" spans="18:18" x14ac:dyDescent="0.3">
      <c r="R604" s="33"/>
    </row>
    <row r="605" spans="18:18" x14ac:dyDescent="0.3">
      <c r="R605" s="33"/>
    </row>
    <row r="606" spans="18:18" x14ac:dyDescent="0.3">
      <c r="R606" s="33"/>
    </row>
    <row r="607" spans="18:18" x14ac:dyDescent="0.3">
      <c r="R607" s="33"/>
    </row>
    <row r="608" spans="18:18" x14ac:dyDescent="0.3">
      <c r="R608" s="33"/>
    </row>
    <row r="609" spans="18:18" x14ac:dyDescent="0.3">
      <c r="R609" s="33"/>
    </row>
    <row r="610" spans="18:18" x14ac:dyDescent="0.3">
      <c r="R610" s="33"/>
    </row>
    <row r="611" spans="18:18" x14ac:dyDescent="0.3">
      <c r="R611" s="33"/>
    </row>
    <row r="612" spans="18:18" x14ac:dyDescent="0.3">
      <c r="R612" s="33"/>
    </row>
    <row r="613" spans="18:18" x14ac:dyDescent="0.3">
      <c r="R613" s="33"/>
    </row>
    <row r="614" spans="18:18" x14ac:dyDescent="0.3">
      <c r="R614" s="33"/>
    </row>
    <row r="615" spans="18:18" x14ac:dyDescent="0.3">
      <c r="R615" s="33"/>
    </row>
    <row r="616" spans="18:18" x14ac:dyDescent="0.3">
      <c r="R616" s="33"/>
    </row>
    <row r="617" spans="18:18" x14ac:dyDescent="0.3">
      <c r="R617" s="33"/>
    </row>
    <row r="618" spans="18:18" x14ac:dyDescent="0.3">
      <c r="R618" s="33"/>
    </row>
    <row r="619" spans="18:18" x14ac:dyDescent="0.3">
      <c r="R619" s="33"/>
    </row>
    <row r="620" spans="18:18" x14ac:dyDescent="0.3">
      <c r="R620" s="33"/>
    </row>
    <row r="621" spans="18:18" x14ac:dyDescent="0.3">
      <c r="R621" s="33"/>
    </row>
    <row r="622" spans="18:18" x14ac:dyDescent="0.3">
      <c r="R622" s="33"/>
    </row>
    <row r="623" spans="18:18" x14ac:dyDescent="0.3">
      <c r="R623" s="33"/>
    </row>
    <row r="624" spans="18:18" x14ac:dyDescent="0.3">
      <c r="R624" s="33"/>
    </row>
    <row r="625" spans="18:18" x14ac:dyDescent="0.3">
      <c r="R625" s="33"/>
    </row>
    <row r="626" spans="18:18" x14ac:dyDescent="0.3">
      <c r="R626" s="33"/>
    </row>
    <row r="627" spans="18:18" x14ac:dyDescent="0.3">
      <c r="R627" s="33"/>
    </row>
    <row r="628" spans="18:18" x14ac:dyDescent="0.3">
      <c r="R628" s="33"/>
    </row>
    <row r="629" spans="18:18" x14ac:dyDescent="0.3">
      <c r="R629" s="33"/>
    </row>
    <row r="630" spans="18:18" x14ac:dyDescent="0.3">
      <c r="R630" s="33"/>
    </row>
    <row r="631" spans="18:18" x14ac:dyDescent="0.3">
      <c r="R631" s="33"/>
    </row>
    <row r="632" spans="18:18" x14ac:dyDescent="0.3">
      <c r="R632" s="33"/>
    </row>
    <row r="633" spans="18:18" x14ac:dyDescent="0.3">
      <c r="R633" s="33"/>
    </row>
    <row r="634" spans="18:18" x14ac:dyDescent="0.3">
      <c r="R634" s="33"/>
    </row>
    <row r="635" spans="18:18" x14ac:dyDescent="0.3">
      <c r="R635" s="33"/>
    </row>
    <row r="636" spans="18:18" x14ac:dyDescent="0.3">
      <c r="R636" s="33"/>
    </row>
    <row r="637" spans="18:18" x14ac:dyDescent="0.3">
      <c r="R637" s="33"/>
    </row>
    <row r="638" spans="18:18" x14ac:dyDescent="0.3">
      <c r="R638" s="33"/>
    </row>
    <row r="639" spans="18:18" x14ac:dyDescent="0.3">
      <c r="R639" s="33"/>
    </row>
    <row r="640" spans="18:18" x14ac:dyDescent="0.3">
      <c r="R640" s="33"/>
    </row>
    <row r="641" spans="18:18" x14ac:dyDescent="0.3">
      <c r="R641" s="33"/>
    </row>
    <row r="642" spans="18:18" x14ac:dyDescent="0.3">
      <c r="R642" s="33"/>
    </row>
    <row r="643" spans="18:18" x14ac:dyDescent="0.3">
      <c r="R643" s="33"/>
    </row>
    <row r="644" spans="18:18" x14ac:dyDescent="0.3">
      <c r="R644" s="33"/>
    </row>
    <row r="645" spans="18:18" x14ac:dyDescent="0.3">
      <c r="R645" s="33"/>
    </row>
    <row r="646" spans="18:18" x14ac:dyDescent="0.3">
      <c r="R646" s="33"/>
    </row>
    <row r="647" spans="18:18" x14ac:dyDescent="0.3">
      <c r="R647" s="33"/>
    </row>
    <row r="648" spans="18:18" x14ac:dyDescent="0.3">
      <c r="R648" s="33"/>
    </row>
    <row r="649" spans="18:18" x14ac:dyDescent="0.3">
      <c r="R649" s="33"/>
    </row>
    <row r="650" spans="18:18" x14ac:dyDescent="0.3">
      <c r="R650" s="33"/>
    </row>
    <row r="651" spans="18:18" x14ac:dyDescent="0.3">
      <c r="R651" s="33"/>
    </row>
    <row r="652" spans="18:18" x14ac:dyDescent="0.3">
      <c r="R652" s="33"/>
    </row>
    <row r="653" spans="18:18" x14ac:dyDescent="0.3">
      <c r="R653" s="33"/>
    </row>
    <row r="654" spans="18:18" x14ac:dyDescent="0.3">
      <c r="R654" s="33"/>
    </row>
    <row r="655" spans="18:18" x14ac:dyDescent="0.3">
      <c r="R655" s="33"/>
    </row>
    <row r="656" spans="18:18" x14ac:dyDescent="0.3">
      <c r="R656" s="33"/>
    </row>
    <row r="657" spans="18:18" x14ac:dyDescent="0.3">
      <c r="R657" s="33"/>
    </row>
    <row r="658" spans="18:18" x14ac:dyDescent="0.3">
      <c r="R658" s="33"/>
    </row>
    <row r="659" spans="18:18" x14ac:dyDescent="0.3">
      <c r="R659" s="33"/>
    </row>
    <row r="660" spans="18:18" x14ac:dyDescent="0.3">
      <c r="R660" s="33"/>
    </row>
    <row r="661" spans="18:18" x14ac:dyDescent="0.3">
      <c r="R661" s="33"/>
    </row>
    <row r="662" spans="18:18" x14ac:dyDescent="0.3">
      <c r="R662" s="33"/>
    </row>
    <row r="663" spans="18:18" x14ac:dyDescent="0.3">
      <c r="R663" s="33"/>
    </row>
    <row r="664" spans="18:18" x14ac:dyDescent="0.3">
      <c r="R664" s="33"/>
    </row>
    <row r="665" spans="18:18" x14ac:dyDescent="0.3">
      <c r="R665" s="33"/>
    </row>
    <row r="666" spans="18:18" x14ac:dyDescent="0.3">
      <c r="R666" s="33"/>
    </row>
    <row r="667" spans="18:18" x14ac:dyDescent="0.3">
      <c r="R667" s="33"/>
    </row>
    <row r="668" spans="18:18" x14ac:dyDescent="0.3">
      <c r="R668" s="33"/>
    </row>
    <row r="669" spans="18:18" x14ac:dyDescent="0.3">
      <c r="R669" s="33"/>
    </row>
    <row r="670" spans="18:18" x14ac:dyDescent="0.3">
      <c r="R670" s="33"/>
    </row>
    <row r="671" spans="18:18" x14ac:dyDescent="0.3">
      <c r="R671" s="33"/>
    </row>
    <row r="672" spans="18:18" x14ac:dyDescent="0.3">
      <c r="R672" s="33"/>
    </row>
    <row r="673" spans="18:18" x14ac:dyDescent="0.3">
      <c r="R673" s="33"/>
    </row>
    <row r="674" spans="18:18" x14ac:dyDescent="0.3">
      <c r="R674" s="33"/>
    </row>
    <row r="675" spans="18:18" x14ac:dyDescent="0.3">
      <c r="R675" s="33"/>
    </row>
    <row r="676" spans="18:18" x14ac:dyDescent="0.3">
      <c r="R676" s="33"/>
    </row>
    <row r="677" spans="18:18" x14ac:dyDescent="0.3">
      <c r="R677" s="33"/>
    </row>
    <row r="678" spans="18:18" x14ac:dyDescent="0.3">
      <c r="R678" s="33"/>
    </row>
    <row r="679" spans="18:18" x14ac:dyDescent="0.3">
      <c r="R679" s="33"/>
    </row>
    <row r="680" spans="18:18" x14ac:dyDescent="0.3">
      <c r="R680" s="33"/>
    </row>
    <row r="681" spans="18:18" x14ac:dyDescent="0.3">
      <c r="R681" s="33"/>
    </row>
    <row r="682" spans="18:18" x14ac:dyDescent="0.3">
      <c r="R682" s="33"/>
    </row>
    <row r="683" spans="18:18" x14ac:dyDescent="0.3">
      <c r="R683" s="33"/>
    </row>
    <row r="684" spans="18:18" x14ac:dyDescent="0.3">
      <c r="R684" s="33"/>
    </row>
    <row r="685" spans="18:18" x14ac:dyDescent="0.3">
      <c r="R685" s="33"/>
    </row>
    <row r="686" spans="18:18" x14ac:dyDescent="0.3">
      <c r="R686" s="33"/>
    </row>
    <row r="687" spans="18:18" x14ac:dyDescent="0.3">
      <c r="R687" s="33"/>
    </row>
    <row r="688" spans="18:18" x14ac:dyDescent="0.3">
      <c r="R688" s="33"/>
    </row>
    <row r="689" spans="18:18" x14ac:dyDescent="0.3">
      <c r="R689" s="33"/>
    </row>
    <row r="690" spans="18:18" x14ac:dyDescent="0.3">
      <c r="R690" s="33"/>
    </row>
    <row r="691" spans="18:18" x14ac:dyDescent="0.3">
      <c r="R691" s="33"/>
    </row>
    <row r="692" spans="18:18" x14ac:dyDescent="0.3">
      <c r="R692" s="33"/>
    </row>
    <row r="693" spans="18:18" x14ac:dyDescent="0.3">
      <c r="R693" s="33"/>
    </row>
    <row r="694" spans="18:18" x14ac:dyDescent="0.3">
      <c r="R694" s="33"/>
    </row>
    <row r="695" spans="18:18" x14ac:dyDescent="0.3">
      <c r="R695" s="33"/>
    </row>
    <row r="696" spans="18:18" x14ac:dyDescent="0.3">
      <c r="R696" s="33"/>
    </row>
    <row r="697" spans="18:18" x14ac:dyDescent="0.3">
      <c r="R697" s="33"/>
    </row>
    <row r="698" spans="18:18" x14ac:dyDescent="0.3">
      <c r="R698" s="33"/>
    </row>
    <row r="699" spans="18:18" x14ac:dyDescent="0.3">
      <c r="R699" s="33"/>
    </row>
    <row r="700" spans="18:18" x14ac:dyDescent="0.3">
      <c r="R700" s="33"/>
    </row>
    <row r="701" spans="18:18" x14ac:dyDescent="0.3">
      <c r="R701" s="33"/>
    </row>
    <row r="702" spans="18:18" x14ac:dyDescent="0.3">
      <c r="R702" s="33"/>
    </row>
    <row r="703" spans="18:18" x14ac:dyDescent="0.3">
      <c r="R703" s="33"/>
    </row>
    <row r="704" spans="18:18" x14ac:dyDescent="0.3">
      <c r="R704" s="33"/>
    </row>
    <row r="705" spans="18:18" x14ac:dyDescent="0.3">
      <c r="R705" s="33"/>
    </row>
    <row r="706" spans="18:18" x14ac:dyDescent="0.3">
      <c r="R706" s="33"/>
    </row>
    <row r="707" spans="18:18" x14ac:dyDescent="0.3">
      <c r="R707" s="33"/>
    </row>
    <row r="708" spans="18:18" x14ac:dyDescent="0.3">
      <c r="R708" s="33"/>
    </row>
    <row r="709" spans="18:18" x14ac:dyDescent="0.3">
      <c r="R709" s="33"/>
    </row>
    <row r="710" spans="18:18" x14ac:dyDescent="0.3">
      <c r="R710" s="33"/>
    </row>
    <row r="711" spans="18:18" x14ac:dyDescent="0.3">
      <c r="R711" s="33"/>
    </row>
    <row r="712" spans="18:18" x14ac:dyDescent="0.3">
      <c r="R712" s="33"/>
    </row>
    <row r="713" spans="18:18" x14ac:dyDescent="0.3">
      <c r="R713" s="33"/>
    </row>
    <row r="714" spans="18:18" x14ac:dyDescent="0.3">
      <c r="R714" s="33"/>
    </row>
    <row r="715" spans="18:18" x14ac:dyDescent="0.3">
      <c r="R715" s="33"/>
    </row>
    <row r="716" spans="18:18" x14ac:dyDescent="0.3">
      <c r="R716" s="33"/>
    </row>
    <row r="717" spans="18:18" x14ac:dyDescent="0.3">
      <c r="R717" s="33"/>
    </row>
    <row r="718" spans="18:18" x14ac:dyDescent="0.3">
      <c r="R718" s="33"/>
    </row>
    <row r="719" spans="18:18" x14ac:dyDescent="0.3">
      <c r="R719" s="33"/>
    </row>
    <row r="720" spans="18:18" x14ac:dyDescent="0.3">
      <c r="R720" s="33"/>
    </row>
    <row r="721" spans="18:18" x14ac:dyDescent="0.3">
      <c r="R721" s="33"/>
    </row>
    <row r="722" spans="18:18" x14ac:dyDescent="0.3">
      <c r="R722" s="33"/>
    </row>
    <row r="723" spans="18:18" x14ac:dyDescent="0.3">
      <c r="R723" s="33"/>
    </row>
    <row r="724" spans="18:18" x14ac:dyDescent="0.3">
      <c r="R724" s="33"/>
    </row>
    <row r="725" spans="18:18" x14ac:dyDescent="0.3">
      <c r="R725" s="33"/>
    </row>
    <row r="726" spans="18:18" x14ac:dyDescent="0.3">
      <c r="R726" s="33"/>
    </row>
    <row r="727" spans="18:18" x14ac:dyDescent="0.3">
      <c r="R727" s="33"/>
    </row>
    <row r="728" spans="18:18" x14ac:dyDescent="0.3">
      <c r="R728" s="33"/>
    </row>
    <row r="729" spans="18:18" x14ac:dyDescent="0.3">
      <c r="R729" s="33"/>
    </row>
    <row r="730" spans="18:18" x14ac:dyDescent="0.3">
      <c r="R730" s="33"/>
    </row>
    <row r="731" spans="18:18" x14ac:dyDescent="0.3">
      <c r="R731" s="33"/>
    </row>
    <row r="732" spans="18:18" x14ac:dyDescent="0.3">
      <c r="R732" s="33"/>
    </row>
    <row r="733" spans="18:18" x14ac:dyDescent="0.3">
      <c r="R733" s="33"/>
    </row>
    <row r="734" spans="18:18" x14ac:dyDescent="0.3">
      <c r="R734" s="33"/>
    </row>
    <row r="735" spans="18:18" x14ac:dyDescent="0.3">
      <c r="R735" s="33"/>
    </row>
    <row r="736" spans="18:18" x14ac:dyDescent="0.3">
      <c r="R736" s="33"/>
    </row>
    <row r="737" spans="18:18" x14ac:dyDescent="0.3">
      <c r="R737" s="33"/>
    </row>
    <row r="738" spans="18:18" x14ac:dyDescent="0.3">
      <c r="R738" s="33"/>
    </row>
    <row r="739" spans="18:18" x14ac:dyDescent="0.3">
      <c r="R739" s="33"/>
    </row>
    <row r="740" spans="18:18" x14ac:dyDescent="0.3">
      <c r="R740" s="33"/>
    </row>
    <row r="741" spans="18:18" x14ac:dyDescent="0.3">
      <c r="R741" s="33"/>
    </row>
    <row r="742" spans="18:18" x14ac:dyDescent="0.3">
      <c r="R742" s="33"/>
    </row>
    <row r="743" spans="18:18" x14ac:dyDescent="0.3">
      <c r="R743" s="33"/>
    </row>
    <row r="744" spans="18:18" x14ac:dyDescent="0.3">
      <c r="R744" s="33"/>
    </row>
    <row r="745" spans="18:18" x14ac:dyDescent="0.3">
      <c r="R745" s="33"/>
    </row>
    <row r="746" spans="18:18" x14ac:dyDescent="0.3">
      <c r="R746" s="33"/>
    </row>
    <row r="747" spans="18:18" x14ac:dyDescent="0.3">
      <c r="R747" s="33"/>
    </row>
    <row r="748" spans="18:18" x14ac:dyDescent="0.3">
      <c r="R748" s="33"/>
    </row>
    <row r="749" spans="18:18" x14ac:dyDescent="0.3">
      <c r="R749" s="33"/>
    </row>
    <row r="750" spans="18:18" x14ac:dyDescent="0.3">
      <c r="R750" s="33"/>
    </row>
    <row r="751" spans="18:18" x14ac:dyDescent="0.3">
      <c r="R751" s="33"/>
    </row>
    <row r="752" spans="18:18" x14ac:dyDescent="0.3">
      <c r="R752" s="33"/>
    </row>
    <row r="753" spans="18:18" x14ac:dyDescent="0.3">
      <c r="R753" s="33"/>
    </row>
    <row r="754" spans="18:18" x14ac:dyDescent="0.3">
      <c r="R754" s="33"/>
    </row>
    <row r="755" spans="18:18" x14ac:dyDescent="0.3">
      <c r="R755" s="33"/>
    </row>
    <row r="756" spans="18:18" x14ac:dyDescent="0.3">
      <c r="R756" s="33"/>
    </row>
    <row r="757" spans="18:18" x14ac:dyDescent="0.3">
      <c r="R757" s="33"/>
    </row>
    <row r="758" spans="18:18" x14ac:dyDescent="0.3">
      <c r="R758" s="33"/>
    </row>
    <row r="759" spans="18:18" x14ac:dyDescent="0.3">
      <c r="R759" s="33"/>
    </row>
    <row r="760" spans="18:18" x14ac:dyDescent="0.3">
      <c r="R760" s="33"/>
    </row>
    <row r="761" spans="18:18" x14ac:dyDescent="0.3">
      <c r="R761" s="33"/>
    </row>
    <row r="762" spans="18:18" x14ac:dyDescent="0.3">
      <c r="R762" s="33"/>
    </row>
    <row r="763" spans="18:18" x14ac:dyDescent="0.3">
      <c r="R763" s="33"/>
    </row>
    <row r="764" spans="18:18" x14ac:dyDescent="0.3">
      <c r="R764" s="33"/>
    </row>
    <row r="765" spans="18:18" x14ac:dyDescent="0.3">
      <c r="R765" s="33"/>
    </row>
    <row r="766" spans="18:18" x14ac:dyDescent="0.3">
      <c r="R766" s="33"/>
    </row>
    <row r="767" spans="18:18" x14ac:dyDescent="0.3">
      <c r="R767" s="33"/>
    </row>
    <row r="768" spans="18:18" x14ac:dyDescent="0.3">
      <c r="R768" s="33"/>
    </row>
    <row r="769" spans="18:18" x14ac:dyDescent="0.3">
      <c r="R769" s="33"/>
    </row>
    <row r="770" spans="18:18" x14ac:dyDescent="0.3">
      <c r="R770" s="33"/>
    </row>
    <row r="771" spans="18:18" x14ac:dyDescent="0.3">
      <c r="R771" s="33"/>
    </row>
    <row r="772" spans="18:18" x14ac:dyDescent="0.3">
      <c r="R772" s="33"/>
    </row>
    <row r="773" spans="18:18" x14ac:dyDescent="0.3">
      <c r="R773" s="33"/>
    </row>
    <row r="774" spans="18:18" x14ac:dyDescent="0.3">
      <c r="R774" s="33"/>
    </row>
    <row r="775" spans="18:18" x14ac:dyDescent="0.3">
      <c r="R775" s="33"/>
    </row>
    <row r="776" spans="18:18" x14ac:dyDescent="0.3">
      <c r="R776" s="33"/>
    </row>
    <row r="777" spans="18:18" x14ac:dyDescent="0.3">
      <c r="R777" s="33"/>
    </row>
    <row r="778" spans="18:18" x14ac:dyDescent="0.3">
      <c r="R778" s="33"/>
    </row>
    <row r="779" spans="18:18" x14ac:dyDescent="0.3">
      <c r="R779" s="33"/>
    </row>
    <row r="780" spans="18:18" x14ac:dyDescent="0.3">
      <c r="R780" s="33"/>
    </row>
    <row r="781" spans="18:18" x14ac:dyDescent="0.3">
      <c r="R781" s="33"/>
    </row>
    <row r="782" spans="18:18" x14ac:dyDescent="0.3">
      <c r="R782" s="33"/>
    </row>
    <row r="783" spans="18:18" x14ac:dyDescent="0.3">
      <c r="R783" s="33"/>
    </row>
    <row r="784" spans="18:18" x14ac:dyDescent="0.3">
      <c r="R784" s="33"/>
    </row>
    <row r="785" spans="18:18" x14ac:dyDescent="0.3">
      <c r="R785" s="33"/>
    </row>
    <row r="786" spans="18:18" x14ac:dyDescent="0.3">
      <c r="R786" s="33"/>
    </row>
    <row r="787" spans="18:18" x14ac:dyDescent="0.3">
      <c r="R787" s="33"/>
    </row>
    <row r="788" spans="18:18" x14ac:dyDescent="0.3">
      <c r="R788" s="33"/>
    </row>
    <row r="789" spans="18:18" x14ac:dyDescent="0.3">
      <c r="R789" s="33"/>
    </row>
    <row r="790" spans="18:18" x14ac:dyDescent="0.3">
      <c r="R790" s="33"/>
    </row>
    <row r="791" spans="18:18" x14ac:dyDescent="0.3">
      <c r="R791" s="33"/>
    </row>
    <row r="792" spans="18:18" x14ac:dyDescent="0.3">
      <c r="R792" s="33"/>
    </row>
    <row r="793" spans="18:18" x14ac:dyDescent="0.3">
      <c r="R793" s="33"/>
    </row>
    <row r="794" spans="18:18" x14ac:dyDescent="0.3">
      <c r="R794" s="33"/>
    </row>
    <row r="795" spans="18:18" x14ac:dyDescent="0.3">
      <c r="R795" s="33"/>
    </row>
    <row r="796" spans="18:18" x14ac:dyDescent="0.3">
      <c r="R796" s="33"/>
    </row>
    <row r="797" spans="18:18" x14ac:dyDescent="0.3">
      <c r="R797" s="33"/>
    </row>
    <row r="798" spans="18:18" x14ac:dyDescent="0.3">
      <c r="R798" s="33"/>
    </row>
    <row r="799" spans="18:18" x14ac:dyDescent="0.3">
      <c r="R799" s="33"/>
    </row>
    <row r="800" spans="18:18" x14ac:dyDescent="0.3">
      <c r="R800" s="33"/>
    </row>
    <row r="801" spans="18:18" x14ac:dyDescent="0.3">
      <c r="R801" s="33"/>
    </row>
    <row r="802" spans="18:18" x14ac:dyDescent="0.3">
      <c r="R802" s="33"/>
    </row>
    <row r="803" spans="18:18" x14ac:dyDescent="0.3">
      <c r="R803" s="33"/>
    </row>
    <row r="804" spans="18:18" x14ac:dyDescent="0.3">
      <c r="R804" s="33"/>
    </row>
    <row r="805" spans="18:18" x14ac:dyDescent="0.3">
      <c r="R805" s="33"/>
    </row>
    <row r="806" spans="18:18" x14ac:dyDescent="0.3">
      <c r="R806" s="33"/>
    </row>
    <row r="807" spans="18:18" x14ac:dyDescent="0.3">
      <c r="R807" s="33"/>
    </row>
    <row r="808" spans="18:18" x14ac:dyDescent="0.3">
      <c r="R808" s="33"/>
    </row>
    <row r="809" spans="18:18" x14ac:dyDescent="0.3">
      <c r="R809" s="33"/>
    </row>
    <row r="810" spans="18:18" x14ac:dyDescent="0.3">
      <c r="R810" s="33"/>
    </row>
    <row r="811" spans="18:18" x14ac:dyDescent="0.3">
      <c r="R811" s="33"/>
    </row>
    <row r="812" spans="18:18" x14ac:dyDescent="0.3">
      <c r="R812" s="33"/>
    </row>
    <row r="813" spans="18:18" x14ac:dyDescent="0.3">
      <c r="R813" s="33"/>
    </row>
    <row r="814" spans="18:18" x14ac:dyDescent="0.3">
      <c r="R814" s="33"/>
    </row>
    <row r="815" spans="18:18" x14ac:dyDescent="0.3">
      <c r="R815" s="33"/>
    </row>
    <row r="816" spans="18:18" x14ac:dyDescent="0.3">
      <c r="R816" s="33"/>
    </row>
    <row r="817" spans="18:18" x14ac:dyDescent="0.3">
      <c r="R817" s="33"/>
    </row>
    <row r="818" spans="18:18" x14ac:dyDescent="0.3">
      <c r="R818" s="33"/>
    </row>
    <row r="819" spans="18:18" x14ac:dyDescent="0.3">
      <c r="R819" s="33"/>
    </row>
    <row r="820" spans="18:18" x14ac:dyDescent="0.3">
      <c r="R820" s="33"/>
    </row>
    <row r="821" spans="18:18" x14ac:dyDescent="0.3">
      <c r="R821" s="33"/>
    </row>
    <row r="822" spans="18:18" x14ac:dyDescent="0.3">
      <c r="R822" s="33"/>
    </row>
    <row r="823" spans="18:18" x14ac:dyDescent="0.3">
      <c r="R823" s="33"/>
    </row>
    <row r="824" spans="18:18" x14ac:dyDescent="0.3">
      <c r="R824" s="33"/>
    </row>
    <row r="825" spans="18:18" x14ac:dyDescent="0.3">
      <c r="R825" s="33"/>
    </row>
    <row r="826" spans="18:18" x14ac:dyDescent="0.3">
      <c r="R826" s="33"/>
    </row>
    <row r="827" spans="18:18" x14ac:dyDescent="0.3">
      <c r="R827" s="33"/>
    </row>
    <row r="828" spans="18:18" x14ac:dyDescent="0.3">
      <c r="R828" s="33"/>
    </row>
    <row r="829" spans="18:18" x14ac:dyDescent="0.3">
      <c r="R829" s="33"/>
    </row>
    <row r="830" spans="18:18" x14ac:dyDescent="0.3">
      <c r="R830" s="33"/>
    </row>
    <row r="831" spans="18:18" x14ac:dyDescent="0.3">
      <c r="R831" s="33"/>
    </row>
    <row r="832" spans="18:18" x14ac:dyDescent="0.3">
      <c r="R832" s="33"/>
    </row>
    <row r="833" spans="18:18" x14ac:dyDescent="0.3">
      <c r="R833" s="33"/>
    </row>
    <row r="834" spans="18:18" x14ac:dyDescent="0.3">
      <c r="R834" s="33"/>
    </row>
    <row r="835" spans="18:18" x14ac:dyDescent="0.3">
      <c r="R835" s="33"/>
    </row>
    <row r="836" spans="18:18" x14ac:dyDescent="0.3">
      <c r="R836" s="33"/>
    </row>
    <row r="837" spans="18:18" x14ac:dyDescent="0.3">
      <c r="R837" s="33"/>
    </row>
    <row r="838" spans="18:18" x14ac:dyDescent="0.3">
      <c r="R838" s="33"/>
    </row>
    <row r="839" spans="18:18" x14ac:dyDescent="0.3">
      <c r="R839" s="33"/>
    </row>
    <row r="840" spans="18:18" x14ac:dyDescent="0.3">
      <c r="R840" s="33"/>
    </row>
    <row r="841" spans="18:18" x14ac:dyDescent="0.3">
      <c r="R841" s="33"/>
    </row>
    <row r="842" spans="18:18" x14ac:dyDescent="0.3">
      <c r="R842" s="33"/>
    </row>
    <row r="843" spans="18:18" x14ac:dyDescent="0.3">
      <c r="R843" s="33"/>
    </row>
    <row r="844" spans="18:18" x14ac:dyDescent="0.3">
      <c r="R844" s="33"/>
    </row>
    <row r="845" spans="18:18" x14ac:dyDescent="0.3">
      <c r="R845" s="33"/>
    </row>
    <row r="846" spans="18:18" x14ac:dyDescent="0.3">
      <c r="R846" s="33"/>
    </row>
    <row r="847" spans="18:18" x14ac:dyDescent="0.3">
      <c r="R847" s="33"/>
    </row>
    <row r="848" spans="18:18" x14ac:dyDescent="0.3">
      <c r="R848" s="33"/>
    </row>
    <row r="849" spans="18:18" x14ac:dyDescent="0.3">
      <c r="R849" s="33"/>
    </row>
    <row r="850" spans="18:18" x14ac:dyDescent="0.3">
      <c r="R850" s="33"/>
    </row>
    <row r="851" spans="18:18" x14ac:dyDescent="0.3">
      <c r="R851" s="33"/>
    </row>
    <row r="852" spans="18:18" x14ac:dyDescent="0.3">
      <c r="R852" s="33"/>
    </row>
    <row r="853" spans="18:18" x14ac:dyDescent="0.3">
      <c r="R853" s="33"/>
    </row>
    <row r="854" spans="18:18" x14ac:dyDescent="0.3">
      <c r="R854" s="33"/>
    </row>
    <row r="855" spans="18:18" x14ac:dyDescent="0.3">
      <c r="R855" s="33"/>
    </row>
    <row r="856" spans="18:18" x14ac:dyDescent="0.3">
      <c r="R856" s="33"/>
    </row>
    <row r="857" spans="18:18" x14ac:dyDescent="0.3">
      <c r="R857" s="33"/>
    </row>
    <row r="858" spans="18:18" x14ac:dyDescent="0.3">
      <c r="R858" s="33"/>
    </row>
    <row r="859" spans="18:18" x14ac:dyDescent="0.3">
      <c r="R859" s="33"/>
    </row>
    <row r="860" spans="18:18" x14ac:dyDescent="0.3">
      <c r="R860" s="33"/>
    </row>
    <row r="861" spans="18:18" x14ac:dyDescent="0.3">
      <c r="R861" s="33"/>
    </row>
    <row r="862" spans="18:18" x14ac:dyDescent="0.3">
      <c r="R862" s="33"/>
    </row>
    <row r="863" spans="18:18" x14ac:dyDescent="0.3">
      <c r="R863" s="33"/>
    </row>
    <row r="864" spans="18:18" x14ac:dyDescent="0.3">
      <c r="R864" s="33"/>
    </row>
    <row r="865" spans="18:18" x14ac:dyDescent="0.3">
      <c r="R865" s="33"/>
    </row>
    <row r="866" spans="18:18" x14ac:dyDescent="0.3">
      <c r="R866" s="33"/>
    </row>
    <row r="867" spans="18:18" x14ac:dyDescent="0.3">
      <c r="R867" s="33"/>
    </row>
    <row r="868" spans="18:18" x14ac:dyDescent="0.3">
      <c r="R868" s="33"/>
    </row>
    <row r="869" spans="18:18" x14ac:dyDescent="0.3">
      <c r="R869" s="33"/>
    </row>
    <row r="870" spans="18:18" x14ac:dyDescent="0.3">
      <c r="R870" s="33"/>
    </row>
    <row r="871" spans="18:18" x14ac:dyDescent="0.3">
      <c r="R871" s="33"/>
    </row>
    <row r="872" spans="18:18" x14ac:dyDescent="0.3">
      <c r="R872" s="33"/>
    </row>
    <row r="873" spans="18:18" x14ac:dyDescent="0.3">
      <c r="R873" s="33"/>
    </row>
    <row r="874" spans="18:18" x14ac:dyDescent="0.3">
      <c r="R874" s="33"/>
    </row>
    <row r="875" spans="18:18" x14ac:dyDescent="0.3">
      <c r="R875" s="33"/>
    </row>
    <row r="876" spans="18:18" x14ac:dyDescent="0.3">
      <c r="R876" s="33"/>
    </row>
    <row r="877" spans="18:18" x14ac:dyDescent="0.3">
      <c r="R877" s="33"/>
    </row>
    <row r="878" spans="18:18" x14ac:dyDescent="0.3">
      <c r="R878" s="33"/>
    </row>
    <row r="879" spans="18:18" x14ac:dyDescent="0.3">
      <c r="R879" s="33"/>
    </row>
    <row r="880" spans="18:18" x14ac:dyDescent="0.3">
      <c r="R880" s="33"/>
    </row>
    <row r="881" spans="18:18" x14ac:dyDescent="0.3">
      <c r="R881" s="33"/>
    </row>
    <row r="882" spans="18:18" x14ac:dyDescent="0.3">
      <c r="R882" s="33"/>
    </row>
    <row r="883" spans="18:18" x14ac:dyDescent="0.3">
      <c r="R883" s="33"/>
    </row>
    <row r="884" spans="18:18" x14ac:dyDescent="0.3">
      <c r="R884" s="33"/>
    </row>
    <row r="885" spans="18:18" x14ac:dyDescent="0.3">
      <c r="R885" s="33"/>
    </row>
    <row r="886" spans="18:18" x14ac:dyDescent="0.3">
      <c r="R886" s="33"/>
    </row>
    <row r="887" spans="18:18" x14ac:dyDescent="0.3">
      <c r="R887" s="33"/>
    </row>
    <row r="888" spans="18:18" x14ac:dyDescent="0.3">
      <c r="R888" s="33"/>
    </row>
    <row r="889" spans="18:18" x14ac:dyDescent="0.3">
      <c r="R889" s="33"/>
    </row>
    <row r="890" spans="18:18" x14ac:dyDescent="0.3">
      <c r="R890" s="33"/>
    </row>
    <row r="891" spans="18:18" x14ac:dyDescent="0.3">
      <c r="R891" s="33"/>
    </row>
    <row r="892" spans="18:18" x14ac:dyDescent="0.3">
      <c r="R892" s="33"/>
    </row>
    <row r="893" spans="18:18" x14ac:dyDescent="0.3">
      <c r="R893" s="33"/>
    </row>
    <row r="894" spans="18:18" x14ac:dyDescent="0.3">
      <c r="R894" s="33"/>
    </row>
    <row r="895" spans="18:18" x14ac:dyDescent="0.3">
      <c r="R895" s="33"/>
    </row>
    <row r="896" spans="18:18" x14ac:dyDescent="0.3">
      <c r="R896" s="33"/>
    </row>
    <row r="897" spans="18:18" x14ac:dyDescent="0.3">
      <c r="R897" s="33"/>
    </row>
    <row r="898" spans="18:18" x14ac:dyDescent="0.3">
      <c r="R898" s="33"/>
    </row>
    <row r="899" spans="18:18" x14ac:dyDescent="0.3">
      <c r="R899" s="33"/>
    </row>
    <row r="900" spans="18:18" x14ac:dyDescent="0.3">
      <c r="R900" s="33"/>
    </row>
    <row r="901" spans="18:18" x14ac:dyDescent="0.3">
      <c r="R901" s="33"/>
    </row>
    <row r="902" spans="18:18" x14ac:dyDescent="0.3">
      <c r="R902" s="33"/>
    </row>
    <row r="903" spans="18:18" x14ac:dyDescent="0.3">
      <c r="R903" s="33"/>
    </row>
    <row r="904" spans="18:18" x14ac:dyDescent="0.3">
      <c r="R904" s="33"/>
    </row>
    <row r="905" spans="18:18" x14ac:dyDescent="0.3">
      <c r="R905" s="33"/>
    </row>
    <row r="906" spans="18:18" x14ac:dyDescent="0.3">
      <c r="R906" s="33"/>
    </row>
    <row r="907" spans="18:18" x14ac:dyDescent="0.3">
      <c r="R907" s="33"/>
    </row>
    <row r="908" spans="18:18" x14ac:dyDescent="0.3">
      <c r="R908" s="33"/>
    </row>
    <row r="909" spans="18:18" x14ac:dyDescent="0.3">
      <c r="R909" s="33"/>
    </row>
    <row r="910" spans="18:18" x14ac:dyDescent="0.3">
      <c r="R910" s="33"/>
    </row>
    <row r="911" spans="18:18" x14ac:dyDescent="0.3">
      <c r="R911" s="33"/>
    </row>
    <row r="912" spans="18:18" x14ac:dyDescent="0.3">
      <c r="R912" s="33"/>
    </row>
    <row r="913" spans="18:18" x14ac:dyDescent="0.3">
      <c r="R913" s="33"/>
    </row>
    <row r="914" spans="18:18" x14ac:dyDescent="0.3">
      <c r="R914" s="33"/>
    </row>
    <row r="915" spans="18:18" x14ac:dyDescent="0.3">
      <c r="R915" s="33"/>
    </row>
    <row r="916" spans="18:18" x14ac:dyDescent="0.3">
      <c r="R916" s="33"/>
    </row>
    <row r="917" spans="18:18" x14ac:dyDescent="0.3">
      <c r="R917" s="33"/>
    </row>
    <row r="918" spans="18:18" x14ac:dyDescent="0.3">
      <c r="R918" s="33"/>
    </row>
    <row r="919" spans="18:18" x14ac:dyDescent="0.3">
      <c r="R919" s="33"/>
    </row>
    <row r="920" spans="18:18" x14ac:dyDescent="0.3">
      <c r="R920" s="33"/>
    </row>
    <row r="921" spans="18:18" x14ac:dyDescent="0.3">
      <c r="R921" s="33"/>
    </row>
    <row r="922" spans="18:18" x14ac:dyDescent="0.3">
      <c r="R922" s="33"/>
    </row>
    <row r="923" spans="18:18" x14ac:dyDescent="0.3">
      <c r="R923" s="33"/>
    </row>
    <row r="924" spans="18:18" x14ac:dyDescent="0.3">
      <c r="R924" s="33"/>
    </row>
    <row r="925" spans="18:18" x14ac:dyDescent="0.3">
      <c r="R925" s="33"/>
    </row>
    <row r="926" spans="18:18" x14ac:dyDescent="0.3">
      <c r="R926" s="33"/>
    </row>
    <row r="927" spans="18:18" x14ac:dyDescent="0.3">
      <c r="R927" s="33"/>
    </row>
    <row r="928" spans="18:18" x14ac:dyDescent="0.3">
      <c r="R928" s="33"/>
    </row>
    <row r="929" spans="18:18" x14ac:dyDescent="0.3">
      <c r="R929" s="33"/>
    </row>
    <row r="930" spans="18:18" x14ac:dyDescent="0.3">
      <c r="R930" s="33"/>
    </row>
    <row r="931" spans="18:18" x14ac:dyDescent="0.3">
      <c r="R931" s="33"/>
    </row>
    <row r="932" spans="18:18" x14ac:dyDescent="0.3">
      <c r="R932" s="33"/>
    </row>
    <row r="933" spans="18:18" x14ac:dyDescent="0.3">
      <c r="R933" s="33"/>
    </row>
    <row r="934" spans="18:18" x14ac:dyDescent="0.3">
      <c r="R934" s="33"/>
    </row>
    <row r="935" spans="18:18" x14ac:dyDescent="0.3">
      <c r="R935" s="33"/>
    </row>
    <row r="936" spans="18:18" x14ac:dyDescent="0.3">
      <c r="R936" s="33"/>
    </row>
    <row r="937" spans="18:18" x14ac:dyDescent="0.3">
      <c r="R937" s="33"/>
    </row>
    <row r="938" spans="18:18" x14ac:dyDescent="0.3">
      <c r="R938" s="33"/>
    </row>
    <row r="939" spans="18:18" x14ac:dyDescent="0.3">
      <c r="R939" s="33"/>
    </row>
    <row r="940" spans="18:18" x14ac:dyDescent="0.3">
      <c r="R940" s="33"/>
    </row>
    <row r="941" spans="18:18" x14ac:dyDescent="0.3">
      <c r="R941" s="33"/>
    </row>
    <row r="942" spans="18:18" x14ac:dyDescent="0.3">
      <c r="R942" s="33"/>
    </row>
    <row r="943" spans="18:18" x14ac:dyDescent="0.3">
      <c r="R943" s="33"/>
    </row>
    <row r="944" spans="18:18" x14ac:dyDescent="0.3">
      <c r="R944" s="33"/>
    </row>
    <row r="945" spans="18:18" x14ac:dyDescent="0.3">
      <c r="R945" s="33"/>
    </row>
    <row r="946" spans="18:18" x14ac:dyDescent="0.3">
      <c r="R946" s="33"/>
    </row>
    <row r="947" spans="18:18" x14ac:dyDescent="0.3">
      <c r="R947" s="33"/>
    </row>
    <row r="948" spans="18:18" x14ac:dyDescent="0.3">
      <c r="R948" s="33"/>
    </row>
    <row r="949" spans="18:18" x14ac:dyDescent="0.3">
      <c r="R949" s="33"/>
    </row>
    <row r="950" spans="18:18" x14ac:dyDescent="0.3">
      <c r="R950" s="33"/>
    </row>
    <row r="951" spans="18:18" x14ac:dyDescent="0.3">
      <c r="R951" s="33"/>
    </row>
    <row r="952" spans="18:18" x14ac:dyDescent="0.3">
      <c r="R952" s="33"/>
    </row>
    <row r="953" spans="18:18" x14ac:dyDescent="0.3">
      <c r="R953" s="33"/>
    </row>
    <row r="954" spans="18:18" x14ac:dyDescent="0.3">
      <c r="R954" s="33"/>
    </row>
    <row r="955" spans="18:18" x14ac:dyDescent="0.3">
      <c r="R955" s="33"/>
    </row>
    <row r="956" spans="18:18" x14ac:dyDescent="0.3">
      <c r="R956" s="33"/>
    </row>
    <row r="957" spans="18:18" x14ac:dyDescent="0.3">
      <c r="R957" s="33"/>
    </row>
    <row r="958" spans="18:18" x14ac:dyDescent="0.3">
      <c r="R958" s="33"/>
    </row>
    <row r="959" spans="18:18" x14ac:dyDescent="0.3">
      <c r="R959" s="33"/>
    </row>
    <row r="960" spans="18:18" x14ac:dyDescent="0.3">
      <c r="R960" s="33"/>
    </row>
    <row r="961" spans="18:18" x14ac:dyDescent="0.3">
      <c r="R961" s="33"/>
    </row>
    <row r="962" spans="18:18" x14ac:dyDescent="0.3">
      <c r="R962" s="33"/>
    </row>
    <row r="963" spans="18:18" x14ac:dyDescent="0.3">
      <c r="R963" s="33"/>
    </row>
    <row r="964" spans="18:18" x14ac:dyDescent="0.3">
      <c r="R964" s="33"/>
    </row>
    <row r="965" spans="18:18" x14ac:dyDescent="0.3">
      <c r="R965" s="33"/>
    </row>
    <row r="966" spans="18:18" x14ac:dyDescent="0.3">
      <c r="R966" s="33"/>
    </row>
    <row r="967" spans="18:18" x14ac:dyDescent="0.3">
      <c r="R967" s="33"/>
    </row>
    <row r="968" spans="18:18" x14ac:dyDescent="0.3">
      <c r="R968" s="33"/>
    </row>
    <row r="969" spans="18:18" x14ac:dyDescent="0.3">
      <c r="R969" s="33"/>
    </row>
    <row r="970" spans="18:18" x14ac:dyDescent="0.3">
      <c r="R970" s="33"/>
    </row>
    <row r="971" spans="18:18" x14ac:dyDescent="0.3">
      <c r="R971" s="33"/>
    </row>
    <row r="972" spans="18:18" x14ac:dyDescent="0.3">
      <c r="R972" s="33"/>
    </row>
    <row r="973" spans="18:18" x14ac:dyDescent="0.3">
      <c r="R973" s="33"/>
    </row>
    <row r="974" spans="18:18" x14ac:dyDescent="0.3">
      <c r="R974" s="33"/>
    </row>
    <row r="975" spans="18:18" x14ac:dyDescent="0.3">
      <c r="R975" s="33"/>
    </row>
    <row r="976" spans="18:18" x14ac:dyDescent="0.3">
      <c r="R976" s="33"/>
    </row>
    <row r="977" spans="18:18" x14ac:dyDescent="0.3">
      <c r="R977" s="33"/>
    </row>
    <row r="978" spans="18:18" x14ac:dyDescent="0.3">
      <c r="R978" s="33"/>
    </row>
    <row r="979" spans="18:18" x14ac:dyDescent="0.3">
      <c r="R979" s="33"/>
    </row>
    <row r="980" spans="18:18" x14ac:dyDescent="0.3">
      <c r="R980" s="33"/>
    </row>
    <row r="981" spans="18:18" x14ac:dyDescent="0.3">
      <c r="R981" s="33"/>
    </row>
    <row r="982" spans="18:18" x14ac:dyDescent="0.3">
      <c r="R982" s="33"/>
    </row>
    <row r="983" spans="18:18" x14ac:dyDescent="0.3">
      <c r="R983" s="33"/>
    </row>
    <row r="984" spans="18:18" x14ac:dyDescent="0.3">
      <c r="R984" s="33"/>
    </row>
    <row r="985" spans="18:18" x14ac:dyDescent="0.3">
      <c r="R985" s="33"/>
    </row>
    <row r="986" spans="18:18" x14ac:dyDescent="0.3">
      <c r="R986" s="33"/>
    </row>
    <row r="987" spans="18:18" x14ac:dyDescent="0.3">
      <c r="R987" s="33"/>
    </row>
    <row r="988" spans="18:18" x14ac:dyDescent="0.3">
      <c r="R988" s="33"/>
    </row>
    <row r="989" spans="18:18" x14ac:dyDescent="0.3">
      <c r="R989" s="33"/>
    </row>
    <row r="990" spans="18:18" x14ac:dyDescent="0.3">
      <c r="R990" s="33"/>
    </row>
    <row r="991" spans="18:18" x14ac:dyDescent="0.3">
      <c r="R991" s="33"/>
    </row>
    <row r="992" spans="18:18" x14ac:dyDescent="0.3">
      <c r="R992" s="33"/>
    </row>
    <row r="993" spans="18:18" x14ac:dyDescent="0.3">
      <c r="R993" s="33"/>
    </row>
    <row r="994" spans="18:18" x14ac:dyDescent="0.3">
      <c r="R994" s="33"/>
    </row>
    <row r="995" spans="18:18" x14ac:dyDescent="0.3">
      <c r="R995" s="33"/>
    </row>
    <row r="996" spans="18:18" x14ac:dyDescent="0.3">
      <c r="R996" s="33"/>
    </row>
    <row r="997" spans="18:18" x14ac:dyDescent="0.3">
      <c r="R997" s="33"/>
    </row>
    <row r="998" spans="18:18" x14ac:dyDescent="0.3">
      <c r="R998" s="33"/>
    </row>
    <row r="999" spans="18:18" x14ac:dyDescent="0.3">
      <c r="R999" s="33"/>
    </row>
    <row r="1000" spans="18:18" x14ac:dyDescent="0.3">
      <c r="R1000" s="33"/>
    </row>
    <row r="1001" spans="18:18" x14ac:dyDescent="0.3">
      <c r="R1001" s="33"/>
    </row>
    <row r="1002" spans="18:18" x14ac:dyDescent="0.3">
      <c r="R1002" s="33"/>
    </row>
    <row r="1003" spans="18:18" x14ac:dyDescent="0.3">
      <c r="R1003" s="33"/>
    </row>
    <row r="1004" spans="18:18" x14ac:dyDescent="0.3">
      <c r="R1004" s="33"/>
    </row>
    <row r="1005" spans="18:18" x14ac:dyDescent="0.3">
      <c r="R1005" s="33"/>
    </row>
    <row r="1006" spans="18:18" x14ac:dyDescent="0.3">
      <c r="R1006" s="33"/>
    </row>
    <row r="1007" spans="18:18" x14ac:dyDescent="0.3">
      <c r="R1007" s="33"/>
    </row>
    <row r="1008" spans="18:18" x14ac:dyDescent="0.3">
      <c r="R1008" s="33"/>
    </row>
    <row r="1009" spans="18:18" x14ac:dyDescent="0.3">
      <c r="R1009" s="33"/>
    </row>
    <row r="1010" spans="18:18" x14ac:dyDescent="0.3">
      <c r="R1010" s="33"/>
    </row>
    <row r="1011" spans="18:18" x14ac:dyDescent="0.3">
      <c r="R1011" s="33"/>
    </row>
    <row r="1012" spans="18:18" x14ac:dyDescent="0.3">
      <c r="R1012" s="33"/>
    </row>
    <row r="1013" spans="18:18" x14ac:dyDescent="0.3">
      <c r="R1013" s="33"/>
    </row>
    <row r="1014" spans="18:18" x14ac:dyDescent="0.3">
      <c r="R1014" s="33"/>
    </row>
    <row r="1015" spans="18:18" x14ac:dyDescent="0.3">
      <c r="R1015" s="33"/>
    </row>
    <row r="1016" spans="18:18" x14ac:dyDescent="0.3">
      <c r="R1016" s="33"/>
    </row>
    <row r="1017" spans="18:18" x14ac:dyDescent="0.3">
      <c r="R1017" s="33"/>
    </row>
    <row r="1018" spans="18:18" x14ac:dyDescent="0.3">
      <c r="R1018" s="33"/>
    </row>
    <row r="1019" spans="18:18" x14ac:dyDescent="0.3">
      <c r="R1019" s="33"/>
    </row>
    <row r="1020" spans="18:18" x14ac:dyDescent="0.3">
      <c r="R1020" s="33"/>
    </row>
    <row r="1021" spans="18:18" x14ac:dyDescent="0.3">
      <c r="R1021" s="33"/>
    </row>
    <row r="1022" spans="18:18" x14ac:dyDescent="0.3">
      <c r="R1022" s="33"/>
    </row>
    <row r="1023" spans="18:18" x14ac:dyDescent="0.3">
      <c r="R1023" s="33"/>
    </row>
    <row r="1024" spans="18:18" x14ac:dyDescent="0.3">
      <c r="R1024" s="33"/>
    </row>
    <row r="1025" spans="18:18" x14ac:dyDescent="0.3">
      <c r="R1025" s="33"/>
    </row>
    <row r="1026" spans="18:18" x14ac:dyDescent="0.3">
      <c r="R1026" s="33"/>
    </row>
    <row r="1027" spans="18:18" x14ac:dyDescent="0.3">
      <c r="R1027" s="33"/>
    </row>
    <row r="1028" spans="18:18" x14ac:dyDescent="0.3">
      <c r="R1028" s="33"/>
    </row>
    <row r="1029" spans="18:18" x14ac:dyDescent="0.3">
      <c r="R1029" s="33"/>
    </row>
    <row r="1030" spans="18:18" x14ac:dyDescent="0.3">
      <c r="R1030" s="33"/>
    </row>
    <row r="1031" spans="18:18" x14ac:dyDescent="0.3">
      <c r="R1031" s="33"/>
    </row>
    <row r="1032" spans="18:18" x14ac:dyDescent="0.3">
      <c r="R1032" s="33"/>
    </row>
    <row r="1033" spans="18:18" x14ac:dyDescent="0.3">
      <c r="R1033" s="33"/>
    </row>
    <row r="1034" spans="18:18" x14ac:dyDescent="0.3">
      <c r="R1034" s="33"/>
    </row>
    <row r="1035" spans="18:18" x14ac:dyDescent="0.3">
      <c r="R1035" s="33"/>
    </row>
    <row r="1036" spans="18:18" x14ac:dyDescent="0.3">
      <c r="R1036" s="33"/>
    </row>
    <row r="1037" spans="18:18" x14ac:dyDescent="0.3">
      <c r="R1037" s="33"/>
    </row>
    <row r="1038" spans="18:18" x14ac:dyDescent="0.3">
      <c r="R1038" s="33"/>
    </row>
    <row r="1039" spans="18:18" x14ac:dyDescent="0.3">
      <c r="R1039" s="33"/>
    </row>
    <row r="1040" spans="18:18" x14ac:dyDescent="0.3">
      <c r="R1040" s="33"/>
    </row>
    <row r="1041" spans="18:18" x14ac:dyDescent="0.3">
      <c r="R1041" s="33"/>
    </row>
    <row r="1042" spans="18:18" x14ac:dyDescent="0.3">
      <c r="R1042" s="33"/>
    </row>
    <row r="1043" spans="18:18" x14ac:dyDescent="0.3">
      <c r="R1043" s="33"/>
    </row>
    <row r="1044" spans="18:18" x14ac:dyDescent="0.3">
      <c r="R1044" s="33"/>
    </row>
    <row r="1045" spans="18:18" x14ac:dyDescent="0.3">
      <c r="R1045" s="33"/>
    </row>
    <row r="1046" spans="18:18" x14ac:dyDescent="0.3">
      <c r="R1046" s="33"/>
    </row>
    <row r="1047" spans="18:18" x14ac:dyDescent="0.3">
      <c r="R1047" s="33"/>
    </row>
    <row r="1048" spans="18:18" x14ac:dyDescent="0.3">
      <c r="R1048" s="33"/>
    </row>
    <row r="1049" spans="18:18" x14ac:dyDescent="0.3">
      <c r="R1049" s="33"/>
    </row>
    <row r="1050" spans="18:18" x14ac:dyDescent="0.3">
      <c r="R1050" s="33"/>
    </row>
    <row r="1051" spans="18:18" x14ac:dyDescent="0.3">
      <c r="R1051" s="33"/>
    </row>
    <row r="1052" spans="18:18" x14ac:dyDescent="0.3">
      <c r="R1052" s="33"/>
    </row>
    <row r="1053" spans="18:18" x14ac:dyDescent="0.3">
      <c r="R1053" s="33"/>
    </row>
    <row r="1054" spans="18:18" x14ac:dyDescent="0.3">
      <c r="R1054" s="33"/>
    </row>
    <row r="1055" spans="18:18" x14ac:dyDescent="0.3">
      <c r="R1055" s="33"/>
    </row>
    <row r="1056" spans="18:18" x14ac:dyDescent="0.3">
      <c r="R1056" s="33"/>
    </row>
    <row r="1057" spans="18:18" x14ac:dyDescent="0.3">
      <c r="R1057" s="33"/>
    </row>
    <row r="1058" spans="18:18" x14ac:dyDescent="0.3">
      <c r="R1058" s="33"/>
    </row>
    <row r="1059" spans="18:18" x14ac:dyDescent="0.3">
      <c r="R1059" s="33"/>
    </row>
    <row r="1060" spans="18:18" x14ac:dyDescent="0.3">
      <c r="R1060" s="33"/>
    </row>
    <row r="1061" spans="18:18" x14ac:dyDescent="0.3">
      <c r="R1061" s="33"/>
    </row>
    <row r="1062" spans="18:18" x14ac:dyDescent="0.3">
      <c r="R1062" s="33"/>
    </row>
    <row r="1063" spans="18:18" x14ac:dyDescent="0.3">
      <c r="R1063" s="33"/>
    </row>
    <row r="1064" spans="18:18" x14ac:dyDescent="0.3">
      <c r="R1064" s="33"/>
    </row>
    <row r="1065" spans="18:18" x14ac:dyDescent="0.3">
      <c r="R1065" s="33"/>
    </row>
    <row r="1066" spans="18:18" x14ac:dyDescent="0.3">
      <c r="R1066" s="33"/>
    </row>
    <row r="1067" spans="18:18" x14ac:dyDescent="0.3">
      <c r="R1067" s="33"/>
    </row>
    <row r="1068" spans="18:18" x14ac:dyDescent="0.3">
      <c r="R1068" s="33"/>
    </row>
    <row r="1069" spans="18:18" x14ac:dyDescent="0.3">
      <c r="R1069" s="33"/>
    </row>
    <row r="1070" spans="18:18" x14ac:dyDescent="0.3">
      <c r="R1070" s="33"/>
    </row>
    <row r="1071" spans="18:18" x14ac:dyDescent="0.3">
      <c r="R1071" s="33"/>
    </row>
    <row r="1072" spans="18:18" x14ac:dyDescent="0.3">
      <c r="R1072" s="33"/>
    </row>
    <row r="1073" spans="18:18" x14ac:dyDescent="0.3">
      <c r="R1073" s="33"/>
    </row>
    <row r="1074" spans="18:18" x14ac:dyDescent="0.3">
      <c r="R1074" s="33"/>
    </row>
    <row r="1075" spans="18:18" x14ac:dyDescent="0.3">
      <c r="R1075" s="33"/>
    </row>
    <row r="1076" spans="18:18" x14ac:dyDescent="0.3">
      <c r="R1076" s="33"/>
    </row>
    <row r="1077" spans="18:18" x14ac:dyDescent="0.3">
      <c r="R1077" s="33"/>
    </row>
    <row r="1078" spans="18:18" x14ac:dyDescent="0.3">
      <c r="R1078" s="33"/>
    </row>
    <row r="1079" spans="18:18" x14ac:dyDescent="0.3">
      <c r="R1079" s="33"/>
    </row>
    <row r="1080" spans="18:18" x14ac:dyDescent="0.3">
      <c r="R1080" s="33"/>
    </row>
    <row r="1081" spans="18:18" x14ac:dyDescent="0.3">
      <c r="R1081" s="33"/>
    </row>
    <row r="1082" spans="18:18" x14ac:dyDescent="0.3">
      <c r="R1082" s="33"/>
    </row>
    <row r="1083" spans="18:18" x14ac:dyDescent="0.3">
      <c r="R1083" s="33"/>
    </row>
    <row r="1084" spans="18:18" x14ac:dyDescent="0.3">
      <c r="R1084" s="33"/>
    </row>
    <row r="1085" spans="18:18" x14ac:dyDescent="0.3">
      <c r="R1085" s="33"/>
    </row>
    <row r="1086" spans="18:18" x14ac:dyDescent="0.3">
      <c r="R1086" s="33"/>
    </row>
    <row r="1087" spans="18:18" x14ac:dyDescent="0.3">
      <c r="R1087" s="33"/>
    </row>
    <row r="1088" spans="18:18" x14ac:dyDescent="0.3">
      <c r="R1088" s="33"/>
    </row>
    <row r="1089" spans="18:18" x14ac:dyDescent="0.3">
      <c r="R1089" s="33"/>
    </row>
    <row r="1090" spans="18:18" x14ac:dyDescent="0.3">
      <c r="R1090" s="33"/>
    </row>
    <row r="1091" spans="18:18" x14ac:dyDescent="0.3">
      <c r="R1091" s="33"/>
    </row>
    <row r="1092" spans="18:18" x14ac:dyDescent="0.3">
      <c r="R1092" s="33"/>
    </row>
    <row r="1093" spans="18:18" x14ac:dyDescent="0.3">
      <c r="R1093" s="33"/>
    </row>
    <row r="1094" spans="18:18" x14ac:dyDescent="0.3">
      <c r="R1094" s="33"/>
    </row>
    <row r="1095" spans="18:18" x14ac:dyDescent="0.3">
      <c r="R1095" s="33"/>
    </row>
    <row r="1096" spans="18:18" x14ac:dyDescent="0.3">
      <c r="R1096" s="33"/>
    </row>
    <row r="1097" spans="18:18" x14ac:dyDescent="0.3">
      <c r="R1097" s="33"/>
    </row>
    <row r="1098" spans="18:18" x14ac:dyDescent="0.3">
      <c r="R1098" s="33"/>
    </row>
    <row r="1099" spans="18:18" x14ac:dyDescent="0.3">
      <c r="R1099" s="33"/>
    </row>
    <row r="1100" spans="18:18" x14ac:dyDescent="0.3">
      <c r="R1100" s="33"/>
    </row>
    <row r="1101" spans="18:18" x14ac:dyDescent="0.3">
      <c r="R1101" s="33"/>
    </row>
    <row r="1102" spans="18:18" x14ac:dyDescent="0.3">
      <c r="R1102" s="33"/>
    </row>
    <row r="1103" spans="18:18" x14ac:dyDescent="0.3">
      <c r="R1103" s="33"/>
    </row>
    <row r="1104" spans="18:18" x14ac:dyDescent="0.3">
      <c r="R1104" s="33"/>
    </row>
    <row r="1105" spans="18:18" x14ac:dyDescent="0.3">
      <c r="R1105" s="33"/>
    </row>
    <row r="1106" spans="18:18" x14ac:dyDescent="0.3">
      <c r="R1106" s="33"/>
    </row>
    <row r="1107" spans="18:18" x14ac:dyDescent="0.3">
      <c r="R1107" s="33"/>
    </row>
    <row r="1108" spans="18:18" x14ac:dyDescent="0.3">
      <c r="R1108" s="33"/>
    </row>
    <row r="1109" spans="18:18" x14ac:dyDescent="0.3">
      <c r="R1109" s="33"/>
    </row>
    <row r="1110" spans="18:18" x14ac:dyDescent="0.3">
      <c r="R1110" s="33"/>
    </row>
    <row r="1111" spans="18:18" x14ac:dyDescent="0.3">
      <c r="R1111" s="33"/>
    </row>
    <row r="1112" spans="18:18" x14ac:dyDescent="0.3">
      <c r="R1112" s="33"/>
    </row>
    <row r="1113" spans="18:18" x14ac:dyDescent="0.3">
      <c r="R1113" s="33"/>
    </row>
    <row r="1114" spans="18:18" x14ac:dyDescent="0.3">
      <c r="R1114" s="33"/>
    </row>
    <row r="1115" spans="18:18" x14ac:dyDescent="0.3">
      <c r="R1115" s="33"/>
    </row>
    <row r="1116" spans="18:18" x14ac:dyDescent="0.3">
      <c r="R1116" s="33"/>
    </row>
    <row r="1117" spans="18:18" x14ac:dyDescent="0.3">
      <c r="R1117" s="33"/>
    </row>
    <row r="1118" spans="18:18" x14ac:dyDescent="0.3">
      <c r="R1118" s="33"/>
    </row>
  </sheetData>
  <sheetProtection algorithmName="SHA-512" hashValue="HKHzPqEp4k4OSeIvYrbYdIlj55WESVFF1n7myL08sgIQ+LWCipsMxWwAuPoVBMGsVZlv5vSWCM2s4NvJDwXrxQ==" saltValue="BhIAP84BFmNIPSkrGMr6XA==" spinCount="100000" sheet="1" objects="1" scenarios="1" autoFilter="0"/>
  <autoFilter ref="A14:AZ96" xr:uid="{7A95E978-5503-4B36-8320-53B420A37311}"/>
  <sortState xmlns:xlrd2="http://schemas.microsoft.com/office/spreadsheetml/2017/richdata2" ref="A86:A306">
    <sortCondition ref="A86:A306"/>
  </sortState>
  <mergeCells count="6">
    <mergeCell ref="A7:V7"/>
    <mergeCell ref="AU13:AZ13"/>
    <mergeCell ref="Z13:AE13"/>
    <mergeCell ref="Q13:V13"/>
    <mergeCell ref="AN13:AS13"/>
    <mergeCell ref="AG13:AL1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06E7D-A551-4DE3-AF7F-493E71CE1CE0}">
  <sheetPr>
    <tabColor theme="9" tint="0.59999389629810485"/>
  </sheetPr>
  <dimension ref="A1:DC123"/>
  <sheetViews>
    <sheetView tabSelected="1" topLeftCell="CE1" workbookViewId="0">
      <pane ySplit="1" topLeftCell="A2" activePane="bottomLeft" state="frozen"/>
      <selection pane="bottomLeft" activeCell="CE2" sqref="CE2"/>
    </sheetView>
  </sheetViews>
  <sheetFormatPr defaultColWidth="8.88671875" defaultRowHeight="14.4" x14ac:dyDescent="0.3"/>
  <cols>
    <col min="1" max="1" width="25.109375" style="300" bestFit="1" customWidth="1"/>
    <col min="2" max="2" width="25.109375" style="300" customWidth="1"/>
    <col min="3" max="3" width="8.88671875" style="300"/>
    <col min="4" max="4" width="22.6640625" style="300" customWidth="1"/>
    <col min="5" max="5" width="8.88671875" style="300"/>
    <col min="6" max="6" width="15.6640625" style="300" customWidth="1"/>
    <col min="7" max="7" width="18.6640625" style="300" customWidth="1"/>
    <col min="8" max="9" width="8.6640625" style="300" customWidth="1"/>
    <col min="10" max="10" width="8.88671875" style="300" customWidth="1"/>
    <col min="11" max="12" width="8.88671875" style="300" hidden="1" customWidth="1"/>
    <col min="13" max="15" width="8.88671875" style="300"/>
    <col min="16" max="16" width="7.33203125" style="300" bestFit="1" customWidth="1"/>
    <col min="17" max="17" width="20.6640625" style="300" bestFit="1" customWidth="1"/>
    <col min="18" max="18" width="20.33203125" style="300" hidden="1" customWidth="1"/>
    <col min="19" max="20" width="8.88671875" style="300"/>
    <col min="21" max="21" width="8.88671875" style="300" hidden="1" customWidth="1"/>
    <col min="22" max="27" width="8.88671875" style="300"/>
    <col min="28" max="28" width="8.88671875" style="300" hidden="1" customWidth="1"/>
    <col min="29" max="31" width="8.88671875" style="300"/>
    <col min="32" max="32" width="11" style="300" customWidth="1"/>
    <col min="33" max="41" width="8.88671875" style="300"/>
    <col min="42" max="42" width="45.6640625" style="300" customWidth="1"/>
    <col min="43" max="67" width="8.88671875" style="300"/>
    <col min="68" max="68" width="29.33203125" style="300" bestFit="1" customWidth="1"/>
    <col min="69" max="69" width="18.44140625" style="300" bestFit="1" customWidth="1"/>
    <col min="70" max="70" width="24.33203125" style="300" bestFit="1" customWidth="1"/>
    <col min="71" max="71" width="11.6640625" style="301" bestFit="1" customWidth="1"/>
    <col min="72" max="72" width="11.88671875" style="301" bestFit="1" customWidth="1"/>
    <col min="73" max="76" width="8.88671875" style="300"/>
    <col min="77" max="77" width="30.6640625" style="300" bestFit="1" customWidth="1"/>
    <col min="78" max="78" width="19.109375" style="300" bestFit="1" customWidth="1"/>
    <col min="79" max="82" width="8.88671875" style="300" hidden="1" customWidth="1"/>
    <col min="83" max="83" width="22.109375" style="300" bestFit="1" customWidth="1"/>
    <col min="84" max="84" width="8.88671875" style="300" hidden="1" customWidth="1"/>
    <col min="85" max="85" width="36.5546875" style="300" bestFit="1" customWidth="1"/>
    <col min="86" max="86" width="11" style="300" bestFit="1" customWidth="1"/>
    <col min="87" max="87" width="20.44140625" style="300" hidden="1" customWidth="1"/>
    <col min="88" max="88" width="19.44140625" style="300" bestFit="1" customWidth="1"/>
    <col min="89" max="89" width="8.88671875" style="300"/>
    <col min="90" max="90" width="38.6640625" style="300" bestFit="1" customWidth="1"/>
    <col min="91" max="91" width="19.33203125" style="300" bestFit="1" customWidth="1"/>
    <col min="92" max="92" width="12.44140625" style="300" customWidth="1"/>
    <col min="93" max="93" width="60" style="313" customWidth="1"/>
    <col min="94" max="94" width="8.88671875" style="8" customWidth="1"/>
    <col min="95" max="95" width="8.88671875" style="312"/>
    <col min="96" max="96" width="60" style="312" bestFit="1" customWidth="1"/>
    <col min="97" max="97" width="22.6640625" style="312" bestFit="1" customWidth="1"/>
    <col min="98" max="107" width="8.88671875" style="312"/>
    <col min="108" max="16384" width="8.88671875" style="300"/>
  </cols>
  <sheetData>
    <row r="1" spans="1:107" s="35" customFormat="1" ht="43.2" x14ac:dyDescent="0.3">
      <c r="A1" s="62" t="s">
        <v>267</v>
      </c>
      <c r="B1" s="62" t="s">
        <v>268</v>
      </c>
      <c r="C1" s="64" t="s">
        <v>269</v>
      </c>
      <c r="D1" s="64" t="s">
        <v>270</v>
      </c>
      <c r="E1" s="64" t="s">
        <v>271</v>
      </c>
      <c r="F1" s="64" t="s">
        <v>272</v>
      </c>
      <c r="G1" s="64" t="s">
        <v>273</v>
      </c>
      <c r="H1" s="64" t="s">
        <v>274</v>
      </c>
      <c r="I1" s="64" t="s">
        <v>274</v>
      </c>
      <c r="J1" s="64" t="s">
        <v>275</v>
      </c>
      <c r="K1" s="64" t="s">
        <v>276</v>
      </c>
      <c r="L1" s="64" t="s">
        <v>277</v>
      </c>
      <c r="M1" s="64" t="s">
        <v>278</v>
      </c>
      <c r="N1" s="64" t="s">
        <v>279</v>
      </c>
      <c r="O1" s="64">
        <v>2021</v>
      </c>
      <c r="P1" s="64" t="s">
        <v>280</v>
      </c>
      <c r="Q1" s="64" t="s">
        <v>281</v>
      </c>
      <c r="R1" s="64" t="s">
        <v>282</v>
      </c>
      <c r="S1" s="64" t="s">
        <v>283</v>
      </c>
      <c r="T1" s="64" t="s">
        <v>284</v>
      </c>
      <c r="U1" s="64" t="s">
        <v>285</v>
      </c>
      <c r="V1" s="64" t="s">
        <v>286</v>
      </c>
      <c r="W1" s="64" t="s">
        <v>287</v>
      </c>
      <c r="X1" s="64" t="s">
        <v>288</v>
      </c>
      <c r="Y1" s="64" t="s">
        <v>289</v>
      </c>
      <c r="Z1" s="64" t="s">
        <v>290</v>
      </c>
      <c r="AA1" s="64" t="s">
        <v>291</v>
      </c>
      <c r="AB1" s="64" t="s">
        <v>292</v>
      </c>
      <c r="AC1" s="64" t="s">
        <v>293</v>
      </c>
      <c r="AD1" s="64" t="s">
        <v>294</v>
      </c>
      <c r="AE1" s="64" t="s">
        <v>295</v>
      </c>
      <c r="AF1" s="64" t="s">
        <v>296</v>
      </c>
      <c r="AG1" s="64" t="s">
        <v>297</v>
      </c>
      <c r="AH1" s="64" t="s">
        <v>294</v>
      </c>
      <c r="AI1" s="64" t="s">
        <v>298</v>
      </c>
      <c r="AJ1" s="64" t="s">
        <v>299</v>
      </c>
      <c r="AK1" s="64" t="s">
        <v>300</v>
      </c>
      <c r="AL1" s="64" t="s">
        <v>301</v>
      </c>
      <c r="AM1" s="64" t="s">
        <v>301</v>
      </c>
      <c r="AN1" s="64" t="s">
        <v>301</v>
      </c>
      <c r="AO1" s="64" t="s">
        <v>301</v>
      </c>
      <c r="AP1" s="64" t="s">
        <v>301</v>
      </c>
      <c r="AQ1" s="64" t="s">
        <v>301</v>
      </c>
      <c r="AR1" s="64" t="s">
        <v>301</v>
      </c>
      <c r="AS1" s="64" t="s">
        <v>301</v>
      </c>
      <c r="AT1" s="64" t="s">
        <v>301</v>
      </c>
      <c r="AU1" s="64" t="s">
        <v>302</v>
      </c>
      <c r="AV1" s="64" t="s">
        <v>302</v>
      </c>
      <c r="AW1" s="64" t="s">
        <v>302</v>
      </c>
      <c r="AX1" s="64" t="s">
        <v>302</v>
      </c>
      <c r="AY1" s="64" t="s">
        <v>302</v>
      </c>
      <c r="AZ1" s="64" t="s">
        <v>302</v>
      </c>
      <c r="BA1" s="64" t="s">
        <v>302</v>
      </c>
      <c r="BB1" s="64" t="s">
        <v>302</v>
      </c>
      <c r="BC1" s="64" t="s">
        <v>302</v>
      </c>
      <c r="BD1" s="64" t="s">
        <v>302</v>
      </c>
      <c r="BE1" s="64" t="s">
        <v>303</v>
      </c>
      <c r="BF1" s="64" t="s">
        <v>303</v>
      </c>
      <c r="BG1" s="64" t="s">
        <v>303</v>
      </c>
      <c r="BH1" s="64" t="s">
        <v>303</v>
      </c>
      <c r="BI1" s="64" t="s">
        <v>303</v>
      </c>
      <c r="BJ1" s="64" t="s">
        <v>303</v>
      </c>
      <c r="BK1" s="64" t="s">
        <v>303</v>
      </c>
      <c r="BL1" s="64" t="s">
        <v>303</v>
      </c>
      <c r="BM1" s="64" t="s">
        <v>303</v>
      </c>
      <c r="BN1" s="64" t="s">
        <v>303</v>
      </c>
      <c r="BO1" s="64" t="s">
        <v>303</v>
      </c>
      <c r="BP1" s="64" t="s">
        <v>304</v>
      </c>
      <c r="BQ1" s="64" t="s">
        <v>305</v>
      </c>
      <c r="BR1" s="64" t="s">
        <v>42</v>
      </c>
      <c r="BS1" s="36" t="s">
        <v>306</v>
      </c>
      <c r="BT1" s="36" t="s">
        <v>307</v>
      </c>
      <c r="BU1" s="64" t="s">
        <v>308</v>
      </c>
      <c r="BV1" s="64" t="s">
        <v>308</v>
      </c>
      <c r="BW1" s="64" t="s">
        <v>308</v>
      </c>
      <c r="BX1" s="64" t="s">
        <v>309</v>
      </c>
      <c r="BY1" s="64" t="s">
        <v>310</v>
      </c>
      <c r="BZ1" s="64" t="s">
        <v>311</v>
      </c>
      <c r="CA1" s="62" t="s">
        <v>312</v>
      </c>
      <c r="CB1" s="62" t="s">
        <v>313</v>
      </c>
      <c r="CC1" s="62" t="s">
        <v>314</v>
      </c>
      <c r="CD1" s="62" t="s">
        <v>315</v>
      </c>
      <c r="CE1" s="62" t="s">
        <v>316</v>
      </c>
      <c r="CF1" s="62" t="s">
        <v>317</v>
      </c>
      <c r="CG1" s="62" t="s">
        <v>318</v>
      </c>
      <c r="CH1" s="314" t="s">
        <v>319</v>
      </c>
      <c r="CI1" s="62" t="s">
        <v>320</v>
      </c>
      <c r="CJ1" s="62" t="s">
        <v>321</v>
      </c>
      <c r="CK1" s="62" t="s">
        <v>322</v>
      </c>
      <c r="CL1" s="62" t="s">
        <v>323</v>
      </c>
      <c r="CM1" s="62" t="s">
        <v>324</v>
      </c>
      <c r="CN1" s="314" t="s">
        <v>325</v>
      </c>
      <c r="CO1" s="314" t="s">
        <v>326</v>
      </c>
      <c r="CP1" s="62" t="s">
        <v>327</v>
      </c>
      <c r="CQ1" s="62" t="s">
        <v>328</v>
      </c>
      <c r="CR1" s="62" t="s">
        <v>329</v>
      </c>
      <c r="CS1" s="62" t="s">
        <v>330</v>
      </c>
      <c r="CT1" s="315"/>
      <c r="CU1" s="315"/>
      <c r="CV1" s="315"/>
      <c r="CW1" s="315"/>
      <c r="CX1" s="315"/>
      <c r="CY1" s="315"/>
      <c r="CZ1" s="315"/>
      <c r="DA1" s="315"/>
      <c r="DB1" s="315"/>
      <c r="DC1" s="315"/>
    </row>
    <row r="2" spans="1:107" x14ac:dyDescent="0.3">
      <c r="A2" s="48" t="str">
        <f t="shared" ref="A2:A33" si="0">$CA2&amp;"-"&amp;UPPER(LEFT($L2,3))&amp;"-"&amp;UPPER(LEFT($K2,2))&amp;"-"&amp;UPPER($P2)&amp;"-"&amp;UPPER(LEFT($Q2,3))</f>
        <v>0009-WYN-AI-MALE-7TH</v>
      </c>
      <c r="B2" s="48" t="str">
        <f>IFERROR(IF($M2="YES",INDEX(Applications_2021!$A$2:A$651,MATCH($CD2,Applications_2021!$AO$2:$AO$651,0)),"FIRST TIME APPLICANT"),"--")</f>
        <v>FIRST TIME APPLICANT</v>
      </c>
      <c r="C2" s="8">
        <v>9</v>
      </c>
      <c r="D2" s="8" t="s">
        <v>331</v>
      </c>
      <c r="E2" s="8" t="s">
        <v>332</v>
      </c>
      <c r="F2" s="8" t="s">
        <v>333</v>
      </c>
      <c r="G2" s="8" t="s">
        <v>334</v>
      </c>
      <c r="H2" s="8" t="s">
        <v>335</v>
      </c>
      <c r="I2" s="8" t="s">
        <v>336</v>
      </c>
      <c r="J2" s="8" t="s">
        <v>335</v>
      </c>
      <c r="K2" s="8" t="s">
        <v>337</v>
      </c>
      <c r="L2" s="8" t="s">
        <v>338</v>
      </c>
      <c r="M2" s="8" t="s">
        <v>339</v>
      </c>
      <c r="N2" s="8" t="s">
        <v>335</v>
      </c>
      <c r="O2" s="8" t="s">
        <v>336</v>
      </c>
      <c r="P2" s="8" t="s">
        <v>169</v>
      </c>
      <c r="Q2" s="8" t="s">
        <v>340</v>
      </c>
      <c r="R2" s="8" t="s">
        <v>341</v>
      </c>
      <c r="S2" s="8" t="s">
        <v>342</v>
      </c>
      <c r="T2" s="8" t="s">
        <v>343</v>
      </c>
      <c r="U2" s="8" t="s">
        <v>209</v>
      </c>
      <c r="V2" s="8" t="s">
        <v>344</v>
      </c>
      <c r="W2" s="8" t="s">
        <v>336</v>
      </c>
      <c r="X2" s="8" t="s">
        <v>345</v>
      </c>
      <c r="Y2" s="8" t="s">
        <v>346</v>
      </c>
      <c r="Z2" s="8" t="s">
        <v>347</v>
      </c>
      <c r="AA2" s="8" t="s">
        <v>348</v>
      </c>
      <c r="AB2" s="8" t="s">
        <v>209</v>
      </c>
      <c r="AC2" s="8" t="s">
        <v>349</v>
      </c>
      <c r="AD2" s="8" t="s">
        <v>338</v>
      </c>
      <c r="AE2" s="8" t="s">
        <v>350</v>
      </c>
      <c r="AF2" s="8" t="s">
        <v>351</v>
      </c>
      <c r="AG2" s="8" t="s">
        <v>352</v>
      </c>
      <c r="AH2" s="8" t="s">
        <v>353</v>
      </c>
      <c r="AI2" s="8" t="s">
        <v>354</v>
      </c>
      <c r="AJ2" s="8" t="s">
        <v>355</v>
      </c>
      <c r="AK2" s="8" t="s">
        <v>336</v>
      </c>
      <c r="AL2" s="8" t="s">
        <v>336</v>
      </c>
      <c r="AM2" s="8" t="s">
        <v>356</v>
      </c>
      <c r="AN2" s="8" t="s">
        <v>336</v>
      </c>
      <c r="AO2" s="8" t="s">
        <v>336</v>
      </c>
      <c r="AP2" s="8" t="s">
        <v>336</v>
      </c>
      <c r="AQ2" s="8" t="s">
        <v>336</v>
      </c>
      <c r="AR2" s="8" t="s">
        <v>357</v>
      </c>
      <c r="AS2" s="8" t="s">
        <v>358</v>
      </c>
      <c r="AT2" s="8" t="s">
        <v>336</v>
      </c>
      <c r="AU2" s="8" t="s">
        <v>336</v>
      </c>
      <c r="AV2" s="8" t="s">
        <v>359</v>
      </c>
      <c r="AW2" s="8" t="s">
        <v>336</v>
      </c>
      <c r="AX2" s="8" t="s">
        <v>336</v>
      </c>
      <c r="AY2" s="8" t="s">
        <v>336</v>
      </c>
      <c r="AZ2" s="8" t="s">
        <v>360</v>
      </c>
      <c r="BA2" s="8" t="s">
        <v>361</v>
      </c>
      <c r="BB2" s="8" t="s">
        <v>336</v>
      </c>
      <c r="BC2" s="8" t="s">
        <v>336</v>
      </c>
      <c r="BD2" s="8" t="s">
        <v>336</v>
      </c>
      <c r="BE2" s="8" t="s">
        <v>362</v>
      </c>
      <c r="BF2" s="8" t="s">
        <v>336</v>
      </c>
      <c r="BG2" s="8" t="s">
        <v>336</v>
      </c>
      <c r="BH2" s="8" t="s">
        <v>336</v>
      </c>
      <c r="BI2" s="8" t="s">
        <v>336</v>
      </c>
      <c r="BJ2" s="8" t="s">
        <v>363</v>
      </c>
      <c r="BK2" s="8" t="s">
        <v>336</v>
      </c>
      <c r="BL2" s="8" t="s">
        <v>336</v>
      </c>
      <c r="BM2" s="8" t="s">
        <v>336</v>
      </c>
      <c r="BN2" s="8" t="s">
        <v>364</v>
      </c>
      <c r="BO2" s="8" t="s">
        <v>336</v>
      </c>
      <c r="BP2" s="8" t="s">
        <v>365</v>
      </c>
      <c r="BQ2" s="299" t="s">
        <v>366</v>
      </c>
      <c r="BR2" s="8" t="s">
        <v>45</v>
      </c>
      <c r="BS2" s="33" t="s">
        <v>367</v>
      </c>
      <c r="BT2" s="33" t="s">
        <v>368</v>
      </c>
      <c r="BU2" s="8" t="s">
        <v>336</v>
      </c>
      <c r="BV2" s="8" t="s">
        <v>336</v>
      </c>
      <c r="BW2" s="8" t="s">
        <v>336</v>
      </c>
      <c r="BX2" s="8" t="s">
        <v>336</v>
      </c>
      <c r="BY2" s="8" t="s">
        <v>369</v>
      </c>
      <c r="BZ2" s="8" t="s">
        <v>335</v>
      </c>
      <c r="CA2" s="48" t="str">
        <f>"000"&amp;TEXT($C2,0)</f>
        <v>0009</v>
      </c>
      <c r="CB2" s="48" t="str">
        <f t="shared" ref="CB2:CB65" si="1">TRIM($K2)&amp;"|"&amp;TRIM($L2)&amp;"|"&amp;TRIM($AE2)&amp;"|"&amp;LEFT($Q2,1)</f>
        <v>Aiden|Wynn|terrywynn82@yahoo.com|7</v>
      </c>
      <c r="CC2" s="48" t="str">
        <f t="shared" ref="CC2:CC65" si="2">TRIM($K2)&amp;"|"&amp;TRIM($L2)&amp;"|"&amp;LEFT($Q2,1)</f>
        <v>Aiden|Wynn|7</v>
      </c>
      <c r="CD2" s="48" t="str">
        <f t="shared" ref="CD2:CD65" si="3">TRIM($K2)&amp;"|"&amp;TRIM($L2)&amp;"|"&amp;LEFT($Q2,1)-1</f>
        <v>Aiden|Wynn|6</v>
      </c>
      <c r="CE2" s="48" t="str">
        <f t="shared" ref="CE2:CE65" si="4">TRIM(PROPER($AC2))&amp;" "&amp;TRIM(PROPER($AD2))</f>
        <v>Terry Wynn</v>
      </c>
      <c r="CF2" s="48" t="str">
        <f>$CE2&amp;COUNTIF($CE2:$CE$162,$CE2)</f>
        <v>Terry Wynn1</v>
      </c>
      <c r="CG2" s="48" t="str">
        <f>$AE2</f>
        <v>terrywynn82@yahoo.com</v>
      </c>
      <c r="CH2" s="48" t="str">
        <f>$AF2</f>
        <v>6626487087</v>
      </c>
      <c r="CI2" s="48" t="str">
        <f>TRIM($K2)&amp;" "&amp;TRIM($L2)</f>
        <v>Aiden Wynn</v>
      </c>
      <c r="CJ2" s="48" t="str">
        <f>IF($X2="","",IF(RIGHT($X2,4)=", MS",INDEX(DropDowns!$G$4:$G$1251,MATCH(TRIM($X2),DropDowns!$F$3:$F$1251,0)),INDEX(DropDowns!$G$3:$G$1251,MATCH(TRIM($X2)&amp;", MS",DropDowns!$F$3:$F$1251,0))))</f>
        <v>Hinds</v>
      </c>
      <c r="CK2" s="8"/>
      <c r="CL2" s="48" t="str">
        <f>$R2</f>
        <v xml:space="preserve">Clinton Jr. High School </v>
      </c>
      <c r="CM2" s="48" t="str">
        <f t="shared" ref="CM2:CM66" si="5">$U2</f>
        <v>Hinds</v>
      </c>
      <c r="CN2" s="8" t="s">
        <v>347</v>
      </c>
      <c r="CO2" s="107"/>
      <c r="CP2" s="8" t="s">
        <v>370</v>
      </c>
      <c r="CQ2" s="33" t="s">
        <v>371</v>
      </c>
      <c r="CR2" s="8" t="s">
        <v>83</v>
      </c>
      <c r="CS2" s="8" t="s">
        <v>372</v>
      </c>
    </row>
    <row r="3" spans="1:107" x14ac:dyDescent="0.3">
      <c r="A3" s="48" t="str">
        <f t="shared" si="0"/>
        <v>0012-REE-KA-FEMALE-9TH</v>
      </c>
      <c r="B3" s="48" t="str">
        <f>IFERROR(IF($M3="YES",INDEX(Applications_2021!$A$2:A$651,MATCH($CD3,Applications_2021!$AO$2:$AO$651,0)),"FIRST TIME APPLICANT"),"--")</f>
        <v>FIRST TIME APPLICANT</v>
      </c>
      <c r="C3" s="8">
        <v>12</v>
      </c>
      <c r="D3" s="8" t="s">
        <v>373</v>
      </c>
      <c r="E3" s="8" t="s">
        <v>332</v>
      </c>
      <c r="F3" s="8" t="s">
        <v>333</v>
      </c>
      <c r="G3" s="8" t="s">
        <v>334</v>
      </c>
      <c r="H3" s="8" t="s">
        <v>335</v>
      </c>
      <c r="I3" s="8" t="s">
        <v>336</v>
      </c>
      <c r="J3" s="8" t="s">
        <v>335</v>
      </c>
      <c r="K3" s="8" t="s">
        <v>374</v>
      </c>
      <c r="L3" s="8" t="s">
        <v>375</v>
      </c>
      <c r="M3" s="8" t="s">
        <v>339</v>
      </c>
      <c r="N3" s="8" t="s">
        <v>335</v>
      </c>
      <c r="O3" s="8" t="s">
        <v>336</v>
      </c>
      <c r="P3" s="8" t="s">
        <v>170</v>
      </c>
      <c r="Q3" s="8" t="s">
        <v>376</v>
      </c>
      <c r="R3" s="8" t="s">
        <v>377</v>
      </c>
      <c r="S3" s="8" t="s">
        <v>342</v>
      </c>
      <c r="T3" s="8" t="s">
        <v>378</v>
      </c>
      <c r="U3" s="8" t="s">
        <v>199</v>
      </c>
      <c r="V3" s="8" t="s">
        <v>379</v>
      </c>
      <c r="W3" s="8" t="s">
        <v>336</v>
      </c>
      <c r="X3" s="8" t="s">
        <v>380</v>
      </c>
      <c r="Y3" s="8" t="s">
        <v>346</v>
      </c>
      <c r="Z3" s="8" t="s">
        <v>381</v>
      </c>
      <c r="AA3" s="8" t="s">
        <v>348</v>
      </c>
      <c r="AB3" s="8" t="s">
        <v>199</v>
      </c>
      <c r="AC3" s="8" t="s">
        <v>382</v>
      </c>
      <c r="AD3" s="8" t="s">
        <v>383</v>
      </c>
      <c r="AE3" s="8" t="s">
        <v>384</v>
      </c>
      <c r="AF3" s="8" t="s">
        <v>385</v>
      </c>
      <c r="AG3" s="8" t="s">
        <v>336</v>
      </c>
      <c r="AH3" s="8" t="s">
        <v>336</v>
      </c>
      <c r="AI3" s="8" t="s">
        <v>336</v>
      </c>
      <c r="AJ3" s="8" t="s">
        <v>336</v>
      </c>
      <c r="AK3" s="8" t="s">
        <v>336</v>
      </c>
      <c r="AL3" s="8" t="s">
        <v>336</v>
      </c>
      <c r="AM3" s="8" t="s">
        <v>336</v>
      </c>
      <c r="AN3" s="8" t="s">
        <v>386</v>
      </c>
      <c r="AO3" s="8" t="s">
        <v>387</v>
      </c>
      <c r="AP3" s="8" t="s">
        <v>336</v>
      </c>
      <c r="AQ3" s="8" t="s">
        <v>336</v>
      </c>
      <c r="AR3" s="8" t="s">
        <v>357</v>
      </c>
      <c r="AS3" s="8" t="s">
        <v>336</v>
      </c>
      <c r="AT3" s="8" t="s">
        <v>336</v>
      </c>
      <c r="AU3" s="8" t="s">
        <v>336</v>
      </c>
      <c r="AV3" s="8" t="s">
        <v>336</v>
      </c>
      <c r="AW3" s="8" t="s">
        <v>336</v>
      </c>
      <c r="AX3" s="8" t="s">
        <v>388</v>
      </c>
      <c r="AY3" s="8" t="s">
        <v>389</v>
      </c>
      <c r="AZ3" s="8" t="s">
        <v>336</v>
      </c>
      <c r="BA3" s="8" t="s">
        <v>361</v>
      </c>
      <c r="BB3" s="8" t="s">
        <v>336</v>
      </c>
      <c r="BC3" s="8" t="s">
        <v>336</v>
      </c>
      <c r="BD3" s="8" t="s">
        <v>336</v>
      </c>
      <c r="BE3" s="8" t="s">
        <v>336</v>
      </c>
      <c r="BF3" s="8" t="s">
        <v>336</v>
      </c>
      <c r="BG3" s="8" t="s">
        <v>390</v>
      </c>
      <c r="BH3" s="8" t="s">
        <v>391</v>
      </c>
      <c r="BI3" s="8" t="s">
        <v>336</v>
      </c>
      <c r="BJ3" s="8" t="s">
        <v>363</v>
      </c>
      <c r="BK3" s="8" t="s">
        <v>336</v>
      </c>
      <c r="BL3" s="8" t="s">
        <v>336</v>
      </c>
      <c r="BM3" s="8" t="s">
        <v>336</v>
      </c>
      <c r="BN3" s="8" t="s">
        <v>336</v>
      </c>
      <c r="BO3" s="8" t="s">
        <v>336</v>
      </c>
      <c r="BP3" s="8" t="s">
        <v>392</v>
      </c>
      <c r="BQ3" s="299" t="s">
        <v>393</v>
      </c>
      <c r="BR3" s="8" t="s">
        <v>394</v>
      </c>
      <c r="BS3" s="33" t="s">
        <v>367</v>
      </c>
      <c r="BT3" s="33" t="s">
        <v>395</v>
      </c>
      <c r="BU3" s="8" t="s">
        <v>336</v>
      </c>
      <c r="BV3" s="8" t="s">
        <v>336</v>
      </c>
      <c r="BW3" s="8" t="s">
        <v>336</v>
      </c>
      <c r="BX3" s="8" t="s">
        <v>336</v>
      </c>
      <c r="BY3" s="8" t="s">
        <v>396</v>
      </c>
      <c r="BZ3" s="8" t="s">
        <v>335</v>
      </c>
      <c r="CA3" s="48" t="str">
        <f t="shared" ref="CA3:CA24" si="6">"00"&amp;TEXT($C3,0)</f>
        <v>0012</v>
      </c>
      <c r="CB3" s="48" t="str">
        <f t="shared" si="1"/>
        <v>Kamryn|Reese|rebeccareese07@yahoo.com|9</v>
      </c>
      <c r="CC3" s="48" t="str">
        <f t="shared" si="2"/>
        <v>Kamryn|Reese|9</v>
      </c>
      <c r="CD3" s="48" t="str">
        <f t="shared" si="3"/>
        <v>Kamryn|Reese|8</v>
      </c>
      <c r="CE3" s="48" t="str">
        <f t="shared" si="4"/>
        <v>Rebecca Gresham</v>
      </c>
      <c r="CF3" s="48" t="str">
        <f>$CE3&amp;COUNTIF($CE3:$CE$162,$CE3)</f>
        <v>Rebecca Gresham1</v>
      </c>
      <c r="CG3" s="48" t="str">
        <f t="shared" ref="CG3:CG66" si="7">$AE3</f>
        <v>rebeccareese07@yahoo.com</v>
      </c>
      <c r="CH3" s="48" t="str">
        <f t="shared" ref="CH3:CH66" si="8">$AF3</f>
        <v>6016226776</v>
      </c>
      <c r="CI3" s="48" t="str">
        <f t="shared" ref="CI3:CI66" si="9">TRIM($K3)&amp;" "&amp;TRIM($L3)</f>
        <v>Kamryn Reese</v>
      </c>
      <c r="CJ3" s="48" t="str">
        <f>IF($X3="","",IF(RIGHT($X3,4)=", MS",INDEX(DropDowns!$G$4:$G$1251,MATCH(TRIM($X3),DropDowns!$F$3:$F$1251,0)),INDEX(DropDowns!$G$3:$G$1251,MATCH(TRIM($X3)&amp;", MS",DropDowns!$F$3:$F$1251,0))))</f>
        <v>Copiah</v>
      </c>
      <c r="CK3" s="8"/>
      <c r="CL3" s="48" t="str">
        <f t="shared" ref="CL3:CL25" si="10">$R3</f>
        <v>Crystal Springs High School</v>
      </c>
      <c r="CM3" s="48" t="str">
        <f t="shared" si="5"/>
        <v>Copiah</v>
      </c>
      <c r="CN3" s="8" t="s">
        <v>381</v>
      </c>
      <c r="CO3" s="107"/>
      <c r="CP3" s="8" t="s">
        <v>397</v>
      </c>
      <c r="CQ3" s="33" t="s">
        <v>371</v>
      </c>
      <c r="CR3" s="8" t="s">
        <v>101</v>
      </c>
      <c r="CS3" s="8" t="s">
        <v>398</v>
      </c>
    </row>
    <row r="4" spans="1:107" x14ac:dyDescent="0.3">
      <c r="A4" s="48" t="str">
        <f>$CA4&amp;"-"&amp;UPPER(LEFT($L4,3))&amp;"-"&amp;UPPER(LEFT($K4,2))&amp;"-"&amp;UPPER($P4)&amp;"-"&amp;UPPER(LEFT($Q4,3))</f>
        <v>0014-SMI-BR-MALE-8TH</v>
      </c>
      <c r="B4" s="48" t="str">
        <f>IFERROR(IF($M4="YES",INDEX(Applications_2021!$A$2:A$651,MATCH($CD4,Applications_2021!$AO$2:$AO$651,0)),"FIRST TIME APPLICANT"),"--")</f>
        <v>FIRST TIME APPLICANT</v>
      </c>
      <c r="C4" s="8">
        <v>14</v>
      </c>
      <c r="D4" s="8" t="s">
        <v>399</v>
      </c>
      <c r="E4" s="8" t="s">
        <v>332</v>
      </c>
      <c r="F4" s="8" t="s">
        <v>333</v>
      </c>
      <c r="G4" s="8" t="s">
        <v>334</v>
      </c>
      <c r="H4" s="8" t="s">
        <v>335</v>
      </c>
      <c r="I4" s="8" t="s">
        <v>336</v>
      </c>
      <c r="J4" s="8" t="s">
        <v>335</v>
      </c>
      <c r="K4" s="8" t="s">
        <v>400</v>
      </c>
      <c r="L4" s="8" t="s">
        <v>249</v>
      </c>
      <c r="M4" s="8" t="s">
        <v>339</v>
      </c>
      <c r="N4" s="8" t="s">
        <v>335</v>
      </c>
      <c r="O4" s="8" t="s">
        <v>336</v>
      </c>
      <c r="P4" s="8" t="s">
        <v>169</v>
      </c>
      <c r="Q4" s="8" t="s">
        <v>401</v>
      </c>
      <c r="R4" s="8" t="s">
        <v>402</v>
      </c>
      <c r="S4" s="8" t="s">
        <v>342</v>
      </c>
      <c r="T4" s="8" t="s">
        <v>403</v>
      </c>
      <c r="U4" s="8" t="s">
        <v>228</v>
      </c>
      <c r="V4" s="8" t="s">
        <v>404</v>
      </c>
      <c r="W4" s="8" t="s">
        <v>405</v>
      </c>
      <c r="X4" s="8" t="s">
        <v>406</v>
      </c>
      <c r="Y4" s="8" t="s">
        <v>336</v>
      </c>
      <c r="Z4" s="8" t="s">
        <v>407</v>
      </c>
      <c r="AA4" s="8" t="s">
        <v>348</v>
      </c>
      <c r="AB4" s="8" t="s">
        <v>408</v>
      </c>
      <c r="AC4" s="8" t="s">
        <v>409</v>
      </c>
      <c r="AD4" s="8" t="s">
        <v>249</v>
      </c>
      <c r="AE4" s="8" t="s">
        <v>410</v>
      </c>
      <c r="AF4" s="8" t="s">
        <v>411</v>
      </c>
      <c r="AG4" s="8" t="s">
        <v>412</v>
      </c>
      <c r="AH4" s="8" t="s">
        <v>249</v>
      </c>
      <c r="AI4" s="8" t="s">
        <v>413</v>
      </c>
      <c r="AJ4" s="8" t="s">
        <v>414</v>
      </c>
      <c r="AK4" s="8" t="s">
        <v>336</v>
      </c>
      <c r="AL4" s="8" t="s">
        <v>336</v>
      </c>
      <c r="AM4" s="8" t="s">
        <v>336</v>
      </c>
      <c r="AN4" s="8" t="s">
        <v>336</v>
      </c>
      <c r="AO4" s="8" t="s">
        <v>336</v>
      </c>
      <c r="AP4" s="8" t="s">
        <v>415</v>
      </c>
      <c r="AQ4" s="8" t="s">
        <v>336</v>
      </c>
      <c r="AR4" s="8" t="s">
        <v>357</v>
      </c>
      <c r="AS4" s="8" t="s">
        <v>358</v>
      </c>
      <c r="AT4" s="8" t="s">
        <v>336</v>
      </c>
      <c r="AU4" s="8" t="s">
        <v>336</v>
      </c>
      <c r="AV4" s="8" t="s">
        <v>336</v>
      </c>
      <c r="AW4" s="8" t="s">
        <v>416</v>
      </c>
      <c r="AX4" s="8" t="s">
        <v>388</v>
      </c>
      <c r="AY4" s="8" t="s">
        <v>336</v>
      </c>
      <c r="AZ4" s="8" t="s">
        <v>360</v>
      </c>
      <c r="BA4" s="8" t="s">
        <v>336</v>
      </c>
      <c r="BB4" s="8" t="s">
        <v>336</v>
      </c>
      <c r="BC4" s="8" t="s">
        <v>336</v>
      </c>
      <c r="BD4" s="8" t="s">
        <v>336</v>
      </c>
      <c r="BE4" s="8" t="s">
        <v>362</v>
      </c>
      <c r="BF4" s="8" t="s">
        <v>336</v>
      </c>
      <c r="BG4" s="8" t="s">
        <v>390</v>
      </c>
      <c r="BH4" s="8" t="s">
        <v>391</v>
      </c>
      <c r="BI4" s="8" t="s">
        <v>336</v>
      </c>
      <c r="BJ4" s="8" t="s">
        <v>336</v>
      </c>
      <c r="BK4" s="8" t="s">
        <v>336</v>
      </c>
      <c r="BL4" s="8" t="s">
        <v>336</v>
      </c>
      <c r="BM4" s="8" t="s">
        <v>336</v>
      </c>
      <c r="BN4" s="8" t="s">
        <v>336</v>
      </c>
      <c r="BO4" s="8" t="s">
        <v>336</v>
      </c>
      <c r="BP4" s="8" t="s">
        <v>392</v>
      </c>
      <c r="BQ4" s="299" t="s">
        <v>417</v>
      </c>
      <c r="BR4" s="8" t="s">
        <v>394</v>
      </c>
      <c r="BS4" s="33" t="s">
        <v>395</v>
      </c>
      <c r="BT4" s="33" t="s">
        <v>368</v>
      </c>
      <c r="BU4" s="8" t="s">
        <v>418</v>
      </c>
      <c r="BV4" s="8" t="s">
        <v>336</v>
      </c>
      <c r="BW4" s="8" t="s">
        <v>336</v>
      </c>
      <c r="BX4" s="8" t="s">
        <v>336</v>
      </c>
      <c r="BY4" s="8" t="s">
        <v>419</v>
      </c>
      <c r="BZ4" s="8" t="s">
        <v>335</v>
      </c>
      <c r="CA4" s="48" t="str">
        <f t="shared" si="6"/>
        <v>0014</v>
      </c>
      <c r="CB4" s="48" t="str">
        <f t="shared" si="1"/>
        <v>Brayden|Smith|Kimroshea@gmail.com|8</v>
      </c>
      <c r="CC4" s="48" t="str">
        <f t="shared" si="2"/>
        <v>Brayden|Smith|8</v>
      </c>
      <c r="CD4" s="48" t="str">
        <f t="shared" si="3"/>
        <v>Brayden|Smith|7</v>
      </c>
      <c r="CE4" s="48" t="str">
        <f t="shared" si="4"/>
        <v>Kimberly Smith</v>
      </c>
      <c r="CF4" s="48" t="str">
        <f>$CE4&amp;COUNTIF($CE4:$CE$162,$CE4)</f>
        <v>Kimberly Smith1</v>
      </c>
      <c r="CG4" s="48" t="str">
        <f t="shared" si="7"/>
        <v>Kimroshea@gmail.com</v>
      </c>
      <c r="CH4" s="48" t="str">
        <f t="shared" si="8"/>
        <v>6622518555</v>
      </c>
      <c r="CI4" s="48" t="str">
        <f t="shared" si="9"/>
        <v>Brayden Smith</v>
      </c>
      <c r="CJ4" s="48" t="str">
        <f>IF($X4="","",IF(RIGHT($X4,4)=", MS",INDEX(DropDowns!$G$4:$G$1251,MATCH(TRIM($X4),DropDowns!$F$3:$F$1251,0)),INDEX(DropDowns!$G$3:$G$1251,MATCH(TRIM($X4)&amp;", MS",DropDowns!$F$3:$F$1251,0))))</f>
        <v>Lowndes</v>
      </c>
      <c r="CK4" s="66" t="str">
        <f>$AB4</f>
        <v>The student doesn't live in Mississippi.</v>
      </c>
      <c r="CL4" s="275" t="s">
        <v>420</v>
      </c>
      <c r="CM4" s="48" t="str">
        <f t="shared" si="5"/>
        <v>Lowndes</v>
      </c>
      <c r="CN4" s="8">
        <v>39701</v>
      </c>
      <c r="CO4" s="107" t="s">
        <v>421</v>
      </c>
      <c r="CP4" s="8" t="s">
        <v>422</v>
      </c>
      <c r="CQ4" s="33" t="s">
        <v>371</v>
      </c>
      <c r="CR4" s="8" t="s">
        <v>101</v>
      </c>
      <c r="CS4" s="8" t="s">
        <v>423</v>
      </c>
    </row>
    <row r="5" spans="1:107" x14ac:dyDescent="0.3">
      <c r="A5" s="48" t="str">
        <f t="shared" si="0"/>
        <v>0016-STE-SE-FEMALE-9TH</v>
      </c>
      <c r="B5" s="48" t="str">
        <f>IFERROR(IF($M5="YES",INDEX(Applications_2021!$A$2:A$651,MATCH($CD5,Applications_2021!$AO$2:$AO$651,0)),"FIRST TIME APPLICANT"),"--")</f>
        <v>FIRST TIME APPLICANT</v>
      </c>
      <c r="C5" s="8">
        <v>16</v>
      </c>
      <c r="D5" s="8" t="s">
        <v>424</v>
      </c>
      <c r="E5" s="8" t="s">
        <v>332</v>
      </c>
      <c r="F5" s="8" t="s">
        <v>333</v>
      </c>
      <c r="G5" s="8" t="s">
        <v>334</v>
      </c>
      <c r="H5" s="8" t="s">
        <v>335</v>
      </c>
      <c r="I5" s="8"/>
      <c r="J5" s="8" t="s">
        <v>335</v>
      </c>
      <c r="K5" s="8" t="s">
        <v>425</v>
      </c>
      <c r="L5" s="8" t="s">
        <v>426</v>
      </c>
      <c r="M5" s="8" t="s">
        <v>339</v>
      </c>
      <c r="N5" s="8" t="s">
        <v>335</v>
      </c>
      <c r="O5" s="8" t="s">
        <v>336</v>
      </c>
      <c r="P5" s="8" t="s">
        <v>170</v>
      </c>
      <c r="Q5" s="8" t="s">
        <v>376</v>
      </c>
      <c r="R5" s="8" t="s">
        <v>427</v>
      </c>
      <c r="S5" s="8" t="s">
        <v>342</v>
      </c>
      <c r="T5" s="8" t="s">
        <v>428</v>
      </c>
      <c r="U5" s="8" t="s">
        <v>211</v>
      </c>
      <c r="V5" s="8" t="s">
        <v>429</v>
      </c>
      <c r="W5" s="8" t="s">
        <v>336</v>
      </c>
      <c r="X5" s="8" t="s">
        <v>430</v>
      </c>
      <c r="Y5" s="8" t="s">
        <v>431</v>
      </c>
      <c r="Z5" s="8" t="s">
        <v>432</v>
      </c>
      <c r="AA5" s="8" t="s">
        <v>348</v>
      </c>
      <c r="AB5" s="8" t="s">
        <v>211</v>
      </c>
      <c r="AC5" s="8" t="s">
        <v>433</v>
      </c>
      <c r="AD5" s="8" t="s">
        <v>426</v>
      </c>
      <c r="AE5" s="8" t="s">
        <v>434</v>
      </c>
      <c r="AF5" s="8" t="s">
        <v>435</v>
      </c>
      <c r="AG5" s="8" t="s">
        <v>436</v>
      </c>
      <c r="AH5" s="8" t="s">
        <v>437</v>
      </c>
      <c r="AI5" s="8" t="s">
        <v>434</v>
      </c>
      <c r="AJ5" s="8" t="s">
        <v>438</v>
      </c>
      <c r="AK5" s="8" t="s">
        <v>336</v>
      </c>
      <c r="AL5" s="8" t="s">
        <v>336</v>
      </c>
      <c r="AM5" s="8" t="s">
        <v>336</v>
      </c>
      <c r="AN5" s="8" t="s">
        <v>336</v>
      </c>
      <c r="AO5" s="8" t="s">
        <v>387</v>
      </c>
      <c r="AP5" s="8" t="s">
        <v>415</v>
      </c>
      <c r="AQ5" s="8" t="s">
        <v>336</v>
      </c>
      <c r="AR5" s="8" t="s">
        <v>336</v>
      </c>
      <c r="AS5" s="8" t="s">
        <v>358</v>
      </c>
      <c r="AT5" s="8" t="s">
        <v>336</v>
      </c>
      <c r="AU5" s="8" t="s">
        <v>439</v>
      </c>
      <c r="AV5" s="8" t="s">
        <v>359</v>
      </c>
      <c r="AW5" s="8" t="s">
        <v>336</v>
      </c>
      <c r="AX5" s="8" t="s">
        <v>336</v>
      </c>
      <c r="AY5" s="8" t="s">
        <v>336</v>
      </c>
      <c r="AZ5" s="8" t="s">
        <v>360</v>
      </c>
      <c r="BA5" s="8" t="s">
        <v>336</v>
      </c>
      <c r="BB5" s="8" t="s">
        <v>336</v>
      </c>
      <c r="BC5" s="8" t="s">
        <v>336</v>
      </c>
      <c r="BD5" s="8" t="s">
        <v>336</v>
      </c>
      <c r="BE5" s="8" t="s">
        <v>336</v>
      </c>
      <c r="BF5" s="8" t="s">
        <v>336</v>
      </c>
      <c r="BG5" s="8" t="s">
        <v>336</v>
      </c>
      <c r="BH5" s="8" t="s">
        <v>391</v>
      </c>
      <c r="BI5" s="8" t="s">
        <v>336</v>
      </c>
      <c r="BJ5" s="8" t="s">
        <v>363</v>
      </c>
      <c r="BK5" s="8" t="s">
        <v>336</v>
      </c>
      <c r="BL5" s="8" t="s">
        <v>336</v>
      </c>
      <c r="BM5" s="8" t="s">
        <v>336</v>
      </c>
      <c r="BN5" s="8" t="s">
        <v>364</v>
      </c>
      <c r="BO5" s="8" t="s">
        <v>336</v>
      </c>
      <c r="BP5" s="8" t="s">
        <v>365</v>
      </c>
      <c r="BQ5" s="299" t="s">
        <v>440</v>
      </c>
      <c r="BR5" s="8" t="s">
        <v>441</v>
      </c>
      <c r="BS5" s="33" t="s">
        <v>368</v>
      </c>
      <c r="BT5" s="33" t="s">
        <v>395</v>
      </c>
      <c r="BU5" s="8" t="s">
        <v>336</v>
      </c>
      <c r="BV5" s="8" t="s">
        <v>336</v>
      </c>
      <c r="BW5" s="8" t="s">
        <v>336</v>
      </c>
      <c r="BX5" s="8"/>
      <c r="BY5" s="8" t="s">
        <v>442</v>
      </c>
      <c r="BZ5" s="8" t="s">
        <v>339</v>
      </c>
      <c r="CA5" s="48" t="str">
        <f t="shared" si="6"/>
        <v>0016</v>
      </c>
      <c r="CB5" s="48" t="str">
        <f t="shared" si="1"/>
        <v>Secret|Stevenson|Secretstevenson14@gmail.com|9</v>
      </c>
      <c r="CC5" s="48" t="str">
        <f t="shared" si="2"/>
        <v>Secret|Stevenson|9</v>
      </c>
      <c r="CD5" s="48" t="str">
        <f t="shared" si="3"/>
        <v>Secret|Stevenson|8</v>
      </c>
      <c r="CE5" s="48" t="str">
        <f t="shared" si="4"/>
        <v>Tajuana Stevenson</v>
      </c>
      <c r="CF5" s="48" t="str">
        <f>$CE5&amp;COUNTIF($CE5:$CE$162,$CE5)</f>
        <v>Tajuana Stevenson1</v>
      </c>
      <c r="CG5" s="48" t="str">
        <f t="shared" si="7"/>
        <v>Secretstevenson14@gmail.com</v>
      </c>
      <c r="CH5" s="48" t="str">
        <f t="shared" si="8"/>
        <v>6628369535</v>
      </c>
      <c r="CI5" s="48" t="str">
        <f t="shared" si="9"/>
        <v>Secret Stevenson</v>
      </c>
      <c r="CJ5" s="48" t="str">
        <f>IF($X5="","",IF(RIGHT($X5,4)=", MS",INDEX(DropDowns!$G$4:$G$1251,MATCH(TRIM($X5),DropDowns!$F$3:$F$1251,0)),INDEX(DropDowns!$G$3:$G$1251,MATCH(TRIM($X5)&amp;", MS",DropDowns!$F$3:$F$1251,0))))</f>
        <v>Humphreys</v>
      </c>
      <c r="CK5" s="8"/>
      <c r="CL5" s="275" t="s">
        <v>443</v>
      </c>
      <c r="CM5" s="48" t="str">
        <f t="shared" si="5"/>
        <v>Humphreys</v>
      </c>
      <c r="CN5" s="8" t="s">
        <v>432</v>
      </c>
      <c r="CO5" s="107"/>
      <c r="CP5" s="8" t="s">
        <v>444</v>
      </c>
      <c r="CQ5" s="33" t="s">
        <v>371</v>
      </c>
      <c r="CR5" s="8" t="s">
        <v>101</v>
      </c>
      <c r="CS5" s="8"/>
    </row>
    <row r="6" spans="1:107" x14ac:dyDescent="0.3">
      <c r="A6" s="48" t="str">
        <f t="shared" si="0"/>
        <v>0022-SMI-KE-MALE-8TH</v>
      </c>
      <c r="B6" s="48" t="str">
        <f>IFERROR(IF($M6="YES",INDEX(Applications_2021!$A$2:A$651,MATCH($CD6,Applications_2021!$AO$2:$AO$651,0)),"FIRST TIME APPLICANT"),"--")</f>
        <v>FIRST TIME APPLICANT</v>
      </c>
      <c r="C6" s="8">
        <v>22</v>
      </c>
      <c r="D6" s="8" t="s">
        <v>445</v>
      </c>
      <c r="E6" s="8" t="s">
        <v>332</v>
      </c>
      <c r="F6" s="8" t="s">
        <v>333</v>
      </c>
      <c r="G6" s="8" t="s">
        <v>334</v>
      </c>
      <c r="H6" s="8" t="s">
        <v>335</v>
      </c>
      <c r="I6" s="8" t="s">
        <v>336</v>
      </c>
      <c r="J6" s="8" t="s">
        <v>335</v>
      </c>
      <c r="K6" s="8" t="s">
        <v>446</v>
      </c>
      <c r="L6" s="8" t="s">
        <v>447</v>
      </c>
      <c r="M6" s="8" t="s">
        <v>339</v>
      </c>
      <c r="N6" s="8" t="s">
        <v>335</v>
      </c>
      <c r="O6" s="8" t="s">
        <v>336</v>
      </c>
      <c r="P6" s="8" t="s">
        <v>169</v>
      </c>
      <c r="Q6" s="8" t="s">
        <v>401</v>
      </c>
      <c r="R6" s="8" t="s">
        <v>448</v>
      </c>
      <c r="S6" s="8" t="s">
        <v>342</v>
      </c>
      <c r="T6" s="8" t="s">
        <v>449</v>
      </c>
      <c r="U6" s="8" t="s">
        <v>209</v>
      </c>
      <c r="V6" s="8" t="s">
        <v>450</v>
      </c>
      <c r="W6" s="8" t="s">
        <v>336</v>
      </c>
      <c r="X6" s="8" t="s">
        <v>345</v>
      </c>
      <c r="Y6" s="8" t="s">
        <v>431</v>
      </c>
      <c r="Z6" s="8" t="s">
        <v>347</v>
      </c>
      <c r="AA6" s="8" t="s">
        <v>348</v>
      </c>
      <c r="AB6" s="8" t="s">
        <v>209</v>
      </c>
      <c r="AC6" s="8" t="s">
        <v>451</v>
      </c>
      <c r="AD6" s="8" t="s">
        <v>447</v>
      </c>
      <c r="AE6" s="8" t="s">
        <v>452</v>
      </c>
      <c r="AF6" s="8" t="s">
        <v>453</v>
      </c>
      <c r="AG6" s="8" t="s">
        <v>336</v>
      </c>
      <c r="AH6" s="8" t="s">
        <v>336</v>
      </c>
      <c r="AI6" s="8" t="s">
        <v>336</v>
      </c>
      <c r="AJ6" s="8" t="s">
        <v>336</v>
      </c>
      <c r="AK6" s="8" t="s">
        <v>336</v>
      </c>
      <c r="AL6" s="8" t="s">
        <v>336</v>
      </c>
      <c r="AM6" s="8" t="s">
        <v>356</v>
      </c>
      <c r="AN6" s="8" t="s">
        <v>336</v>
      </c>
      <c r="AO6" s="8" t="s">
        <v>336</v>
      </c>
      <c r="AP6" s="8" t="s">
        <v>336</v>
      </c>
      <c r="AQ6" s="8" t="s">
        <v>454</v>
      </c>
      <c r="AR6" s="8" t="s">
        <v>357</v>
      </c>
      <c r="AS6" s="8" t="s">
        <v>336</v>
      </c>
      <c r="AT6" s="8" t="s">
        <v>336</v>
      </c>
      <c r="AU6" s="8" t="s">
        <v>439</v>
      </c>
      <c r="AV6" s="8" t="s">
        <v>336</v>
      </c>
      <c r="AW6" s="8" t="s">
        <v>416</v>
      </c>
      <c r="AX6" s="8" t="s">
        <v>336</v>
      </c>
      <c r="AY6" s="8" t="s">
        <v>336</v>
      </c>
      <c r="AZ6" s="8" t="s">
        <v>360</v>
      </c>
      <c r="BA6" s="8" t="s">
        <v>336</v>
      </c>
      <c r="BB6" s="8" t="s">
        <v>336</v>
      </c>
      <c r="BC6" s="8" t="s">
        <v>336</v>
      </c>
      <c r="BD6" s="8" t="s">
        <v>336</v>
      </c>
      <c r="BE6" s="8" t="s">
        <v>362</v>
      </c>
      <c r="BF6" s="8" t="s">
        <v>336</v>
      </c>
      <c r="BG6" s="8" t="s">
        <v>336</v>
      </c>
      <c r="BH6" s="8" t="s">
        <v>336</v>
      </c>
      <c r="BI6" s="8" t="s">
        <v>455</v>
      </c>
      <c r="BJ6" s="8" t="s">
        <v>336</v>
      </c>
      <c r="BK6" s="8" t="s">
        <v>336</v>
      </c>
      <c r="BL6" s="8" t="s">
        <v>456</v>
      </c>
      <c r="BM6" s="8" t="s">
        <v>336</v>
      </c>
      <c r="BN6" s="8" t="s">
        <v>336</v>
      </c>
      <c r="BO6" s="8" t="s">
        <v>336</v>
      </c>
      <c r="BP6" s="8" t="s">
        <v>365</v>
      </c>
      <c r="BQ6" s="299" t="s">
        <v>457</v>
      </c>
      <c r="BR6" s="8" t="s">
        <v>43</v>
      </c>
      <c r="BS6" s="33" t="s">
        <v>395</v>
      </c>
      <c r="BT6" s="33" t="s">
        <v>395</v>
      </c>
      <c r="BU6" s="8" t="s">
        <v>418</v>
      </c>
      <c r="BV6" s="8" t="s">
        <v>458</v>
      </c>
      <c r="BW6" s="8" t="s">
        <v>336</v>
      </c>
      <c r="BX6" s="8" t="s">
        <v>336</v>
      </c>
      <c r="BY6" s="8" t="s">
        <v>459</v>
      </c>
      <c r="BZ6" s="8" t="s">
        <v>335</v>
      </c>
      <c r="CA6" s="48" t="str">
        <f t="shared" si="6"/>
        <v>0022</v>
      </c>
      <c r="CB6" s="48" t="str">
        <f t="shared" si="1"/>
        <v>Kevin|Smith|shiekkasmith@netzero.com|8</v>
      </c>
      <c r="CC6" s="48" t="str">
        <f t="shared" si="2"/>
        <v>Kevin|Smith|8</v>
      </c>
      <c r="CD6" s="48" t="str">
        <f t="shared" si="3"/>
        <v>Kevin|Smith|7</v>
      </c>
      <c r="CE6" s="48" t="str">
        <f t="shared" si="4"/>
        <v>Shiekka Smith</v>
      </c>
      <c r="CF6" s="48" t="str">
        <f>$CE6&amp;COUNTIF($CE6:$CE$162,$CE6)</f>
        <v>Shiekka Smith1</v>
      </c>
      <c r="CG6" s="48" t="str">
        <f t="shared" si="7"/>
        <v>shiekkasmith@netzero.com</v>
      </c>
      <c r="CH6" s="48" t="str">
        <f t="shared" si="8"/>
        <v>6623741038</v>
      </c>
      <c r="CI6" s="48" t="str">
        <f t="shared" si="9"/>
        <v>Kevin Smith</v>
      </c>
      <c r="CJ6" s="48" t="str">
        <f>IF($X6="","",IF(RIGHT($X6,4)=", MS",INDEX(DropDowns!$G$4:$G$1251,MATCH(TRIM($X6),DropDowns!$F$3:$F$1251,0)),INDEX(DropDowns!$G$3:$G$1251,MATCH(TRIM($X6)&amp;", MS",DropDowns!$F$3:$F$1251,0))))</f>
        <v>Hinds</v>
      </c>
      <c r="CK6" s="8"/>
      <c r="CL6" s="275" t="s">
        <v>341</v>
      </c>
      <c r="CM6" s="48" t="str">
        <f t="shared" si="5"/>
        <v>Hinds</v>
      </c>
      <c r="CN6" s="8" t="s">
        <v>347</v>
      </c>
      <c r="CO6" s="107"/>
      <c r="CP6" s="8" t="s">
        <v>370</v>
      </c>
      <c r="CQ6" s="33" t="s">
        <v>371</v>
      </c>
      <c r="CR6" s="8" t="s">
        <v>101</v>
      </c>
      <c r="CS6" s="8"/>
    </row>
    <row r="7" spans="1:107" ht="28.8" x14ac:dyDescent="0.3">
      <c r="A7" s="48" t="str">
        <f t="shared" si="0"/>
        <v>0025-SMI-TE-FEMALE-8TH</v>
      </c>
      <c r="B7" s="48" t="str">
        <f>IFERROR(IF($M7="YES",INDEX(Applications_2021!$A$2:A$651,MATCH($CD7,Applications_2021!$AO$2:$AO$651,0)),"FIRST TIME APPLICANT"),"--")</f>
        <v>FIRST TIME APPLICANT</v>
      </c>
      <c r="C7" s="8">
        <v>25</v>
      </c>
      <c r="D7" s="8" t="s">
        <v>460</v>
      </c>
      <c r="E7" s="8" t="s">
        <v>332</v>
      </c>
      <c r="F7" s="8" t="s">
        <v>333</v>
      </c>
      <c r="G7" s="8" t="s">
        <v>334</v>
      </c>
      <c r="H7" s="8" t="s">
        <v>335</v>
      </c>
      <c r="I7" s="8" t="s">
        <v>336</v>
      </c>
      <c r="J7" s="8" t="s">
        <v>335</v>
      </c>
      <c r="K7" s="8" t="s">
        <v>461</v>
      </c>
      <c r="L7" s="8" t="s">
        <v>249</v>
      </c>
      <c r="M7" s="8" t="s">
        <v>339</v>
      </c>
      <c r="N7" s="8" t="s">
        <v>335</v>
      </c>
      <c r="O7" s="8" t="s">
        <v>336</v>
      </c>
      <c r="P7" s="8" t="s">
        <v>170</v>
      </c>
      <c r="Q7" s="8" t="s">
        <v>401</v>
      </c>
      <c r="R7" s="8" t="s">
        <v>462</v>
      </c>
      <c r="S7" s="8" t="s">
        <v>342</v>
      </c>
      <c r="T7" s="8" t="s">
        <v>463</v>
      </c>
      <c r="U7" s="8" t="s">
        <v>246</v>
      </c>
      <c r="V7" s="8" t="s">
        <v>464</v>
      </c>
      <c r="W7" s="8" t="s">
        <v>336</v>
      </c>
      <c r="X7" s="8" t="s">
        <v>465</v>
      </c>
      <c r="Y7" s="8" t="s">
        <v>346</v>
      </c>
      <c r="Z7" s="8" t="s">
        <v>466</v>
      </c>
      <c r="AA7" s="8" t="s">
        <v>467</v>
      </c>
      <c r="AB7" s="8" t="s">
        <v>246</v>
      </c>
      <c r="AC7" s="8" t="s">
        <v>468</v>
      </c>
      <c r="AD7" s="8" t="s">
        <v>249</v>
      </c>
      <c r="AE7" s="8" t="s">
        <v>469</v>
      </c>
      <c r="AF7" s="8" t="s">
        <v>470</v>
      </c>
      <c r="AG7" s="8" t="s">
        <v>471</v>
      </c>
      <c r="AH7" s="8" t="s">
        <v>249</v>
      </c>
      <c r="AI7" s="8" t="s">
        <v>472</v>
      </c>
      <c r="AJ7" s="8" t="s">
        <v>473</v>
      </c>
      <c r="AK7" s="8" t="s">
        <v>474</v>
      </c>
      <c r="AL7" s="8" t="s">
        <v>336</v>
      </c>
      <c r="AM7" s="8" t="s">
        <v>356</v>
      </c>
      <c r="AN7" s="8" t="s">
        <v>336</v>
      </c>
      <c r="AO7" s="8" t="s">
        <v>336</v>
      </c>
      <c r="AP7" s="8" t="s">
        <v>336</v>
      </c>
      <c r="AQ7" s="8" t="s">
        <v>336</v>
      </c>
      <c r="AR7" s="8" t="s">
        <v>357</v>
      </c>
      <c r="AS7" s="8" t="s">
        <v>336</v>
      </c>
      <c r="AT7" s="8" t="s">
        <v>336</v>
      </c>
      <c r="AU7" s="8" t="s">
        <v>439</v>
      </c>
      <c r="AV7" s="8" t="s">
        <v>336</v>
      </c>
      <c r="AW7" s="8" t="s">
        <v>336</v>
      </c>
      <c r="AX7" s="8" t="s">
        <v>336</v>
      </c>
      <c r="AY7" s="8" t="s">
        <v>336</v>
      </c>
      <c r="AZ7" s="8" t="s">
        <v>360</v>
      </c>
      <c r="BA7" s="8" t="s">
        <v>336</v>
      </c>
      <c r="BB7" s="8" t="s">
        <v>475</v>
      </c>
      <c r="BC7" s="8" t="s">
        <v>336</v>
      </c>
      <c r="BD7" s="8" t="s">
        <v>336</v>
      </c>
      <c r="BE7" s="8" t="s">
        <v>362</v>
      </c>
      <c r="BF7" s="8" t="s">
        <v>336</v>
      </c>
      <c r="BG7" s="8" t="s">
        <v>390</v>
      </c>
      <c r="BH7" s="8" t="s">
        <v>336</v>
      </c>
      <c r="BI7" s="8" t="s">
        <v>336</v>
      </c>
      <c r="BJ7" s="8" t="s">
        <v>336</v>
      </c>
      <c r="BK7" s="8" t="s">
        <v>336</v>
      </c>
      <c r="BL7" s="8" t="s">
        <v>456</v>
      </c>
      <c r="BM7" s="8" t="s">
        <v>336</v>
      </c>
      <c r="BN7" s="8" t="s">
        <v>336</v>
      </c>
      <c r="BO7" s="8" t="s">
        <v>336</v>
      </c>
      <c r="BP7" s="8" t="s">
        <v>392</v>
      </c>
      <c r="BQ7" s="299" t="s">
        <v>476</v>
      </c>
      <c r="BR7" s="8" t="s">
        <v>394</v>
      </c>
      <c r="BS7" s="33" t="s">
        <v>477</v>
      </c>
      <c r="BT7" s="33" t="s">
        <v>367</v>
      </c>
      <c r="BU7" s="8" t="s">
        <v>418</v>
      </c>
      <c r="BV7" s="8" t="s">
        <v>336</v>
      </c>
      <c r="BW7" s="8" t="s">
        <v>336</v>
      </c>
      <c r="BX7" s="8" t="s">
        <v>478</v>
      </c>
      <c r="BY7" s="8" t="s">
        <v>459</v>
      </c>
      <c r="BZ7" s="8" t="s">
        <v>335</v>
      </c>
      <c r="CA7" s="48" t="str">
        <f t="shared" si="6"/>
        <v>0025</v>
      </c>
      <c r="CB7" s="48" t="str">
        <f t="shared" si="1"/>
        <v>Tenea|Smith|tone39074@gmail.com|8</v>
      </c>
      <c r="CC7" s="48" t="str">
        <f t="shared" si="2"/>
        <v>Tenea|Smith|8</v>
      </c>
      <c r="CD7" s="48" t="str">
        <f t="shared" si="3"/>
        <v>Tenea|Smith|7</v>
      </c>
      <c r="CE7" s="48" t="str">
        <f t="shared" si="4"/>
        <v>Tonia Smith</v>
      </c>
      <c r="CF7" s="48" t="str">
        <f>$CE7&amp;COUNTIF($CE7:$CE$162,$CE7)</f>
        <v>Tonia Smith2</v>
      </c>
      <c r="CG7" s="48" t="str">
        <f t="shared" si="7"/>
        <v>tone39074@gmail.com</v>
      </c>
      <c r="CH7" s="48" t="str">
        <f t="shared" si="8"/>
        <v>6019548842</v>
      </c>
      <c r="CI7" s="48" t="str">
        <f t="shared" si="9"/>
        <v>Tenea Smith</v>
      </c>
      <c r="CJ7" s="48" t="str">
        <f>IF($X7="","",IF(RIGHT($X7,4)=", MS",INDEX(DropDowns!$G$4:$G$1251,MATCH(TRIM($X7),DropDowns!$F$3:$F$1251,0)),INDEX(DropDowns!$G$3:$G$1251,MATCH(TRIM($X7)&amp;", MS",DropDowns!$F$3:$F$1251,0))))</f>
        <v>Scott</v>
      </c>
      <c r="CK7" s="8"/>
      <c r="CL7" s="275" t="s">
        <v>479</v>
      </c>
      <c r="CM7" s="48" t="s">
        <v>246</v>
      </c>
      <c r="CN7" s="8" t="s">
        <v>466</v>
      </c>
      <c r="CO7" s="107" t="s">
        <v>480</v>
      </c>
      <c r="CP7" s="8" t="s">
        <v>397</v>
      </c>
      <c r="CQ7" s="33" t="s">
        <v>371</v>
      </c>
      <c r="CR7" s="8" t="s">
        <v>101</v>
      </c>
      <c r="CS7" s="8" t="s">
        <v>481</v>
      </c>
    </row>
    <row r="8" spans="1:107" x14ac:dyDescent="0.3">
      <c r="A8" s="48" t="str">
        <f t="shared" si="0"/>
        <v>0031-PAR-KA-MALE-7TH</v>
      </c>
      <c r="B8" s="48" t="str">
        <f>IFERROR(IF($M8="YES",INDEX(Applications_2021!$A$2:A$651,MATCH($CD8,Applications_2021!$AO$2:$AO$651,0)),"FIRST TIME APPLICANT"),"--")</f>
        <v>FIRST TIME APPLICANT</v>
      </c>
      <c r="C8" s="8">
        <v>31</v>
      </c>
      <c r="D8" s="8" t="s">
        <v>482</v>
      </c>
      <c r="E8" s="8" t="s">
        <v>332</v>
      </c>
      <c r="F8" s="8" t="s">
        <v>333</v>
      </c>
      <c r="G8" s="8" t="s">
        <v>334</v>
      </c>
      <c r="H8" s="8" t="s">
        <v>335</v>
      </c>
      <c r="I8" s="8" t="s">
        <v>336</v>
      </c>
      <c r="J8" s="8" t="s">
        <v>335</v>
      </c>
      <c r="K8" s="8" t="s">
        <v>483</v>
      </c>
      <c r="L8" s="8" t="s">
        <v>484</v>
      </c>
      <c r="M8" s="8" t="s">
        <v>339</v>
      </c>
      <c r="N8" s="8" t="s">
        <v>335</v>
      </c>
      <c r="O8" s="8" t="s">
        <v>336</v>
      </c>
      <c r="P8" s="8" t="s">
        <v>169</v>
      </c>
      <c r="Q8" s="8" t="s">
        <v>340</v>
      </c>
      <c r="R8" s="8" t="s">
        <v>485</v>
      </c>
      <c r="S8" s="8" t="s">
        <v>342</v>
      </c>
      <c r="T8" s="8" t="s">
        <v>486</v>
      </c>
      <c r="U8" s="8" t="s">
        <v>206</v>
      </c>
      <c r="V8" s="8" t="s">
        <v>487</v>
      </c>
      <c r="W8" s="8" t="s">
        <v>336</v>
      </c>
      <c r="X8" s="8" t="s">
        <v>206</v>
      </c>
      <c r="Y8" s="8" t="s">
        <v>488</v>
      </c>
      <c r="Z8" s="8" t="s">
        <v>489</v>
      </c>
      <c r="AA8" s="8" t="s">
        <v>348</v>
      </c>
      <c r="AB8" s="8" t="s">
        <v>206</v>
      </c>
      <c r="AC8" s="8" t="s">
        <v>490</v>
      </c>
      <c r="AD8" s="8" t="s">
        <v>491</v>
      </c>
      <c r="AE8" s="8" t="s">
        <v>492</v>
      </c>
      <c r="AF8" s="8" t="s">
        <v>493</v>
      </c>
      <c r="AG8" s="8" t="s">
        <v>494</v>
      </c>
      <c r="AH8" s="8" t="s">
        <v>491</v>
      </c>
      <c r="AI8" s="8" t="s">
        <v>495</v>
      </c>
      <c r="AJ8" s="8" t="s">
        <v>496</v>
      </c>
      <c r="AK8" s="8" t="s">
        <v>336</v>
      </c>
      <c r="AL8" s="8" t="s">
        <v>497</v>
      </c>
      <c r="AM8" s="8" t="s">
        <v>336</v>
      </c>
      <c r="AN8" s="8" t="s">
        <v>336</v>
      </c>
      <c r="AO8" s="8" t="s">
        <v>336</v>
      </c>
      <c r="AP8" s="8" t="s">
        <v>336</v>
      </c>
      <c r="AQ8" s="8" t="s">
        <v>454</v>
      </c>
      <c r="AR8" s="8" t="s">
        <v>357</v>
      </c>
      <c r="AS8" s="8" t="s">
        <v>336</v>
      </c>
      <c r="AT8" s="8" t="s">
        <v>336</v>
      </c>
      <c r="AU8" s="8" t="s">
        <v>336</v>
      </c>
      <c r="AV8" s="8" t="s">
        <v>359</v>
      </c>
      <c r="AW8" s="8" t="s">
        <v>336</v>
      </c>
      <c r="AX8" s="8" t="s">
        <v>336</v>
      </c>
      <c r="AY8" s="8" t="s">
        <v>389</v>
      </c>
      <c r="AZ8" s="8" t="s">
        <v>360</v>
      </c>
      <c r="BA8" s="8" t="s">
        <v>336</v>
      </c>
      <c r="BB8" s="8" t="s">
        <v>336</v>
      </c>
      <c r="BC8" s="8" t="s">
        <v>336</v>
      </c>
      <c r="BD8" s="8" t="s">
        <v>336</v>
      </c>
      <c r="BE8" s="8" t="s">
        <v>336</v>
      </c>
      <c r="BF8" s="8" t="s">
        <v>336</v>
      </c>
      <c r="BG8" s="8" t="s">
        <v>336</v>
      </c>
      <c r="BH8" s="8" t="s">
        <v>336</v>
      </c>
      <c r="BI8" s="8" t="s">
        <v>336</v>
      </c>
      <c r="BJ8" s="8" t="s">
        <v>336</v>
      </c>
      <c r="BK8" s="8" t="s">
        <v>498</v>
      </c>
      <c r="BL8" s="8" t="s">
        <v>456</v>
      </c>
      <c r="BM8" s="8" t="s">
        <v>499</v>
      </c>
      <c r="BN8" s="8" t="s">
        <v>336</v>
      </c>
      <c r="BO8" s="8" t="s">
        <v>336</v>
      </c>
      <c r="BP8" s="8" t="s">
        <v>365</v>
      </c>
      <c r="BQ8" s="299" t="s">
        <v>500</v>
      </c>
      <c r="BR8" s="8" t="s">
        <v>43</v>
      </c>
      <c r="BS8" s="33" t="s">
        <v>367</v>
      </c>
      <c r="BT8" s="33" t="s">
        <v>395</v>
      </c>
      <c r="BU8" s="8" t="s">
        <v>418</v>
      </c>
      <c r="BV8" s="8" t="s">
        <v>336</v>
      </c>
      <c r="BW8" s="8" t="s">
        <v>336</v>
      </c>
      <c r="BX8" s="8" t="s">
        <v>336</v>
      </c>
      <c r="BY8" s="8" t="s">
        <v>459</v>
      </c>
      <c r="BZ8" s="8" t="s">
        <v>335</v>
      </c>
      <c r="CA8" s="48" t="str">
        <f t="shared" si="6"/>
        <v>0031</v>
      </c>
      <c r="CB8" s="48" t="str">
        <f t="shared" si="1"/>
        <v>Kayleb|Parker|aelliott65@gmail.com|7</v>
      </c>
      <c r="CC8" s="48" t="str">
        <f t="shared" si="2"/>
        <v>Kayleb|Parker|7</v>
      </c>
      <c r="CD8" s="48" t="str">
        <f t="shared" si="3"/>
        <v>Kayleb|Parker|6</v>
      </c>
      <c r="CE8" s="48" t="str">
        <f t="shared" si="4"/>
        <v>Anita Fisher</v>
      </c>
      <c r="CF8" s="48" t="str">
        <f>$CE8&amp;COUNTIF($CE8:$CE$162,$CE8)</f>
        <v>Anita Fisher1</v>
      </c>
      <c r="CG8" s="48" t="str">
        <f t="shared" si="7"/>
        <v>aelliott65@gmail.com</v>
      </c>
      <c r="CH8" s="48" t="str">
        <f t="shared" si="8"/>
        <v>6626885133</v>
      </c>
      <c r="CI8" s="48" t="str">
        <f t="shared" si="9"/>
        <v>Kayleb Parker</v>
      </c>
      <c r="CJ8" s="48" t="str">
        <f>IF($X8="","",IF(RIGHT($X8,4)=", MS",INDEX(DropDowns!$G$4:$G$1251,MATCH(TRIM($X8),DropDowns!$F$3:$F$1251,0)),INDEX(DropDowns!$G$3:$G$1251,MATCH(TRIM($X8)&amp;", MS",DropDowns!$F$3:$F$1251,0))))</f>
        <v>Grenada</v>
      </c>
      <c r="CK8" s="8"/>
      <c r="CL8" s="48" t="str">
        <f t="shared" si="10"/>
        <v>Grenada Middle School</v>
      </c>
      <c r="CM8" s="48" t="str">
        <f t="shared" si="5"/>
        <v>Grenada</v>
      </c>
      <c r="CN8" s="8">
        <v>38901</v>
      </c>
      <c r="CO8" s="107" t="s">
        <v>421</v>
      </c>
      <c r="CP8" s="8" t="s">
        <v>444</v>
      </c>
      <c r="CQ8" s="33" t="s">
        <v>371</v>
      </c>
      <c r="CR8" s="8" t="s">
        <v>83</v>
      </c>
      <c r="CS8" s="8" t="s">
        <v>372</v>
      </c>
    </row>
    <row r="9" spans="1:107" x14ac:dyDescent="0.3">
      <c r="A9" s="48" t="str">
        <f t="shared" si="0"/>
        <v>0032-MOR-LO-FEMALE-8TH</v>
      </c>
      <c r="B9" s="48" t="str">
        <f>IFERROR(IF($M9="YES",INDEX(Applications_2021!$A$2:A$651,MATCH($CD9,Applications_2021!$AO$2:$AO$651,0)),"FIRST TIME APPLICANT"),"--")</f>
        <v>FIRST TIME APPLICANT</v>
      </c>
      <c r="C9" s="8">
        <v>32</v>
      </c>
      <c r="D9" s="8" t="s">
        <v>501</v>
      </c>
      <c r="E9" s="8" t="s">
        <v>332</v>
      </c>
      <c r="F9" s="8" t="s">
        <v>333</v>
      </c>
      <c r="G9" s="8" t="s">
        <v>334</v>
      </c>
      <c r="H9" s="8" t="s">
        <v>335</v>
      </c>
      <c r="I9" s="8" t="s">
        <v>336</v>
      </c>
      <c r="J9" s="8" t="s">
        <v>335</v>
      </c>
      <c r="K9" s="8" t="s">
        <v>502</v>
      </c>
      <c r="L9" s="8" t="s">
        <v>503</v>
      </c>
      <c r="M9" s="8" t="s">
        <v>339</v>
      </c>
      <c r="N9" s="8" t="s">
        <v>335</v>
      </c>
      <c r="O9" s="8" t="s">
        <v>336</v>
      </c>
      <c r="P9" s="8" t="s">
        <v>170</v>
      </c>
      <c r="Q9" s="8" t="s">
        <v>401</v>
      </c>
      <c r="R9" s="8" t="s">
        <v>504</v>
      </c>
      <c r="S9" s="8" t="s">
        <v>342</v>
      </c>
      <c r="T9" s="8" t="s">
        <v>505</v>
      </c>
      <c r="U9" s="8" t="s">
        <v>228</v>
      </c>
      <c r="V9" s="8" t="s">
        <v>506</v>
      </c>
      <c r="W9" s="8" t="s">
        <v>507</v>
      </c>
      <c r="X9" s="8" t="s">
        <v>508</v>
      </c>
      <c r="Y9" s="8" t="s">
        <v>509</v>
      </c>
      <c r="Z9" s="8" t="s">
        <v>510</v>
      </c>
      <c r="AA9" s="8" t="s">
        <v>348</v>
      </c>
      <c r="AB9" s="8" t="s">
        <v>228</v>
      </c>
      <c r="AC9" s="8" t="s">
        <v>511</v>
      </c>
      <c r="AD9" s="8" t="s">
        <v>512</v>
      </c>
      <c r="AE9" s="8" t="s">
        <v>513</v>
      </c>
      <c r="AF9" s="8" t="s">
        <v>514</v>
      </c>
      <c r="AG9" s="8" t="s">
        <v>336</v>
      </c>
      <c r="AH9" s="8" t="s">
        <v>336</v>
      </c>
      <c r="AI9" s="8" t="s">
        <v>336</v>
      </c>
      <c r="AJ9" s="8" t="s">
        <v>336</v>
      </c>
      <c r="AK9" s="8" t="s">
        <v>336</v>
      </c>
      <c r="AL9" s="8" t="s">
        <v>336</v>
      </c>
      <c r="AM9" s="8" t="s">
        <v>356</v>
      </c>
      <c r="AN9" s="8" t="s">
        <v>336</v>
      </c>
      <c r="AO9" s="8" t="s">
        <v>336</v>
      </c>
      <c r="AP9" s="8" t="s">
        <v>336</v>
      </c>
      <c r="AQ9" s="8" t="s">
        <v>336</v>
      </c>
      <c r="AR9" s="8" t="s">
        <v>357</v>
      </c>
      <c r="AS9" s="8" t="s">
        <v>358</v>
      </c>
      <c r="AT9" s="8" t="s">
        <v>336</v>
      </c>
      <c r="AU9" s="8" t="s">
        <v>439</v>
      </c>
      <c r="AV9" s="8" t="s">
        <v>336</v>
      </c>
      <c r="AW9" s="8" t="s">
        <v>336</v>
      </c>
      <c r="AX9" s="8" t="s">
        <v>336</v>
      </c>
      <c r="AY9" s="8" t="s">
        <v>336</v>
      </c>
      <c r="AZ9" s="8" t="s">
        <v>360</v>
      </c>
      <c r="BA9" s="8" t="s">
        <v>336</v>
      </c>
      <c r="BB9" s="8" t="s">
        <v>336</v>
      </c>
      <c r="BC9" s="8" t="s">
        <v>515</v>
      </c>
      <c r="BD9" s="8" t="s">
        <v>336</v>
      </c>
      <c r="BE9" s="8" t="s">
        <v>336</v>
      </c>
      <c r="BF9" s="8" t="s">
        <v>336</v>
      </c>
      <c r="BG9" s="8" t="s">
        <v>390</v>
      </c>
      <c r="BH9" s="8" t="s">
        <v>336</v>
      </c>
      <c r="BI9" s="8" t="s">
        <v>336</v>
      </c>
      <c r="BJ9" s="8" t="s">
        <v>363</v>
      </c>
      <c r="BK9" s="8" t="s">
        <v>336</v>
      </c>
      <c r="BL9" s="8" t="s">
        <v>336</v>
      </c>
      <c r="BM9" s="8" t="s">
        <v>336</v>
      </c>
      <c r="BN9" s="8" t="s">
        <v>364</v>
      </c>
      <c r="BO9" s="8" t="s">
        <v>336</v>
      </c>
      <c r="BP9" s="8" t="s">
        <v>365</v>
      </c>
      <c r="BQ9" s="299" t="s">
        <v>516</v>
      </c>
      <c r="BR9" s="8" t="s">
        <v>43</v>
      </c>
      <c r="BS9" s="33" t="s">
        <v>395</v>
      </c>
      <c r="BT9" s="33" t="s">
        <v>368</v>
      </c>
      <c r="BU9" s="8" t="s">
        <v>418</v>
      </c>
      <c r="BV9" s="8" t="s">
        <v>336</v>
      </c>
      <c r="BW9" s="8" t="s">
        <v>336</v>
      </c>
      <c r="BX9" s="8"/>
      <c r="BY9" s="8" t="s">
        <v>442</v>
      </c>
      <c r="BZ9" s="8" t="s">
        <v>339</v>
      </c>
      <c r="CA9" s="48" t="str">
        <f t="shared" si="6"/>
        <v>0032</v>
      </c>
      <c r="CB9" s="48" t="str">
        <f t="shared" si="1"/>
        <v>London|Morgan|Wlashelia@yahoo.com|8</v>
      </c>
      <c r="CC9" s="48" t="str">
        <f t="shared" si="2"/>
        <v>London|Morgan|8</v>
      </c>
      <c r="CD9" s="48" t="str">
        <f t="shared" si="3"/>
        <v>London|Morgan|7</v>
      </c>
      <c r="CE9" s="48" t="str">
        <f t="shared" si="4"/>
        <v>Lasheia Walters</v>
      </c>
      <c r="CF9" s="48" t="str">
        <f>$CE9&amp;COUNTIF($CE9:$CE$162,$CE9)</f>
        <v>Lasheia Walters1</v>
      </c>
      <c r="CG9" s="48" t="str">
        <f t="shared" si="7"/>
        <v>Wlashelia@yahoo.com</v>
      </c>
      <c r="CH9" s="48" t="str">
        <f t="shared" si="8"/>
        <v>6623862016</v>
      </c>
      <c r="CI9" s="48" t="str">
        <f t="shared" si="9"/>
        <v>London Morgan</v>
      </c>
      <c r="CJ9" s="48" t="str">
        <f>IF($X9="","",IF(RIGHT($X9,4)=", MS",INDEX(DropDowns!$G$4:$G$1251,MATCH(TRIM($X9),DropDowns!$F$3:$F$1251,0)),INDEX(DropDowns!$G$3:$G$1251,MATCH(TRIM($X9)&amp;", MS",DropDowns!$F$3:$F$1251,0))))</f>
        <v>Lowndes</v>
      </c>
      <c r="CK9" s="8"/>
      <c r="CL9" s="275" t="s">
        <v>517</v>
      </c>
      <c r="CM9" s="48" t="str">
        <f t="shared" si="5"/>
        <v>Lowndes</v>
      </c>
      <c r="CN9" s="8" t="s">
        <v>518</v>
      </c>
      <c r="CO9" s="107" t="s">
        <v>421</v>
      </c>
      <c r="CP9" s="8" t="s">
        <v>422</v>
      </c>
      <c r="CQ9" s="33" t="s">
        <v>519</v>
      </c>
      <c r="CR9" s="8" t="s">
        <v>92</v>
      </c>
      <c r="CS9" s="8" t="s">
        <v>520</v>
      </c>
    </row>
    <row r="10" spans="1:107" x14ac:dyDescent="0.3">
      <c r="A10" s="48" t="str">
        <f t="shared" si="0"/>
        <v>0033-DIX-JA-FEMALE-9TH</v>
      </c>
      <c r="B10" s="48" t="str">
        <f>IFERROR(IF($M10="YES",INDEX(Applications_2021!$A$2:A$651,MATCH($CD10,Applications_2021!$AO$2:$AO$651,0)),"FIRST TIME APPLICANT"),"--")</f>
        <v>FIRST TIME APPLICANT</v>
      </c>
      <c r="C10" s="8">
        <v>33</v>
      </c>
      <c r="D10" s="8" t="s">
        <v>521</v>
      </c>
      <c r="E10" s="8" t="s">
        <v>332</v>
      </c>
      <c r="F10" s="8" t="s">
        <v>333</v>
      </c>
      <c r="G10" s="8" t="s">
        <v>334</v>
      </c>
      <c r="H10" s="8" t="s">
        <v>335</v>
      </c>
      <c r="I10" s="8" t="s">
        <v>336</v>
      </c>
      <c r="J10" s="8" t="s">
        <v>335</v>
      </c>
      <c r="K10" s="8" t="s">
        <v>522</v>
      </c>
      <c r="L10" s="8" t="s">
        <v>523</v>
      </c>
      <c r="M10" s="8" t="s">
        <v>339</v>
      </c>
      <c r="N10" s="8" t="s">
        <v>335</v>
      </c>
      <c r="O10" s="8" t="s">
        <v>336</v>
      </c>
      <c r="P10" s="8" t="s">
        <v>170</v>
      </c>
      <c r="Q10" s="8" t="s">
        <v>376</v>
      </c>
      <c r="R10" s="8" t="s">
        <v>524</v>
      </c>
      <c r="S10" s="8" t="s">
        <v>342</v>
      </c>
      <c r="T10" s="8" t="s">
        <v>525</v>
      </c>
      <c r="U10" s="8" t="s">
        <v>209</v>
      </c>
      <c r="V10" s="8" t="s">
        <v>526</v>
      </c>
      <c r="W10" s="8" t="s">
        <v>336</v>
      </c>
      <c r="X10" s="8" t="s">
        <v>527</v>
      </c>
      <c r="Y10" s="8" t="s">
        <v>346</v>
      </c>
      <c r="Z10" s="8" t="s">
        <v>528</v>
      </c>
      <c r="AA10" s="8" t="s">
        <v>348</v>
      </c>
      <c r="AB10" s="8" t="s">
        <v>209</v>
      </c>
      <c r="AC10" s="8" t="s">
        <v>529</v>
      </c>
      <c r="AD10" s="8" t="s">
        <v>523</v>
      </c>
      <c r="AE10" s="8" t="s">
        <v>530</v>
      </c>
      <c r="AF10" s="8" t="s">
        <v>531</v>
      </c>
      <c r="AG10" s="8" t="s">
        <v>336</v>
      </c>
      <c r="AH10" s="8" t="s">
        <v>336</v>
      </c>
      <c r="AI10" s="8" t="s">
        <v>336</v>
      </c>
      <c r="AJ10" s="8" t="s">
        <v>336</v>
      </c>
      <c r="AK10" s="8" t="s">
        <v>336</v>
      </c>
      <c r="AL10" s="8" t="s">
        <v>336</v>
      </c>
      <c r="AM10" s="8" t="s">
        <v>336</v>
      </c>
      <c r="AN10" s="8" t="s">
        <v>336</v>
      </c>
      <c r="AO10" s="8" t="s">
        <v>336</v>
      </c>
      <c r="AP10" s="8" t="s">
        <v>415</v>
      </c>
      <c r="AQ10" s="8" t="s">
        <v>336</v>
      </c>
      <c r="AR10" s="8" t="s">
        <v>357</v>
      </c>
      <c r="AS10" s="8" t="s">
        <v>358</v>
      </c>
      <c r="AT10" s="8" t="s">
        <v>336</v>
      </c>
      <c r="AU10" s="8" t="s">
        <v>439</v>
      </c>
      <c r="AV10" s="8" t="s">
        <v>336</v>
      </c>
      <c r="AW10" s="8" t="s">
        <v>336</v>
      </c>
      <c r="AX10" s="8" t="s">
        <v>388</v>
      </c>
      <c r="AY10" s="8" t="s">
        <v>336</v>
      </c>
      <c r="AZ10" s="8" t="s">
        <v>336</v>
      </c>
      <c r="BA10" s="8" t="s">
        <v>336</v>
      </c>
      <c r="BB10" s="8" t="s">
        <v>336</v>
      </c>
      <c r="BC10" s="8" t="s">
        <v>515</v>
      </c>
      <c r="BD10" s="8" t="s">
        <v>336</v>
      </c>
      <c r="BE10" s="8" t="s">
        <v>336</v>
      </c>
      <c r="BF10" s="8" t="s">
        <v>336</v>
      </c>
      <c r="BG10" s="8" t="s">
        <v>390</v>
      </c>
      <c r="BH10" s="8" t="s">
        <v>336</v>
      </c>
      <c r="BI10" s="8" t="s">
        <v>455</v>
      </c>
      <c r="BJ10" s="8" t="s">
        <v>336</v>
      </c>
      <c r="BK10" s="8" t="s">
        <v>498</v>
      </c>
      <c r="BL10" s="8" t="s">
        <v>336</v>
      </c>
      <c r="BM10" s="8" t="s">
        <v>336</v>
      </c>
      <c r="BN10" s="8" t="s">
        <v>336</v>
      </c>
      <c r="BO10" s="8" t="s">
        <v>336</v>
      </c>
      <c r="BP10" s="8" t="s">
        <v>365</v>
      </c>
      <c r="BQ10" s="299" t="s">
        <v>532</v>
      </c>
      <c r="BR10" s="8" t="s">
        <v>394</v>
      </c>
      <c r="BS10" s="33" t="s">
        <v>395</v>
      </c>
      <c r="BT10" s="33" t="s">
        <v>368</v>
      </c>
      <c r="BU10" s="8" t="s">
        <v>418</v>
      </c>
      <c r="BV10" s="8" t="s">
        <v>336</v>
      </c>
      <c r="BW10" s="8" t="s">
        <v>336</v>
      </c>
      <c r="BX10" s="8" t="s">
        <v>533</v>
      </c>
      <c r="BY10" s="8" t="s">
        <v>396</v>
      </c>
      <c r="BZ10" s="8" t="s">
        <v>335</v>
      </c>
      <c r="CA10" s="48" t="str">
        <f t="shared" si="6"/>
        <v>0033</v>
      </c>
      <c r="CB10" s="48" t="str">
        <f t="shared" si="1"/>
        <v>Jacayla|Dixon|shaundrak.dixon@gmail.com|9</v>
      </c>
      <c r="CC10" s="48" t="str">
        <f t="shared" si="2"/>
        <v>Jacayla|Dixon|9</v>
      </c>
      <c r="CD10" s="48" t="str">
        <f t="shared" si="3"/>
        <v>Jacayla|Dixon|8</v>
      </c>
      <c r="CE10" s="48" t="str">
        <f t="shared" si="4"/>
        <v>Shaundra Dixon</v>
      </c>
      <c r="CF10" s="48" t="str">
        <f>$CE10&amp;COUNTIF($CE10:$CE$162,$CE10)</f>
        <v>Shaundra Dixon1</v>
      </c>
      <c r="CG10" s="48" t="str">
        <f t="shared" si="7"/>
        <v>shaundrak.dixon@gmail.com</v>
      </c>
      <c r="CH10" s="48" t="str">
        <f t="shared" si="8"/>
        <v>6019064653</v>
      </c>
      <c r="CI10" s="48" t="str">
        <f t="shared" si="9"/>
        <v>Jacayla Dixon</v>
      </c>
      <c r="CJ10" s="48" t="str">
        <f>IF($X10="","",IF(RIGHT($X10,4)=", MS",INDEX(DropDowns!$G$4:$G$1251,MATCH(TRIM($X10),DropDowns!$F$3:$F$1251,0)),INDEX(DropDowns!$G$3:$G$1251,MATCH(TRIM($X10)&amp;", MS",DropDowns!$F$3:$F$1251,0))))</f>
        <v>Hinds</v>
      </c>
      <c r="CK10" s="8"/>
      <c r="CL10" s="48" t="str">
        <f t="shared" si="10"/>
        <v>Terry High School</v>
      </c>
      <c r="CM10" s="48" t="str">
        <f t="shared" si="5"/>
        <v>Hinds</v>
      </c>
      <c r="CN10" s="8" t="s">
        <v>528</v>
      </c>
      <c r="CO10" s="107"/>
      <c r="CP10" s="8" t="s">
        <v>370</v>
      </c>
      <c r="CQ10" s="33" t="s">
        <v>371</v>
      </c>
      <c r="CR10" s="8" t="s">
        <v>101</v>
      </c>
      <c r="CS10" s="8"/>
    </row>
    <row r="11" spans="1:107" ht="28.8" x14ac:dyDescent="0.3">
      <c r="A11" s="48" t="str">
        <f t="shared" si="0"/>
        <v>0038-SMI-DE-FEMALE-8TH</v>
      </c>
      <c r="B11" s="48" t="str">
        <f>IFERROR(IF($M11="YES",INDEX(Applications_2021!$A$2:A$651,MATCH($CD11,Applications_2021!$AO$2:$AO$651,0)),"FIRST TIME APPLICANT"),"--")</f>
        <v>FIRST TIME APPLICANT</v>
      </c>
      <c r="C11" s="8">
        <v>38</v>
      </c>
      <c r="D11" s="8" t="s">
        <v>534</v>
      </c>
      <c r="E11" s="8" t="s">
        <v>332</v>
      </c>
      <c r="F11" s="8" t="s">
        <v>333</v>
      </c>
      <c r="G11" s="8" t="s">
        <v>334</v>
      </c>
      <c r="H11" s="8" t="s">
        <v>335</v>
      </c>
      <c r="I11" s="8" t="s">
        <v>336</v>
      </c>
      <c r="J11" s="8" t="s">
        <v>335</v>
      </c>
      <c r="K11" s="8" t="s">
        <v>535</v>
      </c>
      <c r="L11" s="8" t="s">
        <v>249</v>
      </c>
      <c r="M11" s="8" t="s">
        <v>339</v>
      </c>
      <c r="N11" s="8" t="s">
        <v>335</v>
      </c>
      <c r="O11" s="8" t="s">
        <v>336</v>
      </c>
      <c r="P11" s="8" t="s">
        <v>170</v>
      </c>
      <c r="Q11" s="8" t="s">
        <v>401</v>
      </c>
      <c r="R11" s="8" t="s">
        <v>479</v>
      </c>
      <c r="S11" s="8" t="s">
        <v>342</v>
      </c>
      <c r="T11" s="8" t="s">
        <v>463</v>
      </c>
      <c r="U11" s="8" t="s">
        <v>246</v>
      </c>
      <c r="V11" s="8" t="s">
        <v>536</v>
      </c>
      <c r="W11" s="8" t="s">
        <v>336</v>
      </c>
      <c r="X11" s="8" t="s">
        <v>465</v>
      </c>
      <c r="Y11" s="8" t="s">
        <v>488</v>
      </c>
      <c r="Z11" s="8" t="s">
        <v>537</v>
      </c>
      <c r="AA11" s="8" t="s">
        <v>348</v>
      </c>
      <c r="AB11" s="8" t="s">
        <v>246</v>
      </c>
      <c r="AC11" s="8" t="s">
        <v>468</v>
      </c>
      <c r="AD11" s="8" t="s">
        <v>249</v>
      </c>
      <c r="AE11" s="8" t="s">
        <v>469</v>
      </c>
      <c r="AF11" s="8" t="s">
        <v>470</v>
      </c>
      <c r="AG11" s="8" t="s">
        <v>471</v>
      </c>
      <c r="AH11" s="8" t="s">
        <v>249</v>
      </c>
      <c r="AI11" s="8" t="s">
        <v>472</v>
      </c>
      <c r="AJ11" s="8" t="s">
        <v>473</v>
      </c>
      <c r="AK11" s="8" t="s">
        <v>474</v>
      </c>
      <c r="AL11" s="8" t="s">
        <v>336</v>
      </c>
      <c r="AM11" s="8" t="s">
        <v>336</v>
      </c>
      <c r="AN11" s="8" t="s">
        <v>336</v>
      </c>
      <c r="AO11" s="8" t="s">
        <v>336</v>
      </c>
      <c r="AP11" s="8" t="s">
        <v>415</v>
      </c>
      <c r="AQ11" s="8" t="s">
        <v>336</v>
      </c>
      <c r="AR11" s="8" t="s">
        <v>357</v>
      </c>
      <c r="AS11" s="8" t="s">
        <v>336</v>
      </c>
      <c r="AT11" s="8" t="s">
        <v>336</v>
      </c>
      <c r="AU11" s="8" t="s">
        <v>439</v>
      </c>
      <c r="AV11" s="8" t="s">
        <v>336</v>
      </c>
      <c r="AW11" s="8" t="s">
        <v>336</v>
      </c>
      <c r="AX11" s="8" t="s">
        <v>336</v>
      </c>
      <c r="AY11" s="8" t="s">
        <v>336</v>
      </c>
      <c r="AZ11" s="8" t="s">
        <v>360</v>
      </c>
      <c r="BA11" s="8" t="s">
        <v>361</v>
      </c>
      <c r="BB11" s="8" t="s">
        <v>336</v>
      </c>
      <c r="BC11" s="8" t="s">
        <v>336</v>
      </c>
      <c r="BD11" s="8" t="s">
        <v>336</v>
      </c>
      <c r="BE11" s="8" t="s">
        <v>362</v>
      </c>
      <c r="BF11" s="8" t="s">
        <v>336</v>
      </c>
      <c r="BG11" s="8" t="s">
        <v>390</v>
      </c>
      <c r="BH11" s="8" t="s">
        <v>336</v>
      </c>
      <c r="BI11" s="8" t="s">
        <v>336</v>
      </c>
      <c r="BJ11" s="8" t="s">
        <v>336</v>
      </c>
      <c r="BK11" s="8" t="s">
        <v>336</v>
      </c>
      <c r="BL11" s="8" t="s">
        <v>456</v>
      </c>
      <c r="BM11" s="8" t="s">
        <v>336</v>
      </c>
      <c r="BN11" s="8" t="s">
        <v>336</v>
      </c>
      <c r="BO11" s="8" t="s">
        <v>336</v>
      </c>
      <c r="BP11" s="8" t="s">
        <v>365</v>
      </c>
      <c r="BQ11" s="299" t="s">
        <v>538</v>
      </c>
      <c r="BR11" s="8" t="s">
        <v>394</v>
      </c>
      <c r="BS11" s="33" t="s">
        <v>477</v>
      </c>
      <c r="BT11" s="33" t="s">
        <v>367</v>
      </c>
      <c r="BU11" s="8" t="s">
        <v>418</v>
      </c>
      <c r="BV11" s="8" t="s">
        <v>336</v>
      </c>
      <c r="BW11" s="8" t="s">
        <v>336</v>
      </c>
      <c r="BX11" s="8" t="s">
        <v>539</v>
      </c>
      <c r="BY11" s="8" t="s">
        <v>442</v>
      </c>
      <c r="BZ11" s="8" t="s">
        <v>335</v>
      </c>
      <c r="CA11" s="48" t="str">
        <f t="shared" si="6"/>
        <v>0038</v>
      </c>
      <c r="CB11" s="48" t="str">
        <f t="shared" si="1"/>
        <v>Denea|Smith|tone39074@gmail.com|8</v>
      </c>
      <c r="CC11" s="48" t="str">
        <f t="shared" si="2"/>
        <v>Denea|Smith|8</v>
      </c>
      <c r="CD11" s="48" t="str">
        <f t="shared" si="3"/>
        <v>Denea|Smith|7</v>
      </c>
      <c r="CE11" s="48" t="str">
        <f t="shared" si="4"/>
        <v>Tonia Smith</v>
      </c>
      <c r="CF11" s="48" t="str">
        <f>$CE11&amp;COUNTIF($CE11:$CE$162,$CE11)</f>
        <v>Tonia Smith1</v>
      </c>
      <c r="CG11" s="48" t="str">
        <f t="shared" si="7"/>
        <v>tone39074@gmail.com</v>
      </c>
      <c r="CH11" s="48" t="str">
        <f t="shared" si="8"/>
        <v>6019548842</v>
      </c>
      <c r="CI11" s="48" t="str">
        <f t="shared" si="9"/>
        <v>Denea Smith</v>
      </c>
      <c r="CJ11" s="48" t="str">
        <f>IF($X11="","",IF(RIGHT($X11,4)=", MS",INDEX(DropDowns!$G$4:$G$1251,MATCH(TRIM($X11),DropDowns!$F$3:$F$1251,0)),INDEX(DropDowns!$G$3:$G$1251,MATCH(TRIM($X11)&amp;", MS",DropDowns!$F$3:$F$1251,0))))</f>
        <v>Scott</v>
      </c>
      <c r="CK11" s="8"/>
      <c r="CL11" s="48" t="str">
        <f t="shared" si="10"/>
        <v>Scott Central Attendance Center</v>
      </c>
      <c r="CM11" s="48" t="s">
        <v>246</v>
      </c>
      <c r="CN11" s="8" t="s">
        <v>466</v>
      </c>
      <c r="CO11" s="107" t="s">
        <v>540</v>
      </c>
      <c r="CP11" s="8" t="s">
        <v>397</v>
      </c>
      <c r="CQ11" s="33" t="s">
        <v>371</v>
      </c>
      <c r="CR11" s="8" t="s">
        <v>101</v>
      </c>
      <c r="CS11" s="8" t="s">
        <v>541</v>
      </c>
    </row>
    <row r="12" spans="1:107" x14ac:dyDescent="0.3">
      <c r="A12" s="48" t="str">
        <f t="shared" si="0"/>
        <v>0044-CEA-BE-FEMALE-9TH</v>
      </c>
      <c r="B12" s="48" t="str">
        <f>IFERROR(IF($M12="YES",INDEX(Applications_2021!$A$2:A$651,MATCH($CD12,Applications_2021!$AO$2:$AO$651,0)),"FIRST TIME APPLICANT"),"--")</f>
        <v>FIRST TIME APPLICANT</v>
      </c>
      <c r="C12" s="8">
        <v>44</v>
      </c>
      <c r="D12" s="8" t="s">
        <v>542</v>
      </c>
      <c r="E12" s="8" t="s">
        <v>332</v>
      </c>
      <c r="F12" s="8" t="s">
        <v>333</v>
      </c>
      <c r="G12" s="8" t="s">
        <v>334</v>
      </c>
      <c r="H12" s="8" t="s">
        <v>335</v>
      </c>
      <c r="I12" s="8" t="s">
        <v>336</v>
      </c>
      <c r="J12" s="8" t="s">
        <v>335</v>
      </c>
      <c r="K12" s="8" t="s">
        <v>543</v>
      </c>
      <c r="L12" s="8" t="s">
        <v>544</v>
      </c>
      <c r="M12" s="8" t="s">
        <v>339</v>
      </c>
      <c r="N12" s="8" t="s">
        <v>335</v>
      </c>
      <c r="O12" s="8" t="s">
        <v>336</v>
      </c>
      <c r="P12" s="8" t="s">
        <v>170</v>
      </c>
      <c r="Q12" s="8" t="s">
        <v>376</v>
      </c>
      <c r="R12" s="8" t="s">
        <v>545</v>
      </c>
      <c r="S12" s="8" t="s">
        <v>342</v>
      </c>
      <c r="T12" s="8" t="s">
        <v>546</v>
      </c>
      <c r="U12" s="8" t="s">
        <v>239</v>
      </c>
      <c r="V12" s="8" t="s">
        <v>547</v>
      </c>
      <c r="W12" s="8" t="s">
        <v>336</v>
      </c>
      <c r="X12" s="8" t="s">
        <v>548</v>
      </c>
      <c r="Y12" s="8" t="s">
        <v>346</v>
      </c>
      <c r="Z12" s="8" t="s">
        <v>549</v>
      </c>
      <c r="AA12" s="8" t="s">
        <v>348</v>
      </c>
      <c r="AB12" s="8" t="s">
        <v>239</v>
      </c>
      <c r="AC12" s="8" t="s">
        <v>550</v>
      </c>
      <c r="AD12" s="8" t="s">
        <v>544</v>
      </c>
      <c r="AE12" s="8" t="s">
        <v>551</v>
      </c>
      <c r="AF12" s="8" t="s">
        <v>552</v>
      </c>
      <c r="AG12" s="8" t="s">
        <v>336</v>
      </c>
      <c r="AH12" s="8" t="s">
        <v>336</v>
      </c>
      <c r="AI12" s="8" t="s">
        <v>336</v>
      </c>
      <c r="AJ12" s="8" t="s">
        <v>336</v>
      </c>
      <c r="AK12" s="8" t="s">
        <v>474</v>
      </c>
      <c r="AL12" s="8" t="s">
        <v>497</v>
      </c>
      <c r="AM12" s="8" t="s">
        <v>336</v>
      </c>
      <c r="AN12" s="8" t="s">
        <v>336</v>
      </c>
      <c r="AO12" s="8" t="s">
        <v>336</v>
      </c>
      <c r="AP12" s="8" t="s">
        <v>415</v>
      </c>
      <c r="AQ12" s="8" t="s">
        <v>336</v>
      </c>
      <c r="AR12" s="8" t="s">
        <v>336</v>
      </c>
      <c r="AS12" s="8" t="s">
        <v>336</v>
      </c>
      <c r="AT12" s="8" t="s">
        <v>336</v>
      </c>
      <c r="AU12" s="8" t="s">
        <v>439</v>
      </c>
      <c r="AV12" s="8" t="s">
        <v>336</v>
      </c>
      <c r="AW12" s="8" t="s">
        <v>336</v>
      </c>
      <c r="AX12" s="8" t="s">
        <v>336</v>
      </c>
      <c r="AY12" s="8" t="s">
        <v>336</v>
      </c>
      <c r="AZ12" s="8" t="s">
        <v>336</v>
      </c>
      <c r="BA12" s="8" t="s">
        <v>361</v>
      </c>
      <c r="BB12" s="8" t="s">
        <v>336</v>
      </c>
      <c r="BC12" s="8" t="s">
        <v>515</v>
      </c>
      <c r="BD12" s="8" t="s">
        <v>336</v>
      </c>
      <c r="BE12" s="8" t="s">
        <v>336</v>
      </c>
      <c r="BF12" s="8" t="s">
        <v>553</v>
      </c>
      <c r="BG12" s="8" t="s">
        <v>390</v>
      </c>
      <c r="BH12" s="8" t="s">
        <v>391</v>
      </c>
      <c r="BI12" s="8" t="s">
        <v>336</v>
      </c>
      <c r="BJ12" s="8" t="s">
        <v>336</v>
      </c>
      <c r="BK12" s="8" t="s">
        <v>336</v>
      </c>
      <c r="BL12" s="8" t="s">
        <v>336</v>
      </c>
      <c r="BM12" s="8" t="s">
        <v>336</v>
      </c>
      <c r="BN12" s="8" t="s">
        <v>336</v>
      </c>
      <c r="BO12" s="8" t="s">
        <v>336</v>
      </c>
      <c r="BP12" s="8" t="s">
        <v>365</v>
      </c>
      <c r="BQ12" s="299" t="s">
        <v>554</v>
      </c>
      <c r="BR12" s="8" t="s">
        <v>43</v>
      </c>
      <c r="BS12" s="33" t="s">
        <v>368</v>
      </c>
      <c r="BT12" s="33" t="s">
        <v>555</v>
      </c>
      <c r="BU12" s="8" t="s">
        <v>418</v>
      </c>
      <c r="BV12" s="8" t="s">
        <v>336</v>
      </c>
      <c r="BW12" s="8" t="s">
        <v>336</v>
      </c>
      <c r="BX12" s="8"/>
      <c r="BY12" s="8" t="s">
        <v>442</v>
      </c>
      <c r="BZ12" s="8" t="s">
        <v>335</v>
      </c>
      <c r="CA12" s="48" t="str">
        <f t="shared" si="6"/>
        <v>0044</v>
      </c>
      <c r="CB12" s="48" t="str">
        <f t="shared" si="1"/>
        <v>Berkley|Ceaser|akim.ceaser@yahoo.com|9</v>
      </c>
      <c r="CC12" s="48" t="str">
        <f t="shared" si="2"/>
        <v>Berkley|Ceaser|9</v>
      </c>
      <c r="CD12" s="48" t="str">
        <f t="shared" si="3"/>
        <v>Berkley|Ceaser|8</v>
      </c>
      <c r="CE12" s="48" t="str">
        <f t="shared" si="4"/>
        <v>Akim Ceaser</v>
      </c>
      <c r="CF12" s="48" t="str">
        <f>$CE12&amp;COUNTIF($CE12:$CE$162,$CE12)</f>
        <v>Akim Ceaser1</v>
      </c>
      <c r="CG12" s="48" t="str">
        <f t="shared" si="7"/>
        <v>akim.ceaser@yahoo.com</v>
      </c>
      <c r="CH12" s="48" t="str">
        <f t="shared" si="8"/>
        <v>7699268840</v>
      </c>
      <c r="CI12" s="48" t="str">
        <f t="shared" si="9"/>
        <v>Berkley Ceaser</v>
      </c>
      <c r="CJ12" s="48" t="str">
        <f>IF($X12="","",IF(RIGHT($X12,4)=", MS",INDEX(DropDowns!$G$4:$G$1251,MATCH(TRIM($X12),DropDowns!$F$3:$F$1251,0)),INDEX(DropDowns!$G$3:$G$1251,MATCH(TRIM($X12)&amp;", MS",DropDowns!$F$3:$F$1251,0))))</f>
        <v>Pearl River</v>
      </c>
      <c r="CK12" s="8"/>
      <c r="CL12" s="48" t="str">
        <f t="shared" si="10"/>
        <v>Picayune Memorial High School</v>
      </c>
      <c r="CM12" s="48" t="str">
        <f t="shared" si="5"/>
        <v>Pearl River</v>
      </c>
      <c r="CN12" s="8" t="s">
        <v>549</v>
      </c>
      <c r="CO12" s="107"/>
      <c r="CP12" s="8" t="s">
        <v>444</v>
      </c>
      <c r="CQ12" s="33" t="s">
        <v>371</v>
      </c>
      <c r="CR12" s="8" t="s">
        <v>101</v>
      </c>
      <c r="CS12" s="8"/>
    </row>
    <row r="13" spans="1:107" x14ac:dyDescent="0.3">
      <c r="A13" s="48" t="str">
        <f t="shared" si="0"/>
        <v>0045-SUM-MA-MALE-8TH</v>
      </c>
      <c r="B13" s="48" t="str">
        <f>IFERROR(IF($M13="YES",INDEX(Applications_2021!$A$2:A$651,MATCH($CD13,Applications_2021!$AO$2:$AO$651,0)),"FIRST TIME APPLICANT"),"--")</f>
        <v>FIRST TIME APPLICANT</v>
      </c>
      <c r="C13" s="8">
        <v>45</v>
      </c>
      <c r="D13" s="8" t="s">
        <v>556</v>
      </c>
      <c r="E13" s="8" t="s">
        <v>332</v>
      </c>
      <c r="F13" s="8" t="s">
        <v>333</v>
      </c>
      <c r="G13" s="8" t="s">
        <v>334</v>
      </c>
      <c r="H13" s="8" t="s">
        <v>335</v>
      </c>
      <c r="I13" s="8" t="s">
        <v>336</v>
      </c>
      <c r="J13" s="8" t="s">
        <v>335</v>
      </c>
      <c r="K13" s="8" t="s">
        <v>557</v>
      </c>
      <c r="L13" s="8" t="s">
        <v>558</v>
      </c>
      <c r="M13" s="8" t="s">
        <v>339</v>
      </c>
      <c r="N13" s="8" t="s">
        <v>335</v>
      </c>
      <c r="O13" s="8" t="s">
        <v>336</v>
      </c>
      <c r="P13" s="8" t="s">
        <v>169</v>
      </c>
      <c r="Q13" s="8" t="s">
        <v>401</v>
      </c>
      <c r="R13" s="8" t="s">
        <v>559</v>
      </c>
      <c r="S13" s="8" t="s">
        <v>342</v>
      </c>
      <c r="T13" s="8" t="s">
        <v>560</v>
      </c>
      <c r="U13" s="8" t="s">
        <v>209</v>
      </c>
      <c r="V13" s="8" t="s">
        <v>561</v>
      </c>
      <c r="W13" s="8" t="s">
        <v>336</v>
      </c>
      <c r="X13" s="8" t="s">
        <v>562</v>
      </c>
      <c r="Y13" s="8" t="s">
        <v>346</v>
      </c>
      <c r="Z13" s="8" t="s">
        <v>563</v>
      </c>
      <c r="AA13" s="8" t="s">
        <v>348</v>
      </c>
      <c r="AB13" s="8" t="s">
        <v>209</v>
      </c>
      <c r="AC13" s="8" t="s">
        <v>564</v>
      </c>
      <c r="AD13" s="8" t="s">
        <v>558</v>
      </c>
      <c r="AE13" s="8" t="s">
        <v>565</v>
      </c>
      <c r="AF13" s="8" t="s">
        <v>566</v>
      </c>
      <c r="AG13" s="8" t="s">
        <v>567</v>
      </c>
      <c r="AH13" s="8" t="s">
        <v>568</v>
      </c>
      <c r="AI13" s="8" t="s">
        <v>565</v>
      </c>
      <c r="AJ13" s="8" t="s">
        <v>569</v>
      </c>
      <c r="AK13" s="8" t="s">
        <v>336</v>
      </c>
      <c r="AL13" s="8" t="s">
        <v>497</v>
      </c>
      <c r="AM13" s="8" t="s">
        <v>336</v>
      </c>
      <c r="AN13" s="8" t="s">
        <v>336</v>
      </c>
      <c r="AO13" s="8" t="s">
        <v>387</v>
      </c>
      <c r="AP13" s="8" t="s">
        <v>336</v>
      </c>
      <c r="AQ13" s="8" t="s">
        <v>336</v>
      </c>
      <c r="AR13" s="8" t="s">
        <v>357</v>
      </c>
      <c r="AS13" s="8" t="s">
        <v>336</v>
      </c>
      <c r="AT13" s="8" t="s">
        <v>336</v>
      </c>
      <c r="AU13" s="8" t="s">
        <v>439</v>
      </c>
      <c r="AV13" s="8" t="s">
        <v>336</v>
      </c>
      <c r="AW13" s="8" t="s">
        <v>336</v>
      </c>
      <c r="AX13" s="8" t="s">
        <v>336</v>
      </c>
      <c r="AY13" s="8" t="s">
        <v>336</v>
      </c>
      <c r="AZ13" s="8" t="s">
        <v>336</v>
      </c>
      <c r="BA13" s="8" t="s">
        <v>336</v>
      </c>
      <c r="BB13" s="8" t="s">
        <v>475</v>
      </c>
      <c r="BC13" s="8" t="s">
        <v>515</v>
      </c>
      <c r="BD13" s="8" t="s">
        <v>336</v>
      </c>
      <c r="BE13" s="8" t="s">
        <v>336</v>
      </c>
      <c r="BF13" s="8" t="s">
        <v>336</v>
      </c>
      <c r="BG13" s="8" t="s">
        <v>390</v>
      </c>
      <c r="BH13" s="8" t="s">
        <v>336</v>
      </c>
      <c r="BI13" s="8" t="s">
        <v>336</v>
      </c>
      <c r="BJ13" s="8" t="s">
        <v>363</v>
      </c>
      <c r="BK13" s="8" t="s">
        <v>336</v>
      </c>
      <c r="BL13" s="8" t="s">
        <v>336</v>
      </c>
      <c r="BM13" s="8" t="s">
        <v>336</v>
      </c>
      <c r="BN13" s="8" t="s">
        <v>364</v>
      </c>
      <c r="BO13" s="8" t="s">
        <v>336</v>
      </c>
      <c r="BP13" s="8" t="s">
        <v>365</v>
      </c>
      <c r="BQ13" s="299" t="s">
        <v>457</v>
      </c>
      <c r="BR13" s="8" t="s">
        <v>45</v>
      </c>
      <c r="BS13" s="33" t="s">
        <v>570</v>
      </c>
      <c r="BT13" s="33" t="s">
        <v>395</v>
      </c>
      <c r="BU13" s="8" t="s">
        <v>336</v>
      </c>
      <c r="BV13" s="8" t="s">
        <v>336</v>
      </c>
      <c r="BW13" s="8" t="s">
        <v>336</v>
      </c>
      <c r="BX13" s="8" t="s">
        <v>571</v>
      </c>
      <c r="BY13" s="8" t="s">
        <v>442</v>
      </c>
      <c r="BZ13" s="8" t="s">
        <v>335</v>
      </c>
      <c r="CA13" s="48" t="str">
        <f t="shared" si="6"/>
        <v>0045</v>
      </c>
      <c r="CB13" s="48" t="str">
        <f t="shared" si="1"/>
        <v>Marvin|Summers|zeesummers@gmail.com|8</v>
      </c>
      <c r="CC13" s="48" t="str">
        <f t="shared" si="2"/>
        <v>Marvin|Summers|8</v>
      </c>
      <c r="CD13" s="48" t="str">
        <f t="shared" si="3"/>
        <v>Marvin|Summers|7</v>
      </c>
      <c r="CE13" s="48" t="str">
        <f t="shared" si="4"/>
        <v>Zakiya Summers</v>
      </c>
      <c r="CF13" s="48" t="str">
        <f>$CE13&amp;COUNTIF($CE13:$CE$162,$CE13)</f>
        <v>Zakiya Summers1</v>
      </c>
      <c r="CG13" s="48" t="str">
        <f t="shared" si="7"/>
        <v>zeesummers@gmail.com</v>
      </c>
      <c r="CH13" s="48" t="str">
        <f t="shared" si="8"/>
        <v>6019559761</v>
      </c>
      <c r="CI13" s="48" t="str">
        <f t="shared" si="9"/>
        <v>Marvin Summers</v>
      </c>
      <c r="CJ13" s="48" t="str">
        <f>IF($X13="","",IF(RIGHT($X13,4)=", MS",INDEX(DropDowns!$G$4:$G$1251,MATCH(TRIM($X13),DropDowns!$F$3:$F$1251,0)),INDEX(DropDowns!$G$3:$G$1251,MATCH(TRIM($X13)&amp;", MS",DropDowns!$F$3:$F$1251,0))))</f>
        <v>Hinds</v>
      </c>
      <c r="CK13" s="8"/>
      <c r="CL13" s="48" t="str">
        <f t="shared" si="10"/>
        <v>Bailey APAC Middle School</v>
      </c>
      <c r="CM13" s="48" t="str">
        <f t="shared" si="5"/>
        <v>Hinds</v>
      </c>
      <c r="CN13" s="8">
        <v>39202</v>
      </c>
      <c r="CO13" s="107" t="s">
        <v>421</v>
      </c>
      <c r="CP13" s="8" t="s">
        <v>422</v>
      </c>
      <c r="CQ13" s="33" t="s">
        <v>371</v>
      </c>
      <c r="CR13" s="8" t="s">
        <v>101</v>
      </c>
      <c r="CS13" s="8" t="s">
        <v>572</v>
      </c>
    </row>
    <row r="14" spans="1:107" x14ac:dyDescent="0.3">
      <c r="A14" s="48" t="str">
        <f t="shared" si="0"/>
        <v>0049-HOB-JE-FEMALE-9TH</v>
      </c>
      <c r="B14" s="48" t="str">
        <f>IFERROR(IF($M14="YES",INDEX(Applications_2021!$A$2:A$651,MATCH($CD14,Applications_2021!$AO$2:$AO$651,0)),"FIRST TIME APPLICANT"),"--")</f>
        <v>FIRST TIME APPLICANT</v>
      </c>
      <c r="C14" s="8">
        <v>49</v>
      </c>
      <c r="D14" s="8" t="s">
        <v>573</v>
      </c>
      <c r="E14" s="8" t="s">
        <v>332</v>
      </c>
      <c r="F14" s="8" t="s">
        <v>333</v>
      </c>
      <c r="G14" s="8" t="s">
        <v>334</v>
      </c>
      <c r="H14" s="8" t="s">
        <v>335</v>
      </c>
      <c r="I14" s="8" t="s">
        <v>336</v>
      </c>
      <c r="J14" s="8" t="s">
        <v>335</v>
      </c>
      <c r="K14" s="8" t="s">
        <v>574</v>
      </c>
      <c r="L14" s="8" t="s">
        <v>575</v>
      </c>
      <c r="M14" s="8" t="s">
        <v>339</v>
      </c>
      <c r="N14" s="8" t="s">
        <v>335</v>
      </c>
      <c r="O14" s="8" t="s">
        <v>336</v>
      </c>
      <c r="P14" s="8" t="s">
        <v>170</v>
      </c>
      <c r="Q14" s="8" t="s">
        <v>376</v>
      </c>
      <c r="R14" s="8" t="s">
        <v>576</v>
      </c>
      <c r="S14" s="8" t="s">
        <v>342</v>
      </c>
      <c r="T14" s="8" t="s">
        <v>577</v>
      </c>
      <c r="U14" s="8" t="s">
        <v>186</v>
      </c>
      <c r="V14" s="8" t="s">
        <v>578</v>
      </c>
      <c r="W14" s="8" t="s">
        <v>336</v>
      </c>
      <c r="X14" s="8" t="s">
        <v>579</v>
      </c>
      <c r="Y14" s="8" t="s">
        <v>580</v>
      </c>
      <c r="Z14" s="8" t="s">
        <v>581</v>
      </c>
      <c r="AA14" s="8" t="s">
        <v>348</v>
      </c>
      <c r="AB14" s="8" t="s">
        <v>186</v>
      </c>
      <c r="AC14" s="8" t="s">
        <v>582</v>
      </c>
      <c r="AD14" s="8" t="s">
        <v>575</v>
      </c>
      <c r="AE14" s="8" t="s">
        <v>583</v>
      </c>
      <c r="AF14" s="8" t="s">
        <v>584</v>
      </c>
      <c r="AG14" s="8" t="s">
        <v>585</v>
      </c>
      <c r="AH14" s="8" t="s">
        <v>586</v>
      </c>
      <c r="AI14" s="8" t="s">
        <v>587</v>
      </c>
      <c r="AJ14" s="8" t="s">
        <v>588</v>
      </c>
      <c r="AK14" s="8" t="s">
        <v>336</v>
      </c>
      <c r="AL14" s="8" t="s">
        <v>336</v>
      </c>
      <c r="AM14" s="8" t="s">
        <v>336</v>
      </c>
      <c r="AN14" s="8" t="s">
        <v>336</v>
      </c>
      <c r="AO14" s="8" t="s">
        <v>387</v>
      </c>
      <c r="AP14" s="8" t="s">
        <v>336</v>
      </c>
      <c r="AQ14" s="8" t="s">
        <v>454</v>
      </c>
      <c r="AR14" s="8" t="s">
        <v>336</v>
      </c>
      <c r="AS14" s="8" t="s">
        <v>336</v>
      </c>
      <c r="AT14" s="8" t="s">
        <v>336</v>
      </c>
      <c r="AU14" s="8" t="s">
        <v>336</v>
      </c>
      <c r="AV14" s="8" t="s">
        <v>359</v>
      </c>
      <c r="AW14" s="8" t="s">
        <v>336</v>
      </c>
      <c r="AX14" s="8" t="s">
        <v>336</v>
      </c>
      <c r="AY14" s="8" t="s">
        <v>389</v>
      </c>
      <c r="AZ14" s="8" t="s">
        <v>336</v>
      </c>
      <c r="BA14" s="8" t="s">
        <v>336</v>
      </c>
      <c r="BB14" s="8" t="s">
        <v>475</v>
      </c>
      <c r="BC14" s="8" t="s">
        <v>336</v>
      </c>
      <c r="BD14" s="8" t="s">
        <v>336</v>
      </c>
      <c r="BE14" s="8" t="s">
        <v>336</v>
      </c>
      <c r="BF14" s="8" t="s">
        <v>336</v>
      </c>
      <c r="BG14" s="8" t="s">
        <v>390</v>
      </c>
      <c r="BH14" s="8" t="s">
        <v>336</v>
      </c>
      <c r="BI14" s="8" t="s">
        <v>455</v>
      </c>
      <c r="BJ14" s="8" t="s">
        <v>336</v>
      </c>
      <c r="BK14" s="8" t="s">
        <v>336</v>
      </c>
      <c r="BL14" s="8" t="s">
        <v>456</v>
      </c>
      <c r="BM14" s="8" t="s">
        <v>336</v>
      </c>
      <c r="BN14" s="8" t="s">
        <v>336</v>
      </c>
      <c r="BO14" s="8" t="s">
        <v>336</v>
      </c>
      <c r="BP14" s="8" t="s">
        <v>365</v>
      </c>
      <c r="BQ14" s="299" t="s">
        <v>457</v>
      </c>
      <c r="BR14" s="8" t="s">
        <v>43</v>
      </c>
      <c r="BS14" s="33" t="s">
        <v>589</v>
      </c>
      <c r="BT14" s="33" t="s">
        <v>570</v>
      </c>
      <c r="BU14" s="8" t="s">
        <v>418</v>
      </c>
      <c r="BV14" s="8" t="s">
        <v>336</v>
      </c>
      <c r="BW14" s="8" t="s">
        <v>336</v>
      </c>
      <c r="BX14" s="8" t="s">
        <v>336</v>
      </c>
      <c r="BY14" s="8" t="s">
        <v>442</v>
      </c>
      <c r="BZ14" s="8" t="s">
        <v>335</v>
      </c>
      <c r="CA14" s="48" t="str">
        <f t="shared" si="6"/>
        <v>0049</v>
      </c>
      <c r="CB14" s="48" t="str">
        <f t="shared" si="1"/>
        <v>Jenya|Hobbs|jenyahobbs123@gmail.com|9</v>
      </c>
      <c r="CC14" s="48" t="str">
        <f t="shared" si="2"/>
        <v>Jenya|Hobbs|9</v>
      </c>
      <c r="CD14" s="48" t="str">
        <f t="shared" si="3"/>
        <v>Jenya|Hobbs|8</v>
      </c>
      <c r="CE14" s="48" t="str">
        <f t="shared" si="4"/>
        <v>Calicia Hobbs</v>
      </c>
      <c r="CF14" s="48" t="str">
        <f>$CE14&amp;COUNTIF($CE14:$CE$162,$CE14)</f>
        <v>Calicia Hobbs1</v>
      </c>
      <c r="CG14" s="48" t="str">
        <f t="shared" si="7"/>
        <v>jenyahobbs123@gmail.com</v>
      </c>
      <c r="CH14" s="48" t="str">
        <f t="shared" si="8"/>
        <v>6018701388</v>
      </c>
      <c r="CI14" s="48" t="str">
        <f t="shared" si="9"/>
        <v>Jenya Hobbs</v>
      </c>
      <c r="CJ14" s="48" t="str">
        <f>IF($X14="","",IF(RIGHT($X14,4)=", MS",INDEX(DropDowns!$G$4:$G$1251,MATCH(TRIM($X14),DropDowns!$F$3:$F$1251,0)),INDEX(DropDowns!$G$3:$G$1251,MATCH(TRIM($X14)&amp;", MS",DropDowns!$F$3:$F$1251,0))))</f>
        <v>Madison</v>
      </c>
      <c r="CK14" s="8"/>
      <c r="CL14" s="48" t="str">
        <f t="shared" si="10"/>
        <v>Rosa Scott high School</v>
      </c>
      <c r="CM14" s="275" t="s">
        <v>229</v>
      </c>
      <c r="CN14" s="8" t="s">
        <v>581</v>
      </c>
      <c r="CO14" s="107"/>
      <c r="CP14" s="8" t="s">
        <v>370</v>
      </c>
      <c r="CQ14" s="33" t="s">
        <v>519</v>
      </c>
      <c r="CR14" s="8" t="s">
        <v>92</v>
      </c>
      <c r="CS14" s="8" t="s">
        <v>590</v>
      </c>
    </row>
    <row r="15" spans="1:107" x14ac:dyDescent="0.3">
      <c r="A15" s="48" t="str">
        <f t="shared" si="0"/>
        <v>0057-KIN-DY-MALE-9TH</v>
      </c>
      <c r="B15" s="48" t="str">
        <f>IFERROR(IF($M15="YES",INDEX(Applications_2021!$A$2:A$651,MATCH($CD15,Applications_2021!$AO$2:$AO$651,0)),"FIRST TIME APPLICANT"),"--")</f>
        <v>FIRST TIME APPLICANT</v>
      </c>
      <c r="C15" s="8">
        <v>57</v>
      </c>
      <c r="D15" s="8" t="s">
        <v>591</v>
      </c>
      <c r="E15" s="8" t="s">
        <v>332</v>
      </c>
      <c r="F15" s="8" t="s">
        <v>333</v>
      </c>
      <c r="G15" s="8" t="s">
        <v>334</v>
      </c>
      <c r="H15" s="8" t="s">
        <v>335</v>
      </c>
      <c r="I15" s="8" t="s">
        <v>336</v>
      </c>
      <c r="J15" s="8" t="s">
        <v>339</v>
      </c>
      <c r="K15" s="8" t="s">
        <v>592</v>
      </c>
      <c r="L15" s="8" t="s">
        <v>593</v>
      </c>
      <c r="M15" s="8" t="s">
        <v>339</v>
      </c>
      <c r="N15" s="8" t="s">
        <v>335</v>
      </c>
      <c r="O15" s="8" t="s">
        <v>336</v>
      </c>
      <c r="P15" s="8" t="s">
        <v>169</v>
      </c>
      <c r="Q15" s="8" t="s">
        <v>376</v>
      </c>
      <c r="R15" s="8" t="s">
        <v>594</v>
      </c>
      <c r="S15" s="8" t="s">
        <v>342</v>
      </c>
      <c r="T15" s="8" t="s">
        <v>595</v>
      </c>
      <c r="U15" s="8" t="s">
        <v>209</v>
      </c>
      <c r="V15" s="8" t="s">
        <v>596</v>
      </c>
      <c r="W15" s="8" t="s">
        <v>596</v>
      </c>
      <c r="X15" s="8" t="s">
        <v>345</v>
      </c>
      <c r="Y15" s="8" t="s">
        <v>346</v>
      </c>
      <c r="Z15" s="8" t="s">
        <v>347</v>
      </c>
      <c r="AA15" s="8" t="s">
        <v>348</v>
      </c>
      <c r="AB15" s="8" t="s">
        <v>209</v>
      </c>
      <c r="AC15" s="8" t="s">
        <v>597</v>
      </c>
      <c r="AD15" s="8" t="s">
        <v>598</v>
      </c>
      <c r="AE15" s="8" t="s">
        <v>599</v>
      </c>
      <c r="AF15" s="8" t="s">
        <v>600</v>
      </c>
      <c r="AG15" s="8" t="s">
        <v>601</v>
      </c>
      <c r="AH15" s="8" t="s">
        <v>602</v>
      </c>
      <c r="AI15" s="8" t="s">
        <v>336</v>
      </c>
      <c r="AJ15" s="8" t="s">
        <v>603</v>
      </c>
      <c r="AK15" s="8" t="s">
        <v>336</v>
      </c>
      <c r="AL15" s="8" t="s">
        <v>336</v>
      </c>
      <c r="AM15" s="8" t="s">
        <v>356</v>
      </c>
      <c r="AN15" s="8" t="s">
        <v>336</v>
      </c>
      <c r="AO15" s="8" t="s">
        <v>336</v>
      </c>
      <c r="AP15" s="8" t="s">
        <v>415</v>
      </c>
      <c r="AQ15" s="8" t="s">
        <v>336</v>
      </c>
      <c r="AR15" s="8" t="s">
        <v>357</v>
      </c>
      <c r="AS15" s="8" t="s">
        <v>336</v>
      </c>
      <c r="AT15" s="8" t="s">
        <v>336</v>
      </c>
      <c r="AU15" s="8" t="s">
        <v>439</v>
      </c>
      <c r="AV15" s="8" t="s">
        <v>336</v>
      </c>
      <c r="AW15" s="8" t="s">
        <v>416</v>
      </c>
      <c r="AX15" s="8" t="s">
        <v>336</v>
      </c>
      <c r="AY15" s="8" t="s">
        <v>336</v>
      </c>
      <c r="AZ15" s="8" t="s">
        <v>336</v>
      </c>
      <c r="BA15" s="8" t="s">
        <v>336</v>
      </c>
      <c r="BB15" s="8" t="s">
        <v>475</v>
      </c>
      <c r="BC15" s="8" t="s">
        <v>336</v>
      </c>
      <c r="BD15" s="8" t="s">
        <v>336</v>
      </c>
      <c r="BE15" s="8" t="s">
        <v>362</v>
      </c>
      <c r="BF15" s="8" t="s">
        <v>336</v>
      </c>
      <c r="BG15" s="8" t="s">
        <v>390</v>
      </c>
      <c r="BH15" s="8" t="s">
        <v>391</v>
      </c>
      <c r="BI15" s="8" t="s">
        <v>336</v>
      </c>
      <c r="BJ15" s="8" t="s">
        <v>336</v>
      </c>
      <c r="BK15" s="8" t="s">
        <v>336</v>
      </c>
      <c r="BL15" s="8" t="s">
        <v>336</v>
      </c>
      <c r="BM15" s="8" t="s">
        <v>336</v>
      </c>
      <c r="BN15" s="8" t="s">
        <v>336</v>
      </c>
      <c r="BO15" s="8" t="s">
        <v>336</v>
      </c>
      <c r="BP15" s="8" t="s">
        <v>604</v>
      </c>
      <c r="BQ15" s="299" t="s">
        <v>457</v>
      </c>
      <c r="BR15" s="8" t="s">
        <v>394</v>
      </c>
      <c r="BS15" s="33" t="s">
        <v>570</v>
      </c>
      <c r="BT15" s="33" t="s">
        <v>395</v>
      </c>
      <c r="BU15" s="8" t="s">
        <v>336</v>
      </c>
      <c r="BV15" s="8" t="s">
        <v>336</v>
      </c>
      <c r="BW15" s="8" t="s">
        <v>336</v>
      </c>
      <c r="BX15" s="8" t="s">
        <v>336</v>
      </c>
      <c r="BY15" s="8" t="s">
        <v>605</v>
      </c>
      <c r="BZ15" s="8" t="s">
        <v>339</v>
      </c>
      <c r="CA15" s="48" t="str">
        <f t="shared" si="6"/>
        <v>0057</v>
      </c>
      <c r="CB15" s="48" t="str">
        <f t="shared" si="1"/>
        <v>Dylan|King|darlingking48@yahoo.com|9</v>
      </c>
      <c r="CC15" s="48" t="str">
        <f t="shared" si="2"/>
        <v>Dylan|King|9</v>
      </c>
      <c r="CD15" s="48" t="str">
        <f t="shared" si="3"/>
        <v>Dylan|King|8</v>
      </c>
      <c r="CE15" s="48" t="str">
        <f t="shared" si="4"/>
        <v>Darling King-Shelby</v>
      </c>
      <c r="CF15" s="48" t="str">
        <f>$CE15&amp;COUNTIF($CE15:$CE$162,$CE15)</f>
        <v>Darling King-Shelby1</v>
      </c>
      <c r="CG15" s="48" t="str">
        <f t="shared" si="7"/>
        <v>darlingking48@yahoo.com</v>
      </c>
      <c r="CH15" s="48" t="str">
        <f t="shared" si="8"/>
        <v>7697989898</v>
      </c>
      <c r="CI15" s="48" t="str">
        <f t="shared" si="9"/>
        <v>Dylan King</v>
      </c>
      <c r="CJ15" s="48" t="str">
        <f>IF($X15="","",IF(RIGHT($X15,4)=", MS",INDEX(DropDowns!$G$4:$G$1251,MATCH(TRIM($X15),DropDowns!$F$3:$F$1251,0)),INDEX(DropDowns!$G$3:$G$1251,MATCH(TRIM($X15)&amp;", MS",DropDowns!$F$3:$F$1251,0))))</f>
        <v>Hinds</v>
      </c>
      <c r="CK15" s="8"/>
      <c r="CL15" s="275" t="s">
        <v>606</v>
      </c>
      <c r="CM15" s="48" t="str">
        <f t="shared" si="5"/>
        <v>Hinds</v>
      </c>
      <c r="CN15" s="8" t="s">
        <v>347</v>
      </c>
      <c r="CO15" s="107"/>
      <c r="CP15" s="8" t="s">
        <v>397</v>
      </c>
      <c r="CQ15" s="33" t="s">
        <v>371</v>
      </c>
      <c r="CR15" s="8" t="s">
        <v>101</v>
      </c>
      <c r="CS15" s="8" t="s">
        <v>169</v>
      </c>
    </row>
    <row r="16" spans="1:107" x14ac:dyDescent="0.3">
      <c r="A16" s="48" t="str">
        <f t="shared" si="0"/>
        <v>0059-ROB-DE-MALE-8TH</v>
      </c>
      <c r="B16" s="48" t="str">
        <f>IFERROR(IF($M16="YES",INDEX(Applications_2021!$A$2:A$651,MATCH($CD16,Applications_2021!$AO$2:$AO$651,0)),"FIRST TIME APPLICANT"),"--")</f>
        <v>FIRST TIME APPLICANT</v>
      </c>
      <c r="C16" s="8">
        <v>59</v>
      </c>
      <c r="D16" s="8" t="s">
        <v>607</v>
      </c>
      <c r="E16" s="8" t="s">
        <v>332</v>
      </c>
      <c r="F16" s="8" t="s">
        <v>333</v>
      </c>
      <c r="G16" s="8" t="s">
        <v>334</v>
      </c>
      <c r="H16" s="8" t="s">
        <v>335</v>
      </c>
      <c r="I16" s="8" t="s">
        <v>336</v>
      </c>
      <c r="J16" s="8" t="s">
        <v>335</v>
      </c>
      <c r="K16" s="8" t="s">
        <v>608</v>
      </c>
      <c r="L16" s="8" t="s">
        <v>609</v>
      </c>
      <c r="M16" s="8" t="s">
        <v>339</v>
      </c>
      <c r="N16" s="8" t="s">
        <v>335</v>
      </c>
      <c r="O16" s="8" t="s">
        <v>336</v>
      </c>
      <c r="P16" s="8" t="s">
        <v>169</v>
      </c>
      <c r="Q16" s="8" t="s">
        <v>401</v>
      </c>
      <c r="R16" s="8" t="s">
        <v>610</v>
      </c>
      <c r="S16" s="8" t="s">
        <v>342</v>
      </c>
      <c r="T16" s="8" t="s">
        <v>611</v>
      </c>
      <c r="U16" s="8" t="s">
        <v>238</v>
      </c>
      <c r="V16" s="8" t="s">
        <v>612</v>
      </c>
      <c r="W16" s="8" t="s">
        <v>336</v>
      </c>
      <c r="X16" s="8" t="s">
        <v>613</v>
      </c>
      <c r="Y16" s="8" t="s">
        <v>346</v>
      </c>
      <c r="Z16" s="8" t="s">
        <v>614</v>
      </c>
      <c r="AA16" s="8" t="s">
        <v>348</v>
      </c>
      <c r="AB16" s="8" t="s">
        <v>238</v>
      </c>
      <c r="AC16" s="8" t="s">
        <v>615</v>
      </c>
      <c r="AD16" s="8" t="s">
        <v>609</v>
      </c>
      <c r="AE16" s="8" t="s">
        <v>616</v>
      </c>
      <c r="AF16" s="8" t="s">
        <v>617</v>
      </c>
      <c r="AG16" s="8" t="s">
        <v>336</v>
      </c>
      <c r="AH16" s="8" t="s">
        <v>336</v>
      </c>
      <c r="AI16" s="8" t="s">
        <v>336</v>
      </c>
      <c r="AJ16" s="8" t="s">
        <v>336</v>
      </c>
      <c r="AK16" s="8" t="s">
        <v>336</v>
      </c>
      <c r="AL16" s="8" t="s">
        <v>497</v>
      </c>
      <c r="AM16" s="8" t="s">
        <v>336</v>
      </c>
      <c r="AN16" s="8" t="s">
        <v>336</v>
      </c>
      <c r="AO16" s="8" t="s">
        <v>336</v>
      </c>
      <c r="AP16" s="8" t="s">
        <v>336</v>
      </c>
      <c r="AQ16" s="8" t="s">
        <v>454</v>
      </c>
      <c r="AR16" s="8" t="s">
        <v>357</v>
      </c>
      <c r="AS16" s="8" t="s">
        <v>336</v>
      </c>
      <c r="AT16" s="8" t="s">
        <v>336</v>
      </c>
      <c r="AU16" s="8" t="s">
        <v>439</v>
      </c>
      <c r="AV16" s="8" t="s">
        <v>336</v>
      </c>
      <c r="AW16" s="8" t="s">
        <v>416</v>
      </c>
      <c r="AX16" s="8" t="s">
        <v>336</v>
      </c>
      <c r="AY16" s="8" t="s">
        <v>336</v>
      </c>
      <c r="AZ16" s="8" t="s">
        <v>360</v>
      </c>
      <c r="BA16" s="8" t="s">
        <v>336</v>
      </c>
      <c r="BB16" s="8" t="s">
        <v>336</v>
      </c>
      <c r="BC16" s="8" t="s">
        <v>336</v>
      </c>
      <c r="BD16" s="8" t="s">
        <v>336</v>
      </c>
      <c r="BE16" s="8" t="s">
        <v>336</v>
      </c>
      <c r="BF16" s="8" t="s">
        <v>336</v>
      </c>
      <c r="BG16" s="8" t="s">
        <v>390</v>
      </c>
      <c r="BH16" s="8" t="s">
        <v>336</v>
      </c>
      <c r="BI16" s="8" t="s">
        <v>455</v>
      </c>
      <c r="BJ16" s="8" t="s">
        <v>363</v>
      </c>
      <c r="BK16" s="8" t="s">
        <v>336</v>
      </c>
      <c r="BL16" s="8" t="s">
        <v>336</v>
      </c>
      <c r="BM16" s="8" t="s">
        <v>336</v>
      </c>
      <c r="BN16" s="8" t="s">
        <v>336</v>
      </c>
      <c r="BO16" s="8" t="s">
        <v>336</v>
      </c>
      <c r="BP16" s="8" t="s">
        <v>365</v>
      </c>
      <c r="BQ16" s="299" t="s">
        <v>618</v>
      </c>
      <c r="BR16" s="8" t="s">
        <v>43</v>
      </c>
      <c r="BS16" s="33" t="s">
        <v>367</v>
      </c>
      <c r="BT16" s="33" t="s">
        <v>395</v>
      </c>
      <c r="BU16" s="8" t="s">
        <v>418</v>
      </c>
      <c r="BV16" s="8" t="s">
        <v>336</v>
      </c>
      <c r="BW16" s="8" t="s">
        <v>336</v>
      </c>
      <c r="BX16" s="8" t="s">
        <v>336</v>
      </c>
      <c r="BY16" s="8" t="s">
        <v>419</v>
      </c>
      <c r="BZ16" s="8" t="s">
        <v>335</v>
      </c>
      <c r="CA16" s="48" t="str">
        <f t="shared" si="6"/>
        <v>0059</v>
      </c>
      <c r="CB16" s="48" t="str">
        <f t="shared" si="1"/>
        <v>Decameron|Robertson|tiquitamrobertson88@gmail.com|8</v>
      </c>
      <c r="CC16" s="48" t="str">
        <f t="shared" si="2"/>
        <v>Decameron|Robertson|8</v>
      </c>
      <c r="CD16" s="48" t="str">
        <f t="shared" si="3"/>
        <v>Decameron|Robertson|7</v>
      </c>
      <c r="CE16" s="48" t="str">
        <f t="shared" si="4"/>
        <v>Tiquita Robertson</v>
      </c>
      <c r="CF16" s="48" t="str">
        <f>$CE16&amp;COUNTIF($CE16:$CE$162,$CE16)</f>
        <v>Tiquita Robertson1</v>
      </c>
      <c r="CG16" s="48" t="str">
        <f t="shared" si="7"/>
        <v>tiquitamrobertson88@gmail.com</v>
      </c>
      <c r="CH16" s="48" t="str">
        <f t="shared" si="8"/>
        <v>6624875270</v>
      </c>
      <c r="CI16" s="48" t="str">
        <f t="shared" si="9"/>
        <v>Decameron Robertson</v>
      </c>
      <c r="CJ16" s="48" t="str">
        <f>IF($X16="","",IF(RIGHT($X16,4)=", MS",INDEX(DropDowns!$G$4:$G$1251,MATCH(TRIM($X16),DropDowns!$F$3:$F$1251,0)),INDEX(DropDowns!$G$3:$G$1251,MATCH(TRIM($X16)&amp;", MS",DropDowns!$F$3:$F$1251,0))))</f>
        <v>Panola</v>
      </c>
      <c r="CK16" s="8"/>
      <c r="CL16" s="275" t="s">
        <v>619</v>
      </c>
      <c r="CM16" s="48" t="str">
        <f t="shared" si="5"/>
        <v>Panola</v>
      </c>
      <c r="CN16" s="8">
        <v>38619</v>
      </c>
      <c r="CO16" s="107" t="s">
        <v>421</v>
      </c>
      <c r="CP16" s="8" t="s">
        <v>444</v>
      </c>
      <c r="CQ16" s="33" t="s">
        <v>371</v>
      </c>
      <c r="CR16" s="8" t="s">
        <v>101</v>
      </c>
      <c r="CS16" s="8"/>
    </row>
    <row r="17" spans="1:97" x14ac:dyDescent="0.3">
      <c r="A17" s="48" t="str">
        <f t="shared" si="0"/>
        <v>0070-BAL-JO-MALE-9TH</v>
      </c>
      <c r="B17" s="48" t="str">
        <f>IFERROR(IF($M17="YES",INDEX(Applications_2021!$A$2:A$651,MATCH($CD17,Applications_2021!$AO$2:$AO$651,0)),"FIRST TIME APPLICANT"),"--")</f>
        <v>FIRST TIME APPLICANT</v>
      </c>
      <c r="C17" s="8">
        <v>70</v>
      </c>
      <c r="D17" s="8" t="s">
        <v>620</v>
      </c>
      <c r="E17" s="8" t="s">
        <v>332</v>
      </c>
      <c r="F17" s="8" t="s">
        <v>333</v>
      </c>
      <c r="G17" s="8" t="s">
        <v>334</v>
      </c>
      <c r="H17" s="8" t="s">
        <v>335</v>
      </c>
      <c r="I17" s="8" t="s">
        <v>336</v>
      </c>
      <c r="J17" s="8" t="s">
        <v>335</v>
      </c>
      <c r="K17" s="8" t="s">
        <v>621</v>
      </c>
      <c r="L17" s="8" t="s">
        <v>622</v>
      </c>
      <c r="M17" s="8" t="s">
        <v>339</v>
      </c>
      <c r="N17" s="8" t="s">
        <v>335</v>
      </c>
      <c r="O17" s="8" t="s">
        <v>336</v>
      </c>
      <c r="P17" s="8" t="s">
        <v>169</v>
      </c>
      <c r="Q17" s="8" t="s">
        <v>376</v>
      </c>
      <c r="R17" s="8" t="s">
        <v>623</v>
      </c>
      <c r="S17" s="8" t="s">
        <v>342</v>
      </c>
      <c r="T17" s="8" t="s">
        <v>624</v>
      </c>
      <c r="U17" s="8" t="s">
        <v>190</v>
      </c>
      <c r="V17" s="8" t="s">
        <v>625</v>
      </c>
      <c r="W17" s="8" t="s">
        <v>626</v>
      </c>
      <c r="X17" s="8" t="s">
        <v>602</v>
      </c>
      <c r="Y17" s="8" t="s">
        <v>346</v>
      </c>
      <c r="Z17" s="8" t="s">
        <v>627</v>
      </c>
      <c r="AA17" s="8" t="s">
        <v>348</v>
      </c>
      <c r="AB17" s="8" t="s">
        <v>190</v>
      </c>
      <c r="AC17" s="8" t="s">
        <v>628</v>
      </c>
      <c r="AD17" s="8" t="s">
        <v>629</v>
      </c>
      <c r="AE17" s="8" t="s">
        <v>630</v>
      </c>
      <c r="AF17" s="8" t="s">
        <v>631</v>
      </c>
      <c r="AG17" s="8" t="s">
        <v>336</v>
      </c>
      <c r="AH17" s="8" t="s">
        <v>336</v>
      </c>
      <c r="AI17" s="8" t="s">
        <v>336</v>
      </c>
      <c r="AJ17" s="8" t="s">
        <v>336</v>
      </c>
      <c r="AK17" s="8" t="s">
        <v>336</v>
      </c>
      <c r="AL17" s="8" t="s">
        <v>497</v>
      </c>
      <c r="AM17" s="8" t="s">
        <v>336</v>
      </c>
      <c r="AN17" s="8" t="s">
        <v>336</v>
      </c>
      <c r="AO17" s="8" t="s">
        <v>336</v>
      </c>
      <c r="AP17" s="8" t="s">
        <v>415</v>
      </c>
      <c r="AQ17" s="8" t="s">
        <v>336</v>
      </c>
      <c r="AR17" s="8" t="s">
        <v>336</v>
      </c>
      <c r="AS17" s="8" t="s">
        <v>358</v>
      </c>
      <c r="AT17" s="8" t="s">
        <v>336</v>
      </c>
      <c r="AU17" s="8" t="s">
        <v>439</v>
      </c>
      <c r="AV17" s="8" t="s">
        <v>359</v>
      </c>
      <c r="AW17" s="8" t="s">
        <v>336</v>
      </c>
      <c r="AX17" s="8" t="s">
        <v>336</v>
      </c>
      <c r="AY17" s="8" t="s">
        <v>336</v>
      </c>
      <c r="AZ17" s="8" t="s">
        <v>360</v>
      </c>
      <c r="BA17" s="8" t="s">
        <v>336</v>
      </c>
      <c r="BB17" s="8" t="s">
        <v>475</v>
      </c>
      <c r="BC17" s="8" t="s">
        <v>336</v>
      </c>
      <c r="BD17" s="8" t="s">
        <v>336</v>
      </c>
      <c r="BE17" s="8" t="s">
        <v>336</v>
      </c>
      <c r="BF17" s="8" t="s">
        <v>336</v>
      </c>
      <c r="BG17" s="8" t="s">
        <v>336</v>
      </c>
      <c r="BH17" s="8" t="s">
        <v>336</v>
      </c>
      <c r="BI17" s="8" t="s">
        <v>455</v>
      </c>
      <c r="BJ17" s="8" t="s">
        <v>363</v>
      </c>
      <c r="BK17" s="8" t="s">
        <v>336</v>
      </c>
      <c r="BL17" s="8" t="s">
        <v>336</v>
      </c>
      <c r="BM17" s="8" t="s">
        <v>336</v>
      </c>
      <c r="BN17" s="8" t="s">
        <v>364</v>
      </c>
      <c r="BO17" s="8" t="s">
        <v>336</v>
      </c>
      <c r="BP17" s="8" t="s">
        <v>604</v>
      </c>
      <c r="BQ17" s="299" t="s">
        <v>632</v>
      </c>
      <c r="BR17" s="8" t="s">
        <v>441</v>
      </c>
      <c r="BS17" s="33" t="s">
        <v>395</v>
      </c>
      <c r="BT17" s="33" t="s">
        <v>368</v>
      </c>
      <c r="BU17" s="8" t="s">
        <v>418</v>
      </c>
      <c r="BV17" s="8" t="s">
        <v>336</v>
      </c>
      <c r="BW17" s="8" t="s">
        <v>336</v>
      </c>
      <c r="BX17" s="8" t="s">
        <v>336</v>
      </c>
      <c r="BY17" s="8" t="s">
        <v>605</v>
      </c>
      <c r="BZ17" s="8" t="s">
        <v>339</v>
      </c>
      <c r="CA17" s="48" t="str">
        <f t="shared" si="6"/>
        <v>0070</v>
      </c>
      <c r="CB17" s="48" t="str">
        <f t="shared" si="1"/>
        <v>jontrayvious|ball|jontrayvious453@gmail.com|9</v>
      </c>
      <c r="CC17" s="48" t="str">
        <f t="shared" si="2"/>
        <v>jontrayvious|ball|9</v>
      </c>
      <c r="CD17" s="48" t="str">
        <f t="shared" si="3"/>
        <v>jontrayvious|ball|8</v>
      </c>
      <c r="CE17" s="48" t="str">
        <f t="shared" si="4"/>
        <v>Lula Walker</v>
      </c>
      <c r="CF17" s="48" t="str">
        <f>$CE17&amp;COUNTIF($CE17:$CE$162,$CE17)</f>
        <v>Lula Walker1</v>
      </c>
      <c r="CG17" s="48" t="str">
        <f t="shared" si="7"/>
        <v>jontrayvious453@gmail.com</v>
      </c>
      <c r="CH17" s="48" t="str">
        <f t="shared" si="8"/>
        <v>6623987076</v>
      </c>
      <c r="CI17" s="48" t="str">
        <f>TRIM(PROPER($K17))&amp;" "&amp;TRIM(PROPER($L17))</f>
        <v>Jontrayvious Ball</v>
      </c>
      <c r="CJ17" s="48" t="str">
        <f>IF($X17="","",IF(RIGHT($X17,4)=", MS",INDEX(DropDowns!$G$4:$G$1251,MATCH(TRIM($X17),DropDowns!$F$3:$F$1251,0)),INDEX(DropDowns!$G$3:$G$1251,MATCH(TRIM($X17)&amp;", MS",DropDowns!$F$3:$F$1251,0))))</f>
        <v>Bolivar</v>
      </c>
      <c r="CK17" s="8"/>
      <c r="CL17" s="48" t="str">
        <f t="shared" si="10"/>
        <v>Northside High School</v>
      </c>
      <c r="CM17" s="48" t="str">
        <f t="shared" si="5"/>
        <v>Bolivar</v>
      </c>
      <c r="CN17" s="8" t="s">
        <v>627</v>
      </c>
      <c r="CO17" s="107"/>
      <c r="CP17" s="8" t="s">
        <v>422</v>
      </c>
      <c r="CQ17" s="33" t="s">
        <v>519</v>
      </c>
      <c r="CR17" s="8" t="s">
        <v>92</v>
      </c>
      <c r="CS17" s="8" t="s">
        <v>520</v>
      </c>
    </row>
    <row r="18" spans="1:97" x14ac:dyDescent="0.3">
      <c r="A18" s="48" t="str">
        <f t="shared" si="0"/>
        <v>0072-HAI-DA-MALE-9TH</v>
      </c>
      <c r="B18" s="48" t="str">
        <f>IFERROR(IF($M18="YES",INDEX(Applications_2021!$A$2:A$651,MATCH($CD18,Applications_2021!$AO$2:$AO$651,0)),"FIRST TIME APPLICANT"),"--")</f>
        <v>FIRST TIME APPLICANT</v>
      </c>
      <c r="C18" s="8">
        <v>72</v>
      </c>
      <c r="D18" s="8" t="s">
        <v>633</v>
      </c>
      <c r="E18" s="8" t="s">
        <v>332</v>
      </c>
      <c r="F18" s="8" t="s">
        <v>333</v>
      </c>
      <c r="G18" s="8" t="s">
        <v>334</v>
      </c>
      <c r="H18" s="8" t="s">
        <v>335</v>
      </c>
      <c r="I18" s="8" t="s">
        <v>336</v>
      </c>
      <c r="J18" s="8" t="s">
        <v>335</v>
      </c>
      <c r="K18" s="8" t="s">
        <v>634</v>
      </c>
      <c r="L18" s="8" t="s">
        <v>635</v>
      </c>
      <c r="M18" s="8" t="s">
        <v>339</v>
      </c>
      <c r="N18" s="8" t="s">
        <v>335</v>
      </c>
      <c r="O18" s="8" t="s">
        <v>336</v>
      </c>
      <c r="P18" s="8" t="s">
        <v>169</v>
      </c>
      <c r="Q18" s="8" t="s">
        <v>376</v>
      </c>
      <c r="R18" s="8" t="s">
        <v>636</v>
      </c>
      <c r="S18" s="8" t="s">
        <v>342</v>
      </c>
      <c r="T18" s="8" t="s">
        <v>237</v>
      </c>
      <c r="U18" s="8" t="s">
        <v>237</v>
      </c>
      <c r="V18" s="8" t="s">
        <v>637</v>
      </c>
      <c r="W18" s="8" t="s">
        <v>336</v>
      </c>
      <c r="X18" s="8" t="s">
        <v>638</v>
      </c>
      <c r="Y18" s="8" t="s">
        <v>431</v>
      </c>
      <c r="Z18" s="8" t="s">
        <v>639</v>
      </c>
      <c r="AA18" s="8" t="s">
        <v>348</v>
      </c>
      <c r="AB18" s="8" t="s">
        <v>237</v>
      </c>
      <c r="AC18" s="8" t="s">
        <v>640</v>
      </c>
      <c r="AD18" s="8" t="s">
        <v>641</v>
      </c>
      <c r="AE18" s="8" t="s">
        <v>642</v>
      </c>
      <c r="AF18" s="8" t="s">
        <v>643</v>
      </c>
      <c r="AG18" s="8" t="s">
        <v>634</v>
      </c>
      <c r="AH18" s="8" t="s">
        <v>644</v>
      </c>
      <c r="AI18" s="8" t="s">
        <v>336</v>
      </c>
      <c r="AJ18" s="8" t="s">
        <v>645</v>
      </c>
      <c r="AK18" s="8" t="s">
        <v>474</v>
      </c>
      <c r="AL18" s="8" t="s">
        <v>336</v>
      </c>
      <c r="AM18" s="8" t="s">
        <v>336</v>
      </c>
      <c r="AN18" s="8" t="s">
        <v>336</v>
      </c>
      <c r="AO18" s="8" t="s">
        <v>336</v>
      </c>
      <c r="AP18" s="8" t="s">
        <v>336</v>
      </c>
      <c r="AQ18" s="8" t="s">
        <v>454</v>
      </c>
      <c r="AR18" s="8" t="s">
        <v>357</v>
      </c>
      <c r="AS18" s="8" t="s">
        <v>336</v>
      </c>
      <c r="AT18" s="8" t="s">
        <v>336</v>
      </c>
      <c r="AU18" s="8" t="s">
        <v>439</v>
      </c>
      <c r="AV18" s="8" t="s">
        <v>359</v>
      </c>
      <c r="AW18" s="8" t="s">
        <v>416</v>
      </c>
      <c r="AX18" s="8" t="s">
        <v>336</v>
      </c>
      <c r="AY18" s="8" t="s">
        <v>336</v>
      </c>
      <c r="AZ18" s="8" t="s">
        <v>336</v>
      </c>
      <c r="BA18" s="8" t="s">
        <v>336</v>
      </c>
      <c r="BB18" s="8" t="s">
        <v>336</v>
      </c>
      <c r="BC18" s="8" t="s">
        <v>336</v>
      </c>
      <c r="BD18" s="8" t="s">
        <v>336</v>
      </c>
      <c r="BE18" s="8" t="s">
        <v>362</v>
      </c>
      <c r="BF18" s="8" t="s">
        <v>553</v>
      </c>
      <c r="BG18" s="8" t="s">
        <v>390</v>
      </c>
      <c r="BH18" s="8" t="s">
        <v>336</v>
      </c>
      <c r="BI18" s="8" t="s">
        <v>336</v>
      </c>
      <c r="BJ18" s="8" t="s">
        <v>336</v>
      </c>
      <c r="BK18" s="8" t="s">
        <v>336</v>
      </c>
      <c r="BL18" s="8" t="s">
        <v>336</v>
      </c>
      <c r="BM18" s="8" t="s">
        <v>336</v>
      </c>
      <c r="BN18" s="8" t="s">
        <v>336</v>
      </c>
      <c r="BO18" s="8" t="s">
        <v>336</v>
      </c>
      <c r="BP18" s="8" t="s">
        <v>604</v>
      </c>
      <c r="BQ18" s="299" t="s">
        <v>646</v>
      </c>
      <c r="BR18" s="8" t="s">
        <v>43</v>
      </c>
      <c r="BS18" s="33" t="s">
        <v>367</v>
      </c>
      <c r="BT18" s="33" t="s">
        <v>395</v>
      </c>
      <c r="BU18" s="8" t="s">
        <v>418</v>
      </c>
      <c r="BV18" s="8" t="s">
        <v>336</v>
      </c>
      <c r="BW18" s="8" t="s">
        <v>336</v>
      </c>
      <c r="BX18" s="8" t="s">
        <v>336</v>
      </c>
      <c r="BY18" s="8" t="s">
        <v>442</v>
      </c>
      <c r="BZ18" s="8" t="s">
        <v>335</v>
      </c>
      <c r="CA18" s="48" t="str">
        <f t="shared" si="6"/>
        <v>0072</v>
      </c>
      <c r="CB18" s="48" t="str">
        <f t="shared" si="1"/>
        <v>Davarrius|Hairston Jr|johnsontryonda@yahoo.com|9</v>
      </c>
      <c r="CC18" s="48" t="str">
        <f t="shared" si="2"/>
        <v>Davarrius|Hairston Jr|9</v>
      </c>
      <c r="CD18" s="48" t="str">
        <f t="shared" si="3"/>
        <v>Davarrius|Hairston Jr|8</v>
      </c>
      <c r="CE18" s="48" t="str">
        <f t="shared" si="4"/>
        <v>Tryonda Johnson</v>
      </c>
      <c r="CF18" s="48" t="str">
        <f>$CE18&amp;COUNTIF($CE18:$CE$162,$CE18)</f>
        <v>Tryonda Johnson1</v>
      </c>
      <c r="CG18" s="48" t="str">
        <f t="shared" si="7"/>
        <v>johnsontryonda@yahoo.com</v>
      </c>
      <c r="CH18" s="48" t="str">
        <f t="shared" si="8"/>
        <v>6623868742</v>
      </c>
      <c r="CI18" s="48" t="str">
        <f t="shared" si="9"/>
        <v>Davarrius Hairston Jr</v>
      </c>
      <c r="CJ18" s="48" t="str">
        <f>IF($X18="","",IF(RIGHT($X18,4)=", MS",INDEX(DropDowns!$G$4:$G$1251,MATCH(TRIM($X18),DropDowns!$F$3:$F$1251,0)),INDEX(DropDowns!$G$3:$G$1251,MATCH(TRIM($X18)&amp;", MS",DropDowns!$F$3:$F$1251,0))))</f>
        <v>Oktibbeha</v>
      </c>
      <c r="CK18" s="8"/>
      <c r="CL18" s="275" t="s">
        <v>647</v>
      </c>
      <c r="CM18" s="48" t="str">
        <f t="shared" si="5"/>
        <v>Oktibbeha</v>
      </c>
      <c r="CN18" s="8" t="s">
        <v>639</v>
      </c>
      <c r="CO18" s="107"/>
      <c r="CP18" s="8" t="s">
        <v>370</v>
      </c>
      <c r="CQ18" s="33" t="s">
        <v>371</v>
      </c>
      <c r="CR18" s="8" t="s">
        <v>101</v>
      </c>
      <c r="CS18" s="8"/>
    </row>
    <row r="19" spans="1:97" x14ac:dyDescent="0.3">
      <c r="A19" s="48" t="str">
        <f t="shared" si="0"/>
        <v>0074-CLA-JU-FEMALE-9TH</v>
      </c>
      <c r="B19" s="48" t="str">
        <f>IFERROR(IF($M19="YES",INDEX(Applications_2021!$A$2:A$651,MATCH($CD19,Applications_2021!$AO$2:$AO$651,0)),"FIRST TIME APPLICANT"),"--")</f>
        <v>FIRST TIME APPLICANT</v>
      </c>
      <c r="C19" s="8">
        <v>74</v>
      </c>
      <c r="D19" s="8" t="s">
        <v>648</v>
      </c>
      <c r="E19" s="8" t="s">
        <v>332</v>
      </c>
      <c r="F19" s="8" t="s">
        <v>333</v>
      </c>
      <c r="G19" s="8" t="s">
        <v>334</v>
      </c>
      <c r="H19" s="8" t="s">
        <v>335</v>
      </c>
      <c r="I19" s="8" t="s">
        <v>336</v>
      </c>
      <c r="J19" s="8" t="s">
        <v>335</v>
      </c>
      <c r="K19" s="8" t="s">
        <v>649</v>
      </c>
      <c r="L19" s="8" t="s">
        <v>196</v>
      </c>
      <c r="M19" s="8" t="s">
        <v>339</v>
      </c>
      <c r="N19" s="8" t="s">
        <v>335</v>
      </c>
      <c r="O19" s="8" t="s">
        <v>336</v>
      </c>
      <c r="P19" s="8" t="s">
        <v>170</v>
      </c>
      <c r="Q19" s="8" t="s">
        <v>376</v>
      </c>
      <c r="R19" s="8" t="s">
        <v>650</v>
      </c>
      <c r="S19" s="8" t="s">
        <v>342</v>
      </c>
      <c r="T19" s="8" t="s">
        <v>651</v>
      </c>
      <c r="U19" s="8" t="s">
        <v>652</v>
      </c>
      <c r="V19" s="8" t="s">
        <v>653</v>
      </c>
      <c r="W19" s="8" t="s">
        <v>336</v>
      </c>
      <c r="X19" s="8" t="s">
        <v>654</v>
      </c>
      <c r="Y19" s="8" t="s">
        <v>509</v>
      </c>
      <c r="Z19" s="8" t="s">
        <v>655</v>
      </c>
      <c r="AA19" s="8" t="s">
        <v>348</v>
      </c>
      <c r="AB19" s="8" t="s">
        <v>652</v>
      </c>
      <c r="AC19" s="8" t="s">
        <v>656</v>
      </c>
      <c r="AD19" s="8" t="s">
        <v>657</v>
      </c>
      <c r="AE19" s="8" t="s">
        <v>658</v>
      </c>
      <c r="AF19" s="8" t="s">
        <v>659</v>
      </c>
      <c r="AG19" s="8" t="s">
        <v>660</v>
      </c>
      <c r="AH19" s="8" t="s">
        <v>196</v>
      </c>
      <c r="AI19" s="8" t="s">
        <v>336</v>
      </c>
      <c r="AJ19" s="8" t="s">
        <v>661</v>
      </c>
      <c r="AK19" s="8" t="s">
        <v>336</v>
      </c>
      <c r="AL19" s="8" t="s">
        <v>336</v>
      </c>
      <c r="AM19" s="8" t="s">
        <v>336</v>
      </c>
      <c r="AN19" s="8" t="s">
        <v>336</v>
      </c>
      <c r="AO19" s="8" t="s">
        <v>336</v>
      </c>
      <c r="AP19" s="8" t="s">
        <v>415</v>
      </c>
      <c r="AQ19" s="8" t="s">
        <v>454</v>
      </c>
      <c r="AR19" s="8" t="s">
        <v>336</v>
      </c>
      <c r="AS19" s="8" t="s">
        <v>358</v>
      </c>
      <c r="AT19" s="8" t="s">
        <v>336</v>
      </c>
      <c r="AU19" s="8" t="s">
        <v>336</v>
      </c>
      <c r="AV19" s="8" t="s">
        <v>359</v>
      </c>
      <c r="AW19" s="8" t="s">
        <v>416</v>
      </c>
      <c r="AX19" s="8" t="s">
        <v>336</v>
      </c>
      <c r="AY19" s="8" t="s">
        <v>336</v>
      </c>
      <c r="AZ19" s="8" t="s">
        <v>336</v>
      </c>
      <c r="BA19" s="8" t="s">
        <v>336</v>
      </c>
      <c r="BB19" s="8" t="s">
        <v>336</v>
      </c>
      <c r="BC19" s="8" t="s">
        <v>515</v>
      </c>
      <c r="BD19" s="8" t="s">
        <v>336</v>
      </c>
      <c r="BE19" s="8" t="s">
        <v>336</v>
      </c>
      <c r="BF19" s="8" t="s">
        <v>336</v>
      </c>
      <c r="BG19" s="8" t="s">
        <v>390</v>
      </c>
      <c r="BH19" s="8" t="s">
        <v>336</v>
      </c>
      <c r="BI19" s="8" t="s">
        <v>336</v>
      </c>
      <c r="BJ19" s="8" t="s">
        <v>363</v>
      </c>
      <c r="BK19" s="8" t="s">
        <v>336</v>
      </c>
      <c r="BL19" s="8" t="s">
        <v>456</v>
      </c>
      <c r="BM19" s="8" t="s">
        <v>336</v>
      </c>
      <c r="BN19" s="8" t="s">
        <v>336</v>
      </c>
      <c r="BO19" s="8" t="s">
        <v>336</v>
      </c>
      <c r="BP19" s="8" t="s">
        <v>365</v>
      </c>
      <c r="BQ19" s="299" t="s">
        <v>662</v>
      </c>
      <c r="BR19" s="8" t="s">
        <v>43</v>
      </c>
      <c r="BS19" s="33" t="s">
        <v>367</v>
      </c>
      <c r="BT19" s="33" t="s">
        <v>368</v>
      </c>
      <c r="BU19" s="8" t="s">
        <v>418</v>
      </c>
      <c r="BV19" s="8" t="s">
        <v>336</v>
      </c>
      <c r="BW19" s="8" t="s">
        <v>336</v>
      </c>
      <c r="BX19" s="8" t="s">
        <v>336</v>
      </c>
      <c r="BY19" s="8" t="s">
        <v>419</v>
      </c>
      <c r="BZ19" s="8" t="s">
        <v>339</v>
      </c>
      <c r="CA19" s="48" t="str">
        <f t="shared" si="6"/>
        <v>0074</v>
      </c>
      <c r="CB19" s="48" t="str">
        <f t="shared" si="1"/>
        <v>Jurnee|Clarke|lashonda.milow@hotmail.com|9</v>
      </c>
      <c r="CC19" s="48" t="str">
        <f t="shared" si="2"/>
        <v>Jurnee|Clarke|9</v>
      </c>
      <c r="CD19" s="48" t="str">
        <f t="shared" si="3"/>
        <v>Jurnee|Clarke|8</v>
      </c>
      <c r="CE19" s="48" t="str">
        <f t="shared" si="4"/>
        <v>Nicole Milow</v>
      </c>
      <c r="CF19" s="48" t="str">
        <f>$CE19&amp;COUNTIF($CE19:$CE$162,$CE19)</f>
        <v>Nicole Milow1</v>
      </c>
      <c r="CG19" s="48" t="str">
        <f t="shared" si="7"/>
        <v>lashonda.milow@hotmail.com</v>
      </c>
      <c r="CH19" s="48" t="str">
        <f t="shared" si="8"/>
        <v>9015018948</v>
      </c>
      <c r="CI19" s="48" t="str">
        <f t="shared" si="9"/>
        <v>Jurnee Clarke</v>
      </c>
      <c r="CJ19" s="48" t="str">
        <f>IF($X19="","",IF(RIGHT($X19,4)=", MS",INDEX(DropDowns!$G$4:$G$1251,MATCH(TRIM($X19),DropDowns!$F$3:$F$1251,0)),INDEX(DropDowns!$G$3:$G$1251,MATCH(TRIM($X19)&amp;", MS",DropDowns!$F$3:$F$1251,0))))</f>
        <v>DeSoto</v>
      </c>
      <c r="CK19" s="8"/>
      <c r="CL19" s="48" t="str">
        <f t="shared" si="10"/>
        <v>Desoto Central Highschool</v>
      </c>
      <c r="CM19" s="275" t="s">
        <v>201</v>
      </c>
      <c r="CN19" s="8" t="s">
        <v>655</v>
      </c>
      <c r="CO19" s="107"/>
      <c r="CP19" s="8" t="s">
        <v>397</v>
      </c>
      <c r="CQ19" s="33" t="s">
        <v>371</v>
      </c>
      <c r="CR19" s="8" t="s">
        <v>101</v>
      </c>
      <c r="CS19" s="8"/>
    </row>
    <row r="20" spans="1:97" x14ac:dyDescent="0.3">
      <c r="A20" s="48" t="str">
        <f t="shared" si="0"/>
        <v>0076-GRA-DO-FEMALE-9TH</v>
      </c>
      <c r="B20" s="48" t="str">
        <f>IFERROR(IF($M20="YES",INDEX(Applications_2021!$A$2:A$651,MATCH($CD20,Applications_2021!$AO$2:$AO$651,0)),"FIRST TIME APPLICANT"),"--")</f>
        <v>FIRST TIME APPLICANT</v>
      </c>
      <c r="C20" s="8">
        <v>76</v>
      </c>
      <c r="D20" s="8" t="s">
        <v>663</v>
      </c>
      <c r="E20" s="8" t="s">
        <v>332</v>
      </c>
      <c r="F20" s="8" t="s">
        <v>333</v>
      </c>
      <c r="G20" s="8" t="s">
        <v>334</v>
      </c>
      <c r="H20" s="8" t="s">
        <v>335</v>
      </c>
      <c r="I20" s="8" t="s">
        <v>336</v>
      </c>
      <c r="J20" s="8" t="s">
        <v>335</v>
      </c>
      <c r="K20" s="8" t="s">
        <v>664</v>
      </c>
      <c r="L20" s="8" t="s">
        <v>665</v>
      </c>
      <c r="M20" s="8" t="s">
        <v>339</v>
      </c>
      <c r="N20" s="8" t="s">
        <v>335</v>
      </c>
      <c r="O20" s="8" t="s">
        <v>336</v>
      </c>
      <c r="P20" s="8" t="s">
        <v>170</v>
      </c>
      <c r="Q20" s="8" t="s">
        <v>376</v>
      </c>
      <c r="R20" s="8" t="s">
        <v>623</v>
      </c>
      <c r="S20" s="8" t="s">
        <v>342</v>
      </c>
      <c r="T20" s="8" t="s">
        <v>666</v>
      </c>
      <c r="U20" s="8" t="s">
        <v>190</v>
      </c>
      <c r="V20" s="8" t="s">
        <v>667</v>
      </c>
      <c r="W20" s="8" t="s">
        <v>336</v>
      </c>
      <c r="X20" s="8" t="s">
        <v>668</v>
      </c>
      <c r="Y20" s="8" t="s">
        <v>346</v>
      </c>
      <c r="Z20" s="8" t="s">
        <v>669</v>
      </c>
      <c r="AA20" s="8" t="s">
        <v>348</v>
      </c>
      <c r="AB20" s="8" t="s">
        <v>190</v>
      </c>
      <c r="AC20" s="8" t="s">
        <v>670</v>
      </c>
      <c r="AD20" s="8" t="s">
        <v>671</v>
      </c>
      <c r="AE20" s="8" t="s">
        <v>672</v>
      </c>
      <c r="AF20" s="8" t="s">
        <v>673</v>
      </c>
      <c r="AG20" s="8" t="s">
        <v>336</v>
      </c>
      <c r="AH20" s="8" t="s">
        <v>336</v>
      </c>
      <c r="AI20" s="8" t="s">
        <v>336</v>
      </c>
      <c r="AJ20" s="8" t="s">
        <v>336</v>
      </c>
      <c r="AK20" s="8" t="s">
        <v>336</v>
      </c>
      <c r="AL20" s="8" t="s">
        <v>336</v>
      </c>
      <c r="AM20" s="8" t="s">
        <v>356</v>
      </c>
      <c r="AN20" s="8" t="s">
        <v>336</v>
      </c>
      <c r="AO20" s="8" t="s">
        <v>336</v>
      </c>
      <c r="AP20" s="8" t="s">
        <v>415</v>
      </c>
      <c r="AQ20" s="8" t="s">
        <v>336</v>
      </c>
      <c r="AR20" s="8" t="s">
        <v>336</v>
      </c>
      <c r="AS20" s="8" t="s">
        <v>358</v>
      </c>
      <c r="AT20" s="8" t="s">
        <v>336</v>
      </c>
      <c r="AU20" s="8" t="s">
        <v>336</v>
      </c>
      <c r="AV20" s="8" t="s">
        <v>336</v>
      </c>
      <c r="AW20" s="8" t="s">
        <v>336</v>
      </c>
      <c r="AX20" s="8" t="s">
        <v>336</v>
      </c>
      <c r="AY20" s="8" t="s">
        <v>336</v>
      </c>
      <c r="AZ20" s="8" t="s">
        <v>360</v>
      </c>
      <c r="BA20" s="8" t="s">
        <v>361</v>
      </c>
      <c r="BB20" s="8" t="s">
        <v>475</v>
      </c>
      <c r="BC20" s="8" t="s">
        <v>336</v>
      </c>
      <c r="BD20" s="8" t="s">
        <v>336</v>
      </c>
      <c r="BE20" s="8" t="s">
        <v>336</v>
      </c>
      <c r="BF20" s="8" t="s">
        <v>336</v>
      </c>
      <c r="BG20" s="8" t="s">
        <v>390</v>
      </c>
      <c r="BH20" s="8" t="s">
        <v>391</v>
      </c>
      <c r="BI20" s="8" t="s">
        <v>336</v>
      </c>
      <c r="BJ20" s="8" t="s">
        <v>363</v>
      </c>
      <c r="BK20" s="8" t="s">
        <v>336</v>
      </c>
      <c r="BL20" s="8" t="s">
        <v>336</v>
      </c>
      <c r="BM20" s="8" t="s">
        <v>336</v>
      </c>
      <c r="BN20" s="8" t="s">
        <v>336</v>
      </c>
      <c r="BO20" s="8" t="s">
        <v>336</v>
      </c>
      <c r="BP20" s="8" t="s">
        <v>365</v>
      </c>
      <c r="BQ20" s="299" t="s">
        <v>674</v>
      </c>
      <c r="BR20" s="8" t="s">
        <v>43</v>
      </c>
      <c r="BS20" s="33" t="s">
        <v>477</v>
      </c>
      <c r="BT20" s="33" t="s">
        <v>395</v>
      </c>
      <c r="BU20" s="8" t="s">
        <v>418</v>
      </c>
      <c r="BV20" s="8" t="s">
        <v>336</v>
      </c>
      <c r="BW20" s="8" t="s">
        <v>336</v>
      </c>
      <c r="BX20" s="8" t="s">
        <v>675</v>
      </c>
      <c r="BY20" s="8" t="s">
        <v>369</v>
      </c>
      <c r="BZ20" s="8" t="s">
        <v>335</v>
      </c>
      <c r="CA20" s="48" t="str">
        <f t="shared" si="6"/>
        <v>0076</v>
      </c>
      <c r="CB20" s="48" t="str">
        <f t="shared" si="1"/>
        <v>Dorothy|Gray|carolynsfipps@gmail.com|9</v>
      </c>
      <c r="CC20" s="48" t="str">
        <f t="shared" si="2"/>
        <v>Dorothy|Gray|9</v>
      </c>
      <c r="CD20" s="48" t="str">
        <f t="shared" si="3"/>
        <v>Dorothy|Gray|8</v>
      </c>
      <c r="CE20" s="48" t="str">
        <f t="shared" si="4"/>
        <v>Carolyn Fipps-Reed</v>
      </c>
      <c r="CF20" s="48" t="str">
        <f>$CE20&amp;COUNTIF($CE20:$CE$162,$CE20)</f>
        <v>Carolyn Fipps-Reed1</v>
      </c>
      <c r="CG20" s="48" t="str">
        <f t="shared" si="7"/>
        <v>carolynsfipps@gmail.com</v>
      </c>
      <c r="CH20" s="48" t="str">
        <f t="shared" si="8"/>
        <v>6625459168</v>
      </c>
      <c r="CI20" s="48" t="str">
        <f t="shared" si="9"/>
        <v>Dorothy Gray</v>
      </c>
      <c r="CJ20" s="48" t="str">
        <f>IF($X20="","",IF(RIGHT($X20,4)=", MS",INDEX(DropDowns!$G$4:$G$1251,MATCH(TRIM($X20),DropDowns!$F$3:$F$1251,0)),INDEX(DropDowns!$G$3:$G$1251,MATCH(TRIM($X20)&amp;", MS",DropDowns!$F$3:$F$1251,0))))</f>
        <v>Bolivar</v>
      </c>
      <c r="CK20" s="8"/>
      <c r="CL20" s="48" t="str">
        <f t="shared" si="10"/>
        <v>Northside High School</v>
      </c>
      <c r="CM20" s="48" t="str">
        <f t="shared" si="5"/>
        <v>Bolivar</v>
      </c>
      <c r="CN20" s="8" t="s">
        <v>627</v>
      </c>
      <c r="CO20" s="107" t="s">
        <v>421</v>
      </c>
      <c r="CP20" s="8" t="s">
        <v>444</v>
      </c>
      <c r="CQ20" s="33" t="s">
        <v>371</v>
      </c>
      <c r="CR20" s="8" t="s">
        <v>101</v>
      </c>
      <c r="CS20" s="8"/>
    </row>
    <row r="21" spans="1:97" x14ac:dyDescent="0.3">
      <c r="A21" s="48" t="str">
        <f t="shared" si="0"/>
        <v>0084-RID-CA-FEMALE-7TH</v>
      </c>
      <c r="B21" s="48" t="str">
        <f>IFERROR(IF($M21="YES",INDEX(Applications_2021!$A$2:A$651,MATCH($CD21,Applications_2021!$AO$2:$AO$651,0)),"FIRST TIME APPLICANT"),"--")</f>
        <v>FIRST TIME APPLICANT</v>
      </c>
      <c r="C21" s="8">
        <v>84</v>
      </c>
      <c r="D21" s="8" t="s">
        <v>676</v>
      </c>
      <c r="E21" s="8" t="s">
        <v>332</v>
      </c>
      <c r="F21" s="8" t="s">
        <v>333</v>
      </c>
      <c r="G21" s="8" t="s">
        <v>334</v>
      </c>
      <c r="H21" s="8" t="s">
        <v>335</v>
      </c>
      <c r="I21" s="8" t="s">
        <v>336</v>
      </c>
      <c r="J21" s="8" t="s">
        <v>335</v>
      </c>
      <c r="K21" s="8" t="s">
        <v>677</v>
      </c>
      <c r="L21" s="8" t="s">
        <v>678</v>
      </c>
      <c r="M21" s="8" t="s">
        <v>339</v>
      </c>
      <c r="N21" s="8" t="s">
        <v>335</v>
      </c>
      <c r="O21" s="8" t="s">
        <v>336</v>
      </c>
      <c r="P21" s="8" t="s">
        <v>170</v>
      </c>
      <c r="Q21" s="8" t="s">
        <v>340</v>
      </c>
      <c r="R21" s="8" t="s">
        <v>679</v>
      </c>
      <c r="S21" s="8" t="s">
        <v>342</v>
      </c>
      <c r="T21" s="8" t="s">
        <v>680</v>
      </c>
      <c r="U21" s="8" t="s">
        <v>652</v>
      </c>
      <c r="V21" s="8" t="s">
        <v>681</v>
      </c>
      <c r="W21" s="8" t="s">
        <v>682</v>
      </c>
      <c r="X21" s="8" t="s">
        <v>683</v>
      </c>
      <c r="Y21" s="8" t="s">
        <v>488</v>
      </c>
      <c r="Z21" s="8" t="s">
        <v>684</v>
      </c>
      <c r="AA21" s="8" t="s">
        <v>348</v>
      </c>
      <c r="AB21" s="8" t="s">
        <v>652</v>
      </c>
      <c r="AC21" s="8" t="s">
        <v>685</v>
      </c>
      <c r="AD21" s="8" t="s">
        <v>678</v>
      </c>
      <c r="AE21" s="8" t="s">
        <v>686</v>
      </c>
      <c r="AF21" s="8" t="s">
        <v>687</v>
      </c>
      <c r="AG21" s="8" t="s">
        <v>688</v>
      </c>
      <c r="AH21" s="8" t="s">
        <v>678</v>
      </c>
      <c r="AI21" s="8" t="s">
        <v>336</v>
      </c>
      <c r="AJ21" s="8" t="s">
        <v>689</v>
      </c>
      <c r="AK21" s="8" t="s">
        <v>336</v>
      </c>
      <c r="AL21" s="8" t="s">
        <v>336</v>
      </c>
      <c r="AM21" s="8" t="s">
        <v>356</v>
      </c>
      <c r="AN21" s="8" t="s">
        <v>336</v>
      </c>
      <c r="AO21" s="8" t="s">
        <v>336</v>
      </c>
      <c r="AP21" s="8" t="s">
        <v>336</v>
      </c>
      <c r="AQ21" s="8" t="s">
        <v>454</v>
      </c>
      <c r="AR21" s="8" t="s">
        <v>357</v>
      </c>
      <c r="AS21" s="8" t="s">
        <v>336</v>
      </c>
      <c r="AT21" s="8" t="s">
        <v>336</v>
      </c>
      <c r="AU21" s="8" t="s">
        <v>439</v>
      </c>
      <c r="AV21" s="8" t="s">
        <v>336</v>
      </c>
      <c r="AW21" s="8" t="s">
        <v>336</v>
      </c>
      <c r="AX21" s="8" t="s">
        <v>388</v>
      </c>
      <c r="AY21" s="8" t="s">
        <v>389</v>
      </c>
      <c r="AZ21" s="8" t="s">
        <v>336</v>
      </c>
      <c r="BA21" s="8" t="s">
        <v>336</v>
      </c>
      <c r="BB21" s="8" t="s">
        <v>336</v>
      </c>
      <c r="BC21" s="8" t="s">
        <v>336</v>
      </c>
      <c r="BD21" s="8" t="s">
        <v>336</v>
      </c>
      <c r="BE21" s="8" t="s">
        <v>362</v>
      </c>
      <c r="BF21" s="8" t="s">
        <v>336</v>
      </c>
      <c r="BG21" s="8" t="s">
        <v>336</v>
      </c>
      <c r="BH21" s="8" t="s">
        <v>336</v>
      </c>
      <c r="BI21" s="8" t="s">
        <v>336</v>
      </c>
      <c r="BJ21" s="8" t="s">
        <v>363</v>
      </c>
      <c r="BK21" s="8" t="s">
        <v>336</v>
      </c>
      <c r="BL21" s="8" t="s">
        <v>336</v>
      </c>
      <c r="BM21" s="8" t="s">
        <v>336</v>
      </c>
      <c r="BN21" s="8" t="s">
        <v>364</v>
      </c>
      <c r="BO21" s="8" t="s">
        <v>336</v>
      </c>
      <c r="BP21" s="8" t="s">
        <v>365</v>
      </c>
      <c r="BQ21" s="299" t="s">
        <v>690</v>
      </c>
      <c r="BR21" s="8" t="s">
        <v>45</v>
      </c>
      <c r="BS21" s="33" t="s">
        <v>395</v>
      </c>
      <c r="BT21" s="33" t="s">
        <v>368</v>
      </c>
      <c r="BU21" s="8" t="s">
        <v>336</v>
      </c>
      <c r="BV21" s="8" t="s">
        <v>336</v>
      </c>
      <c r="BW21" s="8" t="s">
        <v>336</v>
      </c>
      <c r="BX21" s="8" t="s">
        <v>691</v>
      </c>
      <c r="BY21" s="8" t="s">
        <v>459</v>
      </c>
      <c r="BZ21" s="8" t="s">
        <v>335</v>
      </c>
      <c r="CA21" s="48" t="str">
        <f t="shared" si="6"/>
        <v>0084</v>
      </c>
      <c r="CB21" s="48" t="str">
        <f t="shared" si="1"/>
        <v>Cai'Dyn|Riddle|jazzysdanz@yahoo.com|7</v>
      </c>
      <c r="CC21" s="48" t="str">
        <f t="shared" si="2"/>
        <v>Cai'Dyn|Riddle|7</v>
      </c>
      <c r="CD21" s="48" t="str">
        <f t="shared" si="3"/>
        <v>Cai'Dyn|Riddle|6</v>
      </c>
      <c r="CE21" s="48" t="str">
        <f t="shared" si="4"/>
        <v>Casshaunda Riddle</v>
      </c>
      <c r="CF21" s="48" t="str">
        <f>$CE21&amp;COUNTIF($CE21:$CE$162,$CE21)</f>
        <v>Casshaunda Riddle1</v>
      </c>
      <c r="CG21" s="48" t="str">
        <f t="shared" si="7"/>
        <v>jazzysdanz@yahoo.com</v>
      </c>
      <c r="CH21" s="48" t="str">
        <f t="shared" si="8"/>
        <v>9014942358</v>
      </c>
      <c r="CI21" s="48" t="str">
        <f t="shared" si="9"/>
        <v>Cai'Dyn Riddle</v>
      </c>
      <c r="CJ21" s="48" t="str">
        <f>IF($X21="","",IF(RIGHT($X21,4)=", MS",INDEX(DropDowns!$G$4:$G$1251,MATCH(TRIM($X21),DropDowns!$F$3:$F$1251,0)),INDEX(DropDowns!$G$3:$G$1251,MATCH(TRIM($X21)&amp;", MS",DropDowns!$F$3:$F$1251,0))))</f>
        <v>DeSoto</v>
      </c>
      <c r="CK21" s="8"/>
      <c r="CL21" s="48" t="str">
        <f t="shared" si="10"/>
        <v>Olive Branch Middle School</v>
      </c>
      <c r="CM21" s="275" t="s">
        <v>201</v>
      </c>
      <c r="CN21" s="8" t="s">
        <v>684</v>
      </c>
      <c r="CO21" s="107"/>
      <c r="CP21" s="8" t="s">
        <v>422</v>
      </c>
      <c r="CQ21" s="33" t="s">
        <v>371</v>
      </c>
      <c r="CR21" s="8" t="s">
        <v>83</v>
      </c>
      <c r="CS21" s="8" t="s">
        <v>372</v>
      </c>
    </row>
    <row r="22" spans="1:97" x14ac:dyDescent="0.3">
      <c r="A22" s="48" t="str">
        <f t="shared" si="0"/>
        <v>0091-HAR-DE-FEMALE-9TH</v>
      </c>
      <c r="B22" s="48" t="str">
        <f>IFERROR(IF($M22="YES",INDEX(Applications_2021!$A$2:A$651,MATCH($CD22,Applications_2021!$AO$2:$AO$651,0)),"FIRST TIME APPLICANT"),"--")</f>
        <v>FIRST TIME APPLICANT</v>
      </c>
      <c r="C22" s="8">
        <v>91</v>
      </c>
      <c r="D22" s="8" t="s">
        <v>692</v>
      </c>
      <c r="E22" s="8" t="s">
        <v>332</v>
      </c>
      <c r="F22" s="8" t="s">
        <v>333</v>
      </c>
      <c r="G22" s="8" t="s">
        <v>334</v>
      </c>
      <c r="H22" s="8" t="s">
        <v>335</v>
      </c>
      <c r="I22" s="8" t="s">
        <v>336</v>
      </c>
      <c r="J22" s="8" t="s">
        <v>335</v>
      </c>
      <c r="K22" s="8" t="s">
        <v>693</v>
      </c>
      <c r="L22" s="8" t="s">
        <v>694</v>
      </c>
      <c r="M22" s="8" t="s">
        <v>339</v>
      </c>
      <c r="N22" s="8" t="s">
        <v>335</v>
      </c>
      <c r="O22" s="8" t="s">
        <v>336</v>
      </c>
      <c r="P22" s="8" t="s">
        <v>170</v>
      </c>
      <c r="Q22" s="8" t="s">
        <v>376</v>
      </c>
      <c r="R22" s="8" t="s">
        <v>695</v>
      </c>
      <c r="S22" s="8" t="s">
        <v>342</v>
      </c>
      <c r="T22" s="8" t="s">
        <v>696</v>
      </c>
      <c r="U22" s="8" t="s">
        <v>203</v>
      </c>
      <c r="V22" s="8" t="s">
        <v>697</v>
      </c>
      <c r="W22" s="8" t="s">
        <v>336</v>
      </c>
      <c r="X22" s="8" t="s">
        <v>698</v>
      </c>
      <c r="Y22" s="8" t="s">
        <v>346</v>
      </c>
      <c r="Z22" s="8" t="s">
        <v>699</v>
      </c>
      <c r="AA22" s="8" t="s">
        <v>348</v>
      </c>
      <c r="AB22" s="8" t="s">
        <v>202</v>
      </c>
      <c r="AC22" s="8" t="s">
        <v>700</v>
      </c>
      <c r="AD22" s="8" t="s">
        <v>694</v>
      </c>
      <c r="AE22" s="8" t="s">
        <v>701</v>
      </c>
      <c r="AF22" s="8" t="s">
        <v>702</v>
      </c>
      <c r="AG22" s="8" t="s">
        <v>703</v>
      </c>
      <c r="AH22" s="8" t="s">
        <v>694</v>
      </c>
      <c r="AI22" s="8" t="s">
        <v>704</v>
      </c>
      <c r="AJ22" s="8" t="s">
        <v>705</v>
      </c>
      <c r="AK22" s="8" t="s">
        <v>474</v>
      </c>
      <c r="AL22" s="8" t="s">
        <v>336</v>
      </c>
      <c r="AM22" s="8" t="s">
        <v>336</v>
      </c>
      <c r="AN22" s="8" t="s">
        <v>336</v>
      </c>
      <c r="AO22" s="8" t="s">
        <v>336</v>
      </c>
      <c r="AP22" s="8" t="s">
        <v>415</v>
      </c>
      <c r="AQ22" s="8" t="s">
        <v>454</v>
      </c>
      <c r="AR22" s="8" t="s">
        <v>336</v>
      </c>
      <c r="AS22" s="8" t="s">
        <v>336</v>
      </c>
      <c r="AT22" s="8" t="s">
        <v>336</v>
      </c>
      <c r="AU22" s="8" t="s">
        <v>336</v>
      </c>
      <c r="AV22" s="8" t="s">
        <v>336</v>
      </c>
      <c r="AW22" s="8" t="s">
        <v>416</v>
      </c>
      <c r="AX22" s="8" t="s">
        <v>336</v>
      </c>
      <c r="AY22" s="8" t="s">
        <v>336</v>
      </c>
      <c r="AZ22" s="8" t="s">
        <v>336</v>
      </c>
      <c r="BA22" s="8" t="s">
        <v>361</v>
      </c>
      <c r="BB22" s="8" t="s">
        <v>336</v>
      </c>
      <c r="BC22" s="8" t="s">
        <v>515</v>
      </c>
      <c r="BD22" s="8" t="s">
        <v>336</v>
      </c>
      <c r="BE22" s="8" t="s">
        <v>336</v>
      </c>
      <c r="BF22" s="8" t="s">
        <v>553</v>
      </c>
      <c r="BG22" s="8" t="s">
        <v>336</v>
      </c>
      <c r="BH22" s="8" t="s">
        <v>336</v>
      </c>
      <c r="BI22" s="8" t="s">
        <v>336</v>
      </c>
      <c r="BJ22" s="8" t="s">
        <v>336</v>
      </c>
      <c r="BK22" s="8" t="s">
        <v>336</v>
      </c>
      <c r="BL22" s="8" t="s">
        <v>456</v>
      </c>
      <c r="BM22" s="8" t="s">
        <v>499</v>
      </c>
      <c r="BN22" s="8" t="s">
        <v>336</v>
      </c>
      <c r="BO22" s="8" t="s">
        <v>336</v>
      </c>
      <c r="BP22" s="8" t="s">
        <v>392</v>
      </c>
      <c r="BQ22" s="299" t="s">
        <v>706</v>
      </c>
      <c r="BR22" s="8" t="s">
        <v>45</v>
      </c>
      <c r="BS22" s="33" t="s">
        <v>367</v>
      </c>
      <c r="BT22" s="33" t="s">
        <v>368</v>
      </c>
      <c r="BU22" s="8" t="s">
        <v>418</v>
      </c>
      <c r="BV22" s="8" t="s">
        <v>336</v>
      </c>
      <c r="BW22" s="8" t="s">
        <v>336</v>
      </c>
      <c r="BX22" s="8" t="s">
        <v>533</v>
      </c>
      <c r="BY22" s="8" t="s">
        <v>419</v>
      </c>
      <c r="BZ22" s="8" t="s">
        <v>335</v>
      </c>
      <c r="CA22" s="48" t="str">
        <f t="shared" si="6"/>
        <v>0091</v>
      </c>
      <c r="CB22" s="48" t="str">
        <f t="shared" si="1"/>
        <v>Destiny|Harris|angelishaharris29@yahoo.com|9</v>
      </c>
      <c r="CC22" s="48" t="str">
        <f t="shared" si="2"/>
        <v>Destiny|Harris|9</v>
      </c>
      <c r="CD22" s="48" t="str">
        <f t="shared" si="3"/>
        <v>Destiny|Harris|8</v>
      </c>
      <c r="CE22" s="48" t="str">
        <f t="shared" si="4"/>
        <v>Angelisha Harris</v>
      </c>
      <c r="CF22" s="48" t="str">
        <f>$CE22&amp;COUNTIF($CE22:$CE$162,$CE22)</f>
        <v>Angelisha Harris1</v>
      </c>
      <c r="CG22" s="48" t="str">
        <f t="shared" si="7"/>
        <v>angelishaharris29@yahoo.com</v>
      </c>
      <c r="CH22" s="48" t="str">
        <f t="shared" si="8"/>
        <v>6015492649</v>
      </c>
      <c r="CI22" s="48" t="str">
        <f t="shared" si="9"/>
        <v>Destiny Harris</v>
      </c>
      <c r="CJ22" s="275" t="s">
        <v>202</v>
      </c>
      <c r="CK22" s="8"/>
      <c r="CL22" s="48" t="str">
        <f t="shared" si="10"/>
        <v>Hattiesburg High School</v>
      </c>
      <c r="CM22" s="275" t="s">
        <v>202</v>
      </c>
      <c r="CN22" s="8" t="s">
        <v>699</v>
      </c>
      <c r="CO22" s="107"/>
      <c r="CP22" s="8" t="s">
        <v>370</v>
      </c>
      <c r="CQ22" s="33" t="s">
        <v>371</v>
      </c>
      <c r="CR22" s="8" t="s">
        <v>101</v>
      </c>
      <c r="CS22" s="8"/>
    </row>
    <row r="23" spans="1:97" x14ac:dyDescent="0.3">
      <c r="A23" s="48" t="str">
        <f t="shared" si="0"/>
        <v>0098-COL-DE-FEMALE-9TH</v>
      </c>
      <c r="B23" s="48" t="str">
        <f>IFERROR(IF($M23="YES",INDEX(Applications_2021!$A$2:A$651,MATCH($CD23,Applications_2021!$AO$2:$AO$651,0)),"FIRST TIME APPLICANT"),"--")</f>
        <v>FIRST TIME APPLICANT</v>
      </c>
      <c r="C23" s="8">
        <v>98</v>
      </c>
      <c r="D23" s="8" t="s">
        <v>707</v>
      </c>
      <c r="E23" s="8" t="s">
        <v>332</v>
      </c>
      <c r="F23" s="8" t="s">
        <v>333</v>
      </c>
      <c r="G23" s="8" t="s">
        <v>334</v>
      </c>
      <c r="H23" s="8" t="s">
        <v>335</v>
      </c>
      <c r="I23" s="8" t="s">
        <v>336</v>
      </c>
      <c r="J23" s="8" t="s">
        <v>335</v>
      </c>
      <c r="K23" s="8" t="s">
        <v>693</v>
      </c>
      <c r="L23" s="8" t="s">
        <v>708</v>
      </c>
      <c r="M23" s="8" t="s">
        <v>339</v>
      </c>
      <c r="N23" s="8" t="s">
        <v>335</v>
      </c>
      <c r="O23" s="8" t="s">
        <v>336</v>
      </c>
      <c r="P23" s="8" t="s">
        <v>170</v>
      </c>
      <c r="Q23" s="8" t="s">
        <v>376</v>
      </c>
      <c r="R23" s="8" t="s">
        <v>709</v>
      </c>
      <c r="S23" s="8" t="s">
        <v>342</v>
      </c>
      <c r="T23" s="8" t="s">
        <v>508</v>
      </c>
      <c r="U23" s="8" t="s">
        <v>228</v>
      </c>
      <c r="V23" s="8" t="s">
        <v>710</v>
      </c>
      <c r="W23" s="8" t="s">
        <v>336</v>
      </c>
      <c r="X23" s="8" t="s">
        <v>508</v>
      </c>
      <c r="Y23" s="8" t="s">
        <v>488</v>
      </c>
      <c r="Z23" s="8" t="s">
        <v>510</v>
      </c>
      <c r="AA23" s="8" t="s">
        <v>348</v>
      </c>
      <c r="AB23" s="8" t="s">
        <v>228</v>
      </c>
      <c r="AC23" s="8" t="s">
        <v>711</v>
      </c>
      <c r="AD23" s="8" t="s">
        <v>708</v>
      </c>
      <c r="AE23" s="8" t="s">
        <v>712</v>
      </c>
      <c r="AF23" s="8" t="s">
        <v>713</v>
      </c>
      <c r="AG23" s="8" t="s">
        <v>714</v>
      </c>
      <c r="AH23" s="8" t="s">
        <v>715</v>
      </c>
      <c r="AI23" s="8" t="s">
        <v>716</v>
      </c>
      <c r="AJ23" s="8" t="s">
        <v>717</v>
      </c>
      <c r="AK23" s="8" t="s">
        <v>336</v>
      </c>
      <c r="AL23" s="8" t="s">
        <v>336</v>
      </c>
      <c r="AM23" s="8" t="s">
        <v>356</v>
      </c>
      <c r="AN23" s="8" t="s">
        <v>336</v>
      </c>
      <c r="AO23" s="8" t="s">
        <v>336</v>
      </c>
      <c r="AP23" s="8" t="s">
        <v>336</v>
      </c>
      <c r="AQ23" s="8" t="s">
        <v>336</v>
      </c>
      <c r="AR23" s="8" t="s">
        <v>357</v>
      </c>
      <c r="AS23" s="8" t="s">
        <v>358</v>
      </c>
      <c r="AT23" s="8" t="s">
        <v>336</v>
      </c>
      <c r="AU23" s="8" t="s">
        <v>439</v>
      </c>
      <c r="AV23" s="8" t="s">
        <v>336</v>
      </c>
      <c r="AW23" s="8" t="s">
        <v>336</v>
      </c>
      <c r="AX23" s="8" t="s">
        <v>336</v>
      </c>
      <c r="AY23" s="8" t="s">
        <v>336</v>
      </c>
      <c r="AZ23" s="8" t="s">
        <v>360</v>
      </c>
      <c r="BA23" s="8" t="s">
        <v>336</v>
      </c>
      <c r="BB23" s="8" t="s">
        <v>336</v>
      </c>
      <c r="BC23" s="8" t="s">
        <v>515</v>
      </c>
      <c r="BD23" s="8" t="s">
        <v>336</v>
      </c>
      <c r="BE23" s="8" t="s">
        <v>362</v>
      </c>
      <c r="BF23" s="8" t="s">
        <v>336</v>
      </c>
      <c r="BG23" s="8" t="s">
        <v>390</v>
      </c>
      <c r="BH23" s="8" t="s">
        <v>336</v>
      </c>
      <c r="BI23" s="8" t="s">
        <v>336</v>
      </c>
      <c r="BJ23" s="8" t="s">
        <v>336</v>
      </c>
      <c r="BK23" s="8" t="s">
        <v>498</v>
      </c>
      <c r="BL23" s="8" t="s">
        <v>336</v>
      </c>
      <c r="BM23" s="8" t="s">
        <v>336</v>
      </c>
      <c r="BN23" s="8" t="s">
        <v>336</v>
      </c>
      <c r="BO23" s="8" t="s">
        <v>336</v>
      </c>
      <c r="BP23" s="8" t="s">
        <v>365</v>
      </c>
      <c r="BQ23" s="299" t="s">
        <v>718</v>
      </c>
      <c r="BR23" s="8" t="s">
        <v>394</v>
      </c>
      <c r="BS23" s="33" t="s">
        <v>589</v>
      </c>
      <c r="BT23" s="33" t="s">
        <v>477</v>
      </c>
      <c r="BU23" s="8" t="s">
        <v>418</v>
      </c>
      <c r="BV23" s="8" t="s">
        <v>336</v>
      </c>
      <c r="BW23" s="8" t="s">
        <v>336</v>
      </c>
      <c r="BX23" s="8" t="s">
        <v>719</v>
      </c>
      <c r="BY23" s="8" t="s">
        <v>720</v>
      </c>
      <c r="BZ23" s="8" t="s">
        <v>335</v>
      </c>
      <c r="CA23" s="48" t="str">
        <f t="shared" si="6"/>
        <v>0098</v>
      </c>
      <c r="CB23" s="48" t="str">
        <f t="shared" si="1"/>
        <v>Destiny|Coleman|dwcsr82@gmail.com|9</v>
      </c>
      <c r="CC23" s="48" t="str">
        <f t="shared" si="2"/>
        <v>Destiny|Coleman|9</v>
      </c>
      <c r="CD23" s="48" t="str">
        <f t="shared" si="3"/>
        <v>Destiny|Coleman|8</v>
      </c>
      <c r="CE23" s="48" t="str">
        <f t="shared" si="4"/>
        <v>Delonte' Coleman</v>
      </c>
      <c r="CF23" s="48" t="str">
        <f>$CE23&amp;COUNTIF($CE23:$CE$162,$CE23)</f>
        <v>Delonte' Coleman1</v>
      </c>
      <c r="CG23" s="48" t="str">
        <f t="shared" si="7"/>
        <v>dwcsr82@gmail.com</v>
      </c>
      <c r="CH23" s="48" t="str">
        <f t="shared" si="8"/>
        <v>6623865088</v>
      </c>
      <c r="CI23" s="48" t="str">
        <f t="shared" si="9"/>
        <v>Destiny Coleman</v>
      </c>
      <c r="CJ23" s="48" t="str">
        <f>IF($X23="","",IF(RIGHT($X23,4)=", MS",INDEX(DropDowns!$G$4:$G$1251,MATCH(TRIM($X23),DropDowns!$F$3:$F$1251,0)),INDEX(DropDowns!$G$3:$G$1251,MATCH(TRIM($X23)&amp;", MS",DropDowns!$F$3:$F$1251,0))))</f>
        <v>Lowndes</v>
      </c>
      <c r="CK23" s="8"/>
      <c r="CL23" s="48" t="str">
        <f t="shared" si="10"/>
        <v>Columbus High School</v>
      </c>
      <c r="CM23" s="48" t="str">
        <f t="shared" si="5"/>
        <v>Lowndes</v>
      </c>
      <c r="CN23" s="8" t="s">
        <v>510</v>
      </c>
      <c r="CO23" s="107"/>
      <c r="CP23" s="8" t="s">
        <v>397</v>
      </c>
      <c r="CQ23" s="33" t="s">
        <v>371</v>
      </c>
      <c r="CR23" s="8" t="s">
        <v>101</v>
      </c>
      <c r="CS23" s="8"/>
    </row>
    <row r="24" spans="1:97" x14ac:dyDescent="0.3">
      <c r="A24" s="48" t="str">
        <f t="shared" si="0"/>
        <v>0099-RIC-AL-FEMALE-9TH</v>
      </c>
      <c r="B24" s="48" t="str">
        <f>IFERROR(IF($M24="YES",INDEX(Applications_2021!$A$2:A$651,MATCH($CD24,Applications_2021!$AO$2:$AO$651,0)),"FIRST TIME APPLICANT"),"--")</f>
        <v>FIRST TIME APPLICANT</v>
      </c>
      <c r="C24" s="8">
        <v>99</v>
      </c>
      <c r="D24" s="8" t="s">
        <v>721</v>
      </c>
      <c r="E24" s="8" t="s">
        <v>332</v>
      </c>
      <c r="F24" s="8" t="s">
        <v>333</v>
      </c>
      <c r="G24" s="8" t="s">
        <v>334</v>
      </c>
      <c r="H24" s="8" t="s">
        <v>335</v>
      </c>
      <c r="I24" s="8" t="s">
        <v>336</v>
      </c>
      <c r="J24" s="8" t="s">
        <v>335</v>
      </c>
      <c r="K24" s="8" t="s">
        <v>722</v>
      </c>
      <c r="L24" s="8" t="s">
        <v>723</v>
      </c>
      <c r="M24" s="8" t="s">
        <v>339</v>
      </c>
      <c r="N24" s="8" t="s">
        <v>335</v>
      </c>
      <c r="O24" s="8" t="s">
        <v>336</v>
      </c>
      <c r="P24" s="8" t="s">
        <v>170</v>
      </c>
      <c r="Q24" s="8" t="s">
        <v>376</v>
      </c>
      <c r="R24" s="8" t="s">
        <v>709</v>
      </c>
      <c r="S24" s="8" t="s">
        <v>342</v>
      </c>
      <c r="T24" s="8" t="s">
        <v>724</v>
      </c>
      <c r="U24" s="8" t="s">
        <v>228</v>
      </c>
      <c r="V24" s="8" t="s">
        <v>725</v>
      </c>
      <c r="W24" s="8" t="s">
        <v>726</v>
      </c>
      <c r="X24" s="8" t="s">
        <v>508</v>
      </c>
      <c r="Y24" s="8" t="s">
        <v>509</v>
      </c>
      <c r="Z24" s="8" t="s">
        <v>727</v>
      </c>
      <c r="AA24" s="8" t="s">
        <v>348</v>
      </c>
      <c r="AB24" s="8" t="s">
        <v>228</v>
      </c>
      <c r="AC24" s="8" t="s">
        <v>728</v>
      </c>
      <c r="AD24" s="8" t="s">
        <v>729</v>
      </c>
      <c r="AE24" s="8" t="s">
        <v>730</v>
      </c>
      <c r="AF24" s="8" t="s">
        <v>731</v>
      </c>
      <c r="AG24" s="8" t="s">
        <v>336</v>
      </c>
      <c r="AH24" s="8" t="s">
        <v>336</v>
      </c>
      <c r="AI24" s="8" t="s">
        <v>336</v>
      </c>
      <c r="AJ24" s="8" t="s">
        <v>336</v>
      </c>
      <c r="AK24" s="8" t="s">
        <v>336</v>
      </c>
      <c r="AL24" s="8" t="s">
        <v>336</v>
      </c>
      <c r="AM24" s="8" t="s">
        <v>356</v>
      </c>
      <c r="AN24" s="8" t="s">
        <v>336</v>
      </c>
      <c r="AO24" s="8" t="s">
        <v>336</v>
      </c>
      <c r="AP24" s="8" t="s">
        <v>336</v>
      </c>
      <c r="AQ24" s="8" t="s">
        <v>454</v>
      </c>
      <c r="AR24" s="8" t="s">
        <v>357</v>
      </c>
      <c r="AS24" s="8" t="s">
        <v>336</v>
      </c>
      <c r="AT24" s="8" t="s">
        <v>336</v>
      </c>
      <c r="AU24" s="8" t="s">
        <v>336</v>
      </c>
      <c r="AV24" s="8" t="s">
        <v>336</v>
      </c>
      <c r="AW24" s="8" t="s">
        <v>336</v>
      </c>
      <c r="AX24" s="8" t="s">
        <v>336</v>
      </c>
      <c r="AY24" s="8" t="s">
        <v>336</v>
      </c>
      <c r="AZ24" s="8" t="s">
        <v>360</v>
      </c>
      <c r="BA24" s="8" t="s">
        <v>336</v>
      </c>
      <c r="BB24" s="8" t="s">
        <v>475</v>
      </c>
      <c r="BC24" s="8" t="s">
        <v>515</v>
      </c>
      <c r="BD24" s="8" t="s">
        <v>336</v>
      </c>
      <c r="BE24" s="8" t="s">
        <v>362</v>
      </c>
      <c r="BF24" s="8" t="s">
        <v>336</v>
      </c>
      <c r="BG24" s="8" t="s">
        <v>336</v>
      </c>
      <c r="BH24" s="8" t="s">
        <v>336</v>
      </c>
      <c r="BI24" s="8" t="s">
        <v>455</v>
      </c>
      <c r="BJ24" s="8" t="s">
        <v>336</v>
      </c>
      <c r="BK24" s="8" t="s">
        <v>336</v>
      </c>
      <c r="BL24" s="8" t="s">
        <v>336</v>
      </c>
      <c r="BM24" s="8" t="s">
        <v>336</v>
      </c>
      <c r="BN24" s="8" t="s">
        <v>364</v>
      </c>
      <c r="BO24" s="8" t="s">
        <v>336</v>
      </c>
      <c r="BP24" s="8" t="s">
        <v>365</v>
      </c>
      <c r="BQ24" s="299" t="s">
        <v>732</v>
      </c>
      <c r="BR24" s="8" t="s">
        <v>45</v>
      </c>
      <c r="BS24" s="33" t="s">
        <v>395</v>
      </c>
      <c r="BT24" s="33" t="s">
        <v>555</v>
      </c>
      <c r="BU24" s="8" t="s">
        <v>336</v>
      </c>
      <c r="BV24" s="8" t="s">
        <v>336</v>
      </c>
      <c r="BW24" s="8" t="s">
        <v>336</v>
      </c>
      <c r="BX24" s="8" t="s">
        <v>733</v>
      </c>
      <c r="BY24" s="8" t="s">
        <v>419</v>
      </c>
      <c r="BZ24" s="8" t="s">
        <v>335</v>
      </c>
      <c r="CA24" s="48" t="str">
        <f t="shared" si="6"/>
        <v>0099</v>
      </c>
      <c r="CB24" s="48" t="str">
        <f t="shared" si="1"/>
        <v>Aliyiah|Richey|tammarabush@ymail.com|9</v>
      </c>
      <c r="CC24" s="48" t="str">
        <f t="shared" si="2"/>
        <v>Aliyiah|Richey|9</v>
      </c>
      <c r="CD24" s="48" t="str">
        <f t="shared" si="3"/>
        <v>Aliyiah|Richey|8</v>
      </c>
      <c r="CE24" s="48" t="str">
        <f t="shared" si="4"/>
        <v>Tammara Bush</v>
      </c>
      <c r="CF24" s="48" t="str">
        <f>$CE24&amp;COUNTIF($CE24:$CE$162,$CE24)</f>
        <v>Tammara Bush1</v>
      </c>
      <c r="CG24" s="48" t="str">
        <f t="shared" si="7"/>
        <v>tammarabush@ymail.com</v>
      </c>
      <c r="CH24" s="48" t="str">
        <f t="shared" si="8"/>
        <v>6623640550</v>
      </c>
      <c r="CI24" s="48" t="str">
        <f t="shared" si="9"/>
        <v>Aliyiah Richey</v>
      </c>
      <c r="CJ24" s="48" t="str">
        <f>IF($X24="","",IF(RIGHT($X24,4)=", MS",INDEX(DropDowns!$G$4:$G$1251,MATCH(TRIM($X24),DropDowns!$F$3:$F$1251,0)),INDEX(DropDowns!$G$3:$G$1251,MATCH(TRIM($X24)&amp;", MS",DropDowns!$F$3:$F$1251,0))))</f>
        <v>Lowndes</v>
      </c>
      <c r="CK24" s="8"/>
      <c r="CL24" s="48" t="str">
        <f t="shared" si="10"/>
        <v>Columbus High School</v>
      </c>
      <c r="CM24" s="48" t="str">
        <f t="shared" si="5"/>
        <v>Lowndes</v>
      </c>
      <c r="CN24" s="8" t="s">
        <v>510</v>
      </c>
      <c r="CO24" s="107" t="s">
        <v>421</v>
      </c>
      <c r="CP24" s="8" t="s">
        <v>444</v>
      </c>
      <c r="CQ24" s="33" t="s">
        <v>371</v>
      </c>
      <c r="CR24" s="8" t="s">
        <v>101</v>
      </c>
      <c r="CS24" s="8"/>
    </row>
    <row r="25" spans="1:97" x14ac:dyDescent="0.3">
      <c r="A25" s="48" t="str">
        <f t="shared" si="0"/>
        <v>0100-JOH-JO-FEMALE-7TH</v>
      </c>
      <c r="B25" s="48" t="str">
        <f>IFERROR(IF($M25="YES",INDEX(Applications_2021!$A$2:A$651,MATCH($CD25,Applications_2021!$AO$2:$AO$651,0)),"FIRST TIME APPLICANT"),"--")</f>
        <v>FIRST TIME APPLICANT</v>
      </c>
      <c r="C25" s="8">
        <v>100</v>
      </c>
      <c r="D25" s="8" t="s">
        <v>734</v>
      </c>
      <c r="E25" s="8" t="s">
        <v>332</v>
      </c>
      <c r="F25" s="8" t="s">
        <v>333</v>
      </c>
      <c r="G25" s="8" t="s">
        <v>334</v>
      </c>
      <c r="H25" s="8" t="s">
        <v>335</v>
      </c>
      <c r="I25" s="8" t="s">
        <v>336</v>
      </c>
      <c r="J25" s="8" t="s">
        <v>335</v>
      </c>
      <c r="K25" s="8" t="s">
        <v>735</v>
      </c>
      <c r="L25" s="8" t="s">
        <v>736</v>
      </c>
      <c r="M25" s="8" t="s">
        <v>339</v>
      </c>
      <c r="N25" s="8" t="s">
        <v>335</v>
      </c>
      <c r="O25" s="8" t="s">
        <v>336</v>
      </c>
      <c r="P25" s="8" t="s">
        <v>170</v>
      </c>
      <c r="Q25" s="8" t="s">
        <v>340</v>
      </c>
      <c r="R25" s="8" t="s">
        <v>737</v>
      </c>
      <c r="S25" s="8" t="s">
        <v>342</v>
      </c>
      <c r="T25" s="8" t="s">
        <v>738</v>
      </c>
      <c r="U25" s="8" t="s">
        <v>245</v>
      </c>
      <c r="V25" s="8" t="s">
        <v>739</v>
      </c>
      <c r="W25" s="8" t="s">
        <v>336</v>
      </c>
      <c r="X25" s="8" t="s">
        <v>740</v>
      </c>
      <c r="Y25" s="8" t="s">
        <v>346</v>
      </c>
      <c r="Z25" s="8" t="s">
        <v>741</v>
      </c>
      <c r="AA25" s="8" t="s">
        <v>348</v>
      </c>
      <c r="AB25" s="8" t="s">
        <v>245</v>
      </c>
      <c r="AC25" s="8" t="s">
        <v>742</v>
      </c>
      <c r="AD25" s="8" t="s">
        <v>736</v>
      </c>
      <c r="AE25" s="8" t="s">
        <v>743</v>
      </c>
      <c r="AF25" s="8" t="s">
        <v>744</v>
      </c>
      <c r="AG25" s="8" t="s">
        <v>745</v>
      </c>
      <c r="AH25" s="8" t="s">
        <v>736</v>
      </c>
      <c r="AI25" s="8" t="s">
        <v>746</v>
      </c>
      <c r="AJ25" s="8" t="s">
        <v>747</v>
      </c>
      <c r="AK25" s="8" t="s">
        <v>474</v>
      </c>
      <c r="AL25" s="8" t="s">
        <v>497</v>
      </c>
      <c r="AM25" s="8" t="s">
        <v>336</v>
      </c>
      <c r="AN25" s="8" t="s">
        <v>336</v>
      </c>
      <c r="AO25" s="8" t="s">
        <v>336</v>
      </c>
      <c r="AP25" s="8" t="s">
        <v>336</v>
      </c>
      <c r="AQ25" s="8" t="s">
        <v>454</v>
      </c>
      <c r="AR25" s="8" t="s">
        <v>336</v>
      </c>
      <c r="AS25" s="8" t="s">
        <v>336</v>
      </c>
      <c r="AT25" s="8" t="s">
        <v>336</v>
      </c>
      <c r="AU25" s="8" t="s">
        <v>336</v>
      </c>
      <c r="AV25" s="8" t="s">
        <v>336</v>
      </c>
      <c r="AW25" s="8" t="s">
        <v>416</v>
      </c>
      <c r="AX25" s="8" t="s">
        <v>388</v>
      </c>
      <c r="AY25" s="8" t="s">
        <v>336</v>
      </c>
      <c r="AZ25" s="8" t="s">
        <v>336</v>
      </c>
      <c r="BA25" s="8" t="s">
        <v>361</v>
      </c>
      <c r="BB25" s="8" t="s">
        <v>336</v>
      </c>
      <c r="BC25" s="8" t="s">
        <v>336</v>
      </c>
      <c r="BD25" s="8" t="s">
        <v>336</v>
      </c>
      <c r="BE25" s="8" t="s">
        <v>336</v>
      </c>
      <c r="BF25" s="8" t="s">
        <v>336</v>
      </c>
      <c r="BG25" s="8" t="s">
        <v>336</v>
      </c>
      <c r="BH25" s="8" t="s">
        <v>336</v>
      </c>
      <c r="BI25" s="8" t="s">
        <v>336</v>
      </c>
      <c r="BJ25" s="8" t="s">
        <v>363</v>
      </c>
      <c r="BK25" s="8" t="s">
        <v>336</v>
      </c>
      <c r="BL25" s="8" t="s">
        <v>456</v>
      </c>
      <c r="BM25" s="8" t="s">
        <v>499</v>
      </c>
      <c r="BN25" s="8" t="s">
        <v>336</v>
      </c>
      <c r="BO25" s="8" t="s">
        <v>336</v>
      </c>
      <c r="BP25" s="8" t="s">
        <v>365</v>
      </c>
      <c r="BQ25" s="299" t="s">
        <v>748</v>
      </c>
      <c r="BR25" s="8" t="s">
        <v>394</v>
      </c>
      <c r="BS25" s="33" t="s">
        <v>395</v>
      </c>
      <c r="BT25" s="33" t="s">
        <v>368</v>
      </c>
      <c r="BU25" s="8" t="s">
        <v>418</v>
      </c>
      <c r="BV25" s="8" t="s">
        <v>336</v>
      </c>
      <c r="BW25" s="8" t="s">
        <v>336</v>
      </c>
      <c r="BX25" s="8" t="s">
        <v>336</v>
      </c>
      <c r="BY25" s="8" t="s">
        <v>419</v>
      </c>
      <c r="BZ25" s="8" t="s">
        <v>339</v>
      </c>
      <c r="CA25" s="48" t="str">
        <f>"0"&amp;TEXT($C25,0)</f>
        <v>0100</v>
      </c>
      <c r="CB25" s="48" t="str">
        <f t="shared" si="1"/>
        <v>Josiah|Johnson|olajohnson70@gmail.com|7</v>
      </c>
      <c r="CC25" s="48" t="str">
        <f t="shared" si="2"/>
        <v>Josiah|Johnson|7</v>
      </c>
      <c r="CD25" s="48" t="str">
        <f t="shared" si="3"/>
        <v>Josiah|Johnson|6</v>
      </c>
      <c r="CE25" s="48" t="str">
        <f t="shared" si="4"/>
        <v>Ola Johnson</v>
      </c>
      <c r="CF25" s="48" t="str">
        <f>$CE25&amp;COUNTIF($CE25:$CE$162,$CE25)</f>
        <v>Ola Johnson1</v>
      </c>
      <c r="CG25" s="48" t="str">
        <f t="shared" si="7"/>
        <v>olajohnson70@gmail.com</v>
      </c>
      <c r="CH25" s="48" t="str">
        <f t="shared" si="8"/>
        <v>6015078901</v>
      </c>
      <c r="CI25" s="48" t="str">
        <f t="shared" si="9"/>
        <v>Josiah Johnson</v>
      </c>
      <c r="CJ25" s="48" t="str">
        <f>IF($X25="","",IF(RIGHT($X25,4)=", MS",INDEX(DropDowns!$G$4:$G$1251,MATCH(TRIM($X25),DropDowns!$F$3:$F$1251,0)),INDEX(DropDowns!$G$3:$G$1251,MATCH(TRIM($X25)&amp;", MS",DropDowns!$F$3:$F$1251,0))))</f>
        <v>Rankin</v>
      </c>
      <c r="CK25" s="8"/>
      <c r="CL25" s="48" t="str">
        <f t="shared" si="10"/>
        <v>Pisgah High School</v>
      </c>
      <c r="CM25" s="48" t="str">
        <f t="shared" si="5"/>
        <v>Rankin</v>
      </c>
      <c r="CN25" s="8" t="s">
        <v>749</v>
      </c>
      <c r="CO25" s="107" t="s">
        <v>421</v>
      </c>
      <c r="CP25" s="8" t="s">
        <v>422</v>
      </c>
      <c r="CQ25" s="33" t="s">
        <v>371</v>
      </c>
      <c r="CR25" s="8" t="s">
        <v>83</v>
      </c>
      <c r="CS25" s="8" t="s">
        <v>372</v>
      </c>
    </row>
    <row r="26" spans="1:97" x14ac:dyDescent="0.3">
      <c r="A26" s="48" t="str">
        <f t="shared" si="0"/>
        <v>0101-GAR-RA-MALE-9TH</v>
      </c>
      <c r="B26" s="48" t="str">
        <f>IFERROR(IF($M26="YES",INDEX(Applications_2021!$A$2:A$651,MATCH($CD26,Applications_2021!$AO$2:$AO$651,0)),"FIRST TIME APPLICANT"),"--")</f>
        <v>FIRST TIME APPLICANT</v>
      </c>
      <c r="C26" s="8">
        <v>101</v>
      </c>
      <c r="D26" s="8" t="s">
        <v>750</v>
      </c>
      <c r="E26" s="8" t="s">
        <v>332</v>
      </c>
      <c r="F26" s="8" t="s">
        <v>333</v>
      </c>
      <c r="G26" s="8" t="s">
        <v>334</v>
      </c>
      <c r="H26" s="8" t="s">
        <v>335</v>
      </c>
      <c r="I26" s="8" t="s">
        <v>336</v>
      </c>
      <c r="J26" s="8" t="s">
        <v>335</v>
      </c>
      <c r="K26" s="8" t="s">
        <v>751</v>
      </c>
      <c r="L26" s="8" t="s">
        <v>752</v>
      </c>
      <c r="M26" s="8" t="s">
        <v>339</v>
      </c>
      <c r="N26" s="8" t="s">
        <v>335</v>
      </c>
      <c r="O26" s="8" t="s">
        <v>336</v>
      </c>
      <c r="P26" s="8" t="s">
        <v>169</v>
      </c>
      <c r="Q26" s="8" t="s">
        <v>376</v>
      </c>
      <c r="R26" s="8" t="s">
        <v>753</v>
      </c>
      <c r="S26" s="8" t="s">
        <v>342</v>
      </c>
      <c r="T26" s="8" t="s">
        <v>754</v>
      </c>
      <c r="U26" s="8" t="s">
        <v>218</v>
      </c>
      <c r="V26" s="8" t="s">
        <v>755</v>
      </c>
      <c r="W26" s="8" t="s">
        <v>336</v>
      </c>
      <c r="X26" s="8" t="s">
        <v>756</v>
      </c>
      <c r="Y26" s="8" t="s">
        <v>431</v>
      </c>
      <c r="Z26" s="8" t="s">
        <v>757</v>
      </c>
      <c r="AA26" s="8" t="s">
        <v>348</v>
      </c>
      <c r="AB26" s="8" t="s">
        <v>218</v>
      </c>
      <c r="AC26" s="8" t="s">
        <v>758</v>
      </c>
      <c r="AD26" s="8" t="s">
        <v>759</v>
      </c>
      <c r="AE26" s="8" t="s">
        <v>760</v>
      </c>
      <c r="AF26" s="8" t="s">
        <v>761</v>
      </c>
      <c r="AG26" s="8" t="s">
        <v>336</v>
      </c>
      <c r="AH26" s="8" t="s">
        <v>336</v>
      </c>
      <c r="AI26" s="8" t="s">
        <v>336</v>
      </c>
      <c r="AJ26" s="8" t="s">
        <v>336</v>
      </c>
      <c r="AK26" s="8" t="s">
        <v>336</v>
      </c>
      <c r="AL26" s="8" t="s">
        <v>336</v>
      </c>
      <c r="AM26" s="8" t="s">
        <v>356</v>
      </c>
      <c r="AN26" s="8" t="s">
        <v>336</v>
      </c>
      <c r="AO26" s="8" t="s">
        <v>336</v>
      </c>
      <c r="AP26" s="8" t="s">
        <v>336</v>
      </c>
      <c r="AQ26" s="8" t="s">
        <v>454</v>
      </c>
      <c r="AR26" s="8" t="s">
        <v>357</v>
      </c>
      <c r="AS26" s="8" t="s">
        <v>336</v>
      </c>
      <c r="AT26" s="8" t="s">
        <v>336</v>
      </c>
      <c r="AU26" s="8" t="s">
        <v>439</v>
      </c>
      <c r="AV26" s="8" t="s">
        <v>336</v>
      </c>
      <c r="AW26" s="8" t="s">
        <v>336</v>
      </c>
      <c r="AX26" s="8" t="s">
        <v>336</v>
      </c>
      <c r="AY26" s="8" t="s">
        <v>336</v>
      </c>
      <c r="AZ26" s="8" t="s">
        <v>336</v>
      </c>
      <c r="BA26" s="8" t="s">
        <v>336</v>
      </c>
      <c r="BB26" s="8" t="s">
        <v>475</v>
      </c>
      <c r="BC26" s="8" t="s">
        <v>515</v>
      </c>
      <c r="BD26" s="8" t="s">
        <v>336</v>
      </c>
      <c r="BE26" s="8" t="s">
        <v>362</v>
      </c>
      <c r="BF26" s="8" t="s">
        <v>336</v>
      </c>
      <c r="BG26" s="8" t="s">
        <v>390</v>
      </c>
      <c r="BH26" s="8" t="s">
        <v>336</v>
      </c>
      <c r="BI26" s="8" t="s">
        <v>455</v>
      </c>
      <c r="BJ26" s="8" t="s">
        <v>336</v>
      </c>
      <c r="BK26" s="8" t="s">
        <v>336</v>
      </c>
      <c r="BL26" s="8" t="s">
        <v>336</v>
      </c>
      <c r="BM26" s="8" t="s">
        <v>336</v>
      </c>
      <c r="BN26" s="8" t="s">
        <v>336</v>
      </c>
      <c r="BO26" s="8" t="s">
        <v>336</v>
      </c>
      <c r="BP26" s="8" t="s">
        <v>365</v>
      </c>
      <c r="BQ26" s="299" t="s">
        <v>762</v>
      </c>
      <c r="BR26" s="8" t="s">
        <v>43</v>
      </c>
      <c r="BS26" s="33" t="s">
        <v>368</v>
      </c>
      <c r="BT26" s="33" t="s">
        <v>555</v>
      </c>
      <c r="BU26" s="8" t="s">
        <v>418</v>
      </c>
      <c r="BV26" s="8" t="s">
        <v>458</v>
      </c>
      <c r="BW26" s="8" t="s">
        <v>336</v>
      </c>
      <c r="BX26" s="8" t="s">
        <v>336</v>
      </c>
      <c r="BY26" s="8" t="s">
        <v>419</v>
      </c>
      <c r="BZ26" s="8" t="s">
        <v>339</v>
      </c>
      <c r="CA26" s="48" t="str">
        <f t="shared" ref="CA26:CA28" si="11">"0"&amp;TEXT($C26,0)</f>
        <v>0101</v>
      </c>
      <c r="CB26" s="48" t="str">
        <f t="shared" si="1"/>
        <v>Rayquan|Gardner|Adrianacrosby48@gmail.com|9</v>
      </c>
      <c r="CC26" s="48" t="str">
        <f t="shared" si="2"/>
        <v>Rayquan|Gardner|9</v>
      </c>
      <c r="CD26" s="48" t="str">
        <f t="shared" si="3"/>
        <v>Rayquan|Gardner|8</v>
      </c>
      <c r="CE26" s="48" t="str">
        <f t="shared" si="4"/>
        <v>Adriana Crosby</v>
      </c>
      <c r="CF26" s="48" t="str">
        <f>$CE26&amp;COUNTIF($CE26:$CE$162,$CE26)</f>
        <v>Adriana Crosby1</v>
      </c>
      <c r="CG26" s="48" t="str">
        <f t="shared" si="7"/>
        <v>Adrianacrosby48@gmail.com</v>
      </c>
      <c r="CH26" s="48" t="str">
        <f t="shared" si="8"/>
        <v>6015771796</v>
      </c>
      <c r="CI26" s="48" t="str">
        <f t="shared" si="9"/>
        <v>Rayquan Gardner</v>
      </c>
      <c r="CJ26" s="48" t="str">
        <f>IF($X26="","",IF(RIGHT($X26,4)=", MS",INDEX(DropDowns!$G$4:$G$1251,MATCH(TRIM($X26),DropDowns!$F$3:$F$1251,0)),INDEX(DropDowns!$G$3:$G$1251,MATCH(TRIM($X26)&amp;", MS",DropDowns!$F$3:$F$1251,0))))</f>
        <v>Jones</v>
      </c>
      <c r="CK26" s="8"/>
      <c r="CL26" s="48" t="str">
        <f>$R26</f>
        <v xml:space="preserve">Laurel high school </v>
      </c>
      <c r="CM26" s="48" t="str">
        <f t="shared" si="5"/>
        <v>Jones</v>
      </c>
      <c r="CN26" s="8">
        <v>39441</v>
      </c>
      <c r="CO26" s="107" t="s">
        <v>421</v>
      </c>
      <c r="CP26" s="8" t="s">
        <v>370</v>
      </c>
      <c r="CQ26" s="33" t="s">
        <v>371</v>
      </c>
      <c r="CR26" s="8" t="s">
        <v>101</v>
      </c>
      <c r="CS26" s="8"/>
    </row>
    <row r="27" spans="1:97" x14ac:dyDescent="0.3">
      <c r="A27" s="48" t="str">
        <f t="shared" si="0"/>
        <v>0102-SUL-SE-FEMALE-9TH</v>
      </c>
      <c r="B27" s="48" t="str">
        <f>IFERROR(IF($M27="YES",INDEX(Applications_2021!$A$2:A$651,MATCH($CD27,Applications_2021!$AO$2:$AO$651,0)),"FIRST TIME APPLICANT"),"--")</f>
        <v>FIRST TIME APPLICANT</v>
      </c>
      <c r="C27" s="8">
        <v>102</v>
      </c>
      <c r="D27" s="8" t="s">
        <v>763</v>
      </c>
      <c r="E27" s="8" t="s">
        <v>332</v>
      </c>
      <c r="F27" s="8" t="s">
        <v>333</v>
      </c>
      <c r="G27" s="8" t="s">
        <v>334</v>
      </c>
      <c r="H27" s="8" t="s">
        <v>335</v>
      </c>
      <c r="I27" s="8" t="s">
        <v>336</v>
      </c>
      <c r="J27" s="8" t="s">
        <v>335</v>
      </c>
      <c r="K27" s="8" t="s">
        <v>764</v>
      </c>
      <c r="L27" s="8" t="s">
        <v>765</v>
      </c>
      <c r="M27" s="8" t="s">
        <v>339</v>
      </c>
      <c r="N27" s="8" t="s">
        <v>335</v>
      </c>
      <c r="O27" s="8" t="s">
        <v>336</v>
      </c>
      <c r="P27" s="8" t="s">
        <v>170</v>
      </c>
      <c r="Q27" s="8" t="s">
        <v>376</v>
      </c>
      <c r="R27" s="8" t="s">
        <v>606</v>
      </c>
      <c r="S27" s="8" t="s">
        <v>342</v>
      </c>
      <c r="T27" s="8" t="s">
        <v>766</v>
      </c>
      <c r="U27" s="8" t="s">
        <v>209</v>
      </c>
      <c r="V27" s="8" t="s">
        <v>767</v>
      </c>
      <c r="W27" s="8" t="s">
        <v>336</v>
      </c>
      <c r="X27" s="8" t="s">
        <v>345</v>
      </c>
      <c r="Y27" s="8" t="s">
        <v>346</v>
      </c>
      <c r="Z27" s="8" t="s">
        <v>347</v>
      </c>
      <c r="AA27" s="8" t="s">
        <v>348</v>
      </c>
      <c r="AB27" s="8" t="s">
        <v>209</v>
      </c>
      <c r="AC27" s="8" t="s">
        <v>768</v>
      </c>
      <c r="AD27" s="8" t="s">
        <v>765</v>
      </c>
      <c r="AE27" s="8" t="s">
        <v>769</v>
      </c>
      <c r="AF27" s="8" t="s">
        <v>770</v>
      </c>
      <c r="AG27" s="8" t="s">
        <v>771</v>
      </c>
      <c r="AH27" s="8" t="s">
        <v>765</v>
      </c>
      <c r="AI27" s="8" t="s">
        <v>772</v>
      </c>
      <c r="AJ27" s="8" t="s">
        <v>773</v>
      </c>
      <c r="AK27" s="8" t="s">
        <v>336</v>
      </c>
      <c r="AL27" s="8" t="s">
        <v>336</v>
      </c>
      <c r="AM27" s="8" t="s">
        <v>356</v>
      </c>
      <c r="AN27" s="8" t="s">
        <v>386</v>
      </c>
      <c r="AO27" s="8" t="s">
        <v>336</v>
      </c>
      <c r="AP27" s="8" t="s">
        <v>336</v>
      </c>
      <c r="AQ27" s="8" t="s">
        <v>454</v>
      </c>
      <c r="AR27" s="8" t="s">
        <v>336</v>
      </c>
      <c r="AS27" s="8" t="s">
        <v>336</v>
      </c>
      <c r="AT27" s="8" t="s">
        <v>336</v>
      </c>
      <c r="AU27" s="8" t="s">
        <v>439</v>
      </c>
      <c r="AV27" s="8" t="s">
        <v>336</v>
      </c>
      <c r="AW27" s="8" t="s">
        <v>336</v>
      </c>
      <c r="AX27" s="8" t="s">
        <v>336</v>
      </c>
      <c r="AY27" s="8" t="s">
        <v>336</v>
      </c>
      <c r="AZ27" s="8" t="s">
        <v>336</v>
      </c>
      <c r="BA27" s="8" t="s">
        <v>361</v>
      </c>
      <c r="BB27" s="8" t="s">
        <v>336</v>
      </c>
      <c r="BC27" s="8" t="s">
        <v>515</v>
      </c>
      <c r="BD27" s="8" t="s">
        <v>336</v>
      </c>
      <c r="BE27" s="8" t="s">
        <v>362</v>
      </c>
      <c r="BF27" s="8" t="s">
        <v>553</v>
      </c>
      <c r="BG27" s="8" t="s">
        <v>336</v>
      </c>
      <c r="BH27" s="8" t="s">
        <v>336</v>
      </c>
      <c r="BI27" s="8" t="s">
        <v>336</v>
      </c>
      <c r="BJ27" s="8" t="s">
        <v>336</v>
      </c>
      <c r="BK27" s="8" t="s">
        <v>336</v>
      </c>
      <c r="BL27" s="8" t="s">
        <v>336</v>
      </c>
      <c r="BM27" s="8" t="s">
        <v>499</v>
      </c>
      <c r="BN27" s="8" t="s">
        <v>336</v>
      </c>
      <c r="BO27" s="8" t="s">
        <v>336</v>
      </c>
      <c r="BP27" s="8" t="s">
        <v>392</v>
      </c>
      <c r="BQ27" s="299" t="s">
        <v>774</v>
      </c>
      <c r="BR27" s="8" t="s">
        <v>45</v>
      </c>
      <c r="BS27" s="33" t="s">
        <v>367</v>
      </c>
      <c r="BT27" s="33" t="s">
        <v>368</v>
      </c>
      <c r="BU27" s="8" t="s">
        <v>336</v>
      </c>
      <c r="BV27" s="8" t="s">
        <v>336</v>
      </c>
      <c r="BW27" s="8" t="s">
        <v>336</v>
      </c>
      <c r="BX27" s="8" t="s">
        <v>775</v>
      </c>
      <c r="BY27" s="8" t="s">
        <v>419</v>
      </c>
      <c r="BZ27" s="8" t="s">
        <v>335</v>
      </c>
      <c r="CA27" s="48" t="str">
        <f t="shared" si="11"/>
        <v>0102</v>
      </c>
      <c r="CB27" s="48" t="str">
        <f t="shared" si="1"/>
        <v>Serenity|Sullivan|kathryn.rehner-sullivan@heart.org|9</v>
      </c>
      <c r="CC27" s="48" t="str">
        <f t="shared" si="2"/>
        <v>Serenity|Sullivan|9</v>
      </c>
      <c r="CD27" s="48" t="str">
        <f t="shared" si="3"/>
        <v>Serenity|Sullivan|8</v>
      </c>
      <c r="CE27" s="48" t="str">
        <f t="shared" si="4"/>
        <v>Kathryn Sullivan</v>
      </c>
      <c r="CF27" s="48" t="str">
        <f>$CE27&amp;COUNTIF($CE27:$CE$162,$CE27)</f>
        <v>Kathryn Sullivan1</v>
      </c>
      <c r="CG27" s="48" t="str">
        <f t="shared" si="7"/>
        <v>kathryn.rehner-sullivan@heart.org</v>
      </c>
      <c r="CH27" s="48" t="str">
        <f t="shared" si="8"/>
        <v>6014669985</v>
      </c>
      <c r="CI27" s="48" t="str">
        <f t="shared" si="9"/>
        <v>Serenity Sullivan</v>
      </c>
      <c r="CJ27" s="48" t="str">
        <f>IF($X27="","",IF(RIGHT($X27,4)=", MS",INDEX(DropDowns!$G$4:$G$1251,MATCH(TRIM($X27),DropDowns!$F$3:$F$1251,0)),INDEX(DropDowns!$G$3:$G$1251,MATCH(TRIM($X27)&amp;", MS",DropDowns!$F$3:$F$1251,0))))</f>
        <v>Hinds</v>
      </c>
      <c r="CK27" s="8"/>
      <c r="CL27" s="48" t="str">
        <f t="shared" ref="CL27:CL43" si="12">$R27</f>
        <v>Sumner Hill Junior High School</v>
      </c>
      <c r="CM27" s="48" t="str">
        <f t="shared" si="5"/>
        <v>Hinds</v>
      </c>
      <c r="CN27" s="8" t="s">
        <v>347</v>
      </c>
      <c r="CO27" s="107"/>
      <c r="CP27" s="8" t="s">
        <v>397</v>
      </c>
      <c r="CQ27" s="33" t="s">
        <v>371</v>
      </c>
      <c r="CR27" s="8" t="s">
        <v>101</v>
      </c>
      <c r="CS27" s="8"/>
    </row>
    <row r="28" spans="1:97" x14ac:dyDescent="0.3">
      <c r="A28" s="48" t="str">
        <f t="shared" si="0"/>
        <v>0108-JOH-ZA-MALE-9TH</v>
      </c>
      <c r="B28" s="48" t="str">
        <f>IFERROR(IF($M28="YES",INDEX(Applications_2021!$A$2:A$651,MATCH($CD28,Applications_2021!$AO$2:$AO$651,0)),"FIRST TIME APPLICANT"),"--")</f>
        <v>FIRST TIME APPLICANT</v>
      </c>
      <c r="C28" s="8">
        <v>108</v>
      </c>
      <c r="D28" s="8" t="s">
        <v>776</v>
      </c>
      <c r="E28" s="8" t="s">
        <v>332</v>
      </c>
      <c r="F28" s="8" t="s">
        <v>333</v>
      </c>
      <c r="G28" s="8" t="s">
        <v>334</v>
      </c>
      <c r="H28" s="8" t="s">
        <v>335</v>
      </c>
      <c r="I28" s="8" t="s">
        <v>336</v>
      </c>
      <c r="J28" s="8" t="s">
        <v>335</v>
      </c>
      <c r="K28" s="8" t="s">
        <v>777</v>
      </c>
      <c r="L28" s="8" t="s">
        <v>736</v>
      </c>
      <c r="M28" s="8" t="s">
        <v>339</v>
      </c>
      <c r="N28" s="8" t="s">
        <v>335</v>
      </c>
      <c r="O28" s="8" t="s">
        <v>336</v>
      </c>
      <c r="P28" s="8" t="s">
        <v>169</v>
      </c>
      <c r="Q28" s="8" t="s">
        <v>376</v>
      </c>
      <c r="R28" s="8" t="s">
        <v>778</v>
      </c>
      <c r="S28" s="8" t="s">
        <v>342</v>
      </c>
      <c r="T28" s="8" t="s">
        <v>779</v>
      </c>
      <c r="U28" s="8" t="s">
        <v>260</v>
      </c>
      <c r="V28" s="8" t="s">
        <v>780</v>
      </c>
      <c r="W28" s="8" t="s">
        <v>336</v>
      </c>
      <c r="X28" s="8" t="s">
        <v>781</v>
      </c>
      <c r="Y28" s="8" t="s">
        <v>346</v>
      </c>
      <c r="Z28" s="8" t="s">
        <v>782</v>
      </c>
      <c r="AA28" s="8" t="s">
        <v>348</v>
      </c>
      <c r="AB28" s="8" t="s">
        <v>260</v>
      </c>
      <c r="AC28" s="8" t="s">
        <v>783</v>
      </c>
      <c r="AD28" s="8" t="s">
        <v>784</v>
      </c>
      <c r="AE28" s="8" t="s">
        <v>785</v>
      </c>
      <c r="AF28" s="8" t="s">
        <v>786</v>
      </c>
      <c r="AG28" s="8" t="s">
        <v>787</v>
      </c>
      <c r="AH28" s="8" t="s">
        <v>788</v>
      </c>
      <c r="AI28" s="8" t="s">
        <v>789</v>
      </c>
      <c r="AJ28" s="8" t="s">
        <v>790</v>
      </c>
      <c r="AK28" s="8" t="s">
        <v>336</v>
      </c>
      <c r="AL28" s="8" t="s">
        <v>497</v>
      </c>
      <c r="AM28" s="8" t="s">
        <v>356</v>
      </c>
      <c r="AN28" s="8" t="s">
        <v>336</v>
      </c>
      <c r="AO28" s="8" t="s">
        <v>387</v>
      </c>
      <c r="AP28" s="8" t="s">
        <v>336</v>
      </c>
      <c r="AQ28" s="8" t="s">
        <v>336</v>
      </c>
      <c r="AR28" s="8" t="s">
        <v>336</v>
      </c>
      <c r="AS28" s="8" t="s">
        <v>336</v>
      </c>
      <c r="AT28" s="8" t="s">
        <v>336</v>
      </c>
      <c r="AU28" s="8" t="s">
        <v>439</v>
      </c>
      <c r="AV28" s="8" t="s">
        <v>336</v>
      </c>
      <c r="AW28" s="8" t="s">
        <v>336</v>
      </c>
      <c r="AX28" s="8" t="s">
        <v>388</v>
      </c>
      <c r="AY28" s="8" t="s">
        <v>336</v>
      </c>
      <c r="AZ28" s="8" t="s">
        <v>336</v>
      </c>
      <c r="BA28" s="8" t="s">
        <v>336</v>
      </c>
      <c r="BB28" s="8" t="s">
        <v>336</v>
      </c>
      <c r="BC28" s="8" t="s">
        <v>515</v>
      </c>
      <c r="BD28" s="8" t="s">
        <v>336</v>
      </c>
      <c r="BE28" s="8" t="s">
        <v>336</v>
      </c>
      <c r="BF28" s="8" t="s">
        <v>336</v>
      </c>
      <c r="BG28" s="8" t="s">
        <v>390</v>
      </c>
      <c r="BH28" s="8" t="s">
        <v>336</v>
      </c>
      <c r="BI28" s="8" t="s">
        <v>455</v>
      </c>
      <c r="BJ28" s="8" t="s">
        <v>336</v>
      </c>
      <c r="BK28" s="8" t="s">
        <v>336</v>
      </c>
      <c r="BL28" s="8" t="s">
        <v>456</v>
      </c>
      <c r="BM28" s="8" t="s">
        <v>336</v>
      </c>
      <c r="BN28" s="8" t="s">
        <v>336</v>
      </c>
      <c r="BO28" s="8" t="s">
        <v>336</v>
      </c>
      <c r="BP28" s="8" t="s">
        <v>365</v>
      </c>
      <c r="BQ28" s="299" t="s">
        <v>791</v>
      </c>
      <c r="BR28" s="8" t="s">
        <v>394</v>
      </c>
      <c r="BS28" s="33" t="s">
        <v>367</v>
      </c>
      <c r="BT28" s="33" t="s">
        <v>368</v>
      </c>
      <c r="BU28" s="8" t="s">
        <v>418</v>
      </c>
      <c r="BV28" s="8" t="s">
        <v>336</v>
      </c>
      <c r="BW28" s="8" t="s">
        <v>336</v>
      </c>
      <c r="BX28" s="8" t="s">
        <v>792</v>
      </c>
      <c r="BY28" s="8" t="s">
        <v>419</v>
      </c>
      <c r="BZ28" s="8" t="s">
        <v>339</v>
      </c>
      <c r="CA28" s="48" t="str">
        <f t="shared" si="11"/>
        <v>0108</v>
      </c>
      <c r="CB28" s="48" t="str">
        <f t="shared" si="1"/>
        <v>Za'Kendrick|Johnson|kenterrianhall@gmail.com|9</v>
      </c>
      <c r="CC28" s="48" t="str">
        <f t="shared" si="2"/>
        <v>Za'Kendrick|Johnson|9</v>
      </c>
      <c r="CD28" s="48" t="str">
        <f t="shared" si="3"/>
        <v>Za'Kendrick|Johnson|8</v>
      </c>
      <c r="CE28" s="48" t="str">
        <f t="shared" si="4"/>
        <v>Kenterrian Hall-Addison</v>
      </c>
      <c r="CF28" s="48" t="str">
        <f>$CE28&amp;COUNTIF($CE28:$CE$162,$CE28)</f>
        <v>Kenterrian Hall-Addison1</v>
      </c>
      <c r="CG28" s="48" t="str">
        <f t="shared" si="7"/>
        <v>kenterrianhall@gmail.com</v>
      </c>
      <c r="CH28" s="48" t="str">
        <f t="shared" si="8"/>
        <v>6623473494</v>
      </c>
      <c r="CI28" s="48" t="str">
        <f t="shared" si="9"/>
        <v>Za'Kendrick Johnson</v>
      </c>
      <c r="CJ28" s="48" t="str">
        <f>IF($X28="","",IF(RIGHT($X28,4)=", MS",INDEX(DropDowns!$G$4:$G$1251,MATCH(TRIM($X28),DropDowns!$F$3:$F$1251,0)),INDEX(DropDowns!$G$3:$G$1251,MATCH(TRIM($X28)&amp;", MS",DropDowns!$F$3:$F$1251,0))))</f>
        <v>Washington</v>
      </c>
      <c r="CK28" s="8"/>
      <c r="CL28" s="48" t="str">
        <f t="shared" si="12"/>
        <v>Greenville High School</v>
      </c>
      <c r="CM28" s="48" t="str">
        <f t="shared" si="5"/>
        <v>Washington</v>
      </c>
      <c r="CN28" s="8" t="s">
        <v>782</v>
      </c>
      <c r="CO28" s="107"/>
      <c r="CP28" s="8" t="s">
        <v>444</v>
      </c>
      <c r="CQ28" s="33" t="s">
        <v>519</v>
      </c>
      <c r="CR28" s="8" t="s">
        <v>92</v>
      </c>
      <c r="CS28" s="8" t="s">
        <v>793</v>
      </c>
    </row>
    <row r="29" spans="1:97" x14ac:dyDescent="0.3">
      <c r="A29" s="48" t="str">
        <f t="shared" si="0"/>
        <v>0010-BAS-AR-MALE-8TH</v>
      </c>
      <c r="B29" s="48" t="str">
        <f>IFERROR(IF($M29="YES",INDEX(Applications_2021!$A$2:A$651,MATCH($CD29,Applications_2021!$AO$2:$AO$651,0)),"FIRST TIME APPLICANT"),"--")</f>
        <v>FIRST TIME APPLICANT</v>
      </c>
      <c r="C29" s="8">
        <v>10</v>
      </c>
      <c r="D29" s="8" t="s">
        <v>794</v>
      </c>
      <c r="E29" s="8" t="s">
        <v>332</v>
      </c>
      <c r="F29" s="8" t="s">
        <v>333</v>
      </c>
      <c r="G29" s="8" t="s">
        <v>795</v>
      </c>
      <c r="H29" s="8" t="s">
        <v>336</v>
      </c>
      <c r="I29" s="8" t="s">
        <v>335</v>
      </c>
      <c r="J29" s="8" t="s">
        <v>335</v>
      </c>
      <c r="K29" s="8" t="s">
        <v>796</v>
      </c>
      <c r="L29" s="8" t="s">
        <v>797</v>
      </c>
      <c r="M29" s="8" t="s">
        <v>339</v>
      </c>
      <c r="N29" s="8" t="s">
        <v>335</v>
      </c>
      <c r="O29" s="8" t="s">
        <v>336</v>
      </c>
      <c r="P29" s="8" t="s">
        <v>169</v>
      </c>
      <c r="Q29" s="8" t="s">
        <v>401</v>
      </c>
      <c r="R29" s="8" t="s">
        <v>798</v>
      </c>
      <c r="S29" s="8" t="s">
        <v>342</v>
      </c>
      <c r="T29" s="8" t="s">
        <v>799</v>
      </c>
      <c r="U29" s="8" t="s">
        <v>185</v>
      </c>
      <c r="V29" s="8" t="s">
        <v>800</v>
      </c>
      <c r="W29" s="8" t="s">
        <v>336</v>
      </c>
      <c r="X29" s="8" t="s">
        <v>801</v>
      </c>
      <c r="Y29" s="8" t="s">
        <v>488</v>
      </c>
      <c r="Z29" s="8" t="s">
        <v>802</v>
      </c>
      <c r="AA29" s="8" t="s">
        <v>348</v>
      </c>
      <c r="AB29" s="8" t="s">
        <v>185</v>
      </c>
      <c r="AC29" s="8" t="s">
        <v>803</v>
      </c>
      <c r="AD29" s="8" t="s">
        <v>804</v>
      </c>
      <c r="AE29" s="8" t="s">
        <v>805</v>
      </c>
      <c r="AF29" s="8" t="s">
        <v>806</v>
      </c>
      <c r="AG29" s="8" t="s">
        <v>796</v>
      </c>
      <c r="AH29" s="8" t="s">
        <v>807</v>
      </c>
      <c r="AI29" s="8" t="s">
        <v>808</v>
      </c>
      <c r="AJ29" s="8" t="s">
        <v>809</v>
      </c>
      <c r="AK29" s="8" t="s">
        <v>336</v>
      </c>
      <c r="AL29" s="8" t="s">
        <v>336</v>
      </c>
      <c r="AM29" s="8" t="s">
        <v>336</v>
      </c>
      <c r="AN29" s="8" t="s">
        <v>336</v>
      </c>
      <c r="AO29" s="8" t="s">
        <v>387</v>
      </c>
      <c r="AP29" s="8" t="s">
        <v>336</v>
      </c>
      <c r="AQ29" s="8" t="s">
        <v>454</v>
      </c>
      <c r="AR29" s="8" t="s">
        <v>357</v>
      </c>
      <c r="AS29" s="8" t="s">
        <v>336</v>
      </c>
      <c r="AT29" s="8" t="s">
        <v>336</v>
      </c>
      <c r="AU29" s="8" t="s">
        <v>336</v>
      </c>
      <c r="AV29" s="8" t="s">
        <v>359</v>
      </c>
      <c r="AW29" s="8" t="s">
        <v>416</v>
      </c>
      <c r="AX29" s="8" t="s">
        <v>388</v>
      </c>
      <c r="AY29" s="8" t="s">
        <v>336</v>
      </c>
      <c r="AZ29" s="8" t="s">
        <v>336</v>
      </c>
      <c r="BA29" s="8" t="s">
        <v>336</v>
      </c>
      <c r="BB29" s="8" t="s">
        <v>336</v>
      </c>
      <c r="BC29" s="8" t="s">
        <v>336</v>
      </c>
      <c r="BD29" s="8" t="s">
        <v>336</v>
      </c>
      <c r="BE29" s="8" t="s">
        <v>336</v>
      </c>
      <c r="BF29" s="8" t="s">
        <v>336</v>
      </c>
      <c r="BG29" s="8" t="s">
        <v>390</v>
      </c>
      <c r="BH29" s="8" t="s">
        <v>336</v>
      </c>
      <c r="BI29" s="8" t="s">
        <v>336</v>
      </c>
      <c r="BJ29" s="8" t="s">
        <v>363</v>
      </c>
      <c r="BK29" s="8" t="s">
        <v>336</v>
      </c>
      <c r="BL29" s="8" t="s">
        <v>336</v>
      </c>
      <c r="BM29" s="8" t="s">
        <v>499</v>
      </c>
      <c r="BN29" s="8" t="s">
        <v>336</v>
      </c>
      <c r="BO29" s="8" t="s">
        <v>336</v>
      </c>
      <c r="BP29" s="8" t="s">
        <v>365</v>
      </c>
      <c r="BQ29" s="299" t="s">
        <v>810</v>
      </c>
      <c r="BR29" s="8" t="s">
        <v>45</v>
      </c>
      <c r="BS29" s="33" t="s">
        <v>395</v>
      </c>
      <c r="BT29" s="33" t="s">
        <v>395</v>
      </c>
      <c r="BU29" s="8" t="s">
        <v>336</v>
      </c>
      <c r="BV29" s="8" t="s">
        <v>336</v>
      </c>
      <c r="BW29" s="8" t="s">
        <v>336</v>
      </c>
      <c r="BX29" s="8"/>
      <c r="BY29" s="8" t="s">
        <v>369</v>
      </c>
      <c r="BZ29" s="8" t="s">
        <v>335</v>
      </c>
      <c r="CA29" s="48" t="str">
        <f t="shared" ref="CA29:CA64" si="13">"00"&amp;TEXT($C29,0)</f>
        <v>0010</v>
      </c>
      <c r="CB29" s="48" t="str">
        <f t="shared" si="1"/>
        <v>Arrocus|Baskin Jr.|louakarn@yahoo.com|8</v>
      </c>
      <c r="CC29" s="48" t="str">
        <f t="shared" si="2"/>
        <v>Arrocus|Baskin Jr.|8</v>
      </c>
      <c r="CD29" s="48" t="str">
        <f t="shared" si="3"/>
        <v>Arrocus|Baskin Jr.|7</v>
      </c>
      <c r="CE29" s="48" t="str">
        <f t="shared" si="4"/>
        <v>Lawanda Baskin</v>
      </c>
      <c r="CF29" s="48" t="str">
        <f>$CE29&amp;COUNTIF($CE29:$CE$162,$CE29)</f>
        <v>Lawanda Baskin1</v>
      </c>
      <c r="CG29" s="48" t="str">
        <f t="shared" si="7"/>
        <v>louakarn@yahoo.com</v>
      </c>
      <c r="CH29" s="48" t="str">
        <f t="shared" si="8"/>
        <v>6012600073</v>
      </c>
      <c r="CI29" s="48" t="str">
        <f t="shared" si="9"/>
        <v>Arrocus Baskin Jr.</v>
      </c>
      <c r="CJ29" s="48" t="str">
        <f>IF($X29="","",IF(RIGHT($X29,4)=", MS",INDEX(DropDowns!$G$4:$G$1251,MATCH(TRIM($X29),DropDowns!$F$3:$F$1251,0)),INDEX(DropDowns!$G$3:$G$1251,MATCH(TRIM($X29)&amp;", MS",DropDowns!$F$3:$F$1251,0))))</f>
        <v>Adams</v>
      </c>
      <c r="CK29" s="8"/>
      <c r="CL29" s="48" t="str">
        <f>$R29</f>
        <v>Robert Lewis Magnet School</v>
      </c>
      <c r="CM29" s="48" t="str">
        <f t="shared" si="5"/>
        <v>Adams</v>
      </c>
      <c r="CN29" s="8" t="s">
        <v>802</v>
      </c>
      <c r="CO29" s="107"/>
      <c r="CP29" s="8" t="s">
        <v>422</v>
      </c>
      <c r="CQ29" s="33" t="s">
        <v>371</v>
      </c>
      <c r="CR29" s="8" t="s">
        <v>101</v>
      </c>
      <c r="CS29" s="8" t="s">
        <v>398</v>
      </c>
    </row>
    <row r="30" spans="1:97" x14ac:dyDescent="0.3">
      <c r="A30" s="48" t="str">
        <f t="shared" si="0"/>
        <v>0011-VAU-KA-FEMALE-9TH</v>
      </c>
      <c r="B30" s="48" t="str">
        <f>IFERROR(IF($M30="YES",INDEX(Applications_2021!$A$2:A$651,MATCH($CD30,Applications_2021!$AO$2:$AO$651,0)),"FIRST TIME APPLICANT"),"--")</f>
        <v>FIRST TIME APPLICANT</v>
      </c>
      <c r="C30" s="8">
        <v>11</v>
      </c>
      <c r="D30" s="8" t="s">
        <v>811</v>
      </c>
      <c r="E30" s="8" t="s">
        <v>332</v>
      </c>
      <c r="F30" s="8" t="s">
        <v>333</v>
      </c>
      <c r="G30" s="8" t="s">
        <v>795</v>
      </c>
      <c r="H30" s="8" t="s">
        <v>336</v>
      </c>
      <c r="I30" s="8" t="s">
        <v>335</v>
      </c>
      <c r="J30" s="8" t="s">
        <v>335</v>
      </c>
      <c r="K30" s="8" t="s">
        <v>812</v>
      </c>
      <c r="L30" s="8" t="s">
        <v>813</v>
      </c>
      <c r="M30" s="8" t="s">
        <v>339</v>
      </c>
      <c r="N30" s="8" t="s">
        <v>335</v>
      </c>
      <c r="O30" s="8" t="s">
        <v>336</v>
      </c>
      <c r="P30" s="8" t="s">
        <v>170</v>
      </c>
      <c r="Q30" s="8" t="s">
        <v>376</v>
      </c>
      <c r="R30" s="8" t="s">
        <v>814</v>
      </c>
      <c r="S30" s="8" t="s">
        <v>342</v>
      </c>
      <c r="T30" s="8" t="s">
        <v>680</v>
      </c>
      <c r="U30" s="8" t="s">
        <v>652</v>
      </c>
      <c r="V30" s="8" t="s">
        <v>815</v>
      </c>
      <c r="W30" s="8" t="s">
        <v>336</v>
      </c>
      <c r="X30" s="8" t="s">
        <v>816</v>
      </c>
      <c r="Y30" s="8" t="s">
        <v>336</v>
      </c>
      <c r="Z30" s="8" t="s">
        <v>817</v>
      </c>
      <c r="AA30" s="8" t="s">
        <v>348</v>
      </c>
      <c r="AB30" s="8" t="s">
        <v>231</v>
      </c>
      <c r="AC30" s="8" t="s">
        <v>818</v>
      </c>
      <c r="AD30" s="8" t="s">
        <v>819</v>
      </c>
      <c r="AE30" s="8" t="s">
        <v>820</v>
      </c>
      <c r="AF30" s="8" t="s">
        <v>821</v>
      </c>
      <c r="AG30" s="8" t="s">
        <v>336</v>
      </c>
      <c r="AH30" s="8" t="s">
        <v>336</v>
      </c>
      <c r="AI30" s="8" t="s">
        <v>336</v>
      </c>
      <c r="AJ30" s="8" t="s">
        <v>336</v>
      </c>
      <c r="AK30" s="8" t="s">
        <v>336</v>
      </c>
      <c r="AL30" s="8" t="s">
        <v>336</v>
      </c>
      <c r="AM30" s="8" t="s">
        <v>356</v>
      </c>
      <c r="AN30" s="8" t="s">
        <v>336</v>
      </c>
      <c r="AO30" s="8" t="s">
        <v>387</v>
      </c>
      <c r="AP30" s="8" t="s">
        <v>415</v>
      </c>
      <c r="AQ30" s="8" t="s">
        <v>336</v>
      </c>
      <c r="AR30" s="8" t="s">
        <v>336</v>
      </c>
      <c r="AS30" s="8" t="s">
        <v>336</v>
      </c>
      <c r="AT30" s="8" t="s">
        <v>336</v>
      </c>
      <c r="AU30" s="8" t="s">
        <v>336</v>
      </c>
      <c r="AV30" s="8" t="s">
        <v>336</v>
      </c>
      <c r="AW30" s="8" t="s">
        <v>416</v>
      </c>
      <c r="AX30" s="8" t="s">
        <v>388</v>
      </c>
      <c r="AY30" s="8" t="s">
        <v>336</v>
      </c>
      <c r="AZ30" s="8" t="s">
        <v>336</v>
      </c>
      <c r="BA30" s="8" t="s">
        <v>336</v>
      </c>
      <c r="BB30" s="8" t="s">
        <v>475</v>
      </c>
      <c r="BC30" s="8" t="s">
        <v>336</v>
      </c>
      <c r="BD30" s="8" t="s">
        <v>336</v>
      </c>
      <c r="BE30" s="8" t="s">
        <v>362</v>
      </c>
      <c r="BF30" s="8" t="s">
        <v>336</v>
      </c>
      <c r="BG30" s="8" t="s">
        <v>390</v>
      </c>
      <c r="BH30" s="8" t="s">
        <v>336</v>
      </c>
      <c r="BI30" s="8" t="s">
        <v>455</v>
      </c>
      <c r="BJ30" s="8" t="s">
        <v>336</v>
      </c>
      <c r="BK30" s="8" t="s">
        <v>336</v>
      </c>
      <c r="BL30" s="8" t="s">
        <v>336</v>
      </c>
      <c r="BM30" s="8" t="s">
        <v>336</v>
      </c>
      <c r="BN30" s="8" t="s">
        <v>336</v>
      </c>
      <c r="BO30" s="8" t="s">
        <v>336</v>
      </c>
      <c r="BP30" s="8" t="s">
        <v>392</v>
      </c>
      <c r="BQ30" s="299" t="s">
        <v>822</v>
      </c>
      <c r="BR30" s="8" t="s">
        <v>43</v>
      </c>
      <c r="BS30" s="33" t="s">
        <v>367</v>
      </c>
      <c r="BT30" s="33" t="s">
        <v>395</v>
      </c>
      <c r="BU30" s="8" t="s">
        <v>418</v>
      </c>
      <c r="BV30" s="8" t="s">
        <v>458</v>
      </c>
      <c r="BW30" s="8" t="s">
        <v>336</v>
      </c>
      <c r="BX30" s="8" t="s">
        <v>336</v>
      </c>
      <c r="BY30" s="8" t="s">
        <v>442</v>
      </c>
      <c r="BZ30" s="8" t="s">
        <v>335</v>
      </c>
      <c r="CA30" s="48" t="str">
        <f t="shared" si="13"/>
        <v>0011</v>
      </c>
      <c r="CB30" s="48" t="str">
        <f t="shared" si="1"/>
        <v>Kaliyah|Vaughn|mykeyshada1@gmail.com|9</v>
      </c>
      <c r="CC30" s="48" t="str">
        <f t="shared" si="2"/>
        <v>Kaliyah|Vaughn|9</v>
      </c>
      <c r="CD30" s="48" t="str">
        <f t="shared" si="3"/>
        <v>Kaliyah|Vaughn|8</v>
      </c>
      <c r="CE30" s="48" t="str">
        <f t="shared" si="4"/>
        <v>Lekisha Jeffries</v>
      </c>
      <c r="CF30" s="48" t="str">
        <f>$CE30&amp;COUNTIF($CE30:$CE$162,$CE30)</f>
        <v>Lekisha Jeffries1</v>
      </c>
      <c r="CG30" s="48" t="str">
        <f t="shared" si="7"/>
        <v>mykeyshada1@gmail.com</v>
      </c>
      <c r="CH30" s="48" t="str">
        <f t="shared" si="8"/>
        <v>9018332486</v>
      </c>
      <c r="CI30" s="48" t="str">
        <f t="shared" si="9"/>
        <v>Kaliyah Vaughn</v>
      </c>
      <c r="CJ30" s="48" t="str">
        <f>IF($X30="","",IF(RIGHT($X30,4)=", MS",INDEX(DropDowns!$G$4:$G$1251,MATCH(TRIM($X30),DropDowns!$F$3:$F$1251,0)),INDEX(DropDowns!$G$3:$G$1251,MATCH(TRIM($X30)&amp;", MS",DropDowns!$F$3:$F$1251,0))))</f>
        <v>Marshall</v>
      </c>
      <c r="CK30" s="8"/>
      <c r="CL30" s="275" t="s">
        <v>823</v>
      </c>
      <c r="CM30" s="275" t="s">
        <v>201</v>
      </c>
      <c r="CN30" s="8" t="s">
        <v>684</v>
      </c>
      <c r="CO30" s="107" t="s">
        <v>824</v>
      </c>
      <c r="CP30" s="8" t="s">
        <v>370</v>
      </c>
      <c r="CQ30" s="33" t="s">
        <v>371</v>
      </c>
      <c r="CR30" s="8" t="s">
        <v>101</v>
      </c>
      <c r="CS30" s="8"/>
    </row>
    <row r="31" spans="1:97" x14ac:dyDescent="0.3">
      <c r="A31" s="48" t="str">
        <f t="shared" si="0"/>
        <v>0013-HEA-JO-FEMALE-7TH</v>
      </c>
      <c r="B31" s="48" t="str">
        <f>IFERROR(IF($M31="YES",INDEX(Applications_2021!$A$2:A$651,MATCH($CD31,Applications_2021!$AO$2:$AO$651,0)),"FIRST TIME APPLICANT"),"--")</f>
        <v>FIRST TIME APPLICANT</v>
      </c>
      <c r="C31" s="8">
        <v>13</v>
      </c>
      <c r="D31" s="8" t="s">
        <v>825</v>
      </c>
      <c r="E31" s="8" t="s">
        <v>332</v>
      </c>
      <c r="F31" s="8" t="s">
        <v>333</v>
      </c>
      <c r="G31" s="8" t="s">
        <v>795</v>
      </c>
      <c r="H31" s="8" t="s">
        <v>336</v>
      </c>
      <c r="I31" s="8" t="s">
        <v>335</v>
      </c>
      <c r="J31" s="8" t="s">
        <v>335</v>
      </c>
      <c r="K31" s="8" t="s">
        <v>826</v>
      </c>
      <c r="L31" s="8" t="s">
        <v>827</v>
      </c>
      <c r="M31" s="8" t="s">
        <v>339</v>
      </c>
      <c r="N31" s="8" t="s">
        <v>335</v>
      </c>
      <c r="O31" s="8" t="s">
        <v>336</v>
      </c>
      <c r="P31" s="8" t="s">
        <v>170</v>
      </c>
      <c r="Q31" s="8" t="s">
        <v>340</v>
      </c>
      <c r="R31" s="8" t="s">
        <v>828</v>
      </c>
      <c r="S31" s="8" t="s">
        <v>342</v>
      </c>
      <c r="T31" s="8" t="s">
        <v>829</v>
      </c>
      <c r="U31" s="8" t="s">
        <v>226</v>
      </c>
      <c r="V31" s="8" t="s">
        <v>830</v>
      </c>
      <c r="W31" s="8" t="s">
        <v>336</v>
      </c>
      <c r="X31" s="8" t="s">
        <v>831</v>
      </c>
      <c r="Y31" s="8" t="s">
        <v>488</v>
      </c>
      <c r="Z31" s="8" t="s">
        <v>832</v>
      </c>
      <c r="AA31" s="8" t="s">
        <v>348</v>
      </c>
      <c r="AB31" s="8" t="s">
        <v>226</v>
      </c>
      <c r="AC31" s="8" t="s">
        <v>833</v>
      </c>
      <c r="AD31" s="8" t="s">
        <v>694</v>
      </c>
      <c r="AE31" s="8" t="s">
        <v>834</v>
      </c>
      <c r="AF31" s="8" t="s">
        <v>835</v>
      </c>
      <c r="AG31" s="8" t="s">
        <v>336</v>
      </c>
      <c r="AH31" s="8" t="s">
        <v>336</v>
      </c>
      <c r="AI31" s="8" t="s">
        <v>336</v>
      </c>
      <c r="AJ31" s="8" t="s">
        <v>336</v>
      </c>
      <c r="AK31" s="8" t="s">
        <v>474</v>
      </c>
      <c r="AL31" s="8" t="s">
        <v>336</v>
      </c>
      <c r="AM31" s="8" t="s">
        <v>336</v>
      </c>
      <c r="AN31" s="8" t="s">
        <v>336</v>
      </c>
      <c r="AO31" s="8" t="s">
        <v>336</v>
      </c>
      <c r="AP31" s="8" t="s">
        <v>336</v>
      </c>
      <c r="AQ31" s="8" t="s">
        <v>336</v>
      </c>
      <c r="AR31" s="8" t="s">
        <v>357</v>
      </c>
      <c r="AS31" s="8" t="s">
        <v>358</v>
      </c>
      <c r="AT31" s="8" t="s">
        <v>336</v>
      </c>
      <c r="AU31" s="8" t="s">
        <v>439</v>
      </c>
      <c r="AV31" s="8" t="s">
        <v>336</v>
      </c>
      <c r="AW31" s="8" t="s">
        <v>416</v>
      </c>
      <c r="AX31" s="8" t="s">
        <v>336</v>
      </c>
      <c r="AY31" s="8" t="s">
        <v>336</v>
      </c>
      <c r="AZ31" s="8" t="s">
        <v>336</v>
      </c>
      <c r="BA31" s="8" t="s">
        <v>336</v>
      </c>
      <c r="BB31" s="8" t="s">
        <v>336</v>
      </c>
      <c r="BC31" s="8" t="s">
        <v>515</v>
      </c>
      <c r="BD31" s="8" t="s">
        <v>336</v>
      </c>
      <c r="BE31" s="8" t="s">
        <v>362</v>
      </c>
      <c r="BF31" s="8" t="s">
        <v>553</v>
      </c>
      <c r="BG31" s="8" t="s">
        <v>336</v>
      </c>
      <c r="BH31" s="8" t="s">
        <v>336</v>
      </c>
      <c r="BI31" s="8" t="s">
        <v>336</v>
      </c>
      <c r="BJ31" s="8" t="s">
        <v>363</v>
      </c>
      <c r="BK31" s="8" t="s">
        <v>336</v>
      </c>
      <c r="BL31" s="8" t="s">
        <v>336</v>
      </c>
      <c r="BM31" s="8" t="s">
        <v>336</v>
      </c>
      <c r="BN31" s="8" t="s">
        <v>336</v>
      </c>
      <c r="BO31" s="8" t="s">
        <v>336</v>
      </c>
      <c r="BP31" s="8" t="s">
        <v>392</v>
      </c>
      <c r="BQ31" s="299" t="s">
        <v>836</v>
      </c>
      <c r="BR31" s="8" t="s">
        <v>394</v>
      </c>
      <c r="BS31" s="33" t="s">
        <v>368</v>
      </c>
      <c r="BT31" s="33" t="s">
        <v>555</v>
      </c>
      <c r="BU31" s="8" t="s">
        <v>336</v>
      </c>
      <c r="BV31" s="8" t="s">
        <v>336</v>
      </c>
      <c r="BW31" s="8" t="s">
        <v>336</v>
      </c>
      <c r="BX31" s="8" t="s">
        <v>336</v>
      </c>
      <c r="BY31" s="8" t="s">
        <v>459</v>
      </c>
      <c r="BZ31" s="8" t="s">
        <v>335</v>
      </c>
      <c r="CA31" s="48" t="str">
        <f t="shared" si="13"/>
        <v>0013</v>
      </c>
      <c r="CB31" s="48" t="str">
        <f t="shared" si="1"/>
        <v>Joidyn|Hearn|harris_crystaj@yahoo.com|7</v>
      </c>
      <c r="CC31" s="48" t="str">
        <f t="shared" si="2"/>
        <v>Joidyn|Hearn|7</v>
      </c>
      <c r="CD31" s="48" t="str">
        <f t="shared" si="3"/>
        <v>Joidyn|Hearn|6</v>
      </c>
      <c r="CE31" s="48" t="str">
        <f t="shared" si="4"/>
        <v>Crysta Harris</v>
      </c>
      <c r="CF31" s="48" t="str">
        <f>$CE31&amp;COUNTIF($CE31:$CE$162,$CE31)</f>
        <v>Crysta Harris1</v>
      </c>
      <c r="CG31" s="48" t="str">
        <f t="shared" si="7"/>
        <v>harris_crystaj@yahoo.com</v>
      </c>
      <c r="CH31" s="48" t="str">
        <f t="shared" si="8"/>
        <v>6627691883</v>
      </c>
      <c r="CI31" s="48" t="str">
        <f t="shared" si="9"/>
        <v>Joidyn Hearn</v>
      </c>
      <c r="CJ31" s="48" t="str">
        <f>IF($X31="","",IF(RIGHT($X31,4)=", MS",INDEX(DropDowns!$G$4:$G$1251,MATCH(TRIM($X31),DropDowns!$F$3:$F$1251,0)),INDEX(DropDowns!$G$3:$G$1251,MATCH(TRIM($X31)&amp;", MS",DropDowns!$F$3:$F$1251,0))))</f>
        <v>Leflore</v>
      </c>
      <c r="CK31" s="8"/>
      <c r="CL31" s="48" t="str">
        <f t="shared" si="12"/>
        <v>Leflore Legacy Academy</v>
      </c>
      <c r="CM31" s="48" t="str">
        <f t="shared" ref="CM31" si="14">$U31</f>
        <v>Leflore</v>
      </c>
      <c r="CN31" s="8" t="s">
        <v>832</v>
      </c>
      <c r="CO31" s="107"/>
      <c r="CP31" s="8" t="s">
        <v>397</v>
      </c>
      <c r="CQ31" s="33" t="s">
        <v>371</v>
      </c>
      <c r="CR31" s="8" t="s">
        <v>83</v>
      </c>
      <c r="CS31" s="8" t="s">
        <v>372</v>
      </c>
    </row>
    <row r="32" spans="1:97" x14ac:dyDescent="0.3">
      <c r="A32" s="48" t="str">
        <f t="shared" si="0"/>
        <v>0015-PRE-AM-FEMALE-7TH</v>
      </c>
      <c r="B32" s="48" t="str">
        <f>IFERROR(IF($M32="YES",INDEX(Applications_2021!$A$2:A$651,MATCH($CD32,Applications_2021!$AO$2:$AO$651,0)),"FIRST TIME APPLICANT"),"--")</f>
        <v>FIRST TIME APPLICANT</v>
      </c>
      <c r="C32" s="8">
        <v>15</v>
      </c>
      <c r="D32" s="8" t="s">
        <v>837</v>
      </c>
      <c r="E32" s="8" t="s">
        <v>332</v>
      </c>
      <c r="F32" s="8" t="s">
        <v>333</v>
      </c>
      <c r="G32" s="8" t="s">
        <v>795</v>
      </c>
      <c r="H32" s="8" t="s">
        <v>336</v>
      </c>
      <c r="I32" s="8" t="s">
        <v>335</v>
      </c>
      <c r="J32" s="8" t="s">
        <v>335</v>
      </c>
      <c r="K32" s="8" t="s">
        <v>838</v>
      </c>
      <c r="L32" s="8" t="s">
        <v>839</v>
      </c>
      <c r="M32" s="8" t="s">
        <v>339</v>
      </c>
      <c r="N32" s="8" t="s">
        <v>335</v>
      </c>
      <c r="O32" s="8" t="s">
        <v>336</v>
      </c>
      <c r="P32" s="8" t="s">
        <v>170</v>
      </c>
      <c r="Q32" s="8" t="s">
        <v>340</v>
      </c>
      <c r="R32" s="8" t="s">
        <v>840</v>
      </c>
      <c r="S32" s="8" t="s">
        <v>342</v>
      </c>
      <c r="T32" s="8" t="s">
        <v>698</v>
      </c>
      <c r="U32" s="8" t="s">
        <v>202</v>
      </c>
      <c r="V32" s="8" t="s">
        <v>841</v>
      </c>
      <c r="W32" s="8" t="s">
        <v>336</v>
      </c>
      <c r="X32" s="8" t="s">
        <v>698</v>
      </c>
      <c r="Y32" s="8" t="s">
        <v>488</v>
      </c>
      <c r="Z32" s="8" t="s">
        <v>699</v>
      </c>
      <c r="AA32" s="8" t="s">
        <v>348</v>
      </c>
      <c r="AB32" s="8" t="s">
        <v>202</v>
      </c>
      <c r="AC32" s="8" t="s">
        <v>842</v>
      </c>
      <c r="AD32" s="8" t="s">
        <v>839</v>
      </c>
      <c r="AE32" s="8" t="s">
        <v>843</v>
      </c>
      <c r="AF32" s="8" t="s">
        <v>844</v>
      </c>
      <c r="AG32" s="8" t="s">
        <v>845</v>
      </c>
      <c r="AH32" s="8" t="s">
        <v>846</v>
      </c>
      <c r="AI32" s="8" t="s">
        <v>847</v>
      </c>
      <c r="AJ32" s="8" t="s">
        <v>848</v>
      </c>
      <c r="AK32" s="8" t="s">
        <v>336</v>
      </c>
      <c r="AL32" s="8" t="s">
        <v>336</v>
      </c>
      <c r="AM32" s="8" t="s">
        <v>336</v>
      </c>
      <c r="AN32" s="8" t="s">
        <v>336</v>
      </c>
      <c r="AO32" s="8" t="s">
        <v>387</v>
      </c>
      <c r="AP32" s="8" t="s">
        <v>415</v>
      </c>
      <c r="AQ32" s="8" t="s">
        <v>336</v>
      </c>
      <c r="AR32" s="8" t="s">
        <v>336</v>
      </c>
      <c r="AS32" s="8" t="s">
        <v>358</v>
      </c>
      <c r="AT32" s="8" t="s">
        <v>336</v>
      </c>
      <c r="AU32" s="8" t="s">
        <v>439</v>
      </c>
      <c r="AV32" s="8" t="s">
        <v>336</v>
      </c>
      <c r="AW32" s="8" t="s">
        <v>416</v>
      </c>
      <c r="AX32" s="8" t="s">
        <v>336</v>
      </c>
      <c r="AY32" s="8" t="s">
        <v>336</v>
      </c>
      <c r="AZ32" s="8" t="s">
        <v>336</v>
      </c>
      <c r="BA32" s="8" t="s">
        <v>336</v>
      </c>
      <c r="BB32" s="8" t="s">
        <v>336</v>
      </c>
      <c r="BC32" s="8" t="s">
        <v>515</v>
      </c>
      <c r="BD32" s="8" t="s">
        <v>336</v>
      </c>
      <c r="BE32" s="8" t="s">
        <v>336</v>
      </c>
      <c r="BF32" s="8" t="s">
        <v>336</v>
      </c>
      <c r="BG32" s="8" t="s">
        <v>336</v>
      </c>
      <c r="BH32" s="8" t="s">
        <v>336</v>
      </c>
      <c r="BI32" s="8" t="s">
        <v>455</v>
      </c>
      <c r="BJ32" s="8" t="s">
        <v>363</v>
      </c>
      <c r="BK32" s="8" t="s">
        <v>336</v>
      </c>
      <c r="BL32" s="8" t="s">
        <v>456</v>
      </c>
      <c r="BM32" s="8" t="s">
        <v>336</v>
      </c>
      <c r="BN32" s="8" t="s">
        <v>336</v>
      </c>
      <c r="BO32" s="8" t="s">
        <v>336</v>
      </c>
      <c r="BP32" s="8" t="s">
        <v>365</v>
      </c>
      <c r="BQ32" s="299" t="s">
        <v>849</v>
      </c>
      <c r="BR32" s="8" t="s">
        <v>43</v>
      </c>
      <c r="BS32" s="33" t="s">
        <v>368</v>
      </c>
      <c r="BT32" s="33" t="s">
        <v>555</v>
      </c>
      <c r="BU32" s="8" t="s">
        <v>418</v>
      </c>
      <c r="BV32" s="8" t="s">
        <v>458</v>
      </c>
      <c r="BW32" s="8" t="s">
        <v>850</v>
      </c>
      <c r="BX32" s="8" t="s">
        <v>851</v>
      </c>
      <c r="BY32" s="8" t="s">
        <v>419</v>
      </c>
      <c r="BZ32" s="8" t="s">
        <v>339</v>
      </c>
      <c r="CA32" s="48" t="str">
        <f t="shared" si="13"/>
        <v>0015</v>
      </c>
      <c r="CB32" s="48" t="str">
        <f t="shared" si="1"/>
        <v>Amirah|Preston|constance.preston@hattiesburgpsd.com|7</v>
      </c>
      <c r="CC32" s="48" t="str">
        <f t="shared" si="2"/>
        <v>Amirah|Preston|7</v>
      </c>
      <c r="CD32" s="48" t="str">
        <f t="shared" si="3"/>
        <v>Amirah|Preston|6</v>
      </c>
      <c r="CE32" s="48" t="str">
        <f t="shared" si="4"/>
        <v>Constance Preston</v>
      </c>
      <c r="CF32" s="48" t="str">
        <f>$CE32&amp;COUNTIF($CE32:$CE$162,$CE32)</f>
        <v>Constance Preston1</v>
      </c>
      <c r="CG32" s="48" t="str">
        <f t="shared" si="7"/>
        <v>constance.preston@hattiesburgpsd.com</v>
      </c>
      <c r="CH32" s="48" t="str">
        <f t="shared" si="8"/>
        <v>6015202096</v>
      </c>
      <c r="CI32" s="48" t="str">
        <f t="shared" si="9"/>
        <v>Amirah Preston</v>
      </c>
      <c r="CJ32" s="275" t="s">
        <v>202</v>
      </c>
      <c r="CK32" s="8"/>
      <c r="CL32" s="48" t="str">
        <f t="shared" si="12"/>
        <v xml:space="preserve">N R Burger Middle School </v>
      </c>
      <c r="CM32" s="48" t="str">
        <f t="shared" si="5"/>
        <v>Forrest</v>
      </c>
      <c r="CN32" s="8" t="s">
        <v>699</v>
      </c>
      <c r="CO32" s="107"/>
      <c r="CP32" s="8" t="s">
        <v>444</v>
      </c>
      <c r="CQ32" s="33" t="s">
        <v>371</v>
      </c>
      <c r="CR32" s="8" t="s">
        <v>83</v>
      </c>
      <c r="CS32" s="8" t="s">
        <v>372</v>
      </c>
    </row>
    <row r="33" spans="1:98" x14ac:dyDescent="0.3">
      <c r="A33" s="48" t="str">
        <f t="shared" si="0"/>
        <v>0024-MIL-MA-FEMALE-9TH</v>
      </c>
      <c r="B33" s="48" t="str">
        <f>IFERROR(IF($M33="YES",INDEX(Applications_2021!$A$2:A$651,MATCH($CD33,Applications_2021!$AO$2:$AO$651,0)),"FIRST TIME APPLICANT"),"--")</f>
        <v>FIRST TIME APPLICANT</v>
      </c>
      <c r="C33" s="8">
        <v>24</v>
      </c>
      <c r="D33" s="8" t="s">
        <v>852</v>
      </c>
      <c r="E33" s="8" t="s">
        <v>332</v>
      </c>
      <c r="F33" s="8" t="s">
        <v>333</v>
      </c>
      <c r="G33" s="8" t="s">
        <v>795</v>
      </c>
      <c r="H33" s="8" t="s">
        <v>336</v>
      </c>
      <c r="I33" s="8" t="s">
        <v>335</v>
      </c>
      <c r="J33" s="8" t="s">
        <v>335</v>
      </c>
      <c r="K33" s="8" t="s">
        <v>853</v>
      </c>
      <c r="L33" s="8" t="s">
        <v>854</v>
      </c>
      <c r="M33" s="8" t="s">
        <v>339</v>
      </c>
      <c r="N33" s="8" t="s">
        <v>335</v>
      </c>
      <c r="O33" s="8" t="s">
        <v>336</v>
      </c>
      <c r="P33" s="8" t="s">
        <v>170</v>
      </c>
      <c r="Q33" s="8" t="s">
        <v>376</v>
      </c>
      <c r="R33" s="8" t="s">
        <v>855</v>
      </c>
      <c r="S33" s="8" t="s">
        <v>342</v>
      </c>
      <c r="T33" s="8" t="s">
        <v>856</v>
      </c>
      <c r="U33" s="8" t="s">
        <v>260</v>
      </c>
      <c r="V33" s="8" t="s">
        <v>857</v>
      </c>
      <c r="W33" s="8" t="s">
        <v>336</v>
      </c>
      <c r="X33" s="8" t="s">
        <v>781</v>
      </c>
      <c r="Y33" s="8" t="s">
        <v>488</v>
      </c>
      <c r="Z33" s="8" t="s">
        <v>782</v>
      </c>
      <c r="AA33" s="8" t="s">
        <v>348</v>
      </c>
      <c r="AB33" s="8" t="s">
        <v>260</v>
      </c>
      <c r="AC33" s="8" t="s">
        <v>858</v>
      </c>
      <c r="AD33" s="8" t="s">
        <v>859</v>
      </c>
      <c r="AE33" s="8" t="s">
        <v>860</v>
      </c>
      <c r="AF33" s="8" t="s">
        <v>861</v>
      </c>
      <c r="AG33" s="8" t="s">
        <v>336</v>
      </c>
      <c r="AH33" s="8" t="s">
        <v>336</v>
      </c>
      <c r="AI33" s="8" t="s">
        <v>336</v>
      </c>
      <c r="AJ33" s="8" t="s">
        <v>336</v>
      </c>
      <c r="AK33" s="8" t="s">
        <v>336</v>
      </c>
      <c r="AL33" s="8" t="s">
        <v>336</v>
      </c>
      <c r="AM33" s="8" t="s">
        <v>336</v>
      </c>
      <c r="AN33" s="8" t="s">
        <v>386</v>
      </c>
      <c r="AO33" s="8" t="s">
        <v>336</v>
      </c>
      <c r="AP33" s="8" t="s">
        <v>415</v>
      </c>
      <c r="AQ33" s="8" t="s">
        <v>336</v>
      </c>
      <c r="AR33" s="8" t="s">
        <v>336</v>
      </c>
      <c r="AS33" s="8" t="s">
        <v>358</v>
      </c>
      <c r="AT33" s="8" t="s">
        <v>336</v>
      </c>
      <c r="AU33" s="8" t="s">
        <v>439</v>
      </c>
      <c r="AV33" s="8" t="s">
        <v>336</v>
      </c>
      <c r="AW33" s="8" t="s">
        <v>336</v>
      </c>
      <c r="AX33" s="8" t="s">
        <v>388</v>
      </c>
      <c r="AY33" s="8" t="s">
        <v>336</v>
      </c>
      <c r="AZ33" s="8" t="s">
        <v>336</v>
      </c>
      <c r="BA33" s="8" t="s">
        <v>361</v>
      </c>
      <c r="BB33" s="8" t="s">
        <v>336</v>
      </c>
      <c r="BC33" s="8" t="s">
        <v>336</v>
      </c>
      <c r="BD33" s="8" t="s">
        <v>336</v>
      </c>
      <c r="BE33" s="8" t="s">
        <v>336</v>
      </c>
      <c r="BF33" s="8" t="s">
        <v>336</v>
      </c>
      <c r="BG33" s="8" t="s">
        <v>390</v>
      </c>
      <c r="BH33" s="8" t="s">
        <v>336</v>
      </c>
      <c r="BI33" s="8" t="s">
        <v>336</v>
      </c>
      <c r="BJ33" s="8" t="s">
        <v>336</v>
      </c>
      <c r="BK33" s="8" t="s">
        <v>336</v>
      </c>
      <c r="BL33" s="8" t="s">
        <v>456</v>
      </c>
      <c r="BM33" s="8" t="s">
        <v>499</v>
      </c>
      <c r="BN33" s="8" t="s">
        <v>336</v>
      </c>
      <c r="BO33" s="8" t="s">
        <v>336</v>
      </c>
      <c r="BP33" s="8" t="s">
        <v>392</v>
      </c>
      <c r="BQ33" s="299" t="s">
        <v>862</v>
      </c>
      <c r="BR33" s="8" t="s">
        <v>45</v>
      </c>
      <c r="BS33" s="33" t="s">
        <v>367</v>
      </c>
      <c r="BT33" s="33" t="s">
        <v>395</v>
      </c>
      <c r="BU33" s="8" t="s">
        <v>418</v>
      </c>
      <c r="BV33" s="8" t="s">
        <v>336</v>
      </c>
      <c r="BW33" s="8" t="s">
        <v>336</v>
      </c>
      <c r="BX33" s="8" t="s">
        <v>336</v>
      </c>
      <c r="BY33" s="8" t="s">
        <v>369</v>
      </c>
      <c r="BZ33" s="8" t="s">
        <v>339</v>
      </c>
      <c r="CA33" s="48" t="str">
        <f t="shared" si="13"/>
        <v>0024</v>
      </c>
      <c r="CB33" s="48" t="str">
        <f t="shared" si="1"/>
        <v>Mackenzie|Miller|ashleyntollfree@yahoo.com|9</v>
      </c>
      <c r="CC33" s="48" t="str">
        <f t="shared" si="2"/>
        <v>Mackenzie|Miller|9</v>
      </c>
      <c r="CD33" s="48" t="str">
        <f t="shared" si="3"/>
        <v>Mackenzie|Miller|8</v>
      </c>
      <c r="CE33" s="48" t="str">
        <f t="shared" si="4"/>
        <v>Ashley Tollfree</v>
      </c>
      <c r="CF33" s="48" t="str">
        <f>$CE33&amp;COUNTIF($CE33:$CE$162,$CE33)</f>
        <v>Ashley Tollfree1</v>
      </c>
      <c r="CG33" s="48" t="str">
        <f t="shared" si="7"/>
        <v>ashleyntollfree@yahoo.com</v>
      </c>
      <c r="CH33" s="48" t="str">
        <f t="shared" si="8"/>
        <v>6623949155</v>
      </c>
      <c r="CI33" s="48" t="str">
        <f t="shared" si="9"/>
        <v>Mackenzie Miller</v>
      </c>
      <c r="CJ33" s="48" t="str">
        <f>IF($X33="","",IF(RIGHT($X33,4)=", MS",INDEX(DropDowns!$G$4:$G$1251,MATCH(TRIM($X33),DropDowns!$F$3:$F$1251,0)),INDEX(DropDowns!$G$3:$G$1251,MATCH(TRIM($X33)&amp;", MS",DropDowns!$F$3:$F$1251,0))))</f>
        <v>Washington</v>
      </c>
      <c r="CK33" s="8"/>
      <c r="CL33" s="48" t="str">
        <f t="shared" si="12"/>
        <v xml:space="preserve">O'Bannon High School </v>
      </c>
      <c r="CM33" s="48" t="str">
        <f t="shared" si="5"/>
        <v>Washington</v>
      </c>
      <c r="CN33" s="8" t="s">
        <v>782</v>
      </c>
      <c r="CO33" s="107"/>
      <c r="CP33" s="8" t="s">
        <v>422</v>
      </c>
      <c r="CQ33" s="33" t="s">
        <v>371</v>
      </c>
      <c r="CR33" s="8" t="s">
        <v>101</v>
      </c>
      <c r="CS33" s="8" t="s">
        <v>398</v>
      </c>
    </row>
    <row r="34" spans="1:98" x14ac:dyDescent="0.3">
      <c r="A34" s="48" t="str">
        <f t="shared" ref="A34:A65" si="15">$CA34&amp;"-"&amp;UPPER(LEFT($L34,3))&amp;"-"&amp;UPPER(LEFT($K34,2))&amp;"-"&amp;UPPER($P34)&amp;"-"&amp;UPPER(LEFT($Q34,3))</f>
        <v>0026-CHA-KI-FEMALE-8TH</v>
      </c>
      <c r="B34" s="48" t="str">
        <f>IFERROR(IF($M34="YES",INDEX(Applications_2021!$A$2:A$651,MATCH($CD34,Applications_2021!$AO$2:$AO$651,0)),"FIRST TIME APPLICANT"),"--")</f>
        <v>FIRST TIME APPLICANT</v>
      </c>
      <c r="C34" s="8">
        <v>26</v>
      </c>
      <c r="D34" s="8" t="s">
        <v>863</v>
      </c>
      <c r="E34" s="8" t="s">
        <v>332</v>
      </c>
      <c r="F34" s="8" t="s">
        <v>333</v>
      </c>
      <c r="G34" s="8" t="s">
        <v>795</v>
      </c>
      <c r="H34" s="8" t="s">
        <v>336</v>
      </c>
      <c r="I34" s="8" t="s">
        <v>335</v>
      </c>
      <c r="J34" s="8" t="s">
        <v>335</v>
      </c>
      <c r="K34" s="8" t="s">
        <v>864</v>
      </c>
      <c r="L34" s="8" t="s">
        <v>865</v>
      </c>
      <c r="M34" s="8" t="s">
        <v>339</v>
      </c>
      <c r="N34" s="8" t="s">
        <v>335</v>
      </c>
      <c r="O34" s="8" t="s">
        <v>336</v>
      </c>
      <c r="P34" s="8" t="s">
        <v>170</v>
      </c>
      <c r="Q34" s="8" t="s">
        <v>401</v>
      </c>
      <c r="R34" s="8" t="s">
        <v>866</v>
      </c>
      <c r="S34" s="8" t="s">
        <v>342</v>
      </c>
      <c r="T34" s="8" t="s">
        <v>867</v>
      </c>
      <c r="U34" s="8" t="s">
        <v>225</v>
      </c>
      <c r="V34" s="8" t="s">
        <v>868</v>
      </c>
      <c r="W34" s="8" t="s">
        <v>336</v>
      </c>
      <c r="X34" s="8" t="s">
        <v>869</v>
      </c>
      <c r="Y34" s="8" t="s">
        <v>488</v>
      </c>
      <c r="Z34" s="8" t="s">
        <v>870</v>
      </c>
      <c r="AA34" s="8" t="s">
        <v>348</v>
      </c>
      <c r="AB34" s="8" t="s">
        <v>225</v>
      </c>
      <c r="AC34" s="8" t="s">
        <v>871</v>
      </c>
      <c r="AD34" s="8" t="s">
        <v>872</v>
      </c>
      <c r="AE34" s="8" t="s">
        <v>873</v>
      </c>
      <c r="AF34" s="8" t="s">
        <v>874</v>
      </c>
      <c r="AG34" s="8" t="s">
        <v>336</v>
      </c>
      <c r="AH34" s="8" t="s">
        <v>336</v>
      </c>
      <c r="AI34" s="8" t="s">
        <v>336</v>
      </c>
      <c r="AJ34" s="8" t="s">
        <v>336</v>
      </c>
      <c r="AK34" s="8" t="s">
        <v>474</v>
      </c>
      <c r="AL34" s="8" t="s">
        <v>497</v>
      </c>
      <c r="AM34" s="8" t="s">
        <v>336</v>
      </c>
      <c r="AN34" s="8" t="s">
        <v>336</v>
      </c>
      <c r="AO34" s="8" t="s">
        <v>336</v>
      </c>
      <c r="AP34" s="8" t="s">
        <v>336</v>
      </c>
      <c r="AQ34" s="8" t="s">
        <v>454</v>
      </c>
      <c r="AR34" s="8" t="s">
        <v>336</v>
      </c>
      <c r="AS34" s="8" t="s">
        <v>336</v>
      </c>
      <c r="AT34" s="8" t="s">
        <v>336</v>
      </c>
      <c r="AU34" s="8" t="s">
        <v>439</v>
      </c>
      <c r="AV34" s="8" t="s">
        <v>336</v>
      </c>
      <c r="AW34" s="8" t="s">
        <v>336</v>
      </c>
      <c r="AX34" s="8" t="s">
        <v>388</v>
      </c>
      <c r="AY34" s="8" t="s">
        <v>336</v>
      </c>
      <c r="AZ34" s="8" t="s">
        <v>336</v>
      </c>
      <c r="BA34" s="8" t="s">
        <v>361</v>
      </c>
      <c r="BB34" s="8" t="s">
        <v>336</v>
      </c>
      <c r="BC34" s="8" t="s">
        <v>336</v>
      </c>
      <c r="BD34" s="8" t="s">
        <v>336</v>
      </c>
      <c r="BE34" s="8" t="s">
        <v>362</v>
      </c>
      <c r="BF34" s="8" t="s">
        <v>553</v>
      </c>
      <c r="BG34" s="8" t="s">
        <v>390</v>
      </c>
      <c r="BH34" s="8" t="s">
        <v>336</v>
      </c>
      <c r="BI34" s="8" t="s">
        <v>336</v>
      </c>
      <c r="BJ34" s="8" t="s">
        <v>336</v>
      </c>
      <c r="BK34" s="8" t="s">
        <v>336</v>
      </c>
      <c r="BL34" s="8" t="s">
        <v>336</v>
      </c>
      <c r="BM34" s="8" t="s">
        <v>336</v>
      </c>
      <c r="BN34" s="8" t="s">
        <v>336</v>
      </c>
      <c r="BO34" s="8" t="s">
        <v>336</v>
      </c>
      <c r="BP34" s="8" t="s">
        <v>365</v>
      </c>
      <c r="BQ34" s="299" t="s">
        <v>875</v>
      </c>
      <c r="BR34" s="8" t="s">
        <v>394</v>
      </c>
      <c r="BS34" s="33" t="s">
        <v>395</v>
      </c>
      <c r="BT34" s="33" t="s">
        <v>368</v>
      </c>
      <c r="BU34" s="8" t="s">
        <v>418</v>
      </c>
      <c r="BV34" s="8" t="s">
        <v>336</v>
      </c>
      <c r="BW34" s="8" t="s">
        <v>336</v>
      </c>
      <c r="BX34" s="8" t="s">
        <v>336</v>
      </c>
      <c r="BY34" s="8" t="s">
        <v>369</v>
      </c>
      <c r="BZ34" s="8" t="s">
        <v>339</v>
      </c>
      <c r="CA34" s="48" t="str">
        <f t="shared" si="13"/>
        <v>0026</v>
      </c>
      <c r="CB34" s="48" t="str">
        <f t="shared" si="1"/>
        <v>Kira|Chalmers|windydunbar@yahoo.com|8</v>
      </c>
      <c r="CC34" s="48" t="str">
        <f t="shared" si="2"/>
        <v>Kira|Chalmers|8</v>
      </c>
      <c r="CD34" s="48" t="str">
        <f t="shared" si="3"/>
        <v>Kira|Chalmers|7</v>
      </c>
      <c r="CE34" s="48" t="str">
        <f t="shared" si="4"/>
        <v>Windy Dunbar</v>
      </c>
      <c r="CF34" s="48" t="str">
        <f>$CE34&amp;COUNTIF($CE34:$CE$162,$CE34)</f>
        <v>Windy Dunbar1</v>
      </c>
      <c r="CG34" s="48" t="str">
        <f t="shared" si="7"/>
        <v>windydunbar@yahoo.com</v>
      </c>
      <c r="CH34" s="48" t="str">
        <f t="shared" si="8"/>
        <v>9013037248</v>
      </c>
      <c r="CI34" s="48" t="str">
        <f t="shared" si="9"/>
        <v>Kira Chalmers</v>
      </c>
      <c r="CJ34" s="275" t="s">
        <v>243</v>
      </c>
      <c r="CK34" s="48" t="str">
        <f>$AB34</f>
        <v>Lee</v>
      </c>
      <c r="CL34" s="48" t="str">
        <f t="shared" si="12"/>
        <v xml:space="preserve">Shannon Middle School </v>
      </c>
      <c r="CM34" s="48" t="str">
        <f t="shared" si="5"/>
        <v>Lee</v>
      </c>
      <c r="CN34" s="8" t="s">
        <v>876</v>
      </c>
      <c r="CO34" s="107" t="s">
        <v>824</v>
      </c>
      <c r="CP34" s="8" t="s">
        <v>370</v>
      </c>
      <c r="CQ34" s="33" t="s">
        <v>371</v>
      </c>
      <c r="CR34" s="8" t="s">
        <v>101</v>
      </c>
      <c r="CS34" s="8"/>
    </row>
    <row r="35" spans="1:98" ht="28.8" x14ac:dyDescent="0.3">
      <c r="A35" s="48" t="str">
        <f t="shared" si="15"/>
        <v>0027-CAR-LA-FEMALE-8TH</v>
      </c>
      <c r="B35" s="48" t="str">
        <f>IFERROR(IF($M35="YES",INDEX(Applications_2021!$A$2:A$651,MATCH($CD35,Applications_2021!$AO$2:$AO$651,0)),"FIRST TIME APPLICANT"),"--")</f>
        <v>FIRST TIME APPLICANT</v>
      </c>
      <c r="C35" s="8">
        <v>27</v>
      </c>
      <c r="D35" s="8" t="s">
        <v>877</v>
      </c>
      <c r="E35" s="8" t="s">
        <v>332</v>
      </c>
      <c r="F35" s="8" t="s">
        <v>333</v>
      </c>
      <c r="G35" s="8" t="s">
        <v>795</v>
      </c>
      <c r="H35" s="8" t="s">
        <v>336</v>
      </c>
      <c r="I35" s="8" t="s">
        <v>335</v>
      </c>
      <c r="J35" s="8" t="s">
        <v>335</v>
      </c>
      <c r="K35" s="8" t="s">
        <v>878</v>
      </c>
      <c r="L35" s="8" t="s">
        <v>879</v>
      </c>
      <c r="M35" s="8" t="s">
        <v>339</v>
      </c>
      <c r="N35" s="8" t="s">
        <v>335</v>
      </c>
      <c r="O35" s="8" t="s">
        <v>336</v>
      </c>
      <c r="P35" s="8" t="s">
        <v>170</v>
      </c>
      <c r="Q35" s="8" t="s">
        <v>401</v>
      </c>
      <c r="R35" s="8" t="s">
        <v>880</v>
      </c>
      <c r="S35" s="8" t="s">
        <v>881</v>
      </c>
      <c r="T35" s="8" t="s">
        <v>336</v>
      </c>
      <c r="U35" s="8" t="s">
        <v>228</v>
      </c>
      <c r="V35" s="8" t="s">
        <v>882</v>
      </c>
      <c r="W35" s="8" t="s">
        <v>336</v>
      </c>
      <c r="X35" s="8" t="s">
        <v>508</v>
      </c>
      <c r="Y35" s="8" t="s">
        <v>488</v>
      </c>
      <c r="Z35" s="8" t="s">
        <v>727</v>
      </c>
      <c r="AA35" s="8" t="s">
        <v>348</v>
      </c>
      <c r="AB35" s="8" t="s">
        <v>228</v>
      </c>
      <c r="AC35" s="8" t="s">
        <v>883</v>
      </c>
      <c r="AD35" s="8" t="s">
        <v>884</v>
      </c>
      <c r="AE35" s="8" t="s">
        <v>885</v>
      </c>
      <c r="AF35" s="8" t="s">
        <v>886</v>
      </c>
      <c r="AG35" s="8" t="s">
        <v>336</v>
      </c>
      <c r="AH35" s="8" t="s">
        <v>336</v>
      </c>
      <c r="AI35" s="8" t="s">
        <v>336</v>
      </c>
      <c r="AJ35" s="8" t="s">
        <v>336</v>
      </c>
      <c r="AK35" s="8" t="s">
        <v>336</v>
      </c>
      <c r="AL35" s="8" t="s">
        <v>336</v>
      </c>
      <c r="AM35" s="8" t="s">
        <v>356</v>
      </c>
      <c r="AN35" s="8" t="s">
        <v>336</v>
      </c>
      <c r="AO35" s="8" t="s">
        <v>336</v>
      </c>
      <c r="AP35" s="8" t="s">
        <v>336</v>
      </c>
      <c r="AQ35" s="8" t="s">
        <v>454</v>
      </c>
      <c r="AR35" s="8" t="s">
        <v>357</v>
      </c>
      <c r="AS35" s="8" t="s">
        <v>336</v>
      </c>
      <c r="AT35" s="8" t="s">
        <v>336</v>
      </c>
      <c r="AU35" s="8" t="s">
        <v>439</v>
      </c>
      <c r="AV35" s="8" t="s">
        <v>336</v>
      </c>
      <c r="AW35" s="8" t="s">
        <v>336</v>
      </c>
      <c r="AX35" s="8" t="s">
        <v>336</v>
      </c>
      <c r="AY35" s="8" t="s">
        <v>336</v>
      </c>
      <c r="AZ35" s="8" t="s">
        <v>336</v>
      </c>
      <c r="BA35" s="8" t="s">
        <v>336</v>
      </c>
      <c r="BB35" s="8" t="s">
        <v>475</v>
      </c>
      <c r="BC35" s="8" t="s">
        <v>515</v>
      </c>
      <c r="BD35" s="8" t="s">
        <v>336</v>
      </c>
      <c r="BE35" s="8" t="s">
        <v>362</v>
      </c>
      <c r="BF35" s="8" t="s">
        <v>336</v>
      </c>
      <c r="BG35" s="8" t="s">
        <v>390</v>
      </c>
      <c r="BH35" s="8" t="s">
        <v>336</v>
      </c>
      <c r="BI35" s="8" t="s">
        <v>336</v>
      </c>
      <c r="BJ35" s="8" t="s">
        <v>363</v>
      </c>
      <c r="BK35" s="8" t="s">
        <v>336</v>
      </c>
      <c r="BL35" s="8" t="s">
        <v>336</v>
      </c>
      <c r="BM35" s="8" t="s">
        <v>336</v>
      </c>
      <c r="BN35" s="8" t="s">
        <v>336</v>
      </c>
      <c r="BO35" s="8" t="s">
        <v>336</v>
      </c>
      <c r="BP35" s="8" t="s">
        <v>392</v>
      </c>
      <c r="BQ35" s="299" t="s">
        <v>887</v>
      </c>
      <c r="BR35" s="8" t="s">
        <v>43</v>
      </c>
      <c r="BS35" s="33" t="s">
        <v>395</v>
      </c>
      <c r="BT35" s="33" t="s">
        <v>368</v>
      </c>
      <c r="BU35" s="8" t="s">
        <v>418</v>
      </c>
      <c r="BV35" s="8" t="s">
        <v>336</v>
      </c>
      <c r="BW35" s="8" t="s">
        <v>336</v>
      </c>
      <c r="BX35" s="8" t="s">
        <v>336</v>
      </c>
      <c r="BY35" s="8" t="s">
        <v>605</v>
      </c>
      <c r="BZ35" s="8" t="s">
        <v>335</v>
      </c>
      <c r="CA35" s="48" t="str">
        <f t="shared" si="13"/>
        <v>0027</v>
      </c>
      <c r="CB35" s="48" t="str">
        <f t="shared" si="1"/>
        <v>Lani|Carter|williamsloue@icloud.com|8</v>
      </c>
      <c r="CC35" s="48" t="str">
        <f t="shared" si="2"/>
        <v>Lani|Carter|8</v>
      </c>
      <c r="CD35" s="48" t="str">
        <f t="shared" si="3"/>
        <v>Lani|Carter|7</v>
      </c>
      <c r="CE35" s="48" t="str">
        <f t="shared" si="4"/>
        <v>Lou Williams</v>
      </c>
      <c r="CF35" s="48" t="str">
        <f>$CE35&amp;COUNTIF($CE35:$CE$162,$CE35)</f>
        <v>Lou Williams2</v>
      </c>
      <c r="CG35" s="48" t="str">
        <f t="shared" si="7"/>
        <v>williamsloue@icloud.com</v>
      </c>
      <c r="CH35" s="48" t="str">
        <f t="shared" si="8"/>
        <v>6623523450</v>
      </c>
      <c r="CI35" s="48" t="str">
        <f t="shared" si="9"/>
        <v>Lani Carter</v>
      </c>
      <c r="CJ35" s="48" t="str">
        <f>IF($X35="","",IF(RIGHT($X35,4)=", MS",INDEX(DropDowns!$G$4:$G$1251,MATCH(TRIM($X35),DropDowns!$F$3:$F$1251,0)),INDEX(DropDowns!$G$3:$G$1251,MATCH(TRIM($X35)&amp;", MS",DropDowns!$F$3:$F$1251,0))))</f>
        <v>Lowndes</v>
      </c>
      <c r="CK35" s="8"/>
      <c r="CL35" s="48" t="str">
        <f t="shared" si="12"/>
        <v>Annunciation Catholic School</v>
      </c>
      <c r="CM35" s="48" t="str">
        <f t="shared" si="5"/>
        <v>Lowndes</v>
      </c>
      <c r="CN35" s="8" t="s">
        <v>510</v>
      </c>
      <c r="CO35" s="107" t="s">
        <v>540</v>
      </c>
      <c r="CP35" s="8" t="s">
        <v>397</v>
      </c>
      <c r="CQ35" s="33" t="s">
        <v>371</v>
      </c>
      <c r="CR35" s="8" t="s">
        <v>101</v>
      </c>
      <c r="CS35" s="8" t="s">
        <v>888</v>
      </c>
      <c r="CT35" s="8"/>
    </row>
    <row r="36" spans="1:98" x14ac:dyDescent="0.3">
      <c r="A36" s="48" t="str">
        <f t="shared" si="15"/>
        <v>0028-WAL-DE-MALE-9TH</v>
      </c>
      <c r="B36" s="48" t="str">
        <f>IFERROR(IF($M36="YES",INDEX(Applications_2021!$A$2:A$651,MATCH($CD36,Applications_2021!$AO$2:$AO$651,0)),"FIRST TIME APPLICANT"),"--")</f>
        <v>FIRST TIME APPLICANT</v>
      </c>
      <c r="C36" s="8">
        <v>28</v>
      </c>
      <c r="D36" s="8" t="s">
        <v>889</v>
      </c>
      <c r="E36" s="8" t="s">
        <v>332</v>
      </c>
      <c r="F36" s="8" t="s">
        <v>333</v>
      </c>
      <c r="G36" s="8" t="s">
        <v>795</v>
      </c>
      <c r="H36" s="8" t="s">
        <v>336</v>
      </c>
      <c r="I36" s="8" t="s">
        <v>335</v>
      </c>
      <c r="J36" s="8" t="s">
        <v>335</v>
      </c>
      <c r="K36" s="8" t="s">
        <v>890</v>
      </c>
      <c r="L36" s="8" t="s">
        <v>629</v>
      </c>
      <c r="M36" s="8" t="s">
        <v>339</v>
      </c>
      <c r="N36" s="8" t="s">
        <v>335</v>
      </c>
      <c r="O36" s="8" t="s">
        <v>336</v>
      </c>
      <c r="P36" s="8" t="s">
        <v>169</v>
      </c>
      <c r="Q36" s="8" t="s">
        <v>376</v>
      </c>
      <c r="R36" s="8" t="s">
        <v>891</v>
      </c>
      <c r="S36" s="8" t="s">
        <v>342</v>
      </c>
      <c r="T36" s="8" t="s">
        <v>892</v>
      </c>
      <c r="U36" s="8" t="s">
        <v>219</v>
      </c>
      <c r="V36" s="8" t="s">
        <v>893</v>
      </c>
      <c r="W36" s="8" t="s">
        <v>336</v>
      </c>
      <c r="X36" s="8" t="s">
        <v>894</v>
      </c>
      <c r="Y36" s="8" t="s">
        <v>488</v>
      </c>
      <c r="Z36" s="8" t="s">
        <v>895</v>
      </c>
      <c r="AA36" s="8" t="s">
        <v>348</v>
      </c>
      <c r="AB36" s="8" t="s">
        <v>219</v>
      </c>
      <c r="AC36" s="8" t="s">
        <v>896</v>
      </c>
      <c r="AD36" s="8" t="s">
        <v>629</v>
      </c>
      <c r="AE36" s="8" t="s">
        <v>897</v>
      </c>
      <c r="AF36" s="8" t="s">
        <v>898</v>
      </c>
      <c r="AG36" s="8" t="s">
        <v>899</v>
      </c>
      <c r="AH36" s="8" t="s">
        <v>629</v>
      </c>
      <c r="AI36" s="8" t="s">
        <v>900</v>
      </c>
      <c r="AJ36" s="8" t="s">
        <v>901</v>
      </c>
      <c r="AK36" s="8" t="s">
        <v>336</v>
      </c>
      <c r="AL36" s="8" t="s">
        <v>336</v>
      </c>
      <c r="AM36" s="8" t="s">
        <v>336</v>
      </c>
      <c r="AN36" s="8" t="s">
        <v>336</v>
      </c>
      <c r="AO36" s="8" t="s">
        <v>387</v>
      </c>
      <c r="AP36" s="8" t="s">
        <v>336</v>
      </c>
      <c r="AQ36" s="8" t="s">
        <v>336</v>
      </c>
      <c r="AR36" s="8" t="s">
        <v>357</v>
      </c>
      <c r="AS36" s="8" t="s">
        <v>358</v>
      </c>
      <c r="AT36" s="8" t="s">
        <v>336</v>
      </c>
      <c r="AU36" s="8" t="s">
        <v>336</v>
      </c>
      <c r="AV36" s="8" t="s">
        <v>359</v>
      </c>
      <c r="AW36" s="8" t="s">
        <v>336</v>
      </c>
      <c r="AX36" s="8" t="s">
        <v>336</v>
      </c>
      <c r="AY36" s="8" t="s">
        <v>336</v>
      </c>
      <c r="AZ36" s="8" t="s">
        <v>360</v>
      </c>
      <c r="BA36" s="8" t="s">
        <v>361</v>
      </c>
      <c r="BB36" s="8" t="s">
        <v>336</v>
      </c>
      <c r="BC36" s="8" t="s">
        <v>336</v>
      </c>
      <c r="BD36" s="8" t="s">
        <v>336</v>
      </c>
      <c r="BE36" s="8" t="s">
        <v>336</v>
      </c>
      <c r="BF36" s="8" t="s">
        <v>553</v>
      </c>
      <c r="BG36" s="8" t="s">
        <v>336</v>
      </c>
      <c r="BH36" s="8" t="s">
        <v>336</v>
      </c>
      <c r="BI36" s="8" t="s">
        <v>455</v>
      </c>
      <c r="BJ36" s="8" t="s">
        <v>336</v>
      </c>
      <c r="BK36" s="8" t="s">
        <v>498</v>
      </c>
      <c r="BL36" s="8" t="s">
        <v>336</v>
      </c>
      <c r="BM36" s="8" t="s">
        <v>336</v>
      </c>
      <c r="BN36" s="8" t="s">
        <v>336</v>
      </c>
      <c r="BO36" s="8" t="s">
        <v>336</v>
      </c>
      <c r="BP36" s="8" t="s">
        <v>365</v>
      </c>
      <c r="BQ36" s="299" t="s">
        <v>902</v>
      </c>
      <c r="BR36" s="8" t="s">
        <v>394</v>
      </c>
      <c r="BS36" s="33" t="s">
        <v>395</v>
      </c>
      <c r="BT36" s="33" t="s">
        <v>395</v>
      </c>
      <c r="BU36" s="8" t="s">
        <v>336</v>
      </c>
      <c r="BV36" s="8" t="s">
        <v>336</v>
      </c>
      <c r="BW36" s="8" t="s">
        <v>336</v>
      </c>
      <c r="BX36" s="8" t="s">
        <v>336</v>
      </c>
      <c r="BY36" s="8" t="s">
        <v>419</v>
      </c>
      <c r="BZ36" s="8" t="s">
        <v>335</v>
      </c>
      <c r="CA36" s="48" t="str">
        <f t="shared" si="13"/>
        <v>0028</v>
      </c>
      <c r="CB36" s="48" t="str">
        <f t="shared" si="1"/>
        <v>Desmond|Walker|simonew1988@icloud.com|9</v>
      </c>
      <c r="CC36" s="48" t="str">
        <f t="shared" si="2"/>
        <v>Desmond|Walker|9</v>
      </c>
      <c r="CD36" s="48" t="str">
        <f t="shared" si="3"/>
        <v>Desmond|Walker|8</v>
      </c>
      <c r="CE36" s="48" t="str">
        <f t="shared" si="4"/>
        <v>Simone Walker</v>
      </c>
      <c r="CF36" s="48" t="str">
        <f>$CE36&amp;COUNTIF($CE36:$CE$162,$CE36)</f>
        <v>Simone Walker1</v>
      </c>
      <c r="CG36" s="48" t="str">
        <f t="shared" si="7"/>
        <v>simonew1988@icloud.com</v>
      </c>
      <c r="CH36" s="48" t="str">
        <f t="shared" si="8"/>
        <v>6016042744</v>
      </c>
      <c r="CI36" s="48" t="str">
        <f t="shared" si="9"/>
        <v>Desmond Walker</v>
      </c>
      <c r="CJ36" s="48" t="str">
        <f>IF($X36="","",IF(RIGHT($X36,4)=", MS",INDEX(DropDowns!$G$4:$G$1251,MATCH(TRIM($X36),DropDowns!$F$3:$F$1251,0)),INDEX(DropDowns!$G$3:$G$1251,MATCH(TRIM($X36)&amp;", MS",DropDowns!$F$3:$F$1251,0))))</f>
        <v>Kemper</v>
      </c>
      <c r="CK36" s="8"/>
      <c r="CL36" s="48" t="str">
        <f t="shared" si="12"/>
        <v>Kemper County High School</v>
      </c>
      <c r="CM36" s="48" t="str">
        <f t="shared" si="5"/>
        <v>Kemper</v>
      </c>
      <c r="CN36" s="8" t="s">
        <v>895</v>
      </c>
      <c r="CO36" s="107"/>
      <c r="CP36" s="8" t="s">
        <v>444</v>
      </c>
      <c r="CQ36" s="33" t="s">
        <v>371</v>
      </c>
      <c r="CR36" s="8" t="s">
        <v>101</v>
      </c>
      <c r="CS36" s="8"/>
    </row>
    <row r="37" spans="1:98" x14ac:dyDescent="0.3">
      <c r="A37" s="48" t="str">
        <f t="shared" si="15"/>
        <v>0030-OLA-AD-MALE-7TH</v>
      </c>
      <c r="B37" s="48" t="str">
        <f>IFERROR(IF($M37="YES",INDEX(Applications_2021!$A$2:A$651,MATCH($CD37,Applications_2021!$AO$2:$AO$651,0)),"FIRST TIME APPLICANT"),"--")</f>
        <v>FIRST TIME APPLICANT</v>
      </c>
      <c r="C37" s="8">
        <v>30</v>
      </c>
      <c r="D37" s="8" t="s">
        <v>903</v>
      </c>
      <c r="E37" s="8" t="s">
        <v>332</v>
      </c>
      <c r="F37" s="8" t="s">
        <v>333</v>
      </c>
      <c r="G37" s="8" t="s">
        <v>795</v>
      </c>
      <c r="H37" s="8" t="s">
        <v>336</v>
      </c>
      <c r="I37" s="8" t="s">
        <v>335</v>
      </c>
      <c r="J37" s="8" t="s">
        <v>335</v>
      </c>
      <c r="K37" s="8" t="s">
        <v>904</v>
      </c>
      <c r="L37" s="8" t="s">
        <v>905</v>
      </c>
      <c r="M37" s="8" t="s">
        <v>339</v>
      </c>
      <c r="N37" s="8" t="s">
        <v>335</v>
      </c>
      <c r="O37" s="8" t="s">
        <v>336</v>
      </c>
      <c r="P37" s="8" t="s">
        <v>169</v>
      </c>
      <c r="Q37" s="8" t="s">
        <v>340</v>
      </c>
      <c r="R37" s="8" t="s">
        <v>448</v>
      </c>
      <c r="S37" s="8" t="s">
        <v>342</v>
      </c>
      <c r="T37" s="8" t="s">
        <v>906</v>
      </c>
      <c r="U37" s="8" t="s">
        <v>209</v>
      </c>
      <c r="V37" s="8" t="s">
        <v>907</v>
      </c>
      <c r="W37" s="8" t="s">
        <v>336</v>
      </c>
      <c r="X37" s="8" t="s">
        <v>345</v>
      </c>
      <c r="Y37" s="8" t="s">
        <v>488</v>
      </c>
      <c r="Z37" s="8" t="s">
        <v>347</v>
      </c>
      <c r="AA37" s="8" t="s">
        <v>348</v>
      </c>
      <c r="AB37" s="8" t="s">
        <v>209</v>
      </c>
      <c r="AC37" s="8" t="s">
        <v>908</v>
      </c>
      <c r="AD37" s="8" t="s">
        <v>909</v>
      </c>
      <c r="AE37" s="8" t="s">
        <v>910</v>
      </c>
      <c r="AF37" s="8" t="s">
        <v>911</v>
      </c>
      <c r="AG37" s="8" t="s">
        <v>912</v>
      </c>
      <c r="AH37" s="8" t="s">
        <v>905</v>
      </c>
      <c r="AI37" s="8" t="s">
        <v>336</v>
      </c>
      <c r="AJ37" s="8" t="s">
        <v>913</v>
      </c>
      <c r="AK37" s="8" t="s">
        <v>336</v>
      </c>
      <c r="AL37" s="8" t="s">
        <v>336</v>
      </c>
      <c r="AM37" s="8" t="s">
        <v>356</v>
      </c>
      <c r="AN37" s="8" t="s">
        <v>336</v>
      </c>
      <c r="AO37" s="8" t="s">
        <v>336</v>
      </c>
      <c r="AP37" s="8" t="s">
        <v>415</v>
      </c>
      <c r="AQ37" s="8" t="s">
        <v>454</v>
      </c>
      <c r="AR37" s="8" t="s">
        <v>336</v>
      </c>
      <c r="AS37" s="8" t="s">
        <v>336</v>
      </c>
      <c r="AT37" s="8" t="s">
        <v>336</v>
      </c>
      <c r="AU37" s="8" t="s">
        <v>336</v>
      </c>
      <c r="AV37" s="8" t="s">
        <v>359</v>
      </c>
      <c r="AW37" s="8" t="s">
        <v>336</v>
      </c>
      <c r="AX37" s="8" t="s">
        <v>336</v>
      </c>
      <c r="AY37" s="8" t="s">
        <v>336</v>
      </c>
      <c r="AZ37" s="8" t="s">
        <v>336</v>
      </c>
      <c r="BA37" s="8" t="s">
        <v>361</v>
      </c>
      <c r="BB37" s="8" t="s">
        <v>336</v>
      </c>
      <c r="BC37" s="8" t="s">
        <v>336</v>
      </c>
      <c r="BD37" s="8" t="s">
        <v>336</v>
      </c>
      <c r="BE37" s="8" t="s">
        <v>336</v>
      </c>
      <c r="BF37" s="8" t="s">
        <v>336</v>
      </c>
      <c r="BG37" s="8" t="s">
        <v>390</v>
      </c>
      <c r="BH37" s="8" t="s">
        <v>391</v>
      </c>
      <c r="BI37" s="8" t="s">
        <v>455</v>
      </c>
      <c r="BJ37" s="8" t="s">
        <v>336</v>
      </c>
      <c r="BK37" s="8" t="s">
        <v>498</v>
      </c>
      <c r="BL37" s="8" t="s">
        <v>456</v>
      </c>
      <c r="BM37" s="8" t="s">
        <v>336</v>
      </c>
      <c r="BN37" s="8" t="s">
        <v>336</v>
      </c>
      <c r="BO37" s="8" t="s">
        <v>336</v>
      </c>
      <c r="BP37" s="8" t="s">
        <v>365</v>
      </c>
      <c r="BQ37" s="299" t="s">
        <v>914</v>
      </c>
      <c r="BR37" s="8" t="s">
        <v>394</v>
      </c>
      <c r="BS37" s="33" t="s">
        <v>395</v>
      </c>
      <c r="BT37" s="33" t="s">
        <v>368</v>
      </c>
      <c r="BU37" s="8" t="s">
        <v>336</v>
      </c>
      <c r="BV37" s="8" t="s">
        <v>336</v>
      </c>
      <c r="BW37" s="8" t="s">
        <v>336</v>
      </c>
      <c r="BX37" s="8" t="s">
        <v>336</v>
      </c>
      <c r="BY37" s="8" t="s">
        <v>442</v>
      </c>
      <c r="BZ37" s="8" t="s">
        <v>339</v>
      </c>
      <c r="CA37" s="48" t="str">
        <f t="shared" si="13"/>
        <v>0030</v>
      </c>
      <c r="CB37" s="48" t="str">
        <f t="shared" si="1"/>
        <v>Adesoji|Olagbegi|amandamix06@hotmail.com|7</v>
      </c>
      <c r="CC37" s="48" t="str">
        <f t="shared" si="2"/>
        <v>Adesoji|Olagbegi|7</v>
      </c>
      <c r="CD37" s="48" t="str">
        <f t="shared" si="3"/>
        <v>Adesoji|Olagbegi|6</v>
      </c>
      <c r="CE37" s="48" t="str">
        <f t="shared" si="4"/>
        <v>Amanda Mix</v>
      </c>
      <c r="CF37" s="48" t="str">
        <f>$CE37&amp;COUNTIF($CE37:$CE$162,$CE37)</f>
        <v>Amanda Mix1</v>
      </c>
      <c r="CG37" s="48" t="str">
        <f t="shared" si="7"/>
        <v>amandamix06@hotmail.com</v>
      </c>
      <c r="CH37" s="48" t="str">
        <f t="shared" si="8"/>
        <v>6012916644</v>
      </c>
      <c r="CI37" s="48" t="str">
        <f t="shared" si="9"/>
        <v>Adesoji Olagbegi</v>
      </c>
      <c r="CJ37" s="48" t="str">
        <f>IF($X37="","",IF(RIGHT($X37,4)=", MS",INDEX(DropDowns!$G$4:$G$1251,MATCH(TRIM($X37),DropDowns!$F$3:$F$1251,0)),INDEX(DropDowns!$G$3:$G$1251,MATCH(TRIM($X37)&amp;", MS",DropDowns!$F$3:$F$1251,0))))</f>
        <v>Hinds</v>
      </c>
      <c r="CK37" s="8"/>
      <c r="CL37" s="275" t="s">
        <v>341</v>
      </c>
      <c r="CM37" s="48" t="str">
        <f t="shared" si="5"/>
        <v>Hinds</v>
      </c>
      <c r="CN37" s="8" t="s">
        <v>347</v>
      </c>
      <c r="CO37" s="107"/>
      <c r="CP37" s="8" t="s">
        <v>422</v>
      </c>
      <c r="CQ37" s="33" t="s">
        <v>519</v>
      </c>
      <c r="CR37" s="8" t="s">
        <v>92</v>
      </c>
      <c r="CS37" s="8" t="s">
        <v>915</v>
      </c>
    </row>
    <row r="38" spans="1:98" x14ac:dyDescent="0.3">
      <c r="A38" s="48" t="str">
        <f t="shared" si="15"/>
        <v>0035-BEC-JA-FEMALE-8TH</v>
      </c>
      <c r="B38" s="48" t="str">
        <f>IFERROR(IF($M38="YES",INDEX(Applications_2021!$A$2:A$651,MATCH($CD38,Applications_2021!$AO$2:$AO$651,0)),"FIRST TIME APPLICANT"),"--")</f>
        <v>FIRST TIME APPLICANT</v>
      </c>
      <c r="C38" s="8">
        <v>35</v>
      </c>
      <c r="D38" s="8" t="s">
        <v>916</v>
      </c>
      <c r="E38" s="8" t="s">
        <v>332</v>
      </c>
      <c r="F38" s="8" t="s">
        <v>333</v>
      </c>
      <c r="G38" s="8" t="s">
        <v>795</v>
      </c>
      <c r="H38" s="8" t="s">
        <v>336</v>
      </c>
      <c r="I38" s="8" t="s">
        <v>335</v>
      </c>
      <c r="J38" s="8" t="s">
        <v>335</v>
      </c>
      <c r="K38" s="8" t="s">
        <v>917</v>
      </c>
      <c r="L38" s="8" t="s">
        <v>918</v>
      </c>
      <c r="M38" s="8" t="s">
        <v>339</v>
      </c>
      <c r="N38" s="8" t="s">
        <v>335</v>
      </c>
      <c r="O38" s="8" t="s">
        <v>336</v>
      </c>
      <c r="P38" s="8" t="s">
        <v>170</v>
      </c>
      <c r="Q38" s="8" t="s">
        <v>401</v>
      </c>
      <c r="R38" s="8" t="s">
        <v>919</v>
      </c>
      <c r="S38" s="8" t="s">
        <v>342</v>
      </c>
      <c r="T38" s="8" t="s">
        <v>920</v>
      </c>
      <c r="U38" s="8" t="s">
        <v>251</v>
      </c>
      <c r="V38" s="8" t="s">
        <v>921</v>
      </c>
      <c r="W38" s="8" t="s">
        <v>336</v>
      </c>
      <c r="X38" s="8" t="s">
        <v>922</v>
      </c>
      <c r="Y38" s="8" t="s">
        <v>346</v>
      </c>
      <c r="Z38" s="8" t="s">
        <v>923</v>
      </c>
      <c r="AA38" s="8" t="s">
        <v>348</v>
      </c>
      <c r="AB38" s="8" t="s">
        <v>251</v>
      </c>
      <c r="AC38" s="8" t="s">
        <v>924</v>
      </c>
      <c r="AD38" s="8" t="s">
        <v>918</v>
      </c>
      <c r="AE38" s="8" t="s">
        <v>925</v>
      </c>
      <c r="AF38" s="8" t="s">
        <v>926</v>
      </c>
      <c r="AG38" s="8" t="s">
        <v>336</v>
      </c>
      <c r="AH38" s="8" t="s">
        <v>336</v>
      </c>
      <c r="AI38" s="8" t="s">
        <v>336</v>
      </c>
      <c r="AJ38" s="8" t="s">
        <v>336</v>
      </c>
      <c r="AK38" s="8" t="s">
        <v>336</v>
      </c>
      <c r="AL38" s="8" t="s">
        <v>336</v>
      </c>
      <c r="AM38" s="8" t="s">
        <v>356</v>
      </c>
      <c r="AN38" s="8" t="s">
        <v>336</v>
      </c>
      <c r="AO38" s="8" t="s">
        <v>336</v>
      </c>
      <c r="AP38" s="8" t="s">
        <v>336</v>
      </c>
      <c r="AQ38" s="8" t="s">
        <v>454</v>
      </c>
      <c r="AR38" s="8" t="s">
        <v>357</v>
      </c>
      <c r="AS38" s="8" t="s">
        <v>336</v>
      </c>
      <c r="AT38" s="8" t="s">
        <v>336</v>
      </c>
      <c r="AU38" s="8" t="s">
        <v>439</v>
      </c>
      <c r="AV38" s="8" t="s">
        <v>336</v>
      </c>
      <c r="AW38" s="8" t="s">
        <v>416</v>
      </c>
      <c r="AX38" s="8" t="s">
        <v>336</v>
      </c>
      <c r="AY38" s="8" t="s">
        <v>336</v>
      </c>
      <c r="AZ38" s="8" t="s">
        <v>336</v>
      </c>
      <c r="BA38" s="8" t="s">
        <v>336</v>
      </c>
      <c r="BB38" s="8" t="s">
        <v>475</v>
      </c>
      <c r="BC38" s="8" t="s">
        <v>336</v>
      </c>
      <c r="BD38" s="8" t="s">
        <v>336</v>
      </c>
      <c r="BE38" s="8" t="s">
        <v>362</v>
      </c>
      <c r="BF38" s="8" t="s">
        <v>336</v>
      </c>
      <c r="BG38" s="8" t="s">
        <v>336</v>
      </c>
      <c r="BH38" s="8" t="s">
        <v>336</v>
      </c>
      <c r="BI38" s="8" t="s">
        <v>336</v>
      </c>
      <c r="BJ38" s="8" t="s">
        <v>363</v>
      </c>
      <c r="BK38" s="8" t="s">
        <v>498</v>
      </c>
      <c r="BL38" s="8" t="s">
        <v>336</v>
      </c>
      <c r="BM38" s="8" t="s">
        <v>336</v>
      </c>
      <c r="BN38" s="8" t="s">
        <v>336</v>
      </c>
      <c r="BO38" s="8" t="s">
        <v>336</v>
      </c>
      <c r="BP38" s="8" t="s">
        <v>365</v>
      </c>
      <c r="BQ38" s="299" t="s">
        <v>927</v>
      </c>
      <c r="BR38" s="8" t="s">
        <v>394</v>
      </c>
      <c r="BS38" s="33" t="s">
        <v>395</v>
      </c>
      <c r="BT38" s="33" t="s">
        <v>368</v>
      </c>
      <c r="BU38" s="8" t="s">
        <v>418</v>
      </c>
      <c r="BV38" s="8" t="s">
        <v>336</v>
      </c>
      <c r="BW38" s="8" t="s">
        <v>336</v>
      </c>
      <c r="BX38" s="8" t="s">
        <v>336</v>
      </c>
      <c r="BY38" s="8" t="s">
        <v>928</v>
      </c>
      <c r="BZ38" s="8" t="s">
        <v>339</v>
      </c>
      <c r="CA38" s="48" t="str">
        <f t="shared" si="13"/>
        <v>0035</v>
      </c>
      <c r="CB38" s="48" t="str">
        <f t="shared" si="1"/>
        <v>Janiya|Beckworth|beckworthella827@gmail.com|8</v>
      </c>
      <c r="CC38" s="48" t="str">
        <f t="shared" si="2"/>
        <v>Janiya|Beckworth|8</v>
      </c>
      <c r="CD38" s="48" t="str">
        <f t="shared" si="3"/>
        <v>Janiya|Beckworth|7</v>
      </c>
      <c r="CE38" s="48" t="str">
        <f t="shared" si="4"/>
        <v>Ella Beckworth</v>
      </c>
      <c r="CF38" s="48" t="str">
        <f>$CE38&amp;COUNTIF($CE38:$CE$162,$CE38)</f>
        <v>Ella Beckworth1</v>
      </c>
      <c r="CG38" s="48" t="str">
        <f t="shared" si="7"/>
        <v>beckworthella827@gmail.com</v>
      </c>
      <c r="CH38" s="48" t="str">
        <f t="shared" si="8"/>
        <v>6622078943</v>
      </c>
      <c r="CI38" s="48" t="str">
        <f t="shared" si="9"/>
        <v>Janiya Beckworth</v>
      </c>
      <c r="CJ38" s="48" t="str">
        <f>IF($X38="","",IF(RIGHT($X38,4)=", MS",INDEX(DropDowns!$G$4:$G$1251,MATCH(TRIM($X38),DropDowns!$F$3:$F$1251,0)),INDEX(DropDowns!$G$3:$G$1251,MATCH(TRIM($X38)&amp;", MS",DropDowns!$F$3:$F$1251,0))))</f>
        <v>Sunflower</v>
      </c>
      <c r="CK38" s="8"/>
      <c r="CL38" s="275" t="s">
        <v>929</v>
      </c>
      <c r="CM38" s="48" t="str">
        <f t="shared" si="5"/>
        <v>Sunflower</v>
      </c>
      <c r="CN38" s="8" t="s">
        <v>923</v>
      </c>
      <c r="CO38" s="107"/>
      <c r="CP38" s="8" t="s">
        <v>370</v>
      </c>
      <c r="CQ38" s="33" t="s">
        <v>371</v>
      </c>
      <c r="CR38" s="8" t="s">
        <v>101</v>
      </c>
      <c r="CS38" s="8"/>
    </row>
    <row r="39" spans="1:98" x14ac:dyDescent="0.3">
      <c r="A39" s="48" t="str">
        <f t="shared" si="15"/>
        <v>0036-HAL-ZA-FEMALE-8TH</v>
      </c>
      <c r="B39" s="48" t="str">
        <f>IFERROR(IF($M39="YES",INDEX(Applications_2021!$A$2:A$651,MATCH($CD39,Applications_2021!$AO$2:$AO$651,0)),"FIRST TIME APPLICANT"),"--")</f>
        <v>FIRST TIME APPLICANT</v>
      </c>
      <c r="C39" s="8">
        <v>36</v>
      </c>
      <c r="D39" s="8" t="s">
        <v>930</v>
      </c>
      <c r="E39" s="8" t="s">
        <v>332</v>
      </c>
      <c r="F39" s="8" t="s">
        <v>333</v>
      </c>
      <c r="G39" s="8" t="s">
        <v>795</v>
      </c>
      <c r="H39" s="8" t="s">
        <v>336</v>
      </c>
      <c r="I39" s="8" t="s">
        <v>335</v>
      </c>
      <c r="J39" s="8" t="s">
        <v>335</v>
      </c>
      <c r="K39" s="8" t="s">
        <v>931</v>
      </c>
      <c r="L39" s="8" t="s">
        <v>932</v>
      </c>
      <c r="M39" s="8" t="s">
        <v>339</v>
      </c>
      <c r="N39" s="8" t="s">
        <v>335</v>
      </c>
      <c r="O39" s="8" t="s">
        <v>336</v>
      </c>
      <c r="P39" s="8" t="s">
        <v>170</v>
      </c>
      <c r="Q39" s="8" t="s">
        <v>401</v>
      </c>
      <c r="R39" s="8" t="s">
        <v>933</v>
      </c>
      <c r="S39" s="8" t="s">
        <v>342</v>
      </c>
      <c r="T39" s="8" t="s">
        <v>920</v>
      </c>
      <c r="U39" s="8" t="s">
        <v>251</v>
      </c>
      <c r="V39" s="8" t="s">
        <v>934</v>
      </c>
      <c r="W39" s="8" t="s">
        <v>336</v>
      </c>
      <c r="X39" s="8" t="s">
        <v>922</v>
      </c>
      <c r="Y39" s="8" t="s">
        <v>346</v>
      </c>
      <c r="Z39" s="8" t="s">
        <v>923</v>
      </c>
      <c r="AA39" s="8" t="s">
        <v>348</v>
      </c>
      <c r="AB39" s="8" t="s">
        <v>251</v>
      </c>
      <c r="AC39" s="8" t="s">
        <v>935</v>
      </c>
      <c r="AD39" s="8" t="s">
        <v>729</v>
      </c>
      <c r="AE39" s="8" t="s">
        <v>936</v>
      </c>
      <c r="AF39" s="8" t="s">
        <v>937</v>
      </c>
      <c r="AG39" s="8" t="s">
        <v>938</v>
      </c>
      <c r="AH39" s="8" t="s">
        <v>932</v>
      </c>
      <c r="AI39" s="8" t="s">
        <v>939</v>
      </c>
      <c r="AJ39" s="8" t="s">
        <v>940</v>
      </c>
      <c r="AK39" s="8" t="s">
        <v>474</v>
      </c>
      <c r="AL39" s="8" t="s">
        <v>336</v>
      </c>
      <c r="AM39" s="8" t="s">
        <v>356</v>
      </c>
      <c r="AN39" s="8" t="s">
        <v>336</v>
      </c>
      <c r="AO39" s="8" t="s">
        <v>336</v>
      </c>
      <c r="AP39" s="8" t="s">
        <v>336</v>
      </c>
      <c r="AQ39" s="8" t="s">
        <v>336</v>
      </c>
      <c r="AR39" s="8" t="s">
        <v>336</v>
      </c>
      <c r="AS39" s="8" t="s">
        <v>358</v>
      </c>
      <c r="AT39" s="8" t="s">
        <v>336</v>
      </c>
      <c r="AU39" s="8" t="s">
        <v>336</v>
      </c>
      <c r="AV39" s="8" t="s">
        <v>359</v>
      </c>
      <c r="AW39" s="8" t="s">
        <v>416</v>
      </c>
      <c r="AX39" s="8" t="s">
        <v>336</v>
      </c>
      <c r="AY39" s="8" t="s">
        <v>336</v>
      </c>
      <c r="AZ39" s="8" t="s">
        <v>336</v>
      </c>
      <c r="BA39" s="8" t="s">
        <v>336</v>
      </c>
      <c r="BB39" s="8" t="s">
        <v>336</v>
      </c>
      <c r="BC39" s="8" t="s">
        <v>515</v>
      </c>
      <c r="BD39" s="8" t="s">
        <v>336</v>
      </c>
      <c r="BE39" s="8" t="s">
        <v>362</v>
      </c>
      <c r="BF39" s="8" t="s">
        <v>553</v>
      </c>
      <c r="BG39" s="8" t="s">
        <v>390</v>
      </c>
      <c r="BH39" s="8" t="s">
        <v>336</v>
      </c>
      <c r="BI39" s="8" t="s">
        <v>336</v>
      </c>
      <c r="BJ39" s="8" t="s">
        <v>336</v>
      </c>
      <c r="BK39" s="8" t="s">
        <v>336</v>
      </c>
      <c r="BL39" s="8" t="s">
        <v>336</v>
      </c>
      <c r="BM39" s="8" t="s">
        <v>336</v>
      </c>
      <c r="BN39" s="8" t="s">
        <v>336</v>
      </c>
      <c r="BO39" s="8" t="s">
        <v>336</v>
      </c>
      <c r="BP39" s="8" t="s">
        <v>604</v>
      </c>
      <c r="BQ39" s="299" t="s">
        <v>941</v>
      </c>
      <c r="BR39" s="8" t="s">
        <v>394</v>
      </c>
      <c r="BS39" s="33" t="s">
        <v>570</v>
      </c>
      <c r="BT39" s="33" t="s">
        <v>368</v>
      </c>
      <c r="BU39" s="8" t="s">
        <v>418</v>
      </c>
      <c r="BV39" s="8" t="s">
        <v>336</v>
      </c>
      <c r="BW39" s="8" t="s">
        <v>336</v>
      </c>
      <c r="BX39" s="8" t="s">
        <v>336</v>
      </c>
      <c r="BY39" s="8" t="s">
        <v>442</v>
      </c>
      <c r="BZ39" s="8" t="s">
        <v>335</v>
      </c>
      <c r="CA39" s="48" t="str">
        <f t="shared" si="13"/>
        <v>0036</v>
      </c>
      <c r="CB39" s="48" t="str">
        <f t="shared" si="1"/>
        <v>Zakariya|Hall|brikerria05@yahoo.com|8</v>
      </c>
      <c r="CC39" s="48" t="str">
        <f t="shared" si="2"/>
        <v>Zakariya|Hall|8</v>
      </c>
      <c r="CD39" s="48" t="str">
        <f t="shared" si="3"/>
        <v>Zakariya|Hall|7</v>
      </c>
      <c r="CE39" s="48" t="str">
        <f t="shared" si="4"/>
        <v>Falecia Bush</v>
      </c>
      <c r="CF39" s="48" t="str">
        <f>$CE39&amp;COUNTIF($CE39:$CE$162,$CE39)</f>
        <v>Falecia Bush1</v>
      </c>
      <c r="CG39" s="48" t="str">
        <f t="shared" si="7"/>
        <v>brikerria05@yahoo.com</v>
      </c>
      <c r="CH39" s="48" t="str">
        <f t="shared" si="8"/>
        <v>6622074746</v>
      </c>
      <c r="CI39" s="48" t="str">
        <f t="shared" si="9"/>
        <v>Zakariya Hall</v>
      </c>
      <c r="CJ39" s="48" t="str">
        <f>IF($X39="","",IF(RIGHT($X39,4)=", MS",INDEX(DropDowns!$G$4:$G$1251,MATCH(TRIM($X39),DropDowns!$F$3:$F$1251,0)),INDEX(DropDowns!$G$3:$G$1251,MATCH(TRIM($X39)&amp;", MS",DropDowns!$F$3:$F$1251,0))))</f>
        <v>Sunflower</v>
      </c>
      <c r="CK39" s="8"/>
      <c r="CL39" s="275" t="s">
        <v>929</v>
      </c>
      <c r="CM39" s="48" t="str">
        <f t="shared" si="5"/>
        <v>Sunflower</v>
      </c>
      <c r="CN39" s="8" t="s">
        <v>923</v>
      </c>
      <c r="CO39" s="107"/>
      <c r="CP39" s="8" t="s">
        <v>397</v>
      </c>
      <c r="CQ39" s="33" t="s">
        <v>371</v>
      </c>
      <c r="CR39" s="8" t="s">
        <v>101</v>
      </c>
      <c r="CS39" s="8"/>
    </row>
    <row r="40" spans="1:98" x14ac:dyDescent="0.3">
      <c r="A40" s="48" t="str">
        <f t="shared" si="15"/>
        <v>0037-MAR-JU-FEMALE-8TH</v>
      </c>
      <c r="B40" s="48" t="str">
        <f>IFERROR(IF($M40="YES",INDEX(Applications_2021!$A$2:A$651,MATCH($CD40,Applications_2021!$AO$2:$AO$651,0)),"FIRST TIME APPLICANT"),"--")</f>
        <v>FIRST TIME APPLICANT</v>
      </c>
      <c r="C40" s="8">
        <v>37</v>
      </c>
      <c r="D40" s="8" t="s">
        <v>942</v>
      </c>
      <c r="E40" s="8" t="s">
        <v>332</v>
      </c>
      <c r="F40" s="8" t="s">
        <v>333</v>
      </c>
      <c r="G40" s="8" t="s">
        <v>795</v>
      </c>
      <c r="H40" s="8" t="s">
        <v>336</v>
      </c>
      <c r="I40" s="8" t="s">
        <v>335</v>
      </c>
      <c r="J40" s="8" t="s">
        <v>335</v>
      </c>
      <c r="K40" s="8" t="s">
        <v>649</v>
      </c>
      <c r="L40" s="8" t="s">
        <v>230</v>
      </c>
      <c r="M40" s="8" t="s">
        <v>339</v>
      </c>
      <c r="N40" s="8" t="s">
        <v>335</v>
      </c>
      <c r="O40" s="8" t="s">
        <v>336</v>
      </c>
      <c r="P40" s="8" t="s">
        <v>170</v>
      </c>
      <c r="Q40" s="8" t="s">
        <v>401</v>
      </c>
      <c r="R40" s="8" t="s">
        <v>943</v>
      </c>
      <c r="S40" s="8" t="s">
        <v>342</v>
      </c>
      <c r="T40" s="8" t="s">
        <v>944</v>
      </c>
      <c r="U40" s="8" t="s">
        <v>231</v>
      </c>
      <c r="V40" s="8" t="s">
        <v>945</v>
      </c>
      <c r="W40" s="8" t="s">
        <v>336</v>
      </c>
      <c r="X40" s="8" t="s">
        <v>816</v>
      </c>
      <c r="Y40" s="8" t="s">
        <v>488</v>
      </c>
      <c r="Z40" s="8" t="s">
        <v>817</v>
      </c>
      <c r="AA40" s="8" t="s">
        <v>348</v>
      </c>
      <c r="AB40" s="8" t="s">
        <v>231</v>
      </c>
      <c r="AC40" s="8" t="s">
        <v>946</v>
      </c>
      <c r="AD40" s="8" t="s">
        <v>230</v>
      </c>
      <c r="AE40" s="8" t="s">
        <v>947</v>
      </c>
      <c r="AF40" s="8" t="s">
        <v>948</v>
      </c>
      <c r="AG40" s="8" t="s">
        <v>336</v>
      </c>
      <c r="AH40" s="8" t="s">
        <v>336</v>
      </c>
      <c r="AI40" s="8" t="s">
        <v>336</v>
      </c>
      <c r="AJ40" s="8" t="s">
        <v>336</v>
      </c>
      <c r="AK40" s="8" t="s">
        <v>336</v>
      </c>
      <c r="AL40" s="8" t="s">
        <v>336</v>
      </c>
      <c r="AM40" s="8" t="s">
        <v>356</v>
      </c>
      <c r="AN40" s="8" t="s">
        <v>336</v>
      </c>
      <c r="AO40" s="8" t="s">
        <v>336</v>
      </c>
      <c r="AP40" s="8" t="s">
        <v>415</v>
      </c>
      <c r="AQ40" s="8" t="s">
        <v>336</v>
      </c>
      <c r="AR40" s="8" t="s">
        <v>336</v>
      </c>
      <c r="AS40" s="8" t="s">
        <v>358</v>
      </c>
      <c r="AT40" s="8" t="s">
        <v>336</v>
      </c>
      <c r="AU40" s="8" t="s">
        <v>336</v>
      </c>
      <c r="AV40" s="8" t="s">
        <v>336</v>
      </c>
      <c r="AW40" s="8" t="s">
        <v>416</v>
      </c>
      <c r="AX40" s="8" t="s">
        <v>388</v>
      </c>
      <c r="AY40" s="8" t="s">
        <v>336</v>
      </c>
      <c r="AZ40" s="8" t="s">
        <v>336</v>
      </c>
      <c r="BA40" s="8" t="s">
        <v>336</v>
      </c>
      <c r="BB40" s="8" t="s">
        <v>336</v>
      </c>
      <c r="BC40" s="8" t="s">
        <v>515</v>
      </c>
      <c r="BD40" s="8" t="s">
        <v>336</v>
      </c>
      <c r="BE40" s="8" t="s">
        <v>362</v>
      </c>
      <c r="BF40" s="8" t="s">
        <v>336</v>
      </c>
      <c r="BG40" s="8" t="s">
        <v>390</v>
      </c>
      <c r="BH40" s="8" t="s">
        <v>391</v>
      </c>
      <c r="BI40" s="8" t="s">
        <v>336</v>
      </c>
      <c r="BJ40" s="8" t="s">
        <v>336</v>
      </c>
      <c r="BK40" s="8" t="s">
        <v>336</v>
      </c>
      <c r="BL40" s="8" t="s">
        <v>336</v>
      </c>
      <c r="BM40" s="8" t="s">
        <v>336</v>
      </c>
      <c r="BN40" s="8" t="s">
        <v>336</v>
      </c>
      <c r="BO40" s="8" t="s">
        <v>336</v>
      </c>
      <c r="BP40" s="8" t="s">
        <v>365</v>
      </c>
      <c r="BQ40" s="299" t="s">
        <v>949</v>
      </c>
      <c r="BR40" s="8" t="s">
        <v>45</v>
      </c>
      <c r="BS40" s="33" t="s">
        <v>368</v>
      </c>
      <c r="BT40" s="33" t="s">
        <v>368</v>
      </c>
      <c r="BU40" s="8" t="s">
        <v>336</v>
      </c>
      <c r="BV40" s="8" t="s">
        <v>336</v>
      </c>
      <c r="BW40" s="8" t="s">
        <v>336</v>
      </c>
      <c r="BX40" s="8" t="s">
        <v>336</v>
      </c>
      <c r="BY40" s="8" t="s">
        <v>442</v>
      </c>
      <c r="BZ40" s="8" t="s">
        <v>335</v>
      </c>
      <c r="CA40" s="48" t="str">
        <f t="shared" si="13"/>
        <v>0037</v>
      </c>
      <c r="CB40" s="48" t="str">
        <f t="shared" si="1"/>
        <v>Jurnee|Marion|vmarion@hssdk12.org|8</v>
      </c>
      <c r="CC40" s="48" t="str">
        <f t="shared" si="2"/>
        <v>Jurnee|Marion|8</v>
      </c>
      <c r="CD40" s="48" t="str">
        <f t="shared" si="3"/>
        <v>Jurnee|Marion|7</v>
      </c>
      <c r="CE40" s="48" t="str">
        <f t="shared" si="4"/>
        <v>Vikki Marion</v>
      </c>
      <c r="CF40" s="48" t="str">
        <f>$CE40&amp;COUNTIF($CE40:$CE$162,$CE40)</f>
        <v>Vikki Marion1</v>
      </c>
      <c r="CG40" s="48" t="str">
        <f t="shared" si="7"/>
        <v>vmarion@hssdk12.org</v>
      </c>
      <c r="CH40" s="48" t="str">
        <f t="shared" si="8"/>
        <v>6622529696</v>
      </c>
      <c r="CI40" s="48" t="str">
        <f t="shared" si="9"/>
        <v>Jurnee Marion</v>
      </c>
      <c r="CJ40" s="48" t="str">
        <f>IF($X40="","",IF(RIGHT($X40,4)=", MS",INDEX(DropDowns!$G$4:$G$1251,MATCH(TRIM($X40),DropDowns!$F$3:$F$1251,0)),INDEX(DropDowns!$G$3:$G$1251,MATCH(TRIM($X40)&amp;", MS",DropDowns!$F$3:$F$1251,0))))</f>
        <v>Marshall</v>
      </c>
      <c r="CK40" s="8"/>
      <c r="CL40" s="48" t="str">
        <f t="shared" si="12"/>
        <v>Holly Springs Jr High</v>
      </c>
      <c r="CM40" s="48" t="str">
        <f t="shared" si="5"/>
        <v>Marshall</v>
      </c>
      <c r="CN40" s="8" t="s">
        <v>817</v>
      </c>
      <c r="CO40" s="107"/>
      <c r="CP40" s="8" t="s">
        <v>444</v>
      </c>
      <c r="CQ40" s="33" t="s">
        <v>371</v>
      </c>
      <c r="CR40" s="8" t="s">
        <v>101</v>
      </c>
      <c r="CS40" s="8"/>
    </row>
    <row r="41" spans="1:98" x14ac:dyDescent="0.3">
      <c r="A41" s="48" t="str">
        <f t="shared" si="15"/>
        <v>0040-HIC-KA-MALE-8TH</v>
      </c>
      <c r="B41" s="48" t="str">
        <f>IFERROR(IF($M41="YES",INDEX(Applications_2021!$A$2:A$651,MATCH($CD41,Applications_2021!$AO$2:$AO$651,0)),"FIRST TIME APPLICANT"),"--")</f>
        <v>FIRST TIME APPLICANT</v>
      </c>
      <c r="C41" s="8">
        <v>40</v>
      </c>
      <c r="D41" s="8" t="s">
        <v>950</v>
      </c>
      <c r="E41" s="8" t="s">
        <v>332</v>
      </c>
      <c r="F41" s="8" t="s">
        <v>333</v>
      </c>
      <c r="G41" s="8" t="s">
        <v>795</v>
      </c>
      <c r="H41" s="8" t="s">
        <v>336</v>
      </c>
      <c r="I41" s="8" t="s">
        <v>335</v>
      </c>
      <c r="J41" s="8" t="s">
        <v>335</v>
      </c>
      <c r="K41" s="8" t="s">
        <v>951</v>
      </c>
      <c r="L41" s="8" t="s">
        <v>952</v>
      </c>
      <c r="M41" s="8" t="s">
        <v>339</v>
      </c>
      <c r="N41" s="8" t="s">
        <v>335</v>
      </c>
      <c r="O41" s="8" t="s">
        <v>336</v>
      </c>
      <c r="P41" s="8" t="s">
        <v>169</v>
      </c>
      <c r="Q41" s="8" t="s">
        <v>401</v>
      </c>
      <c r="R41" s="8" t="s">
        <v>953</v>
      </c>
      <c r="S41" s="8" t="s">
        <v>342</v>
      </c>
      <c r="T41" s="8" t="s">
        <v>954</v>
      </c>
      <c r="U41" s="8" t="s">
        <v>231</v>
      </c>
      <c r="V41" s="8" t="s">
        <v>955</v>
      </c>
      <c r="W41" s="8" t="s">
        <v>336</v>
      </c>
      <c r="X41" s="8" t="s">
        <v>956</v>
      </c>
      <c r="Y41" s="8" t="s">
        <v>488</v>
      </c>
      <c r="Z41" s="8" t="s">
        <v>817</v>
      </c>
      <c r="AA41" s="8" t="s">
        <v>348</v>
      </c>
      <c r="AB41" s="8" t="s">
        <v>231</v>
      </c>
      <c r="AC41" s="8" t="s">
        <v>951</v>
      </c>
      <c r="AD41" s="8" t="s">
        <v>957</v>
      </c>
      <c r="AE41" s="8" t="s">
        <v>958</v>
      </c>
      <c r="AF41" s="8" t="s">
        <v>959</v>
      </c>
      <c r="AG41" s="8" t="s">
        <v>336</v>
      </c>
      <c r="AH41" s="8" t="s">
        <v>336</v>
      </c>
      <c r="AI41" s="8" t="s">
        <v>336</v>
      </c>
      <c r="AJ41" s="8" t="s">
        <v>336</v>
      </c>
      <c r="AK41" s="8" t="s">
        <v>474</v>
      </c>
      <c r="AL41" s="8" t="s">
        <v>336</v>
      </c>
      <c r="AM41" s="8" t="s">
        <v>356</v>
      </c>
      <c r="AN41" s="8" t="s">
        <v>336</v>
      </c>
      <c r="AO41" s="8" t="s">
        <v>336</v>
      </c>
      <c r="AP41" s="8" t="s">
        <v>336</v>
      </c>
      <c r="AQ41" s="8" t="s">
        <v>336</v>
      </c>
      <c r="AR41" s="8" t="s">
        <v>336</v>
      </c>
      <c r="AS41" s="8" t="s">
        <v>358</v>
      </c>
      <c r="AT41" s="8" t="s">
        <v>336</v>
      </c>
      <c r="AU41" s="8" t="s">
        <v>439</v>
      </c>
      <c r="AV41" s="8" t="s">
        <v>359</v>
      </c>
      <c r="AW41" s="8" t="s">
        <v>336</v>
      </c>
      <c r="AX41" s="8" t="s">
        <v>336</v>
      </c>
      <c r="AY41" s="8" t="s">
        <v>336</v>
      </c>
      <c r="AZ41" s="8" t="s">
        <v>336</v>
      </c>
      <c r="BA41" s="8" t="s">
        <v>336</v>
      </c>
      <c r="BB41" s="8" t="s">
        <v>475</v>
      </c>
      <c r="BC41" s="8" t="s">
        <v>336</v>
      </c>
      <c r="BD41" s="8" t="s">
        <v>336</v>
      </c>
      <c r="BE41" s="8" t="s">
        <v>362</v>
      </c>
      <c r="BF41" s="8" t="s">
        <v>336</v>
      </c>
      <c r="BG41" s="8" t="s">
        <v>390</v>
      </c>
      <c r="BH41" s="8" t="s">
        <v>336</v>
      </c>
      <c r="BI41" s="8" t="s">
        <v>455</v>
      </c>
      <c r="BJ41" s="8" t="s">
        <v>336</v>
      </c>
      <c r="BK41" s="8" t="s">
        <v>336</v>
      </c>
      <c r="BL41" s="8" t="s">
        <v>336</v>
      </c>
      <c r="BM41" s="8" t="s">
        <v>336</v>
      </c>
      <c r="BN41" s="8" t="s">
        <v>336</v>
      </c>
      <c r="BO41" s="8" t="s">
        <v>336</v>
      </c>
      <c r="BP41" s="8" t="s">
        <v>604</v>
      </c>
      <c r="BQ41" s="299" t="s">
        <v>960</v>
      </c>
      <c r="BR41" s="8" t="s">
        <v>43</v>
      </c>
      <c r="BS41" s="33" t="s">
        <v>368</v>
      </c>
      <c r="BT41" s="33" t="s">
        <v>555</v>
      </c>
      <c r="BU41" s="8" t="s">
        <v>418</v>
      </c>
      <c r="BV41" s="8" t="s">
        <v>458</v>
      </c>
      <c r="BW41" s="8" t="s">
        <v>336</v>
      </c>
      <c r="BX41" s="8" t="s">
        <v>961</v>
      </c>
      <c r="BY41" s="8" t="s">
        <v>442</v>
      </c>
      <c r="BZ41" s="8" t="s">
        <v>335</v>
      </c>
      <c r="CA41" s="48" t="str">
        <f t="shared" si="13"/>
        <v>0040</v>
      </c>
      <c r="CB41" s="48" t="str">
        <f t="shared" si="1"/>
        <v>Kamisha|Hicks|hickskamisha1985@gmail.com|8</v>
      </c>
      <c r="CC41" s="48" t="str">
        <f t="shared" si="2"/>
        <v>Kamisha|Hicks|8</v>
      </c>
      <c r="CD41" s="48" t="str">
        <f t="shared" si="3"/>
        <v>Kamisha|Hicks|7</v>
      </c>
      <c r="CE41" s="48" t="str">
        <f t="shared" si="4"/>
        <v>Kamisha Hicks</v>
      </c>
      <c r="CF41" s="48" t="str">
        <f>$CE41&amp;COUNTIF($CE41:$CE$162,$CE41)</f>
        <v>Kamisha Hicks1</v>
      </c>
      <c r="CG41" s="48" t="str">
        <f t="shared" si="7"/>
        <v>hickskamisha1985@gmail.com</v>
      </c>
      <c r="CH41" s="48" t="str">
        <f t="shared" si="8"/>
        <v>6625448548</v>
      </c>
      <c r="CI41" s="48" t="str">
        <f t="shared" si="9"/>
        <v>Kamisha Hicks</v>
      </c>
      <c r="CJ41" s="48" t="str">
        <f>IF($X41="","",IF(RIGHT($X41,4)=", MS",INDEX(DropDowns!$G$4:$G$1251,MATCH(TRIM($X41),DropDowns!$F$3:$F$1251,0)),INDEX(DropDowns!$G$3:$G$1251,MATCH(TRIM($X41)&amp;", MS",DropDowns!$F$3:$F$1251,0))))</f>
        <v>Marshall</v>
      </c>
      <c r="CK41" s="8"/>
      <c r="CL41" s="275" t="s">
        <v>943</v>
      </c>
      <c r="CM41" s="48" t="str">
        <f t="shared" si="5"/>
        <v>Marshall</v>
      </c>
      <c r="CN41" s="8" t="s">
        <v>817</v>
      </c>
      <c r="CO41" s="107"/>
      <c r="CP41" s="8" t="s">
        <v>422</v>
      </c>
      <c r="CQ41" s="33" t="s">
        <v>371</v>
      </c>
      <c r="CR41" s="8" t="s">
        <v>101</v>
      </c>
      <c r="CS41" s="8" t="s">
        <v>962</v>
      </c>
    </row>
    <row r="42" spans="1:98" x14ac:dyDescent="0.3">
      <c r="A42" s="48" t="str">
        <f t="shared" si="15"/>
        <v>0041-MIL-AD-MALE-7TH</v>
      </c>
      <c r="B42" s="48" t="str">
        <f>IFERROR(IF($M42="YES",INDEX(Applications_2021!$A$2:A$651,MATCH($CD42,Applications_2021!$AO$2:$AO$651,0)),"FIRST TIME APPLICANT"),"--")</f>
        <v>FIRST TIME APPLICANT</v>
      </c>
      <c r="C42" s="8">
        <v>41</v>
      </c>
      <c r="D42" s="8" t="s">
        <v>963</v>
      </c>
      <c r="E42" s="8" t="s">
        <v>332</v>
      </c>
      <c r="F42" s="8" t="s">
        <v>333</v>
      </c>
      <c r="G42" s="8" t="s">
        <v>795</v>
      </c>
      <c r="H42" s="8" t="s">
        <v>336</v>
      </c>
      <c r="I42" s="8" t="s">
        <v>335</v>
      </c>
      <c r="J42" s="8" t="s">
        <v>335</v>
      </c>
      <c r="K42" s="8" t="s">
        <v>964</v>
      </c>
      <c r="L42" s="8" t="s">
        <v>854</v>
      </c>
      <c r="M42" s="8" t="s">
        <v>339</v>
      </c>
      <c r="N42" s="8" t="s">
        <v>335</v>
      </c>
      <c r="O42" s="8" t="s">
        <v>336</v>
      </c>
      <c r="P42" s="8" t="s">
        <v>169</v>
      </c>
      <c r="Q42" s="8" t="s">
        <v>340</v>
      </c>
      <c r="R42" s="8" t="s">
        <v>965</v>
      </c>
      <c r="S42" s="8" t="s">
        <v>342</v>
      </c>
      <c r="T42" s="8" t="s">
        <v>966</v>
      </c>
      <c r="U42" s="8" t="s">
        <v>235</v>
      </c>
      <c r="V42" s="8" t="s">
        <v>967</v>
      </c>
      <c r="W42" s="8" t="s">
        <v>336</v>
      </c>
      <c r="X42" s="8" t="s">
        <v>235</v>
      </c>
      <c r="Y42" s="8" t="s">
        <v>488</v>
      </c>
      <c r="Z42" s="8" t="s">
        <v>968</v>
      </c>
      <c r="AA42" s="8" t="s">
        <v>348</v>
      </c>
      <c r="AB42" s="8" t="s">
        <v>235</v>
      </c>
      <c r="AC42" s="8" t="s">
        <v>409</v>
      </c>
      <c r="AD42" s="8" t="s">
        <v>854</v>
      </c>
      <c r="AE42" s="8" t="s">
        <v>969</v>
      </c>
      <c r="AF42" s="8" t="s">
        <v>970</v>
      </c>
      <c r="AG42" s="8" t="s">
        <v>971</v>
      </c>
      <c r="AH42" s="8" t="s">
        <v>854</v>
      </c>
      <c r="AI42" s="8" t="s">
        <v>972</v>
      </c>
      <c r="AJ42" s="8" t="s">
        <v>973</v>
      </c>
      <c r="AK42" s="8" t="s">
        <v>336</v>
      </c>
      <c r="AL42" s="8" t="s">
        <v>336</v>
      </c>
      <c r="AM42" s="8" t="s">
        <v>356</v>
      </c>
      <c r="AN42" s="8" t="s">
        <v>336</v>
      </c>
      <c r="AO42" s="8" t="s">
        <v>336</v>
      </c>
      <c r="AP42" s="8" t="s">
        <v>336</v>
      </c>
      <c r="AQ42" s="8" t="s">
        <v>454</v>
      </c>
      <c r="AR42" s="8" t="s">
        <v>357</v>
      </c>
      <c r="AS42" s="8" t="s">
        <v>336</v>
      </c>
      <c r="AT42" s="8" t="s">
        <v>336</v>
      </c>
      <c r="AU42" s="8" t="s">
        <v>336</v>
      </c>
      <c r="AV42" s="8" t="s">
        <v>359</v>
      </c>
      <c r="AW42" s="8" t="s">
        <v>336</v>
      </c>
      <c r="AX42" s="8" t="s">
        <v>336</v>
      </c>
      <c r="AY42" s="8" t="s">
        <v>336</v>
      </c>
      <c r="AZ42" s="8" t="s">
        <v>336</v>
      </c>
      <c r="BA42" s="8" t="s">
        <v>361</v>
      </c>
      <c r="BB42" s="8" t="s">
        <v>475</v>
      </c>
      <c r="BC42" s="8" t="s">
        <v>336</v>
      </c>
      <c r="BD42" s="8" t="s">
        <v>336</v>
      </c>
      <c r="BE42" s="8" t="s">
        <v>362</v>
      </c>
      <c r="BF42" s="8" t="s">
        <v>336</v>
      </c>
      <c r="BG42" s="8" t="s">
        <v>336</v>
      </c>
      <c r="BH42" s="8" t="s">
        <v>391</v>
      </c>
      <c r="BI42" s="8" t="s">
        <v>336</v>
      </c>
      <c r="BJ42" s="8" t="s">
        <v>363</v>
      </c>
      <c r="BK42" s="8" t="s">
        <v>336</v>
      </c>
      <c r="BL42" s="8" t="s">
        <v>336</v>
      </c>
      <c r="BM42" s="8" t="s">
        <v>336</v>
      </c>
      <c r="BN42" s="8" t="s">
        <v>336</v>
      </c>
      <c r="BO42" s="8" t="s">
        <v>336</v>
      </c>
      <c r="BP42" s="8" t="s">
        <v>365</v>
      </c>
      <c r="BQ42" s="299" t="s">
        <v>974</v>
      </c>
      <c r="BR42" s="8" t="s">
        <v>394</v>
      </c>
      <c r="BS42" s="33" t="s">
        <v>367</v>
      </c>
      <c r="BT42" s="33" t="s">
        <v>368</v>
      </c>
      <c r="BU42" s="8" t="s">
        <v>418</v>
      </c>
      <c r="BV42" s="8" t="s">
        <v>336</v>
      </c>
      <c r="BW42" s="8" t="s">
        <v>336</v>
      </c>
      <c r="BX42" s="8"/>
      <c r="BY42" s="8" t="s">
        <v>369</v>
      </c>
      <c r="BZ42" s="8" t="s">
        <v>335</v>
      </c>
      <c r="CA42" s="48" t="str">
        <f t="shared" si="13"/>
        <v>0041</v>
      </c>
      <c r="CB42" s="48" t="str">
        <f t="shared" si="1"/>
        <v>Adrien|Miller|kmiller072206@gmail.com|7</v>
      </c>
      <c r="CC42" s="48" t="str">
        <f t="shared" si="2"/>
        <v>Adrien|Miller|7</v>
      </c>
      <c r="CD42" s="48" t="str">
        <f t="shared" si="3"/>
        <v>Adrien|Miller|6</v>
      </c>
      <c r="CE42" s="48" t="str">
        <f t="shared" si="4"/>
        <v>Kimberly Miller</v>
      </c>
      <c r="CF42" s="48" t="str">
        <f>$CE42&amp;COUNTIF($CE42:$CE$162,$CE42)</f>
        <v>Kimberly Miller1</v>
      </c>
      <c r="CG42" s="48" t="str">
        <f t="shared" si="7"/>
        <v>kmiller072206@gmail.com</v>
      </c>
      <c r="CH42" s="48" t="str">
        <f t="shared" si="8"/>
        <v>6017450882</v>
      </c>
      <c r="CI42" s="48" t="str">
        <f t="shared" si="9"/>
        <v>Adrien Miller</v>
      </c>
      <c r="CJ42" s="48" t="str">
        <f>IF($X42="","",IF(RIGHT($X42,4)=", MS",INDEX(DropDowns!$G$4:$G$1251,MATCH(TRIM($X42),DropDowns!$F$3:$F$1251,0)),INDEX(DropDowns!$G$3:$G$1251,MATCH(TRIM($X42)&amp;", MS",DropDowns!$F$3:$F$1251,0))))</f>
        <v>Newton</v>
      </c>
      <c r="CK42" s="8"/>
      <c r="CL42" s="48" t="str">
        <f t="shared" si="12"/>
        <v>NH Pilate Middle School</v>
      </c>
      <c r="CM42" s="48" t="str">
        <f t="shared" si="5"/>
        <v>Newton</v>
      </c>
      <c r="CN42" s="8" t="s">
        <v>968</v>
      </c>
      <c r="CO42" s="107"/>
      <c r="CP42" s="8" t="s">
        <v>370</v>
      </c>
      <c r="CQ42" s="33" t="s">
        <v>371</v>
      </c>
      <c r="CR42" s="8" t="s">
        <v>83</v>
      </c>
      <c r="CS42" s="8" t="s">
        <v>372</v>
      </c>
    </row>
    <row r="43" spans="1:98" x14ac:dyDescent="0.3">
      <c r="A43" s="48" t="str">
        <f t="shared" si="15"/>
        <v>0042-SHE-AN-FEMALE-9TH</v>
      </c>
      <c r="B43" s="48" t="str">
        <f>IFERROR(IF($M43="YES",INDEX(Applications_2021!$A$2:A$651,MATCH($CD43,Applications_2021!$AO$2:$AO$651,0)),"FIRST TIME APPLICANT"),"--")</f>
        <v>FIRST TIME APPLICANT</v>
      </c>
      <c r="C43" s="8">
        <v>42</v>
      </c>
      <c r="D43" s="8" t="s">
        <v>975</v>
      </c>
      <c r="E43" s="8" t="s">
        <v>332</v>
      </c>
      <c r="F43" s="8" t="s">
        <v>333</v>
      </c>
      <c r="G43" s="8" t="s">
        <v>795</v>
      </c>
      <c r="H43" s="8" t="s">
        <v>336</v>
      </c>
      <c r="I43" s="8" t="s">
        <v>335</v>
      </c>
      <c r="J43" s="8" t="s">
        <v>335</v>
      </c>
      <c r="K43" s="8" t="s">
        <v>976</v>
      </c>
      <c r="L43" s="8" t="s">
        <v>977</v>
      </c>
      <c r="M43" s="8" t="s">
        <v>339</v>
      </c>
      <c r="N43" s="8" t="s">
        <v>335</v>
      </c>
      <c r="O43" s="8" t="s">
        <v>336</v>
      </c>
      <c r="P43" s="8" t="s">
        <v>170</v>
      </c>
      <c r="Q43" s="8" t="s">
        <v>376</v>
      </c>
      <c r="R43" s="8" t="s">
        <v>978</v>
      </c>
      <c r="S43" s="8" t="s">
        <v>342</v>
      </c>
      <c r="T43" s="8" t="s">
        <v>979</v>
      </c>
      <c r="U43" s="8" t="s">
        <v>190</v>
      </c>
      <c r="V43" s="8" t="s">
        <v>980</v>
      </c>
      <c r="W43" s="8" t="s">
        <v>336</v>
      </c>
      <c r="X43" s="8" t="s">
        <v>981</v>
      </c>
      <c r="Y43" s="8" t="s">
        <v>488</v>
      </c>
      <c r="Z43" s="8" t="s">
        <v>982</v>
      </c>
      <c r="AA43" s="8" t="s">
        <v>348</v>
      </c>
      <c r="AB43" s="8" t="s">
        <v>190</v>
      </c>
      <c r="AC43" s="8" t="s">
        <v>983</v>
      </c>
      <c r="AD43" s="8" t="s">
        <v>977</v>
      </c>
      <c r="AE43" s="8" t="s">
        <v>984</v>
      </c>
      <c r="AF43" s="8" t="s">
        <v>985</v>
      </c>
      <c r="AG43" s="8" t="s">
        <v>986</v>
      </c>
      <c r="AH43" s="8" t="s">
        <v>977</v>
      </c>
      <c r="AI43" s="8" t="s">
        <v>984</v>
      </c>
      <c r="AJ43" s="8" t="s">
        <v>987</v>
      </c>
      <c r="AK43" s="8" t="s">
        <v>336</v>
      </c>
      <c r="AL43" s="8" t="s">
        <v>336</v>
      </c>
      <c r="AM43" s="8" t="s">
        <v>336</v>
      </c>
      <c r="AN43" s="8" t="s">
        <v>336</v>
      </c>
      <c r="AO43" s="8" t="s">
        <v>387</v>
      </c>
      <c r="AP43" s="8" t="s">
        <v>336</v>
      </c>
      <c r="AQ43" s="8" t="s">
        <v>454</v>
      </c>
      <c r="AR43" s="8" t="s">
        <v>357</v>
      </c>
      <c r="AS43" s="8" t="s">
        <v>336</v>
      </c>
      <c r="AT43" s="8" t="s">
        <v>336</v>
      </c>
      <c r="AU43" s="8" t="s">
        <v>439</v>
      </c>
      <c r="AV43" s="8" t="s">
        <v>336</v>
      </c>
      <c r="AW43" s="8" t="s">
        <v>416</v>
      </c>
      <c r="AX43" s="8" t="s">
        <v>336</v>
      </c>
      <c r="AY43" s="8" t="s">
        <v>336</v>
      </c>
      <c r="AZ43" s="8" t="s">
        <v>336</v>
      </c>
      <c r="BA43" s="8" t="s">
        <v>336</v>
      </c>
      <c r="BB43" s="8" t="s">
        <v>336</v>
      </c>
      <c r="BC43" s="8" t="s">
        <v>515</v>
      </c>
      <c r="BD43" s="8" t="s">
        <v>336</v>
      </c>
      <c r="BE43" s="8" t="s">
        <v>362</v>
      </c>
      <c r="BF43" s="8" t="s">
        <v>336</v>
      </c>
      <c r="BG43" s="8" t="s">
        <v>390</v>
      </c>
      <c r="BH43" s="8" t="s">
        <v>336</v>
      </c>
      <c r="BI43" s="8" t="s">
        <v>336</v>
      </c>
      <c r="BJ43" s="8" t="s">
        <v>363</v>
      </c>
      <c r="BK43" s="8" t="s">
        <v>336</v>
      </c>
      <c r="BL43" s="8" t="s">
        <v>336</v>
      </c>
      <c r="BM43" s="8" t="s">
        <v>336</v>
      </c>
      <c r="BN43" s="8" t="s">
        <v>336</v>
      </c>
      <c r="BO43" s="8" t="s">
        <v>336</v>
      </c>
      <c r="BP43" s="8" t="s">
        <v>392</v>
      </c>
      <c r="BQ43" s="299" t="s">
        <v>988</v>
      </c>
      <c r="BR43" s="8" t="s">
        <v>394</v>
      </c>
      <c r="BS43" s="33" t="s">
        <v>395</v>
      </c>
      <c r="BT43" s="33" t="s">
        <v>555</v>
      </c>
      <c r="BU43" s="8" t="s">
        <v>336</v>
      </c>
      <c r="BV43" s="8" t="s">
        <v>336</v>
      </c>
      <c r="BW43" s="8" t="s">
        <v>336</v>
      </c>
      <c r="BX43" s="8" t="s">
        <v>989</v>
      </c>
      <c r="BY43" s="8" t="s">
        <v>369</v>
      </c>
      <c r="BZ43" s="8" t="s">
        <v>335</v>
      </c>
      <c r="CA43" s="48" t="str">
        <f t="shared" si="13"/>
        <v>0042</v>
      </c>
      <c r="CB43" s="48" t="str">
        <f t="shared" si="1"/>
        <v>Antanae|Shelton|elnashelton75@gmail.com|9</v>
      </c>
      <c r="CC43" s="48" t="str">
        <f t="shared" si="2"/>
        <v>Antanae|Shelton|9</v>
      </c>
      <c r="CD43" s="48" t="str">
        <f t="shared" si="3"/>
        <v>Antanae|Shelton|8</v>
      </c>
      <c r="CE43" s="48" t="str">
        <f t="shared" si="4"/>
        <v>Elna Shelton</v>
      </c>
      <c r="CF43" s="48" t="str">
        <f>$CE43&amp;COUNTIF($CE43:$CE$162,$CE43)</f>
        <v>Elna Shelton1</v>
      </c>
      <c r="CG43" s="48" t="str">
        <f t="shared" si="7"/>
        <v>elnashelton75@gmail.com</v>
      </c>
      <c r="CH43" s="48" t="str">
        <f t="shared" si="8"/>
        <v>6624025561</v>
      </c>
      <c r="CI43" s="48" t="str">
        <f t="shared" si="9"/>
        <v>Antanae Shelton</v>
      </c>
      <c r="CJ43" s="48" t="str">
        <f>IF($X43="","",IF(RIGHT($X43,4)=", MS",INDEX(DropDowns!$G$4:$G$1251,MATCH(TRIM($X43),DropDowns!$F$3:$F$1251,0)),INDEX(DropDowns!$G$3:$G$1251,MATCH(TRIM($X43)&amp;", MS",DropDowns!$F$3:$F$1251,0))))</f>
        <v>Bolivar</v>
      </c>
      <c r="CK43" s="8"/>
      <c r="CL43" s="48" t="str">
        <f t="shared" si="12"/>
        <v>Cleveland Central High School</v>
      </c>
      <c r="CM43" s="48" t="str">
        <f t="shared" si="5"/>
        <v>Bolivar</v>
      </c>
      <c r="CN43" s="8" t="s">
        <v>982</v>
      </c>
      <c r="CO43" s="107"/>
      <c r="CP43" s="8" t="s">
        <v>397</v>
      </c>
      <c r="CQ43" s="33" t="s">
        <v>371</v>
      </c>
      <c r="CR43" s="8" t="s">
        <v>101</v>
      </c>
      <c r="CS43" s="8"/>
    </row>
    <row r="44" spans="1:98" x14ac:dyDescent="0.3">
      <c r="A44" s="48" t="str">
        <f t="shared" si="15"/>
        <v>0043-MON-NO-MALE-8TH</v>
      </c>
      <c r="B44" s="48" t="str">
        <f>IFERROR(IF($M44="YES",INDEX(Applications_2021!$A$2:A$651,MATCH($CD44,Applications_2021!$AO$2:$AO$651,0)),"FIRST TIME APPLICANT"),"--")</f>
        <v>FIRST TIME APPLICANT</v>
      </c>
      <c r="C44" s="8">
        <v>43</v>
      </c>
      <c r="D44" s="8" t="s">
        <v>990</v>
      </c>
      <c r="E44" s="8" t="s">
        <v>332</v>
      </c>
      <c r="F44" s="8" t="s">
        <v>333</v>
      </c>
      <c r="G44" s="8" t="s">
        <v>795</v>
      </c>
      <c r="H44" s="8" t="s">
        <v>336</v>
      </c>
      <c r="I44" s="8" t="s">
        <v>335</v>
      </c>
      <c r="J44" s="8" t="s">
        <v>335</v>
      </c>
      <c r="K44" s="8" t="s">
        <v>991</v>
      </c>
      <c r="L44" s="8" t="s">
        <v>233</v>
      </c>
      <c r="M44" s="8" t="s">
        <v>339</v>
      </c>
      <c r="N44" s="8" t="s">
        <v>335</v>
      </c>
      <c r="O44" s="8" t="s">
        <v>336</v>
      </c>
      <c r="P44" s="8" t="s">
        <v>169</v>
      </c>
      <c r="Q44" s="8" t="s">
        <v>401</v>
      </c>
      <c r="R44" s="8" t="s">
        <v>992</v>
      </c>
      <c r="S44" s="8" t="s">
        <v>342</v>
      </c>
      <c r="T44" s="8" t="s">
        <v>680</v>
      </c>
      <c r="U44" s="8" t="s">
        <v>652</v>
      </c>
      <c r="V44" s="8" t="s">
        <v>993</v>
      </c>
      <c r="W44" s="8" t="s">
        <v>336</v>
      </c>
      <c r="X44" s="8" t="s">
        <v>654</v>
      </c>
      <c r="Y44" s="8" t="s">
        <v>488</v>
      </c>
      <c r="Z44" s="8" t="s">
        <v>655</v>
      </c>
      <c r="AA44" s="8" t="s">
        <v>348</v>
      </c>
      <c r="AB44" s="8" t="s">
        <v>652</v>
      </c>
      <c r="AC44" s="8" t="s">
        <v>994</v>
      </c>
      <c r="AD44" s="8" t="s">
        <v>233</v>
      </c>
      <c r="AE44" s="8" t="s">
        <v>995</v>
      </c>
      <c r="AF44" s="8" t="s">
        <v>996</v>
      </c>
      <c r="AG44" s="8" t="s">
        <v>997</v>
      </c>
      <c r="AH44" s="8" t="s">
        <v>233</v>
      </c>
      <c r="AI44" s="8" t="s">
        <v>998</v>
      </c>
      <c r="AJ44" s="8" t="s">
        <v>999</v>
      </c>
      <c r="AK44" s="8" t="s">
        <v>336</v>
      </c>
      <c r="AL44" s="8" t="s">
        <v>336</v>
      </c>
      <c r="AM44" s="8" t="s">
        <v>336</v>
      </c>
      <c r="AN44" s="8" t="s">
        <v>336</v>
      </c>
      <c r="AO44" s="8" t="s">
        <v>336</v>
      </c>
      <c r="AP44" s="8" t="s">
        <v>336</v>
      </c>
      <c r="AQ44" s="8" t="s">
        <v>454</v>
      </c>
      <c r="AR44" s="8" t="s">
        <v>357</v>
      </c>
      <c r="AS44" s="8" t="s">
        <v>358</v>
      </c>
      <c r="AT44" s="8" t="s">
        <v>336</v>
      </c>
      <c r="AU44" s="8" t="s">
        <v>336</v>
      </c>
      <c r="AV44" s="8" t="s">
        <v>336</v>
      </c>
      <c r="AW44" s="8" t="s">
        <v>336</v>
      </c>
      <c r="AX44" s="8" t="s">
        <v>388</v>
      </c>
      <c r="AY44" s="8" t="s">
        <v>389</v>
      </c>
      <c r="AZ44" s="8" t="s">
        <v>336</v>
      </c>
      <c r="BA44" s="8" t="s">
        <v>361</v>
      </c>
      <c r="BB44" s="8" t="s">
        <v>336</v>
      </c>
      <c r="BC44" s="8" t="s">
        <v>336</v>
      </c>
      <c r="BD44" s="8" t="s">
        <v>336</v>
      </c>
      <c r="BE44" s="8" t="s">
        <v>336</v>
      </c>
      <c r="BF44" s="8" t="s">
        <v>336</v>
      </c>
      <c r="BG44" s="8" t="s">
        <v>390</v>
      </c>
      <c r="BH44" s="8" t="s">
        <v>336</v>
      </c>
      <c r="BI44" s="8" t="s">
        <v>336</v>
      </c>
      <c r="BJ44" s="8" t="s">
        <v>363</v>
      </c>
      <c r="BK44" s="8" t="s">
        <v>336</v>
      </c>
      <c r="BL44" s="8" t="s">
        <v>336</v>
      </c>
      <c r="BM44" s="8" t="s">
        <v>499</v>
      </c>
      <c r="BN44" s="8" t="s">
        <v>336</v>
      </c>
      <c r="BO44" s="8" t="s">
        <v>336</v>
      </c>
      <c r="BP44" s="8" t="s">
        <v>392</v>
      </c>
      <c r="BQ44" s="299" t="s">
        <v>1000</v>
      </c>
      <c r="BR44" s="8" t="s">
        <v>45</v>
      </c>
      <c r="BS44" s="33" t="s">
        <v>367</v>
      </c>
      <c r="BT44" s="33" t="s">
        <v>368</v>
      </c>
      <c r="BU44" s="8" t="s">
        <v>336</v>
      </c>
      <c r="BV44" s="8" t="s">
        <v>336</v>
      </c>
      <c r="BW44" s="8" t="s">
        <v>336</v>
      </c>
      <c r="BX44" s="8"/>
      <c r="BY44" s="8" t="s">
        <v>369</v>
      </c>
      <c r="BZ44" s="8" t="s">
        <v>335</v>
      </c>
      <c r="CA44" s="48" t="str">
        <f t="shared" si="13"/>
        <v>0043</v>
      </c>
      <c r="CB44" s="48" t="str">
        <f t="shared" si="1"/>
        <v>Noah|Montgomery|steffmd25@aol.com|8</v>
      </c>
      <c r="CC44" s="48" t="str">
        <f t="shared" si="2"/>
        <v>Noah|Montgomery|8</v>
      </c>
      <c r="CD44" s="48" t="str">
        <f t="shared" si="3"/>
        <v>Noah|Montgomery|7</v>
      </c>
      <c r="CE44" s="48" t="str">
        <f t="shared" si="4"/>
        <v>Stephanie Montgomery</v>
      </c>
      <c r="CF44" s="48" t="str">
        <f>$CE44&amp;COUNTIF($CE44:$CE$162,$CE44)</f>
        <v>Stephanie Montgomery1</v>
      </c>
      <c r="CG44" s="48" t="str">
        <f t="shared" si="7"/>
        <v>steffmd25@aol.com</v>
      </c>
      <c r="CH44" s="48" t="str">
        <f t="shared" si="8"/>
        <v>6015001912</v>
      </c>
      <c r="CI44" s="48" t="str">
        <f t="shared" si="9"/>
        <v>Noah Montgomery</v>
      </c>
      <c r="CJ44" s="48" t="str">
        <f>IF($X44="","",IF(RIGHT($X44,4)=", MS",INDEX(DropDowns!$G$4:$G$1251,MATCH(TRIM($X44),DropDowns!$F$3:$F$1251,0)),INDEX(DropDowns!$G$3:$G$1251,MATCH(TRIM($X44)&amp;", MS",DropDowns!$F$3:$F$1251,0))))</f>
        <v>DeSoto</v>
      </c>
      <c r="CK44" s="8"/>
      <c r="CL44" s="48" t="str">
        <f>$R44</f>
        <v>Southaven Middle School</v>
      </c>
      <c r="CM44" s="275" t="s">
        <v>201</v>
      </c>
      <c r="CN44" s="8">
        <v>38671</v>
      </c>
      <c r="CO44" s="107" t="s">
        <v>421</v>
      </c>
      <c r="CP44" s="8" t="s">
        <v>444</v>
      </c>
      <c r="CQ44" s="33" t="s">
        <v>371</v>
      </c>
      <c r="CR44" s="8" t="s">
        <v>101</v>
      </c>
      <c r="CS44" s="8"/>
    </row>
    <row r="45" spans="1:98" x14ac:dyDescent="0.3">
      <c r="A45" s="48" t="str">
        <f t="shared" si="15"/>
        <v>0046-ANT-JA-MALE-8TH</v>
      </c>
      <c r="B45" s="48" t="str">
        <f>IFERROR(IF($M45="YES",INDEX(Applications_2021!$A$2:A$651,MATCH($CD45,Applications_2021!$AO$2:$AO$651,0)),"FIRST TIME APPLICANT"),"--")</f>
        <v>FIRST TIME APPLICANT</v>
      </c>
      <c r="C45" s="8">
        <v>46</v>
      </c>
      <c r="D45" s="8" t="s">
        <v>1001</v>
      </c>
      <c r="E45" s="8" t="s">
        <v>332</v>
      </c>
      <c r="F45" s="8" t="s">
        <v>333</v>
      </c>
      <c r="G45" s="8" t="s">
        <v>795</v>
      </c>
      <c r="H45" s="8" t="s">
        <v>336</v>
      </c>
      <c r="I45" s="8" t="s">
        <v>335</v>
      </c>
      <c r="J45" s="8" t="s">
        <v>335</v>
      </c>
      <c r="K45" s="8" t="s">
        <v>1002</v>
      </c>
      <c r="L45" s="8" t="s">
        <v>1003</v>
      </c>
      <c r="M45" s="8" t="s">
        <v>339</v>
      </c>
      <c r="N45" s="8" t="s">
        <v>335</v>
      </c>
      <c r="O45" s="8" t="s">
        <v>336</v>
      </c>
      <c r="P45" s="8" t="s">
        <v>169</v>
      </c>
      <c r="Q45" s="8" t="s">
        <v>401</v>
      </c>
      <c r="R45" s="8" t="s">
        <v>1004</v>
      </c>
      <c r="S45" s="8" t="s">
        <v>342</v>
      </c>
      <c r="T45" s="8" t="s">
        <v>1005</v>
      </c>
      <c r="U45" s="8" t="s">
        <v>221</v>
      </c>
      <c r="V45" s="8" t="s">
        <v>1006</v>
      </c>
      <c r="W45" s="8" t="s">
        <v>1007</v>
      </c>
      <c r="X45" s="8" t="s">
        <v>1008</v>
      </c>
      <c r="Y45" s="8" t="s">
        <v>488</v>
      </c>
      <c r="Z45" s="8" t="s">
        <v>1009</v>
      </c>
      <c r="AA45" s="8" t="s">
        <v>348</v>
      </c>
      <c r="AB45" s="8" t="s">
        <v>221</v>
      </c>
      <c r="AC45" s="8" t="s">
        <v>1010</v>
      </c>
      <c r="AD45" s="8" t="s">
        <v>1011</v>
      </c>
      <c r="AE45" s="8" t="s">
        <v>1012</v>
      </c>
      <c r="AF45" s="8" t="s">
        <v>1013</v>
      </c>
      <c r="AG45" s="8" t="s">
        <v>1014</v>
      </c>
      <c r="AH45" s="8" t="s">
        <v>1015</v>
      </c>
      <c r="AI45" s="8" t="s">
        <v>1016</v>
      </c>
      <c r="AJ45" s="8" t="s">
        <v>1017</v>
      </c>
      <c r="AK45" s="8" t="s">
        <v>336</v>
      </c>
      <c r="AL45" s="8" t="s">
        <v>336</v>
      </c>
      <c r="AM45" s="8" t="s">
        <v>356</v>
      </c>
      <c r="AN45" s="8" t="s">
        <v>336</v>
      </c>
      <c r="AO45" s="8" t="s">
        <v>336</v>
      </c>
      <c r="AP45" s="8" t="s">
        <v>336</v>
      </c>
      <c r="AQ45" s="8" t="s">
        <v>454</v>
      </c>
      <c r="AR45" s="8" t="s">
        <v>357</v>
      </c>
      <c r="AS45" s="8" t="s">
        <v>336</v>
      </c>
      <c r="AT45" s="8" t="s">
        <v>336</v>
      </c>
      <c r="AU45" s="8" t="s">
        <v>439</v>
      </c>
      <c r="AV45" s="8" t="s">
        <v>359</v>
      </c>
      <c r="AW45" s="8" t="s">
        <v>416</v>
      </c>
      <c r="AX45" s="8" t="s">
        <v>336</v>
      </c>
      <c r="AY45" s="8" t="s">
        <v>336</v>
      </c>
      <c r="AZ45" s="8" t="s">
        <v>336</v>
      </c>
      <c r="BA45" s="8" t="s">
        <v>336</v>
      </c>
      <c r="BB45" s="8" t="s">
        <v>336</v>
      </c>
      <c r="BC45" s="8" t="s">
        <v>336</v>
      </c>
      <c r="BD45" s="8" t="s">
        <v>336</v>
      </c>
      <c r="BE45" s="8" t="s">
        <v>362</v>
      </c>
      <c r="BF45" s="8" t="s">
        <v>553</v>
      </c>
      <c r="BG45" s="8" t="s">
        <v>336</v>
      </c>
      <c r="BH45" s="8" t="s">
        <v>336</v>
      </c>
      <c r="BI45" s="8" t="s">
        <v>455</v>
      </c>
      <c r="BJ45" s="8" t="s">
        <v>336</v>
      </c>
      <c r="BK45" s="8" t="s">
        <v>336</v>
      </c>
      <c r="BL45" s="8" t="s">
        <v>336</v>
      </c>
      <c r="BM45" s="8" t="s">
        <v>336</v>
      </c>
      <c r="BN45" s="8" t="s">
        <v>336</v>
      </c>
      <c r="BO45" s="8" t="s">
        <v>336</v>
      </c>
      <c r="BP45" s="8" t="s">
        <v>365</v>
      </c>
      <c r="BQ45" s="299" t="s">
        <v>1018</v>
      </c>
      <c r="BR45" s="8" t="s">
        <v>43</v>
      </c>
      <c r="BS45" s="33" t="s">
        <v>367</v>
      </c>
      <c r="BT45" s="33" t="s">
        <v>395</v>
      </c>
      <c r="BU45" s="8" t="s">
        <v>418</v>
      </c>
      <c r="BV45" s="8" t="s">
        <v>458</v>
      </c>
      <c r="BW45" s="8" t="s">
        <v>336</v>
      </c>
      <c r="BX45" s="8" t="s">
        <v>336</v>
      </c>
      <c r="BY45" s="8" t="s">
        <v>442</v>
      </c>
      <c r="BZ45" s="8" t="s">
        <v>339</v>
      </c>
      <c r="CA45" s="48" t="str">
        <f t="shared" si="13"/>
        <v>0046</v>
      </c>
      <c r="CB45" s="48" t="str">
        <f t="shared" si="1"/>
        <v>Javari|Antoine|varimesha@gmail.com|8</v>
      </c>
      <c r="CC45" s="48" t="str">
        <f t="shared" si="2"/>
        <v>Javari|Antoine|8</v>
      </c>
      <c r="CD45" s="48" t="str">
        <f t="shared" si="3"/>
        <v>Javari|Antoine|7</v>
      </c>
      <c r="CE45" s="48" t="str">
        <f t="shared" si="4"/>
        <v>Myeshia Hart</v>
      </c>
      <c r="CF45" s="48" t="str">
        <f>$CE45&amp;COUNTIF($CE45:$CE$162,$CE45)</f>
        <v>Myeshia Hart1</v>
      </c>
      <c r="CG45" s="48" t="str">
        <f t="shared" si="7"/>
        <v>varimesha@gmail.com</v>
      </c>
      <c r="CH45" s="48" t="str">
        <f t="shared" si="8"/>
        <v>7693902422</v>
      </c>
      <c r="CI45" s="48" t="str">
        <f t="shared" si="9"/>
        <v>Javari Antoine</v>
      </c>
      <c r="CJ45" s="275" t="s">
        <v>221</v>
      </c>
      <c r="CK45" s="8"/>
      <c r="CL45" s="48" t="str">
        <f t="shared" ref="CL45:CL86" si="16">$R45</f>
        <v>Lumberton Middle School</v>
      </c>
      <c r="CM45" s="48" t="str">
        <f t="shared" si="5"/>
        <v>Lamar</v>
      </c>
      <c r="CN45" s="8">
        <v>39455</v>
      </c>
      <c r="CO45" s="107" t="s">
        <v>421</v>
      </c>
      <c r="CP45" s="8" t="s">
        <v>422</v>
      </c>
      <c r="CQ45" s="33" t="s">
        <v>371</v>
      </c>
      <c r="CR45" s="8" t="s">
        <v>101</v>
      </c>
      <c r="CS45" s="8" t="s">
        <v>398</v>
      </c>
    </row>
    <row r="46" spans="1:98" x14ac:dyDescent="0.3">
      <c r="A46" s="48" t="str">
        <f t="shared" si="15"/>
        <v>0047-GIV-AN-MALE-8TH</v>
      </c>
      <c r="B46" s="48" t="str">
        <f>IFERROR(IF($M46="YES",INDEX(Applications_2021!$A$2:A$651,MATCH($CD46,Applications_2021!$AO$2:$AO$651,0)),"FIRST TIME APPLICANT"),"--")</f>
        <v>FIRST TIME APPLICANT</v>
      </c>
      <c r="C46" s="8">
        <v>47</v>
      </c>
      <c r="D46" s="8" t="s">
        <v>1019</v>
      </c>
      <c r="E46" s="8" t="s">
        <v>332</v>
      </c>
      <c r="F46" s="8" t="s">
        <v>333</v>
      </c>
      <c r="G46" s="8" t="s">
        <v>795</v>
      </c>
      <c r="H46" s="8" t="s">
        <v>336</v>
      </c>
      <c r="I46" s="8" t="s">
        <v>335</v>
      </c>
      <c r="J46" s="8" t="s">
        <v>335</v>
      </c>
      <c r="K46" s="8" t="s">
        <v>1020</v>
      </c>
      <c r="L46" s="8" t="s">
        <v>1021</v>
      </c>
      <c r="M46" s="8" t="s">
        <v>339</v>
      </c>
      <c r="N46" s="8" t="s">
        <v>335</v>
      </c>
      <c r="O46" s="8" t="s">
        <v>336</v>
      </c>
      <c r="P46" s="8" t="s">
        <v>169</v>
      </c>
      <c r="Q46" s="8" t="s">
        <v>401</v>
      </c>
      <c r="R46" s="8" t="s">
        <v>420</v>
      </c>
      <c r="S46" s="8" t="s">
        <v>342</v>
      </c>
      <c r="T46" s="8" t="s">
        <v>1022</v>
      </c>
      <c r="U46" s="8" t="s">
        <v>228</v>
      </c>
      <c r="V46" s="8" t="s">
        <v>1023</v>
      </c>
      <c r="W46" s="8" t="s">
        <v>336</v>
      </c>
      <c r="X46" s="8" t="s">
        <v>1024</v>
      </c>
      <c r="Y46" s="8" t="s">
        <v>346</v>
      </c>
      <c r="Z46" s="8" t="s">
        <v>1025</v>
      </c>
      <c r="AA46" s="8" t="s">
        <v>348</v>
      </c>
      <c r="AB46" s="8" t="s">
        <v>228</v>
      </c>
      <c r="AC46" s="8" t="s">
        <v>1026</v>
      </c>
      <c r="AD46" s="8" t="s">
        <v>1027</v>
      </c>
      <c r="AE46" s="8" t="s">
        <v>1028</v>
      </c>
      <c r="AF46" s="8" t="s">
        <v>1029</v>
      </c>
      <c r="AG46" s="8" t="s">
        <v>1020</v>
      </c>
      <c r="AH46" s="8" t="s">
        <v>1030</v>
      </c>
      <c r="AI46" s="8" t="s">
        <v>1031</v>
      </c>
      <c r="AJ46" s="8" t="s">
        <v>1032</v>
      </c>
      <c r="AK46" s="8" t="s">
        <v>336</v>
      </c>
      <c r="AL46" s="8" t="s">
        <v>336</v>
      </c>
      <c r="AM46" s="8" t="s">
        <v>336</v>
      </c>
      <c r="AN46" s="8" t="s">
        <v>386</v>
      </c>
      <c r="AO46" s="8" t="s">
        <v>336</v>
      </c>
      <c r="AP46" s="8" t="s">
        <v>415</v>
      </c>
      <c r="AQ46" s="8" t="s">
        <v>336</v>
      </c>
      <c r="AR46" s="8" t="s">
        <v>336</v>
      </c>
      <c r="AS46" s="8" t="s">
        <v>358</v>
      </c>
      <c r="AT46" s="8" t="s">
        <v>336</v>
      </c>
      <c r="AU46" s="8" t="s">
        <v>336</v>
      </c>
      <c r="AV46" s="8" t="s">
        <v>336</v>
      </c>
      <c r="AW46" s="8" t="s">
        <v>416</v>
      </c>
      <c r="AX46" s="8" t="s">
        <v>336</v>
      </c>
      <c r="AY46" s="8" t="s">
        <v>336</v>
      </c>
      <c r="AZ46" s="8" t="s">
        <v>360</v>
      </c>
      <c r="BA46" s="8" t="s">
        <v>336</v>
      </c>
      <c r="BB46" s="8" t="s">
        <v>336</v>
      </c>
      <c r="BC46" s="8" t="s">
        <v>515</v>
      </c>
      <c r="BD46" s="8" t="s">
        <v>336</v>
      </c>
      <c r="BE46" s="8" t="s">
        <v>336</v>
      </c>
      <c r="BF46" s="8" t="s">
        <v>336</v>
      </c>
      <c r="BG46" s="8" t="s">
        <v>390</v>
      </c>
      <c r="BH46" s="8" t="s">
        <v>336</v>
      </c>
      <c r="BI46" s="8" t="s">
        <v>455</v>
      </c>
      <c r="BJ46" s="8" t="s">
        <v>336</v>
      </c>
      <c r="BK46" s="8" t="s">
        <v>498</v>
      </c>
      <c r="BL46" s="8" t="s">
        <v>336</v>
      </c>
      <c r="BM46" s="8" t="s">
        <v>336</v>
      </c>
      <c r="BN46" s="8" t="s">
        <v>336</v>
      </c>
      <c r="BO46" s="8" t="s">
        <v>336</v>
      </c>
      <c r="BP46" s="8" t="s">
        <v>365</v>
      </c>
      <c r="BQ46" s="299" t="s">
        <v>1033</v>
      </c>
      <c r="BR46" s="8" t="s">
        <v>394</v>
      </c>
      <c r="BS46" s="33" t="s">
        <v>367</v>
      </c>
      <c r="BT46" s="33" t="s">
        <v>368</v>
      </c>
      <c r="BU46" s="8" t="s">
        <v>418</v>
      </c>
      <c r="BV46" s="8" t="s">
        <v>336</v>
      </c>
      <c r="BW46" s="8" t="s">
        <v>336</v>
      </c>
      <c r="BX46" s="8" t="s">
        <v>519</v>
      </c>
      <c r="BY46" s="8" t="s">
        <v>442</v>
      </c>
      <c r="BZ46" s="8" t="s">
        <v>335</v>
      </c>
      <c r="CA46" s="48" t="str">
        <f t="shared" si="13"/>
        <v>0047</v>
      </c>
      <c r="CB46" s="48" t="str">
        <f t="shared" si="1"/>
        <v>Anthony|Givens Jr.|thompsonregina1975@yahoo.com|8</v>
      </c>
      <c r="CC46" s="48" t="str">
        <f t="shared" si="2"/>
        <v>Anthony|Givens Jr.|8</v>
      </c>
      <c r="CD46" s="48" t="str">
        <f t="shared" si="3"/>
        <v>Anthony|Givens Jr.|7</v>
      </c>
      <c r="CE46" s="48" t="str">
        <f t="shared" si="4"/>
        <v>Regina Givens</v>
      </c>
      <c r="CF46" s="48" t="str">
        <f>$CE46&amp;COUNTIF($CE46:$CE$162,$CE46)</f>
        <v>Regina Givens1</v>
      </c>
      <c r="CG46" s="48" t="str">
        <f t="shared" si="7"/>
        <v>thompsonregina1975@yahoo.com</v>
      </c>
      <c r="CH46" s="48" t="str">
        <f t="shared" si="8"/>
        <v>6623641682</v>
      </c>
      <c r="CI46" s="48" t="str">
        <f t="shared" si="9"/>
        <v>Anthony Givens Jr.</v>
      </c>
      <c r="CJ46" s="48" t="str">
        <f>IF($X46="","",IF(RIGHT($X46,4)=", MS",INDEX(DropDowns!$G$4:$G$1251,MATCH(TRIM($X46),DropDowns!$F$3:$F$1251,0)),INDEX(DropDowns!$G$3:$G$1251,MATCH(TRIM($X46)&amp;", MS",DropDowns!$F$3:$F$1251,0))))</f>
        <v>Lowndes</v>
      </c>
      <c r="CK46" s="8"/>
      <c r="CL46" s="48" t="str">
        <f t="shared" si="16"/>
        <v>West Lowndes High School</v>
      </c>
      <c r="CM46" s="48" t="str">
        <f t="shared" si="5"/>
        <v>Lowndes</v>
      </c>
      <c r="CN46" s="8">
        <v>39701</v>
      </c>
      <c r="CO46" s="107" t="s">
        <v>421</v>
      </c>
      <c r="CP46" s="8" t="s">
        <v>370</v>
      </c>
      <c r="CQ46" s="33" t="s">
        <v>371</v>
      </c>
      <c r="CR46" s="8" t="s">
        <v>101</v>
      </c>
      <c r="CS46" s="8"/>
    </row>
    <row r="47" spans="1:98" ht="28.8" x14ac:dyDescent="0.3">
      <c r="A47" s="48" t="str">
        <f t="shared" si="15"/>
        <v>0061-HEN-SE-FEMALE-9TH</v>
      </c>
      <c r="B47" s="48" t="str">
        <f>IFERROR(IF($M47="YES",INDEX(Applications_2021!$A$2:A$651,MATCH($CD47,Applications_2021!$AO$2:$AO$651,0)),"FIRST TIME APPLICANT"),"--")</f>
        <v>FIRST TIME APPLICANT</v>
      </c>
      <c r="C47" s="8">
        <v>61</v>
      </c>
      <c r="D47" s="8" t="s">
        <v>1034</v>
      </c>
      <c r="E47" s="8" t="s">
        <v>332</v>
      </c>
      <c r="F47" s="8" t="s">
        <v>333</v>
      </c>
      <c r="G47" s="8" t="s">
        <v>795</v>
      </c>
      <c r="H47" s="8" t="s">
        <v>336</v>
      </c>
      <c r="I47" s="8" t="s">
        <v>335</v>
      </c>
      <c r="J47" s="8" t="s">
        <v>339</v>
      </c>
      <c r="K47" s="8" t="s">
        <v>1035</v>
      </c>
      <c r="L47" s="8" t="s">
        <v>1036</v>
      </c>
      <c r="M47" s="8" t="s">
        <v>339</v>
      </c>
      <c r="N47" s="8" t="s">
        <v>335</v>
      </c>
      <c r="O47" s="8" t="s">
        <v>336</v>
      </c>
      <c r="P47" s="8" t="s">
        <v>170</v>
      </c>
      <c r="Q47" s="8" t="s">
        <v>376</v>
      </c>
      <c r="R47" s="8" t="s">
        <v>1037</v>
      </c>
      <c r="S47" s="8" t="s">
        <v>342</v>
      </c>
      <c r="T47" s="8" t="s">
        <v>228</v>
      </c>
      <c r="U47" s="8" t="s">
        <v>228</v>
      </c>
      <c r="V47" s="8" t="s">
        <v>1038</v>
      </c>
      <c r="W47" s="8" t="s">
        <v>336</v>
      </c>
      <c r="X47" s="8" t="s">
        <v>1039</v>
      </c>
      <c r="Y47" s="8" t="s">
        <v>431</v>
      </c>
      <c r="Z47" s="8" t="s">
        <v>407</v>
      </c>
      <c r="AA47" s="8" t="s">
        <v>348</v>
      </c>
      <c r="AB47" s="8" t="s">
        <v>228</v>
      </c>
      <c r="AC47" s="8" t="s">
        <v>1040</v>
      </c>
      <c r="AD47" s="8" t="s">
        <v>1041</v>
      </c>
      <c r="AE47" s="8" t="s">
        <v>1042</v>
      </c>
      <c r="AF47" s="8" t="s">
        <v>1043</v>
      </c>
      <c r="AG47" s="8" t="s">
        <v>336</v>
      </c>
      <c r="AH47" s="8" t="s">
        <v>336</v>
      </c>
      <c r="AI47" s="8" t="s">
        <v>336</v>
      </c>
      <c r="AJ47" s="8" t="s">
        <v>336</v>
      </c>
      <c r="AK47" s="8" t="s">
        <v>474</v>
      </c>
      <c r="AL47" s="8" t="s">
        <v>336</v>
      </c>
      <c r="AM47" s="8" t="s">
        <v>336</v>
      </c>
      <c r="AN47" s="8" t="s">
        <v>336</v>
      </c>
      <c r="AO47" s="8" t="s">
        <v>387</v>
      </c>
      <c r="AP47" s="8" t="s">
        <v>336</v>
      </c>
      <c r="AQ47" s="8" t="s">
        <v>336</v>
      </c>
      <c r="AR47" s="8" t="s">
        <v>336</v>
      </c>
      <c r="AS47" s="8" t="s">
        <v>358</v>
      </c>
      <c r="AT47" s="8" t="s">
        <v>336</v>
      </c>
      <c r="AU47" s="8" t="s">
        <v>336</v>
      </c>
      <c r="AV47" s="8" t="s">
        <v>359</v>
      </c>
      <c r="AW47" s="8" t="s">
        <v>416</v>
      </c>
      <c r="AX47" s="8" t="s">
        <v>336</v>
      </c>
      <c r="AY47" s="8" t="s">
        <v>336</v>
      </c>
      <c r="AZ47" s="8" t="s">
        <v>360</v>
      </c>
      <c r="BA47" s="8" t="s">
        <v>336</v>
      </c>
      <c r="BB47" s="8" t="s">
        <v>336</v>
      </c>
      <c r="BC47" s="8" t="s">
        <v>336</v>
      </c>
      <c r="BD47" s="8" t="s">
        <v>336</v>
      </c>
      <c r="BE47" s="8" t="s">
        <v>336</v>
      </c>
      <c r="BF47" s="8" t="s">
        <v>336</v>
      </c>
      <c r="BG47" s="8" t="s">
        <v>390</v>
      </c>
      <c r="BH47" s="8" t="s">
        <v>336</v>
      </c>
      <c r="BI47" s="8" t="s">
        <v>336</v>
      </c>
      <c r="BJ47" s="8" t="s">
        <v>363</v>
      </c>
      <c r="BK47" s="8" t="s">
        <v>498</v>
      </c>
      <c r="BL47" s="8" t="s">
        <v>336</v>
      </c>
      <c r="BM47" s="8" t="s">
        <v>336</v>
      </c>
      <c r="BN47" s="8" t="s">
        <v>336</v>
      </c>
      <c r="BO47" s="8" t="s">
        <v>336</v>
      </c>
      <c r="BP47" s="8" t="s">
        <v>392</v>
      </c>
      <c r="BQ47" s="299" t="s">
        <v>1044</v>
      </c>
      <c r="BR47" s="8" t="s">
        <v>43</v>
      </c>
      <c r="BS47" s="33" t="s">
        <v>477</v>
      </c>
      <c r="BT47" s="33" t="s">
        <v>367</v>
      </c>
      <c r="BU47" s="8" t="s">
        <v>336</v>
      </c>
      <c r="BV47" s="8" t="s">
        <v>336</v>
      </c>
      <c r="BW47" s="8" t="s">
        <v>336</v>
      </c>
      <c r="BX47" s="8" t="s">
        <v>533</v>
      </c>
      <c r="BY47" s="8" t="s">
        <v>396</v>
      </c>
      <c r="BZ47" s="8" t="s">
        <v>335</v>
      </c>
      <c r="CA47" s="48" t="str">
        <f t="shared" si="13"/>
        <v>0061</v>
      </c>
      <c r="CB47" s="48" t="str">
        <f t="shared" si="1"/>
        <v>Serenity|Henley|tamekadavis17@yahoo.com|9</v>
      </c>
      <c r="CC47" s="48" t="str">
        <f t="shared" si="2"/>
        <v>Serenity|Henley|9</v>
      </c>
      <c r="CD47" s="48" t="str">
        <f t="shared" si="3"/>
        <v>Serenity|Henley|8</v>
      </c>
      <c r="CE47" s="48" t="str">
        <f t="shared" si="4"/>
        <v>Tameka Davis</v>
      </c>
      <c r="CF47" s="48" t="str">
        <f>$CE47&amp;COUNTIF($CE47:$CE$162,$CE47)</f>
        <v>Tameka Davis2</v>
      </c>
      <c r="CG47" s="48" t="str">
        <f t="shared" si="7"/>
        <v>tamekadavis17@yahoo.com</v>
      </c>
      <c r="CH47" s="48" t="str">
        <f t="shared" si="8"/>
        <v>6623466574</v>
      </c>
      <c r="CI47" s="48" t="str">
        <f t="shared" si="9"/>
        <v>Serenity Henley</v>
      </c>
      <c r="CJ47" s="48" t="str">
        <f>IF($X47="","",IF(RIGHT($X47,4)=", MS",INDEX(DropDowns!$G$4:$G$1251,MATCH(TRIM($X47),DropDowns!$F$3:$F$1251,0)),INDEX(DropDowns!$G$3:$G$1251,MATCH(TRIM($X47)&amp;", MS",DropDowns!$F$3:$F$1251,0))))</f>
        <v>Lowndes</v>
      </c>
      <c r="CK47" s="8"/>
      <c r="CL47" s="275" t="s">
        <v>420</v>
      </c>
      <c r="CM47" s="48" t="str">
        <f t="shared" si="5"/>
        <v>Lowndes</v>
      </c>
      <c r="CN47" s="8">
        <v>39701</v>
      </c>
      <c r="CO47" s="107" t="s">
        <v>540</v>
      </c>
      <c r="CP47" s="8" t="s">
        <v>397</v>
      </c>
      <c r="CQ47" s="33" t="s">
        <v>371</v>
      </c>
      <c r="CR47" s="8" t="s">
        <v>101</v>
      </c>
      <c r="CS47" s="8" t="s">
        <v>1045</v>
      </c>
    </row>
    <row r="48" spans="1:98" ht="28.8" x14ac:dyDescent="0.3">
      <c r="A48" s="48" t="str">
        <f t="shared" si="15"/>
        <v>0062-DAV-DA-FEMALE-8TH</v>
      </c>
      <c r="B48" s="48" t="str">
        <f>IFERROR(IF($M48="YES",INDEX(Applications_2021!$A$2:A$651,MATCH($CD48,Applications_2021!$AO$2:$AO$651,0)),"FIRST TIME APPLICANT"),"--")</f>
        <v>FIRST TIME APPLICANT</v>
      </c>
      <c r="C48" s="8">
        <v>62</v>
      </c>
      <c r="D48" s="8" t="s">
        <v>1046</v>
      </c>
      <c r="E48" s="8" t="s">
        <v>332</v>
      </c>
      <c r="F48" s="8" t="s">
        <v>333</v>
      </c>
      <c r="G48" s="8" t="s">
        <v>795</v>
      </c>
      <c r="H48" s="8" t="s">
        <v>336</v>
      </c>
      <c r="I48" s="8" t="s">
        <v>335</v>
      </c>
      <c r="J48" s="8" t="s">
        <v>335</v>
      </c>
      <c r="K48" s="8" t="s">
        <v>1047</v>
      </c>
      <c r="L48" s="8" t="s">
        <v>1041</v>
      </c>
      <c r="M48" s="8" t="s">
        <v>339</v>
      </c>
      <c r="N48" s="8" t="s">
        <v>335</v>
      </c>
      <c r="O48" s="8" t="s">
        <v>336</v>
      </c>
      <c r="P48" s="8" t="s">
        <v>170</v>
      </c>
      <c r="Q48" s="8" t="s">
        <v>401</v>
      </c>
      <c r="R48" s="8" t="s">
        <v>1048</v>
      </c>
      <c r="S48" s="8" t="s">
        <v>342</v>
      </c>
      <c r="T48" s="8" t="s">
        <v>403</v>
      </c>
      <c r="U48" s="8" t="s">
        <v>228</v>
      </c>
      <c r="V48" s="8" t="s">
        <v>1038</v>
      </c>
      <c r="W48" s="8" t="s">
        <v>336</v>
      </c>
      <c r="X48" s="8" t="s">
        <v>1039</v>
      </c>
      <c r="Y48" s="8" t="s">
        <v>431</v>
      </c>
      <c r="Z48" s="8" t="s">
        <v>407</v>
      </c>
      <c r="AA48" s="8" t="s">
        <v>348</v>
      </c>
      <c r="AB48" s="8" t="s">
        <v>228</v>
      </c>
      <c r="AC48" s="8" t="s">
        <v>1040</v>
      </c>
      <c r="AD48" s="8" t="s">
        <v>1041</v>
      </c>
      <c r="AE48" s="8" t="s">
        <v>1042</v>
      </c>
      <c r="AF48" s="8" t="s">
        <v>1043</v>
      </c>
      <c r="AG48" s="8" t="s">
        <v>336</v>
      </c>
      <c r="AH48" s="8" t="s">
        <v>336</v>
      </c>
      <c r="AI48" s="8" t="s">
        <v>336</v>
      </c>
      <c r="AJ48" s="8" t="s">
        <v>336</v>
      </c>
      <c r="AK48" s="8" t="s">
        <v>336</v>
      </c>
      <c r="AL48" s="8" t="s">
        <v>336</v>
      </c>
      <c r="AM48" s="8" t="s">
        <v>336</v>
      </c>
      <c r="AN48" s="8" t="s">
        <v>336</v>
      </c>
      <c r="AO48" s="8" t="s">
        <v>336</v>
      </c>
      <c r="AP48" s="8" t="s">
        <v>415</v>
      </c>
      <c r="AQ48" s="8" t="s">
        <v>336</v>
      </c>
      <c r="AR48" s="8" t="s">
        <v>357</v>
      </c>
      <c r="AS48" s="8" t="s">
        <v>358</v>
      </c>
      <c r="AT48" s="8" t="s">
        <v>336</v>
      </c>
      <c r="AU48" s="8" t="s">
        <v>439</v>
      </c>
      <c r="AV48" s="8" t="s">
        <v>359</v>
      </c>
      <c r="AW48" s="8" t="s">
        <v>336</v>
      </c>
      <c r="AX48" s="8" t="s">
        <v>336</v>
      </c>
      <c r="AY48" s="8" t="s">
        <v>336</v>
      </c>
      <c r="AZ48" s="8" t="s">
        <v>336</v>
      </c>
      <c r="BA48" s="8" t="s">
        <v>336</v>
      </c>
      <c r="BB48" s="8" t="s">
        <v>336</v>
      </c>
      <c r="BC48" s="8" t="s">
        <v>515</v>
      </c>
      <c r="BD48" s="8" t="s">
        <v>336</v>
      </c>
      <c r="BE48" s="8" t="s">
        <v>336</v>
      </c>
      <c r="BF48" s="8" t="s">
        <v>336</v>
      </c>
      <c r="BG48" s="8" t="s">
        <v>390</v>
      </c>
      <c r="BH48" s="8" t="s">
        <v>336</v>
      </c>
      <c r="BI48" s="8" t="s">
        <v>336</v>
      </c>
      <c r="BJ48" s="8" t="s">
        <v>363</v>
      </c>
      <c r="BK48" s="8" t="s">
        <v>498</v>
      </c>
      <c r="BL48" s="8" t="s">
        <v>336</v>
      </c>
      <c r="BM48" s="8" t="s">
        <v>336</v>
      </c>
      <c r="BN48" s="8" t="s">
        <v>336</v>
      </c>
      <c r="BO48" s="8" t="s">
        <v>336</v>
      </c>
      <c r="BP48" s="8" t="s">
        <v>604</v>
      </c>
      <c r="BQ48" s="299" t="s">
        <v>1049</v>
      </c>
      <c r="BR48" s="8" t="s">
        <v>43</v>
      </c>
      <c r="BS48" s="33" t="s">
        <v>477</v>
      </c>
      <c r="BT48" s="33" t="s">
        <v>367</v>
      </c>
      <c r="BU48" s="8" t="s">
        <v>336</v>
      </c>
      <c r="BV48" s="8" t="s">
        <v>336</v>
      </c>
      <c r="BW48" s="8" t="s">
        <v>336</v>
      </c>
      <c r="BX48" s="8" t="s">
        <v>533</v>
      </c>
      <c r="BY48" s="8" t="s">
        <v>419</v>
      </c>
      <c r="BZ48" s="8" t="s">
        <v>335</v>
      </c>
      <c r="CA48" s="48" t="str">
        <f t="shared" si="13"/>
        <v>0062</v>
      </c>
      <c r="CB48" s="48" t="str">
        <f t="shared" si="1"/>
        <v>Danielle|Davis|tamekadavis17@yahoo.com|8</v>
      </c>
      <c r="CC48" s="48" t="str">
        <f t="shared" si="2"/>
        <v>Danielle|Davis|8</v>
      </c>
      <c r="CD48" s="48" t="str">
        <f t="shared" si="3"/>
        <v>Danielle|Davis|7</v>
      </c>
      <c r="CE48" s="48" t="str">
        <f t="shared" si="4"/>
        <v>Tameka Davis</v>
      </c>
      <c r="CF48" s="48" t="str">
        <f>$CE48&amp;COUNTIF($CE48:$CE$162,$CE48)</f>
        <v>Tameka Davis1</v>
      </c>
      <c r="CG48" s="48" t="str">
        <f t="shared" si="7"/>
        <v>tamekadavis17@yahoo.com</v>
      </c>
      <c r="CH48" s="48" t="str">
        <f t="shared" si="8"/>
        <v>6623466574</v>
      </c>
      <c r="CI48" s="48" t="str">
        <f t="shared" si="9"/>
        <v>Danielle Davis</v>
      </c>
      <c r="CJ48" s="48" t="str">
        <f>IF($X48="","",IF(RIGHT($X48,4)=", MS",INDEX(DropDowns!$G$4:$G$1251,MATCH(TRIM($X48),DropDowns!$F$3:$F$1251,0)),INDEX(DropDowns!$G$3:$G$1251,MATCH(TRIM($X48)&amp;", MS",DropDowns!$F$3:$F$1251,0))))</f>
        <v>Lowndes</v>
      </c>
      <c r="CK48" s="8"/>
      <c r="CL48" s="275" t="s">
        <v>420</v>
      </c>
      <c r="CM48" s="48" t="str">
        <f t="shared" si="5"/>
        <v>Lowndes</v>
      </c>
      <c r="CN48" s="8">
        <v>39701</v>
      </c>
      <c r="CO48" s="107" t="s">
        <v>540</v>
      </c>
      <c r="CP48" s="8" t="s">
        <v>422</v>
      </c>
      <c r="CQ48" s="33" t="s">
        <v>371</v>
      </c>
      <c r="CR48" s="8" t="s">
        <v>101</v>
      </c>
      <c r="CS48" s="8" t="s">
        <v>1050</v>
      </c>
    </row>
    <row r="49" spans="1:97" x14ac:dyDescent="0.3">
      <c r="A49" s="48" t="str">
        <f t="shared" si="15"/>
        <v>0063-BAR-KH-FEMALE-7TH</v>
      </c>
      <c r="B49" s="48" t="str">
        <f>IFERROR(IF($M49="YES",INDEX(Applications_2021!$A$2:A$651,MATCH($CD49,Applications_2021!$AO$2:$AO$651,0)),"FIRST TIME APPLICANT"),"--")</f>
        <v>FIRST TIME APPLICANT</v>
      </c>
      <c r="C49" s="8">
        <v>63</v>
      </c>
      <c r="D49" s="8" t="s">
        <v>1051</v>
      </c>
      <c r="E49" s="8" t="s">
        <v>332</v>
      </c>
      <c r="F49" s="8" t="s">
        <v>333</v>
      </c>
      <c r="G49" s="8" t="s">
        <v>795</v>
      </c>
      <c r="H49" s="8" t="s">
        <v>336</v>
      </c>
      <c r="I49" s="8" t="s">
        <v>335</v>
      </c>
      <c r="J49" s="8" t="s">
        <v>335</v>
      </c>
      <c r="K49" s="8" t="s">
        <v>1052</v>
      </c>
      <c r="L49" s="8" t="s">
        <v>1053</v>
      </c>
      <c r="M49" s="8" t="s">
        <v>339</v>
      </c>
      <c r="N49" s="8" t="s">
        <v>335</v>
      </c>
      <c r="O49" s="8" t="s">
        <v>336</v>
      </c>
      <c r="P49" s="8" t="s">
        <v>170</v>
      </c>
      <c r="Q49" s="8" t="s">
        <v>340</v>
      </c>
      <c r="R49" s="8" t="s">
        <v>1054</v>
      </c>
      <c r="S49" s="8" t="s">
        <v>342</v>
      </c>
      <c r="T49" s="8" t="s">
        <v>1055</v>
      </c>
      <c r="U49" s="8" t="s">
        <v>245</v>
      </c>
      <c r="V49" s="8" t="s">
        <v>1056</v>
      </c>
      <c r="W49" s="8" t="s">
        <v>336</v>
      </c>
      <c r="X49" s="8" t="s">
        <v>1057</v>
      </c>
      <c r="Y49" s="8" t="s">
        <v>488</v>
      </c>
      <c r="Z49" s="8" t="s">
        <v>749</v>
      </c>
      <c r="AA49" s="8" t="s">
        <v>348</v>
      </c>
      <c r="AB49" s="8" t="s">
        <v>245</v>
      </c>
      <c r="AC49" s="8" t="s">
        <v>1058</v>
      </c>
      <c r="AD49" s="8" t="s">
        <v>1053</v>
      </c>
      <c r="AE49" s="8" t="s">
        <v>1059</v>
      </c>
      <c r="AF49" s="8" t="s">
        <v>1060</v>
      </c>
      <c r="AG49" s="8" t="s">
        <v>336</v>
      </c>
      <c r="AH49" s="8" t="s">
        <v>336</v>
      </c>
      <c r="AI49" s="8" t="s">
        <v>336</v>
      </c>
      <c r="AJ49" s="8" t="s">
        <v>336</v>
      </c>
      <c r="AK49" s="8" t="s">
        <v>474</v>
      </c>
      <c r="AL49" s="8" t="s">
        <v>497</v>
      </c>
      <c r="AM49" s="8" t="s">
        <v>336</v>
      </c>
      <c r="AN49" s="8" t="s">
        <v>336</v>
      </c>
      <c r="AO49" s="8" t="s">
        <v>336</v>
      </c>
      <c r="AP49" s="8" t="s">
        <v>336</v>
      </c>
      <c r="AQ49" s="8" t="s">
        <v>336</v>
      </c>
      <c r="AR49" s="8" t="s">
        <v>336</v>
      </c>
      <c r="AS49" s="8" t="s">
        <v>358</v>
      </c>
      <c r="AT49" s="8" t="s">
        <v>336</v>
      </c>
      <c r="AU49" s="8" t="s">
        <v>439</v>
      </c>
      <c r="AV49" s="8" t="s">
        <v>336</v>
      </c>
      <c r="AW49" s="8" t="s">
        <v>416</v>
      </c>
      <c r="AX49" s="8" t="s">
        <v>336</v>
      </c>
      <c r="AY49" s="8" t="s">
        <v>389</v>
      </c>
      <c r="AZ49" s="8" t="s">
        <v>336</v>
      </c>
      <c r="BA49" s="8" t="s">
        <v>336</v>
      </c>
      <c r="BB49" s="8" t="s">
        <v>336</v>
      </c>
      <c r="BC49" s="8" t="s">
        <v>336</v>
      </c>
      <c r="BD49" s="8" t="s">
        <v>336</v>
      </c>
      <c r="BE49" s="8" t="s">
        <v>336</v>
      </c>
      <c r="BF49" s="8" t="s">
        <v>336</v>
      </c>
      <c r="BG49" s="8" t="s">
        <v>390</v>
      </c>
      <c r="BH49" s="8" t="s">
        <v>336</v>
      </c>
      <c r="BI49" s="8" t="s">
        <v>455</v>
      </c>
      <c r="BJ49" s="8" t="s">
        <v>336</v>
      </c>
      <c r="BK49" s="8" t="s">
        <v>336</v>
      </c>
      <c r="BL49" s="8" t="s">
        <v>456</v>
      </c>
      <c r="BM49" s="8" t="s">
        <v>336</v>
      </c>
      <c r="BN49" s="8" t="s">
        <v>336</v>
      </c>
      <c r="BO49" s="8" t="s">
        <v>336</v>
      </c>
      <c r="BP49" s="8" t="s">
        <v>365</v>
      </c>
      <c r="BQ49" s="299" t="s">
        <v>1061</v>
      </c>
      <c r="BR49" s="8" t="s">
        <v>45</v>
      </c>
      <c r="BS49" s="33" t="s">
        <v>395</v>
      </c>
      <c r="BT49" s="33" t="s">
        <v>368</v>
      </c>
      <c r="BU49" s="8" t="s">
        <v>336</v>
      </c>
      <c r="BV49" s="8" t="s">
        <v>336</v>
      </c>
      <c r="BW49" s="8" t="s">
        <v>336</v>
      </c>
      <c r="BX49" s="8" t="s">
        <v>336</v>
      </c>
      <c r="BY49" s="8" t="s">
        <v>369</v>
      </c>
      <c r="BZ49" s="8" t="s">
        <v>335</v>
      </c>
      <c r="CA49" s="48" t="str">
        <f t="shared" si="13"/>
        <v>0063</v>
      </c>
      <c r="CB49" s="48" t="str">
        <f t="shared" si="1"/>
        <v>Khylee|Barnes|ke_yundra@hotmail.com|7</v>
      </c>
      <c r="CC49" s="48" t="str">
        <f t="shared" si="2"/>
        <v>Khylee|Barnes|7</v>
      </c>
      <c r="CD49" s="48" t="str">
        <f t="shared" si="3"/>
        <v>Khylee|Barnes|6</v>
      </c>
      <c r="CE49" s="48" t="str">
        <f t="shared" si="4"/>
        <v>Robbie Barnes</v>
      </c>
      <c r="CF49" s="48" t="str">
        <f>$CE49&amp;COUNTIF($CE49:$CE$162,$CE49)</f>
        <v>Robbie Barnes1</v>
      </c>
      <c r="CG49" s="48" t="str">
        <f t="shared" si="7"/>
        <v>ke_yundra@hotmail.com</v>
      </c>
      <c r="CH49" s="48" t="str">
        <f t="shared" si="8"/>
        <v>6019660677</v>
      </c>
      <c r="CI49" s="48" t="str">
        <f t="shared" si="9"/>
        <v>Khylee Barnes</v>
      </c>
      <c r="CJ49" s="48" t="str">
        <f>IF($X49="","",IF(RIGHT($X49,4)=", MS",INDEX(DropDowns!$G$4:$G$1251,MATCH(TRIM($X49),DropDowns!$F$3:$F$1251,0)),INDEX(DropDowns!$G$3:$G$1251,MATCH(TRIM($X49)&amp;", MS",DropDowns!$F$3:$F$1251,0))))</f>
        <v>Rankin</v>
      </c>
      <c r="CK49" s="8"/>
      <c r="CL49" s="48" t="str">
        <f t="shared" si="16"/>
        <v>Northwest Rankin Middle</v>
      </c>
      <c r="CM49" s="48" t="str">
        <f t="shared" si="5"/>
        <v>Rankin</v>
      </c>
      <c r="CN49" s="8">
        <v>39232</v>
      </c>
      <c r="CO49" s="107" t="s">
        <v>421</v>
      </c>
      <c r="CP49" s="8" t="s">
        <v>444</v>
      </c>
      <c r="CQ49" s="33" t="s">
        <v>371</v>
      </c>
      <c r="CR49" s="8" t="s">
        <v>83</v>
      </c>
      <c r="CS49" s="8" t="s">
        <v>372</v>
      </c>
    </row>
    <row r="50" spans="1:97" x14ac:dyDescent="0.3">
      <c r="A50" s="48" t="str">
        <f t="shared" si="15"/>
        <v>0067-CLA-AI-MALE-8TH</v>
      </c>
      <c r="B50" s="48" t="str">
        <f>IFERROR(IF($M50="YES",INDEX(Applications_2021!$A$2:A$651,MATCH($CD50,Applications_2021!$AO$2:$AO$651,0)),"FIRST TIME APPLICANT"),"--")</f>
        <v>FIRST TIME APPLICANT</v>
      </c>
      <c r="C50" s="8">
        <v>67</v>
      </c>
      <c r="D50" s="8" t="s">
        <v>1062</v>
      </c>
      <c r="E50" s="8" t="s">
        <v>332</v>
      </c>
      <c r="F50" s="8" t="s">
        <v>333</v>
      </c>
      <c r="G50" s="8" t="s">
        <v>795</v>
      </c>
      <c r="H50" s="8" t="s">
        <v>336</v>
      </c>
      <c r="I50" s="8" t="s">
        <v>335</v>
      </c>
      <c r="J50" s="8" t="s">
        <v>335</v>
      </c>
      <c r="K50" s="8" t="s">
        <v>1063</v>
      </c>
      <c r="L50" s="8" t="s">
        <v>197</v>
      </c>
      <c r="M50" s="8" t="s">
        <v>339</v>
      </c>
      <c r="N50" s="8" t="s">
        <v>335</v>
      </c>
      <c r="O50" s="8" t="s">
        <v>336</v>
      </c>
      <c r="P50" s="8" t="s">
        <v>169</v>
      </c>
      <c r="Q50" s="8" t="s">
        <v>401</v>
      </c>
      <c r="R50" s="8" t="s">
        <v>1064</v>
      </c>
      <c r="S50" s="8" t="s">
        <v>342</v>
      </c>
      <c r="T50" s="8" t="s">
        <v>1065</v>
      </c>
      <c r="U50" s="8" t="s">
        <v>225</v>
      </c>
      <c r="V50" s="8" t="s">
        <v>1066</v>
      </c>
      <c r="W50" s="8" t="s">
        <v>336</v>
      </c>
      <c r="X50" s="8" t="s">
        <v>1067</v>
      </c>
      <c r="Y50" s="8" t="s">
        <v>488</v>
      </c>
      <c r="Z50" s="8" t="s">
        <v>1068</v>
      </c>
      <c r="AA50" s="8" t="s">
        <v>348</v>
      </c>
      <c r="AB50" s="8" t="s">
        <v>225</v>
      </c>
      <c r="AC50" s="8" t="s">
        <v>1069</v>
      </c>
      <c r="AD50" s="8" t="s">
        <v>197</v>
      </c>
      <c r="AE50" s="8" t="s">
        <v>1070</v>
      </c>
      <c r="AF50" s="8" t="s">
        <v>1071</v>
      </c>
      <c r="AG50" s="8" t="s">
        <v>1072</v>
      </c>
      <c r="AH50" s="8" t="s">
        <v>197</v>
      </c>
      <c r="AI50" s="8" t="s">
        <v>1073</v>
      </c>
      <c r="AJ50" s="8" t="s">
        <v>1074</v>
      </c>
      <c r="AK50" s="8" t="s">
        <v>336</v>
      </c>
      <c r="AL50" s="8" t="s">
        <v>336</v>
      </c>
      <c r="AM50" s="8" t="s">
        <v>356</v>
      </c>
      <c r="AN50" s="8" t="s">
        <v>336</v>
      </c>
      <c r="AO50" s="8" t="s">
        <v>336</v>
      </c>
      <c r="AP50" s="8" t="s">
        <v>336</v>
      </c>
      <c r="AQ50" s="8" t="s">
        <v>454</v>
      </c>
      <c r="AR50" s="8" t="s">
        <v>357</v>
      </c>
      <c r="AS50" s="8" t="s">
        <v>336</v>
      </c>
      <c r="AT50" s="8" t="s">
        <v>336</v>
      </c>
      <c r="AU50" s="8" t="s">
        <v>439</v>
      </c>
      <c r="AV50" s="8" t="s">
        <v>336</v>
      </c>
      <c r="AW50" s="8" t="s">
        <v>336</v>
      </c>
      <c r="AX50" s="8" t="s">
        <v>336</v>
      </c>
      <c r="AY50" s="8" t="s">
        <v>336</v>
      </c>
      <c r="AZ50" s="8" t="s">
        <v>360</v>
      </c>
      <c r="BA50" s="8" t="s">
        <v>336</v>
      </c>
      <c r="BB50" s="8" t="s">
        <v>475</v>
      </c>
      <c r="BC50" s="8" t="s">
        <v>336</v>
      </c>
      <c r="BD50" s="8" t="s">
        <v>336</v>
      </c>
      <c r="BE50" s="8" t="s">
        <v>362</v>
      </c>
      <c r="BF50" s="8" t="s">
        <v>336</v>
      </c>
      <c r="BG50" s="8" t="s">
        <v>390</v>
      </c>
      <c r="BH50" s="8" t="s">
        <v>336</v>
      </c>
      <c r="BI50" s="8" t="s">
        <v>336</v>
      </c>
      <c r="BJ50" s="8" t="s">
        <v>363</v>
      </c>
      <c r="BK50" s="8" t="s">
        <v>336</v>
      </c>
      <c r="BL50" s="8" t="s">
        <v>336</v>
      </c>
      <c r="BM50" s="8" t="s">
        <v>336</v>
      </c>
      <c r="BN50" s="8" t="s">
        <v>336</v>
      </c>
      <c r="BO50" s="8" t="s">
        <v>336</v>
      </c>
      <c r="BP50" s="8" t="s">
        <v>392</v>
      </c>
      <c r="BQ50" s="299" t="s">
        <v>1075</v>
      </c>
      <c r="BR50" s="8" t="s">
        <v>45</v>
      </c>
      <c r="BS50" s="33" t="s">
        <v>367</v>
      </c>
      <c r="BT50" s="33" t="s">
        <v>395</v>
      </c>
      <c r="BU50" s="8" t="s">
        <v>336</v>
      </c>
      <c r="BV50" s="8" t="s">
        <v>336</v>
      </c>
      <c r="BW50" s="8" t="s">
        <v>336</v>
      </c>
      <c r="BX50" s="8" t="s">
        <v>336</v>
      </c>
      <c r="BY50" s="8" t="s">
        <v>459</v>
      </c>
      <c r="BZ50" s="8" t="s">
        <v>335</v>
      </c>
      <c r="CA50" s="48" t="str">
        <f t="shared" si="13"/>
        <v>0067</v>
      </c>
      <c r="CB50" s="48" t="str">
        <f t="shared" si="1"/>
        <v>Aiden|Clay|derrick.clay@toyota.com|8</v>
      </c>
      <c r="CC50" s="48" t="str">
        <f t="shared" si="2"/>
        <v>Aiden|Clay|8</v>
      </c>
      <c r="CD50" s="48" t="str">
        <f t="shared" si="3"/>
        <v>Aiden|Clay|7</v>
      </c>
      <c r="CE50" s="48" t="str">
        <f t="shared" si="4"/>
        <v>Derrick Clay</v>
      </c>
      <c r="CF50" s="48" t="str">
        <f>$CE50&amp;COUNTIF($CE50:$CE$162,$CE50)</f>
        <v>Derrick Clay1</v>
      </c>
      <c r="CG50" s="48" t="str">
        <f t="shared" si="7"/>
        <v>derrick.clay@toyota.com</v>
      </c>
      <c r="CH50" s="48" t="str">
        <f t="shared" si="8"/>
        <v>6623521405</v>
      </c>
      <c r="CI50" s="48" t="str">
        <f t="shared" si="9"/>
        <v>Aiden Clay</v>
      </c>
      <c r="CJ50" s="48" t="str">
        <f>IF($X50="","",IF(RIGHT($X50,4)=", MS",INDEX(DropDowns!$G$4:$G$1251,MATCH(TRIM($X50),DropDowns!$F$3:$F$1251,0)),INDEX(DropDowns!$G$3:$G$1251,MATCH(TRIM($X50)&amp;", MS",DropDowns!$F$3:$F$1251,0))))</f>
        <v>Lee</v>
      </c>
      <c r="CK50" s="8"/>
      <c r="CL50" s="48" t="str">
        <f t="shared" si="16"/>
        <v>Tupelo Middle School</v>
      </c>
      <c r="CM50" s="48" t="str">
        <f t="shared" si="5"/>
        <v>Lee</v>
      </c>
      <c r="CN50" s="8">
        <v>38801</v>
      </c>
      <c r="CO50" s="107" t="s">
        <v>421</v>
      </c>
      <c r="CP50" s="8" t="s">
        <v>370</v>
      </c>
      <c r="CQ50" s="33" t="s">
        <v>371</v>
      </c>
      <c r="CR50" s="8" t="s">
        <v>101</v>
      </c>
      <c r="CS50" s="8"/>
    </row>
    <row r="51" spans="1:97" x14ac:dyDescent="0.3">
      <c r="A51" s="48" t="str">
        <f t="shared" si="15"/>
        <v>0069-NIC-BR-MALE-9TH</v>
      </c>
      <c r="B51" s="48" t="str">
        <f>IFERROR(IF($M51="YES",INDEX(Applications_2021!$A$2:A$651,MATCH($CD51,Applications_2021!$AO$2:$AO$651,0)),"FIRST TIME APPLICANT"),"--")</f>
        <v>FIRST TIME APPLICANT</v>
      </c>
      <c r="C51" s="8">
        <v>69</v>
      </c>
      <c r="D51" s="8" t="s">
        <v>1076</v>
      </c>
      <c r="E51" s="8" t="s">
        <v>332</v>
      </c>
      <c r="F51" s="8" t="s">
        <v>333</v>
      </c>
      <c r="G51" s="8" t="s">
        <v>795</v>
      </c>
      <c r="H51" s="8" t="s">
        <v>336</v>
      </c>
      <c r="I51" s="8" t="s">
        <v>335</v>
      </c>
      <c r="J51" s="8" t="s">
        <v>335</v>
      </c>
      <c r="K51" s="8" t="s">
        <v>1077</v>
      </c>
      <c r="L51" s="8" t="s">
        <v>1078</v>
      </c>
      <c r="M51" s="8" t="s">
        <v>339</v>
      </c>
      <c r="N51" s="8" t="s">
        <v>335</v>
      </c>
      <c r="O51" s="8" t="s">
        <v>336</v>
      </c>
      <c r="P51" s="8" t="s">
        <v>169</v>
      </c>
      <c r="Q51" s="8" t="s">
        <v>376</v>
      </c>
      <c r="R51" s="8" t="s">
        <v>524</v>
      </c>
      <c r="S51" s="8" t="s">
        <v>342</v>
      </c>
      <c r="T51" s="8" t="s">
        <v>525</v>
      </c>
      <c r="U51" s="8" t="s">
        <v>209</v>
      </c>
      <c r="V51" s="8" t="s">
        <v>1079</v>
      </c>
      <c r="W51" s="8" t="s">
        <v>336</v>
      </c>
      <c r="X51" s="8" t="s">
        <v>349</v>
      </c>
      <c r="Y51" s="8" t="s">
        <v>1080</v>
      </c>
      <c r="Z51" s="8" t="s">
        <v>528</v>
      </c>
      <c r="AA51" s="8" t="s">
        <v>348</v>
      </c>
      <c r="AB51" s="8" t="s">
        <v>209</v>
      </c>
      <c r="AC51" s="8" t="s">
        <v>1081</v>
      </c>
      <c r="AD51" s="8" t="s">
        <v>1078</v>
      </c>
      <c r="AE51" s="8" t="s">
        <v>1082</v>
      </c>
      <c r="AF51" s="8" t="s">
        <v>1083</v>
      </c>
      <c r="AG51" s="8" t="s">
        <v>1084</v>
      </c>
      <c r="AH51" s="8" t="s">
        <v>1078</v>
      </c>
      <c r="AI51" s="8" t="s">
        <v>1085</v>
      </c>
      <c r="AJ51" s="8" t="s">
        <v>1086</v>
      </c>
      <c r="AK51" s="8" t="s">
        <v>336</v>
      </c>
      <c r="AL51" s="8" t="s">
        <v>336</v>
      </c>
      <c r="AM51" s="8" t="s">
        <v>356</v>
      </c>
      <c r="AN51" s="8" t="s">
        <v>336</v>
      </c>
      <c r="AO51" s="8" t="s">
        <v>336</v>
      </c>
      <c r="AP51" s="8" t="s">
        <v>336</v>
      </c>
      <c r="AQ51" s="8" t="s">
        <v>454</v>
      </c>
      <c r="AR51" s="8" t="s">
        <v>357</v>
      </c>
      <c r="AS51" s="8" t="s">
        <v>336</v>
      </c>
      <c r="AT51" s="8" t="s">
        <v>336</v>
      </c>
      <c r="AU51" s="8" t="s">
        <v>439</v>
      </c>
      <c r="AV51" s="8" t="s">
        <v>336</v>
      </c>
      <c r="AW51" s="8" t="s">
        <v>336</v>
      </c>
      <c r="AX51" s="8" t="s">
        <v>336</v>
      </c>
      <c r="AY51" s="8" t="s">
        <v>336</v>
      </c>
      <c r="AZ51" s="8" t="s">
        <v>336</v>
      </c>
      <c r="BA51" s="8" t="s">
        <v>361</v>
      </c>
      <c r="BB51" s="8" t="s">
        <v>336</v>
      </c>
      <c r="BC51" s="8" t="s">
        <v>515</v>
      </c>
      <c r="BD51" s="8" t="s">
        <v>336</v>
      </c>
      <c r="BE51" s="8" t="s">
        <v>362</v>
      </c>
      <c r="BF51" s="8" t="s">
        <v>336</v>
      </c>
      <c r="BG51" s="8" t="s">
        <v>390</v>
      </c>
      <c r="BH51" s="8" t="s">
        <v>336</v>
      </c>
      <c r="BI51" s="8" t="s">
        <v>336</v>
      </c>
      <c r="BJ51" s="8" t="s">
        <v>363</v>
      </c>
      <c r="BK51" s="8" t="s">
        <v>336</v>
      </c>
      <c r="BL51" s="8" t="s">
        <v>336</v>
      </c>
      <c r="BM51" s="8" t="s">
        <v>336</v>
      </c>
      <c r="BN51" s="8" t="s">
        <v>336</v>
      </c>
      <c r="BO51" s="8" t="s">
        <v>336</v>
      </c>
      <c r="BP51" s="8" t="s">
        <v>365</v>
      </c>
      <c r="BQ51" s="299" t="s">
        <v>1087</v>
      </c>
      <c r="BR51" s="8" t="s">
        <v>45</v>
      </c>
      <c r="BS51" s="33" t="s">
        <v>395</v>
      </c>
      <c r="BT51" s="33" t="s">
        <v>555</v>
      </c>
      <c r="BU51" s="8" t="s">
        <v>336</v>
      </c>
      <c r="BV51" s="8" t="s">
        <v>336</v>
      </c>
      <c r="BW51" s="8" t="s">
        <v>336</v>
      </c>
      <c r="BX51" s="8" t="s">
        <v>1088</v>
      </c>
      <c r="BY51" s="8" t="s">
        <v>459</v>
      </c>
      <c r="BZ51" s="8" t="s">
        <v>335</v>
      </c>
      <c r="CA51" s="48" t="str">
        <f t="shared" si="13"/>
        <v>0069</v>
      </c>
      <c r="CB51" s="48" t="str">
        <f t="shared" si="1"/>
        <v>Braylon|Nicholson|farrah1908@hotmail.com|9</v>
      </c>
      <c r="CC51" s="48" t="str">
        <f t="shared" si="2"/>
        <v>Braylon|Nicholson|9</v>
      </c>
      <c r="CD51" s="48" t="str">
        <f t="shared" si="3"/>
        <v>Braylon|Nicholson|8</v>
      </c>
      <c r="CE51" s="48" t="str">
        <f t="shared" si="4"/>
        <v>Farrah Nicholson</v>
      </c>
      <c r="CF51" s="48" t="str">
        <f>$CE51&amp;COUNTIF($CE51:$CE$162,$CE51)</f>
        <v>Farrah Nicholson1</v>
      </c>
      <c r="CG51" s="48" t="str">
        <f t="shared" si="7"/>
        <v>farrah1908@hotmail.com</v>
      </c>
      <c r="CH51" s="48" t="str">
        <f t="shared" si="8"/>
        <v>6622075440</v>
      </c>
      <c r="CI51" s="48" t="str">
        <f t="shared" si="9"/>
        <v>Braylon Nicholson</v>
      </c>
      <c r="CJ51" s="48" t="str">
        <f>IF($X51="","",IF(RIGHT($X51,4)=", MS",INDEX(DropDowns!$G$4:$G$1251,MATCH(TRIM($X51),DropDowns!$F$3:$F$1251,0)),INDEX(DropDowns!$G$3:$G$1251,MATCH(TRIM($X51)&amp;", MS",DropDowns!$F$3:$F$1251,0))))</f>
        <v>Hinds</v>
      </c>
      <c r="CK51" s="8"/>
      <c r="CL51" s="48" t="str">
        <f t="shared" si="16"/>
        <v>Terry High School</v>
      </c>
      <c r="CM51" s="48" t="str">
        <f t="shared" si="5"/>
        <v>Hinds</v>
      </c>
      <c r="CN51" s="8" t="s">
        <v>528</v>
      </c>
      <c r="CO51" s="107"/>
      <c r="CP51" s="8" t="s">
        <v>397</v>
      </c>
      <c r="CQ51" s="33" t="s">
        <v>371</v>
      </c>
      <c r="CR51" s="8" t="s">
        <v>101</v>
      </c>
      <c r="CS51" s="8"/>
    </row>
    <row r="52" spans="1:97" x14ac:dyDescent="0.3">
      <c r="A52" s="48" t="str">
        <f t="shared" si="15"/>
        <v>0071-NEI-KY-MALE-9TH</v>
      </c>
      <c r="B52" s="48" t="str">
        <f>IFERROR(IF($M52="YES",INDEX(Applications_2021!$A$2:A$651,MATCH($CD52,Applications_2021!$AO$2:$AO$651,0)),"FIRST TIME APPLICANT"),"--")</f>
        <v>FIRST TIME APPLICANT</v>
      </c>
      <c r="C52" s="8">
        <v>71</v>
      </c>
      <c r="D52" s="8" t="s">
        <v>1089</v>
      </c>
      <c r="E52" s="8" t="s">
        <v>332</v>
      </c>
      <c r="F52" s="8" t="s">
        <v>333</v>
      </c>
      <c r="G52" s="8" t="s">
        <v>795</v>
      </c>
      <c r="H52" s="8" t="s">
        <v>336</v>
      </c>
      <c r="I52" s="8" t="s">
        <v>335</v>
      </c>
      <c r="J52" s="8" t="s">
        <v>335</v>
      </c>
      <c r="K52" s="8" t="s">
        <v>1090</v>
      </c>
      <c r="L52" s="8" t="s">
        <v>1091</v>
      </c>
      <c r="M52" s="8" t="s">
        <v>339</v>
      </c>
      <c r="N52" s="8" t="s">
        <v>335</v>
      </c>
      <c r="O52" s="8" t="s">
        <v>336</v>
      </c>
      <c r="P52" s="8" t="s">
        <v>169</v>
      </c>
      <c r="Q52" s="8" t="s">
        <v>376</v>
      </c>
      <c r="R52" s="8" t="s">
        <v>1092</v>
      </c>
      <c r="S52" s="8" t="s">
        <v>342</v>
      </c>
      <c r="T52" s="8" t="s">
        <v>1093</v>
      </c>
      <c r="U52" s="8" t="s">
        <v>251</v>
      </c>
      <c r="V52" s="8" t="s">
        <v>1094</v>
      </c>
      <c r="W52" s="8" t="s">
        <v>1095</v>
      </c>
      <c r="X52" s="8" t="s">
        <v>1096</v>
      </c>
      <c r="Y52" s="8" t="s">
        <v>1097</v>
      </c>
      <c r="Z52" s="8" t="s">
        <v>1098</v>
      </c>
      <c r="AA52" s="8" t="s">
        <v>348</v>
      </c>
      <c r="AB52" s="8" t="s">
        <v>251</v>
      </c>
      <c r="AC52" s="8" t="s">
        <v>1099</v>
      </c>
      <c r="AD52" s="8" t="s">
        <v>1100</v>
      </c>
      <c r="AE52" s="8" t="s">
        <v>1101</v>
      </c>
      <c r="AF52" s="8" t="s">
        <v>1102</v>
      </c>
      <c r="AG52" s="8" t="s">
        <v>1103</v>
      </c>
      <c r="AH52" s="8" t="s">
        <v>1104</v>
      </c>
      <c r="AI52" s="8" t="s">
        <v>1105</v>
      </c>
      <c r="AJ52" s="8" t="s">
        <v>1106</v>
      </c>
      <c r="AK52" s="8" t="s">
        <v>336</v>
      </c>
      <c r="AL52" s="8" t="s">
        <v>336</v>
      </c>
      <c r="AM52" s="8" t="s">
        <v>336</v>
      </c>
      <c r="AN52" s="8" t="s">
        <v>336</v>
      </c>
      <c r="AO52" s="8" t="s">
        <v>336</v>
      </c>
      <c r="AP52" s="8" t="s">
        <v>336</v>
      </c>
      <c r="AQ52" s="8" t="s">
        <v>336</v>
      </c>
      <c r="AR52" s="8" t="s">
        <v>357</v>
      </c>
      <c r="AS52" s="8" t="s">
        <v>358</v>
      </c>
      <c r="AT52" s="8" t="s">
        <v>336</v>
      </c>
      <c r="AU52" s="8" t="s">
        <v>439</v>
      </c>
      <c r="AV52" s="8" t="s">
        <v>336</v>
      </c>
      <c r="AW52" s="8" t="s">
        <v>336</v>
      </c>
      <c r="AX52" s="8" t="s">
        <v>388</v>
      </c>
      <c r="AY52" s="8" t="s">
        <v>336</v>
      </c>
      <c r="AZ52" s="8" t="s">
        <v>336</v>
      </c>
      <c r="BA52" s="8" t="s">
        <v>336</v>
      </c>
      <c r="BB52" s="8" t="s">
        <v>475</v>
      </c>
      <c r="BC52" s="8" t="s">
        <v>336</v>
      </c>
      <c r="BD52" s="8" t="s">
        <v>336</v>
      </c>
      <c r="BE52" s="8" t="s">
        <v>362</v>
      </c>
      <c r="BF52" s="8" t="s">
        <v>553</v>
      </c>
      <c r="BG52" s="8" t="s">
        <v>336</v>
      </c>
      <c r="BH52" s="8" t="s">
        <v>391</v>
      </c>
      <c r="BI52" s="8" t="s">
        <v>336</v>
      </c>
      <c r="BJ52" s="8" t="s">
        <v>336</v>
      </c>
      <c r="BK52" s="8" t="s">
        <v>336</v>
      </c>
      <c r="BL52" s="8" t="s">
        <v>336</v>
      </c>
      <c r="BM52" s="8" t="s">
        <v>336</v>
      </c>
      <c r="BN52" s="8" t="s">
        <v>336</v>
      </c>
      <c r="BO52" s="8" t="s">
        <v>336</v>
      </c>
      <c r="BP52" s="8" t="s">
        <v>365</v>
      </c>
      <c r="BQ52" s="299" t="s">
        <v>1107</v>
      </c>
      <c r="BR52" s="8" t="s">
        <v>43</v>
      </c>
      <c r="BS52" s="33" t="s">
        <v>395</v>
      </c>
      <c r="BT52" s="33" t="s">
        <v>555</v>
      </c>
      <c r="BU52" s="8" t="s">
        <v>336</v>
      </c>
      <c r="BV52" s="8" t="s">
        <v>458</v>
      </c>
      <c r="BW52" s="8" t="s">
        <v>336</v>
      </c>
      <c r="BX52" s="8" t="s">
        <v>336</v>
      </c>
      <c r="BY52" s="8" t="s">
        <v>442</v>
      </c>
      <c r="BZ52" s="8" t="s">
        <v>339</v>
      </c>
      <c r="CA52" s="48" t="str">
        <f t="shared" si="13"/>
        <v>0071</v>
      </c>
      <c r="CB52" s="48" t="str">
        <f t="shared" si="1"/>
        <v>Kylan|Neil Smith|Daisyricks7@gmail.com|9</v>
      </c>
      <c r="CC52" s="48" t="str">
        <f t="shared" si="2"/>
        <v>Kylan|Neil Smith|9</v>
      </c>
      <c r="CD52" s="48" t="str">
        <f t="shared" si="3"/>
        <v>Kylan|Neil Smith|8</v>
      </c>
      <c r="CE52" s="48" t="str">
        <f t="shared" si="4"/>
        <v>Daisy Franklin</v>
      </c>
      <c r="CF52" s="48" t="str">
        <f>$CE52&amp;COUNTIF($CE52:$CE$162,$CE52)</f>
        <v>Daisy Franklin1</v>
      </c>
      <c r="CG52" s="48" t="str">
        <f t="shared" si="7"/>
        <v>Daisyricks7@gmail.com</v>
      </c>
      <c r="CH52" s="48" t="str">
        <f t="shared" si="8"/>
        <v>6623034536</v>
      </c>
      <c r="CI52" s="48" t="str">
        <f t="shared" si="9"/>
        <v>Kylan Neil Smith</v>
      </c>
      <c r="CJ52" s="48" t="str">
        <f>IF($X52="","",IF(RIGHT($X52,4)=", MS",INDEX(DropDowns!$G$4:$G$1251,MATCH(TRIM($X52),DropDowns!$F$3:$F$1251,0)),INDEX(DropDowns!$G$3:$G$1251,MATCH(TRIM($X52)&amp;", MS",DropDowns!$F$3:$F$1251,0))))</f>
        <v>Sunflower</v>
      </c>
      <c r="CK52" s="8"/>
      <c r="CL52" s="275" t="s">
        <v>929</v>
      </c>
      <c r="CM52" s="48" t="str">
        <f t="shared" si="5"/>
        <v>Sunflower</v>
      </c>
      <c r="CN52" s="8" t="s">
        <v>923</v>
      </c>
      <c r="CO52" s="107" t="s">
        <v>421</v>
      </c>
      <c r="CP52" s="8" t="s">
        <v>444</v>
      </c>
      <c r="CQ52" s="33" t="s">
        <v>371</v>
      </c>
      <c r="CR52" s="8" t="s">
        <v>101</v>
      </c>
      <c r="CS52" s="8"/>
    </row>
    <row r="53" spans="1:97" x14ac:dyDescent="0.3">
      <c r="A53" s="48" t="str">
        <f t="shared" si="15"/>
        <v>0073-BOY-LA-MALE-8TH</v>
      </c>
      <c r="B53" s="48" t="str">
        <f>IFERROR(IF($M53="YES",INDEX(Applications_2021!$A$2:A$651,MATCH($CD53,Applications_2021!$AO$2:$AO$651,0)),"FIRST TIME APPLICANT"),"--")</f>
        <v>FIRST TIME APPLICANT</v>
      </c>
      <c r="C53" s="8">
        <v>73</v>
      </c>
      <c r="D53" s="8" t="s">
        <v>1108</v>
      </c>
      <c r="E53" s="8" t="s">
        <v>332</v>
      </c>
      <c r="F53" s="8" t="s">
        <v>333</v>
      </c>
      <c r="G53" s="8" t="s">
        <v>795</v>
      </c>
      <c r="H53" s="8" t="s">
        <v>336</v>
      </c>
      <c r="I53" s="8" t="s">
        <v>335</v>
      </c>
      <c r="J53" s="8" t="s">
        <v>335</v>
      </c>
      <c r="K53" s="8" t="s">
        <v>1109</v>
      </c>
      <c r="L53" s="8" t="s">
        <v>1110</v>
      </c>
      <c r="M53" s="8" t="s">
        <v>339</v>
      </c>
      <c r="N53" s="8" t="s">
        <v>335</v>
      </c>
      <c r="O53" s="8" t="s">
        <v>336</v>
      </c>
      <c r="P53" s="8" t="s">
        <v>169</v>
      </c>
      <c r="Q53" s="8" t="s">
        <v>401</v>
      </c>
      <c r="R53" s="8" t="s">
        <v>1111</v>
      </c>
      <c r="S53" s="8" t="s">
        <v>342</v>
      </c>
      <c r="T53" s="8" t="s">
        <v>1112</v>
      </c>
      <c r="U53" s="8" t="s">
        <v>210</v>
      </c>
      <c r="V53" s="8" t="s">
        <v>1113</v>
      </c>
      <c r="W53" s="8" t="s">
        <v>336</v>
      </c>
      <c r="X53" s="8" t="s">
        <v>1114</v>
      </c>
      <c r="Y53" s="8" t="s">
        <v>346</v>
      </c>
      <c r="Z53" s="8" t="s">
        <v>1115</v>
      </c>
      <c r="AA53" s="8" t="s">
        <v>348</v>
      </c>
      <c r="AB53" s="8" t="s">
        <v>210</v>
      </c>
      <c r="AC53" s="8" t="s">
        <v>1116</v>
      </c>
      <c r="AD53" s="8" t="s">
        <v>1117</v>
      </c>
      <c r="AE53" s="8" t="s">
        <v>1118</v>
      </c>
      <c r="AF53" s="8" t="s">
        <v>1119</v>
      </c>
      <c r="AG53" s="8" t="s">
        <v>1109</v>
      </c>
      <c r="AH53" s="8" t="s">
        <v>1120</v>
      </c>
      <c r="AI53" s="8" t="s">
        <v>1121</v>
      </c>
      <c r="AJ53" s="8" t="s">
        <v>1122</v>
      </c>
      <c r="AK53" s="8" t="s">
        <v>474</v>
      </c>
      <c r="AL53" s="8" t="s">
        <v>336</v>
      </c>
      <c r="AM53" s="8" t="s">
        <v>336</v>
      </c>
      <c r="AN53" s="8" t="s">
        <v>336</v>
      </c>
      <c r="AO53" s="8" t="s">
        <v>336</v>
      </c>
      <c r="AP53" s="8" t="s">
        <v>415</v>
      </c>
      <c r="AQ53" s="8" t="s">
        <v>336</v>
      </c>
      <c r="AR53" s="8" t="s">
        <v>336</v>
      </c>
      <c r="AS53" s="8" t="s">
        <v>358</v>
      </c>
      <c r="AT53" s="8" t="s">
        <v>336</v>
      </c>
      <c r="AU53" s="8" t="s">
        <v>439</v>
      </c>
      <c r="AV53" s="8" t="s">
        <v>336</v>
      </c>
      <c r="AW53" s="8" t="s">
        <v>336</v>
      </c>
      <c r="AX53" s="8" t="s">
        <v>336</v>
      </c>
      <c r="AY53" s="8" t="s">
        <v>336</v>
      </c>
      <c r="AZ53" s="8" t="s">
        <v>360</v>
      </c>
      <c r="BA53" s="8" t="s">
        <v>336</v>
      </c>
      <c r="BB53" s="8" t="s">
        <v>336</v>
      </c>
      <c r="BC53" s="8" t="s">
        <v>515</v>
      </c>
      <c r="BD53" s="8" t="s">
        <v>336</v>
      </c>
      <c r="BE53" s="8" t="s">
        <v>362</v>
      </c>
      <c r="BF53" s="8" t="s">
        <v>336</v>
      </c>
      <c r="BG53" s="8" t="s">
        <v>390</v>
      </c>
      <c r="BH53" s="8" t="s">
        <v>336</v>
      </c>
      <c r="BI53" s="8" t="s">
        <v>336</v>
      </c>
      <c r="BJ53" s="8" t="s">
        <v>363</v>
      </c>
      <c r="BK53" s="8" t="s">
        <v>336</v>
      </c>
      <c r="BL53" s="8" t="s">
        <v>336</v>
      </c>
      <c r="BM53" s="8" t="s">
        <v>336</v>
      </c>
      <c r="BN53" s="8" t="s">
        <v>336</v>
      </c>
      <c r="BO53" s="8" t="s">
        <v>336</v>
      </c>
      <c r="BP53" s="8" t="s">
        <v>365</v>
      </c>
      <c r="BQ53" s="299" t="s">
        <v>1123</v>
      </c>
      <c r="BR53" s="8" t="s">
        <v>45</v>
      </c>
      <c r="BS53" s="33" t="s">
        <v>477</v>
      </c>
      <c r="BT53" s="33" t="s">
        <v>367</v>
      </c>
      <c r="BU53" s="8" t="s">
        <v>418</v>
      </c>
      <c r="BV53" s="8" t="s">
        <v>336</v>
      </c>
      <c r="BW53" s="8" t="s">
        <v>336</v>
      </c>
      <c r="BX53" s="8" t="s">
        <v>336</v>
      </c>
      <c r="BY53" s="8" t="s">
        <v>419</v>
      </c>
      <c r="BZ53" s="8" t="s">
        <v>335</v>
      </c>
      <c r="CA53" s="48" t="str">
        <f t="shared" si="13"/>
        <v>0073</v>
      </c>
      <c r="CB53" s="48" t="str">
        <f t="shared" si="1"/>
        <v>Larry|Boyd III|nhoward@hotmail.com|8</v>
      </c>
      <c r="CC53" s="48" t="str">
        <f t="shared" si="2"/>
        <v>Larry|Boyd III|8</v>
      </c>
      <c r="CD53" s="48" t="str">
        <f t="shared" si="3"/>
        <v>Larry|Boyd III|7</v>
      </c>
      <c r="CE53" s="48" t="str">
        <f t="shared" si="4"/>
        <v>Natasha Boyd</v>
      </c>
      <c r="CF53" s="48" t="str">
        <f>$CE53&amp;COUNTIF($CE53:$CE$162,$CE53)</f>
        <v>Natasha Boyd1</v>
      </c>
      <c r="CG53" s="48" t="str">
        <f t="shared" si="7"/>
        <v>nhoward@hotmail.com</v>
      </c>
      <c r="CH53" s="48" t="str">
        <f t="shared" si="8"/>
        <v>6627927651</v>
      </c>
      <c r="CI53" s="48" t="str">
        <f t="shared" si="9"/>
        <v>Larry Boyd III</v>
      </c>
      <c r="CJ53" s="48" t="str">
        <f>IF($X53="","",IF(RIGHT($X53,4)=", MS",INDEX(DropDowns!$G$4:$G$1251,MATCH(TRIM($X53),DropDowns!$F$3:$F$1251,0)),INDEX(DropDowns!$G$3:$G$1251,MATCH(TRIM($X53)&amp;", MS",DropDowns!$F$3:$F$1251,0))))</f>
        <v>Holmes</v>
      </c>
      <c r="CK53" s="8"/>
      <c r="CL53" s="275" t="s">
        <v>1124</v>
      </c>
      <c r="CM53" s="48" t="str">
        <f t="shared" si="5"/>
        <v>Holmes</v>
      </c>
      <c r="CN53" s="8" t="s">
        <v>1115</v>
      </c>
      <c r="CO53" s="107"/>
      <c r="CP53" s="8" t="s">
        <v>422</v>
      </c>
      <c r="CQ53" s="33" t="s">
        <v>371</v>
      </c>
      <c r="CR53" s="8" t="s">
        <v>101</v>
      </c>
      <c r="CS53" s="8" t="s">
        <v>398</v>
      </c>
    </row>
    <row r="54" spans="1:97" x14ac:dyDescent="0.3">
      <c r="A54" s="48" t="str">
        <f t="shared" si="15"/>
        <v>0075-AND-AL-FEMALE-8TH</v>
      </c>
      <c r="B54" s="48" t="str">
        <f>IFERROR(IF($M54="YES",INDEX(Applications_2021!$A$2:A$651,MATCH($CD54,Applications_2021!$AO$2:$AO$651,0)),"FIRST TIME APPLICANT"),"--")</f>
        <v>FIRST TIME APPLICANT</v>
      </c>
      <c r="C54" s="8">
        <v>75</v>
      </c>
      <c r="D54" s="8" t="s">
        <v>1125</v>
      </c>
      <c r="E54" s="8" t="s">
        <v>332</v>
      </c>
      <c r="F54" s="8" t="s">
        <v>333</v>
      </c>
      <c r="G54" s="8" t="s">
        <v>795</v>
      </c>
      <c r="H54" s="8" t="s">
        <v>336</v>
      </c>
      <c r="I54" s="8" t="s">
        <v>335</v>
      </c>
      <c r="J54" s="8" t="s">
        <v>335</v>
      </c>
      <c r="K54" s="8" t="s">
        <v>1126</v>
      </c>
      <c r="L54" s="8" t="s">
        <v>1127</v>
      </c>
      <c r="M54" s="8" t="s">
        <v>339</v>
      </c>
      <c r="N54" s="8" t="s">
        <v>335</v>
      </c>
      <c r="O54" s="8" t="s">
        <v>336</v>
      </c>
      <c r="P54" s="8" t="s">
        <v>170</v>
      </c>
      <c r="Q54" s="8" t="s">
        <v>401</v>
      </c>
      <c r="R54" s="8" t="s">
        <v>1128</v>
      </c>
      <c r="S54" s="8" t="s">
        <v>342</v>
      </c>
      <c r="T54" s="8" t="s">
        <v>1129</v>
      </c>
      <c r="U54" s="8" t="s">
        <v>238</v>
      </c>
      <c r="V54" s="8" t="s">
        <v>1130</v>
      </c>
      <c r="W54" s="8" t="s">
        <v>336</v>
      </c>
      <c r="X54" s="8" t="s">
        <v>613</v>
      </c>
      <c r="Y54" s="8" t="s">
        <v>431</v>
      </c>
      <c r="Z54" s="8" t="s">
        <v>614</v>
      </c>
      <c r="AA54" s="8" t="s">
        <v>348</v>
      </c>
      <c r="AB54" s="8" t="s">
        <v>238</v>
      </c>
      <c r="AC54" s="8" t="s">
        <v>656</v>
      </c>
      <c r="AD54" s="8" t="s">
        <v>1131</v>
      </c>
      <c r="AE54" s="8" t="s">
        <v>1132</v>
      </c>
      <c r="AF54" s="8" t="s">
        <v>1133</v>
      </c>
      <c r="AG54" s="8" t="s">
        <v>1134</v>
      </c>
      <c r="AH54" s="8" t="s">
        <v>1135</v>
      </c>
      <c r="AI54" s="8" t="s">
        <v>336</v>
      </c>
      <c r="AJ54" s="8" t="s">
        <v>1136</v>
      </c>
      <c r="AK54" s="8" t="s">
        <v>474</v>
      </c>
      <c r="AL54" s="8" t="s">
        <v>336</v>
      </c>
      <c r="AM54" s="8" t="s">
        <v>356</v>
      </c>
      <c r="AN54" s="8" t="s">
        <v>336</v>
      </c>
      <c r="AO54" s="8" t="s">
        <v>336</v>
      </c>
      <c r="AP54" s="8" t="s">
        <v>415</v>
      </c>
      <c r="AQ54" s="8" t="s">
        <v>336</v>
      </c>
      <c r="AR54" s="8" t="s">
        <v>336</v>
      </c>
      <c r="AS54" s="8" t="s">
        <v>336</v>
      </c>
      <c r="AT54" s="8" t="s">
        <v>336</v>
      </c>
      <c r="AU54" s="8" t="s">
        <v>439</v>
      </c>
      <c r="AV54" s="8" t="s">
        <v>359</v>
      </c>
      <c r="AW54" s="8" t="s">
        <v>336</v>
      </c>
      <c r="AX54" s="8" t="s">
        <v>336</v>
      </c>
      <c r="AY54" s="8" t="s">
        <v>336</v>
      </c>
      <c r="AZ54" s="8" t="s">
        <v>336</v>
      </c>
      <c r="BA54" s="8" t="s">
        <v>336</v>
      </c>
      <c r="BB54" s="8" t="s">
        <v>336</v>
      </c>
      <c r="BC54" s="8" t="s">
        <v>515</v>
      </c>
      <c r="BD54" s="8" t="s">
        <v>336</v>
      </c>
      <c r="BE54" s="8" t="s">
        <v>362</v>
      </c>
      <c r="BF54" s="8" t="s">
        <v>336</v>
      </c>
      <c r="BG54" s="8" t="s">
        <v>390</v>
      </c>
      <c r="BH54" s="8" t="s">
        <v>336</v>
      </c>
      <c r="BI54" s="8" t="s">
        <v>336</v>
      </c>
      <c r="BJ54" s="8" t="s">
        <v>363</v>
      </c>
      <c r="BK54" s="8" t="s">
        <v>336</v>
      </c>
      <c r="BL54" s="8" t="s">
        <v>336</v>
      </c>
      <c r="BM54" s="8" t="s">
        <v>336</v>
      </c>
      <c r="BN54" s="8" t="s">
        <v>336</v>
      </c>
      <c r="BO54" s="8" t="s">
        <v>336</v>
      </c>
      <c r="BP54" s="8" t="s">
        <v>365</v>
      </c>
      <c r="BQ54" s="299" t="s">
        <v>1137</v>
      </c>
      <c r="BR54" s="8" t="s">
        <v>43</v>
      </c>
      <c r="BS54" s="33" t="s">
        <v>368</v>
      </c>
      <c r="BT54" s="33" t="s">
        <v>555</v>
      </c>
      <c r="BU54" s="8" t="s">
        <v>336</v>
      </c>
      <c r="BV54" s="8" t="s">
        <v>336</v>
      </c>
      <c r="BW54" s="8" t="s">
        <v>336</v>
      </c>
      <c r="BX54" s="8" t="s">
        <v>336</v>
      </c>
      <c r="BY54" s="8" t="s">
        <v>419</v>
      </c>
      <c r="BZ54" s="8" t="s">
        <v>339</v>
      </c>
      <c r="CA54" s="48" t="str">
        <f t="shared" si="13"/>
        <v>0075</v>
      </c>
      <c r="CB54" s="48" t="str">
        <f t="shared" si="1"/>
        <v>Alandria|Anderson|mrsandersonnicole@yahoo.com|8</v>
      </c>
      <c r="CC54" s="48" t="str">
        <f t="shared" si="2"/>
        <v>Alandria|Anderson|8</v>
      </c>
      <c r="CD54" s="48" t="str">
        <f t="shared" si="3"/>
        <v>Alandria|Anderson|7</v>
      </c>
      <c r="CE54" s="48" t="str">
        <f t="shared" si="4"/>
        <v>Nicole Andsrson</v>
      </c>
      <c r="CF54" s="48" t="str">
        <f>$CE54&amp;COUNTIF($CE54:$CE$162,$CE54)</f>
        <v>Nicole Andsrson1</v>
      </c>
      <c r="CG54" s="48" t="str">
        <f t="shared" si="7"/>
        <v>mrsandersonnicole@yahoo.com</v>
      </c>
      <c r="CH54" s="48" t="str">
        <f t="shared" si="8"/>
        <v>6624877998</v>
      </c>
      <c r="CI54" s="48" t="str">
        <f t="shared" si="9"/>
        <v>Alandria Anderson</v>
      </c>
      <c r="CJ54" s="48" t="str">
        <f>IF($X54="","",IF(RIGHT($X54,4)=", MS",INDEX(DropDowns!$G$4:$G$1251,MATCH(TRIM($X54),DropDowns!$F$3:$F$1251,0)),INDEX(DropDowns!$G$3:$G$1251,MATCH(TRIM($X54)&amp;", MS",DropDowns!$F$3:$F$1251,0))))</f>
        <v>Panola</v>
      </c>
      <c r="CK54" s="8"/>
      <c r="CL54" s="275" t="s">
        <v>619</v>
      </c>
      <c r="CM54" s="48" t="str">
        <f t="shared" si="5"/>
        <v>Panola</v>
      </c>
      <c r="CN54" s="8">
        <v>38619</v>
      </c>
      <c r="CO54" s="107" t="s">
        <v>421</v>
      </c>
      <c r="CP54" s="8" t="s">
        <v>370</v>
      </c>
      <c r="CQ54" s="33" t="s">
        <v>371</v>
      </c>
      <c r="CR54" s="8" t="s">
        <v>101</v>
      </c>
      <c r="CS54" s="8" t="s">
        <v>1138</v>
      </c>
    </row>
    <row r="55" spans="1:97" x14ac:dyDescent="0.3">
      <c r="A55" s="48" t="str">
        <f t="shared" si="15"/>
        <v>0077-JOR-GL-FEMALE-9TH</v>
      </c>
      <c r="B55" s="48" t="str">
        <f>IFERROR(IF($M55="YES",INDEX(Applications_2021!$A$2:A$651,MATCH($CD55,Applications_2021!$AO$2:$AO$651,0)),"FIRST TIME APPLICANT"),"--")</f>
        <v>FIRST TIME APPLICANT</v>
      </c>
      <c r="C55" s="8">
        <v>77</v>
      </c>
      <c r="D55" s="8" t="s">
        <v>1139</v>
      </c>
      <c r="E55" s="8" t="s">
        <v>332</v>
      </c>
      <c r="F55" s="8" t="s">
        <v>333</v>
      </c>
      <c r="G55" s="8" t="s">
        <v>795</v>
      </c>
      <c r="H55" s="8" t="s">
        <v>336</v>
      </c>
      <c r="I55" s="8" t="s">
        <v>335</v>
      </c>
      <c r="J55" s="8" t="s">
        <v>335</v>
      </c>
      <c r="K55" s="8" t="s">
        <v>1140</v>
      </c>
      <c r="L55" s="8" t="s">
        <v>1141</v>
      </c>
      <c r="M55" s="8" t="s">
        <v>339</v>
      </c>
      <c r="N55" s="8" t="s">
        <v>335</v>
      </c>
      <c r="O55" s="8" t="s">
        <v>336</v>
      </c>
      <c r="P55" s="8" t="s">
        <v>170</v>
      </c>
      <c r="Q55" s="8" t="s">
        <v>376</v>
      </c>
      <c r="R55" s="8" t="s">
        <v>1142</v>
      </c>
      <c r="S55" s="8" t="s">
        <v>1143</v>
      </c>
      <c r="T55" s="8" t="s">
        <v>336</v>
      </c>
      <c r="U55" s="8" t="s">
        <v>224</v>
      </c>
      <c r="V55" s="8" t="s">
        <v>1144</v>
      </c>
      <c r="W55" s="8" t="s">
        <v>336</v>
      </c>
      <c r="X55" s="8" t="s">
        <v>1145</v>
      </c>
      <c r="Y55" s="8" t="s">
        <v>488</v>
      </c>
      <c r="Z55" s="8">
        <v>39090</v>
      </c>
      <c r="AA55" s="8" t="s">
        <v>348</v>
      </c>
      <c r="AB55" s="8" t="s">
        <v>224</v>
      </c>
      <c r="AC55" s="8" t="s">
        <v>1146</v>
      </c>
      <c r="AD55" s="8" t="s">
        <v>1147</v>
      </c>
      <c r="AE55" s="8" t="s">
        <v>1148</v>
      </c>
      <c r="AF55" s="8" t="s">
        <v>1149</v>
      </c>
      <c r="AG55" s="8" t="s">
        <v>1150</v>
      </c>
      <c r="AH55" s="8" t="s">
        <v>1140</v>
      </c>
      <c r="AI55" s="8" t="s">
        <v>1151</v>
      </c>
      <c r="AJ55" s="8" t="s">
        <v>1152</v>
      </c>
      <c r="AK55" s="8" t="s">
        <v>474</v>
      </c>
      <c r="AL55" s="8" t="s">
        <v>336</v>
      </c>
      <c r="AM55" s="8" t="s">
        <v>336</v>
      </c>
      <c r="AN55" s="8" t="s">
        <v>336</v>
      </c>
      <c r="AO55" s="8" t="s">
        <v>336</v>
      </c>
      <c r="AP55" s="8" t="s">
        <v>415</v>
      </c>
      <c r="AQ55" s="8" t="s">
        <v>336</v>
      </c>
      <c r="AR55" s="8" t="s">
        <v>336</v>
      </c>
      <c r="AS55" s="8" t="s">
        <v>358</v>
      </c>
      <c r="AT55" s="8" t="s">
        <v>336</v>
      </c>
      <c r="AU55" s="8" t="s">
        <v>439</v>
      </c>
      <c r="AV55" s="8" t="s">
        <v>336</v>
      </c>
      <c r="AW55" s="8" t="s">
        <v>336</v>
      </c>
      <c r="AX55" s="8" t="s">
        <v>336</v>
      </c>
      <c r="AY55" s="8" t="s">
        <v>336</v>
      </c>
      <c r="AZ55" s="8" t="s">
        <v>336</v>
      </c>
      <c r="BA55" s="8" t="s">
        <v>361</v>
      </c>
      <c r="BB55" s="8" t="s">
        <v>336</v>
      </c>
      <c r="BC55" s="8" t="s">
        <v>515</v>
      </c>
      <c r="BD55" s="8" t="s">
        <v>336</v>
      </c>
      <c r="BE55" s="8" t="s">
        <v>362</v>
      </c>
      <c r="BF55" s="8" t="s">
        <v>336</v>
      </c>
      <c r="BG55" s="8" t="s">
        <v>336</v>
      </c>
      <c r="BH55" s="8" t="s">
        <v>336</v>
      </c>
      <c r="BI55" s="8" t="s">
        <v>336</v>
      </c>
      <c r="BJ55" s="8" t="s">
        <v>336</v>
      </c>
      <c r="BK55" s="8" t="s">
        <v>498</v>
      </c>
      <c r="BL55" s="8" t="s">
        <v>456</v>
      </c>
      <c r="BM55" s="8" t="s">
        <v>336</v>
      </c>
      <c r="BN55" s="8" t="s">
        <v>336</v>
      </c>
      <c r="BO55" s="8" t="s">
        <v>336</v>
      </c>
      <c r="BP55" s="8" t="s">
        <v>604</v>
      </c>
      <c r="BQ55" s="299" t="s">
        <v>1153</v>
      </c>
      <c r="BR55" s="8" t="s">
        <v>394</v>
      </c>
      <c r="BS55" s="33" t="s">
        <v>367</v>
      </c>
      <c r="BT55" s="33" t="s">
        <v>395</v>
      </c>
      <c r="BU55" s="8" t="s">
        <v>418</v>
      </c>
      <c r="BV55" s="8" t="s">
        <v>336</v>
      </c>
      <c r="BW55" s="8" t="s">
        <v>336</v>
      </c>
      <c r="BX55" s="8" t="s">
        <v>1154</v>
      </c>
      <c r="BY55" s="8" t="s">
        <v>442</v>
      </c>
      <c r="BZ55" s="8" t="s">
        <v>335</v>
      </c>
      <c r="CA55" s="48" t="str">
        <f t="shared" si="13"/>
        <v>0077</v>
      </c>
      <c r="CB55" s="48" t="str">
        <f t="shared" si="1"/>
        <v>Glass|Jori|glenettaduren@yahoo.com|9</v>
      </c>
      <c r="CC55" s="48" t="str">
        <f t="shared" si="2"/>
        <v>Glass|Jori|9</v>
      </c>
      <c r="CD55" s="48" t="str">
        <f t="shared" si="3"/>
        <v>Glass|Jori|8</v>
      </c>
      <c r="CE55" s="48" t="str">
        <f t="shared" si="4"/>
        <v>Glenetta Duren-Glass</v>
      </c>
      <c r="CF55" s="48" t="str">
        <f>$CE55&amp;COUNTIF($CE55:$CE$162,$CE55)</f>
        <v>Glenetta Duren-Glass1</v>
      </c>
      <c r="CG55" s="48" t="str">
        <f t="shared" si="7"/>
        <v>glenettaduren@yahoo.com</v>
      </c>
      <c r="CH55" s="48" t="str">
        <f t="shared" si="8"/>
        <v>6019003638</v>
      </c>
      <c r="CI55" s="48" t="str">
        <f t="shared" si="9"/>
        <v>Glass Jori</v>
      </c>
      <c r="CJ55" s="48" t="str">
        <f>IF($X55="","",IF(RIGHT($X55,4)=", MS",INDEX(DropDowns!$G$4:$G$1251,MATCH(TRIM($X55),DropDowns!$F$3:$F$1251,0)),INDEX(DropDowns!$G$3:$G$1251,MATCH(TRIM($X55)&amp;", MS",DropDowns!$F$3:$F$1251,0))))</f>
        <v>Attala</v>
      </c>
      <c r="CK55" s="48" t="str">
        <f>$AB55</f>
        <v>Leake</v>
      </c>
      <c r="CL55" s="48" t="str">
        <f t="shared" si="16"/>
        <v>Leake Central Jr High</v>
      </c>
      <c r="CM55" s="48" t="str">
        <f t="shared" si="5"/>
        <v>Leake</v>
      </c>
      <c r="CN55" s="8">
        <v>39051</v>
      </c>
      <c r="CO55" s="107" t="s">
        <v>824</v>
      </c>
      <c r="CP55" s="8" t="s">
        <v>397</v>
      </c>
      <c r="CQ55" s="33" t="s">
        <v>519</v>
      </c>
      <c r="CR55" s="8" t="s">
        <v>92</v>
      </c>
      <c r="CS55" s="8" t="s">
        <v>1155</v>
      </c>
    </row>
    <row r="56" spans="1:97" x14ac:dyDescent="0.3">
      <c r="A56" s="48" t="str">
        <f t="shared" si="15"/>
        <v>0078-ROG-AI-FEMALE-8TH</v>
      </c>
      <c r="B56" s="48" t="str">
        <f>IFERROR(IF($M56="YES",INDEX(Applications_2021!$A$2:A$651,MATCH($CD56,Applications_2021!$AO$2:$AO$651,0)),"FIRST TIME APPLICANT"),"--")</f>
        <v>FIRST TIME APPLICANT</v>
      </c>
      <c r="C56" s="8">
        <v>78</v>
      </c>
      <c r="D56" s="8" t="s">
        <v>1156</v>
      </c>
      <c r="E56" s="8" t="s">
        <v>332</v>
      </c>
      <c r="F56" s="8" t="s">
        <v>333</v>
      </c>
      <c r="G56" s="8" t="s">
        <v>795</v>
      </c>
      <c r="H56" s="8" t="s">
        <v>336</v>
      </c>
      <c r="I56" s="8" t="s">
        <v>335</v>
      </c>
      <c r="J56" s="8" t="s">
        <v>335</v>
      </c>
      <c r="K56" s="8" t="s">
        <v>1063</v>
      </c>
      <c r="L56" s="8" t="s">
        <v>1157</v>
      </c>
      <c r="M56" s="8" t="s">
        <v>339</v>
      </c>
      <c r="N56" s="8" t="s">
        <v>335</v>
      </c>
      <c r="O56" s="8" t="s">
        <v>336</v>
      </c>
      <c r="P56" s="8" t="s">
        <v>170</v>
      </c>
      <c r="Q56" s="8" t="s">
        <v>401</v>
      </c>
      <c r="R56" s="8" t="s">
        <v>992</v>
      </c>
      <c r="S56" s="8" t="s">
        <v>342</v>
      </c>
      <c r="T56" s="8" t="s">
        <v>1158</v>
      </c>
      <c r="U56" s="8" t="s">
        <v>1159</v>
      </c>
      <c r="V56" s="8" t="s">
        <v>1160</v>
      </c>
      <c r="W56" s="8" t="s">
        <v>1161</v>
      </c>
      <c r="X56" s="8" t="s">
        <v>256</v>
      </c>
      <c r="Y56" s="8" t="s">
        <v>431</v>
      </c>
      <c r="Z56" s="8" t="s">
        <v>1162</v>
      </c>
      <c r="AA56" s="8" t="s">
        <v>348</v>
      </c>
      <c r="AB56" s="8" t="s">
        <v>256</v>
      </c>
      <c r="AC56" s="8" t="s">
        <v>1163</v>
      </c>
      <c r="AD56" s="8" t="s">
        <v>1164</v>
      </c>
      <c r="AE56" s="8" t="s">
        <v>1165</v>
      </c>
      <c r="AF56" s="8" t="s">
        <v>1166</v>
      </c>
      <c r="AG56" s="8" t="s">
        <v>336</v>
      </c>
      <c r="AH56" s="8" t="s">
        <v>336</v>
      </c>
      <c r="AI56" s="8" t="s">
        <v>336</v>
      </c>
      <c r="AJ56" s="8" t="s">
        <v>336</v>
      </c>
      <c r="AK56" s="8" t="s">
        <v>474</v>
      </c>
      <c r="AL56" s="8" t="s">
        <v>336</v>
      </c>
      <c r="AM56" s="8" t="s">
        <v>336</v>
      </c>
      <c r="AN56" s="8" t="s">
        <v>336</v>
      </c>
      <c r="AO56" s="8" t="s">
        <v>336</v>
      </c>
      <c r="AP56" s="8" t="s">
        <v>336</v>
      </c>
      <c r="AQ56" s="8" t="s">
        <v>454</v>
      </c>
      <c r="AR56" s="8" t="s">
        <v>357</v>
      </c>
      <c r="AS56" s="8" t="s">
        <v>336</v>
      </c>
      <c r="AT56" s="8" t="s">
        <v>336</v>
      </c>
      <c r="AU56" s="8" t="s">
        <v>439</v>
      </c>
      <c r="AV56" s="8" t="s">
        <v>336</v>
      </c>
      <c r="AW56" s="8" t="s">
        <v>416</v>
      </c>
      <c r="AX56" s="8" t="s">
        <v>336</v>
      </c>
      <c r="AY56" s="8" t="s">
        <v>389</v>
      </c>
      <c r="AZ56" s="8" t="s">
        <v>336</v>
      </c>
      <c r="BA56" s="8" t="s">
        <v>336</v>
      </c>
      <c r="BB56" s="8" t="s">
        <v>336</v>
      </c>
      <c r="BC56" s="8" t="s">
        <v>336</v>
      </c>
      <c r="BD56" s="8" t="s">
        <v>336</v>
      </c>
      <c r="BE56" s="8" t="s">
        <v>362</v>
      </c>
      <c r="BF56" s="8" t="s">
        <v>336</v>
      </c>
      <c r="BG56" s="8" t="s">
        <v>390</v>
      </c>
      <c r="BH56" s="8" t="s">
        <v>336</v>
      </c>
      <c r="BI56" s="8" t="s">
        <v>455</v>
      </c>
      <c r="BJ56" s="8" t="s">
        <v>336</v>
      </c>
      <c r="BK56" s="8" t="s">
        <v>336</v>
      </c>
      <c r="BL56" s="8" t="s">
        <v>336</v>
      </c>
      <c r="BM56" s="8" t="s">
        <v>336</v>
      </c>
      <c r="BN56" s="8" t="s">
        <v>336</v>
      </c>
      <c r="BO56" s="8" t="s">
        <v>336</v>
      </c>
      <c r="BP56" s="8" t="s">
        <v>365</v>
      </c>
      <c r="BQ56" s="299" t="s">
        <v>1167</v>
      </c>
      <c r="BR56" s="8" t="s">
        <v>394</v>
      </c>
      <c r="BS56" s="33" t="s">
        <v>367</v>
      </c>
      <c r="BT56" s="33" t="s">
        <v>368</v>
      </c>
      <c r="BU56" s="8" t="s">
        <v>418</v>
      </c>
      <c r="BV56" s="8" t="s">
        <v>336</v>
      </c>
      <c r="BW56" s="8" t="s">
        <v>336</v>
      </c>
      <c r="BX56" s="8" t="s">
        <v>336</v>
      </c>
      <c r="BY56" s="8" t="s">
        <v>369</v>
      </c>
      <c r="BZ56" s="8" t="s">
        <v>339</v>
      </c>
      <c r="CA56" s="48" t="str">
        <f t="shared" si="13"/>
        <v>0078</v>
      </c>
      <c r="CB56" s="48" t="str">
        <f t="shared" si="1"/>
        <v>Aiden|Rogers|dionne.carr@dcsms.org|8</v>
      </c>
      <c r="CC56" s="48" t="str">
        <f t="shared" si="2"/>
        <v>Aiden|Rogers|8</v>
      </c>
      <c r="CD56" s="48" t="str">
        <f t="shared" si="3"/>
        <v>Aiden|Rogers|7</v>
      </c>
      <c r="CE56" s="48" t="str">
        <f t="shared" si="4"/>
        <v>Dionne Carr</v>
      </c>
      <c r="CF56" s="48" t="str">
        <f>$CE56&amp;COUNTIF($CE56:$CE$162,$CE56)</f>
        <v>Dionne Carr1</v>
      </c>
      <c r="CG56" s="48" t="str">
        <f t="shared" si="7"/>
        <v>dionne.carr@dcsms.org</v>
      </c>
      <c r="CH56" s="48" t="str">
        <f t="shared" si="8"/>
        <v>6626713782</v>
      </c>
      <c r="CI56" s="48" t="str">
        <f t="shared" si="9"/>
        <v>Aiden Rogers</v>
      </c>
      <c r="CJ56" s="48" t="str">
        <f>IF($X56="","",IF(RIGHT($X56,4)=", MS",INDEX(DropDowns!$G$4:$G$1251,MATCH(TRIM($X56),DropDowns!$F$3:$F$1251,0)),INDEX(DropDowns!$G$3:$G$1251,MATCH(TRIM($X56)&amp;", MS",DropDowns!$F$3:$F$1251,0))))</f>
        <v>Tunica</v>
      </c>
      <c r="CK56" s="8"/>
      <c r="CL56" s="48" t="str">
        <f t="shared" si="16"/>
        <v>Southaven Middle School</v>
      </c>
      <c r="CM56" s="275" t="s">
        <v>201</v>
      </c>
      <c r="CN56" s="8">
        <v>38671</v>
      </c>
      <c r="CO56" s="107" t="s">
        <v>824</v>
      </c>
      <c r="CP56" s="8" t="s">
        <v>422</v>
      </c>
      <c r="CQ56" s="33" t="s">
        <v>371</v>
      </c>
      <c r="CR56" s="8" t="s">
        <v>101</v>
      </c>
      <c r="CS56" s="8" t="s">
        <v>1168</v>
      </c>
    </row>
    <row r="57" spans="1:97" x14ac:dyDescent="0.3">
      <c r="A57" s="48" t="str">
        <f t="shared" si="15"/>
        <v>0080-FRA-ET-MALE-7TH</v>
      </c>
      <c r="B57" s="48" t="str">
        <f>IFERROR(IF($M57="YES",INDEX(Applications_2021!$A$2:A$651,MATCH($CD57,Applications_2021!$AO$2:$AO$651,0)),"FIRST TIME APPLICANT"),"--")</f>
        <v>FIRST TIME APPLICANT</v>
      </c>
      <c r="C57" s="8">
        <v>80</v>
      </c>
      <c r="D57" s="8" t="s">
        <v>1169</v>
      </c>
      <c r="E57" s="8" t="s">
        <v>332</v>
      </c>
      <c r="F57" s="8" t="s">
        <v>333</v>
      </c>
      <c r="G57" s="8" t="s">
        <v>795</v>
      </c>
      <c r="H57" s="8" t="s">
        <v>336</v>
      </c>
      <c r="I57" s="8" t="s">
        <v>335</v>
      </c>
      <c r="J57" s="8" t="s">
        <v>335</v>
      </c>
      <c r="K57" s="8" t="s">
        <v>1170</v>
      </c>
      <c r="L57" s="8" t="s">
        <v>203</v>
      </c>
      <c r="M57" s="8" t="s">
        <v>339</v>
      </c>
      <c r="N57" s="8" t="s">
        <v>335</v>
      </c>
      <c r="O57" s="8" t="s">
        <v>336</v>
      </c>
      <c r="P57" s="8" t="s">
        <v>169</v>
      </c>
      <c r="Q57" s="8" t="s">
        <v>340</v>
      </c>
      <c r="R57" s="8" t="s">
        <v>1171</v>
      </c>
      <c r="S57" s="8" t="s">
        <v>342</v>
      </c>
      <c r="T57" s="8" t="s">
        <v>738</v>
      </c>
      <c r="U57" s="8" t="s">
        <v>245</v>
      </c>
      <c r="V57" s="8" t="s">
        <v>1172</v>
      </c>
      <c r="W57" s="8" t="s">
        <v>336</v>
      </c>
      <c r="X57" s="8" t="s">
        <v>1173</v>
      </c>
      <c r="Y57" s="8" t="s">
        <v>488</v>
      </c>
      <c r="Z57" s="8" t="s">
        <v>1174</v>
      </c>
      <c r="AA57" s="8" t="s">
        <v>348</v>
      </c>
      <c r="AB57" s="8" t="s">
        <v>245</v>
      </c>
      <c r="AC57" s="8" t="s">
        <v>1175</v>
      </c>
      <c r="AD57" s="8" t="s">
        <v>203</v>
      </c>
      <c r="AE57" s="8" t="s">
        <v>1176</v>
      </c>
      <c r="AF57" s="8" t="s">
        <v>1177</v>
      </c>
      <c r="AG57" s="8" t="s">
        <v>1178</v>
      </c>
      <c r="AH57" s="8" t="s">
        <v>203</v>
      </c>
      <c r="AI57" s="8" t="s">
        <v>1179</v>
      </c>
      <c r="AJ57" s="8" t="s">
        <v>1180</v>
      </c>
      <c r="AK57" s="8" t="s">
        <v>336</v>
      </c>
      <c r="AL57" s="8" t="s">
        <v>336</v>
      </c>
      <c r="AM57" s="8" t="s">
        <v>336</v>
      </c>
      <c r="AN57" s="8" t="s">
        <v>336</v>
      </c>
      <c r="AO57" s="8" t="s">
        <v>387</v>
      </c>
      <c r="AP57" s="8" t="s">
        <v>336</v>
      </c>
      <c r="AQ57" s="8" t="s">
        <v>336</v>
      </c>
      <c r="AR57" s="8" t="s">
        <v>336</v>
      </c>
      <c r="AS57" s="8" t="s">
        <v>358</v>
      </c>
      <c r="AT57" s="8" t="s">
        <v>336</v>
      </c>
      <c r="AU57" s="8" t="s">
        <v>336</v>
      </c>
      <c r="AV57" s="8" t="s">
        <v>336</v>
      </c>
      <c r="AW57" s="8" t="s">
        <v>336</v>
      </c>
      <c r="AX57" s="8" t="s">
        <v>388</v>
      </c>
      <c r="AY57" s="8" t="s">
        <v>336</v>
      </c>
      <c r="AZ57" s="8" t="s">
        <v>336</v>
      </c>
      <c r="BA57" s="8" t="s">
        <v>361</v>
      </c>
      <c r="BB57" s="8" t="s">
        <v>336</v>
      </c>
      <c r="BC57" s="8" t="s">
        <v>515</v>
      </c>
      <c r="BD57" s="8" t="s">
        <v>336</v>
      </c>
      <c r="BE57" s="8" t="s">
        <v>336</v>
      </c>
      <c r="BF57" s="8" t="s">
        <v>336</v>
      </c>
      <c r="BG57" s="8" t="s">
        <v>336</v>
      </c>
      <c r="BH57" s="8" t="s">
        <v>336</v>
      </c>
      <c r="BI57" s="8" t="s">
        <v>336</v>
      </c>
      <c r="BJ57" s="8" t="s">
        <v>336</v>
      </c>
      <c r="BK57" s="8" t="s">
        <v>498</v>
      </c>
      <c r="BL57" s="8" t="s">
        <v>336</v>
      </c>
      <c r="BM57" s="8" t="s">
        <v>499</v>
      </c>
      <c r="BN57" s="8" t="s">
        <v>364</v>
      </c>
      <c r="BO57" s="8" t="s">
        <v>336</v>
      </c>
      <c r="BP57" s="8" t="s">
        <v>365</v>
      </c>
      <c r="BQ57" s="299" t="s">
        <v>1181</v>
      </c>
      <c r="BR57" s="8" t="s">
        <v>45</v>
      </c>
      <c r="BS57" s="33" t="s">
        <v>570</v>
      </c>
      <c r="BT57" s="33" t="s">
        <v>395</v>
      </c>
      <c r="BU57" s="8" t="s">
        <v>336</v>
      </c>
      <c r="BV57" s="8" t="s">
        <v>336</v>
      </c>
      <c r="BW57" s="8" t="s">
        <v>336</v>
      </c>
      <c r="BX57" s="8" t="s">
        <v>336</v>
      </c>
      <c r="BY57" s="8" t="s">
        <v>442</v>
      </c>
      <c r="BZ57" s="8" t="s">
        <v>335</v>
      </c>
      <c r="CA57" s="48" t="str">
        <f t="shared" si="13"/>
        <v>0080</v>
      </c>
      <c r="CB57" s="48" t="str">
        <f t="shared" si="1"/>
        <v>Ethan|Franklin|lar501@rcsd.ms|7</v>
      </c>
      <c r="CC57" s="48" t="str">
        <f t="shared" si="2"/>
        <v>Ethan|Franklin|7</v>
      </c>
      <c r="CD57" s="48" t="str">
        <f t="shared" si="3"/>
        <v>Ethan|Franklin|6</v>
      </c>
      <c r="CE57" s="48" t="str">
        <f t="shared" si="4"/>
        <v>Larenda Franklin</v>
      </c>
      <c r="CF57" s="48" t="str">
        <f>$CE57&amp;COUNTIF($CE57:$CE$162,$CE57)</f>
        <v>Larenda Franklin1</v>
      </c>
      <c r="CG57" s="48" t="str">
        <f t="shared" si="7"/>
        <v>lar501@rcsd.ms</v>
      </c>
      <c r="CH57" s="48" t="str">
        <f t="shared" si="8"/>
        <v>6013479145</v>
      </c>
      <c r="CI57" s="48" t="str">
        <f t="shared" si="9"/>
        <v>Ethan Franklin</v>
      </c>
      <c r="CJ57" s="275" t="s">
        <v>245</v>
      </c>
      <c r="CK57" s="8"/>
      <c r="CL57" s="48" t="str">
        <f t="shared" si="16"/>
        <v>Richland High School</v>
      </c>
      <c r="CM57" s="48" t="str">
        <f t="shared" si="5"/>
        <v>Rankin</v>
      </c>
      <c r="CN57" s="8" t="s">
        <v>1174</v>
      </c>
      <c r="CO57" s="107"/>
      <c r="CP57" s="8" t="s">
        <v>444</v>
      </c>
      <c r="CQ57" s="33" t="s">
        <v>371</v>
      </c>
      <c r="CR57" s="8" t="s">
        <v>83</v>
      </c>
      <c r="CS57" s="8" t="s">
        <v>372</v>
      </c>
    </row>
    <row r="58" spans="1:97" ht="28.8" x14ac:dyDescent="0.3">
      <c r="A58" s="48" t="str">
        <f t="shared" si="15"/>
        <v>0082-SAL-MI-MALE-7TH</v>
      </c>
      <c r="B58" s="48" t="str">
        <f>IFERROR(IF($M58="YES",INDEX(Applications_2021!$A$2:A$651,MATCH($CD58,Applications_2021!$AO$2:$AO$651,0)),"FIRST TIME APPLICANT"),"--")</f>
        <v>FIRST TIME APPLICANT</v>
      </c>
      <c r="C58" s="8">
        <v>82</v>
      </c>
      <c r="D58" s="8" t="s">
        <v>1182</v>
      </c>
      <c r="E58" s="8" t="s">
        <v>332</v>
      </c>
      <c r="F58" s="8" t="s">
        <v>333</v>
      </c>
      <c r="G58" s="8" t="s">
        <v>795</v>
      </c>
      <c r="H58" s="8" t="s">
        <v>336</v>
      </c>
      <c r="I58" s="8" t="s">
        <v>335</v>
      </c>
      <c r="J58" s="8" t="s">
        <v>335</v>
      </c>
      <c r="K58" s="8" t="s">
        <v>1183</v>
      </c>
      <c r="L58" s="8" t="s">
        <v>1184</v>
      </c>
      <c r="M58" s="8" t="s">
        <v>339</v>
      </c>
      <c r="N58" s="8" t="s">
        <v>335</v>
      </c>
      <c r="O58" s="8" t="s">
        <v>336</v>
      </c>
      <c r="P58" s="8" t="s">
        <v>169</v>
      </c>
      <c r="Q58" s="8" t="s">
        <v>340</v>
      </c>
      <c r="R58" s="8" t="s">
        <v>1185</v>
      </c>
      <c r="S58" s="8" t="s">
        <v>881</v>
      </c>
      <c r="T58" s="8" t="s">
        <v>336</v>
      </c>
      <c r="U58" s="8" t="s">
        <v>260</v>
      </c>
      <c r="V58" s="8" t="s">
        <v>1186</v>
      </c>
      <c r="W58" s="8" t="s">
        <v>1187</v>
      </c>
      <c r="X58" s="8" t="s">
        <v>1188</v>
      </c>
      <c r="Y58" s="8" t="s">
        <v>488</v>
      </c>
      <c r="Z58" s="8" t="s">
        <v>1189</v>
      </c>
      <c r="AA58" s="8" t="s">
        <v>348</v>
      </c>
      <c r="AB58" s="8" t="s">
        <v>260</v>
      </c>
      <c r="AC58" s="8" t="s">
        <v>1190</v>
      </c>
      <c r="AD58" s="8" t="s">
        <v>338</v>
      </c>
      <c r="AE58" s="8" t="s">
        <v>1191</v>
      </c>
      <c r="AF58" s="8" t="s">
        <v>1192</v>
      </c>
      <c r="AG58" s="8" t="s">
        <v>336</v>
      </c>
      <c r="AH58" s="8" t="s">
        <v>336</v>
      </c>
      <c r="AI58" s="8" t="s">
        <v>336</v>
      </c>
      <c r="AJ58" s="8" t="s">
        <v>336</v>
      </c>
      <c r="AK58" s="8" t="s">
        <v>336</v>
      </c>
      <c r="AL58" s="8" t="s">
        <v>497</v>
      </c>
      <c r="AM58" s="8" t="s">
        <v>356</v>
      </c>
      <c r="AN58" s="8" t="s">
        <v>336</v>
      </c>
      <c r="AO58" s="8" t="s">
        <v>336</v>
      </c>
      <c r="AP58" s="8" t="s">
        <v>336</v>
      </c>
      <c r="AQ58" s="8" t="s">
        <v>454</v>
      </c>
      <c r="AR58" s="8" t="s">
        <v>336</v>
      </c>
      <c r="AS58" s="8" t="s">
        <v>336</v>
      </c>
      <c r="AT58" s="8" t="s">
        <v>336</v>
      </c>
      <c r="AU58" s="8" t="s">
        <v>439</v>
      </c>
      <c r="AV58" s="8" t="s">
        <v>336</v>
      </c>
      <c r="AW58" s="8" t="s">
        <v>416</v>
      </c>
      <c r="AX58" s="8" t="s">
        <v>336</v>
      </c>
      <c r="AY58" s="8" t="s">
        <v>336</v>
      </c>
      <c r="AZ58" s="8" t="s">
        <v>360</v>
      </c>
      <c r="BA58" s="8" t="s">
        <v>336</v>
      </c>
      <c r="BB58" s="8" t="s">
        <v>336</v>
      </c>
      <c r="BC58" s="8" t="s">
        <v>336</v>
      </c>
      <c r="BD58" s="8" t="s">
        <v>336</v>
      </c>
      <c r="BE58" s="8" t="s">
        <v>362</v>
      </c>
      <c r="BF58" s="8" t="s">
        <v>336</v>
      </c>
      <c r="BG58" s="8" t="s">
        <v>336</v>
      </c>
      <c r="BH58" s="8" t="s">
        <v>336</v>
      </c>
      <c r="BI58" s="8" t="s">
        <v>455</v>
      </c>
      <c r="BJ58" s="8" t="s">
        <v>363</v>
      </c>
      <c r="BK58" s="8" t="s">
        <v>336</v>
      </c>
      <c r="BL58" s="8" t="s">
        <v>336</v>
      </c>
      <c r="BM58" s="8" t="s">
        <v>336</v>
      </c>
      <c r="BN58" s="8" t="s">
        <v>336</v>
      </c>
      <c r="BO58" s="8" t="s">
        <v>336</v>
      </c>
      <c r="BP58" s="8" t="s">
        <v>365</v>
      </c>
      <c r="BQ58" s="299" t="s">
        <v>1193</v>
      </c>
      <c r="BR58" s="8" t="s">
        <v>43</v>
      </c>
      <c r="BS58" s="33" t="s">
        <v>570</v>
      </c>
      <c r="BT58" s="33" t="s">
        <v>368</v>
      </c>
      <c r="BU58" s="8" t="s">
        <v>418</v>
      </c>
      <c r="BV58" s="8" t="s">
        <v>458</v>
      </c>
      <c r="BW58" s="8" t="s">
        <v>336</v>
      </c>
      <c r="BX58" s="8" t="s">
        <v>1194</v>
      </c>
      <c r="BY58" s="8" t="s">
        <v>442</v>
      </c>
      <c r="BZ58" s="8" t="s">
        <v>339</v>
      </c>
      <c r="CA58" s="48" t="str">
        <f t="shared" si="13"/>
        <v>0082</v>
      </c>
      <c r="CB58" s="48" t="str">
        <f t="shared" si="1"/>
        <v>Micah|Saloane|jrwynn83@gmail.com|7</v>
      </c>
      <c r="CC58" s="48" t="str">
        <f t="shared" si="2"/>
        <v>Micah|Saloane|7</v>
      </c>
      <c r="CD58" s="48" t="str">
        <f t="shared" si="3"/>
        <v>Micah|Saloane|6</v>
      </c>
      <c r="CE58" s="48" t="str">
        <f t="shared" si="4"/>
        <v>Jennifer Wynn</v>
      </c>
      <c r="CF58" s="48" t="str">
        <f>$CE58&amp;COUNTIF($CE58:$CE$162,$CE58)</f>
        <v>Jennifer Wynn3</v>
      </c>
      <c r="CG58" s="48" t="str">
        <f t="shared" si="7"/>
        <v>jrwynn83@gmail.com</v>
      </c>
      <c r="CH58" s="48" t="str">
        <f t="shared" si="8"/>
        <v>6014431896</v>
      </c>
      <c r="CI58" s="48" t="str">
        <f t="shared" si="9"/>
        <v>Micah Saloane</v>
      </c>
      <c r="CJ58" s="48" t="str">
        <f>IF($X58="","",IF(RIGHT($X58,4)=", MS",INDEX(DropDowns!$G$4:$G$1251,MATCH(TRIM($X58),DropDowns!$F$3:$F$1251,0)),INDEX(DropDowns!$G$3:$G$1251,MATCH(TRIM($X58)&amp;", MS",DropDowns!$F$3:$F$1251,0))))</f>
        <v>Washington</v>
      </c>
      <c r="CK58" s="8"/>
      <c r="CL58" s="48" t="str">
        <f t="shared" si="16"/>
        <v xml:space="preserve">Greenville Christain </v>
      </c>
      <c r="CM58" s="48" t="str">
        <f t="shared" si="5"/>
        <v>Washington</v>
      </c>
      <c r="CN58" s="8" t="s">
        <v>782</v>
      </c>
      <c r="CO58" s="107" t="s">
        <v>540</v>
      </c>
      <c r="CP58" s="8" t="s">
        <v>370</v>
      </c>
      <c r="CQ58" s="33" t="s">
        <v>371</v>
      </c>
      <c r="CR58" s="8" t="s">
        <v>83</v>
      </c>
      <c r="CS58" s="8" t="s">
        <v>372</v>
      </c>
    </row>
    <row r="59" spans="1:97" ht="28.8" x14ac:dyDescent="0.3">
      <c r="A59" s="48" t="str">
        <f t="shared" si="15"/>
        <v>0085-SAL-KA-FEMALE-8TH</v>
      </c>
      <c r="B59" s="48" t="str">
        <f>IFERROR(IF($M59="YES",INDEX(Applications_2021!$A$2:A$651,MATCH($CD59,Applications_2021!$AO$2:$AO$651,0)),"FIRST TIME APPLICANT"),"--")</f>
        <v>FIRST TIME APPLICANT</v>
      </c>
      <c r="C59" s="8">
        <v>85</v>
      </c>
      <c r="D59" s="8" t="s">
        <v>1195</v>
      </c>
      <c r="E59" s="8" t="s">
        <v>332</v>
      </c>
      <c r="F59" s="8" t="s">
        <v>333</v>
      </c>
      <c r="G59" s="8" t="s">
        <v>795</v>
      </c>
      <c r="H59" s="8" t="s">
        <v>336</v>
      </c>
      <c r="I59" s="8" t="s">
        <v>335</v>
      </c>
      <c r="J59" s="8" t="s">
        <v>335</v>
      </c>
      <c r="K59" s="8" t="s">
        <v>1196</v>
      </c>
      <c r="L59" s="8" t="s">
        <v>1184</v>
      </c>
      <c r="M59" s="8" t="s">
        <v>339</v>
      </c>
      <c r="N59" s="8" t="s">
        <v>335</v>
      </c>
      <c r="O59" s="8" t="s">
        <v>336</v>
      </c>
      <c r="P59" s="8" t="s">
        <v>170</v>
      </c>
      <c r="Q59" s="8" t="s">
        <v>401</v>
      </c>
      <c r="R59" s="8" t="s">
        <v>1185</v>
      </c>
      <c r="S59" s="8" t="s">
        <v>881</v>
      </c>
      <c r="T59" s="8" t="s">
        <v>336</v>
      </c>
      <c r="U59" s="8" t="s">
        <v>260</v>
      </c>
      <c r="V59" s="8" t="s">
        <v>1186</v>
      </c>
      <c r="W59" s="8" t="s">
        <v>1187</v>
      </c>
      <c r="X59" s="8" t="s">
        <v>1188</v>
      </c>
      <c r="Y59" s="8" t="s">
        <v>488</v>
      </c>
      <c r="Z59" s="8" t="s">
        <v>1189</v>
      </c>
      <c r="AA59" s="8" t="s">
        <v>348</v>
      </c>
      <c r="AB59" s="8" t="s">
        <v>260</v>
      </c>
      <c r="AC59" s="8" t="s">
        <v>1190</v>
      </c>
      <c r="AD59" s="8" t="s">
        <v>338</v>
      </c>
      <c r="AE59" s="8" t="s">
        <v>1191</v>
      </c>
      <c r="AF59" s="8" t="s">
        <v>1192</v>
      </c>
      <c r="AG59" s="8" t="s">
        <v>336</v>
      </c>
      <c r="AH59" s="8" t="s">
        <v>336</v>
      </c>
      <c r="AI59" s="8" t="s">
        <v>336</v>
      </c>
      <c r="AJ59" s="8" t="s">
        <v>336</v>
      </c>
      <c r="AK59" s="8" t="s">
        <v>336</v>
      </c>
      <c r="AL59" s="8" t="s">
        <v>336</v>
      </c>
      <c r="AM59" s="8" t="s">
        <v>356</v>
      </c>
      <c r="AN59" s="8" t="s">
        <v>336</v>
      </c>
      <c r="AO59" s="8" t="s">
        <v>387</v>
      </c>
      <c r="AP59" s="8" t="s">
        <v>415</v>
      </c>
      <c r="AQ59" s="8" t="s">
        <v>336</v>
      </c>
      <c r="AR59" s="8" t="s">
        <v>336</v>
      </c>
      <c r="AS59" s="8" t="s">
        <v>336</v>
      </c>
      <c r="AT59" s="8" t="s">
        <v>336</v>
      </c>
      <c r="AU59" s="8" t="s">
        <v>439</v>
      </c>
      <c r="AV59" s="8" t="s">
        <v>359</v>
      </c>
      <c r="AW59" s="8" t="s">
        <v>336</v>
      </c>
      <c r="AX59" s="8" t="s">
        <v>388</v>
      </c>
      <c r="AY59" s="8" t="s">
        <v>336</v>
      </c>
      <c r="AZ59" s="8" t="s">
        <v>336</v>
      </c>
      <c r="BA59" s="8" t="s">
        <v>336</v>
      </c>
      <c r="BB59" s="8" t="s">
        <v>336</v>
      </c>
      <c r="BC59" s="8" t="s">
        <v>336</v>
      </c>
      <c r="BD59" s="8" t="s">
        <v>336</v>
      </c>
      <c r="BE59" s="8" t="s">
        <v>362</v>
      </c>
      <c r="BF59" s="8" t="s">
        <v>336</v>
      </c>
      <c r="BG59" s="8" t="s">
        <v>336</v>
      </c>
      <c r="BH59" s="8" t="s">
        <v>336</v>
      </c>
      <c r="BI59" s="8" t="s">
        <v>336</v>
      </c>
      <c r="BJ59" s="8" t="s">
        <v>363</v>
      </c>
      <c r="BK59" s="8" t="s">
        <v>336</v>
      </c>
      <c r="BL59" s="8" t="s">
        <v>456</v>
      </c>
      <c r="BM59" s="8" t="s">
        <v>336</v>
      </c>
      <c r="BN59" s="8" t="s">
        <v>336</v>
      </c>
      <c r="BO59" s="8" t="s">
        <v>336</v>
      </c>
      <c r="BP59" s="8" t="s">
        <v>365</v>
      </c>
      <c r="BQ59" s="299" t="s">
        <v>1197</v>
      </c>
      <c r="BR59" s="8" t="s">
        <v>43</v>
      </c>
      <c r="BS59" s="33" t="s">
        <v>570</v>
      </c>
      <c r="BT59" s="33" t="s">
        <v>368</v>
      </c>
      <c r="BU59" s="8" t="s">
        <v>418</v>
      </c>
      <c r="BV59" s="8" t="s">
        <v>458</v>
      </c>
      <c r="BW59" s="8" t="s">
        <v>336</v>
      </c>
      <c r="BX59" s="8" t="s">
        <v>1198</v>
      </c>
      <c r="BY59" s="8" t="s">
        <v>442</v>
      </c>
      <c r="BZ59" s="8" t="s">
        <v>339</v>
      </c>
      <c r="CA59" s="48" t="str">
        <f t="shared" si="13"/>
        <v>0085</v>
      </c>
      <c r="CB59" s="48" t="str">
        <f t="shared" si="1"/>
        <v>Kameron|Saloane|jrwynn83@gmail.com|8</v>
      </c>
      <c r="CC59" s="48" t="str">
        <f t="shared" si="2"/>
        <v>Kameron|Saloane|8</v>
      </c>
      <c r="CD59" s="48" t="str">
        <f t="shared" si="3"/>
        <v>Kameron|Saloane|7</v>
      </c>
      <c r="CE59" s="48" t="str">
        <f t="shared" si="4"/>
        <v>Jennifer Wynn</v>
      </c>
      <c r="CF59" s="48" t="str">
        <f>$CE59&amp;COUNTIF($CE59:$CE$162,$CE59)</f>
        <v>Jennifer Wynn2</v>
      </c>
      <c r="CG59" s="48" t="str">
        <f t="shared" si="7"/>
        <v>jrwynn83@gmail.com</v>
      </c>
      <c r="CH59" s="48" t="str">
        <f t="shared" si="8"/>
        <v>6014431896</v>
      </c>
      <c r="CI59" s="48" t="str">
        <f t="shared" si="9"/>
        <v>Kameron Saloane</v>
      </c>
      <c r="CJ59" s="48" t="str">
        <f>IF($X59="","",IF(RIGHT($X59,4)=", MS",INDEX(DropDowns!$G$4:$G$1251,MATCH(TRIM($X59),DropDowns!$F$3:$F$1251,0)),INDEX(DropDowns!$G$3:$G$1251,MATCH(TRIM($X59)&amp;", MS",DropDowns!$F$3:$F$1251,0))))</f>
        <v>Washington</v>
      </c>
      <c r="CK59" s="8"/>
      <c r="CL59" s="48" t="str">
        <f t="shared" si="16"/>
        <v xml:space="preserve">Greenville Christain </v>
      </c>
      <c r="CM59" s="48" t="str">
        <f t="shared" si="5"/>
        <v>Washington</v>
      </c>
      <c r="CN59" s="8" t="s">
        <v>782</v>
      </c>
      <c r="CO59" s="107" t="s">
        <v>540</v>
      </c>
      <c r="CP59" s="8" t="s">
        <v>397</v>
      </c>
      <c r="CQ59" s="33" t="s">
        <v>371</v>
      </c>
      <c r="CR59" s="8" t="s">
        <v>101</v>
      </c>
      <c r="CS59" s="8" t="s">
        <v>1199</v>
      </c>
    </row>
    <row r="60" spans="1:97" ht="28.8" x14ac:dyDescent="0.3">
      <c r="A60" s="48" t="str">
        <f t="shared" si="15"/>
        <v>0086-SAL-SK-FEMALE-9TH</v>
      </c>
      <c r="B60" s="48" t="str">
        <f>IFERROR(IF($M60="YES",INDEX(Applications_2021!$A$2:A$651,MATCH($CD60,Applications_2021!$AO$2:$AO$651,0)),"FIRST TIME APPLICANT"),"--")</f>
        <v>FIRST TIME APPLICANT</v>
      </c>
      <c r="C60" s="8">
        <v>86</v>
      </c>
      <c r="D60" s="8" t="s">
        <v>1200</v>
      </c>
      <c r="E60" s="8" t="s">
        <v>332</v>
      </c>
      <c r="F60" s="8" t="s">
        <v>333</v>
      </c>
      <c r="G60" s="8" t="s">
        <v>795</v>
      </c>
      <c r="H60" s="8" t="s">
        <v>336</v>
      </c>
      <c r="I60" s="8" t="s">
        <v>335</v>
      </c>
      <c r="J60" s="8" t="s">
        <v>335</v>
      </c>
      <c r="K60" s="8" t="s">
        <v>1201</v>
      </c>
      <c r="L60" s="8" t="s">
        <v>1184</v>
      </c>
      <c r="M60" s="8" t="s">
        <v>339</v>
      </c>
      <c r="N60" s="8" t="s">
        <v>335</v>
      </c>
      <c r="O60" s="8" t="s">
        <v>336</v>
      </c>
      <c r="P60" s="8" t="s">
        <v>170</v>
      </c>
      <c r="Q60" s="8" t="s">
        <v>376</v>
      </c>
      <c r="R60" s="8" t="s">
        <v>1185</v>
      </c>
      <c r="S60" s="8" t="s">
        <v>881</v>
      </c>
      <c r="T60" s="8" t="s">
        <v>336</v>
      </c>
      <c r="U60" s="8" t="s">
        <v>260</v>
      </c>
      <c r="V60" s="8" t="s">
        <v>1202</v>
      </c>
      <c r="W60" s="8" t="s">
        <v>1187</v>
      </c>
      <c r="X60" s="8" t="s">
        <v>1188</v>
      </c>
      <c r="Y60" s="8" t="s">
        <v>488</v>
      </c>
      <c r="Z60" s="8" t="s">
        <v>1189</v>
      </c>
      <c r="AA60" s="8" t="s">
        <v>348</v>
      </c>
      <c r="AB60" s="8" t="s">
        <v>260</v>
      </c>
      <c r="AC60" s="8" t="s">
        <v>1190</v>
      </c>
      <c r="AD60" s="8" t="s">
        <v>338</v>
      </c>
      <c r="AE60" s="8" t="s">
        <v>1191</v>
      </c>
      <c r="AF60" s="8" t="s">
        <v>1192</v>
      </c>
      <c r="AG60" s="8" t="s">
        <v>336</v>
      </c>
      <c r="AH60" s="8" t="s">
        <v>336</v>
      </c>
      <c r="AI60" s="8" t="s">
        <v>336</v>
      </c>
      <c r="AJ60" s="8" t="s">
        <v>336</v>
      </c>
      <c r="AK60" s="8" t="s">
        <v>336</v>
      </c>
      <c r="AL60" s="8" t="s">
        <v>336</v>
      </c>
      <c r="AM60" s="8" t="s">
        <v>336</v>
      </c>
      <c r="AN60" s="8" t="s">
        <v>386</v>
      </c>
      <c r="AO60" s="8" t="s">
        <v>336</v>
      </c>
      <c r="AP60" s="8" t="s">
        <v>336</v>
      </c>
      <c r="AQ60" s="8" t="s">
        <v>336</v>
      </c>
      <c r="AR60" s="8" t="s">
        <v>357</v>
      </c>
      <c r="AS60" s="8" t="s">
        <v>358</v>
      </c>
      <c r="AT60" s="8" t="s">
        <v>336</v>
      </c>
      <c r="AU60" s="8" t="s">
        <v>439</v>
      </c>
      <c r="AV60" s="8" t="s">
        <v>336</v>
      </c>
      <c r="AW60" s="8" t="s">
        <v>416</v>
      </c>
      <c r="AX60" s="8" t="s">
        <v>388</v>
      </c>
      <c r="AY60" s="8" t="s">
        <v>336</v>
      </c>
      <c r="AZ60" s="8" t="s">
        <v>336</v>
      </c>
      <c r="BA60" s="8" t="s">
        <v>336</v>
      </c>
      <c r="BB60" s="8" t="s">
        <v>336</v>
      </c>
      <c r="BC60" s="8" t="s">
        <v>336</v>
      </c>
      <c r="BD60" s="8" t="s">
        <v>336</v>
      </c>
      <c r="BE60" s="8" t="s">
        <v>336</v>
      </c>
      <c r="BF60" s="8" t="s">
        <v>336</v>
      </c>
      <c r="BG60" s="8" t="s">
        <v>390</v>
      </c>
      <c r="BH60" s="8" t="s">
        <v>336</v>
      </c>
      <c r="BI60" s="8" t="s">
        <v>336</v>
      </c>
      <c r="BJ60" s="8" t="s">
        <v>363</v>
      </c>
      <c r="BK60" s="8" t="s">
        <v>498</v>
      </c>
      <c r="BL60" s="8" t="s">
        <v>336</v>
      </c>
      <c r="BM60" s="8" t="s">
        <v>336</v>
      </c>
      <c r="BN60" s="8" t="s">
        <v>336</v>
      </c>
      <c r="BO60" s="8" t="s">
        <v>336</v>
      </c>
      <c r="BP60" s="8" t="s">
        <v>392</v>
      </c>
      <c r="BQ60" s="299" t="s">
        <v>1203</v>
      </c>
      <c r="BR60" s="8" t="s">
        <v>43</v>
      </c>
      <c r="BS60" s="33" t="s">
        <v>570</v>
      </c>
      <c r="BT60" s="33" t="s">
        <v>368</v>
      </c>
      <c r="BU60" s="8" t="s">
        <v>418</v>
      </c>
      <c r="BV60" s="8" t="s">
        <v>458</v>
      </c>
      <c r="BW60" s="8" t="s">
        <v>336</v>
      </c>
      <c r="BX60" s="8" t="s">
        <v>1204</v>
      </c>
      <c r="BY60" s="8" t="s">
        <v>442</v>
      </c>
      <c r="BZ60" s="8" t="s">
        <v>339</v>
      </c>
      <c r="CA60" s="48" t="str">
        <f t="shared" si="13"/>
        <v>0086</v>
      </c>
      <c r="CB60" s="48" t="str">
        <f t="shared" si="1"/>
        <v>Skylar|Saloane|jrwynn83@gmail.com|9</v>
      </c>
      <c r="CC60" s="48" t="str">
        <f t="shared" si="2"/>
        <v>Skylar|Saloane|9</v>
      </c>
      <c r="CD60" s="48" t="str">
        <f t="shared" si="3"/>
        <v>Skylar|Saloane|8</v>
      </c>
      <c r="CE60" s="48" t="str">
        <f t="shared" si="4"/>
        <v>Jennifer Wynn</v>
      </c>
      <c r="CF60" s="48" t="str">
        <f>$CE60&amp;COUNTIF($CE60:$CE$162,$CE60)</f>
        <v>Jennifer Wynn1</v>
      </c>
      <c r="CG60" s="48" t="str">
        <f t="shared" si="7"/>
        <v>jrwynn83@gmail.com</v>
      </c>
      <c r="CH60" s="48" t="str">
        <f t="shared" si="8"/>
        <v>6014431896</v>
      </c>
      <c r="CI60" s="48" t="str">
        <f t="shared" si="9"/>
        <v>Skylar Saloane</v>
      </c>
      <c r="CJ60" s="48" t="str">
        <f>IF($X60="","",IF(RIGHT($X60,4)=", MS",INDEX(DropDowns!$G$4:$G$1251,MATCH(TRIM($X60),DropDowns!$F$3:$F$1251,0)),INDEX(DropDowns!$G$3:$G$1251,MATCH(TRIM($X60)&amp;", MS",DropDowns!$F$3:$F$1251,0))))</f>
        <v>Washington</v>
      </c>
      <c r="CK60" s="8"/>
      <c r="CL60" s="48" t="str">
        <f t="shared" si="16"/>
        <v xml:space="preserve">Greenville Christain </v>
      </c>
      <c r="CM60" s="48" t="str">
        <f t="shared" si="5"/>
        <v>Washington</v>
      </c>
      <c r="CN60" s="8" t="s">
        <v>782</v>
      </c>
      <c r="CO60" s="107" t="s">
        <v>540</v>
      </c>
      <c r="CP60" s="8" t="s">
        <v>444</v>
      </c>
      <c r="CQ60" s="33" t="s">
        <v>371</v>
      </c>
      <c r="CR60" s="8" t="s">
        <v>101</v>
      </c>
      <c r="CS60" s="8" t="s">
        <v>1199</v>
      </c>
    </row>
    <row r="61" spans="1:97" x14ac:dyDescent="0.3">
      <c r="A61" s="48" t="str">
        <f t="shared" si="15"/>
        <v>0089-RED-SU-FEMALE-9TH</v>
      </c>
      <c r="B61" s="48" t="str">
        <f>IFERROR(IF($M61="YES",INDEX(Applications_2021!$A$2:A$651,MATCH($CD61,Applications_2021!$AO$2:$AO$651,0)),"FIRST TIME APPLICANT"),"--")</f>
        <v>FIRST TIME APPLICANT</v>
      </c>
      <c r="C61" s="8">
        <v>89</v>
      </c>
      <c r="D61" s="8" t="s">
        <v>1205</v>
      </c>
      <c r="E61" s="8" t="s">
        <v>332</v>
      </c>
      <c r="F61" s="8" t="s">
        <v>333</v>
      </c>
      <c r="G61" s="8" t="s">
        <v>795</v>
      </c>
      <c r="H61" s="8" t="s">
        <v>336</v>
      </c>
      <c r="I61" s="8" t="s">
        <v>335</v>
      </c>
      <c r="J61" s="8" t="s">
        <v>335</v>
      </c>
      <c r="K61" s="8" t="s">
        <v>1206</v>
      </c>
      <c r="L61" s="8" t="s">
        <v>1207</v>
      </c>
      <c r="M61" s="8" t="s">
        <v>339</v>
      </c>
      <c r="N61" s="8" t="s">
        <v>335</v>
      </c>
      <c r="O61" s="8" t="s">
        <v>336</v>
      </c>
      <c r="P61" s="8" t="s">
        <v>170</v>
      </c>
      <c r="Q61" s="8" t="s">
        <v>376</v>
      </c>
      <c r="R61" s="8" t="s">
        <v>1208</v>
      </c>
      <c r="S61" s="8" t="s">
        <v>342</v>
      </c>
      <c r="T61" s="8" t="s">
        <v>779</v>
      </c>
      <c r="U61" s="8" t="s">
        <v>260</v>
      </c>
      <c r="V61" s="8" t="s">
        <v>1209</v>
      </c>
      <c r="W61" s="8" t="s">
        <v>336</v>
      </c>
      <c r="X61" s="8" t="s">
        <v>781</v>
      </c>
      <c r="Y61" s="8" t="s">
        <v>488</v>
      </c>
      <c r="Z61" s="8" t="s">
        <v>782</v>
      </c>
      <c r="AA61" s="8" t="s">
        <v>348</v>
      </c>
      <c r="AB61" s="8" t="s">
        <v>260</v>
      </c>
      <c r="AC61" s="8" t="s">
        <v>1210</v>
      </c>
      <c r="AD61" s="8" t="s">
        <v>1211</v>
      </c>
      <c r="AE61" s="8" t="s">
        <v>1212</v>
      </c>
      <c r="AF61" s="8" t="s">
        <v>1213</v>
      </c>
      <c r="AG61" s="8" t="s">
        <v>336</v>
      </c>
      <c r="AH61" s="8" t="s">
        <v>336</v>
      </c>
      <c r="AI61" s="8" t="s">
        <v>336</v>
      </c>
      <c r="AJ61" s="8" t="s">
        <v>336</v>
      </c>
      <c r="AK61" s="8" t="s">
        <v>336</v>
      </c>
      <c r="AL61" s="8" t="s">
        <v>336</v>
      </c>
      <c r="AM61" s="8" t="s">
        <v>336</v>
      </c>
      <c r="AN61" s="8" t="s">
        <v>336</v>
      </c>
      <c r="AO61" s="8" t="s">
        <v>387</v>
      </c>
      <c r="AP61" s="8" t="s">
        <v>415</v>
      </c>
      <c r="AQ61" s="8" t="s">
        <v>336</v>
      </c>
      <c r="AR61" s="8" t="s">
        <v>336</v>
      </c>
      <c r="AS61" s="8" t="s">
        <v>358</v>
      </c>
      <c r="AT61" s="8" t="s">
        <v>336</v>
      </c>
      <c r="AU61" s="8" t="s">
        <v>336</v>
      </c>
      <c r="AV61" s="8" t="s">
        <v>359</v>
      </c>
      <c r="AW61" s="8" t="s">
        <v>336</v>
      </c>
      <c r="AX61" s="8" t="s">
        <v>388</v>
      </c>
      <c r="AY61" s="8" t="s">
        <v>336</v>
      </c>
      <c r="AZ61" s="8" t="s">
        <v>336</v>
      </c>
      <c r="BA61" s="8" t="s">
        <v>336</v>
      </c>
      <c r="BB61" s="8" t="s">
        <v>336</v>
      </c>
      <c r="BC61" s="8" t="s">
        <v>515</v>
      </c>
      <c r="BD61" s="8" t="s">
        <v>336</v>
      </c>
      <c r="BE61" s="8" t="s">
        <v>336</v>
      </c>
      <c r="BF61" s="8" t="s">
        <v>336</v>
      </c>
      <c r="BG61" s="8" t="s">
        <v>390</v>
      </c>
      <c r="BH61" s="8" t="s">
        <v>336</v>
      </c>
      <c r="BI61" s="8" t="s">
        <v>336</v>
      </c>
      <c r="BJ61" s="8" t="s">
        <v>336</v>
      </c>
      <c r="BK61" s="8" t="s">
        <v>336</v>
      </c>
      <c r="BL61" s="8" t="s">
        <v>456</v>
      </c>
      <c r="BM61" s="8" t="s">
        <v>336</v>
      </c>
      <c r="BN61" s="8" t="s">
        <v>364</v>
      </c>
      <c r="BO61" s="8" t="s">
        <v>336</v>
      </c>
      <c r="BP61" s="8" t="s">
        <v>365</v>
      </c>
      <c r="BQ61" s="299" t="s">
        <v>1214</v>
      </c>
      <c r="BR61" s="8" t="s">
        <v>45</v>
      </c>
      <c r="BS61" s="33" t="s">
        <v>367</v>
      </c>
      <c r="BT61" s="33" t="s">
        <v>395</v>
      </c>
      <c r="BU61" s="8" t="s">
        <v>336</v>
      </c>
      <c r="BV61" s="8" t="s">
        <v>336</v>
      </c>
      <c r="BW61" s="8" t="s">
        <v>336</v>
      </c>
      <c r="BX61" s="8" t="s">
        <v>336</v>
      </c>
      <c r="BY61" s="8" t="s">
        <v>419</v>
      </c>
      <c r="BZ61" s="8" t="s">
        <v>339</v>
      </c>
      <c r="CA61" s="48" t="str">
        <f t="shared" si="13"/>
        <v>0089</v>
      </c>
      <c r="CB61" s="48" t="str">
        <f t="shared" si="1"/>
        <v>Sumer|Redmond|evonierash@gmail.com|9</v>
      </c>
      <c r="CC61" s="48" t="str">
        <f t="shared" si="2"/>
        <v>Sumer|Redmond|9</v>
      </c>
      <c r="CD61" s="48" t="str">
        <f t="shared" si="3"/>
        <v>Sumer|Redmond|8</v>
      </c>
      <c r="CE61" s="48" t="str">
        <f t="shared" si="4"/>
        <v>Evonie Rash</v>
      </c>
      <c r="CF61" s="48" t="str">
        <f>$CE61&amp;COUNTIF($CE61:$CE$162,$CE61)</f>
        <v>Evonie Rash2</v>
      </c>
      <c r="CG61" s="48" t="str">
        <f t="shared" si="7"/>
        <v>evonierash@gmail.com</v>
      </c>
      <c r="CH61" s="48" t="str">
        <f t="shared" si="8"/>
        <v>6625222049</v>
      </c>
      <c r="CI61" s="48" t="str">
        <f t="shared" si="9"/>
        <v>Sumer Redmond</v>
      </c>
      <c r="CJ61" s="48" t="str">
        <f>IF($X61="","",IF(RIGHT($X61,4)=", MS",INDEX(DropDowns!$G$4:$G$1251,MATCH(TRIM($X61),DropDowns!$F$3:$F$1251,0)),INDEX(DropDowns!$G$3:$G$1251,MATCH(TRIM($X61)&amp;", MS",DropDowns!$F$3:$F$1251,0))))</f>
        <v>Washington</v>
      </c>
      <c r="CK61" s="8"/>
      <c r="CL61" s="48" t="str">
        <f>$R61</f>
        <v xml:space="preserve">Greenville High School </v>
      </c>
      <c r="CM61" s="48" t="str">
        <f t="shared" si="5"/>
        <v>Washington</v>
      </c>
      <c r="CN61" s="8" t="s">
        <v>782</v>
      </c>
      <c r="CO61" s="107" t="s">
        <v>1215</v>
      </c>
      <c r="CP61" s="8" t="s">
        <v>422</v>
      </c>
      <c r="CQ61" s="33" t="s">
        <v>371</v>
      </c>
      <c r="CR61" s="8" t="s">
        <v>101</v>
      </c>
      <c r="CS61" s="8" t="s">
        <v>1216</v>
      </c>
    </row>
    <row r="62" spans="1:97" x14ac:dyDescent="0.3">
      <c r="A62" s="48" t="str">
        <f t="shared" si="15"/>
        <v>0090-RED-A'-FEMALE-9TH</v>
      </c>
      <c r="B62" s="48" t="str">
        <f>IFERROR(IF($M62="YES",INDEX(Applications_2021!$A$2:A$651,MATCH($CD62,Applications_2021!$AO$2:$AO$651,0)),"FIRST TIME APPLICANT"),"--")</f>
        <v>FIRST TIME APPLICANT</v>
      </c>
      <c r="C62" s="8">
        <v>90</v>
      </c>
      <c r="D62" s="8" t="s">
        <v>1217</v>
      </c>
      <c r="E62" s="8" t="s">
        <v>332</v>
      </c>
      <c r="F62" s="8" t="s">
        <v>333</v>
      </c>
      <c r="G62" s="8" t="s">
        <v>795</v>
      </c>
      <c r="H62" s="8" t="s">
        <v>336</v>
      </c>
      <c r="I62" s="8" t="s">
        <v>335</v>
      </c>
      <c r="J62" s="8" t="s">
        <v>335</v>
      </c>
      <c r="K62" s="8" t="s">
        <v>1218</v>
      </c>
      <c r="L62" s="8" t="s">
        <v>1207</v>
      </c>
      <c r="M62" s="8" t="s">
        <v>339</v>
      </c>
      <c r="N62" s="8" t="s">
        <v>335</v>
      </c>
      <c r="O62" s="8" t="s">
        <v>336</v>
      </c>
      <c r="P62" s="8" t="s">
        <v>170</v>
      </c>
      <c r="Q62" s="8" t="s">
        <v>376</v>
      </c>
      <c r="R62" s="8" t="s">
        <v>778</v>
      </c>
      <c r="S62" s="8" t="s">
        <v>342</v>
      </c>
      <c r="T62" s="8" t="s">
        <v>1219</v>
      </c>
      <c r="U62" s="8" t="s">
        <v>260</v>
      </c>
      <c r="V62" s="8" t="s">
        <v>1209</v>
      </c>
      <c r="W62" s="8" t="s">
        <v>336</v>
      </c>
      <c r="X62" s="8" t="s">
        <v>781</v>
      </c>
      <c r="Y62" s="8" t="s">
        <v>488</v>
      </c>
      <c r="Z62" s="8" t="s">
        <v>782</v>
      </c>
      <c r="AA62" s="8" t="s">
        <v>348</v>
      </c>
      <c r="AB62" s="8" t="s">
        <v>260</v>
      </c>
      <c r="AC62" s="8" t="s">
        <v>1210</v>
      </c>
      <c r="AD62" s="8" t="s">
        <v>1211</v>
      </c>
      <c r="AE62" s="8" t="s">
        <v>1212</v>
      </c>
      <c r="AF62" s="8" t="s">
        <v>1213</v>
      </c>
      <c r="AG62" s="8" t="s">
        <v>336</v>
      </c>
      <c r="AH62" s="8" t="s">
        <v>336</v>
      </c>
      <c r="AI62" s="8" t="s">
        <v>336</v>
      </c>
      <c r="AJ62" s="8" t="s">
        <v>336</v>
      </c>
      <c r="AK62" s="8" t="s">
        <v>336</v>
      </c>
      <c r="AL62" s="8" t="s">
        <v>336</v>
      </c>
      <c r="AM62" s="8" t="s">
        <v>336</v>
      </c>
      <c r="AN62" s="8" t="s">
        <v>336</v>
      </c>
      <c r="AO62" s="8" t="s">
        <v>336</v>
      </c>
      <c r="AP62" s="8" t="s">
        <v>415</v>
      </c>
      <c r="AQ62" s="8" t="s">
        <v>336</v>
      </c>
      <c r="AR62" s="8" t="s">
        <v>357</v>
      </c>
      <c r="AS62" s="8" t="s">
        <v>358</v>
      </c>
      <c r="AT62" s="8" t="s">
        <v>336</v>
      </c>
      <c r="AU62" s="8" t="s">
        <v>336</v>
      </c>
      <c r="AV62" s="8" t="s">
        <v>359</v>
      </c>
      <c r="AW62" s="8" t="s">
        <v>416</v>
      </c>
      <c r="AX62" s="8" t="s">
        <v>388</v>
      </c>
      <c r="AY62" s="8" t="s">
        <v>336</v>
      </c>
      <c r="AZ62" s="8" t="s">
        <v>336</v>
      </c>
      <c r="BA62" s="8" t="s">
        <v>336</v>
      </c>
      <c r="BB62" s="8" t="s">
        <v>336</v>
      </c>
      <c r="BC62" s="8" t="s">
        <v>336</v>
      </c>
      <c r="BD62" s="8" t="s">
        <v>336</v>
      </c>
      <c r="BE62" s="8" t="s">
        <v>336</v>
      </c>
      <c r="BF62" s="8" t="s">
        <v>336</v>
      </c>
      <c r="BG62" s="8" t="s">
        <v>390</v>
      </c>
      <c r="BH62" s="8" t="s">
        <v>336</v>
      </c>
      <c r="BI62" s="8" t="s">
        <v>336</v>
      </c>
      <c r="BJ62" s="8" t="s">
        <v>336</v>
      </c>
      <c r="BK62" s="8" t="s">
        <v>336</v>
      </c>
      <c r="BL62" s="8" t="s">
        <v>456</v>
      </c>
      <c r="BM62" s="8" t="s">
        <v>499</v>
      </c>
      <c r="BN62" s="8" t="s">
        <v>336</v>
      </c>
      <c r="BO62" s="8" t="s">
        <v>336</v>
      </c>
      <c r="BP62" s="8" t="s">
        <v>365</v>
      </c>
      <c r="BQ62" s="299" t="s">
        <v>1220</v>
      </c>
      <c r="BR62" s="8" t="s">
        <v>45</v>
      </c>
      <c r="BS62" s="33" t="s">
        <v>367</v>
      </c>
      <c r="BT62" s="33" t="s">
        <v>395</v>
      </c>
      <c r="BU62" s="8" t="s">
        <v>336</v>
      </c>
      <c r="BV62" s="8" t="s">
        <v>336</v>
      </c>
      <c r="BW62" s="8" t="s">
        <v>336</v>
      </c>
      <c r="BX62" s="8" t="s">
        <v>336</v>
      </c>
      <c r="BY62" s="8" t="s">
        <v>419</v>
      </c>
      <c r="BZ62" s="8" t="s">
        <v>339</v>
      </c>
      <c r="CA62" s="48" t="str">
        <f t="shared" si="13"/>
        <v>0090</v>
      </c>
      <c r="CB62" s="48" t="str">
        <f t="shared" si="1"/>
        <v>A'tumn|Redmond|evonierash@gmail.com|9</v>
      </c>
      <c r="CC62" s="48" t="str">
        <f t="shared" si="2"/>
        <v>A'tumn|Redmond|9</v>
      </c>
      <c r="CD62" s="48" t="str">
        <f t="shared" si="3"/>
        <v>A'tumn|Redmond|8</v>
      </c>
      <c r="CE62" s="48" t="str">
        <f t="shared" si="4"/>
        <v>Evonie Rash</v>
      </c>
      <c r="CF62" s="48" t="str">
        <f>$CE62&amp;COUNTIF($CE62:$CE$162,$CE62)</f>
        <v>Evonie Rash1</v>
      </c>
      <c r="CG62" s="48" t="str">
        <f t="shared" si="7"/>
        <v>evonierash@gmail.com</v>
      </c>
      <c r="CH62" s="48" t="str">
        <f t="shared" si="8"/>
        <v>6625222049</v>
      </c>
      <c r="CI62" s="48" t="str">
        <f t="shared" si="9"/>
        <v>A'tumn Redmond</v>
      </c>
      <c r="CJ62" s="48" t="str">
        <f>IF($X62="","",IF(RIGHT($X62,4)=", MS",INDEX(DropDowns!$G$4:$G$1251,MATCH(TRIM($X62),DropDowns!$F$3:$F$1251,0)),INDEX(DropDowns!$G$3:$G$1251,MATCH(TRIM($X62)&amp;", MS",DropDowns!$F$3:$F$1251,0))))</f>
        <v>Washington</v>
      </c>
      <c r="CK62" s="8"/>
      <c r="CL62" s="48" t="str">
        <f t="shared" si="16"/>
        <v>Greenville High School</v>
      </c>
      <c r="CM62" s="48" t="str">
        <f t="shared" si="5"/>
        <v>Washington</v>
      </c>
      <c r="CN62" s="8" t="s">
        <v>782</v>
      </c>
      <c r="CO62" s="107" t="s">
        <v>1215</v>
      </c>
      <c r="CP62" s="8" t="s">
        <v>370</v>
      </c>
      <c r="CQ62" s="33" t="s">
        <v>371</v>
      </c>
      <c r="CR62" s="8" t="s">
        <v>101</v>
      </c>
      <c r="CS62" s="8" t="s">
        <v>1221</v>
      </c>
    </row>
    <row r="63" spans="1:97" x14ac:dyDescent="0.3">
      <c r="A63" s="48" t="str">
        <f t="shared" si="15"/>
        <v>0092-ROB-MA-FEMALE-9TH</v>
      </c>
      <c r="B63" s="48" t="str">
        <f>IFERROR(IF($M63="YES",INDEX(Applications_2021!$A$2:A$651,MATCH($CD63,Applications_2021!$AO$2:$AO$651,0)),"FIRST TIME APPLICANT"),"--")</f>
        <v>FIRST TIME APPLICANT</v>
      </c>
      <c r="C63" s="8">
        <v>92</v>
      </c>
      <c r="D63" s="8" t="s">
        <v>1222</v>
      </c>
      <c r="E63" s="8" t="s">
        <v>332</v>
      </c>
      <c r="F63" s="8" t="s">
        <v>333</v>
      </c>
      <c r="G63" s="8" t="s">
        <v>795</v>
      </c>
      <c r="H63" s="8" t="s">
        <v>336</v>
      </c>
      <c r="I63" s="8" t="s">
        <v>335</v>
      </c>
      <c r="J63" s="8" t="s">
        <v>335</v>
      </c>
      <c r="K63" s="8" t="s">
        <v>1223</v>
      </c>
      <c r="L63" s="8" t="s">
        <v>1224</v>
      </c>
      <c r="M63" s="8" t="s">
        <v>339</v>
      </c>
      <c r="N63" s="8" t="s">
        <v>339</v>
      </c>
      <c r="O63" s="8" t="s">
        <v>336</v>
      </c>
      <c r="P63" s="8" t="s">
        <v>170</v>
      </c>
      <c r="Q63" s="8" t="s">
        <v>376</v>
      </c>
      <c r="R63" s="8" t="s">
        <v>1225</v>
      </c>
      <c r="S63" s="8" t="s">
        <v>342</v>
      </c>
      <c r="T63" s="8" t="s">
        <v>1226</v>
      </c>
      <c r="U63" s="8" t="s">
        <v>260</v>
      </c>
      <c r="V63" s="8" t="s">
        <v>1227</v>
      </c>
      <c r="W63" s="8" t="s">
        <v>336</v>
      </c>
      <c r="X63" s="8" t="s">
        <v>781</v>
      </c>
      <c r="Y63" s="8" t="s">
        <v>488</v>
      </c>
      <c r="Z63" s="8" t="s">
        <v>782</v>
      </c>
      <c r="AA63" s="8" t="s">
        <v>348</v>
      </c>
      <c r="AB63" s="8" t="s">
        <v>260</v>
      </c>
      <c r="AC63" s="8" t="s">
        <v>1228</v>
      </c>
      <c r="AD63" s="8" t="s">
        <v>1224</v>
      </c>
      <c r="AE63" s="8" t="s">
        <v>1229</v>
      </c>
      <c r="AF63" s="8" t="s">
        <v>1230</v>
      </c>
      <c r="AG63" s="8" t="s">
        <v>336</v>
      </c>
      <c r="AH63" s="8" t="s">
        <v>336</v>
      </c>
      <c r="AI63" s="8" t="s">
        <v>336</v>
      </c>
      <c r="AJ63" s="8" t="s">
        <v>336</v>
      </c>
      <c r="AK63" s="8" t="s">
        <v>336</v>
      </c>
      <c r="AL63" s="8" t="s">
        <v>336</v>
      </c>
      <c r="AM63" s="8" t="s">
        <v>356</v>
      </c>
      <c r="AN63" s="8" t="s">
        <v>336</v>
      </c>
      <c r="AO63" s="8" t="s">
        <v>387</v>
      </c>
      <c r="AP63" s="8" t="s">
        <v>415</v>
      </c>
      <c r="AQ63" s="8" t="s">
        <v>336</v>
      </c>
      <c r="AR63" s="8" t="s">
        <v>336</v>
      </c>
      <c r="AS63" s="8" t="s">
        <v>336</v>
      </c>
      <c r="AT63" s="8" t="s">
        <v>336</v>
      </c>
      <c r="AU63" s="8" t="s">
        <v>336</v>
      </c>
      <c r="AV63" s="8" t="s">
        <v>359</v>
      </c>
      <c r="AW63" s="8" t="s">
        <v>336</v>
      </c>
      <c r="AX63" s="8" t="s">
        <v>336</v>
      </c>
      <c r="AY63" s="8" t="s">
        <v>336</v>
      </c>
      <c r="AZ63" s="8" t="s">
        <v>336</v>
      </c>
      <c r="BA63" s="8" t="s">
        <v>336</v>
      </c>
      <c r="BB63" s="8" t="s">
        <v>475</v>
      </c>
      <c r="BC63" s="8" t="s">
        <v>515</v>
      </c>
      <c r="BD63" s="8" t="s">
        <v>336</v>
      </c>
      <c r="BE63" s="8" t="s">
        <v>362</v>
      </c>
      <c r="BF63" s="8" t="s">
        <v>336</v>
      </c>
      <c r="BG63" s="8" t="s">
        <v>390</v>
      </c>
      <c r="BH63" s="8" t="s">
        <v>336</v>
      </c>
      <c r="BI63" s="8" t="s">
        <v>336</v>
      </c>
      <c r="BJ63" s="8" t="s">
        <v>363</v>
      </c>
      <c r="BK63" s="8" t="s">
        <v>336</v>
      </c>
      <c r="BL63" s="8" t="s">
        <v>336</v>
      </c>
      <c r="BM63" s="8" t="s">
        <v>336</v>
      </c>
      <c r="BN63" s="8" t="s">
        <v>336</v>
      </c>
      <c r="BO63" s="8" t="s">
        <v>336</v>
      </c>
      <c r="BP63" s="8" t="s">
        <v>365</v>
      </c>
      <c r="BQ63" s="299" t="s">
        <v>1231</v>
      </c>
      <c r="BR63" s="8" t="s">
        <v>45</v>
      </c>
      <c r="BS63" s="33" t="s">
        <v>367</v>
      </c>
      <c r="BT63" s="33" t="s">
        <v>368</v>
      </c>
      <c r="BU63" s="8" t="s">
        <v>418</v>
      </c>
      <c r="BV63" s="8" t="s">
        <v>336</v>
      </c>
      <c r="BW63" s="8" t="s">
        <v>336</v>
      </c>
      <c r="BX63" s="8" t="s">
        <v>1232</v>
      </c>
      <c r="BY63" s="8" t="s">
        <v>419</v>
      </c>
      <c r="BZ63" s="8" t="s">
        <v>339</v>
      </c>
      <c r="CA63" s="48" t="str">
        <f t="shared" si="13"/>
        <v>0092</v>
      </c>
      <c r="CB63" s="48" t="str">
        <f t="shared" si="1"/>
        <v>Makinzie|Roberts|naynay.1@icloud.com|9</v>
      </c>
      <c r="CC63" s="48" t="str">
        <f t="shared" si="2"/>
        <v>Makinzie|Roberts|9</v>
      </c>
      <c r="CD63" s="48" t="str">
        <f t="shared" si="3"/>
        <v>Makinzie|Roberts|8</v>
      </c>
      <c r="CE63" s="48" t="str">
        <f t="shared" si="4"/>
        <v>Carla Roberts</v>
      </c>
      <c r="CF63" s="48" t="str">
        <f>$CE63&amp;COUNTIF($CE63:$CE$162,$CE63)</f>
        <v>Carla Roberts1</v>
      </c>
      <c r="CG63" s="48" t="str">
        <f t="shared" si="7"/>
        <v>naynay.1@icloud.com</v>
      </c>
      <c r="CH63" s="48" t="str">
        <f t="shared" si="8"/>
        <v>6623473519</v>
      </c>
      <c r="CI63" s="48" t="str">
        <f t="shared" si="9"/>
        <v>Makinzie Roberts</v>
      </c>
      <c r="CJ63" s="48" t="str">
        <f>IF($X63="","",IF(RIGHT($X63,4)=", MS",INDEX(DropDowns!$G$4:$G$1251,MATCH(TRIM($X63),DropDowns!$F$3:$F$1251,0)),INDEX(DropDowns!$G$3:$G$1251,MATCH(TRIM($X63)&amp;", MS",DropDowns!$F$3:$F$1251,0))))</f>
        <v>Washington</v>
      </c>
      <c r="CK63" s="8"/>
      <c r="CL63" s="67" t="s">
        <v>778</v>
      </c>
      <c r="CM63" s="48" t="str">
        <f t="shared" si="5"/>
        <v>Washington</v>
      </c>
      <c r="CN63" s="8" t="s">
        <v>782</v>
      </c>
      <c r="CO63" s="107"/>
      <c r="CP63" s="8" t="s">
        <v>422</v>
      </c>
      <c r="CQ63" s="33" t="s">
        <v>519</v>
      </c>
      <c r="CR63" s="8" t="s">
        <v>1233</v>
      </c>
      <c r="CS63" s="8" t="s">
        <v>1234</v>
      </c>
    </row>
    <row r="64" spans="1:97" x14ac:dyDescent="0.3">
      <c r="A64" s="48" t="str">
        <f t="shared" si="15"/>
        <v>0094-BRO-JO-MALE-9TH</v>
      </c>
      <c r="B64" s="48" t="str">
        <f>IFERROR(IF($M64="YES",INDEX(Applications_2021!$A$2:A$651,MATCH($CD64,Applications_2021!$AO$2:$AO$651,0)),"FIRST TIME APPLICANT"),"--")</f>
        <v>FIRST TIME APPLICANT</v>
      </c>
      <c r="C64" s="8">
        <v>94</v>
      </c>
      <c r="D64" s="8" t="s">
        <v>1235</v>
      </c>
      <c r="E64" s="8" t="s">
        <v>332</v>
      </c>
      <c r="F64" s="8" t="s">
        <v>333</v>
      </c>
      <c r="G64" s="8" t="s">
        <v>795</v>
      </c>
      <c r="H64" s="8" t="s">
        <v>336</v>
      </c>
      <c r="I64" s="8" t="s">
        <v>335</v>
      </c>
      <c r="J64" s="8" t="s">
        <v>335</v>
      </c>
      <c r="K64" s="8" t="s">
        <v>735</v>
      </c>
      <c r="L64" s="8" t="s">
        <v>1236</v>
      </c>
      <c r="M64" s="8" t="s">
        <v>339</v>
      </c>
      <c r="N64" s="8" t="s">
        <v>335</v>
      </c>
      <c r="O64" s="8" t="s">
        <v>336</v>
      </c>
      <c r="P64" s="8" t="s">
        <v>169</v>
      </c>
      <c r="Q64" s="8" t="s">
        <v>376</v>
      </c>
      <c r="R64" s="8" t="s">
        <v>1237</v>
      </c>
      <c r="S64" s="8" t="s">
        <v>342</v>
      </c>
      <c r="T64" s="8" t="s">
        <v>1238</v>
      </c>
      <c r="U64" s="8" t="s">
        <v>209</v>
      </c>
      <c r="V64" s="8" t="s">
        <v>1239</v>
      </c>
      <c r="W64" s="8" t="s">
        <v>336</v>
      </c>
      <c r="X64" s="8" t="s">
        <v>214</v>
      </c>
      <c r="Y64" s="8" t="s">
        <v>431</v>
      </c>
      <c r="Z64" s="8" t="s">
        <v>1240</v>
      </c>
      <c r="AA64" s="8" t="s">
        <v>348</v>
      </c>
      <c r="AB64" s="8" t="s">
        <v>209</v>
      </c>
      <c r="AC64" s="8" t="s">
        <v>1241</v>
      </c>
      <c r="AD64" s="8" t="s">
        <v>1236</v>
      </c>
      <c r="AE64" s="8" t="s">
        <v>1242</v>
      </c>
      <c r="AF64" s="8" t="s">
        <v>1243</v>
      </c>
      <c r="AG64" s="8" t="s">
        <v>1244</v>
      </c>
      <c r="AH64" s="8" t="s">
        <v>1236</v>
      </c>
      <c r="AI64" s="8" t="s">
        <v>1245</v>
      </c>
      <c r="AJ64" s="8" t="s">
        <v>1246</v>
      </c>
      <c r="AK64" s="8" t="s">
        <v>336</v>
      </c>
      <c r="AL64" s="8" t="s">
        <v>336</v>
      </c>
      <c r="AM64" s="8" t="s">
        <v>336</v>
      </c>
      <c r="AN64" s="8" t="s">
        <v>336</v>
      </c>
      <c r="AO64" s="8" t="s">
        <v>336</v>
      </c>
      <c r="AP64" s="8" t="s">
        <v>336</v>
      </c>
      <c r="AQ64" s="8" t="s">
        <v>454</v>
      </c>
      <c r="AR64" s="8" t="s">
        <v>357</v>
      </c>
      <c r="AS64" s="8" t="s">
        <v>358</v>
      </c>
      <c r="AT64" s="8" t="s">
        <v>336</v>
      </c>
      <c r="AU64" s="8" t="s">
        <v>439</v>
      </c>
      <c r="AV64" s="8" t="s">
        <v>359</v>
      </c>
      <c r="AW64" s="8" t="s">
        <v>336</v>
      </c>
      <c r="AX64" s="8" t="s">
        <v>336</v>
      </c>
      <c r="AY64" s="8" t="s">
        <v>336</v>
      </c>
      <c r="AZ64" s="8" t="s">
        <v>336</v>
      </c>
      <c r="BA64" s="8" t="s">
        <v>361</v>
      </c>
      <c r="BB64" s="8" t="s">
        <v>336</v>
      </c>
      <c r="BC64" s="8" t="s">
        <v>336</v>
      </c>
      <c r="BD64" s="8" t="s">
        <v>336</v>
      </c>
      <c r="BE64" s="8" t="s">
        <v>336</v>
      </c>
      <c r="BF64" s="8" t="s">
        <v>336</v>
      </c>
      <c r="BG64" s="8" t="s">
        <v>390</v>
      </c>
      <c r="BH64" s="8" t="s">
        <v>336</v>
      </c>
      <c r="BI64" s="8" t="s">
        <v>336</v>
      </c>
      <c r="BJ64" s="8" t="s">
        <v>363</v>
      </c>
      <c r="BK64" s="8" t="s">
        <v>336</v>
      </c>
      <c r="BL64" s="8" t="s">
        <v>336</v>
      </c>
      <c r="BM64" s="8" t="s">
        <v>336</v>
      </c>
      <c r="BN64" s="8" t="s">
        <v>364</v>
      </c>
      <c r="BO64" s="8" t="s">
        <v>336</v>
      </c>
      <c r="BP64" s="8" t="s">
        <v>365</v>
      </c>
      <c r="BQ64" s="299" t="s">
        <v>1247</v>
      </c>
      <c r="BR64" s="8" t="s">
        <v>45</v>
      </c>
      <c r="BS64" s="33" t="s">
        <v>367</v>
      </c>
      <c r="BT64" s="33" t="s">
        <v>368</v>
      </c>
      <c r="BU64" s="8" t="s">
        <v>336</v>
      </c>
      <c r="BV64" s="8" t="s">
        <v>336</v>
      </c>
      <c r="BW64" s="8" t="s">
        <v>336</v>
      </c>
      <c r="BX64" s="8" t="s">
        <v>336</v>
      </c>
      <c r="BY64" s="8" t="s">
        <v>442</v>
      </c>
      <c r="BZ64" s="8" t="s">
        <v>335</v>
      </c>
      <c r="CA64" s="48" t="str">
        <f t="shared" si="13"/>
        <v>0094</v>
      </c>
      <c r="CB64" s="48" t="str">
        <f t="shared" si="1"/>
        <v>Josiah|Brown|hebrown12@gmail.com|9</v>
      </c>
      <c r="CC64" s="48" t="str">
        <f t="shared" si="2"/>
        <v>Josiah|Brown|9</v>
      </c>
      <c r="CD64" s="48" t="str">
        <f t="shared" si="3"/>
        <v>Josiah|Brown|8</v>
      </c>
      <c r="CE64" s="48" t="str">
        <f t="shared" si="4"/>
        <v>Herbert Brown</v>
      </c>
      <c r="CF64" s="48" t="str">
        <f>$CE64&amp;COUNTIF($CE64:$CE$162,$CE64)</f>
        <v>Herbert Brown1</v>
      </c>
      <c r="CG64" s="48" t="str">
        <f t="shared" si="7"/>
        <v>hebrown12@gmail.com</v>
      </c>
      <c r="CH64" s="48" t="str">
        <f t="shared" si="8"/>
        <v>6014213435</v>
      </c>
      <c r="CI64" s="48" t="str">
        <f t="shared" si="9"/>
        <v>Josiah Brown</v>
      </c>
      <c r="CJ64" s="48" t="str">
        <f>IF($X64="","",IF(RIGHT($X64,4)=", MS",INDEX(DropDowns!$G$4:$G$1251,MATCH(TRIM($X64),DropDowns!$F$3:$F$1251,0)),INDEX(DropDowns!$G$3:$G$1251,MATCH(TRIM($X64)&amp;", MS",DropDowns!$F$3:$F$1251,0))))</f>
        <v>Hinds</v>
      </c>
      <c r="CK64" s="8"/>
      <c r="CL64" s="48" t="str">
        <f t="shared" si="16"/>
        <v>Jackson Tougaloo Early College High School</v>
      </c>
      <c r="CM64" s="48" t="str">
        <f t="shared" si="5"/>
        <v>Hinds</v>
      </c>
      <c r="CN64" s="8">
        <v>39174</v>
      </c>
      <c r="CO64" s="107" t="s">
        <v>421</v>
      </c>
      <c r="CP64" s="8" t="s">
        <v>397</v>
      </c>
      <c r="CQ64" s="33" t="s">
        <v>371</v>
      </c>
      <c r="CR64" s="8" t="s">
        <v>101</v>
      </c>
      <c r="CS64" s="8"/>
    </row>
    <row r="65" spans="1:98" x14ac:dyDescent="0.3">
      <c r="A65" s="48" t="str">
        <f t="shared" si="15"/>
        <v>0104-JAC-SE-FEMALE-9TH</v>
      </c>
      <c r="B65" s="48" t="str">
        <f>IFERROR(IF($M65="YES",INDEX(Applications_2021!$A$2:A$651,MATCH($CD65,Applications_2021!$AO$2:$AO$651,0)),"FIRST TIME APPLICANT"),"--")</f>
        <v>FIRST TIME APPLICANT</v>
      </c>
      <c r="C65" s="8">
        <v>104</v>
      </c>
      <c r="D65" s="8" t="s">
        <v>1248</v>
      </c>
      <c r="E65" s="8" t="s">
        <v>332</v>
      </c>
      <c r="F65" s="8" t="s">
        <v>333</v>
      </c>
      <c r="G65" s="8" t="s">
        <v>795</v>
      </c>
      <c r="H65" s="8" t="s">
        <v>336</v>
      </c>
      <c r="I65" s="8" t="s">
        <v>335</v>
      </c>
      <c r="J65" s="8" t="s">
        <v>335</v>
      </c>
      <c r="K65" s="8" t="s">
        <v>1249</v>
      </c>
      <c r="L65" s="8" t="s">
        <v>214</v>
      </c>
      <c r="M65" s="8" t="s">
        <v>339</v>
      </c>
      <c r="N65" s="8" t="s">
        <v>335</v>
      </c>
      <c r="O65" s="8" t="s">
        <v>336</v>
      </c>
      <c r="P65" s="8" t="s">
        <v>170</v>
      </c>
      <c r="Q65" s="8" t="s">
        <v>376</v>
      </c>
      <c r="R65" s="8" t="s">
        <v>778</v>
      </c>
      <c r="S65" s="8" t="s">
        <v>342</v>
      </c>
      <c r="T65" s="8" t="s">
        <v>779</v>
      </c>
      <c r="U65" s="8" t="s">
        <v>260</v>
      </c>
      <c r="V65" s="8" t="s">
        <v>1250</v>
      </c>
      <c r="W65" s="8" t="s">
        <v>336</v>
      </c>
      <c r="X65" s="8" t="s">
        <v>781</v>
      </c>
      <c r="Y65" s="8" t="s">
        <v>488</v>
      </c>
      <c r="Z65" s="8" t="s">
        <v>1251</v>
      </c>
      <c r="AA65" s="8" t="s">
        <v>348</v>
      </c>
      <c r="AB65" s="8" t="s">
        <v>260</v>
      </c>
      <c r="AC65" s="8" t="s">
        <v>1252</v>
      </c>
      <c r="AD65" s="8" t="s">
        <v>214</v>
      </c>
      <c r="AE65" s="8" t="s">
        <v>1253</v>
      </c>
      <c r="AF65" s="8" t="s">
        <v>1254</v>
      </c>
      <c r="AG65" s="8" t="s">
        <v>1255</v>
      </c>
      <c r="AH65" s="8" t="s">
        <v>214</v>
      </c>
      <c r="AI65" s="8" t="s">
        <v>1256</v>
      </c>
      <c r="AJ65" s="8" t="s">
        <v>1257</v>
      </c>
      <c r="AK65" s="8" t="s">
        <v>474</v>
      </c>
      <c r="AL65" s="8" t="s">
        <v>336</v>
      </c>
      <c r="AM65" s="8" t="s">
        <v>356</v>
      </c>
      <c r="AN65" s="8" t="s">
        <v>336</v>
      </c>
      <c r="AO65" s="8" t="s">
        <v>387</v>
      </c>
      <c r="AP65" s="8" t="s">
        <v>336</v>
      </c>
      <c r="AQ65" s="8" t="s">
        <v>336</v>
      </c>
      <c r="AR65" s="8" t="s">
        <v>336</v>
      </c>
      <c r="AS65" s="8" t="s">
        <v>336</v>
      </c>
      <c r="AT65" s="8" t="s">
        <v>336</v>
      </c>
      <c r="AU65" s="8" t="s">
        <v>336</v>
      </c>
      <c r="AV65" s="8" t="s">
        <v>359</v>
      </c>
      <c r="AW65" s="8" t="s">
        <v>336</v>
      </c>
      <c r="AX65" s="8" t="s">
        <v>388</v>
      </c>
      <c r="AY65" s="8" t="s">
        <v>336</v>
      </c>
      <c r="AZ65" s="8" t="s">
        <v>336</v>
      </c>
      <c r="BA65" s="8" t="s">
        <v>336</v>
      </c>
      <c r="BB65" s="8" t="s">
        <v>475</v>
      </c>
      <c r="BC65" s="8" t="s">
        <v>336</v>
      </c>
      <c r="BD65" s="8" t="s">
        <v>336</v>
      </c>
      <c r="BE65" s="8" t="s">
        <v>362</v>
      </c>
      <c r="BF65" s="8" t="s">
        <v>336</v>
      </c>
      <c r="BG65" s="8" t="s">
        <v>390</v>
      </c>
      <c r="BH65" s="8" t="s">
        <v>336</v>
      </c>
      <c r="BI65" s="8" t="s">
        <v>336</v>
      </c>
      <c r="BJ65" s="8" t="s">
        <v>336</v>
      </c>
      <c r="BK65" s="8" t="s">
        <v>498</v>
      </c>
      <c r="BL65" s="8" t="s">
        <v>336</v>
      </c>
      <c r="BM65" s="8" t="s">
        <v>336</v>
      </c>
      <c r="BN65" s="8" t="s">
        <v>336</v>
      </c>
      <c r="BO65" s="8" t="s">
        <v>336</v>
      </c>
      <c r="BP65" s="8" t="s">
        <v>604</v>
      </c>
      <c r="BQ65" s="299" t="s">
        <v>1258</v>
      </c>
      <c r="BR65" s="8" t="s">
        <v>394</v>
      </c>
      <c r="BS65" s="33" t="s">
        <v>395</v>
      </c>
      <c r="BT65" s="33" t="s">
        <v>368</v>
      </c>
      <c r="BU65" s="8" t="s">
        <v>336</v>
      </c>
      <c r="BV65" s="8" t="s">
        <v>336</v>
      </c>
      <c r="BW65" s="8" t="s">
        <v>336</v>
      </c>
      <c r="BX65" s="8" t="s">
        <v>336</v>
      </c>
      <c r="BY65" s="8" t="s">
        <v>419</v>
      </c>
      <c r="BZ65" s="8" t="s">
        <v>335</v>
      </c>
      <c r="CA65" s="48" t="str">
        <f t="shared" ref="CA65:CA71" si="17">"0"&amp;TEXT($C65,0)</f>
        <v>0104</v>
      </c>
      <c r="CB65" s="48" t="str">
        <f t="shared" si="1"/>
        <v>Sedriana|Jackson|jacksonsherri20@gmail.com|9</v>
      </c>
      <c r="CC65" s="48" t="str">
        <f t="shared" si="2"/>
        <v>Sedriana|Jackson|9</v>
      </c>
      <c r="CD65" s="48" t="str">
        <f t="shared" si="3"/>
        <v>Sedriana|Jackson|8</v>
      </c>
      <c r="CE65" s="48" t="str">
        <f t="shared" si="4"/>
        <v>Sherri Jackson</v>
      </c>
      <c r="CF65" s="48" t="str">
        <f>$CE65&amp;COUNTIF($CE65:$CE$162,$CE65)</f>
        <v>Sherri Jackson1</v>
      </c>
      <c r="CG65" s="48" t="str">
        <f t="shared" si="7"/>
        <v>jacksonsherri20@gmail.com</v>
      </c>
      <c r="CH65" s="48" t="str">
        <f t="shared" si="8"/>
        <v>6623786760</v>
      </c>
      <c r="CI65" s="48" t="str">
        <f t="shared" si="9"/>
        <v>Sedriana Jackson</v>
      </c>
      <c r="CJ65" s="48" t="str">
        <f>IF($X65="","",IF(RIGHT($X65,4)=", MS",INDEX(DropDowns!$G$4:$G$1251,MATCH(TRIM($X65),DropDowns!$F$3:$F$1251,0)),INDEX(DropDowns!$G$3:$G$1251,MATCH(TRIM($X65)&amp;", MS",DropDowns!$F$3:$F$1251,0))))</f>
        <v>Washington</v>
      </c>
      <c r="CK65" s="8"/>
      <c r="CL65" s="48" t="str">
        <f t="shared" si="16"/>
        <v>Greenville High School</v>
      </c>
      <c r="CM65" s="48" t="str">
        <f t="shared" si="5"/>
        <v>Washington</v>
      </c>
      <c r="CN65" s="8" t="s">
        <v>782</v>
      </c>
      <c r="CO65" s="107" t="s">
        <v>421</v>
      </c>
      <c r="CP65" s="8" t="s">
        <v>444</v>
      </c>
      <c r="CQ65" s="33" t="s">
        <v>371</v>
      </c>
      <c r="CR65" s="8" t="s">
        <v>101</v>
      </c>
      <c r="CS65" s="8"/>
    </row>
    <row r="66" spans="1:98" x14ac:dyDescent="0.3">
      <c r="A66" s="48" t="str">
        <f t="shared" ref="A66:A97" si="18">$CA66&amp;"-"&amp;UPPER(LEFT($L66,3))&amp;"-"&amp;UPPER(LEFT($K66,2))&amp;"-"&amp;UPPER($P66)&amp;"-"&amp;UPPER(LEFT($Q66,3))</f>
        <v>0105-MAC-KR-FEMALE-8TH</v>
      </c>
      <c r="B66" s="48" t="str">
        <f>IFERROR(IF($M66="YES",INDEX(Applications_2021!$A$2:A$651,MATCH($CD66,Applications_2021!$AO$2:$AO$651,0)),"FIRST TIME APPLICANT"),"--")</f>
        <v>FIRST TIME APPLICANT</v>
      </c>
      <c r="C66" s="8">
        <v>105</v>
      </c>
      <c r="D66" s="8" t="s">
        <v>1259</v>
      </c>
      <c r="E66" s="8" t="s">
        <v>332</v>
      </c>
      <c r="F66" s="8" t="s">
        <v>333</v>
      </c>
      <c r="G66" s="8" t="s">
        <v>795</v>
      </c>
      <c r="H66" s="8" t="s">
        <v>336</v>
      </c>
      <c r="I66" s="8" t="s">
        <v>335</v>
      </c>
      <c r="J66" s="8" t="s">
        <v>335</v>
      </c>
      <c r="K66" s="8" t="s">
        <v>1260</v>
      </c>
      <c r="L66" s="8" t="s">
        <v>1261</v>
      </c>
      <c r="M66" s="8" t="s">
        <v>339</v>
      </c>
      <c r="N66" s="8" t="s">
        <v>335</v>
      </c>
      <c r="O66" s="8" t="s">
        <v>336</v>
      </c>
      <c r="P66" s="8" t="s">
        <v>170</v>
      </c>
      <c r="Q66" s="8" t="s">
        <v>401</v>
      </c>
      <c r="R66" s="8" t="s">
        <v>610</v>
      </c>
      <c r="S66" s="8" t="s">
        <v>342</v>
      </c>
      <c r="T66" s="8" t="s">
        <v>1262</v>
      </c>
      <c r="U66" s="8" t="s">
        <v>238</v>
      </c>
      <c r="V66" s="8" t="s">
        <v>1263</v>
      </c>
      <c r="W66" s="8" t="s">
        <v>336</v>
      </c>
      <c r="X66" s="8" t="s">
        <v>613</v>
      </c>
      <c r="Y66" s="8" t="s">
        <v>488</v>
      </c>
      <c r="Z66" s="8" t="s">
        <v>614</v>
      </c>
      <c r="AA66" s="8" t="s">
        <v>348</v>
      </c>
      <c r="AB66" s="8" t="s">
        <v>238</v>
      </c>
      <c r="AC66" s="8" t="s">
        <v>1264</v>
      </c>
      <c r="AD66" s="8" t="s">
        <v>1265</v>
      </c>
      <c r="AE66" s="8" t="s">
        <v>1266</v>
      </c>
      <c r="AF66" s="8" t="s">
        <v>1267</v>
      </c>
      <c r="AG66" s="8" t="s">
        <v>1268</v>
      </c>
      <c r="AH66" s="8" t="s">
        <v>1261</v>
      </c>
      <c r="AI66" s="8" t="s">
        <v>1269</v>
      </c>
      <c r="AJ66" s="8" t="s">
        <v>1270</v>
      </c>
      <c r="AK66" s="8" t="s">
        <v>474</v>
      </c>
      <c r="AL66" s="8" t="s">
        <v>336</v>
      </c>
      <c r="AM66" s="8" t="s">
        <v>356</v>
      </c>
      <c r="AN66" s="8" t="s">
        <v>336</v>
      </c>
      <c r="AO66" s="8" t="s">
        <v>387</v>
      </c>
      <c r="AP66" s="8" t="s">
        <v>336</v>
      </c>
      <c r="AQ66" s="8" t="s">
        <v>336</v>
      </c>
      <c r="AR66" s="8" t="s">
        <v>357</v>
      </c>
      <c r="AS66" s="8" t="s">
        <v>336</v>
      </c>
      <c r="AT66" s="8" t="s">
        <v>336</v>
      </c>
      <c r="AU66" s="8" t="s">
        <v>336</v>
      </c>
      <c r="AV66" s="8" t="s">
        <v>336</v>
      </c>
      <c r="AW66" s="8" t="s">
        <v>416</v>
      </c>
      <c r="AX66" s="8" t="s">
        <v>388</v>
      </c>
      <c r="AY66" s="8" t="s">
        <v>336</v>
      </c>
      <c r="AZ66" s="8" t="s">
        <v>336</v>
      </c>
      <c r="BA66" s="8" t="s">
        <v>336</v>
      </c>
      <c r="BB66" s="8" t="s">
        <v>336</v>
      </c>
      <c r="BC66" s="8" t="s">
        <v>515</v>
      </c>
      <c r="BD66" s="8" t="s">
        <v>336</v>
      </c>
      <c r="BE66" s="8" t="s">
        <v>362</v>
      </c>
      <c r="BF66" s="8" t="s">
        <v>553</v>
      </c>
      <c r="BG66" s="8" t="s">
        <v>390</v>
      </c>
      <c r="BH66" s="8" t="s">
        <v>336</v>
      </c>
      <c r="BI66" s="8" t="s">
        <v>336</v>
      </c>
      <c r="BJ66" s="8" t="s">
        <v>336</v>
      </c>
      <c r="BK66" s="8" t="s">
        <v>336</v>
      </c>
      <c r="BL66" s="8" t="s">
        <v>336</v>
      </c>
      <c r="BM66" s="8" t="s">
        <v>336</v>
      </c>
      <c r="BN66" s="8" t="s">
        <v>336</v>
      </c>
      <c r="BO66" s="8" t="s">
        <v>336</v>
      </c>
      <c r="BP66" s="8" t="s">
        <v>392</v>
      </c>
      <c r="BQ66" s="299" t="s">
        <v>1271</v>
      </c>
      <c r="BR66" s="8" t="s">
        <v>43</v>
      </c>
      <c r="BS66" s="33" t="s">
        <v>395</v>
      </c>
      <c r="BT66" s="33" t="s">
        <v>368</v>
      </c>
      <c r="BU66" s="8" t="s">
        <v>418</v>
      </c>
      <c r="BV66" s="8" t="s">
        <v>336</v>
      </c>
      <c r="BW66" s="8" t="s">
        <v>336</v>
      </c>
      <c r="BX66" s="8" t="s">
        <v>336</v>
      </c>
      <c r="BY66" s="8" t="s">
        <v>419</v>
      </c>
      <c r="BZ66" s="8" t="s">
        <v>339</v>
      </c>
      <c r="CA66" s="48" t="str">
        <f t="shared" si="17"/>
        <v>0105</v>
      </c>
      <c r="CB66" s="48" t="str">
        <f t="shared" ref="CB66:CB73" si="19">TRIM($K66)&amp;"|"&amp;TRIM($L66)&amp;"|"&amp;TRIM($AE66)&amp;"|"&amp;LEFT($Q66,1)</f>
        <v>Kristen|Mack|bishop.bernice@yahoo.com|8</v>
      </c>
      <c r="CC66" s="48" t="str">
        <f t="shared" ref="CC66:CC73" si="20">TRIM($K66)&amp;"|"&amp;TRIM($L66)&amp;"|"&amp;LEFT($Q66,1)</f>
        <v>Kristen|Mack|8</v>
      </c>
      <c r="CD66" s="48" t="str">
        <f t="shared" ref="CD66:CD73" si="21">TRIM($K66)&amp;"|"&amp;TRIM($L66)&amp;"|"&amp;LEFT($Q66,1)-1</f>
        <v>Kristen|Mack|7</v>
      </c>
      <c r="CE66" s="48" t="str">
        <f t="shared" ref="CE66:CE123" si="22">TRIM(PROPER($AC66))&amp;" "&amp;TRIM(PROPER($AD66))</f>
        <v>Kanisha Clark</v>
      </c>
      <c r="CF66" s="48" t="str">
        <f>$CE66&amp;COUNTIF($CE66:$CE$162,$CE66)</f>
        <v>Kanisha Clark1</v>
      </c>
      <c r="CG66" s="48" t="str">
        <f t="shared" si="7"/>
        <v>bishop.bernice@yahoo.com</v>
      </c>
      <c r="CH66" s="48" t="str">
        <f t="shared" si="8"/>
        <v>6629349298</v>
      </c>
      <c r="CI66" s="48" t="str">
        <f t="shared" si="9"/>
        <v>Kristen Mack</v>
      </c>
      <c r="CJ66" s="48" t="str">
        <f>IF($X66="","",IF(RIGHT($X66,4)=", MS",INDEX(DropDowns!$G$4:$G$1251,MATCH(TRIM($X66),DropDowns!$F$3:$F$1251,0)),INDEX(DropDowns!$G$3:$G$1251,MATCH(TRIM($X66)&amp;", MS",DropDowns!$F$3:$F$1251,0))))</f>
        <v>Panola</v>
      </c>
      <c r="CK66" s="8"/>
      <c r="CL66" s="275" t="s">
        <v>619</v>
      </c>
      <c r="CM66" s="48" t="str">
        <f t="shared" si="5"/>
        <v>Panola</v>
      </c>
      <c r="CN66" s="8">
        <v>38619</v>
      </c>
      <c r="CO66" s="107" t="s">
        <v>421</v>
      </c>
      <c r="CP66" s="8" t="s">
        <v>370</v>
      </c>
      <c r="CQ66" s="33" t="s">
        <v>371</v>
      </c>
      <c r="CR66" s="8" t="s">
        <v>101</v>
      </c>
      <c r="CS66" s="8"/>
    </row>
    <row r="67" spans="1:98" x14ac:dyDescent="0.3">
      <c r="A67" s="48" t="str">
        <f t="shared" si="18"/>
        <v>0107-WIL-LA-FEMALE-7TH</v>
      </c>
      <c r="B67" s="48" t="str">
        <f>IFERROR(IF($M67="YES",INDEX(Applications_2021!$A$2:A$651,MATCH($CD67,Applications_2021!$AO$2:$AO$651,0)),"FIRST TIME APPLICANT"),"--")</f>
        <v>FIRST TIME APPLICANT</v>
      </c>
      <c r="C67" s="8">
        <v>107</v>
      </c>
      <c r="D67" s="8" t="s">
        <v>1272</v>
      </c>
      <c r="E67" s="8" t="s">
        <v>332</v>
      </c>
      <c r="F67" s="8" t="s">
        <v>333</v>
      </c>
      <c r="G67" s="8" t="s">
        <v>795</v>
      </c>
      <c r="H67" s="8" t="s">
        <v>336</v>
      </c>
      <c r="I67" s="8" t="s">
        <v>335</v>
      </c>
      <c r="J67" s="8" t="s">
        <v>335</v>
      </c>
      <c r="K67" s="8" t="s">
        <v>1273</v>
      </c>
      <c r="L67" s="8" t="s">
        <v>1274</v>
      </c>
      <c r="M67" s="8" t="s">
        <v>339</v>
      </c>
      <c r="N67" s="8" t="s">
        <v>335</v>
      </c>
      <c r="O67" s="8" t="s">
        <v>336</v>
      </c>
      <c r="P67" s="8" t="s">
        <v>170</v>
      </c>
      <c r="Q67" s="8" t="s">
        <v>340</v>
      </c>
      <c r="R67" s="8" t="s">
        <v>1275</v>
      </c>
      <c r="S67" s="8" t="s">
        <v>342</v>
      </c>
      <c r="T67" s="8" t="s">
        <v>1276</v>
      </c>
      <c r="U67" s="8" t="s">
        <v>253</v>
      </c>
      <c r="V67" s="8" t="s">
        <v>1277</v>
      </c>
      <c r="W67" s="8" t="s">
        <v>336</v>
      </c>
      <c r="X67" s="8" t="s">
        <v>1278</v>
      </c>
      <c r="Y67" s="8" t="s">
        <v>431</v>
      </c>
      <c r="Z67" s="8" t="s">
        <v>1279</v>
      </c>
      <c r="AA67" s="8" t="s">
        <v>348</v>
      </c>
      <c r="AB67" s="8" t="s">
        <v>253</v>
      </c>
      <c r="AC67" s="8" t="s">
        <v>628</v>
      </c>
      <c r="AD67" s="8" t="s">
        <v>1280</v>
      </c>
      <c r="AE67" s="8" t="s">
        <v>1281</v>
      </c>
      <c r="AF67" s="8" t="s">
        <v>1282</v>
      </c>
      <c r="AG67" s="8" t="s">
        <v>1283</v>
      </c>
      <c r="AH67" s="8" t="s">
        <v>1280</v>
      </c>
      <c r="AI67" s="8" t="s">
        <v>336</v>
      </c>
      <c r="AJ67" s="8" t="s">
        <v>1284</v>
      </c>
      <c r="AK67" s="8" t="s">
        <v>474</v>
      </c>
      <c r="AL67" s="8" t="s">
        <v>336</v>
      </c>
      <c r="AM67" s="8" t="s">
        <v>356</v>
      </c>
      <c r="AN67" s="8" t="s">
        <v>336</v>
      </c>
      <c r="AO67" s="8" t="s">
        <v>336</v>
      </c>
      <c r="AP67" s="8" t="s">
        <v>336</v>
      </c>
      <c r="AQ67" s="8" t="s">
        <v>336</v>
      </c>
      <c r="AR67" s="8" t="s">
        <v>357</v>
      </c>
      <c r="AS67" s="8" t="s">
        <v>336</v>
      </c>
      <c r="AT67" s="8" t="s">
        <v>336</v>
      </c>
      <c r="AU67" s="8" t="s">
        <v>439</v>
      </c>
      <c r="AV67" s="8" t="s">
        <v>359</v>
      </c>
      <c r="AW67" s="8" t="s">
        <v>416</v>
      </c>
      <c r="AX67" s="8" t="s">
        <v>336</v>
      </c>
      <c r="AY67" s="8" t="s">
        <v>336</v>
      </c>
      <c r="AZ67" s="8" t="s">
        <v>336</v>
      </c>
      <c r="BA67" s="8" t="s">
        <v>336</v>
      </c>
      <c r="BB67" s="8" t="s">
        <v>336</v>
      </c>
      <c r="BC67" s="8" t="s">
        <v>336</v>
      </c>
      <c r="BD67" s="8" t="s">
        <v>336</v>
      </c>
      <c r="BE67" s="8" t="s">
        <v>362</v>
      </c>
      <c r="BF67" s="8" t="s">
        <v>553</v>
      </c>
      <c r="BG67" s="8" t="s">
        <v>390</v>
      </c>
      <c r="BH67" s="8" t="s">
        <v>336</v>
      </c>
      <c r="BI67" s="8" t="s">
        <v>336</v>
      </c>
      <c r="BJ67" s="8" t="s">
        <v>336</v>
      </c>
      <c r="BK67" s="8" t="s">
        <v>336</v>
      </c>
      <c r="BL67" s="8" t="s">
        <v>336</v>
      </c>
      <c r="BM67" s="8" t="s">
        <v>336</v>
      </c>
      <c r="BN67" s="8" t="s">
        <v>336</v>
      </c>
      <c r="BO67" s="8" t="s">
        <v>336</v>
      </c>
      <c r="BP67" s="8" t="s">
        <v>392</v>
      </c>
      <c r="BQ67" s="299" t="s">
        <v>1285</v>
      </c>
      <c r="BR67" s="8" t="s">
        <v>394</v>
      </c>
      <c r="BS67" s="33" t="s">
        <v>477</v>
      </c>
      <c r="BT67" s="33" t="s">
        <v>367</v>
      </c>
      <c r="BU67" s="8" t="s">
        <v>418</v>
      </c>
      <c r="BV67" s="8" t="s">
        <v>336</v>
      </c>
      <c r="BW67" s="8" t="s">
        <v>336</v>
      </c>
      <c r="BX67" s="8" t="s">
        <v>336</v>
      </c>
      <c r="BY67" s="8" t="s">
        <v>419</v>
      </c>
      <c r="BZ67" s="8" t="s">
        <v>339</v>
      </c>
      <c r="CA67" s="48" t="str">
        <f t="shared" si="17"/>
        <v>0107</v>
      </c>
      <c r="CB67" s="48" t="str">
        <f t="shared" si="19"/>
        <v>Laylah|Wilso|lula1wilson@yahoo.com|7</v>
      </c>
      <c r="CC67" s="48" t="str">
        <f t="shared" si="20"/>
        <v>Laylah|Wilso|7</v>
      </c>
      <c r="CD67" s="48" t="str">
        <f t="shared" si="21"/>
        <v>Laylah|Wilso|6</v>
      </c>
      <c r="CE67" s="48" t="str">
        <f t="shared" si="22"/>
        <v>Lula Wilson</v>
      </c>
      <c r="CF67" s="48" t="str">
        <f>$CE67&amp;COUNTIF($CE67:$CE$162,$CE67)</f>
        <v>Lula Wilson1</v>
      </c>
      <c r="CG67" s="48" t="str">
        <f t="shared" ref="CG67:CG123" si="23">$AE67</f>
        <v>lula1wilson@yahoo.com</v>
      </c>
      <c r="CH67" s="48" t="str">
        <f t="shared" ref="CH67:CH123" si="24">$AF67</f>
        <v>6622886566</v>
      </c>
      <c r="CI67" s="48" t="str">
        <f t="shared" ref="CI67:CI123" si="25">TRIM($K67)&amp;" "&amp;TRIM($L67)</f>
        <v>Laylah Wilso</v>
      </c>
      <c r="CJ67" s="48" t="str">
        <f>IF($X67="","",IF(RIGHT($X67,4)=", MS",INDEX(DropDowns!$G$4:$G$1251,MATCH(TRIM($X67),DropDowns!$F$3:$F$1251,0)),INDEX(DropDowns!$G$3:$G$1251,MATCH(TRIM($X67)&amp;", MS",DropDowns!$F$3:$F$1251,0))))</f>
        <v>Tate</v>
      </c>
      <c r="CK67" s="8"/>
      <c r="CL67" s="48" t="str">
        <f t="shared" si="16"/>
        <v>Senatobia Middle School</v>
      </c>
      <c r="CM67" s="48" t="str">
        <f t="shared" ref="CM67:CM108" si="26">$U67</f>
        <v>Tate</v>
      </c>
      <c r="CN67" s="8" t="s">
        <v>1279</v>
      </c>
      <c r="CO67" s="107"/>
      <c r="CP67" s="8" t="s">
        <v>397</v>
      </c>
      <c r="CQ67" s="33" t="s">
        <v>371</v>
      </c>
      <c r="CR67" s="8" t="s">
        <v>83</v>
      </c>
      <c r="CS67" s="8" t="s">
        <v>372</v>
      </c>
    </row>
    <row r="68" spans="1:98" x14ac:dyDescent="0.3">
      <c r="A68" s="48" t="str">
        <f t="shared" si="18"/>
        <v>0111-JOH-KE-MALE-8TH</v>
      </c>
      <c r="B68" s="48" t="str">
        <f>IFERROR(IF($M68="YES",INDEX(Applications_2021!$A$2:A$651,MATCH($CD68,Applications_2021!$AO$2:$AO$651,0)),"FIRST TIME APPLICANT"),"--")</f>
        <v>FIRST TIME APPLICANT</v>
      </c>
      <c r="C68" s="8">
        <v>111</v>
      </c>
      <c r="D68" s="8" t="s">
        <v>1286</v>
      </c>
      <c r="E68" s="8" t="s">
        <v>332</v>
      </c>
      <c r="F68" s="8" t="s">
        <v>333</v>
      </c>
      <c r="G68" s="8" t="s">
        <v>795</v>
      </c>
      <c r="H68" s="8" t="s">
        <v>336</v>
      </c>
      <c r="I68" s="8" t="s">
        <v>335</v>
      </c>
      <c r="J68" s="8" t="s">
        <v>335</v>
      </c>
      <c r="K68" s="8" t="s">
        <v>1287</v>
      </c>
      <c r="L68" s="8" t="s">
        <v>736</v>
      </c>
      <c r="M68" s="8" t="s">
        <v>339</v>
      </c>
      <c r="N68" s="8" t="s">
        <v>335</v>
      </c>
      <c r="O68" s="8" t="s">
        <v>336</v>
      </c>
      <c r="P68" s="8" t="s">
        <v>169</v>
      </c>
      <c r="Q68" s="8" t="s">
        <v>401</v>
      </c>
      <c r="R68" s="8" t="s">
        <v>1288</v>
      </c>
      <c r="S68" s="8" t="s">
        <v>342</v>
      </c>
      <c r="T68" s="8" t="s">
        <v>192</v>
      </c>
      <c r="U68" s="8" t="s">
        <v>192</v>
      </c>
      <c r="V68" s="8" t="s">
        <v>1289</v>
      </c>
      <c r="W68" s="8" t="s">
        <v>336</v>
      </c>
      <c r="X68" s="8" t="s">
        <v>1290</v>
      </c>
      <c r="Y68" s="8" t="s">
        <v>488</v>
      </c>
      <c r="Z68" s="8" t="s">
        <v>1291</v>
      </c>
      <c r="AA68" s="8" t="s">
        <v>348</v>
      </c>
      <c r="AB68" s="8" t="s">
        <v>192</v>
      </c>
      <c r="AC68" s="8" t="s">
        <v>1292</v>
      </c>
      <c r="AD68" s="8" t="s">
        <v>736</v>
      </c>
      <c r="AE68" s="8" t="s">
        <v>1293</v>
      </c>
      <c r="AF68" s="8" t="s">
        <v>1294</v>
      </c>
      <c r="AG68" s="8" t="s">
        <v>1295</v>
      </c>
      <c r="AH68" s="8" t="s">
        <v>736</v>
      </c>
      <c r="AI68" s="8" t="s">
        <v>1296</v>
      </c>
      <c r="AJ68" s="8" t="s">
        <v>1297</v>
      </c>
      <c r="AK68" s="8" t="s">
        <v>336</v>
      </c>
      <c r="AL68" s="8" t="s">
        <v>336</v>
      </c>
      <c r="AM68" s="8" t="s">
        <v>356</v>
      </c>
      <c r="AN68" s="8" t="s">
        <v>336</v>
      </c>
      <c r="AO68" s="8" t="s">
        <v>336</v>
      </c>
      <c r="AP68" s="8" t="s">
        <v>336</v>
      </c>
      <c r="AQ68" s="8" t="s">
        <v>454</v>
      </c>
      <c r="AR68" s="8" t="s">
        <v>357</v>
      </c>
      <c r="AS68" s="8" t="s">
        <v>336</v>
      </c>
      <c r="AT68" s="8" t="s">
        <v>336</v>
      </c>
      <c r="AU68" s="8" t="s">
        <v>336</v>
      </c>
      <c r="AV68" s="8" t="s">
        <v>359</v>
      </c>
      <c r="AW68" s="8" t="s">
        <v>336</v>
      </c>
      <c r="AX68" s="8" t="s">
        <v>336</v>
      </c>
      <c r="AY68" s="8" t="s">
        <v>336</v>
      </c>
      <c r="AZ68" s="8" t="s">
        <v>336</v>
      </c>
      <c r="BA68" s="8" t="s">
        <v>361</v>
      </c>
      <c r="BB68" s="8" t="s">
        <v>336</v>
      </c>
      <c r="BC68" s="8" t="s">
        <v>515</v>
      </c>
      <c r="BD68" s="8" t="s">
        <v>336</v>
      </c>
      <c r="BE68" s="8" t="s">
        <v>362</v>
      </c>
      <c r="BF68" s="8" t="s">
        <v>336</v>
      </c>
      <c r="BG68" s="8" t="s">
        <v>390</v>
      </c>
      <c r="BH68" s="8" t="s">
        <v>336</v>
      </c>
      <c r="BI68" s="8" t="s">
        <v>336</v>
      </c>
      <c r="BJ68" s="8" t="s">
        <v>363</v>
      </c>
      <c r="BK68" s="8" t="s">
        <v>336</v>
      </c>
      <c r="BL68" s="8" t="s">
        <v>336</v>
      </c>
      <c r="BM68" s="8" t="s">
        <v>336</v>
      </c>
      <c r="BN68" s="8" t="s">
        <v>336</v>
      </c>
      <c r="BO68" s="8" t="s">
        <v>336</v>
      </c>
      <c r="BP68" s="8" t="s">
        <v>604</v>
      </c>
      <c r="BQ68" s="299" t="s">
        <v>1298</v>
      </c>
      <c r="BR68" s="8" t="s">
        <v>45</v>
      </c>
      <c r="BS68" s="33" t="s">
        <v>367</v>
      </c>
      <c r="BT68" s="33" t="s">
        <v>368</v>
      </c>
      <c r="BU68" s="8" t="s">
        <v>336</v>
      </c>
      <c r="BV68" s="8" t="s">
        <v>336</v>
      </c>
      <c r="BW68" s="8" t="s">
        <v>336</v>
      </c>
      <c r="BX68" s="8" t="s">
        <v>1299</v>
      </c>
      <c r="BY68" s="8" t="s">
        <v>459</v>
      </c>
      <c r="BZ68" s="8" t="s">
        <v>335</v>
      </c>
      <c r="CA68" s="48" t="str">
        <f t="shared" si="17"/>
        <v>0111</v>
      </c>
      <c r="CB68" s="48" t="str">
        <f t="shared" si="19"/>
        <v>Kevan|Johnson|caseyvaiden@aol.com|8</v>
      </c>
      <c r="CC68" s="48" t="str">
        <f t="shared" si="20"/>
        <v>Kevan|Johnson|8</v>
      </c>
      <c r="CD68" s="48" t="str">
        <f t="shared" si="21"/>
        <v>Kevan|Johnson|7</v>
      </c>
      <c r="CE68" s="48" t="str">
        <f t="shared" si="22"/>
        <v>Casey Johnson</v>
      </c>
      <c r="CF68" s="48" t="str">
        <f>$CE68&amp;COUNTIF($CE68:$CE$162,$CE68)</f>
        <v>Casey Johnson1</v>
      </c>
      <c r="CG68" s="48" t="str">
        <f t="shared" si="23"/>
        <v>caseyvaiden@aol.com</v>
      </c>
      <c r="CH68" s="48" t="str">
        <f t="shared" si="24"/>
        <v>6623920397</v>
      </c>
      <c r="CI68" s="48" t="str">
        <f t="shared" si="25"/>
        <v>Kevan Johnson</v>
      </c>
      <c r="CJ68" s="48" t="str">
        <f>IF($X68="","",IF(RIGHT($X68,4)=", MS",INDEX(DropDowns!$G$4:$G$1251,MATCH(TRIM($X68),DropDowns!$F$3:$F$1251,0)),INDEX(DropDowns!$G$3:$G$1251,MATCH(TRIM($X68)&amp;", MS",DropDowns!$F$3:$F$1251,0))))</f>
        <v>Carroll</v>
      </c>
      <c r="CK68" s="8"/>
      <c r="CL68" s="48" t="str">
        <f t="shared" si="16"/>
        <v>J Z George High School</v>
      </c>
      <c r="CM68" s="48" t="str">
        <f t="shared" si="26"/>
        <v>Carroll</v>
      </c>
      <c r="CN68" s="8">
        <v>38947</v>
      </c>
      <c r="CO68" s="107" t="s">
        <v>421</v>
      </c>
      <c r="CP68" s="8" t="s">
        <v>444</v>
      </c>
      <c r="CQ68" s="33" t="s">
        <v>371</v>
      </c>
      <c r="CR68" s="8" t="s">
        <v>101</v>
      </c>
      <c r="CS68" s="8"/>
    </row>
    <row r="69" spans="1:98" ht="28.8" x14ac:dyDescent="0.3">
      <c r="A69" s="48" t="str">
        <f t="shared" si="18"/>
        <v>0112-SAN-LA-FEMALE-8TH</v>
      </c>
      <c r="B69" s="48" t="str">
        <f>IFERROR(IF($M69="YES",INDEX(Applications_2021!$A$2:A$651,MATCH($CD69,Applications_2021!$AO$2:$AO$651,0)),"FIRST TIME APPLICANT"),"--")</f>
        <v>FIRST TIME APPLICANT</v>
      </c>
      <c r="C69" s="8">
        <v>112</v>
      </c>
      <c r="D69" s="8" t="s">
        <v>1300</v>
      </c>
      <c r="E69" s="8" t="s">
        <v>332</v>
      </c>
      <c r="F69" s="8" t="s">
        <v>333</v>
      </c>
      <c r="G69" s="8" t="s">
        <v>795</v>
      </c>
      <c r="H69" s="8" t="s">
        <v>336</v>
      </c>
      <c r="I69" s="8" t="s">
        <v>335</v>
      </c>
      <c r="J69" s="8" t="s">
        <v>335</v>
      </c>
      <c r="K69" s="8" t="s">
        <v>1301</v>
      </c>
      <c r="L69" s="8" t="s">
        <v>1302</v>
      </c>
      <c r="M69" s="8" t="s">
        <v>339</v>
      </c>
      <c r="N69" s="8" t="s">
        <v>335</v>
      </c>
      <c r="O69" s="8" t="s">
        <v>336</v>
      </c>
      <c r="P69" s="8" t="s">
        <v>170</v>
      </c>
      <c r="Q69" s="8" t="s">
        <v>401</v>
      </c>
      <c r="R69" s="8" t="s">
        <v>1303</v>
      </c>
      <c r="S69" s="8" t="s">
        <v>881</v>
      </c>
      <c r="T69" s="8" t="s">
        <v>336</v>
      </c>
      <c r="U69" s="8" t="s">
        <v>1159</v>
      </c>
      <c r="V69" s="8" t="s">
        <v>1304</v>
      </c>
      <c r="W69" s="8" t="s">
        <v>336</v>
      </c>
      <c r="X69" s="8" t="s">
        <v>1305</v>
      </c>
      <c r="Y69" s="8" t="s">
        <v>488</v>
      </c>
      <c r="Z69" s="8" t="s">
        <v>1306</v>
      </c>
      <c r="AA69" s="8" t="s">
        <v>348</v>
      </c>
      <c r="AB69" s="8" t="s">
        <v>245</v>
      </c>
      <c r="AC69" s="8" t="s">
        <v>1307</v>
      </c>
      <c r="AD69" s="8" t="s">
        <v>375</v>
      </c>
      <c r="AE69" s="8" t="s">
        <v>1308</v>
      </c>
      <c r="AF69" s="8" t="s">
        <v>1309</v>
      </c>
      <c r="AG69" s="8" t="s">
        <v>1310</v>
      </c>
      <c r="AH69" s="8" t="s">
        <v>1302</v>
      </c>
      <c r="AI69" s="8" t="s">
        <v>1311</v>
      </c>
      <c r="AJ69" s="8" t="s">
        <v>1312</v>
      </c>
      <c r="AK69" s="8" t="s">
        <v>336</v>
      </c>
      <c r="AL69" s="8" t="s">
        <v>497</v>
      </c>
      <c r="AM69" s="8" t="s">
        <v>336</v>
      </c>
      <c r="AN69" s="8" t="s">
        <v>336</v>
      </c>
      <c r="AO69" s="8" t="s">
        <v>336</v>
      </c>
      <c r="AP69" s="8" t="s">
        <v>336</v>
      </c>
      <c r="AQ69" s="8" t="s">
        <v>454</v>
      </c>
      <c r="AR69" s="8" t="s">
        <v>357</v>
      </c>
      <c r="AS69" s="8" t="s">
        <v>336</v>
      </c>
      <c r="AT69" s="8" t="s">
        <v>336</v>
      </c>
      <c r="AU69" s="8" t="s">
        <v>439</v>
      </c>
      <c r="AV69" s="8" t="s">
        <v>336</v>
      </c>
      <c r="AW69" s="8" t="s">
        <v>416</v>
      </c>
      <c r="AX69" s="8" t="s">
        <v>336</v>
      </c>
      <c r="AY69" s="8" t="s">
        <v>336</v>
      </c>
      <c r="AZ69" s="8" t="s">
        <v>336</v>
      </c>
      <c r="BA69" s="8" t="s">
        <v>336</v>
      </c>
      <c r="BB69" s="8" t="s">
        <v>475</v>
      </c>
      <c r="BC69" s="8" t="s">
        <v>336</v>
      </c>
      <c r="BD69" s="8" t="s">
        <v>336</v>
      </c>
      <c r="BE69" s="8" t="s">
        <v>362</v>
      </c>
      <c r="BF69" s="8" t="s">
        <v>336</v>
      </c>
      <c r="BG69" s="8" t="s">
        <v>390</v>
      </c>
      <c r="BH69" s="8" t="s">
        <v>336</v>
      </c>
      <c r="BI69" s="8" t="s">
        <v>455</v>
      </c>
      <c r="BJ69" s="8" t="s">
        <v>336</v>
      </c>
      <c r="BK69" s="8" t="s">
        <v>336</v>
      </c>
      <c r="BL69" s="8" t="s">
        <v>336</v>
      </c>
      <c r="BM69" s="8" t="s">
        <v>336</v>
      </c>
      <c r="BN69" s="8" t="s">
        <v>336</v>
      </c>
      <c r="BO69" s="8" t="s">
        <v>336</v>
      </c>
      <c r="BP69" s="8" t="s">
        <v>365</v>
      </c>
      <c r="BQ69" s="299" t="s">
        <v>1313</v>
      </c>
      <c r="BR69" s="8" t="s">
        <v>45</v>
      </c>
      <c r="BS69" s="33" t="s">
        <v>368</v>
      </c>
      <c r="BT69" s="33" t="s">
        <v>555</v>
      </c>
      <c r="BU69" s="8" t="s">
        <v>336</v>
      </c>
      <c r="BV69" s="8" t="s">
        <v>336</v>
      </c>
      <c r="BW69" s="8" t="s">
        <v>336</v>
      </c>
      <c r="BX69" s="8" t="s">
        <v>336</v>
      </c>
      <c r="BY69" s="8" t="s">
        <v>442</v>
      </c>
      <c r="BZ69" s="8" t="s">
        <v>335</v>
      </c>
      <c r="CA69" s="48" t="str">
        <f t="shared" si="17"/>
        <v>0112</v>
      </c>
      <c r="CB69" s="48" t="str">
        <f t="shared" si="19"/>
        <v>Laila|Sanders|reeselaw01@gmail.com|8</v>
      </c>
      <c r="CC69" s="48" t="str">
        <f t="shared" si="20"/>
        <v>Laila|Sanders|8</v>
      </c>
      <c r="CD69" s="48" t="str">
        <f t="shared" si="21"/>
        <v>Laila|Sanders|7</v>
      </c>
      <c r="CE69" s="48" t="str">
        <f t="shared" si="22"/>
        <v>Lawanda Reese</v>
      </c>
      <c r="CF69" s="48" t="str">
        <f>$CE69&amp;COUNTIF($CE69:$CE$162,$CE69)</f>
        <v>Lawanda Reese1</v>
      </c>
      <c r="CG69" s="48" t="str">
        <f t="shared" si="23"/>
        <v>reeselaw01@gmail.com</v>
      </c>
      <c r="CH69" s="48" t="str">
        <f t="shared" si="24"/>
        <v>6784389036</v>
      </c>
      <c r="CI69" s="48" t="str">
        <f t="shared" si="25"/>
        <v>Laila Sanders</v>
      </c>
      <c r="CJ69" s="48" t="str">
        <f>IF($X69="","",IF(RIGHT($X69,4)=", MS",INDEX(DropDowns!$G$4:$G$1251,MATCH(TRIM($X69),DropDowns!$F$3:$F$1251,0)),INDEX(DropDowns!$G$3:$G$1251,MATCH(TRIM($X69)&amp;", MS",DropDowns!$F$3:$F$1251,0))))</f>
        <v>Rankin</v>
      </c>
      <c r="CK69" s="8"/>
      <c r="CL69" s="48" t="str">
        <f t="shared" si="16"/>
        <v xml:space="preserve">Eagles Landing Christian Academy </v>
      </c>
      <c r="CM69" s="8" t="s">
        <v>1314</v>
      </c>
      <c r="CN69" s="8">
        <v>30253</v>
      </c>
      <c r="CO69" s="107" t="s">
        <v>1315</v>
      </c>
      <c r="CP69" s="8" t="s">
        <v>422</v>
      </c>
      <c r="CQ69" s="33" t="s">
        <v>519</v>
      </c>
      <c r="CR69" s="8" t="s">
        <v>1316</v>
      </c>
      <c r="CS69" s="8" t="s">
        <v>1317</v>
      </c>
    </row>
    <row r="70" spans="1:98" x14ac:dyDescent="0.3">
      <c r="A70" s="48" t="str">
        <f t="shared" si="18"/>
        <v>0113-HAT-AY-FEMALE-7TH</v>
      </c>
      <c r="B70" s="48" t="str">
        <f>IFERROR(IF($M70="YES",INDEX(Applications_2021!$A$2:A$651,MATCH($CD70,Applications_2021!$AO$2:$AO$651,0)),"FIRST TIME APPLICANT"),"--")</f>
        <v>FIRST TIME APPLICANT</v>
      </c>
      <c r="C70" s="8">
        <v>113</v>
      </c>
      <c r="D70" s="8" t="s">
        <v>1318</v>
      </c>
      <c r="E70" s="8" t="s">
        <v>332</v>
      </c>
      <c r="F70" s="8" t="s">
        <v>333</v>
      </c>
      <c r="G70" s="8" t="s">
        <v>795</v>
      </c>
      <c r="H70" s="8" t="s">
        <v>336</v>
      </c>
      <c r="I70" s="8" t="s">
        <v>335</v>
      </c>
      <c r="J70" s="8" t="s">
        <v>335</v>
      </c>
      <c r="K70" s="8" t="s">
        <v>1319</v>
      </c>
      <c r="L70" s="8" t="s">
        <v>1320</v>
      </c>
      <c r="M70" s="8" t="s">
        <v>339</v>
      </c>
      <c r="N70" s="8" t="s">
        <v>335</v>
      </c>
      <c r="O70" s="8" t="s">
        <v>336</v>
      </c>
      <c r="P70" s="8" t="s">
        <v>170</v>
      </c>
      <c r="Q70" s="8" t="s">
        <v>340</v>
      </c>
      <c r="R70" s="8" t="s">
        <v>1321</v>
      </c>
      <c r="S70" s="8" t="s">
        <v>342</v>
      </c>
      <c r="T70" s="8" t="s">
        <v>560</v>
      </c>
      <c r="U70" s="8" t="s">
        <v>209</v>
      </c>
      <c r="V70" s="8" t="s">
        <v>1322</v>
      </c>
      <c r="W70" s="8" t="s">
        <v>336</v>
      </c>
      <c r="X70" s="8" t="s">
        <v>214</v>
      </c>
      <c r="Y70" s="8" t="s">
        <v>488</v>
      </c>
      <c r="Z70" s="8" t="s">
        <v>1240</v>
      </c>
      <c r="AA70" s="8" t="s">
        <v>348</v>
      </c>
      <c r="AB70" s="8" t="s">
        <v>209</v>
      </c>
      <c r="AC70" s="8" t="s">
        <v>1323</v>
      </c>
      <c r="AD70" s="8" t="s">
        <v>1320</v>
      </c>
      <c r="AE70" s="8" t="s">
        <v>1324</v>
      </c>
      <c r="AF70" s="8" t="s">
        <v>1325</v>
      </c>
      <c r="AG70" s="8" t="s">
        <v>1326</v>
      </c>
      <c r="AH70" s="8" t="s">
        <v>1320</v>
      </c>
      <c r="AI70" s="8" t="s">
        <v>1327</v>
      </c>
      <c r="AJ70" s="8" t="s">
        <v>1328</v>
      </c>
      <c r="AK70" s="8" t="s">
        <v>336</v>
      </c>
      <c r="AL70" s="8" t="s">
        <v>336</v>
      </c>
      <c r="AM70" s="8" t="s">
        <v>336</v>
      </c>
      <c r="AN70" s="8" t="s">
        <v>386</v>
      </c>
      <c r="AO70" s="8" t="s">
        <v>336</v>
      </c>
      <c r="AP70" s="8" t="s">
        <v>415</v>
      </c>
      <c r="AQ70" s="8" t="s">
        <v>336</v>
      </c>
      <c r="AR70" s="8" t="s">
        <v>336</v>
      </c>
      <c r="AS70" s="8" t="s">
        <v>358</v>
      </c>
      <c r="AT70" s="8" t="s">
        <v>336</v>
      </c>
      <c r="AU70" s="8" t="s">
        <v>336</v>
      </c>
      <c r="AV70" s="8" t="s">
        <v>336</v>
      </c>
      <c r="AW70" s="8" t="s">
        <v>336</v>
      </c>
      <c r="AX70" s="8" t="s">
        <v>336</v>
      </c>
      <c r="AY70" s="8" t="s">
        <v>389</v>
      </c>
      <c r="AZ70" s="8" t="s">
        <v>360</v>
      </c>
      <c r="BA70" s="8" t="s">
        <v>336</v>
      </c>
      <c r="BB70" s="8" t="s">
        <v>336</v>
      </c>
      <c r="BC70" s="8" t="s">
        <v>515</v>
      </c>
      <c r="BD70" s="8" t="s">
        <v>336</v>
      </c>
      <c r="BE70" s="8" t="s">
        <v>336</v>
      </c>
      <c r="BF70" s="8" t="s">
        <v>553</v>
      </c>
      <c r="BG70" s="8" t="s">
        <v>336</v>
      </c>
      <c r="BH70" s="8" t="s">
        <v>336</v>
      </c>
      <c r="BI70" s="8" t="s">
        <v>336</v>
      </c>
      <c r="BJ70" s="8" t="s">
        <v>363</v>
      </c>
      <c r="BK70" s="8" t="s">
        <v>498</v>
      </c>
      <c r="BL70" s="8" t="s">
        <v>336</v>
      </c>
      <c r="BM70" s="8" t="s">
        <v>336</v>
      </c>
      <c r="BN70" s="8" t="s">
        <v>336</v>
      </c>
      <c r="BO70" s="8" t="s">
        <v>336</v>
      </c>
      <c r="BP70" s="8" t="s">
        <v>365</v>
      </c>
      <c r="BQ70" s="299" t="s">
        <v>1329</v>
      </c>
      <c r="BR70" s="8" t="s">
        <v>45</v>
      </c>
      <c r="BS70" s="33" t="s">
        <v>367</v>
      </c>
      <c r="BT70" s="33" t="s">
        <v>368</v>
      </c>
      <c r="BU70" s="8" t="s">
        <v>336</v>
      </c>
      <c r="BV70" s="8" t="s">
        <v>336</v>
      </c>
      <c r="BW70" s="8" t="s">
        <v>336</v>
      </c>
      <c r="BX70" s="8" t="s">
        <v>336</v>
      </c>
      <c r="BY70" s="8" t="s">
        <v>459</v>
      </c>
      <c r="BZ70" s="8" t="s">
        <v>339</v>
      </c>
      <c r="CA70" s="48" t="str">
        <f t="shared" si="17"/>
        <v>0113</v>
      </c>
      <c r="CB70" s="48" t="str">
        <f t="shared" si="19"/>
        <v>Ayla|Hatcher|laquita.hatcher@hotmail.com|7</v>
      </c>
      <c r="CC70" s="48" t="str">
        <f t="shared" si="20"/>
        <v>Ayla|Hatcher|7</v>
      </c>
      <c r="CD70" s="48" t="str">
        <f t="shared" si="21"/>
        <v>Ayla|Hatcher|6</v>
      </c>
      <c r="CE70" s="48" t="str">
        <f t="shared" si="22"/>
        <v>Laquita Hatcher</v>
      </c>
      <c r="CF70" s="48" t="str">
        <f>$CE70&amp;COUNTIF($CE70:$CE$162,$CE70)</f>
        <v>Laquita Hatcher1</v>
      </c>
      <c r="CG70" s="48" t="str">
        <f t="shared" si="23"/>
        <v>laquita.hatcher@hotmail.com</v>
      </c>
      <c r="CH70" s="48" t="str">
        <f t="shared" si="24"/>
        <v>6015024262</v>
      </c>
      <c r="CI70" s="48" t="str">
        <f t="shared" si="25"/>
        <v>Ayla Hatcher</v>
      </c>
      <c r="CJ70" s="48" t="str">
        <f>IF($X70="","",IF(RIGHT($X70,4)=", MS",INDEX(DropDowns!$G$4:$G$1251,MATCH(TRIM($X70),DropDowns!$F$3:$F$1251,0)),INDEX(DropDowns!$G$3:$G$1251,MATCH(TRIM($X70)&amp;", MS",DropDowns!$F$3:$F$1251,0))))</f>
        <v>Hinds</v>
      </c>
      <c r="CK70" s="8"/>
      <c r="CL70" s="48" t="str">
        <f t="shared" si="16"/>
        <v>Northwest Jackson IB Middle School</v>
      </c>
      <c r="CM70" s="48" t="str">
        <f t="shared" ref="CM70" si="27">$U70</f>
        <v>Hinds</v>
      </c>
      <c r="CN70" s="8">
        <v>39213</v>
      </c>
      <c r="CO70" s="107" t="s">
        <v>421</v>
      </c>
      <c r="CP70" s="8" t="s">
        <v>370</v>
      </c>
      <c r="CQ70" s="33" t="s">
        <v>371</v>
      </c>
      <c r="CR70" s="8" t="s">
        <v>83</v>
      </c>
      <c r="CS70" s="8" t="s">
        <v>372</v>
      </c>
    </row>
    <row r="71" spans="1:98" x14ac:dyDescent="0.3">
      <c r="A71" s="48" t="str">
        <f t="shared" si="18"/>
        <v>0114-HOD-DE-MALE-7TH</v>
      </c>
      <c r="B71" s="48" t="str">
        <f>IFERROR(IF($M71="YES",INDEX(Applications_2021!$A$2:A$651,MATCH($CD71,Applications_2021!$AO$2:$AO$651,0)),"FIRST TIME APPLICANT"),"--")</f>
        <v>FIRST TIME APPLICANT</v>
      </c>
      <c r="C71" s="8">
        <v>114</v>
      </c>
      <c r="D71" s="8" t="s">
        <v>1330</v>
      </c>
      <c r="E71" s="8" t="s">
        <v>332</v>
      </c>
      <c r="F71" s="8" t="s">
        <v>333</v>
      </c>
      <c r="G71" s="8" t="s">
        <v>795</v>
      </c>
      <c r="H71" s="8" t="s">
        <v>336</v>
      </c>
      <c r="I71" s="8" t="s">
        <v>335</v>
      </c>
      <c r="J71" s="8" t="s">
        <v>335</v>
      </c>
      <c r="K71" s="8" t="s">
        <v>1331</v>
      </c>
      <c r="L71" s="8" t="s">
        <v>1332</v>
      </c>
      <c r="M71" s="8" t="s">
        <v>339</v>
      </c>
      <c r="N71" s="8" t="s">
        <v>335</v>
      </c>
      <c r="O71" s="8" t="s">
        <v>336</v>
      </c>
      <c r="P71" s="8" t="s">
        <v>169</v>
      </c>
      <c r="Q71" s="8" t="s">
        <v>340</v>
      </c>
      <c r="R71" s="8" t="s">
        <v>1333</v>
      </c>
      <c r="S71" s="8" t="s">
        <v>342</v>
      </c>
      <c r="T71" s="8" t="s">
        <v>1334</v>
      </c>
      <c r="U71" s="8" t="s">
        <v>210</v>
      </c>
      <c r="V71" s="8" t="s">
        <v>1335</v>
      </c>
      <c r="W71" s="8" t="s">
        <v>336</v>
      </c>
      <c r="X71" s="8" t="s">
        <v>1336</v>
      </c>
      <c r="Y71" s="8" t="s">
        <v>431</v>
      </c>
      <c r="Z71" s="8" t="s">
        <v>1337</v>
      </c>
      <c r="AA71" s="8" t="s">
        <v>348</v>
      </c>
      <c r="AB71" s="8" t="s">
        <v>210</v>
      </c>
      <c r="AC71" s="8" t="s">
        <v>1338</v>
      </c>
      <c r="AD71" s="8" t="s">
        <v>1339</v>
      </c>
      <c r="AE71" s="8" t="s">
        <v>1340</v>
      </c>
      <c r="AF71" s="8" t="s">
        <v>1341</v>
      </c>
      <c r="AG71" s="8" t="s">
        <v>336</v>
      </c>
      <c r="AH71" s="8" t="s">
        <v>336</v>
      </c>
      <c r="AI71" s="8" t="s">
        <v>336</v>
      </c>
      <c r="AJ71" s="8" t="s">
        <v>336</v>
      </c>
      <c r="AK71" s="8" t="s">
        <v>336</v>
      </c>
      <c r="AL71" s="8" t="s">
        <v>336</v>
      </c>
      <c r="AM71" s="8" t="s">
        <v>356</v>
      </c>
      <c r="AN71" s="8" t="s">
        <v>336</v>
      </c>
      <c r="AO71" s="8" t="s">
        <v>336</v>
      </c>
      <c r="AP71" s="8" t="s">
        <v>336</v>
      </c>
      <c r="AQ71" s="8" t="s">
        <v>454</v>
      </c>
      <c r="AR71" s="8" t="s">
        <v>357</v>
      </c>
      <c r="AS71" s="8" t="s">
        <v>336</v>
      </c>
      <c r="AT71" s="8" t="s">
        <v>336</v>
      </c>
      <c r="AU71" s="8" t="s">
        <v>439</v>
      </c>
      <c r="AV71" s="8" t="s">
        <v>359</v>
      </c>
      <c r="AW71" s="8" t="s">
        <v>336</v>
      </c>
      <c r="AX71" s="8" t="s">
        <v>336</v>
      </c>
      <c r="AY71" s="8" t="s">
        <v>336</v>
      </c>
      <c r="AZ71" s="8" t="s">
        <v>360</v>
      </c>
      <c r="BA71" s="8" t="s">
        <v>336</v>
      </c>
      <c r="BB71" s="8" t="s">
        <v>475</v>
      </c>
      <c r="BC71" s="8" t="s">
        <v>336</v>
      </c>
      <c r="BD71" s="8" t="s">
        <v>336</v>
      </c>
      <c r="BE71" s="8" t="s">
        <v>362</v>
      </c>
      <c r="BF71" s="8" t="s">
        <v>336</v>
      </c>
      <c r="BG71" s="8" t="s">
        <v>390</v>
      </c>
      <c r="BH71" s="8" t="s">
        <v>336</v>
      </c>
      <c r="BI71" s="8" t="s">
        <v>336</v>
      </c>
      <c r="BJ71" s="8" t="s">
        <v>363</v>
      </c>
      <c r="BK71" s="8" t="s">
        <v>498</v>
      </c>
      <c r="BL71" s="8" t="s">
        <v>336</v>
      </c>
      <c r="BM71" s="8" t="s">
        <v>336</v>
      </c>
      <c r="BN71" s="8" t="s">
        <v>336</v>
      </c>
      <c r="BO71" s="8" t="s">
        <v>336</v>
      </c>
      <c r="BP71" s="8" t="s">
        <v>365</v>
      </c>
      <c r="BQ71" s="299" t="s">
        <v>1342</v>
      </c>
      <c r="BR71" s="8" t="s">
        <v>43</v>
      </c>
      <c r="BS71" s="33" t="s">
        <v>395</v>
      </c>
      <c r="BT71" s="33" t="s">
        <v>368</v>
      </c>
      <c r="BU71" s="8" t="s">
        <v>418</v>
      </c>
      <c r="BV71" s="8" t="s">
        <v>458</v>
      </c>
      <c r="BW71" s="8" t="s">
        <v>850</v>
      </c>
      <c r="BX71" s="8" t="s">
        <v>336</v>
      </c>
      <c r="BY71" s="8" t="s">
        <v>459</v>
      </c>
      <c r="BZ71" s="8" t="s">
        <v>335</v>
      </c>
      <c r="CA71" s="48" t="str">
        <f t="shared" si="17"/>
        <v>0114</v>
      </c>
      <c r="CB71" s="48" t="str">
        <f t="shared" si="19"/>
        <v>DeVonta|Hodges|tswright2011@gmail.com|7</v>
      </c>
      <c r="CC71" s="48" t="str">
        <f t="shared" si="20"/>
        <v>DeVonta|Hodges|7</v>
      </c>
      <c r="CD71" s="48" t="str">
        <f t="shared" si="21"/>
        <v>DeVonta|Hodges|6</v>
      </c>
      <c r="CE71" s="48" t="str">
        <f t="shared" si="22"/>
        <v>Tamika Wright</v>
      </c>
      <c r="CF71" s="48" t="str">
        <f>$CE71&amp;COUNTIF($CE71:$CE$162,$CE71)</f>
        <v>Tamika Wright1</v>
      </c>
      <c r="CG71" s="48" t="str">
        <f t="shared" si="23"/>
        <v>tswright2011@gmail.com</v>
      </c>
      <c r="CH71" s="48" t="str">
        <f t="shared" si="24"/>
        <v>6017611923</v>
      </c>
      <c r="CI71" s="48" t="str">
        <f t="shared" si="25"/>
        <v>DeVonta Hodges</v>
      </c>
      <c r="CJ71" s="48" t="str">
        <f>IF($X71="","",IF(RIGHT($X71,4)=", MS",INDEX(DropDowns!$G$4:$G$1251,MATCH(TRIM($X71),DropDowns!$F$3:$F$1251,0)),INDEX(DropDowns!$G$3:$G$1251,MATCH(TRIM($X71)&amp;", MS",DropDowns!$F$3:$F$1251,0))))</f>
        <v>Holmes</v>
      </c>
      <c r="CK71" s="8"/>
      <c r="CL71" s="275" t="s">
        <v>1124</v>
      </c>
      <c r="CM71" s="48" t="str">
        <f t="shared" si="26"/>
        <v>Holmes</v>
      </c>
      <c r="CN71" s="8" t="s">
        <v>1115</v>
      </c>
      <c r="CO71" s="107" t="s">
        <v>421</v>
      </c>
      <c r="CP71" s="8" t="s">
        <v>397</v>
      </c>
      <c r="CQ71" s="33" t="s">
        <v>371</v>
      </c>
      <c r="CR71" s="8" t="s">
        <v>83</v>
      </c>
      <c r="CS71" s="8" t="s">
        <v>1343</v>
      </c>
    </row>
    <row r="72" spans="1:98" ht="28.8" x14ac:dyDescent="0.3">
      <c r="A72" s="48" t="str">
        <f t="shared" si="18"/>
        <v>0097-WIL-AA-FEMALE-8TH</v>
      </c>
      <c r="B72" s="48" t="str">
        <f>IFERROR(IF($M72="YES",INDEX(Applications_2021!$A$2:A$651,MATCH($CD72,Applications_2021!$AO$2:$AO$651,0)),"FIRST TIME APPLICANT"),"--")</f>
        <v>FIRST TIME APPLICANT</v>
      </c>
      <c r="C72" s="8">
        <v>97</v>
      </c>
      <c r="D72" s="8" t="s">
        <v>1344</v>
      </c>
      <c r="E72" s="8" t="s">
        <v>332</v>
      </c>
      <c r="F72" s="8" t="s">
        <v>333</v>
      </c>
      <c r="G72" s="8" t="s">
        <v>1345</v>
      </c>
      <c r="H72" s="8" t="s">
        <v>336</v>
      </c>
      <c r="I72" s="8" t="s">
        <v>339</v>
      </c>
      <c r="J72" s="8" t="s">
        <v>335</v>
      </c>
      <c r="K72" s="8" t="s">
        <v>1346</v>
      </c>
      <c r="L72" s="8" t="s">
        <v>884</v>
      </c>
      <c r="M72" s="8" t="s">
        <v>339</v>
      </c>
      <c r="N72" s="8" t="s">
        <v>335</v>
      </c>
      <c r="O72" s="8" t="s">
        <v>336</v>
      </c>
      <c r="P72" s="8" t="s">
        <v>170</v>
      </c>
      <c r="Q72" s="8" t="s">
        <v>401</v>
      </c>
      <c r="R72" s="8" t="s">
        <v>880</v>
      </c>
      <c r="S72" s="8" t="s">
        <v>881</v>
      </c>
      <c r="T72" s="8" t="s">
        <v>336</v>
      </c>
      <c r="U72" s="8" t="s">
        <v>228</v>
      </c>
      <c r="V72" s="8" t="s">
        <v>1347</v>
      </c>
      <c r="W72" s="8" t="s">
        <v>336</v>
      </c>
      <c r="X72" s="8" t="s">
        <v>508</v>
      </c>
      <c r="Y72" s="8" t="s">
        <v>488</v>
      </c>
      <c r="Z72" s="8" t="s">
        <v>727</v>
      </c>
      <c r="AA72" s="8" t="s">
        <v>348</v>
      </c>
      <c r="AB72" s="8" t="s">
        <v>228</v>
      </c>
      <c r="AC72" s="8" t="s">
        <v>1348</v>
      </c>
      <c r="AD72" s="8" t="s">
        <v>1349</v>
      </c>
      <c r="AE72" s="8" t="s">
        <v>885</v>
      </c>
      <c r="AF72" s="8" t="s">
        <v>886</v>
      </c>
      <c r="AG72" s="8" t="s">
        <v>336</v>
      </c>
      <c r="AH72" s="8" t="s">
        <v>336</v>
      </c>
      <c r="AI72" s="8" t="s">
        <v>336</v>
      </c>
      <c r="AJ72" s="8" t="s">
        <v>336</v>
      </c>
      <c r="AK72" s="8" t="s">
        <v>474</v>
      </c>
      <c r="AL72" s="8" t="s">
        <v>336</v>
      </c>
      <c r="AM72" s="8" t="s">
        <v>356</v>
      </c>
      <c r="AN72" s="8" t="s">
        <v>336</v>
      </c>
      <c r="AO72" s="8" t="s">
        <v>336</v>
      </c>
      <c r="AP72" s="8" t="s">
        <v>415</v>
      </c>
      <c r="AQ72" s="8" t="s">
        <v>336</v>
      </c>
      <c r="AR72" s="8" t="s">
        <v>336</v>
      </c>
      <c r="AS72" s="8" t="s">
        <v>336</v>
      </c>
      <c r="AT72" s="8" t="s">
        <v>336</v>
      </c>
      <c r="AU72" s="8" t="s">
        <v>439</v>
      </c>
      <c r="AV72" s="8" t="s">
        <v>359</v>
      </c>
      <c r="AW72" s="8" t="s">
        <v>336</v>
      </c>
      <c r="AX72" s="8" t="s">
        <v>336</v>
      </c>
      <c r="AY72" s="8" t="s">
        <v>389</v>
      </c>
      <c r="AZ72" s="8" t="s">
        <v>336</v>
      </c>
      <c r="BA72" s="8" t="s">
        <v>336</v>
      </c>
      <c r="BB72" s="8" t="s">
        <v>336</v>
      </c>
      <c r="BC72" s="8" t="s">
        <v>336</v>
      </c>
      <c r="BD72" s="8" t="s">
        <v>336</v>
      </c>
      <c r="BE72" s="8" t="s">
        <v>336</v>
      </c>
      <c r="BF72" s="8" t="s">
        <v>336</v>
      </c>
      <c r="BG72" s="8" t="s">
        <v>390</v>
      </c>
      <c r="BH72" s="8" t="s">
        <v>336</v>
      </c>
      <c r="BI72" s="8" t="s">
        <v>336</v>
      </c>
      <c r="BJ72" s="8" t="s">
        <v>336</v>
      </c>
      <c r="BK72" s="8" t="s">
        <v>336</v>
      </c>
      <c r="BL72" s="8" t="s">
        <v>456</v>
      </c>
      <c r="BM72" s="8" t="s">
        <v>499</v>
      </c>
      <c r="BN72" s="8" t="s">
        <v>336</v>
      </c>
      <c r="BO72" s="8" t="s">
        <v>336</v>
      </c>
      <c r="BP72" s="8" t="s">
        <v>365</v>
      </c>
      <c r="BQ72" s="299" t="s">
        <v>1350</v>
      </c>
      <c r="BR72" s="8" t="s">
        <v>43</v>
      </c>
      <c r="BS72" s="33" t="s">
        <v>395</v>
      </c>
      <c r="BT72" s="33" t="s">
        <v>368</v>
      </c>
      <c r="BU72" s="8" t="s">
        <v>418</v>
      </c>
      <c r="BV72" s="8" t="s">
        <v>336</v>
      </c>
      <c r="BW72" s="8" t="s">
        <v>336</v>
      </c>
      <c r="BX72" s="8" t="s">
        <v>336</v>
      </c>
      <c r="BY72" s="8" t="s">
        <v>396</v>
      </c>
      <c r="BZ72" s="8" t="s">
        <v>335</v>
      </c>
      <c r="CA72" s="48" t="str">
        <f t="shared" ref="CA72:CA85" si="28">"00"&amp;TEXT($C72,0)</f>
        <v>0097</v>
      </c>
      <c r="CB72" s="48" t="str">
        <f t="shared" si="19"/>
        <v>Aaliyah|Williams|williamsloue@icloud.com|8</v>
      </c>
      <c r="CC72" s="48" t="str">
        <f t="shared" si="20"/>
        <v>Aaliyah|Williams|8</v>
      </c>
      <c r="CD72" s="48" t="str">
        <f t="shared" si="21"/>
        <v>Aaliyah|Williams|7</v>
      </c>
      <c r="CE72" s="48" t="str">
        <f t="shared" si="22"/>
        <v>Lou Williams</v>
      </c>
      <c r="CF72" s="48" t="str">
        <f>$CE72&amp;COUNTIF($CE72:$CE$162,$CE72)</f>
        <v>Lou Williams1</v>
      </c>
      <c r="CG72" s="48" t="str">
        <f t="shared" si="23"/>
        <v>williamsloue@icloud.com</v>
      </c>
      <c r="CH72" s="48" t="str">
        <f t="shared" si="24"/>
        <v>6623523450</v>
      </c>
      <c r="CI72" s="48" t="str">
        <f t="shared" si="25"/>
        <v>Aaliyah Williams</v>
      </c>
      <c r="CJ72" s="48" t="str">
        <f>IF($X72="","",IF(RIGHT($X72,4)=", MS",INDEX(DropDowns!$G$4:$G$1251,MATCH(TRIM($X72),DropDowns!$F$3:$F$1251,0)),INDEX(DropDowns!$G$3:$G$1251,MATCH(TRIM($X72)&amp;", MS",DropDowns!$F$3:$F$1251,0))))</f>
        <v>Lowndes</v>
      </c>
      <c r="CK72" s="8"/>
      <c r="CL72" s="48" t="str">
        <f t="shared" si="16"/>
        <v>Annunciation Catholic School</v>
      </c>
      <c r="CM72" s="48" t="str">
        <f t="shared" si="26"/>
        <v>Lowndes</v>
      </c>
      <c r="CN72" s="8" t="s">
        <v>510</v>
      </c>
      <c r="CO72" s="107" t="s">
        <v>540</v>
      </c>
      <c r="CP72" s="8" t="s">
        <v>444</v>
      </c>
      <c r="CQ72" s="33" t="s">
        <v>371</v>
      </c>
      <c r="CR72" s="8" t="s">
        <v>101</v>
      </c>
      <c r="CS72" s="8" t="s">
        <v>888</v>
      </c>
      <c r="CT72" s="8"/>
    </row>
    <row r="73" spans="1:98" x14ac:dyDescent="0.3">
      <c r="A73" s="48" t="str">
        <f t="shared" si="18"/>
        <v>0093-IVY-BR-FEMALE-9TH</v>
      </c>
      <c r="B73" s="48" t="str">
        <f>IFERROR(IF($M73="YES",INDEX(Applications_2021!$A$2:A$651,MATCH($CD73,Applications_2021!$AO$2:$AO$651,0)),"FIRST TIME APPLICANT"),"--")</f>
        <v>FIRST TIME APPLICANT</v>
      </c>
      <c r="C73" s="8">
        <v>93</v>
      </c>
      <c r="D73" s="8" t="s">
        <v>1351</v>
      </c>
      <c r="E73" s="8" t="s">
        <v>332</v>
      </c>
      <c r="F73" s="8" t="s">
        <v>333</v>
      </c>
      <c r="G73" s="8" t="s">
        <v>1352</v>
      </c>
      <c r="H73" s="8" t="s">
        <v>336</v>
      </c>
      <c r="I73" s="8" t="s">
        <v>335</v>
      </c>
      <c r="J73" s="8" t="s">
        <v>335</v>
      </c>
      <c r="K73" s="8" t="s">
        <v>1353</v>
      </c>
      <c r="L73" s="8" t="s">
        <v>1354</v>
      </c>
      <c r="M73" s="8" t="s">
        <v>339</v>
      </c>
      <c r="N73" s="8" t="s">
        <v>335</v>
      </c>
      <c r="O73" s="8" t="s">
        <v>336</v>
      </c>
      <c r="P73" s="8" t="s">
        <v>170</v>
      </c>
      <c r="Q73" s="8" t="s">
        <v>376</v>
      </c>
      <c r="R73" s="8" t="s">
        <v>1355</v>
      </c>
      <c r="S73" s="8" t="s">
        <v>342</v>
      </c>
      <c r="T73" s="8" t="s">
        <v>1356</v>
      </c>
      <c r="U73" s="8" t="s">
        <v>225</v>
      </c>
      <c r="V73" s="8" t="s">
        <v>1357</v>
      </c>
      <c r="W73" s="8" t="s">
        <v>336</v>
      </c>
      <c r="X73" s="8" t="s">
        <v>1358</v>
      </c>
      <c r="Y73" s="8" t="s">
        <v>488</v>
      </c>
      <c r="Z73" s="8" t="s">
        <v>876</v>
      </c>
      <c r="AA73" s="8" t="s">
        <v>348</v>
      </c>
      <c r="AB73" s="8" t="s">
        <v>225</v>
      </c>
      <c r="AC73" s="8" t="s">
        <v>1359</v>
      </c>
      <c r="AD73" s="8" t="s">
        <v>1360</v>
      </c>
      <c r="AE73" s="8" t="s">
        <v>1361</v>
      </c>
      <c r="AF73" s="8" t="s">
        <v>1362</v>
      </c>
      <c r="AG73" s="8" t="s">
        <v>336</v>
      </c>
      <c r="AH73" s="8" t="s">
        <v>336</v>
      </c>
      <c r="AI73" s="8" t="s">
        <v>336</v>
      </c>
      <c r="AJ73" s="8" t="s">
        <v>336</v>
      </c>
      <c r="AK73" s="8" t="s">
        <v>336</v>
      </c>
      <c r="AL73" s="8" t="s">
        <v>497</v>
      </c>
      <c r="AM73" s="8" t="s">
        <v>356</v>
      </c>
      <c r="AN73" s="8" t="s">
        <v>336</v>
      </c>
      <c r="AO73" s="8" t="s">
        <v>336</v>
      </c>
      <c r="AP73" s="8" t="s">
        <v>415</v>
      </c>
      <c r="AQ73" s="8" t="s">
        <v>336</v>
      </c>
      <c r="AR73" s="8" t="s">
        <v>336</v>
      </c>
      <c r="AS73" s="8" t="s">
        <v>336</v>
      </c>
      <c r="AT73" s="8" t="s">
        <v>336</v>
      </c>
      <c r="AU73" s="8" t="s">
        <v>439</v>
      </c>
      <c r="AV73" s="8" t="s">
        <v>359</v>
      </c>
      <c r="AW73" s="8" t="s">
        <v>336</v>
      </c>
      <c r="AX73" s="8" t="s">
        <v>336</v>
      </c>
      <c r="AY73" s="8" t="s">
        <v>336</v>
      </c>
      <c r="AZ73" s="8" t="s">
        <v>336</v>
      </c>
      <c r="BA73" s="8" t="s">
        <v>336</v>
      </c>
      <c r="BB73" s="8" t="s">
        <v>475</v>
      </c>
      <c r="BC73" s="8" t="s">
        <v>336</v>
      </c>
      <c r="BD73" s="8" t="s">
        <v>336</v>
      </c>
      <c r="BE73" s="8" t="s">
        <v>362</v>
      </c>
      <c r="BF73" s="8" t="s">
        <v>553</v>
      </c>
      <c r="BG73" s="8" t="s">
        <v>390</v>
      </c>
      <c r="BH73" s="8" t="s">
        <v>336</v>
      </c>
      <c r="BI73" s="8" t="s">
        <v>336</v>
      </c>
      <c r="BJ73" s="8" t="s">
        <v>336</v>
      </c>
      <c r="BK73" s="8" t="s">
        <v>336</v>
      </c>
      <c r="BL73" s="8" t="s">
        <v>336</v>
      </c>
      <c r="BM73" s="8" t="s">
        <v>336</v>
      </c>
      <c r="BN73" s="8" t="s">
        <v>336</v>
      </c>
      <c r="BO73" s="8" t="s">
        <v>336</v>
      </c>
      <c r="BP73" s="8" t="s">
        <v>392</v>
      </c>
      <c r="BQ73" s="299" t="s">
        <v>1363</v>
      </c>
      <c r="BR73" s="8" t="s">
        <v>43</v>
      </c>
      <c r="BS73" s="33" t="s">
        <v>368</v>
      </c>
      <c r="BT73" s="33" t="s">
        <v>555</v>
      </c>
      <c r="BU73" s="8" t="s">
        <v>418</v>
      </c>
      <c r="BV73" s="8" t="s">
        <v>458</v>
      </c>
      <c r="BW73" s="8" t="s">
        <v>336</v>
      </c>
      <c r="BX73" s="8" t="s">
        <v>336</v>
      </c>
      <c r="BY73" s="8" t="s">
        <v>928</v>
      </c>
      <c r="BZ73" s="8" t="s">
        <v>339</v>
      </c>
      <c r="CA73" s="48" t="str">
        <f t="shared" si="28"/>
        <v>0093</v>
      </c>
      <c r="CB73" s="48" t="str">
        <f t="shared" si="19"/>
        <v>Bradison|Ivy|ldmcclendon@tupeloschools.com|9</v>
      </c>
      <c r="CC73" s="48" t="str">
        <f t="shared" si="20"/>
        <v>Bradison|Ivy|9</v>
      </c>
      <c r="CD73" s="48" t="str">
        <f t="shared" si="21"/>
        <v>Bradison|Ivy|8</v>
      </c>
      <c r="CE73" s="48" t="str">
        <f t="shared" si="22"/>
        <v>Lashundra Mcclendon</v>
      </c>
      <c r="CF73" s="48" t="str">
        <f>$CE73&amp;COUNTIF($CE73:$CE$162,$CE73)</f>
        <v>Lashundra Mcclendon1</v>
      </c>
      <c r="CG73" s="48" t="str">
        <f t="shared" si="23"/>
        <v>ldmcclendon@tupeloschools.com</v>
      </c>
      <c r="CH73" s="48" t="str">
        <f t="shared" si="24"/>
        <v>6623722098</v>
      </c>
      <c r="CI73" s="48" t="str">
        <f t="shared" si="25"/>
        <v>Bradison Ivy</v>
      </c>
      <c r="CJ73" s="48" t="str">
        <f>IF($X73="","",IF(RIGHT($X73,4)=", MS",INDEX(DropDowns!$G$4:$G$1251,MATCH(TRIM($X73),DropDowns!$F$3:$F$1251,0)),INDEX(DropDowns!$G$3:$G$1251,MATCH(TRIM($X73)&amp;", MS",DropDowns!$F$3:$F$1251,0))))</f>
        <v>Lee</v>
      </c>
      <c r="CK73" s="8"/>
      <c r="CL73" s="48" t="str">
        <f t="shared" si="16"/>
        <v>Shannon High School</v>
      </c>
      <c r="CM73" s="48" t="str">
        <f t="shared" si="26"/>
        <v>Lee</v>
      </c>
      <c r="CN73" s="8" t="s">
        <v>876</v>
      </c>
      <c r="CO73" s="107"/>
      <c r="CP73" s="8" t="s">
        <v>422</v>
      </c>
      <c r="CQ73" s="33" t="s">
        <v>371</v>
      </c>
      <c r="CR73" s="8" t="s">
        <v>101</v>
      </c>
      <c r="CS73" s="8" t="s">
        <v>398</v>
      </c>
    </row>
    <row r="74" spans="1:98" x14ac:dyDescent="0.3">
      <c r="A74" s="48" t="str">
        <f t="shared" si="18"/>
        <v>0017-YOU-CH-MALE-8TH</v>
      </c>
      <c r="B74" s="302" t="str">
        <f>IF(AND($M74="YES",INDEX(Applications_2021!$A$2:A$651,MATCH($CD74,Applications_2021!$AO$2:$AO$651,0))&lt;&gt;""),INDEX(Applications_2021!$A$2:A$651,MATCH($CD74,Applications_2021!$AO$2:$AO$651,0)),IF(AND($M74="YES",INDEX(Applications_2021!$A$2:A$651,MATCH($CD74,Applications_2021!$AO$2:$AO$651,0))=""),INDEX(Applications_2021!$BC$2:BC$651,MATCH($CD74,Applications_2021!$AO$2:$AO$651,0)),IF($M74="NO","FIRST TIME APPLICANT","--")))</f>
        <v>0283-YOU-CH-0145</v>
      </c>
      <c r="C74" s="8">
        <v>17</v>
      </c>
      <c r="D74" s="8" t="s">
        <v>1364</v>
      </c>
      <c r="E74" s="8" t="s">
        <v>332</v>
      </c>
      <c r="F74" s="8" t="s">
        <v>333</v>
      </c>
      <c r="G74" s="8" t="s">
        <v>334</v>
      </c>
      <c r="H74" s="8" t="s">
        <v>335</v>
      </c>
      <c r="I74" s="8" t="s">
        <v>336</v>
      </c>
      <c r="J74" s="8" t="s">
        <v>335</v>
      </c>
      <c r="K74" s="8" t="s">
        <v>1268</v>
      </c>
      <c r="L74" s="8" t="s">
        <v>1365</v>
      </c>
      <c r="M74" s="8" t="s">
        <v>335</v>
      </c>
      <c r="N74" s="8" t="s">
        <v>335</v>
      </c>
      <c r="O74" s="8" t="s">
        <v>1366</v>
      </c>
      <c r="P74" s="8" t="s">
        <v>169</v>
      </c>
      <c r="Q74" s="8" t="s">
        <v>401</v>
      </c>
      <c r="R74" s="8" t="s">
        <v>517</v>
      </c>
      <c r="S74" s="8" t="s">
        <v>342</v>
      </c>
      <c r="T74" s="8" t="s">
        <v>1367</v>
      </c>
      <c r="U74" s="8" t="s">
        <v>228</v>
      </c>
      <c r="V74" s="8" t="s">
        <v>1368</v>
      </c>
      <c r="W74" s="8" t="s">
        <v>336</v>
      </c>
      <c r="X74" s="8" t="s">
        <v>508</v>
      </c>
      <c r="Y74" s="8" t="s">
        <v>1369</v>
      </c>
      <c r="Z74" s="8" t="s">
        <v>518</v>
      </c>
      <c r="AA74" s="8" t="s">
        <v>348</v>
      </c>
      <c r="AB74" s="8" t="s">
        <v>228</v>
      </c>
      <c r="AC74" s="8" t="s">
        <v>1370</v>
      </c>
      <c r="AD74" s="8" t="s">
        <v>1365</v>
      </c>
      <c r="AE74" s="8" t="s">
        <v>1371</v>
      </c>
      <c r="AF74" s="8" t="s">
        <v>1372</v>
      </c>
      <c r="AG74" s="8" t="s">
        <v>1373</v>
      </c>
      <c r="AH74" s="8" t="s">
        <v>1365</v>
      </c>
      <c r="AI74" s="8" t="s">
        <v>1374</v>
      </c>
      <c r="AJ74" s="8" t="s">
        <v>1375</v>
      </c>
      <c r="AK74" s="8" t="s">
        <v>336</v>
      </c>
      <c r="AL74" s="8" t="s">
        <v>497</v>
      </c>
      <c r="AM74" s="8" t="s">
        <v>356</v>
      </c>
      <c r="AN74" s="8" t="s">
        <v>336</v>
      </c>
      <c r="AO74" s="8" t="s">
        <v>336</v>
      </c>
      <c r="AP74" s="8" t="s">
        <v>336</v>
      </c>
      <c r="AQ74" s="8" t="s">
        <v>336</v>
      </c>
      <c r="AR74" s="8" t="s">
        <v>357</v>
      </c>
      <c r="AS74" s="8" t="s">
        <v>336</v>
      </c>
      <c r="AT74" s="8" t="s">
        <v>336</v>
      </c>
      <c r="AU74" s="8" t="s">
        <v>439</v>
      </c>
      <c r="AV74" s="8" t="s">
        <v>336</v>
      </c>
      <c r="AW74" s="8" t="s">
        <v>336</v>
      </c>
      <c r="AX74" s="8" t="s">
        <v>336</v>
      </c>
      <c r="AY74" s="8" t="s">
        <v>389</v>
      </c>
      <c r="AZ74" s="8" t="s">
        <v>336</v>
      </c>
      <c r="BA74" s="8" t="s">
        <v>336</v>
      </c>
      <c r="BB74" s="8" t="s">
        <v>475</v>
      </c>
      <c r="BC74" s="8" t="s">
        <v>336</v>
      </c>
      <c r="BD74" s="8" t="s">
        <v>336</v>
      </c>
      <c r="BE74" s="8" t="s">
        <v>362</v>
      </c>
      <c r="BF74" s="8" t="s">
        <v>336</v>
      </c>
      <c r="BG74" s="8" t="s">
        <v>336</v>
      </c>
      <c r="BH74" s="8" t="s">
        <v>336</v>
      </c>
      <c r="BI74" s="8" t="s">
        <v>336</v>
      </c>
      <c r="BJ74" s="8" t="s">
        <v>336</v>
      </c>
      <c r="BK74" s="8" t="s">
        <v>498</v>
      </c>
      <c r="BL74" s="8" t="s">
        <v>456</v>
      </c>
      <c r="BM74" s="8" t="s">
        <v>336</v>
      </c>
      <c r="BN74" s="8" t="s">
        <v>336</v>
      </c>
      <c r="BO74" s="8" t="s">
        <v>336</v>
      </c>
      <c r="BP74" s="8" t="s">
        <v>392</v>
      </c>
      <c r="BQ74" s="299" t="s">
        <v>1376</v>
      </c>
      <c r="BR74" s="8" t="s">
        <v>45</v>
      </c>
      <c r="BS74" s="33" t="s">
        <v>395</v>
      </c>
      <c r="BT74" s="33" t="s">
        <v>555</v>
      </c>
      <c r="BU74" s="8" t="s">
        <v>336</v>
      </c>
      <c r="BV74" s="8" t="s">
        <v>336</v>
      </c>
      <c r="BW74" s="8"/>
      <c r="BX74" s="8" t="s">
        <v>533</v>
      </c>
      <c r="BY74" s="8" t="s">
        <v>1377</v>
      </c>
      <c r="BZ74" s="8" t="s">
        <v>335</v>
      </c>
      <c r="CA74" s="48" t="str">
        <f t="shared" si="28"/>
        <v>0017</v>
      </c>
      <c r="CB74" s="48" t="str">
        <f>TRIM($K74)&amp;"|"&amp;TRIM($L74)&amp;"|"&amp;TRIM($AE74)&amp;"|"&amp;LEFT($Q74,1)</f>
        <v>Christopher|Young|tcyoung1@gmail.com|8</v>
      </c>
      <c r="CC74" s="48" t="str">
        <f>TRIM($K74)&amp;"|"&amp;TRIM($L74)&amp;"|"&amp;LEFT($Q74,1)</f>
        <v>Christopher|Young|8</v>
      </c>
      <c r="CD74" s="48" t="str">
        <f>TRIM($K74)&amp;"|"&amp;TRIM($L74)&amp;"|"&amp;LEFT($Q74,1)-1</f>
        <v>Christopher|Young|7</v>
      </c>
      <c r="CE74" s="48" t="str">
        <f t="shared" si="22"/>
        <v>Telisa Young</v>
      </c>
      <c r="CF74" s="48" t="str">
        <f>$CE74&amp;COUNTIF($CE74:$CE$162,$CE74)</f>
        <v>Telisa Young1</v>
      </c>
      <c r="CG74" s="48" t="str">
        <f t="shared" si="23"/>
        <v>tcyoung1@gmail.com</v>
      </c>
      <c r="CH74" s="48" t="str">
        <f t="shared" si="24"/>
        <v>6625495939</v>
      </c>
      <c r="CI74" s="48" t="str">
        <f t="shared" si="25"/>
        <v>Christopher Young</v>
      </c>
      <c r="CJ74" s="48" t="str">
        <f>IF($X74="","",IF(RIGHT($X74,4)=", MS",INDEX(DropDowns!$G$4:$G$1251,MATCH(TRIM($X74),DropDowns!$F$3:$F$1251,0)),INDEX(DropDowns!$G$3:$G$1251,MATCH(TRIM($X74)&amp;", MS",DropDowns!$F$3:$F$1251,0))))</f>
        <v>Lowndes</v>
      </c>
      <c r="CK74" s="8"/>
      <c r="CL74" s="48" t="str">
        <f t="shared" si="16"/>
        <v>Columbus Middle School</v>
      </c>
      <c r="CM74" s="48" t="str">
        <f t="shared" si="26"/>
        <v>Lowndes</v>
      </c>
      <c r="CN74" s="8" t="s">
        <v>518</v>
      </c>
      <c r="CO74" s="107"/>
      <c r="CP74" s="8" t="s">
        <v>370</v>
      </c>
      <c r="CQ74" s="33" t="s">
        <v>371</v>
      </c>
      <c r="CR74" s="8" t="s">
        <v>101</v>
      </c>
      <c r="CS74" s="8"/>
    </row>
    <row r="75" spans="1:98" ht="28.8" x14ac:dyDescent="0.3">
      <c r="A75" s="48" t="str">
        <f t="shared" si="18"/>
        <v>0051-WEL-NA-FEMALE-8TH</v>
      </c>
      <c r="B75" s="302" t="str">
        <f>IF(AND($M75="YES",INDEX(Applications_2021!$A$2:A$651,MATCH($CD75,Applications_2021!$AO$2:$AO$651,0))&lt;&gt;""),INDEX(Applications_2021!$A$2:A$651,MATCH($CD75,Applications_2021!$AO$2:$AO$651,0)),IF(AND($M75="YES",INDEX(Applications_2021!$A$2:A$651,MATCH($CD75,Applications_2021!$AO$2:$AO$651,0))=""),INDEX(Applications_2021!$BC$2:BC$651,MATCH($CD75,Applications_2021!$AO$2:$AO$651,0)),IF($M75="NO","FIRST TIME APPLICANT","--")))</f>
        <v>0125-WEL-NA-0282</v>
      </c>
      <c r="C75" s="8">
        <v>51</v>
      </c>
      <c r="D75" s="8" t="s">
        <v>1378</v>
      </c>
      <c r="E75" s="8" t="s">
        <v>332</v>
      </c>
      <c r="F75" s="8" t="s">
        <v>333</v>
      </c>
      <c r="G75" s="8" t="s">
        <v>334</v>
      </c>
      <c r="H75" s="8" t="s">
        <v>335</v>
      </c>
      <c r="I75" s="8" t="s">
        <v>336</v>
      </c>
      <c r="J75" s="8" t="s">
        <v>335</v>
      </c>
      <c r="K75" s="8" t="s">
        <v>1379</v>
      </c>
      <c r="L75" s="8" t="s">
        <v>1380</v>
      </c>
      <c r="M75" s="8" t="s">
        <v>335</v>
      </c>
      <c r="N75" s="8" t="s">
        <v>335</v>
      </c>
      <c r="O75" s="8" t="s">
        <v>1366</v>
      </c>
      <c r="P75" s="8" t="s">
        <v>170</v>
      </c>
      <c r="Q75" s="8" t="s">
        <v>401</v>
      </c>
      <c r="R75" s="8" t="s">
        <v>1381</v>
      </c>
      <c r="S75" s="8" t="s">
        <v>342</v>
      </c>
      <c r="T75" s="8" t="s">
        <v>577</v>
      </c>
      <c r="U75" s="8" t="s">
        <v>229</v>
      </c>
      <c r="V75" s="8" t="s">
        <v>1382</v>
      </c>
      <c r="W75" s="8" t="s">
        <v>336</v>
      </c>
      <c r="X75" s="8" t="s">
        <v>189</v>
      </c>
      <c r="Y75" s="8" t="s">
        <v>346</v>
      </c>
      <c r="Z75" s="8" t="s">
        <v>1383</v>
      </c>
      <c r="AA75" s="8" t="s">
        <v>348</v>
      </c>
      <c r="AB75" s="8" t="s">
        <v>266</v>
      </c>
      <c r="AC75" s="8" t="s">
        <v>1384</v>
      </c>
      <c r="AD75" s="8" t="s">
        <v>586</v>
      </c>
      <c r="AE75" s="8" t="s">
        <v>1385</v>
      </c>
      <c r="AF75" s="8" t="s">
        <v>1386</v>
      </c>
      <c r="AG75" s="8" t="s">
        <v>1387</v>
      </c>
      <c r="AH75" s="8" t="s">
        <v>586</v>
      </c>
      <c r="AI75" s="8" t="s">
        <v>1388</v>
      </c>
      <c r="AJ75" s="8" t="s">
        <v>1389</v>
      </c>
      <c r="AK75" s="8" t="s">
        <v>336</v>
      </c>
      <c r="AL75" s="8" t="s">
        <v>336</v>
      </c>
      <c r="AM75" s="8" t="s">
        <v>336</v>
      </c>
      <c r="AN75" s="8" t="s">
        <v>336</v>
      </c>
      <c r="AO75" s="8" t="s">
        <v>387</v>
      </c>
      <c r="AP75" s="8" t="s">
        <v>415</v>
      </c>
      <c r="AQ75" s="8" t="s">
        <v>454</v>
      </c>
      <c r="AR75" s="8" t="s">
        <v>336</v>
      </c>
      <c r="AS75" s="8" t="s">
        <v>336</v>
      </c>
      <c r="AT75" s="8" t="s">
        <v>336</v>
      </c>
      <c r="AU75" s="8" t="s">
        <v>439</v>
      </c>
      <c r="AV75" s="8" t="s">
        <v>336</v>
      </c>
      <c r="AW75" s="8" t="s">
        <v>416</v>
      </c>
      <c r="AX75" s="8" t="s">
        <v>336</v>
      </c>
      <c r="AY75" s="8" t="s">
        <v>336</v>
      </c>
      <c r="AZ75" s="8" t="s">
        <v>336</v>
      </c>
      <c r="BA75" s="8" t="s">
        <v>336</v>
      </c>
      <c r="BB75" s="8" t="s">
        <v>336</v>
      </c>
      <c r="BC75" s="8" t="s">
        <v>515</v>
      </c>
      <c r="BD75" s="8" t="s">
        <v>336</v>
      </c>
      <c r="BE75" s="8" t="s">
        <v>336</v>
      </c>
      <c r="BF75" s="8" t="s">
        <v>336</v>
      </c>
      <c r="BG75" s="8" t="s">
        <v>336</v>
      </c>
      <c r="BH75" s="8" t="s">
        <v>391</v>
      </c>
      <c r="BI75" s="8" t="s">
        <v>336</v>
      </c>
      <c r="BJ75" s="8" t="s">
        <v>363</v>
      </c>
      <c r="BK75" s="8" t="s">
        <v>336</v>
      </c>
      <c r="BL75" s="8" t="s">
        <v>336</v>
      </c>
      <c r="BM75" s="8" t="s">
        <v>336</v>
      </c>
      <c r="BN75" s="8" t="s">
        <v>364</v>
      </c>
      <c r="BO75" s="8" t="s">
        <v>336</v>
      </c>
      <c r="BP75" s="8" t="s">
        <v>392</v>
      </c>
      <c r="BQ75" s="299" t="s">
        <v>1390</v>
      </c>
      <c r="BR75" s="8" t="s">
        <v>394</v>
      </c>
      <c r="BS75" s="33" t="s">
        <v>367</v>
      </c>
      <c r="BT75" s="33" t="s">
        <v>395</v>
      </c>
      <c r="BU75" s="8" t="s">
        <v>418</v>
      </c>
      <c r="BV75" s="8" t="s">
        <v>336</v>
      </c>
      <c r="BW75" s="8" t="s">
        <v>336</v>
      </c>
      <c r="BX75" s="8" t="s">
        <v>519</v>
      </c>
      <c r="BY75" s="8" t="s">
        <v>1377</v>
      </c>
      <c r="BZ75" s="8" t="s">
        <v>339</v>
      </c>
      <c r="CA75" s="48" t="str">
        <f t="shared" si="28"/>
        <v>0051</v>
      </c>
      <c r="CB75" s="48" t="str">
        <f t="shared" ref="CB75:CB123" si="29">TRIM($K75)&amp;"|"&amp;TRIM($L75)&amp;"|"&amp;TRIM($AE75)&amp;"|"&amp;LEFT($Q75,1)</f>
        <v>Natalee|Welch|virgo8807@yahoo.com|8</v>
      </c>
      <c r="CC75" s="48" t="str">
        <f t="shared" ref="CC75:CC123" si="30">TRIM($K75)&amp;"|"&amp;TRIM($L75)&amp;"|"&amp;LEFT($Q75,1)</f>
        <v>Natalee|Welch|8</v>
      </c>
      <c r="CD75" s="48" t="str">
        <f t="shared" ref="CD75:CD123" si="31">TRIM($K75)&amp;"|"&amp;TRIM($L75)&amp;"|"&amp;LEFT($Q75,1)-1</f>
        <v>Natalee|Welch|7</v>
      </c>
      <c r="CE75" s="48" t="str">
        <f t="shared" si="22"/>
        <v>Lakenya Jenkins</v>
      </c>
      <c r="CF75" s="48" t="str">
        <f>$CE75&amp;COUNTIF($CE75:$CE$162,$CE75)</f>
        <v>Lakenya Jenkins1</v>
      </c>
      <c r="CG75" s="48" t="str">
        <f t="shared" si="23"/>
        <v>virgo8807@yahoo.com</v>
      </c>
      <c r="CH75" s="48" t="str">
        <f t="shared" si="24"/>
        <v>7697985275</v>
      </c>
      <c r="CI75" s="48" t="str">
        <f t="shared" si="25"/>
        <v>Natalee Welch</v>
      </c>
      <c r="CJ75" s="48" t="str">
        <f>IF($X75="","",IF(RIGHT($X75,4)=", MS",INDEX(DropDowns!$G$4:$G$1251,MATCH(TRIM($X75),DropDowns!$F$3:$F$1251,0)),INDEX(DropDowns!$G$3:$G$1251,MATCH(TRIM($X75)&amp;", MS",DropDowns!$F$3:$F$1251,0))))</f>
        <v>Yazoo</v>
      </c>
      <c r="CK75" s="8"/>
      <c r="CL75" s="48" t="str">
        <f t="shared" si="16"/>
        <v>Germantown Middle School</v>
      </c>
      <c r="CM75" s="48" t="str">
        <f t="shared" si="26"/>
        <v>Madison</v>
      </c>
      <c r="CN75" s="8" t="s">
        <v>581</v>
      </c>
      <c r="CO75" s="107" t="s">
        <v>1391</v>
      </c>
      <c r="CP75" s="8" t="s">
        <v>397</v>
      </c>
      <c r="CQ75" s="33" t="s">
        <v>371</v>
      </c>
      <c r="CR75" s="8" t="s">
        <v>104</v>
      </c>
      <c r="CS75" s="8"/>
    </row>
    <row r="76" spans="1:98" ht="28.8" x14ac:dyDescent="0.3">
      <c r="A76" s="48" t="str">
        <f t="shared" si="18"/>
        <v>0064-BRI-LE-MALE-8TH</v>
      </c>
      <c r="B76" s="302" t="str">
        <f>IF(AND($M76="YES",INDEX(Applications_2021!$A$2:A$651,MATCH($CD76,Applications_2021!$AO$2:$AO$651,0))&lt;&gt;""),INDEX(Applications_2021!$A$2:A$651,MATCH($CD76,Applications_2021!$AO$2:$AO$651,0)),IF(AND($M76="YES",INDEX(Applications_2021!$A$2:A$651,MATCH($CD76,Applications_2021!$AO$2:$AO$651,0))=""),INDEX(Applications_2021!$BC$2:BC$651,MATCH($CD76,Applications_2021!$AO$2:$AO$651,0)),IF($M76="NO","FIRST TIME APPLICANT","--")))</f>
        <v>0075-BRI-LE-0186</v>
      </c>
      <c r="C76" s="8">
        <v>64</v>
      </c>
      <c r="D76" s="8" t="s">
        <v>1392</v>
      </c>
      <c r="E76" s="8" t="s">
        <v>332</v>
      </c>
      <c r="F76" s="8" t="s">
        <v>333</v>
      </c>
      <c r="G76" s="8" t="s">
        <v>334</v>
      </c>
      <c r="H76" s="8" t="s">
        <v>335</v>
      </c>
      <c r="I76" s="8" t="s">
        <v>336</v>
      </c>
      <c r="J76" s="8" t="s">
        <v>335</v>
      </c>
      <c r="K76" s="8" t="s">
        <v>1393</v>
      </c>
      <c r="L76" s="8" t="s">
        <v>1394</v>
      </c>
      <c r="M76" s="8" t="s">
        <v>335</v>
      </c>
      <c r="N76" s="8" t="s">
        <v>335</v>
      </c>
      <c r="O76" s="8" t="s">
        <v>1366</v>
      </c>
      <c r="P76" s="8" t="s">
        <v>169</v>
      </c>
      <c r="Q76" s="8" t="s">
        <v>401</v>
      </c>
      <c r="R76" s="8" t="s">
        <v>1124</v>
      </c>
      <c r="S76" s="8" t="s">
        <v>342</v>
      </c>
      <c r="T76" s="8" t="s">
        <v>1395</v>
      </c>
      <c r="U76" s="8" t="s">
        <v>210</v>
      </c>
      <c r="V76" s="8" t="s">
        <v>1396</v>
      </c>
      <c r="W76" s="8" t="s">
        <v>336</v>
      </c>
      <c r="X76" s="8" t="s">
        <v>1397</v>
      </c>
      <c r="Y76" s="8" t="s">
        <v>346</v>
      </c>
      <c r="Z76" s="8" t="s">
        <v>1398</v>
      </c>
      <c r="AA76" s="8" t="s">
        <v>348</v>
      </c>
      <c r="AB76" s="8" t="s">
        <v>210</v>
      </c>
      <c r="AC76" s="8" t="s">
        <v>1399</v>
      </c>
      <c r="AD76" s="8" t="s">
        <v>1394</v>
      </c>
      <c r="AE76" s="8" t="s">
        <v>1400</v>
      </c>
      <c r="AF76" s="8" t="s">
        <v>1401</v>
      </c>
      <c r="AG76" s="8" t="s">
        <v>1402</v>
      </c>
      <c r="AH76" s="8" t="s">
        <v>1394</v>
      </c>
      <c r="AI76" s="8" t="s">
        <v>1403</v>
      </c>
      <c r="AJ76" s="8" t="s">
        <v>1404</v>
      </c>
      <c r="AK76" s="8" t="s">
        <v>336</v>
      </c>
      <c r="AL76" s="8" t="s">
        <v>336</v>
      </c>
      <c r="AM76" s="8" t="s">
        <v>336</v>
      </c>
      <c r="AN76" s="8" t="s">
        <v>336</v>
      </c>
      <c r="AO76" s="8" t="s">
        <v>336</v>
      </c>
      <c r="AP76" s="8" t="s">
        <v>415</v>
      </c>
      <c r="AQ76" s="8" t="s">
        <v>336</v>
      </c>
      <c r="AR76" s="8" t="s">
        <v>357</v>
      </c>
      <c r="AS76" s="8" t="s">
        <v>358</v>
      </c>
      <c r="AT76" s="8" t="s">
        <v>336</v>
      </c>
      <c r="AU76" s="8" t="s">
        <v>439</v>
      </c>
      <c r="AV76" s="8" t="s">
        <v>336</v>
      </c>
      <c r="AW76" s="8" t="s">
        <v>336</v>
      </c>
      <c r="AX76" s="8" t="s">
        <v>336</v>
      </c>
      <c r="AY76" s="8" t="s">
        <v>336</v>
      </c>
      <c r="AZ76" s="8" t="s">
        <v>336</v>
      </c>
      <c r="BA76" s="8" t="s">
        <v>361</v>
      </c>
      <c r="BB76" s="8" t="s">
        <v>475</v>
      </c>
      <c r="BC76" s="8" t="s">
        <v>336</v>
      </c>
      <c r="BD76" s="8" t="s">
        <v>336</v>
      </c>
      <c r="BE76" s="8" t="s">
        <v>362</v>
      </c>
      <c r="BF76" s="8" t="s">
        <v>553</v>
      </c>
      <c r="BG76" s="8" t="s">
        <v>390</v>
      </c>
      <c r="BH76" s="8" t="s">
        <v>336</v>
      </c>
      <c r="BI76" s="8" t="s">
        <v>336</v>
      </c>
      <c r="BJ76" s="8" t="s">
        <v>336</v>
      </c>
      <c r="BK76" s="8" t="s">
        <v>336</v>
      </c>
      <c r="BL76" s="8" t="s">
        <v>336</v>
      </c>
      <c r="BM76" s="8" t="s">
        <v>336</v>
      </c>
      <c r="BN76" s="8" t="s">
        <v>336</v>
      </c>
      <c r="BO76" s="8" t="s">
        <v>336</v>
      </c>
      <c r="BP76" s="8" t="s">
        <v>392</v>
      </c>
      <c r="BQ76" s="299" t="s">
        <v>1405</v>
      </c>
      <c r="BR76" s="8" t="s">
        <v>394</v>
      </c>
      <c r="BS76" s="33" t="s">
        <v>368</v>
      </c>
      <c r="BT76" s="33" t="s">
        <v>555</v>
      </c>
      <c r="BU76" s="8" t="s">
        <v>336</v>
      </c>
      <c r="BV76" s="8" t="s">
        <v>336</v>
      </c>
      <c r="BW76" s="8" t="s">
        <v>336</v>
      </c>
      <c r="BX76" s="8" t="s">
        <v>336</v>
      </c>
      <c r="BY76" s="8" t="s">
        <v>1377</v>
      </c>
      <c r="BZ76" s="8" t="s">
        <v>335</v>
      </c>
      <c r="CA76" s="48" t="str">
        <f t="shared" si="28"/>
        <v>0064</v>
      </c>
      <c r="CB76" s="48" t="str">
        <f t="shared" si="29"/>
        <v>Le’Baudrio|Bridgeford|bbridgeford71@yahoo.com|8</v>
      </c>
      <c r="CC76" s="48" t="str">
        <f t="shared" si="30"/>
        <v>Le’Baudrio|Bridgeford|8</v>
      </c>
      <c r="CD76" s="48" t="str">
        <f t="shared" si="31"/>
        <v>Le’Baudrio|Bridgeford|7</v>
      </c>
      <c r="CE76" s="48" t="str">
        <f t="shared" si="22"/>
        <v>Betty Bridgeford</v>
      </c>
      <c r="CF76" s="48" t="str">
        <f>$CE76&amp;COUNTIF($CE76:$CE$162,$CE76)</f>
        <v>Betty Bridgeford2</v>
      </c>
      <c r="CG76" s="48" t="str">
        <f t="shared" si="23"/>
        <v>bbridgeford71@yahoo.com</v>
      </c>
      <c r="CH76" s="48" t="str">
        <f t="shared" si="24"/>
        <v>6012595250</v>
      </c>
      <c r="CI76" s="48" t="str">
        <f t="shared" si="25"/>
        <v>Le’Baudrio Bridgeford</v>
      </c>
      <c r="CJ76" s="48" t="str">
        <f>IF($X76="","",IF(RIGHT($X76,4)=", MS",INDEX(DropDowns!$G$4:$G$1251,MATCH(TRIM($X76),DropDowns!$F$3:$F$1251,0)),INDEX(DropDowns!$G$3:$G$1251,MATCH(TRIM($X76)&amp;", MS",DropDowns!$F$3:$F$1251,0))))</f>
        <v>Holmes</v>
      </c>
      <c r="CK76" s="8"/>
      <c r="CL76" s="48" t="str">
        <f t="shared" si="16"/>
        <v>Williams-Sullivan Middle School</v>
      </c>
      <c r="CM76" s="48" t="str">
        <f t="shared" si="26"/>
        <v>Holmes</v>
      </c>
      <c r="CN76" s="8" t="s">
        <v>1115</v>
      </c>
      <c r="CO76" s="107" t="s">
        <v>1406</v>
      </c>
      <c r="CP76" s="8" t="s">
        <v>422</v>
      </c>
      <c r="CQ76" s="33" t="s">
        <v>371</v>
      </c>
      <c r="CR76" s="8" t="s">
        <v>104</v>
      </c>
      <c r="CS76" s="8"/>
    </row>
    <row r="77" spans="1:98" x14ac:dyDescent="0.3">
      <c r="A77" s="48" t="str">
        <f t="shared" si="18"/>
        <v>0066-VIR-JO-MALE-8TH</v>
      </c>
      <c r="B77" s="302" t="str">
        <f>IF(AND($M77="YES",INDEX(Applications_2021!$A$2:A$651,MATCH($CD77,Applications_2021!$AO$2:$AO$651,0))&lt;&gt;""),INDEX(Applications_2021!$A$2:A$651,MATCH($CD77,Applications_2021!$AO$2:$AO$651,0)),IF(AND($M77="YES",INDEX(Applications_2021!$A$2:A$651,MATCH($CD77,Applications_2021!$AO$2:$AO$651,0))=""),INDEX(Applications_2021!$BC$2:BC$651,MATCH($CD77,Applications_2021!$AO$2:$AO$651,0)),IF($M77="NO","FIRST TIME APPLICANT","--")))</f>
        <v>0422-VIR-JO-0143</v>
      </c>
      <c r="C77" s="8">
        <v>66</v>
      </c>
      <c r="D77" s="8" t="s">
        <v>1407</v>
      </c>
      <c r="E77" s="8" t="s">
        <v>332</v>
      </c>
      <c r="F77" s="8" t="s">
        <v>333</v>
      </c>
      <c r="G77" s="8" t="s">
        <v>334</v>
      </c>
      <c r="H77" s="8" t="s">
        <v>335</v>
      </c>
      <c r="I77" s="8" t="s">
        <v>336</v>
      </c>
      <c r="J77" s="8" t="s">
        <v>335</v>
      </c>
      <c r="K77" s="8" t="s">
        <v>1408</v>
      </c>
      <c r="L77" s="8" t="s">
        <v>1409</v>
      </c>
      <c r="M77" s="8" t="s">
        <v>335</v>
      </c>
      <c r="N77" s="8" t="s">
        <v>335</v>
      </c>
      <c r="O77" s="8" t="s">
        <v>1366</v>
      </c>
      <c r="P77" s="8" t="s">
        <v>169</v>
      </c>
      <c r="Q77" s="8" t="s">
        <v>401</v>
      </c>
      <c r="R77" s="8" t="s">
        <v>1410</v>
      </c>
      <c r="S77" s="8" t="s">
        <v>342</v>
      </c>
      <c r="T77" s="8" t="s">
        <v>1411</v>
      </c>
      <c r="U77" s="8" t="s">
        <v>218</v>
      </c>
      <c r="V77" s="8" t="s">
        <v>1412</v>
      </c>
      <c r="W77" s="8" t="s">
        <v>336</v>
      </c>
      <c r="X77" s="8" t="s">
        <v>756</v>
      </c>
      <c r="Y77" s="8" t="s">
        <v>431</v>
      </c>
      <c r="Z77" s="8" t="s">
        <v>757</v>
      </c>
      <c r="AA77" s="8" t="s">
        <v>348</v>
      </c>
      <c r="AB77" s="8" t="s">
        <v>218</v>
      </c>
      <c r="AC77" s="8" t="s">
        <v>1413</v>
      </c>
      <c r="AD77" s="8" t="s">
        <v>1414</v>
      </c>
      <c r="AE77" s="8" t="s">
        <v>1415</v>
      </c>
      <c r="AF77" s="8" t="s">
        <v>1416</v>
      </c>
      <c r="AG77" s="8" t="s">
        <v>349</v>
      </c>
      <c r="AH77" s="8" t="s">
        <v>1417</v>
      </c>
      <c r="AI77" s="8" t="s">
        <v>1418</v>
      </c>
      <c r="AJ77" s="8" t="s">
        <v>1419</v>
      </c>
      <c r="AK77" s="8" t="s">
        <v>336</v>
      </c>
      <c r="AL77" s="8" t="s">
        <v>336</v>
      </c>
      <c r="AM77" s="8" t="s">
        <v>336</v>
      </c>
      <c r="AN77" s="8" t="s">
        <v>336</v>
      </c>
      <c r="AO77" s="8" t="s">
        <v>387</v>
      </c>
      <c r="AP77" s="8" t="s">
        <v>336</v>
      </c>
      <c r="AQ77" s="8" t="s">
        <v>454</v>
      </c>
      <c r="AR77" s="8" t="s">
        <v>357</v>
      </c>
      <c r="AS77" s="8" t="s">
        <v>336</v>
      </c>
      <c r="AT77" s="8" t="s">
        <v>336</v>
      </c>
      <c r="AU77" s="8" t="s">
        <v>439</v>
      </c>
      <c r="AV77" s="8" t="s">
        <v>336</v>
      </c>
      <c r="AW77" s="8" t="s">
        <v>336</v>
      </c>
      <c r="AX77" s="8" t="s">
        <v>336</v>
      </c>
      <c r="AY77" s="8" t="s">
        <v>336</v>
      </c>
      <c r="AZ77" s="8" t="s">
        <v>360</v>
      </c>
      <c r="BA77" s="8" t="s">
        <v>336</v>
      </c>
      <c r="BB77" s="8" t="s">
        <v>336</v>
      </c>
      <c r="BC77" s="8" t="s">
        <v>515</v>
      </c>
      <c r="BD77" s="8" t="s">
        <v>336</v>
      </c>
      <c r="BE77" s="8" t="s">
        <v>336</v>
      </c>
      <c r="BF77" s="8" t="s">
        <v>336</v>
      </c>
      <c r="BG77" s="8" t="s">
        <v>390</v>
      </c>
      <c r="BH77" s="8" t="s">
        <v>336</v>
      </c>
      <c r="BI77" s="8" t="s">
        <v>336</v>
      </c>
      <c r="BJ77" s="8" t="s">
        <v>336</v>
      </c>
      <c r="BK77" s="8" t="s">
        <v>336</v>
      </c>
      <c r="BL77" s="8" t="s">
        <v>456</v>
      </c>
      <c r="BM77" s="8" t="s">
        <v>336</v>
      </c>
      <c r="BN77" s="8" t="s">
        <v>364</v>
      </c>
      <c r="BO77" s="8" t="s">
        <v>336</v>
      </c>
      <c r="BP77" s="8" t="s">
        <v>365</v>
      </c>
      <c r="BQ77" s="299" t="s">
        <v>457</v>
      </c>
      <c r="BR77" s="8" t="s">
        <v>45</v>
      </c>
      <c r="BS77" s="33" t="s">
        <v>368</v>
      </c>
      <c r="BT77" s="33" t="s">
        <v>555</v>
      </c>
      <c r="BU77" s="8" t="s">
        <v>336</v>
      </c>
      <c r="BV77" s="8" t="s">
        <v>336</v>
      </c>
      <c r="BW77" s="8" t="s">
        <v>336</v>
      </c>
      <c r="BX77" s="8" t="s">
        <v>336</v>
      </c>
      <c r="BY77" s="8" t="s">
        <v>1377</v>
      </c>
      <c r="BZ77" s="8" t="s">
        <v>339</v>
      </c>
      <c r="CA77" s="48" t="str">
        <f t="shared" si="28"/>
        <v>0066</v>
      </c>
      <c r="CB77" s="48" t="str">
        <f t="shared" si="29"/>
        <v>Jordan|Virgess|rachelvirgess@gmail.com|8</v>
      </c>
      <c r="CC77" s="48" t="str">
        <f t="shared" si="30"/>
        <v>Jordan|Virgess|8</v>
      </c>
      <c r="CD77" s="48" t="str">
        <f t="shared" si="31"/>
        <v>Jordan|Virgess|7</v>
      </c>
      <c r="CE77" s="48" t="str">
        <f t="shared" si="22"/>
        <v>Rachel Virgess</v>
      </c>
      <c r="CF77" s="48" t="str">
        <f>$CE77&amp;COUNTIF($CE77:$CE$162,$CE77)</f>
        <v>Rachel Virgess1</v>
      </c>
      <c r="CG77" s="48" t="str">
        <f t="shared" si="23"/>
        <v>rachelvirgess@gmail.com</v>
      </c>
      <c r="CH77" s="48" t="str">
        <f t="shared" si="24"/>
        <v>6015808747</v>
      </c>
      <c r="CI77" s="48" t="str">
        <f t="shared" si="25"/>
        <v>Jordan Virgess</v>
      </c>
      <c r="CJ77" s="48" t="str">
        <f>IF($X77="","",IF(RIGHT($X77,4)=", MS",INDEX(DropDowns!$G$4:$G$1251,MATCH(TRIM($X77),DropDowns!$F$3:$F$1251,0)),INDEX(DropDowns!$G$3:$G$1251,MATCH(TRIM($X77)&amp;", MS",DropDowns!$F$3:$F$1251,0))))</f>
        <v>Jones</v>
      </c>
      <c r="CK77" s="8"/>
      <c r="CL77" s="48" t="str">
        <f t="shared" si="16"/>
        <v>Laurel Middle School</v>
      </c>
      <c r="CM77" s="48" t="str">
        <f t="shared" si="26"/>
        <v>Jones</v>
      </c>
      <c r="CN77" s="8" t="s">
        <v>757</v>
      </c>
      <c r="CO77" s="107"/>
      <c r="CP77" s="8" t="s">
        <v>444</v>
      </c>
      <c r="CQ77" s="33" t="s">
        <v>371</v>
      </c>
      <c r="CR77" s="8" t="s">
        <v>83</v>
      </c>
      <c r="CS77" s="8"/>
    </row>
    <row r="78" spans="1:98" ht="28.8" x14ac:dyDescent="0.3">
      <c r="A78" s="146" t="str">
        <f t="shared" si="18"/>
        <v>0095-BRI-LE-MALE-8TH</v>
      </c>
      <c r="B78" s="302" t="e">
        <f>IF(AND($M78="YES",INDEX(Applications_2021!$A$2:A$651,MATCH($CD78,Applications_2021!$AO$2:$AO$651,0))&lt;&gt;""),INDEX(Applications_2021!$A$2:A$651,MATCH($CD78,Applications_2021!$AO$2:$AO$651,0)),IF(AND($M78="YES",INDEX(Applications_2021!$A$2:A$651,MATCH($CD78,Applications_2021!$AO$2:$AO$651,0))=""),INDEX(Applications_2021!$BC$2:BC$651,MATCH($CD78,Applications_2021!$AO$2:$AO$651,0)),IF($M78="NO","FIRST TIME APPLICANT","--")))</f>
        <v>#N/A</v>
      </c>
      <c r="C78" s="8">
        <v>95</v>
      </c>
      <c r="D78" s="8" t="s">
        <v>1420</v>
      </c>
      <c r="E78" s="8" t="s">
        <v>332</v>
      </c>
      <c r="F78" s="8" t="s">
        <v>333</v>
      </c>
      <c r="G78" s="8" t="s">
        <v>334</v>
      </c>
      <c r="H78" s="8" t="s">
        <v>335</v>
      </c>
      <c r="I78" s="8" t="s">
        <v>336</v>
      </c>
      <c r="J78" s="8" t="s">
        <v>335</v>
      </c>
      <c r="K78" s="8" t="s">
        <v>1421</v>
      </c>
      <c r="L78" s="8" t="s">
        <v>1394</v>
      </c>
      <c r="M78" s="8" t="s">
        <v>335</v>
      </c>
      <c r="N78" s="8" t="s">
        <v>335</v>
      </c>
      <c r="O78" s="8" t="s">
        <v>1366</v>
      </c>
      <c r="P78" s="8" t="s">
        <v>169</v>
      </c>
      <c r="Q78" s="8" t="s">
        <v>401</v>
      </c>
      <c r="R78" s="8" t="s">
        <v>1422</v>
      </c>
      <c r="S78" s="8" t="s">
        <v>342</v>
      </c>
      <c r="T78" s="8" t="s">
        <v>1423</v>
      </c>
      <c r="U78" s="8" t="s">
        <v>210</v>
      </c>
      <c r="V78" s="8" t="s">
        <v>1424</v>
      </c>
      <c r="W78" s="8" t="s">
        <v>336</v>
      </c>
      <c r="X78" s="8" t="s">
        <v>1397</v>
      </c>
      <c r="Y78" s="8" t="s">
        <v>346</v>
      </c>
      <c r="Z78" s="8" t="s">
        <v>1425</v>
      </c>
      <c r="AA78" s="8" t="s">
        <v>348</v>
      </c>
      <c r="AB78" s="8" t="s">
        <v>210</v>
      </c>
      <c r="AC78" s="8" t="s">
        <v>1399</v>
      </c>
      <c r="AD78" s="8" t="s">
        <v>1394</v>
      </c>
      <c r="AE78" s="8" t="s">
        <v>1426</v>
      </c>
      <c r="AF78" s="8" t="s">
        <v>1401</v>
      </c>
      <c r="AG78" s="8" t="s">
        <v>1402</v>
      </c>
      <c r="AH78" s="8" t="s">
        <v>1394</v>
      </c>
      <c r="AI78" s="8" t="s">
        <v>1427</v>
      </c>
      <c r="AJ78" s="8" t="s">
        <v>1404</v>
      </c>
      <c r="AK78" s="8" t="s">
        <v>336</v>
      </c>
      <c r="AL78" s="8" t="s">
        <v>336</v>
      </c>
      <c r="AM78" s="8" t="s">
        <v>336</v>
      </c>
      <c r="AN78" s="8" t="s">
        <v>336</v>
      </c>
      <c r="AO78" s="8" t="s">
        <v>336</v>
      </c>
      <c r="AP78" s="8" t="s">
        <v>415</v>
      </c>
      <c r="AQ78" s="8" t="s">
        <v>336</v>
      </c>
      <c r="AR78" s="8" t="s">
        <v>357</v>
      </c>
      <c r="AS78" s="8" t="s">
        <v>358</v>
      </c>
      <c r="AT78" s="8" t="s">
        <v>336</v>
      </c>
      <c r="AU78" s="8" t="s">
        <v>439</v>
      </c>
      <c r="AV78" s="8" t="s">
        <v>336</v>
      </c>
      <c r="AW78" s="8" t="s">
        <v>336</v>
      </c>
      <c r="AX78" s="8" t="s">
        <v>388</v>
      </c>
      <c r="AY78" s="8" t="s">
        <v>336</v>
      </c>
      <c r="AZ78" s="8" t="s">
        <v>336</v>
      </c>
      <c r="BA78" s="8" t="s">
        <v>361</v>
      </c>
      <c r="BB78" s="8" t="s">
        <v>336</v>
      </c>
      <c r="BC78" s="8" t="s">
        <v>336</v>
      </c>
      <c r="BD78" s="8" t="s">
        <v>336</v>
      </c>
      <c r="BE78" s="8" t="s">
        <v>362</v>
      </c>
      <c r="BF78" s="8" t="s">
        <v>553</v>
      </c>
      <c r="BG78" s="8" t="s">
        <v>390</v>
      </c>
      <c r="BH78" s="8" t="s">
        <v>336</v>
      </c>
      <c r="BI78" s="8" t="s">
        <v>336</v>
      </c>
      <c r="BJ78" s="8" t="s">
        <v>336</v>
      </c>
      <c r="BK78" s="8" t="s">
        <v>336</v>
      </c>
      <c r="BL78" s="8" t="s">
        <v>336</v>
      </c>
      <c r="BM78" s="8" t="s">
        <v>336</v>
      </c>
      <c r="BN78" s="8" t="s">
        <v>336</v>
      </c>
      <c r="BO78" s="8" t="s">
        <v>336</v>
      </c>
      <c r="BP78" s="8" t="s">
        <v>392</v>
      </c>
      <c r="BQ78" s="299" t="s">
        <v>1428</v>
      </c>
      <c r="BR78" s="8" t="s">
        <v>394</v>
      </c>
      <c r="BS78" s="33" t="s">
        <v>368</v>
      </c>
      <c r="BT78" s="33" t="s">
        <v>555</v>
      </c>
      <c r="BU78" s="8" t="s">
        <v>336</v>
      </c>
      <c r="BV78" s="8" t="s">
        <v>336</v>
      </c>
      <c r="BW78" s="8" t="s">
        <v>336</v>
      </c>
      <c r="BX78" s="8" t="s">
        <v>336</v>
      </c>
      <c r="BY78" s="8" t="s">
        <v>1377</v>
      </c>
      <c r="BZ78" s="8" t="s">
        <v>335</v>
      </c>
      <c r="CA78" s="48" t="str">
        <f t="shared" si="28"/>
        <v>0095</v>
      </c>
      <c r="CB78" s="48" t="str">
        <f t="shared" si="29"/>
        <v>Le'Baudrio|Bridgeford|bbridgeford@holmesccsd.org|8</v>
      </c>
      <c r="CC78" s="48" t="str">
        <f t="shared" si="30"/>
        <v>Le'Baudrio|Bridgeford|8</v>
      </c>
      <c r="CD78" s="48" t="str">
        <f t="shared" si="31"/>
        <v>Le'Baudrio|Bridgeford|7</v>
      </c>
      <c r="CE78" s="48" t="str">
        <f t="shared" si="22"/>
        <v>Betty Bridgeford</v>
      </c>
      <c r="CF78" s="48" t="str">
        <f>$CE78&amp;COUNTIF($CE78:$CE$162,$CE78)</f>
        <v>Betty Bridgeford1</v>
      </c>
      <c r="CG78" s="48" t="str">
        <f t="shared" si="23"/>
        <v>bbridgeford@holmesccsd.org</v>
      </c>
      <c r="CH78" s="48" t="str">
        <f t="shared" si="24"/>
        <v>6012595250</v>
      </c>
      <c r="CI78" s="48" t="str">
        <f t="shared" si="25"/>
        <v>Le'Baudrio Bridgeford</v>
      </c>
      <c r="CJ78" s="48" t="str">
        <f>IF($X78="","",IF(RIGHT($X78,4)=", MS",INDEX(DropDowns!$G$4:$G$1251,MATCH(TRIM($X78),DropDowns!$F$3:$F$1251,0)),INDEX(DropDowns!$G$3:$G$1251,MATCH(TRIM($X78)&amp;", MS",DropDowns!$F$3:$F$1251,0))))</f>
        <v>Holmes</v>
      </c>
      <c r="CK78" s="8"/>
      <c r="CL78" s="275" t="s">
        <v>1124</v>
      </c>
      <c r="CM78" s="48" t="str">
        <f t="shared" si="26"/>
        <v>Holmes</v>
      </c>
      <c r="CN78" s="8" t="s">
        <v>1115</v>
      </c>
      <c r="CO78" s="107" t="s">
        <v>1429</v>
      </c>
      <c r="CP78" s="8" t="s">
        <v>422</v>
      </c>
      <c r="CQ78" s="33" t="s">
        <v>519</v>
      </c>
      <c r="CR78" s="8" t="s">
        <v>98</v>
      </c>
      <c r="CS78" s="8" t="s">
        <v>1430</v>
      </c>
    </row>
    <row r="79" spans="1:98" x14ac:dyDescent="0.3">
      <c r="A79" s="48" t="str">
        <f t="shared" si="18"/>
        <v>0034-BUF-KH-FEMALE-8TH</v>
      </c>
      <c r="B79" s="302" t="str">
        <f>IF(AND($M79="YES",INDEX(Applications_2021!$A$2:A$651,MATCH($CD79,Applications_2021!$AO$2:$AO$651,0))&lt;&gt;""),INDEX(Applications_2021!$A$2:A$651,MATCH($CD79,Applications_2021!$AO$2:$AO$651,0)),IF(AND($M79="YES",INDEX(Applications_2021!$A$2:A$651,MATCH($CD79,Applications_2021!$AO$2:$AO$651,0))=""),INDEX(Applications_2021!$BC$2:BC$651,MATCH($CD79,Applications_2021!$AO$2:$AO$651,0)),IF($M79="NO","FIRST TIME APPLICANT","--")))</f>
        <v>0002-BUF-KH-0114</v>
      </c>
      <c r="C79" s="8">
        <v>34</v>
      </c>
      <c r="D79" s="8" t="s">
        <v>1431</v>
      </c>
      <c r="E79" s="8" t="s">
        <v>332</v>
      </c>
      <c r="F79" s="8" t="s">
        <v>333</v>
      </c>
      <c r="G79" s="8" t="s">
        <v>795</v>
      </c>
      <c r="H79" s="8" t="s">
        <v>336</v>
      </c>
      <c r="I79" s="8" t="s">
        <v>335</v>
      </c>
      <c r="J79" s="8" t="s">
        <v>335</v>
      </c>
      <c r="K79" s="8" t="s">
        <v>1432</v>
      </c>
      <c r="L79" s="8" t="s">
        <v>1433</v>
      </c>
      <c r="M79" s="8" t="s">
        <v>335</v>
      </c>
      <c r="N79" s="8" t="s">
        <v>335</v>
      </c>
      <c r="O79" s="8" t="s">
        <v>1366</v>
      </c>
      <c r="P79" s="8" t="s">
        <v>170</v>
      </c>
      <c r="Q79" s="8" t="s">
        <v>401</v>
      </c>
      <c r="R79" s="8" t="s">
        <v>1434</v>
      </c>
      <c r="S79" s="8" t="s">
        <v>342</v>
      </c>
      <c r="T79" s="8" t="s">
        <v>1435</v>
      </c>
      <c r="U79" s="8" t="s">
        <v>202</v>
      </c>
      <c r="V79" s="8" t="s">
        <v>1436</v>
      </c>
      <c r="W79" s="8" t="s">
        <v>336</v>
      </c>
      <c r="X79" s="8" t="s">
        <v>1437</v>
      </c>
      <c r="Y79" s="8" t="s">
        <v>488</v>
      </c>
      <c r="Z79" s="8" t="s">
        <v>699</v>
      </c>
      <c r="AA79" s="8" t="s">
        <v>348</v>
      </c>
      <c r="AB79" s="8" t="s">
        <v>202</v>
      </c>
      <c r="AC79" s="8" t="s">
        <v>1438</v>
      </c>
      <c r="AD79" s="8" t="s">
        <v>854</v>
      </c>
      <c r="AE79" s="8" t="s">
        <v>1439</v>
      </c>
      <c r="AF79" s="8" t="s">
        <v>1440</v>
      </c>
      <c r="AG79" s="8" t="s">
        <v>336</v>
      </c>
      <c r="AH79" s="8" t="s">
        <v>336</v>
      </c>
      <c r="AI79" s="8" t="s">
        <v>336</v>
      </c>
      <c r="AJ79" s="8" t="s">
        <v>336</v>
      </c>
      <c r="AK79" s="8" t="s">
        <v>474</v>
      </c>
      <c r="AL79" s="8" t="s">
        <v>497</v>
      </c>
      <c r="AM79" s="8" t="s">
        <v>336</v>
      </c>
      <c r="AN79" s="8" t="s">
        <v>336</v>
      </c>
      <c r="AO79" s="8" t="s">
        <v>336</v>
      </c>
      <c r="AP79" s="8" t="s">
        <v>336</v>
      </c>
      <c r="AQ79" s="8" t="s">
        <v>336</v>
      </c>
      <c r="AR79" s="8" t="s">
        <v>357</v>
      </c>
      <c r="AS79" s="8" t="s">
        <v>336</v>
      </c>
      <c r="AT79" s="8" t="s">
        <v>336</v>
      </c>
      <c r="AU79" s="8" t="s">
        <v>336</v>
      </c>
      <c r="AV79" s="8" t="s">
        <v>336</v>
      </c>
      <c r="AW79" s="8" t="s">
        <v>336</v>
      </c>
      <c r="AX79" s="8" t="s">
        <v>336</v>
      </c>
      <c r="AY79" s="8" t="s">
        <v>389</v>
      </c>
      <c r="AZ79" s="8" t="s">
        <v>360</v>
      </c>
      <c r="BA79" s="8" t="s">
        <v>336</v>
      </c>
      <c r="BB79" s="8" t="s">
        <v>336</v>
      </c>
      <c r="BC79" s="8" t="s">
        <v>515</v>
      </c>
      <c r="BD79" s="8" t="s">
        <v>336</v>
      </c>
      <c r="BE79" s="8" t="s">
        <v>336</v>
      </c>
      <c r="BF79" s="8" t="s">
        <v>553</v>
      </c>
      <c r="BG79" s="8" t="s">
        <v>390</v>
      </c>
      <c r="BH79" s="8" t="s">
        <v>336</v>
      </c>
      <c r="BI79" s="8" t="s">
        <v>336</v>
      </c>
      <c r="BJ79" s="8" t="s">
        <v>336</v>
      </c>
      <c r="BK79" s="8" t="s">
        <v>336</v>
      </c>
      <c r="BL79" s="8" t="s">
        <v>336</v>
      </c>
      <c r="BM79" s="8" t="s">
        <v>336</v>
      </c>
      <c r="BN79" s="8" t="s">
        <v>364</v>
      </c>
      <c r="BO79" s="8" t="s">
        <v>336</v>
      </c>
      <c r="BP79" s="8" t="s">
        <v>392</v>
      </c>
      <c r="BQ79" s="299" t="s">
        <v>1441</v>
      </c>
      <c r="BR79" s="8" t="s">
        <v>394</v>
      </c>
      <c r="BS79" s="33" t="s">
        <v>395</v>
      </c>
      <c r="BT79" s="33" t="s">
        <v>368</v>
      </c>
      <c r="BU79" s="8" t="s">
        <v>418</v>
      </c>
      <c r="BV79" s="8" t="s">
        <v>336</v>
      </c>
      <c r="BW79" s="8" t="s">
        <v>336</v>
      </c>
      <c r="BX79" s="8" t="s">
        <v>336</v>
      </c>
      <c r="BY79" s="8" t="s">
        <v>1377</v>
      </c>
      <c r="BZ79" s="8" t="s">
        <v>335</v>
      </c>
      <c r="CA79" s="48" t="str">
        <f t="shared" si="28"/>
        <v>0034</v>
      </c>
      <c r="CB79" s="48" t="str">
        <f t="shared" si="29"/>
        <v>Khamya|Buford|loleatha.miller@gmail.com|8</v>
      </c>
      <c r="CC79" s="48" t="str">
        <f t="shared" si="30"/>
        <v>Khamya|Buford|8</v>
      </c>
      <c r="CD79" s="48" t="str">
        <f t="shared" si="31"/>
        <v>Khamya|Buford|7</v>
      </c>
      <c r="CE79" s="48" t="str">
        <f t="shared" si="22"/>
        <v>Loleatha Miller</v>
      </c>
      <c r="CF79" s="48" t="str">
        <f>$CE79&amp;COUNTIF($CE79:$CE$162,$CE79)</f>
        <v>Loleatha Miller1</v>
      </c>
      <c r="CG79" s="48" t="str">
        <f t="shared" si="23"/>
        <v>loleatha.miller@gmail.com</v>
      </c>
      <c r="CH79" s="48" t="str">
        <f t="shared" si="24"/>
        <v>9012190229</v>
      </c>
      <c r="CI79" s="48" t="str">
        <f t="shared" si="25"/>
        <v>Khamya Buford</v>
      </c>
      <c r="CJ79" s="275" t="s">
        <v>202</v>
      </c>
      <c r="CK79" s="8"/>
      <c r="CL79" s="48" t="str">
        <f t="shared" si="16"/>
        <v>North Forrest High School</v>
      </c>
      <c r="CM79" s="48" t="str">
        <f t="shared" si="26"/>
        <v>Forrest</v>
      </c>
      <c r="CN79" s="8" t="s">
        <v>699</v>
      </c>
      <c r="CO79" s="107"/>
      <c r="CP79" s="8" t="s">
        <v>422</v>
      </c>
      <c r="CQ79" s="33" t="s">
        <v>371</v>
      </c>
      <c r="CR79" s="8" t="s">
        <v>101</v>
      </c>
      <c r="CS79" s="8" t="s">
        <v>1442</v>
      </c>
    </row>
    <row r="80" spans="1:98" x14ac:dyDescent="0.3">
      <c r="A80" s="48" t="str">
        <f t="shared" si="18"/>
        <v>0054-BEL-SA-FEMALE-8TH</v>
      </c>
      <c r="B80" s="302" t="str">
        <f>IF(AND($M80="YES",INDEX(Applications_2021!$A$2:A$651,MATCH($CD80,Applications_2021!$AO$2:$AO$651,0))&lt;&gt;""),INDEX(Applications_2021!$A$2:A$651,MATCH($CD80,Applications_2021!$AO$2:$AO$651,0)),IF(AND($M80="YES",INDEX(Applications_2021!$A$2:A$651,MATCH($CD80,Applications_2021!$AO$2:$AO$651,0))=""),INDEX(Applications_2021!$BC$2:BC$651,MATCH($CD80,Applications_2021!$AO$2:$AO$651,0)),IF($M80="NO","FIRST TIME APPLICANT","--")))</f>
        <v>0455-BEL-SA-0208</v>
      </c>
      <c r="C80" s="8">
        <v>54</v>
      </c>
      <c r="D80" s="8" t="s">
        <v>1443</v>
      </c>
      <c r="E80" s="8" t="s">
        <v>332</v>
      </c>
      <c r="F80" s="8" t="s">
        <v>333</v>
      </c>
      <c r="G80" s="8" t="s">
        <v>795</v>
      </c>
      <c r="H80" s="8" t="s">
        <v>336</v>
      </c>
      <c r="I80" s="8" t="s">
        <v>335</v>
      </c>
      <c r="J80" s="8" t="s">
        <v>335</v>
      </c>
      <c r="K80" s="8" t="s">
        <v>1444</v>
      </c>
      <c r="L80" s="8" t="s">
        <v>1445</v>
      </c>
      <c r="M80" s="8" t="s">
        <v>335</v>
      </c>
      <c r="N80" s="8" t="s">
        <v>335</v>
      </c>
      <c r="O80" s="8" t="s">
        <v>1366</v>
      </c>
      <c r="P80" s="8" t="s">
        <v>170</v>
      </c>
      <c r="Q80" s="8" t="s">
        <v>401</v>
      </c>
      <c r="R80" s="8" t="s">
        <v>1446</v>
      </c>
      <c r="S80" s="8" t="s">
        <v>881</v>
      </c>
      <c r="T80" s="8" t="s">
        <v>336</v>
      </c>
      <c r="U80" s="8" t="s">
        <v>207</v>
      </c>
      <c r="V80" s="8" t="s">
        <v>1447</v>
      </c>
      <c r="W80" s="8" t="s">
        <v>336</v>
      </c>
      <c r="X80" s="8" t="s">
        <v>548</v>
      </c>
      <c r="Y80" s="8" t="s">
        <v>488</v>
      </c>
      <c r="Z80" s="8" t="s">
        <v>549</v>
      </c>
      <c r="AA80" s="8" t="s">
        <v>348</v>
      </c>
      <c r="AB80" s="8" t="s">
        <v>239</v>
      </c>
      <c r="AC80" s="8" t="s">
        <v>1448</v>
      </c>
      <c r="AD80" s="8" t="s">
        <v>1445</v>
      </c>
      <c r="AE80" s="8" t="s">
        <v>1449</v>
      </c>
      <c r="AF80" s="8" t="s">
        <v>1450</v>
      </c>
      <c r="AG80" s="8" t="s">
        <v>1451</v>
      </c>
      <c r="AH80" s="8" t="s">
        <v>1445</v>
      </c>
      <c r="AI80" s="8" t="s">
        <v>1452</v>
      </c>
      <c r="AJ80" s="8" t="s">
        <v>1453</v>
      </c>
      <c r="AK80" s="8" t="s">
        <v>336</v>
      </c>
      <c r="AL80" s="8" t="s">
        <v>336</v>
      </c>
      <c r="AM80" s="8" t="s">
        <v>336</v>
      </c>
      <c r="AN80" s="8" t="s">
        <v>336</v>
      </c>
      <c r="AO80" s="8" t="s">
        <v>387</v>
      </c>
      <c r="AP80" s="8" t="s">
        <v>336</v>
      </c>
      <c r="AQ80" s="8" t="s">
        <v>336</v>
      </c>
      <c r="AR80" s="8" t="s">
        <v>357</v>
      </c>
      <c r="AS80" s="8" t="s">
        <v>358</v>
      </c>
      <c r="AT80" s="8" t="s">
        <v>336</v>
      </c>
      <c r="AU80" s="8" t="s">
        <v>439</v>
      </c>
      <c r="AV80" s="8" t="s">
        <v>336</v>
      </c>
      <c r="AW80" s="8" t="s">
        <v>336</v>
      </c>
      <c r="AX80" s="8" t="s">
        <v>388</v>
      </c>
      <c r="AY80" s="8" t="s">
        <v>336</v>
      </c>
      <c r="AZ80" s="8" t="s">
        <v>336</v>
      </c>
      <c r="BA80" s="8" t="s">
        <v>336</v>
      </c>
      <c r="BB80" s="8" t="s">
        <v>336</v>
      </c>
      <c r="BC80" s="8" t="s">
        <v>515</v>
      </c>
      <c r="BD80" s="8" t="s">
        <v>336</v>
      </c>
      <c r="BE80" s="8" t="s">
        <v>336</v>
      </c>
      <c r="BF80" s="8" t="s">
        <v>336</v>
      </c>
      <c r="BG80" s="8" t="s">
        <v>336</v>
      </c>
      <c r="BH80" s="8" t="s">
        <v>336</v>
      </c>
      <c r="BI80" s="8" t="s">
        <v>336</v>
      </c>
      <c r="BJ80" s="8" t="s">
        <v>363</v>
      </c>
      <c r="BK80" s="8" t="s">
        <v>336</v>
      </c>
      <c r="BL80" s="8" t="s">
        <v>456</v>
      </c>
      <c r="BM80" s="8" t="s">
        <v>336</v>
      </c>
      <c r="BN80" s="8" t="s">
        <v>364</v>
      </c>
      <c r="BO80" s="8" t="s">
        <v>336</v>
      </c>
      <c r="BP80" s="8" t="s">
        <v>1454</v>
      </c>
      <c r="BQ80" s="299" t="s">
        <v>1455</v>
      </c>
      <c r="BR80" s="8" t="s">
        <v>45</v>
      </c>
      <c r="BS80" s="33" t="s">
        <v>570</v>
      </c>
      <c r="BT80" s="33" t="s">
        <v>395</v>
      </c>
      <c r="BU80" s="8" t="s">
        <v>336</v>
      </c>
      <c r="BV80" s="8" t="s">
        <v>336</v>
      </c>
      <c r="BW80" s="8" t="s">
        <v>336</v>
      </c>
      <c r="BX80" s="8" t="s">
        <v>1456</v>
      </c>
      <c r="BY80" s="8" t="s">
        <v>442</v>
      </c>
      <c r="BZ80" s="8" t="s">
        <v>339</v>
      </c>
      <c r="CA80" s="48" t="str">
        <f t="shared" si="28"/>
        <v>0054</v>
      </c>
      <c r="CB80" s="48" t="str">
        <f t="shared" si="29"/>
        <v>Sania|Bell|bmlott@hotmail.com|8</v>
      </c>
      <c r="CC80" s="48" t="str">
        <f t="shared" si="30"/>
        <v>Sania|Bell|8</v>
      </c>
      <c r="CD80" s="48" t="str">
        <f t="shared" si="31"/>
        <v>Sania|Bell|7</v>
      </c>
      <c r="CE80" s="48" t="str">
        <f t="shared" si="22"/>
        <v>Bianca Bell</v>
      </c>
      <c r="CF80" s="48" t="str">
        <f>$CE80&amp;COUNTIF($CE80:$CE$162,$CE80)</f>
        <v>Bianca Bell1</v>
      </c>
      <c r="CG80" s="48" t="str">
        <f t="shared" si="23"/>
        <v>bmlott@hotmail.com</v>
      </c>
      <c r="CH80" s="48" t="str">
        <f t="shared" si="24"/>
        <v>6013473712</v>
      </c>
      <c r="CI80" s="48" t="str">
        <f t="shared" si="25"/>
        <v>Sania Bell</v>
      </c>
      <c r="CJ80" s="48" t="str">
        <f>IF($X80="","",IF(RIGHT($X80,4)=", MS",INDEX(DropDowns!$G$4:$G$1251,MATCH(TRIM($X80),DropDowns!$F$3:$F$1251,0)),INDEX(DropDowns!$G$3:$G$1251,MATCH(TRIM($X80)&amp;", MS",DropDowns!$F$3:$F$1251,0))))</f>
        <v>Pearl River</v>
      </c>
      <c r="CK80" s="8"/>
      <c r="CL80" s="48" t="str">
        <f t="shared" si="16"/>
        <v>Our Lady Academy</v>
      </c>
      <c r="CM80" s="48" t="str">
        <f t="shared" si="26"/>
        <v>Hancock</v>
      </c>
      <c r="CN80" s="8">
        <v>39520</v>
      </c>
      <c r="CO80" s="107" t="s">
        <v>824</v>
      </c>
      <c r="CP80" s="8" t="s">
        <v>370</v>
      </c>
      <c r="CQ80" s="33" t="s">
        <v>371</v>
      </c>
      <c r="CR80" s="8" t="s">
        <v>101</v>
      </c>
      <c r="CS80" s="8"/>
    </row>
    <row r="81" spans="1:97" x14ac:dyDescent="0.3">
      <c r="A81" s="48" t="str">
        <f t="shared" si="18"/>
        <v>0055-LEE-DE-MALE-8TH</v>
      </c>
      <c r="B81" s="302" t="str">
        <f>IF(AND($M81="YES",INDEX(Applications_2021!$A$2:A$651,MATCH($CD81,Applications_2021!$AO$2:$AO$651,0))&lt;&gt;""),INDEX(Applications_2021!$A$2:A$651,MATCH($CD81,Applications_2021!$AO$2:$AO$651,0)),IF(AND($M81="YES",INDEX(Applications_2021!$A$2:A$651,MATCH($CD81,Applications_2021!$AO$2:$AO$651,0))=""),INDEX(Applications_2021!$BC$2:BC$651,MATCH($CD81,Applications_2021!$AO$2:$AO$651,0)),IF($M81="NO","FIRST TIME APPLICANT","--")))</f>
        <v>0446-LEE-DE-0330</v>
      </c>
      <c r="C81" s="8">
        <v>55</v>
      </c>
      <c r="D81" s="8" t="s">
        <v>1457</v>
      </c>
      <c r="E81" s="8" t="s">
        <v>332</v>
      </c>
      <c r="F81" s="8" t="s">
        <v>333</v>
      </c>
      <c r="G81" s="8" t="s">
        <v>795</v>
      </c>
      <c r="H81" s="8" t="s">
        <v>336</v>
      </c>
      <c r="I81" s="8" t="s">
        <v>335</v>
      </c>
      <c r="J81" s="8" t="s">
        <v>335</v>
      </c>
      <c r="K81" s="8" t="s">
        <v>1458</v>
      </c>
      <c r="L81" s="8" t="s">
        <v>225</v>
      </c>
      <c r="M81" s="8" t="s">
        <v>335</v>
      </c>
      <c r="N81" s="8" t="s">
        <v>335</v>
      </c>
      <c r="O81" s="8" t="s">
        <v>1366</v>
      </c>
      <c r="P81" s="8" t="s">
        <v>169</v>
      </c>
      <c r="Q81" s="8" t="s">
        <v>401</v>
      </c>
      <c r="R81" s="8" t="s">
        <v>1459</v>
      </c>
      <c r="S81" s="8" t="s">
        <v>342</v>
      </c>
      <c r="T81" s="8" t="s">
        <v>1460</v>
      </c>
      <c r="U81" s="8" t="s">
        <v>241</v>
      </c>
      <c r="V81" s="8" t="s">
        <v>1461</v>
      </c>
      <c r="W81" s="8" t="s">
        <v>1462</v>
      </c>
      <c r="X81" s="8" t="s">
        <v>1463</v>
      </c>
      <c r="Y81" s="8" t="s">
        <v>346</v>
      </c>
      <c r="Z81" s="8" t="s">
        <v>1464</v>
      </c>
      <c r="AA81" s="8" t="s">
        <v>348</v>
      </c>
      <c r="AB81" s="8" t="s">
        <v>241</v>
      </c>
      <c r="AC81" s="8" t="s">
        <v>1465</v>
      </c>
      <c r="AD81" s="8" t="s">
        <v>225</v>
      </c>
      <c r="AE81" s="8" t="s">
        <v>1466</v>
      </c>
      <c r="AF81" s="8" t="s">
        <v>1467</v>
      </c>
      <c r="AG81" s="8" t="s">
        <v>336</v>
      </c>
      <c r="AH81" s="8" t="s">
        <v>336</v>
      </c>
      <c r="AI81" s="8" t="s">
        <v>336</v>
      </c>
      <c r="AJ81" s="8" t="s">
        <v>336</v>
      </c>
      <c r="AK81" s="8" t="s">
        <v>474</v>
      </c>
      <c r="AL81" s="8" t="s">
        <v>336</v>
      </c>
      <c r="AM81" s="8" t="s">
        <v>336</v>
      </c>
      <c r="AN81" s="8" t="s">
        <v>336</v>
      </c>
      <c r="AO81" s="8" t="s">
        <v>336</v>
      </c>
      <c r="AP81" s="8" t="s">
        <v>336</v>
      </c>
      <c r="AQ81" s="8" t="s">
        <v>336</v>
      </c>
      <c r="AR81" s="8" t="s">
        <v>357</v>
      </c>
      <c r="AS81" s="8" t="s">
        <v>358</v>
      </c>
      <c r="AT81" s="8" t="s">
        <v>336</v>
      </c>
      <c r="AU81" s="8" t="s">
        <v>439</v>
      </c>
      <c r="AV81" s="8" t="s">
        <v>336</v>
      </c>
      <c r="AW81" s="8" t="s">
        <v>336</v>
      </c>
      <c r="AX81" s="8" t="s">
        <v>336</v>
      </c>
      <c r="AY81" s="8" t="s">
        <v>336</v>
      </c>
      <c r="AZ81" s="8" t="s">
        <v>336</v>
      </c>
      <c r="BA81" s="8" t="s">
        <v>361</v>
      </c>
      <c r="BB81" s="8" t="s">
        <v>336</v>
      </c>
      <c r="BC81" s="8" t="s">
        <v>515</v>
      </c>
      <c r="BD81" s="8" t="s">
        <v>336</v>
      </c>
      <c r="BE81" s="8" t="s">
        <v>336</v>
      </c>
      <c r="BF81" s="8" t="s">
        <v>553</v>
      </c>
      <c r="BG81" s="8" t="s">
        <v>336</v>
      </c>
      <c r="BH81" s="8" t="s">
        <v>336</v>
      </c>
      <c r="BI81" s="8" t="s">
        <v>336</v>
      </c>
      <c r="BJ81" s="8" t="s">
        <v>363</v>
      </c>
      <c r="BK81" s="8" t="s">
        <v>336</v>
      </c>
      <c r="BL81" s="8" t="s">
        <v>456</v>
      </c>
      <c r="BM81" s="8" t="s">
        <v>336</v>
      </c>
      <c r="BN81" s="8" t="s">
        <v>336</v>
      </c>
      <c r="BO81" s="8" t="s">
        <v>336</v>
      </c>
      <c r="BP81" s="8" t="s">
        <v>392</v>
      </c>
      <c r="BQ81" s="299" t="s">
        <v>1468</v>
      </c>
      <c r="BR81" s="8" t="s">
        <v>394</v>
      </c>
      <c r="BS81" s="33" t="s">
        <v>570</v>
      </c>
      <c r="BT81" s="33" t="s">
        <v>395</v>
      </c>
      <c r="BU81" s="8" t="s">
        <v>336</v>
      </c>
      <c r="BV81" s="8" t="s">
        <v>336</v>
      </c>
      <c r="BW81" s="8" t="s">
        <v>336</v>
      </c>
      <c r="BX81" s="8" t="s">
        <v>336</v>
      </c>
      <c r="BY81" s="8" t="s">
        <v>1377</v>
      </c>
      <c r="BZ81" s="8" t="s">
        <v>339</v>
      </c>
      <c r="CA81" s="48" t="str">
        <f t="shared" si="28"/>
        <v>0055</v>
      </c>
      <c r="CB81" s="48" t="str">
        <f t="shared" si="29"/>
        <v>De'Breylon|Lee|freshsdm@gamil.com|8</v>
      </c>
      <c r="CC81" s="48" t="str">
        <f t="shared" si="30"/>
        <v>De'Breylon|Lee|8</v>
      </c>
      <c r="CD81" s="48" t="str">
        <f t="shared" si="31"/>
        <v>De'Breylon|Lee|7</v>
      </c>
      <c r="CE81" s="48" t="str">
        <f t="shared" si="22"/>
        <v>Demond Lee</v>
      </c>
      <c r="CF81" s="48" t="str">
        <f>$CE81&amp;COUNTIF($CE81:$CE$162,$CE81)</f>
        <v>Demond Lee1</v>
      </c>
      <c r="CG81" s="48" t="str">
        <f t="shared" si="23"/>
        <v>freshsdm@gamil.com</v>
      </c>
      <c r="CH81" s="48" t="str">
        <f t="shared" si="24"/>
        <v>6013959057</v>
      </c>
      <c r="CI81" s="48" t="str">
        <f t="shared" si="25"/>
        <v>De'Breylon Lee</v>
      </c>
      <c r="CJ81" s="48" t="str">
        <f>IF($X81="","",IF(RIGHT($X81,4)=", MS",INDEX(DropDowns!$G$4:$G$1251,MATCH(TRIM($X81),DropDowns!$F$3:$F$1251,0)),INDEX(DropDowns!$G$3:$G$1251,MATCH(TRIM($X81)&amp;", MS",DropDowns!$F$3:$F$1251,0))))</f>
        <v>Pike</v>
      </c>
      <c r="CK81" s="8"/>
      <c r="CL81" s="48" t="str">
        <f t="shared" si="16"/>
        <v>South Pike Junior High</v>
      </c>
      <c r="CM81" s="48" t="str">
        <f t="shared" si="26"/>
        <v>Pike</v>
      </c>
      <c r="CN81" s="8" t="s">
        <v>1464</v>
      </c>
      <c r="CO81" s="107" t="s">
        <v>1469</v>
      </c>
      <c r="CP81" s="8" t="s">
        <v>397</v>
      </c>
      <c r="CQ81" s="33" t="s">
        <v>371</v>
      </c>
      <c r="CR81" s="8" t="s">
        <v>104</v>
      </c>
      <c r="CS81" s="8"/>
    </row>
    <row r="82" spans="1:97" ht="28.8" x14ac:dyDescent="0.3">
      <c r="A82" s="48" t="str">
        <f t="shared" si="18"/>
        <v>0068-BUT-NA-FEMALE-8TH</v>
      </c>
      <c r="B82" s="302" t="e">
        <f>IF(AND($M82="YES",INDEX(Applications_2021!$A$2:A$651,MATCH($CD82,Applications_2021!$AO$2:$AO$651,0))&lt;&gt;""),INDEX(Applications_2021!$A$2:A$651,MATCH($CD82,Applications_2021!$AO$2:$AO$651,0)),IF(AND($M82="YES",INDEX(Applications_2021!$A$2:A$651,MATCH($CD82,Applications_2021!$AO$2:$AO$651,0))=""),INDEX(Applications_2021!$BC$2:BC$651,MATCH($CD82,Applications_2021!$AO$2:$AO$651,0)),IF($M82="NO","FIRST TIME APPLICANT","--")))</f>
        <v>#N/A</v>
      </c>
      <c r="C82" s="8">
        <v>68</v>
      </c>
      <c r="D82" s="8" t="s">
        <v>1470</v>
      </c>
      <c r="E82" s="8" t="s">
        <v>332</v>
      </c>
      <c r="F82" s="8" t="s">
        <v>333</v>
      </c>
      <c r="G82" s="8" t="s">
        <v>795</v>
      </c>
      <c r="H82" s="8" t="s">
        <v>336</v>
      </c>
      <c r="I82" s="8" t="s">
        <v>335</v>
      </c>
      <c r="J82" s="8" t="s">
        <v>335</v>
      </c>
      <c r="K82" s="8" t="s">
        <v>1471</v>
      </c>
      <c r="L82" s="8" t="s">
        <v>1472</v>
      </c>
      <c r="M82" s="8" t="s">
        <v>335</v>
      </c>
      <c r="N82" s="8" t="s">
        <v>335</v>
      </c>
      <c r="O82" s="8" t="s">
        <v>1366</v>
      </c>
      <c r="P82" s="8" t="s">
        <v>170</v>
      </c>
      <c r="Q82" s="8" t="s">
        <v>401</v>
      </c>
      <c r="R82" s="8" t="s">
        <v>1473</v>
      </c>
      <c r="S82" s="8" t="s">
        <v>342</v>
      </c>
      <c r="T82" s="8" t="s">
        <v>1474</v>
      </c>
      <c r="U82" s="8" t="s">
        <v>208</v>
      </c>
      <c r="V82" s="8" t="s">
        <v>1475</v>
      </c>
      <c r="W82" s="8" t="s">
        <v>336</v>
      </c>
      <c r="X82" s="8" t="s">
        <v>1476</v>
      </c>
      <c r="Y82" s="8" t="s">
        <v>488</v>
      </c>
      <c r="Z82" s="8" t="s">
        <v>1477</v>
      </c>
      <c r="AA82" s="8" t="s">
        <v>348</v>
      </c>
      <c r="AB82" s="8" t="s">
        <v>208</v>
      </c>
      <c r="AC82" s="8" t="s">
        <v>1478</v>
      </c>
      <c r="AD82" s="8" t="s">
        <v>1479</v>
      </c>
      <c r="AE82" s="8" t="s">
        <v>1480</v>
      </c>
      <c r="AF82" s="8" t="s">
        <v>1481</v>
      </c>
      <c r="AG82" s="8" t="s">
        <v>1482</v>
      </c>
      <c r="AH82" s="8" t="s">
        <v>1483</v>
      </c>
      <c r="AI82" s="8" t="s">
        <v>1484</v>
      </c>
      <c r="AJ82" s="8" t="s">
        <v>1485</v>
      </c>
      <c r="AK82" s="8" t="s">
        <v>336</v>
      </c>
      <c r="AL82" s="8" t="s">
        <v>336</v>
      </c>
      <c r="AM82" s="8" t="s">
        <v>336</v>
      </c>
      <c r="AN82" s="8" t="s">
        <v>386</v>
      </c>
      <c r="AO82" s="8" t="s">
        <v>336</v>
      </c>
      <c r="AP82" s="8" t="s">
        <v>336</v>
      </c>
      <c r="AQ82" s="8" t="s">
        <v>336</v>
      </c>
      <c r="AR82" s="8" t="s">
        <v>357</v>
      </c>
      <c r="AS82" s="8" t="s">
        <v>358</v>
      </c>
      <c r="AT82" s="8" t="s">
        <v>336</v>
      </c>
      <c r="AU82" s="8" t="s">
        <v>336</v>
      </c>
      <c r="AV82" s="8" t="s">
        <v>336</v>
      </c>
      <c r="AW82" s="8" t="s">
        <v>336</v>
      </c>
      <c r="AX82" s="8" t="s">
        <v>336</v>
      </c>
      <c r="AY82" s="8" t="s">
        <v>336</v>
      </c>
      <c r="AZ82" s="8" t="s">
        <v>336</v>
      </c>
      <c r="BA82" s="8" t="s">
        <v>361</v>
      </c>
      <c r="BB82" s="8" t="s">
        <v>475</v>
      </c>
      <c r="BC82" s="8" t="s">
        <v>515</v>
      </c>
      <c r="BD82" s="8" t="s">
        <v>336</v>
      </c>
      <c r="BE82" s="8" t="s">
        <v>336</v>
      </c>
      <c r="BF82" s="8" t="s">
        <v>336</v>
      </c>
      <c r="BG82" s="8" t="s">
        <v>390</v>
      </c>
      <c r="BH82" s="8" t="s">
        <v>336</v>
      </c>
      <c r="BI82" s="8" t="s">
        <v>455</v>
      </c>
      <c r="BJ82" s="8" t="s">
        <v>363</v>
      </c>
      <c r="BK82" s="8" t="s">
        <v>336</v>
      </c>
      <c r="BL82" s="8" t="s">
        <v>336</v>
      </c>
      <c r="BM82" s="8" t="s">
        <v>336</v>
      </c>
      <c r="BN82" s="8" t="s">
        <v>336</v>
      </c>
      <c r="BO82" s="8" t="s">
        <v>336</v>
      </c>
      <c r="BP82" s="8" t="s">
        <v>604</v>
      </c>
      <c r="BQ82" s="299" t="s">
        <v>1486</v>
      </c>
      <c r="BR82" s="8" t="s">
        <v>45</v>
      </c>
      <c r="BS82" s="33" t="s">
        <v>395</v>
      </c>
      <c r="BT82" s="33" t="s">
        <v>368</v>
      </c>
      <c r="BU82" s="8" t="s">
        <v>336</v>
      </c>
      <c r="BV82" s="8" t="s">
        <v>336</v>
      </c>
      <c r="BW82" s="8" t="s">
        <v>336</v>
      </c>
      <c r="BX82" s="8" t="s">
        <v>1487</v>
      </c>
      <c r="BY82" s="8" t="s">
        <v>1377</v>
      </c>
      <c r="BZ82" s="8" t="s">
        <v>335</v>
      </c>
      <c r="CA82" s="48" t="str">
        <f t="shared" si="28"/>
        <v>0068</v>
      </c>
      <c r="CB82" s="48" t="str">
        <f t="shared" si="29"/>
        <v>Nadia|Butler|courtney006@gmail.com|8</v>
      </c>
      <c r="CC82" s="48" t="str">
        <f t="shared" si="30"/>
        <v>Nadia|Butler|8</v>
      </c>
      <c r="CD82" s="48" t="str">
        <f t="shared" si="31"/>
        <v>Nadia|Butler|7</v>
      </c>
      <c r="CE82" s="48" t="str">
        <f t="shared" si="22"/>
        <v>Courtney Butler</v>
      </c>
      <c r="CF82" s="48" t="str">
        <f>$CE82&amp;COUNTIF($CE82:$CE$162,$CE82)</f>
        <v>Courtney Butler1</v>
      </c>
      <c r="CG82" s="48" t="str">
        <f t="shared" si="23"/>
        <v>courtney006@gmail.com</v>
      </c>
      <c r="CH82" s="48" t="str">
        <f t="shared" si="24"/>
        <v>2282651297</v>
      </c>
      <c r="CI82" s="48" t="str">
        <f t="shared" si="25"/>
        <v>Nadia Butler</v>
      </c>
      <c r="CJ82" s="48" t="str">
        <f>IF($X82="","",IF(RIGHT($X82,4)=", MS",INDEX(DropDowns!$G$4:$G$1251,MATCH(TRIM($X82),DropDowns!$F$3:$F$1251,0)),INDEX(DropDowns!$G$3:$G$1251,MATCH(TRIM($X82)&amp;", MS",DropDowns!$F$3:$F$1251,0))))</f>
        <v>Harrison</v>
      </c>
      <c r="CK82" s="8"/>
      <c r="CL82" s="48" t="str">
        <f t="shared" si="16"/>
        <v xml:space="preserve">Bayou View Middle School </v>
      </c>
      <c r="CM82" s="48" t="str">
        <f t="shared" si="26"/>
        <v>Harrison</v>
      </c>
      <c r="CN82" s="8" t="s">
        <v>1477</v>
      </c>
      <c r="CO82" s="107" t="s">
        <v>1488</v>
      </c>
      <c r="CP82" s="8" t="s">
        <v>444</v>
      </c>
      <c r="CQ82" s="33" t="s">
        <v>371</v>
      </c>
      <c r="CR82" s="8" t="s">
        <v>104</v>
      </c>
      <c r="CS82" s="8"/>
    </row>
    <row r="83" spans="1:97" x14ac:dyDescent="0.3">
      <c r="A83" s="48" t="str">
        <f t="shared" si="18"/>
        <v>0081-RAT-ZO-FEMALE-8TH</v>
      </c>
      <c r="B83" s="302" t="str">
        <f>IF(AND($M83="YES",INDEX(Applications_2021!$A$2:A$651,MATCH($CD83,Applications_2021!$AO$2:$AO$651,0))&lt;&gt;""),INDEX(Applications_2021!$A$2:A$651,MATCH($CD83,Applications_2021!$AO$2:$AO$651,0)),IF(AND($M83="YES",INDEX(Applications_2021!$A$2:A$651,MATCH($CD83,Applications_2021!$AO$2:$AO$651,0))=""),INDEX(Applications_2021!$BC$2:BC$651,MATCH($CD83,Applications_2021!$AO$2:$AO$651,0)),IF($M83="NO","FIRST TIME APPLICANT","--")))</f>
        <v>0313-RAT-ZO-0030</v>
      </c>
      <c r="C83" s="8">
        <v>81</v>
      </c>
      <c r="D83" s="8" t="s">
        <v>1489</v>
      </c>
      <c r="E83" s="8" t="s">
        <v>332</v>
      </c>
      <c r="F83" s="8" t="s">
        <v>333</v>
      </c>
      <c r="G83" s="8" t="s">
        <v>795</v>
      </c>
      <c r="H83" s="8" t="s">
        <v>336</v>
      </c>
      <c r="I83" s="8" t="s">
        <v>335</v>
      </c>
      <c r="J83" s="8" t="s">
        <v>335</v>
      </c>
      <c r="K83" s="8" t="s">
        <v>1490</v>
      </c>
      <c r="L83" s="8" t="s">
        <v>1491</v>
      </c>
      <c r="M83" s="8" t="s">
        <v>335</v>
      </c>
      <c r="N83" s="8" t="s">
        <v>335</v>
      </c>
      <c r="O83" s="8" t="s">
        <v>1366</v>
      </c>
      <c r="P83" s="8" t="s">
        <v>170</v>
      </c>
      <c r="Q83" s="8" t="s">
        <v>401</v>
      </c>
      <c r="R83" s="8" t="s">
        <v>1492</v>
      </c>
      <c r="S83" s="8" t="s">
        <v>342</v>
      </c>
      <c r="T83" s="8" t="s">
        <v>1493</v>
      </c>
      <c r="U83" s="8" t="s">
        <v>198</v>
      </c>
      <c r="V83" s="8" t="s">
        <v>1494</v>
      </c>
      <c r="W83" s="8" t="s">
        <v>336</v>
      </c>
      <c r="X83" s="8" t="s">
        <v>1495</v>
      </c>
      <c r="Y83" s="8" t="s">
        <v>488</v>
      </c>
      <c r="Z83" s="8" t="s">
        <v>1496</v>
      </c>
      <c r="AA83" s="8" t="s">
        <v>348</v>
      </c>
      <c r="AB83" s="8" t="s">
        <v>198</v>
      </c>
      <c r="AC83" s="8" t="s">
        <v>1497</v>
      </c>
      <c r="AD83" s="8" t="s">
        <v>1498</v>
      </c>
      <c r="AE83" s="8" t="s">
        <v>1499</v>
      </c>
      <c r="AF83" s="8" t="s">
        <v>1500</v>
      </c>
      <c r="AG83" s="8" t="s">
        <v>1501</v>
      </c>
      <c r="AH83" s="8" t="s">
        <v>1498</v>
      </c>
      <c r="AI83" s="8" t="s">
        <v>1502</v>
      </c>
      <c r="AJ83" s="8" t="s">
        <v>1503</v>
      </c>
      <c r="AK83" s="8" t="s">
        <v>336</v>
      </c>
      <c r="AL83" s="8" t="s">
        <v>336</v>
      </c>
      <c r="AM83" s="8" t="s">
        <v>356</v>
      </c>
      <c r="AN83" s="8" t="s">
        <v>336</v>
      </c>
      <c r="AO83" s="8" t="s">
        <v>336</v>
      </c>
      <c r="AP83" s="8" t="s">
        <v>415</v>
      </c>
      <c r="AQ83" s="8" t="s">
        <v>454</v>
      </c>
      <c r="AR83" s="8" t="s">
        <v>336</v>
      </c>
      <c r="AS83" s="8" t="s">
        <v>336</v>
      </c>
      <c r="AT83" s="8" t="s">
        <v>336</v>
      </c>
      <c r="AU83" s="8" t="s">
        <v>439</v>
      </c>
      <c r="AV83" s="8" t="s">
        <v>336</v>
      </c>
      <c r="AW83" s="8" t="s">
        <v>416</v>
      </c>
      <c r="AX83" s="8" t="s">
        <v>336</v>
      </c>
      <c r="AY83" s="8" t="s">
        <v>336</v>
      </c>
      <c r="AZ83" s="8" t="s">
        <v>360</v>
      </c>
      <c r="BA83" s="8" t="s">
        <v>336</v>
      </c>
      <c r="BB83" s="8" t="s">
        <v>336</v>
      </c>
      <c r="BC83" s="8" t="s">
        <v>336</v>
      </c>
      <c r="BD83" s="8" t="s">
        <v>336</v>
      </c>
      <c r="BE83" s="8" t="s">
        <v>336</v>
      </c>
      <c r="BF83" s="8" t="s">
        <v>336</v>
      </c>
      <c r="BG83" s="8" t="s">
        <v>336</v>
      </c>
      <c r="BH83" s="8" t="s">
        <v>391</v>
      </c>
      <c r="BI83" s="8" t="s">
        <v>336</v>
      </c>
      <c r="BJ83" s="8" t="s">
        <v>363</v>
      </c>
      <c r="BK83" s="8" t="s">
        <v>336</v>
      </c>
      <c r="BL83" s="8" t="s">
        <v>456</v>
      </c>
      <c r="BM83" s="8" t="s">
        <v>336</v>
      </c>
      <c r="BN83" s="8" t="s">
        <v>336</v>
      </c>
      <c r="BO83" s="8" t="s">
        <v>336</v>
      </c>
      <c r="BP83" s="8" t="s">
        <v>392</v>
      </c>
      <c r="BQ83" s="299" t="s">
        <v>1504</v>
      </c>
      <c r="BR83" s="8" t="s">
        <v>45</v>
      </c>
      <c r="BS83" s="33" t="s">
        <v>395</v>
      </c>
      <c r="BT83" s="33" t="s">
        <v>555</v>
      </c>
      <c r="BU83" s="8" t="s">
        <v>336</v>
      </c>
      <c r="BV83" s="8" t="s">
        <v>336</v>
      </c>
      <c r="BW83" s="8" t="s">
        <v>336</v>
      </c>
      <c r="BX83" s="8" t="s">
        <v>1505</v>
      </c>
      <c r="BY83" s="8" t="s">
        <v>1377</v>
      </c>
      <c r="BZ83" s="8" t="s">
        <v>335</v>
      </c>
      <c r="CA83" s="48" t="str">
        <f t="shared" si="28"/>
        <v>0081</v>
      </c>
      <c r="CB83" s="48" t="str">
        <f t="shared" si="29"/>
        <v>Zoey|Ratliff|ecbrown01@yahoo.com|8</v>
      </c>
      <c r="CC83" s="48" t="str">
        <f t="shared" si="30"/>
        <v>Zoey|Ratliff|8</v>
      </c>
      <c r="CD83" s="48" t="str">
        <f t="shared" si="31"/>
        <v>Zoey|Ratliff|7</v>
      </c>
      <c r="CE83" s="48" t="str">
        <f t="shared" si="22"/>
        <v>Erin Watkins</v>
      </c>
      <c r="CF83" s="48" t="str">
        <f>$CE83&amp;COUNTIF($CE83:$CE$162,$CE83)</f>
        <v>Erin Watkins1</v>
      </c>
      <c r="CG83" s="48" t="str">
        <f t="shared" si="23"/>
        <v>ecbrown01@yahoo.com</v>
      </c>
      <c r="CH83" s="48" t="str">
        <f t="shared" si="24"/>
        <v>6624026464</v>
      </c>
      <c r="CI83" s="48" t="str">
        <f t="shared" si="25"/>
        <v>Zoey Ratliff</v>
      </c>
      <c r="CJ83" s="48" t="str">
        <f>IF($X83="","",IF(RIGHT($X83,4)=", MS",INDEX(DropDowns!$G$4:$G$1251,MATCH(TRIM($X83),DropDowns!$F$3:$F$1251,0)),INDEX(DropDowns!$G$3:$G$1251,MATCH(TRIM($X83)&amp;", MS",DropDowns!$F$3:$F$1251,0))))</f>
        <v>Coahoma</v>
      </c>
      <c r="CK83" s="8"/>
      <c r="CL83" s="275" t="s">
        <v>1506</v>
      </c>
      <c r="CM83" s="48" t="str">
        <f t="shared" si="26"/>
        <v>Coahoma</v>
      </c>
      <c r="CN83" s="8" t="s">
        <v>1496</v>
      </c>
      <c r="CO83" s="107" t="s">
        <v>1507</v>
      </c>
      <c r="CP83" s="8" t="s">
        <v>422</v>
      </c>
      <c r="CQ83" s="33" t="s">
        <v>371</v>
      </c>
      <c r="CR83" s="8" t="s">
        <v>104</v>
      </c>
      <c r="CS83" s="8" t="s">
        <v>1442</v>
      </c>
    </row>
    <row r="84" spans="1:97" x14ac:dyDescent="0.3">
      <c r="A84" s="48" t="str">
        <f t="shared" si="18"/>
        <v>0083-SOP-AL-FEMALE-9TH</v>
      </c>
      <c r="B84" s="302" t="str">
        <f>IF(AND($M84="YES",INDEX(Applications_2021!$A$2:A$651,MATCH($CD84,Applications_2021!$AO$2:$AO$651,0))&lt;&gt;""),INDEX(Applications_2021!$A$2:A$651,MATCH($CD84,Applications_2021!$AO$2:$AO$651,0)),IF(AND($M84="YES",INDEX(Applications_2021!$A$2:A$651,MATCH($CD84,Applications_2021!$AO$2:$AO$651,0))=""),INDEX(Applications_2021!$BC$2:BC$651,MATCH($CD84,Applications_2021!$AO$2:$AO$651,0)),IF($M84="NO","FIRST TIME APPLICANT","--")))</f>
        <v>0074-SOP-AL-0133</v>
      </c>
      <c r="C84" s="8">
        <v>83</v>
      </c>
      <c r="D84" s="8" t="s">
        <v>1508</v>
      </c>
      <c r="E84" s="8" t="s">
        <v>332</v>
      </c>
      <c r="F84" s="8" t="s">
        <v>333</v>
      </c>
      <c r="G84" s="8" t="s">
        <v>795</v>
      </c>
      <c r="H84" s="8" t="s">
        <v>336</v>
      </c>
      <c r="I84" s="8" t="s">
        <v>335</v>
      </c>
      <c r="J84" s="8" t="s">
        <v>335</v>
      </c>
      <c r="K84" s="8" t="s">
        <v>1509</v>
      </c>
      <c r="L84" s="8" t="s">
        <v>1510</v>
      </c>
      <c r="M84" s="8" t="s">
        <v>335</v>
      </c>
      <c r="N84" s="8" t="s">
        <v>335</v>
      </c>
      <c r="O84" s="8" t="s">
        <v>1366</v>
      </c>
      <c r="P84" s="8" t="s">
        <v>170</v>
      </c>
      <c r="Q84" s="8" t="s">
        <v>376</v>
      </c>
      <c r="R84" s="8" t="s">
        <v>1511</v>
      </c>
      <c r="S84" s="8" t="s">
        <v>342</v>
      </c>
      <c r="T84" s="8" t="s">
        <v>251</v>
      </c>
      <c r="U84" s="8" t="s">
        <v>251</v>
      </c>
      <c r="V84" s="8" t="s">
        <v>1512</v>
      </c>
      <c r="W84" s="8" t="s">
        <v>1512</v>
      </c>
      <c r="X84" s="8" t="s">
        <v>922</v>
      </c>
      <c r="Y84" s="8" t="s">
        <v>1513</v>
      </c>
      <c r="Z84" s="8" t="s">
        <v>923</v>
      </c>
      <c r="AA84" s="8" t="s">
        <v>348</v>
      </c>
      <c r="AB84" s="8" t="s">
        <v>251</v>
      </c>
      <c r="AC84" s="8" t="s">
        <v>1514</v>
      </c>
      <c r="AD84" s="8" t="s">
        <v>1510</v>
      </c>
      <c r="AE84" s="8" t="s">
        <v>1515</v>
      </c>
      <c r="AF84" s="8" t="s">
        <v>1516</v>
      </c>
      <c r="AG84" s="8" t="s">
        <v>336</v>
      </c>
      <c r="AH84" s="8" t="s">
        <v>336</v>
      </c>
      <c r="AI84" s="8" t="s">
        <v>336</v>
      </c>
      <c r="AJ84" s="8" t="s">
        <v>336</v>
      </c>
      <c r="AK84" s="8" t="s">
        <v>474</v>
      </c>
      <c r="AL84" s="8" t="s">
        <v>497</v>
      </c>
      <c r="AM84" s="8" t="s">
        <v>336</v>
      </c>
      <c r="AN84" s="8" t="s">
        <v>336</v>
      </c>
      <c r="AO84" s="8" t="s">
        <v>336</v>
      </c>
      <c r="AP84" s="8" t="s">
        <v>336</v>
      </c>
      <c r="AQ84" s="8" t="s">
        <v>454</v>
      </c>
      <c r="AR84" s="8" t="s">
        <v>336</v>
      </c>
      <c r="AS84" s="8" t="s">
        <v>336</v>
      </c>
      <c r="AT84" s="8" t="s">
        <v>336</v>
      </c>
      <c r="AU84" s="8" t="s">
        <v>439</v>
      </c>
      <c r="AV84" s="8" t="s">
        <v>336</v>
      </c>
      <c r="AW84" s="8" t="s">
        <v>416</v>
      </c>
      <c r="AX84" s="8" t="s">
        <v>336</v>
      </c>
      <c r="AY84" s="8" t="s">
        <v>336</v>
      </c>
      <c r="AZ84" s="8" t="s">
        <v>336</v>
      </c>
      <c r="BA84" s="8" t="s">
        <v>336</v>
      </c>
      <c r="BB84" s="8" t="s">
        <v>336</v>
      </c>
      <c r="BC84" s="8" t="s">
        <v>515</v>
      </c>
      <c r="BD84" s="8" t="s">
        <v>336</v>
      </c>
      <c r="BE84" s="8" t="s">
        <v>336</v>
      </c>
      <c r="BF84" s="8" t="s">
        <v>336</v>
      </c>
      <c r="BG84" s="8" t="s">
        <v>336</v>
      </c>
      <c r="BH84" s="8" t="s">
        <v>391</v>
      </c>
      <c r="BI84" s="8" t="s">
        <v>455</v>
      </c>
      <c r="BJ84" s="8" t="s">
        <v>336</v>
      </c>
      <c r="BK84" s="8" t="s">
        <v>336</v>
      </c>
      <c r="BL84" s="8" t="s">
        <v>336</v>
      </c>
      <c r="BM84" s="8" t="s">
        <v>336</v>
      </c>
      <c r="BN84" s="8" t="s">
        <v>364</v>
      </c>
      <c r="BO84" s="8" t="s">
        <v>336</v>
      </c>
      <c r="BP84" s="8" t="s">
        <v>365</v>
      </c>
      <c r="BQ84" s="299" t="s">
        <v>1517</v>
      </c>
      <c r="BR84" s="8" t="s">
        <v>43</v>
      </c>
      <c r="BS84" s="33" t="s">
        <v>395</v>
      </c>
      <c r="BT84" s="33" t="s">
        <v>395</v>
      </c>
      <c r="BU84" s="8" t="s">
        <v>418</v>
      </c>
      <c r="BV84" s="8" t="s">
        <v>458</v>
      </c>
      <c r="BW84" s="8" t="s">
        <v>336</v>
      </c>
      <c r="BX84" s="8" t="s">
        <v>1518</v>
      </c>
      <c r="BY84" s="8" t="s">
        <v>1377</v>
      </c>
      <c r="BZ84" s="8" t="s">
        <v>335</v>
      </c>
      <c r="CA84" s="48" t="str">
        <f t="shared" si="28"/>
        <v>0083</v>
      </c>
      <c r="CB84" s="48" t="str">
        <f t="shared" si="29"/>
        <v>Allianna|Sophus|tawannasophus@gmail.com|9</v>
      </c>
      <c r="CC84" s="48" t="str">
        <f t="shared" si="30"/>
        <v>Allianna|Sophus|9</v>
      </c>
      <c r="CD84" s="48" t="str">
        <f t="shared" si="31"/>
        <v>Allianna|Sophus|8</v>
      </c>
      <c r="CE84" s="48" t="str">
        <f t="shared" si="22"/>
        <v>Tawanna Sophus</v>
      </c>
      <c r="CF84" s="48" t="str">
        <f>$CE84&amp;COUNTIF($CE84:$CE$162,$CE84)</f>
        <v>Tawanna Sophus1</v>
      </c>
      <c r="CG84" s="48" t="str">
        <f t="shared" si="23"/>
        <v>tawannasophus@gmail.com</v>
      </c>
      <c r="CH84" s="48" t="str">
        <f t="shared" si="24"/>
        <v>6653038906</v>
      </c>
      <c r="CI84" s="48" t="str">
        <f t="shared" si="25"/>
        <v>Allianna Sophus</v>
      </c>
      <c r="CJ84" s="48" t="str">
        <f>IF($X84="","",IF(RIGHT($X84,4)=", MS",INDEX(DropDowns!$G$4:$G$1251,MATCH(TRIM($X84),DropDowns!$F$3:$F$1251,0)),INDEX(DropDowns!$G$3:$G$1251,MATCH(TRIM($X84)&amp;", MS",DropDowns!$F$3:$F$1251,0))))</f>
        <v>Sunflower</v>
      </c>
      <c r="CK84" s="8"/>
      <c r="CL84" s="275" t="s">
        <v>929</v>
      </c>
      <c r="CM84" s="48" t="str">
        <f t="shared" si="26"/>
        <v>Sunflower</v>
      </c>
      <c r="CN84" s="8" t="s">
        <v>923</v>
      </c>
      <c r="CO84" s="107" t="s">
        <v>1519</v>
      </c>
      <c r="CP84" s="8" t="s">
        <v>370</v>
      </c>
      <c r="CQ84" s="33" t="s">
        <v>371</v>
      </c>
      <c r="CR84" s="8" t="s">
        <v>104</v>
      </c>
      <c r="CS84" s="8"/>
    </row>
    <row r="85" spans="1:97" x14ac:dyDescent="0.3">
      <c r="A85" s="48" t="str">
        <f t="shared" si="18"/>
        <v>0087-PIE-AL-FEMALE-9TH</v>
      </c>
      <c r="B85" s="302" t="str">
        <f>IF(AND($M85="YES",INDEX(Applications_2021!$A$2:A$651,MATCH($CD85,Applications_2021!$AO$2:$AO$651,0))&lt;&gt;""),INDEX(Applications_2021!$A$2:A$651,MATCH($CD85,Applications_2021!$AO$2:$AO$651,0)),IF(AND($M85="YES",INDEX(Applications_2021!$A$2:A$651,MATCH($CD85,Applications_2021!$AO$2:$AO$651,0))=""),INDEX(Applications_2021!$BC$2:BC$651,MATCH($CD85,Applications_2021!$AO$2:$AO$651,0)),IF($M85="NO","FIRST TIME APPLICANT","--")))</f>
        <v>No transcript received</v>
      </c>
      <c r="C85" s="8">
        <v>87</v>
      </c>
      <c r="D85" s="8" t="s">
        <v>1520</v>
      </c>
      <c r="E85" s="8" t="s">
        <v>332</v>
      </c>
      <c r="F85" s="8" t="s">
        <v>333</v>
      </c>
      <c r="G85" s="8" t="s">
        <v>795</v>
      </c>
      <c r="H85" s="8" t="s">
        <v>336</v>
      </c>
      <c r="I85" s="8" t="s">
        <v>335</v>
      </c>
      <c r="J85" s="8" t="s">
        <v>335</v>
      </c>
      <c r="K85" s="8" t="s">
        <v>1521</v>
      </c>
      <c r="L85" s="8" t="s">
        <v>1522</v>
      </c>
      <c r="M85" s="8" t="s">
        <v>335</v>
      </c>
      <c r="N85" s="8" t="s">
        <v>335</v>
      </c>
      <c r="O85" s="8" t="s">
        <v>1366</v>
      </c>
      <c r="P85" s="8" t="s">
        <v>170</v>
      </c>
      <c r="Q85" s="8" t="s">
        <v>376</v>
      </c>
      <c r="R85" s="8" t="s">
        <v>1523</v>
      </c>
      <c r="S85" s="8" t="s">
        <v>342</v>
      </c>
      <c r="T85" s="8" t="s">
        <v>508</v>
      </c>
      <c r="U85" s="8" t="s">
        <v>228</v>
      </c>
      <c r="V85" s="8" t="s">
        <v>1524</v>
      </c>
      <c r="W85" s="8" t="s">
        <v>336</v>
      </c>
      <c r="X85" s="8" t="s">
        <v>1525</v>
      </c>
      <c r="Y85" s="8" t="s">
        <v>1526</v>
      </c>
      <c r="Z85" s="8" t="s">
        <v>510</v>
      </c>
      <c r="AA85" s="8" t="s">
        <v>348</v>
      </c>
      <c r="AB85" s="8" t="s">
        <v>228</v>
      </c>
      <c r="AC85" s="8" t="s">
        <v>1527</v>
      </c>
      <c r="AD85" s="8" t="s">
        <v>1528</v>
      </c>
      <c r="AE85" s="8" t="s">
        <v>1529</v>
      </c>
      <c r="AF85" s="8" t="s">
        <v>1530</v>
      </c>
      <c r="AG85" s="8" t="s">
        <v>336</v>
      </c>
      <c r="AH85" s="8" t="s">
        <v>336</v>
      </c>
      <c r="AI85" s="8" t="s">
        <v>336</v>
      </c>
      <c r="AJ85" s="8" t="s">
        <v>336</v>
      </c>
      <c r="AK85" s="8" t="s">
        <v>474</v>
      </c>
      <c r="AL85" s="8" t="s">
        <v>336</v>
      </c>
      <c r="AM85" s="8" t="s">
        <v>356</v>
      </c>
      <c r="AN85" s="8" t="s">
        <v>336</v>
      </c>
      <c r="AO85" s="8" t="s">
        <v>336</v>
      </c>
      <c r="AP85" s="8" t="s">
        <v>336</v>
      </c>
      <c r="AQ85" s="8" t="s">
        <v>336</v>
      </c>
      <c r="AR85" s="8" t="s">
        <v>357</v>
      </c>
      <c r="AS85" s="8" t="s">
        <v>358</v>
      </c>
      <c r="AT85" s="8" t="s">
        <v>336</v>
      </c>
      <c r="AU85" s="8" t="s">
        <v>336</v>
      </c>
      <c r="AV85" s="8" t="s">
        <v>336</v>
      </c>
      <c r="AW85" s="8" t="s">
        <v>416</v>
      </c>
      <c r="AX85" s="8" t="s">
        <v>388</v>
      </c>
      <c r="AY85" s="8" t="s">
        <v>389</v>
      </c>
      <c r="AZ85" s="8" t="s">
        <v>336</v>
      </c>
      <c r="BA85" s="8" t="s">
        <v>361</v>
      </c>
      <c r="BB85" s="8" t="s">
        <v>336</v>
      </c>
      <c r="BC85" s="8" t="s">
        <v>336</v>
      </c>
      <c r="BD85" s="8" t="s">
        <v>336</v>
      </c>
      <c r="BE85" s="8" t="s">
        <v>336</v>
      </c>
      <c r="BF85" s="8" t="s">
        <v>553</v>
      </c>
      <c r="BG85" s="8" t="s">
        <v>390</v>
      </c>
      <c r="BH85" s="8" t="s">
        <v>336</v>
      </c>
      <c r="BI85" s="8" t="s">
        <v>455</v>
      </c>
      <c r="BJ85" s="8" t="s">
        <v>336</v>
      </c>
      <c r="BK85" s="8" t="s">
        <v>336</v>
      </c>
      <c r="BL85" s="8" t="s">
        <v>336</v>
      </c>
      <c r="BM85" s="8" t="s">
        <v>336</v>
      </c>
      <c r="BN85" s="8" t="s">
        <v>336</v>
      </c>
      <c r="BO85" s="8" t="s">
        <v>336</v>
      </c>
      <c r="BP85" s="8" t="s">
        <v>392</v>
      </c>
      <c r="BQ85" s="299" t="s">
        <v>1531</v>
      </c>
      <c r="BR85" s="8" t="s">
        <v>394</v>
      </c>
      <c r="BS85" s="33" t="s">
        <v>368</v>
      </c>
      <c r="BT85" s="33" t="s">
        <v>555</v>
      </c>
      <c r="BU85" s="8" t="s">
        <v>418</v>
      </c>
      <c r="BV85" s="8" t="s">
        <v>336</v>
      </c>
      <c r="BW85" s="8" t="s">
        <v>336</v>
      </c>
      <c r="BX85" s="8" t="s">
        <v>1532</v>
      </c>
      <c r="BY85" s="8" t="s">
        <v>459</v>
      </c>
      <c r="BZ85" s="8" t="s">
        <v>335</v>
      </c>
      <c r="CA85" s="48" t="str">
        <f t="shared" si="28"/>
        <v>0087</v>
      </c>
      <c r="CB85" s="48" t="str">
        <f t="shared" si="29"/>
        <v>Alexis|Pierce|carl.shontel@gmail.com|9</v>
      </c>
      <c r="CC85" s="48" t="str">
        <f t="shared" si="30"/>
        <v>Alexis|Pierce|9</v>
      </c>
      <c r="CD85" s="48" t="str">
        <f t="shared" si="31"/>
        <v>Alexis|Pierce|8</v>
      </c>
      <c r="CE85" s="48" t="str">
        <f t="shared" si="22"/>
        <v>Carl Pierce</v>
      </c>
      <c r="CF85" s="48" t="str">
        <f>$CE85&amp;COUNTIF($CE85:$CE$162,$CE85)</f>
        <v>Carl Pierce1</v>
      </c>
      <c r="CG85" s="48" t="str">
        <f t="shared" si="23"/>
        <v>carl.shontel@gmail.com</v>
      </c>
      <c r="CH85" s="48" t="str">
        <f t="shared" si="24"/>
        <v>6628541113</v>
      </c>
      <c r="CI85" s="48" t="str">
        <f t="shared" si="25"/>
        <v>Alexis Pierce</v>
      </c>
      <c r="CJ85" s="48" t="str">
        <f>IF($X85="","",IF(RIGHT($X85,4)=", MS",INDEX(DropDowns!$G$4:$G$1251,MATCH(TRIM($X85),DropDowns!$F$3:$F$1251,0)),INDEX(DropDowns!$G$3:$G$1251,MATCH(TRIM($X85)&amp;", MS",DropDowns!$F$3:$F$1251,0))))</f>
        <v>Lowndes</v>
      </c>
      <c r="CK85" s="8"/>
      <c r="CL85" s="275" t="s">
        <v>1533</v>
      </c>
      <c r="CM85" s="48" t="str">
        <f t="shared" si="26"/>
        <v>Lowndes</v>
      </c>
      <c r="CN85" s="8" t="s">
        <v>510</v>
      </c>
      <c r="CO85" s="107" t="s">
        <v>1519</v>
      </c>
      <c r="CP85" s="8" t="s">
        <v>397</v>
      </c>
      <c r="CQ85" s="33" t="s">
        <v>371</v>
      </c>
      <c r="CR85" s="8" t="s">
        <v>83</v>
      </c>
      <c r="CS85" s="8"/>
    </row>
    <row r="86" spans="1:97" ht="28.8" x14ac:dyDescent="0.3">
      <c r="A86" s="48" t="str">
        <f t="shared" si="18"/>
        <v>0103-STE-VO-MALE-9TH</v>
      </c>
      <c r="B86" s="302" t="str">
        <f>IF(AND($M86="YES",INDEX(Applications_2021!$A$2:A$651,MATCH($CD86,Applications_2021!$AO$2:$AO$651,0))&lt;&gt;""),INDEX(Applications_2021!$A$2:A$651,MATCH($CD86,Applications_2021!$AO$2:$AO$651,0)),IF(AND($M86="YES",INDEX(Applications_2021!$A$2:A$651,MATCH($CD86,Applications_2021!$AO$2:$AO$651,0))=""),INDEX(Applications_2021!$BC$2:BC$651,MATCH($CD86,Applications_2021!$AO$2:$AO$651,0)),IF($M86="NO","FIRST TIME APPLICANT","--")))</f>
        <v>0206-STE-VO-0332</v>
      </c>
      <c r="C86" s="8">
        <v>103</v>
      </c>
      <c r="D86" s="8" t="s">
        <v>1534</v>
      </c>
      <c r="E86" s="8" t="s">
        <v>332</v>
      </c>
      <c r="F86" s="8" t="s">
        <v>333</v>
      </c>
      <c r="G86" s="8" t="s">
        <v>795</v>
      </c>
      <c r="H86" s="8" t="s">
        <v>336</v>
      </c>
      <c r="I86" s="8" t="s">
        <v>335</v>
      </c>
      <c r="J86" s="8" t="s">
        <v>335</v>
      </c>
      <c r="K86" s="8" t="s">
        <v>1535</v>
      </c>
      <c r="L86" s="8" t="s">
        <v>1536</v>
      </c>
      <c r="M86" s="8" t="s">
        <v>335</v>
      </c>
      <c r="N86" s="8" t="s">
        <v>335</v>
      </c>
      <c r="O86" s="8" t="s">
        <v>1366</v>
      </c>
      <c r="P86" s="8" t="s">
        <v>169</v>
      </c>
      <c r="Q86" s="8" t="s">
        <v>376</v>
      </c>
      <c r="R86" s="8" t="s">
        <v>1537</v>
      </c>
      <c r="S86" s="8" t="s">
        <v>342</v>
      </c>
      <c r="T86" s="8" t="s">
        <v>560</v>
      </c>
      <c r="U86" s="8" t="s">
        <v>209</v>
      </c>
      <c r="V86" s="8" t="s">
        <v>1538</v>
      </c>
      <c r="W86" s="8" t="s">
        <v>336</v>
      </c>
      <c r="X86" s="8" t="s">
        <v>214</v>
      </c>
      <c r="Y86" s="8" t="s">
        <v>488</v>
      </c>
      <c r="Z86" s="8" t="s">
        <v>1539</v>
      </c>
      <c r="AA86" s="8" t="s">
        <v>348</v>
      </c>
      <c r="AB86" s="8" t="s">
        <v>209</v>
      </c>
      <c r="AC86" s="8" t="s">
        <v>1540</v>
      </c>
      <c r="AD86" s="8" t="s">
        <v>736</v>
      </c>
      <c r="AE86" s="8" t="s">
        <v>1541</v>
      </c>
      <c r="AF86" s="8" t="s">
        <v>1542</v>
      </c>
      <c r="AG86" s="8" t="s">
        <v>1543</v>
      </c>
      <c r="AH86" s="8" t="s">
        <v>1164</v>
      </c>
      <c r="AI86" s="8" t="s">
        <v>1544</v>
      </c>
      <c r="AJ86" s="8" t="s">
        <v>1545</v>
      </c>
      <c r="AK86" s="8" t="s">
        <v>336</v>
      </c>
      <c r="AL86" s="8" t="s">
        <v>497</v>
      </c>
      <c r="AM86" s="8" t="s">
        <v>356</v>
      </c>
      <c r="AN86" s="8" t="s">
        <v>336</v>
      </c>
      <c r="AO86" s="8" t="s">
        <v>336</v>
      </c>
      <c r="AP86" s="8" t="s">
        <v>415</v>
      </c>
      <c r="AQ86" s="8" t="s">
        <v>336</v>
      </c>
      <c r="AR86" s="8" t="s">
        <v>336</v>
      </c>
      <c r="AS86" s="8" t="s">
        <v>336</v>
      </c>
      <c r="AT86" s="8" t="s">
        <v>336</v>
      </c>
      <c r="AU86" s="8" t="s">
        <v>439</v>
      </c>
      <c r="AV86" s="8" t="s">
        <v>336</v>
      </c>
      <c r="AW86" s="8" t="s">
        <v>336</v>
      </c>
      <c r="AX86" s="8" t="s">
        <v>336</v>
      </c>
      <c r="AY86" s="8" t="s">
        <v>336</v>
      </c>
      <c r="AZ86" s="8" t="s">
        <v>336</v>
      </c>
      <c r="BA86" s="8" t="s">
        <v>361</v>
      </c>
      <c r="BB86" s="8" t="s">
        <v>336</v>
      </c>
      <c r="BC86" s="8" t="s">
        <v>515</v>
      </c>
      <c r="BD86" s="8" t="s">
        <v>336</v>
      </c>
      <c r="BE86" s="8" t="s">
        <v>336</v>
      </c>
      <c r="BF86" s="8" t="s">
        <v>336</v>
      </c>
      <c r="BG86" s="8" t="s">
        <v>336</v>
      </c>
      <c r="BH86" s="8" t="s">
        <v>336</v>
      </c>
      <c r="BI86" s="8" t="s">
        <v>455</v>
      </c>
      <c r="BJ86" s="8" t="s">
        <v>336</v>
      </c>
      <c r="BK86" s="8" t="s">
        <v>336</v>
      </c>
      <c r="BL86" s="8" t="s">
        <v>456</v>
      </c>
      <c r="BM86" s="8" t="s">
        <v>499</v>
      </c>
      <c r="BN86" s="8" t="s">
        <v>336</v>
      </c>
      <c r="BO86" s="8" t="s">
        <v>336</v>
      </c>
      <c r="BP86" s="8" t="s">
        <v>365</v>
      </c>
      <c r="BQ86" s="299" t="s">
        <v>1546</v>
      </c>
      <c r="BR86" s="8" t="s">
        <v>394</v>
      </c>
      <c r="BS86" s="33" t="s">
        <v>570</v>
      </c>
      <c r="BT86" s="33" t="s">
        <v>395</v>
      </c>
      <c r="BU86" s="8" t="s">
        <v>418</v>
      </c>
      <c r="BV86" s="8" t="s">
        <v>336</v>
      </c>
      <c r="BW86" s="8" t="s">
        <v>336</v>
      </c>
      <c r="BX86" s="8" t="s">
        <v>1547</v>
      </c>
      <c r="BY86" s="8" t="s">
        <v>1377</v>
      </c>
      <c r="BZ86" s="8" t="s">
        <v>335</v>
      </c>
      <c r="CA86" s="48" t="str">
        <f t="shared" ref="CA86:CA87" si="32">"0"&amp;TEXT($C86,0)</f>
        <v>0103</v>
      </c>
      <c r="CB86" s="48" t="str">
        <f t="shared" si="29"/>
        <v>Vontrell|Stewart|nakeliacarr@outlook.com|9</v>
      </c>
      <c r="CC86" s="48" t="str">
        <f t="shared" si="30"/>
        <v>Vontrell|Stewart|9</v>
      </c>
      <c r="CD86" s="48" t="str">
        <f t="shared" si="31"/>
        <v>Vontrell|Stewart|8</v>
      </c>
      <c r="CE86" s="48" t="str">
        <f t="shared" si="22"/>
        <v>Nakelia Johnson</v>
      </c>
      <c r="CF86" s="48" t="str">
        <f>$CE86&amp;COUNTIF($CE86:$CE$162,$CE86)</f>
        <v>Nakelia Johnson1</v>
      </c>
      <c r="CG86" s="48" t="str">
        <f t="shared" si="23"/>
        <v>nakeliacarr@outlook.com</v>
      </c>
      <c r="CH86" s="48" t="str">
        <f t="shared" si="24"/>
        <v>6015006652</v>
      </c>
      <c r="CI86" s="48" t="str">
        <f t="shared" si="25"/>
        <v>Vontrell Stewart</v>
      </c>
      <c r="CJ86" s="48" t="str">
        <f>IF($X86="","",IF(RIGHT($X86,4)=", MS",INDEX(DropDowns!$G$4:$G$1251,MATCH(TRIM($X86),DropDowns!$F$3:$F$1251,0)),INDEX(DropDowns!$G$3:$G$1251,MATCH(TRIM($X86)&amp;", MS",DropDowns!$F$3:$F$1251,0))))</f>
        <v>Hinds</v>
      </c>
      <c r="CK86" s="8"/>
      <c r="CL86" s="48" t="str">
        <f t="shared" si="16"/>
        <v>Jim Hill High School</v>
      </c>
      <c r="CM86" s="48" t="str">
        <f t="shared" si="26"/>
        <v>Hinds</v>
      </c>
      <c r="CN86" s="8">
        <v>39204</v>
      </c>
      <c r="CO86" s="107" t="s">
        <v>1548</v>
      </c>
      <c r="CP86" s="8" t="s">
        <v>444</v>
      </c>
      <c r="CQ86" s="33" t="s">
        <v>371</v>
      </c>
      <c r="CR86" s="8" t="s">
        <v>104</v>
      </c>
      <c r="CS86" s="8"/>
    </row>
    <row r="87" spans="1:97" ht="28.8" x14ac:dyDescent="0.3">
      <c r="A87" s="48" t="str">
        <f t="shared" si="18"/>
        <v>0110-WEL-PA-FEMALE-8TH</v>
      </c>
      <c r="B87" s="302" t="str">
        <f>IF(AND($M87="YES",INDEX(Applications_2021!$A$2:A$651,MATCH($CD87,Applications_2021!$AO$2:$AO$651,0))&lt;&gt;""),INDEX(Applications_2021!$A$2:A$651,MATCH($CD87,Applications_2021!$AO$2:$AO$651,0)),IF(AND($M87="YES",INDEX(Applications_2021!$A$2:A$651,MATCH($CD87,Applications_2021!$AO$2:$AO$651,0))=""),INDEX(Applications_2021!$BC$2:BC$651,MATCH($CD87,Applications_2021!$AO$2:$AO$651,0)),IF($M87="NO","FIRST TIME APPLICANT","--")))</f>
        <v>0289-WEL-PA-0317</v>
      </c>
      <c r="C87" s="8">
        <v>110</v>
      </c>
      <c r="D87" s="8" t="s">
        <v>1549</v>
      </c>
      <c r="E87" s="8" t="s">
        <v>332</v>
      </c>
      <c r="F87" s="8" t="s">
        <v>333</v>
      </c>
      <c r="G87" s="8" t="s">
        <v>795</v>
      </c>
      <c r="H87" s="8" t="s">
        <v>336</v>
      </c>
      <c r="I87" s="8" t="s">
        <v>335</v>
      </c>
      <c r="J87" s="8" t="s">
        <v>335</v>
      </c>
      <c r="K87" s="8" t="s">
        <v>1550</v>
      </c>
      <c r="L87" s="8" t="s">
        <v>1551</v>
      </c>
      <c r="M87" s="8" t="s">
        <v>335</v>
      </c>
      <c r="N87" s="8" t="s">
        <v>335</v>
      </c>
      <c r="O87" s="8" t="s">
        <v>1366</v>
      </c>
      <c r="P87" s="8" t="s">
        <v>170</v>
      </c>
      <c r="Q87" s="8" t="s">
        <v>401</v>
      </c>
      <c r="R87" s="8" t="s">
        <v>1552</v>
      </c>
      <c r="S87" s="8" t="s">
        <v>342</v>
      </c>
      <c r="T87" s="8" t="s">
        <v>1553</v>
      </c>
      <c r="U87" s="8" t="s">
        <v>652</v>
      </c>
      <c r="V87" s="8" t="s">
        <v>1554</v>
      </c>
      <c r="W87" s="8" t="s">
        <v>336</v>
      </c>
      <c r="X87" s="8" t="s">
        <v>654</v>
      </c>
      <c r="Y87" s="8" t="s">
        <v>346</v>
      </c>
      <c r="Z87" s="8" t="s">
        <v>655</v>
      </c>
      <c r="AA87" s="8" t="s">
        <v>348</v>
      </c>
      <c r="AB87" s="8" t="s">
        <v>408</v>
      </c>
      <c r="AC87" s="8" t="s">
        <v>1555</v>
      </c>
      <c r="AD87" s="8" t="s">
        <v>249</v>
      </c>
      <c r="AE87" s="8" t="s">
        <v>1556</v>
      </c>
      <c r="AF87" s="8" t="s">
        <v>1557</v>
      </c>
      <c r="AG87" s="8" t="s">
        <v>1558</v>
      </c>
      <c r="AH87" s="8" t="s">
        <v>1551</v>
      </c>
      <c r="AI87" s="8" t="s">
        <v>1559</v>
      </c>
      <c r="AJ87" s="8" t="s">
        <v>1560</v>
      </c>
      <c r="AK87" s="8" t="s">
        <v>336</v>
      </c>
      <c r="AL87" s="8" t="s">
        <v>336</v>
      </c>
      <c r="AM87" s="8" t="s">
        <v>356</v>
      </c>
      <c r="AN87" s="8" t="s">
        <v>336</v>
      </c>
      <c r="AO87" s="8" t="s">
        <v>336</v>
      </c>
      <c r="AP87" s="8" t="s">
        <v>415</v>
      </c>
      <c r="AQ87" s="8" t="s">
        <v>454</v>
      </c>
      <c r="AR87" s="8" t="s">
        <v>336</v>
      </c>
      <c r="AS87" s="8" t="s">
        <v>336</v>
      </c>
      <c r="AT87" s="8" t="s">
        <v>336</v>
      </c>
      <c r="AU87" s="8" t="s">
        <v>336</v>
      </c>
      <c r="AV87" s="8" t="s">
        <v>336</v>
      </c>
      <c r="AW87" s="8" t="s">
        <v>336</v>
      </c>
      <c r="AX87" s="8" t="s">
        <v>336</v>
      </c>
      <c r="AY87" s="8" t="s">
        <v>336</v>
      </c>
      <c r="AZ87" s="8" t="s">
        <v>360</v>
      </c>
      <c r="BA87" s="8" t="s">
        <v>361</v>
      </c>
      <c r="BB87" s="8" t="s">
        <v>475</v>
      </c>
      <c r="BC87" s="8" t="s">
        <v>336</v>
      </c>
      <c r="BD87" s="8" t="s">
        <v>336</v>
      </c>
      <c r="BE87" s="8" t="s">
        <v>336</v>
      </c>
      <c r="BF87" s="8" t="s">
        <v>336</v>
      </c>
      <c r="BG87" s="8" t="s">
        <v>390</v>
      </c>
      <c r="BH87" s="8" t="s">
        <v>336</v>
      </c>
      <c r="BI87" s="8" t="s">
        <v>336</v>
      </c>
      <c r="BJ87" s="8" t="s">
        <v>336</v>
      </c>
      <c r="BK87" s="8" t="s">
        <v>336</v>
      </c>
      <c r="BL87" s="8" t="s">
        <v>336</v>
      </c>
      <c r="BM87" s="8" t="s">
        <v>499</v>
      </c>
      <c r="BN87" s="8" t="s">
        <v>336</v>
      </c>
      <c r="BO87" s="8" t="s">
        <v>336</v>
      </c>
      <c r="BP87" s="8" t="s">
        <v>365</v>
      </c>
      <c r="BQ87" s="299" t="s">
        <v>1561</v>
      </c>
      <c r="BR87" s="8" t="s">
        <v>45</v>
      </c>
      <c r="BS87" s="33" t="s">
        <v>477</v>
      </c>
      <c r="BT87" s="33" t="s">
        <v>477</v>
      </c>
      <c r="BU87" s="8" t="s">
        <v>336</v>
      </c>
      <c r="BV87" s="8" t="s">
        <v>336</v>
      </c>
      <c r="BW87" s="8" t="s">
        <v>336</v>
      </c>
      <c r="BX87" s="8" t="s">
        <v>336</v>
      </c>
      <c r="BY87" s="8" t="s">
        <v>459</v>
      </c>
      <c r="BZ87" s="8" t="s">
        <v>339</v>
      </c>
      <c r="CA87" s="48" t="str">
        <f t="shared" si="32"/>
        <v>0110</v>
      </c>
      <c r="CB87" s="48" t="str">
        <f t="shared" si="29"/>
        <v>Paige|Wellington|smit9693@gmail.com|8</v>
      </c>
      <c r="CC87" s="48" t="str">
        <f t="shared" si="30"/>
        <v>Paige|Wellington|8</v>
      </c>
      <c r="CD87" s="48" t="str">
        <f t="shared" si="31"/>
        <v>Paige|Wellington|7</v>
      </c>
      <c r="CE87" s="48" t="str">
        <f t="shared" si="22"/>
        <v>Melony Smith</v>
      </c>
      <c r="CF87" s="48" t="str">
        <f>$CE87&amp;COUNTIF($CE87:$CE$162,$CE87)</f>
        <v>Melony Smith1</v>
      </c>
      <c r="CG87" s="48" t="str">
        <f t="shared" si="23"/>
        <v>smit9693@gmail.com</v>
      </c>
      <c r="CH87" s="48" t="str">
        <f t="shared" si="24"/>
        <v>9013348035</v>
      </c>
      <c r="CI87" s="48" t="str">
        <f t="shared" si="25"/>
        <v>Paige Wellington</v>
      </c>
      <c r="CJ87" s="48" t="str">
        <f>IF($X87="","",IF(RIGHT($X87,4)=", MS",INDEX(DropDowns!$G$4:$G$1251,MATCH(TRIM($X87),DropDowns!$F$3:$F$1251,0)),INDEX(DropDowns!$G$3:$G$1251,MATCH(TRIM($X87)&amp;", MS",DropDowns!$F$3:$F$1251,0))))</f>
        <v>DeSoto</v>
      </c>
      <c r="CK87" s="8"/>
      <c r="CL87" s="275" t="s">
        <v>1562</v>
      </c>
      <c r="CM87" s="275" t="s">
        <v>201</v>
      </c>
      <c r="CN87" s="8">
        <v>38671</v>
      </c>
      <c r="CO87" s="107" t="s">
        <v>1563</v>
      </c>
      <c r="CP87" s="8" t="s">
        <v>422</v>
      </c>
      <c r="CQ87" s="33" t="s">
        <v>371</v>
      </c>
      <c r="CR87" s="8" t="s">
        <v>104</v>
      </c>
      <c r="CS87" s="8" t="s">
        <v>398</v>
      </c>
    </row>
    <row r="88" spans="1:97" ht="28.8" x14ac:dyDescent="0.3">
      <c r="A88" s="48" t="str">
        <f t="shared" si="18"/>
        <v>0007-FAI-DE-FEMALE-9TH</v>
      </c>
      <c r="B88" s="302" t="e">
        <f>IF(AND($M88="YES",INDEX(Applications_2021!$A$2:A$651,MATCH($CD88,Applications_2021!$AO$2:$AO$651,0))&lt;&gt;""),INDEX(Applications_2021!$A$2:A$651,MATCH($CD88,Applications_2021!$AO$2:$AO$651,0)),IF(AND($M88="YES",INDEX(Applications_2021!$A$2:A$651,MATCH($CD88,Applications_2021!$AO$2:$AO$651,0))=""),INDEX(Applications_2021!$BC$2:BC$651,MATCH($CD88,Applications_2021!$AO$2:$AO$651,0)),IF($M88="NO","FIRST TIME APPLICANT","--")))</f>
        <v>#N/A</v>
      </c>
      <c r="C88" s="8">
        <v>7</v>
      </c>
      <c r="D88" s="8" t="s">
        <v>1564</v>
      </c>
      <c r="E88" s="8" t="s">
        <v>332</v>
      </c>
      <c r="F88" s="8" t="s">
        <v>333</v>
      </c>
      <c r="G88" s="8" t="s">
        <v>334</v>
      </c>
      <c r="H88" s="8" t="s">
        <v>335</v>
      </c>
      <c r="I88" s="8" t="s">
        <v>336</v>
      </c>
      <c r="J88" s="8" t="s">
        <v>335</v>
      </c>
      <c r="K88" s="8" t="s">
        <v>1565</v>
      </c>
      <c r="L88" s="8" t="s">
        <v>1566</v>
      </c>
      <c r="M88" s="8" t="s">
        <v>335</v>
      </c>
      <c r="N88" s="8" t="s">
        <v>335</v>
      </c>
      <c r="O88" s="8" t="s">
        <v>1567</v>
      </c>
      <c r="P88" s="8" t="s">
        <v>170</v>
      </c>
      <c r="Q88" s="8" t="s">
        <v>376</v>
      </c>
      <c r="R88" s="8" t="s">
        <v>443</v>
      </c>
      <c r="S88" s="8" t="s">
        <v>342</v>
      </c>
      <c r="T88" s="8" t="s">
        <v>1568</v>
      </c>
      <c r="U88" s="8" t="s">
        <v>211</v>
      </c>
      <c r="V88" s="8" t="s">
        <v>1569</v>
      </c>
      <c r="W88" s="8" t="s">
        <v>336</v>
      </c>
      <c r="X88" s="8" t="s">
        <v>430</v>
      </c>
      <c r="Y88" s="8" t="s">
        <v>488</v>
      </c>
      <c r="Z88" s="8" t="s">
        <v>432</v>
      </c>
      <c r="AA88" s="8" t="s">
        <v>348</v>
      </c>
      <c r="AB88" s="8" t="s">
        <v>211</v>
      </c>
      <c r="AC88" s="8" t="s">
        <v>1570</v>
      </c>
      <c r="AD88" s="8" t="s">
        <v>1571</v>
      </c>
      <c r="AE88" s="8" t="s">
        <v>1572</v>
      </c>
      <c r="AF88" s="8" t="s">
        <v>1573</v>
      </c>
      <c r="AG88" s="8" t="s">
        <v>336</v>
      </c>
      <c r="AH88" s="8" t="s">
        <v>336</v>
      </c>
      <c r="AI88" s="8" t="s">
        <v>336</v>
      </c>
      <c r="AJ88" s="8" t="s">
        <v>336</v>
      </c>
      <c r="AK88" s="8" t="s">
        <v>336</v>
      </c>
      <c r="AL88" s="8" t="s">
        <v>336</v>
      </c>
      <c r="AM88" s="8" t="s">
        <v>356</v>
      </c>
      <c r="AN88" s="8" t="s">
        <v>336</v>
      </c>
      <c r="AO88" s="8" t="s">
        <v>336</v>
      </c>
      <c r="AP88" s="8" t="s">
        <v>336</v>
      </c>
      <c r="AQ88" s="8" t="s">
        <v>454</v>
      </c>
      <c r="AR88" s="8" t="s">
        <v>357</v>
      </c>
      <c r="AS88" s="8" t="s">
        <v>336</v>
      </c>
      <c r="AT88" s="8" t="s">
        <v>336</v>
      </c>
      <c r="AU88" s="8" t="s">
        <v>439</v>
      </c>
      <c r="AV88" s="8" t="s">
        <v>359</v>
      </c>
      <c r="AW88" s="8" t="s">
        <v>416</v>
      </c>
      <c r="AX88" s="8" t="s">
        <v>388</v>
      </c>
      <c r="AY88" s="8" t="s">
        <v>389</v>
      </c>
      <c r="AZ88" s="8" t="s">
        <v>360</v>
      </c>
      <c r="BA88" s="8" t="s">
        <v>361</v>
      </c>
      <c r="BB88" s="8" t="s">
        <v>475</v>
      </c>
      <c r="BC88" s="8" t="s">
        <v>515</v>
      </c>
      <c r="BD88" s="8" t="s">
        <v>336</v>
      </c>
      <c r="BE88" s="8" t="s">
        <v>362</v>
      </c>
      <c r="BF88" s="8" t="s">
        <v>553</v>
      </c>
      <c r="BG88" s="8" t="s">
        <v>390</v>
      </c>
      <c r="BH88" s="8" t="s">
        <v>336</v>
      </c>
      <c r="BI88" s="8" t="s">
        <v>336</v>
      </c>
      <c r="BJ88" s="8" t="s">
        <v>336</v>
      </c>
      <c r="BK88" s="8" t="s">
        <v>336</v>
      </c>
      <c r="BL88" s="8" t="s">
        <v>336</v>
      </c>
      <c r="BM88" s="8" t="s">
        <v>336</v>
      </c>
      <c r="BN88" s="8" t="s">
        <v>336</v>
      </c>
      <c r="BO88" s="8" t="s">
        <v>336</v>
      </c>
      <c r="BP88" s="8" t="s">
        <v>365</v>
      </c>
      <c r="BQ88" s="299" t="s">
        <v>1574</v>
      </c>
      <c r="BR88" s="8" t="s">
        <v>394</v>
      </c>
      <c r="BS88" s="33" t="s">
        <v>367</v>
      </c>
      <c r="BT88" s="33" t="s">
        <v>395</v>
      </c>
      <c r="BU88" s="8" t="s">
        <v>336</v>
      </c>
      <c r="BV88" s="8" t="s">
        <v>336</v>
      </c>
      <c r="BW88" s="8" t="s">
        <v>336</v>
      </c>
      <c r="BX88" s="8" t="s">
        <v>336</v>
      </c>
      <c r="BY88" s="8" t="s">
        <v>1377</v>
      </c>
      <c r="BZ88" s="8" t="s">
        <v>335</v>
      </c>
      <c r="CA88" s="48" t="str">
        <f t="shared" ref="CA88:CA89" si="33">"000"&amp;TEXT($C88,0)</f>
        <v>0007</v>
      </c>
      <c r="CB88" s="48" t="str">
        <f t="shared" si="29"/>
        <v>Destinu|Fairley|tphunter@masd.k12.ms.us|9</v>
      </c>
      <c r="CC88" s="48" t="str">
        <f t="shared" si="30"/>
        <v>Destinu|Fairley|9</v>
      </c>
      <c r="CD88" s="48" t="str">
        <f t="shared" si="31"/>
        <v>Destinu|Fairley|8</v>
      </c>
      <c r="CE88" s="48" t="str">
        <f t="shared" si="22"/>
        <v>Teauna Poole</v>
      </c>
      <c r="CF88" s="48" t="str">
        <f>$CE88&amp;COUNTIF($CE88:$CE$162,$CE88)</f>
        <v>Teauna Poole1</v>
      </c>
      <c r="CG88" s="48" t="str">
        <f t="shared" si="23"/>
        <v>tphunter@masd.k12.ms.us</v>
      </c>
      <c r="CH88" s="48" t="str">
        <f t="shared" si="24"/>
        <v>6623365617</v>
      </c>
      <c r="CI88" s="48" t="str">
        <f t="shared" si="25"/>
        <v>Destinu Fairley</v>
      </c>
      <c r="CJ88" s="48" t="str">
        <f>IF($X88="","",IF(RIGHT($X88,4)=", MS",INDEX(DropDowns!$G$4:$G$1251,MATCH(TRIM($X88),DropDowns!$F$3:$F$1251,0)),INDEX(DropDowns!$G$3:$G$1251,MATCH(TRIM($X88)&amp;", MS",DropDowns!$F$3:$F$1251,0))))</f>
        <v>Humphreys</v>
      </c>
      <c r="CK88" s="8"/>
      <c r="CL88" s="48" t="str">
        <f t="shared" ref="CL88:CL108" si="34">$R88</f>
        <v>Humphreys County High School</v>
      </c>
      <c r="CM88" s="48" t="str">
        <f t="shared" ref="CM88:CM90" si="35">$U88</f>
        <v>Humphreys</v>
      </c>
      <c r="CN88" s="8" t="s">
        <v>432</v>
      </c>
      <c r="CO88" s="107" t="s">
        <v>1575</v>
      </c>
      <c r="CP88" s="8" t="s">
        <v>370</v>
      </c>
      <c r="CQ88" s="33" t="s">
        <v>371</v>
      </c>
      <c r="CR88" s="8" t="s">
        <v>83</v>
      </c>
      <c r="CS88" s="8"/>
    </row>
    <row r="89" spans="1:97" ht="28.8" x14ac:dyDescent="0.3">
      <c r="A89" s="48" t="str">
        <f t="shared" si="18"/>
        <v>0008-BLA-AB-FEMALE-9TH</v>
      </c>
      <c r="B89" s="302" t="str">
        <f>IF(AND($M89="YES",INDEX(Applications_2021!$A$2:A$651,MATCH($CD89,Applications_2021!$AO$2:$AO$651,0))&lt;&gt;""),INDEX(Applications_2021!$A$2:A$651,MATCH($CD89,Applications_2021!$AO$2:$AO$651,0)),IF(AND($M89="YES",INDEX(Applications_2021!$A$2:A$651,MATCH($CD89,Applications_2021!$AO$2:$AO$651,0))=""),INDEX(Applications_2021!$BC$2:BC$651,MATCH($CD89,Applications_2021!$AO$2:$AO$651,0)),IF($M89="NO","FIRST TIME APPLICANT","--")))</f>
        <v>No transcript received</v>
      </c>
      <c r="C89" s="8">
        <v>8</v>
      </c>
      <c r="D89" s="8" t="s">
        <v>1576</v>
      </c>
      <c r="E89" s="8" t="s">
        <v>332</v>
      </c>
      <c r="F89" s="8" t="s">
        <v>333</v>
      </c>
      <c r="G89" s="8" t="s">
        <v>334</v>
      </c>
      <c r="H89" s="8" t="s">
        <v>335</v>
      </c>
      <c r="I89" s="8" t="s">
        <v>336</v>
      </c>
      <c r="J89" s="8" t="s">
        <v>335</v>
      </c>
      <c r="K89" s="8" t="s">
        <v>1577</v>
      </c>
      <c r="L89" s="8" t="s">
        <v>1578</v>
      </c>
      <c r="M89" s="8" t="s">
        <v>335</v>
      </c>
      <c r="N89" s="8" t="s">
        <v>335</v>
      </c>
      <c r="O89" s="8" t="s">
        <v>1567</v>
      </c>
      <c r="P89" s="8" t="s">
        <v>170</v>
      </c>
      <c r="Q89" s="8" t="s">
        <v>376</v>
      </c>
      <c r="R89" s="8" t="s">
        <v>1579</v>
      </c>
      <c r="S89" s="8" t="s">
        <v>881</v>
      </c>
      <c r="T89" s="8" t="s">
        <v>336</v>
      </c>
      <c r="U89" s="8" t="s">
        <v>228</v>
      </c>
      <c r="V89" s="8" t="s">
        <v>1580</v>
      </c>
      <c r="W89" s="8" t="s">
        <v>336</v>
      </c>
      <c r="X89" s="8" t="s">
        <v>508</v>
      </c>
      <c r="Y89" s="8" t="s">
        <v>488</v>
      </c>
      <c r="Z89" s="8" t="s">
        <v>727</v>
      </c>
      <c r="AA89" s="8" t="s">
        <v>348</v>
      </c>
      <c r="AB89" s="8" t="s">
        <v>228</v>
      </c>
      <c r="AC89" s="8" t="s">
        <v>1581</v>
      </c>
      <c r="AD89" s="8" t="s">
        <v>1578</v>
      </c>
      <c r="AE89" s="8" t="s">
        <v>1582</v>
      </c>
      <c r="AF89" s="8" t="s">
        <v>1583</v>
      </c>
      <c r="AG89" s="8" t="s">
        <v>1584</v>
      </c>
      <c r="AH89" s="8" t="s">
        <v>1578</v>
      </c>
      <c r="AI89" s="8" t="s">
        <v>1585</v>
      </c>
      <c r="AJ89" s="8" t="s">
        <v>1586</v>
      </c>
      <c r="AK89" s="8" t="s">
        <v>336</v>
      </c>
      <c r="AL89" s="8" t="s">
        <v>336</v>
      </c>
      <c r="AM89" s="8" t="s">
        <v>356</v>
      </c>
      <c r="AN89" s="8" t="s">
        <v>386</v>
      </c>
      <c r="AO89" s="8" t="s">
        <v>336</v>
      </c>
      <c r="AP89" s="8" t="s">
        <v>336</v>
      </c>
      <c r="AQ89" s="8" t="s">
        <v>336</v>
      </c>
      <c r="AR89" s="8" t="s">
        <v>336</v>
      </c>
      <c r="AS89" s="8" t="s">
        <v>358</v>
      </c>
      <c r="AT89" s="8" t="s">
        <v>336</v>
      </c>
      <c r="AU89" s="8" t="s">
        <v>336</v>
      </c>
      <c r="AV89" s="8" t="s">
        <v>336</v>
      </c>
      <c r="AW89" s="8" t="s">
        <v>416</v>
      </c>
      <c r="AX89" s="8" t="s">
        <v>336</v>
      </c>
      <c r="AY89" s="8" t="s">
        <v>336</v>
      </c>
      <c r="AZ89" s="8" t="s">
        <v>360</v>
      </c>
      <c r="BA89" s="8" t="s">
        <v>361</v>
      </c>
      <c r="BB89" s="8" t="s">
        <v>336</v>
      </c>
      <c r="BC89" s="8" t="s">
        <v>336</v>
      </c>
      <c r="BD89" s="8" t="s">
        <v>336</v>
      </c>
      <c r="BE89" s="8" t="s">
        <v>336</v>
      </c>
      <c r="BF89" s="8" t="s">
        <v>336</v>
      </c>
      <c r="BG89" s="8" t="s">
        <v>390</v>
      </c>
      <c r="BH89" s="8" t="s">
        <v>336</v>
      </c>
      <c r="BI89" s="8" t="s">
        <v>455</v>
      </c>
      <c r="BJ89" s="8" t="s">
        <v>336</v>
      </c>
      <c r="BK89" s="8" t="s">
        <v>498</v>
      </c>
      <c r="BL89" s="8" t="s">
        <v>336</v>
      </c>
      <c r="BM89" s="8" t="s">
        <v>336</v>
      </c>
      <c r="BN89" s="8" t="s">
        <v>336</v>
      </c>
      <c r="BO89" s="8" t="s">
        <v>336</v>
      </c>
      <c r="BP89" s="8" t="s">
        <v>392</v>
      </c>
      <c r="BQ89" s="299" t="s">
        <v>1587</v>
      </c>
      <c r="BR89" s="8" t="s">
        <v>45</v>
      </c>
      <c r="BS89" s="33" t="s">
        <v>395</v>
      </c>
      <c r="BT89" s="33" t="s">
        <v>555</v>
      </c>
      <c r="BU89" s="8" t="s">
        <v>336</v>
      </c>
      <c r="BV89" s="8" t="s">
        <v>336</v>
      </c>
      <c r="BW89" s="8" t="s">
        <v>336</v>
      </c>
      <c r="BX89" s="8" t="s">
        <v>336</v>
      </c>
      <c r="BY89" s="8" t="s">
        <v>396</v>
      </c>
      <c r="BZ89" s="8" t="s">
        <v>335</v>
      </c>
      <c r="CA89" s="48" t="str">
        <f t="shared" si="33"/>
        <v>0008</v>
      </c>
      <c r="CB89" s="48" t="str">
        <f t="shared" si="29"/>
        <v>Abigail|Black|bfh15@hotmail.com|9</v>
      </c>
      <c r="CC89" s="48" t="str">
        <f t="shared" si="30"/>
        <v>Abigail|Black|9</v>
      </c>
      <c r="CD89" s="48" t="str">
        <f t="shared" si="31"/>
        <v>Abigail|Black|8</v>
      </c>
      <c r="CE89" s="48" t="str">
        <f t="shared" si="22"/>
        <v>Brittany Black</v>
      </c>
      <c r="CF89" s="48" t="str">
        <f>$CE89&amp;COUNTIF($CE89:$CE$162,$CE89)</f>
        <v>Brittany Black1</v>
      </c>
      <c r="CG89" s="48" t="str">
        <f t="shared" si="23"/>
        <v>bfh15@hotmail.com</v>
      </c>
      <c r="CH89" s="48" t="str">
        <f t="shared" si="24"/>
        <v>6625491902</v>
      </c>
      <c r="CI89" s="48" t="str">
        <f t="shared" si="25"/>
        <v>Abigail Black</v>
      </c>
      <c r="CJ89" s="48" t="str">
        <f>IF($X89="","",IF(RIGHT($X89,4)=", MS",INDEX(DropDowns!$G$4:$G$1251,MATCH(TRIM($X89),DropDowns!$F$3:$F$1251,0)),INDEX(DropDowns!$G$3:$G$1251,MATCH(TRIM($X89)&amp;", MS",DropDowns!$F$3:$F$1251,0))))</f>
        <v>Lowndes</v>
      </c>
      <c r="CK89" s="8"/>
      <c r="CL89" s="48" t="str">
        <f t="shared" si="34"/>
        <v>Heritage Academy</v>
      </c>
      <c r="CM89" s="48" t="str">
        <f t="shared" si="35"/>
        <v>Lowndes</v>
      </c>
      <c r="CN89" s="8" t="s">
        <v>518</v>
      </c>
      <c r="CO89" s="107" t="s">
        <v>1588</v>
      </c>
      <c r="CP89" s="8" t="s">
        <v>397</v>
      </c>
      <c r="CQ89" s="33" t="s">
        <v>371</v>
      </c>
      <c r="CR89" s="8" t="s">
        <v>83</v>
      </c>
      <c r="CS89" s="8"/>
    </row>
    <row r="90" spans="1:97" ht="28.8" x14ac:dyDescent="0.3">
      <c r="A90" s="48" t="str">
        <f t="shared" si="18"/>
        <v>0019-BUR-HA-FEMALE-8TH</v>
      </c>
      <c r="B90" s="302" t="e">
        <f>IF(AND($M90="YES",INDEX(Applications_2021!$A$2:A$651,MATCH($CD90,Applications_2021!$AO$2:$AO$651,0))&lt;&gt;""),INDEX(Applications_2021!$A$2:A$651,MATCH($CD90,Applications_2021!$AO$2:$AO$651,0)),IF(AND($M90="YES",INDEX(Applications_2021!$A$2:A$651,MATCH($CD90,Applications_2021!$AO$2:$AO$651,0))=""),INDEX(Applications_2021!$BC$2:BC$651,MATCH($CD90,Applications_2021!$AO$2:$AO$651,0)),IF($M90="NO","FIRST TIME APPLICANT","--")))</f>
        <v>#N/A</v>
      </c>
      <c r="C90" s="8">
        <v>19</v>
      </c>
      <c r="D90" s="8" t="s">
        <v>1589</v>
      </c>
      <c r="E90" s="8" t="s">
        <v>332</v>
      </c>
      <c r="F90" s="8" t="s">
        <v>333</v>
      </c>
      <c r="G90" s="8" t="s">
        <v>334</v>
      </c>
      <c r="H90" s="8" t="s">
        <v>335</v>
      </c>
      <c r="I90" s="8" t="s">
        <v>336</v>
      </c>
      <c r="J90" s="8" t="s">
        <v>335</v>
      </c>
      <c r="K90" s="8" t="s">
        <v>1590</v>
      </c>
      <c r="L90" s="8" t="s">
        <v>1591</v>
      </c>
      <c r="M90" s="8" t="s">
        <v>335</v>
      </c>
      <c r="N90" s="8" t="s">
        <v>335</v>
      </c>
      <c r="O90" s="8" t="s">
        <v>1567</v>
      </c>
      <c r="P90" s="8" t="s">
        <v>170</v>
      </c>
      <c r="Q90" s="8" t="s">
        <v>401</v>
      </c>
      <c r="R90" s="8" t="s">
        <v>880</v>
      </c>
      <c r="S90" s="8" t="s">
        <v>881</v>
      </c>
      <c r="T90" s="8" t="s">
        <v>336</v>
      </c>
      <c r="U90" s="8" t="s">
        <v>228</v>
      </c>
      <c r="V90" s="8" t="s">
        <v>1592</v>
      </c>
      <c r="W90" s="8" t="s">
        <v>336</v>
      </c>
      <c r="X90" s="8" t="s">
        <v>1593</v>
      </c>
      <c r="Y90" s="8" t="s">
        <v>509</v>
      </c>
      <c r="Z90" s="8" t="s">
        <v>510</v>
      </c>
      <c r="AA90" s="8" t="s">
        <v>348</v>
      </c>
      <c r="AB90" s="8" t="s">
        <v>228</v>
      </c>
      <c r="AC90" s="8" t="s">
        <v>1594</v>
      </c>
      <c r="AD90" s="8" t="s">
        <v>1595</v>
      </c>
      <c r="AE90" s="8" t="s">
        <v>1596</v>
      </c>
      <c r="AF90" s="8" t="s">
        <v>1597</v>
      </c>
      <c r="AG90" s="8" t="s">
        <v>336</v>
      </c>
      <c r="AH90" s="8" t="s">
        <v>336</v>
      </c>
      <c r="AI90" s="8" t="s">
        <v>336</v>
      </c>
      <c r="AJ90" s="8" t="s">
        <v>336</v>
      </c>
      <c r="AK90" s="8" t="s">
        <v>474</v>
      </c>
      <c r="AL90" s="8" t="s">
        <v>497</v>
      </c>
      <c r="AM90" s="8" t="s">
        <v>336</v>
      </c>
      <c r="AN90" s="8" t="s">
        <v>336</v>
      </c>
      <c r="AO90" s="8" t="s">
        <v>336</v>
      </c>
      <c r="AP90" s="8" t="s">
        <v>336</v>
      </c>
      <c r="AQ90" s="8" t="s">
        <v>454</v>
      </c>
      <c r="AR90" s="8" t="s">
        <v>336</v>
      </c>
      <c r="AS90" s="8" t="s">
        <v>336</v>
      </c>
      <c r="AT90" s="8" t="s">
        <v>336</v>
      </c>
      <c r="AU90" s="8" t="s">
        <v>439</v>
      </c>
      <c r="AV90" s="8" t="s">
        <v>336</v>
      </c>
      <c r="AW90" s="8" t="s">
        <v>416</v>
      </c>
      <c r="AX90" s="8" t="s">
        <v>336</v>
      </c>
      <c r="AY90" s="8" t="s">
        <v>336</v>
      </c>
      <c r="AZ90" s="8" t="s">
        <v>336</v>
      </c>
      <c r="BA90" s="8" t="s">
        <v>336</v>
      </c>
      <c r="BB90" s="8" t="s">
        <v>336</v>
      </c>
      <c r="BC90" s="8" t="s">
        <v>515</v>
      </c>
      <c r="BD90" s="8" t="s">
        <v>336</v>
      </c>
      <c r="BE90" s="8" t="s">
        <v>362</v>
      </c>
      <c r="BF90" s="8" t="s">
        <v>336</v>
      </c>
      <c r="BG90" s="8" t="s">
        <v>390</v>
      </c>
      <c r="BH90" s="8" t="s">
        <v>336</v>
      </c>
      <c r="BI90" s="8" t="s">
        <v>336</v>
      </c>
      <c r="BJ90" s="8" t="s">
        <v>336</v>
      </c>
      <c r="BK90" s="8" t="s">
        <v>498</v>
      </c>
      <c r="BL90" s="8" t="s">
        <v>336</v>
      </c>
      <c r="BM90" s="8" t="s">
        <v>336</v>
      </c>
      <c r="BN90" s="8" t="s">
        <v>364</v>
      </c>
      <c r="BO90" s="8" t="s">
        <v>336</v>
      </c>
      <c r="BP90" s="8" t="s">
        <v>392</v>
      </c>
      <c r="BQ90" s="299" t="s">
        <v>1598</v>
      </c>
      <c r="BR90" s="8" t="s">
        <v>43</v>
      </c>
      <c r="BS90" s="33" t="s">
        <v>395</v>
      </c>
      <c r="BT90" s="33" t="s">
        <v>368</v>
      </c>
      <c r="BU90" s="8" t="s">
        <v>418</v>
      </c>
      <c r="BV90" s="8" t="s">
        <v>336</v>
      </c>
      <c r="BW90" s="8" t="s">
        <v>336</v>
      </c>
      <c r="BX90" s="8" t="s">
        <v>336</v>
      </c>
      <c r="BY90" s="8" t="s">
        <v>419</v>
      </c>
      <c r="BZ90" s="8" t="s">
        <v>335</v>
      </c>
      <c r="CA90" s="48" t="str">
        <f t="shared" ref="CA90:CA92" si="36">"00"&amp;TEXT($C90,0)</f>
        <v>0019</v>
      </c>
      <c r="CB90" s="48" t="str">
        <f t="shared" si="29"/>
        <v>Haley|Burton|burtonrhodesia1@gmail.com|8</v>
      </c>
      <c r="CC90" s="48" t="str">
        <f t="shared" si="30"/>
        <v>Haley|Burton|8</v>
      </c>
      <c r="CD90" s="48" t="str">
        <f t="shared" si="31"/>
        <v>Haley|Burton|7</v>
      </c>
      <c r="CE90" s="48" t="str">
        <f t="shared" si="22"/>
        <v>Rhodesia Burton</v>
      </c>
      <c r="CF90" s="48" t="str">
        <f>$CE90&amp;COUNTIF($CE90:$CE$162,$CE90)</f>
        <v>Rhodesia Burton1</v>
      </c>
      <c r="CG90" s="48" t="str">
        <f t="shared" si="23"/>
        <v>burtonrhodesia1@gmail.com</v>
      </c>
      <c r="CH90" s="48" t="str">
        <f t="shared" si="24"/>
        <v>2053996415</v>
      </c>
      <c r="CI90" s="48" t="str">
        <f t="shared" si="25"/>
        <v>Haley Burton</v>
      </c>
      <c r="CJ90" s="48" t="str">
        <f>IF($X90="","",IF(RIGHT($X90,4)=", MS",INDEX(DropDowns!$G$4:$G$1251,MATCH(TRIM($X90),DropDowns!$F$3:$F$1251,0)),INDEX(DropDowns!$G$3:$G$1251,MATCH(TRIM($X90)&amp;", MS",DropDowns!$F$3:$F$1251,0))))</f>
        <v>Lowndes</v>
      </c>
      <c r="CK90" s="8"/>
      <c r="CL90" s="48" t="str">
        <f t="shared" si="34"/>
        <v>Annunciation Catholic School</v>
      </c>
      <c r="CM90" s="48" t="str">
        <f t="shared" si="35"/>
        <v>Lowndes</v>
      </c>
      <c r="CN90" s="8" t="s">
        <v>510</v>
      </c>
      <c r="CO90" s="107" t="s">
        <v>1599</v>
      </c>
      <c r="CP90" s="8" t="s">
        <v>444</v>
      </c>
      <c r="CQ90" s="33" t="s">
        <v>371</v>
      </c>
      <c r="CR90" s="8" t="s">
        <v>83</v>
      </c>
      <c r="CS90" s="8"/>
    </row>
    <row r="91" spans="1:97" ht="28.8" x14ac:dyDescent="0.3">
      <c r="A91" s="48" t="str">
        <f t="shared" si="18"/>
        <v>0020-HOL-KE-MALE-9TH</v>
      </c>
      <c r="B91" s="302" t="str">
        <f>IF(AND($M91="YES",INDEX(Applications_2021!$A$2:A$651,MATCH($CD91,Applications_2021!$AO$2:$AO$651,0))&lt;&gt;""),INDEX(Applications_2021!$A$2:A$651,MATCH($CD91,Applications_2021!$AO$2:$AO$651,0)),IF(AND($M91="YES",INDEX(Applications_2021!$A$2:A$651,MATCH($CD91,Applications_2021!$AO$2:$AO$651,0))=""),INDEX(Applications_2021!$BC$2:BC$651,MATCH($CD91,Applications_2021!$AO$2:$AO$651,0)),IF($M91="NO","FIRST TIME APPLICANT","--")))</f>
        <v>No transcript received</v>
      </c>
      <c r="C91" s="8">
        <v>20</v>
      </c>
      <c r="D91" s="8" t="s">
        <v>1600</v>
      </c>
      <c r="E91" s="8" t="s">
        <v>332</v>
      </c>
      <c r="F91" s="8" t="s">
        <v>333</v>
      </c>
      <c r="G91" s="8" t="s">
        <v>334</v>
      </c>
      <c r="H91" s="8" t="s">
        <v>335</v>
      </c>
      <c r="I91" s="8" t="s">
        <v>336</v>
      </c>
      <c r="J91" s="8" t="s">
        <v>335</v>
      </c>
      <c r="K91" s="8" t="s">
        <v>1601</v>
      </c>
      <c r="L91" s="8" t="s">
        <v>210</v>
      </c>
      <c r="M91" s="8" t="s">
        <v>335</v>
      </c>
      <c r="N91" s="8" t="s">
        <v>335</v>
      </c>
      <c r="O91" s="8" t="s">
        <v>1567</v>
      </c>
      <c r="P91" s="8" t="s">
        <v>169</v>
      </c>
      <c r="Q91" s="8" t="s">
        <v>376</v>
      </c>
      <c r="R91" s="8" t="s">
        <v>1602</v>
      </c>
      <c r="S91" s="8" t="s">
        <v>342</v>
      </c>
      <c r="T91" s="8" t="s">
        <v>1603</v>
      </c>
      <c r="U91" s="8" t="s">
        <v>226</v>
      </c>
      <c r="V91" s="8" t="s">
        <v>1604</v>
      </c>
      <c r="W91" s="8" t="s">
        <v>336</v>
      </c>
      <c r="X91" s="8" t="s">
        <v>1605</v>
      </c>
      <c r="Y91" s="8" t="s">
        <v>346</v>
      </c>
      <c r="Z91" s="8" t="s">
        <v>832</v>
      </c>
      <c r="AA91" s="8" t="s">
        <v>348</v>
      </c>
      <c r="AB91" s="8" t="s">
        <v>226</v>
      </c>
      <c r="AC91" s="8" t="s">
        <v>1606</v>
      </c>
      <c r="AD91" s="8" t="s">
        <v>1607</v>
      </c>
      <c r="AE91" s="8" t="s">
        <v>1608</v>
      </c>
      <c r="AF91" s="8" t="s">
        <v>1609</v>
      </c>
      <c r="AG91" s="8" t="s">
        <v>336</v>
      </c>
      <c r="AH91" s="8" t="s">
        <v>336</v>
      </c>
      <c r="AI91" s="8" t="s">
        <v>336</v>
      </c>
      <c r="AJ91" s="8" t="s">
        <v>336</v>
      </c>
      <c r="AK91" s="8" t="s">
        <v>336</v>
      </c>
      <c r="AL91" s="8" t="s">
        <v>336</v>
      </c>
      <c r="AM91" s="8" t="s">
        <v>356</v>
      </c>
      <c r="AN91" s="8" t="s">
        <v>336</v>
      </c>
      <c r="AO91" s="8" t="s">
        <v>336</v>
      </c>
      <c r="AP91" s="8" t="s">
        <v>336</v>
      </c>
      <c r="AQ91" s="8" t="s">
        <v>454</v>
      </c>
      <c r="AR91" s="8" t="s">
        <v>357</v>
      </c>
      <c r="AS91" s="8" t="s">
        <v>336</v>
      </c>
      <c r="AT91" s="8" t="s">
        <v>336</v>
      </c>
      <c r="AU91" s="8" t="s">
        <v>439</v>
      </c>
      <c r="AV91" s="8" t="s">
        <v>336</v>
      </c>
      <c r="AW91" s="8" t="s">
        <v>336</v>
      </c>
      <c r="AX91" s="8" t="s">
        <v>336</v>
      </c>
      <c r="AY91" s="8" t="s">
        <v>336</v>
      </c>
      <c r="AZ91" s="8" t="s">
        <v>336</v>
      </c>
      <c r="BA91" s="8" t="s">
        <v>336</v>
      </c>
      <c r="BB91" s="8" t="s">
        <v>475</v>
      </c>
      <c r="BC91" s="8" t="s">
        <v>515</v>
      </c>
      <c r="BD91" s="8" t="s">
        <v>336</v>
      </c>
      <c r="BE91" s="8" t="s">
        <v>362</v>
      </c>
      <c r="BF91" s="8" t="s">
        <v>336</v>
      </c>
      <c r="BG91" s="8" t="s">
        <v>336</v>
      </c>
      <c r="BH91" s="8" t="s">
        <v>336</v>
      </c>
      <c r="BI91" s="8" t="s">
        <v>336</v>
      </c>
      <c r="BJ91" s="8" t="s">
        <v>336</v>
      </c>
      <c r="BK91" s="8" t="s">
        <v>498</v>
      </c>
      <c r="BL91" s="8" t="s">
        <v>336</v>
      </c>
      <c r="BM91" s="8" t="s">
        <v>499</v>
      </c>
      <c r="BN91" s="8" t="s">
        <v>336</v>
      </c>
      <c r="BO91" s="8" t="s">
        <v>336</v>
      </c>
      <c r="BP91" s="8" t="s">
        <v>392</v>
      </c>
      <c r="BQ91" s="299" t="s">
        <v>1610</v>
      </c>
      <c r="BR91" s="8" t="s">
        <v>394</v>
      </c>
      <c r="BS91" s="33" t="s">
        <v>367</v>
      </c>
      <c r="BT91" s="33" t="s">
        <v>368</v>
      </c>
      <c r="BU91" s="8" t="s">
        <v>336</v>
      </c>
      <c r="BV91" s="8" t="s">
        <v>336</v>
      </c>
      <c r="BW91" s="8" t="s">
        <v>336</v>
      </c>
      <c r="BX91" s="8" t="s">
        <v>336</v>
      </c>
      <c r="BY91" s="8" t="s">
        <v>1377</v>
      </c>
      <c r="BZ91" s="8" t="s">
        <v>335</v>
      </c>
      <c r="CA91" s="48" t="str">
        <f t="shared" si="36"/>
        <v>0020</v>
      </c>
      <c r="CB91" s="48" t="str">
        <f t="shared" si="29"/>
        <v>Kelstin|Holmes|makeda_chandler@yahoo.com|9</v>
      </c>
      <c r="CC91" s="48" t="str">
        <f t="shared" si="30"/>
        <v>Kelstin|Holmes|9</v>
      </c>
      <c r="CD91" s="48" t="str">
        <f t="shared" si="31"/>
        <v>Kelstin|Holmes|8</v>
      </c>
      <c r="CE91" s="48" t="str">
        <f t="shared" si="22"/>
        <v>Makeda Chandler</v>
      </c>
      <c r="CF91" s="48" t="str">
        <f>$CE91&amp;COUNTIF($CE91:$CE$162,$CE91)</f>
        <v>Makeda Chandler2</v>
      </c>
      <c r="CG91" s="48" t="str">
        <f t="shared" si="23"/>
        <v>makeda_chandler@yahoo.com</v>
      </c>
      <c r="CH91" s="48" t="str">
        <f t="shared" si="24"/>
        <v>6628971959</v>
      </c>
      <c r="CI91" s="48" t="str">
        <f t="shared" si="25"/>
        <v>Kelstin Holmes</v>
      </c>
      <c r="CJ91" s="48" t="str">
        <f>IF($X91="","",IF(RIGHT($X91,4)=", MS",INDEX(DropDowns!$G$4:$G$1251,MATCH(TRIM($X91),DropDowns!$F$3:$F$1251,0)),INDEX(DropDowns!$G$3:$G$1251,MATCH(TRIM($X91)&amp;", MS",DropDowns!$F$3:$F$1251,0))))</f>
        <v>Leflore</v>
      </c>
      <c r="CK91" s="8"/>
      <c r="CL91" s="48" t="str">
        <f t="shared" si="34"/>
        <v xml:space="preserve">Greenwood High School </v>
      </c>
      <c r="CM91" s="48" t="str">
        <f t="shared" si="26"/>
        <v>Leflore</v>
      </c>
      <c r="CN91" s="8" t="s">
        <v>832</v>
      </c>
      <c r="CO91" s="107" t="s">
        <v>1611</v>
      </c>
      <c r="CP91" s="8" t="s">
        <v>422</v>
      </c>
      <c r="CQ91" s="33" t="s">
        <v>371</v>
      </c>
      <c r="CR91" s="8" t="s">
        <v>83</v>
      </c>
      <c r="CS91" s="8"/>
    </row>
    <row r="92" spans="1:97" x14ac:dyDescent="0.3">
      <c r="A92" s="48" t="str">
        <f t="shared" si="18"/>
        <v>0029-EVA-AU-FEMALE-9TH</v>
      </c>
      <c r="B92" s="302" t="str">
        <f>IF(AND($M92="YES",INDEX(Applications_2021!$A$2:A$651,MATCH($CD92,Applications_2021!$AO$2:$AO$651,0))&lt;&gt;""),INDEX(Applications_2021!$A$2:A$651,MATCH($CD92,Applications_2021!$AO$2:$AO$651,0)),IF(AND($M92="YES",INDEX(Applications_2021!$A$2:A$651,MATCH($CD92,Applications_2021!$AO$2:$AO$651,0))=""),INDEX(Applications_2021!$BC$2:BC$651,MATCH($CD92,Applications_2021!$AO$2:$AO$651,0)),IF($M92="NO","FIRST TIME APPLICANT","--")))</f>
        <v>No transcript received</v>
      </c>
      <c r="C92" s="8">
        <v>29</v>
      </c>
      <c r="D92" s="8" t="s">
        <v>1612</v>
      </c>
      <c r="E92" s="8" t="s">
        <v>332</v>
      </c>
      <c r="F92" s="8" t="s">
        <v>333</v>
      </c>
      <c r="G92" s="8" t="s">
        <v>334</v>
      </c>
      <c r="H92" s="8" t="s">
        <v>335</v>
      </c>
      <c r="I92" s="8" t="s">
        <v>336</v>
      </c>
      <c r="J92" s="8" t="s">
        <v>335</v>
      </c>
      <c r="K92" s="8" t="s">
        <v>1613</v>
      </c>
      <c r="L92" s="8" t="s">
        <v>1614</v>
      </c>
      <c r="M92" s="8" t="s">
        <v>335</v>
      </c>
      <c r="N92" s="8" t="s">
        <v>335</v>
      </c>
      <c r="O92" s="8" t="s">
        <v>1567</v>
      </c>
      <c r="P92" s="8" t="s">
        <v>170</v>
      </c>
      <c r="Q92" s="8" t="s">
        <v>376</v>
      </c>
      <c r="R92" s="8" t="s">
        <v>1615</v>
      </c>
      <c r="S92" s="8" t="s">
        <v>342</v>
      </c>
      <c r="T92" s="8" t="s">
        <v>1616</v>
      </c>
      <c r="U92" s="8" t="s">
        <v>232</v>
      </c>
      <c r="V92" s="8" t="s">
        <v>1617</v>
      </c>
      <c r="W92" s="8" t="s">
        <v>336</v>
      </c>
      <c r="X92" s="8" t="s">
        <v>1618</v>
      </c>
      <c r="Y92" s="8" t="s">
        <v>488</v>
      </c>
      <c r="Z92" s="8" t="s">
        <v>1619</v>
      </c>
      <c r="AA92" s="8" t="s">
        <v>348</v>
      </c>
      <c r="AB92" s="8" t="s">
        <v>232</v>
      </c>
      <c r="AC92" s="8" t="s">
        <v>1620</v>
      </c>
      <c r="AD92" s="8" t="s">
        <v>1614</v>
      </c>
      <c r="AE92" s="8" t="s">
        <v>1621</v>
      </c>
      <c r="AF92" s="8" t="s">
        <v>1622</v>
      </c>
      <c r="AG92" s="8" t="s">
        <v>1623</v>
      </c>
      <c r="AH92" s="8" t="s">
        <v>1614</v>
      </c>
      <c r="AI92" s="8" t="s">
        <v>1624</v>
      </c>
      <c r="AJ92" s="8" t="s">
        <v>1625</v>
      </c>
      <c r="AK92" s="8" t="s">
        <v>336</v>
      </c>
      <c r="AL92" s="8" t="s">
        <v>336</v>
      </c>
      <c r="AM92" s="8" t="s">
        <v>336</v>
      </c>
      <c r="AN92" s="8" t="s">
        <v>336</v>
      </c>
      <c r="AO92" s="8" t="s">
        <v>336</v>
      </c>
      <c r="AP92" s="8" t="s">
        <v>415</v>
      </c>
      <c r="AQ92" s="8" t="s">
        <v>336</v>
      </c>
      <c r="AR92" s="8" t="s">
        <v>357</v>
      </c>
      <c r="AS92" s="8" t="s">
        <v>358</v>
      </c>
      <c r="AT92" s="8" t="s">
        <v>336</v>
      </c>
      <c r="AU92" s="8" t="s">
        <v>336</v>
      </c>
      <c r="AV92" s="8" t="s">
        <v>336</v>
      </c>
      <c r="AW92" s="8" t="s">
        <v>416</v>
      </c>
      <c r="AX92" s="8" t="s">
        <v>336</v>
      </c>
      <c r="AY92" s="8" t="s">
        <v>389</v>
      </c>
      <c r="AZ92" s="8" t="s">
        <v>360</v>
      </c>
      <c r="BA92" s="8" t="s">
        <v>336</v>
      </c>
      <c r="BB92" s="8" t="s">
        <v>336</v>
      </c>
      <c r="BC92" s="8" t="s">
        <v>336</v>
      </c>
      <c r="BD92" s="8" t="s">
        <v>336</v>
      </c>
      <c r="BE92" s="8" t="s">
        <v>336</v>
      </c>
      <c r="BF92" s="8" t="s">
        <v>336</v>
      </c>
      <c r="BG92" s="8" t="s">
        <v>336</v>
      </c>
      <c r="BH92" s="8" t="s">
        <v>336</v>
      </c>
      <c r="BI92" s="8" t="s">
        <v>455</v>
      </c>
      <c r="BJ92" s="8" t="s">
        <v>336</v>
      </c>
      <c r="BK92" s="8" t="s">
        <v>498</v>
      </c>
      <c r="BL92" s="8" t="s">
        <v>336</v>
      </c>
      <c r="BM92" s="8" t="s">
        <v>336</v>
      </c>
      <c r="BN92" s="8" t="s">
        <v>364</v>
      </c>
      <c r="BO92" s="8" t="s">
        <v>336</v>
      </c>
      <c r="BP92" s="8" t="s">
        <v>365</v>
      </c>
      <c r="BQ92" s="299" t="s">
        <v>1626</v>
      </c>
      <c r="BR92" s="8" t="s">
        <v>45</v>
      </c>
      <c r="BS92" s="33" t="s">
        <v>395</v>
      </c>
      <c r="BT92" s="33" t="s">
        <v>555</v>
      </c>
      <c r="BU92" s="8" t="s">
        <v>336</v>
      </c>
      <c r="BV92" s="8" t="s">
        <v>336</v>
      </c>
      <c r="BW92" s="8" t="s">
        <v>336</v>
      </c>
      <c r="BX92" s="8" t="s">
        <v>336</v>
      </c>
      <c r="BY92" s="8" t="s">
        <v>1377</v>
      </c>
      <c r="BZ92" s="8" t="s">
        <v>335</v>
      </c>
      <c r="CA92" s="48" t="str">
        <f t="shared" si="36"/>
        <v>0029</v>
      </c>
      <c r="CB92" s="48" t="str">
        <f t="shared" si="29"/>
        <v>Autumn|Evans|mreshauna@yahoo.com|9</v>
      </c>
      <c r="CC92" s="48" t="str">
        <f t="shared" si="30"/>
        <v>Autumn|Evans|9</v>
      </c>
      <c r="CD92" s="48" t="str">
        <f t="shared" si="31"/>
        <v>Autumn|Evans|8</v>
      </c>
      <c r="CE92" s="48" t="str">
        <f t="shared" si="22"/>
        <v>Reshauna Evans</v>
      </c>
      <c r="CF92" s="48" t="str">
        <f>$CE92&amp;COUNTIF($CE92:$CE$162,$CE92)</f>
        <v>Reshauna Evans1</v>
      </c>
      <c r="CG92" s="48" t="str">
        <f t="shared" si="23"/>
        <v>mreshauna@yahoo.com</v>
      </c>
      <c r="CH92" s="48" t="str">
        <f t="shared" si="24"/>
        <v>6623463841</v>
      </c>
      <c r="CI92" s="48" t="str">
        <f t="shared" si="25"/>
        <v>Autumn Evans</v>
      </c>
      <c r="CJ92" s="48" t="str">
        <f>IF($X92="","",IF(RIGHT($X92,4)=", MS",INDEX(DropDowns!$G$4:$G$1251,MATCH(TRIM($X92),DropDowns!$F$3:$F$1251,0)),INDEX(DropDowns!$G$3:$G$1251,MATCH(TRIM($X92)&amp;", MS",DropDowns!$F$3:$F$1251,0))))</f>
        <v>Monroe</v>
      </c>
      <c r="CK92" s="8"/>
      <c r="CL92" s="48" t="str">
        <f t="shared" si="34"/>
        <v>Aberdeen High School</v>
      </c>
      <c r="CM92" s="48" t="str">
        <f t="shared" si="26"/>
        <v>Monroe</v>
      </c>
      <c r="CN92" s="8" t="s">
        <v>1619</v>
      </c>
      <c r="CO92" s="107" t="s">
        <v>1627</v>
      </c>
      <c r="CP92" s="8" t="s">
        <v>422</v>
      </c>
      <c r="CQ92" s="33" t="s">
        <v>371</v>
      </c>
      <c r="CR92" s="8" t="s">
        <v>83</v>
      </c>
      <c r="CS92" s="8" t="s">
        <v>398</v>
      </c>
    </row>
    <row r="93" spans="1:97" ht="28.8" x14ac:dyDescent="0.3">
      <c r="A93" s="48" t="str">
        <f t="shared" si="18"/>
        <v>0109-WIL-SA-FEMALE-9TH</v>
      </c>
      <c r="B93" s="302" t="str">
        <f>IF(AND($M93="YES",INDEX(Applications_2021!$A$2:A$651,MATCH($CD93,Applications_2021!$AO$2:$AO$651,0))&lt;&gt;""),INDEX(Applications_2021!$A$2:A$651,MATCH($CD93,Applications_2021!$AO$2:$AO$651,0)),IF(AND($M93="YES",INDEX(Applications_2021!$A$2:A$651,MATCH($CD93,Applications_2021!$AO$2:$AO$651,0))=""),INDEX(Applications_2021!$BC$2:BC$651,MATCH($CD93,Applications_2021!$AO$2:$AO$651,0)),IF($M93="NO","FIRST TIME APPLICANT","--")))</f>
        <v>No transcript received</v>
      </c>
      <c r="C93" s="8">
        <v>109</v>
      </c>
      <c r="D93" s="8" t="s">
        <v>1628</v>
      </c>
      <c r="E93" s="8" t="s">
        <v>332</v>
      </c>
      <c r="F93" s="8" t="s">
        <v>333</v>
      </c>
      <c r="G93" s="8" t="s">
        <v>334</v>
      </c>
      <c r="H93" s="8" t="s">
        <v>335</v>
      </c>
      <c r="I93" s="8" t="s">
        <v>336</v>
      </c>
      <c r="J93" s="8" t="s">
        <v>335</v>
      </c>
      <c r="K93" s="8" t="s">
        <v>1629</v>
      </c>
      <c r="L93" s="8" t="s">
        <v>884</v>
      </c>
      <c r="M93" s="8" t="s">
        <v>335</v>
      </c>
      <c r="N93" s="8" t="s">
        <v>335</v>
      </c>
      <c r="O93" s="8" t="s">
        <v>1567</v>
      </c>
      <c r="P93" s="8" t="s">
        <v>170</v>
      </c>
      <c r="Q93" s="8" t="s">
        <v>376</v>
      </c>
      <c r="R93" s="8" t="s">
        <v>1630</v>
      </c>
      <c r="S93" s="8" t="s">
        <v>342</v>
      </c>
      <c r="T93" s="8" t="s">
        <v>1631</v>
      </c>
      <c r="U93" s="8" t="s">
        <v>256</v>
      </c>
      <c r="V93" s="8" t="s">
        <v>1632</v>
      </c>
      <c r="W93" s="8" t="s">
        <v>336</v>
      </c>
      <c r="X93" s="8" t="s">
        <v>1633</v>
      </c>
      <c r="Y93" s="8" t="s">
        <v>346</v>
      </c>
      <c r="Z93" s="8" t="s">
        <v>1634</v>
      </c>
      <c r="AA93" s="8" t="s">
        <v>348</v>
      </c>
      <c r="AB93" s="8" t="s">
        <v>256</v>
      </c>
      <c r="AC93" s="8" t="s">
        <v>1635</v>
      </c>
      <c r="AD93" s="8" t="s">
        <v>1636</v>
      </c>
      <c r="AE93" s="8" t="s">
        <v>1637</v>
      </c>
      <c r="AF93" s="8" t="s">
        <v>1638</v>
      </c>
      <c r="AG93" s="8" t="s">
        <v>336</v>
      </c>
      <c r="AH93" s="8" t="s">
        <v>336</v>
      </c>
      <c r="AI93" s="8" t="s">
        <v>336</v>
      </c>
      <c r="AJ93" s="8" t="s">
        <v>336</v>
      </c>
      <c r="AK93" s="8" t="s">
        <v>336</v>
      </c>
      <c r="AL93" s="8" t="s">
        <v>497</v>
      </c>
      <c r="AM93" s="8" t="s">
        <v>336</v>
      </c>
      <c r="AN93" s="8" t="s">
        <v>336</v>
      </c>
      <c r="AO93" s="8" t="s">
        <v>336</v>
      </c>
      <c r="AP93" s="8" t="s">
        <v>415</v>
      </c>
      <c r="AQ93" s="8" t="s">
        <v>454</v>
      </c>
      <c r="AR93" s="8" t="s">
        <v>336</v>
      </c>
      <c r="AS93" s="8" t="s">
        <v>336</v>
      </c>
      <c r="AT93" s="8" t="s">
        <v>336</v>
      </c>
      <c r="AU93" s="8" t="s">
        <v>439</v>
      </c>
      <c r="AV93" s="8" t="s">
        <v>359</v>
      </c>
      <c r="AW93" s="8" t="s">
        <v>336</v>
      </c>
      <c r="AX93" s="8" t="s">
        <v>336</v>
      </c>
      <c r="AY93" s="8" t="s">
        <v>336</v>
      </c>
      <c r="AZ93" s="8" t="s">
        <v>336</v>
      </c>
      <c r="BA93" s="8" t="s">
        <v>336</v>
      </c>
      <c r="BB93" s="8" t="s">
        <v>336</v>
      </c>
      <c r="BC93" s="8" t="s">
        <v>515</v>
      </c>
      <c r="BD93" s="8" t="s">
        <v>336</v>
      </c>
      <c r="BE93" s="8" t="s">
        <v>362</v>
      </c>
      <c r="BF93" s="8" t="s">
        <v>336</v>
      </c>
      <c r="BG93" s="8" t="s">
        <v>336</v>
      </c>
      <c r="BH93" s="8" t="s">
        <v>336</v>
      </c>
      <c r="BI93" s="8" t="s">
        <v>455</v>
      </c>
      <c r="BJ93" s="8" t="s">
        <v>336</v>
      </c>
      <c r="BK93" s="8" t="s">
        <v>336</v>
      </c>
      <c r="BL93" s="8" t="s">
        <v>336</v>
      </c>
      <c r="BM93" s="8" t="s">
        <v>499</v>
      </c>
      <c r="BN93" s="8" t="s">
        <v>336</v>
      </c>
      <c r="BO93" s="8" t="s">
        <v>336</v>
      </c>
      <c r="BP93" s="8" t="s">
        <v>365</v>
      </c>
      <c r="BQ93" s="299" t="s">
        <v>1639</v>
      </c>
      <c r="BR93" s="8" t="s">
        <v>43</v>
      </c>
      <c r="BS93" s="33" t="s">
        <v>570</v>
      </c>
      <c r="BT93" s="33" t="s">
        <v>367</v>
      </c>
      <c r="BU93" s="8" t="s">
        <v>418</v>
      </c>
      <c r="BV93" s="8" t="s">
        <v>458</v>
      </c>
      <c r="BW93" s="8" t="s">
        <v>336</v>
      </c>
      <c r="BX93" s="8" t="s">
        <v>1640</v>
      </c>
      <c r="BY93" s="8" t="s">
        <v>720</v>
      </c>
      <c r="BZ93" s="8" t="s">
        <v>335</v>
      </c>
      <c r="CA93" s="48" t="str">
        <f>"0"&amp;TEXT($C93,0)</f>
        <v>0109</v>
      </c>
      <c r="CB93" s="48" t="str">
        <f t="shared" si="29"/>
        <v>Savon|Williams|Mzdelisha1087@yahoo.com|9</v>
      </c>
      <c r="CC93" s="48" t="str">
        <f t="shared" si="30"/>
        <v>Savon|Williams|9</v>
      </c>
      <c r="CD93" s="48" t="str">
        <f t="shared" si="31"/>
        <v>Savon|Williams|8</v>
      </c>
      <c r="CE93" s="48" t="str">
        <f t="shared" si="22"/>
        <v>Delisha Rudd</v>
      </c>
      <c r="CF93" s="48" t="str">
        <f>$CE93&amp;COUNTIF($CE93:$CE$162,$CE93)</f>
        <v>Delisha Rudd1</v>
      </c>
      <c r="CG93" s="48" t="str">
        <f t="shared" si="23"/>
        <v>Mzdelisha1087@yahoo.com</v>
      </c>
      <c r="CH93" s="48" t="str">
        <f t="shared" si="24"/>
        <v>6623673956</v>
      </c>
      <c r="CI93" s="48" t="str">
        <f t="shared" si="25"/>
        <v>Savon Williams</v>
      </c>
      <c r="CJ93" s="48" t="str">
        <f>IF($X93="","",IF(RIGHT($X93,4)=", MS",INDEX(DropDowns!$G$4:$G$1251,MATCH(TRIM($X93),DropDowns!$F$3:$F$1251,0)),INDEX(DropDowns!$G$3:$G$1251,MATCH(TRIM($X93)&amp;", MS",DropDowns!$F$3:$F$1251,0))))</f>
        <v>Tunica</v>
      </c>
      <c r="CK93" s="8"/>
      <c r="CL93" s="48" t="str">
        <f t="shared" si="34"/>
        <v>Rosa Fort High School</v>
      </c>
      <c r="CM93" s="48" t="str">
        <f t="shared" si="26"/>
        <v>Tunica</v>
      </c>
      <c r="CN93" s="8">
        <v>38676</v>
      </c>
      <c r="CO93" s="107" t="s">
        <v>1588</v>
      </c>
      <c r="CP93" s="8" t="s">
        <v>370</v>
      </c>
      <c r="CQ93" s="33" t="s">
        <v>371</v>
      </c>
      <c r="CR93" s="8" t="s">
        <v>83</v>
      </c>
      <c r="CS93" s="8"/>
    </row>
    <row r="94" spans="1:97" ht="28.8" x14ac:dyDescent="0.3">
      <c r="A94" s="48" t="str">
        <f t="shared" si="18"/>
        <v>0018-NEW-MA-FEMALE-8TH</v>
      </c>
      <c r="B94" s="302" t="str">
        <f>IF(AND($M94="YES",INDEX(Applications_2021!$A$2:A$651,MATCH($CD94,Applications_2021!$AO$2:$AO$651,0))&lt;&gt;""),INDEX(Applications_2021!$A$2:A$651,MATCH($CD94,Applications_2021!$AO$2:$AO$651,0)),IF(AND($M94="YES",INDEX(Applications_2021!$A$2:A$651,MATCH($CD94,Applications_2021!$AO$2:$AO$651,0))=""),INDEX(Applications_2021!$BC$2:BC$651,MATCH($CD94,Applications_2021!$AO$2:$AO$651,0)),IF($M94="NO","FIRST TIME APPLICANT","--")))</f>
        <v>0320-NEW-MA-0027</v>
      </c>
      <c r="C94" s="8">
        <v>18</v>
      </c>
      <c r="D94" s="8" t="s">
        <v>1641</v>
      </c>
      <c r="E94" s="8" t="s">
        <v>332</v>
      </c>
      <c r="F94" s="8" t="s">
        <v>333</v>
      </c>
      <c r="G94" s="8" t="s">
        <v>795</v>
      </c>
      <c r="H94" s="8" t="s">
        <v>336</v>
      </c>
      <c r="I94" s="8" t="s">
        <v>335</v>
      </c>
      <c r="J94" s="8" t="s">
        <v>335</v>
      </c>
      <c r="K94" s="8" t="s">
        <v>1642</v>
      </c>
      <c r="L94" s="8" t="s">
        <v>1643</v>
      </c>
      <c r="M94" s="8" t="s">
        <v>335</v>
      </c>
      <c r="N94" s="8" t="s">
        <v>335</v>
      </c>
      <c r="O94" s="8" t="s">
        <v>1567</v>
      </c>
      <c r="P94" s="8" t="s">
        <v>170</v>
      </c>
      <c r="Q94" s="8" t="s">
        <v>401</v>
      </c>
      <c r="R94" s="8" t="s">
        <v>1506</v>
      </c>
      <c r="S94" s="8" t="s">
        <v>342</v>
      </c>
      <c r="T94" s="8" t="s">
        <v>1644</v>
      </c>
      <c r="U94" s="8" t="s">
        <v>198</v>
      </c>
      <c r="V94" s="8" t="s">
        <v>1645</v>
      </c>
      <c r="W94" s="8" t="s">
        <v>336</v>
      </c>
      <c r="X94" s="8" t="s">
        <v>1646</v>
      </c>
      <c r="Y94" s="8" t="s">
        <v>488</v>
      </c>
      <c r="Z94" s="8" t="s">
        <v>1496</v>
      </c>
      <c r="AA94" s="8" t="s">
        <v>348</v>
      </c>
      <c r="AB94" s="8" t="s">
        <v>198</v>
      </c>
      <c r="AC94" s="8" t="s">
        <v>1647</v>
      </c>
      <c r="AD94" s="8" t="s">
        <v>1643</v>
      </c>
      <c r="AE94" s="8" t="s">
        <v>1648</v>
      </c>
      <c r="AF94" s="8" t="s">
        <v>1649</v>
      </c>
      <c r="AG94" s="8" t="s">
        <v>1650</v>
      </c>
      <c r="AH94" s="8" t="s">
        <v>1643</v>
      </c>
      <c r="AI94" s="8" t="s">
        <v>1651</v>
      </c>
      <c r="AJ94" s="8" t="s">
        <v>1652</v>
      </c>
      <c r="AK94" s="8" t="s">
        <v>474</v>
      </c>
      <c r="AL94" s="8" t="s">
        <v>497</v>
      </c>
      <c r="AM94" s="8" t="s">
        <v>336</v>
      </c>
      <c r="AN94" s="8" t="s">
        <v>336</v>
      </c>
      <c r="AO94" s="8" t="s">
        <v>336</v>
      </c>
      <c r="AP94" s="8" t="s">
        <v>336</v>
      </c>
      <c r="AQ94" s="8" t="s">
        <v>336</v>
      </c>
      <c r="AR94" s="8" t="s">
        <v>336</v>
      </c>
      <c r="AS94" s="8" t="s">
        <v>358</v>
      </c>
      <c r="AT94" s="8" t="s">
        <v>336</v>
      </c>
      <c r="AU94" s="8" t="s">
        <v>336</v>
      </c>
      <c r="AV94" s="8" t="s">
        <v>336</v>
      </c>
      <c r="AW94" s="8" t="s">
        <v>416</v>
      </c>
      <c r="AX94" s="8" t="s">
        <v>336</v>
      </c>
      <c r="AY94" s="8" t="s">
        <v>336</v>
      </c>
      <c r="AZ94" s="8" t="s">
        <v>360</v>
      </c>
      <c r="BA94" s="8" t="s">
        <v>336</v>
      </c>
      <c r="BB94" s="8" t="s">
        <v>336</v>
      </c>
      <c r="BC94" s="8" t="s">
        <v>515</v>
      </c>
      <c r="BD94" s="8" t="s">
        <v>336</v>
      </c>
      <c r="BE94" s="8" t="s">
        <v>362</v>
      </c>
      <c r="BF94" s="8" t="s">
        <v>336</v>
      </c>
      <c r="BG94" s="8" t="s">
        <v>336</v>
      </c>
      <c r="BH94" s="8" t="s">
        <v>391</v>
      </c>
      <c r="BI94" s="8" t="s">
        <v>336</v>
      </c>
      <c r="BJ94" s="8" t="s">
        <v>363</v>
      </c>
      <c r="BK94" s="8" t="s">
        <v>336</v>
      </c>
      <c r="BL94" s="8" t="s">
        <v>336</v>
      </c>
      <c r="BM94" s="8" t="s">
        <v>336</v>
      </c>
      <c r="BN94" s="8" t="s">
        <v>336</v>
      </c>
      <c r="BO94" s="8" t="s">
        <v>336</v>
      </c>
      <c r="BP94" s="8" t="s">
        <v>392</v>
      </c>
      <c r="BQ94" s="299" t="s">
        <v>1653</v>
      </c>
      <c r="BR94" s="8" t="s">
        <v>45</v>
      </c>
      <c r="BS94" s="33" t="s">
        <v>570</v>
      </c>
      <c r="BT94" s="33" t="s">
        <v>368</v>
      </c>
      <c r="BU94" s="8" t="s">
        <v>336</v>
      </c>
      <c r="BV94" s="8" t="s">
        <v>336</v>
      </c>
      <c r="BW94" s="8" t="s">
        <v>336</v>
      </c>
      <c r="BX94" s="8" t="s">
        <v>336</v>
      </c>
      <c r="BY94" s="8" t="s">
        <v>442</v>
      </c>
      <c r="BZ94" s="8" t="s">
        <v>335</v>
      </c>
      <c r="CA94" s="48" t="str">
        <f t="shared" ref="CA94:CA104" si="37">"00"&amp;TEXT($C94,0)</f>
        <v>0018</v>
      </c>
      <c r="CB94" s="48" t="str">
        <f t="shared" si="29"/>
        <v>MacKenzie|Newson|nancysnewson@gmail.com|8</v>
      </c>
      <c r="CC94" s="48" t="str">
        <f t="shared" si="30"/>
        <v>MacKenzie|Newson|8</v>
      </c>
      <c r="CD94" s="48" t="str">
        <f t="shared" si="31"/>
        <v>MacKenzie|Newson|7</v>
      </c>
      <c r="CE94" s="48" t="str">
        <f t="shared" si="22"/>
        <v>Nancy Newson</v>
      </c>
      <c r="CF94" s="48" t="str">
        <f>$CE94&amp;COUNTIF($CE94:$CE$162,$CE94)</f>
        <v>Nancy Newson2</v>
      </c>
      <c r="CG94" s="48" t="str">
        <f t="shared" si="23"/>
        <v>nancysnewson@gmail.com</v>
      </c>
      <c r="CH94" s="48" t="str">
        <f t="shared" si="24"/>
        <v>6626455662</v>
      </c>
      <c r="CI94" s="48" t="str">
        <f t="shared" si="25"/>
        <v>MacKenzie Newson</v>
      </c>
      <c r="CJ94" s="48" t="str">
        <f>IF($X94="","",IF(RIGHT($X94,4)=", MS",INDEX(DropDowns!$G$4:$G$1251,MATCH(TRIM($X94),DropDowns!$F$3:$F$1251,0)),INDEX(DropDowns!$G$3:$G$1251,MATCH(TRIM($X94)&amp;", MS",DropDowns!$F$3:$F$1251,0))))</f>
        <v>Coahoma</v>
      </c>
      <c r="CK94" s="8"/>
      <c r="CL94" s="48" t="str">
        <f t="shared" si="34"/>
        <v>W. A. Higgins Middle School</v>
      </c>
      <c r="CM94" s="48" t="str">
        <f t="shared" si="26"/>
        <v>Coahoma</v>
      </c>
      <c r="CN94" s="8" t="s">
        <v>1496</v>
      </c>
      <c r="CO94" s="107" t="s">
        <v>1654</v>
      </c>
      <c r="CP94" s="8" t="s">
        <v>422</v>
      </c>
      <c r="CQ94" s="33" t="s">
        <v>371</v>
      </c>
      <c r="CR94" s="8" t="s">
        <v>83</v>
      </c>
      <c r="CS94" s="8"/>
    </row>
    <row r="95" spans="1:97" ht="28.8" x14ac:dyDescent="0.3">
      <c r="A95" s="146" t="str">
        <f t="shared" si="18"/>
        <v>0021-NEW-MA-FEMALE-8TH</v>
      </c>
      <c r="B95" s="302" t="str">
        <f>IF(AND($M95="YES",INDEX(Applications_2021!$A$2:A$651,MATCH($CD95,Applications_2021!$AO$2:$AO$651,0))&lt;&gt;""),INDEX(Applications_2021!$A$2:A$651,MATCH($CD95,Applications_2021!$AO$2:$AO$651,0)),IF(AND($M95="YES",INDEX(Applications_2021!$A$2:A$651,MATCH($CD95,Applications_2021!$AO$2:$AO$651,0))=""),INDEX(Applications_2021!$BC$2:BC$651,MATCH($CD95,Applications_2021!$AO$2:$AO$651,0)),IF($M95="NO","FIRST TIME APPLICANT","--")))</f>
        <v>0320-NEW-MA-0027</v>
      </c>
      <c r="C95" s="8">
        <v>21</v>
      </c>
      <c r="D95" s="8" t="s">
        <v>1655</v>
      </c>
      <c r="E95" s="8" t="s">
        <v>332</v>
      </c>
      <c r="F95" s="8" t="s">
        <v>333</v>
      </c>
      <c r="G95" s="8" t="s">
        <v>795</v>
      </c>
      <c r="H95" s="8" t="s">
        <v>336</v>
      </c>
      <c r="I95" s="8" t="s">
        <v>335</v>
      </c>
      <c r="J95" s="8" t="s">
        <v>335</v>
      </c>
      <c r="K95" s="8" t="s">
        <v>1642</v>
      </c>
      <c r="L95" s="8" t="s">
        <v>1643</v>
      </c>
      <c r="M95" s="8" t="s">
        <v>335</v>
      </c>
      <c r="N95" s="8" t="s">
        <v>335</v>
      </c>
      <c r="O95" s="8" t="s">
        <v>1567</v>
      </c>
      <c r="P95" s="8" t="s">
        <v>170</v>
      </c>
      <c r="Q95" s="8" t="s">
        <v>401</v>
      </c>
      <c r="R95" s="8" t="s">
        <v>1506</v>
      </c>
      <c r="S95" s="8" t="s">
        <v>342</v>
      </c>
      <c r="T95" s="8" t="s">
        <v>1656</v>
      </c>
      <c r="U95" s="8" t="s">
        <v>198</v>
      </c>
      <c r="V95" s="8" t="s">
        <v>1645</v>
      </c>
      <c r="W95" s="8" t="s">
        <v>336</v>
      </c>
      <c r="X95" s="8" t="s">
        <v>1646</v>
      </c>
      <c r="Y95" s="8" t="s">
        <v>488</v>
      </c>
      <c r="Z95" s="8" t="s">
        <v>1496</v>
      </c>
      <c r="AA95" s="8" t="s">
        <v>348</v>
      </c>
      <c r="AB95" s="8" t="s">
        <v>198</v>
      </c>
      <c r="AC95" s="8" t="s">
        <v>1647</v>
      </c>
      <c r="AD95" s="8" t="s">
        <v>1643</v>
      </c>
      <c r="AE95" s="8" t="s">
        <v>1648</v>
      </c>
      <c r="AF95" s="8" t="s">
        <v>1649</v>
      </c>
      <c r="AG95" s="8" t="s">
        <v>1650</v>
      </c>
      <c r="AH95" s="8" t="s">
        <v>1643</v>
      </c>
      <c r="AI95" s="8" t="s">
        <v>1651</v>
      </c>
      <c r="AJ95" s="8" t="s">
        <v>1652</v>
      </c>
      <c r="AK95" s="8" t="s">
        <v>474</v>
      </c>
      <c r="AL95" s="8" t="s">
        <v>497</v>
      </c>
      <c r="AM95" s="8" t="s">
        <v>336</v>
      </c>
      <c r="AN95" s="8" t="s">
        <v>336</v>
      </c>
      <c r="AO95" s="8" t="s">
        <v>336</v>
      </c>
      <c r="AP95" s="8" t="s">
        <v>336</v>
      </c>
      <c r="AQ95" s="8" t="s">
        <v>336</v>
      </c>
      <c r="AR95" s="8" t="s">
        <v>336</v>
      </c>
      <c r="AS95" s="8" t="s">
        <v>358</v>
      </c>
      <c r="AT95" s="8" t="s">
        <v>336</v>
      </c>
      <c r="AU95" s="8" t="s">
        <v>336</v>
      </c>
      <c r="AV95" s="8" t="s">
        <v>336</v>
      </c>
      <c r="AW95" s="8" t="s">
        <v>416</v>
      </c>
      <c r="AX95" s="8" t="s">
        <v>336</v>
      </c>
      <c r="AY95" s="8" t="s">
        <v>336</v>
      </c>
      <c r="AZ95" s="8" t="s">
        <v>360</v>
      </c>
      <c r="BA95" s="8" t="s">
        <v>336</v>
      </c>
      <c r="BB95" s="8" t="s">
        <v>336</v>
      </c>
      <c r="BC95" s="8" t="s">
        <v>515</v>
      </c>
      <c r="BD95" s="8" t="s">
        <v>336</v>
      </c>
      <c r="BE95" s="8" t="s">
        <v>362</v>
      </c>
      <c r="BF95" s="8" t="s">
        <v>336</v>
      </c>
      <c r="BG95" s="8" t="s">
        <v>336</v>
      </c>
      <c r="BH95" s="8" t="s">
        <v>391</v>
      </c>
      <c r="BI95" s="8" t="s">
        <v>336</v>
      </c>
      <c r="BJ95" s="8" t="s">
        <v>363</v>
      </c>
      <c r="BK95" s="8" t="s">
        <v>336</v>
      </c>
      <c r="BL95" s="8" t="s">
        <v>336</v>
      </c>
      <c r="BM95" s="8" t="s">
        <v>336</v>
      </c>
      <c r="BN95" s="8" t="s">
        <v>336</v>
      </c>
      <c r="BO95" s="8" t="s">
        <v>336</v>
      </c>
      <c r="BP95" s="8" t="s">
        <v>392</v>
      </c>
      <c r="BQ95" s="299" t="s">
        <v>1657</v>
      </c>
      <c r="BR95" s="8" t="s">
        <v>45</v>
      </c>
      <c r="BS95" s="33" t="s">
        <v>570</v>
      </c>
      <c r="BT95" s="33" t="s">
        <v>368</v>
      </c>
      <c r="BU95" s="8" t="s">
        <v>336</v>
      </c>
      <c r="BV95" s="8" t="s">
        <v>336</v>
      </c>
      <c r="BW95" s="8" t="s">
        <v>336</v>
      </c>
      <c r="BX95" s="8"/>
      <c r="BY95" s="8" t="s">
        <v>1377</v>
      </c>
      <c r="BZ95" s="8" t="s">
        <v>335</v>
      </c>
      <c r="CA95" s="48" t="str">
        <f t="shared" si="37"/>
        <v>0021</v>
      </c>
      <c r="CB95" s="48" t="str">
        <f t="shared" si="29"/>
        <v>MacKenzie|Newson|nancysnewson@gmail.com|8</v>
      </c>
      <c r="CC95" s="48" t="str">
        <f t="shared" si="30"/>
        <v>MacKenzie|Newson|8</v>
      </c>
      <c r="CD95" s="48" t="str">
        <f t="shared" si="31"/>
        <v>MacKenzie|Newson|7</v>
      </c>
      <c r="CE95" s="48" t="str">
        <f t="shared" si="22"/>
        <v>Nancy Newson</v>
      </c>
      <c r="CF95" s="48" t="str">
        <f>$CE95&amp;COUNTIF($CE95:$CE$162,$CE95)</f>
        <v>Nancy Newson1</v>
      </c>
      <c r="CG95" s="48" t="str">
        <f t="shared" si="23"/>
        <v>nancysnewson@gmail.com</v>
      </c>
      <c r="CH95" s="48" t="str">
        <f t="shared" si="24"/>
        <v>6626455662</v>
      </c>
      <c r="CI95" s="48" t="str">
        <f t="shared" si="25"/>
        <v>MacKenzie Newson</v>
      </c>
      <c r="CJ95" s="48" t="str">
        <f>IF($X95="","",IF(RIGHT($X95,4)=", MS",INDEX(DropDowns!$G$4:$G$1251,MATCH(TRIM($X95),DropDowns!$F$3:$F$1251,0)),INDEX(DropDowns!$G$3:$G$1251,MATCH(TRIM($X95)&amp;", MS",DropDowns!$F$3:$F$1251,0))))</f>
        <v>Coahoma</v>
      </c>
      <c r="CK95" s="8"/>
      <c r="CL95" s="48" t="str">
        <f t="shared" si="34"/>
        <v>W. A. Higgins Middle School</v>
      </c>
      <c r="CM95" s="48" t="str">
        <f t="shared" si="26"/>
        <v>Coahoma</v>
      </c>
      <c r="CN95" s="8" t="s">
        <v>1496</v>
      </c>
      <c r="CO95" s="107" t="s">
        <v>1654</v>
      </c>
      <c r="CP95" s="8" t="s">
        <v>422</v>
      </c>
      <c r="CQ95" s="33" t="s">
        <v>519</v>
      </c>
      <c r="CR95" s="8" t="s">
        <v>98</v>
      </c>
      <c r="CS95" s="8" t="s">
        <v>1658</v>
      </c>
    </row>
    <row r="96" spans="1:97" ht="43.2" x14ac:dyDescent="0.3">
      <c r="A96" s="48" t="str">
        <f t="shared" si="18"/>
        <v>0023-ROB-GR-FEMALE-9TH</v>
      </c>
      <c r="B96" s="302" t="e">
        <f>IF(AND($M96="YES",INDEX(Applications_2021!$A$2:A$651,MATCH($CD96,Applications_2021!$AO$2:$AO$651,0))&lt;&gt;""),INDEX(Applications_2021!$A$2:A$651,MATCH($CD96,Applications_2021!$AO$2:$AO$651,0)),IF(AND($M96="YES",INDEX(Applications_2021!$A$2:A$651,MATCH($CD96,Applications_2021!$AO$2:$AO$651,0))=""),INDEX(Applications_2021!$BC$2:BC$651,MATCH($CD96,Applications_2021!$AO$2:$AO$651,0)),IF($M96="NO","FIRST TIME APPLICANT","--")))</f>
        <v>#N/A</v>
      </c>
      <c r="C96" s="8">
        <v>23</v>
      </c>
      <c r="D96" s="8" t="s">
        <v>1659</v>
      </c>
      <c r="E96" s="8" t="s">
        <v>332</v>
      </c>
      <c r="F96" s="8" t="s">
        <v>333</v>
      </c>
      <c r="G96" s="8" t="s">
        <v>795</v>
      </c>
      <c r="H96" s="8" t="s">
        <v>336</v>
      </c>
      <c r="I96" s="8" t="s">
        <v>335</v>
      </c>
      <c r="J96" s="8" t="s">
        <v>335</v>
      </c>
      <c r="K96" s="8" t="s">
        <v>1660</v>
      </c>
      <c r="L96" s="8" t="s">
        <v>1661</v>
      </c>
      <c r="M96" s="8" t="s">
        <v>335</v>
      </c>
      <c r="N96" s="8" t="s">
        <v>335</v>
      </c>
      <c r="O96" s="8" t="s">
        <v>1567</v>
      </c>
      <c r="P96" s="8" t="s">
        <v>170</v>
      </c>
      <c r="Q96" s="8" t="s">
        <v>376</v>
      </c>
      <c r="R96" s="8" t="s">
        <v>1662</v>
      </c>
      <c r="S96" s="8" t="s">
        <v>342</v>
      </c>
      <c r="T96" s="8" t="s">
        <v>1663</v>
      </c>
      <c r="U96" s="8" t="s">
        <v>193</v>
      </c>
      <c r="V96" s="8" t="s">
        <v>1664</v>
      </c>
      <c r="W96" s="8" t="s">
        <v>336</v>
      </c>
      <c r="X96" s="8" t="s">
        <v>1665</v>
      </c>
      <c r="Y96" s="8" t="s">
        <v>509</v>
      </c>
      <c r="Z96" s="8" t="s">
        <v>1666</v>
      </c>
      <c r="AA96" s="8" t="s">
        <v>348</v>
      </c>
      <c r="AB96" s="8" t="s">
        <v>193</v>
      </c>
      <c r="AC96" s="8" t="s">
        <v>1667</v>
      </c>
      <c r="AD96" s="8" t="s">
        <v>1661</v>
      </c>
      <c r="AE96" s="8" t="s">
        <v>1668</v>
      </c>
      <c r="AF96" s="8" t="s">
        <v>1669</v>
      </c>
      <c r="AG96" s="8" t="s">
        <v>1670</v>
      </c>
      <c r="AH96" s="8" t="s">
        <v>1661</v>
      </c>
      <c r="AI96" s="8" t="s">
        <v>1671</v>
      </c>
      <c r="AJ96" s="8" t="s">
        <v>1672</v>
      </c>
      <c r="AK96" s="8" t="s">
        <v>336</v>
      </c>
      <c r="AL96" s="8" t="s">
        <v>336</v>
      </c>
      <c r="AM96" s="8" t="s">
        <v>356</v>
      </c>
      <c r="AN96" s="8" t="s">
        <v>336</v>
      </c>
      <c r="AO96" s="8" t="s">
        <v>387</v>
      </c>
      <c r="AP96" s="8" t="s">
        <v>415</v>
      </c>
      <c r="AQ96" s="8" t="s">
        <v>336</v>
      </c>
      <c r="AR96" s="8" t="s">
        <v>336</v>
      </c>
      <c r="AS96" s="8" t="s">
        <v>336</v>
      </c>
      <c r="AT96" s="8" t="s">
        <v>336</v>
      </c>
      <c r="AU96" s="8" t="s">
        <v>336</v>
      </c>
      <c r="AV96" s="8" t="s">
        <v>359</v>
      </c>
      <c r="AW96" s="8" t="s">
        <v>336</v>
      </c>
      <c r="AX96" s="8" t="s">
        <v>336</v>
      </c>
      <c r="AY96" s="8" t="s">
        <v>336</v>
      </c>
      <c r="AZ96" s="8" t="s">
        <v>336</v>
      </c>
      <c r="BA96" s="8" t="s">
        <v>336</v>
      </c>
      <c r="BB96" s="8" t="s">
        <v>475</v>
      </c>
      <c r="BC96" s="8" t="s">
        <v>515</v>
      </c>
      <c r="BD96" s="8" t="s">
        <v>336</v>
      </c>
      <c r="BE96" s="8" t="s">
        <v>362</v>
      </c>
      <c r="BF96" s="8" t="s">
        <v>336</v>
      </c>
      <c r="BG96" s="8" t="s">
        <v>390</v>
      </c>
      <c r="BH96" s="8" t="s">
        <v>336</v>
      </c>
      <c r="BI96" s="8" t="s">
        <v>336</v>
      </c>
      <c r="BJ96" s="8" t="s">
        <v>336</v>
      </c>
      <c r="BK96" s="8" t="s">
        <v>498</v>
      </c>
      <c r="BL96" s="8" t="s">
        <v>336</v>
      </c>
      <c r="BM96" s="8" t="s">
        <v>499</v>
      </c>
      <c r="BN96" s="8" t="s">
        <v>336</v>
      </c>
      <c r="BO96" s="8" t="s">
        <v>336</v>
      </c>
      <c r="BP96" s="8" t="s">
        <v>365</v>
      </c>
      <c r="BQ96" s="299" t="s">
        <v>1673</v>
      </c>
      <c r="BR96" s="8" t="s">
        <v>43</v>
      </c>
      <c r="BS96" s="33" t="s">
        <v>570</v>
      </c>
      <c r="BT96" s="33" t="s">
        <v>367</v>
      </c>
      <c r="BU96" s="8" t="s">
        <v>418</v>
      </c>
      <c r="BV96" s="8" t="s">
        <v>458</v>
      </c>
      <c r="BW96" s="8" t="s">
        <v>336</v>
      </c>
      <c r="BX96" s="8" t="s">
        <v>336</v>
      </c>
      <c r="BY96" s="8" t="s">
        <v>1377</v>
      </c>
      <c r="BZ96" s="8" t="s">
        <v>339</v>
      </c>
      <c r="CA96" s="48" t="str">
        <f t="shared" si="37"/>
        <v>0023</v>
      </c>
      <c r="CB96" s="48" t="str">
        <f t="shared" si="29"/>
        <v>Grace|Robinson|kettinalrobinson@yahoo.com|9</v>
      </c>
      <c r="CC96" s="48" t="str">
        <f t="shared" si="30"/>
        <v>Grace|Robinson|9</v>
      </c>
      <c r="CD96" s="48" t="str">
        <f t="shared" si="31"/>
        <v>Grace|Robinson|8</v>
      </c>
      <c r="CE96" s="48" t="str">
        <f t="shared" si="22"/>
        <v>Kettina Robinson</v>
      </c>
      <c r="CF96" s="48" t="str">
        <f>$CE96&amp;COUNTIF($CE96:$CE$162,$CE96)</f>
        <v>Kettina Robinson1</v>
      </c>
      <c r="CG96" s="48" t="str">
        <f t="shared" si="23"/>
        <v>kettinalrobinson@yahoo.com</v>
      </c>
      <c r="CH96" s="48" t="str">
        <f t="shared" si="24"/>
        <v>6622752716</v>
      </c>
      <c r="CI96" s="48" t="str">
        <f t="shared" si="25"/>
        <v>Grace Robinson</v>
      </c>
      <c r="CJ96" s="275" t="s">
        <v>193</v>
      </c>
      <c r="CK96" s="8"/>
      <c r="CL96" s="48" t="str">
        <f t="shared" si="34"/>
        <v xml:space="preserve">Houston High School </v>
      </c>
      <c r="CM96" s="48" t="str">
        <f t="shared" si="26"/>
        <v>Chickasaw</v>
      </c>
      <c r="CN96" s="8">
        <v>38851</v>
      </c>
      <c r="CO96" s="107" t="s">
        <v>1674</v>
      </c>
      <c r="CP96" s="8" t="s">
        <v>422</v>
      </c>
      <c r="CQ96" s="33" t="s">
        <v>519</v>
      </c>
      <c r="CR96" s="8" t="s">
        <v>89</v>
      </c>
      <c r="CS96" s="8" t="s">
        <v>1675</v>
      </c>
    </row>
    <row r="97" spans="1:97" x14ac:dyDescent="0.3">
      <c r="A97" s="48" t="str">
        <f t="shared" si="18"/>
        <v>0048-TUN-TR-FEMALE-8TH</v>
      </c>
      <c r="B97" s="302" t="str">
        <f>IF(AND($M97="YES",INDEX(Applications_2021!$A$2:A$651,MATCH($CD97,Applications_2021!$AO$2:$AO$651,0))&lt;&gt;""),INDEX(Applications_2021!$A$2:A$651,MATCH($CD97,Applications_2021!$AO$2:$AO$651,0)),IF(AND($M97="YES",INDEX(Applications_2021!$A$2:A$651,MATCH($CD97,Applications_2021!$AO$2:$AO$651,0))=""),INDEX(Applications_2021!$BC$2:BC$651,MATCH($CD97,Applications_2021!$AO$2:$AO$651,0)),IF($M97="NO","FIRST TIME APPLICANT","--")))</f>
        <v>No transcript received</v>
      </c>
      <c r="C97" s="8">
        <v>48</v>
      </c>
      <c r="D97" s="8" t="s">
        <v>1676</v>
      </c>
      <c r="E97" s="8" t="s">
        <v>332</v>
      </c>
      <c r="F97" s="8" t="s">
        <v>333</v>
      </c>
      <c r="G97" s="8" t="s">
        <v>795</v>
      </c>
      <c r="H97" s="8" t="s">
        <v>336</v>
      </c>
      <c r="I97" s="8" t="s">
        <v>335</v>
      </c>
      <c r="J97" s="8" t="s">
        <v>335</v>
      </c>
      <c r="K97" s="8" t="s">
        <v>1677</v>
      </c>
      <c r="L97" s="8" t="s">
        <v>1678</v>
      </c>
      <c r="M97" s="8" t="s">
        <v>335</v>
      </c>
      <c r="N97" s="8" t="s">
        <v>335</v>
      </c>
      <c r="O97" s="8" t="s">
        <v>1567</v>
      </c>
      <c r="P97" s="8" t="s">
        <v>170</v>
      </c>
      <c r="Q97" s="8" t="s">
        <v>401</v>
      </c>
      <c r="R97" s="8" t="s">
        <v>1679</v>
      </c>
      <c r="S97" s="8" t="s">
        <v>342</v>
      </c>
      <c r="T97" s="8" t="s">
        <v>1680</v>
      </c>
      <c r="U97" s="8" t="s">
        <v>231</v>
      </c>
      <c r="V97" s="8" t="s">
        <v>1681</v>
      </c>
      <c r="W97" s="8" t="s">
        <v>336</v>
      </c>
      <c r="X97" s="8" t="s">
        <v>1682</v>
      </c>
      <c r="Y97" s="8" t="s">
        <v>488</v>
      </c>
      <c r="Z97" s="8" t="s">
        <v>1683</v>
      </c>
      <c r="AA97" s="8" t="s">
        <v>348</v>
      </c>
      <c r="AB97" s="8" t="s">
        <v>231</v>
      </c>
      <c r="AC97" s="8" t="s">
        <v>1684</v>
      </c>
      <c r="AD97" s="8" t="s">
        <v>1685</v>
      </c>
      <c r="AE97" s="8" t="s">
        <v>1686</v>
      </c>
      <c r="AF97" s="8" t="s">
        <v>1687</v>
      </c>
      <c r="AG97" s="8" t="s">
        <v>336</v>
      </c>
      <c r="AH97" s="8" t="s">
        <v>336</v>
      </c>
      <c r="AI97" s="8" t="s">
        <v>336</v>
      </c>
      <c r="AJ97" s="8" t="s">
        <v>336</v>
      </c>
      <c r="AK97" s="8" t="s">
        <v>336</v>
      </c>
      <c r="AL97" s="8" t="s">
        <v>497</v>
      </c>
      <c r="AM97" s="8" t="s">
        <v>356</v>
      </c>
      <c r="AN97" s="8" t="s">
        <v>336</v>
      </c>
      <c r="AO97" s="8" t="s">
        <v>387</v>
      </c>
      <c r="AP97" s="8" t="s">
        <v>415</v>
      </c>
      <c r="AQ97" s="8" t="s">
        <v>454</v>
      </c>
      <c r="AR97" s="8" t="s">
        <v>357</v>
      </c>
      <c r="AS97" s="8" t="s">
        <v>358</v>
      </c>
      <c r="AT97" s="8" t="s">
        <v>336</v>
      </c>
      <c r="AU97" s="8" t="s">
        <v>439</v>
      </c>
      <c r="AV97" s="8" t="s">
        <v>359</v>
      </c>
      <c r="AW97" s="8" t="s">
        <v>336</v>
      </c>
      <c r="AX97" s="8" t="s">
        <v>388</v>
      </c>
      <c r="AY97" s="8" t="s">
        <v>336</v>
      </c>
      <c r="AZ97" s="8" t="s">
        <v>336</v>
      </c>
      <c r="BA97" s="8" t="s">
        <v>336</v>
      </c>
      <c r="BB97" s="8" t="s">
        <v>475</v>
      </c>
      <c r="BC97" s="8" t="s">
        <v>336</v>
      </c>
      <c r="BD97" s="8" t="s">
        <v>336</v>
      </c>
      <c r="BE97" s="8" t="s">
        <v>362</v>
      </c>
      <c r="BF97" s="8" t="s">
        <v>336</v>
      </c>
      <c r="BG97" s="8" t="s">
        <v>390</v>
      </c>
      <c r="BH97" s="8" t="s">
        <v>336</v>
      </c>
      <c r="BI97" s="8" t="s">
        <v>455</v>
      </c>
      <c r="BJ97" s="8" t="s">
        <v>363</v>
      </c>
      <c r="BK97" s="8" t="s">
        <v>336</v>
      </c>
      <c r="BL97" s="8" t="s">
        <v>336</v>
      </c>
      <c r="BM97" s="8" t="s">
        <v>336</v>
      </c>
      <c r="BN97" s="8" t="s">
        <v>364</v>
      </c>
      <c r="BO97" s="8" t="s">
        <v>336</v>
      </c>
      <c r="BP97" s="8" t="s">
        <v>365</v>
      </c>
      <c r="BQ97" s="299" t="s">
        <v>457</v>
      </c>
      <c r="BR97" s="8" t="s">
        <v>394</v>
      </c>
      <c r="BS97" s="33" t="s">
        <v>395</v>
      </c>
      <c r="BT97" s="33" t="s">
        <v>368</v>
      </c>
      <c r="BU97" s="8" t="s">
        <v>418</v>
      </c>
      <c r="BV97" s="8" t="s">
        <v>336</v>
      </c>
      <c r="BW97" s="8" t="s">
        <v>336</v>
      </c>
      <c r="BX97" s="8" t="s">
        <v>1688</v>
      </c>
      <c r="BY97" s="8" t="s">
        <v>1377</v>
      </c>
      <c r="BZ97" s="8" t="s">
        <v>335</v>
      </c>
      <c r="CA97" s="48" t="str">
        <f t="shared" si="37"/>
        <v>0048</v>
      </c>
      <c r="CB97" s="48" t="str">
        <f t="shared" si="29"/>
        <v>Trinity|Tunstall|carraj88@gmail.com|8</v>
      </c>
      <c r="CC97" s="48" t="str">
        <f t="shared" si="30"/>
        <v>Trinity|Tunstall|8</v>
      </c>
      <c r="CD97" s="48" t="str">
        <f t="shared" si="31"/>
        <v>Trinity|Tunstall|7</v>
      </c>
      <c r="CE97" s="48" t="str">
        <f t="shared" si="22"/>
        <v>Carra Hankins</v>
      </c>
      <c r="CF97" s="48" t="str">
        <f>$CE97&amp;COUNTIF($CE97:$CE$162,$CE97)</f>
        <v>Carra Hankins1</v>
      </c>
      <c r="CG97" s="48" t="str">
        <f t="shared" si="23"/>
        <v>carraj88@gmail.com</v>
      </c>
      <c r="CH97" s="48" t="str">
        <f t="shared" si="24"/>
        <v>9013613142</v>
      </c>
      <c r="CI97" s="48" t="str">
        <f t="shared" si="25"/>
        <v>Trinity Tunstall</v>
      </c>
      <c r="CJ97" s="48" t="str">
        <f>IF($X97="","",IF(RIGHT($X97,4)=", MS",INDEX(DropDowns!$G$4:$G$1251,MATCH(TRIM($X97),DropDowns!$F$3:$F$1251,0)),INDEX(DropDowns!$G$3:$G$1251,MATCH(TRIM($X97)&amp;", MS",DropDowns!$F$3:$F$1251,0))))</f>
        <v>Marshall</v>
      </c>
      <c r="CK97" s="8"/>
      <c r="CL97" s="48" t="str">
        <f t="shared" si="34"/>
        <v>Byhalia Middle School</v>
      </c>
      <c r="CM97" s="48" t="str">
        <f t="shared" si="26"/>
        <v>Marshall</v>
      </c>
      <c r="CN97" s="8" t="s">
        <v>1683</v>
      </c>
      <c r="CO97" s="107" t="s">
        <v>1689</v>
      </c>
      <c r="CP97" s="8" t="s">
        <v>397</v>
      </c>
      <c r="CQ97" s="33" t="s">
        <v>371</v>
      </c>
      <c r="CR97" s="8" t="s">
        <v>83</v>
      </c>
      <c r="CS97" s="8"/>
    </row>
    <row r="98" spans="1:97" ht="28.8" x14ac:dyDescent="0.3">
      <c r="A98" s="48" t="str">
        <f t="shared" ref="A98:A123" si="38">$CA98&amp;"-"&amp;UPPER(LEFT($L98,3))&amp;"-"&amp;UPPER(LEFT($K98,2))&amp;"-"&amp;UPPER($P98)&amp;"-"&amp;UPPER(LEFT($Q98,3))</f>
        <v>0052-AND-JA-MALE-8TH</v>
      </c>
      <c r="B98" s="302" t="str">
        <f>IF(AND($M98="YES",INDEX(Applications_2021!$A$2:A$651,MATCH($CD98,Applications_2021!$AO$2:$AO$651,0))&lt;&gt;""),INDEX(Applications_2021!$A$2:A$651,MATCH($CD98,Applications_2021!$AO$2:$AO$651,0)),IF(AND($M98="YES",INDEX(Applications_2021!$A$2:A$651,MATCH($CD98,Applications_2021!$AO$2:$AO$651,0))=""),INDEX(Applications_2021!$BC$2:BC$651,MATCH($CD98,Applications_2021!$AO$2:$AO$651,0)),IF($M98="NO","FIRST TIME APPLICANT","--")))</f>
        <v>0325-AND-JA-0020</v>
      </c>
      <c r="C98" s="8">
        <v>52</v>
      </c>
      <c r="D98" s="8" t="s">
        <v>1690</v>
      </c>
      <c r="E98" s="8" t="s">
        <v>332</v>
      </c>
      <c r="F98" s="8" t="s">
        <v>333</v>
      </c>
      <c r="G98" s="8" t="s">
        <v>795</v>
      </c>
      <c r="H98" s="8" t="s">
        <v>336</v>
      </c>
      <c r="I98" s="8" t="s">
        <v>335</v>
      </c>
      <c r="J98" s="8" t="s">
        <v>335</v>
      </c>
      <c r="K98" s="8" t="s">
        <v>1691</v>
      </c>
      <c r="L98" s="8" t="s">
        <v>1127</v>
      </c>
      <c r="M98" s="8" t="s">
        <v>335</v>
      </c>
      <c r="N98" s="8" t="s">
        <v>335</v>
      </c>
      <c r="O98" s="8" t="s">
        <v>1567</v>
      </c>
      <c r="P98" s="8" t="s">
        <v>169</v>
      </c>
      <c r="Q98" s="8" t="s">
        <v>401</v>
      </c>
      <c r="R98" s="8" t="s">
        <v>1692</v>
      </c>
      <c r="S98" s="8" t="s">
        <v>342</v>
      </c>
      <c r="T98" s="8" t="s">
        <v>1568</v>
      </c>
      <c r="U98" s="8" t="s">
        <v>211</v>
      </c>
      <c r="V98" s="8" t="s">
        <v>1693</v>
      </c>
      <c r="W98" s="8" t="s">
        <v>336</v>
      </c>
      <c r="X98" s="8" t="s">
        <v>1694</v>
      </c>
      <c r="Y98" s="8" t="s">
        <v>488</v>
      </c>
      <c r="Z98" s="8" t="s">
        <v>1695</v>
      </c>
      <c r="AA98" s="8" t="s">
        <v>348</v>
      </c>
      <c r="AB98" s="8" t="s">
        <v>211</v>
      </c>
      <c r="AC98" s="8" t="s">
        <v>1696</v>
      </c>
      <c r="AD98" s="8" t="s">
        <v>1135</v>
      </c>
      <c r="AE98" s="8" t="s">
        <v>1697</v>
      </c>
      <c r="AF98" s="8" t="s">
        <v>1698</v>
      </c>
      <c r="AG98" s="8" t="s">
        <v>1699</v>
      </c>
      <c r="AH98" s="8" t="s">
        <v>1135</v>
      </c>
      <c r="AI98" s="8" t="s">
        <v>336</v>
      </c>
      <c r="AJ98" s="8" t="s">
        <v>1700</v>
      </c>
      <c r="AK98" s="8" t="s">
        <v>474</v>
      </c>
      <c r="AL98" s="8" t="s">
        <v>336</v>
      </c>
      <c r="AM98" s="8" t="s">
        <v>356</v>
      </c>
      <c r="AN98" s="8" t="s">
        <v>336</v>
      </c>
      <c r="AO98" s="8" t="s">
        <v>336</v>
      </c>
      <c r="AP98" s="8" t="s">
        <v>336</v>
      </c>
      <c r="AQ98" s="8" t="s">
        <v>336</v>
      </c>
      <c r="AR98" s="8" t="s">
        <v>357</v>
      </c>
      <c r="AS98" s="8" t="s">
        <v>336</v>
      </c>
      <c r="AT98" s="8" t="s">
        <v>336</v>
      </c>
      <c r="AU98" s="8" t="s">
        <v>439</v>
      </c>
      <c r="AV98" s="8" t="s">
        <v>336</v>
      </c>
      <c r="AW98" s="8" t="s">
        <v>336</v>
      </c>
      <c r="AX98" s="8" t="s">
        <v>336</v>
      </c>
      <c r="AY98" s="8" t="s">
        <v>336</v>
      </c>
      <c r="AZ98" s="8" t="s">
        <v>360</v>
      </c>
      <c r="BA98" s="8" t="s">
        <v>336</v>
      </c>
      <c r="BB98" s="8" t="s">
        <v>336</v>
      </c>
      <c r="BC98" s="8" t="s">
        <v>515</v>
      </c>
      <c r="BD98" s="8" t="s">
        <v>336</v>
      </c>
      <c r="BE98" s="8" t="s">
        <v>362</v>
      </c>
      <c r="BF98" s="8" t="s">
        <v>336</v>
      </c>
      <c r="BG98" s="8" t="s">
        <v>390</v>
      </c>
      <c r="BH98" s="8" t="s">
        <v>336</v>
      </c>
      <c r="BI98" s="8" t="s">
        <v>336</v>
      </c>
      <c r="BJ98" s="8" t="s">
        <v>336</v>
      </c>
      <c r="BK98" s="8" t="s">
        <v>498</v>
      </c>
      <c r="BL98" s="8" t="s">
        <v>336</v>
      </c>
      <c r="BM98" s="8" t="s">
        <v>336</v>
      </c>
      <c r="BN98" s="8" t="s">
        <v>336</v>
      </c>
      <c r="BO98" s="8" t="s">
        <v>336</v>
      </c>
      <c r="BP98" s="8" t="s">
        <v>392</v>
      </c>
      <c r="BQ98" s="299" t="s">
        <v>1701</v>
      </c>
      <c r="BR98" s="8" t="s">
        <v>45</v>
      </c>
      <c r="BS98" s="33" t="s">
        <v>367</v>
      </c>
      <c r="BT98" s="33" t="s">
        <v>368</v>
      </c>
      <c r="BU98" s="8" t="s">
        <v>418</v>
      </c>
      <c r="BV98" s="8" t="s">
        <v>336</v>
      </c>
      <c r="BW98" s="8" t="s">
        <v>336</v>
      </c>
      <c r="BX98" s="8" t="s">
        <v>336</v>
      </c>
      <c r="BY98" s="8" t="s">
        <v>1377</v>
      </c>
      <c r="BZ98" s="8" t="s">
        <v>335</v>
      </c>
      <c r="CA98" s="48" t="str">
        <f t="shared" si="37"/>
        <v>0052</v>
      </c>
      <c r="CB98" s="48" t="str">
        <f t="shared" si="29"/>
        <v>James|Anderson|zandraanderson5@gmail.com|8</v>
      </c>
      <c r="CC98" s="48" t="str">
        <f t="shared" si="30"/>
        <v>James|Anderson|8</v>
      </c>
      <c r="CD98" s="48" t="str">
        <f t="shared" si="31"/>
        <v>James|Anderson|7</v>
      </c>
      <c r="CE98" s="48" t="str">
        <f t="shared" si="22"/>
        <v>Zandra Anderson</v>
      </c>
      <c r="CF98" s="48" t="str">
        <f>$CE98&amp;COUNTIF($CE98:$CE$162,$CE98)</f>
        <v>Zandra Anderson1</v>
      </c>
      <c r="CG98" s="48" t="str">
        <f t="shared" si="23"/>
        <v>zandraanderson5@gmail.com</v>
      </c>
      <c r="CH98" s="48" t="str">
        <f t="shared" si="24"/>
        <v>6628366645</v>
      </c>
      <c r="CI98" s="48" t="str">
        <f t="shared" si="25"/>
        <v>James Anderson</v>
      </c>
      <c r="CJ98" s="48" t="str">
        <f>IF($X98="","",IF(RIGHT($X98,4)=", MS",INDEX(DropDowns!$G$4:$G$1251,MATCH(TRIM($X98),DropDowns!$F$3:$F$1251,0)),INDEX(DropDowns!$G$3:$G$1251,MATCH(TRIM($X98)&amp;", MS",DropDowns!$F$3:$F$1251,0))))</f>
        <v>Humphreys</v>
      </c>
      <c r="CK98" s="8"/>
      <c r="CL98" s="48" t="str">
        <f t="shared" si="34"/>
        <v xml:space="preserve">O. M. McNair Middle School </v>
      </c>
      <c r="CM98" s="48" t="str">
        <f t="shared" si="26"/>
        <v>Humphreys</v>
      </c>
      <c r="CN98" s="8" t="s">
        <v>432</v>
      </c>
      <c r="CO98" s="107" t="s">
        <v>1702</v>
      </c>
      <c r="CP98" s="8" t="s">
        <v>444</v>
      </c>
      <c r="CQ98" s="33" t="s">
        <v>371</v>
      </c>
      <c r="CR98" s="8" t="s">
        <v>101</v>
      </c>
      <c r="CS98" s="8"/>
    </row>
    <row r="99" spans="1:97" ht="28.8" x14ac:dyDescent="0.3">
      <c r="A99" s="48" t="str">
        <f t="shared" si="38"/>
        <v>0053-WAT-MI-FEMALE-8TH</v>
      </c>
      <c r="B99" s="302" t="e">
        <f>IF(AND($M99="YES",INDEX(Applications_2021!$A$2:A$651,MATCH($CD99,Applications_2021!$AO$2:$AO$651,0))&lt;&gt;""),INDEX(Applications_2021!$A$2:A$651,MATCH($CD99,Applications_2021!$AO$2:$AO$651,0)),IF(AND($M99="YES",INDEX(Applications_2021!$A$2:A$651,MATCH($CD99,Applications_2021!$AO$2:$AO$651,0))=""),INDEX(Applications_2021!$BC$2:BC$651,MATCH($CD99,Applications_2021!$AO$2:$AO$651,0)),IF($M99="NO","FIRST TIME APPLICANT","--")))</f>
        <v>#N/A</v>
      </c>
      <c r="C99" s="8">
        <v>53</v>
      </c>
      <c r="D99" s="8" t="s">
        <v>1703</v>
      </c>
      <c r="E99" s="8" t="s">
        <v>332</v>
      </c>
      <c r="F99" s="8" t="s">
        <v>333</v>
      </c>
      <c r="G99" s="8" t="s">
        <v>795</v>
      </c>
      <c r="H99" s="8" t="s">
        <v>336</v>
      </c>
      <c r="I99" s="8" t="s">
        <v>335</v>
      </c>
      <c r="J99" s="8" t="s">
        <v>335</v>
      </c>
      <c r="K99" s="8" t="s">
        <v>1704</v>
      </c>
      <c r="L99" s="8" t="s">
        <v>1705</v>
      </c>
      <c r="M99" s="8" t="s">
        <v>335</v>
      </c>
      <c r="N99" s="8" t="s">
        <v>335</v>
      </c>
      <c r="O99" s="8" t="s">
        <v>1567</v>
      </c>
      <c r="P99" s="8" t="s">
        <v>170</v>
      </c>
      <c r="Q99" s="8" t="s">
        <v>401</v>
      </c>
      <c r="R99" s="8" t="s">
        <v>1706</v>
      </c>
      <c r="S99" s="8" t="s">
        <v>342</v>
      </c>
      <c r="T99" s="8" t="s">
        <v>1707</v>
      </c>
      <c r="U99" s="8" t="s">
        <v>218</v>
      </c>
      <c r="V99" s="8" t="s">
        <v>1708</v>
      </c>
      <c r="W99" s="8" t="s">
        <v>336</v>
      </c>
      <c r="X99" s="8" t="s">
        <v>1709</v>
      </c>
      <c r="Y99" s="8" t="s">
        <v>431</v>
      </c>
      <c r="Z99" s="8" t="s">
        <v>757</v>
      </c>
      <c r="AA99" s="8" t="s">
        <v>348</v>
      </c>
      <c r="AB99" s="8" t="s">
        <v>218</v>
      </c>
      <c r="AC99" s="8" t="s">
        <v>1710</v>
      </c>
      <c r="AD99" s="8" t="s">
        <v>1711</v>
      </c>
      <c r="AE99" s="8" t="s">
        <v>1712</v>
      </c>
      <c r="AF99" s="8" t="s">
        <v>1713</v>
      </c>
      <c r="AG99" s="8" t="s">
        <v>336</v>
      </c>
      <c r="AH99" s="8" t="s">
        <v>336</v>
      </c>
      <c r="AI99" s="8" t="s">
        <v>336</v>
      </c>
      <c r="AJ99" s="8" t="s">
        <v>336</v>
      </c>
      <c r="AK99" s="8" t="s">
        <v>474</v>
      </c>
      <c r="AL99" s="8" t="s">
        <v>336</v>
      </c>
      <c r="AM99" s="8" t="s">
        <v>336</v>
      </c>
      <c r="AN99" s="8" t="s">
        <v>336</v>
      </c>
      <c r="AO99" s="8" t="s">
        <v>336</v>
      </c>
      <c r="AP99" s="8" t="s">
        <v>415</v>
      </c>
      <c r="AQ99" s="8" t="s">
        <v>336</v>
      </c>
      <c r="AR99" s="8" t="s">
        <v>357</v>
      </c>
      <c r="AS99" s="8" t="s">
        <v>336</v>
      </c>
      <c r="AT99" s="8" t="s">
        <v>336</v>
      </c>
      <c r="AU99" s="8" t="s">
        <v>336</v>
      </c>
      <c r="AV99" s="8" t="s">
        <v>359</v>
      </c>
      <c r="AW99" s="8" t="s">
        <v>416</v>
      </c>
      <c r="AX99" s="8" t="s">
        <v>388</v>
      </c>
      <c r="AY99" s="8" t="s">
        <v>336</v>
      </c>
      <c r="AZ99" s="8" t="s">
        <v>336</v>
      </c>
      <c r="BA99" s="8" t="s">
        <v>336</v>
      </c>
      <c r="BB99" s="8" t="s">
        <v>336</v>
      </c>
      <c r="BC99" s="8" t="s">
        <v>336</v>
      </c>
      <c r="BD99" s="8" t="s">
        <v>336</v>
      </c>
      <c r="BE99" s="8" t="s">
        <v>336</v>
      </c>
      <c r="BF99" s="8" t="s">
        <v>336</v>
      </c>
      <c r="BG99" s="8" t="s">
        <v>390</v>
      </c>
      <c r="BH99" s="8" t="s">
        <v>391</v>
      </c>
      <c r="BI99" s="8" t="s">
        <v>336</v>
      </c>
      <c r="BJ99" s="8" t="s">
        <v>336</v>
      </c>
      <c r="BK99" s="8" t="s">
        <v>336</v>
      </c>
      <c r="BL99" s="8" t="s">
        <v>336</v>
      </c>
      <c r="BM99" s="8" t="s">
        <v>336</v>
      </c>
      <c r="BN99" s="8" t="s">
        <v>364</v>
      </c>
      <c r="BO99" s="8" t="s">
        <v>336</v>
      </c>
      <c r="BP99" s="8" t="s">
        <v>365</v>
      </c>
      <c r="BQ99" s="299" t="s">
        <v>1714</v>
      </c>
      <c r="BR99" s="8" t="s">
        <v>45</v>
      </c>
      <c r="BS99" s="33" t="s">
        <v>368</v>
      </c>
      <c r="BT99" s="33" t="s">
        <v>368</v>
      </c>
      <c r="BU99" s="8" t="s">
        <v>418</v>
      </c>
      <c r="BV99" s="8" t="s">
        <v>336</v>
      </c>
      <c r="BW99" s="8" t="s">
        <v>336</v>
      </c>
      <c r="BX99" s="8" t="s">
        <v>336</v>
      </c>
      <c r="BY99" s="8" t="s">
        <v>1377</v>
      </c>
      <c r="BZ99" s="8" t="s">
        <v>339</v>
      </c>
      <c r="CA99" s="48" t="str">
        <f t="shared" si="37"/>
        <v>0053</v>
      </c>
      <c r="CB99" s="48" t="str">
        <f t="shared" si="29"/>
        <v>Miriah|Watd|tny_pw@yshoo.com|8</v>
      </c>
      <c r="CC99" s="48" t="str">
        <f t="shared" si="30"/>
        <v>Miriah|Watd|8</v>
      </c>
      <c r="CD99" s="48" t="str">
        <f t="shared" si="31"/>
        <v>Miriah|Watd|7</v>
      </c>
      <c r="CE99" s="48" t="str">
        <f t="shared" si="22"/>
        <v>Tonya Powe</v>
      </c>
      <c r="CF99" s="48" t="str">
        <f>$CE99&amp;COUNTIF($CE99:$CE$162,$CE99)</f>
        <v>Tonya Powe1</v>
      </c>
      <c r="CG99" s="48" t="str">
        <f t="shared" si="23"/>
        <v>tny_pw@yshoo.com</v>
      </c>
      <c r="CH99" s="48" t="str">
        <f t="shared" si="24"/>
        <v>6013195852</v>
      </c>
      <c r="CI99" s="48" t="str">
        <f t="shared" si="25"/>
        <v>Miriah Watd</v>
      </c>
      <c r="CJ99" s="48" t="str">
        <f>IF($X99="","",IF(RIGHT($X99,4)=", MS",INDEX(DropDowns!$G$4:$G$1251,MATCH(TRIM($X99),DropDowns!$F$3:$F$1251,0)),INDEX(DropDowns!$G$3:$G$1251,MATCH(TRIM($X99)&amp;", MS",DropDowns!$F$3:$F$1251,0))))</f>
        <v>Jones</v>
      </c>
      <c r="CK99" s="8"/>
      <c r="CL99" s="48" t="str">
        <f t="shared" si="34"/>
        <v xml:space="preserve">Laurel Middle School </v>
      </c>
      <c r="CM99" s="48" t="str">
        <f t="shared" si="26"/>
        <v>Jones</v>
      </c>
      <c r="CN99" s="8" t="s">
        <v>757</v>
      </c>
      <c r="CO99" s="107" t="s">
        <v>1715</v>
      </c>
      <c r="CP99" s="8" t="s">
        <v>422</v>
      </c>
      <c r="CQ99" s="33" t="s">
        <v>371</v>
      </c>
      <c r="CR99" s="8" t="s">
        <v>83</v>
      </c>
      <c r="CS99" s="8" t="s">
        <v>398</v>
      </c>
    </row>
    <row r="100" spans="1:97" ht="28.8" x14ac:dyDescent="0.3">
      <c r="A100" s="146" t="str">
        <f t="shared" si="38"/>
        <v>0056-HOL-KE-MALE-9TH</v>
      </c>
      <c r="B100" s="302" t="str">
        <f>IF(AND($M100="YES",INDEX(Applications_2021!$A$2:A$651,MATCH($CD100,Applications_2021!$AO$2:$AO$651,0))&lt;&gt;""),INDEX(Applications_2021!$A$2:A$651,MATCH($CD100,Applications_2021!$AO$2:$AO$651,0)),IF(AND($M100="YES",INDEX(Applications_2021!$A$2:A$651,MATCH($CD100,Applications_2021!$AO$2:$AO$651,0))=""),INDEX(Applications_2021!$BC$2:BC$651,MATCH($CD100,Applications_2021!$AO$2:$AO$651,0)),IF($M100="NO","FIRST TIME APPLICANT","--")))</f>
        <v>No transcript received</v>
      </c>
      <c r="C100" s="8">
        <v>56</v>
      </c>
      <c r="D100" s="8" t="s">
        <v>1716</v>
      </c>
      <c r="E100" s="8" t="s">
        <v>332</v>
      </c>
      <c r="F100" s="8" t="s">
        <v>333</v>
      </c>
      <c r="G100" s="8" t="s">
        <v>795</v>
      </c>
      <c r="H100" s="8" t="s">
        <v>336</v>
      </c>
      <c r="I100" s="8" t="s">
        <v>335</v>
      </c>
      <c r="J100" s="8" t="s">
        <v>335</v>
      </c>
      <c r="K100" s="8" t="s">
        <v>1717</v>
      </c>
      <c r="L100" s="8" t="s">
        <v>1718</v>
      </c>
      <c r="M100" s="8" t="s">
        <v>335</v>
      </c>
      <c r="N100" s="8" t="s">
        <v>335</v>
      </c>
      <c r="O100" s="8" t="s">
        <v>1567</v>
      </c>
      <c r="P100" s="8" t="s">
        <v>169</v>
      </c>
      <c r="Q100" s="8" t="s">
        <v>376</v>
      </c>
      <c r="R100" s="8" t="s">
        <v>1719</v>
      </c>
      <c r="S100" s="8" t="s">
        <v>342</v>
      </c>
      <c r="T100" s="8" t="s">
        <v>1720</v>
      </c>
      <c r="U100" s="8" t="s">
        <v>226</v>
      </c>
      <c r="V100" s="8" t="s">
        <v>1721</v>
      </c>
      <c r="W100" s="8" t="s">
        <v>336</v>
      </c>
      <c r="X100" s="8" t="s">
        <v>831</v>
      </c>
      <c r="Y100" s="8" t="s">
        <v>488</v>
      </c>
      <c r="Z100" s="8" t="s">
        <v>832</v>
      </c>
      <c r="AA100" s="8" t="s">
        <v>348</v>
      </c>
      <c r="AB100" s="8" t="s">
        <v>226</v>
      </c>
      <c r="AC100" s="8" t="s">
        <v>1722</v>
      </c>
      <c r="AD100" s="8" t="s">
        <v>1723</v>
      </c>
      <c r="AE100" s="8" t="s">
        <v>1608</v>
      </c>
      <c r="AF100" s="8" t="s">
        <v>1609</v>
      </c>
      <c r="AG100" s="8" t="s">
        <v>1724</v>
      </c>
      <c r="AH100" s="8" t="s">
        <v>1723</v>
      </c>
      <c r="AI100" s="8" t="s">
        <v>336</v>
      </c>
      <c r="AJ100" s="8" t="s">
        <v>336</v>
      </c>
      <c r="AK100" s="8" t="s">
        <v>336</v>
      </c>
      <c r="AL100" s="8" t="s">
        <v>336</v>
      </c>
      <c r="AM100" s="8" t="s">
        <v>356</v>
      </c>
      <c r="AN100" s="8" t="s">
        <v>336</v>
      </c>
      <c r="AO100" s="8" t="s">
        <v>336</v>
      </c>
      <c r="AP100" s="8" t="s">
        <v>336</v>
      </c>
      <c r="AQ100" s="8" t="s">
        <v>454</v>
      </c>
      <c r="AR100" s="8" t="s">
        <v>357</v>
      </c>
      <c r="AS100" s="8" t="s">
        <v>336</v>
      </c>
      <c r="AT100" s="8" t="s">
        <v>336</v>
      </c>
      <c r="AU100" s="8" t="s">
        <v>439</v>
      </c>
      <c r="AV100" s="8" t="s">
        <v>336</v>
      </c>
      <c r="AW100" s="8" t="s">
        <v>416</v>
      </c>
      <c r="AX100" s="8" t="s">
        <v>336</v>
      </c>
      <c r="AY100" s="8" t="s">
        <v>336</v>
      </c>
      <c r="AZ100" s="8" t="s">
        <v>360</v>
      </c>
      <c r="BA100" s="8" t="s">
        <v>336</v>
      </c>
      <c r="BB100" s="8" t="s">
        <v>336</v>
      </c>
      <c r="BC100" s="8" t="s">
        <v>336</v>
      </c>
      <c r="BD100" s="8" t="s">
        <v>336</v>
      </c>
      <c r="BE100" s="8" t="s">
        <v>362</v>
      </c>
      <c r="BF100" s="8" t="s">
        <v>336</v>
      </c>
      <c r="BG100" s="8" t="s">
        <v>390</v>
      </c>
      <c r="BH100" s="8" t="s">
        <v>336</v>
      </c>
      <c r="BI100" s="8" t="s">
        <v>455</v>
      </c>
      <c r="BJ100" s="8" t="s">
        <v>336</v>
      </c>
      <c r="BK100" s="8" t="s">
        <v>336</v>
      </c>
      <c r="BL100" s="8" t="s">
        <v>336</v>
      </c>
      <c r="BM100" s="8" t="s">
        <v>336</v>
      </c>
      <c r="BN100" s="8" t="s">
        <v>336</v>
      </c>
      <c r="BO100" s="8" t="s">
        <v>336</v>
      </c>
      <c r="BP100" s="8" t="s">
        <v>392</v>
      </c>
      <c r="BQ100" s="299" t="s">
        <v>1610</v>
      </c>
      <c r="BR100" s="8" t="s">
        <v>45</v>
      </c>
      <c r="BS100" s="33" t="s">
        <v>367</v>
      </c>
      <c r="BT100" s="33" t="s">
        <v>368</v>
      </c>
      <c r="BU100" s="8" t="s">
        <v>336</v>
      </c>
      <c r="BV100" s="8" t="s">
        <v>336</v>
      </c>
      <c r="BW100" s="8" t="s">
        <v>336</v>
      </c>
      <c r="BX100" s="8" t="s">
        <v>336</v>
      </c>
      <c r="BY100" s="8" t="s">
        <v>1377</v>
      </c>
      <c r="BZ100" s="8" t="s">
        <v>335</v>
      </c>
      <c r="CA100" s="48" t="str">
        <f t="shared" si="37"/>
        <v>0056</v>
      </c>
      <c r="CB100" s="48" t="str">
        <f t="shared" si="29"/>
        <v>Kelstin|Holmes|makeda_chandler@yahoo.com|9</v>
      </c>
      <c r="CC100" s="48" t="str">
        <f t="shared" si="30"/>
        <v>Kelstin|Holmes|9</v>
      </c>
      <c r="CD100" s="48" t="str">
        <f t="shared" si="31"/>
        <v>Kelstin|Holmes|8</v>
      </c>
      <c r="CE100" s="48" t="str">
        <f t="shared" si="22"/>
        <v>Makeda Chandler</v>
      </c>
      <c r="CF100" s="48" t="str">
        <f>$CE100&amp;COUNTIF($CE100:$CE$162,$CE100)</f>
        <v>Makeda Chandler1</v>
      </c>
      <c r="CG100" s="48" t="str">
        <f t="shared" si="23"/>
        <v>makeda_chandler@yahoo.com</v>
      </c>
      <c r="CH100" s="48" t="str">
        <f t="shared" si="24"/>
        <v>6628971959</v>
      </c>
      <c r="CI100" s="48" t="str">
        <f t="shared" si="25"/>
        <v>Kelstin Holmes</v>
      </c>
      <c r="CJ100" s="48" t="str">
        <f>IF($X100="","",IF(RIGHT($X100,4)=", MS",INDEX(DropDowns!$G$4:$G$1251,MATCH(TRIM($X100),DropDowns!$F$3:$F$1251,0)),INDEX(DropDowns!$G$3:$G$1251,MATCH(TRIM($X100)&amp;", MS",DropDowns!$F$3:$F$1251,0))))</f>
        <v>Leflore</v>
      </c>
      <c r="CK100" s="8"/>
      <c r="CL100" s="48" t="str">
        <f t="shared" si="34"/>
        <v>Greenwood High School</v>
      </c>
      <c r="CM100" s="48" t="str">
        <f t="shared" si="26"/>
        <v>Leflore</v>
      </c>
      <c r="CN100" s="8" t="s">
        <v>832</v>
      </c>
      <c r="CO100" s="107" t="s">
        <v>1611</v>
      </c>
      <c r="CP100" s="8" t="s">
        <v>422</v>
      </c>
      <c r="CQ100" s="33" t="s">
        <v>519</v>
      </c>
      <c r="CR100" s="8" t="s">
        <v>98</v>
      </c>
      <c r="CS100" s="8" t="s">
        <v>1725</v>
      </c>
    </row>
    <row r="101" spans="1:97" x14ac:dyDescent="0.3">
      <c r="A101" s="48" t="str">
        <f t="shared" si="38"/>
        <v>0058-ROS-BR-FEMALE-8TH</v>
      </c>
      <c r="B101" s="302" t="str">
        <f>IF(AND($M101="YES",INDEX(Applications_2021!$A$2:A$651,MATCH($CD101,Applications_2021!$AO$2:$AO$651,0))&lt;&gt;""),INDEX(Applications_2021!$A$2:A$651,MATCH($CD101,Applications_2021!$AO$2:$AO$651,0)),IF(AND($M101="YES",INDEX(Applications_2021!$A$2:A$651,MATCH($CD101,Applications_2021!$AO$2:$AO$651,0))=""),INDEX(Applications_2021!$BC$2:BC$651,MATCH($CD101,Applications_2021!$AO$2:$AO$651,0)),IF($M101="NO","FIRST TIME APPLICANT","--")))</f>
        <v>No transcript received</v>
      </c>
      <c r="C101" s="8">
        <v>58</v>
      </c>
      <c r="D101" s="8" t="s">
        <v>1726</v>
      </c>
      <c r="E101" s="8" t="s">
        <v>332</v>
      </c>
      <c r="F101" s="8" t="s">
        <v>333</v>
      </c>
      <c r="G101" s="8" t="s">
        <v>795</v>
      </c>
      <c r="H101" s="8" t="s">
        <v>336</v>
      </c>
      <c r="I101" s="8" t="s">
        <v>335</v>
      </c>
      <c r="J101" s="8" t="s">
        <v>335</v>
      </c>
      <c r="K101" s="8" t="s">
        <v>1727</v>
      </c>
      <c r="L101" s="8" t="s">
        <v>1728</v>
      </c>
      <c r="M101" s="8" t="s">
        <v>335</v>
      </c>
      <c r="N101" s="8" t="s">
        <v>335</v>
      </c>
      <c r="O101" s="8" t="s">
        <v>1567</v>
      </c>
      <c r="P101" s="8" t="s">
        <v>170</v>
      </c>
      <c r="Q101" s="8" t="s">
        <v>401</v>
      </c>
      <c r="R101" s="8" t="s">
        <v>1729</v>
      </c>
      <c r="S101" s="8" t="s">
        <v>342</v>
      </c>
      <c r="T101" s="8" t="s">
        <v>245</v>
      </c>
      <c r="U101" s="8" t="s">
        <v>245</v>
      </c>
      <c r="V101" s="8" t="s">
        <v>1730</v>
      </c>
      <c r="W101" s="8" t="s">
        <v>336</v>
      </c>
      <c r="X101" s="8" t="s">
        <v>1731</v>
      </c>
      <c r="Y101" s="8" t="s">
        <v>488</v>
      </c>
      <c r="Z101" s="8" t="s">
        <v>1732</v>
      </c>
      <c r="AA101" s="8" t="s">
        <v>348</v>
      </c>
      <c r="AB101" s="8" t="s">
        <v>245</v>
      </c>
      <c r="AC101" s="8" t="s">
        <v>1733</v>
      </c>
      <c r="AD101" s="8" t="s">
        <v>1728</v>
      </c>
      <c r="AE101" s="8" t="s">
        <v>1734</v>
      </c>
      <c r="AF101" s="8" t="s">
        <v>1735</v>
      </c>
      <c r="AG101" s="8" t="s">
        <v>336</v>
      </c>
      <c r="AH101" s="8" t="s">
        <v>336</v>
      </c>
      <c r="AI101" s="8" t="s">
        <v>336</v>
      </c>
      <c r="AJ101" s="8" t="s">
        <v>336</v>
      </c>
      <c r="AK101" s="8" t="s">
        <v>336</v>
      </c>
      <c r="AL101" s="8" t="s">
        <v>336</v>
      </c>
      <c r="AM101" s="8" t="s">
        <v>336</v>
      </c>
      <c r="AN101" s="8" t="s">
        <v>336</v>
      </c>
      <c r="AO101" s="8" t="s">
        <v>387</v>
      </c>
      <c r="AP101" s="8" t="s">
        <v>336</v>
      </c>
      <c r="AQ101" s="8" t="s">
        <v>336</v>
      </c>
      <c r="AR101" s="8" t="s">
        <v>357</v>
      </c>
      <c r="AS101" s="8" t="s">
        <v>358</v>
      </c>
      <c r="AT101" s="8" t="s">
        <v>336</v>
      </c>
      <c r="AU101" s="8" t="s">
        <v>336</v>
      </c>
      <c r="AV101" s="8" t="s">
        <v>336</v>
      </c>
      <c r="AW101" s="8" t="s">
        <v>336</v>
      </c>
      <c r="AX101" s="8" t="s">
        <v>388</v>
      </c>
      <c r="AY101" s="8" t="s">
        <v>336</v>
      </c>
      <c r="AZ101" s="8" t="s">
        <v>360</v>
      </c>
      <c r="BA101" s="8" t="s">
        <v>336</v>
      </c>
      <c r="BB101" s="8" t="s">
        <v>336</v>
      </c>
      <c r="BC101" s="8" t="s">
        <v>515</v>
      </c>
      <c r="BD101" s="8" t="s">
        <v>336</v>
      </c>
      <c r="BE101" s="8" t="s">
        <v>336</v>
      </c>
      <c r="BF101" s="8" t="s">
        <v>336</v>
      </c>
      <c r="BG101" s="8" t="s">
        <v>336</v>
      </c>
      <c r="BH101" s="8" t="s">
        <v>336</v>
      </c>
      <c r="BI101" s="8" t="s">
        <v>336</v>
      </c>
      <c r="BJ101" s="8" t="s">
        <v>363</v>
      </c>
      <c r="BK101" s="8" t="s">
        <v>498</v>
      </c>
      <c r="BL101" s="8" t="s">
        <v>456</v>
      </c>
      <c r="BM101" s="8" t="s">
        <v>336</v>
      </c>
      <c r="BN101" s="8" t="s">
        <v>336</v>
      </c>
      <c r="BO101" s="8" t="s">
        <v>336</v>
      </c>
      <c r="BP101" s="8" t="s">
        <v>604</v>
      </c>
      <c r="BQ101" s="299" t="s">
        <v>1736</v>
      </c>
      <c r="BR101" s="8" t="s">
        <v>45</v>
      </c>
      <c r="BS101" s="33" t="s">
        <v>368</v>
      </c>
      <c r="BT101" s="33" t="s">
        <v>555</v>
      </c>
      <c r="BU101" s="8" t="s">
        <v>336</v>
      </c>
      <c r="BV101" s="8" t="s">
        <v>336</v>
      </c>
      <c r="BW101" s="8" t="s">
        <v>336</v>
      </c>
      <c r="BX101" s="8" t="s">
        <v>1737</v>
      </c>
      <c r="BY101" s="8" t="s">
        <v>1377</v>
      </c>
      <c r="BZ101" s="8" t="s">
        <v>339</v>
      </c>
      <c r="CA101" s="48" t="str">
        <f t="shared" si="37"/>
        <v>0058</v>
      </c>
      <c r="CB101" s="48" t="str">
        <f t="shared" si="29"/>
        <v>Brooklyn|Rosser|britneyrosser@gmail.com|8</v>
      </c>
      <c r="CC101" s="48" t="str">
        <f t="shared" si="30"/>
        <v>Brooklyn|Rosser|8</v>
      </c>
      <c r="CD101" s="48" t="str">
        <f t="shared" si="31"/>
        <v>Brooklyn|Rosser|7</v>
      </c>
      <c r="CE101" s="48" t="str">
        <f t="shared" si="22"/>
        <v>Britney Rosser</v>
      </c>
      <c r="CF101" s="48" t="str">
        <f>$CE101&amp;COUNTIF($CE101:$CE$162,$CE101)</f>
        <v>Britney Rosser1</v>
      </c>
      <c r="CG101" s="48" t="str">
        <f t="shared" si="23"/>
        <v>britneyrosser@gmail.com</v>
      </c>
      <c r="CH101" s="48" t="str">
        <f t="shared" si="24"/>
        <v>7709902395</v>
      </c>
      <c r="CI101" s="48" t="str">
        <f t="shared" si="25"/>
        <v>Brooklyn Rosser</v>
      </c>
      <c r="CJ101" s="48" t="str">
        <f>IF($X101="","",IF(RIGHT($X101,4)=", MS",INDEX(DropDowns!$G$4:$G$1251,MATCH(TRIM($X101),DropDowns!$F$3:$F$1251,0)),INDEX(DropDowns!$G$3:$G$1251,MATCH(TRIM($X101)&amp;", MS",DropDowns!$F$3:$F$1251,0))))</f>
        <v>Rankin</v>
      </c>
      <c r="CK101" s="8"/>
      <c r="CL101" s="48" t="str">
        <f>$R101</f>
        <v>Brandon Middle School</v>
      </c>
      <c r="CM101" s="48" t="str">
        <f t="shared" si="26"/>
        <v>Rankin</v>
      </c>
      <c r="CN101" s="8" t="s">
        <v>1732</v>
      </c>
      <c r="CO101" s="107" t="s">
        <v>1689</v>
      </c>
      <c r="CP101" s="8" t="s">
        <v>370</v>
      </c>
      <c r="CQ101" s="33" t="s">
        <v>371</v>
      </c>
      <c r="CR101" s="8" t="s">
        <v>83</v>
      </c>
      <c r="CS101" s="8"/>
    </row>
    <row r="102" spans="1:97" x14ac:dyDescent="0.3">
      <c r="A102" s="48" t="str">
        <f t="shared" si="38"/>
        <v>0060-BAR-JO-FEMALE-9TH</v>
      </c>
      <c r="B102" s="302" t="str">
        <f>IF(AND($M102="YES",INDEX(Applications_2021!$A$2:A$651,MATCH($CD102,Applications_2021!$AO$2:$AO$651,0))&lt;&gt;""),INDEX(Applications_2021!$A$2:A$651,MATCH($CD102,Applications_2021!$AO$2:$AO$651,0)),IF(AND($M102="YES",INDEX(Applications_2021!$A$2:A$651,MATCH($CD102,Applications_2021!$AO$2:$AO$651,0))=""),INDEX(Applications_2021!$BC$2:BC$651,MATCH($CD102,Applications_2021!$AO$2:$AO$651,0)),IF($M102="NO","FIRST TIME APPLICANT","--")))</f>
        <v>0115-BAR-JO-0157</v>
      </c>
      <c r="C102" s="8">
        <v>60</v>
      </c>
      <c r="D102" s="8" t="s">
        <v>1738</v>
      </c>
      <c r="E102" s="8" t="s">
        <v>332</v>
      </c>
      <c r="F102" s="8" t="s">
        <v>333</v>
      </c>
      <c r="G102" s="8" t="s">
        <v>795</v>
      </c>
      <c r="H102" s="8" t="s">
        <v>336</v>
      </c>
      <c r="I102" s="8" t="s">
        <v>335</v>
      </c>
      <c r="J102" s="8" t="s">
        <v>335</v>
      </c>
      <c r="K102" s="8" t="s">
        <v>1739</v>
      </c>
      <c r="L102" s="8" t="s">
        <v>1740</v>
      </c>
      <c r="M102" s="8" t="s">
        <v>335</v>
      </c>
      <c r="N102" s="8" t="s">
        <v>335</v>
      </c>
      <c r="O102" s="8" t="s">
        <v>1567</v>
      </c>
      <c r="P102" s="8" t="s">
        <v>170</v>
      </c>
      <c r="Q102" s="8" t="s">
        <v>376</v>
      </c>
      <c r="R102" s="8" t="s">
        <v>1741</v>
      </c>
      <c r="S102" s="8" t="s">
        <v>342</v>
      </c>
      <c r="T102" s="8" t="s">
        <v>1742</v>
      </c>
      <c r="U102" s="8" t="s">
        <v>199</v>
      </c>
      <c r="V102" s="8" t="s">
        <v>1743</v>
      </c>
      <c r="W102" s="8" t="s">
        <v>336</v>
      </c>
      <c r="X102" s="8" t="s">
        <v>1744</v>
      </c>
      <c r="Y102" s="8" t="s">
        <v>488</v>
      </c>
      <c r="Z102" s="8" t="s">
        <v>1745</v>
      </c>
      <c r="AA102" s="8" t="s">
        <v>348</v>
      </c>
      <c r="AB102" s="8" t="s">
        <v>199</v>
      </c>
      <c r="AC102" s="8" t="s">
        <v>1746</v>
      </c>
      <c r="AD102" s="8" t="s">
        <v>1740</v>
      </c>
      <c r="AE102" s="8" t="s">
        <v>1747</v>
      </c>
      <c r="AF102" s="8" t="s">
        <v>1748</v>
      </c>
      <c r="AG102" s="8" t="s">
        <v>336</v>
      </c>
      <c r="AH102" s="8" t="s">
        <v>336</v>
      </c>
      <c r="AI102" s="8" t="s">
        <v>336</v>
      </c>
      <c r="AJ102" s="8" t="s">
        <v>336</v>
      </c>
      <c r="AK102" s="8" t="s">
        <v>474</v>
      </c>
      <c r="AL102" s="8" t="s">
        <v>336</v>
      </c>
      <c r="AM102" s="8" t="s">
        <v>356</v>
      </c>
      <c r="AN102" s="8" t="s">
        <v>336</v>
      </c>
      <c r="AO102" s="8" t="s">
        <v>336</v>
      </c>
      <c r="AP102" s="8" t="s">
        <v>336</v>
      </c>
      <c r="AQ102" s="8" t="s">
        <v>454</v>
      </c>
      <c r="AR102" s="8" t="s">
        <v>336</v>
      </c>
      <c r="AS102" s="8" t="s">
        <v>336</v>
      </c>
      <c r="AT102" s="8" t="s">
        <v>336</v>
      </c>
      <c r="AU102" s="8" t="s">
        <v>336</v>
      </c>
      <c r="AV102" s="8" t="s">
        <v>359</v>
      </c>
      <c r="AW102" s="8" t="s">
        <v>336</v>
      </c>
      <c r="AX102" s="8" t="s">
        <v>336</v>
      </c>
      <c r="AY102" s="8" t="s">
        <v>336</v>
      </c>
      <c r="AZ102" s="8" t="s">
        <v>336</v>
      </c>
      <c r="BA102" s="8" t="s">
        <v>361</v>
      </c>
      <c r="BB102" s="8" t="s">
        <v>475</v>
      </c>
      <c r="BC102" s="8" t="s">
        <v>336</v>
      </c>
      <c r="BD102" s="8" t="s">
        <v>336</v>
      </c>
      <c r="BE102" s="8" t="s">
        <v>362</v>
      </c>
      <c r="BF102" s="8" t="s">
        <v>336</v>
      </c>
      <c r="BG102" s="8" t="s">
        <v>336</v>
      </c>
      <c r="BH102" s="8" t="s">
        <v>336</v>
      </c>
      <c r="BI102" s="8" t="s">
        <v>336</v>
      </c>
      <c r="BJ102" s="8" t="s">
        <v>363</v>
      </c>
      <c r="BK102" s="8" t="s">
        <v>336</v>
      </c>
      <c r="BL102" s="8" t="s">
        <v>456</v>
      </c>
      <c r="BM102" s="8" t="s">
        <v>336</v>
      </c>
      <c r="BN102" s="8" t="s">
        <v>336</v>
      </c>
      <c r="BO102" s="8" t="s">
        <v>336</v>
      </c>
      <c r="BP102" s="8" t="s">
        <v>392</v>
      </c>
      <c r="BQ102" s="299" t="s">
        <v>1749</v>
      </c>
      <c r="BR102" s="8" t="s">
        <v>45</v>
      </c>
      <c r="BS102" s="33" t="s">
        <v>367</v>
      </c>
      <c r="BT102" s="33" t="s">
        <v>368</v>
      </c>
      <c r="BU102" s="8" t="s">
        <v>418</v>
      </c>
      <c r="BV102" s="8" t="s">
        <v>336</v>
      </c>
      <c r="BW102" s="8" t="s">
        <v>336</v>
      </c>
      <c r="BX102" s="8" t="s">
        <v>336</v>
      </c>
      <c r="BY102" s="8" t="s">
        <v>1377</v>
      </c>
      <c r="BZ102" s="8" t="s">
        <v>335</v>
      </c>
      <c r="CA102" s="48" t="str">
        <f t="shared" si="37"/>
        <v>0060</v>
      </c>
      <c r="CB102" s="48" t="str">
        <f t="shared" si="29"/>
        <v>Joycelyn|Barner|b_barner@belsouth.net|9</v>
      </c>
      <c r="CC102" s="48" t="str">
        <f t="shared" si="30"/>
        <v>Joycelyn|Barner|9</v>
      </c>
      <c r="CD102" s="48" t="str">
        <f t="shared" si="31"/>
        <v>Joycelyn|Barner|8</v>
      </c>
      <c r="CE102" s="48" t="str">
        <f t="shared" si="22"/>
        <v>Mary Barner</v>
      </c>
      <c r="CF102" s="48" t="str">
        <f>$CE102&amp;COUNTIF($CE102:$CE$162,$CE102)</f>
        <v>Mary Barner2</v>
      </c>
      <c r="CG102" s="48" t="str">
        <f t="shared" si="23"/>
        <v>b_barner@belsouth.net</v>
      </c>
      <c r="CH102" s="48" t="str">
        <f t="shared" si="24"/>
        <v>6019277474</v>
      </c>
      <c r="CI102" s="48" t="str">
        <f t="shared" si="25"/>
        <v>Joycelyn Barner</v>
      </c>
      <c r="CJ102" s="48" t="str">
        <f>IF($X102="","",IF(RIGHT($X102,4)=", MS",INDEX(DropDowns!$G$4:$G$1251,MATCH(TRIM($X102),DropDowns!$F$3:$F$1251,0)),INDEX(DropDowns!$G$3:$G$1251,MATCH(TRIM($X102)&amp;", MS",DropDowns!$F$3:$F$1251,0))))</f>
        <v>Copiah</v>
      </c>
      <c r="CK102" s="8"/>
      <c r="CL102" s="48" t="str">
        <f t="shared" si="34"/>
        <v xml:space="preserve">Wesson Attendance Center </v>
      </c>
      <c r="CM102" s="48" t="str">
        <f t="shared" si="26"/>
        <v>Copiah</v>
      </c>
      <c r="CN102" s="8" t="s">
        <v>1745</v>
      </c>
      <c r="CO102" s="107" t="s">
        <v>1750</v>
      </c>
      <c r="CP102" s="8" t="s">
        <v>397</v>
      </c>
      <c r="CQ102" s="33" t="s">
        <v>371</v>
      </c>
      <c r="CR102" s="8" t="s">
        <v>83</v>
      </c>
      <c r="CS102" s="8"/>
    </row>
    <row r="103" spans="1:97" ht="28.8" x14ac:dyDescent="0.3">
      <c r="A103" s="48" t="str">
        <f t="shared" si="38"/>
        <v>0065-BUT-SA-FEMALE-8TH</v>
      </c>
      <c r="B103" s="302" t="str">
        <f>IF(AND($M103="YES",INDEX(Applications_2021!$A$2:A$651,MATCH($CD103,Applications_2021!$AO$2:$AO$651,0))&lt;&gt;""),INDEX(Applications_2021!$A$2:A$651,MATCH($CD103,Applications_2021!$AO$2:$AO$651,0)),IF(AND($M103="YES",INDEX(Applications_2021!$A$2:A$651,MATCH($CD103,Applications_2021!$AO$2:$AO$651,0))=""),INDEX(Applications_2021!$BC$2:BC$651,MATCH($CD103,Applications_2021!$AO$2:$AO$651,0)),IF($M103="NO","FIRST TIME APPLICANT","--")))</f>
        <v>No transcript received</v>
      </c>
      <c r="C103" s="8">
        <v>65</v>
      </c>
      <c r="D103" s="8" t="s">
        <v>1751</v>
      </c>
      <c r="E103" s="8" t="s">
        <v>332</v>
      </c>
      <c r="F103" s="8" t="s">
        <v>333</v>
      </c>
      <c r="G103" s="8" t="s">
        <v>795</v>
      </c>
      <c r="H103" s="8" t="s">
        <v>336</v>
      </c>
      <c r="I103" s="8" t="s">
        <v>335</v>
      </c>
      <c r="J103" s="8" t="s">
        <v>335</v>
      </c>
      <c r="K103" s="8" t="s">
        <v>1752</v>
      </c>
      <c r="L103" s="8" t="s">
        <v>1472</v>
      </c>
      <c r="M103" s="8" t="s">
        <v>335</v>
      </c>
      <c r="N103" s="8" t="s">
        <v>335</v>
      </c>
      <c r="O103" s="8" t="s">
        <v>1567</v>
      </c>
      <c r="P103" s="8" t="s">
        <v>170</v>
      </c>
      <c r="Q103" s="8" t="s">
        <v>401</v>
      </c>
      <c r="R103" s="8" t="s">
        <v>1753</v>
      </c>
      <c r="S103" s="8" t="s">
        <v>342</v>
      </c>
      <c r="T103" s="8" t="s">
        <v>1754</v>
      </c>
      <c r="U103" s="8" t="s">
        <v>241</v>
      </c>
      <c r="V103" s="8" t="s">
        <v>1755</v>
      </c>
      <c r="W103" s="8" t="s">
        <v>336</v>
      </c>
      <c r="X103" s="8" t="s">
        <v>1756</v>
      </c>
      <c r="Y103" s="8" t="s">
        <v>1526</v>
      </c>
      <c r="Z103" s="8" t="s">
        <v>1757</v>
      </c>
      <c r="AA103" s="8" t="s">
        <v>348</v>
      </c>
      <c r="AB103" s="8" t="s">
        <v>241</v>
      </c>
      <c r="AC103" s="8" t="s">
        <v>1758</v>
      </c>
      <c r="AD103" s="8" t="s">
        <v>1759</v>
      </c>
      <c r="AE103" s="8" t="s">
        <v>1760</v>
      </c>
      <c r="AF103" s="8" t="s">
        <v>1761</v>
      </c>
      <c r="AG103" s="8" t="s">
        <v>336</v>
      </c>
      <c r="AH103" s="8" t="s">
        <v>336</v>
      </c>
      <c r="AI103" s="8" t="s">
        <v>336</v>
      </c>
      <c r="AJ103" s="8" t="s">
        <v>336</v>
      </c>
      <c r="AK103" s="8" t="s">
        <v>474</v>
      </c>
      <c r="AL103" s="8" t="s">
        <v>336</v>
      </c>
      <c r="AM103" s="8" t="s">
        <v>336</v>
      </c>
      <c r="AN103" s="8" t="s">
        <v>336</v>
      </c>
      <c r="AO103" s="8" t="s">
        <v>336</v>
      </c>
      <c r="AP103" s="8" t="s">
        <v>415</v>
      </c>
      <c r="AQ103" s="8" t="s">
        <v>454</v>
      </c>
      <c r="AR103" s="8" t="s">
        <v>336</v>
      </c>
      <c r="AS103" s="8" t="s">
        <v>336</v>
      </c>
      <c r="AT103" s="8" t="s">
        <v>336</v>
      </c>
      <c r="AU103" s="8" t="s">
        <v>336</v>
      </c>
      <c r="AV103" s="8" t="s">
        <v>336</v>
      </c>
      <c r="AW103" s="8" t="s">
        <v>416</v>
      </c>
      <c r="AX103" s="8" t="s">
        <v>388</v>
      </c>
      <c r="AY103" s="8" t="s">
        <v>336</v>
      </c>
      <c r="AZ103" s="8" t="s">
        <v>360</v>
      </c>
      <c r="BA103" s="8" t="s">
        <v>336</v>
      </c>
      <c r="BB103" s="8" t="s">
        <v>336</v>
      </c>
      <c r="BC103" s="8" t="s">
        <v>336</v>
      </c>
      <c r="BD103" s="8" t="s">
        <v>336</v>
      </c>
      <c r="BE103" s="8" t="s">
        <v>336</v>
      </c>
      <c r="BF103" s="8" t="s">
        <v>553</v>
      </c>
      <c r="BG103" s="8" t="s">
        <v>336</v>
      </c>
      <c r="BH103" s="8" t="s">
        <v>336</v>
      </c>
      <c r="BI103" s="8" t="s">
        <v>336</v>
      </c>
      <c r="BJ103" s="8" t="s">
        <v>363</v>
      </c>
      <c r="BK103" s="8" t="s">
        <v>498</v>
      </c>
      <c r="BL103" s="8" t="s">
        <v>336</v>
      </c>
      <c r="BM103" s="8" t="s">
        <v>336</v>
      </c>
      <c r="BN103" s="8" t="s">
        <v>336</v>
      </c>
      <c r="BO103" s="8" t="s">
        <v>336</v>
      </c>
      <c r="BP103" s="8" t="s">
        <v>365</v>
      </c>
      <c r="BQ103" s="299" t="s">
        <v>1762</v>
      </c>
      <c r="BR103" s="8" t="s">
        <v>43</v>
      </c>
      <c r="BS103" s="33" t="s">
        <v>570</v>
      </c>
      <c r="BT103" s="33" t="s">
        <v>367</v>
      </c>
      <c r="BU103" s="8" t="s">
        <v>418</v>
      </c>
      <c r="BV103" s="8" t="s">
        <v>458</v>
      </c>
      <c r="BW103" s="8" t="s">
        <v>336</v>
      </c>
      <c r="BX103" s="8" t="s">
        <v>336</v>
      </c>
      <c r="BY103" s="8" t="s">
        <v>1377</v>
      </c>
      <c r="BZ103" s="8" t="s">
        <v>339</v>
      </c>
      <c r="CA103" s="48" t="str">
        <f t="shared" si="37"/>
        <v>0065</v>
      </c>
      <c r="CB103" s="48" t="str">
        <f t="shared" si="29"/>
        <v>Samauri|Butler|arielbx2@gmail.com|8</v>
      </c>
      <c r="CC103" s="48" t="str">
        <f t="shared" si="30"/>
        <v>Samauri|Butler|8</v>
      </c>
      <c r="CD103" s="48" t="str">
        <f t="shared" si="31"/>
        <v>Samauri|Butler|7</v>
      </c>
      <c r="CE103" s="48" t="str">
        <f t="shared" si="22"/>
        <v>Ariel Bates</v>
      </c>
      <c r="CF103" s="48" t="str">
        <f>$CE103&amp;COUNTIF($CE103:$CE$162,$CE103)</f>
        <v>Ariel Bates1</v>
      </c>
      <c r="CG103" s="48" t="str">
        <f t="shared" si="23"/>
        <v>arielbx2@gmail.com</v>
      </c>
      <c r="CH103" s="48" t="str">
        <f t="shared" si="24"/>
        <v>6016006563</v>
      </c>
      <c r="CI103" s="48" t="str">
        <f t="shared" si="25"/>
        <v>Samauri Butler</v>
      </c>
      <c r="CJ103" s="48" t="str">
        <f>IF($X103="","",IF(RIGHT($X103,4)=", MS",INDEX(DropDowns!$G$4:$G$1251,MATCH(TRIM($X103),DropDowns!$F$3:$F$1251,0)),INDEX(DropDowns!$G$3:$G$1251,MATCH(TRIM($X103)&amp;", MS",DropDowns!$F$3:$F$1251,0))))</f>
        <v>Pike</v>
      </c>
      <c r="CK103" s="8"/>
      <c r="CL103" s="48" t="str">
        <f>$R103</f>
        <v xml:space="preserve">Denman Jr. High School </v>
      </c>
      <c r="CM103" s="48" t="str">
        <f t="shared" si="26"/>
        <v>Pike</v>
      </c>
      <c r="CN103" s="8">
        <v>39648</v>
      </c>
      <c r="CO103" s="107" t="s">
        <v>1763</v>
      </c>
      <c r="CP103" s="8" t="s">
        <v>444</v>
      </c>
      <c r="CQ103" s="33" t="s">
        <v>371</v>
      </c>
      <c r="CR103" s="8" t="s">
        <v>83</v>
      </c>
      <c r="CS103" s="8"/>
    </row>
    <row r="104" spans="1:97" x14ac:dyDescent="0.3">
      <c r="A104" s="146" t="str">
        <f>$CA104&amp;"-"&amp;UPPER(LEFT($L104,3))&amp;"-"&amp;UPPER(LEFT($K104,2))&amp;"-"&amp;UPPER($P104)&amp;"-"&amp;UPPER(LEFT($Q104,3))</f>
        <v>0079-BAR-JO-FEMALE-9TH</v>
      </c>
      <c r="B104" s="302" t="str">
        <f>IF(AND($M104="YES",INDEX(Applications_2021!$A$2:A$651,MATCH($CD104,Applications_2021!$AO$2:$AO$651,0))&lt;&gt;""),INDEX(Applications_2021!$A$2:A$651,MATCH($CD104,Applications_2021!$AO$2:$AO$651,0)),IF(AND($M104="YES",INDEX(Applications_2021!$A$2:A$651,MATCH($CD104,Applications_2021!$AO$2:$AO$651,0))=""),INDEX(Applications_2021!$BC$2:BC$651,MATCH($CD104,Applications_2021!$AO$2:$AO$651,0)),IF($M104="NO","FIRST TIME APPLICANT","--")))</f>
        <v>0115-BAR-JO-0157</v>
      </c>
      <c r="C104" s="8">
        <v>79</v>
      </c>
      <c r="D104" s="8" t="s">
        <v>1764</v>
      </c>
      <c r="E104" s="8" t="s">
        <v>332</v>
      </c>
      <c r="F104" s="8" t="s">
        <v>333</v>
      </c>
      <c r="G104" s="8" t="s">
        <v>795</v>
      </c>
      <c r="H104" s="8" t="s">
        <v>336</v>
      </c>
      <c r="I104" s="8" t="s">
        <v>335</v>
      </c>
      <c r="J104" s="8" t="s">
        <v>335</v>
      </c>
      <c r="K104" s="8" t="s">
        <v>1739</v>
      </c>
      <c r="L104" s="8" t="s">
        <v>1740</v>
      </c>
      <c r="M104" s="8" t="s">
        <v>335</v>
      </c>
      <c r="N104" s="8" t="s">
        <v>335</v>
      </c>
      <c r="O104" s="8" t="s">
        <v>1567</v>
      </c>
      <c r="P104" s="8" t="s">
        <v>170</v>
      </c>
      <c r="Q104" s="8" t="s">
        <v>376</v>
      </c>
      <c r="R104" s="8" t="s">
        <v>1741</v>
      </c>
      <c r="S104" s="8" t="s">
        <v>342</v>
      </c>
      <c r="T104" s="8" t="s">
        <v>1742</v>
      </c>
      <c r="U104" s="8" t="s">
        <v>199</v>
      </c>
      <c r="V104" s="8" t="s">
        <v>1743</v>
      </c>
      <c r="W104" s="8" t="s">
        <v>336</v>
      </c>
      <c r="X104" s="8" t="s">
        <v>1765</v>
      </c>
      <c r="Y104" s="8" t="s">
        <v>346</v>
      </c>
      <c r="Z104" s="8" t="s">
        <v>1745</v>
      </c>
      <c r="AA104" s="8" t="s">
        <v>348</v>
      </c>
      <c r="AB104" s="8" t="s">
        <v>199</v>
      </c>
      <c r="AC104" s="8" t="s">
        <v>1746</v>
      </c>
      <c r="AD104" s="8" t="s">
        <v>1740</v>
      </c>
      <c r="AE104" s="8" t="s">
        <v>1766</v>
      </c>
      <c r="AF104" s="8" t="s">
        <v>1748</v>
      </c>
      <c r="AG104" s="8" t="s">
        <v>336</v>
      </c>
      <c r="AH104" s="8" t="s">
        <v>336</v>
      </c>
      <c r="AI104" s="8" t="s">
        <v>336</v>
      </c>
      <c r="AJ104" s="8" t="s">
        <v>336</v>
      </c>
      <c r="AK104" s="8" t="s">
        <v>474</v>
      </c>
      <c r="AL104" s="8" t="s">
        <v>336</v>
      </c>
      <c r="AM104" s="8" t="s">
        <v>356</v>
      </c>
      <c r="AN104" s="8" t="s">
        <v>336</v>
      </c>
      <c r="AO104" s="8" t="s">
        <v>336</v>
      </c>
      <c r="AP104" s="8" t="s">
        <v>336</v>
      </c>
      <c r="AQ104" s="8" t="s">
        <v>454</v>
      </c>
      <c r="AR104" s="8" t="s">
        <v>336</v>
      </c>
      <c r="AS104" s="8" t="s">
        <v>336</v>
      </c>
      <c r="AT104" s="8" t="s">
        <v>336</v>
      </c>
      <c r="AU104" s="8" t="s">
        <v>336</v>
      </c>
      <c r="AV104" s="8" t="s">
        <v>359</v>
      </c>
      <c r="AW104" s="8" t="s">
        <v>336</v>
      </c>
      <c r="AX104" s="8" t="s">
        <v>336</v>
      </c>
      <c r="AY104" s="8" t="s">
        <v>336</v>
      </c>
      <c r="AZ104" s="8" t="s">
        <v>336</v>
      </c>
      <c r="BA104" s="8" t="s">
        <v>361</v>
      </c>
      <c r="BB104" s="8" t="s">
        <v>475</v>
      </c>
      <c r="BC104" s="8" t="s">
        <v>336</v>
      </c>
      <c r="BD104" s="8" t="s">
        <v>336</v>
      </c>
      <c r="BE104" s="8" t="s">
        <v>362</v>
      </c>
      <c r="BF104" s="8" t="s">
        <v>336</v>
      </c>
      <c r="BG104" s="8" t="s">
        <v>336</v>
      </c>
      <c r="BH104" s="8" t="s">
        <v>336</v>
      </c>
      <c r="BI104" s="8" t="s">
        <v>336</v>
      </c>
      <c r="BJ104" s="8" t="s">
        <v>363</v>
      </c>
      <c r="BK104" s="8" t="s">
        <v>336</v>
      </c>
      <c r="BL104" s="8" t="s">
        <v>456</v>
      </c>
      <c r="BM104" s="8" t="s">
        <v>336</v>
      </c>
      <c r="BN104" s="8" t="s">
        <v>336</v>
      </c>
      <c r="BO104" s="8" t="s">
        <v>336</v>
      </c>
      <c r="BP104" s="8" t="s">
        <v>392</v>
      </c>
      <c r="BQ104" s="299" t="s">
        <v>1749</v>
      </c>
      <c r="BR104" s="8" t="s">
        <v>45</v>
      </c>
      <c r="BS104" s="33" t="s">
        <v>367</v>
      </c>
      <c r="BT104" s="33" t="s">
        <v>368</v>
      </c>
      <c r="BU104" s="8" t="s">
        <v>418</v>
      </c>
      <c r="BV104" s="8" t="s">
        <v>336</v>
      </c>
      <c r="BW104" s="8" t="s">
        <v>336</v>
      </c>
      <c r="BX104" s="8" t="s">
        <v>336</v>
      </c>
      <c r="BY104" s="8" t="s">
        <v>459</v>
      </c>
      <c r="BZ104" s="8" t="s">
        <v>335</v>
      </c>
      <c r="CA104" s="48" t="str">
        <f t="shared" si="37"/>
        <v>0079</v>
      </c>
      <c r="CB104" s="48" t="str">
        <f t="shared" si="29"/>
        <v>Joycelyn|Barner|b_barner@bellsouth.net|9</v>
      </c>
      <c r="CC104" s="48" t="str">
        <f t="shared" si="30"/>
        <v>Joycelyn|Barner|9</v>
      </c>
      <c r="CD104" s="48" t="str">
        <f t="shared" si="31"/>
        <v>Joycelyn|Barner|8</v>
      </c>
      <c r="CE104" s="48" t="str">
        <f t="shared" si="22"/>
        <v>Mary Barner</v>
      </c>
      <c r="CF104" s="48" t="str">
        <f>$CE104&amp;COUNTIF($CE104:$CE$162,$CE104)</f>
        <v>Mary Barner1</v>
      </c>
      <c r="CG104" s="48" t="str">
        <f t="shared" si="23"/>
        <v>b_barner@bellsouth.net</v>
      </c>
      <c r="CH104" s="48" t="str">
        <f t="shared" si="24"/>
        <v>6019277474</v>
      </c>
      <c r="CI104" s="48" t="str">
        <f t="shared" si="25"/>
        <v>Joycelyn Barner</v>
      </c>
      <c r="CJ104" s="48" t="str">
        <f>IF($X104="","",IF(RIGHT($X104,4)=", MS",INDEX(DropDowns!$G$4:$G$1251,MATCH(TRIM($X104),DropDowns!$F$3:$F$1251,0)),INDEX(DropDowns!$G$3:$G$1251,MATCH(TRIM($X104)&amp;", MS",DropDowns!$F$3:$F$1251,0))))</f>
        <v>Copiah</v>
      </c>
      <c r="CK104" s="8"/>
      <c r="CL104" s="48" t="str">
        <f t="shared" si="34"/>
        <v xml:space="preserve">Wesson Attendance Center </v>
      </c>
      <c r="CM104" s="48" t="str">
        <f t="shared" si="26"/>
        <v>Copiah</v>
      </c>
      <c r="CN104" s="8" t="s">
        <v>1745</v>
      </c>
      <c r="CO104" s="107" t="s">
        <v>1750</v>
      </c>
      <c r="CP104" s="8" t="s">
        <v>422</v>
      </c>
      <c r="CQ104" s="33" t="s">
        <v>519</v>
      </c>
      <c r="CR104" s="8" t="s">
        <v>98</v>
      </c>
      <c r="CS104" s="8" t="s">
        <v>1767</v>
      </c>
    </row>
    <row r="105" spans="1:97" x14ac:dyDescent="0.3">
      <c r="A105" s="48" t="str">
        <f t="shared" si="38"/>
        <v>0106-BLA-KI-MALE-8TH</v>
      </c>
      <c r="B105" s="302" t="str">
        <f>IF(AND($M105="YES",INDEX(Applications_2021!$A$2:A$651,MATCH($CD105,Applications_2021!$AO$2:$AO$651,0))&lt;&gt;""),INDEX(Applications_2021!$A$2:A$651,MATCH($CD105,Applications_2021!$AO$2:$AO$651,0)),IF(AND($M105="YES",INDEX(Applications_2021!$A$2:A$651,MATCH($CD105,Applications_2021!$AO$2:$AO$651,0))=""),INDEX(Applications_2021!$BC$2:BC$651,MATCH($CD105,Applications_2021!$AO$2:$AO$651,0)),IF($M105="NO","FIRST TIME APPLICANT","--")))</f>
        <v>0440-BLA-KI-0042</v>
      </c>
      <c r="C105" s="8">
        <v>106</v>
      </c>
      <c r="D105" s="8" t="s">
        <v>1768</v>
      </c>
      <c r="E105" s="8" t="s">
        <v>332</v>
      </c>
      <c r="F105" s="8" t="s">
        <v>333</v>
      </c>
      <c r="G105" s="8" t="s">
        <v>795</v>
      </c>
      <c r="H105" s="8" t="s">
        <v>336</v>
      </c>
      <c r="I105" s="8" t="s">
        <v>335</v>
      </c>
      <c r="J105" s="8" t="s">
        <v>335</v>
      </c>
      <c r="K105" s="8" t="s">
        <v>1769</v>
      </c>
      <c r="L105" s="8" t="s">
        <v>1770</v>
      </c>
      <c r="M105" s="8" t="s">
        <v>335</v>
      </c>
      <c r="N105" s="8" t="s">
        <v>335</v>
      </c>
      <c r="O105" s="8" t="s">
        <v>1567</v>
      </c>
      <c r="P105" s="8" t="s">
        <v>169</v>
      </c>
      <c r="Q105" s="8" t="s">
        <v>401</v>
      </c>
      <c r="R105" s="8" t="s">
        <v>1771</v>
      </c>
      <c r="S105" s="8" t="s">
        <v>342</v>
      </c>
      <c r="T105" s="8" t="s">
        <v>1772</v>
      </c>
      <c r="U105" s="8" t="s">
        <v>193</v>
      </c>
      <c r="V105" s="8" t="s">
        <v>1773</v>
      </c>
      <c r="W105" s="8" t="s">
        <v>336</v>
      </c>
      <c r="X105" s="8" t="s">
        <v>1774</v>
      </c>
      <c r="Y105" s="8" t="s">
        <v>488</v>
      </c>
      <c r="Z105" s="8" t="s">
        <v>1775</v>
      </c>
      <c r="AA105" s="8" t="s">
        <v>348</v>
      </c>
      <c r="AB105" s="8" t="s">
        <v>193</v>
      </c>
      <c r="AC105" s="8" t="s">
        <v>1776</v>
      </c>
      <c r="AD105" s="8" t="s">
        <v>1354</v>
      </c>
      <c r="AE105" s="8" t="s">
        <v>1777</v>
      </c>
      <c r="AF105" s="8" t="s">
        <v>1778</v>
      </c>
      <c r="AG105" s="8" t="s">
        <v>336</v>
      </c>
      <c r="AH105" s="8" t="s">
        <v>336</v>
      </c>
      <c r="AI105" s="8" t="s">
        <v>336</v>
      </c>
      <c r="AJ105" s="8" t="s">
        <v>336</v>
      </c>
      <c r="AK105" s="8" t="s">
        <v>336</v>
      </c>
      <c r="AL105" s="8" t="s">
        <v>497</v>
      </c>
      <c r="AM105" s="8" t="s">
        <v>356</v>
      </c>
      <c r="AN105" s="8" t="s">
        <v>336</v>
      </c>
      <c r="AO105" s="8" t="s">
        <v>387</v>
      </c>
      <c r="AP105" s="8" t="s">
        <v>336</v>
      </c>
      <c r="AQ105" s="8" t="s">
        <v>336</v>
      </c>
      <c r="AR105" s="8" t="s">
        <v>336</v>
      </c>
      <c r="AS105" s="8" t="s">
        <v>336</v>
      </c>
      <c r="AT105" s="8" t="s">
        <v>336</v>
      </c>
      <c r="AU105" s="8" t="s">
        <v>336</v>
      </c>
      <c r="AV105" s="8" t="s">
        <v>359</v>
      </c>
      <c r="AW105" s="8" t="s">
        <v>336</v>
      </c>
      <c r="AX105" s="8" t="s">
        <v>388</v>
      </c>
      <c r="AY105" s="8" t="s">
        <v>336</v>
      </c>
      <c r="AZ105" s="8" t="s">
        <v>336</v>
      </c>
      <c r="BA105" s="8" t="s">
        <v>336</v>
      </c>
      <c r="BB105" s="8" t="s">
        <v>336</v>
      </c>
      <c r="BC105" s="8" t="s">
        <v>515</v>
      </c>
      <c r="BD105" s="8" t="s">
        <v>336</v>
      </c>
      <c r="BE105" s="8" t="s">
        <v>362</v>
      </c>
      <c r="BF105" s="8" t="s">
        <v>336</v>
      </c>
      <c r="BG105" s="8" t="s">
        <v>390</v>
      </c>
      <c r="BH105" s="8" t="s">
        <v>336</v>
      </c>
      <c r="BI105" s="8" t="s">
        <v>336</v>
      </c>
      <c r="BJ105" s="8" t="s">
        <v>363</v>
      </c>
      <c r="BK105" s="8" t="s">
        <v>336</v>
      </c>
      <c r="BL105" s="8" t="s">
        <v>336</v>
      </c>
      <c r="BM105" s="8" t="s">
        <v>336</v>
      </c>
      <c r="BN105" s="8" t="s">
        <v>336</v>
      </c>
      <c r="BO105" s="8" t="s">
        <v>336</v>
      </c>
      <c r="BP105" s="8" t="s">
        <v>604</v>
      </c>
      <c r="BQ105" s="299" t="s">
        <v>1779</v>
      </c>
      <c r="BR105" s="8" t="s">
        <v>45</v>
      </c>
      <c r="BS105" s="33" t="s">
        <v>395</v>
      </c>
      <c r="BT105" s="33" t="s">
        <v>368</v>
      </c>
      <c r="BU105" s="8" t="s">
        <v>418</v>
      </c>
      <c r="BV105" s="8" t="s">
        <v>336</v>
      </c>
      <c r="BW105" s="8" t="s">
        <v>336</v>
      </c>
      <c r="BX105" s="8" t="s">
        <v>336</v>
      </c>
      <c r="BY105" s="8" t="s">
        <v>1377</v>
      </c>
      <c r="BZ105" s="8" t="s">
        <v>335</v>
      </c>
      <c r="CA105" s="48" t="str">
        <f>"0"&amp;TEXT($C105,0)</f>
        <v>0106</v>
      </c>
      <c r="CB105" s="48" t="str">
        <f t="shared" si="29"/>
        <v>Kingston|Blanchard|lakeishaivy2015@gmail.com|8</v>
      </c>
      <c r="CC105" s="48" t="str">
        <f t="shared" si="30"/>
        <v>Kingston|Blanchard|8</v>
      </c>
      <c r="CD105" s="48" t="str">
        <f t="shared" si="31"/>
        <v>Kingston|Blanchard|7</v>
      </c>
      <c r="CE105" s="48" t="str">
        <f t="shared" si="22"/>
        <v>Lakeisha Ivy</v>
      </c>
      <c r="CF105" s="48" t="str">
        <f>$CE105&amp;COUNTIF($CE105:$CE$162,$CE105)</f>
        <v>Lakeisha Ivy1</v>
      </c>
      <c r="CG105" s="48" t="str">
        <f t="shared" si="23"/>
        <v>lakeishaivy2015@gmail.com</v>
      </c>
      <c r="CH105" s="48" t="str">
        <f t="shared" si="24"/>
        <v>6625422884</v>
      </c>
      <c r="CI105" s="48" t="str">
        <f t="shared" si="25"/>
        <v>Kingston Blanchard</v>
      </c>
      <c r="CJ105" s="48" t="str">
        <f>IF($X105="","",IF(RIGHT($X105,4)=", MS",INDEX(DropDowns!$G$4:$G$1251,MATCH(TRIM($X105),DropDowns!$F$3:$F$1251,0)),INDEX(DropDowns!$G$3:$G$1251,MATCH(TRIM($X105)&amp;", MS",DropDowns!$F$3:$F$1251,0))))</f>
        <v>Chickasaw</v>
      </c>
      <c r="CK105" s="8"/>
      <c r="CL105" s="48" t="str">
        <f t="shared" si="34"/>
        <v>Okolona Middle School</v>
      </c>
      <c r="CM105" s="48" t="str">
        <f t="shared" si="26"/>
        <v>Chickasaw</v>
      </c>
      <c r="CN105" s="8" t="s">
        <v>1775</v>
      </c>
      <c r="CO105" s="107" t="s">
        <v>1780</v>
      </c>
      <c r="CP105" s="8" t="s">
        <v>370</v>
      </c>
      <c r="CQ105" s="33" t="s">
        <v>371</v>
      </c>
      <c r="CR105" s="8" t="s">
        <v>83</v>
      </c>
      <c r="CS105" s="8"/>
    </row>
    <row r="106" spans="1:97" x14ac:dyDescent="0.3">
      <c r="A106" s="48" t="str">
        <f t="shared" si="38"/>
        <v>0039-MCB-CH-FEMALE-8TH</v>
      </c>
      <c r="B106" s="302" t="str">
        <f>IF(AND($M106="YES",INDEX(Applications_2021!$A$2:A$651,MATCH($CD106,Applications_2021!$AO$2:$AO$651,0))&lt;&gt;""),INDEX(Applications_2021!$A$2:A$651,MATCH($CD106,Applications_2021!$AO$2:$AO$651,0)),IF(AND($M106="YES",INDEX(Applications_2021!$A$2:A$651,MATCH($CD106,Applications_2021!$AO$2:$AO$651,0))=""),INDEX(Applications_2021!$BC$2:BC$651,MATCH($CD106,Applications_2021!$AO$2:$AO$651,0)),IF($M106="NO","FIRST TIME APPLICANT","--")))</f>
        <v>0317-MCB-CH-0184</v>
      </c>
      <c r="C106" s="8">
        <v>39</v>
      </c>
      <c r="D106" s="8" t="s">
        <v>1781</v>
      </c>
      <c r="E106" s="8" t="s">
        <v>332</v>
      </c>
      <c r="F106" s="8" t="s">
        <v>333</v>
      </c>
      <c r="G106" s="8" t="s">
        <v>334</v>
      </c>
      <c r="H106" s="8" t="s">
        <v>335</v>
      </c>
      <c r="I106" s="8" t="s">
        <v>336</v>
      </c>
      <c r="J106" s="8" t="s">
        <v>335</v>
      </c>
      <c r="K106" s="8" t="s">
        <v>1782</v>
      </c>
      <c r="L106" s="8" t="s">
        <v>1783</v>
      </c>
      <c r="M106" s="8" t="s">
        <v>335</v>
      </c>
      <c r="N106" s="8" t="s">
        <v>335</v>
      </c>
      <c r="O106" s="8" t="s">
        <v>1784</v>
      </c>
      <c r="P106" s="8" t="s">
        <v>170</v>
      </c>
      <c r="Q106" s="8" t="s">
        <v>401</v>
      </c>
      <c r="R106" s="8" t="s">
        <v>1785</v>
      </c>
      <c r="S106" s="8" t="s">
        <v>342</v>
      </c>
      <c r="T106" s="8" t="s">
        <v>738</v>
      </c>
      <c r="U106" s="8" t="s">
        <v>245</v>
      </c>
      <c r="V106" s="8" t="s">
        <v>1786</v>
      </c>
      <c r="W106" s="8" t="s">
        <v>336</v>
      </c>
      <c r="X106" s="8" t="s">
        <v>1787</v>
      </c>
      <c r="Y106" s="8" t="s">
        <v>488</v>
      </c>
      <c r="Z106" s="8" t="s">
        <v>1788</v>
      </c>
      <c r="AA106" s="8" t="s">
        <v>348</v>
      </c>
      <c r="AB106" s="8" t="s">
        <v>245</v>
      </c>
      <c r="AC106" s="8" t="s">
        <v>1789</v>
      </c>
      <c r="AD106" s="8" t="s">
        <v>1783</v>
      </c>
      <c r="AE106" s="8" t="s">
        <v>1790</v>
      </c>
      <c r="AF106" s="8" t="s">
        <v>1791</v>
      </c>
      <c r="AG106" s="8" t="s">
        <v>336</v>
      </c>
      <c r="AH106" s="8" t="s">
        <v>336</v>
      </c>
      <c r="AI106" s="8" t="s">
        <v>336</v>
      </c>
      <c r="AJ106" s="8" t="s">
        <v>336</v>
      </c>
      <c r="AK106" s="8" t="s">
        <v>474</v>
      </c>
      <c r="AL106" s="8" t="s">
        <v>336</v>
      </c>
      <c r="AM106" s="8" t="s">
        <v>356</v>
      </c>
      <c r="AN106" s="8" t="s">
        <v>336</v>
      </c>
      <c r="AO106" s="8" t="s">
        <v>336</v>
      </c>
      <c r="AP106" s="8" t="s">
        <v>336</v>
      </c>
      <c r="AQ106" s="8" t="s">
        <v>336</v>
      </c>
      <c r="AR106" s="8" t="s">
        <v>336</v>
      </c>
      <c r="AS106" s="8" t="s">
        <v>358</v>
      </c>
      <c r="AT106" s="8" t="s">
        <v>336</v>
      </c>
      <c r="AU106" s="8" t="s">
        <v>336</v>
      </c>
      <c r="AV106" s="8" t="s">
        <v>359</v>
      </c>
      <c r="AW106" s="8" t="s">
        <v>336</v>
      </c>
      <c r="AX106" s="8" t="s">
        <v>336</v>
      </c>
      <c r="AY106" s="8" t="s">
        <v>336</v>
      </c>
      <c r="AZ106" s="8" t="s">
        <v>336</v>
      </c>
      <c r="BA106" s="8" t="s">
        <v>361</v>
      </c>
      <c r="BB106" s="8" t="s">
        <v>336</v>
      </c>
      <c r="BC106" s="8" t="s">
        <v>515</v>
      </c>
      <c r="BD106" s="8" t="s">
        <v>336</v>
      </c>
      <c r="BE106" s="8" t="s">
        <v>362</v>
      </c>
      <c r="BF106" s="8" t="s">
        <v>336</v>
      </c>
      <c r="BG106" s="8" t="s">
        <v>336</v>
      </c>
      <c r="BH106" s="8" t="s">
        <v>336</v>
      </c>
      <c r="BI106" s="8" t="s">
        <v>455</v>
      </c>
      <c r="BJ106" s="8" t="s">
        <v>336</v>
      </c>
      <c r="BK106" s="8" t="s">
        <v>336</v>
      </c>
      <c r="BL106" s="8" t="s">
        <v>456</v>
      </c>
      <c r="BM106" s="8" t="s">
        <v>336</v>
      </c>
      <c r="BN106" s="8" t="s">
        <v>336</v>
      </c>
      <c r="BO106" s="8" t="s">
        <v>336</v>
      </c>
      <c r="BP106" s="8" t="s">
        <v>604</v>
      </c>
      <c r="BQ106" s="299" t="s">
        <v>1792</v>
      </c>
      <c r="BR106" s="8" t="s">
        <v>394</v>
      </c>
      <c r="BS106" s="33" t="s">
        <v>395</v>
      </c>
      <c r="BT106" s="33" t="s">
        <v>368</v>
      </c>
      <c r="BU106" s="8" t="s">
        <v>418</v>
      </c>
      <c r="BV106" s="8" t="s">
        <v>336</v>
      </c>
      <c r="BW106" s="8" t="s">
        <v>336</v>
      </c>
      <c r="BX106" s="8" t="s">
        <v>336</v>
      </c>
      <c r="BY106" s="8" t="s">
        <v>442</v>
      </c>
      <c r="BZ106" s="8" t="s">
        <v>339</v>
      </c>
      <c r="CA106" s="48" t="str">
        <f t="shared" ref="CA106:CA109" si="39">"00"&amp;TEXT($C106,0)</f>
        <v>0039</v>
      </c>
      <c r="CB106" s="48" t="str">
        <f t="shared" si="29"/>
        <v>Cherish|McBride|crystalmcbride3@gmail.com|8</v>
      </c>
      <c r="CC106" s="48" t="str">
        <f t="shared" si="30"/>
        <v>Cherish|McBride|8</v>
      </c>
      <c r="CD106" s="48" t="str">
        <f t="shared" si="31"/>
        <v>Cherish|McBride|7</v>
      </c>
      <c r="CE106" s="48" t="str">
        <f t="shared" si="22"/>
        <v>Crystal Mcbride</v>
      </c>
      <c r="CF106" s="48" t="str">
        <f>$CE106&amp;COUNTIF($CE106:$CE$162,$CE106)</f>
        <v>Crystal Mcbride1</v>
      </c>
      <c r="CG106" s="48" t="str">
        <f t="shared" si="23"/>
        <v>crystalmcbride3@gmail.com</v>
      </c>
      <c r="CH106" s="48" t="str">
        <f t="shared" si="24"/>
        <v>6018328221</v>
      </c>
      <c r="CI106" s="48" t="str">
        <f t="shared" si="25"/>
        <v>Cherish McBride</v>
      </c>
      <c r="CJ106" s="48" t="str">
        <f>IF($X106="","",IF(RIGHT($X106,4)=", MS",INDEX(DropDowns!$G$4:$G$1251,MATCH(TRIM($X106),DropDowns!$F$3:$F$1251,0)),INDEX(DropDowns!$G$3:$G$1251,MATCH(TRIM($X106)&amp;", MS",DropDowns!$F$3:$F$1251,0))))</f>
        <v>Rankin</v>
      </c>
      <c r="CK106" s="8"/>
      <c r="CL106" s="48" t="str">
        <f t="shared" si="34"/>
        <v>Florence Middle School</v>
      </c>
      <c r="CM106" s="48" t="str">
        <f t="shared" si="26"/>
        <v>Rankin</v>
      </c>
      <c r="CN106" s="8" t="s">
        <v>1788</v>
      </c>
      <c r="CO106" s="107" t="s">
        <v>1780</v>
      </c>
      <c r="CP106" s="8" t="s">
        <v>397</v>
      </c>
      <c r="CQ106" s="33" t="s">
        <v>371</v>
      </c>
      <c r="CR106" s="8" t="s">
        <v>83</v>
      </c>
      <c r="CS106" s="8"/>
    </row>
    <row r="107" spans="1:97" ht="28.8" x14ac:dyDescent="0.3">
      <c r="A107" s="48" t="str">
        <f t="shared" si="38"/>
        <v>0088-JON-KA-FEMALE-9TH</v>
      </c>
      <c r="B107" s="302" t="str">
        <f>IF(AND($M107="YES",INDEX(Applications_2021!$A$2:A$651,MATCH($CD107,Applications_2021!$AO$2:$AO$651,0))&lt;&gt;""),INDEX(Applications_2021!$A$2:A$651,MATCH($CD107,Applications_2021!$AO$2:$AO$651,0)),IF(AND($M107="YES",INDEX(Applications_2021!$A$2:A$651,MATCH($CD107,Applications_2021!$AO$2:$AO$651,0))=""),INDEX(Applications_2021!$BC$2:BC$651,MATCH($CD107,Applications_2021!$AO$2:$AO$651,0)),IF($M107="NO","FIRST TIME APPLICANT","--")))</f>
        <v>0097-JON-KA-0013</v>
      </c>
      <c r="C107" s="8">
        <v>88</v>
      </c>
      <c r="D107" s="8" t="s">
        <v>1793</v>
      </c>
      <c r="E107" s="8" t="s">
        <v>332</v>
      </c>
      <c r="F107" s="8" t="s">
        <v>333</v>
      </c>
      <c r="G107" s="8" t="s">
        <v>334</v>
      </c>
      <c r="H107" s="8" t="s">
        <v>335</v>
      </c>
      <c r="I107" s="8" t="s">
        <v>336</v>
      </c>
      <c r="J107" s="8" t="s">
        <v>335</v>
      </c>
      <c r="K107" s="8" t="s">
        <v>1794</v>
      </c>
      <c r="L107" s="8" t="s">
        <v>218</v>
      </c>
      <c r="M107" s="8" t="s">
        <v>335</v>
      </c>
      <c r="N107" s="8" t="s">
        <v>335</v>
      </c>
      <c r="O107" s="8" t="s">
        <v>1784</v>
      </c>
      <c r="P107" s="8" t="s">
        <v>170</v>
      </c>
      <c r="Q107" s="8" t="s">
        <v>376</v>
      </c>
      <c r="R107" s="8" t="s">
        <v>695</v>
      </c>
      <c r="S107" s="8" t="s">
        <v>342</v>
      </c>
      <c r="T107" s="8" t="s">
        <v>696</v>
      </c>
      <c r="U107" s="8" t="s">
        <v>202</v>
      </c>
      <c r="V107" s="8" t="s">
        <v>1795</v>
      </c>
      <c r="W107" s="8" t="s">
        <v>1795</v>
      </c>
      <c r="X107" s="8" t="s">
        <v>698</v>
      </c>
      <c r="Y107" s="8" t="s">
        <v>509</v>
      </c>
      <c r="Z107" s="8" t="s">
        <v>1796</v>
      </c>
      <c r="AA107" s="8" t="s">
        <v>348</v>
      </c>
      <c r="AB107" s="8" t="s">
        <v>202</v>
      </c>
      <c r="AC107" s="8" t="s">
        <v>1797</v>
      </c>
      <c r="AD107" s="8" t="s">
        <v>218</v>
      </c>
      <c r="AE107" s="8" t="s">
        <v>1798</v>
      </c>
      <c r="AF107" s="8" t="s">
        <v>1799</v>
      </c>
      <c r="AG107" s="8" t="s">
        <v>1800</v>
      </c>
      <c r="AH107" s="8" t="s">
        <v>218</v>
      </c>
      <c r="AI107" s="8" t="s">
        <v>1801</v>
      </c>
      <c r="AJ107" s="8" t="s">
        <v>1802</v>
      </c>
      <c r="AK107" s="8" t="s">
        <v>336</v>
      </c>
      <c r="AL107" s="8" t="s">
        <v>497</v>
      </c>
      <c r="AM107" s="8" t="s">
        <v>356</v>
      </c>
      <c r="AN107" s="8" t="s">
        <v>336</v>
      </c>
      <c r="AO107" s="8" t="s">
        <v>336</v>
      </c>
      <c r="AP107" s="8" t="s">
        <v>336</v>
      </c>
      <c r="AQ107" s="8" t="s">
        <v>336</v>
      </c>
      <c r="AR107" s="8" t="s">
        <v>336</v>
      </c>
      <c r="AS107" s="8" t="s">
        <v>358</v>
      </c>
      <c r="AT107" s="8" t="s">
        <v>336</v>
      </c>
      <c r="AU107" s="8" t="s">
        <v>439</v>
      </c>
      <c r="AV107" s="8" t="s">
        <v>336</v>
      </c>
      <c r="AW107" s="8" t="s">
        <v>336</v>
      </c>
      <c r="AX107" s="8" t="s">
        <v>336</v>
      </c>
      <c r="AY107" s="8" t="s">
        <v>336</v>
      </c>
      <c r="AZ107" s="8" t="s">
        <v>360</v>
      </c>
      <c r="BA107" s="8" t="s">
        <v>336</v>
      </c>
      <c r="BB107" s="8" t="s">
        <v>336</v>
      </c>
      <c r="BC107" s="8" t="s">
        <v>515</v>
      </c>
      <c r="BD107" s="8" t="s">
        <v>336</v>
      </c>
      <c r="BE107" s="8" t="s">
        <v>362</v>
      </c>
      <c r="BF107" s="8" t="s">
        <v>336</v>
      </c>
      <c r="BG107" s="8" t="s">
        <v>390</v>
      </c>
      <c r="BH107" s="8" t="s">
        <v>336</v>
      </c>
      <c r="BI107" s="8" t="s">
        <v>336</v>
      </c>
      <c r="BJ107" s="8" t="s">
        <v>336</v>
      </c>
      <c r="BK107" s="8" t="s">
        <v>498</v>
      </c>
      <c r="BL107" s="8" t="s">
        <v>336</v>
      </c>
      <c r="BM107" s="8" t="s">
        <v>336</v>
      </c>
      <c r="BN107" s="8" t="s">
        <v>336</v>
      </c>
      <c r="BO107" s="8" t="s">
        <v>336</v>
      </c>
      <c r="BP107" s="8" t="s">
        <v>365</v>
      </c>
      <c r="BQ107" s="299" t="s">
        <v>1803</v>
      </c>
      <c r="BR107" s="8" t="s">
        <v>45</v>
      </c>
      <c r="BS107" s="33" t="s">
        <v>570</v>
      </c>
      <c r="BT107" s="33" t="s">
        <v>395</v>
      </c>
      <c r="BU107" s="8" t="s">
        <v>336</v>
      </c>
      <c r="BV107" s="8" t="s">
        <v>336</v>
      </c>
      <c r="BW107" s="8" t="s">
        <v>336</v>
      </c>
      <c r="BX107" s="8" t="s">
        <v>519</v>
      </c>
      <c r="BY107" s="8" t="s">
        <v>1377</v>
      </c>
      <c r="BZ107" s="8" t="s">
        <v>339</v>
      </c>
      <c r="CA107" s="48" t="str">
        <f t="shared" si="39"/>
        <v>0088</v>
      </c>
      <c r="CB107" s="48" t="str">
        <f t="shared" si="29"/>
        <v>Kara|Jones|carol.jones911@outlook.com|9</v>
      </c>
      <c r="CC107" s="48" t="str">
        <f t="shared" si="30"/>
        <v>Kara|Jones|9</v>
      </c>
      <c r="CD107" s="48" t="str">
        <f t="shared" si="31"/>
        <v>Kara|Jones|8</v>
      </c>
      <c r="CE107" s="48" t="str">
        <f t="shared" si="22"/>
        <v>Carol Jones</v>
      </c>
      <c r="CF107" s="48" t="str">
        <f>$CE107&amp;COUNTIF($CE107:$CE$162,$CE107)</f>
        <v>Carol Jones1</v>
      </c>
      <c r="CG107" s="48" t="str">
        <f t="shared" si="23"/>
        <v>carol.jones911@outlook.com</v>
      </c>
      <c r="CH107" s="48" t="str">
        <f t="shared" si="24"/>
        <v>6014100260</v>
      </c>
      <c r="CI107" s="48" t="str">
        <f t="shared" si="25"/>
        <v>Kara Jones</v>
      </c>
      <c r="CJ107" s="275" t="s">
        <v>221</v>
      </c>
      <c r="CK107" s="275" t="s">
        <v>202</v>
      </c>
      <c r="CL107" s="48" t="str">
        <f t="shared" si="34"/>
        <v>Hattiesburg High School</v>
      </c>
      <c r="CM107" s="48" t="str">
        <f t="shared" si="26"/>
        <v>Forrest</v>
      </c>
      <c r="CN107" s="8" t="s">
        <v>699</v>
      </c>
      <c r="CO107" s="107" t="s">
        <v>1804</v>
      </c>
      <c r="CP107" s="8" t="s">
        <v>444</v>
      </c>
      <c r="CQ107" s="33" t="s">
        <v>371</v>
      </c>
      <c r="CR107" s="8" t="s">
        <v>83</v>
      </c>
      <c r="CS107" s="8"/>
    </row>
    <row r="108" spans="1:97" ht="28.8" x14ac:dyDescent="0.3">
      <c r="A108" s="48" t="str">
        <f t="shared" si="38"/>
        <v>0050-WIL-JA-MALE-8TH</v>
      </c>
      <c r="B108" s="302" t="str">
        <f>IF(AND($M108="YES",INDEX(Applications_2021!$A$2:A$651,MATCH($CD108,Applications_2021!$AO$2:$AO$651,0))&lt;&gt;""),INDEX(Applications_2021!$A$2:A$651,MATCH($CD108,Applications_2021!$AO$2:$AO$651,0)),IF(AND($M108="YES",INDEX(Applications_2021!$A$2:A$651,MATCH($CD108,Applications_2021!$AO$2:$AO$651,0))=""),INDEX(Applications_2021!$BC$2:BC$651,MATCH($CD108,Applications_2021!$AO$2:$AO$651,0)),IF($M108="NO","FIRST TIME APPLICANT","--")))</f>
        <v>0573-WIL-JA-0247</v>
      </c>
      <c r="C108" s="8">
        <v>50</v>
      </c>
      <c r="D108" s="8" t="s">
        <v>1805</v>
      </c>
      <c r="E108" s="8" t="s">
        <v>332</v>
      </c>
      <c r="F108" s="8" t="s">
        <v>333</v>
      </c>
      <c r="G108" s="8" t="s">
        <v>795</v>
      </c>
      <c r="H108" s="8" t="s">
        <v>336</v>
      </c>
      <c r="I108" s="8" t="s">
        <v>335</v>
      </c>
      <c r="J108" s="8" t="s">
        <v>335</v>
      </c>
      <c r="K108" s="8" t="s">
        <v>1806</v>
      </c>
      <c r="L108" s="8" t="s">
        <v>884</v>
      </c>
      <c r="M108" s="8" t="s">
        <v>335</v>
      </c>
      <c r="N108" s="8" t="s">
        <v>335</v>
      </c>
      <c r="O108" s="8" t="s">
        <v>1784</v>
      </c>
      <c r="P108" s="8" t="s">
        <v>169</v>
      </c>
      <c r="Q108" s="8" t="s">
        <v>401</v>
      </c>
      <c r="R108" s="8" t="s">
        <v>1807</v>
      </c>
      <c r="S108" s="8" t="s">
        <v>342</v>
      </c>
      <c r="T108" s="8" t="s">
        <v>525</v>
      </c>
      <c r="U108" s="8" t="s">
        <v>209</v>
      </c>
      <c r="V108" s="8" t="s">
        <v>1808</v>
      </c>
      <c r="W108" s="8" t="s">
        <v>336</v>
      </c>
      <c r="X108" s="8" t="s">
        <v>229</v>
      </c>
      <c r="Y108" s="8" t="s">
        <v>488</v>
      </c>
      <c r="Z108" s="8" t="s">
        <v>581</v>
      </c>
      <c r="AA108" s="8" t="s">
        <v>348</v>
      </c>
      <c r="AB108" s="8" t="s">
        <v>229</v>
      </c>
      <c r="AC108" s="8" t="s">
        <v>1116</v>
      </c>
      <c r="AD108" s="8" t="s">
        <v>1809</v>
      </c>
      <c r="AE108" s="8" t="s">
        <v>1810</v>
      </c>
      <c r="AF108" s="8" t="s">
        <v>1811</v>
      </c>
      <c r="AG108" s="8" t="s">
        <v>1314</v>
      </c>
      <c r="AH108" s="8" t="s">
        <v>1809</v>
      </c>
      <c r="AI108" s="8" t="s">
        <v>1812</v>
      </c>
      <c r="AJ108" s="8" t="s">
        <v>1813</v>
      </c>
      <c r="AK108" s="8" t="s">
        <v>336</v>
      </c>
      <c r="AL108" s="8" t="s">
        <v>497</v>
      </c>
      <c r="AM108" s="8" t="s">
        <v>336</v>
      </c>
      <c r="AN108" s="8" t="s">
        <v>336</v>
      </c>
      <c r="AO108" s="8" t="s">
        <v>336</v>
      </c>
      <c r="AP108" s="8" t="s">
        <v>336</v>
      </c>
      <c r="AQ108" s="8" t="s">
        <v>454</v>
      </c>
      <c r="AR108" s="8" t="s">
        <v>357</v>
      </c>
      <c r="AS108" s="8" t="s">
        <v>336</v>
      </c>
      <c r="AT108" s="8" t="s">
        <v>336</v>
      </c>
      <c r="AU108" s="8" t="s">
        <v>439</v>
      </c>
      <c r="AV108" s="8" t="s">
        <v>336</v>
      </c>
      <c r="AW108" s="8" t="s">
        <v>416</v>
      </c>
      <c r="AX108" s="8" t="s">
        <v>388</v>
      </c>
      <c r="AY108" s="8" t="s">
        <v>336</v>
      </c>
      <c r="AZ108" s="8" t="s">
        <v>336</v>
      </c>
      <c r="BA108" s="8" t="s">
        <v>336</v>
      </c>
      <c r="BB108" s="8" t="s">
        <v>336</v>
      </c>
      <c r="BC108" s="8" t="s">
        <v>336</v>
      </c>
      <c r="BD108" s="8" t="s">
        <v>336</v>
      </c>
      <c r="BE108" s="8" t="s">
        <v>336</v>
      </c>
      <c r="BF108" s="8" t="s">
        <v>336</v>
      </c>
      <c r="BG108" s="8" t="s">
        <v>390</v>
      </c>
      <c r="BH108" s="8" t="s">
        <v>336</v>
      </c>
      <c r="BI108" s="8" t="s">
        <v>336</v>
      </c>
      <c r="BJ108" s="8" t="s">
        <v>363</v>
      </c>
      <c r="BK108" s="8" t="s">
        <v>498</v>
      </c>
      <c r="BL108" s="8" t="s">
        <v>336</v>
      </c>
      <c r="BM108" s="8" t="s">
        <v>336</v>
      </c>
      <c r="BN108" s="8" t="s">
        <v>336</v>
      </c>
      <c r="BO108" s="8" t="s">
        <v>336</v>
      </c>
      <c r="BP108" s="8" t="s">
        <v>365</v>
      </c>
      <c r="BQ108" s="299" t="s">
        <v>1814</v>
      </c>
      <c r="BR108" s="8" t="s">
        <v>394</v>
      </c>
      <c r="BS108" s="33" t="s">
        <v>367</v>
      </c>
      <c r="BT108" s="33" t="s">
        <v>395</v>
      </c>
      <c r="BU108" s="8" t="s">
        <v>336</v>
      </c>
      <c r="BV108" s="8" t="s">
        <v>336</v>
      </c>
      <c r="BW108" s="8" t="s">
        <v>336</v>
      </c>
      <c r="BX108" s="8" t="s">
        <v>336</v>
      </c>
      <c r="BY108" s="8" t="s">
        <v>419</v>
      </c>
      <c r="BZ108" s="8" t="s">
        <v>335</v>
      </c>
      <c r="CA108" s="48" t="str">
        <f t="shared" si="39"/>
        <v>0050</v>
      </c>
      <c r="CB108" s="48" t="str">
        <f t="shared" si="29"/>
        <v>Jayden|Williams|jm120107@yahoo.com|8</v>
      </c>
      <c r="CC108" s="48" t="str">
        <f t="shared" si="30"/>
        <v>Jayden|Williams|8</v>
      </c>
      <c r="CD108" s="48" t="str">
        <f t="shared" si="31"/>
        <v>Jayden|Williams|7</v>
      </c>
      <c r="CE108" s="48" t="str">
        <f t="shared" si="22"/>
        <v>Natasha Hargrove</v>
      </c>
      <c r="CF108" s="48" t="str">
        <f>$CE108&amp;COUNTIF($CE108:$CE$162,$CE108)</f>
        <v>Natasha Hargrove1</v>
      </c>
      <c r="CG108" s="48" t="str">
        <f t="shared" si="23"/>
        <v>jm120107@yahoo.com</v>
      </c>
      <c r="CH108" s="48" t="str">
        <f t="shared" si="24"/>
        <v>6013970983</v>
      </c>
      <c r="CI108" s="48" t="str">
        <f t="shared" si="25"/>
        <v>Jayden Williams</v>
      </c>
      <c r="CJ108" s="48" t="str">
        <f>IF($X108="","",IF(RIGHT($X108,4)=", MS",INDEX(DropDowns!$G$4:$G$1251,MATCH(TRIM($X108),DropDowns!$F$3:$F$1251,0)),INDEX(DropDowns!$G$3:$G$1251,MATCH(TRIM($X108)&amp;", MS",DropDowns!$F$3:$F$1251,0))))</f>
        <v>Madison</v>
      </c>
      <c r="CK108" s="8"/>
      <c r="CL108" s="48" t="str">
        <f t="shared" si="34"/>
        <v xml:space="preserve">Byram Middle School </v>
      </c>
      <c r="CM108" s="48" t="str">
        <f t="shared" si="26"/>
        <v>Hinds</v>
      </c>
      <c r="CN108" s="8" t="s">
        <v>528</v>
      </c>
      <c r="CO108" s="107" t="s">
        <v>1815</v>
      </c>
      <c r="CP108" s="8" t="s">
        <v>397</v>
      </c>
      <c r="CQ108" s="33" t="s">
        <v>371</v>
      </c>
      <c r="CR108" s="8" t="s">
        <v>83</v>
      </c>
      <c r="CS108" s="8"/>
    </row>
    <row r="109" spans="1:97" ht="28.8" x14ac:dyDescent="0.3">
      <c r="A109" s="48" t="str">
        <f t="shared" si="38"/>
        <v>0096-GRE-VE-MALE-9TH</v>
      </c>
      <c r="B109" s="302" t="e">
        <f>IF(AND($M109="YES",INDEX(Applications_2021!$A$2:A$651,MATCH($CD109,Applications_2021!$AO$2:$AO$651,0))&lt;&gt;""),INDEX(Applications_2021!$A$2:A$651,MATCH($CD109,Applications_2021!$AO$2:$AO$651,0)),IF(AND($M109="YES",INDEX(Applications_2021!$A$2:A$651,MATCH($CD109,Applications_2021!$AO$2:$AO$651,0))=""),INDEX(Applications_2021!$BC$2:BC$651,MATCH($CD109,Applications_2021!$AO$2:$AO$651,0)),IF($M109="NO","FIRST TIME APPLICANT","--")))</f>
        <v>#N/A</v>
      </c>
      <c r="C109" s="8">
        <v>96</v>
      </c>
      <c r="D109" s="8" t="s">
        <v>1816</v>
      </c>
      <c r="E109" s="8" t="s">
        <v>332</v>
      </c>
      <c r="F109" s="8" t="s">
        <v>333</v>
      </c>
      <c r="G109" s="8" t="s">
        <v>795</v>
      </c>
      <c r="H109" s="8" t="s">
        <v>336</v>
      </c>
      <c r="I109" s="8" t="s">
        <v>335</v>
      </c>
      <c r="J109" s="8" t="s">
        <v>335</v>
      </c>
      <c r="K109" s="8" t="s">
        <v>1817</v>
      </c>
      <c r="L109" s="8" t="s">
        <v>1818</v>
      </c>
      <c r="M109" s="8" t="s">
        <v>335</v>
      </c>
      <c r="N109" s="8" t="s">
        <v>335</v>
      </c>
      <c r="O109" s="8" t="s">
        <v>1784</v>
      </c>
      <c r="P109" s="8" t="s">
        <v>169</v>
      </c>
      <c r="Q109" s="8" t="s">
        <v>376</v>
      </c>
      <c r="R109" s="8" t="s">
        <v>1819</v>
      </c>
      <c r="S109" s="8" t="s">
        <v>342</v>
      </c>
      <c r="T109" s="8" t="s">
        <v>1820</v>
      </c>
      <c r="U109" s="8" t="s">
        <v>652</v>
      </c>
      <c r="V109" s="8" t="s">
        <v>1821</v>
      </c>
      <c r="W109" s="8" t="s">
        <v>336</v>
      </c>
      <c r="X109" s="8" t="s">
        <v>1822</v>
      </c>
      <c r="Y109" s="8" t="s">
        <v>488</v>
      </c>
      <c r="Z109" s="8" t="s">
        <v>1823</v>
      </c>
      <c r="AA109" s="8" t="s">
        <v>348</v>
      </c>
      <c r="AB109" s="8" t="s">
        <v>652</v>
      </c>
      <c r="AC109" s="8" t="s">
        <v>1824</v>
      </c>
      <c r="AD109" s="8" t="s">
        <v>1825</v>
      </c>
      <c r="AE109" s="8" t="s">
        <v>1826</v>
      </c>
      <c r="AF109" s="8" t="s">
        <v>1827</v>
      </c>
      <c r="AG109" s="8" t="s">
        <v>1817</v>
      </c>
      <c r="AH109" s="8" t="s">
        <v>1828</v>
      </c>
      <c r="AI109" s="8" t="s">
        <v>1829</v>
      </c>
      <c r="AJ109" s="8" t="s">
        <v>1830</v>
      </c>
      <c r="AK109" s="8" t="s">
        <v>336</v>
      </c>
      <c r="AL109" s="8" t="s">
        <v>336</v>
      </c>
      <c r="AM109" s="8" t="s">
        <v>356</v>
      </c>
      <c r="AN109" s="8" t="s">
        <v>386</v>
      </c>
      <c r="AO109" s="8" t="s">
        <v>336</v>
      </c>
      <c r="AP109" s="8" t="s">
        <v>336</v>
      </c>
      <c r="AQ109" s="8" t="s">
        <v>336</v>
      </c>
      <c r="AR109" s="8" t="s">
        <v>357</v>
      </c>
      <c r="AS109" s="8" t="s">
        <v>336</v>
      </c>
      <c r="AT109" s="8" t="s">
        <v>336</v>
      </c>
      <c r="AU109" s="8" t="s">
        <v>336</v>
      </c>
      <c r="AV109" s="8" t="s">
        <v>359</v>
      </c>
      <c r="AW109" s="8" t="s">
        <v>416</v>
      </c>
      <c r="AX109" s="8" t="s">
        <v>336</v>
      </c>
      <c r="AY109" s="8" t="s">
        <v>336</v>
      </c>
      <c r="AZ109" s="8" t="s">
        <v>336</v>
      </c>
      <c r="BA109" s="8" t="s">
        <v>336</v>
      </c>
      <c r="BB109" s="8" t="s">
        <v>336</v>
      </c>
      <c r="BC109" s="8" t="s">
        <v>515</v>
      </c>
      <c r="BD109" s="8" t="s">
        <v>336</v>
      </c>
      <c r="BE109" s="8" t="s">
        <v>362</v>
      </c>
      <c r="BF109" s="8" t="s">
        <v>553</v>
      </c>
      <c r="BG109" s="8" t="s">
        <v>390</v>
      </c>
      <c r="BH109" s="8" t="s">
        <v>336</v>
      </c>
      <c r="BI109" s="8" t="s">
        <v>336</v>
      </c>
      <c r="BJ109" s="8" t="s">
        <v>336</v>
      </c>
      <c r="BK109" s="8" t="s">
        <v>336</v>
      </c>
      <c r="BL109" s="8" t="s">
        <v>336</v>
      </c>
      <c r="BM109" s="8" t="s">
        <v>336</v>
      </c>
      <c r="BN109" s="8" t="s">
        <v>336</v>
      </c>
      <c r="BO109" s="8" t="s">
        <v>336</v>
      </c>
      <c r="BP109" s="8" t="s">
        <v>365</v>
      </c>
      <c r="BQ109" s="299" t="s">
        <v>1831</v>
      </c>
      <c r="BR109" s="8" t="s">
        <v>45</v>
      </c>
      <c r="BS109" s="33" t="s">
        <v>570</v>
      </c>
      <c r="BT109" s="33" t="s">
        <v>368</v>
      </c>
      <c r="BU109" s="8" t="s">
        <v>336</v>
      </c>
      <c r="BV109" s="8" t="s">
        <v>336</v>
      </c>
      <c r="BW109" s="8" t="s">
        <v>336</v>
      </c>
      <c r="BX109" s="8" t="s">
        <v>336</v>
      </c>
      <c r="BY109" s="8" t="s">
        <v>1377</v>
      </c>
      <c r="BZ109" s="8" t="s">
        <v>335</v>
      </c>
      <c r="CA109" s="48" t="str">
        <f t="shared" si="39"/>
        <v>0096</v>
      </c>
      <c r="CB109" s="48" t="str">
        <f t="shared" si="29"/>
        <v>Vernon|Green, III|laquittag@me.com|9</v>
      </c>
      <c r="CC109" s="48" t="str">
        <f t="shared" si="30"/>
        <v>Vernon|Green, III|9</v>
      </c>
      <c r="CD109" s="48" t="str">
        <f t="shared" si="31"/>
        <v>Vernon|Green, III|8</v>
      </c>
      <c r="CE109" s="48" t="str">
        <f t="shared" si="22"/>
        <v>Laquitta Green</v>
      </c>
      <c r="CF109" s="48" t="str">
        <f>$CE109&amp;COUNTIF($CE109:$CE$162,$CE109)</f>
        <v>Laquitta Green1</v>
      </c>
      <c r="CG109" s="48" t="str">
        <f t="shared" si="23"/>
        <v>laquittag@me.com</v>
      </c>
      <c r="CH109" s="48" t="str">
        <f t="shared" si="24"/>
        <v>6626456002</v>
      </c>
      <c r="CI109" s="48" t="str">
        <f t="shared" si="25"/>
        <v>Vernon Green, III</v>
      </c>
      <c r="CJ109" s="48" t="str">
        <f>IF($X109="","",IF(RIGHT($X109,4)=", MS",INDEX(DropDowns!$G$4:$G$1251,MATCH(TRIM($X109),DropDowns!$F$3:$F$1251,0)),INDEX(DropDowns!$G$3:$G$1251,MATCH(TRIM($X109)&amp;", MS",DropDowns!$F$3:$F$1251,0))))</f>
        <v>DeSoto</v>
      </c>
      <c r="CK109" s="8"/>
      <c r="CL109" s="48" t="str">
        <f>$R109</f>
        <v xml:space="preserve">Lake Cormorant High School </v>
      </c>
      <c r="CM109" s="275" t="s">
        <v>201</v>
      </c>
      <c r="CN109" s="8">
        <v>38641</v>
      </c>
      <c r="CO109" s="107" t="s">
        <v>1832</v>
      </c>
      <c r="CP109" s="8" t="s">
        <v>444</v>
      </c>
      <c r="CQ109" s="33" t="s">
        <v>371</v>
      </c>
      <c r="CR109" s="8" t="s">
        <v>83</v>
      </c>
      <c r="CS109" s="8"/>
    </row>
    <row r="110" spans="1:97" ht="28.8" x14ac:dyDescent="0.3">
      <c r="A110" s="48" t="str">
        <f t="shared" si="38"/>
        <v>0006-LAJ-AL-FEMALE-7TH</v>
      </c>
      <c r="B110" s="302" t="e">
        <f>IF(AND($M110="YES",INDEX(Applications_2021!$A$2:A$651,MATCH($CD110,Applications_2021!$AO$2:$AO$651,0))&lt;&gt;""),INDEX(Applications_2021!$A$2:A$651,MATCH($CD110,Applications_2021!$AO$2:$AO$651,0)),IF(AND($M110="YES",INDEX(Applications_2021!$A$2:A$651,MATCH($CD110,Applications_2021!$AO$2:$AO$651,0))=""),INDEX(Applications_2021!$BC$2:BC$651,MATCH($CD110,Applications_2021!$AO$2:$AO$651,0)),IF($M110="NO","FIRST TIME APPLICANT","--")))</f>
        <v>#N/A</v>
      </c>
      <c r="C110" s="8">
        <v>6</v>
      </c>
      <c r="D110" s="8" t="s">
        <v>1833</v>
      </c>
      <c r="E110" s="8" t="s">
        <v>332</v>
      </c>
      <c r="F110" s="8" t="s">
        <v>333</v>
      </c>
      <c r="G110" s="8" t="s">
        <v>795</v>
      </c>
      <c r="H110" s="8" t="s">
        <v>336</v>
      </c>
      <c r="I110" s="8" t="s">
        <v>335</v>
      </c>
      <c r="J110" s="8" t="s">
        <v>339</v>
      </c>
      <c r="K110" s="8" t="s">
        <v>1834</v>
      </c>
      <c r="L110" s="8" t="s">
        <v>1835</v>
      </c>
      <c r="M110" s="8" t="s">
        <v>335</v>
      </c>
      <c r="N110" s="8" t="s">
        <v>335</v>
      </c>
      <c r="O110" s="8" t="s">
        <v>1784</v>
      </c>
      <c r="P110" s="8" t="s">
        <v>170</v>
      </c>
      <c r="Q110" s="8" t="s">
        <v>340</v>
      </c>
      <c r="R110" s="8" t="s">
        <v>1836</v>
      </c>
      <c r="S110" s="8" t="s">
        <v>342</v>
      </c>
      <c r="T110" s="8" t="s">
        <v>1836</v>
      </c>
      <c r="U110" s="8" t="s">
        <v>190</v>
      </c>
      <c r="V110" s="8" t="s">
        <v>1837</v>
      </c>
      <c r="W110" s="8" t="s">
        <v>1838</v>
      </c>
      <c r="X110" s="8" t="s">
        <v>508</v>
      </c>
      <c r="Y110" s="8" t="s">
        <v>336</v>
      </c>
      <c r="Z110" s="8" t="s">
        <v>1839</v>
      </c>
      <c r="AA110" s="8" t="s">
        <v>348</v>
      </c>
      <c r="AB110" s="8" t="s">
        <v>408</v>
      </c>
      <c r="AC110" s="8" t="s">
        <v>1834</v>
      </c>
      <c r="AD110" s="8" t="s">
        <v>1835</v>
      </c>
      <c r="AE110" s="8" t="s">
        <v>1840</v>
      </c>
      <c r="AF110" s="8" t="s">
        <v>1841</v>
      </c>
      <c r="AG110" s="8" t="s">
        <v>336</v>
      </c>
      <c r="AH110" s="8" t="s">
        <v>336</v>
      </c>
      <c r="AI110" s="8" t="s">
        <v>336</v>
      </c>
      <c r="AJ110" s="8" t="s">
        <v>336</v>
      </c>
      <c r="AK110" s="8" t="s">
        <v>336</v>
      </c>
      <c r="AL110" s="8" t="s">
        <v>336</v>
      </c>
      <c r="AM110" s="8" t="s">
        <v>356</v>
      </c>
      <c r="AN110" s="8" t="s">
        <v>386</v>
      </c>
      <c r="AO110" s="8" t="s">
        <v>336</v>
      </c>
      <c r="AP110" s="8" t="s">
        <v>415</v>
      </c>
      <c r="AQ110" s="8" t="s">
        <v>336</v>
      </c>
      <c r="AR110" s="8" t="s">
        <v>336</v>
      </c>
      <c r="AS110" s="8" t="s">
        <v>336</v>
      </c>
      <c r="AT110" s="8" t="s">
        <v>336</v>
      </c>
      <c r="AU110" s="8" t="s">
        <v>336</v>
      </c>
      <c r="AV110" s="8" t="s">
        <v>1842</v>
      </c>
      <c r="AW110" s="8" t="s">
        <v>336</v>
      </c>
      <c r="AX110" s="8" t="s">
        <v>336</v>
      </c>
      <c r="AY110" s="8" t="s">
        <v>389</v>
      </c>
      <c r="AZ110" s="8" t="s">
        <v>336</v>
      </c>
      <c r="BA110" s="8" t="s">
        <v>361</v>
      </c>
      <c r="BB110" s="8" t="s">
        <v>336</v>
      </c>
      <c r="BC110" s="8" t="s">
        <v>336</v>
      </c>
      <c r="BD110" s="8" t="s">
        <v>336</v>
      </c>
      <c r="BE110" s="8" t="s">
        <v>336</v>
      </c>
      <c r="BF110" s="8" t="s">
        <v>336</v>
      </c>
      <c r="BG110" s="8" t="s">
        <v>390</v>
      </c>
      <c r="BH110" s="8" t="s">
        <v>336</v>
      </c>
      <c r="BI110" s="8" t="s">
        <v>336</v>
      </c>
      <c r="BJ110" s="8" t="s">
        <v>363</v>
      </c>
      <c r="BK110" s="8" t="s">
        <v>336</v>
      </c>
      <c r="BL110" s="8" t="s">
        <v>456</v>
      </c>
      <c r="BM110" s="8" t="s">
        <v>336</v>
      </c>
      <c r="BN110" s="8" t="s">
        <v>336</v>
      </c>
      <c r="BO110" s="8" t="s">
        <v>336</v>
      </c>
      <c r="BP110" s="8" t="s">
        <v>392</v>
      </c>
      <c r="BQ110" s="299" t="s">
        <v>1843</v>
      </c>
      <c r="BR110" s="8" t="s">
        <v>45</v>
      </c>
      <c r="BS110" s="33" t="s">
        <v>570</v>
      </c>
      <c r="BT110" s="33" t="s">
        <v>395</v>
      </c>
      <c r="BU110" s="8" t="s">
        <v>336</v>
      </c>
      <c r="BV110" s="8" t="s">
        <v>336</v>
      </c>
      <c r="BW110" s="8" t="s">
        <v>336</v>
      </c>
      <c r="BX110" s="8" t="s">
        <v>336</v>
      </c>
      <c r="BY110" s="8" t="s">
        <v>419</v>
      </c>
      <c r="BZ110" s="8" t="s">
        <v>339</v>
      </c>
      <c r="CA110" s="48" t="str">
        <f>"000"&amp;TEXT($C110,0)</f>
        <v>0006</v>
      </c>
      <c r="CB110" s="48" t="str">
        <f t="shared" si="29"/>
        <v>Alysia|Lajune|alysia.lajune@gmail.com|7</v>
      </c>
      <c r="CC110" s="48" t="str">
        <f t="shared" si="30"/>
        <v>Alysia|Lajune|7</v>
      </c>
      <c r="CD110" s="48" t="str">
        <f t="shared" si="31"/>
        <v>Alysia|Lajune|6</v>
      </c>
      <c r="CE110" s="48" t="str">
        <f t="shared" si="22"/>
        <v>Alysia Lajune</v>
      </c>
      <c r="CF110" s="48" t="str">
        <f>$CE110&amp;COUNTIF($CE110:$CE$162,$CE110)</f>
        <v>Alysia Lajune1</v>
      </c>
      <c r="CG110" s="48" t="str">
        <f t="shared" si="23"/>
        <v>alysia.lajune@gmail.com</v>
      </c>
      <c r="CH110" s="48" t="str">
        <f t="shared" si="24"/>
        <v>1231231233</v>
      </c>
      <c r="CI110" s="48" t="str">
        <f t="shared" si="25"/>
        <v>Alysia Lajune</v>
      </c>
      <c r="CJ110" s="48" t="str">
        <f>IF($X110="","",IF(RIGHT($X110,4)=", MS",INDEX(DropDowns!$G$4:$G$1251,MATCH(TRIM($X110),DropDowns!$F$3:$F$1251,0)),INDEX(DropDowns!$G$3:$G$1251,MATCH(TRIM($X110)&amp;", MS",DropDowns!$F$3:$F$1251,0))))</f>
        <v>Lowndes</v>
      </c>
      <c r="CK110" s="66" t="str">
        <f>$AB110</f>
        <v>The student doesn't live in Mississippi.</v>
      </c>
      <c r="CL110" s="48" t="str">
        <f t="shared" ref="CL110:CL121" si="40">$R110</f>
        <v>VHS</v>
      </c>
      <c r="CM110" s="8"/>
      <c r="CN110" s="8"/>
      <c r="CO110" s="107" t="s">
        <v>1844</v>
      </c>
      <c r="CP110" s="8" t="s">
        <v>422</v>
      </c>
      <c r="CQ110" s="33" t="s">
        <v>519</v>
      </c>
      <c r="CR110" s="8" t="s">
        <v>1845</v>
      </c>
      <c r="CS110" s="8" t="s">
        <v>1317</v>
      </c>
    </row>
    <row r="111" spans="1:97" x14ac:dyDescent="0.3">
      <c r="A111" s="48" t="str">
        <f t="shared" si="38"/>
        <v>0115-LUC-MA-MALE-9TH</v>
      </c>
      <c r="B111" s="48" t="str">
        <f>IFERROR(IF($M111="YES",INDEX(Applications_2021!$A$2:A$651,MATCH($CD111,Applications_2021!$AO$2:$AO$651,0)),"FIRST TIME APPLICANT"),"--")</f>
        <v>FIRST TIME APPLICANT</v>
      </c>
      <c r="C111" s="8">
        <v>115</v>
      </c>
      <c r="D111" s="8" t="s">
        <v>1846</v>
      </c>
      <c r="E111" s="8" t="s">
        <v>332</v>
      </c>
      <c r="F111" s="8" t="s">
        <v>333</v>
      </c>
      <c r="G111" s="8" t="s">
        <v>795</v>
      </c>
      <c r="H111" s="8" t="s">
        <v>336</v>
      </c>
      <c r="I111" s="8" t="s">
        <v>335</v>
      </c>
      <c r="J111" s="8" t="s">
        <v>335</v>
      </c>
      <c r="K111" s="8" t="s">
        <v>1847</v>
      </c>
      <c r="L111" s="8" t="s">
        <v>1848</v>
      </c>
      <c r="M111" s="8" t="s">
        <v>339</v>
      </c>
      <c r="N111" s="8" t="s">
        <v>335</v>
      </c>
      <c r="O111" s="8" t="s">
        <v>336</v>
      </c>
      <c r="P111" s="8" t="s">
        <v>169</v>
      </c>
      <c r="Q111" s="8" t="s">
        <v>376</v>
      </c>
      <c r="R111" s="8" t="s">
        <v>647</v>
      </c>
      <c r="S111" s="8" t="s">
        <v>342</v>
      </c>
      <c r="T111" s="8" t="s">
        <v>1849</v>
      </c>
      <c r="U111" s="8" t="s">
        <v>237</v>
      </c>
      <c r="V111" s="8" t="s">
        <v>1850</v>
      </c>
      <c r="W111" s="8" t="s">
        <v>336</v>
      </c>
      <c r="X111" s="8" t="s">
        <v>1851</v>
      </c>
      <c r="Y111" s="8" t="s">
        <v>488</v>
      </c>
      <c r="Z111" s="8" t="s">
        <v>639</v>
      </c>
      <c r="AA111" s="8" t="s">
        <v>348</v>
      </c>
      <c r="AB111" s="8" t="s">
        <v>237</v>
      </c>
      <c r="AC111" s="8" t="s">
        <v>1852</v>
      </c>
      <c r="AD111" s="8" t="s">
        <v>1848</v>
      </c>
      <c r="AE111" s="8" t="s">
        <v>1853</v>
      </c>
      <c r="AF111" s="8" t="s">
        <v>1854</v>
      </c>
      <c r="AG111" s="8" t="s">
        <v>1855</v>
      </c>
      <c r="AH111" s="8" t="s">
        <v>1856</v>
      </c>
      <c r="AI111" s="8" t="s">
        <v>1857</v>
      </c>
      <c r="AJ111" s="8" t="s">
        <v>1858</v>
      </c>
      <c r="AK111" s="8" t="s">
        <v>336</v>
      </c>
      <c r="AL111" s="8" t="s">
        <v>336</v>
      </c>
      <c r="AM111" s="8" t="s">
        <v>356</v>
      </c>
      <c r="AN111" s="8" t="s">
        <v>336</v>
      </c>
      <c r="AO111" s="8" t="s">
        <v>387</v>
      </c>
      <c r="AP111" s="8" t="s">
        <v>336</v>
      </c>
      <c r="AQ111" s="8" t="s">
        <v>336</v>
      </c>
      <c r="AR111" s="8" t="s">
        <v>357</v>
      </c>
      <c r="AS111" s="8" t="s">
        <v>336</v>
      </c>
      <c r="AT111" s="8" t="s">
        <v>336</v>
      </c>
      <c r="AU111" s="8" t="s">
        <v>439</v>
      </c>
      <c r="AV111" s="8" t="s">
        <v>336</v>
      </c>
      <c r="AW111" s="8" t="s">
        <v>336</v>
      </c>
      <c r="AX111" s="8" t="s">
        <v>336</v>
      </c>
      <c r="AY111" s="8" t="s">
        <v>336</v>
      </c>
      <c r="AZ111" s="8" t="s">
        <v>336</v>
      </c>
      <c r="BA111" s="8" t="s">
        <v>336</v>
      </c>
      <c r="BB111" s="8" t="s">
        <v>475</v>
      </c>
      <c r="BC111" s="8" t="s">
        <v>515</v>
      </c>
      <c r="BD111" s="8" t="s">
        <v>336</v>
      </c>
      <c r="BE111" s="8" t="s">
        <v>336</v>
      </c>
      <c r="BF111" s="8" t="s">
        <v>336</v>
      </c>
      <c r="BG111" s="8" t="s">
        <v>390</v>
      </c>
      <c r="BH111" s="8" t="s">
        <v>336</v>
      </c>
      <c r="BI111" s="8" t="s">
        <v>455</v>
      </c>
      <c r="BJ111" s="8" t="s">
        <v>363</v>
      </c>
      <c r="BK111" s="8" t="s">
        <v>336</v>
      </c>
      <c r="BL111" s="8" t="s">
        <v>336</v>
      </c>
      <c r="BM111" s="8" t="s">
        <v>336</v>
      </c>
      <c r="BN111" s="8" t="s">
        <v>336</v>
      </c>
      <c r="BO111" s="8" t="s">
        <v>336</v>
      </c>
      <c r="BP111" s="8" t="s">
        <v>365</v>
      </c>
      <c r="BQ111" s="316" t="s">
        <v>1859</v>
      </c>
      <c r="BR111" s="8" t="s">
        <v>394</v>
      </c>
      <c r="BS111" s="33" t="s">
        <v>367</v>
      </c>
      <c r="BT111" s="33" t="s">
        <v>395</v>
      </c>
      <c r="BU111" s="8" t="s">
        <v>418</v>
      </c>
      <c r="BV111" s="8" t="s">
        <v>336</v>
      </c>
      <c r="BW111" s="8" t="s">
        <v>336</v>
      </c>
      <c r="BX111" s="8" t="s">
        <v>1860</v>
      </c>
      <c r="BY111" s="8" t="s">
        <v>442</v>
      </c>
      <c r="BZ111" s="8" t="s">
        <v>335</v>
      </c>
      <c r="CA111" s="48" t="str">
        <f>"0"&amp;TEXT($C111,0)</f>
        <v>0115</v>
      </c>
      <c r="CB111" s="48" t="str">
        <f t="shared" si="29"/>
        <v>Malcolm|Luckett|lakettia_32@yahoo.com|9</v>
      </c>
      <c r="CC111" s="48" t="str">
        <f t="shared" si="30"/>
        <v>Malcolm|Luckett|9</v>
      </c>
      <c r="CD111" s="48" t="str">
        <f t="shared" si="31"/>
        <v>Malcolm|Luckett|8</v>
      </c>
      <c r="CE111" s="48" t="str">
        <f t="shared" si="22"/>
        <v>T. Lakettia Luckett</v>
      </c>
      <c r="CF111" s="48" t="str">
        <f>$CE111&amp;COUNTIF($CE111:$CE$162,$CE111)</f>
        <v>T. Lakettia Luckett1</v>
      </c>
      <c r="CG111" s="48" t="str">
        <f t="shared" si="23"/>
        <v>lakettia_32@yahoo.com</v>
      </c>
      <c r="CH111" s="48" t="str">
        <f t="shared" si="24"/>
        <v>6623126695</v>
      </c>
      <c r="CI111" s="48" t="str">
        <f t="shared" si="25"/>
        <v>Malcolm Luckett</v>
      </c>
      <c r="CJ111" s="48" t="str">
        <f>IF($X111="","",IF(RIGHT($X111,4)=", MS",INDEX(DropDowns!$G$4:$G$1251,MATCH(TRIM($X111),DropDowns!$F$3:$F$1251,0)),INDEX(DropDowns!$G$3:$G$1251,MATCH(TRIM($X111)&amp;", MS",DropDowns!$F$3:$F$1251,0))))</f>
        <v>Oktibbeha</v>
      </c>
      <c r="CK111" s="8"/>
      <c r="CL111" s="48" t="str">
        <f t="shared" si="40"/>
        <v>Armstrong Junior High School</v>
      </c>
      <c r="CM111" s="48" t="str">
        <f t="shared" ref="CM111" si="41">$U111</f>
        <v>Oktibbeha</v>
      </c>
      <c r="CN111" s="8" t="s">
        <v>639</v>
      </c>
      <c r="CO111" s="107" t="s">
        <v>1861</v>
      </c>
      <c r="CP111" s="8" t="s">
        <v>422</v>
      </c>
      <c r="CQ111" s="33" t="s">
        <v>371</v>
      </c>
      <c r="CR111" s="8" t="s">
        <v>101</v>
      </c>
      <c r="CS111" s="8" t="s">
        <v>1862</v>
      </c>
    </row>
    <row r="112" spans="1:97" x14ac:dyDescent="0.3">
      <c r="A112" s="48" t="str">
        <f t="shared" si="38"/>
        <v>0116-THU-MI-FEMALE-9TH</v>
      </c>
      <c r="B112" s="48" t="str">
        <f>IFERROR(IF($M112="YES",INDEX(Applications_2021!$A$2:A$651,MATCH($CD112,Applications_2021!$AO$2:$AO$651,0)),"FIRST TIME APPLICANT"),"--")</f>
        <v>FIRST TIME APPLICANT</v>
      </c>
      <c r="C112" s="8">
        <v>116</v>
      </c>
      <c r="D112" s="8" t="s">
        <v>1863</v>
      </c>
      <c r="E112" s="8" t="s">
        <v>332</v>
      </c>
      <c r="F112" s="8" t="s">
        <v>333</v>
      </c>
      <c r="G112" s="8" t="s">
        <v>334</v>
      </c>
      <c r="H112" s="8" t="s">
        <v>335</v>
      </c>
      <c r="I112" s="8" t="s">
        <v>336</v>
      </c>
      <c r="J112" s="8" t="s">
        <v>335</v>
      </c>
      <c r="K112" s="8" t="s">
        <v>1864</v>
      </c>
      <c r="L112" s="8" t="s">
        <v>1865</v>
      </c>
      <c r="M112" s="8" t="s">
        <v>339</v>
      </c>
      <c r="N112" s="8" t="s">
        <v>335</v>
      </c>
      <c r="O112" s="8" t="s">
        <v>336</v>
      </c>
      <c r="P112" s="8" t="s">
        <v>170</v>
      </c>
      <c r="Q112" s="8" t="s">
        <v>376</v>
      </c>
      <c r="R112" s="8" t="s">
        <v>1866</v>
      </c>
      <c r="S112" s="8" t="s">
        <v>342</v>
      </c>
      <c r="T112" s="8" t="s">
        <v>1867</v>
      </c>
      <c r="U112" s="8" t="s">
        <v>652</v>
      </c>
      <c r="V112" s="8" t="s">
        <v>1868</v>
      </c>
      <c r="W112" s="8" t="s">
        <v>336</v>
      </c>
      <c r="X112" s="8" t="s">
        <v>1869</v>
      </c>
      <c r="Y112" s="8" t="s">
        <v>431</v>
      </c>
      <c r="Z112" s="8" t="s">
        <v>1870</v>
      </c>
      <c r="AA112" s="8" t="s">
        <v>348</v>
      </c>
      <c r="AB112" s="8" t="s">
        <v>652</v>
      </c>
      <c r="AC112" s="8" t="s">
        <v>1871</v>
      </c>
      <c r="AD112" s="8" t="s">
        <v>1865</v>
      </c>
      <c r="AE112" s="8" t="s">
        <v>1872</v>
      </c>
      <c r="AF112" s="8" t="s">
        <v>1873</v>
      </c>
      <c r="AG112" s="8" t="s">
        <v>1874</v>
      </c>
      <c r="AH112" s="8" t="s">
        <v>1865</v>
      </c>
      <c r="AI112" s="8" t="s">
        <v>336</v>
      </c>
      <c r="AJ112" s="8" t="s">
        <v>1875</v>
      </c>
      <c r="AK112" s="8" t="s">
        <v>336</v>
      </c>
      <c r="AL112" s="8" t="s">
        <v>336</v>
      </c>
      <c r="AM112" s="8" t="s">
        <v>356</v>
      </c>
      <c r="AN112" s="8" t="s">
        <v>336</v>
      </c>
      <c r="AO112" s="8" t="s">
        <v>387</v>
      </c>
      <c r="AP112" s="8" t="s">
        <v>415</v>
      </c>
      <c r="AQ112" s="8" t="s">
        <v>336</v>
      </c>
      <c r="AR112" s="8" t="s">
        <v>336</v>
      </c>
      <c r="AS112" s="8" t="s">
        <v>336</v>
      </c>
      <c r="AT112" s="8" t="s">
        <v>336</v>
      </c>
      <c r="AU112" s="8" t="s">
        <v>439</v>
      </c>
      <c r="AV112" s="8" t="s">
        <v>336</v>
      </c>
      <c r="AW112" s="8" t="s">
        <v>336</v>
      </c>
      <c r="AX112" s="8" t="s">
        <v>388</v>
      </c>
      <c r="AY112" s="8" t="s">
        <v>336</v>
      </c>
      <c r="AZ112" s="8" t="s">
        <v>360</v>
      </c>
      <c r="BA112" s="8" t="s">
        <v>336</v>
      </c>
      <c r="BB112" s="8" t="s">
        <v>336</v>
      </c>
      <c r="BC112" s="8" t="s">
        <v>336</v>
      </c>
      <c r="BD112" s="8" t="s">
        <v>336</v>
      </c>
      <c r="BE112" s="8" t="s">
        <v>336</v>
      </c>
      <c r="BF112" s="8" t="s">
        <v>336</v>
      </c>
      <c r="BG112" s="8" t="s">
        <v>336</v>
      </c>
      <c r="BH112" s="8" t="s">
        <v>391</v>
      </c>
      <c r="BI112" s="8" t="s">
        <v>455</v>
      </c>
      <c r="BJ112" s="8" t="s">
        <v>336</v>
      </c>
      <c r="BK112" s="8" t="s">
        <v>336</v>
      </c>
      <c r="BL112" s="8" t="s">
        <v>336</v>
      </c>
      <c r="BM112" s="8" t="s">
        <v>499</v>
      </c>
      <c r="BN112" s="8" t="s">
        <v>336</v>
      </c>
      <c r="BO112" s="8" t="s">
        <v>336</v>
      </c>
      <c r="BP112" s="8" t="s">
        <v>392</v>
      </c>
      <c r="BQ112" s="316" t="s">
        <v>1876</v>
      </c>
      <c r="BR112" s="8" t="s">
        <v>45</v>
      </c>
      <c r="BS112" s="33" t="s">
        <v>368</v>
      </c>
      <c r="BT112" s="33" t="s">
        <v>555</v>
      </c>
      <c r="BU112" s="8" t="s">
        <v>336</v>
      </c>
      <c r="BV112" s="8" t="s">
        <v>336</v>
      </c>
      <c r="BW112" s="8" t="s">
        <v>336</v>
      </c>
      <c r="BX112" s="8" t="s">
        <v>336</v>
      </c>
      <c r="BY112" s="8" t="s">
        <v>442</v>
      </c>
      <c r="BZ112" s="8" t="s">
        <v>335</v>
      </c>
      <c r="CA112" s="48" t="str">
        <f>"0"&amp;TEXT($C112,0)</f>
        <v>0116</v>
      </c>
      <c r="CB112" s="48" t="str">
        <f t="shared" si="29"/>
        <v>Miniya|Thurman|supersocialworker12@gamil.com|9</v>
      </c>
      <c r="CC112" s="48" t="str">
        <f t="shared" si="30"/>
        <v>Miniya|Thurman|9</v>
      </c>
      <c r="CD112" s="48" t="str">
        <f t="shared" si="31"/>
        <v>Miniya|Thurman|8</v>
      </c>
      <c r="CE112" s="48" t="str">
        <f t="shared" si="22"/>
        <v>Marquita Thurman</v>
      </c>
      <c r="CF112" s="48" t="str">
        <f>$CE112&amp;COUNTIF($CE112:$CE$162,$CE112)</f>
        <v>Marquita Thurman2</v>
      </c>
      <c r="CG112" s="48" t="str">
        <f t="shared" si="23"/>
        <v>supersocialworker12@gamil.com</v>
      </c>
      <c r="CH112" s="48" t="str">
        <f t="shared" si="24"/>
        <v>6624208208</v>
      </c>
      <c r="CI112" s="48" t="str">
        <f t="shared" si="25"/>
        <v>Miniya Thurman</v>
      </c>
      <c r="CJ112" s="48" t="str">
        <f>IF($X112="","",IF(RIGHT($X112,4)=", MS",INDEX(DropDowns!$G$4:$G$1251,MATCH(TRIM($X112),DropDowns!$F$3:$F$1251,0)),INDEX(DropDowns!$G$3:$G$1251,MATCH(TRIM($X112)&amp;", MS",DropDowns!$F$3:$F$1251,0))))</f>
        <v>DeSoto</v>
      </c>
      <c r="CK112" s="8"/>
      <c r="CL112" s="67" t="s">
        <v>1877</v>
      </c>
      <c r="CM112" s="275" t="s">
        <v>201</v>
      </c>
      <c r="CN112" s="8" t="s">
        <v>1870</v>
      </c>
      <c r="CO112" s="107" t="s">
        <v>1861</v>
      </c>
      <c r="CP112" s="8" t="s">
        <v>422</v>
      </c>
      <c r="CQ112" s="33" t="s">
        <v>371</v>
      </c>
      <c r="CR112" s="8" t="s">
        <v>101</v>
      </c>
      <c r="CS112" s="8" t="s">
        <v>398</v>
      </c>
    </row>
    <row r="113" spans="1:97" ht="28.8" x14ac:dyDescent="0.3">
      <c r="A113" s="48" t="str">
        <f t="shared" si="38"/>
        <v>0117-POI-KR-MALE-8TH</v>
      </c>
      <c r="B113" s="48" t="str">
        <f>IFERROR(IF($M113="YES",INDEX(Applications_2021!$A$2:A$651,MATCH($CD113,Applications_2021!$AO$2:$AO$651,0)),"FIRST TIME APPLICANT"),"--")</f>
        <v>FIRST TIME APPLICANT</v>
      </c>
      <c r="C113" s="8">
        <v>117</v>
      </c>
      <c r="D113" s="300" t="s">
        <v>1878</v>
      </c>
      <c r="E113" s="300" t="s">
        <v>332</v>
      </c>
      <c r="F113" s="300" t="s">
        <v>333</v>
      </c>
      <c r="G113" s="8" t="s">
        <v>795</v>
      </c>
      <c r="H113" s="300" t="s">
        <v>336</v>
      </c>
      <c r="I113" s="300" t="s">
        <v>335</v>
      </c>
      <c r="J113" s="300" t="s">
        <v>335</v>
      </c>
      <c r="K113" s="300" t="s">
        <v>1879</v>
      </c>
      <c r="L113" s="300" t="s">
        <v>1880</v>
      </c>
      <c r="M113" s="300" t="s">
        <v>339</v>
      </c>
      <c r="N113" s="300" t="s">
        <v>335</v>
      </c>
      <c r="O113" s="300" t="s">
        <v>336</v>
      </c>
      <c r="P113" s="300" t="s">
        <v>169</v>
      </c>
      <c r="Q113" s="300" t="s">
        <v>401</v>
      </c>
      <c r="R113" s="300" t="s">
        <v>517</v>
      </c>
      <c r="S113" s="300" t="s">
        <v>342</v>
      </c>
      <c r="T113" s="300" t="s">
        <v>508</v>
      </c>
      <c r="U113" s="300" t="s">
        <v>228</v>
      </c>
      <c r="V113" s="300" t="s">
        <v>1881</v>
      </c>
      <c r="W113" s="300" t="s">
        <v>336</v>
      </c>
      <c r="X113" s="300" t="s">
        <v>508</v>
      </c>
      <c r="Y113" s="300" t="s">
        <v>488</v>
      </c>
      <c r="Z113" s="300" t="s">
        <v>518</v>
      </c>
      <c r="AA113" s="300" t="s">
        <v>348</v>
      </c>
      <c r="AB113" s="300" t="s">
        <v>228</v>
      </c>
      <c r="AC113" s="300" t="s">
        <v>1882</v>
      </c>
      <c r="AD113" s="300" t="s">
        <v>1883</v>
      </c>
      <c r="AE113" s="300" t="s">
        <v>1884</v>
      </c>
      <c r="AF113" s="300" t="s">
        <v>1885</v>
      </c>
      <c r="AG113" s="300" t="s">
        <v>336</v>
      </c>
      <c r="AH113" s="300" t="s">
        <v>336</v>
      </c>
      <c r="AI113" s="300" t="s">
        <v>336</v>
      </c>
      <c r="AJ113" s="300" t="s">
        <v>336</v>
      </c>
      <c r="AK113" s="300" t="s">
        <v>336</v>
      </c>
      <c r="AL113" s="300" t="s">
        <v>336</v>
      </c>
      <c r="AM113" s="300" t="s">
        <v>336</v>
      </c>
      <c r="AN113" s="300" t="s">
        <v>336</v>
      </c>
      <c r="AO113" s="300" t="s">
        <v>336</v>
      </c>
      <c r="AP113" s="300" t="s">
        <v>336</v>
      </c>
      <c r="AQ113" s="300" t="s">
        <v>454</v>
      </c>
      <c r="AR113" s="300" t="s">
        <v>357</v>
      </c>
      <c r="AS113" s="300" t="s">
        <v>358</v>
      </c>
      <c r="AT113" s="300" t="s">
        <v>336</v>
      </c>
      <c r="AU113" s="300" t="s">
        <v>439</v>
      </c>
      <c r="AV113" s="300" t="s">
        <v>359</v>
      </c>
      <c r="AW113" s="300" t="s">
        <v>336</v>
      </c>
      <c r="AX113" s="300" t="s">
        <v>388</v>
      </c>
      <c r="AY113" s="300" t="s">
        <v>336</v>
      </c>
      <c r="AZ113" s="300" t="s">
        <v>336</v>
      </c>
      <c r="BA113" s="300" t="s">
        <v>336</v>
      </c>
      <c r="BB113" s="300" t="s">
        <v>336</v>
      </c>
      <c r="BC113" s="300" t="s">
        <v>336</v>
      </c>
      <c r="BD113" s="300" t="s">
        <v>336</v>
      </c>
      <c r="BE113" s="300" t="s">
        <v>362</v>
      </c>
      <c r="BF113" s="300" t="s">
        <v>336</v>
      </c>
      <c r="BG113" s="300" t="s">
        <v>390</v>
      </c>
      <c r="BH113" s="300" t="s">
        <v>336</v>
      </c>
      <c r="BI113" s="300" t="s">
        <v>336</v>
      </c>
      <c r="BJ113" s="300" t="s">
        <v>336</v>
      </c>
      <c r="BK113" s="300" t="s">
        <v>498</v>
      </c>
      <c r="BL113" s="300" t="s">
        <v>336</v>
      </c>
      <c r="BM113" s="300" t="s">
        <v>336</v>
      </c>
      <c r="BN113" s="300" t="s">
        <v>336</v>
      </c>
      <c r="BO113" s="300" t="s">
        <v>336</v>
      </c>
      <c r="BP113" s="300" t="s">
        <v>604</v>
      </c>
      <c r="BQ113" s="299" t="s">
        <v>1886</v>
      </c>
      <c r="BR113" s="300" t="s">
        <v>43</v>
      </c>
      <c r="BS113" s="301" t="s">
        <v>368</v>
      </c>
      <c r="BT113" s="301" t="s">
        <v>555</v>
      </c>
      <c r="BU113" s="300" t="s">
        <v>418</v>
      </c>
      <c r="BV113" s="300" t="s">
        <v>336</v>
      </c>
      <c r="BW113" s="300" t="s">
        <v>336</v>
      </c>
      <c r="BX113" s="300" t="s">
        <v>1887</v>
      </c>
      <c r="BY113" s="300" t="s">
        <v>369</v>
      </c>
      <c r="BZ113" s="300" t="s">
        <v>335</v>
      </c>
      <c r="CA113" s="48" t="str">
        <f t="shared" ref="CA113:CA123" si="42">"0"&amp;TEXT($C113,0)</f>
        <v>0117</v>
      </c>
      <c r="CB113" s="48" t="str">
        <f t="shared" si="29"/>
        <v>Kriestyn|Poindexter|anberitha@gmail.com|8</v>
      </c>
      <c r="CC113" s="48" t="str">
        <f t="shared" si="30"/>
        <v>Kriestyn|Poindexter|8</v>
      </c>
      <c r="CD113" s="48" t="str">
        <f t="shared" si="31"/>
        <v>Kriestyn|Poindexter|7</v>
      </c>
      <c r="CE113" s="48" t="str">
        <f t="shared" si="22"/>
        <v>Anberitha Matthews</v>
      </c>
      <c r="CF113" s="48" t="str">
        <f>$CE113&amp;COUNTIF($CE113:$CE$162,$CE113)</f>
        <v>Anberitha Matthews1</v>
      </c>
      <c r="CG113" s="48" t="str">
        <f t="shared" si="23"/>
        <v>anberitha@gmail.com</v>
      </c>
      <c r="CH113" s="48" t="str">
        <f t="shared" si="24"/>
        <v>6625744572</v>
      </c>
      <c r="CI113" s="48" t="str">
        <f t="shared" si="25"/>
        <v>Kriestyn Poindexter</v>
      </c>
      <c r="CJ113" s="48" t="str">
        <f>IF($X113="","",IF(RIGHT($X113,4)=", MS",INDEX(DropDowns!$G$4:$G$1251,MATCH(TRIM($X113),DropDowns!$F$3:$F$1251,0)),INDEX(DropDowns!$G$3:$G$1251,MATCH(TRIM($X113)&amp;", MS",DropDowns!$F$3:$F$1251,0))))</f>
        <v>Lowndes</v>
      </c>
      <c r="CK113" s="8"/>
      <c r="CL113" s="48" t="str">
        <f t="shared" si="40"/>
        <v>Columbus Middle School</v>
      </c>
      <c r="CM113" s="48" t="str">
        <f t="shared" ref="CM113:CM123" si="43">$U113</f>
        <v>Lowndes</v>
      </c>
      <c r="CN113" s="8" t="s">
        <v>518</v>
      </c>
      <c r="CO113" s="107" t="s">
        <v>1888</v>
      </c>
      <c r="CP113" s="8" t="s">
        <v>422</v>
      </c>
      <c r="CQ113" s="33" t="s">
        <v>371</v>
      </c>
      <c r="CR113" s="8" t="s">
        <v>101</v>
      </c>
      <c r="CS113" s="8"/>
    </row>
    <row r="114" spans="1:97" x14ac:dyDescent="0.3">
      <c r="A114" s="48" t="str">
        <f t="shared" si="38"/>
        <v>0118-SIM-QU-MALE-7TH</v>
      </c>
      <c r="B114" s="48" t="str">
        <f>IFERROR(IF($M114="YES",INDEX(Applications_2021!$A$2:A$651,MATCH($CD114,Applications_2021!$AO$2:$AO$651,0)),"FIRST TIME APPLICANT"),"--")</f>
        <v>FIRST TIME APPLICANT</v>
      </c>
      <c r="C114" s="8">
        <v>118</v>
      </c>
      <c r="D114" s="300" t="s">
        <v>1889</v>
      </c>
      <c r="E114" s="300" t="s">
        <v>332</v>
      </c>
      <c r="F114" s="300" t="s">
        <v>333</v>
      </c>
      <c r="G114" s="8" t="s">
        <v>795</v>
      </c>
      <c r="H114" s="300" t="s">
        <v>336</v>
      </c>
      <c r="I114" s="300" t="s">
        <v>335</v>
      </c>
      <c r="J114" s="300" t="s">
        <v>335</v>
      </c>
      <c r="K114" s="300" t="s">
        <v>1890</v>
      </c>
      <c r="L114" s="300" t="s">
        <v>248</v>
      </c>
      <c r="M114" s="300" t="s">
        <v>339</v>
      </c>
      <c r="N114" s="300" t="s">
        <v>335</v>
      </c>
      <c r="O114" s="300" t="s">
        <v>336</v>
      </c>
      <c r="P114" s="300" t="s">
        <v>169</v>
      </c>
      <c r="Q114" s="300" t="s">
        <v>340</v>
      </c>
      <c r="R114" s="300" t="s">
        <v>1891</v>
      </c>
      <c r="S114" s="300" t="s">
        <v>342</v>
      </c>
      <c r="T114" s="300" t="s">
        <v>1892</v>
      </c>
      <c r="U114" s="300" t="s">
        <v>209</v>
      </c>
      <c r="V114" s="300" t="s">
        <v>1893</v>
      </c>
      <c r="W114" s="300" t="s">
        <v>336</v>
      </c>
      <c r="X114" s="300" t="s">
        <v>345</v>
      </c>
      <c r="Y114" s="300" t="s">
        <v>488</v>
      </c>
      <c r="Z114" s="300" t="s">
        <v>347</v>
      </c>
      <c r="AA114" s="300" t="s">
        <v>348</v>
      </c>
      <c r="AB114" s="300" t="s">
        <v>209</v>
      </c>
      <c r="AC114" s="300" t="s">
        <v>1894</v>
      </c>
      <c r="AD114" s="300" t="s">
        <v>1895</v>
      </c>
      <c r="AE114" s="300" t="s">
        <v>1896</v>
      </c>
      <c r="AF114" s="300" t="s">
        <v>1897</v>
      </c>
      <c r="AG114" s="300" t="s">
        <v>336</v>
      </c>
      <c r="AH114" s="300" t="s">
        <v>336</v>
      </c>
      <c r="AI114" s="300" t="s">
        <v>336</v>
      </c>
      <c r="AJ114" s="300" t="s">
        <v>336</v>
      </c>
      <c r="AK114" s="300" t="s">
        <v>336</v>
      </c>
      <c r="AL114" s="300" t="s">
        <v>336</v>
      </c>
      <c r="AM114" s="300" t="s">
        <v>356</v>
      </c>
      <c r="AN114" s="300" t="s">
        <v>336</v>
      </c>
      <c r="AO114" s="300" t="s">
        <v>336</v>
      </c>
      <c r="AP114" s="300" t="s">
        <v>336</v>
      </c>
      <c r="AQ114" s="300" t="s">
        <v>454</v>
      </c>
      <c r="AR114" s="300" t="s">
        <v>357</v>
      </c>
      <c r="AS114" s="300" t="s">
        <v>336</v>
      </c>
      <c r="AT114" s="300" t="s">
        <v>336</v>
      </c>
      <c r="AU114" s="300" t="s">
        <v>439</v>
      </c>
      <c r="AV114" s="300" t="s">
        <v>336</v>
      </c>
      <c r="AW114" s="300" t="s">
        <v>416</v>
      </c>
      <c r="AX114" s="300" t="s">
        <v>336</v>
      </c>
      <c r="AY114" s="300" t="s">
        <v>336</v>
      </c>
      <c r="AZ114" s="300" t="s">
        <v>336</v>
      </c>
      <c r="BA114" s="300" t="s">
        <v>336</v>
      </c>
      <c r="BB114" s="300" t="s">
        <v>475</v>
      </c>
      <c r="BC114" s="300" t="s">
        <v>336</v>
      </c>
      <c r="BD114" s="300" t="s">
        <v>336</v>
      </c>
      <c r="BE114" s="300" t="s">
        <v>362</v>
      </c>
      <c r="BF114" s="300" t="s">
        <v>336</v>
      </c>
      <c r="BG114" s="300" t="s">
        <v>390</v>
      </c>
      <c r="BH114" s="300" t="s">
        <v>336</v>
      </c>
      <c r="BI114" s="300" t="s">
        <v>336</v>
      </c>
      <c r="BJ114" s="300" t="s">
        <v>336</v>
      </c>
      <c r="BK114" s="300" t="s">
        <v>336</v>
      </c>
      <c r="BL114" s="300" t="s">
        <v>336</v>
      </c>
      <c r="BM114" s="300" t="s">
        <v>336</v>
      </c>
      <c r="BN114" s="300" t="s">
        <v>364</v>
      </c>
      <c r="BO114" s="300" t="s">
        <v>336</v>
      </c>
      <c r="BP114" s="300" t="s">
        <v>365</v>
      </c>
      <c r="BQ114" s="317" t="s">
        <v>1898</v>
      </c>
      <c r="BR114" s="300" t="s">
        <v>45</v>
      </c>
      <c r="BS114" s="301" t="s">
        <v>368</v>
      </c>
      <c r="BT114" s="301" t="s">
        <v>368</v>
      </c>
      <c r="BU114" s="300" t="s">
        <v>336</v>
      </c>
      <c r="BV114" s="300" t="s">
        <v>336</v>
      </c>
      <c r="BW114" s="300" t="s">
        <v>336</v>
      </c>
      <c r="BX114" s="300" t="s">
        <v>1899</v>
      </c>
      <c r="BY114" s="300" t="s">
        <v>442</v>
      </c>
      <c r="BZ114" s="300" t="s">
        <v>335</v>
      </c>
      <c r="CA114" s="48" t="str">
        <f t="shared" si="42"/>
        <v>0118</v>
      </c>
      <c r="CB114" s="48" t="str">
        <f t="shared" si="29"/>
        <v>Quinton|Simpson|quintonisaiah@gmail.com|7</v>
      </c>
      <c r="CC114" s="48" t="str">
        <f t="shared" si="30"/>
        <v>Quinton|Simpson|7</v>
      </c>
      <c r="CD114" s="48" t="str">
        <f t="shared" si="31"/>
        <v>Quinton|Simpson|6</v>
      </c>
      <c r="CE114" s="48" t="str">
        <f t="shared" si="22"/>
        <v>Tiana Rhodes</v>
      </c>
      <c r="CF114" s="48" t="str">
        <f>$CE114&amp;COUNTIF($CE114:$CE$162,$CE114)</f>
        <v>Tiana Rhodes1</v>
      </c>
      <c r="CG114" s="48" t="str">
        <f t="shared" si="23"/>
        <v>quintonisaiah@gmail.com</v>
      </c>
      <c r="CH114" s="48" t="str">
        <f t="shared" si="24"/>
        <v>9014933858</v>
      </c>
      <c r="CI114" s="48" t="str">
        <f t="shared" si="25"/>
        <v>Quinton Simpson</v>
      </c>
      <c r="CJ114" s="48" t="str">
        <f>IF($X114="","",IF(RIGHT($X114,4)=", MS",INDEX(DropDowns!$G$4:$G$1251,MATCH(TRIM($X114),DropDowns!$F$3:$F$1251,0)),INDEX(DropDowns!$G$3:$G$1251,MATCH(TRIM($X114)&amp;", MS",DropDowns!$F$3:$F$1251,0))))</f>
        <v>Hinds</v>
      </c>
      <c r="CK114" s="8"/>
      <c r="CL114" s="275" t="s">
        <v>341</v>
      </c>
      <c r="CM114" s="48" t="str">
        <f t="shared" si="43"/>
        <v>Hinds</v>
      </c>
      <c r="CN114" s="8" t="s">
        <v>347</v>
      </c>
      <c r="CO114" s="107" t="s">
        <v>1900</v>
      </c>
      <c r="CP114" s="8" t="s">
        <v>422</v>
      </c>
      <c r="CQ114" s="33" t="s">
        <v>519</v>
      </c>
      <c r="CR114" s="8" t="s">
        <v>95</v>
      </c>
      <c r="CS114" s="8" t="s">
        <v>1901</v>
      </c>
    </row>
    <row r="115" spans="1:97" x14ac:dyDescent="0.3">
      <c r="A115" s="146" t="str">
        <f t="shared" si="38"/>
        <v>0119-THU-MI-FEMALE-9TH</v>
      </c>
      <c r="B115" s="48" t="str">
        <f>IFERROR(IF($M115="YES",INDEX(Applications_2021!$A$2:A$651,MATCH($CD115,Applications_2021!$AO$2:$AO$651,0)),"FIRST TIME APPLICANT"),"--")</f>
        <v>FIRST TIME APPLICANT</v>
      </c>
      <c r="C115" s="8">
        <v>119</v>
      </c>
      <c r="D115" s="300" t="s">
        <v>1902</v>
      </c>
      <c r="E115" s="300" t="s">
        <v>332</v>
      </c>
      <c r="F115" s="300" t="s">
        <v>333</v>
      </c>
      <c r="G115" s="8" t="s">
        <v>334</v>
      </c>
      <c r="H115" s="300" t="s">
        <v>335</v>
      </c>
      <c r="I115" s="300" t="s">
        <v>336</v>
      </c>
      <c r="J115" s="300" t="s">
        <v>335</v>
      </c>
      <c r="K115" s="300" t="s">
        <v>1903</v>
      </c>
      <c r="L115" s="300" t="s">
        <v>1865</v>
      </c>
      <c r="M115" s="300" t="s">
        <v>339</v>
      </c>
      <c r="N115" s="300" t="s">
        <v>335</v>
      </c>
      <c r="O115" s="300" t="s">
        <v>336</v>
      </c>
      <c r="P115" s="300" t="s">
        <v>170</v>
      </c>
      <c r="Q115" s="300" t="s">
        <v>376</v>
      </c>
      <c r="R115" s="300" t="s">
        <v>1877</v>
      </c>
      <c r="S115" s="300" t="s">
        <v>342</v>
      </c>
      <c r="T115" s="300" t="s">
        <v>1904</v>
      </c>
      <c r="U115" s="300" t="s">
        <v>652</v>
      </c>
      <c r="V115" s="300" t="s">
        <v>1868</v>
      </c>
      <c r="W115" s="300" t="s">
        <v>336</v>
      </c>
      <c r="X115" s="300" t="s">
        <v>1869</v>
      </c>
      <c r="Y115" s="300" t="s">
        <v>431</v>
      </c>
      <c r="Z115" s="300" t="s">
        <v>1870</v>
      </c>
      <c r="AA115" s="300" t="s">
        <v>348</v>
      </c>
      <c r="AB115" s="300" t="s">
        <v>652</v>
      </c>
      <c r="AC115" s="300" t="s">
        <v>1871</v>
      </c>
      <c r="AD115" s="300" t="s">
        <v>1865</v>
      </c>
      <c r="AE115" s="300" t="s">
        <v>1905</v>
      </c>
      <c r="AF115" s="300" t="s">
        <v>1873</v>
      </c>
      <c r="AG115" s="300" t="s">
        <v>1874</v>
      </c>
      <c r="AH115" s="300" t="s">
        <v>1906</v>
      </c>
      <c r="AI115" s="300" t="s">
        <v>336</v>
      </c>
      <c r="AJ115" s="300" t="s">
        <v>1875</v>
      </c>
      <c r="AK115" s="300" t="s">
        <v>336</v>
      </c>
      <c r="AL115" s="300" t="s">
        <v>336</v>
      </c>
      <c r="AM115" s="300" t="s">
        <v>356</v>
      </c>
      <c r="AN115" s="300" t="s">
        <v>336</v>
      </c>
      <c r="AO115" s="300" t="s">
        <v>387</v>
      </c>
      <c r="AP115" s="300" t="s">
        <v>336</v>
      </c>
      <c r="AQ115" s="300" t="s">
        <v>454</v>
      </c>
      <c r="AR115" s="300" t="s">
        <v>336</v>
      </c>
      <c r="AS115" s="300" t="s">
        <v>336</v>
      </c>
      <c r="AT115" s="300" t="s">
        <v>336</v>
      </c>
      <c r="AU115" s="300" t="s">
        <v>439</v>
      </c>
      <c r="AV115" s="300" t="s">
        <v>336</v>
      </c>
      <c r="AW115" s="300" t="s">
        <v>336</v>
      </c>
      <c r="AX115" s="300" t="s">
        <v>388</v>
      </c>
      <c r="AY115" s="300" t="s">
        <v>336</v>
      </c>
      <c r="AZ115" s="300" t="s">
        <v>360</v>
      </c>
      <c r="BA115" s="300" t="s">
        <v>336</v>
      </c>
      <c r="BB115" s="300" t="s">
        <v>336</v>
      </c>
      <c r="BC115" s="300" t="s">
        <v>336</v>
      </c>
      <c r="BD115" s="300" t="s">
        <v>336</v>
      </c>
      <c r="BE115" s="300" t="s">
        <v>362</v>
      </c>
      <c r="BF115" s="300" t="s">
        <v>336</v>
      </c>
      <c r="BG115" s="300" t="s">
        <v>336</v>
      </c>
      <c r="BH115" s="300" t="s">
        <v>336</v>
      </c>
      <c r="BI115" s="300" t="s">
        <v>336</v>
      </c>
      <c r="BJ115" s="300" t="s">
        <v>336</v>
      </c>
      <c r="BK115" s="300" t="s">
        <v>336</v>
      </c>
      <c r="BL115" s="300" t="s">
        <v>336</v>
      </c>
      <c r="BM115" s="300" t="s">
        <v>499</v>
      </c>
      <c r="BN115" s="300" t="s">
        <v>364</v>
      </c>
      <c r="BO115" s="300" t="s">
        <v>336</v>
      </c>
      <c r="BP115" s="300" t="s">
        <v>392</v>
      </c>
      <c r="BQ115" s="317" t="s">
        <v>1907</v>
      </c>
      <c r="BR115" s="300" t="s">
        <v>45</v>
      </c>
      <c r="BS115" s="301" t="s">
        <v>368</v>
      </c>
      <c r="BT115" s="301" t="s">
        <v>555</v>
      </c>
      <c r="BU115" s="300" t="s">
        <v>336</v>
      </c>
      <c r="BV115" s="300" t="s">
        <v>336</v>
      </c>
      <c r="BW115" s="300" t="s">
        <v>336</v>
      </c>
      <c r="BX115" s="300" t="s">
        <v>336</v>
      </c>
      <c r="BY115" s="300" t="s">
        <v>442</v>
      </c>
      <c r="BZ115" s="300" t="s">
        <v>335</v>
      </c>
      <c r="CA115" s="48" t="str">
        <f t="shared" si="42"/>
        <v>0119</v>
      </c>
      <c r="CB115" s="48" t="str">
        <f t="shared" si="29"/>
        <v>Miniya|Thurman|supersocialworker12@gmail.com|9</v>
      </c>
      <c r="CC115" s="48" t="str">
        <f t="shared" si="30"/>
        <v>Miniya|Thurman|9</v>
      </c>
      <c r="CD115" s="48" t="str">
        <f t="shared" si="31"/>
        <v>Miniya|Thurman|8</v>
      </c>
      <c r="CE115" s="48" t="str">
        <f t="shared" si="22"/>
        <v>Marquita Thurman</v>
      </c>
      <c r="CF115" s="48" t="str">
        <f>$CE115&amp;COUNTIF($CE115:$CE$162,$CE115)</f>
        <v>Marquita Thurman1</v>
      </c>
      <c r="CG115" s="48" t="str">
        <f t="shared" si="23"/>
        <v>supersocialworker12@gmail.com</v>
      </c>
      <c r="CH115" s="48" t="str">
        <f t="shared" si="24"/>
        <v>6624208208</v>
      </c>
      <c r="CI115" s="48" t="str">
        <f t="shared" si="25"/>
        <v>Miniya Thurman</v>
      </c>
      <c r="CJ115" s="48" t="str">
        <f>IF($X115="","",IF(RIGHT($X115,4)=", MS",INDEX(DropDowns!$G$4:$G$1251,MATCH(TRIM($X115),DropDowns!$F$3:$F$1251,0)),INDEX(DropDowns!$G$3:$G$1251,MATCH(TRIM($X115)&amp;", MS",DropDowns!$F$3:$F$1251,0))))</f>
        <v>DeSoto</v>
      </c>
      <c r="CK115" s="8"/>
      <c r="CL115" s="48" t="str">
        <f t="shared" si="40"/>
        <v xml:space="preserve">Hernando High School </v>
      </c>
      <c r="CM115" s="275" t="s">
        <v>201</v>
      </c>
      <c r="CN115" s="8" t="s">
        <v>1870</v>
      </c>
      <c r="CO115" s="107" t="s">
        <v>1900</v>
      </c>
      <c r="CP115" s="8" t="s">
        <v>422</v>
      </c>
      <c r="CQ115" s="33" t="s">
        <v>519</v>
      </c>
      <c r="CR115" s="8" t="s">
        <v>98</v>
      </c>
      <c r="CS115" s="8" t="s">
        <v>1908</v>
      </c>
    </row>
    <row r="116" spans="1:97" x14ac:dyDescent="0.3">
      <c r="A116" s="48" t="str">
        <f t="shared" si="38"/>
        <v>0120-HUG-AI-MALE-7TH</v>
      </c>
      <c r="B116" s="48" t="str">
        <f>IFERROR(IF($M116="YES",INDEX(Applications_2021!$A$2:A$651,MATCH($CD116,Applications_2021!$AO$2:$AO$651,0)),"FIRST TIME APPLICANT"),"--")</f>
        <v>FIRST TIME APPLICANT</v>
      </c>
      <c r="C116" s="8">
        <v>120</v>
      </c>
      <c r="D116" s="300" t="s">
        <v>1909</v>
      </c>
      <c r="E116" s="300" t="s">
        <v>332</v>
      </c>
      <c r="F116" s="300" t="s">
        <v>333</v>
      </c>
      <c r="G116" s="8" t="s">
        <v>795</v>
      </c>
      <c r="H116" s="300" t="s">
        <v>336</v>
      </c>
      <c r="I116" s="300" t="s">
        <v>335</v>
      </c>
      <c r="J116" s="300" t="s">
        <v>335</v>
      </c>
      <c r="K116" s="300" t="s">
        <v>1910</v>
      </c>
      <c r="L116" s="300" t="s">
        <v>1911</v>
      </c>
      <c r="M116" s="300" t="s">
        <v>339</v>
      </c>
      <c r="N116" s="300" t="s">
        <v>335</v>
      </c>
      <c r="O116" s="300" t="s">
        <v>336</v>
      </c>
      <c r="P116" s="300" t="s">
        <v>169</v>
      </c>
      <c r="Q116" s="300" t="s">
        <v>340</v>
      </c>
      <c r="R116" s="300" t="s">
        <v>1912</v>
      </c>
      <c r="S116" s="300" t="s">
        <v>342</v>
      </c>
      <c r="T116" s="300" t="s">
        <v>1913</v>
      </c>
      <c r="U116" s="300" t="s">
        <v>215</v>
      </c>
      <c r="V116" s="300" t="s">
        <v>1914</v>
      </c>
      <c r="W116" s="300" t="s">
        <v>336</v>
      </c>
      <c r="X116" s="300" t="s">
        <v>1915</v>
      </c>
      <c r="Y116" s="300" t="s">
        <v>488</v>
      </c>
      <c r="Z116" s="300" t="s">
        <v>1916</v>
      </c>
      <c r="AA116" s="300" t="s">
        <v>348</v>
      </c>
      <c r="AB116" s="300" t="s">
        <v>215</v>
      </c>
      <c r="AC116" s="300" t="s">
        <v>1917</v>
      </c>
      <c r="AD116" s="300" t="s">
        <v>593</v>
      </c>
      <c r="AE116" s="300" t="s">
        <v>1918</v>
      </c>
      <c r="AF116" s="300" t="s">
        <v>1919</v>
      </c>
      <c r="AG116" s="300" t="s">
        <v>1014</v>
      </c>
      <c r="AH116" s="300" t="s">
        <v>593</v>
      </c>
      <c r="AI116" s="300" t="s">
        <v>1920</v>
      </c>
      <c r="AJ116" s="300" t="s">
        <v>1921</v>
      </c>
      <c r="AK116" s="300" t="s">
        <v>336</v>
      </c>
      <c r="AL116" s="300" t="s">
        <v>497</v>
      </c>
      <c r="AM116" s="300" t="s">
        <v>356</v>
      </c>
      <c r="AN116" s="300" t="s">
        <v>336</v>
      </c>
      <c r="AO116" s="300" t="s">
        <v>336</v>
      </c>
      <c r="AP116" s="300" t="s">
        <v>336</v>
      </c>
      <c r="AQ116" s="300" t="s">
        <v>336</v>
      </c>
      <c r="AR116" s="300" t="s">
        <v>357</v>
      </c>
      <c r="AS116" s="300" t="s">
        <v>336</v>
      </c>
      <c r="AT116" s="300" t="s">
        <v>336</v>
      </c>
      <c r="AU116" s="300" t="s">
        <v>439</v>
      </c>
      <c r="AV116" s="300" t="s">
        <v>359</v>
      </c>
      <c r="AW116" s="300" t="s">
        <v>336</v>
      </c>
      <c r="AX116" s="300" t="s">
        <v>336</v>
      </c>
      <c r="AY116" s="300" t="s">
        <v>336</v>
      </c>
      <c r="AZ116" s="300" t="s">
        <v>336</v>
      </c>
      <c r="BA116" s="300" t="s">
        <v>336</v>
      </c>
      <c r="BB116" s="300" t="s">
        <v>336</v>
      </c>
      <c r="BC116" s="300" t="s">
        <v>515</v>
      </c>
      <c r="BD116" s="300" t="s">
        <v>336</v>
      </c>
      <c r="BE116" s="300" t="s">
        <v>362</v>
      </c>
      <c r="BF116" s="300" t="s">
        <v>336</v>
      </c>
      <c r="BG116" s="300" t="s">
        <v>336</v>
      </c>
      <c r="BH116" s="300" t="s">
        <v>336</v>
      </c>
      <c r="BI116" s="300" t="s">
        <v>455</v>
      </c>
      <c r="BJ116" s="300" t="s">
        <v>336</v>
      </c>
      <c r="BK116" s="300" t="s">
        <v>336</v>
      </c>
      <c r="BL116" s="300" t="s">
        <v>336</v>
      </c>
      <c r="BM116" s="300" t="s">
        <v>336</v>
      </c>
      <c r="BN116" s="300" t="s">
        <v>336</v>
      </c>
      <c r="BO116" s="300" t="s">
        <v>336</v>
      </c>
      <c r="BP116" s="300" t="s">
        <v>365</v>
      </c>
      <c r="BQ116" s="317" t="s">
        <v>1922</v>
      </c>
      <c r="BR116" s="300" t="s">
        <v>43</v>
      </c>
      <c r="BS116" s="301" t="s">
        <v>368</v>
      </c>
      <c r="BT116" s="301" t="s">
        <v>555</v>
      </c>
      <c r="BU116" s="300" t="s">
        <v>418</v>
      </c>
      <c r="BV116" s="300" t="s">
        <v>336</v>
      </c>
      <c r="BW116" s="300" t="s">
        <v>336</v>
      </c>
      <c r="BX116" s="300" t="s">
        <v>1923</v>
      </c>
      <c r="BY116" s="300" t="s">
        <v>419</v>
      </c>
      <c r="BZ116" s="300" t="s">
        <v>335</v>
      </c>
      <c r="CA116" s="48" t="str">
        <f t="shared" si="42"/>
        <v>0120</v>
      </c>
      <c r="CB116" s="48" t="str">
        <f t="shared" si="29"/>
        <v>Aidan|Hughes|ariesmk87@gmail.com|7</v>
      </c>
      <c r="CC116" s="48" t="str">
        <f t="shared" si="30"/>
        <v>Aidan|Hughes|7</v>
      </c>
      <c r="CD116" s="48" t="str">
        <f t="shared" si="31"/>
        <v>Aidan|Hughes|6</v>
      </c>
      <c r="CE116" s="48" t="str">
        <f t="shared" si="22"/>
        <v>Mittie King</v>
      </c>
      <c r="CF116" s="48" t="str">
        <f>$CE116&amp;COUNTIF($CE116:$CE$162,$CE116)</f>
        <v>Mittie King1</v>
      </c>
      <c r="CG116" s="48" t="str">
        <f t="shared" si="23"/>
        <v>ariesmk87@gmail.com</v>
      </c>
      <c r="CH116" s="48" t="str">
        <f t="shared" si="24"/>
        <v>6017648692</v>
      </c>
      <c r="CI116" s="48" t="str">
        <f t="shared" si="25"/>
        <v>Aidan Hughes</v>
      </c>
      <c r="CJ116" s="48" t="str">
        <f>IF($X116="","",IF(RIGHT($X116,4)=", MS",INDEX(DropDowns!$G$4:$G$1251,MATCH(TRIM($X116),DropDowns!$F$3:$F$1251,0)),INDEX(DropDowns!$G$3:$G$1251,MATCH(TRIM($X116)&amp;", MS",DropDowns!$F$3:$F$1251,0))))</f>
        <v>Jasper</v>
      </c>
      <c r="CK116" s="8"/>
      <c r="CL116" s="67" t="s">
        <v>1924</v>
      </c>
      <c r="CM116" s="48" t="str">
        <f t="shared" si="43"/>
        <v>Jasper</v>
      </c>
      <c r="CN116" s="300" t="s">
        <v>1916</v>
      </c>
      <c r="CO116" s="107" t="s">
        <v>1900</v>
      </c>
      <c r="CP116" s="8" t="s">
        <v>422</v>
      </c>
      <c r="CQ116" s="33" t="s">
        <v>371</v>
      </c>
      <c r="CR116" s="8" t="s">
        <v>83</v>
      </c>
      <c r="CS116" s="8" t="s">
        <v>1925</v>
      </c>
    </row>
    <row r="117" spans="1:97" ht="28.8" x14ac:dyDescent="0.3">
      <c r="A117" s="48" t="str">
        <f t="shared" si="38"/>
        <v>0121-MCE-JO-MALE-7TH</v>
      </c>
      <c r="B117" s="48" t="str">
        <f>IFERROR(IF($M117="YES",INDEX(Applications_2021!$A$2:A$651,MATCH($CD117,Applications_2021!$AO$2:$AO$651,0)),"FIRST TIME APPLICANT"),"--")</f>
        <v>FIRST TIME APPLICANT</v>
      </c>
      <c r="C117" s="8">
        <v>121</v>
      </c>
      <c r="D117" s="300" t="s">
        <v>1926</v>
      </c>
      <c r="E117" s="300" t="s">
        <v>332</v>
      </c>
      <c r="F117" s="300" t="s">
        <v>333</v>
      </c>
      <c r="G117" s="8" t="s">
        <v>795</v>
      </c>
      <c r="H117" s="300" t="s">
        <v>336</v>
      </c>
      <c r="I117" s="300" t="s">
        <v>335</v>
      </c>
      <c r="J117" s="300" t="s">
        <v>335</v>
      </c>
      <c r="K117" s="300" t="s">
        <v>1408</v>
      </c>
      <c r="L117" s="300" t="s">
        <v>1927</v>
      </c>
      <c r="M117" s="300" t="s">
        <v>339</v>
      </c>
      <c r="N117" s="300" t="s">
        <v>335</v>
      </c>
      <c r="O117" s="300" t="s">
        <v>336</v>
      </c>
      <c r="P117" s="300" t="s">
        <v>169</v>
      </c>
      <c r="Q117" s="300" t="s">
        <v>340</v>
      </c>
      <c r="R117" s="300" t="s">
        <v>1579</v>
      </c>
      <c r="S117" s="300" t="s">
        <v>881</v>
      </c>
      <c r="T117" s="300" t="s">
        <v>336</v>
      </c>
      <c r="U117" s="300" t="s">
        <v>228</v>
      </c>
      <c r="V117" s="300" t="s">
        <v>1928</v>
      </c>
      <c r="W117" s="300" t="s">
        <v>336</v>
      </c>
      <c r="X117" s="300" t="s">
        <v>508</v>
      </c>
      <c r="Y117" s="300" t="s">
        <v>488</v>
      </c>
      <c r="Z117" s="300" t="s">
        <v>518</v>
      </c>
      <c r="AA117" s="300" t="s">
        <v>348</v>
      </c>
      <c r="AB117" s="300" t="s">
        <v>228</v>
      </c>
      <c r="AC117" s="300" t="s">
        <v>1929</v>
      </c>
      <c r="AD117" s="300" t="s">
        <v>1927</v>
      </c>
      <c r="AE117" s="300" t="s">
        <v>1930</v>
      </c>
      <c r="AF117" s="300" t="s">
        <v>1931</v>
      </c>
      <c r="AG117" s="300" t="s">
        <v>336</v>
      </c>
      <c r="AH117" s="300" t="s">
        <v>336</v>
      </c>
      <c r="AI117" s="300" t="s">
        <v>336</v>
      </c>
      <c r="AJ117" s="300" t="s">
        <v>336</v>
      </c>
      <c r="AK117" s="300" t="s">
        <v>336</v>
      </c>
      <c r="AL117" s="300" t="s">
        <v>336</v>
      </c>
      <c r="AM117" s="300" t="s">
        <v>356</v>
      </c>
      <c r="AN117" s="300" t="s">
        <v>336</v>
      </c>
      <c r="AO117" s="300" t="s">
        <v>336</v>
      </c>
      <c r="AP117" s="300" t="s">
        <v>336</v>
      </c>
      <c r="AQ117" s="300" t="s">
        <v>454</v>
      </c>
      <c r="AR117" s="300" t="s">
        <v>357</v>
      </c>
      <c r="AS117" s="300" t="s">
        <v>336</v>
      </c>
      <c r="AT117" s="300" t="s">
        <v>336</v>
      </c>
      <c r="AU117" s="300" t="s">
        <v>439</v>
      </c>
      <c r="AV117" s="300" t="s">
        <v>359</v>
      </c>
      <c r="AW117" s="300" t="s">
        <v>336</v>
      </c>
      <c r="AX117" s="300" t="s">
        <v>336</v>
      </c>
      <c r="AY117" s="300" t="s">
        <v>336</v>
      </c>
      <c r="AZ117" s="300" t="s">
        <v>336</v>
      </c>
      <c r="BA117" s="300" t="s">
        <v>336</v>
      </c>
      <c r="BB117" s="300" t="s">
        <v>336</v>
      </c>
      <c r="BC117" s="300" t="s">
        <v>515</v>
      </c>
      <c r="BD117" s="300" t="s">
        <v>336</v>
      </c>
      <c r="BE117" s="300" t="s">
        <v>362</v>
      </c>
      <c r="BF117" s="300" t="s">
        <v>336</v>
      </c>
      <c r="BG117" s="300" t="s">
        <v>336</v>
      </c>
      <c r="BH117" s="300" t="s">
        <v>336</v>
      </c>
      <c r="BI117" s="300" t="s">
        <v>455</v>
      </c>
      <c r="BJ117" s="300" t="s">
        <v>336</v>
      </c>
      <c r="BK117" s="300" t="s">
        <v>336</v>
      </c>
      <c r="BL117" s="300" t="s">
        <v>456</v>
      </c>
      <c r="BM117" s="300" t="s">
        <v>336</v>
      </c>
      <c r="BN117" s="300" t="s">
        <v>336</v>
      </c>
      <c r="BO117" s="300" t="s">
        <v>336</v>
      </c>
      <c r="BP117" s="300" t="s">
        <v>365</v>
      </c>
      <c r="BQ117" s="317" t="s">
        <v>1932</v>
      </c>
      <c r="BR117" s="300" t="s">
        <v>45</v>
      </c>
      <c r="BS117" s="301" t="s">
        <v>589</v>
      </c>
      <c r="BT117" s="301" t="s">
        <v>570</v>
      </c>
      <c r="BU117" s="300" t="s">
        <v>336</v>
      </c>
      <c r="BV117" s="300" t="s">
        <v>336</v>
      </c>
      <c r="BW117" s="300" t="s">
        <v>336</v>
      </c>
      <c r="BX117" s="300" t="s">
        <v>1933</v>
      </c>
      <c r="BY117" s="300" t="s">
        <v>369</v>
      </c>
      <c r="BZ117" s="300" t="s">
        <v>339</v>
      </c>
      <c r="CA117" s="48" t="str">
        <f t="shared" si="42"/>
        <v>0121</v>
      </c>
      <c r="CB117" s="48" t="str">
        <f t="shared" si="29"/>
        <v>Jordan|McElveen|shell.mcelveen@yahoo.com|7</v>
      </c>
      <c r="CC117" s="48" t="str">
        <f t="shared" si="30"/>
        <v>Jordan|McElveen|7</v>
      </c>
      <c r="CD117" s="48" t="str">
        <f t="shared" si="31"/>
        <v>Jordan|McElveen|6</v>
      </c>
      <c r="CE117" s="48" t="str">
        <f t="shared" si="22"/>
        <v>Shelly Mcelveen</v>
      </c>
      <c r="CF117" s="48" t="str">
        <f>$CE117&amp;COUNTIF($CE117:$CE$162,$CE117)</f>
        <v>Shelly Mcelveen2</v>
      </c>
      <c r="CG117" s="48" t="str">
        <f t="shared" si="23"/>
        <v>shell.mcelveen@yahoo.com</v>
      </c>
      <c r="CH117" s="48" t="str">
        <f t="shared" si="24"/>
        <v>9122233634</v>
      </c>
      <c r="CI117" s="48" t="str">
        <f t="shared" si="25"/>
        <v>Jordan McElveen</v>
      </c>
      <c r="CJ117" s="48" t="str">
        <f>IF($X117="","",IF(RIGHT($X117,4)=", MS",INDEX(DropDowns!$G$4:$G$1251,MATCH(TRIM($X117),DropDowns!$F$3:$F$1251,0)),INDEX(DropDowns!$G$3:$G$1251,MATCH(TRIM($X117)&amp;", MS",DropDowns!$F$3:$F$1251,0))))</f>
        <v>Lowndes</v>
      </c>
      <c r="CK117" s="8"/>
      <c r="CL117" s="48" t="str">
        <f t="shared" si="40"/>
        <v>Heritage Academy</v>
      </c>
      <c r="CM117" s="48" t="str">
        <f t="shared" si="43"/>
        <v>Lowndes</v>
      </c>
      <c r="CN117" s="8" t="s">
        <v>518</v>
      </c>
      <c r="CO117" s="107" t="s">
        <v>1934</v>
      </c>
      <c r="CP117" s="8" t="s">
        <v>422</v>
      </c>
      <c r="CQ117" s="33" t="s">
        <v>519</v>
      </c>
      <c r="CR117" s="8" t="s">
        <v>95</v>
      </c>
      <c r="CS117" s="8" t="s">
        <v>1935</v>
      </c>
    </row>
    <row r="118" spans="1:97" ht="28.8" x14ac:dyDescent="0.3">
      <c r="A118" s="48" t="str">
        <f t="shared" si="38"/>
        <v>0122-MCE-JA-MALE-7TH</v>
      </c>
      <c r="B118" s="48" t="str">
        <f>IFERROR(IF($M118="YES",INDEX(Applications_2021!$A$2:A$651,MATCH($CD118,Applications_2021!$AO$2:$AO$651,0)),"FIRST TIME APPLICANT"),"--")</f>
        <v>FIRST TIME APPLICANT</v>
      </c>
      <c r="C118" s="8">
        <v>122</v>
      </c>
      <c r="D118" s="300" t="s">
        <v>1936</v>
      </c>
      <c r="E118" s="300" t="s">
        <v>332</v>
      </c>
      <c r="F118" s="300" t="s">
        <v>333</v>
      </c>
      <c r="G118" s="8" t="s">
        <v>795</v>
      </c>
      <c r="H118" s="300" t="s">
        <v>336</v>
      </c>
      <c r="I118" s="300" t="s">
        <v>339</v>
      </c>
      <c r="J118" s="300" t="s">
        <v>335</v>
      </c>
      <c r="K118" s="300" t="s">
        <v>1937</v>
      </c>
      <c r="L118" s="300" t="s">
        <v>1927</v>
      </c>
      <c r="M118" s="300" t="s">
        <v>339</v>
      </c>
      <c r="N118" s="300" t="s">
        <v>335</v>
      </c>
      <c r="O118" s="300" t="s">
        <v>336</v>
      </c>
      <c r="P118" s="300" t="s">
        <v>169</v>
      </c>
      <c r="Q118" s="300" t="s">
        <v>340</v>
      </c>
      <c r="R118" s="300" t="s">
        <v>1938</v>
      </c>
      <c r="S118" s="300" t="s">
        <v>881</v>
      </c>
      <c r="T118" s="300" t="s">
        <v>336</v>
      </c>
      <c r="U118" s="300" t="s">
        <v>228</v>
      </c>
      <c r="V118" s="300" t="s">
        <v>1928</v>
      </c>
      <c r="W118" s="300" t="s">
        <v>336</v>
      </c>
      <c r="X118" s="300" t="s">
        <v>508</v>
      </c>
      <c r="Y118" s="300" t="s">
        <v>488</v>
      </c>
      <c r="Z118" s="300" t="s">
        <v>518</v>
      </c>
      <c r="AA118" s="300" t="s">
        <v>348</v>
      </c>
      <c r="AB118" s="300" t="s">
        <v>228</v>
      </c>
      <c r="AC118" s="300" t="s">
        <v>1929</v>
      </c>
      <c r="AD118" s="300" t="s">
        <v>1927</v>
      </c>
      <c r="AE118" s="300" t="s">
        <v>1930</v>
      </c>
      <c r="AF118" s="300" t="s">
        <v>1931</v>
      </c>
      <c r="AG118" s="300" t="s">
        <v>336</v>
      </c>
      <c r="AH118" s="300" t="s">
        <v>336</v>
      </c>
      <c r="AI118" s="300" t="s">
        <v>336</v>
      </c>
      <c r="AJ118" s="300" t="s">
        <v>336</v>
      </c>
      <c r="AK118" s="300" t="s">
        <v>336</v>
      </c>
      <c r="AL118" s="300" t="s">
        <v>336</v>
      </c>
      <c r="AM118" s="300" t="s">
        <v>356</v>
      </c>
      <c r="AN118" s="300" t="s">
        <v>336</v>
      </c>
      <c r="AO118" s="300" t="s">
        <v>336</v>
      </c>
      <c r="AP118" s="300" t="s">
        <v>336</v>
      </c>
      <c r="AQ118" s="300" t="s">
        <v>454</v>
      </c>
      <c r="AR118" s="300" t="s">
        <v>357</v>
      </c>
      <c r="AS118" s="300" t="s">
        <v>336</v>
      </c>
      <c r="AT118" s="300" t="s">
        <v>336</v>
      </c>
      <c r="AU118" s="300" t="s">
        <v>439</v>
      </c>
      <c r="AV118" s="300" t="s">
        <v>359</v>
      </c>
      <c r="AW118" s="300" t="s">
        <v>416</v>
      </c>
      <c r="AX118" s="300" t="s">
        <v>336</v>
      </c>
      <c r="AY118" s="300" t="s">
        <v>336</v>
      </c>
      <c r="AZ118" s="300" t="s">
        <v>336</v>
      </c>
      <c r="BA118" s="300" t="s">
        <v>336</v>
      </c>
      <c r="BB118" s="300" t="s">
        <v>336</v>
      </c>
      <c r="BC118" s="300" t="s">
        <v>336</v>
      </c>
      <c r="BD118" s="300" t="s">
        <v>336</v>
      </c>
      <c r="BE118" s="300" t="s">
        <v>362</v>
      </c>
      <c r="BF118" s="300" t="s">
        <v>553</v>
      </c>
      <c r="BG118" s="300" t="s">
        <v>336</v>
      </c>
      <c r="BH118" s="300" t="s">
        <v>336</v>
      </c>
      <c r="BI118" s="300" t="s">
        <v>336</v>
      </c>
      <c r="BJ118" s="300" t="s">
        <v>336</v>
      </c>
      <c r="BK118" s="300" t="s">
        <v>336</v>
      </c>
      <c r="BL118" s="300" t="s">
        <v>456</v>
      </c>
      <c r="BM118" s="300" t="s">
        <v>336</v>
      </c>
      <c r="BN118" s="300" t="s">
        <v>336</v>
      </c>
      <c r="BO118" s="300" t="s">
        <v>336</v>
      </c>
      <c r="BP118" s="300" t="s">
        <v>392</v>
      </c>
      <c r="BQ118" s="317" t="s">
        <v>1939</v>
      </c>
      <c r="BR118" s="300" t="s">
        <v>45</v>
      </c>
      <c r="BS118" s="301" t="s">
        <v>589</v>
      </c>
      <c r="BT118" s="301" t="s">
        <v>570</v>
      </c>
      <c r="BU118" s="300" t="s">
        <v>336</v>
      </c>
      <c r="BV118" s="300" t="s">
        <v>336</v>
      </c>
      <c r="BW118" s="300" t="s">
        <v>336</v>
      </c>
      <c r="BX118" s="300" t="s">
        <v>1940</v>
      </c>
      <c r="BY118" s="300" t="s">
        <v>369</v>
      </c>
      <c r="BZ118" s="300" t="s">
        <v>339</v>
      </c>
      <c r="CA118" s="48" t="str">
        <f t="shared" si="42"/>
        <v>0122</v>
      </c>
      <c r="CB118" s="48" t="str">
        <f t="shared" si="29"/>
        <v>Jaylen|McElveen|shell.mcelveen@yahoo.com|7</v>
      </c>
      <c r="CC118" s="48" t="str">
        <f t="shared" si="30"/>
        <v>Jaylen|McElveen|7</v>
      </c>
      <c r="CD118" s="48" t="str">
        <f t="shared" si="31"/>
        <v>Jaylen|McElveen|6</v>
      </c>
      <c r="CE118" s="48" t="str">
        <f t="shared" si="22"/>
        <v>Shelly Mcelveen</v>
      </c>
      <c r="CF118" s="48" t="str">
        <f>$CE118&amp;COUNTIF($CE118:$CE$162,$CE118)</f>
        <v>Shelly Mcelveen1</v>
      </c>
      <c r="CG118" s="48" t="str">
        <f t="shared" si="23"/>
        <v>shell.mcelveen@yahoo.com</v>
      </c>
      <c r="CH118" s="48" t="str">
        <f t="shared" si="24"/>
        <v>9122233634</v>
      </c>
      <c r="CI118" s="48" t="str">
        <f t="shared" si="25"/>
        <v>Jaylen McElveen</v>
      </c>
      <c r="CJ118" s="48" t="str">
        <f>IF($X118="","",IF(RIGHT($X118,4)=", MS",INDEX(DropDowns!$G$4:$G$1251,MATCH(TRIM($X118),DropDowns!$F$3:$F$1251,0)),INDEX(DropDowns!$G$3:$G$1251,MATCH(TRIM($X118)&amp;", MS",DropDowns!$F$3:$F$1251,0))))</f>
        <v>Lowndes</v>
      </c>
      <c r="CK118" s="8"/>
      <c r="CL118" s="67" t="s">
        <v>1579</v>
      </c>
      <c r="CM118" s="48" t="str">
        <f t="shared" si="43"/>
        <v>Lowndes</v>
      </c>
      <c r="CN118" s="8" t="s">
        <v>518</v>
      </c>
      <c r="CO118" s="107" t="s">
        <v>1934</v>
      </c>
      <c r="CP118" s="8" t="s">
        <v>422</v>
      </c>
      <c r="CQ118" s="33" t="s">
        <v>519</v>
      </c>
      <c r="CR118" s="8" t="s">
        <v>86</v>
      </c>
      <c r="CS118" s="8" t="s">
        <v>1941</v>
      </c>
    </row>
    <row r="119" spans="1:97" ht="28.8" x14ac:dyDescent="0.3">
      <c r="A119" s="48" t="str">
        <f t="shared" si="38"/>
        <v>0123-DAV-AA-MALE-9TH</v>
      </c>
      <c r="B119" s="302" t="e">
        <f>IF(AND($M119="YES",INDEX(Applications_2021!$A$2:A$651,MATCH($CD119,Applications_2021!$AO$2:$AO$651,0))&lt;&gt;""),INDEX(Applications_2021!$A$2:A$651,MATCH($CD119,Applications_2021!$AO$2:$AO$651,0)),IF(AND($M119="YES",INDEX(Applications_2021!$A$2:A$651,MATCH($CD119,Applications_2021!$AO$2:$AO$651,0))=""),INDEX(Applications_2021!$BC$2:BC$651,MATCH($CD119,Applications_2021!$AO$2:$AO$651,0)),IF($M119="NO","FIRST TIME APPLICANT","--")))</f>
        <v>#N/A</v>
      </c>
      <c r="C119" s="8">
        <v>123</v>
      </c>
      <c r="D119" s="300" t="s">
        <v>1942</v>
      </c>
      <c r="E119" s="300" t="s">
        <v>332</v>
      </c>
      <c r="F119" s="300" t="s">
        <v>333</v>
      </c>
      <c r="G119" s="8" t="s">
        <v>334</v>
      </c>
      <c r="H119" s="300" t="s">
        <v>335</v>
      </c>
      <c r="I119" s="300" t="s">
        <v>336</v>
      </c>
      <c r="J119" s="300" t="s">
        <v>335</v>
      </c>
      <c r="K119" s="300" t="s">
        <v>1943</v>
      </c>
      <c r="L119" s="300" t="s">
        <v>1944</v>
      </c>
      <c r="M119" s="300" t="s">
        <v>335</v>
      </c>
      <c r="N119" s="300" t="s">
        <v>335</v>
      </c>
      <c r="O119" s="300" t="s">
        <v>1945</v>
      </c>
      <c r="P119" s="300" t="s">
        <v>169</v>
      </c>
      <c r="Q119" s="300" t="s">
        <v>376</v>
      </c>
      <c r="R119" s="300" t="s">
        <v>1946</v>
      </c>
      <c r="S119" s="300" t="s">
        <v>342</v>
      </c>
      <c r="T119" s="300" t="s">
        <v>1423</v>
      </c>
      <c r="U119" s="300" t="s">
        <v>210</v>
      </c>
      <c r="V119" s="300" t="s">
        <v>1947</v>
      </c>
      <c r="W119" s="300" t="s">
        <v>336</v>
      </c>
      <c r="X119" s="300" t="s">
        <v>1948</v>
      </c>
      <c r="Y119" s="300" t="s">
        <v>336</v>
      </c>
      <c r="Z119" s="300" t="s">
        <v>1949</v>
      </c>
      <c r="AA119" s="300" t="s">
        <v>348</v>
      </c>
      <c r="AB119" s="300" t="s">
        <v>210</v>
      </c>
      <c r="AC119" s="300" t="s">
        <v>1950</v>
      </c>
      <c r="AD119" s="300" t="s">
        <v>1041</v>
      </c>
      <c r="AE119" s="300" t="s">
        <v>1951</v>
      </c>
      <c r="AF119" s="300" t="s">
        <v>1952</v>
      </c>
      <c r="AG119" s="300" t="s">
        <v>1943</v>
      </c>
      <c r="AH119" s="300" t="s">
        <v>1041</v>
      </c>
      <c r="AI119" s="300" t="s">
        <v>1953</v>
      </c>
      <c r="AJ119" s="300" t="s">
        <v>1954</v>
      </c>
      <c r="AK119" s="300" t="s">
        <v>336</v>
      </c>
      <c r="AL119" s="300" t="s">
        <v>336</v>
      </c>
      <c r="AM119" s="300" t="s">
        <v>336</v>
      </c>
      <c r="AN119" s="300" t="s">
        <v>336</v>
      </c>
      <c r="AO119" s="300" t="s">
        <v>336</v>
      </c>
      <c r="AP119" s="300" t="s">
        <v>336</v>
      </c>
      <c r="AQ119" s="300" t="s">
        <v>454</v>
      </c>
      <c r="AR119" s="300" t="s">
        <v>357</v>
      </c>
      <c r="AS119" s="300" t="s">
        <v>358</v>
      </c>
      <c r="AT119" s="300" t="s">
        <v>336</v>
      </c>
      <c r="AU119" s="300" t="s">
        <v>439</v>
      </c>
      <c r="AV119" s="300" t="s">
        <v>336</v>
      </c>
      <c r="AW119" s="300" t="s">
        <v>416</v>
      </c>
      <c r="AX119" s="300" t="s">
        <v>336</v>
      </c>
      <c r="AY119" s="300" t="s">
        <v>336</v>
      </c>
      <c r="AZ119" s="300" t="s">
        <v>336</v>
      </c>
      <c r="BA119" s="300" t="s">
        <v>336</v>
      </c>
      <c r="BB119" s="300" t="s">
        <v>475</v>
      </c>
      <c r="BC119" s="300" t="s">
        <v>336</v>
      </c>
      <c r="BD119" s="300" t="s">
        <v>336</v>
      </c>
      <c r="BE119" s="300" t="s">
        <v>336</v>
      </c>
      <c r="BF119" s="300" t="s">
        <v>336</v>
      </c>
      <c r="BG119" s="300" t="s">
        <v>390</v>
      </c>
      <c r="BH119" s="300" t="s">
        <v>336</v>
      </c>
      <c r="BI119" s="300" t="s">
        <v>336</v>
      </c>
      <c r="BJ119" s="300" t="s">
        <v>363</v>
      </c>
      <c r="BK119" s="300" t="s">
        <v>498</v>
      </c>
      <c r="BL119" s="300" t="s">
        <v>336</v>
      </c>
      <c r="BM119" s="300" t="s">
        <v>336</v>
      </c>
      <c r="BN119" s="300" t="s">
        <v>336</v>
      </c>
      <c r="BO119" s="300" t="s">
        <v>336</v>
      </c>
      <c r="BP119" s="300" t="s">
        <v>392</v>
      </c>
      <c r="BQ119" s="317" t="s">
        <v>1955</v>
      </c>
      <c r="BR119" s="300" t="s">
        <v>394</v>
      </c>
      <c r="BS119" s="301" t="s">
        <v>367</v>
      </c>
      <c r="BT119" s="301" t="s">
        <v>368</v>
      </c>
      <c r="BU119" s="300" t="s">
        <v>336</v>
      </c>
      <c r="BV119" s="300" t="s">
        <v>336</v>
      </c>
      <c r="BW119" s="300" t="s">
        <v>336</v>
      </c>
      <c r="BX119" s="300" t="s">
        <v>1956</v>
      </c>
      <c r="BY119" s="300" t="s">
        <v>459</v>
      </c>
      <c r="BZ119" s="300" t="s">
        <v>335</v>
      </c>
      <c r="CA119" s="48" t="str">
        <f t="shared" si="42"/>
        <v>0123</v>
      </c>
      <c r="CB119" s="48" t="str">
        <f t="shared" si="29"/>
        <v>Aaron|Davis, Jr|daviscamona@yahoo.com|9</v>
      </c>
      <c r="CC119" s="48" t="str">
        <f t="shared" si="30"/>
        <v>Aaron|Davis, Jr|9</v>
      </c>
      <c r="CD119" s="48" t="str">
        <f t="shared" si="31"/>
        <v>Aaron|Davis, Jr|8</v>
      </c>
      <c r="CE119" s="48" t="str">
        <f t="shared" si="22"/>
        <v>Camona Davis</v>
      </c>
      <c r="CF119" s="48" t="str">
        <f>$CE119&amp;COUNTIF($CE119:$CE$162,$CE119)</f>
        <v>Camona Davis1</v>
      </c>
      <c r="CG119" s="48" t="str">
        <f t="shared" si="23"/>
        <v>daviscamona@yahoo.com</v>
      </c>
      <c r="CH119" s="48" t="str">
        <f t="shared" si="24"/>
        <v>6014542412</v>
      </c>
      <c r="CI119" s="48" t="str">
        <f t="shared" si="25"/>
        <v>Aaron Davis, Jr</v>
      </c>
      <c r="CJ119" s="48" t="str">
        <f>IF($X119="","",IF(RIGHT($X119,4)=", MS",INDEX(DropDowns!$G$4:$G$1251,MATCH(TRIM($X119),DropDowns!$F$3:$F$1251,0)),INDEX(DropDowns!$G$3:$G$1251,MATCH(TRIM($X119)&amp;", MS",DropDowns!$F$3:$F$1251,0))))</f>
        <v>Holmes</v>
      </c>
      <c r="CK119" s="8"/>
      <c r="CL119" s="48" t="str">
        <f t="shared" si="40"/>
        <v>Holmes County Central High School</v>
      </c>
      <c r="CM119" s="48" t="str">
        <f t="shared" si="43"/>
        <v>Holmes</v>
      </c>
      <c r="CN119" s="8" t="s">
        <v>1425</v>
      </c>
      <c r="CO119" s="107" t="s">
        <v>1957</v>
      </c>
      <c r="CP119" s="8" t="s">
        <v>422</v>
      </c>
      <c r="CQ119" s="33" t="s">
        <v>371</v>
      </c>
      <c r="CR119" s="8" t="s">
        <v>104</v>
      </c>
      <c r="CS119" s="8" t="s">
        <v>1958</v>
      </c>
    </row>
    <row r="120" spans="1:97" x14ac:dyDescent="0.3">
      <c r="A120" s="48" t="str">
        <f t="shared" si="38"/>
        <v>0124-WIL-CH-MALE-7TH</v>
      </c>
      <c r="B120" s="48" t="str">
        <f>IFERROR(IF($M120="YES",INDEX(Applications_2021!$A$2:A$651,MATCH($CD120,Applications_2021!$AO$2:$AO$651,0)),"FIRST TIME APPLICANT"),"--")</f>
        <v>FIRST TIME APPLICANT</v>
      </c>
      <c r="C120" s="8">
        <v>124</v>
      </c>
      <c r="D120" s="300" t="s">
        <v>1959</v>
      </c>
      <c r="E120" s="300" t="s">
        <v>332</v>
      </c>
      <c r="F120" s="300" t="s">
        <v>333</v>
      </c>
      <c r="G120" s="8" t="s">
        <v>795</v>
      </c>
      <c r="H120" s="300" t="s">
        <v>336</v>
      </c>
      <c r="I120" s="300" t="s">
        <v>335</v>
      </c>
      <c r="J120" s="300" t="s">
        <v>335</v>
      </c>
      <c r="K120" s="300" t="s">
        <v>1960</v>
      </c>
      <c r="L120" s="300" t="s">
        <v>1961</v>
      </c>
      <c r="M120" s="300" t="s">
        <v>339</v>
      </c>
      <c r="N120" s="300" t="s">
        <v>335</v>
      </c>
      <c r="O120" s="300" t="s">
        <v>336</v>
      </c>
      <c r="P120" s="300" t="s">
        <v>169</v>
      </c>
      <c r="Q120" s="300" t="s">
        <v>340</v>
      </c>
      <c r="R120" s="300" t="s">
        <v>1276</v>
      </c>
      <c r="S120" s="300" t="s">
        <v>342</v>
      </c>
      <c r="T120" s="300" t="s">
        <v>1962</v>
      </c>
      <c r="U120" s="300" t="s">
        <v>253</v>
      </c>
      <c r="V120" s="300" t="s">
        <v>1963</v>
      </c>
      <c r="W120" s="300" t="s">
        <v>336</v>
      </c>
      <c r="X120" s="300" t="s">
        <v>1276</v>
      </c>
      <c r="Y120" s="300" t="s">
        <v>488</v>
      </c>
      <c r="Z120" s="300" t="s">
        <v>1279</v>
      </c>
      <c r="AA120" s="300" t="s">
        <v>348</v>
      </c>
      <c r="AB120" s="300" t="s">
        <v>253</v>
      </c>
      <c r="AC120" s="300" t="s">
        <v>1964</v>
      </c>
      <c r="AD120" s="300" t="s">
        <v>1961</v>
      </c>
      <c r="AE120" s="300" t="s">
        <v>1965</v>
      </c>
      <c r="AF120" s="300" t="s">
        <v>1966</v>
      </c>
      <c r="AG120" s="300" t="s">
        <v>336</v>
      </c>
      <c r="AH120" s="300" t="s">
        <v>336</v>
      </c>
      <c r="AI120" s="300" t="s">
        <v>336</v>
      </c>
      <c r="AJ120" s="300" t="s">
        <v>336</v>
      </c>
      <c r="AK120" s="300" t="s">
        <v>336</v>
      </c>
      <c r="AL120" s="300" t="s">
        <v>336</v>
      </c>
      <c r="AM120" s="300" t="s">
        <v>336</v>
      </c>
      <c r="AN120" s="300" t="s">
        <v>336</v>
      </c>
      <c r="AO120" s="300" t="s">
        <v>387</v>
      </c>
      <c r="AP120" s="300" t="s">
        <v>415</v>
      </c>
      <c r="AQ120" s="300" t="s">
        <v>336</v>
      </c>
      <c r="AR120" s="300" t="s">
        <v>357</v>
      </c>
      <c r="AS120" s="300" t="s">
        <v>336</v>
      </c>
      <c r="AT120" s="300" t="s">
        <v>336</v>
      </c>
      <c r="AU120" s="300" t="s">
        <v>336</v>
      </c>
      <c r="AV120" s="300" t="s">
        <v>336</v>
      </c>
      <c r="AW120" s="300" t="s">
        <v>416</v>
      </c>
      <c r="AX120" s="300" t="s">
        <v>336</v>
      </c>
      <c r="AY120" s="300" t="s">
        <v>336</v>
      </c>
      <c r="AZ120" s="300" t="s">
        <v>360</v>
      </c>
      <c r="BA120" s="300" t="s">
        <v>336</v>
      </c>
      <c r="BB120" s="300" t="s">
        <v>336</v>
      </c>
      <c r="BC120" s="300" t="s">
        <v>515</v>
      </c>
      <c r="BD120" s="300" t="s">
        <v>336</v>
      </c>
      <c r="BE120" s="300" t="s">
        <v>336</v>
      </c>
      <c r="BF120" s="300" t="s">
        <v>336</v>
      </c>
      <c r="BG120" s="300" t="s">
        <v>336</v>
      </c>
      <c r="BH120" s="300" t="s">
        <v>391</v>
      </c>
      <c r="BI120" s="300" t="s">
        <v>336</v>
      </c>
      <c r="BJ120" s="300" t="s">
        <v>363</v>
      </c>
      <c r="BK120" s="300" t="s">
        <v>498</v>
      </c>
      <c r="BL120" s="300" t="s">
        <v>336</v>
      </c>
      <c r="BM120" s="300" t="s">
        <v>336</v>
      </c>
      <c r="BN120" s="300" t="s">
        <v>336</v>
      </c>
      <c r="BO120" s="300" t="s">
        <v>336</v>
      </c>
      <c r="BP120" s="300" t="s">
        <v>1967</v>
      </c>
      <c r="BQ120" s="317" t="s">
        <v>1968</v>
      </c>
      <c r="BR120" s="300" t="s">
        <v>394</v>
      </c>
      <c r="BS120" s="301" t="s">
        <v>367</v>
      </c>
      <c r="BT120" s="301" t="s">
        <v>395</v>
      </c>
      <c r="BU120" s="300" t="s">
        <v>336</v>
      </c>
      <c r="BV120" s="300" t="s">
        <v>336</v>
      </c>
      <c r="BW120" s="300" t="s">
        <v>336</v>
      </c>
      <c r="BX120" s="300" t="s">
        <v>1969</v>
      </c>
      <c r="BY120" s="300" t="s">
        <v>720</v>
      </c>
      <c r="BZ120" s="300" t="s">
        <v>335</v>
      </c>
      <c r="CA120" s="48" t="str">
        <f t="shared" si="42"/>
        <v>0124</v>
      </c>
      <c r="CB120" s="48" t="str">
        <f t="shared" si="29"/>
        <v>Christian|Wilbourn|mdsmith94@hotmail.com|7</v>
      </c>
      <c r="CC120" s="48" t="str">
        <f t="shared" si="30"/>
        <v>Christian|Wilbourn|7</v>
      </c>
      <c r="CD120" s="48" t="str">
        <f t="shared" si="31"/>
        <v>Christian|Wilbourn|6</v>
      </c>
      <c r="CE120" s="48" t="str">
        <f t="shared" si="22"/>
        <v>Marilyn Wilbourn</v>
      </c>
      <c r="CF120" s="48" t="str">
        <f>$CE120&amp;COUNTIF($CE120:$CE$162,$CE120)</f>
        <v>Marilyn Wilbourn1</v>
      </c>
      <c r="CG120" s="48" t="str">
        <f t="shared" si="23"/>
        <v>mdsmith94@hotmail.com</v>
      </c>
      <c r="CH120" s="48" t="str">
        <f t="shared" si="24"/>
        <v>6622927372</v>
      </c>
      <c r="CI120" s="48" t="str">
        <f t="shared" si="25"/>
        <v>Christian Wilbourn</v>
      </c>
      <c r="CJ120" s="48" t="str">
        <f>IF($X120="","",IF(RIGHT($X120,4)=", MS",INDEX(DropDowns!$G$4:$G$1251,MATCH(TRIM($X120),DropDowns!$F$3:$F$1251,0)),INDEX(DropDowns!$G$3:$G$1251,MATCH(TRIM($X120)&amp;", MS",DropDowns!$F$3:$F$1251,0))))</f>
        <v>Tate</v>
      </c>
      <c r="CK120" s="8"/>
      <c r="CL120" s="67" t="s">
        <v>1275</v>
      </c>
      <c r="CM120" s="48" t="str">
        <f t="shared" si="43"/>
        <v>Tate</v>
      </c>
      <c r="CN120" s="8" t="s">
        <v>1279</v>
      </c>
      <c r="CO120" s="107" t="s">
        <v>1900</v>
      </c>
      <c r="CP120" s="8" t="s">
        <v>422</v>
      </c>
      <c r="CQ120" s="33" t="s">
        <v>371</v>
      </c>
      <c r="CR120" s="8" t="s">
        <v>83</v>
      </c>
      <c r="CS120" s="8" t="s">
        <v>1925</v>
      </c>
    </row>
    <row r="121" spans="1:97" ht="28.8" x14ac:dyDescent="0.3">
      <c r="A121" s="48" t="str">
        <f t="shared" si="38"/>
        <v>0125-GAS-HA-MALE-7TH</v>
      </c>
      <c r="B121" s="48" t="str">
        <f>IFERROR(IF($M121="YES",INDEX(Applications_2021!$A$2:A$651,MATCH($CD121,Applications_2021!$AO$2:$AO$651,0)),"FIRST TIME APPLICANT"),"--")</f>
        <v>FIRST TIME APPLICANT</v>
      </c>
      <c r="C121" s="8">
        <v>125</v>
      </c>
      <c r="D121" s="300" t="s">
        <v>1970</v>
      </c>
      <c r="E121" s="300" t="s">
        <v>332</v>
      </c>
      <c r="F121" s="300" t="s">
        <v>333</v>
      </c>
      <c r="G121" s="8" t="s">
        <v>795</v>
      </c>
      <c r="H121" s="300" t="s">
        <v>336</v>
      </c>
      <c r="I121" s="300" t="s">
        <v>335</v>
      </c>
      <c r="J121" s="300" t="s">
        <v>335</v>
      </c>
      <c r="K121" s="300" t="s">
        <v>1971</v>
      </c>
      <c r="L121" s="300" t="s">
        <v>1972</v>
      </c>
      <c r="M121" s="300" t="s">
        <v>339</v>
      </c>
      <c r="N121" s="300" t="s">
        <v>335</v>
      </c>
      <c r="O121" s="300" t="s">
        <v>336</v>
      </c>
      <c r="P121" s="300" t="s">
        <v>169</v>
      </c>
      <c r="Q121" s="300" t="s">
        <v>340</v>
      </c>
      <c r="R121" s="300" t="s">
        <v>1973</v>
      </c>
      <c r="S121" s="300" t="s">
        <v>342</v>
      </c>
      <c r="T121" s="300" t="s">
        <v>1974</v>
      </c>
      <c r="U121" s="300" t="s">
        <v>220</v>
      </c>
      <c r="V121" s="300" t="s">
        <v>1975</v>
      </c>
      <c r="W121" s="300" t="s">
        <v>336</v>
      </c>
      <c r="X121" s="300" t="s">
        <v>1974</v>
      </c>
      <c r="Y121" s="300" t="s">
        <v>488</v>
      </c>
      <c r="Z121" s="300" t="s">
        <v>1976</v>
      </c>
      <c r="AA121" s="300" t="s">
        <v>348</v>
      </c>
      <c r="AB121" s="300" t="s">
        <v>220</v>
      </c>
      <c r="AC121" s="300" t="s">
        <v>1190</v>
      </c>
      <c r="AD121" s="300" t="s">
        <v>1972</v>
      </c>
      <c r="AE121" s="300" t="s">
        <v>1977</v>
      </c>
      <c r="AF121" s="300" t="s">
        <v>1978</v>
      </c>
      <c r="AG121" s="300" t="s">
        <v>1979</v>
      </c>
      <c r="AH121" s="300" t="s">
        <v>1972</v>
      </c>
      <c r="AI121" s="300" t="s">
        <v>1980</v>
      </c>
      <c r="AJ121" s="300" t="s">
        <v>1981</v>
      </c>
      <c r="AK121" s="300" t="s">
        <v>336</v>
      </c>
      <c r="AL121" s="300" t="s">
        <v>497</v>
      </c>
      <c r="AM121" s="300" t="s">
        <v>356</v>
      </c>
      <c r="AN121" s="300" t="s">
        <v>336</v>
      </c>
      <c r="AO121" s="300" t="s">
        <v>336</v>
      </c>
      <c r="AP121" s="300" t="s">
        <v>336</v>
      </c>
      <c r="AQ121" s="300" t="s">
        <v>454</v>
      </c>
      <c r="AR121" s="300" t="s">
        <v>336</v>
      </c>
      <c r="AS121" s="300" t="s">
        <v>336</v>
      </c>
      <c r="AT121" s="300" t="s">
        <v>336</v>
      </c>
      <c r="AU121" s="300" t="s">
        <v>336</v>
      </c>
      <c r="AV121" s="300" t="s">
        <v>359</v>
      </c>
      <c r="AW121" s="300" t="s">
        <v>416</v>
      </c>
      <c r="AX121" s="300" t="s">
        <v>388</v>
      </c>
      <c r="AY121" s="300" t="s">
        <v>336</v>
      </c>
      <c r="AZ121" s="300" t="s">
        <v>336</v>
      </c>
      <c r="BA121" s="300" t="s">
        <v>336</v>
      </c>
      <c r="BB121" s="300" t="s">
        <v>336</v>
      </c>
      <c r="BC121" s="300" t="s">
        <v>336</v>
      </c>
      <c r="BD121" s="300" t="s">
        <v>336</v>
      </c>
      <c r="BE121" s="300" t="s">
        <v>362</v>
      </c>
      <c r="BF121" s="300" t="s">
        <v>336</v>
      </c>
      <c r="BG121" s="300" t="s">
        <v>336</v>
      </c>
      <c r="BH121" s="300" t="s">
        <v>336</v>
      </c>
      <c r="BI121" s="300" t="s">
        <v>336</v>
      </c>
      <c r="BJ121" s="300" t="s">
        <v>336</v>
      </c>
      <c r="BK121" s="300" t="s">
        <v>498</v>
      </c>
      <c r="BL121" s="300" t="s">
        <v>336</v>
      </c>
      <c r="BM121" s="300" t="s">
        <v>336</v>
      </c>
      <c r="BN121" s="300" t="s">
        <v>364</v>
      </c>
      <c r="BO121" s="300" t="s">
        <v>336</v>
      </c>
      <c r="BP121" s="300" t="s">
        <v>365</v>
      </c>
      <c r="BQ121" s="317" t="s">
        <v>1982</v>
      </c>
      <c r="BR121" s="300" t="s">
        <v>45</v>
      </c>
      <c r="BS121" s="301" t="s">
        <v>367</v>
      </c>
      <c r="BT121" s="301" t="s">
        <v>368</v>
      </c>
      <c r="BU121" s="300" t="s">
        <v>418</v>
      </c>
      <c r="BV121" s="300" t="s">
        <v>336</v>
      </c>
      <c r="BW121" s="300" t="s">
        <v>336</v>
      </c>
      <c r="BX121" s="300" t="s">
        <v>336</v>
      </c>
      <c r="BY121" s="300" t="s">
        <v>369</v>
      </c>
      <c r="BZ121" s="300" t="s">
        <v>335</v>
      </c>
      <c r="CA121" s="48" t="str">
        <f t="shared" si="42"/>
        <v>0125</v>
      </c>
      <c r="CB121" s="48" t="str">
        <f t="shared" si="29"/>
        <v>Hayden|Gaston|jnwilks1@yahoo.com|7</v>
      </c>
      <c r="CC121" s="48" t="str">
        <f t="shared" si="30"/>
        <v>Hayden|Gaston|7</v>
      </c>
      <c r="CD121" s="48" t="str">
        <f t="shared" si="31"/>
        <v>Hayden|Gaston|6</v>
      </c>
      <c r="CE121" s="48" t="str">
        <f t="shared" si="22"/>
        <v>Jennifer Gaston</v>
      </c>
      <c r="CF121" s="48" t="str">
        <f>$CE121&amp;COUNTIF($CE121:$CE$162,$CE121)</f>
        <v>Jennifer Gaston1</v>
      </c>
      <c r="CG121" s="48" t="str">
        <f t="shared" si="23"/>
        <v>jnwilks1@yahoo.com</v>
      </c>
      <c r="CH121" s="48" t="str">
        <f t="shared" si="24"/>
        <v>6622300663</v>
      </c>
      <c r="CI121" s="48" t="str">
        <f t="shared" si="25"/>
        <v>Hayden Gaston</v>
      </c>
      <c r="CJ121" s="48" t="str">
        <f>IF($X121="","",IF(RIGHT($X121,4)=", MS",INDEX(DropDowns!$G$4:$G$1251,MATCH(TRIM($X121),DropDowns!$F$3:$F$1251,0)),INDEX(DropDowns!$G$3:$G$1251,MATCH(TRIM($X121)&amp;", MS",DropDowns!$F$3:$F$1251,0))))</f>
        <v>Lafayette</v>
      </c>
      <c r="CK121" s="8"/>
      <c r="CL121" s="48" t="str">
        <f t="shared" si="40"/>
        <v>Oxford Middle School</v>
      </c>
      <c r="CM121" s="48" t="str">
        <f t="shared" si="43"/>
        <v>Lafayette</v>
      </c>
      <c r="CN121" s="8">
        <v>38655</v>
      </c>
      <c r="CO121" s="107" t="s">
        <v>1983</v>
      </c>
      <c r="CP121" s="8" t="s">
        <v>422</v>
      </c>
      <c r="CQ121" s="33" t="s">
        <v>519</v>
      </c>
      <c r="CR121" s="8" t="s">
        <v>95</v>
      </c>
      <c r="CS121" s="8" t="s">
        <v>1984</v>
      </c>
    </row>
    <row r="122" spans="1:97" ht="28.8" x14ac:dyDescent="0.3">
      <c r="A122" s="48" t="str">
        <f t="shared" si="38"/>
        <v>0126-CHA-JO-MALE-7TH</v>
      </c>
      <c r="B122" s="48" t="str">
        <f>IFERROR(IF($M122="YES",INDEX(Applications_2021!$A$2:A$651,MATCH($CD122,Applications_2021!$AO$2:$AO$651,0)),"FIRST TIME APPLICANT"),"--")</f>
        <v>FIRST TIME APPLICANT</v>
      </c>
      <c r="C122" s="8">
        <v>126</v>
      </c>
      <c r="D122" s="300" t="s">
        <v>1985</v>
      </c>
      <c r="E122" s="300" t="s">
        <v>332</v>
      </c>
      <c r="F122" s="300" t="s">
        <v>333</v>
      </c>
      <c r="G122" s="8" t="s">
        <v>334</v>
      </c>
      <c r="H122" s="300" t="s">
        <v>335</v>
      </c>
      <c r="I122" s="300" t="s">
        <v>336</v>
      </c>
      <c r="J122" s="300" t="s">
        <v>335</v>
      </c>
      <c r="K122" s="300" t="s">
        <v>1986</v>
      </c>
      <c r="L122" s="300" t="s">
        <v>1987</v>
      </c>
      <c r="M122" s="300" t="s">
        <v>339</v>
      </c>
      <c r="N122" s="300" t="s">
        <v>335</v>
      </c>
      <c r="O122" s="300" t="s">
        <v>336</v>
      </c>
      <c r="P122" s="300" t="s">
        <v>169</v>
      </c>
      <c r="Q122" s="300" t="s">
        <v>340</v>
      </c>
      <c r="R122" s="300" t="s">
        <v>1988</v>
      </c>
      <c r="S122" s="300" t="s">
        <v>342</v>
      </c>
      <c r="T122" s="300" t="s">
        <v>1989</v>
      </c>
      <c r="U122" s="300" t="s">
        <v>260</v>
      </c>
      <c r="V122" s="300" t="s">
        <v>1990</v>
      </c>
      <c r="W122" s="300" t="s">
        <v>336</v>
      </c>
      <c r="X122" s="300" t="s">
        <v>1991</v>
      </c>
      <c r="Y122" s="300" t="s">
        <v>488</v>
      </c>
      <c r="Z122" s="300" t="s">
        <v>782</v>
      </c>
      <c r="AA122" s="300" t="s">
        <v>348</v>
      </c>
      <c r="AB122" s="300" t="s">
        <v>260</v>
      </c>
      <c r="AC122" s="300" t="s">
        <v>1992</v>
      </c>
      <c r="AD122" s="300" t="s">
        <v>1993</v>
      </c>
      <c r="AE122" s="300" t="s">
        <v>1994</v>
      </c>
      <c r="AF122" s="300" t="s">
        <v>1995</v>
      </c>
      <c r="AG122" s="300" t="s">
        <v>336</v>
      </c>
      <c r="AH122" s="300" t="s">
        <v>336</v>
      </c>
      <c r="AI122" s="300" t="s">
        <v>336</v>
      </c>
      <c r="AJ122" s="300" t="s">
        <v>336</v>
      </c>
      <c r="AK122" s="300" t="s">
        <v>336</v>
      </c>
      <c r="AL122" s="300" t="s">
        <v>336</v>
      </c>
      <c r="AM122" s="300" t="s">
        <v>336</v>
      </c>
      <c r="AN122" s="300" t="s">
        <v>336</v>
      </c>
      <c r="AO122" s="300" t="s">
        <v>336</v>
      </c>
      <c r="AP122" s="300" t="s">
        <v>415</v>
      </c>
      <c r="AQ122" s="300" t="s">
        <v>454</v>
      </c>
      <c r="AR122" s="300" t="s">
        <v>357</v>
      </c>
      <c r="AS122" s="300" t="s">
        <v>336</v>
      </c>
      <c r="AT122" s="300" t="s">
        <v>336</v>
      </c>
      <c r="AU122" s="300" t="s">
        <v>439</v>
      </c>
      <c r="AV122" s="300" t="s">
        <v>336</v>
      </c>
      <c r="AW122" s="300" t="s">
        <v>416</v>
      </c>
      <c r="AX122" s="300" t="s">
        <v>336</v>
      </c>
      <c r="AY122" s="300" t="s">
        <v>336</v>
      </c>
      <c r="AZ122" s="300" t="s">
        <v>360</v>
      </c>
      <c r="BA122" s="300" t="s">
        <v>336</v>
      </c>
      <c r="BB122" s="300" t="s">
        <v>336</v>
      </c>
      <c r="BC122" s="300" t="s">
        <v>336</v>
      </c>
      <c r="BD122" s="300" t="s">
        <v>336</v>
      </c>
      <c r="BE122" s="300" t="s">
        <v>362</v>
      </c>
      <c r="BF122" s="300" t="s">
        <v>336</v>
      </c>
      <c r="BG122" s="300" t="s">
        <v>390</v>
      </c>
      <c r="BH122" s="300" t="s">
        <v>336</v>
      </c>
      <c r="BI122" s="300" t="s">
        <v>455</v>
      </c>
      <c r="BJ122" s="300" t="s">
        <v>336</v>
      </c>
      <c r="BK122" s="300" t="s">
        <v>336</v>
      </c>
      <c r="BL122" s="300" t="s">
        <v>336</v>
      </c>
      <c r="BM122" s="300" t="s">
        <v>336</v>
      </c>
      <c r="BN122" s="300" t="s">
        <v>336</v>
      </c>
      <c r="BO122" s="300" t="s">
        <v>336</v>
      </c>
      <c r="BP122" s="300" t="s">
        <v>392</v>
      </c>
      <c r="BQ122" s="317" t="s">
        <v>1996</v>
      </c>
      <c r="BR122" s="300" t="s">
        <v>45</v>
      </c>
      <c r="BS122" s="301" t="s">
        <v>395</v>
      </c>
      <c r="BT122" s="301" t="s">
        <v>368</v>
      </c>
      <c r="BU122" s="300" t="s">
        <v>336</v>
      </c>
      <c r="BV122" s="300" t="s">
        <v>336</v>
      </c>
      <c r="BW122" s="300" t="s">
        <v>336</v>
      </c>
      <c r="BX122" s="300" t="s">
        <v>336</v>
      </c>
      <c r="BY122" s="300" t="s">
        <v>459</v>
      </c>
      <c r="BZ122" s="300" t="s">
        <v>335</v>
      </c>
      <c r="CA122" s="48" t="str">
        <f t="shared" si="42"/>
        <v>0126</v>
      </c>
      <c r="CB122" s="48" t="str">
        <f t="shared" si="29"/>
        <v>Jonathan|Champion|wlsdobhscience@gmail.com|7</v>
      </c>
      <c r="CC122" s="48" t="str">
        <f t="shared" si="30"/>
        <v>Jonathan|Champion|7</v>
      </c>
      <c r="CD122" s="48" t="str">
        <f t="shared" si="31"/>
        <v>Jonathan|Champion|6</v>
      </c>
      <c r="CE122" s="48" t="str">
        <f t="shared" si="22"/>
        <v>Reginald Champion</v>
      </c>
      <c r="CF122" s="48" t="str">
        <f>$CE122&amp;COUNTIF($CE122:$CE$162,$CE122)</f>
        <v>Reginald Champion1</v>
      </c>
      <c r="CG122" s="48" t="str">
        <f t="shared" si="23"/>
        <v>wlsdobhscience@gmail.com</v>
      </c>
      <c r="CH122" s="48" t="str">
        <f t="shared" si="24"/>
        <v>6623477002</v>
      </c>
      <c r="CI122" s="48" t="str">
        <f t="shared" si="25"/>
        <v>Jonathan Champion</v>
      </c>
      <c r="CJ122" s="48" t="str">
        <f>IF($X122="","",IF(RIGHT($X122,4)=", MS",INDEX(DropDowns!$G$4:$G$1251,MATCH(TRIM($X122),DropDowns!$F$3:$F$1251,0)),INDEX(DropDowns!$G$3:$G$1251,MATCH(TRIM($X122)&amp;", MS",DropDowns!$F$3:$F$1251,0))))</f>
        <v>Washington</v>
      </c>
      <c r="CK122" s="8"/>
      <c r="CL122" s="67" t="s">
        <v>1997</v>
      </c>
      <c r="CM122" s="48" t="str">
        <f t="shared" si="43"/>
        <v>Washington</v>
      </c>
      <c r="CN122" s="8">
        <v>38704</v>
      </c>
      <c r="CO122" s="107" t="s">
        <v>1983</v>
      </c>
      <c r="CP122" s="8" t="s">
        <v>422</v>
      </c>
      <c r="CQ122" s="33" t="s">
        <v>371</v>
      </c>
      <c r="CR122" s="8" t="s">
        <v>83</v>
      </c>
      <c r="CS122" s="8" t="s">
        <v>1998</v>
      </c>
    </row>
    <row r="123" spans="1:97" ht="28.8" x14ac:dyDescent="0.3">
      <c r="A123" s="48" t="str">
        <f t="shared" si="38"/>
        <v>0127-LEW-JA-FEMALE-9TH</v>
      </c>
      <c r="B123" s="48" t="str">
        <f>IFERROR(IF($M123="YES",INDEX(Applications_2021!$A$2:A$651,MATCH($CD123,Applications_2021!$AO$2:$AO$651,0)),"FIRST TIME APPLICANT"),"--")</f>
        <v>FIRST TIME APPLICANT</v>
      </c>
      <c r="C123" s="8">
        <v>127</v>
      </c>
      <c r="D123" s="8" t="s">
        <v>1259</v>
      </c>
      <c r="E123" s="8" t="s">
        <v>1999</v>
      </c>
      <c r="F123" s="8" t="s">
        <v>333</v>
      </c>
      <c r="G123" s="8" t="s">
        <v>795</v>
      </c>
      <c r="H123" s="8" t="s">
        <v>335</v>
      </c>
      <c r="I123" s="8"/>
      <c r="J123" s="8" t="s">
        <v>335</v>
      </c>
      <c r="K123" s="8" t="s">
        <v>2000</v>
      </c>
      <c r="L123" s="8" t="s">
        <v>2001</v>
      </c>
      <c r="M123" s="8" t="s">
        <v>339</v>
      </c>
      <c r="N123" s="8" t="s">
        <v>335</v>
      </c>
      <c r="O123" s="8"/>
      <c r="P123" s="8" t="s">
        <v>170</v>
      </c>
      <c r="Q123" s="8" t="s">
        <v>376</v>
      </c>
      <c r="R123" s="8" t="s">
        <v>2002</v>
      </c>
      <c r="S123" s="8" t="s">
        <v>342</v>
      </c>
      <c r="T123" s="8" t="s">
        <v>2003</v>
      </c>
      <c r="U123" s="8" t="s">
        <v>228</v>
      </c>
      <c r="V123" s="8" t="s">
        <v>2004</v>
      </c>
      <c r="W123" s="8"/>
      <c r="X123" s="8" t="s">
        <v>508</v>
      </c>
      <c r="Y123" s="8" t="s">
        <v>488</v>
      </c>
      <c r="Z123" s="8" t="s">
        <v>518</v>
      </c>
      <c r="AA123" s="8" t="s">
        <v>348</v>
      </c>
      <c r="AB123" s="8" t="s">
        <v>228</v>
      </c>
      <c r="AC123" s="8" t="s">
        <v>2005</v>
      </c>
      <c r="AD123" s="8" t="s">
        <v>2006</v>
      </c>
      <c r="AE123" s="8" t="s">
        <v>2007</v>
      </c>
      <c r="AF123" s="8">
        <v>6624251150</v>
      </c>
      <c r="AG123" s="8"/>
      <c r="AH123" s="8"/>
      <c r="AI123" s="8"/>
      <c r="AJ123" s="8"/>
      <c r="AK123" s="8" t="s">
        <v>474</v>
      </c>
      <c r="AL123" s="8"/>
      <c r="AM123" s="8"/>
      <c r="AN123" s="8"/>
      <c r="AO123" s="8" t="s">
        <v>387</v>
      </c>
      <c r="AP123" s="8" t="s">
        <v>415</v>
      </c>
      <c r="AQ123" s="8"/>
      <c r="AR123" s="8"/>
      <c r="AS123" s="8"/>
      <c r="AT123" s="8"/>
      <c r="AU123" s="8" t="s">
        <v>439</v>
      </c>
      <c r="AV123" s="8"/>
      <c r="AW123" s="8" t="s">
        <v>416</v>
      </c>
      <c r="AX123" s="8"/>
      <c r="AY123" s="8"/>
      <c r="AZ123" s="8" t="s">
        <v>360</v>
      </c>
      <c r="BA123" s="8"/>
      <c r="BB123" s="8"/>
      <c r="BC123" s="8"/>
      <c r="BD123" s="8"/>
      <c r="BE123" s="8"/>
      <c r="BF123" s="8"/>
      <c r="BG123" s="8" t="s">
        <v>390</v>
      </c>
      <c r="BH123" s="8" t="s">
        <v>391</v>
      </c>
      <c r="BI123" s="8"/>
      <c r="BJ123" s="8"/>
      <c r="BK123" s="8"/>
      <c r="BL123" s="8"/>
      <c r="BM123" s="8"/>
      <c r="BN123" s="8" t="s">
        <v>364</v>
      </c>
      <c r="BO123" s="8"/>
      <c r="BP123" s="8" t="s">
        <v>604</v>
      </c>
      <c r="BQ123" s="8" t="s">
        <v>1999</v>
      </c>
      <c r="BR123" s="8" t="s">
        <v>45</v>
      </c>
      <c r="BS123" s="33" t="s">
        <v>395</v>
      </c>
      <c r="BT123" s="33" t="s">
        <v>368</v>
      </c>
      <c r="BU123" s="8"/>
      <c r="BV123" s="8"/>
      <c r="BW123" s="8"/>
      <c r="BX123" s="8"/>
      <c r="BY123" s="8" t="s">
        <v>442</v>
      </c>
      <c r="BZ123" s="8" t="s">
        <v>335</v>
      </c>
      <c r="CA123" s="48" t="str">
        <f t="shared" si="42"/>
        <v>0127</v>
      </c>
      <c r="CB123" s="48" t="str">
        <f t="shared" si="29"/>
        <v>Jada|Lewis|jlewis3040@gmail.com|9</v>
      </c>
      <c r="CC123" s="48" t="str">
        <f t="shared" si="30"/>
        <v>Jada|Lewis|9</v>
      </c>
      <c r="CD123" s="48" t="str">
        <f t="shared" si="31"/>
        <v>Jada|Lewis|8</v>
      </c>
      <c r="CE123" s="48" t="str">
        <f t="shared" si="22"/>
        <v>Johanna Parrish</v>
      </c>
      <c r="CF123" s="48" t="str">
        <f>$CE123&amp;COUNTIF($CE123:$CE$162,$CE123)</f>
        <v>Johanna Parrish1</v>
      </c>
      <c r="CG123" s="48" t="str">
        <f t="shared" si="23"/>
        <v>jlewis3040@gmail.com</v>
      </c>
      <c r="CH123" s="48">
        <f t="shared" si="24"/>
        <v>6624251150</v>
      </c>
      <c r="CI123" s="48" t="str">
        <f t="shared" si="25"/>
        <v>Jada Lewis</v>
      </c>
      <c r="CJ123" s="48" t="str">
        <f>IF($X123="","",IF(RIGHT($X123,4)=", MS",INDEX(DropDowns!$G$4:$G$1251,MATCH(TRIM($X123),DropDowns!$F$3:$F$1251,0)),INDEX(DropDowns!$G$3:$G$1251,MATCH(TRIM($X123)&amp;", MS",DropDowns!$F$3:$F$1251,0))))</f>
        <v>Lowndes</v>
      </c>
      <c r="CK123" s="8"/>
      <c r="CL123" s="275" t="s">
        <v>709</v>
      </c>
      <c r="CM123" s="48" t="str">
        <f t="shared" si="43"/>
        <v>Lowndes</v>
      </c>
      <c r="CN123" s="8" t="s">
        <v>510</v>
      </c>
      <c r="CO123" s="107" t="s">
        <v>2008</v>
      </c>
      <c r="CP123" s="8" t="s">
        <v>422</v>
      </c>
      <c r="CQ123" s="33" t="s">
        <v>371</v>
      </c>
      <c r="CR123" s="8" t="s">
        <v>101</v>
      </c>
      <c r="CS123" s="8" t="s">
        <v>1862</v>
      </c>
    </row>
  </sheetData>
  <sheetProtection algorithmName="SHA-512" hashValue="l1IIMQdHTLL4/LcjgrGVGnnUKKPRSRmvnwsNEuyLOOKxgM226ZQfnpFfZO4oiPD43o+TjapNryz2evkTMEtEmA==" saltValue="oDw8mIz65zvTJ/LebWAOzw==" spinCount="100000" sheet="1" objects="1" scenarios="1" autoFilter="0"/>
  <autoFilter ref="A1:CS123" xr:uid="{25906E7D-A551-4DE3-AF7F-493E71CE1CE0}"/>
  <conditionalFormatting sqref="CQ2:CQ123">
    <cfRule type="containsText" dxfId="5" priority="1" operator="containsText" text="Yes">
      <formula>NOT(ISERROR(SEARCH("Yes",CQ2)))</formula>
    </cfRule>
    <cfRule type="containsText" dxfId="4" priority="2" operator="containsText" text="No">
      <formula>NOT(ISERROR(SEARCH("No",CQ2)))</formula>
    </cfRule>
  </conditionalFormatting>
  <dataValidations count="2">
    <dataValidation type="list" allowBlank="1" showInputMessage="1" showErrorMessage="1" errorTitle="RejReasonErr" error="Use value from the drop down list." prompt="Disqualify Reason" sqref="CR2:CR123" xr:uid="{81FB73F6-3AFF-43B6-8469-7C962E1CA022}">
      <formula1>RejReason</formula1>
    </dataValidation>
    <dataValidation type="list" allowBlank="1" showInputMessage="1" showErrorMessage="1" errorTitle="ReviewerErr" error="Use value from the drop down list." sqref="CP2:CP123" xr:uid="{7130651E-99BC-49D7-937B-372C5BCAC4B0}">
      <formula1>Reviewer</formula1>
    </dataValidation>
  </dataValidations>
  <hyperlinks>
    <hyperlink ref="BQ110" r:id="rId1" xr:uid="{5266B1AD-66B8-4D17-91D1-8B3975592F1B}"/>
    <hyperlink ref="BQ88" r:id="rId2" xr:uid="{3F12CF43-5CF5-44AE-AC9C-25D05949D122}"/>
    <hyperlink ref="BQ89" r:id="rId3" xr:uid="{E8A300F4-2E9C-49D4-B8DC-2513C925DFBF}"/>
    <hyperlink ref="BQ2" r:id="rId4" xr:uid="{90629143-3E21-482E-819A-75D6B065EF1F}"/>
    <hyperlink ref="BQ29" r:id="rId5" xr:uid="{E01E6ABD-5EF8-40E2-A0D8-BB7EAF73BDE2}"/>
    <hyperlink ref="BQ30" r:id="rId6" xr:uid="{1EA2E152-C261-4B0C-9016-31050D21B588}"/>
    <hyperlink ref="BQ3" r:id="rId7" xr:uid="{4778BE78-1404-44D3-9B4A-784689B0915C}"/>
    <hyperlink ref="BQ31" r:id="rId8" xr:uid="{4D35B4C4-8E2D-42B5-8365-29BD719D6E0A}"/>
    <hyperlink ref="BQ4" r:id="rId9" xr:uid="{1222BB3D-0194-4000-A617-3A1C9A616415}"/>
    <hyperlink ref="BQ32" r:id="rId10" xr:uid="{99941EA3-AE47-41CC-B16A-A2690E71C7B6}"/>
    <hyperlink ref="BQ5" r:id="rId11" xr:uid="{564A7498-2F71-4EF6-A02C-5341F6ADF945}"/>
    <hyperlink ref="BQ74" r:id="rId12" xr:uid="{668903B4-6AF0-4158-BDA5-D029010A275D}"/>
    <hyperlink ref="BQ94" r:id="rId13" xr:uid="{F73E3042-DE6D-4586-A237-177E0A483EE0}"/>
    <hyperlink ref="BQ90" r:id="rId14" xr:uid="{1D1E8D47-0E33-43C6-9AE9-49D4BA9A62B8}"/>
    <hyperlink ref="BQ91" r:id="rId15" xr:uid="{EDC73E1F-F154-494C-B0AF-61A37EA008D3}"/>
    <hyperlink ref="BQ95" r:id="rId16" xr:uid="{27734666-E2B3-418B-8218-CBF0948EEFE4}"/>
    <hyperlink ref="BQ6" r:id="rId17" xr:uid="{AC230E09-2B05-461A-AA2D-37B78259D25A}"/>
    <hyperlink ref="BQ96" r:id="rId18" xr:uid="{144BDDD2-E139-4644-A705-C6784DCB9DF0}"/>
    <hyperlink ref="BQ33" r:id="rId19" xr:uid="{E8A1C3A6-3B22-4B79-B837-50DB692FE35E}"/>
    <hyperlink ref="BQ7" r:id="rId20" xr:uid="{078E8335-0B77-4A5A-A2AD-84E8AB59DA0E}"/>
    <hyperlink ref="BQ34" r:id="rId21" xr:uid="{3BC372AE-A970-47D8-AFB3-EC1C6FDF239C}"/>
    <hyperlink ref="BQ35" r:id="rId22" xr:uid="{B02F4BB8-A01E-4CBD-B20A-DAE8F4C05C92}"/>
    <hyperlink ref="BQ36" r:id="rId23" xr:uid="{25E75382-F2B7-46A9-B95C-0BDDEF6E259D}"/>
    <hyperlink ref="BQ92" r:id="rId24" xr:uid="{EC4DADCD-2A53-442B-9753-EDA5D55A6635}"/>
    <hyperlink ref="BQ37" r:id="rId25" xr:uid="{12CEAB57-3C24-4187-A8BE-8D973F013EEE}"/>
    <hyperlink ref="BQ8" r:id="rId26" xr:uid="{9F93A0FA-E8F4-4E3C-A76B-FF65FA5D2BFA}"/>
    <hyperlink ref="BQ9" r:id="rId27" xr:uid="{A7A0FDCE-1EB6-44DD-B0DA-98BD4B478E88}"/>
    <hyperlink ref="BQ10" r:id="rId28" xr:uid="{52A449B8-F96D-439C-8BF6-A36CD18B389B}"/>
    <hyperlink ref="BQ79" r:id="rId29" xr:uid="{893B8999-8631-4D05-AD7E-0364C3C3478A}"/>
    <hyperlink ref="BQ38" r:id="rId30" xr:uid="{FD4D2BF4-3BAD-4C6C-BC3F-BE0431B3B53D}"/>
    <hyperlink ref="BQ39" r:id="rId31" xr:uid="{2D7F3D4F-74A2-441C-AEB2-FA6C2AB6AA75}"/>
    <hyperlink ref="BQ40" r:id="rId32" xr:uid="{110F9CF0-B4E7-4E12-8723-857B9ACE53AD}"/>
    <hyperlink ref="BQ11" r:id="rId33" xr:uid="{9C5F8D32-1A6E-4BF1-A276-8299434ADB20}"/>
    <hyperlink ref="BQ106" r:id="rId34" xr:uid="{11A24549-F78A-4FEF-9BDD-20BD07AF2EB9}"/>
    <hyperlink ref="BQ41" r:id="rId35" xr:uid="{B8E61D13-922D-4CF6-8B75-08F1E2664A70}"/>
    <hyperlink ref="BQ42" r:id="rId36" xr:uid="{B32AE685-217C-478E-9F00-48A13615B497}"/>
    <hyperlink ref="BQ43" r:id="rId37" xr:uid="{7263C367-2B2E-45E6-ADE9-B0DCBBFF0F3F}"/>
    <hyperlink ref="BQ44" r:id="rId38" xr:uid="{1DB8BDF2-CD89-407D-ABB5-0EC4CE3EF224}"/>
    <hyperlink ref="BQ12" r:id="rId39" xr:uid="{5A4EE697-674A-40E3-94DF-DEF4277ECC27}"/>
    <hyperlink ref="BQ13" r:id="rId40" xr:uid="{78E9CB22-7F2C-4D5A-868A-AA58C242336D}"/>
    <hyperlink ref="BQ45" r:id="rId41" xr:uid="{C866DF8A-8026-419F-AC3D-DC06987FC638}"/>
    <hyperlink ref="BQ46" r:id="rId42" xr:uid="{DE712A37-A546-4BC2-8E80-3794583F31E8}"/>
    <hyperlink ref="BQ97" r:id="rId43" xr:uid="{7CB59E32-69CE-4D9C-A9D8-EE1F013977CD}"/>
    <hyperlink ref="BQ14" r:id="rId44" xr:uid="{3A9E87A6-C7D4-4C81-B0C3-B20318AECB50}"/>
    <hyperlink ref="BQ108" r:id="rId45" xr:uid="{70B390F6-2D5E-4144-888F-CFB6507B98A9}"/>
    <hyperlink ref="BQ75" r:id="rId46" xr:uid="{B424B88E-AC0C-479F-953F-6829DE693080}"/>
    <hyperlink ref="BQ98" r:id="rId47" xr:uid="{658BA056-4EF4-4E54-9028-B4EBBEA3D904}"/>
    <hyperlink ref="BQ99" r:id="rId48" xr:uid="{27C7CC62-5E58-401F-A6D6-805078B1F933}"/>
    <hyperlink ref="BQ80" r:id="rId49" xr:uid="{A53575EC-1C5C-4DDF-972B-07C306CA340A}"/>
    <hyperlink ref="BQ81" r:id="rId50" xr:uid="{75CA7F4E-E92F-4D7C-8CA6-FFEDAEBD31FF}"/>
    <hyperlink ref="BQ100" r:id="rId51" xr:uid="{163D517A-9DD8-47E2-B8D4-551681F7816F}"/>
    <hyperlink ref="BQ15" r:id="rId52" xr:uid="{C4EBDE9D-9727-40FC-8A84-87873DAAF6CF}"/>
    <hyperlink ref="BQ101" r:id="rId53" xr:uid="{ED2E1206-572C-4BDE-9EC0-8F4248C24C45}"/>
    <hyperlink ref="BQ16" r:id="rId54" xr:uid="{39E8FB49-1922-4B09-97E5-D367A6F398EC}"/>
    <hyperlink ref="BQ102" r:id="rId55" xr:uid="{D38C2284-F492-4BFD-9790-4483423E82A6}"/>
    <hyperlink ref="BQ47" r:id="rId56" xr:uid="{3EC787C2-FDAA-46E7-8FCF-938C95C4F10B}"/>
    <hyperlink ref="BQ48" r:id="rId57" xr:uid="{664E4A16-B82A-4B8D-A555-3DE8F2A8699E}"/>
    <hyperlink ref="BQ49" r:id="rId58" xr:uid="{639A6CD7-23C6-417B-BAC8-39125346FE73}"/>
    <hyperlink ref="BQ76" r:id="rId59" xr:uid="{B07DF19C-4EC8-449B-92B6-A863F58978A0}"/>
    <hyperlink ref="BQ103" r:id="rId60" xr:uid="{295F0117-5530-4627-BAA6-DE4B8F5973EE}"/>
    <hyperlink ref="BQ77" r:id="rId61" xr:uid="{44B921A0-D028-4BDA-A71B-BD0D378D9FBF}"/>
    <hyperlink ref="BQ50" r:id="rId62" xr:uid="{3B3D3ADF-2130-43D3-B95A-95EB94E87CAB}"/>
    <hyperlink ref="BQ82" r:id="rId63" xr:uid="{52F24340-A628-4F87-AB62-A5CAC3543101}"/>
    <hyperlink ref="BQ51" r:id="rId64" xr:uid="{C24B9153-16A9-435B-9679-EF5B0625210A}"/>
    <hyperlink ref="BQ17" r:id="rId65" xr:uid="{30F22340-3B66-4B3E-A90A-8083DC91AE7E}"/>
    <hyperlink ref="BQ52" r:id="rId66" xr:uid="{AFB4DD23-695C-4E7C-ADBF-2830721D4C4F}"/>
    <hyperlink ref="BQ18" r:id="rId67" xr:uid="{8C2E0B5F-195D-4799-A2D8-2A6DE9670427}"/>
    <hyperlink ref="BQ53" r:id="rId68" xr:uid="{4ABEBC0B-1456-4C73-A7F9-7B4E95D17BEC}"/>
    <hyperlink ref="BQ19" r:id="rId69" xr:uid="{F248EA0C-045A-497A-BD6E-C71EF564B96A}"/>
    <hyperlink ref="BQ54" r:id="rId70" xr:uid="{2700DF69-B71C-4541-AD32-2B340BC5999F}"/>
    <hyperlink ref="BQ20" r:id="rId71" xr:uid="{838172F4-AE25-462B-A94B-E2BC1D5368D1}"/>
    <hyperlink ref="BQ55" r:id="rId72" xr:uid="{2737F723-D8B2-474B-8CF8-5B8186F4B182}"/>
    <hyperlink ref="BQ56" r:id="rId73" xr:uid="{E30939BB-290A-479B-83F7-26193A623160}"/>
    <hyperlink ref="BQ104" r:id="rId74" xr:uid="{BC4A546C-A251-429F-B801-EE24D17DCF3F}"/>
    <hyperlink ref="BQ57" r:id="rId75" xr:uid="{C955042A-F35E-4BE1-87A2-EA8EE6F22A6F}"/>
    <hyperlink ref="BQ83" r:id="rId76" xr:uid="{EFFD8710-5AC3-42D3-833A-D459902D89FA}"/>
    <hyperlink ref="BQ58" r:id="rId77" xr:uid="{84D87630-2ED6-4C5E-BFC6-A5CB2AED9BC4}"/>
    <hyperlink ref="BQ84" r:id="rId78" xr:uid="{A4D73F61-7B2E-4FCA-8E55-C1C810AF3588}"/>
    <hyperlink ref="BQ21" r:id="rId79" xr:uid="{7843F653-58BD-4EFC-8D24-A0535758A667}"/>
    <hyperlink ref="BQ59" r:id="rId80" xr:uid="{86A622E7-F9AF-4755-9B20-5A6E6B38D1C7}"/>
    <hyperlink ref="BQ60" r:id="rId81" xr:uid="{A9CE845C-3100-49AF-AC95-03C22820BD22}"/>
    <hyperlink ref="BQ85" r:id="rId82" xr:uid="{B8808223-8F89-47A0-81CD-779A92A8B314}"/>
    <hyperlink ref="BQ107" r:id="rId83" xr:uid="{F54EED20-153C-4282-A856-DDCFE86BAE12}"/>
    <hyperlink ref="BQ61" r:id="rId84" xr:uid="{FBB52447-97E8-445A-8632-807B17AD7416}"/>
    <hyperlink ref="BQ62" r:id="rId85" xr:uid="{152C081F-1672-4DA8-AA3A-FB97EF91DC44}"/>
    <hyperlink ref="BQ22" r:id="rId86" xr:uid="{98E75DB1-E20B-44D9-A0AA-6BF1BCFE99E5}"/>
    <hyperlink ref="BQ63" r:id="rId87" xr:uid="{569A4552-1E9A-4F22-836D-7EC2E4B7A3C1}"/>
    <hyperlink ref="BQ73" r:id="rId88" xr:uid="{783D2D38-2F17-4768-8409-5184D1A09F37}"/>
    <hyperlink ref="BQ64" r:id="rId89" xr:uid="{DAE3553E-6DBA-4E48-9F77-74F05E7FE29F}"/>
    <hyperlink ref="BQ78" r:id="rId90" xr:uid="{61B9CAA5-FDF2-4D81-AE00-57F47F5B428B}"/>
    <hyperlink ref="BQ109" r:id="rId91" xr:uid="{DAF97E00-127B-4861-8CBC-0CA6406179DA}"/>
    <hyperlink ref="BQ72" r:id="rId92" xr:uid="{1521EF4B-7C5B-4421-AF56-6816B01CDC3A}"/>
    <hyperlink ref="BQ23" r:id="rId93" xr:uid="{2A03836C-C2C1-4C2F-A852-895604164F38}"/>
    <hyperlink ref="BQ24" r:id="rId94" xr:uid="{5A4A2E10-D391-4484-91A4-D32E59EDCAAE}"/>
    <hyperlink ref="BQ25" r:id="rId95" xr:uid="{6B72EC9D-43AC-4F13-9D30-882A7E944C7D}"/>
    <hyperlink ref="BQ26" r:id="rId96" xr:uid="{66A64E4A-17C7-43D4-8FAD-977C1082E627}"/>
    <hyperlink ref="BQ27" r:id="rId97" xr:uid="{A5DC7DA4-1D11-488A-9449-D715E869B11C}"/>
    <hyperlink ref="BQ86" r:id="rId98" xr:uid="{4EDAA7D3-185E-4FFB-B1DE-7077349DEC34}"/>
    <hyperlink ref="BQ65" r:id="rId99" xr:uid="{EFB1BB45-4AED-4F25-BA61-10A8AEDF3342}"/>
    <hyperlink ref="BQ66" r:id="rId100" xr:uid="{5085C711-6945-4593-A3ED-5069F358C79E}"/>
    <hyperlink ref="BQ105" r:id="rId101" xr:uid="{32B2519C-FC17-4CBD-BC40-05C09ACE41E9}"/>
    <hyperlink ref="BQ67" r:id="rId102" xr:uid="{1798FAA1-C434-44B7-BF52-39456432FA48}"/>
    <hyperlink ref="BQ28" r:id="rId103" xr:uid="{8A594B8A-C4C2-4D9A-B4B2-7C6BE18EE5F9}"/>
    <hyperlink ref="BQ93" r:id="rId104" xr:uid="{F990B684-DFAD-4165-9627-147D5AC0C249}"/>
    <hyperlink ref="BQ87" r:id="rId105" xr:uid="{CD3C3C71-8E09-4298-95A2-60F75B8903A2}"/>
    <hyperlink ref="BQ68" r:id="rId106" xr:uid="{1139F69D-4E65-476E-B0E4-19F284F4E693}"/>
    <hyperlink ref="BQ69" r:id="rId107" xr:uid="{DC384EB9-8D4B-4298-835F-D2D9350CE50A}"/>
    <hyperlink ref="BQ70" r:id="rId108" xr:uid="{20F60423-0E9D-4982-87F3-123FE58F69AD}"/>
    <hyperlink ref="BQ71" r:id="rId109" xr:uid="{0F25E1D5-AEF5-4BA3-B658-6B4C84B37125}"/>
    <hyperlink ref="BQ111" r:id="rId110" xr:uid="{F09B12E9-C049-4E85-BE7E-FA8E90724034}"/>
    <hyperlink ref="BQ112" r:id="rId111" xr:uid="{C7BFB466-86C9-44A7-8C1E-46A70F19D738}"/>
    <hyperlink ref="BQ113" r:id="rId112" xr:uid="{E84743B3-7405-42A7-89CE-8839372F2627}"/>
    <hyperlink ref="BQ114" r:id="rId113" xr:uid="{00000000-0004-0000-0000-000070000000}"/>
    <hyperlink ref="BQ115" r:id="rId114" xr:uid="{00000000-0004-0000-0000-000071000000}"/>
    <hyperlink ref="BQ116" r:id="rId115" xr:uid="{00000000-0004-0000-0000-000072000000}"/>
    <hyperlink ref="BQ117" r:id="rId116" xr:uid="{00000000-0004-0000-0000-000073000000}"/>
    <hyperlink ref="BQ118" r:id="rId117" xr:uid="{00000000-0004-0000-0000-000074000000}"/>
    <hyperlink ref="BQ119" r:id="rId118" xr:uid="{00000000-0004-0000-0000-000075000000}"/>
    <hyperlink ref="BQ120" r:id="rId119" xr:uid="{00000000-0004-0000-0000-000076000000}"/>
    <hyperlink ref="BQ121" r:id="rId120" xr:uid="{00000000-0004-0000-0000-000077000000}"/>
    <hyperlink ref="BQ122" r:id="rId121" xr:uid="{00000000-0004-0000-0000-000078000000}"/>
  </hyperlinks>
  <pageMargins left="0.7" right="0.7" top="0.75" bottom="0.75" header="0.3" footer="0.3"/>
  <pageSetup orientation="portrait" r:id="rId12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AEBFF-2A6A-4398-A409-BD97ED73612B}">
  <sheetPr>
    <tabColor rgb="FFFFFFCC"/>
  </sheetPr>
  <dimension ref="A1:M52"/>
  <sheetViews>
    <sheetView topLeftCell="B1" workbookViewId="0">
      <pane ySplit="1" topLeftCell="A2" activePane="bottomLeft" state="frozen"/>
      <selection activeCell="Q13" sqref="Q13"/>
      <selection pane="bottomLeft" activeCell="G27" sqref="G27"/>
    </sheetView>
  </sheetViews>
  <sheetFormatPr defaultColWidth="8.88671875" defaultRowHeight="14.4" x14ac:dyDescent="0.3"/>
  <cols>
    <col min="1" max="1" width="12.109375" style="143" bestFit="1" customWidth="1"/>
    <col min="2" max="2" width="8.88671875" style="143"/>
    <col min="3" max="3" width="19" style="143" bestFit="1" customWidth="1"/>
    <col min="4" max="4" width="8.88671875" style="143"/>
    <col min="5" max="5" width="13.88671875" style="143" bestFit="1" customWidth="1"/>
    <col min="6" max="7" width="8.88671875" style="143"/>
    <col min="8" max="8" width="12.109375" style="143" bestFit="1" customWidth="1"/>
    <col min="9" max="9" width="8.88671875" style="143"/>
    <col min="10" max="10" width="12.88671875" style="143" bestFit="1" customWidth="1"/>
    <col min="11" max="11" width="8.88671875" style="143"/>
    <col min="12" max="12" width="13.88671875" style="143" bestFit="1" customWidth="1"/>
    <col min="13" max="16384" width="8.88671875" style="143"/>
  </cols>
  <sheetData>
    <row r="1" spans="1:13" ht="18" x14ac:dyDescent="0.35">
      <c r="A1" s="347" t="s">
        <v>2009</v>
      </c>
      <c r="B1" s="347"/>
      <c r="C1" s="347"/>
      <c r="D1" s="347"/>
      <c r="E1" s="347"/>
      <c r="F1" s="347"/>
      <c r="H1" s="347" t="s">
        <v>2010</v>
      </c>
      <c r="I1" s="347"/>
      <c r="J1" s="347"/>
      <c r="K1" s="347"/>
      <c r="L1" s="347"/>
      <c r="M1" s="347"/>
    </row>
    <row r="2" spans="1:13" x14ac:dyDescent="0.3">
      <c r="A2" s="114" t="s">
        <v>2011</v>
      </c>
      <c r="B2" s="294" t="s">
        <v>2012</v>
      </c>
      <c r="C2" s="114" t="s">
        <v>2013</v>
      </c>
      <c r="D2" s="294" t="s">
        <v>2012</v>
      </c>
      <c r="E2" s="114" t="s">
        <v>2014</v>
      </c>
      <c r="F2" s="294" t="s">
        <v>2012</v>
      </c>
      <c r="H2" s="114" t="s">
        <v>2011</v>
      </c>
      <c r="I2" s="294" t="s">
        <v>2012</v>
      </c>
      <c r="J2" s="114" t="s">
        <v>2013</v>
      </c>
      <c r="K2" s="294" t="s">
        <v>2012</v>
      </c>
      <c r="L2" s="114" t="s">
        <v>2014</v>
      </c>
      <c r="M2" s="294" t="s">
        <v>2012</v>
      </c>
    </row>
    <row r="3" spans="1:13" x14ac:dyDescent="0.3">
      <c r="A3" s="31" t="s">
        <v>207</v>
      </c>
      <c r="B3" s="276">
        <v>4</v>
      </c>
      <c r="C3" s="31" t="s">
        <v>193</v>
      </c>
      <c r="D3" s="276">
        <v>10</v>
      </c>
      <c r="E3" s="31" t="s">
        <v>193</v>
      </c>
      <c r="F3" s="276">
        <v>9</v>
      </c>
      <c r="H3" s="138" t="s">
        <v>219</v>
      </c>
      <c r="I3" s="276">
        <v>9</v>
      </c>
      <c r="J3" s="147" t="s">
        <v>201</v>
      </c>
      <c r="K3" s="278">
        <v>8</v>
      </c>
      <c r="L3" s="147" t="s">
        <v>193</v>
      </c>
      <c r="M3" s="276">
        <v>8</v>
      </c>
    </row>
    <row r="4" spans="1:13" x14ac:dyDescent="0.3">
      <c r="A4" s="31" t="s">
        <v>239</v>
      </c>
      <c r="B4" s="276">
        <v>7</v>
      </c>
      <c r="C4" s="138" t="s">
        <v>198</v>
      </c>
      <c r="D4" s="276">
        <v>7</v>
      </c>
      <c r="E4" s="138" t="s">
        <v>201</v>
      </c>
      <c r="F4" s="276">
        <v>8</v>
      </c>
      <c r="H4" s="138" t="s">
        <v>241</v>
      </c>
      <c r="I4" s="276">
        <v>9</v>
      </c>
      <c r="J4" s="147" t="s">
        <v>201</v>
      </c>
      <c r="K4" s="276">
        <v>7</v>
      </c>
      <c r="L4" s="147" t="s">
        <v>193</v>
      </c>
      <c r="M4" s="276">
        <v>6</v>
      </c>
    </row>
    <row r="5" spans="1:13" x14ac:dyDescent="0.3">
      <c r="A5" s="31"/>
      <c r="B5" s="276"/>
      <c r="C5" s="31" t="s">
        <v>202</v>
      </c>
      <c r="D5" s="276">
        <v>9</v>
      </c>
      <c r="E5" s="31" t="s">
        <v>209</v>
      </c>
      <c r="F5" s="276">
        <v>9</v>
      </c>
      <c r="H5" s="295"/>
      <c r="I5" s="295"/>
      <c r="J5" s="147" t="s">
        <v>209</v>
      </c>
      <c r="K5" s="276">
        <v>9</v>
      </c>
      <c r="L5" s="67" t="s">
        <v>2015</v>
      </c>
      <c r="M5" s="277">
        <v>7</v>
      </c>
    </row>
    <row r="6" spans="1:13" x14ac:dyDescent="0.3">
      <c r="A6" s="31"/>
      <c r="B6" s="276"/>
      <c r="C6" s="31" t="s">
        <v>208</v>
      </c>
      <c r="D6" s="276">
        <v>6</v>
      </c>
      <c r="E6" s="31" t="s">
        <v>224</v>
      </c>
      <c r="F6" s="276">
        <v>8</v>
      </c>
      <c r="H6" s="295"/>
      <c r="I6" s="295"/>
      <c r="J6" s="147" t="s">
        <v>210</v>
      </c>
      <c r="K6" s="276">
        <v>9</v>
      </c>
      <c r="L6" s="147" t="s">
        <v>209</v>
      </c>
      <c r="M6" s="276">
        <v>6</v>
      </c>
    </row>
    <row r="7" spans="1:13" x14ac:dyDescent="0.3">
      <c r="A7" s="295"/>
      <c r="B7" s="295"/>
      <c r="C7" s="67" t="s">
        <v>2016</v>
      </c>
      <c r="D7" s="277">
        <v>10</v>
      </c>
      <c r="E7" s="67" t="s">
        <v>2017</v>
      </c>
      <c r="F7" s="277">
        <v>10</v>
      </c>
      <c r="H7" s="295"/>
      <c r="I7" s="295"/>
      <c r="J7" s="147" t="s">
        <v>218</v>
      </c>
      <c r="K7" s="276">
        <v>9</v>
      </c>
      <c r="L7" s="147" t="s">
        <v>209</v>
      </c>
      <c r="M7" s="276">
        <v>6</v>
      </c>
    </row>
    <row r="8" spans="1:13" x14ac:dyDescent="0.3">
      <c r="A8" s="295"/>
      <c r="B8" s="295"/>
      <c r="C8" s="31" t="s">
        <v>224</v>
      </c>
      <c r="D8" s="276">
        <v>10</v>
      </c>
      <c r="E8" s="31" t="s">
        <v>229</v>
      </c>
      <c r="F8" s="276">
        <v>7</v>
      </c>
      <c r="H8" s="295"/>
      <c r="I8" s="295"/>
      <c r="J8" s="147" t="s">
        <v>224</v>
      </c>
      <c r="K8" s="278">
        <v>7</v>
      </c>
      <c r="L8" s="67" t="s">
        <v>2018</v>
      </c>
      <c r="M8" s="277">
        <v>6</v>
      </c>
    </row>
    <row r="9" spans="1:13" x14ac:dyDescent="0.3">
      <c r="A9" s="295"/>
      <c r="B9" s="295"/>
      <c r="C9" s="31" t="s">
        <v>226</v>
      </c>
      <c r="D9" s="276">
        <v>9</v>
      </c>
      <c r="E9" s="138" t="s">
        <v>245</v>
      </c>
      <c r="F9" s="276">
        <v>8</v>
      </c>
      <c r="H9" s="295"/>
      <c r="I9" s="295"/>
      <c r="J9" s="147" t="s">
        <v>225</v>
      </c>
      <c r="K9" s="276">
        <v>7</v>
      </c>
      <c r="L9" s="147" t="s">
        <v>228</v>
      </c>
      <c r="M9" s="276">
        <v>7</v>
      </c>
    </row>
    <row r="10" spans="1:13" x14ac:dyDescent="0.3">
      <c r="A10" s="295"/>
      <c r="B10" s="295"/>
      <c r="C10" s="67" t="s">
        <v>2019</v>
      </c>
      <c r="D10" s="277">
        <v>10</v>
      </c>
      <c r="E10" s="138" t="s">
        <v>245</v>
      </c>
      <c r="F10" s="276">
        <v>8</v>
      </c>
      <c r="H10" s="295"/>
      <c r="I10" s="295"/>
      <c r="J10" s="147" t="s">
        <v>228</v>
      </c>
      <c r="K10" s="276">
        <v>7</v>
      </c>
      <c r="L10" s="147" t="s">
        <v>245</v>
      </c>
      <c r="M10" s="276">
        <v>7</v>
      </c>
    </row>
    <row r="11" spans="1:13" x14ac:dyDescent="0.3">
      <c r="A11" s="295"/>
      <c r="B11" s="295"/>
      <c r="C11" s="31" t="s">
        <v>232</v>
      </c>
      <c r="D11" s="276">
        <v>7</v>
      </c>
      <c r="E11" s="295"/>
      <c r="F11" s="295"/>
      <c r="H11" s="295"/>
      <c r="I11" s="295"/>
      <c r="J11" s="147" t="s">
        <v>229</v>
      </c>
      <c r="K11" s="276">
        <v>7</v>
      </c>
      <c r="L11" s="295"/>
      <c r="M11" s="295"/>
    </row>
    <row r="12" spans="1:13" x14ac:dyDescent="0.3">
      <c r="A12" s="295"/>
      <c r="B12" s="295"/>
      <c r="C12" s="67" t="s">
        <v>2020</v>
      </c>
      <c r="D12" s="277">
        <v>6</v>
      </c>
      <c r="E12" s="295"/>
      <c r="F12" s="295"/>
      <c r="H12" s="295"/>
      <c r="I12" s="295"/>
      <c r="J12" s="147" t="s">
        <v>237</v>
      </c>
      <c r="K12" s="278">
        <v>7</v>
      </c>
      <c r="L12" s="295"/>
      <c r="M12" s="295"/>
    </row>
    <row r="13" spans="1:13" x14ac:dyDescent="0.3">
      <c r="A13" s="295"/>
      <c r="B13" s="295"/>
      <c r="C13" s="147" t="s">
        <v>237</v>
      </c>
      <c r="D13" s="278">
        <v>5</v>
      </c>
      <c r="E13" s="295"/>
      <c r="F13" s="295"/>
      <c r="H13" s="295"/>
      <c r="I13" s="295"/>
      <c r="J13" s="67" t="s">
        <v>2021</v>
      </c>
      <c r="K13" s="277">
        <v>8</v>
      </c>
      <c r="L13" s="295"/>
      <c r="M13" s="295"/>
    </row>
    <row r="14" spans="1:13" x14ac:dyDescent="0.3">
      <c r="A14" s="295"/>
      <c r="B14" s="295"/>
      <c r="C14" s="31" t="s">
        <v>245</v>
      </c>
      <c r="D14" s="276">
        <v>10</v>
      </c>
      <c r="E14" s="295"/>
      <c r="F14" s="295"/>
      <c r="H14" s="295"/>
      <c r="I14" s="295"/>
      <c r="J14" s="147" t="s">
        <v>265</v>
      </c>
      <c r="K14" s="276">
        <v>10</v>
      </c>
      <c r="L14" s="295"/>
      <c r="M14" s="295"/>
    </row>
    <row r="15" spans="1:13" x14ac:dyDescent="0.3">
      <c r="A15" s="295"/>
      <c r="B15" s="295"/>
      <c r="C15" s="31" t="s">
        <v>251</v>
      </c>
      <c r="D15" s="276">
        <v>9</v>
      </c>
      <c r="E15" s="295"/>
      <c r="F15" s="295"/>
      <c r="H15" s="295"/>
      <c r="I15" s="295"/>
      <c r="J15" s="147" t="s">
        <v>266</v>
      </c>
      <c r="K15" s="276">
        <v>10</v>
      </c>
      <c r="L15" s="295"/>
      <c r="M15" s="295"/>
    </row>
    <row r="18" spans="1:13" ht="18" x14ac:dyDescent="0.35">
      <c r="A18" s="348" t="s">
        <v>2022</v>
      </c>
      <c r="B18" s="348"/>
      <c r="C18" s="348"/>
      <c r="D18" s="348"/>
      <c r="E18" s="348"/>
      <c r="F18" s="348"/>
      <c r="H18" s="348" t="s">
        <v>2023</v>
      </c>
      <c r="I18" s="348"/>
      <c r="J18" s="348"/>
      <c r="K18" s="348"/>
      <c r="L18" s="348"/>
      <c r="M18" s="348"/>
    </row>
    <row r="19" spans="1:13" x14ac:dyDescent="0.3">
      <c r="A19" s="115" t="s">
        <v>2024</v>
      </c>
      <c r="B19" s="101" t="s">
        <v>2012</v>
      </c>
      <c r="C19" s="115" t="s">
        <v>2025</v>
      </c>
      <c r="D19" s="101" t="s">
        <v>2012</v>
      </c>
      <c r="E19" s="115" t="s">
        <v>2014</v>
      </c>
      <c r="F19" s="101" t="s">
        <v>2012</v>
      </c>
      <c r="G19" s="114"/>
      <c r="H19" s="115" t="s">
        <v>2026</v>
      </c>
      <c r="I19" s="101" t="s">
        <v>2012</v>
      </c>
      <c r="J19" s="115" t="s">
        <v>2027</v>
      </c>
      <c r="K19" s="101" t="s">
        <v>2012</v>
      </c>
      <c r="L19" s="115" t="s">
        <v>2014</v>
      </c>
      <c r="M19" s="101" t="s">
        <v>2012</v>
      </c>
    </row>
    <row r="20" spans="1:13" x14ac:dyDescent="0.3">
      <c r="A20" s="147" t="s">
        <v>185</v>
      </c>
      <c r="B20" s="276">
        <v>8</v>
      </c>
      <c r="C20" s="147" t="s">
        <v>190</v>
      </c>
      <c r="D20" s="276">
        <v>9</v>
      </c>
      <c r="E20" s="147" t="s">
        <v>201</v>
      </c>
      <c r="F20" s="276">
        <v>9</v>
      </c>
      <c r="G20" s="295"/>
      <c r="H20" s="147" t="s">
        <v>191</v>
      </c>
      <c r="I20" s="276">
        <v>8</v>
      </c>
      <c r="J20" s="147" t="s">
        <v>199</v>
      </c>
      <c r="K20" s="276">
        <v>9</v>
      </c>
      <c r="L20" s="147" t="s">
        <v>201</v>
      </c>
      <c r="M20" s="276">
        <v>8</v>
      </c>
    </row>
    <row r="21" spans="1:13" x14ac:dyDescent="0.3">
      <c r="A21" s="147" t="s">
        <v>191</v>
      </c>
      <c r="B21" s="276">
        <v>9</v>
      </c>
      <c r="C21" s="147" t="s">
        <v>190</v>
      </c>
      <c r="D21" s="276">
        <v>8</v>
      </c>
      <c r="E21" s="147" t="s">
        <v>209</v>
      </c>
      <c r="F21" s="276">
        <v>9</v>
      </c>
      <c r="G21" s="295"/>
      <c r="H21" s="147" t="s">
        <v>214</v>
      </c>
      <c r="I21" s="276">
        <v>8</v>
      </c>
      <c r="J21" s="147" t="s">
        <v>201</v>
      </c>
      <c r="K21" s="276">
        <v>9</v>
      </c>
      <c r="L21" s="147" t="s">
        <v>201</v>
      </c>
      <c r="M21" s="276">
        <v>7</v>
      </c>
    </row>
    <row r="22" spans="1:13" x14ac:dyDescent="0.3">
      <c r="A22" s="147" t="s">
        <v>250</v>
      </c>
      <c r="B22" s="276">
        <v>5</v>
      </c>
      <c r="C22" s="147" t="s">
        <v>202</v>
      </c>
      <c r="D22" s="276">
        <v>9</v>
      </c>
      <c r="E22" s="147" t="s">
        <v>221</v>
      </c>
      <c r="F22" s="276">
        <v>7</v>
      </c>
      <c r="G22" s="295"/>
      <c r="H22" s="147" t="s">
        <v>222</v>
      </c>
      <c r="I22" s="276">
        <v>7</v>
      </c>
      <c r="J22" s="147" t="s">
        <v>209</v>
      </c>
      <c r="K22" s="276">
        <v>8</v>
      </c>
      <c r="L22" s="147" t="s">
        <v>201</v>
      </c>
      <c r="M22" s="276">
        <v>7</v>
      </c>
    </row>
    <row r="23" spans="1:13" x14ac:dyDescent="0.3">
      <c r="A23" s="147" t="s">
        <v>253</v>
      </c>
      <c r="B23" s="276">
        <v>9</v>
      </c>
      <c r="C23" s="147" t="s">
        <v>206</v>
      </c>
      <c r="D23" s="276">
        <v>9</v>
      </c>
      <c r="E23" s="31" t="s">
        <v>224</v>
      </c>
      <c r="F23" s="276">
        <v>8</v>
      </c>
      <c r="G23" s="295"/>
      <c r="H23" s="147"/>
      <c r="I23" s="276"/>
      <c r="J23" s="147" t="s">
        <v>210</v>
      </c>
      <c r="K23" s="276">
        <v>9</v>
      </c>
      <c r="L23" s="147" t="s">
        <v>209</v>
      </c>
      <c r="M23" s="276">
        <v>8</v>
      </c>
    </row>
    <row r="24" spans="1:13" x14ac:dyDescent="0.3">
      <c r="A24" s="147" t="s">
        <v>257</v>
      </c>
      <c r="B24" s="276">
        <v>6</v>
      </c>
      <c r="C24" s="147" t="s">
        <v>206</v>
      </c>
      <c r="D24" s="276">
        <v>7</v>
      </c>
      <c r="E24" s="67" t="s">
        <v>2028</v>
      </c>
      <c r="F24" s="277">
        <v>9</v>
      </c>
      <c r="G24" s="295"/>
      <c r="H24" s="295"/>
      <c r="I24" s="295"/>
      <c r="J24" s="147" t="s">
        <v>226</v>
      </c>
      <c r="K24" s="276">
        <v>10</v>
      </c>
      <c r="L24" s="147" t="s">
        <v>234</v>
      </c>
      <c r="M24" s="276">
        <v>8</v>
      </c>
    </row>
    <row r="25" spans="1:13" x14ac:dyDescent="0.3">
      <c r="A25" s="147" t="s">
        <v>259</v>
      </c>
      <c r="B25" s="276">
        <v>8</v>
      </c>
      <c r="C25" s="67" t="s">
        <v>2029</v>
      </c>
      <c r="D25" s="277">
        <v>8</v>
      </c>
      <c r="E25" s="147" t="s">
        <v>237</v>
      </c>
      <c r="F25" s="276">
        <v>9</v>
      </c>
      <c r="G25" s="295"/>
      <c r="H25" s="295"/>
      <c r="I25" s="295"/>
      <c r="J25" s="147" t="s">
        <v>228</v>
      </c>
      <c r="K25" s="276">
        <v>10</v>
      </c>
      <c r="L25" s="147" t="s">
        <v>237</v>
      </c>
      <c r="M25" s="276">
        <v>7</v>
      </c>
    </row>
    <row r="26" spans="1:13" x14ac:dyDescent="0.3">
      <c r="A26" s="147"/>
      <c r="B26" s="276"/>
      <c r="C26" s="147" t="s">
        <v>238</v>
      </c>
      <c r="D26" s="276">
        <v>10</v>
      </c>
      <c r="E26" s="67" t="s">
        <v>2030</v>
      </c>
      <c r="F26" s="277">
        <v>10</v>
      </c>
      <c r="G26" s="295"/>
      <c r="H26" s="295"/>
      <c r="I26" s="295"/>
      <c r="J26" s="147" t="s">
        <v>234</v>
      </c>
      <c r="K26" s="276">
        <v>10</v>
      </c>
      <c r="L26" s="147" t="s">
        <v>260</v>
      </c>
      <c r="M26" s="276">
        <v>8</v>
      </c>
    </row>
    <row r="27" spans="1:13" x14ac:dyDescent="0.3">
      <c r="A27" s="147"/>
      <c r="B27" s="276"/>
      <c r="C27" s="147" t="s">
        <v>251</v>
      </c>
      <c r="D27" s="276">
        <v>10</v>
      </c>
      <c r="E27" s="147" t="s">
        <v>256</v>
      </c>
      <c r="F27" s="276">
        <v>9</v>
      </c>
      <c r="G27" s="295"/>
      <c r="H27" s="295"/>
      <c r="I27" s="295"/>
      <c r="J27" s="147" t="s">
        <v>245</v>
      </c>
      <c r="K27" s="276">
        <v>10</v>
      </c>
      <c r="L27" s="147" t="s">
        <v>260</v>
      </c>
      <c r="M27" s="276">
        <v>8</v>
      </c>
    </row>
    <row r="28" spans="1:13" x14ac:dyDescent="0.3">
      <c r="A28" s="295"/>
      <c r="B28" s="295"/>
      <c r="C28" s="147" t="s">
        <v>260</v>
      </c>
      <c r="D28" s="276">
        <v>10</v>
      </c>
      <c r="E28" s="295"/>
      <c r="F28" s="295"/>
      <c r="G28" s="295"/>
      <c r="H28" s="295"/>
      <c r="I28" s="295"/>
      <c r="J28" s="147" t="s">
        <v>245</v>
      </c>
      <c r="K28" s="276">
        <v>9</v>
      </c>
      <c r="L28" s="295"/>
      <c r="M28" s="295"/>
    </row>
    <row r="29" spans="1:13" x14ac:dyDescent="0.3">
      <c r="A29" s="295"/>
      <c r="B29" s="295"/>
      <c r="C29" s="295"/>
      <c r="D29" s="295"/>
      <c r="E29" s="295"/>
      <c r="F29" s="295"/>
      <c r="G29" s="295"/>
      <c r="H29" s="295"/>
      <c r="I29" s="295"/>
      <c r="J29" s="147" t="s">
        <v>256</v>
      </c>
      <c r="K29" s="276">
        <v>9</v>
      </c>
      <c r="L29" s="295"/>
      <c r="M29" s="295"/>
    </row>
    <row r="30" spans="1:13" x14ac:dyDescent="0.3">
      <c r="A30" s="295"/>
      <c r="B30" s="295"/>
      <c r="C30" s="295"/>
      <c r="D30" s="295"/>
      <c r="E30" s="295"/>
      <c r="F30" s="295"/>
      <c r="G30" s="295"/>
      <c r="H30" s="295"/>
      <c r="I30" s="295"/>
      <c r="J30" s="147" t="s">
        <v>260</v>
      </c>
      <c r="K30" s="276">
        <v>10</v>
      </c>
      <c r="L30" s="295"/>
      <c r="M30" s="295"/>
    </row>
    <row r="31" spans="1:13" x14ac:dyDescent="0.3">
      <c r="A31" s="295"/>
      <c r="B31" s="295"/>
      <c r="C31" s="295"/>
      <c r="D31" s="295"/>
      <c r="E31" s="295"/>
      <c r="F31" s="295"/>
      <c r="G31" s="295"/>
      <c r="H31" s="295"/>
      <c r="I31" s="295"/>
      <c r="J31" s="147" t="s">
        <v>264</v>
      </c>
      <c r="K31" s="276">
        <v>7</v>
      </c>
      <c r="L31" s="295"/>
      <c r="M31" s="295"/>
    </row>
    <row r="34" spans="1:13" ht="18" x14ac:dyDescent="0.35">
      <c r="A34" s="349" t="s">
        <v>2031</v>
      </c>
      <c r="B34" s="349"/>
      <c r="C34" s="349"/>
      <c r="D34" s="349"/>
      <c r="E34" s="349"/>
      <c r="F34" s="349"/>
      <c r="H34" s="349" t="s">
        <v>2032</v>
      </c>
      <c r="I34" s="349"/>
      <c r="J34" s="349"/>
      <c r="K34" s="349"/>
      <c r="L34" s="349"/>
      <c r="M34" s="349"/>
    </row>
    <row r="35" spans="1:13" x14ac:dyDescent="0.3">
      <c r="A35" s="115" t="s">
        <v>2033</v>
      </c>
      <c r="B35" s="101" t="s">
        <v>2012</v>
      </c>
      <c r="C35" s="115" t="s">
        <v>2034</v>
      </c>
      <c r="D35" s="101" t="s">
        <v>2012</v>
      </c>
      <c r="E35" s="115" t="s">
        <v>2014</v>
      </c>
      <c r="F35" s="101" t="s">
        <v>2012</v>
      </c>
      <c r="G35" s="114"/>
      <c r="H35" s="115" t="s">
        <v>2011</v>
      </c>
      <c r="I35" s="101" t="s">
        <v>2012</v>
      </c>
      <c r="J35" s="115" t="s">
        <v>2013</v>
      </c>
      <c r="K35" s="101" t="s">
        <v>2012</v>
      </c>
      <c r="L35" s="115" t="s">
        <v>2014</v>
      </c>
      <c r="M35" s="101" t="s">
        <v>2012</v>
      </c>
    </row>
    <row r="36" spans="1:13" x14ac:dyDescent="0.3">
      <c r="A36" s="147" t="s">
        <v>192</v>
      </c>
      <c r="B36" s="276">
        <v>9</v>
      </c>
      <c r="C36" s="31" t="s">
        <v>198</v>
      </c>
      <c r="D36" s="276">
        <v>9</v>
      </c>
      <c r="E36" s="31" t="s">
        <v>190</v>
      </c>
      <c r="F36" s="276">
        <v>9</v>
      </c>
      <c r="G36" s="295"/>
      <c r="H36" s="147" t="s">
        <v>220</v>
      </c>
      <c r="I36" s="276">
        <v>9</v>
      </c>
      <c r="J36" s="147" t="s">
        <v>193</v>
      </c>
      <c r="K36" s="276">
        <v>10</v>
      </c>
      <c r="L36" s="138" t="s">
        <v>193</v>
      </c>
      <c r="M36" s="276">
        <v>10</v>
      </c>
    </row>
    <row r="37" spans="1:13" x14ac:dyDescent="0.3">
      <c r="A37" s="147" t="s">
        <v>197</v>
      </c>
      <c r="B37" s="276">
        <v>8</v>
      </c>
      <c r="C37" s="31" t="s">
        <v>199</v>
      </c>
      <c r="D37" s="276">
        <v>9</v>
      </c>
      <c r="E37" s="31" t="s">
        <v>208</v>
      </c>
      <c r="F37" s="276">
        <v>8</v>
      </c>
      <c r="G37" s="295"/>
      <c r="H37" s="147" t="s">
        <v>235</v>
      </c>
      <c r="I37" s="276">
        <v>10</v>
      </c>
      <c r="J37" s="147" t="s">
        <v>200</v>
      </c>
      <c r="K37" s="276">
        <v>9</v>
      </c>
      <c r="L37" s="147" t="s">
        <v>193</v>
      </c>
      <c r="M37" s="276">
        <v>9</v>
      </c>
    </row>
    <row r="38" spans="1:13" x14ac:dyDescent="0.3">
      <c r="A38" s="147" t="s">
        <v>231</v>
      </c>
      <c r="B38" s="276">
        <v>9</v>
      </c>
      <c r="C38" s="31" t="s">
        <v>200</v>
      </c>
      <c r="D38" s="276">
        <v>8</v>
      </c>
      <c r="E38" s="31" t="s">
        <v>218</v>
      </c>
      <c r="F38" s="276">
        <v>9</v>
      </c>
      <c r="G38" s="295"/>
      <c r="H38" s="295"/>
      <c r="I38" s="295"/>
      <c r="J38" s="147" t="s">
        <v>201</v>
      </c>
      <c r="K38" s="276">
        <v>9</v>
      </c>
      <c r="L38" s="147" t="s">
        <v>193</v>
      </c>
      <c r="M38" s="276">
        <v>9</v>
      </c>
    </row>
    <row r="39" spans="1:13" x14ac:dyDescent="0.3">
      <c r="A39" s="147" t="s">
        <v>241</v>
      </c>
      <c r="B39" s="276">
        <v>9</v>
      </c>
      <c r="C39" s="31" t="s">
        <v>211</v>
      </c>
      <c r="D39" s="276">
        <v>9</v>
      </c>
      <c r="E39" s="31" t="s">
        <v>226</v>
      </c>
      <c r="F39" s="276">
        <v>10</v>
      </c>
      <c r="G39" s="295"/>
      <c r="H39" s="295"/>
      <c r="I39" s="295"/>
      <c r="J39" s="147" t="s">
        <v>208</v>
      </c>
      <c r="K39" s="276">
        <v>10</v>
      </c>
      <c r="L39" s="147" t="s">
        <v>201</v>
      </c>
      <c r="M39" s="276">
        <v>9</v>
      </c>
    </row>
    <row r="40" spans="1:13" x14ac:dyDescent="0.3">
      <c r="A40" s="295"/>
      <c r="B40" s="295"/>
      <c r="C40" s="31" t="s">
        <v>218</v>
      </c>
      <c r="D40" s="276">
        <v>10</v>
      </c>
      <c r="E40" s="31" t="s">
        <v>229</v>
      </c>
      <c r="F40" s="276">
        <v>9</v>
      </c>
      <c r="G40" s="295"/>
      <c r="H40" s="295"/>
      <c r="I40" s="295"/>
      <c r="J40" s="147" t="s">
        <v>211</v>
      </c>
      <c r="K40" s="276">
        <v>9</v>
      </c>
      <c r="L40" s="147" t="s">
        <v>208</v>
      </c>
      <c r="M40" s="276">
        <v>6</v>
      </c>
    </row>
    <row r="41" spans="1:13" x14ac:dyDescent="0.3">
      <c r="A41" s="295"/>
      <c r="B41" s="295"/>
      <c r="C41" s="31" t="s">
        <v>225</v>
      </c>
      <c r="D41" s="276">
        <v>10</v>
      </c>
      <c r="E41" s="31" t="s">
        <v>232</v>
      </c>
      <c r="F41" s="276">
        <v>8</v>
      </c>
      <c r="G41" s="295"/>
      <c r="H41" s="295"/>
      <c r="I41" s="295"/>
      <c r="J41" s="147" t="s">
        <v>215</v>
      </c>
      <c r="K41" s="276">
        <v>7</v>
      </c>
      <c r="L41" s="147" t="s">
        <v>209</v>
      </c>
      <c r="M41" s="276">
        <v>9</v>
      </c>
    </row>
    <row r="42" spans="1:13" x14ac:dyDescent="0.3">
      <c r="A42" s="295"/>
      <c r="B42" s="295"/>
      <c r="C42" s="31" t="s">
        <v>236</v>
      </c>
      <c r="D42" s="276">
        <v>9</v>
      </c>
      <c r="E42" s="31" t="s">
        <v>238</v>
      </c>
      <c r="F42" s="276">
        <v>8</v>
      </c>
      <c r="G42" s="295"/>
      <c r="H42" s="295"/>
      <c r="I42" s="295"/>
      <c r="J42" s="147" t="s">
        <v>221</v>
      </c>
      <c r="K42" s="276">
        <v>7</v>
      </c>
      <c r="L42" s="147" t="s">
        <v>226</v>
      </c>
      <c r="M42" s="276">
        <v>8</v>
      </c>
    </row>
    <row r="43" spans="1:13" x14ac:dyDescent="0.3">
      <c r="A43" s="295"/>
      <c r="B43" s="295"/>
      <c r="C43" s="31" t="s">
        <v>256</v>
      </c>
      <c r="D43" s="276">
        <v>9</v>
      </c>
      <c r="E43" s="147" t="s">
        <v>260</v>
      </c>
      <c r="F43" s="276">
        <v>9</v>
      </c>
      <c r="G43" s="295"/>
      <c r="H43" s="295"/>
      <c r="I43" s="295"/>
      <c r="J43" s="138" t="s">
        <v>228</v>
      </c>
      <c r="K43" s="276">
        <v>9</v>
      </c>
      <c r="L43" s="147" t="s">
        <v>237</v>
      </c>
      <c r="M43" s="276">
        <v>7</v>
      </c>
    </row>
    <row r="44" spans="1:13" x14ac:dyDescent="0.3">
      <c r="A44" s="295"/>
      <c r="B44" s="295"/>
      <c r="C44" s="31" t="s">
        <v>264</v>
      </c>
      <c r="D44" s="276">
        <v>10</v>
      </c>
      <c r="E44" s="295"/>
      <c r="F44" s="295"/>
      <c r="G44" s="295"/>
      <c r="H44" s="295"/>
      <c r="I44" s="295"/>
      <c r="J44" s="147" t="s">
        <v>232</v>
      </c>
      <c r="K44" s="276">
        <v>10</v>
      </c>
      <c r="L44" s="295"/>
      <c r="M44" s="295"/>
    </row>
    <row r="45" spans="1:13" x14ac:dyDescent="0.3">
      <c r="A45" s="295"/>
      <c r="B45" s="295"/>
      <c r="C45" s="31" t="s">
        <v>265</v>
      </c>
      <c r="D45" s="276">
        <v>10</v>
      </c>
      <c r="E45" s="295"/>
      <c r="F45" s="295"/>
      <c r="G45" s="295"/>
      <c r="H45" s="295"/>
      <c r="I45" s="295"/>
      <c r="J45" s="147" t="s">
        <v>234</v>
      </c>
      <c r="K45" s="276">
        <v>9</v>
      </c>
      <c r="L45" s="295"/>
      <c r="M45" s="295"/>
    </row>
    <row r="46" spans="1:13" x14ac:dyDescent="0.3">
      <c r="A46" s="295"/>
      <c r="B46" s="295"/>
      <c r="C46" s="147" t="s">
        <v>266</v>
      </c>
      <c r="D46" s="276">
        <v>9</v>
      </c>
      <c r="E46" s="295"/>
      <c r="F46" s="295"/>
      <c r="G46" s="295"/>
      <c r="H46" s="295"/>
      <c r="I46" s="295"/>
      <c r="J46" s="147" t="s">
        <v>236</v>
      </c>
      <c r="K46" s="276">
        <v>9</v>
      </c>
      <c r="L46" s="295"/>
      <c r="M46" s="295"/>
    </row>
    <row r="47" spans="1:13" x14ac:dyDescent="0.3">
      <c r="A47" s="295"/>
      <c r="B47" s="295"/>
      <c r="C47" s="295"/>
      <c r="D47" s="295"/>
      <c r="E47" s="295"/>
      <c r="F47" s="295"/>
      <c r="G47" s="295"/>
      <c r="H47" s="295"/>
      <c r="I47" s="295"/>
      <c r="J47" s="147" t="s">
        <v>237</v>
      </c>
      <c r="K47" s="276">
        <v>9</v>
      </c>
      <c r="L47" s="295"/>
      <c r="M47" s="295"/>
    </row>
    <row r="48" spans="1:13" x14ac:dyDescent="0.3">
      <c r="A48" s="295"/>
      <c r="B48" s="295"/>
      <c r="C48" s="295"/>
      <c r="D48" s="295"/>
      <c r="E48" s="295"/>
      <c r="F48" s="295"/>
      <c r="G48" s="295"/>
      <c r="H48" s="295"/>
      <c r="I48" s="295"/>
      <c r="J48" s="147" t="s">
        <v>238</v>
      </c>
      <c r="K48" s="276">
        <v>7</v>
      </c>
      <c r="L48" s="295"/>
      <c r="M48" s="295"/>
    </row>
    <row r="52" spans="6:6" x14ac:dyDescent="0.3">
      <c r="F52" s="143">
        <v>8</v>
      </c>
    </row>
  </sheetData>
  <sheetProtection algorithmName="SHA-512" hashValue="0pD4BGsfcnBvgOVNOCguWszZYYgOKbxRw94TngXFeQCIZyIXcHOzD1JqO8z8nu6spo1VcHsesv+l5iSaypmp+g==" saltValue="cnrLU0/b99WswfBaa49aBQ==" spinCount="100000" sheet="1" objects="1" scenarios="1"/>
  <mergeCells count="6">
    <mergeCell ref="A1:F1"/>
    <mergeCell ref="H1:M1"/>
    <mergeCell ref="A18:F18"/>
    <mergeCell ref="H18:M18"/>
    <mergeCell ref="A34:F34"/>
    <mergeCell ref="H34:M34"/>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363D7-FB88-43AC-A128-9C12350D2172}">
  <sheetPr>
    <tabColor theme="9" tint="0.59999389629810485"/>
  </sheetPr>
  <dimension ref="A1:AF312"/>
  <sheetViews>
    <sheetView workbookViewId="0">
      <pane ySplit="2" topLeftCell="A3" activePane="bottomLeft" state="frozen"/>
      <selection activeCell="Q13" sqref="Q13"/>
      <selection pane="bottomLeft"/>
    </sheetView>
  </sheetViews>
  <sheetFormatPr defaultColWidth="8.88671875" defaultRowHeight="14.4" x14ac:dyDescent="0.3"/>
  <cols>
    <col min="1" max="1" width="18.109375" style="8" bestFit="1" customWidth="1"/>
    <col min="2" max="2" width="13" style="33" customWidth="1"/>
    <col min="3" max="3" width="28.6640625" style="33" bestFit="1" customWidth="1"/>
    <col min="4" max="4" width="13" style="59" customWidth="1"/>
    <col min="5" max="5" width="13" style="33" customWidth="1"/>
    <col min="6" max="6" width="14" style="33" customWidth="1"/>
    <col min="7" max="10" width="13" style="33" customWidth="1"/>
    <col min="11" max="16" width="8.88671875" style="8" customWidth="1"/>
    <col min="17" max="17" width="8.88671875" style="60" customWidth="1"/>
    <col min="18" max="20" width="8.88671875" style="8" customWidth="1"/>
    <col min="21" max="23" width="47.109375" style="107" customWidth="1"/>
    <col min="24" max="24" width="19.109375" style="107" bestFit="1" customWidth="1"/>
    <col min="25" max="27" width="28.6640625" style="107" customWidth="1"/>
    <col min="28" max="16384" width="8.88671875" style="8"/>
  </cols>
  <sheetData>
    <row r="1" spans="1:31" s="35" customFormat="1" ht="18.600000000000001" thickBot="1" x14ac:dyDescent="0.4">
      <c r="B1" s="32"/>
      <c r="C1" s="32"/>
      <c r="D1" s="36"/>
      <c r="E1" s="350" t="s">
        <v>2035</v>
      </c>
      <c r="F1" s="351"/>
      <c r="G1" s="351"/>
      <c r="H1" s="351"/>
      <c r="I1" s="352"/>
      <c r="J1" s="153"/>
      <c r="Q1" s="37"/>
      <c r="U1" s="108"/>
      <c r="V1" s="108"/>
      <c r="W1" s="108"/>
      <c r="X1" s="108"/>
      <c r="Y1" s="108"/>
      <c r="Z1" s="353" t="s">
        <v>2036</v>
      </c>
      <c r="AA1" s="354"/>
    </row>
    <row r="2" spans="1:31" s="64" customFormat="1" ht="43.8" thickBot="1" x14ac:dyDescent="0.35">
      <c r="A2" s="154" t="s">
        <v>2037</v>
      </c>
      <c r="B2" s="155" t="s">
        <v>2038</v>
      </c>
      <c r="C2" s="155" t="s">
        <v>2039</v>
      </c>
      <c r="D2" s="206" t="s">
        <v>2040</v>
      </c>
      <c r="E2" s="41" t="s">
        <v>2041</v>
      </c>
      <c r="F2" s="41" t="s">
        <v>2042</v>
      </c>
      <c r="G2" s="41" t="s">
        <v>2043</v>
      </c>
      <c r="H2" s="41" t="s">
        <v>2044</v>
      </c>
      <c r="I2" s="110" t="s">
        <v>2045</v>
      </c>
      <c r="J2" s="112" t="s">
        <v>2046</v>
      </c>
      <c r="K2" s="159" t="s">
        <v>2047</v>
      </c>
      <c r="L2" s="159" t="s">
        <v>2048</v>
      </c>
      <c r="M2" s="159" t="s">
        <v>2049</v>
      </c>
      <c r="N2" s="159" t="s">
        <v>2050</v>
      </c>
      <c r="O2" s="159" t="s">
        <v>2051</v>
      </c>
      <c r="P2" s="159" t="s">
        <v>2052</v>
      </c>
      <c r="Q2" s="160" t="s">
        <v>2041</v>
      </c>
      <c r="R2" s="159" t="s">
        <v>2053</v>
      </c>
      <c r="S2" s="159" t="s">
        <v>2054</v>
      </c>
      <c r="T2" s="159" t="s">
        <v>2055</v>
      </c>
      <c r="U2" s="42" t="s">
        <v>2056</v>
      </c>
      <c r="V2" s="42" t="s">
        <v>2057</v>
      </c>
      <c r="W2" s="42" t="s">
        <v>2058</v>
      </c>
      <c r="X2" s="42" t="s">
        <v>2059</v>
      </c>
      <c r="Y2" s="42" t="s">
        <v>2060</v>
      </c>
      <c r="Z2" s="224" t="s">
        <v>2061</v>
      </c>
      <c r="AA2" s="225" t="s">
        <v>2062</v>
      </c>
      <c r="AB2" s="64" t="s">
        <v>2063</v>
      </c>
      <c r="AC2" s="64" t="s">
        <v>2064</v>
      </c>
      <c r="AD2" s="64" t="s">
        <v>2065</v>
      </c>
    </row>
    <row r="3" spans="1:31" ht="130.19999999999999" thickTop="1" x14ac:dyDescent="0.3">
      <c r="A3" s="162" t="str">
        <f>IF(Applications_2021!$A44="","",Applications_2021!$A44)</f>
        <v>0044-MCD-TI-0010</v>
      </c>
      <c r="B3" s="47" t="s">
        <v>371</v>
      </c>
      <c r="C3" s="251" t="s">
        <v>83</v>
      </c>
      <c r="D3" s="163">
        <f t="shared" ref="D3:D66" si="0">SUM($E3:$I3)</f>
        <v>8</v>
      </c>
      <c r="E3" s="47" cm="1">
        <f t="array" ref="E3">_xlfn.IFS($Q3="Less than $25,000 per year",5,$Q3="$25,000 to $49,999 per year",4,$Q3="$50,000 per year or above",2,$Q3="I do not know.",3,$Q3="",0)</f>
        <v>4</v>
      </c>
      <c r="F3" s="47" cm="1">
        <f t="array" ref="F3">_xlfn.IFS($T3="Excellent",5,$T3="Good",4,$T3="Average",3,$T3="Below Average",2,$T3="Poor",1)</f>
        <v>4</v>
      </c>
      <c r="G3" s="164"/>
      <c r="H3" s="164"/>
      <c r="I3" s="164"/>
      <c r="J3" s="113">
        <v>8</v>
      </c>
      <c r="K3" s="48" t="str">
        <f>IF(LEFT(INDEX(Applications_2021!$E$2:$E$651,MATCH($A3,Applications_2021!$A$2:$A$651,0)),1)="Y","Black","Other")</f>
        <v>Black</v>
      </c>
      <c r="L3" s="48" t="str">
        <f>IF(INDEX(Applications_2021!$F$2:$F$651,MATCH($A3,Applications_2021!$A$2:$A$651,0))="","",INDEX(Applications_2021!$F$2:$F$651,MATCH($A3,Applications_2021!$A$2:$A$651,0)))</f>
        <v>Female</v>
      </c>
      <c r="M3" s="48" t="str">
        <f>IF(LEFT(INDEX(Applications_2021!$I$2:$I$651,MATCH($A3,Applications_2021!$A$2:$A$651,0)),1)="","",LEFT(INDEX(Applications_2021!$I$2:$I$651,MATCH($A3,Applications_2021!$A$2:$A$651,0)),1))</f>
        <v>8</v>
      </c>
      <c r="N3" s="48" t="str">
        <f>IF(INDEX(Applications_2021!$J$2:$J$651,MATCH($A3,Applications_2021!$A$2:$A$651,0))="","",INDEX(Applications_2021!$J$2:$J$651,MATCH($A3,Applications_2021!$A$2:$A$651,0)))</f>
        <v>Cathedral Catholic School</v>
      </c>
      <c r="O3" s="48" t="str">
        <f>IF(INDEX(Applications_2021!$K$2:$K$651,MATCH($A3,Applications_2021!$A$2:$A$651,0))="","",INDEX(Applications_2021!$K$2:$K$651,MATCH($A3,Applications_2021!$A$2:$A$651,0)))</f>
        <v/>
      </c>
      <c r="P3" s="48" t="str">
        <f>IF(INDEX(Applications_2021!$P$2:$P$651,MATCH($A3,Applications_2021!$A$2:$A$651,0))="","",INDEX(Applications_2021!$P$2:$P$651,MATCH($A3,Applications_2021!$A$2:$A$651,0)))</f>
        <v>College degree or 4 or more years of college (including graduate school)</v>
      </c>
      <c r="Q3" s="48" t="str">
        <f>IF(INDEX(Applications_2021!$Q$2:$Q$651,MATCH($A3,Applications_2021!$A$2:$A$651,0))="","",INDEX(Applications_2021!$Q$2:$Q$651,MATCH($A3,Applications_2021!$A$2:$A$651,0)))</f>
        <v>$25,000 to $49,999 per year</v>
      </c>
      <c r="R3" s="48" t="str">
        <f>IF(INDEX(Applications_2021!$AL$2:$AL$651,MATCH($A3,Applications_2021!$A$2:$A$651,0))="","",INDEX(Applications_2021!$AL$2:$AL$651,MATCH($A3,Applications_2021!$A$2:$A$651,0)))</f>
        <v>Adams</v>
      </c>
      <c r="S3" s="48" t="str">
        <f>IF(INDEX(Applications_2021!$V$2:$V$651,MATCH($A3,Applications_2021!$A$2:$A$651,0))="","",INDEX(Applications_2021!$V$2:$V$651,MATCH($A3,Applications_2021!$A$2:$A$651,0)))</f>
        <v>MS</v>
      </c>
      <c r="T3" s="48" t="str">
        <f>IF(INDEX(Applications_2021!$AE$2:$AE$651,MATCH($A3,Applications_2021!$A$2:$A$651,0))="","",INDEX(Applications_2021!$AE$2:$AE$651,MATCH($A3,Applications_2021!$A$2:$A$651,0)))</f>
        <v>Good</v>
      </c>
      <c r="U3" s="109" t="str">
        <f>IF(INDEX(Applications_2021!$AF$2:$AF$651,MATCH($A3,Applications_2021!$A$2:$A$651,0))="","",INDEX(Applications_2021!$AF$2:$AF$651,MATCH($A3,Applications_2021!$A$2:$A$651,0)))</f>
        <v xml:space="preserve">ENTRY 44: The camp will provide opportunities and exposure to academic resources and college opportunities.  I hope to gain more academic knowledge and skills to better prepare me for college. ENTRY 126: The AAYME Camp will be a great opportunity and provide exposure to academic content that will prepare me for college. It will also place me with other students that are also college and career minded! </v>
      </c>
      <c r="V3" s="109" t="str">
        <f>IF(INDEX(Applications_2021!$AG$2:$AG$651,MATCH($A3,Applications_2021!$A$2:$A$651,0))="","",INDEX(Applications_2021!$AG$2:$AG$651,MATCH($A3,Applications_2021!$A$2:$A$651,0)))</f>
        <v>Principal’s Scholar A-Honor List Jr Beta Club  Talent- Basketball, Technology Wiz</v>
      </c>
      <c r="W3" s="109" t="str">
        <f>IF(INDEX(Applications_2021!$AH$2:$AH$651,MATCH($A3,Applications_2021!$A$2:$A$651,0))="","",INDEX(Applications_2021!$AH$2:$AH$651,MATCH($A3,Applications_2021!$A$2:$A$651,0)))</f>
        <v>It would be an honor to be included in this summer program!</v>
      </c>
      <c r="X3" s="109" t="str">
        <f>IF(INDEX(Applications_2021!$AI$2:$AI$651,MATCH($A3,Applications_2021!$A$2:$A$651,0))="","",INDEX(Applications_2021!$AI$2:$AI$651,MATCH($A3,Applications_2021!$A$2:$A$651,0)))</f>
        <v>MSMS alumni/student</v>
      </c>
      <c r="Y3" s="109" t="str">
        <f>IF(INDEX(Applications_2021!$AJ$2:$AJ$651,MATCH($A3,Applications_2021!$A$2:$A$651,0))="","",INDEX(Applications_2021!$AJ$2:$AJ$651,MATCH($A3,Applications_2021!$A$2:$A$651,0)))</f>
        <v/>
      </c>
      <c r="Z3" s="218" t="str">
        <f>IF(INDEX(Applications_2021!$Z$2:$Z$651,MATCH($A3,Applications_2021!$A$2:$A$651,0))="","",INDEX(Applications_2021!$Z$2:$Z$651,MATCH($A3,Applications_2021!$A$2:$A$651,0)))</f>
        <v>YES - I will have transportation to the camp on June 20.</v>
      </c>
      <c r="AA3" s="219" t="str">
        <f>IF(INDEX(Applications_2021!$AB$2:$AB$651,MATCH($A3,Applications_2021!$A$2:$A$651,0))="","",INDEX(Applications_2021!$AB$2:$AB$651,MATCH($A3,Applications_2021!$A$2:$A$651,0)))</f>
        <v>YES - I will have transportation from the camp on June 25.</v>
      </c>
      <c r="AB3" s="48" t="str">
        <f>IF(INDEX(Transcripts_2021!$A$2:$A$324,MATCH($A3,Transcripts_2021!$A$2:$A$324,0))=$A3,INDEX(Transcripts_2021!$O$2:$O$324,MATCH($A3,Transcripts_2021!$A$2:$A$324,0)),"")</f>
        <v>Cathedral Catholic School</v>
      </c>
      <c r="AC3" s="48" t="str">
        <f>$R3</f>
        <v>Adams</v>
      </c>
      <c r="AD3" s="48" t="str">
        <f>IF(INDEX(Applications_2021!$AL$2:$AL$651,MATCH($A3,Applications_2021!$A$2:$A$651,0))="","",INDEX(Applications_2021!$AL$2:$AL$651,MATCH($A3,Applications_2021!$A$2:$A$651,0)))</f>
        <v>Adams</v>
      </c>
      <c r="AE3" s="8" t="str">
        <f>IF($AC3=$AD3,"Yes","No")</f>
        <v>Yes</v>
      </c>
    </row>
    <row r="4" spans="1:31" ht="14.4" customHeight="1" x14ac:dyDescent="0.3">
      <c r="A4" s="51" t="str">
        <f>IF(Applications_2021!$A117="","",Applications_2021!$A117)</f>
        <v>0121-SIL-KE-0016</v>
      </c>
      <c r="B4" s="52" t="s">
        <v>519</v>
      </c>
      <c r="C4" s="140" t="s">
        <v>92</v>
      </c>
      <c r="D4" s="46">
        <f t="shared" si="0"/>
        <v>9</v>
      </c>
      <c r="E4" s="45" cm="1">
        <f t="array" ref="E4">_xlfn.IFS($Q4="Less than $25,000 per year",5,$Q4="$25,000 to $49,999 per year",4,$Q4="$50,000 per year or above",2,$Q4="I do not know.",3,$Q4="",0)</f>
        <v>4</v>
      </c>
      <c r="F4" s="45" cm="1">
        <f t="array" ref="F4">_xlfn.IFS($T4="Excellent",5,$T4="Good",4,$T4="Average",3,$T4="Below Average",2,$T4="Poor",1)</f>
        <v>5</v>
      </c>
      <c r="G4" s="52"/>
      <c r="H4" s="52"/>
      <c r="I4" s="52"/>
      <c r="J4" s="53" t="s">
        <v>2066</v>
      </c>
      <c r="K4" s="48" t="str">
        <f>IF(LEFT(INDEX(Applications_2021!$E$2:$E$651,MATCH($A4,Applications_2021!$A$2:$A$651,0)),1)="Y","Black","Other")</f>
        <v>Black</v>
      </c>
      <c r="L4" s="48" t="str">
        <f>IF(INDEX(Applications_2021!$F$2:$F$651,MATCH($A4,Applications_2021!$A$2:$A$651,0))="","",INDEX(Applications_2021!$F$2:$F$651,MATCH($A4,Applications_2021!$A$2:$A$651,0)))</f>
        <v>Female</v>
      </c>
      <c r="M4" s="66" t="str">
        <f>IF(LEFT(INDEX(Applications_2021!$I$2:$I$651,MATCH($A4,Applications_2021!$A$2:$A$651,0)),1)="","",LEFT(INDEX(Applications_2021!$I$2:$I$651,MATCH($A4,Applications_2021!$A$2:$A$651,0)),1))</f>
        <v>9</v>
      </c>
      <c r="N4" s="66" t="str">
        <f>IF(INDEX(Applications_2021!$J$2:$J$651,MATCH($A4,Applications_2021!$A$2:$A$651,0))="","",INDEX(Applications_2021!$J$2:$J$651,MATCH($A4,Applications_2021!$A$2:$A$651,0)))</f>
        <v>Cleveland Central High School</v>
      </c>
      <c r="O4" s="48" t="str">
        <f>IF(INDEX(Applications_2021!$K$2:$K$651,MATCH($A4,Applications_2021!$A$2:$A$651,0))="","",INDEX(Applications_2021!$K$2:$K$651,MATCH($A4,Applications_2021!$A$2:$A$651,0)))</f>
        <v>Cleveland School District</v>
      </c>
      <c r="P4" s="48" t="str">
        <f>IF(INDEX(Applications_2021!$P$2:$P$651,MATCH($A4,Applications_2021!$A$2:$A$651,0))="","",INDEX(Applications_2021!$P$2:$P$651,MATCH($A4,Applications_2021!$A$2:$A$651,0)))</f>
        <v>College degree or 4 or more years of college (including graduate school)</v>
      </c>
      <c r="Q4" s="48" t="str">
        <f>IF(INDEX(Applications_2021!$Q$2:$Q$651,MATCH($A4,Applications_2021!$A$2:$A$651,0))="","",INDEX(Applications_2021!$Q$2:$Q$651,MATCH($A4,Applications_2021!$A$2:$A$651,0)))</f>
        <v>$25,000 to $49,999 per year</v>
      </c>
      <c r="R4" s="48" t="str">
        <f>IF(INDEX(Applications_2021!$AL$2:$AL$651,MATCH($A4,Applications_2021!$A$2:$A$651,0))="","",INDEX(Applications_2021!$AL$2:$AL$651,MATCH($A4,Applications_2021!$A$2:$A$651,0)))</f>
        <v>Bolivar</v>
      </c>
      <c r="S4" s="48" t="str">
        <f>IF(INDEX(Applications_2021!$V$2:$V$651,MATCH($A4,Applications_2021!$A$2:$A$651,0))="","",INDEX(Applications_2021!$V$2:$V$651,MATCH($A4,Applications_2021!$A$2:$A$651,0)))</f>
        <v>MS</v>
      </c>
      <c r="T4" s="48" t="str">
        <f>IF(INDEX(Applications_2021!$AE$2:$AE$651,MATCH($A4,Applications_2021!$A$2:$A$651,0))="","",INDEX(Applications_2021!$AE$2:$AE$651,MATCH($A4,Applications_2021!$A$2:$A$651,0)))</f>
        <v>Excellent</v>
      </c>
      <c r="U4" s="109" t="str">
        <f>IF(INDEX(Applications_2021!$AF$2:$AF$651,MATCH($A4,Applications_2021!$A$2:$A$651,0))="","",INDEX(Applications_2021!$AF$2:$AF$651,MATCH($A4,Applications_2021!$A$2:$A$651,0)))</f>
        <v xml:space="preserve">   I would like to attend the AAYME Camp because it would be a great opportunity to experience a new thing. If I attend, I would be able to venture out, go out of my comfort zone, and meet amazing, new people. I don't get many opportunities to show my skills and determination, but I feel like this would be the best option. I would like to gain more clarity on what it is I want to do with my life and further my education. I would also like to gain a better understanding on why it is important to maintain good grades.</v>
      </c>
      <c r="V4" s="109" t="str">
        <f>IF(INDEX(Applications_2021!$AG$2:$AG$651,MATCH($A4,Applications_2021!$A$2:$A$651,0))="","",INDEX(Applications_2021!$AG$2:$AG$651,MATCH($A4,Applications_2021!$A$2:$A$651,0)))</f>
        <v xml:space="preserve">   Throughout my entire education, I've always maintained A's and B's. I've always received the Citizenship Award at ceremonies. Throughout my education, I was always on the Superintendent's List and Honor Roll. In middle school, I was in the STAR program. My 7th grade year at middle school, I was in the Drama Club. I was a 7th and 8th grade representative for Student Council. In band of my 8th grade year, I maintained 2nd chair as a trombone player all year long. I was on Honor three times in a row. Lastly, I graduated in Honors from middle school.</v>
      </c>
      <c r="W4" s="109" t="str">
        <f>IF(INDEX(Applications_2021!$AH$2:$AH$651,MATCH($A4,Applications_2021!$A$2:$A$651,0))="","",INDEX(Applications_2021!$AH$2:$AH$651,MATCH($A4,Applications_2021!$A$2:$A$651,0)))</f>
        <v/>
      </c>
      <c r="X4" s="109" t="str">
        <f>IF(INDEX(Applications_2021!$AI$2:$AI$651,MATCH($A4,Applications_2021!$A$2:$A$651,0))="","",INDEX(Applications_2021!$AI$2:$AI$651,MATCH($A4,Applications_2021!$A$2:$A$651,0)))</f>
        <v>email announcement</v>
      </c>
      <c r="Y4" s="109" t="str">
        <f>IF(INDEX(Applications_2021!$AJ$2:$AJ$651,MATCH($A4,Applications_2021!$A$2:$A$651,0))="","",INDEX(Applications_2021!$AJ$2:$AJ$651,MATCH($A4,Applications_2021!$A$2:$A$651,0)))</f>
        <v>Nakita J. Goins</v>
      </c>
      <c r="Z4" s="220" t="str">
        <f>IF(INDEX(Applications_2021!$Z$2:$Z$651,MATCH($A4,Applications_2021!$A$2:$A$651,0))="","",INDEX(Applications_2021!$Z$2:$Z$651,MATCH($A4,Applications_2021!$A$2:$A$651,0)))</f>
        <v>YES - I will have transportation to the camp on June 20.</v>
      </c>
      <c r="AA4" s="221" t="str">
        <f>IF(INDEX(Applications_2021!$AB$2:$AB$651,MATCH($A4,Applications_2021!$A$2:$A$651,0))="","",INDEX(Applications_2021!$AB$2:$AB$651,MATCH($A4,Applications_2021!$A$2:$A$651,0)))</f>
        <v>YES - I will have transportation from the camp on June 25.</v>
      </c>
      <c r="AB4" s="48" t="str">
        <f>IF(INDEX(Transcripts_2021!$A$2:$A$324,MATCH($A4,Transcripts_2021!$A$2:$A$324,0))=$A4,INDEX(Transcripts_2021!$O$2:$O$324,MATCH($A4,Transcripts_2021!$A$2:$A$324,0)),"")</f>
        <v>Cleveland Central High School</v>
      </c>
      <c r="AC4" s="48" t="str">
        <f t="shared" ref="AC4:AC67" si="1">$R4</f>
        <v>Bolivar</v>
      </c>
      <c r="AD4" s="48" t="str">
        <f>IF(INDEX(Applications_2021!$AL$2:$AL$651,MATCH($A4,Applications_2021!$A$2:$A$651,0))="","",INDEX(Applications_2021!$AL$2:$AL$651,MATCH($A4,Applications_2021!$A$2:$A$651,0)))</f>
        <v>Bolivar</v>
      </c>
      <c r="AE4" s="8" t="str">
        <f t="shared" ref="AE4:AE67" si="2">IF($AC4=$AD4,"Yes","No")</f>
        <v>Yes</v>
      </c>
    </row>
    <row r="5" spans="1:31" ht="115.2" x14ac:dyDescent="0.3">
      <c r="A5" s="51" t="str">
        <f>IF(Applications_2021!$A242="","",Applications_2021!$A242)</f>
        <v>0252-BRY-JA-0295</v>
      </c>
      <c r="B5" s="45" t="s">
        <v>371</v>
      </c>
      <c r="C5" s="250" t="s">
        <v>101</v>
      </c>
      <c r="D5" s="46">
        <f t="shared" si="0"/>
        <v>9</v>
      </c>
      <c r="E5" s="45" cm="1">
        <f t="array" ref="E5">_xlfn.IFS($Q5="Less than $25,000 per year",5,$Q5="$25,000 to $49,999 per year",4,$Q5="$50,000 per year or above",2,$Q5="I do not know.",3,$Q5="",0)</f>
        <v>4</v>
      </c>
      <c r="F5" s="45" cm="1">
        <f t="array" ref="F5">_xlfn.IFS($T5="Excellent",5,$T5="Good",4,$T5="Average",3,$T5="Below Average",2,$T5="Poor",1)</f>
        <v>5</v>
      </c>
      <c r="G5" s="52"/>
      <c r="H5" s="52"/>
      <c r="I5" s="52"/>
      <c r="J5" s="53">
        <v>8</v>
      </c>
      <c r="K5" s="48" t="str">
        <f>IF(LEFT(INDEX(Applications_2021!$E$2:$E$651,MATCH($A5,Applications_2021!$A$2:$A$651,0)),1)="Y","Black","Other")</f>
        <v>Black</v>
      </c>
      <c r="L5" s="48" t="str">
        <f>IF(INDEX(Applications_2021!$F$2:$F$651,MATCH($A5,Applications_2021!$A$2:$A$651,0))="","",INDEX(Applications_2021!$F$2:$F$651,MATCH($A5,Applications_2021!$A$2:$A$651,0)))</f>
        <v>Female</v>
      </c>
      <c r="M5" s="48" t="str">
        <f>IF(LEFT(INDEX(Applications_2021!$I$2:$I$651,MATCH($A5,Applications_2021!$A$2:$A$651,0)),1)="","",LEFT(INDEX(Applications_2021!$I$2:$I$651,MATCH($A5,Applications_2021!$A$2:$A$651,0)),1))</f>
        <v>8</v>
      </c>
      <c r="N5" s="48" t="str">
        <f>IF(INDEX(Applications_2021!$J$2:$J$651,MATCH($A5,Applications_2021!$A$2:$A$651,0))="","",INDEX(Applications_2021!$J$2:$J$651,MATCH($A5,Applications_2021!$A$2:$A$651,0)))</f>
        <v>Cleveland Central Middle</v>
      </c>
      <c r="O5" s="48" t="str">
        <f>IF(INDEX(Applications_2021!$K$2:$K$651,MATCH($A5,Applications_2021!$A$2:$A$651,0))="","",INDEX(Applications_2021!$K$2:$K$651,MATCH($A5,Applications_2021!$A$2:$A$651,0)))</f>
        <v>Cleveland</v>
      </c>
      <c r="P5" s="48" t="str">
        <f>IF(INDEX(Applications_2021!$P$2:$P$651,MATCH($A5,Applications_2021!$A$2:$A$651,0))="","",INDEX(Applications_2021!$P$2:$P$651,MATCH($A5,Applications_2021!$A$2:$A$651,0)))</f>
        <v>High School Diploma or up to 3 years of college</v>
      </c>
      <c r="Q5" s="48" t="str">
        <f>IF(INDEX(Applications_2021!$Q$2:$Q$651,MATCH($A5,Applications_2021!$A$2:$A$651,0))="","",INDEX(Applications_2021!$Q$2:$Q$651,MATCH($A5,Applications_2021!$A$2:$A$651,0)))</f>
        <v>$25,000 to $49,999 per year</v>
      </c>
      <c r="R5" s="48" t="str">
        <f>IF(INDEX(Applications_2021!$AL$2:$AL$651,MATCH($A5,Applications_2021!$A$2:$A$651,0))="","",INDEX(Applications_2021!$AL$2:$AL$651,MATCH($A5,Applications_2021!$A$2:$A$651,0)))</f>
        <v>Bolivar</v>
      </c>
      <c r="S5" s="48" t="str">
        <f>IF(INDEX(Applications_2021!$V$2:$V$651,MATCH($A5,Applications_2021!$A$2:$A$651,0))="","",INDEX(Applications_2021!$V$2:$V$651,MATCH($A5,Applications_2021!$A$2:$A$651,0)))</f>
        <v>MS</v>
      </c>
      <c r="T5" s="48" t="str">
        <f>IF(INDEX(Applications_2021!$AE$2:$AE$651,MATCH($A5,Applications_2021!$A$2:$A$651,0))="","",INDEX(Applications_2021!$AE$2:$AE$651,MATCH($A5,Applications_2021!$A$2:$A$651,0)))</f>
        <v>Excellent</v>
      </c>
      <c r="U5" s="109" t="str">
        <f>IF(INDEX(Applications_2021!$AF$2:$AF$651,MATCH($A5,Applications_2021!$A$2:$A$651,0))="","",INDEX(Applications_2021!$AF$2:$AF$651,MATCH($A5,Applications_2021!$A$2:$A$651,0)))</f>
        <v>I would love to attend this camp because I have a passion for math, science, and technology. I hope to gain more knowledge and new experiences that will help me excel during my high school and college years. Also, I hope to gain new friends that enjoy math and science as much as I do.</v>
      </c>
      <c r="V5" s="109" t="str">
        <f>IF(INDEX(Applications_2021!$AG$2:$AG$651,MATCH($A5,Applications_2021!$A$2:$A$651,0))="","",INDEX(Applications_2021!$AG$2:$AG$651,MATCH($A5,Applications_2021!$A$2:$A$651,0)))</f>
        <v>I'm currently, and have been a Superintendent's List scholar since 1st Grade. I won 3rd place in the Black History. Essay competition. I won 2nd place in the Crosstie Arts Competition with a painting I entered. I attended Core Arts Summer Camp at DSU, placed 1st in Impromptu Speaking. I participated in jazz and ballet dance school for 3 years. I currently play flute in CCMS's band.</v>
      </c>
      <c r="W5" s="109" t="str">
        <f>IF(INDEX(Applications_2021!$AH$2:$AH$651,MATCH($A5,Applications_2021!$A$2:$A$651,0))="","",INDEX(Applications_2021!$AH$2:$AH$651,MATCH($A5,Applications_2021!$A$2:$A$651,0)))</f>
        <v/>
      </c>
      <c r="X5" s="109" t="str">
        <f>IF(INDEX(Applications_2021!$AI$2:$AI$651,MATCH($A5,Applications_2021!$A$2:$A$651,0))="","",INDEX(Applications_2021!$AI$2:$AI$651,MATCH($A5,Applications_2021!$A$2:$A$651,0)))</f>
        <v>school/teacher</v>
      </c>
      <c r="Y5" s="109" t="str">
        <f>IF(INDEX(Applications_2021!$AJ$2:$AJ$651,MATCH($A5,Applications_2021!$A$2:$A$651,0))="","",INDEX(Applications_2021!$AJ$2:$AJ$651,MATCH($A5,Applications_2021!$A$2:$A$651,0)))</f>
        <v xml:space="preserve">Kimberly Jones-CSD Counselor </v>
      </c>
      <c r="Z5" s="220" t="str">
        <f>IF(INDEX(Applications_2021!$Z$2:$Z$651,MATCH($A5,Applications_2021!$A$2:$A$651,0))="","",INDEX(Applications_2021!$Z$2:$Z$651,MATCH($A5,Applications_2021!$A$2:$A$651,0)))</f>
        <v>YES - I will have transportation to the camp on June 20.</v>
      </c>
      <c r="AA5" s="221" t="str">
        <f>IF(INDEX(Applications_2021!$AB$2:$AB$651,MATCH($A5,Applications_2021!$A$2:$A$651,0))="","",INDEX(Applications_2021!$AB$2:$AB$651,MATCH($A5,Applications_2021!$A$2:$A$651,0)))</f>
        <v>YES - I will have transportation from the camp on June 25.</v>
      </c>
      <c r="AB5" s="48" t="str">
        <f>IF(INDEX(Transcripts_2021!$A$2:$A$324,MATCH($A5,Transcripts_2021!$A$2:$A$324,0))=$A5,INDEX(Transcripts_2021!$O$2:$O$324,MATCH($A5,Transcripts_2021!$A$2:$A$324,0)),"")</f>
        <v>Cleveland Central Middle School</v>
      </c>
      <c r="AC5" s="48" t="str">
        <f t="shared" si="1"/>
        <v>Bolivar</v>
      </c>
      <c r="AD5" s="48" t="str">
        <f>IF(INDEX(Applications_2021!$AL$2:$AL$651,MATCH($A5,Applications_2021!$A$2:$A$651,0))="","",INDEX(Applications_2021!$AL$2:$AL$651,MATCH($A5,Applications_2021!$A$2:$A$651,0)))</f>
        <v>Bolivar</v>
      </c>
      <c r="AE5" s="8" t="str">
        <f t="shared" si="2"/>
        <v>Yes</v>
      </c>
    </row>
    <row r="6" spans="1:31" ht="57.6" x14ac:dyDescent="0.3">
      <c r="A6" s="165" t="str">
        <f>IF(Applications_2021!$A346="","",Applications_2021!$A346)</f>
        <v>0359-DAN-AM-0262</v>
      </c>
      <c r="B6" s="45" t="s">
        <v>371</v>
      </c>
      <c r="C6" s="250" t="s">
        <v>104</v>
      </c>
      <c r="D6" s="46">
        <f t="shared" si="0"/>
        <v>9</v>
      </c>
      <c r="E6" s="45" cm="1">
        <f t="array" ref="E6">_xlfn.IFS($Q6="Less than $25,000 per year",5,$Q6="$25,000 to $49,999 per year",4,$Q6="$50,000 per year or above",2,$Q6="I do not know.",3,$Q6="",0)</f>
        <v>4</v>
      </c>
      <c r="F6" s="45" cm="1">
        <f t="array" ref="F6">_xlfn.IFS($T6="Excellent",5,$T6="Good",4,$T6="Average",3,$T6="Below Average",2,$T6="Poor",1)</f>
        <v>5</v>
      </c>
      <c r="G6" s="52"/>
      <c r="H6" s="52"/>
      <c r="I6" s="52"/>
      <c r="J6" s="53">
        <v>9</v>
      </c>
      <c r="K6" s="48" t="str">
        <f>IF(LEFT(INDEX(Applications_2021!$E$2:$E$651,MATCH($A6,Applications_2021!$A$2:$A$651,0)),1)="Y","Black","Other")</f>
        <v>Black</v>
      </c>
      <c r="L6" s="48" t="str">
        <f>IF(INDEX(Applications_2021!$F$2:$F$651,MATCH($A6,Applications_2021!$A$2:$A$651,0))="","",INDEX(Applications_2021!$F$2:$F$651,MATCH($A6,Applications_2021!$A$2:$A$651,0)))</f>
        <v>Female</v>
      </c>
      <c r="M6" s="141" t="str">
        <f>IF(LEFT(INDEX(Applications_2021!$I$2:$I$651,MATCH($A6,Applications_2021!$A$2:$A$651,0)),1)="","",LEFT(INDEX(Applications_2021!$I$2:$I$651,MATCH($A6,Applications_2021!$A$2:$A$651,0)),1))</f>
        <v>9</v>
      </c>
      <c r="N6" s="66" t="str">
        <f>IF(INDEX(Applications_2021!$J$2:$J$651,MATCH($A6,Applications_2021!$A$2:$A$651,0))="","",INDEX(Applications_2021!$J$2:$J$651,MATCH($A6,Applications_2021!$A$2:$A$651,0)))</f>
        <v>Cleveland Central High</v>
      </c>
      <c r="O6" s="48" t="str">
        <f>IF(INDEX(Applications_2021!$K$2:$K$651,MATCH($A6,Applications_2021!$A$2:$A$651,0))="","",INDEX(Applications_2021!$K$2:$K$651,MATCH($A6,Applications_2021!$A$2:$A$651,0)))</f>
        <v xml:space="preserve">Cleveland </v>
      </c>
      <c r="P6" s="48" t="str">
        <f>IF(INDEX(Applications_2021!$P$2:$P$651,MATCH($A6,Applications_2021!$A$2:$A$651,0))="","",INDEX(Applications_2021!$P$2:$P$651,MATCH($A6,Applications_2021!$A$2:$A$651,0)))</f>
        <v>College degree or 4 or more years of college (including graduate school)</v>
      </c>
      <c r="Q6" s="48" t="str">
        <f>IF(INDEX(Applications_2021!$Q$2:$Q$651,MATCH($A6,Applications_2021!$A$2:$A$651,0))="","",INDEX(Applications_2021!$Q$2:$Q$651,MATCH($A6,Applications_2021!$A$2:$A$651,0)))</f>
        <v>$25,000 to $49,999 per year</v>
      </c>
      <c r="R6" s="66" t="str">
        <f>$AC6</f>
        <v>Bolivar</v>
      </c>
      <c r="S6" s="48" t="str">
        <f>IF(INDEX(Applications_2021!$V$2:$V$651,MATCH($A6,Applications_2021!$A$2:$A$651,0))="","",INDEX(Applications_2021!$V$2:$V$651,MATCH($A6,Applications_2021!$A$2:$A$651,0)))</f>
        <v>MS</v>
      </c>
      <c r="T6" s="141" t="str">
        <f>IF(INDEX(Applications_2021!$AE$2:$AE$651,MATCH($A6,Applications_2021!$A$2:$A$651,0))="","",INDEX(Applications_2021!$AE$2:$AE$651,MATCH($A6,Applications_2021!$A$2:$A$651,0)))</f>
        <v>Excellent</v>
      </c>
      <c r="U6" s="109" t="str">
        <f>IF(INDEX(Applications_2021!$AF$2:$AF$651,MATCH($A6,Applications_2021!$A$2:$A$651,0))="","",INDEX(Applications_2021!$AF$2:$AF$651,MATCH($A6,Applications_2021!$A$2:$A$651,0)))</f>
        <v xml:space="preserve">Camp will continue to educate me. It will provide me with a opportunity to try new things. I will build my self esteem and social skills. I hope to gain knowledge that I can apply and use throughout my life. </v>
      </c>
      <c r="V6" s="109" t="str">
        <f>IF(INDEX(Applications_2021!$AG$2:$AG$651,MATCH($A6,Applications_2021!$A$2:$A$651,0))="","",INDEX(Applications_2021!$AG$2:$AG$651,MATCH($A6,Applications_2021!$A$2:$A$651,0)))</f>
        <v xml:space="preserve">Vice President Cheerleader Softball  </v>
      </c>
      <c r="W6" s="109" t="str">
        <f>IF(INDEX(Applications_2021!$AH$2:$AH$651,MATCH($A6,Applications_2021!$A$2:$A$651,0))="","",INDEX(Applications_2021!$AH$2:$AH$651,MATCH($A6,Applications_2021!$A$2:$A$651,0)))</f>
        <v/>
      </c>
      <c r="X6" s="109" t="str">
        <f>IF(INDEX(Applications_2021!$AI$2:$AI$651,MATCH($A6,Applications_2021!$A$2:$A$651,0))="","",INDEX(Applications_2021!$AI$2:$AI$651,MATCH($A6,Applications_2021!$A$2:$A$651,0)))</f>
        <v>relative or friend</v>
      </c>
      <c r="Y6" s="109" t="str">
        <f>IF(INDEX(Applications_2021!$AJ$2:$AJ$651,MATCH($A6,Applications_2021!$A$2:$A$651,0))="","",INDEX(Applications_2021!$AJ$2:$AJ$651,MATCH($A6,Applications_2021!$A$2:$A$651,0)))</f>
        <v/>
      </c>
      <c r="Z6" s="220" t="str">
        <f>IF(INDEX(Applications_2021!$Z$2:$Z$651,MATCH($A6,Applications_2021!$A$2:$A$651,0))="","",INDEX(Applications_2021!$Z$2:$Z$651,MATCH($A6,Applications_2021!$A$2:$A$651,0)))</f>
        <v>YES - I will have transportation to the camp on June 20.</v>
      </c>
      <c r="AA6" s="221" t="str">
        <f>IF(INDEX(Applications_2021!$AB$2:$AB$651,MATCH($A6,Applications_2021!$A$2:$A$651,0))="","",INDEX(Applications_2021!$AB$2:$AB$651,MATCH($A6,Applications_2021!$A$2:$A$651,0)))</f>
        <v>YES - I will have transportation from the camp on June 25.</v>
      </c>
      <c r="AB6" s="48" t="str">
        <f>IF(INDEX(Transcripts_2021!$A$2:$A$324,MATCH($A6,Transcripts_2021!$A$2:$A$324,0))=$A6,INDEX(Transcripts_2021!$O$2:$O$324,MATCH($A6,Transcripts_2021!$A$2:$A$324,0)),"")</f>
        <v>Cleveland Central High School</v>
      </c>
      <c r="AC6" s="67" t="s">
        <v>190</v>
      </c>
      <c r="AD6" s="48" t="str">
        <f>IF(INDEX(Applications_2021!$AL$2:$AL$651,MATCH($A6,Applications_2021!$A$2:$A$651,0))="","",INDEX(Applications_2021!$AL$2:$AL$651,MATCH($A6,Applications_2021!$A$2:$A$651,0)))</f>
        <v>Leflore</v>
      </c>
      <c r="AE6" s="8" t="str">
        <f t="shared" si="2"/>
        <v>No</v>
      </c>
    </row>
    <row r="7" spans="1:31" ht="14.4" customHeight="1" x14ac:dyDescent="0.3">
      <c r="A7" s="165" t="str">
        <f>IF(Applications_2021!$A521="","",Applications_2021!$A521)</f>
        <v>0541-DAN-AM-0262</v>
      </c>
      <c r="B7" s="52" t="s">
        <v>519</v>
      </c>
      <c r="C7" s="140" t="s">
        <v>98</v>
      </c>
      <c r="D7" s="46">
        <f t="shared" si="0"/>
        <v>9</v>
      </c>
      <c r="E7" s="45" cm="1">
        <f t="array" ref="E7">_xlfn.IFS($Q7="Less than $25,000 per year",5,$Q7="$25,000 to $49,999 per year",4,$Q7="$50,000 per year or above",2,$Q7="I do not know.",3,$Q7="",0)</f>
        <v>4</v>
      </c>
      <c r="F7" s="45" cm="1">
        <f t="array" ref="F7">_xlfn.IFS($T7="Excellent",5,$T7="Good",4,$T7="Average",3,$T7="Below Average",2,$T7="Poor",1)</f>
        <v>5</v>
      </c>
      <c r="G7" s="52"/>
      <c r="H7" s="52"/>
      <c r="I7" s="52"/>
      <c r="J7" s="53" t="s">
        <v>2066</v>
      </c>
      <c r="K7" s="48" t="str">
        <f>IF(LEFT(INDEX(Applications_2021!$E$2:$E$651,MATCH($A7,Applications_2021!$A$2:$A$651,0)),1)="Y","Black","Other")</f>
        <v>Black</v>
      </c>
      <c r="L7" s="48" t="str">
        <f>IF(INDEX(Applications_2021!$F$2:$F$651,MATCH($A7,Applications_2021!$A$2:$A$651,0))="","",INDEX(Applications_2021!$F$2:$F$651,MATCH($A7,Applications_2021!$A$2:$A$651,0)))</f>
        <v>Female</v>
      </c>
      <c r="M7" s="66" t="str">
        <f>IF(LEFT(INDEX(Applications_2021!$I$2:$I$651,MATCH($A7,Applications_2021!$A$2:$A$651,0)),1)="","",LEFT(INDEX(Applications_2021!$I$2:$I$651,MATCH($A7,Applications_2021!$A$2:$A$651,0)),1))</f>
        <v>9</v>
      </c>
      <c r="N7" s="48" t="str">
        <f>IF(INDEX(Applications_2021!$J$2:$J$651,MATCH($A7,Applications_2021!$A$2:$A$651,0))="","",INDEX(Applications_2021!$J$2:$J$651,MATCH($A7,Applications_2021!$A$2:$A$651,0)))</f>
        <v>Cleveland Central High School</v>
      </c>
      <c r="O7" s="48" t="str">
        <f>IF(INDEX(Applications_2021!$K$2:$K$651,MATCH($A7,Applications_2021!$A$2:$A$651,0))="","",INDEX(Applications_2021!$K$2:$K$651,MATCH($A7,Applications_2021!$A$2:$A$651,0)))</f>
        <v>Cleveland School District</v>
      </c>
      <c r="P7" s="48" t="str">
        <f>IF(INDEX(Applications_2021!$P$2:$P$651,MATCH($A7,Applications_2021!$A$2:$A$651,0))="","",INDEX(Applications_2021!$P$2:$P$651,MATCH($A7,Applications_2021!$A$2:$A$651,0)))</f>
        <v>College degree or 4 or more years of college (including graduate school)</v>
      </c>
      <c r="Q7" s="48" t="str">
        <f>IF(INDEX(Applications_2021!$Q$2:$Q$651,MATCH($A7,Applications_2021!$A$2:$A$651,0))="","",INDEX(Applications_2021!$Q$2:$Q$651,MATCH($A7,Applications_2021!$A$2:$A$651,0)))</f>
        <v>$25,000 to $49,999 per year</v>
      </c>
      <c r="R7" s="48" t="str">
        <f>IF(INDEX(Applications_2021!$AL$2:$AL$651,MATCH($A7,Applications_2021!$A$2:$A$651,0))="","",INDEX(Applications_2021!$AL$2:$AL$651,MATCH($A7,Applications_2021!$A$2:$A$651,0)))</f>
        <v>Bolivar</v>
      </c>
      <c r="S7" s="48" t="str">
        <f>IF(INDEX(Applications_2021!$V$2:$V$651,MATCH($A7,Applications_2021!$A$2:$A$651,0))="","",INDEX(Applications_2021!$V$2:$V$651,MATCH($A7,Applications_2021!$A$2:$A$651,0)))</f>
        <v>MS</v>
      </c>
      <c r="T7" s="66" t="str">
        <f>IF(INDEX(Applications_2021!$AE$2:$AE$651,MATCH($A7,Applications_2021!$A$2:$A$651,0))="","",INDEX(Applications_2021!$AE$2:$AE$651,MATCH($A7,Applications_2021!$A$2:$A$651,0)))</f>
        <v>Excellent</v>
      </c>
      <c r="U7" s="109" t="str">
        <f>IF(INDEX(Applications_2021!$AF$2:$AF$651,MATCH($A7,Applications_2021!$A$2:$A$651,0))="","",INDEX(Applications_2021!$AF$2:$AF$651,MATCH($A7,Applications_2021!$A$2:$A$651,0)))</f>
        <v>I want to attend this camp to explore new ways of learning. This camp can help strengthen many skills that I already have.</v>
      </c>
      <c r="V7" s="109" t="str">
        <f>IF(INDEX(Applications_2021!$AG$2:$AG$651,MATCH($A7,Applications_2021!$A$2:$A$651,0))="","",INDEX(Applications_2021!$AG$2:$AG$651,MATCH($A7,Applications_2021!$A$2:$A$651,0)))</f>
        <v>I am a member of National Honor Society. I am also a great team player. I am a member of the CCHS cheer squad and a member of CCHS softball team.</v>
      </c>
      <c r="W7" s="109" t="str">
        <f>IF(INDEX(Applications_2021!$AH$2:$AH$651,MATCH($A7,Applications_2021!$A$2:$A$651,0))="","",INDEX(Applications_2021!$AH$2:$AH$651,MATCH($A7,Applications_2021!$A$2:$A$651,0)))</f>
        <v>I enjoy meeting new people and finding new excited ways to learn and be creative.</v>
      </c>
      <c r="X7" s="109" t="str">
        <f>IF(INDEX(Applications_2021!$AI$2:$AI$651,MATCH($A7,Applications_2021!$A$2:$A$651,0))="","",INDEX(Applications_2021!$AI$2:$AI$651,MATCH($A7,Applications_2021!$A$2:$A$651,0)))</f>
        <v>relative or friend</v>
      </c>
      <c r="Y7" s="109" t="str">
        <f>IF(INDEX(Applications_2021!$AJ$2:$AJ$651,MATCH($A7,Applications_2021!$A$2:$A$651,0))="","",INDEX(Applications_2021!$AJ$2:$AJ$651,MATCH($A7,Applications_2021!$A$2:$A$651,0)))</f>
        <v/>
      </c>
      <c r="Z7" s="220" t="str">
        <f>IF(INDEX(Applications_2021!$Z$2:$Z$651,MATCH($A7,Applications_2021!$A$2:$A$651,0))="","",INDEX(Applications_2021!$Z$2:$Z$651,MATCH($A7,Applications_2021!$A$2:$A$651,0)))</f>
        <v>YES - I will have transportation to the camp on June 20.</v>
      </c>
      <c r="AA7" s="221" t="str">
        <f>IF(INDEX(Applications_2021!$AB$2:$AB$651,MATCH($A7,Applications_2021!$A$2:$A$651,0))="","",INDEX(Applications_2021!$AB$2:$AB$651,MATCH($A7,Applications_2021!$A$2:$A$651,0)))</f>
        <v>YES - I will have transportation from the camp on June 25.</v>
      </c>
      <c r="AB7" s="48" t="e">
        <f>IF(INDEX(Transcripts_2021!$A$2:$A$324,MATCH($A7,Transcripts_2021!$A$2:$A$324,0))=$A7,INDEX(Transcripts_2021!$O$2:$O$324,MATCH($A7,Transcripts_2021!$A$2:$A$324,0)),"")</f>
        <v>#N/A</v>
      </c>
      <c r="AC7" s="48" t="str">
        <f t="shared" si="1"/>
        <v>Bolivar</v>
      </c>
      <c r="AD7" s="48" t="str">
        <f>IF(INDEX(Applications_2021!$AL$2:$AL$651,MATCH($A7,Applications_2021!$A$2:$A$651,0))="","",INDEX(Applications_2021!$AL$2:$AL$651,MATCH($A7,Applications_2021!$A$2:$A$651,0)))</f>
        <v>Bolivar</v>
      </c>
      <c r="AE7" s="8" t="str">
        <f t="shared" si="2"/>
        <v>Yes</v>
      </c>
    </row>
    <row r="8" spans="1:31" ht="14.4" customHeight="1" x14ac:dyDescent="0.3">
      <c r="A8" s="51" t="str">
        <f>IF(Applications_2021!$A579="","",Applications_2021!$A579)</f>
        <v>0603-WHI-DE-0220</v>
      </c>
      <c r="B8" s="52" t="s">
        <v>519</v>
      </c>
      <c r="C8" s="140" t="s">
        <v>92</v>
      </c>
      <c r="D8" s="46">
        <f t="shared" si="0"/>
        <v>9</v>
      </c>
      <c r="E8" s="45" cm="1">
        <f t="array" ref="E8">_xlfn.IFS($Q8="Less than $25,000 per year",5,$Q8="$25,000 to $49,999 per year",4,$Q8="$50,000 per year or above",2,$Q8="I do not know.",3,$Q8="",0)</f>
        <v>5</v>
      </c>
      <c r="F8" s="45" cm="1">
        <f t="array" ref="F8">_xlfn.IFS($T8="Excellent",5,$T8="Good",4,$T8="Average",3,$T8="Below Average",2,$T8="Poor",1)</f>
        <v>4</v>
      </c>
      <c r="G8" s="52"/>
      <c r="H8" s="52"/>
      <c r="I8" s="52"/>
      <c r="J8" s="53" t="s">
        <v>2066</v>
      </c>
      <c r="K8" s="48" t="str">
        <f>IF(LEFT(INDEX(Applications_2021!$E$2:$E$651,MATCH($A8,Applications_2021!$A$2:$A$651,0)),1)="Y","Black","Other")</f>
        <v>Black</v>
      </c>
      <c r="L8" s="48" t="str">
        <f>IF(INDEX(Applications_2021!$F$2:$F$651,MATCH($A8,Applications_2021!$A$2:$A$651,0))="","",INDEX(Applications_2021!$F$2:$F$651,MATCH($A8,Applications_2021!$A$2:$A$651,0)))</f>
        <v>Female</v>
      </c>
      <c r="M8" s="48" t="str">
        <f>IF(LEFT(INDEX(Applications_2021!$I$2:$I$651,MATCH($A8,Applications_2021!$A$2:$A$651,0)),1)="","",LEFT(INDEX(Applications_2021!$I$2:$I$651,MATCH($A8,Applications_2021!$A$2:$A$651,0)),1))</f>
        <v>8</v>
      </c>
      <c r="N8" s="48" t="str">
        <f>IF(INDEX(Applications_2021!$J$2:$J$651,MATCH($A8,Applications_2021!$A$2:$A$651,0))="","",INDEX(Applications_2021!$J$2:$J$651,MATCH($A8,Applications_2021!$A$2:$A$651,0)))</f>
        <v>Cleveland central middle school</v>
      </c>
      <c r="O8" s="48" t="str">
        <f>IF(INDEX(Applications_2021!$K$2:$K$651,MATCH($A8,Applications_2021!$A$2:$A$651,0))="","",INDEX(Applications_2021!$K$2:$K$651,MATCH($A8,Applications_2021!$A$2:$A$651,0)))</f>
        <v xml:space="preserve">Cleveland School District </v>
      </c>
      <c r="P8" s="48" t="str">
        <f>IF(INDEX(Applications_2021!$P$2:$P$651,MATCH($A8,Applications_2021!$A$2:$A$651,0))="","",INDEX(Applications_2021!$P$2:$P$651,MATCH($A8,Applications_2021!$A$2:$A$651,0)))</f>
        <v>I do not know.</v>
      </c>
      <c r="Q8" s="48" t="str">
        <f>IF(INDEX(Applications_2021!$Q$2:$Q$651,MATCH($A8,Applications_2021!$A$2:$A$651,0))="","",INDEX(Applications_2021!$Q$2:$Q$651,MATCH($A8,Applications_2021!$A$2:$A$651,0)))</f>
        <v>Less than $25,000 per year</v>
      </c>
      <c r="R8" s="48" t="str">
        <f>IF(INDEX(Applications_2021!$AL$2:$AL$651,MATCH($A8,Applications_2021!$A$2:$A$651,0))="","",INDEX(Applications_2021!$AL$2:$AL$651,MATCH($A8,Applications_2021!$A$2:$A$651,0)))</f>
        <v>Bolivar</v>
      </c>
      <c r="S8" s="48" t="str">
        <f>IF(INDEX(Applications_2021!$V$2:$V$651,MATCH($A8,Applications_2021!$A$2:$A$651,0))="","",INDEX(Applications_2021!$V$2:$V$651,MATCH($A8,Applications_2021!$A$2:$A$651,0)))</f>
        <v>MS</v>
      </c>
      <c r="T8" s="48" t="str">
        <f>IF(INDEX(Applications_2021!$AE$2:$AE$651,MATCH($A8,Applications_2021!$A$2:$A$651,0))="","",INDEX(Applications_2021!$AE$2:$AE$651,MATCH($A8,Applications_2021!$A$2:$A$651,0)))</f>
        <v>Good</v>
      </c>
      <c r="U8" s="109" t="str">
        <f>IF(INDEX(Applications_2021!$AF$2:$AF$651,MATCH($A8,Applications_2021!$A$2:$A$651,0))="","",INDEX(Applications_2021!$AF$2:$AF$651,MATCH($A8,Applications_2021!$A$2:$A$651,0)))</f>
        <v>I would like to attend this camp to better educate myself and I hope to learn new material that I can use in the future.</v>
      </c>
      <c r="V8" s="109" t="str">
        <f>IF(INDEX(Applications_2021!$AG$2:$AG$651,MATCH($A8,Applications_2021!$A$2:$A$651,0))="","",INDEX(Applications_2021!$AG$2:$AG$651,MATCH($A8,Applications_2021!$A$2:$A$651,0)))</f>
        <v>I have always been on the honor roll list. I have had perfect attendance to my school. I just finished organizing a clean up event for earth day.</v>
      </c>
      <c r="W8" s="109" t="str">
        <f>IF(INDEX(Applications_2021!$AH$2:$AH$651,MATCH($A8,Applications_2021!$A$2:$A$651,0))="","",INDEX(Applications_2021!$AH$2:$AH$651,MATCH($A8,Applications_2021!$A$2:$A$651,0)))</f>
        <v>I have the ability to learn fast and I really want to learn about more things that can help me in life.</v>
      </c>
      <c r="X8" s="109" t="str">
        <f>IF(INDEX(Applications_2021!$AI$2:$AI$651,MATCH($A8,Applications_2021!$A$2:$A$651,0))="","",INDEX(Applications_2021!$AI$2:$AI$651,MATCH($A8,Applications_2021!$A$2:$A$651,0)))</f>
        <v>school/teacher</v>
      </c>
      <c r="Y8" s="109" t="str">
        <f>IF(INDEX(Applications_2021!$AJ$2:$AJ$651,MATCH($A8,Applications_2021!$A$2:$A$651,0))="","",INDEX(Applications_2021!$AJ$2:$AJ$651,MATCH($A8,Applications_2021!$A$2:$A$651,0)))</f>
        <v xml:space="preserve">Counselor Brown at Cleveland Central Middle School </v>
      </c>
      <c r="Z8" s="220" t="str">
        <f>IF(INDEX(Applications_2021!$AD$2:$AD$651,MATCH($A8,Applications_2021!$A$2:$A$651,0))="","",INDEX(Applications_2021!$AD$2:$AD$651,MATCH($A8,Applications_2021!$A$2:$A$651,0)))</f>
        <v xml:space="preserve">I do not know my transportation needs at this time. </v>
      </c>
      <c r="AA8" s="221" t="str">
        <f>IF(INDEX(Applications_2021!$AD$2:$AD$651,MATCH($A8,Applications_2021!$A$2:$A$651,0))="","",INDEX(Applications_2021!$AD$2:$AD$651,MATCH($A8,Applications_2021!$A$2:$A$651,0)))</f>
        <v xml:space="preserve">I do not know my transportation needs at this time. </v>
      </c>
      <c r="AB8" s="48" t="str">
        <f>IF(INDEX(Transcripts_2021!$A$2:$A$324,MATCH($A8,Transcripts_2021!$A$2:$A$324,0))=$A8,INDEX(Transcripts_2021!$O$2:$O$324,MATCH($A8,Transcripts_2021!$A$2:$A$324,0)),"")</f>
        <v>Cleveland Central Middle School</v>
      </c>
      <c r="AC8" s="48" t="str">
        <f t="shared" si="1"/>
        <v>Bolivar</v>
      </c>
      <c r="AD8" s="48" t="str">
        <f>IF(INDEX(Applications_2021!$AL$2:$AL$651,MATCH($A8,Applications_2021!$A$2:$A$651,0))="","",INDEX(Applications_2021!$AL$2:$AL$651,MATCH($A8,Applications_2021!$A$2:$A$651,0)))</f>
        <v>Bolivar</v>
      </c>
      <c r="AE8" s="8" t="str">
        <f t="shared" si="2"/>
        <v>Yes</v>
      </c>
    </row>
    <row r="9" spans="1:31" ht="14.4" customHeight="1" x14ac:dyDescent="0.3">
      <c r="A9" s="51" t="str">
        <f>IF(Applications_2021!$A610="","",Applications_2021!$A610)</f>
        <v>0636-WHI-DE-0220</v>
      </c>
      <c r="B9" s="52" t="s">
        <v>519</v>
      </c>
      <c r="C9" s="140" t="s">
        <v>98</v>
      </c>
      <c r="D9" s="46">
        <f t="shared" si="0"/>
        <v>9</v>
      </c>
      <c r="E9" s="45" cm="1">
        <f t="array" ref="E9">_xlfn.IFS($Q9="Less than $25,000 per year",5,$Q9="$25,000 to $49,999 per year",4,$Q9="$50,000 per year or above",2,$Q9="I do not know.",3,$Q9="",0)</f>
        <v>5</v>
      </c>
      <c r="F9" s="45" cm="1">
        <f t="array" ref="F9">_xlfn.IFS($T9="Excellent",5,$T9="Good",4,$T9="Average",3,$T9="Below Average",2,$T9="Poor",1)</f>
        <v>4</v>
      </c>
      <c r="G9" s="52"/>
      <c r="H9" s="52"/>
      <c r="I9" s="52"/>
      <c r="J9" s="53">
        <v>8</v>
      </c>
      <c r="K9" s="48" t="str">
        <f>IF(LEFT(INDEX(Applications_2021!$E$2:$E$651,MATCH($A9,Applications_2021!$A$2:$A$651,0)),1)="Y","Black","Other")</f>
        <v>Black</v>
      </c>
      <c r="L9" s="48" t="str">
        <f>IF(INDEX(Applications_2021!$F$2:$F$651,MATCH($A9,Applications_2021!$A$2:$A$651,0))="","",INDEX(Applications_2021!$F$2:$F$651,MATCH($A9,Applications_2021!$A$2:$A$651,0)))</f>
        <v>Female</v>
      </c>
      <c r="M9" s="48" t="str">
        <f>IF(LEFT(INDEX(Applications_2021!$I$2:$I$651,MATCH($A9,Applications_2021!$A$2:$A$651,0)),1)="","",LEFT(INDEX(Applications_2021!$I$2:$I$651,MATCH($A9,Applications_2021!$A$2:$A$651,0)),1))</f>
        <v>8</v>
      </c>
      <c r="N9" s="48" t="str">
        <f>IF(INDEX(Applications_2021!$J$2:$J$651,MATCH($A9,Applications_2021!$A$2:$A$651,0))="","",INDEX(Applications_2021!$J$2:$J$651,MATCH($A9,Applications_2021!$A$2:$A$651,0)))</f>
        <v>Cleveland Central Middle School</v>
      </c>
      <c r="O9" s="48" t="str">
        <f>IF(INDEX(Applications_2021!$K$2:$K$651,MATCH($A9,Applications_2021!$A$2:$A$651,0))="","",INDEX(Applications_2021!$K$2:$K$651,MATCH($A9,Applications_2021!$A$2:$A$651,0)))</f>
        <v>Cleveland School District</v>
      </c>
      <c r="P9" s="48" t="str">
        <f>IF(INDEX(Applications_2021!$P$2:$P$651,MATCH($A9,Applications_2021!$A$2:$A$651,0))="","",INDEX(Applications_2021!$P$2:$P$651,MATCH($A9,Applications_2021!$A$2:$A$651,0)))</f>
        <v>High School Diploma or up to 3 years of college</v>
      </c>
      <c r="Q9" s="48" t="str">
        <f>IF(INDEX(Applications_2021!$Q$2:$Q$651,MATCH($A9,Applications_2021!$A$2:$A$651,0))="","",INDEX(Applications_2021!$Q$2:$Q$651,MATCH($A9,Applications_2021!$A$2:$A$651,0)))</f>
        <v>Less than $25,000 per year</v>
      </c>
      <c r="R9" s="48" t="str">
        <f>IF(INDEX(Applications_2021!$AL$2:$AL$651,MATCH($A9,Applications_2021!$A$2:$A$651,0))="","",INDEX(Applications_2021!$AL$2:$AL$651,MATCH($A9,Applications_2021!$A$2:$A$651,0)))</f>
        <v>Bolivar</v>
      </c>
      <c r="S9" s="48" t="str">
        <f>IF(INDEX(Applications_2021!$V$2:$V$651,MATCH($A9,Applications_2021!$A$2:$A$651,0))="","",INDEX(Applications_2021!$V$2:$V$651,MATCH($A9,Applications_2021!$A$2:$A$651,0)))</f>
        <v>MS</v>
      </c>
      <c r="T9" s="48" t="str">
        <f>IF(INDEX(Applications_2021!$AE$2:$AE$651,MATCH($A9,Applications_2021!$A$2:$A$651,0))="","",INDEX(Applications_2021!$AE$2:$AE$651,MATCH($A9,Applications_2021!$A$2:$A$651,0)))</f>
        <v>Good</v>
      </c>
      <c r="U9" s="109" t="str">
        <f>IF(INDEX(Applications_2021!$AF$2:$AF$651,MATCH($A9,Applications_2021!$A$2:$A$651,0))="","",INDEX(Applications_2021!$AF$2:$AF$651,MATCH($A9,Applications_2021!$A$2:$A$651,0)))</f>
        <v>I want to gain self confidence, take on challenges, and meet positive role models.</v>
      </c>
      <c r="V9" s="109" t="str">
        <f>IF(INDEX(Applications_2021!$AG$2:$AG$651,MATCH($A9,Applications_2021!$A$2:$A$651,0))="","",INDEX(Applications_2021!$AG$2:$AG$651,MATCH($A9,Applications_2021!$A$2:$A$651,0)))</f>
        <v xml:space="preserve">I have always been on the honor roll. I started memorizing speeches at the age of 3. By the age of 13 I was able to memorize the whole Dr. Martin Luther King Jr. ‘I Have A Dream Speech’. </v>
      </c>
      <c r="W9" s="109" t="str">
        <f>IF(INDEX(Applications_2021!$AH$2:$AH$651,MATCH($A9,Applications_2021!$A$2:$A$651,0))="","",INDEX(Applications_2021!$AH$2:$AH$651,MATCH($A9,Applications_2021!$A$2:$A$651,0)))</f>
        <v/>
      </c>
      <c r="X9" s="109" t="str">
        <f>IF(INDEX(Applications_2021!$AI$2:$AI$651,MATCH($A9,Applications_2021!$A$2:$A$651,0))="","",INDEX(Applications_2021!$AI$2:$AI$651,MATCH($A9,Applications_2021!$A$2:$A$651,0)))</f>
        <v>school/teacher</v>
      </c>
      <c r="Y9" s="109" t="str">
        <f>IF(INDEX(Applications_2021!$AJ$2:$AJ$651,MATCH($A9,Applications_2021!$A$2:$A$651,0))="","",INDEX(Applications_2021!$AJ$2:$AJ$651,MATCH($A9,Applications_2021!$A$2:$A$651,0)))</f>
        <v>Counselor Brown</v>
      </c>
      <c r="Z9" s="220" t="str">
        <f>IF(INDEX(Applications_2021!$AD$2:$AD$651,MATCH($A9,Applications_2021!$A$2:$A$651,0))="","",INDEX(Applications_2021!$AD$2:$AD$651,MATCH($A9,Applications_2021!$A$2:$A$651,0)))</f>
        <v xml:space="preserve">I do not know my transportation needs at this time. </v>
      </c>
      <c r="AA9" s="221" t="str">
        <f>IF(INDEX(Applications_2021!$AD$2:$AD$651,MATCH($A9,Applications_2021!$A$2:$A$651,0))="","",INDEX(Applications_2021!$AD$2:$AD$651,MATCH($A9,Applications_2021!$A$2:$A$651,0)))</f>
        <v xml:space="preserve">I do not know my transportation needs at this time. </v>
      </c>
      <c r="AB9" s="48" t="e">
        <f>IF(INDEX(Transcripts_2021!$A$2:$A$324,MATCH($A9,Transcripts_2021!$A$2:$A$324,0))=$A9,INDEX(Transcripts_2021!$O$2:$O$324,MATCH($A9,Transcripts_2021!$A$2:$A$324,0)),"")</f>
        <v>#N/A</v>
      </c>
      <c r="AC9" s="48" t="str">
        <f t="shared" si="1"/>
        <v>Bolivar</v>
      </c>
      <c r="AD9" s="48" t="str">
        <f>IF(INDEX(Applications_2021!$AL$2:$AL$651,MATCH($A9,Applications_2021!$A$2:$A$651,0))="","",INDEX(Applications_2021!$AL$2:$AL$651,MATCH($A9,Applications_2021!$A$2:$A$651,0)))</f>
        <v>Bolivar</v>
      </c>
      <c r="AE9" s="8" t="str">
        <f t="shared" si="2"/>
        <v>Yes</v>
      </c>
    </row>
    <row r="10" spans="1:31" ht="43.2" x14ac:dyDescent="0.3">
      <c r="A10" s="51" t="str">
        <f>IF(Applications_2021!$A154="","",Applications_2021!$A154)</f>
        <v>0162-STA-JA-0092</v>
      </c>
      <c r="B10" s="52" t="s">
        <v>371</v>
      </c>
      <c r="C10" s="269" t="s">
        <v>101</v>
      </c>
      <c r="D10" s="46">
        <f t="shared" si="0"/>
        <v>8</v>
      </c>
      <c r="E10" s="45" cm="1">
        <f t="array" ref="E10">_xlfn.IFS($Q10="Less than $25,000 per year",5,$Q10="$25,000 to $49,999 per year",4,$Q10="$50,000 per year or above",2,$Q10="I do not know.",3,$Q10="",0)</f>
        <v>4</v>
      </c>
      <c r="F10" s="45" cm="1">
        <f t="array" ref="F10">_xlfn.IFS($T10="Excellent",5,$T10="Good",4,$T10="Average",3,$T10="Below Average",2,$T10="Poor",1)</f>
        <v>4</v>
      </c>
      <c r="G10" s="52"/>
      <c r="H10" s="52"/>
      <c r="I10" s="52"/>
      <c r="J10" s="53">
        <v>8</v>
      </c>
      <c r="K10" s="48" t="str">
        <f>IF(LEFT(INDEX(Applications_2021!$E$2:$E$651,MATCH($A10,Applications_2021!$A$2:$A$651,0)),1)="Y","Black","Other")</f>
        <v>Black</v>
      </c>
      <c r="L10" s="48" t="str">
        <f>IF(INDEX(Applications_2021!$F$2:$F$651,MATCH($A10,Applications_2021!$A$2:$A$651,0))="","",INDEX(Applications_2021!$F$2:$F$651,MATCH($A10,Applications_2021!$A$2:$A$651,0)))</f>
        <v>Female</v>
      </c>
      <c r="M10" s="48" t="str">
        <f>IF(LEFT(INDEX(Applications_2021!$I$2:$I$651,MATCH($A10,Applications_2021!$A$2:$A$651,0)),1)="","",LEFT(INDEX(Applications_2021!$I$2:$I$651,MATCH($A10,Applications_2021!$A$2:$A$651,0)),1))</f>
        <v>8</v>
      </c>
      <c r="N10" s="48" t="str">
        <f>IF(INDEX(Applications_2021!$J$2:$J$651,MATCH($A10,Applications_2021!$A$2:$A$651,0))="","",INDEX(Applications_2021!$J$2:$J$651,MATCH($A10,Applications_2021!$A$2:$A$651,0)))</f>
        <v>Cleveland Central Middle School</v>
      </c>
      <c r="O10" s="48" t="str">
        <f>IF(INDEX(Applications_2021!$K$2:$K$651,MATCH($A10,Applications_2021!$A$2:$A$651,0))="","",INDEX(Applications_2021!$K$2:$K$651,MATCH($A10,Applications_2021!$A$2:$A$651,0)))</f>
        <v>Cleveland School District</v>
      </c>
      <c r="P10" s="48" t="str">
        <f>IF(INDEX(Applications_2021!$P$2:$P$651,MATCH($A10,Applications_2021!$A$2:$A$651,0))="","",INDEX(Applications_2021!$P$2:$P$651,MATCH($A10,Applications_2021!$A$2:$A$651,0)))</f>
        <v>College degree or 4 or more years of college (including graduate school)</v>
      </c>
      <c r="Q10" s="48" t="str">
        <f>IF(INDEX(Applications_2021!$Q$2:$Q$651,MATCH($A10,Applications_2021!$A$2:$A$651,0))="","",INDEX(Applications_2021!$Q$2:$Q$651,MATCH($A10,Applications_2021!$A$2:$A$651,0)))</f>
        <v>$25,000 to $49,999 per year</v>
      </c>
      <c r="R10" s="48" t="str">
        <f>IF(INDEX(Applications_2021!$AL$2:$AL$651,MATCH($A10,Applications_2021!$A$2:$A$651,0))="","",INDEX(Applications_2021!$AL$2:$AL$651,MATCH($A10,Applications_2021!$A$2:$A$651,0)))</f>
        <v>Bolivar</v>
      </c>
      <c r="S10" s="48" t="str">
        <f>IF(INDEX(Applications_2021!$V$2:$V$651,MATCH($A10,Applications_2021!$A$2:$A$651,0))="","",INDEX(Applications_2021!$V$2:$V$651,MATCH($A10,Applications_2021!$A$2:$A$651,0)))</f>
        <v>MS</v>
      </c>
      <c r="T10" s="48" t="str">
        <f>IF(INDEX(Applications_2021!$AE$2:$AE$651,MATCH($A10,Applications_2021!$A$2:$A$651,0))="","",INDEX(Applications_2021!$AE$2:$AE$651,MATCH($A10,Applications_2021!$A$2:$A$651,0)))</f>
        <v>Good</v>
      </c>
      <c r="U10" s="109" t="str">
        <f>IF(INDEX(Applications_2021!$AF$2:$AF$651,MATCH($A10,Applications_2021!$A$2:$A$651,0))="","",INDEX(Applications_2021!$AF$2:$AF$651,MATCH($A10,Applications_2021!$A$2:$A$651,0)))</f>
        <v>I want to attend the camp for enrichment purposes. I wish to gain knowledge/techniques that will help me achieve high score on ACT</v>
      </c>
      <c r="V10" s="109" t="str">
        <f>IF(INDEX(Applications_2021!$AG$2:$AG$651,MATCH($A10,Applications_2021!$A$2:$A$651,0))="","",INDEX(Applications_2021!$AG$2:$AG$651,MATCH($A10,Applications_2021!$A$2:$A$651,0)))</f>
        <v xml:space="preserve">I am a national level TSA MEMBER. I also compete in oratorical and essay contest at my local Optimist Club. </v>
      </c>
      <c r="W10" s="109" t="str">
        <f>IF(INDEX(Applications_2021!$AH$2:$AH$651,MATCH($A10,Applications_2021!$A$2:$A$651,0))="","",INDEX(Applications_2021!$AH$2:$AH$651,MATCH($A10,Applications_2021!$A$2:$A$651,0)))</f>
        <v/>
      </c>
      <c r="X10" s="109" t="str">
        <f>IF(INDEX(Applications_2021!$AI$2:$AI$651,MATCH($A10,Applications_2021!$A$2:$A$651,0))="","",INDEX(Applications_2021!$AI$2:$AI$651,MATCH($A10,Applications_2021!$A$2:$A$651,0)))</f>
        <v>MSMS alumni/student</v>
      </c>
      <c r="Y10" s="109" t="str">
        <f>IF(INDEX(Applications_2021!$AJ$2:$AJ$651,MATCH($A10,Applications_2021!$A$2:$A$651,0))="","",INDEX(Applications_2021!$AJ$2:$AJ$651,MATCH($A10,Applications_2021!$A$2:$A$651,0)))</f>
        <v/>
      </c>
      <c r="Z10" s="220" t="str">
        <f>IF(INDEX(Applications_2021!$Z$2:$Z$651,MATCH($A10,Applications_2021!$A$2:$A$651,0))="","",INDEX(Applications_2021!$Z$2:$Z$651,MATCH($A10,Applications_2021!$A$2:$A$651,0)))</f>
        <v>YES - I will have transportation to the camp on June 20.</v>
      </c>
      <c r="AA10" s="221" t="str">
        <f>IF(INDEX(Applications_2021!$AB$2:$AB$651,MATCH($A10,Applications_2021!$A$2:$A$651,0))="","",INDEX(Applications_2021!$AB$2:$AB$651,MATCH($A10,Applications_2021!$A$2:$A$651,0)))</f>
        <v>YES - I will have transportation from the camp on June 25.</v>
      </c>
      <c r="AB10" s="48" t="str">
        <f>IF(INDEX(Transcripts_2021!$A$2:$A$324,MATCH($A10,Transcripts_2021!$A$2:$A$324,0))=$A10,INDEX(Transcripts_2021!$O$2:$O$324,MATCH($A10,Transcripts_2021!$A$2:$A$324,0)),"")</f>
        <v>Cleveland Central Middle School</v>
      </c>
      <c r="AC10" s="48" t="str">
        <f t="shared" si="1"/>
        <v>Bolivar</v>
      </c>
      <c r="AD10" s="48" t="str">
        <f>IF(INDEX(Applications_2021!$AL$2:$AL$651,MATCH($A10,Applications_2021!$A$2:$A$651,0))="","",INDEX(Applications_2021!$AL$2:$AL$651,MATCH($A10,Applications_2021!$A$2:$A$651,0)))</f>
        <v>Bolivar</v>
      </c>
      <c r="AE10" s="8" t="str">
        <f t="shared" si="2"/>
        <v>Yes</v>
      </c>
    </row>
    <row r="11" spans="1:31" ht="14.4" customHeight="1" x14ac:dyDescent="0.3">
      <c r="A11" s="51" t="str">
        <f>IF(Applications_2021!$A215="","",Applications_2021!$A215)</f>
        <v>0223-BRO-CH-0126</v>
      </c>
      <c r="B11" s="52" t="s">
        <v>519</v>
      </c>
      <c r="C11" s="140" t="s">
        <v>92</v>
      </c>
      <c r="D11" s="46">
        <f t="shared" si="0"/>
        <v>8</v>
      </c>
      <c r="E11" s="45" cm="1">
        <f t="array" ref="E11">_xlfn.IFS($Q11="Less than $25,000 per year",5,$Q11="$25,000 to $49,999 per year",4,$Q11="$50,000 per year or above",2,$Q11="I do not know.",3,$Q11="",0)</f>
        <v>4</v>
      </c>
      <c r="F11" s="45" cm="1">
        <f t="array" ref="F11">_xlfn.IFS($T11="Excellent",5,$T11="Good",4,$T11="Average",3,$T11="Below Average",2,$T11="Poor",1)</f>
        <v>4</v>
      </c>
      <c r="G11" s="52"/>
      <c r="H11" s="52"/>
      <c r="I11" s="52"/>
      <c r="J11" s="53" t="s">
        <v>2066</v>
      </c>
      <c r="K11" s="48" t="str">
        <f>IF(LEFT(INDEX(Applications_2021!$E$2:$E$651,MATCH($A11,Applications_2021!$A$2:$A$651,0)),1)="Y","Black","Other")</f>
        <v>Black</v>
      </c>
      <c r="L11" s="48" t="str">
        <f>IF(INDEX(Applications_2021!$F$2:$F$651,MATCH($A11,Applications_2021!$A$2:$A$651,0))="","",INDEX(Applications_2021!$F$2:$F$651,MATCH($A11,Applications_2021!$A$2:$A$651,0)))</f>
        <v>Male</v>
      </c>
      <c r="M11" s="48" t="str">
        <f>IF(LEFT(INDEX(Applications_2021!$I$2:$I$651,MATCH($A11,Applications_2021!$A$2:$A$651,0)),1)="","",LEFT(INDEX(Applications_2021!$I$2:$I$651,MATCH($A11,Applications_2021!$A$2:$A$651,0)),1))</f>
        <v>8</v>
      </c>
      <c r="N11" s="48" t="str">
        <f>IF(INDEX(Applications_2021!$J$2:$J$651,MATCH($A11,Applications_2021!$A$2:$A$651,0))="","",INDEX(Applications_2021!$J$2:$J$651,MATCH($A11,Applications_2021!$A$2:$A$651,0)))</f>
        <v xml:space="preserve">Cleveland Central Middle School </v>
      </c>
      <c r="O11" s="48" t="str">
        <f>IF(INDEX(Applications_2021!$K$2:$K$651,MATCH($A11,Applications_2021!$A$2:$A$651,0))="","",INDEX(Applications_2021!$K$2:$K$651,MATCH($A11,Applications_2021!$A$2:$A$651,0)))</f>
        <v/>
      </c>
      <c r="P11" s="48" t="str">
        <f>IF(INDEX(Applications_2021!$P$2:$P$651,MATCH($A11,Applications_2021!$A$2:$A$651,0))="","",INDEX(Applications_2021!$P$2:$P$651,MATCH($A11,Applications_2021!$A$2:$A$651,0)))</f>
        <v>College degree or 4 or more years of college (including graduate school)</v>
      </c>
      <c r="Q11" s="48" t="str">
        <f>IF(INDEX(Applications_2021!$Q$2:$Q$651,MATCH($A11,Applications_2021!$A$2:$A$651,0))="","",INDEX(Applications_2021!$Q$2:$Q$651,MATCH($A11,Applications_2021!$A$2:$A$651,0)))</f>
        <v>$25,000 to $49,999 per year</v>
      </c>
      <c r="R11" s="48" t="str">
        <f>IF(INDEX(Applications_2021!$AL$2:$AL$651,MATCH($A11,Applications_2021!$A$2:$A$651,0))="","",INDEX(Applications_2021!$AL$2:$AL$651,MATCH($A11,Applications_2021!$A$2:$A$651,0)))</f>
        <v>Bolivar</v>
      </c>
      <c r="S11" s="48" t="str">
        <f>IF(INDEX(Applications_2021!$V$2:$V$651,MATCH($A11,Applications_2021!$A$2:$A$651,0))="","",INDEX(Applications_2021!$V$2:$V$651,MATCH($A11,Applications_2021!$A$2:$A$651,0)))</f>
        <v>MS</v>
      </c>
      <c r="T11" s="48" t="str">
        <f>IF(INDEX(Applications_2021!$AE$2:$AE$651,MATCH($A11,Applications_2021!$A$2:$A$651,0))="","",INDEX(Applications_2021!$AE$2:$AE$651,MATCH($A11,Applications_2021!$A$2:$A$651,0)))</f>
        <v>Good</v>
      </c>
      <c r="U11" s="109" t="str">
        <f>IF(INDEX(Applications_2021!$AF$2:$AF$651,MATCH($A11,Applications_2021!$A$2:$A$651,0))="","",INDEX(Applications_2021!$AF$2:$AF$651,MATCH($A11,Applications_2021!$A$2:$A$651,0)))</f>
        <v>To develop personally and prepare for high school and beyond.</v>
      </c>
      <c r="V11" s="109" t="str">
        <f>IF(INDEX(Applications_2021!$AG$2:$AG$651,MATCH($A11,Applications_2021!$A$2:$A$651,0))="","",INDEX(Applications_2021!$AG$2:$AG$651,MATCH($A11,Applications_2021!$A$2:$A$651,0)))</f>
        <v/>
      </c>
      <c r="W11" s="109" t="str">
        <f>IF(INDEX(Applications_2021!$AH$2:$AH$651,MATCH($A11,Applications_2021!$A$2:$A$651,0))="","",INDEX(Applications_2021!$AH$2:$AH$651,MATCH($A11,Applications_2021!$A$2:$A$651,0)))</f>
        <v/>
      </c>
      <c r="X11" s="109" t="str">
        <f>IF(INDEX(Applications_2021!$AI$2:$AI$651,MATCH($A11,Applications_2021!$A$2:$A$651,0))="","",INDEX(Applications_2021!$AI$2:$AI$651,MATCH($A11,Applications_2021!$A$2:$A$651,0)))</f>
        <v>Social Media</v>
      </c>
      <c r="Y11" s="109" t="str">
        <f>IF(INDEX(Applications_2021!$AJ$2:$AJ$651,MATCH($A11,Applications_2021!$A$2:$A$651,0))="","",INDEX(Applications_2021!$AJ$2:$AJ$651,MATCH($A11,Applications_2021!$A$2:$A$651,0)))</f>
        <v/>
      </c>
      <c r="Z11" s="220" t="str">
        <f>IF(INDEX(Applications_2021!$Z$2:$Z$651,MATCH($A11,Applications_2021!$A$2:$A$651,0))="","",INDEX(Applications_2021!$Z$2:$Z$651,MATCH($A11,Applications_2021!$A$2:$A$651,0)))</f>
        <v>YES - I will have transportation to the camp on June 20.</v>
      </c>
      <c r="AA11" s="221" t="str">
        <f>IF(INDEX(Applications_2021!$AB$2:$AB$651,MATCH($A11,Applications_2021!$A$2:$A$651,0))="","",INDEX(Applications_2021!$AB$2:$AB$651,MATCH($A11,Applications_2021!$A$2:$A$651,0)))</f>
        <v>YES - I will have transportation from the camp on June 25.</v>
      </c>
      <c r="AB11" s="48" t="str">
        <f>IF(INDEX(Transcripts_2021!$A$2:$A$324,MATCH($A11,Transcripts_2021!$A$2:$A$324,0))=$A11,INDEX(Transcripts_2021!$O$2:$O$324,MATCH($A11,Transcripts_2021!$A$2:$A$324,0)),"")</f>
        <v>Cleveland Central Middle  School</v>
      </c>
      <c r="AC11" s="48" t="str">
        <f t="shared" si="1"/>
        <v>Bolivar</v>
      </c>
      <c r="AD11" s="48" t="str">
        <f>IF(INDEX(Applications_2021!$AL$2:$AL$651,MATCH($A11,Applications_2021!$A$2:$A$651,0))="","",INDEX(Applications_2021!$AL$2:$AL$651,MATCH($A11,Applications_2021!$A$2:$A$651,0)))</f>
        <v>Bolivar</v>
      </c>
      <c r="AE11" s="8" t="str">
        <f t="shared" si="2"/>
        <v>Yes</v>
      </c>
    </row>
    <row r="12" spans="1:31" ht="115.2" x14ac:dyDescent="0.3">
      <c r="A12" s="51" t="str">
        <f>IF(Applications_2021!$A358="","",Applications_2021!$A358)</f>
        <v>0372-SIL-TA-0325</v>
      </c>
      <c r="B12" s="52"/>
      <c r="C12" s="283" t="s">
        <v>107</v>
      </c>
      <c r="D12" s="46">
        <f t="shared" si="0"/>
        <v>8</v>
      </c>
      <c r="E12" s="45" cm="1">
        <f t="array" ref="E12">_xlfn.IFS($Q12="Less than $25,000 per year",5,$Q12="$25,000 to $49,999 per year",4,$Q12="$50,000 per year or above",2,$Q12="I do not know.",3,$Q12="",0)</f>
        <v>4</v>
      </c>
      <c r="F12" s="45" cm="1">
        <f t="array" ref="F12">_xlfn.IFS($T12="Excellent",5,$T12="Good",4,$T12="Average",3,$T12="Below Average",2,$T12="Poor",1)</f>
        <v>4</v>
      </c>
      <c r="G12" s="52"/>
      <c r="H12" s="52"/>
      <c r="I12" s="52"/>
      <c r="J12" s="53">
        <v>9</v>
      </c>
      <c r="K12" s="48" t="str">
        <f>IF(LEFT(INDEX(Applications_2021!$E$2:$E$651,MATCH($A12,Applications_2021!$A$2:$A$651,0)),1)="Y","Black","Other")</f>
        <v>Black</v>
      </c>
      <c r="L12" s="48" t="str">
        <f>IF(INDEX(Applications_2021!$F$2:$F$651,MATCH($A12,Applications_2021!$A$2:$A$651,0))="","",INDEX(Applications_2021!$F$2:$F$651,MATCH($A12,Applications_2021!$A$2:$A$651,0)))</f>
        <v>Female</v>
      </c>
      <c r="M12" s="48" t="str">
        <f>IF(LEFT(INDEX(Applications_2021!$I$2:$I$651,MATCH($A12,Applications_2021!$A$2:$A$651,0)),1)="","",LEFT(INDEX(Applications_2021!$I$2:$I$651,MATCH($A12,Applications_2021!$A$2:$A$651,0)),1))</f>
        <v>9</v>
      </c>
      <c r="N12" s="48" t="str">
        <f>IF(INDEX(Applications_2021!$J$2:$J$651,MATCH($A12,Applications_2021!$A$2:$A$651,0))="","",INDEX(Applications_2021!$J$2:$J$651,MATCH($A12,Applications_2021!$A$2:$A$651,0)))</f>
        <v>McEvans School</v>
      </c>
      <c r="O12" s="48" t="str">
        <f>IF(INDEX(Applications_2021!$K$2:$K$651,MATCH($A12,Applications_2021!$A$2:$A$651,0))="","",INDEX(Applications_2021!$K$2:$K$651,MATCH($A12,Applications_2021!$A$2:$A$651,0)))</f>
        <v>West Bolivar Consolidated School District</v>
      </c>
      <c r="P12" s="48" t="str">
        <f>IF(INDEX(Applications_2021!$P$2:$P$651,MATCH($A12,Applications_2021!$A$2:$A$651,0))="","",INDEX(Applications_2021!$P$2:$P$651,MATCH($A12,Applications_2021!$A$2:$A$651,0)))</f>
        <v>College degree or 4 or more years of college (including graduate school)</v>
      </c>
      <c r="Q12" s="48" t="str">
        <f>IF(INDEX(Applications_2021!$Q$2:$Q$651,MATCH($A12,Applications_2021!$A$2:$A$651,0))="","",INDEX(Applications_2021!$Q$2:$Q$651,MATCH($A12,Applications_2021!$A$2:$A$651,0)))</f>
        <v>$25,000 to $49,999 per year</v>
      </c>
      <c r="R12" s="48" t="str">
        <f>IF(INDEX(Applications_2021!$AL$2:$AL$651,MATCH($A12,Applications_2021!$A$2:$A$651,0))="","",INDEX(Applications_2021!$AL$2:$AL$651,MATCH($A12,Applications_2021!$A$2:$A$651,0)))</f>
        <v>Bolivar</v>
      </c>
      <c r="S12" s="48" t="str">
        <f>IF(INDEX(Applications_2021!$V$2:$V$651,MATCH($A12,Applications_2021!$A$2:$A$651,0))="","",INDEX(Applications_2021!$V$2:$V$651,MATCH($A12,Applications_2021!$A$2:$A$651,0)))</f>
        <v>MS</v>
      </c>
      <c r="T12" s="48" t="str">
        <f>IF(INDEX(Applications_2021!$AE$2:$AE$651,MATCH($A12,Applications_2021!$A$2:$A$651,0))="","",INDEX(Applications_2021!$AE$2:$AE$651,MATCH($A12,Applications_2021!$A$2:$A$651,0)))</f>
        <v>Good</v>
      </c>
      <c r="U12" s="109" t="str">
        <f>IF(INDEX(Applications_2021!$AF$2:$AF$651,MATCH($A12,Applications_2021!$A$2:$A$651,0))="","",INDEX(Applications_2021!$AF$2:$AF$651,MATCH($A12,Applications_2021!$A$2:$A$651,0)))</f>
        <v>I would like to attend the AAYME Camp because the academic enrichment opportunity will advance my knowledge in the areas of Math and Science. I will further build on my interpersonal skills.</v>
      </c>
      <c r="V12" s="109" t="str">
        <f>IF(INDEX(Applications_2021!$AG$2:$AG$651,MATCH($A12,Applications_2021!$A$2:$A$651,0))="","",INDEX(Applications_2021!$AG$2:$AG$651,MATCH($A12,Applications_2021!$A$2:$A$651,0)))</f>
        <v xml:space="preserve">During the 2019-2020 school year and prior to COVID-19, I was the Captain of my middle school cheer squad.  My responsibilities included: practicing new routines, organizing the group for game day, and ensuring my team mates were prepared for all home and away games.  I was the Principal's Student Ambassador and my tasks were to assist students, run errands with the administrative offices and assist teachers. </v>
      </c>
      <c r="W12" s="109" t="str">
        <f>IF(INDEX(Applications_2021!$AH$2:$AH$651,MATCH($A12,Applications_2021!$A$2:$A$651,0))="","",INDEX(Applications_2021!$AH$2:$AH$651,MATCH($A12,Applications_2021!$A$2:$A$651,0)))</f>
        <v/>
      </c>
      <c r="X12" s="109" t="str">
        <f>IF(INDEX(Applications_2021!$AI$2:$AI$651,MATCH($A12,Applications_2021!$A$2:$A$651,0))="","",INDEX(Applications_2021!$AI$2:$AI$651,MATCH($A12,Applications_2021!$A$2:$A$651,0)))</f>
        <v>school/teacher</v>
      </c>
      <c r="Y12" s="109" t="str">
        <f>IF(INDEX(Applications_2021!$AJ$2:$AJ$651,MATCH($A12,Applications_2021!$A$2:$A$651,0))="","",INDEX(Applications_2021!$AJ$2:$AJ$651,MATCH($A12,Applications_2021!$A$2:$A$651,0)))</f>
        <v>Amelia Curry</v>
      </c>
      <c r="Z12" s="220" t="str">
        <f>IF(INDEX(Applications_2021!$Z$2:$Z$651,MATCH($A12,Applications_2021!$A$2:$A$651,0))="","",INDEX(Applications_2021!$Z$2:$Z$651,MATCH($A12,Applications_2021!$A$2:$A$651,0)))</f>
        <v>YES - I will have transportation to the camp on June 20.</v>
      </c>
      <c r="AA12" s="221" t="str">
        <f>IF(INDEX(Applications_2021!$AB$2:$AB$651,MATCH($A12,Applications_2021!$A$2:$A$651,0))="","",INDEX(Applications_2021!$AB$2:$AB$651,MATCH($A12,Applications_2021!$A$2:$A$651,0)))</f>
        <v>YES - I will have transportation from the camp on June 25.</v>
      </c>
      <c r="AB12" s="48" t="str">
        <f>IF(INDEX(Transcripts_2021!$A$2:$A$324,MATCH($A12,Transcripts_2021!$A$2:$A$324,0))=$A12,INDEX(Transcripts_2021!$O$2:$O$324,MATCH($A12,Transcripts_2021!$A$2:$A$324,0)),"")</f>
        <v>McEvans School</v>
      </c>
      <c r="AC12" s="48" t="str">
        <f t="shared" si="1"/>
        <v>Bolivar</v>
      </c>
      <c r="AD12" s="48" t="str">
        <f>IF(INDEX(Applications_2021!$AL$2:$AL$651,MATCH($A12,Applications_2021!$A$2:$A$651,0))="","",INDEX(Applications_2021!$AL$2:$AL$651,MATCH($A12,Applications_2021!$A$2:$A$651,0)))</f>
        <v>Bolivar</v>
      </c>
      <c r="AE12" s="8" t="str">
        <f t="shared" si="2"/>
        <v>Yes</v>
      </c>
    </row>
    <row r="13" spans="1:31" ht="14.4" customHeight="1" x14ac:dyDescent="0.3">
      <c r="A13" s="51" t="str">
        <f>IF(Applications_2021!$A591="","",Applications_2021!$A591)</f>
        <v>0617-BUR-ZA-0294</v>
      </c>
      <c r="B13" s="52" t="s">
        <v>519</v>
      </c>
      <c r="C13" s="140" t="s">
        <v>92</v>
      </c>
      <c r="D13" s="46">
        <f t="shared" si="0"/>
        <v>8</v>
      </c>
      <c r="E13" s="45" cm="1">
        <f t="array" ref="E13">_xlfn.IFS($Q13="Less than $25,000 per year",5,$Q13="$25,000 to $49,999 per year",4,$Q13="$50,000 per year or above",2,$Q13="I do not know.",3,$Q13="",0)</f>
        <v>4</v>
      </c>
      <c r="F13" s="45" cm="1">
        <f t="array" ref="F13">_xlfn.IFS($T13="Excellent",5,$T13="Good",4,$T13="Average",3,$T13="Below Average",2,$T13="Poor",1)</f>
        <v>4</v>
      </c>
      <c r="G13" s="52"/>
      <c r="H13" s="52"/>
      <c r="I13" s="52"/>
      <c r="J13" s="53" t="s">
        <v>2066</v>
      </c>
      <c r="K13" s="48" t="str">
        <f>IF(LEFT(INDEX(Applications_2021!$E$2:$E$651,MATCH($A13,Applications_2021!$A$2:$A$651,0)),1)="Y","Black","Other")</f>
        <v>Black</v>
      </c>
      <c r="L13" s="48" t="str">
        <f>IF(INDEX(Applications_2021!$F$2:$F$651,MATCH($A13,Applications_2021!$A$2:$A$651,0))="","",INDEX(Applications_2021!$F$2:$F$651,MATCH($A13,Applications_2021!$A$2:$A$651,0)))</f>
        <v>Female</v>
      </c>
      <c r="M13" s="48" t="str">
        <f>IF(LEFT(INDEX(Applications_2021!$I$2:$I$651,MATCH($A13,Applications_2021!$A$2:$A$651,0)),1)="","",LEFT(INDEX(Applications_2021!$I$2:$I$651,MATCH($A13,Applications_2021!$A$2:$A$651,0)),1))</f>
        <v>9</v>
      </c>
      <c r="N13" s="48" t="str">
        <f>IF(INDEX(Applications_2021!$J$2:$J$651,MATCH($A13,Applications_2021!$A$2:$A$651,0))="","",INDEX(Applications_2021!$J$2:$J$651,MATCH($A13,Applications_2021!$A$2:$A$651,0)))</f>
        <v>Cleveland Central High School</v>
      </c>
      <c r="O13" s="48" t="str">
        <f>IF(INDEX(Applications_2021!$K$2:$K$651,MATCH($A13,Applications_2021!$A$2:$A$651,0))="","",INDEX(Applications_2021!$K$2:$K$651,MATCH($A13,Applications_2021!$A$2:$A$651,0)))</f>
        <v/>
      </c>
      <c r="P13" s="48" t="str">
        <f>IF(INDEX(Applications_2021!$P$2:$P$651,MATCH($A13,Applications_2021!$A$2:$A$651,0))="","",INDEX(Applications_2021!$P$2:$P$651,MATCH($A13,Applications_2021!$A$2:$A$651,0)))</f>
        <v>College degree or 4 or more years of college (including graduate school)</v>
      </c>
      <c r="Q13" s="48" t="str">
        <f>IF(INDEX(Applications_2021!$Q$2:$Q$651,MATCH($A13,Applications_2021!$A$2:$A$651,0))="","",INDEX(Applications_2021!$Q$2:$Q$651,MATCH($A13,Applications_2021!$A$2:$A$651,0)))</f>
        <v>$25,000 to $49,999 per year</v>
      </c>
      <c r="R13" s="48" t="str">
        <f>IF(INDEX(Applications_2021!$AL$2:$AL$651,MATCH($A13,Applications_2021!$A$2:$A$651,0))="","",INDEX(Applications_2021!$AL$2:$AL$651,MATCH($A13,Applications_2021!$A$2:$A$651,0)))</f>
        <v>Bolivar</v>
      </c>
      <c r="S13" s="48" t="str">
        <f>IF(INDEX(Applications_2021!$V$2:$V$651,MATCH($A13,Applications_2021!$A$2:$A$651,0))="","",INDEX(Applications_2021!$V$2:$V$651,MATCH($A13,Applications_2021!$A$2:$A$651,0)))</f>
        <v>MS</v>
      </c>
      <c r="T13" s="48" t="str">
        <f>IF(INDEX(Applications_2021!$AE$2:$AE$651,MATCH($A13,Applications_2021!$A$2:$A$651,0))="","",INDEX(Applications_2021!$AE$2:$AE$651,MATCH($A13,Applications_2021!$A$2:$A$651,0)))</f>
        <v>Good</v>
      </c>
      <c r="U13" s="109" t="str">
        <f>IF(INDEX(Applications_2021!$AF$2:$AF$651,MATCH($A13,Applications_2021!$A$2:$A$651,0))="","",INDEX(Applications_2021!$AF$2:$AF$651,MATCH($A13,Applications_2021!$A$2:$A$651,0)))</f>
        <v xml:space="preserve">I truly would like to attend MSMS. I want to be successful in life. I know that requires going beyond the normal activities. I want to be challenged. </v>
      </c>
      <c r="V13" s="109" t="str">
        <f>IF(INDEX(Applications_2021!$AG$2:$AG$651,MATCH($A13,Applications_2021!$A$2:$A$651,0))="","",INDEX(Applications_2021!$AG$2:$AG$651,MATCH($A13,Applications_2021!$A$2:$A$651,0)))</f>
        <v/>
      </c>
      <c r="W13" s="109" t="str">
        <f>IF(INDEX(Applications_2021!$AH$2:$AH$651,MATCH($A13,Applications_2021!$A$2:$A$651,0))="","",INDEX(Applications_2021!$AH$2:$AH$651,MATCH($A13,Applications_2021!$A$2:$A$651,0)))</f>
        <v/>
      </c>
      <c r="X13" s="109" t="str">
        <f>IF(INDEX(Applications_2021!$AI$2:$AI$651,MATCH($A13,Applications_2021!$A$2:$A$651,0))="","",INDEX(Applications_2021!$AI$2:$AI$651,MATCH($A13,Applications_2021!$A$2:$A$651,0)))</f>
        <v>email announcement</v>
      </c>
      <c r="Y13" s="109" t="str">
        <f>IF(INDEX(Applications_2021!$AJ$2:$AJ$651,MATCH($A13,Applications_2021!$A$2:$A$651,0))="","",INDEX(Applications_2021!$AJ$2:$AJ$651,MATCH($A13,Applications_2021!$A$2:$A$651,0)))</f>
        <v/>
      </c>
      <c r="Z13" s="220" t="str">
        <f>IF(INDEX(Applications_2021!$Z$2:$Z$651,MATCH($A13,Applications_2021!$A$2:$A$651,0))="","",INDEX(Applications_2021!$Z$2:$Z$651,MATCH($A13,Applications_2021!$A$2:$A$651,0)))</f>
        <v>YES - I will have transportation to the camp on June 20.</v>
      </c>
      <c r="AA13" s="221" t="str">
        <f>IF(INDEX(Applications_2021!$AB$2:$AB$651,MATCH($A13,Applications_2021!$A$2:$A$651,0))="","",INDEX(Applications_2021!$AB$2:$AB$651,MATCH($A13,Applications_2021!$A$2:$A$651,0)))</f>
        <v>YES - I will have transportation from the camp on June 25.</v>
      </c>
      <c r="AB13" s="48" t="str">
        <f>IF(INDEX(Transcripts_2021!$A$2:$A$324,MATCH($A13,Transcripts_2021!$A$2:$A$324,0))=$A13,INDEX(Transcripts_2021!$O$2:$O$324,MATCH($A13,Transcripts_2021!$A$2:$A$324,0)),"")</f>
        <v>Cleveland Central High School</v>
      </c>
      <c r="AC13" s="48" t="str">
        <f t="shared" si="1"/>
        <v>Bolivar</v>
      </c>
      <c r="AD13" s="48" t="str">
        <f>IF(INDEX(Applications_2021!$AL$2:$AL$651,MATCH($A13,Applications_2021!$A$2:$A$651,0))="","",INDEX(Applications_2021!$AL$2:$AL$651,MATCH($A13,Applications_2021!$A$2:$A$651,0)))</f>
        <v>Bolivar</v>
      </c>
      <c r="AE13" s="8" t="str">
        <f t="shared" si="2"/>
        <v>Yes</v>
      </c>
    </row>
    <row r="14" spans="1:31" ht="72" x14ac:dyDescent="0.3">
      <c r="A14" s="51" t="str">
        <f>IF(Applications_2021!$A30="","",Applications_2021!$A30)</f>
        <v>0030-CAM-DA-0301</v>
      </c>
      <c r="B14" s="45" t="s">
        <v>371</v>
      </c>
      <c r="C14" s="250" t="s">
        <v>83</v>
      </c>
      <c r="D14" s="46">
        <f t="shared" si="0"/>
        <v>9</v>
      </c>
      <c r="E14" s="45" cm="1">
        <f t="array" ref="E14">_xlfn.IFS($Q14="Less than $25,000 per year",5,$Q14="$25,000 to $49,999 per year",4,$Q14="$50,000 per year or above",2,$Q14="I do not know.",3,$Q14="",0)</f>
        <v>4</v>
      </c>
      <c r="F14" s="45" cm="1">
        <f t="array" ref="F14">_xlfn.IFS($T14="Excellent",5,$T14="Good",4,$T14="Average",3,$T14="Below Average",2,$T14="Poor",1)</f>
        <v>5</v>
      </c>
      <c r="G14" s="52"/>
      <c r="H14" s="52"/>
      <c r="I14" s="52"/>
      <c r="J14" s="53">
        <v>8</v>
      </c>
      <c r="K14" s="48" t="str">
        <f>IF(LEFT(INDEX(Applications_2021!$E$2:$E$651,MATCH($A14,Applications_2021!$A$2:$A$651,0)),1)="Y","Black","Other")</f>
        <v>Black</v>
      </c>
      <c r="L14" s="48" t="str">
        <f>IF(INDEX(Applications_2021!$F$2:$F$651,MATCH($A14,Applications_2021!$A$2:$A$651,0))="","",INDEX(Applications_2021!$F$2:$F$651,MATCH($A14,Applications_2021!$A$2:$A$651,0)))</f>
        <v>Female</v>
      </c>
      <c r="M14" s="48" t="str">
        <f>IF(LEFT(INDEX(Applications_2021!$I$2:$I$651,MATCH($A14,Applications_2021!$A$2:$A$651,0)),1)="","",LEFT(INDEX(Applications_2021!$I$2:$I$651,MATCH($A14,Applications_2021!$A$2:$A$651,0)),1))</f>
        <v>8</v>
      </c>
      <c r="N14" s="48" t="str">
        <f>IF(INDEX(Applications_2021!$J$2:$J$651,MATCH($A14,Applications_2021!$A$2:$A$651,0))="","",INDEX(Applications_2021!$J$2:$J$651,MATCH($A14,Applications_2021!$A$2:$A$651,0)))</f>
        <v>Bruce High School</v>
      </c>
      <c r="O14" s="48" t="str">
        <f>IF(INDEX(Applications_2021!$K$2:$K$651,MATCH($A14,Applications_2021!$A$2:$A$651,0))="","",INDEX(Applications_2021!$K$2:$K$651,MATCH($A14,Applications_2021!$A$2:$A$651,0)))</f>
        <v>Calhoun</v>
      </c>
      <c r="P14" s="48" t="str">
        <f>IF(INDEX(Applications_2021!$P$2:$P$651,MATCH($A14,Applications_2021!$A$2:$A$651,0))="","",INDEX(Applications_2021!$P$2:$P$651,MATCH($A14,Applications_2021!$A$2:$A$651,0)))</f>
        <v>College degree or 4 or more years of college (including graduate school)</v>
      </c>
      <c r="Q14" s="48" t="str">
        <f>IF(INDEX(Applications_2021!$Q$2:$Q$651,MATCH($A14,Applications_2021!$A$2:$A$651,0))="","",INDEX(Applications_2021!$Q$2:$Q$651,MATCH($A14,Applications_2021!$A$2:$A$651,0)))</f>
        <v>$25,000 to $49,999 per year</v>
      </c>
      <c r="R14" s="48" t="str">
        <f>IF(INDEX(Applications_2021!$AL$2:$AL$651,MATCH($A14,Applications_2021!$A$2:$A$651,0))="","",INDEX(Applications_2021!$AL$2:$AL$651,MATCH($A14,Applications_2021!$A$2:$A$651,0)))</f>
        <v>Calhoun</v>
      </c>
      <c r="S14" s="48" t="str">
        <f>IF(INDEX(Applications_2021!$V$2:$V$651,MATCH($A14,Applications_2021!$A$2:$A$651,0))="","",INDEX(Applications_2021!$V$2:$V$651,MATCH($A14,Applications_2021!$A$2:$A$651,0)))</f>
        <v>MS</v>
      </c>
      <c r="T14" s="48" t="str">
        <f>IF(INDEX(Applications_2021!$AE$2:$AE$651,MATCH($A14,Applications_2021!$A$2:$A$651,0))="","",INDEX(Applications_2021!$AE$2:$AE$651,MATCH($A14,Applications_2021!$A$2:$A$651,0)))</f>
        <v>Excellent</v>
      </c>
      <c r="U14" s="109" t="str">
        <f>IF(INDEX(Applications_2021!$AF$2:$AF$651,MATCH($A14,Applications_2021!$A$2:$A$651,0))="","",INDEX(Applications_2021!$AF$2:$AF$651,MATCH($A14,Applications_2021!$A$2:$A$651,0)))</f>
        <v>If selected, this will be my first academic camp.  I hope to gain some knowledge of how to communicate on a professional level.  I also plan to use the experience to see if maybe MSMS is the school for me.</v>
      </c>
      <c r="V14" s="109" t="str">
        <f>IF(INDEX(Applications_2021!$AG$2:$AG$651,MATCH($A14,Applications_2021!$A$2:$A$651,0))="","",INDEX(Applications_2021!$AG$2:$AG$651,MATCH($A14,Applications_2021!$A$2:$A$651,0)))</f>
        <v xml:space="preserve">My name is Dallas Campbell and I am currently a cheerleader and jr. varsity softball player at my school in Bruce, MS.  I make all A's in my classes and I am very interested in pursuing a career in medicine.  </v>
      </c>
      <c r="W14" s="109" t="str">
        <f>IF(INDEX(Applications_2021!$AH$2:$AH$651,MATCH($A14,Applications_2021!$A$2:$A$651,0))="","",INDEX(Applications_2021!$AH$2:$AH$651,MATCH($A14,Applications_2021!$A$2:$A$651,0)))</f>
        <v xml:space="preserve">I have a MSMS alumni family member who has been encouraging my siblings and I to consider MSMS.  I want to attend this camp as a first step in seeing what is available on the campus and to surround myself with other students like myself.  </v>
      </c>
      <c r="X14" s="109" t="str">
        <f>IF(INDEX(Applications_2021!$AI$2:$AI$651,MATCH($A14,Applications_2021!$A$2:$A$651,0))="","",INDEX(Applications_2021!$AI$2:$AI$651,MATCH($A14,Applications_2021!$A$2:$A$651,0)))</f>
        <v>MSMS alumni/student</v>
      </c>
      <c r="Y14" s="109" t="str">
        <f>IF(INDEX(Applications_2021!$AJ$2:$AJ$651,MATCH($A14,Applications_2021!$A$2:$A$651,0))="","",INDEX(Applications_2021!$AJ$2:$AJ$651,MATCH($A14,Applications_2021!$A$2:$A$651,0)))</f>
        <v/>
      </c>
      <c r="Z14" s="220" t="str">
        <f>IF(INDEX(Applications_2021!$Z$2:$Z$651,MATCH($A14,Applications_2021!$A$2:$A$651,0))="","",INDEX(Applications_2021!$Z$2:$Z$651,MATCH($A14,Applications_2021!$A$2:$A$651,0)))</f>
        <v>YES - I will have transportation to the camp on June 20.</v>
      </c>
      <c r="AA14" s="221" t="str">
        <f>IF(INDEX(Applications_2021!$AB$2:$AB$651,MATCH($A14,Applications_2021!$A$2:$A$651,0))="","",INDEX(Applications_2021!$AB$2:$AB$651,MATCH($A14,Applications_2021!$A$2:$A$651,0)))</f>
        <v>YES - I will have transportation from the camp on June 25.</v>
      </c>
      <c r="AB14" s="48" t="str">
        <f>IF(INDEX(Transcripts_2021!$A$2:$A$324,MATCH($A14,Transcripts_2021!$A$2:$A$324,0))=$A14,INDEX(Transcripts_2021!$O$2:$O$324,MATCH($A14,Transcripts_2021!$A$2:$A$324,0)),"")</f>
        <v>Bruce High School</v>
      </c>
      <c r="AC14" s="48" t="str">
        <f t="shared" si="1"/>
        <v>Calhoun</v>
      </c>
      <c r="AD14" s="48" t="str">
        <f>IF(INDEX(Applications_2021!$AL$2:$AL$651,MATCH($A14,Applications_2021!$A$2:$A$651,0))="","",INDEX(Applications_2021!$AL$2:$AL$651,MATCH($A14,Applications_2021!$A$2:$A$651,0)))</f>
        <v>Calhoun</v>
      </c>
      <c r="AE14" s="8" t="str">
        <f t="shared" si="2"/>
        <v>Yes</v>
      </c>
    </row>
    <row r="15" spans="1:31" ht="100.8" x14ac:dyDescent="0.3">
      <c r="A15" s="51" t="str">
        <f>IF(Applications_2021!$A243="","",Applications_2021!$A243)</f>
        <v>0253-CAM-DA-0302</v>
      </c>
      <c r="B15" s="45" t="s">
        <v>371</v>
      </c>
      <c r="C15" s="250" t="s">
        <v>83</v>
      </c>
      <c r="D15" s="46">
        <f t="shared" si="0"/>
        <v>8</v>
      </c>
      <c r="E15" s="45" cm="1">
        <f t="array" ref="E15">_xlfn.IFS($Q15="Less than $25,000 per year",5,$Q15="$25,000 to $49,999 per year",4,$Q15="$50,000 per year or above",2,$Q15="I do not know.",3,$Q15="",0)</f>
        <v>4</v>
      </c>
      <c r="F15" s="45" cm="1">
        <f t="array" ref="F15">_xlfn.IFS($T15="Excellent",5,$T15="Good",4,$T15="Average",3,$T15="Below Average",2,$T15="Poor",1)</f>
        <v>4</v>
      </c>
      <c r="G15" s="52"/>
      <c r="H15" s="52"/>
      <c r="I15" s="52"/>
      <c r="J15" s="53">
        <v>8</v>
      </c>
      <c r="K15" s="48" t="str">
        <f>IF(LEFT(INDEX(Applications_2021!$E$2:$E$651,MATCH($A15,Applications_2021!$A$2:$A$651,0)),1)="Y","Black","Other")</f>
        <v>Black</v>
      </c>
      <c r="L15" s="48" t="str">
        <f>IF(INDEX(Applications_2021!$F$2:$F$651,MATCH($A15,Applications_2021!$A$2:$A$651,0))="","",INDEX(Applications_2021!$F$2:$F$651,MATCH($A15,Applications_2021!$A$2:$A$651,0)))</f>
        <v>Male</v>
      </c>
      <c r="M15" s="48" t="str">
        <f>IF(LEFT(INDEX(Applications_2021!$I$2:$I$651,MATCH($A15,Applications_2021!$A$2:$A$651,0)),1)="","",LEFT(INDEX(Applications_2021!$I$2:$I$651,MATCH($A15,Applications_2021!$A$2:$A$651,0)),1))</f>
        <v>8</v>
      </c>
      <c r="N15" s="48" t="str">
        <f>IF(INDEX(Applications_2021!$J$2:$J$651,MATCH($A15,Applications_2021!$A$2:$A$651,0))="","",INDEX(Applications_2021!$J$2:$J$651,MATCH($A15,Applications_2021!$A$2:$A$651,0)))</f>
        <v>Bruce High School</v>
      </c>
      <c r="O15" s="48" t="str">
        <f>IF(INDEX(Applications_2021!$K$2:$K$651,MATCH($A15,Applications_2021!$A$2:$A$651,0))="","",INDEX(Applications_2021!$K$2:$K$651,MATCH($A15,Applications_2021!$A$2:$A$651,0)))</f>
        <v>Calhoun</v>
      </c>
      <c r="P15" s="48" t="str">
        <f>IF(INDEX(Applications_2021!$P$2:$P$651,MATCH($A15,Applications_2021!$A$2:$A$651,0))="","",INDEX(Applications_2021!$P$2:$P$651,MATCH($A15,Applications_2021!$A$2:$A$651,0)))</f>
        <v>College degree or 4 or more years of college (including graduate school)</v>
      </c>
      <c r="Q15" s="48" t="str">
        <f>IF(INDEX(Applications_2021!$Q$2:$Q$651,MATCH($A15,Applications_2021!$A$2:$A$651,0))="","",INDEX(Applications_2021!$Q$2:$Q$651,MATCH($A15,Applications_2021!$A$2:$A$651,0)))</f>
        <v>$25,000 to $49,999 per year</v>
      </c>
      <c r="R15" s="48" t="str">
        <f>IF(INDEX(Applications_2021!$AL$2:$AL$651,MATCH($A15,Applications_2021!$A$2:$A$651,0))="","",INDEX(Applications_2021!$AL$2:$AL$651,MATCH($A15,Applications_2021!$A$2:$A$651,0)))</f>
        <v>Calhoun</v>
      </c>
      <c r="S15" s="48" t="str">
        <f>IF(INDEX(Applications_2021!$V$2:$V$651,MATCH($A15,Applications_2021!$A$2:$A$651,0))="","",INDEX(Applications_2021!$V$2:$V$651,MATCH($A15,Applications_2021!$A$2:$A$651,0)))</f>
        <v>MS</v>
      </c>
      <c r="T15" s="48" t="str">
        <f>IF(INDEX(Applications_2021!$AE$2:$AE$651,MATCH($A15,Applications_2021!$A$2:$A$651,0))="","",INDEX(Applications_2021!$AE$2:$AE$651,MATCH($A15,Applications_2021!$A$2:$A$651,0)))</f>
        <v>Good</v>
      </c>
      <c r="U15" s="109" t="str">
        <f>IF(INDEX(Applications_2021!$AF$2:$AF$651,MATCH($A15,Applications_2021!$A$2:$A$651,0))="","",INDEX(Applications_2021!$AF$2:$AF$651,MATCH($A15,Applications_2021!$A$2:$A$651,0)))</f>
        <v>I want to attend the camp so that I can enhance my resume with experiences that will prepare me for college.  I plan to obtain all the knowledge I can in regards to selecting colleges and testing (ACT &amp; SAT).  It is my goal to score high enough to attend some of the top academic schools.</v>
      </c>
      <c r="V15" s="109" t="str">
        <f>IF(INDEX(Applications_2021!$AG$2:$AG$651,MATCH($A15,Applications_2021!$A$2:$A$651,0))="","",INDEX(Applications_2021!$AG$2:$AG$651,MATCH($A15,Applications_2021!$A$2:$A$651,0)))</f>
        <v xml:space="preserve">I am very active at my church where I serve as a Jr. Deacon and as a drummer.  At my school, I am a member of many sports teams (football, baseball, and basketball).  My youth Pop Warner Football team won our division Championship and I was awarded the Leadership Award for my performance on and off the field.  </v>
      </c>
      <c r="W15" s="109" t="str">
        <f>IF(INDEX(Applications_2021!$AH$2:$AH$651,MATCH($A15,Applications_2021!$A$2:$A$651,0))="","",INDEX(Applications_2021!$AH$2:$AH$651,MATCH($A15,Applications_2021!$A$2:$A$651,0)))</f>
        <v>If I am selected to attend, this will be my first camp of this magnitude.  I have several family members, including a MSMS alumni, who all think this will be a good experience for me.</v>
      </c>
      <c r="X15" s="109" t="str">
        <f>IF(INDEX(Applications_2021!$AI$2:$AI$651,MATCH($A15,Applications_2021!$A$2:$A$651,0))="","",INDEX(Applications_2021!$AI$2:$AI$651,MATCH($A15,Applications_2021!$A$2:$A$651,0)))</f>
        <v>relative or friend</v>
      </c>
      <c r="Y15" s="109" t="str">
        <f>IF(INDEX(Applications_2021!$AJ$2:$AJ$651,MATCH($A15,Applications_2021!$A$2:$A$651,0))="","",INDEX(Applications_2021!$AJ$2:$AJ$651,MATCH($A15,Applications_2021!$A$2:$A$651,0)))</f>
        <v/>
      </c>
      <c r="Z15" s="220" t="str">
        <f>IF(INDEX(Applications_2021!$Z$2:$Z$651,MATCH($A15,Applications_2021!$A$2:$A$651,0))="","",INDEX(Applications_2021!$Z$2:$Z$651,MATCH($A15,Applications_2021!$A$2:$A$651,0)))</f>
        <v>YES - I will have transportation to the camp on June 20.</v>
      </c>
      <c r="AA15" s="221" t="str">
        <f>IF(INDEX(Applications_2021!$AB$2:$AB$651,MATCH($A15,Applications_2021!$A$2:$A$651,0))="","",INDEX(Applications_2021!$AB$2:$AB$651,MATCH($A15,Applications_2021!$A$2:$A$651,0)))</f>
        <v>YES - I will have transportation from the camp on June 25.</v>
      </c>
      <c r="AB15" s="48" t="str">
        <f>IF(INDEX(Transcripts_2021!$A$2:$A$324,MATCH($A15,Transcripts_2021!$A$2:$A$324,0))=$A15,INDEX(Transcripts_2021!$O$2:$O$324,MATCH($A15,Transcripts_2021!$A$2:$A$324,0)),"")</f>
        <v>Bruce High School</v>
      </c>
      <c r="AC15" s="48" t="str">
        <f t="shared" si="1"/>
        <v>Calhoun</v>
      </c>
      <c r="AD15" s="48" t="str">
        <f>IF(INDEX(Applications_2021!$AL$2:$AL$651,MATCH($A15,Applications_2021!$A$2:$A$651,0))="","",INDEX(Applications_2021!$AL$2:$AL$651,MATCH($A15,Applications_2021!$A$2:$A$651,0)))</f>
        <v>Calhoun</v>
      </c>
      <c r="AE15" s="8" t="str">
        <f t="shared" si="2"/>
        <v>Yes</v>
      </c>
    </row>
    <row r="16" spans="1:31" ht="86.4" x14ac:dyDescent="0.3">
      <c r="A16" s="51" t="str">
        <f>IF(Applications_2021!$A62="","",Applications_2021!$A62)</f>
        <v>0062-HOO-JA-0305</v>
      </c>
      <c r="B16" s="45" t="s">
        <v>371</v>
      </c>
      <c r="C16" s="250" t="s">
        <v>83</v>
      </c>
      <c r="D16" s="46">
        <f t="shared" si="0"/>
        <v>9</v>
      </c>
      <c r="E16" s="45" cm="1">
        <f t="array" ref="E16">_xlfn.IFS($Q16="Less than $25,000 per year",5,$Q16="$25,000 to $49,999 per year",4,$Q16="$50,000 per year or above",2,$Q16="I do not know.",3,$Q16="",0)</f>
        <v>4</v>
      </c>
      <c r="F16" s="45" cm="1">
        <f t="array" ref="F16">_xlfn.IFS($T16="Excellent",5,$T16="Good",4,$T16="Average",3,$T16="Below Average",2,$T16="Poor",1)</f>
        <v>5</v>
      </c>
      <c r="G16" s="52"/>
      <c r="H16" s="52"/>
      <c r="I16" s="52"/>
      <c r="J16" s="53">
        <v>9</v>
      </c>
      <c r="K16" s="48" t="str">
        <f>IF(LEFT(INDEX(Applications_2021!$E$2:$E$651,MATCH($A16,Applications_2021!$A$2:$A$651,0)),1)="Y","Black","Other")</f>
        <v>Black</v>
      </c>
      <c r="L16" s="48" t="str">
        <f>IF(INDEX(Applications_2021!$F$2:$F$651,MATCH($A16,Applications_2021!$A$2:$A$651,0))="","",INDEX(Applications_2021!$F$2:$F$651,MATCH($A16,Applications_2021!$A$2:$A$651,0)))</f>
        <v>Female</v>
      </c>
      <c r="M16" s="48" t="str">
        <f>IF(LEFT(INDEX(Applications_2021!$I$2:$I$651,MATCH($A16,Applications_2021!$A$2:$A$651,0)),1)="","",LEFT(INDEX(Applications_2021!$I$2:$I$651,MATCH($A16,Applications_2021!$A$2:$A$651,0)),1))</f>
        <v>9</v>
      </c>
      <c r="N16" s="48" t="str">
        <f>IF(INDEX(Applications_2021!$J$2:$J$651,MATCH($A16,Applications_2021!$A$2:$A$651,0))="","",INDEX(Applications_2021!$J$2:$J$651,MATCH($A16,Applications_2021!$A$2:$A$651,0)))</f>
        <v>JZ George</v>
      </c>
      <c r="O16" s="48" t="str">
        <f>IF(INDEX(Applications_2021!$K$2:$K$651,MATCH($A16,Applications_2021!$A$2:$A$651,0))="","",INDEX(Applications_2021!$K$2:$K$651,MATCH($A16,Applications_2021!$A$2:$A$651,0)))</f>
        <v>Carroll</v>
      </c>
      <c r="P16" s="48" t="str">
        <f>IF(INDEX(Applications_2021!$P$2:$P$651,MATCH($A16,Applications_2021!$A$2:$A$651,0))="","",INDEX(Applications_2021!$P$2:$P$651,MATCH($A16,Applications_2021!$A$2:$A$651,0)))</f>
        <v>College degree or 4 or more years of college (including graduate school)</v>
      </c>
      <c r="Q16" s="48" t="str">
        <f>IF(INDEX(Applications_2021!$Q$2:$Q$651,MATCH($A16,Applications_2021!$A$2:$A$651,0))="","",INDEX(Applications_2021!$Q$2:$Q$651,MATCH($A16,Applications_2021!$A$2:$A$651,0)))</f>
        <v>$25,000 to $49,999 per year</v>
      </c>
      <c r="R16" s="48" t="str">
        <f>IF(INDEX(Applications_2021!$AL$2:$AL$651,MATCH($A16,Applications_2021!$A$2:$A$651,0))="","",INDEX(Applications_2021!$AL$2:$AL$651,MATCH($A16,Applications_2021!$A$2:$A$651,0)))</f>
        <v>Carroll</v>
      </c>
      <c r="S16" s="48" t="str">
        <f>IF(INDEX(Applications_2021!$V$2:$V$651,MATCH($A16,Applications_2021!$A$2:$A$651,0))="","",INDEX(Applications_2021!$V$2:$V$651,MATCH($A16,Applications_2021!$A$2:$A$651,0)))</f>
        <v>MS</v>
      </c>
      <c r="T16" s="48" t="str">
        <f>IF(INDEX(Applications_2021!$AE$2:$AE$651,MATCH($A16,Applications_2021!$A$2:$A$651,0))="","",INDEX(Applications_2021!$AE$2:$AE$651,MATCH($A16,Applications_2021!$A$2:$A$651,0)))</f>
        <v>Excellent</v>
      </c>
      <c r="U16" s="109" t="str">
        <f>IF(INDEX(Applications_2021!$AF$2:$AF$651,MATCH($A16,Applications_2021!$A$2:$A$651,0))="","",INDEX(Applications_2021!$AF$2:$AF$651,MATCH($A16,Applications_2021!$A$2:$A$651,0)))</f>
        <v>I would like to attend the AAYME Camp  because I am interested in a career in  the Stem field. I hope to gain more knowledge about  the science, technology, engineering, and mathematics field. I hope to be exposed to new technology and meet different people with similar goals</v>
      </c>
      <c r="V16" s="109" t="str">
        <f>IF(INDEX(Applications_2021!$AG$2:$AG$651,MATCH($A16,Applications_2021!$A$2:$A$651,0))="","",INDEX(Applications_2021!$AG$2:$AG$651,MATCH($A16,Applications_2021!$A$2:$A$651,0)))</f>
        <v>Honor Roll student, 7th and 8th grade attendance in MVSU Stem program, talented flute player and cheerleader</v>
      </c>
      <c r="W16" s="109" t="str">
        <f>IF(INDEX(Applications_2021!$AH$2:$AH$651,MATCH($A16,Applications_2021!$A$2:$A$651,0))="","",INDEX(Applications_2021!$AH$2:$AH$651,MATCH($A16,Applications_2021!$A$2:$A$651,0)))</f>
        <v/>
      </c>
      <c r="X16" s="109" t="str">
        <f>IF(INDEX(Applications_2021!$AI$2:$AI$651,MATCH($A16,Applications_2021!$A$2:$A$651,0))="","",INDEX(Applications_2021!$AI$2:$AI$651,MATCH($A16,Applications_2021!$A$2:$A$651,0)))</f>
        <v>school/teacher</v>
      </c>
      <c r="Y16" s="109" t="str">
        <f>IF(INDEX(Applications_2021!$AJ$2:$AJ$651,MATCH($A16,Applications_2021!$A$2:$A$651,0))="","",INDEX(Applications_2021!$AJ$2:$AJ$651,MATCH($A16,Applications_2021!$A$2:$A$651,0)))</f>
        <v>Mrs. Rias</v>
      </c>
      <c r="Z16" s="220" t="str">
        <f>IF(INDEX(Applications_2021!$Z$2:$Z$651,MATCH($A16,Applications_2021!$A$2:$A$651,0))="","",INDEX(Applications_2021!$Z$2:$Z$651,MATCH($A16,Applications_2021!$A$2:$A$651,0)))</f>
        <v>YES - I will have transportation to the camp on June 20.</v>
      </c>
      <c r="AA16" s="221" t="str">
        <f>IF(INDEX(Applications_2021!$AB$2:$AB$651,MATCH($A16,Applications_2021!$A$2:$A$651,0))="","",INDEX(Applications_2021!$AB$2:$AB$651,MATCH($A16,Applications_2021!$A$2:$A$651,0)))</f>
        <v>YES - I will have transportation from the camp on June 25.</v>
      </c>
      <c r="AB16" s="48" t="str">
        <f>IF(INDEX(Transcripts_2021!$A$2:$A$324,MATCH($A16,Transcripts_2021!$A$2:$A$324,0))=$A16,INDEX(Transcripts_2021!$O$2:$O$324,MATCH($A16,Transcripts_2021!$A$2:$A$324,0)),"")</f>
        <v>J.Z. George</v>
      </c>
      <c r="AC16" s="48" t="str">
        <f t="shared" si="1"/>
        <v>Carroll</v>
      </c>
      <c r="AD16" s="48" t="str">
        <f>IF(INDEX(Applications_2021!$AL$2:$AL$651,MATCH($A16,Applications_2021!$A$2:$A$651,0))="","",INDEX(Applications_2021!$AL$2:$AL$651,MATCH($A16,Applications_2021!$A$2:$A$651,0)))</f>
        <v>Carroll</v>
      </c>
      <c r="AE16" s="8" t="str">
        <f t="shared" si="2"/>
        <v>Yes</v>
      </c>
    </row>
    <row r="17" spans="1:32" ht="57.6" x14ac:dyDescent="0.3">
      <c r="A17" s="51" t="str">
        <f>IF(Applications_2021!$A234="","",Applications_2021!$A234)</f>
        <v>0244-ROB-GR-0226</v>
      </c>
      <c r="B17" s="45" t="s">
        <v>371</v>
      </c>
      <c r="C17" s="250" t="s">
        <v>101</v>
      </c>
      <c r="D17" s="46">
        <f t="shared" si="0"/>
        <v>10</v>
      </c>
      <c r="E17" s="45" cm="1">
        <f t="array" ref="E17">_xlfn.IFS($Q17="Less than $25,000 per year",5,$Q17="$25,000 to $49,999 per year",4,$Q17="$50,000 per year or above",2,$Q17="I do not know.",3,$Q17="",0)</f>
        <v>5</v>
      </c>
      <c r="F17" s="45" cm="1">
        <f t="array" ref="F17">_xlfn.IFS($T17="Excellent",5,$T17="Good",4,$T17="Average",3,$T17="Below Average",2,$T17="Poor",1)</f>
        <v>5</v>
      </c>
      <c r="G17" s="52"/>
      <c r="H17" s="52"/>
      <c r="I17" s="52"/>
      <c r="J17" s="53">
        <v>7</v>
      </c>
      <c r="K17" s="48" t="str">
        <f>IF(LEFT(INDEX(Applications_2021!$E$2:$E$651,MATCH($A17,Applications_2021!$A$2:$A$651,0)),1)="Y","Black","Other")</f>
        <v>Black</v>
      </c>
      <c r="L17" s="48" t="str">
        <f>IF(INDEX(Applications_2021!$F$2:$F$651,MATCH($A17,Applications_2021!$A$2:$A$651,0))="","",INDEX(Applications_2021!$F$2:$F$651,MATCH($A17,Applications_2021!$A$2:$A$651,0)))</f>
        <v>Female</v>
      </c>
      <c r="M17" s="48" t="str">
        <f>IF(LEFT(INDEX(Applications_2021!$I$2:$I$651,MATCH($A17,Applications_2021!$A$2:$A$651,0)),1)="","",LEFT(INDEX(Applications_2021!$I$2:$I$651,MATCH($A17,Applications_2021!$A$2:$A$651,0)),1))</f>
        <v>7</v>
      </c>
      <c r="N17" s="48" t="str">
        <f>IF(INDEX(Applications_2021!$J$2:$J$651,MATCH($A17,Applications_2021!$A$2:$A$651,0))="","",INDEX(Applications_2021!$J$2:$J$651,MATCH($A17,Applications_2021!$A$2:$A$651,0)))</f>
        <v xml:space="preserve">Houston High School </v>
      </c>
      <c r="O17" s="48" t="str">
        <f>IF(INDEX(Applications_2021!$K$2:$K$651,MATCH($A17,Applications_2021!$A$2:$A$651,0))="","",INDEX(Applications_2021!$K$2:$K$651,MATCH($A17,Applications_2021!$A$2:$A$651,0)))</f>
        <v xml:space="preserve">Houston School District </v>
      </c>
      <c r="P17" s="48" t="str">
        <f>IF(INDEX(Applications_2021!$P$2:$P$651,MATCH($A17,Applications_2021!$A$2:$A$651,0))="","",INDEX(Applications_2021!$P$2:$P$651,MATCH($A17,Applications_2021!$A$2:$A$651,0)))</f>
        <v>College degree or 4 or more years of college (including graduate school)</v>
      </c>
      <c r="Q17" s="48" t="str">
        <f>IF(INDEX(Applications_2021!$Q$2:$Q$651,MATCH($A17,Applications_2021!$A$2:$A$651,0))="","",INDEX(Applications_2021!$Q$2:$Q$651,MATCH($A17,Applications_2021!$A$2:$A$651,0)))</f>
        <v>Less than $25,000 per year</v>
      </c>
      <c r="R17" s="48" t="str">
        <f>IF(INDEX(Applications_2021!$AL$2:$AL$651,MATCH($A17,Applications_2021!$A$2:$A$651,0))="","",INDEX(Applications_2021!$AL$2:$AL$651,MATCH($A17,Applications_2021!$A$2:$A$651,0)))</f>
        <v>Chickasaw</v>
      </c>
      <c r="S17" s="48" t="str">
        <f>IF(INDEX(Applications_2021!$V$2:$V$651,MATCH($A17,Applications_2021!$A$2:$A$651,0))="","",INDEX(Applications_2021!$V$2:$V$651,MATCH($A17,Applications_2021!$A$2:$A$651,0)))</f>
        <v>MS</v>
      </c>
      <c r="T17" s="48" t="str">
        <f>IF(INDEX(Applications_2021!$AE$2:$AE$651,MATCH($A17,Applications_2021!$A$2:$A$651,0))="","",INDEX(Applications_2021!$AE$2:$AE$651,MATCH($A17,Applications_2021!$A$2:$A$651,0)))</f>
        <v>Excellent</v>
      </c>
      <c r="U17" s="109" t="str">
        <f>IF(INDEX(Applications_2021!$AF$2:$AF$651,MATCH($A17,Applications_2021!$A$2:$A$651,0))="","",INDEX(Applications_2021!$AF$2:$AF$651,MATCH($A17,Applications_2021!$A$2:$A$651,0)))</f>
        <v xml:space="preserve">I would like to attend camp to expand my access to settings that will enhance my education. Enhancing my education will allow me to be better prepared fir the ACT and college. </v>
      </c>
      <c r="V17" s="109" t="str">
        <f>IF(INDEX(Applications_2021!$AG$2:$AG$651,MATCH($A17,Applications_2021!$A$2:$A$651,0))="","",INDEX(Applications_2021!$AG$2:$AG$651,MATCH($A17,Applications_2021!$A$2:$A$651,0)))</f>
        <v xml:space="preserve">I am on the honor roll.  I am the track team manager.  I have won a tv for perfect attendance.  I received the highest score for 8th grade cheer tryouts this year. </v>
      </c>
      <c r="W17" s="109" t="str">
        <f>IF(INDEX(Applications_2021!$AH$2:$AH$651,MATCH($A17,Applications_2021!$A$2:$A$651,0))="","",INDEX(Applications_2021!$AH$2:$AH$651,MATCH($A17,Applications_2021!$A$2:$A$651,0)))</f>
        <v xml:space="preserve">I am involved with my church youth group Blaze. Before COVID I was on the church dance team, choir and helped my mother in the media ministry. </v>
      </c>
      <c r="X17" s="109" t="str">
        <f>IF(INDEX(Applications_2021!$AI$2:$AI$651,MATCH($A17,Applications_2021!$A$2:$A$651,0))="","",INDEX(Applications_2021!$AI$2:$AI$651,MATCH($A17,Applications_2021!$A$2:$A$651,0)))</f>
        <v>Social Media</v>
      </c>
      <c r="Y17" s="109" t="str">
        <f>IF(INDEX(Applications_2021!$AJ$2:$AJ$651,MATCH($A17,Applications_2021!$A$2:$A$651,0))="","",INDEX(Applications_2021!$AJ$2:$AJ$651,MATCH($A17,Applications_2021!$A$2:$A$651,0)))</f>
        <v/>
      </c>
      <c r="Z17" s="220" t="str">
        <f>IF(INDEX(Applications_2021!$Z$2:$Z$651,MATCH($A17,Applications_2021!$A$2:$A$651,0))="","",INDEX(Applications_2021!$Z$2:$Z$651,MATCH($A17,Applications_2021!$A$2:$A$651,0)))</f>
        <v>YES - I will have transportation to the camp on June 20.</v>
      </c>
      <c r="AA17" s="221" t="str">
        <f>IF(INDEX(Applications_2021!$AB$2:$AB$651,MATCH($A17,Applications_2021!$A$2:$A$651,0))="","",INDEX(Applications_2021!$AB$2:$AB$651,MATCH($A17,Applications_2021!$A$2:$A$651,0)))</f>
        <v>YES - I will have transportation from the camp on June 25.</v>
      </c>
      <c r="AB17" s="48" t="str">
        <f>IF(INDEX(Transcripts_2021!$A$2:$A$324,MATCH($A17,Transcripts_2021!$A$2:$A$324,0))=$A17,INDEX(Transcripts_2021!$O$2:$O$324,MATCH($A17,Transcripts_2021!$A$2:$A$324,0)),"")</f>
        <v>Houston Middle School</v>
      </c>
      <c r="AC17" s="48" t="str">
        <f t="shared" si="1"/>
        <v>Chickasaw</v>
      </c>
      <c r="AD17" s="48" t="str">
        <f>IF(INDEX(Applications_2021!$AL$2:$AL$651,MATCH($A17,Applications_2021!$A$2:$A$651,0))="","",INDEX(Applications_2021!$AL$2:$AL$651,MATCH($A17,Applications_2021!$A$2:$A$651,0)))</f>
        <v>Chickasaw</v>
      </c>
      <c r="AE17" s="8" t="str">
        <f t="shared" si="2"/>
        <v>Yes</v>
      </c>
    </row>
    <row r="18" spans="1:32" ht="28.8" x14ac:dyDescent="0.3">
      <c r="A18" s="51" t="str">
        <f>IF(Applications_2021!$A416="","",Applications_2021!$A416)</f>
        <v>0432-BLA-JA-0067</v>
      </c>
      <c r="B18" s="45" t="s">
        <v>371</v>
      </c>
      <c r="C18" s="250" t="s">
        <v>101</v>
      </c>
      <c r="D18" s="46">
        <f t="shared" si="0"/>
        <v>10</v>
      </c>
      <c r="E18" s="45" cm="1">
        <f t="array" ref="E18">_xlfn.IFS($Q18="Less than $25,000 per year",5,$Q18="$25,000 to $49,999 per year",4,$Q18="$50,000 per year or above",2,$Q18="I do not know.",3,$Q18="",0)</f>
        <v>5</v>
      </c>
      <c r="F18" s="45" cm="1">
        <f t="array" ref="F18">_xlfn.IFS($T18="Excellent",5,$T18="Good",4,$T18="Average",3,$T18="Below Average",2,$T18="Poor",1)</f>
        <v>5</v>
      </c>
      <c r="G18" s="52"/>
      <c r="H18" s="52"/>
      <c r="I18" s="52"/>
      <c r="J18" s="53">
        <v>9</v>
      </c>
      <c r="K18" s="48" t="str">
        <f>IF(LEFT(INDEX(Applications_2021!$E$2:$E$651,MATCH($A18,Applications_2021!$A$2:$A$651,0)),1)="Y","Black","Other")</f>
        <v>Black</v>
      </c>
      <c r="L18" s="48" t="str">
        <f>IF(INDEX(Applications_2021!$F$2:$F$651,MATCH($A18,Applications_2021!$A$2:$A$651,0))="","",INDEX(Applications_2021!$F$2:$F$651,MATCH($A18,Applications_2021!$A$2:$A$651,0)))</f>
        <v>Male</v>
      </c>
      <c r="M18" s="48" t="str">
        <f>IF(LEFT(INDEX(Applications_2021!$I$2:$I$651,MATCH($A18,Applications_2021!$A$2:$A$651,0)),1)="","",LEFT(INDEX(Applications_2021!$I$2:$I$651,MATCH($A18,Applications_2021!$A$2:$A$651,0)),1))</f>
        <v>9</v>
      </c>
      <c r="N18" s="48" t="str">
        <f>IF(INDEX(Applications_2021!$J$2:$J$651,MATCH($A18,Applications_2021!$A$2:$A$651,0))="","",INDEX(Applications_2021!$J$2:$J$651,MATCH($A18,Applications_2021!$A$2:$A$651,0)))</f>
        <v xml:space="preserve">Okolona High School </v>
      </c>
      <c r="O18" s="48" t="str">
        <f>IF(INDEX(Applications_2021!$K$2:$K$651,MATCH($A18,Applications_2021!$A$2:$A$651,0))="","",INDEX(Applications_2021!$K$2:$K$651,MATCH($A18,Applications_2021!$A$2:$A$651,0)))</f>
        <v xml:space="preserve">Okolona </v>
      </c>
      <c r="P18" s="48" t="str">
        <f>IF(INDEX(Applications_2021!$P$2:$P$651,MATCH($A18,Applications_2021!$A$2:$A$651,0))="","",INDEX(Applications_2021!$P$2:$P$651,MATCH($A18,Applications_2021!$A$2:$A$651,0)))</f>
        <v>High School Diploma or up to 3 years of college</v>
      </c>
      <c r="Q18" s="48" t="str">
        <f>IF(INDEX(Applications_2021!$Q$2:$Q$651,MATCH($A18,Applications_2021!$A$2:$A$651,0))="","",INDEX(Applications_2021!$Q$2:$Q$651,MATCH($A18,Applications_2021!$A$2:$A$651,0)))</f>
        <v>Less than $25,000 per year</v>
      </c>
      <c r="R18" s="48" t="str">
        <f>IF(INDEX(Applications_2021!$AL$2:$AL$651,MATCH($A18,Applications_2021!$A$2:$A$651,0))="","",INDEX(Applications_2021!$AL$2:$AL$651,MATCH($A18,Applications_2021!$A$2:$A$651,0)))</f>
        <v>Chickasaw</v>
      </c>
      <c r="S18" s="48" t="str">
        <f>IF(INDEX(Applications_2021!$V$2:$V$651,MATCH($A18,Applications_2021!$A$2:$A$651,0))="","",INDEX(Applications_2021!$V$2:$V$651,MATCH($A18,Applications_2021!$A$2:$A$651,0)))</f>
        <v>MS</v>
      </c>
      <c r="T18" s="48" t="str">
        <f>IF(INDEX(Applications_2021!$AE$2:$AE$651,MATCH($A18,Applications_2021!$A$2:$A$651,0))="","",INDEX(Applications_2021!$AE$2:$AE$651,MATCH($A18,Applications_2021!$A$2:$A$651,0)))</f>
        <v>Excellent</v>
      </c>
      <c r="U18" s="109" t="str">
        <f>IF(INDEX(Applications_2021!$AF$2:$AF$651,MATCH($A18,Applications_2021!$A$2:$A$651,0))="","",INDEX(Applications_2021!$AF$2:$AF$651,MATCH($A18,Applications_2021!$A$2:$A$651,0)))</f>
        <v>I hope to become more knowledgeable in math and science.</v>
      </c>
      <c r="V18" s="109" t="str">
        <f>IF(INDEX(Applications_2021!$AG$2:$AG$651,MATCH($A18,Applications_2021!$A$2:$A$651,0))="","",INDEX(Applications_2021!$AG$2:$AG$651,MATCH($A18,Applications_2021!$A$2:$A$651,0)))</f>
        <v>I am apart of my school Beta club.</v>
      </c>
      <c r="W18" s="109" t="str">
        <f>IF(INDEX(Applications_2021!$AH$2:$AH$651,MATCH($A18,Applications_2021!$A$2:$A$651,0))="","",INDEX(Applications_2021!$AH$2:$AH$651,MATCH($A18,Applications_2021!$A$2:$A$651,0)))</f>
        <v/>
      </c>
      <c r="X18" s="109" t="str">
        <f>IF(INDEX(Applications_2021!$AI$2:$AI$651,MATCH($A18,Applications_2021!$A$2:$A$651,0))="","",INDEX(Applications_2021!$AI$2:$AI$651,MATCH($A18,Applications_2021!$A$2:$A$651,0)))</f>
        <v>school/teacher</v>
      </c>
      <c r="Y18" s="109" t="str">
        <f>IF(INDEX(Applications_2021!$AJ$2:$AJ$651,MATCH($A18,Applications_2021!$A$2:$A$651,0))="","",INDEX(Applications_2021!$AJ$2:$AJ$651,MATCH($A18,Applications_2021!$A$2:$A$651,0)))</f>
        <v>Mrs.Lucas</v>
      </c>
      <c r="Z18" s="220" t="str">
        <f>IF(INDEX(Applications_2021!$Z$2:$Z$651,MATCH($A18,Applications_2021!$A$2:$A$651,0))="","",INDEX(Applications_2021!$Z$2:$Z$651,MATCH($A18,Applications_2021!$A$2:$A$651,0)))</f>
        <v>YES - I will have transportation to the camp on June 20.</v>
      </c>
      <c r="AA18" s="221" t="str">
        <f>IF(INDEX(Applications_2021!$AB$2:$AB$651,MATCH($A18,Applications_2021!$A$2:$A$651,0))="","",INDEX(Applications_2021!$AB$2:$AB$651,MATCH($A18,Applications_2021!$A$2:$A$651,0)))</f>
        <v>YES - I will have transportation from the camp on June 25.</v>
      </c>
      <c r="AB18" s="48" t="str">
        <f>IF(INDEX(Transcripts_2021!$A$2:$A$324,MATCH($A18,Transcripts_2021!$A$2:$A$324,0))=$A18,INDEX(Transcripts_2021!$O$2:$O$324,MATCH($A18,Transcripts_2021!$A$2:$A$324,0)),"")</f>
        <v>Okolona High School</v>
      </c>
      <c r="AC18" s="48" t="str">
        <f t="shared" si="1"/>
        <v>Chickasaw</v>
      </c>
      <c r="AD18" s="48" t="str">
        <f>IF(INDEX(Applications_2021!$AL$2:$AL$651,MATCH($A18,Applications_2021!$A$2:$A$651,0))="","",INDEX(Applications_2021!$AL$2:$AL$651,MATCH($A18,Applications_2021!$A$2:$A$651,0)))</f>
        <v>Chickasaw</v>
      </c>
      <c r="AE18" s="8" t="str">
        <f t="shared" si="2"/>
        <v>Yes</v>
      </c>
    </row>
    <row r="19" spans="1:32" ht="43.2" x14ac:dyDescent="0.3">
      <c r="A19" s="51" t="str">
        <f>IF(Applications_2021!$A417="","",Applications_2021!$A417)</f>
        <v>0433-BLA-RA-0068</v>
      </c>
      <c r="B19" s="45" t="s">
        <v>371</v>
      </c>
      <c r="C19" s="269" t="s">
        <v>104</v>
      </c>
      <c r="D19" s="46">
        <f t="shared" si="0"/>
        <v>10</v>
      </c>
      <c r="E19" s="45" cm="1">
        <f t="array" ref="E19">_xlfn.IFS($Q19="Less than $25,000 per year",5,$Q19="$25,000 to $49,999 per year",4,$Q19="$50,000 per year or above",2,$Q19="I do not know.",3,$Q19="",0)</f>
        <v>5</v>
      </c>
      <c r="F19" s="45" cm="1">
        <f t="array" ref="F19">_xlfn.IFS($T19="Excellent",5,$T19="Good",4,$T19="Average",3,$T19="Below Average",2,$T19="Poor",1)</f>
        <v>5</v>
      </c>
      <c r="G19" s="52"/>
      <c r="H19" s="52"/>
      <c r="I19" s="52"/>
      <c r="J19" s="53">
        <v>9</v>
      </c>
      <c r="K19" s="48" t="str">
        <f>IF(LEFT(INDEX(Applications_2021!$E$2:$E$651,MATCH($A19,Applications_2021!$A$2:$A$651,0)),1)="Y","Black","Other")</f>
        <v>Black</v>
      </c>
      <c r="L19" s="48" t="str">
        <f>IF(INDEX(Applications_2021!$F$2:$F$651,MATCH($A19,Applications_2021!$A$2:$A$651,0))="","",INDEX(Applications_2021!$F$2:$F$651,MATCH($A19,Applications_2021!$A$2:$A$651,0)))</f>
        <v>Male</v>
      </c>
      <c r="M19" s="48" t="str">
        <f>IF(LEFT(INDEX(Applications_2021!$I$2:$I$651,MATCH($A19,Applications_2021!$A$2:$A$651,0)),1)="","",LEFT(INDEX(Applications_2021!$I$2:$I$651,MATCH($A19,Applications_2021!$A$2:$A$651,0)),1))</f>
        <v>9</v>
      </c>
      <c r="N19" s="48" t="str">
        <f>IF(INDEX(Applications_2021!$J$2:$J$651,MATCH($A19,Applications_2021!$A$2:$A$651,0))="","",INDEX(Applications_2021!$J$2:$J$651,MATCH($A19,Applications_2021!$A$2:$A$651,0)))</f>
        <v xml:space="preserve">Okolona High School </v>
      </c>
      <c r="O19" s="48" t="str">
        <f>IF(INDEX(Applications_2021!$K$2:$K$651,MATCH($A19,Applications_2021!$A$2:$A$651,0))="","",INDEX(Applications_2021!$K$2:$K$651,MATCH($A19,Applications_2021!$A$2:$A$651,0)))</f>
        <v>Okolona</v>
      </c>
      <c r="P19" s="48" t="str">
        <f>IF(INDEX(Applications_2021!$P$2:$P$651,MATCH($A19,Applications_2021!$A$2:$A$651,0))="","",INDEX(Applications_2021!$P$2:$P$651,MATCH($A19,Applications_2021!$A$2:$A$651,0)))</f>
        <v>High School Diploma or up to 3 years of college</v>
      </c>
      <c r="Q19" s="48" t="str">
        <f>IF(INDEX(Applications_2021!$Q$2:$Q$651,MATCH($A19,Applications_2021!$A$2:$A$651,0))="","",INDEX(Applications_2021!$Q$2:$Q$651,MATCH($A19,Applications_2021!$A$2:$A$651,0)))</f>
        <v>Less than $25,000 per year</v>
      </c>
      <c r="R19" s="48" t="str">
        <f>IF(INDEX(Applications_2021!$AL$2:$AL$651,MATCH($A19,Applications_2021!$A$2:$A$651,0))="","",INDEX(Applications_2021!$AL$2:$AL$651,MATCH($A19,Applications_2021!$A$2:$A$651,0)))</f>
        <v>Chickasaw</v>
      </c>
      <c r="S19" s="48" t="str">
        <f>IF(INDEX(Applications_2021!$V$2:$V$651,MATCH($A19,Applications_2021!$A$2:$A$651,0))="","",INDEX(Applications_2021!$V$2:$V$651,MATCH($A19,Applications_2021!$A$2:$A$651,0)))</f>
        <v>MS</v>
      </c>
      <c r="T19" s="48" t="str">
        <f>IF(INDEX(Applications_2021!$AE$2:$AE$651,MATCH($A19,Applications_2021!$A$2:$A$651,0))="","",INDEX(Applications_2021!$AE$2:$AE$651,MATCH($A19,Applications_2021!$A$2:$A$651,0)))</f>
        <v>Excellent</v>
      </c>
      <c r="U19" s="109" t="str">
        <f>IF(INDEX(Applications_2021!$AF$2:$AF$651,MATCH($A19,Applications_2021!$A$2:$A$651,0))="","",INDEX(Applications_2021!$AF$2:$AF$651,MATCH($A19,Applications_2021!$A$2:$A$651,0)))</f>
        <v>I hope to gain people skills from being around students that I don’t see on a daily. I hope to leave with more knowledge than I can with.</v>
      </c>
      <c r="V19" s="109" t="str">
        <f>IF(INDEX(Applications_2021!$AG$2:$AG$651,MATCH($A19,Applications_2021!$A$2:$A$651,0))="","",INDEX(Applications_2021!$AG$2:$AG$651,MATCH($A19,Applications_2021!$A$2:$A$651,0)))</f>
        <v/>
      </c>
      <c r="W19" s="109" t="str">
        <f>IF(INDEX(Applications_2021!$AH$2:$AH$651,MATCH($A19,Applications_2021!$A$2:$A$651,0))="","",INDEX(Applications_2021!$AH$2:$AH$651,MATCH($A19,Applications_2021!$A$2:$A$651,0)))</f>
        <v/>
      </c>
      <c r="X19" s="109" t="str">
        <f>IF(INDEX(Applications_2021!$AI$2:$AI$651,MATCH($A19,Applications_2021!$A$2:$A$651,0))="","",INDEX(Applications_2021!$AI$2:$AI$651,MATCH($A19,Applications_2021!$A$2:$A$651,0)))</f>
        <v>school/teacher</v>
      </c>
      <c r="Y19" s="109" t="str">
        <f>IF(INDEX(Applications_2021!$AJ$2:$AJ$651,MATCH($A19,Applications_2021!$A$2:$A$651,0))="","",INDEX(Applications_2021!$AJ$2:$AJ$651,MATCH($A19,Applications_2021!$A$2:$A$651,0)))</f>
        <v>Mrs.Matthews</v>
      </c>
      <c r="Z19" s="220" t="str">
        <f>IF(INDEX(Applications_2021!$Z$2:$Z$651,MATCH($A19,Applications_2021!$A$2:$A$651,0))="","",INDEX(Applications_2021!$Z$2:$Z$651,MATCH($A19,Applications_2021!$A$2:$A$651,0)))</f>
        <v>YES - I will have transportation to the camp on June 20.</v>
      </c>
      <c r="AA19" s="221" t="str">
        <f>IF(INDEX(Applications_2021!$AB$2:$AB$651,MATCH($A19,Applications_2021!$A$2:$A$651,0))="","",INDEX(Applications_2021!$AB$2:$AB$651,MATCH($A19,Applications_2021!$A$2:$A$651,0)))</f>
        <v>YES - I will have transportation from the camp on June 25.</v>
      </c>
      <c r="AB19" s="48" t="str">
        <f>IF(INDEX(Transcripts_2021!$A$2:$A$324,MATCH($A19,Transcripts_2021!$A$2:$A$324,0))=$A19,INDEX(Transcripts_2021!$O$2:$O$324,MATCH($A19,Transcripts_2021!$A$2:$A$324,0)),"")</f>
        <v>Okolona High School</v>
      </c>
      <c r="AC19" s="48" t="str">
        <f t="shared" si="1"/>
        <v>Chickasaw</v>
      </c>
      <c r="AD19" s="48" t="str">
        <f>IF(INDEX(Applications_2021!$AL$2:$AL$651,MATCH($A19,Applications_2021!$A$2:$A$651,0))="","",INDEX(Applications_2021!$AL$2:$AL$651,MATCH($A19,Applications_2021!$A$2:$A$651,0)))</f>
        <v>Chickasaw</v>
      </c>
      <c r="AE19" s="8" t="str">
        <f t="shared" si="2"/>
        <v>Yes</v>
      </c>
    </row>
    <row r="20" spans="1:32" ht="57.6" x14ac:dyDescent="0.3">
      <c r="A20" s="51" t="str">
        <f>IF(Applications_2021!$A420="","",Applications_2021!$A420)</f>
        <v>0436-MOO-CA-0198</v>
      </c>
      <c r="B20" s="52"/>
      <c r="C20" s="140" t="s">
        <v>107</v>
      </c>
      <c r="D20" s="46">
        <f t="shared" si="0"/>
        <v>10</v>
      </c>
      <c r="E20" s="45" cm="1">
        <f t="array" ref="E20">_xlfn.IFS($Q20="Less than $25,000 per year",5,$Q20="$25,000 to $49,999 per year",4,$Q20="$50,000 per year or above",2,$Q20="I do not know.",3,$Q20="",0)</f>
        <v>5</v>
      </c>
      <c r="F20" s="45" cm="1">
        <f t="array" ref="F20">_xlfn.IFS($T20="Excellent",5,$T20="Good",4,$T20="Average",3,$T20="Below Average",2,$T20="Poor",1)</f>
        <v>5</v>
      </c>
      <c r="G20" s="52"/>
      <c r="H20" s="52"/>
      <c r="I20" s="52"/>
      <c r="J20" s="53">
        <v>9</v>
      </c>
      <c r="K20" s="48" t="str">
        <f>IF(LEFT(INDEX(Applications_2021!$E$2:$E$651,MATCH($A20,Applications_2021!$A$2:$A$651,0)),1)="Y","Black","Other")</f>
        <v>Black</v>
      </c>
      <c r="L20" s="48" t="str">
        <f>IF(INDEX(Applications_2021!$F$2:$F$651,MATCH($A20,Applications_2021!$A$2:$A$651,0))="","",INDEX(Applications_2021!$F$2:$F$651,MATCH($A20,Applications_2021!$A$2:$A$651,0)))</f>
        <v>Female</v>
      </c>
      <c r="M20" s="48" t="str">
        <f>IF(LEFT(INDEX(Applications_2021!$I$2:$I$651,MATCH($A20,Applications_2021!$A$2:$A$651,0)),1)="","",LEFT(INDEX(Applications_2021!$I$2:$I$651,MATCH($A20,Applications_2021!$A$2:$A$651,0)),1))</f>
        <v>9</v>
      </c>
      <c r="N20" s="48" t="str">
        <f>IF(INDEX(Applications_2021!$J$2:$J$651,MATCH($A20,Applications_2021!$A$2:$A$651,0))="","",INDEX(Applications_2021!$J$2:$J$651,MATCH($A20,Applications_2021!$A$2:$A$651,0)))</f>
        <v>Okolona High School</v>
      </c>
      <c r="O20" s="48" t="str">
        <f>IF(INDEX(Applications_2021!$K$2:$K$651,MATCH($A20,Applications_2021!$A$2:$A$651,0))="","",INDEX(Applications_2021!$K$2:$K$651,MATCH($A20,Applications_2021!$A$2:$A$651,0)))</f>
        <v>Okolona Municipal Separate School District</v>
      </c>
      <c r="P20" s="48" t="str">
        <f>IF(INDEX(Applications_2021!$P$2:$P$651,MATCH($A20,Applications_2021!$A$2:$A$651,0))="","",INDEX(Applications_2021!$P$2:$P$651,MATCH($A20,Applications_2021!$A$2:$A$651,0)))</f>
        <v>High School Diploma or up to 3 years of college</v>
      </c>
      <c r="Q20" s="48" t="str">
        <f>IF(INDEX(Applications_2021!$Q$2:$Q$651,MATCH($A20,Applications_2021!$A$2:$A$651,0))="","",INDEX(Applications_2021!$Q$2:$Q$651,MATCH($A20,Applications_2021!$A$2:$A$651,0)))</f>
        <v>Less than $25,000 per year</v>
      </c>
      <c r="R20" s="48" t="str">
        <f>IF(INDEX(Applications_2021!$AL$2:$AL$651,MATCH($A20,Applications_2021!$A$2:$A$651,0))="","",INDEX(Applications_2021!$AL$2:$AL$651,MATCH($A20,Applications_2021!$A$2:$A$651,0)))</f>
        <v>Chickasaw</v>
      </c>
      <c r="S20" s="48" t="str">
        <f>IF(INDEX(Applications_2021!$V$2:$V$651,MATCH($A20,Applications_2021!$A$2:$A$651,0))="","",INDEX(Applications_2021!$V$2:$V$651,MATCH($A20,Applications_2021!$A$2:$A$651,0)))</f>
        <v>MS</v>
      </c>
      <c r="T20" s="48" t="str">
        <f>IF(INDEX(Applications_2021!$AE$2:$AE$651,MATCH($A20,Applications_2021!$A$2:$A$651,0))="","",INDEX(Applications_2021!$AE$2:$AE$651,MATCH($A20,Applications_2021!$A$2:$A$651,0)))</f>
        <v>Excellent</v>
      </c>
      <c r="U20" s="109" t="str">
        <f>IF(INDEX(Applications_2021!$AF$2:$AF$651,MATCH($A20,Applications_2021!$A$2:$A$651,0))="","",INDEX(Applications_2021!$AF$2:$AF$651,MATCH($A20,Applications_2021!$A$2:$A$651,0)))</f>
        <v>I think it is a good opportunity and it will help to enhance my college resume.</v>
      </c>
      <c r="V20" s="109" t="str">
        <f>IF(INDEX(Applications_2021!$AG$2:$AG$651,MATCH($A20,Applications_2021!$A$2:$A$651,0))="","",INDEX(Applications_2021!$AG$2:$AG$651,MATCH($A20,Applications_2021!$A$2:$A$651,0)))</f>
        <v>Member of BETA club and TSA.  Superintendent's List, Member of church youth ministry drama team and choir.  Also a member of the Junior High and High School Cheer Squad</v>
      </c>
      <c r="W20" s="109" t="str">
        <f>IF(INDEX(Applications_2021!$AH$2:$AH$651,MATCH($A20,Applications_2021!$A$2:$A$651,0))="","",INDEX(Applications_2021!$AH$2:$AH$651,MATCH($A20,Applications_2021!$A$2:$A$651,0)))</f>
        <v/>
      </c>
      <c r="X20" s="109" t="str">
        <f>IF(INDEX(Applications_2021!$AI$2:$AI$651,MATCH($A20,Applications_2021!$A$2:$A$651,0))="","",INDEX(Applications_2021!$AI$2:$AI$651,MATCH($A20,Applications_2021!$A$2:$A$651,0)))</f>
        <v>school/teacher</v>
      </c>
      <c r="Y20" s="109" t="str">
        <f>IF(INDEX(Applications_2021!$AJ$2:$AJ$651,MATCH($A20,Applications_2021!$A$2:$A$651,0))="","",INDEX(Applications_2021!$AJ$2:$AJ$651,MATCH($A20,Applications_2021!$A$2:$A$651,0)))</f>
        <v>Lakeisha Ivy, Guidance Counselor, Okolona High School</v>
      </c>
      <c r="Z20" s="220" t="str">
        <f>IF(INDEX(Applications_2021!$Z$2:$Z$651,MATCH($A20,Applications_2021!$A$2:$A$651,0))="","",INDEX(Applications_2021!$Z$2:$Z$651,MATCH($A20,Applications_2021!$A$2:$A$651,0)))</f>
        <v>YES - I will have transportation to the camp on June 20.</v>
      </c>
      <c r="AA20" s="221" t="str">
        <f>IF(INDEX(Applications_2021!$AB$2:$AB$651,MATCH($A20,Applications_2021!$A$2:$A$651,0))="","",INDEX(Applications_2021!$AB$2:$AB$651,MATCH($A20,Applications_2021!$A$2:$A$651,0)))</f>
        <v>YES - I will have transportation from the camp on June 25.</v>
      </c>
      <c r="AB20" s="48" t="str">
        <f>IF(INDEX(Transcripts_2021!$A$2:$A$324,MATCH($A20,Transcripts_2021!$A$2:$A$324,0))=$A20,INDEX(Transcripts_2021!$O$2:$O$324,MATCH($A20,Transcripts_2021!$A$2:$A$324,0)),"")</f>
        <v>Okolona High School</v>
      </c>
      <c r="AC20" s="48" t="str">
        <f t="shared" si="1"/>
        <v>Chickasaw</v>
      </c>
      <c r="AD20" s="48" t="str">
        <f>IF(INDEX(Applications_2021!$AL$2:$AL$651,MATCH($A20,Applications_2021!$A$2:$A$651,0))="","",INDEX(Applications_2021!$AL$2:$AL$651,MATCH($A20,Applications_2021!$A$2:$A$651,0)))</f>
        <v>Chickasaw</v>
      </c>
      <c r="AE20" s="8" t="str">
        <f t="shared" si="2"/>
        <v>Yes</v>
      </c>
    </row>
    <row r="21" spans="1:32" ht="43.2" x14ac:dyDescent="0.3">
      <c r="A21" s="51" t="str">
        <f>IF(Applications_2021!$A421="","",Applications_2021!$A421)</f>
        <v>0437-JOH-BR-0105</v>
      </c>
      <c r="B21" s="52"/>
      <c r="C21" s="140" t="s">
        <v>107</v>
      </c>
      <c r="D21" s="46">
        <f t="shared" si="0"/>
        <v>10</v>
      </c>
      <c r="E21" s="45" cm="1">
        <f t="array" ref="E21">_xlfn.IFS($Q21="Less than $25,000 per year",5,$Q21="$25,000 to $49,999 per year",4,$Q21="$50,000 per year or above",2,$Q21="I do not know.",3,$Q21="",0)</f>
        <v>5</v>
      </c>
      <c r="F21" s="45" cm="1">
        <f t="array" ref="F21">_xlfn.IFS($T21="Excellent",5,$T21="Good",4,$T21="Average",3,$T21="Below Average",2,$T21="Poor",1)</f>
        <v>5</v>
      </c>
      <c r="G21" s="52"/>
      <c r="H21" s="52"/>
      <c r="I21" s="52"/>
      <c r="J21" s="53">
        <v>9</v>
      </c>
      <c r="K21" s="48" t="str">
        <f>IF(LEFT(INDEX(Applications_2021!$E$2:$E$651,MATCH($A21,Applications_2021!$A$2:$A$651,0)),1)="Y","Black","Other")</f>
        <v>Black</v>
      </c>
      <c r="L21" s="48" t="str">
        <f>IF(INDEX(Applications_2021!$F$2:$F$651,MATCH($A21,Applications_2021!$A$2:$A$651,0))="","",INDEX(Applications_2021!$F$2:$F$651,MATCH($A21,Applications_2021!$A$2:$A$651,0)))</f>
        <v>Female</v>
      </c>
      <c r="M21" s="48" t="str">
        <f>IF(LEFT(INDEX(Applications_2021!$I$2:$I$651,MATCH($A21,Applications_2021!$A$2:$A$651,0)),1)="","",LEFT(INDEX(Applications_2021!$I$2:$I$651,MATCH($A21,Applications_2021!$A$2:$A$651,0)),1))</f>
        <v>9</v>
      </c>
      <c r="N21" s="48" t="str">
        <f>IF(INDEX(Applications_2021!$J$2:$J$651,MATCH($A21,Applications_2021!$A$2:$A$651,0))="","",INDEX(Applications_2021!$J$2:$J$651,MATCH($A21,Applications_2021!$A$2:$A$651,0)))</f>
        <v>Okolona High School</v>
      </c>
      <c r="O21" s="48" t="str">
        <f>IF(INDEX(Applications_2021!$K$2:$K$651,MATCH($A21,Applications_2021!$A$2:$A$651,0))="","",INDEX(Applications_2021!$K$2:$K$651,MATCH($A21,Applications_2021!$A$2:$A$651,0)))</f>
        <v xml:space="preserve">Okolona Municipal Separate School District </v>
      </c>
      <c r="P21" s="48" t="str">
        <f>IF(INDEX(Applications_2021!$P$2:$P$651,MATCH($A21,Applications_2021!$A$2:$A$651,0))="","",INDEX(Applications_2021!$P$2:$P$651,MATCH($A21,Applications_2021!$A$2:$A$651,0)))</f>
        <v>College degree or 4 or more years of college (including graduate school)</v>
      </c>
      <c r="Q21" s="48" t="str">
        <f>IF(INDEX(Applications_2021!$Q$2:$Q$651,MATCH($A21,Applications_2021!$A$2:$A$651,0))="","",INDEX(Applications_2021!$Q$2:$Q$651,MATCH($A21,Applications_2021!$A$2:$A$651,0)))</f>
        <v>Less than $25,000 per year</v>
      </c>
      <c r="R21" s="48" t="str">
        <f>IF(INDEX(Applications_2021!$AL$2:$AL$651,MATCH($A21,Applications_2021!$A$2:$A$651,0))="","",INDEX(Applications_2021!$AL$2:$AL$651,MATCH($A21,Applications_2021!$A$2:$A$651,0)))</f>
        <v>Chickasaw</v>
      </c>
      <c r="S21" s="48" t="str">
        <f>IF(INDEX(Applications_2021!$V$2:$V$651,MATCH($A21,Applications_2021!$A$2:$A$651,0))="","",INDEX(Applications_2021!$V$2:$V$651,MATCH($A21,Applications_2021!$A$2:$A$651,0)))</f>
        <v>MS</v>
      </c>
      <c r="T21" s="48" t="str">
        <f>IF(INDEX(Applications_2021!$AE$2:$AE$651,MATCH($A21,Applications_2021!$A$2:$A$651,0))="","",INDEX(Applications_2021!$AE$2:$AE$651,MATCH($A21,Applications_2021!$A$2:$A$651,0)))</f>
        <v>Excellent</v>
      </c>
      <c r="U21" s="109" t="str">
        <f>IF(INDEX(Applications_2021!$AF$2:$AF$651,MATCH($A21,Applications_2021!$A$2:$A$651,0))="","",INDEX(Applications_2021!$AF$2:$AF$651,MATCH($A21,Applications_2021!$A$2:$A$651,0)))</f>
        <v xml:space="preserve">I think it’s a great opportunity for me to gain leadership skills.  </v>
      </c>
      <c r="V21" s="109" t="str">
        <f>IF(INDEX(Applications_2021!$AG$2:$AG$651,MATCH($A21,Applications_2021!$A$2:$A$651,0))="","",INDEX(Applications_2021!$AG$2:$AG$651,MATCH($A21,Applications_2021!$A$2:$A$651,0)))</f>
        <v xml:space="preserve">Beta Club Technology Student Association(TSA) Superintendent List(All A’s) Drama Team Youth Ministry  Cheer Squad 4-H Club </v>
      </c>
      <c r="W21" s="109" t="str">
        <f>IF(INDEX(Applications_2021!$AH$2:$AH$651,MATCH($A21,Applications_2021!$A$2:$A$651,0))="","",INDEX(Applications_2021!$AH$2:$AH$651,MATCH($A21,Applications_2021!$A$2:$A$651,0)))</f>
        <v/>
      </c>
      <c r="X21" s="109" t="str">
        <f>IF(INDEX(Applications_2021!$AI$2:$AI$651,MATCH($A21,Applications_2021!$A$2:$A$651,0))="","",INDEX(Applications_2021!$AI$2:$AI$651,MATCH($A21,Applications_2021!$A$2:$A$651,0)))</f>
        <v>school/teacher</v>
      </c>
      <c r="Y21" s="109" t="str">
        <f>IF(INDEX(Applications_2021!$AJ$2:$AJ$651,MATCH($A21,Applications_2021!$A$2:$A$651,0))="","",INDEX(Applications_2021!$AJ$2:$AJ$651,MATCH($A21,Applications_2021!$A$2:$A$651,0)))</f>
        <v>Lakeisha Ivy-Guidance Counselor at Okolona High School</v>
      </c>
      <c r="Z21" s="220" t="str">
        <f>IF(INDEX(Applications_2021!$Z$2:$Z$651,MATCH($A21,Applications_2021!$A$2:$A$651,0))="","",INDEX(Applications_2021!$Z$2:$Z$651,MATCH($A21,Applications_2021!$A$2:$A$651,0)))</f>
        <v>YES - I will have transportation to the camp on June 20.</v>
      </c>
      <c r="AA21" s="221" t="str">
        <f>IF(INDEX(Applications_2021!$AB$2:$AB$651,MATCH($A21,Applications_2021!$A$2:$A$651,0))="","",INDEX(Applications_2021!$AB$2:$AB$651,MATCH($A21,Applications_2021!$A$2:$A$651,0)))</f>
        <v>YES - I will have transportation from the camp on June 25.</v>
      </c>
      <c r="AB21" s="48" t="str">
        <f>IF(INDEX(Transcripts_2021!$A$2:$A$324,MATCH($A21,Transcripts_2021!$A$2:$A$324,0))=$A21,INDEX(Transcripts_2021!$O$2:$O$324,MATCH($A21,Transcripts_2021!$A$2:$A$324,0)),"")</f>
        <v xml:space="preserve">Okolona High School </v>
      </c>
      <c r="AC21" s="48" t="str">
        <f t="shared" si="1"/>
        <v>Chickasaw</v>
      </c>
      <c r="AD21" s="48" t="str">
        <f>IF(INDEX(Applications_2021!$AL$2:$AL$651,MATCH($A21,Applications_2021!$A$2:$A$651,0))="","",INDEX(Applications_2021!$AL$2:$AL$651,MATCH($A21,Applications_2021!$A$2:$A$651,0)))</f>
        <v>Chickasaw</v>
      </c>
      <c r="AE21" s="8" t="str">
        <f t="shared" si="2"/>
        <v>Yes</v>
      </c>
    </row>
    <row r="22" spans="1:32" ht="57.6" x14ac:dyDescent="0.3">
      <c r="A22" s="51" t="str">
        <f>IF(Applications_2021!$A246="","",Applications_2021!$A246)</f>
        <v>0256-BUC-JA-0066</v>
      </c>
      <c r="B22" s="45" t="s">
        <v>371</v>
      </c>
      <c r="C22" s="269" t="s">
        <v>104</v>
      </c>
      <c r="D22" s="46">
        <f t="shared" si="0"/>
        <v>9</v>
      </c>
      <c r="E22" s="45" cm="1">
        <f t="array" ref="E22">_xlfn.IFS($Q22="Less than $25,000 per year",5,$Q22="$25,000 to $49,999 per year",4,$Q22="$50,000 per year or above",2,$Q22="I do not know.",3,$Q22="",0)</f>
        <v>4</v>
      </c>
      <c r="F22" s="45" cm="1">
        <f t="array" ref="F22">_xlfn.IFS($T22="Excellent",5,$T22="Good",4,$T22="Average",3,$T22="Below Average",2,$T22="Poor",1)</f>
        <v>5</v>
      </c>
      <c r="G22" s="52"/>
      <c r="H22" s="52"/>
      <c r="I22" s="52"/>
      <c r="J22" s="53">
        <v>9</v>
      </c>
      <c r="K22" s="48" t="str">
        <f>IF(LEFT(INDEX(Applications_2021!$E$2:$E$651,MATCH($A22,Applications_2021!$A$2:$A$651,0)),1)="Y","Black","Other")</f>
        <v>Black</v>
      </c>
      <c r="L22" s="48" t="str">
        <f>IF(INDEX(Applications_2021!$F$2:$F$651,MATCH($A22,Applications_2021!$A$2:$A$651,0))="","",INDEX(Applications_2021!$F$2:$F$651,MATCH($A22,Applications_2021!$A$2:$A$651,0)))</f>
        <v>Male</v>
      </c>
      <c r="M22" s="48" t="str">
        <f>IF(LEFT(INDEX(Applications_2021!$I$2:$I$651,MATCH($A22,Applications_2021!$A$2:$A$651,0)),1)="","",LEFT(INDEX(Applications_2021!$I$2:$I$651,MATCH($A22,Applications_2021!$A$2:$A$651,0)),1))</f>
        <v>9</v>
      </c>
      <c r="N22" s="48" t="str">
        <f>IF(INDEX(Applications_2021!$J$2:$J$651,MATCH($A22,Applications_2021!$A$2:$A$651,0))="","",INDEX(Applications_2021!$J$2:$J$651,MATCH($A22,Applications_2021!$A$2:$A$651,0)))</f>
        <v>Okolona High School</v>
      </c>
      <c r="O22" s="48" t="str">
        <f>IF(INDEX(Applications_2021!$K$2:$K$651,MATCH($A22,Applications_2021!$A$2:$A$651,0))="","",INDEX(Applications_2021!$K$2:$K$651,MATCH($A22,Applications_2021!$A$2:$A$651,0)))</f>
        <v xml:space="preserve">Okolona Separate </v>
      </c>
      <c r="P22" s="48" t="str">
        <f>IF(INDEX(Applications_2021!$P$2:$P$651,MATCH($A22,Applications_2021!$A$2:$A$651,0))="","",INDEX(Applications_2021!$P$2:$P$651,MATCH($A22,Applications_2021!$A$2:$A$651,0)))</f>
        <v>High School Diploma or up to 3 years of college</v>
      </c>
      <c r="Q22" s="48" t="str">
        <f>IF(INDEX(Applications_2021!$Q$2:$Q$651,MATCH($A22,Applications_2021!$A$2:$A$651,0))="","",INDEX(Applications_2021!$Q$2:$Q$651,MATCH($A22,Applications_2021!$A$2:$A$651,0)))</f>
        <v>$25,000 to $49,999 per year</v>
      </c>
      <c r="R22" s="48" t="str">
        <f>IF(INDEX(Applications_2021!$AL$2:$AL$651,MATCH($A22,Applications_2021!$A$2:$A$651,0))="","",INDEX(Applications_2021!$AL$2:$AL$651,MATCH($A22,Applications_2021!$A$2:$A$651,0)))</f>
        <v>Chickasaw</v>
      </c>
      <c r="S22" s="48" t="str">
        <f>IF(INDEX(Applications_2021!$V$2:$V$651,MATCH($A22,Applications_2021!$A$2:$A$651,0))="","",INDEX(Applications_2021!$V$2:$V$651,MATCH($A22,Applications_2021!$A$2:$A$651,0)))</f>
        <v>MS</v>
      </c>
      <c r="T22" s="48" t="str">
        <f>IF(INDEX(Applications_2021!$AE$2:$AE$651,MATCH($A22,Applications_2021!$A$2:$A$651,0))="","",INDEX(Applications_2021!$AE$2:$AE$651,MATCH($A22,Applications_2021!$A$2:$A$651,0)))</f>
        <v>Excellent</v>
      </c>
      <c r="U22" s="109" t="str">
        <f>IF(INDEX(Applications_2021!$AF$2:$AF$651,MATCH($A22,Applications_2021!$A$2:$A$651,0))="","",INDEX(Applications_2021!$AF$2:$AF$651,MATCH($A22,Applications_2021!$A$2:$A$651,0)))</f>
        <v>I want to attend this camp because I think it will help further develop my critical thinking skills. I also think that it will help me to meet more people that have some of the same goals as I do.</v>
      </c>
      <c r="V22" s="109" t="str">
        <f>IF(INDEX(Applications_2021!$AG$2:$AG$651,MATCH($A22,Applications_2021!$A$2:$A$651,0))="","",INDEX(Applications_2021!$AG$2:$AG$651,MATCH($A22,Applications_2021!$A$2:$A$651,0)))</f>
        <v>Honor Roll Student Member of the Beta Club</v>
      </c>
      <c r="W22" s="109" t="str">
        <f>IF(INDEX(Applications_2021!$AH$2:$AH$651,MATCH($A22,Applications_2021!$A$2:$A$651,0))="","",INDEX(Applications_2021!$AH$2:$AH$651,MATCH($A22,Applications_2021!$A$2:$A$651,0)))</f>
        <v/>
      </c>
      <c r="X22" s="109" t="str">
        <f>IF(INDEX(Applications_2021!$AI$2:$AI$651,MATCH($A22,Applications_2021!$A$2:$A$651,0))="","",INDEX(Applications_2021!$AI$2:$AI$651,MATCH($A22,Applications_2021!$A$2:$A$651,0)))</f>
        <v>school/teacher</v>
      </c>
      <c r="Y22" s="109" t="str">
        <f>IF(INDEX(Applications_2021!$AJ$2:$AJ$651,MATCH($A22,Applications_2021!$A$2:$A$651,0))="","",INDEX(Applications_2021!$AJ$2:$AJ$651,MATCH($A22,Applications_2021!$A$2:$A$651,0)))</f>
        <v>Barbara Lucas Okolona High School</v>
      </c>
      <c r="Z22" s="220" t="str">
        <f>IF(INDEX(Applications_2021!$Z$2:$Z$651,MATCH($A22,Applications_2021!$A$2:$A$651,0))="","",INDEX(Applications_2021!$Z$2:$Z$651,MATCH($A22,Applications_2021!$A$2:$A$651,0)))</f>
        <v>YES - I will have transportation to the camp on June 20.</v>
      </c>
      <c r="AA22" s="221" t="str">
        <f>IF(INDEX(Applications_2021!$AB$2:$AB$651,MATCH($A22,Applications_2021!$A$2:$A$651,0))="","",INDEX(Applications_2021!$AB$2:$AB$651,MATCH($A22,Applications_2021!$A$2:$A$651,0)))</f>
        <v>YES - I will have transportation from the camp on June 25.</v>
      </c>
      <c r="AB22" s="48" t="str">
        <f>IF(INDEX(Transcripts_2021!$A$2:$A$324,MATCH($A22,Transcripts_2021!$A$2:$A$324,0))=$A22,INDEX(Transcripts_2021!$O$2:$O$324,MATCH($A22,Transcripts_2021!$A$2:$A$324,0)),"")</f>
        <v>Okolona High School</v>
      </c>
      <c r="AC22" s="48" t="str">
        <f t="shared" si="1"/>
        <v>Chickasaw</v>
      </c>
      <c r="AD22" s="48" t="str">
        <f>IF(INDEX(Applications_2021!$AL$2:$AL$651,MATCH($A22,Applications_2021!$A$2:$A$651,0))="","",INDEX(Applications_2021!$AL$2:$AL$651,MATCH($A22,Applications_2021!$A$2:$A$651,0)))</f>
        <v>Chickasaw</v>
      </c>
      <c r="AE22" s="8" t="str">
        <f t="shared" si="2"/>
        <v>Yes</v>
      </c>
    </row>
    <row r="23" spans="1:32" ht="28.8" x14ac:dyDescent="0.3">
      <c r="A23" s="51" t="str">
        <f>IF(Applications_2021!$A326="","",Applications_2021!$A326)</f>
        <v>0339-ISB-JE-0228</v>
      </c>
      <c r="B23" s="45" t="s">
        <v>371</v>
      </c>
      <c r="C23" s="269" t="s">
        <v>104</v>
      </c>
      <c r="D23" s="46">
        <f t="shared" si="0"/>
        <v>9</v>
      </c>
      <c r="E23" s="45" cm="1">
        <f t="array" ref="E23">_xlfn.IFS($Q23="Less than $25,000 per year",5,$Q23="$25,000 to $49,999 per year",4,$Q23="$50,000 per year or above",2,$Q23="I do not know.",3,$Q23="",0)</f>
        <v>5</v>
      </c>
      <c r="F23" s="45" cm="1">
        <f t="array" ref="F23">_xlfn.IFS($T23="Excellent",5,$T23="Good",4,$T23="Average",3,$T23="Below Average",2,$T23="Poor",1)</f>
        <v>4</v>
      </c>
      <c r="G23" s="52"/>
      <c r="H23" s="52"/>
      <c r="I23" s="52"/>
      <c r="J23" s="53">
        <v>9</v>
      </c>
      <c r="K23" s="48" t="str">
        <f>IF(LEFT(INDEX(Applications_2021!$E$2:$E$651,MATCH($A23,Applications_2021!$A$2:$A$651,0)),1)="Y","Black","Other")</f>
        <v>Black</v>
      </c>
      <c r="L23" s="48" t="str">
        <f>IF(INDEX(Applications_2021!$F$2:$F$651,MATCH($A23,Applications_2021!$A$2:$A$651,0))="","",INDEX(Applications_2021!$F$2:$F$651,MATCH($A23,Applications_2021!$A$2:$A$651,0)))</f>
        <v>Male</v>
      </c>
      <c r="M23" s="48" t="str">
        <f>IF(LEFT(INDEX(Applications_2021!$I$2:$I$651,MATCH($A23,Applications_2021!$A$2:$A$651,0)),1)="","",LEFT(INDEX(Applications_2021!$I$2:$I$651,MATCH($A23,Applications_2021!$A$2:$A$651,0)),1))</f>
        <v>9</v>
      </c>
      <c r="N23" s="48" t="str">
        <f>IF(INDEX(Applications_2021!$J$2:$J$651,MATCH($A23,Applications_2021!$A$2:$A$651,0))="","",INDEX(Applications_2021!$J$2:$J$651,MATCH($A23,Applications_2021!$A$2:$A$651,0)))</f>
        <v>Okolona</v>
      </c>
      <c r="O23" s="48" t="str">
        <f>IF(INDEX(Applications_2021!$K$2:$K$651,MATCH($A23,Applications_2021!$A$2:$A$651,0))="","",INDEX(Applications_2021!$K$2:$K$651,MATCH($A23,Applications_2021!$A$2:$A$651,0)))</f>
        <v>Chickasaw</v>
      </c>
      <c r="P23" s="48" t="str">
        <f>IF(INDEX(Applications_2021!$P$2:$P$651,MATCH($A23,Applications_2021!$A$2:$A$651,0))="","",INDEX(Applications_2021!$P$2:$P$651,MATCH($A23,Applications_2021!$A$2:$A$651,0)))</f>
        <v>High School Diploma or up to 3 years of college</v>
      </c>
      <c r="Q23" s="48" t="str">
        <f>IF(INDEX(Applications_2021!$Q$2:$Q$651,MATCH($A23,Applications_2021!$A$2:$A$651,0))="","",INDEX(Applications_2021!$Q$2:$Q$651,MATCH($A23,Applications_2021!$A$2:$A$651,0)))</f>
        <v>Less than $25,000 per year</v>
      </c>
      <c r="R23" s="48" t="str">
        <f>IF(INDEX(Applications_2021!$AL$2:$AL$651,MATCH($A23,Applications_2021!$A$2:$A$651,0))="","",INDEX(Applications_2021!$AL$2:$AL$651,MATCH($A23,Applications_2021!$A$2:$A$651,0)))</f>
        <v>Chickasaw</v>
      </c>
      <c r="S23" s="48" t="str">
        <f>IF(INDEX(Applications_2021!$V$2:$V$651,MATCH($A23,Applications_2021!$A$2:$A$651,0))="","",INDEX(Applications_2021!$V$2:$V$651,MATCH($A23,Applications_2021!$A$2:$A$651,0)))</f>
        <v>MS</v>
      </c>
      <c r="T23" s="48" t="str">
        <f>IF(INDEX(Applications_2021!$AE$2:$AE$651,MATCH($A23,Applications_2021!$A$2:$A$651,0))="","",INDEX(Applications_2021!$AE$2:$AE$651,MATCH($A23,Applications_2021!$A$2:$A$651,0)))</f>
        <v>Good</v>
      </c>
      <c r="U23" s="109" t="str">
        <f>IF(INDEX(Applications_2021!$AF$2:$AF$651,MATCH($A23,Applications_2021!$A$2:$A$651,0))="","",INDEX(Applications_2021!$AF$2:$AF$651,MATCH($A23,Applications_2021!$A$2:$A$651,0)))</f>
        <v>I really like this school. My brother attends MSMS and he is doing good and I really want to learn all I can also.</v>
      </c>
      <c r="V23" s="109" t="str">
        <f>IF(INDEX(Applications_2021!$AG$2:$AG$651,MATCH($A23,Applications_2021!$A$2:$A$651,0))="","",INDEX(Applications_2021!$AG$2:$AG$651,MATCH($A23,Applications_2021!$A$2:$A$651,0)))</f>
        <v xml:space="preserve">I'm a member of the Beta Club. </v>
      </c>
      <c r="W23" s="109" t="str">
        <f>IF(INDEX(Applications_2021!$AH$2:$AH$651,MATCH($A23,Applications_2021!$A$2:$A$651,0))="","",INDEX(Applications_2021!$AH$2:$AH$651,MATCH($A23,Applications_2021!$A$2:$A$651,0)))</f>
        <v/>
      </c>
      <c r="X23" s="109" t="str">
        <f>IF(INDEX(Applications_2021!$AI$2:$AI$651,MATCH($A23,Applications_2021!$A$2:$A$651,0))="","",INDEX(Applications_2021!$AI$2:$AI$651,MATCH($A23,Applications_2021!$A$2:$A$651,0)))</f>
        <v>school/teacher</v>
      </c>
      <c r="Y23" s="109" t="str">
        <f>IF(INDEX(Applications_2021!$AJ$2:$AJ$651,MATCH($A23,Applications_2021!$A$2:$A$651,0))="","",INDEX(Applications_2021!$AJ$2:$AJ$651,MATCH($A23,Applications_2021!$A$2:$A$651,0)))</f>
        <v>Mrs Lucas/ Okolona High School</v>
      </c>
      <c r="Z23" s="220" t="str">
        <f>IF(INDEX(Applications_2021!$Z$2:$Z$651,MATCH($A23,Applications_2021!$A$2:$A$651,0))="","",INDEX(Applications_2021!$Z$2:$Z$651,MATCH($A23,Applications_2021!$A$2:$A$651,0)))</f>
        <v>YES - I will have transportation to the camp on June 20.</v>
      </c>
      <c r="AA23" s="221" t="str">
        <f>IF(INDEX(Applications_2021!$AB$2:$AB$651,MATCH($A23,Applications_2021!$A$2:$A$651,0))="","",INDEX(Applications_2021!$AB$2:$AB$651,MATCH($A23,Applications_2021!$A$2:$A$651,0)))</f>
        <v>YES - I will have transportation from the camp on June 25.</v>
      </c>
      <c r="AB23" s="48" t="str">
        <f>IF(INDEX(Transcripts_2021!$A$2:$A$324,MATCH($A23,Transcripts_2021!$A$2:$A$324,0))=$A23,INDEX(Transcripts_2021!$O$2:$O$324,MATCH($A23,Transcripts_2021!$A$2:$A$324,0)),"")</f>
        <v>Okolona High School</v>
      </c>
      <c r="AC23" s="48" t="str">
        <f t="shared" si="1"/>
        <v>Chickasaw</v>
      </c>
      <c r="AD23" s="48" t="str">
        <f>IF(INDEX(Applications_2021!$AL$2:$AL$651,MATCH($A23,Applications_2021!$A$2:$A$651,0))="","",INDEX(Applications_2021!$AL$2:$AL$651,MATCH($A23,Applications_2021!$A$2:$A$651,0)))</f>
        <v>Chickasaw</v>
      </c>
      <c r="AE23" s="8" t="str">
        <f t="shared" si="2"/>
        <v>Yes</v>
      </c>
    </row>
    <row r="24" spans="1:32" ht="28.8" x14ac:dyDescent="0.3">
      <c r="A24" s="51" t="str">
        <f>IF(Applications_2021!$A477="","",Applications_2021!$A477)</f>
        <v>0495-JOH-RA-0043</v>
      </c>
      <c r="B24" s="45" t="s">
        <v>371</v>
      </c>
      <c r="C24" s="250" t="s">
        <v>104</v>
      </c>
      <c r="D24" s="46">
        <f t="shared" si="0"/>
        <v>9</v>
      </c>
      <c r="E24" s="45" cm="1">
        <f t="array" ref="E24">_xlfn.IFS($Q24="Less than $25,000 per year",5,$Q24="$25,000 to $49,999 per year",4,$Q24="$50,000 per year or above",2,$Q24="I do not know.",3,$Q24="",0)</f>
        <v>5</v>
      </c>
      <c r="F24" s="45" cm="1">
        <f t="array" ref="F24">_xlfn.IFS($T24="Excellent",5,$T24="Good",4,$T24="Average",3,$T24="Below Average",2,$T24="Poor",1)</f>
        <v>4</v>
      </c>
      <c r="G24" s="52"/>
      <c r="H24" s="52"/>
      <c r="I24" s="52"/>
      <c r="J24" s="53">
        <v>7</v>
      </c>
      <c r="K24" s="48" t="str">
        <f>IF(LEFT(INDEX(Applications_2021!$E$2:$E$651,MATCH($A24,Applications_2021!$A$2:$A$651,0)),1)="Y","Black","Other")</f>
        <v>Black</v>
      </c>
      <c r="L24" s="48" t="str">
        <f>IF(INDEX(Applications_2021!$F$2:$F$651,MATCH($A24,Applications_2021!$A$2:$A$651,0))="","",INDEX(Applications_2021!$F$2:$F$651,MATCH($A24,Applications_2021!$A$2:$A$651,0)))</f>
        <v>Female</v>
      </c>
      <c r="M24" s="48" t="str">
        <f>IF(LEFT(INDEX(Applications_2021!$I$2:$I$651,MATCH($A24,Applications_2021!$A$2:$A$651,0)),1)="","",LEFT(INDEX(Applications_2021!$I$2:$I$651,MATCH($A24,Applications_2021!$A$2:$A$651,0)),1))</f>
        <v>7</v>
      </c>
      <c r="N24" s="48" t="str">
        <f>IF(INDEX(Applications_2021!$J$2:$J$651,MATCH($A24,Applications_2021!$A$2:$A$651,0))="","",INDEX(Applications_2021!$J$2:$J$651,MATCH($A24,Applications_2021!$A$2:$A$651,0)))</f>
        <v>okolona middle school</v>
      </c>
      <c r="O24" s="48" t="str">
        <f>IF(INDEX(Applications_2021!$K$2:$K$651,MATCH($A24,Applications_2021!$A$2:$A$651,0))="","",INDEX(Applications_2021!$K$2:$K$651,MATCH($A24,Applications_2021!$A$2:$A$651,0)))</f>
        <v>okolona</v>
      </c>
      <c r="P24" s="48" t="str">
        <f>IF(INDEX(Applications_2021!$P$2:$P$651,MATCH($A24,Applications_2021!$A$2:$A$651,0))="","",INDEX(Applications_2021!$P$2:$P$651,MATCH($A24,Applications_2021!$A$2:$A$651,0)))</f>
        <v>High School Diploma or up to 3 years of college</v>
      </c>
      <c r="Q24" s="48" t="str">
        <f>IF(INDEX(Applications_2021!$Q$2:$Q$651,MATCH($A24,Applications_2021!$A$2:$A$651,0))="","",INDEX(Applications_2021!$Q$2:$Q$651,MATCH($A24,Applications_2021!$A$2:$A$651,0)))</f>
        <v>Less than $25,000 per year</v>
      </c>
      <c r="R24" s="48" t="str">
        <f>IF(INDEX(Applications_2021!$AL$2:$AL$651,MATCH($A24,Applications_2021!$A$2:$A$651,0))="","",INDEX(Applications_2021!$AL$2:$AL$651,MATCH($A24,Applications_2021!$A$2:$A$651,0)))</f>
        <v>Chickasaw</v>
      </c>
      <c r="S24" s="48" t="str">
        <f>IF(INDEX(Applications_2021!$V$2:$V$651,MATCH($A24,Applications_2021!$A$2:$A$651,0))="","",INDEX(Applications_2021!$V$2:$V$651,MATCH($A24,Applications_2021!$A$2:$A$651,0)))</f>
        <v>MS</v>
      </c>
      <c r="T24" s="48" t="str">
        <f>IF(INDEX(Applications_2021!$AE$2:$AE$651,MATCH($A24,Applications_2021!$A$2:$A$651,0))="","",INDEX(Applications_2021!$AE$2:$AE$651,MATCH($A24,Applications_2021!$A$2:$A$651,0)))</f>
        <v>Good</v>
      </c>
      <c r="U24" s="109" t="str">
        <f>IF(INDEX(Applications_2021!$AF$2:$AF$651,MATCH($A24,Applications_2021!$A$2:$A$651,0))="","",INDEX(Applications_2021!$AF$2:$AF$651,MATCH($A24,Applications_2021!$A$2:$A$651,0)))</f>
        <v>To get help and understand the work better.</v>
      </c>
      <c r="V24" s="109" t="str">
        <f>IF(INDEX(Applications_2021!$AG$2:$AG$651,MATCH($A24,Applications_2021!$A$2:$A$651,0))="","",INDEX(Applications_2021!$AG$2:$AG$651,MATCH($A24,Applications_2021!$A$2:$A$651,0)))</f>
        <v/>
      </c>
      <c r="W24" s="109" t="str">
        <f>IF(INDEX(Applications_2021!$AH$2:$AH$651,MATCH($A24,Applications_2021!$A$2:$A$651,0))="","",INDEX(Applications_2021!$AH$2:$AH$651,MATCH($A24,Applications_2021!$A$2:$A$651,0)))</f>
        <v>Im having trouble understanding my work, or understanding how to do it.</v>
      </c>
      <c r="X24" s="109" t="str">
        <f>IF(INDEX(Applications_2021!$AI$2:$AI$651,MATCH($A24,Applications_2021!$A$2:$A$651,0))="","",INDEX(Applications_2021!$AI$2:$AI$651,MATCH($A24,Applications_2021!$A$2:$A$651,0)))</f>
        <v>school/teacher</v>
      </c>
      <c r="Y24" s="109" t="str">
        <f>IF(INDEX(Applications_2021!$AJ$2:$AJ$651,MATCH($A24,Applications_2021!$A$2:$A$651,0))="","",INDEX(Applications_2021!$AJ$2:$AJ$651,MATCH($A24,Applications_2021!$A$2:$A$651,0)))</f>
        <v>Mrs. Ivy</v>
      </c>
      <c r="Z24" s="220" t="str">
        <f>IF(INDEX(Applications_2021!$Z$2:$Z$651,MATCH($A24,Applications_2021!$A$2:$A$651,0))="","",INDEX(Applications_2021!$Z$2:$Z$651,MATCH($A24,Applications_2021!$A$2:$A$651,0)))</f>
        <v>YES - I will have transportation to the camp on June 20.</v>
      </c>
      <c r="AA24" s="221" t="str">
        <f>IF(INDEX(Applications_2021!$AB$2:$AB$651,MATCH($A24,Applications_2021!$A$2:$A$651,0))="","",INDEX(Applications_2021!$AB$2:$AB$651,MATCH($A24,Applications_2021!$A$2:$A$651,0)))</f>
        <v>YES - I will have transportation from the camp on June 25.</v>
      </c>
      <c r="AB24" s="48" t="str">
        <f>IF(INDEX(Transcripts_2021!$A$2:$A$324,MATCH($A24,Transcripts_2021!$A$2:$A$324,0))=$A24,INDEX(Transcripts_2021!$O$2:$O$324,MATCH($A24,Transcripts_2021!$A$2:$A$324,0)),"")</f>
        <v>Okolona Middle School</v>
      </c>
      <c r="AC24" s="48" t="str">
        <f t="shared" si="1"/>
        <v>Chickasaw</v>
      </c>
      <c r="AD24" s="48" t="str">
        <f>IF(INDEX(Applications_2021!$AL$2:$AL$651,MATCH($A24,Applications_2021!$A$2:$A$651,0))="","",INDEX(Applications_2021!$AL$2:$AL$651,MATCH($A24,Applications_2021!$A$2:$A$651,0)))</f>
        <v>Chickasaw</v>
      </c>
      <c r="AE24" s="8" t="str">
        <f t="shared" si="2"/>
        <v>Yes</v>
      </c>
    </row>
    <row r="25" spans="1:32" ht="115.2" x14ac:dyDescent="0.3">
      <c r="A25" s="51" t="str">
        <f>IF(Applications_2021!$A251="","",Applications_2021!$A251)</f>
        <v>0261-EWI-NE-0163</v>
      </c>
      <c r="B25" s="52"/>
      <c r="C25" s="140" t="s">
        <v>107</v>
      </c>
      <c r="D25" s="46">
        <f t="shared" si="0"/>
        <v>8</v>
      </c>
      <c r="E25" s="45" cm="1">
        <f t="array" ref="E25">_xlfn.IFS($Q25="Less than $25,000 per year",5,$Q25="$25,000 to $49,999 per year",4,$Q25="$50,000 per year or above",2,$Q25="I do not know.",3,$Q25="",0)</f>
        <v>4</v>
      </c>
      <c r="F25" s="45" cm="1">
        <f t="array" ref="F25">_xlfn.IFS($T25="Excellent",5,$T25="Good",4,$T25="Average",3,$T25="Below Average",2,$T25="Poor",1)</f>
        <v>4</v>
      </c>
      <c r="G25" s="52"/>
      <c r="H25" s="52"/>
      <c r="I25" s="52"/>
      <c r="J25" s="53"/>
      <c r="K25" s="48" t="str">
        <f>IF(LEFT(INDEX(Applications_2021!$E$2:$E$651,MATCH($A25,Applications_2021!$A$2:$A$651,0)),1)="Y","Black","Other")</f>
        <v>Black</v>
      </c>
      <c r="L25" s="48" t="str">
        <f>IF(INDEX(Applications_2021!$F$2:$F$651,MATCH($A25,Applications_2021!$A$2:$A$651,0))="","",INDEX(Applications_2021!$F$2:$F$651,MATCH($A25,Applications_2021!$A$2:$A$651,0)))</f>
        <v>Male</v>
      </c>
      <c r="M25" s="48" t="str">
        <f>IF(LEFT(INDEX(Applications_2021!$I$2:$I$651,MATCH($A25,Applications_2021!$A$2:$A$651,0)),1)="","",LEFT(INDEX(Applications_2021!$I$2:$I$651,MATCH($A25,Applications_2021!$A$2:$A$651,0)),1))</f>
        <v>9</v>
      </c>
      <c r="N25" s="48" t="str">
        <f>IF(INDEX(Applications_2021!$J$2:$J$651,MATCH($A25,Applications_2021!$A$2:$A$651,0))="","",INDEX(Applications_2021!$J$2:$J$651,MATCH($A25,Applications_2021!$A$2:$A$651,0)))</f>
        <v xml:space="preserve">Okolona High </v>
      </c>
      <c r="O25" s="48" t="str">
        <f>IF(INDEX(Applications_2021!$K$2:$K$651,MATCH($A25,Applications_2021!$A$2:$A$651,0))="","",INDEX(Applications_2021!$K$2:$K$651,MATCH($A25,Applications_2021!$A$2:$A$651,0)))</f>
        <v>Okolona Municipal School</v>
      </c>
      <c r="P25" s="48" t="str">
        <f>IF(INDEX(Applications_2021!$P$2:$P$651,MATCH($A25,Applications_2021!$A$2:$A$651,0))="","",INDEX(Applications_2021!$P$2:$P$651,MATCH($A25,Applications_2021!$A$2:$A$651,0)))</f>
        <v>High School Diploma or up to 3 years of college</v>
      </c>
      <c r="Q25" s="48" t="str">
        <f>IF(INDEX(Applications_2021!$Q$2:$Q$651,MATCH($A25,Applications_2021!$A$2:$A$651,0))="","",INDEX(Applications_2021!$Q$2:$Q$651,MATCH($A25,Applications_2021!$A$2:$A$651,0)))</f>
        <v>$25,000 to $49,999 per year</v>
      </c>
      <c r="R25" s="48" t="str">
        <f>IF(INDEX(Applications_2021!$AL$2:$AL$651,MATCH($A25,Applications_2021!$A$2:$A$651,0))="","",INDEX(Applications_2021!$AL$2:$AL$651,MATCH($A25,Applications_2021!$A$2:$A$651,0)))</f>
        <v>Chickasaw</v>
      </c>
      <c r="S25" s="48" t="str">
        <f>IF(INDEX(Applications_2021!$V$2:$V$651,MATCH($A25,Applications_2021!$A$2:$A$651,0))="","",INDEX(Applications_2021!$V$2:$V$651,MATCH($A25,Applications_2021!$A$2:$A$651,0)))</f>
        <v>MS</v>
      </c>
      <c r="T25" s="48" t="str">
        <f>IF(INDEX(Applications_2021!$AE$2:$AE$651,MATCH($A25,Applications_2021!$A$2:$A$651,0))="","",INDEX(Applications_2021!$AE$2:$AE$651,MATCH($A25,Applications_2021!$A$2:$A$651,0)))</f>
        <v>Good</v>
      </c>
      <c r="U25" s="109" t="str">
        <f>IF(INDEX(Applications_2021!$AF$2:$AF$651,MATCH($A25,Applications_2021!$A$2:$A$651,0))="","",INDEX(Applications_2021!$AF$2:$AF$651,MATCH($A25,Applications_2021!$A$2:$A$651,0)))</f>
        <v xml:space="preserve">I want to attend the Camp so that I can be challenged to keep growing and having confidence in myself. I also want to experience what it is like at the School for Math and Science.  I hope to gain a better understanding of myself and if I can learn without the help I receive at school from my teacher. I want to gain more confidence in myself because I doubt myself a lot. </v>
      </c>
      <c r="V25" s="109" t="str">
        <f>IF(INDEX(Applications_2021!$AG$2:$AG$651,MATCH($A25,Applications_2021!$A$2:$A$651,0))="","",INDEX(Applications_2021!$AG$2:$AG$651,MATCH($A25,Applications_2021!$A$2:$A$651,0)))</f>
        <v>BETA Club member (Agri-Science division) Principal's List Term 1, Term 2, Semester 1, Term 3</v>
      </c>
      <c r="W25" s="109" t="str">
        <f>IF(INDEX(Applications_2021!$AH$2:$AH$651,MATCH($A25,Applications_2021!$A$2:$A$651,0))="","",INDEX(Applications_2021!$AH$2:$AH$651,MATCH($A25,Applications_2021!$A$2:$A$651,0)))</f>
        <v xml:space="preserve">I am a student who receives Special Education services. I am very proud of my BETA membership. I have confidence in myself more now, and I know I am intelligent. I know that I must work hard to keep growing. </v>
      </c>
      <c r="X25" s="109" t="str">
        <f>IF(INDEX(Applications_2021!$AI$2:$AI$651,MATCH($A25,Applications_2021!$A$2:$A$651,0))="","",INDEX(Applications_2021!$AI$2:$AI$651,MATCH($A25,Applications_2021!$A$2:$A$651,0)))</f>
        <v>school/teacher</v>
      </c>
      <c r="Y25" s="109" t="str">
        <f>IF(INDEX(Applications_2021!$AJ$2:$AJ$651,MATCH($A25,Applications_2021!$A$2:$A$651,0))="","",INDEX(Applications_2021!$AJ$2:$AJ$651,MATCH($A25,Applications_2021!$A$2:$A$651,0)))</f>
        <v xml:space="preserve">Annette Matthews/Okolona High </v>
      </c>
      <c r="Z25" s="220" t="str">
        <f>IF(INDEX(Applications_2021!$Z$2:$Z$651,MATCH($A25,Applications_2021!$A$2:$A$651,0))="","",INDEX(Applications_2021!$Z$2:$Z$651,MATCH($A25,Applications_2021!$A$2:$A$651,0)))</f>
        <v>YES - I will have transportation to the camp on June 20.</v>
      </c>
      <c r="AA25" s="221" t="str">
        <f>IF(INDEX(Applications_2021!$AB$2:$AB$651,MATCH($A25,Applications_2021!$A$2:$A$651,0))="","",INDEX(Applications_2021!$AB$2:$AB$651,MATCH($A25,Applications_2021!$A$2:$A$651,0)))</f>
        <v>YES - I will have transportation from the camp on June 25.</v>
      </c>
      <c r="AB25" s="48" t="str">
        <f>IF(INDEX(Transcripts_2021!$A$2:$A$324,MATCH($A25,Transcripts_2021!$A$2:$A$324,0))=$A25,INDEX(Transcripts_2021!$O$2:$O$324,MATCH($A25,Transcripts_2021!$A$2:$A$324,0)),"")</f>
        <v>Okolona High School</v>
      </c>
      <c r="AC25" s="48" t="str">
        <f t="shared" si="1"/>
        <v>Chickasaw</v>
      </c>
      <c r="AD25" s="48" t="str">
        <f>IF(INDEX(Applications_2021!$AL$2:$AL$651,MATCH($A25,Applications_2021!$A$2:$A$651,0))="","",INDEX(Applications_2021!$AL$2:$AL$651,MATCH($A25,Applications_2021!$A$2:$A$651,0)))</f>
        <v>Chickasaw</v>
      </c>
      <c r="AE25" s="8" t="str">
        <f t="shared" si="2"/>
        <v>Yes</v>
      </c>
    </row>
    <row r="26" spans="1:32" ht="144" x14ac:dyDescent="0.3">
      <c r="A26" s="51" t="str">
        <f>IF(Applications_2021!$A424="","",Applications_2021!$A424)</f>
        <v>0440-BLA-KI-0042</v>
      </c>
      <c r="B26" s="45" t="s">
        <v>371</v>
      </c>
      <c r="C26" s="269" t="s">
        <v>104</v>
      </c>
      <c r="D26" s="46">
        <f t="shared" si="0"/>
        <v>8</v>
      </c>
      <c r="E26" s="45" cm="1">
        <f t="array" ref="E26">_xlfn.IFS($Q26="Less than $25,000 per year",5,$Q26="$25,000 to $49,999 per year",4,$Q26="$50,000 per year or above",2,$Q26="I do not know.",3,$Q26="",0)</f>
        <v>4</v>
      </c>
      <c r="F26" s="45" cm="1">
        <f t="array" ref="F26">_xlfn.IFS($T26="Excellent",5,$T26="Good",4,$T26="Average",3,$T26="Below Average",2,$T26="Poor",1)</f>
        <v>4</v>
      </c>
      <c r="G26" s="52"/>
      <c r="H26" s="52"/>
      <c r="I26" s="52"/>
      <c r="J26" s="53">
        <v>7</v>
      </c>
      <c r="K26" s="48" t="str">
        <f>IF(LEFT(INDEX(Applications_2021!$E$2:$E$651,MATCH($A26,Applications_2021!$A$2:$A$651,0)),1)="Y","Black","Other")</f>
        <v>Black</v>
      </c>
      <c r="L26" s="48" t="str">
        <f>IF(INDEX(Applications_2021!$F$2:$F$651,MATCH($A26,Applications_2021!$A$2:$A$651,0))="","",INDEX(Applications_2021!$F$2:$F$651,MATCH($A26,Applications_2021!$A$2:$A$651,0)))</f>
        <v>Male</v>
      </c>
      <c r="M26" s="48" t="str">
        <f>IF(LEFT(INDEX(Applications_2021!$I$2:$I$651,MATCH($A26,Applications_2021!$A$2:$A$651,0)),1)="","",LEFT(INDEX(Applications_2021!$I$2:$I$651,MATCH($A26,Applications_2021!$A$2:$A$651,0)),1))</f>
        <v>7</v>
      </c>
      <c r="N26" s="48" t="str">
        <f>IF(INDEX(Applications_2021!$J$2:$J$651,MATCH($A26,Applications_2021!$A$2:$A$651,0))="","",INDEX(Applications_2021!$J$2:$J$651,MATCH($A26,Applications_2021!$A$2:$A$651,0)))</f>
        <v>Okolona Middle School</v>
      </c>
      <c r="O26" s="48" t="str">
        <f>IF(INDEX(Applications_2021!$K$2:$K$651,MATCH($A26,Applications_2021!$A$2:$A$651,0))="","",INDEX(Applications_2021!$K$2:$K$651,MATCH($A26,Applications_2021!$A$2:$A$651,0)))</f>
        <v>Okolona Separate School District</v>
      </c>
      <c r="P26" s="48" t="str">
        <f>IF(INDEX(Applications_2021!$P$2:$P$651,MATCH($A26,Applications_2021!$A$2:$A$651,0))="","",INDEX(Applications_2021!$P$2:$P$651,MATCH($A26,Applications_2021!$A$2:$A$651,0)))</f>
        <v>College degree or 4 or more years of college (including graduate school)</v>
      </c>
      <c r="Q26" s="48" t="str">
        <f>IF(INDEX(Applications_2021!$Q$2:$Q$651,MATCH($A26,Applications_2021!$A$2:$A$651,0))="","",INDEX(Applications_2021!$Q$2:$Q$651,MATCH($A26,Applications_2021!$A$2:$A$651,0)))</f>
        <v>$25,000 to $49,999 per year</v>
      </c>
      <c r="R26" s="48" t="str">
        <f>IF(INDEX(Applications_2021!$AL$2:$AL$651,MATCH($A26,Applications_2021!$A$2:$A$651,0))="","",INDEX(Applications_2021!$AL$2:$AL$651,MATCH($A26,Applications_2021!$A$2:$A$651,0)))</f>
        <v>Chickasaw</v>
      </c>
      <c r="S26" s="48" t="str">
        <f>IF(INDEX(Applications_2021!$V$2:$V$651,MATCH($A26,Applications_2021!$A$2:$A$651,0))="","",INDEX(Applications_2021!$V$2:$V$651,MATCH($A26,Applications_2021!$A$2:$A$651,0)))</f>
        <v>MS</v>
      </c>
      <c r="T26" s="48" t="str">
        <f>IF(INDEX(Applications_2021!$AE$2:$AE$651,MATCH($A26,Applications_2021!$A$2:$A$651,0))="","",INDEX(Applications_2021!$AE$2:$AE$651,MATCH($A26,Applications_2021!$A$2:$A$651,0)))</f>
        <v>Good</v>
      </c>
      <c r="U26" s="109" t="str">
        <f>IF(INDEX(Applications_2021!$AF$2:$AF$651,MATCH($A26,Applications_2021!$A$2:$A$651,0))="","",INDEX(Applications_2021!$AF$2:$AF$651,MATCH($A26,Applications_2021!$A$2:$A$651,0)))</f>
        <v>This will be a great learning opportunity for me. It will help me to realize my potential in education and I will also be able to meet other kids from Mississippi who may come from a similar background and small town like me. I hope that by attending this camp, I will be encouraged and motivated to always aim high. I know that with a good education, I can go far in life.</v>
      </c>
      <c r="V26" s="109" t="str">
        <f>IF(INDEX(Applications_2021!$AG$2:$AG$651,MATCH($A26,Applications_2021!$A$2:$A$651,0))="","",INDEX(Applications_2021!$AG$2:$AG$651,MATCH($A26,Applications_2021!$A$2:$A$651,0)))</f>
        <v xml:space="preserve">Kingston has always been seen as a leader in the classroom. His peers have always looked up to him because of his kind heart, willingness to help others and his ability to make friends. Kingston is a member of the County Line 4-H Club in Lee County, MS. Kingston has received numerous awards for presentations in different areas such as public speaking and bicycle safety. His club is active in the community and is often involved in different community service activities to help others in the community. </v>
      </c>
      <c r="W26" s="109" t="str">
        <f>IF(INDEX(Applications_2021!$AH$2:$AH$651,MATCH($A26,Applications_2021!$A$2:$A$651,0))="","",INDEX(Applications_2021!$AH$2:$AH$651,MATCH($A26,Applications_2021!$A$2:$A$651,0)))</f>
        <v/>
      </c>
      <c r="X26" s="109" t="str">
        <f>IF(INDEX(Applications_2021!$AI$2:$AI$651,MATCH($A26,Applications_2021!$A$2:$A$651,0))="","",INDEX(Applications_2021!$AI$2:$AI$651,MATCH($A26,Applications_2021!$A$2:$A$651,0)))</f>
        <v>relative or friend</v>
      </c>
      <c r="Y26" s="109" t="str">
        <f>IF(INDEX(Applications_2021!$AJ$2:$AJ$651,MATCH($A26,Applications_2021!$A$2:$A$651,0))="","",INDEX(Applications_2021!$AJ$2:$AJ$651,MATCH($A26,Applications_2021!$A$2:$A$651,0)))</f>
        <v>Okolona Middle School</v>
      </c>
      <c r="Z26" s="220" t="str">
        <f>IF(INDEX(Applications_2021!$Z$2:$Z$651,MATCH($A26,Applications_2021!$A$2:$A$651,0))="","",INDEX(Applications_2021!$Z$2:$Z$651,MATCH($A26,Applications_2021!$A$2:$A$651,0)))</f>
        <v>YES - I will have transportation to the camp on June 20.</v>
      </c>
      <c r="AA26" s="221" t="str">
        <f>IF(INDEX(Applications_2021!$AB$2:$AB$651,MATCH($A26,Applications_2021!$A$2:$A$651,0))="","",INDEX(Applications_2021!$AB$2:$AB$651,MATCH($A26,Applications_2021!$A$2:$A$651,0)))</f>
        <v>YES - I will have transportation from the camp on June 25.</v>
      </c>
      <c r="AB26" s="48" t="str">
        <f>IF(INDEX(Transcripts_2021!$A$2:$A$324,MATCH($A26,Transcripts_2021!$A$2:$A$324,0))=$A26,INDEX(Transcripts_2021!$O$2:$O$324,MATCH($A26,Transcripts_2021!$A$2:$A$324,0)),"")</f>
        <v>Okolona Middle School</v>
      </c>
      <c r="AC26" s="48" t="str">
        <f t="shared" si="1"/>
        <v>Chickasaw</v>
      </c>
      <c r="AD26" s="48" t="str">
        <f>IF(INDEX(Applications_2021!$AL$2:$AL$651,MATCH($A26,Applications_2021!$A$2:$A$651,0))="","",INDEX(Applications_2021!$AL$2:$AL$651,MATCH($A26,Applications_2021!$A$2:$A$651,0)))</f>
        <v>Chickasaw</v>
      </c>
      <c r="AE26" s="8" t="str">
        <f t="shared" si="2"/>
        <v>Yes</v>
      </c>
    </row>
    <row r="27" spans="1:32" ht="57.6" x14ac:dyDescent="0.3">
      <c r="A27" s="51" t="str">
        <f>IF(Applications_2021!$A512="","",Applications_2021!$A512)</f>
        <v>0531-FOR-AL-0075</v>
      </c>
      <c r="B27" s="52"/>
      <c r="C27" s="140" t="s">
        <v>107</v>
      </c>
      <c r="D27" s="46">
        <f t="shared" si="0"/>
        <v>8</v>
      </c>
      <c r="E27" s="45" cm="1">
        <f t="array" ref="E27">_xlfn.IFS($Q27="Less than $25,000 per year",5,$Q27="$25,000 to $49,999 per year",4,$Q27="$50,000 per year or above",2,$Q27="I do not know.",3,$Q27="",0)</f>
        <v>4</v>
      </c>
      <c r="F27" s="45" cm="1">
        <f t="array" ref="F27">_xlfn.IFS($T27="Excellent",5,$T27="Good",4,$T27="Average",3,$T27="Below Average",2,$T27="Poor",1)</f>
        <v>4</v>
      </c>
      <c r="G27" s="52"/>
      <c r="H27" s="52"/>
      <c r="I27" s="52"/>
      <c r="J27" s="53"/>
      <c r="K27" s="48" t="str">
        <f>IF(LEFT(INDEX(Applications_2021!$E$2:$E$651,MATCH($A27,Applications_2021!$A$2:$A$651,0)),1)="Y","Black","Other")</f>
        <v>Black</v>
      </c>
      <c r="L27" s="48" t="str">
        <f>IF(INDEX(Applications_2021!$F$2:$F$651,MATCH($A27,Applications_2021!$A$2:$A$651,0))="","",INDEX(Applications_2021!$F$2:$F$651,MATCH($A27,Applications_2021!$A$2:$A$651,0)))</f>
        <v>Female</v>
      </c>
      <c r="M27" s="48" t="str">
        <f>IF(LEFT(INDEX(Applications_2021!$I$2:$I$651,MATCH($A27,Applications_2021!$A$2:$A$651,0)),1)="","",LEFT(INDEX(Applications_2021!$I$2:$I$651,MATCH($A27,Applications_2021!$A$2:$A$651,0)),1))</f>
        <v>7</v>
      </c>
      <c r="N27" s="48" t="str">
        <f>IF(INDEX(Applications_2021!$J$2:$J$651,MATCH($A27,Applications_2021!$A$2:$A$651,0))="","",INDEX(Applications_2021!$J$2:$J$651,MATCH($A27,Applications_2021!$A$2:$A$651,0)))</f>
        <v>Okolona Middle School</v>
      </c>
      <c r="O27" s="48" t="str">
        <f>IF(INDEX(Applications_2021!$K$2:$K$651,MATCH($A27,Applications_2021!$A$2:$A$651,0))="","",INDEX(Applications_2021!$K$2:$K$651,MATCH($A27,Applications_2021!$A$2:$A$651,0)))</f>
        <v>Okolona</v>
      </c>
      <c r="P27" s="48" t="str">
        <f>IF(INDEX(Applications_2021!$P$2:$P$651,MATCH($A27,Applications_2021!$A$2:$A$651,0))="","",INDEX(Applications_2021!$P$2:$P$651,MATCH($A27,Applications_2021!$A$2:$A$651,0)))</f>
        <v>High School Diploma or up to 3 years of college</v>
      </c>
      <c r="Q27" s="48" t="str">
        <f>IF(INDEX(Applications_2021!$Q$2:$Q$651,MATCH($A27,Applications_2021!$A$2:$A$651,0))="","",INDEX(Applications_2021!$Q$2:$Q$651,MATCH($A27,Applications_2021!$A$2:$A$651,0)))</f>
        <v>$25,000 to $49,999 per year</v>
      </c>
      <c r="R27" s="48" t="str">
        <f>IF(INDEX(Applications_2021!$AL$2:$AL$651,MATCH($A27,Applications_2021!$A$2:$A$651,0))="","",INDEX(Applications_2021!$AL$2:$AL$651,MATCH($A27,Applications_2021!$A$2:$A$651,0)))</f>
        <v>Chickasaw</v>
      </c>
      <c r="S27" s="48" t="str">
        <f>IF(INDEX(Applications_2021!$V$2:$V$651,MATCH($A27,Applications_2021!$A$2:$A$651,0))="","",INDEX(Applications_2021!$V$2:$V$651,MATCH($A27,Applications_2021!$A$2:$A$651,0)))</f>
        <v>MS</v>
      </c>
      <c r="T27" s="48" t="str">
        <f>IF(INDEX(Applications_2021!$AE$2:$AE$651,MATCH($A27,Applications_2021!$A$2:$A$651,0))="","",INDEX(Applications_2021!$AE$2:$AE$651,MATCH($A27,Applications_2021!$A$2:$A$651,0)))</f>
        <v>Good</v>
      </c>
      <c r="U27" s="109" t="str">
        <f>IF(INDEX(Applications_2021!$AF$2:$AF$651,MATCH($A27,Applications_2021!$A$2:$A$651,0))="","",INDEX(Applications_2021!$AF$2:$AF$651,MATCH($A27,Applications_2021!$A$2:$A$651,0)))</f>
        <v>I want to attend AAYME camp because I want do discover more scholarships, and careers that I'll be interested in. I hope to gain more knowledge and skills to help me achieve academic excellence.</v>
      </c>
      <c r="V27" s="109" t="str">
        <f>IF(INDEX(Applications_2021!$AG$2:$AG$651,MATCH($A27,Applications_2021!$A$2:$A$651,0))="","",INDEX(Applications_2021!$AG$2:$AG$651,MATCH($A27,Applications_2021!$A$2:$A$651,0)))</f>
        <v>I got a trophy for being on Ab honor roll 6 years in a row.</v>
      </c>
      <c r="W27" s="109" t="str">
        <f>IF(INDEX(Applications_2021!$AH$2:$AH$651,MATCH($A27,Applications_2021!$A$2:$A$651,0))="","",INDEX(Applications_2021!$AH$2:$AH$651,MATCH($A27,Applications_2021!$A$2:$A$651,0)))</f>
        <v/>
      </c>
      <c r="X27" s="109" t="str">
        <f>IF(INDEX(Applications_2021!$AI$2:$AI$651,MATCH($A27,Applications_2021!$A$2:$A$651,0))="","",INDEX(Applications_2021!$AI$2:$AI$651,MATCH($A27,Applications_2021!$A$2:$A$651,0)))</f>
        <v>school/teacher</v>
      </c>
      <c r="Y27" s="109" t="str">
        <f>IF(INDEX(Applications_2021!$AJ$2:$AJ$651,MATCH($A27,Applications_2021!$A$2:$A$651,0))="","",INDEX(Applications_2021!$AJ$2:$AJ$651,MATCH($A27,Applications_2021!$A$2:$A$651,0)))</f>
        <v>Mrs.Matthews/ middle school and high school</v>
      </c>
      <c r="Z27" s="220" t="str">
        <f>IF(INDEX(Applications_2021!$Z$2:$Z$651,MATCH($A27,Applications_2021!$A$2:$A$651,0))="","",INDEX(Applications_2021!$Z$2:$Z$651,MATCH($A27,Applications_2021!$A$2:$A$651,0)))</f>
        <v>YES - I will have transportation to the camp on June 20.</v>
      </c>
      <c r="AA27" s="221" t="str">
        <f>IF(INDEX(Applications_2021!$AB$2:$AB$651,MATCH($A27,Applications_2021!$A$2:$A$651,0))="","",INDEX(Applications_2021!$AB$2:$AB$651,MATCH($A27,Applications_2021!$A$2:$A$651,0)))</f>
        <v>YES - I will have transportation from the camp on June 25.</v>
      </c>
      <c r="AB27" s="48" t="str">
        <f>IF(INDEX(Transcripts_2021!$A$2:$A$324,MATCH($A27,Transcripts_2021!$A$2:$A$324,0))=$A27,INDEX(Transcripts_2021!$O$2:$O$324,MATCH($A27,Transcripts_2021!$A$2:$A$324,0)),"")</f>
        <v>Okolona Middle School</v>
      </c>
      <c r="AC27" s="48" t="str">
        <f t="shared" si="1"/>
        <v>Chickasaw</v>
      </c>
      <c r="AD27" s="48" t="str">
        <f>IF(INDEX(Applications_2021!$AL$2:$AL$651,MATCH($A27,Applications_2021!$A$2:$A$651,0))="","",INDEX(Applications_2021!$AL$2:$AL$651,MATCH($A27,Applications_2021!$A$2:$A$651,0)))</f>
        <v>Chickasaw</v>
      </c>
      <c r="AE27" s="8" t="str">
        <f t="shared" si="2"/>
        <v>Yes</v>
      </c>
    </row>
    <row r="28" spans="1:32" ht="57.6" x14ac:dyDescent="0.3">
      <c r="A28" s="51" t="str">
        <f>IF(Applications_2021!$A492="","",Applications_2021!$A492)</f>
        <v>0511-HAR-RO-0078</v>
      </c>
      <c r="B28" s="45" t="s">
        <v>371</v>
      </c>
      <c r="C28" s="269" t="s">
        <v>104</v>
      </c>
      <c r="D28" s="46">
        <f t="shared" si="0"/>
        <v>6</v>
      </c>
      <c r="E28" s="45" cm="1">
        <f t="array" ref="E28">_xlfn.IFS($Q28="Less than $25,000 per year",5,$Q28="$25,000 to $49,999 per year",4,$Q28="$50,000 per year or above",2,$Q28="I do not know.",3,$Q28="",0)</f>
        <v>2</v>
      </c>
      <c r="F28" s="45" cm="1">
        <f t="array" ref="F28">_xlfn.IFS($T28="Excellent",5,$T28="Good",4,$T28="Average",3,$T28="Below Average",2,$T28="Poor",1)</f>
        <v>4</v>
      </c>
      <c r="G28" s="52"/>
      <c r="H28" s="52"/>
      <c r="I28" s="52"/>
      <c r="J28" s="53">
        <v>7</v>
      </c>
      <c r="K28" s="48" t="str">
        <f>IF(LEFT(INDEX(Applications_2021!$E$2:$E$651,MATCH($A28,Applications_2021!$A$2:$A$651,0)),1)="Y","Black","Other")</f>
        <v>Black</v>
      </c>
      <c r="L28" s="48" t="str">
        <f>IF(INDEX(Applications_2021!$F$2:$F$651,MATCH($A28,Applications_2021!$A$2:$A$651,0))="","",INDEX(Applications_2021!$F$2:$F$651,MATCH($A28,Applications_2021!$A$2:$A$651,0)))</f>
        <v>Male</v>
      </c>
      <c r="M28" s="48" t="str">
        <f>IF(LEFT(INDEX(Applications_2021!$I$2:$I$651,MATCH($A28,Applications_2021!$A$2:$A$651,0)),1)="","",LEFT(INDEX(Applications_2021!$I$2:$I$651,MATCH($A28,Applications_2021!$A$2:$A$651,0)),1))</f>
        <v>7</v>
      </c>
      <c r="N28" s="48" t="str">
        <f>IF(INDEX(Applications_2021!$J$2:$J$651,MATCH($A28,Applications_2021!$A$2:$A$651,0))="","",INDEX(Applications_2021!$J$2:$J$651,MATCH($A28,Applications_2021!$A$2:$A$651,0)))</f>
        <v>Middle school</v>
      </c>
      <c r="O28" s="48" t="str">
        <f>IF(INDEX(Applications_2021!$K$2:$K$651,MATCH($A28,Applications_2021!$A$2:$A$651,0))="","",INDEX(Applications_2021!$K$2:$K$651,MATCH($A28,Applications_2021!$A$2:$A$651,0)))</f>
        <v>Okolona middle school</v>
      </c>
      <c r="P28" s="48" t="str">
        <f>IF(INDEX(Applications_2021!$P$2:$P$651,MATCH($A28,Applications_2021!$A$2:$A$651,0))="","",INDEX(Applications_2021!$P$2:$P$651,MATCH($A28,Applications_2021!$A$2:$A$651,0)))</f>
        <v>I do not know.</v>
      </c>
      <c r="Q28" s="48" t="str">
        <f>IF(INDEX(Applications_2021!$Q$2:$Q$651,MATCH($A28,Applications_2021!$A$2:$A$651,0))="","",INDEX(Applications_2021!$Q$2:$Q$651,MATCH($A28,Applications_2021!$A$2:$A$651,0)))</f>
        <v>$50,000 per year or above</v>
      </c>
      <c r="R28" s="48" t="str">
        <f>IF(INDEX(Applications_2021!$AL$2:$AL$651,MATCH($A28,Applications_2021!$A$2:$A$651,0))="","",INDEX(Applications_2021!$AL$2:$AL$651,MATCH($A28,Applications_2021!$A$2:$A$651,0)))</f>
        <v>Chickasaw</v>
      </c>
      <c r="S28" s="48" t="str">
        <f>IF(INDEX(Applications_2021!$V$2:$V$651,MATCH($A28,Applications_2021!$A$2:$A$651,0))="","",INDEX(Applications_2021!$V$2:$V$651,MATCH($A28,Applications_2021!$A$2:$A$651,0)))</f>
        <v>MS</v>
      </c>
      <c r="T28" s="48" t="str">
        <f>IF(INDEX(Applications_2021!$AE$2:$AE$651,MATCH($A28,Applications_2021!$A$2:$A$651,0))="","",INDEX(Applications_2021!$AE$2:$AE$651,MATCH($A28,Applications_2021!$A$2:$A$651,0)))</f>
        <v>Good</v>
      </c>
      <c r="U28" s="109" t="str">
        <f>IF(INDEX(Applications_2021!$AF$2:$AF$651,MATCH($A28,Applications_2021!$A$2:$A$651,0))="","",INDEX(Applications_2021!$AF$2:$AF$651,MATCH($A28,Applications_2021!$A$2:$A$651,0)))</f>
        <v>I want to attend to learn more and get better at things that I’m not already good at and meet new people.</v>
      </c>
      <c r="V28" s="109" t="str">
        <f>IF(INDEX(Applications_2021!$AG$2:$AG$651,MATCH($A28,Applications_2021!$A$2:$A$651,0))="","",INDEX(Applications_2021!$AG$2:$AG$651,MATCH($A28,Applications_2021!$A$2:$A$651,0)))</f>
        <v>I like to sing, play piano, direct choirs, and teaching math.</v>
      </c>
      <c r="W28" s="109" t="str">
        <f>IF(INDEX(Applications_2021!$AH$2:$AH$651,MATCH($A28,Applications_2021!$A$2:$A$651,0))="","",INDEX(Applications_2021!$AH$2:$AH$651,MATCH($A28,Applications_2021!$A$2:$A$651,0)))</f>
        <v>I’m 13 years old , I sing, I direct choirs, I play basketball sometimes, I’m on a 10th grade level even though I’m in 7th grade, I’m an honor roll student, and I also sometimes teach the class lessons.</v>
      </c>
      <c r="X28" s="109" t="str">
        <f>IF(INDEX(Applications_2021!$AI$2:$AI$651,MATCH($A28,Applications_2021!$A$2:$A$651,0))="","",INDEX(Applications_2021!$AI$2:$AI$651,MATCH($A28,Applications_2021!$A$2:$A$651,0)))</f>
        <v>school/teacher</v>
      </c>
      <c r="Y28" s="109" t="str">
        <f>IF(INDEX(Applications_2021!$AJ$2:$AJ$651,MATCH($A28,Applications_2021!$A$2:$A$651,0))="","",INDEX(Applications_2021!$AJ$2:$AJ$651,MATCH($A28,Applications_2021!$A$2:$A$651,0)))</f>
        <v>Lakeisha Ivy</v>
      </c>
      <c r="Z28" s="220" t="str">
        <f>IF(INDEX(Applications_2021!$AD$2:$AD$651,MATCH($A28,Applications_2021!$A$2:$A$651,0))="","",INDEX(Applications_2021!$AD$2:$AD$651,MATCH($A28,Applications_2021!$A$2:$A$651,0)))</f>
        <v xml:space="preserve">I do not know my transportation needs at this time. </v>
      </c>
      <c r="AA28" s="221" t="str">
        <f>IF(INDEX(Applications_2021!$AD$2:$AD$651,MATCH($A28,Applications_2021!$A$2:$A$651,0))="","",INDEX(Applications_2021!$AD$2:$AD$651,MATCH($A28,Applications_2021!$A$2:$A$651,0)))</f>
        <v xml:space="preserve">I do not know my transportation needs at this time. </v>
      </c>
      <c r="AB28" s="48" t="str">
        <f>IF(INDEX(Transcripts_2021!$A$2:$A$324,MATCH($A28,Transcripts_2021!$A$2:$A$324,0))=$A28,INDEX(Transcripts_2021!$O$2:$O$324,MATCH($A28,Transcripts_2021!$A$2:$A$324,0)),"")</f>
        <v>Okolona Middle School</v>
      </c>
      <c r="AC28" s="48" t="str">
        <f t="shared" si="1"/>
        <v>Chickasaw</v>
      </c>
      <c r="AD28" s="48" t="str">
        <f>IF(INDEX(Applications_2021!$AL$2:$AL$651,MATCH($A28,Applications_2021!$A$2:$A$651,0))="","",INDEX(Applications_2021!$AL$2:$AL$651,MATCH($A28,Applications_2021!$A$2:$A$651,0)))</f>
        <v>Chickasaw</v>
      </c>
      <c r="AE28" s="8" t="str">
        <f t="shared" si="2"/>
        <v>Yes</v>
      </c>
    </row>
    <row r="29" spans="1:32" ht="28.8" x14ac:dyDescent="0.3">
      <c r="A29" s="51" t="str">
        <f>IF(Applications_2021!$A409="","",Applications_2021!$A409)</f>
        <v>0424-CRO-AR-0069</v>
      </c>
      <c r="B29" s="52"/>
      <c r="C29" s="140" t="s">
        <v>107</v>
      </c>
      <c r="D29" s="46">
        <f t="shared" si="0"/>
        <v>5</v>
      </c>
      <c r="E29" s="45" cm="1">
        <f t="array" ref="E29">_xlfn.IFS($Q29="Less than $25,000 per year",5,$Q29="$25,000 to $49,999 per year",4,$Q29="$50,000 per year or above",2,$Q29="I do not know.",3,$Q29="",0)</f>
        <v>0</v>
      </c>
      <c r="F29" s="45" cm="1">
        <f t="array" ref="F29">_xlfn.IFS($T29="Excellent",5,$T29="Good",4,$T29="Average",3,$T29="Below Average",2,$T29="Poor",1)</f>
        <v>5</v>
      </c>
      <c r="G29" s="52"/>
      <c r="H29" s="52"/>
      <c r="I29" s="52"/>
      <c r="J29" s="53"/>
      <c r="K29" s="48" t="str">
        <f>IF(LEFT(INDEX(Applications_2021!$E$2:$E$651,MATCH($A29,Applications_2021!$A$2:$A$651,0)),1)="Y","Black","Other")</f>
        <v>Black</v>
      </c>
      <c r="L29" s="48" t="str">
        <f>IF(INDEX(Applications_2021!$F$2:$F$651,MATCH($A29,Applications_2021!$A$2:$A$651,0))="","",INDEX(Applications_2021!$F$2:$F$651,MATCH($A29,Applications_2021!$A$2:$A$651,0)))</f>
        <v>Female</v>
      </c>
      <c r="M29" s="48" t="str">
        <f>IF(LEFT(INDEX(Applications_2021!$I$2:$I$651,MATCH($A29,Applications_2021!$A$2:$A$651,0)),1)="","",LEFT(INDEX(Applications_2021!$I$2:$I$651,MATCH($A29,Applications_2021!$A$2:$A$651,0)),1))</f>
        <v>9</v>
      </c>
      <c r="N29" s="48" t="str">
        <f>IF(INDEX(Applications_2021!$J$2:$J$651,MATCH($A29,Applications_2021!$A$2:$A$651,0))="","",INDEX(Applications_2021!$J$2:$J$651,MATCH($A29,Applications_2021!$A$2:$A$651,0)))</f>
        <v>Okolona high school</v>
      </c>
      <c r="O29" s="48" t="str">
        <f>IF(INDEX(Applications_2021!$K$2:$K$651,MATCH($A29,Applications_2021!$A$2:$A$651,0))="","",INDEX(Applications_2021!$K$2:$K$651,MATCH($A29,Applications_2021!$A$2:$A$651,0)))</f>
        <v/>
      </c>
      <c r="P29" s="48" t="str">
        <f>IF(INDEX(Applications_2021!$P$2:$P$651,MATCH($A29,Applications_2021!$A$2:$A$651,0))="","",INDEX(Applications_2021!$P$2:$P$651,MATCH($A29,Applications_2021!$A$2:$A$651,0)))</f>
        <v>High School Diploma or up to 3 years of college</v>
      </c>
      <c r="Q29" s="48" t="str">
        <f>IF(INDEX(Applications_2021!$Q$2:$Q$651,MATCH($A29,Applications_2021!$A$2:$A$651,0))="","",INDEX(Applications_2021!$Q$2:$Q$651,MATCH($A29,Applications_2021!$A$2:$A$651,0)))</f>
        <v/>
      </c>
      <c r="R29" s="48" t="str">
        <f>IF(INDEX(Applications_2021!$AL$2:$AL$651,MATCH($A29,Applications_2021!$A$2:$A$651,0))="","",INDEX(Applications_2021!$AL$2:$AL$651,MATCH($A29,Applications_2021!$A$2:$A$651,0)))</f>
        <v>Chickasaw</v>
      </c>
      <c r="S29" s="48" t="str">
        <f>IF(INDEX(Applications_2021!$V$2:$V$651,MATCH($A29,Applications_2021!$A$2:$A$651,0))="","",INDEX(Applications_2021!$V$2:$V$651,MATCH($A29,Applications_2021!$A$2:$A$651,0)))</f>
        <v>MS</v>
      </c>
      <c r="T29" s="48" t="str">
        <f>IF(INDEX(Applications_2021!$AE$2:$AE$651,MATCH($A29,Applications_2021!$A$2:$A$651,0))="","",INDEX(Applications_2021!$AE$2:$AE$651,MATCH($A29,Applications_2021!$A$2:$A$651,0)))</f>
        <v>Excellent</v>
      </c>
      <c r="U29" s="109" t="str">
        <f>IF(INDEX(Applications_2021!$AF$2:$AF$651,MATCH($A29,Applications_2021!$A$2:$A$651,0))="","",INDEX(Applications_2021!$AF$2:$AF$651,MATCH($A29,Applications_2021!$A$2:$A$651,0)))</f>
        <v xml:space="preserve">To gain the best experience possible for my academician purpose </v>
      </c>
      <c r="V29" s="109" t="str">
        <f>IF(INDEX(Applications_2021!$AG$2:$AG$651,MATCH($A29,Applications_2021!$A$2:$A$651,0))="","",INDEX(Applications_2021!$AG$2:$AG$651,MATCH($A29,Applications_2021!$A$2:$A$651,0)))</f>
        <v/>
      </c>
      <c r="W29" s="109" t="str">
        <f>IF(INDEX(Applications_2021!$AH$2:$AH$651,MATCH($A29,Applications_2021!$A$2:$A$651,0))="","",INDEX(Applications_2021!$AH$2:$AH$651,MATCH($A29,Applications_2021!$A$2:$A$651,0)))</f>
        <v/>
      </c>
      <c r="X29" s="109" t="str">
        <f>IF(INDEX(Applications_2021!$AI$2:$AI$651,MATCH($A29,Applications_2021!$A$2:$A$651,0))="","",INDEX(Applications_2021!$AI$2:$AI$651,MATCH($A29,Applications_2021!$A$2:$A$651,0)))</f>
        <v>school/teacher</v>
      </c>
      <c r="Y29" s="109" t="str">
        <f>IF(INDEX(Applications_2021!$AJ$2:$AJ$651,MATCH($A29,Applications_2021!$A$2:$A$651,0))="","",INDEX(Applications_2021!$AJ$2:$AJ$651,MATCH($A29,Applications_2021!$A$2:$A$651,0)))</f>
        <v xml:space="preserve">Lakeisha ivy </v>
      </c>
      <c r="Z29" s="220" t="str">
        <f>IF(INDEX(Applications_2021!$Z$2:$Z$651,MATCH($A29,Applications_2021!$A$2:$A$651,0))="","",INDEX(Applications_2021!$Z$2:$Z$651,MATCH($A29,Applications_2021!$A$2:$A$651,0)))</f>
        <v>YES - I will have transportation to the camp on June 20.</v>
      </c>
      <c r="AA29" s="221" t="str">
        <f>IF(INDEX(Applications_2021!$AD$2:$AD$651,MATCH($A29,Applications_2021!$A$2:$A$651,0))="","",INDEX(Applications_2021!$AD$2:$AD$651,MATCH($A29,Applications_2021!$A$2:$A$651,0)))</f>
        <v/>
      </c>
      <c r="AB29" s="48" t="str">
        <f>IF(INDEX(Transcripts_2021!$A$2:$A$324,MATCH($A29,Transcripts_2021!$A$2:$A$324,0))=$A29,INDEX(Transcripts_2021!$O$2:$O$324,MATCH($A29,Transcripts_2021!$A$2:$A$324,0)),"")</f>
        <v>Okolona High School</v>
      </c>
      <c r="AC29" s="48" t="str">
        <f t="shared" si="1"/>
        <v>Chickasaw</v>
      </c>
      <c r="AD29" s="48" t="str">
        <f>IF(INDEX(Applications_2021!$AL$2:$AL$651,MATCH($A29,Applications_2021!$A$2:$A$651,0))="","",INDEX(Applications_2021!$AL$2:$AL$651,MATCH($A29,Applications_2021!$A$2:$A$651,0)))</f>
        <v>Chickasaw</v>
      </c>
      <c r="AE29" s="8" t="str">
        <f t="shared" si="2"/>
        <v>Yes</v>
      </c>
    </row>
    <row r="30" spans="1:32" ht="72" x14ac:dyDescent="0.3">
      <c r="A30" s="51" t="str">
        <f>IF(Applications_2021!$A612="","",Applications_2021!$A612)</f>
        <v>0638-MOR-JA-0263</v>
      </c>
      <c r="B30" s="45" t="s">
        <v>371</v>
      </c>
      <c r="C30" s="269" t="s">
        <v>101</v>
      </c>
      <c r="D30" s="46">
        <f t="shared" si="0"/>
        <v>8</v>
      </c>
      <c r="E30" s="45" cm="1">
        <f t="array" ref="E30">_xlfn.IFS($Q30="Less than $25,000 per year",5,$Q30="$25,000 to $49,999 per year",4,$Q30="$50,000 per year or above",2,$Q30="I do not know.",3,$Q30="",0)</f>
        <v>4</v>
      </c>
      <c r="F30" s="45" cm="1">
        <f t="array" ref="F30">_xlfn.IFS($T30="Excellent",5,$T30="Good",4,$T30="Average",3,$T30="Below Average",2,$T30="Poor",1)</f>
        <v>4</v>
      </c>
      <c r="G30" s="52"/>
      <c r="H30" s="52"/>
      <c r="I30" s="52"/>
      <c r="J30" s="53">
        <v>8</v>
      </c>
      <c r="K30" s="48" t="str">
        <f>IF(LEFT(INDEX(Applications_2021!$E$2:$E$651,MATCH($A30,Applications_2021!$A$2:$A$651,0)),1)="Y","Black","Other")</f>
        <v>Black</v>
      </c>
      <c r="L30" s="48" t="str">
        <f>IF(INDEX(Applications_2021!$F$2:$F$651,MATCH($A30,Applications_2021!$A$2:$A$651,0))="","",INDEX(Applications_2021!$F$2:$F$651,MATCH($A30,Applications_2021!$A$2:$A$651,0)))</f>
        <v>Female</v>
      </c>
      <c r="M30" s="48" t="str">
        <f>IF(LEFT(INDEX(Applications_2021!$I$2:$I$651,MATCH($A30,Applications_2021!$A$2:$A$651,0)),1)="","",LEFT(INDEX(Applications_2021!$I$2:$I$651,MATCH($A30,Applications_2021!$A$2:$A$651,0)),1))</f>
        <v>8</v>
      </c>
      <c r="N30" s="48" t="str">
        <f>IF(INDEX(Applications_2021!$J$2:$J$651,MATCH($A30,Applications_2021!$A$2:$A$651,0))="","",INDEX(Applications_2021!$J$2:$J$651,MATCH($A30,Applications_2021!$A$2:$A$651,0)))</f>
        <v>Heidelberg Jr. High</v>
      </c>
      <c r="O30" s="48" t="str">
        <f>IF(INDEX(Applications_2021!$K$2:$K$651,MATCH($A30,Applications_2021!$A$2:$A$651,0))="","",INDEX(Applications_2021!$K$2:$K$651,MATCH($A30,Applications_2021!$A$2:$A$651,0)))</f>
        <v>East Jasper</v>
      </c>
      <c r="P30" s="48" t="str">
        <f>IF(INDEX(Applications_2021!$P$2:$P$651,MATCH($A30,Applications_2021!$A$2:$A$651,0))="","",INDEX(Applications_2021!$P$2:$P$651,MATCH($A30,Applications_2021!$A$2:$A$651,0)))</f>
        <v>High School Diploma or up to 3 years of college</v>
      </c>
      <c r="Q30" s="48" t="str">
        <f>IF(INDEX(Applications_2021!$Q$2:$Q$651,MATCH($A30,Applications_2021!$A$2:$A$651,0))="","",INDEX(Applications_2021!$Q$2:$Q$651,MATCH($A30,Applications_2021!$A$2:$A$651,0)))</f>
        <v>$25,000 to $49,999 per year</v>
      </c>
      <c r="R30" s="66" t="str">
        <f>$AC30</f>
        <v>Jasper</v>
      </c>
      <c r="S30" s="48" t="str">
        <f>IF(INDEX(Applications_2021!$V$2:$V$651,MATCH($A30,Applications_2021!$A$2:$A$651,0))="","",INDEX(Applications_2021!$V$2:$V$651,MATCH($A30,Applications_2021!$A$2:$A$651,0)))</f>
        <v>MS</v>
      </c>
      <c r="T30" s="48" t="str">
        <f>IF(INDEX(Applications_2021!$AE$2:$AE$651,MATCH($A30,Applications_2021!$A$2:$A$651,0))="","",INDEX(Applications_2021!$AE$2:$AE$651,MATCH($A30,Applications_2021!$A$2:$A$651,0)))</f>
        <v>Good</v>
      </c>
      <c r="U30" s="109" t="str">
        <f>IF(INDEX(Applications_2021!$AF$2:$AF$651,MATCH($A30,Applications_2021!$A$2:$A$651,0))="","",INDEX(Applications_2021!$AF$2:$AF$651,MATCH($A30,Applications_2021!$A$2:$A$651,0)))</f>
        <v>I would like to attend the camp to gain more self confidence and leadership skills. I would also like explore my options as an individual for career choice in my future and how I can prepare myself to reach those goals.</v>
      </c>
      <c r="V30" s="109" t="str">
        <f>IF(INDEX(Applications_2021!$AG$2:$AG$651,MATCH($A30,Applications_2021!$A$2:$A$651,0))="","",INDEX(Applications_2021!$AG$2:$AG$651,MATCH($A30,Applications_2021!$A$2:$A$651,0)))</f>
        <v>I'm active girl scout member, active color guard, and member of Jr. Beta Club. I enjoy sewing in my free time..</v>
      </c>
      <c r="W30" s="109" t="str">
        <f>IF(INDEX(Applications_2021!$AH$2:$AH$651,MATCH($A30,Applications_2021!$A$2:$A$651,0))="","",INDEX(Applications_2021!$AH$2:$AH$651,MATCH($A30,Applications_2021!$A$2:$A$651,0)))</f>
        <v/>
      </c>
      <c r="X30" s="109" t="str">
        <f>IF(INDEX(Applications_2021!$AI$2:$AI$651,MATCH($A30,Applications_2021!$A$2:$A$651,0))="","",INDEX(Applications_2021!$AI$2:$AI$651,MATCH($A30,Applications_2021!$A$2:$A$651,0)))</f>
        <v>church or community organization</v>
      </c>
      <c r="Y30" s="109" t="str">
        <f>IF(INDEX(Applications_2021!$AJ$2:$AJ$651,MATCH($A30,Applications_2021!$A$2:$A$651,0))="","",INDEX(Applications_2021!$AJ$2:$AJ$651,MATCH($A30,Applications_2021!$A$2:$A$651,0)))</f>
        <v/>
      </c>
      <c r="Z30" s="220" t="str">
        <f>IF(INDEX(Applications_2021!$Z$2:$Z$651,MATCH($A30,Applications_2021!$A$2:$A$651,0))="","",INDEX(Applications_2021!$Z$2:$Z$651,MATCH($A30,Applications_2021!$A$2:$A$651,0)))</f>
        <v>YES - I will have transportation to the camp on June 20.</v>
      </c>
      <c r="AA30" s="221" t="str">
        <f>IF(INDEX(Applications_2021!$AB$2:$AB$651,MATCH($A30,Applications_2021!$A$2:$A$651,0))="","",INDEX(Applications_2021!$AB$2:$AB$651,MATCH($A30,Applications_2021!$A$2:$A$651,0)))</f>
        <v>YES - I will have transportation from the camp on June 25.</v>
      </c>
      <c r="AB30" s="48" t="str">
        <f>IF(INDEX(Transcripts_2021!$A$2:$A$324,MATCH($A30,Transcripts_2021!$A$2:$A$324,0))=$A30,INDEX(Transcripts_2021!$O$2:$O$324,MATCH($A30,Transcripts_2021!$A$2:$A$324,0)),"")</f>
        <v>Heidelberg Jr. High</v>
      </c>
      <c r="AC30" s="67" t="s">
        <v>215</v>
      </c>
      <c r="AD30" s="48" t="str">
        <f>IF(INDEX(Applications_2021!$AL$2:$AL$651,MATCH($A30,Applications_2021!$A$2:$A$651,0))="","",INDEX(Applications_2021!$AL$2:$AL$651,MATCH($A30,Applications_2021!$A$2:$A$651,0)))</f>
        <v>Clarke</v>
      </c>
      <c r="AE30" s="8" t="str">
        <f t="shared" si="2"/>
        <v>No</v>
      </c>
      <c r="AF30" s="146"/>
    </row>
    <row r="31" spans="1:32" ht="43.2" x14ac:dyDescent="0.3">
      <c r="A31" s="51" t="str">
        <f>IF(Applications_2021!$A9="","",Applications_2021!$A9)</f>
        <v>0009-JON-KH-0194</v>
      </c>
      <c r="B31" s="45" t="s">
        <v>371</v>
      </c>
      <c r="C31" s="250" t="s">
        <v>83</v>
      </c>
      <c r="D31" s="46">
        <f t="shared" si="0"/>
        <v>8</v>
      </c>
      <c r="E31" s="45" cm="1">
        <f t="array" ref="E31">_xlfn.IFS($Q31="Less than $25,000 per year",5,$Q31="$25,000 to $49,999 per year",4,$Q31="$50,000 per year or above",2,$Q31="I do not know.",3,$Q31="",0)</f>
        <v>4</v>
      </c>
      <c r="F31" s="45" cm="1">
        <f t="array" ref="F31">_xlfn.IFS($T31="Excellent",5,$T31="Good",4,$T31="Average",3,$T31="Below Average",2,$T31="Poor",1)</f>
        <v>4</v>
      </c>
      <c r="G31" s="52"/>
      <c r="H31" s="52"/>
      <c r="I31" s="52"/>
      <c r="J31" s="53">
        <v>9</v>
      </c>
      <c r="K31" s="48" t="str">
        <f>IF(LEFT(INDEX(Applications_2021!$E$2:$E$651,MATCH($A31,Applications_2021!$A$2:$A$651,0)),1)="Y","Black","Other")</f>
        <v>Black</v>
      </c>
      <c r="L31" s="48" t="str">
        <f>IF(INDEX(Applications_2021!$F$2:$F$651,MATCH($A31,Applications_2021!$A$2:$A$651,0))="","",INDEX(Applications_2021!$F$2:$F$651,MATCH($A31,Applications_2021!$A$2:$A$651,0)))</f>
        <v>Female</v>
      </c>
      <c r="M31" s="48" t="str">
        <f>IF(LEFT(INDEX(Applications_2021!$I$2:$I$651,MATCH($A31,Applications_2021!$A$2:$A$651,0)),1)="","",LEFT(INDEX(Applications_2021!$I$2:$I$651,MATCH($A31,Applications_2021!$A$2:$A$651,0)),1))</f>
        <v>9</v>
      </c>
      <c r="N31" s="48" t="str">
        <f>IF(INDEX(Applications_2021!$J$2:$J$651,MATCH($A31,Applications_2021!$A$2:$A$651,0))="","",INDEX(Applications_2021!$J$2:$J$651,MATCH($A31,Applications_2021!$A$2:$A$651,0)))</f>
        <v>West Point High North Campus</v>
      </c>
      <c r="O31" s="48" t="str">
        <f>IF(INDEX(Applications_2021!$K$2:$K$651,MATCH($A31,Applications_2021!$A$2:$A$651,0))="","",INDEX(Applications_2021!$K$2:$K$651,MATCH($A31,Applications_2021!$A$2:$A$651,0)))</f>
        <v>West Point</v>
      </c>
      <c r="P31" s="48" t="str">
        <f>IF(INDEX(Applications_2021!$P$2:$P$651,MATCH($A31,Applications_2021!$A$2:$A$651,0))="","",INDEX(Applications_2021!$P$2:$P$651,MATCH($A31,Applications_2021!$A$2:$A$651,0)))</f>
        <v>College degree or 4 or more years of college (including graduate school)</v>
      </c>
      <c r="Q31" s="48" t="str">
        <f>IF(INDEX(Applications_2021!$Q$2:$Q$651,MATCH($A31,Applications_2021!$A$2:$A$651,0))="","",INDEX(Applications_2021!$Q$2:$Q$651,MATCH($A31,Applications_2021!$A$2:$A$651,0)))</f>
        <v>$25,000 to $49,999 per year</v>
      </c>
      <c r="R31" s="48" t="str">
        <f>IF(INDEX(Applications_2021!$AL$2:$AL$651,MATCH($A31,Applications_2021!$A$2:$A$651,0))="","",INDEX(Applications_2021!$AL$2:$AL$651,MATCH($A31,Applications_2021!$A$2:$A$651,0)))</f>
        <v>Clay</v>
      </c>
      <c r="S31" s="48" t="str">
        <f>IF(INDEX(Applications_2021!$V$2:$V$651,MATCH($A31,Applications_2021!$A$2:$A$651,0))="","",INDEX(Applications_2021!$V$2:$V$651,MATCH($A31,Applications_2021!$A$2:$A$651,0)))</f>
        <v>MS</v>
      </c>
      <c r="T31" s="48" t="str">
        <f>IF(INDEX(Applications_2021!$AE$2:$AE$651,MATCH($A31,Applications_2021!$A$2:$A$651,0))="","",INDEX(Applications_2021!$AE$2:$AE$651,MATCH($A31,Applications_2021!$A$2:$A$651,0)))</f>
        <v>Good</v>
      </c>
      <c r="U31" s="109" t="str">
        <f>IF(INDEX(Applications_2021!$AF$2:$AF$651,MATCH($A31,Applications_2021!$A$2:$A$651,0))="","",INDEX(Applications_2021!$AF$2:$AF$651,MATCH($A31,Applications_2021!$A$2:$A$651,0)))</f>
        <v>I believe thia opportunity to experience college life.  It will also allow me to make friends with other students who are like me.</v>
      </c>
      <c r="V31" s="109" t="str">
        <f>IF(INDEX(Applications_2021!$AG$2:$AG$651,MATCH($A31,Applications_2021!$A$2:$A$651,0))="","",INDEX(Applications_2021!$AG$2:$AG$651,MATCH($A31,Applications_2021!$A$2:$A$651,0)))</f>
        <v xml:space="preserve">*All A or A/B honor roll: 1-8th grade *Attended the 2020 Smarty party *Previous member of Zeta Youth League </v>
      </c>
      <c r="W31" s="109" t="str">
        <f>IF(INDEX(Applications_2021!$AH$2:$AH$651,MATCH($A31,Applications_2021!$A$2:$A$651,0))="","",INDEX(Applications_2021!$AH$2:$AH$651,MATCH($A31,Applications_2021!$A$2:$A$651,0)))</f>
        <v/>
      </c>
      <c r="X31" s="109" t="str">
        <f>IF(INDEX(Applications_2021!$AI$2:$AI$651,MATCH($A31,Applications_2021!$A$2:$A$651,0))="","",INDEX(Applications_2021!$AI$2:$AI$651,MATCH($A31,Applications_2021!$A$2:$A$651,0)))</f>
        <v>Social Media</v>
      </c>
      <c r="Y31" s="109" t="str">
        <f>IF(INDEX(Applications_2021!$AJ$2:$AJ$651,MATCH($A31,Applications_2021!$A$2:$A$651,0))="","",INDEX(Applications_2021!$AJ$2:$AJ$651,MATCH($A31,Applications_2021!$A$2:$A$651,0)))</f>
        <v>Angie Jones- MUW</v>
      </c>
      <c r="Z31" s="220" t="str">
        <f>IF(INDEX(Applications_2021!$Z$2:$Z$651,MATCH($A31,Applications_2021!$A$2:$A$651,0))="","",INDEX(Applications_2021!$Z$2:$Z$651,MATCH($A31,Applications_2021!$A$2:$A$651,0)))</f>
        <v>YES - I will have transportation to the camp on June 20.</v>
      </c>
      <c r="AA31" s="221" t="str">
        <f>IF(INDEX(Applications_2021!$AB$2:$AB$651,MATCH($A31,Applications_2021!$A$2:$A$651,0))="","",INDEX(Applications_2021!$AB$2:$AB$651,MATCH($A31,Applications_2021!$A$2:$A$651,0)))</f>
        <v>YES - I will have transportation from the camp on June 25.</v>
      </c>
      <c r="AB31" s="48" t="str">
        <f>IF(INDEX(Transcripts_2021!$A$2:$A$324,MATCH($A31,Transcripts_2021!$A$2:$A$324,0))=$A31,INDEX(Transcripts_2021!$O$2:$O$324,MATCH($A31,Transcripts_2021!$A$2:$A$324,0)),"")</f>
        <v>West Point High</v>
      </c>
      <c r="AC31" s="48" t="str">
        <f t="shared" si="1"/>
        <v>Clay</v>
      </c>
      <c r="AD31" s="48" t="str">
        <f>IF(INDEX(Applications_2021!$AL$2:$AL$651,MATCH($A31,Applications_2021!$A$2:$A$651,0))="","",INDEX(Applications_2021!$AL$2:$AL$651,MATCH($A31,Applications_2021!$A$2:$A$651,0)))</f>
        <v>Clay</v>
      </c>
      <c r="AE31" s="8" t="str">
        <f t="shared" si="2"/>
        <v>Yes</v>
      </c>
    </row>
    <row r="32" spans="1:32" ht="57.6" x14ac:dyDescent="0.3">
      <c r="A32" s="51" t="str">
        <f>IF(Applications_2021!$A332="","",Applications_2021!$A332)</f>
        <v>0345-RUC-KE-0164</v>
      </c>
      <c r="B32" s="45" t="s">
        <v>371</v>
      </c>
      <c r="C32" s="269" t="s">
        <v>104</v>
      </c>
      <c r="D32" s="46">
        <f t="shared" si="0"/>
        <v>10</v>
      </c>
      <c r="E32" s="45" cm="1">
        <f t="array" ref="E32">_xlfn.IFS($Q32="Less than $25,000 per year",5,$Q32="$25,000 to $49,999 per year",4,$Q32="$50,000 per year or above",2,$Q32="I do not know.",3,$Q32="",0)</f>
        <v>5</v>
      </c>
      <c r="F32" s="45" cm="1">
        <f t="array" ref="F32">_xlfn.IFS($T32="Excellent",5,$T32="Good",4,$T32="Average",3,$T32="Below Average",2,$T32="Poor",1)</f>
        <v>5</v>
      </c>
      <c r="G32" s="52"/>
      <c r="H32" s="52"/>
      <c r="I32" s="52"/>
      <c r="J32" s="53">
        <v>8</v>
      </c>
      <c r="K32" s="48" t="str">
        <f>IF(LEFT(INDEX(Applications_2021!$E$2:$E$651,MATCH($A32,Applications_2021!$A$2:$A$651,0)),1)="Y","Black","Other")</f>
        <v>Black</v>
      </c>
      <c r="L32" s="48" t="str">
        <f>IF(INDEX(Applications_2021!$F$2:$F$651,MATCH($A32,Applications_2021!$A$2:$A$651,0))="","",INDEX(Applications_2021!$F$2:$F$651,MATCH($A32,Applications_2021!$A$2:$A$651,0)))</f>
        <v>Female</v>
      </c>
      <c r="M32" s="48" t="str">
        <f>IF(LEFT(INDEX(Applications_2021!$I$2:$I$651,MATCH($A32,Applications_2021!$A$2:$A$651,0)),1)="","",LEFT(INDEX(Applications_2021!$I$2:$I$651,MATCH($A32,Applications_2021!$A$2:$A$651,0)),1))</f>
        <v>8</v>
      </c>
      <c r="N32" s="48" t="str">
        <f>IF(INDEX(Applications_2021!$J$2:$J$651,MATCH($A32,Applications_2021!$A$2:$A$651,0))="","",INDEX(Applications_2021!$J$2:$J$651,MATCH($A32,Applications_2021!$A$2:$A$651,0)))</f>
        <v>Tunica Middle School</v>
      </c>
      <c r="O32" s="48" t="str">
        <f>IF(INDEX(Applications_2021!$K$2:$K$651,MATCH($A32,Applications_2021!$A$2:$A$651,0))="","",INDEX(Applications_2021!$K$2:$K$651,MATCH($A32,Applications_2021!$A$2:$A$651,0)))</f>
        <v>Tunica County School District</v>
      </c>
      <c r="P32" s="48" t="str">
        <f>IF(INDEX(Applications_2021!$P$2:$P$651,MATCH($A32,Applications_2021!$A$2:$A$651,0))="","",INDEX(Applications_2021!$P$2:$P$651,MATCH($A32,Applications_2021!$A$2:$A$651,0)))</f>
        <v>High School Diploma or up to 3 years of college</v>
      </c>
      <c r="Q32" s="48" t="str">
        <f>IF(INDEX(Applications_2021!$Q$2:$Q$651,MATCH($A32,Applications_2021!$A$2:$A$651,0))="","",INDEX(Applications_2021!$Q$2:$Q$651,MATCH($A32,Applications_2021!$A$2:$A$651,0)))</f>
        <v>Less than $25,000 per year</v>
      </c>
      <c r="R32" s="66" t="str">
        <f>$AC32</f>
        <v>Tunica</v>
      </c>
      <c r="S32" s="48" t="str">
        <f>IF(INDEX(Applications_2021!$V$2:$V$651,MATCH($A32,Applications_2021!$A$2:$A$651,0))="","",INDEX(Applications_2021!$V$2:$V$651,MATCH($A32,Applications_2021!$A$2:$A$651,0)))</f>
        <v>MS</v>
      </c>
      <c r="T32" s="48" t="str">
        <f>IF(INDEX(Applications_2021!$AE$2:$AE$651,MATCH($A32,Applications_2021!$A$2:$A$651,0))="","",INDEX(Applications_2021!$AE$2:$AE$651,MATCH($A32,Applications_2021!$A$2:$A$651,0)))</f>
        <v>Excellent</v>
      </c>
      <c r="U32" s="109" t="str">
        <f>IF(INDEX(Applications_2021!$AF$2:$AF$651,MATCH($A32,Applications_2021!$A$2:$A$651,0))="","",INDEX(Applications_2021!$AF$2:$AF$651,MATCH($A32,Applications_2021!$A$2:$A$651,0)))</f>
        <v xml:space="preserve"> I want to attend the AAYME camp to learn new this and hands on with different things. I would like to gain more knowledge about how things work and to be exposed to new skills.</v>
      </c>
      <c r="V32" s="109" t="str">
        <f>IF(INDEX(Applications_2021!$AG$2:$AG$651,MATCH($A32,Applications_2021!$A$2:$A$651,0))="","",INDEX(Applications_2021!$AG$2:$AG$651,MATCH($A32,Applications_2021!$A$2:$A$651,0)))</f>
        <v xml:space="preserve"> I have earned a Salutatorian award. I would consider FBLA( Future Business Leaders of America) a special honor. </v>
      </c>
      <c r="W32" s="109" t="str">
        <f>IF(INDEX(Applications_2021!$AH$2:$AH$651,MATCH($A32,Applications_2021!$A$2:$A$651,0))="","",INDEX(Applications_2021!$AH$2:$AH$651,MATCH($A32,Applications_2021!$A$2:$A$651,0)))</f>
        <v>Everything above other than I often have all A's and one high B, so   I consider myself as an excellent student</v>
      </c>
      <c r="X32" s="109" t="str">
        <f>IF(INDEX(Applications_2021!$AI$2:$AI$651,MATCH($A32,Applications_2021!$A$2:$A$651,0))="","",INDEX(Applications_2021!$AI$2:$AI$651,MATCH($A32,Applications_2021!$A$2:$A$651,0)))</f>
        <v>school/teacher</v>
      </c>
      <c r="Y32" s="109" t="str">
        <f>IF(INDEX(Applications_2021!$AJ$2:$AJ$651,MATCH($A32,Applications_2021!$A$2:$A$651,0))="","",INDEX(Applications_2021!$AJ$2:$AJ$651,MATCH($A32,Applications_2021!$A$2:$A$651,0)))</f>
        <v>Tunica Middle School~ Sherwonda Dunn</v>
      </c>
      <c r="Z32" s="220" t="str">
        <f>IF(INDEX(Applications_2021!$AD$2:$AD$651,MATCH($A32,Applications_2021!$A$2:$A$651,0))="","",INDEX(Applications_2021!$AD$2:$AD$651,MATCH($A32,Applications_2021!$A$2:$A$651,0)))</f>
        <v xml:space="preserve">I do not know my transportation needs at this time. </v>
      </c>
      <c r="AA32" s="221" t="str">
        <f>IF(INDEX(Applications_2021!$AD$2:$AD$651,MATCH($A32,Applications_2021!$A$2:$A$651,0))="","",INDEX(Applications_2021!$AD$2:$AD$651,MATCH($A32,Applications_2021!$A$2:$A$651,0)))</f>
        <v xml:space="preserve">I do not know my transportation needs at this time. </v>
      </c>
      <c r="AB32" s="48" t="str">
        <f>IF(INDEX(Transcripts_2021!$A$2:$A$324,MATCH($A32,Transcripts_2021!$A$2:$A$324,0))=$A32,INDEX(Transcripts_2021!$O$2:$O$324,MATCH($A32,Transcripts_2021!$A$2:$A$324,0)),"")</f>
        <v>Tunica Middle School</v>
      </c>
      <c r="AC32" s="67" t="s">
        <v>256</v>
      </c>
      <c r="AD32" s="48" t="str">
        <f>IF(INDEX(Applications_2021!$AL$2:$AL$651,MATCH($A32,Applications_2021!$A$2:$A$651,0))="","",INDEX(Applications_2021!$AL$2:$AL$651,MATCH($A32,Applications_2021!$A$2:$A$651,0)))</f>
        <v>Coahoma</v>
      </c>
      <c r="AE32" s="8" t="str">
        <f t="shared" si="2"/>
        <v>No</v>
      </c>
    </row>
    <row r="33" spans="1:31" ht="14.4" customHeight="1" x14ac:dyDescent="0.3">
      <c r="A33" s="51" t="str">
        <f>IF(Applications_2021!$A307="","",Applications_2021!$A307)</f>
        <v>0320-NEW-MA-0027</v>
      </c>
      <c r="B33" s="52" t="s">
        <v>519</v>
      </c>
      <c r="C33" s="140" t="s">
        <v>92</v>
      </c>
      <c r="D33" s="46">
        <f t="shared" si="0"/>
        <v>9</v>
      </c>
      <c r="E33" s="45" cm="1">
        <f t="array" ref="E33">_xlfn.IFS($Q33="Less than $25,000 per year",5,$Q33="$25,000 to $49,999 per year",4,$Q33="$50,000 per year or above",2,$Q33="I do not know.",3,$Q33="",0)</f>
        <v>4</v>
      </c>
      <c r="F33" s="45" cm="1">
        <f t="array" ref="F33">_xlfn.IFS($T33="Excellent",5,$T33="Good",4,$T33="Average",3,$T33="Below Average",2,$T33="Poor",1)</f>
        <v>5</v>
      </c>
      <c r="G33" s="52"/>
      <c r="H33" s="52"/>
      <c r="I33" s="52"/>
      <c r="J33" s="53" t="s">
        <v>2066</v>
      </c>
      <c r="K33" s="48" t="str">
        <f>IF(LEFT(INDEX(Applications_2021!$E$2:$E$651,MATCH($A33,Applications_2021!$A$2:$A$651,0)),1)="Y","Black","Other")</f>
        <v>Black</v>
      </c>
      <c r="L33" s="48" t="str">
        <f>IF(INDEX(Applications_2021!$F$2:$F$651,MATCH($A33,Applications_2021!$A$2:$A$651,0))="","",INDEX(Applications_2021!$F$2:$F$651,MATCH($A33,Applications_2021!$A$2:$A$651,0)))</f>
        <v>Female</v>
      </c>
      <c r="M33" s="48" t="str">
        <f>IF(LEFT(INDEX(Applications_2021!$I$2:$I$651,MATCH($A33,Applications_2021!$A$2:$A$651,0)),1)="","",LEFT(INDEX(Applications_2021!$I$2:$I$651,MATCH($A33,Applications_2021!$A$2:$A$651,0)),1))</f>
        <v>7</v>
      </c>
      <c r="N33" s="48" t="str">
        <f>IF(INDEX(Applications_2021!$J$2:$J$651,MATCH($A33,Applications_2021!$A$2:$A$651,0))="","",INDEX(Applications_2021!$J$2:$J$651,MATCH($A33,Applications_2021!$A$2:$A$651,0)))</f>
        <v>W.A. Higgins Middle School</v>
      </c>
      <c r="O33" s="48" t="str">
        <f>IF(INDEX(Applications_2021!$K$2:$K$651,MATCH($A33,Applications_2021!$A$2:$A$651,0))="","",INDEX(Applications_2021!$K$2:$K$651,MATCH($A33,Applications_2021!$A$2:$A$651,0)))</f>
        <v>Clarksdale Municipal School District</v>
      </c>
      <c r="P33" s="48" t="str">
        <f>IF(INDEX(Applications_2021!$P$2:$P$651,MATCH($A33,Applications_2021!$A$2:$A$651,0))="","",INDEX(Applications_2021!$P$2:$P$651,MATCH($A33,Applications_2021!$A$2:$A$651,0)))</f>
        <v>College degree or 4 or more years of college (including graduate school)</v>
      </c>
      <c r="Q33" s="48" t="str">
        <f>IF(INDEX(Applications_2021!$Q$2:$Q$651,MATCH($A33,Applications_2021!$A$2:$A$651,0))="","",INDEX(Applications_2021!$Q$2:$Q$651,MATCH($A33,Applications_2021!$A$2:$A$651,0)))</f>
        <v>$25,000 to $49,999 per year</v>
      </c>
      <c r="R33" s="48" t="str">
        <f>IF(INDEX(Applications_2021!$AL$2:$AL$651,MATCH($A33,Applications_2021!$A$2:$A$651,0))="","",INDEX(Applications_2021!$AL$2:$AL$651,MATCH($A33,Applications_2021!$A$2:$A$651,0)))</f>
        <v>Coahoma</v>
      </c>
      <c r="S33" s="48" t="str">
        <f>IF(INDEX(Applications_2021!$V$2:$V$651,MATCH($A33,Applications_2021!$A$2:$A$651,0))="","",INDEX(Applications_2021!$V$2:$V$651,MATCH($A33,Applications_2021!$A$2:$A$651,0)))</f>
        <v>MS</v>
      </c>
      <c r="T33" s="48" t="str">
        <f>IF(INDEX(Applications_2021!$AE$2:$AE$651,MATCH($A33,Applications_2021!$A$2:$A$651,0))="","",INDEX(Applications_2021!$AE$2:$AE$651,MATCH($A33,Applications_2021!$A$2:$A$651,0)))</f>
        <v>Excellent</v>
      </c>
      <c r="U33" s="109" t="str">
        <f>IF(INDEX(Applications_2021!$AF$2:$AF$651,MATCH($A33,Applications_2021!$A$2:$A$651,0))="","",INDEX(Applications_2021!$AF$2:$AF$651,MATCH($A33,Applications_2021!$A$2:$A$651,0)))</f>
        <v xml:space="preserve">I would like to attend the AAYME Camp because I along with my parents look for programs that will help enrich my academic growth in science and math.  Attending the AAYME Camp will allow me the opportunity to meet other like minded students and give me a chance to network and learn from them.  A lot of times during the summer months, we get in the summer slump when our minds are not challenged.  I have participated in other math and science summer programs, but I really feel this would foster my love for science, as well as math.  I have had a love for animals ever since I was a little girl and developed an interest in veterinary science.  Attending this program would allow me the chance to explore careers related to this as well as explore college choices that would be best for this field.  I took the ACT in fifth grade and scored a 15, so this camp would also help me with preparing to take it again and improving my scores.  After hearing about this program and what its purpose is, I knew this would be something to help me continue to excel in my academics and also help me to build my personal and professional skills.  </v>
      </c>
      <c r="V33" s="109" t="str">
        <f>IF(INDEX(Applications_2021!$AG$2:$AG$651,MATCH($A33,Applications_2021!$A$2:$A$651,0))="","",INDEX(Applications_2021!$AG$2:$AG$651,MATCH($A33,Applications_2021!$A$2:$A$651,0)))</f>
        <v>I have been on the superintendent's list from first grade until the present, 7th grade.  There were only two times in my school career that I made the principal's list and of those times, I had a high B in math.  I have maintained the highest average or the second highest average in my subjects since Pre-K.  I was the salutatorian of my fourth grade class and valedictorian of my sixth grade class.  I have scored Performance Level 5 on my MAAP ELA and Math State Assessments and Performance Level 5 on the fifth grade Science Assessment.  I have participated in the reading fair, book bowl for Clarksdale Municipal School District, and was awarded the highest AR (Accelerated Reader) Points in fifth grade.</v>
      </c>
      <c r="W33" s="109" t="str">
        <f>IF(INDEX(Applications_2021!$AH$2:$AH$651,MATCH($A33,Applications_2021!$A$2:$A$651,0))="","",INDEX(Applications_2021!$AH$2:$AH$651,MATCH($A33,Applications_2021!$A$2:$A$651,0)))</f>
        <v>I am always looking to learn new things and meet new people who share the same goals.  Although I am quiet, I am truly a team player and love to share ideas and work together to come up with solutions and develop new ideas.  I have recently developed an interest in art, which could help to foster growth in other areas.</v>
      </c>
      <c r="X33" s="109" t="str">
        <f>IF(INDEX(Applications_2021!$AI$2:$AI$651,MATCH($A33,Applications_2021!$A$2:$A$651,0))="","",INDEX(Applications_2021!$AI$2:$AI$651,MATCH($A33,Applications_2021!$A$2:$A$651,0)))</f>
        <v>MSMS alumni/student</v>
      </c>
      <c r="Y33" s="109" t="str">
        <f>IF(INDEX(Applications_2021!$AJ$2:$AJ$651,MATCH($A33,Applications_2021!$A$2:$A$651,0))="","",INDEX(Applications_2021!$AJ$2:$AJ$651,MATCH($A33,Applications_2021!$A$2:$A$651,0)))</f>
        <v/>
      </c>
      <c r="Z33" s="220" t="str">
        <f>IF(INDEX(Applications_2021!$Z$2:$Z$651,MATCH($A33,Applications_2021!$A$2:$A$651,0))="","",INDEX(Applications_2021!$Z$2:$Z$651,MATCH($A33,Applications_2021!$A$2:$A$651,0)))</f>
        <v>YES - I will have transportation to the camp on June 20.</v>
      </c>
      <c r="AA33" s="221" t="str">
        <f>IF(INDEX(Applications_2021!$AD$2:$AD$651,MATCH($A33,Applications_2021!$A$2:$A$651,0))="","",INDEX(Applications_2021!$AD$2:$AD$651,MATCH($A33,Applications_2021!$A$2:$A$651,0)))</f>
        <v/>
      </c>
      <c r="AB33" s="48" t="str">
        <f>IF(INDEX(Transcripts_2021!$A$2:$A$324,MATCH($A33,Transcripts_2021!$A$2:$A$324,0))=$A33,INDEX(Transcripts_2021!$O$2:$O$324,MATCH($A33,Transcripts_2021!$A$2:$A$324,0)),"")</f>
        <v>W. A. Higgins Middle School</v>
      </c>
      <c r="AC33" s="48" t="str">
        <f t="shared" si="1"/>
        <v>Coahoma</v>
      </c>
      <c r="AD33" s="48" t="str">
        <f>IF(INDEX(Applications_2021!$AL$2:$AL$651,MATCH($A33,Applications_2021!$A$2:$A$651,0))="","",INDEX(Applications_2021!$AL$2:$AL$651,MATCH($A33,Applications_2021!$A$2:$A$651,0)))</f>
        <v>Coahoma</v>
      </c>
      <c r="AE33" s="8" t="str">
        <f t="shared" si="2"/>
        <v>Yes</v>
      </c>
    </row>
    <row r="34" spans="1:31" ht="57.6" x14ac:dyDescent="0.3">
      <c r="A34" s="51" t="str">
        <f>IF(Applications_2021!$A338="","",Applications_2021!$A338)</f>
        <v>0351-AND-CA-0041</v>
      </c>
      <c r="B34" s="45" t="s">
        <v>371</v>
      </c>
      <c r="C34" s="250" t="s">
        <v>101</v>
      </c>
      <c r="D34" s="46">
        <f t="shared" si="0"/>
        <v>9</v>
      </c>
      <c r="E34" s="45" cm="1">
        <f t="array" ref="E34">_xlfn.IFS($Q34="Less than $25,000 per year",5,$Q34="$25,000 to $49,999 per year",4,$Q34="$50,000 per year or above",2,$Q34="I do not know.",3,$Q34="",0)</f>
        <v>4</v>
      </c>
      <c r="F34" s="45" cm="1">
        <f t="array" ref="F34">_xlfn.IFS($T34="Excellent",5,$T34="Good",4,$T34="Average",3,$T34="Below Average",2,$T34="Poor",1)</f>
        <v>5</v>
      </c>
      <c r="G34" s="52"/>
      <c r="H34" s="52"/>
      <c r="I34" s="52"/>
      <c r="J34" s="53">
        <v>9</v>
      </c>
      <c r="K34" s="48" t="str">
        <f>IF(LEFT(INDEX(Applications_2021!$E$2:$E$651,MATCH($A34,Applications_2021!$A$2:$A$651,0)),1)="Y","Black","Other")</f>
        <v>Black</v>
      </c>
      <c r="L34" s="48" t="str">
        <f>IF(INDEX(Applications_2021!$F$2:$F$651,MATCH($A34,Applications_2021!$A$2:$A$651,0))="","",INDEX(Applications_2021!$F$2:$F$651,MATCH($A34,Applications_2021!$A$2:$A$651,0)))</f>
        <v>Female</v>
      </c>
      <c r="M34" s="48" t="str">
        <f>IF(LEFT(INDEX(Applications_2021!$I$2:$I$651,MATCH($A34,Applications_2021!$A$2:$A$651,0)),1)="","",LEFT(INDEX(Applications_2021!$I$2:$I$651,MATCH($A34,Applications_2021!$A$2:$A$651,0)),1))</f>
        <v>9</v>
      </c>
      <c r="N34" s="48" t="str">
        <f>IF(INDEX(Applications_2021!$J$2:$J$651,MATCH($A34,Applications_2021!$A$2:$A$651,0))="","",INDEX(Applications_2021!$J$2:$J$651,MATCH($A34,Applications_2021!$A$2:$A$651,0)))</f>
        <v>JW Stampley Freshman Academy</v>
      </c>
      <c r="O34" s="48" t="str">
        <f>IF(INDEX(Applications_2021!$K$2:$K$651,MATCH($A34,Applications_2021!$A$2:$A$651,0))="","",INDEX(Applications_2021!$K$2:$K$651,MATCH($A34,Applications_2021!$A$2:$A$651,0)))</f>
        <v>Clarksdale Municipal School District</v>
      </c>
      <c r="P34" s="48" t="str">
        <f>IF(INDEX(Applications_2021!$P$2:$P$651,MATCH($A34,Applications_2021!$A$2:$A$651,0))="","",INDEX(Applications_2021!$P$2:$P$651,MATCH($A34,Applications_2021!$A$2:$A$651,0)))</f>
        <v>College degree or 4 or more years of college (including graduate school)</v>
      </c>
      <c r="Q34" s="48" t="str">
        <f>IF(INDEX(Applications_2021!$Q$2:$Q$651,MATCH($A34,Applications_2021!$A$2:$A$651,0))="","",INDEX(Applications_2021!$Q$2:$Q$651,MATCH($A34,Applications_2021!$A$2:$A$651,0)))</f>
        <v>$25,000 to $49,999 per year</v>
      </c>
      <c r="R34" s="48" t="str">
        <f>IF(INDEX(Applications_2021!$AL$2:$AL$651,MATCH($A34,Applications_2021!$A$2:$A$651,0))="","",INDEX(Applications_2021!$AL$2:$AL$651,MATCH($A34,Applications_2021!$A$2:$A$651,0)))</f>
        <v>Coahoma</v>
      </c>
      <c r="S34" s="48" t="str">
        <f>IF(INDEX(Applications_2021!$V$2:$V$651,MATCH($A34,Applications_2021!$A$2:$A$651,0))="","",INDEX(Applications_2021!$V$2:$V$651,MATCH($A34,Applications_2021!$A$2:$A$651,0)))</f>
        <v>MS</v>
      </c>
      <c r="T34" s="48" t="str">
        <f>IF(INDEX(Applications_2021!$AE$2:$AE$651,MATCH($A34,Applications_2021!$A$2:$A$651,0))="","",INDEX(Applications_2021!$AE$2:$AE$651,MATCH($A34,Applications_2021!$A$2:$A$651,0)))</f>
        <v>Excellent</v>
      </c>
      <c r="U34" s="109" t="str">
        <f>IF(INDEX(Applications_2021!$AF$2:$AF$651,MATCH($A34,Applications_2021!$A$2:$A$651,0))="","",INDEX(Applications_2021!$AF$2:$AF$651,MATCH($A34,Applications_2021!$A$2:$A$651,0)))</f>
        <v>I want to obtain skills that will prepare me for college, career and beyond. I hope to obtain and enrich my social and interpersonal skills. I want to enhance my problem solving and thinking skills.</v>
      </c>
      <c r="V34" s="109" t="str">
        <f>IF(INDEX(Applications_2021!$AG$2:$AG$651,MATCH($A34,Applications_2021!$A$2:$A$651,0))="","",INDEX(Applications_2021!$AG$2:$AG$651,MATCH($A34,Applications_2021!$A$2:$A$651,0)))</f>
        <v xml:space="preserve">I was on the Principal's List. I was in honor's class in my 7th and 8th grade academic school.  </v>
      </c>
      <c r="W34" s="109" t="str">
        <f>IF(INDEX(Applications_2021!$AH$2:$AH$651,MATCH($A34,Applications_2021!$A$2:$A$651,0))="","",INDEX(Applications_2021!$AH$2:$AH$651,MATCH($A34,Applications_2021!$A$2:$A$651,0)))</f>
        <v>I enjoy learning new things and I work will with others.  I want to expand my vocabulary and knowledge of new materials.</v>
      </c>
      <c r="X34" s="109" t="str">
        <f>IF(INDEX(Applications_2021!$AI$2:$AI$651,MATCH($A34,Applications_2021!$A$2:$A$651,0))="","",INDEX(Applications_2021!$AI$2:$AI$651,MATCH($A34,Applications_2021!$A$2:$A$651,0)))</f>
        <v>school/teacher</v>
      </c>
      <c r="Y34" s="109" t="str">
        <f>IF(INDEX(Applications_2021!$AJ$2:$AJ$651,MATCH($A34,Applications_2021!$A$2:$A$651,0))="","",INDEX(Applications_2021!$AJ$2:$AJ$651,MATCH($A34,Applications_2021!$A$2:$A$651,0)))</f>
        <v>Rosalyn Griffin-JW Stampley Freshman Academy</v>
      </c>
      <c r="Z34" s="220" t="str">
        <f>IF(INDEX(Applications_2021!$Z$2:$Z$651,MATCH($A34,Applications_2021!$A$2:$A$651,0))="","",INDEX(Applications_2021!$Z$2:$Z$651,MATCH($A34,Applications_2021!$A$2:$A$651,0)))</f>
        <v>YES - I will have transportation to the camp on June 20.</v>
      </c>
      <c r="AA34" s="221" t="str">
        <f>IF(INDEX(Applications_2021!$AB$2:$AB$651,MATCH($A34,Applications_2021!$A$2:$A$651,0))="","",INDEX(Applications_2021!$AB$2:$AB$651,MATCH($A34,Applications_2021!$A$2:$A$651,0)))</f>
        <v>YES - I will have transportation from the camp on June 25.</v>
      </c>
      <c r="AB34" s="48" t="str">
        <f>IF(INDEX(Transcripts_2021!$A$2:$A$324,MATCH($A34,Transcripts_2021!$A$2:$A$324,0))=$A34,INDEX(Transcripts_2021!$O$2:$O$324,MATCH($A34,Transcripts_2021!$A$2:$A$324,0)),"")</f>
        <v>J.W. Stampley 9th Grade Academy</v>
      </c>
      <c r="AC34" s="48" t="str">
        <f t="shared" si="1"/>
        <v>Coahoma</v>
      </c>
      <c r="AD34" s="48" t="str">
        <f>IF(INDEX(Applications_2021!$AL$2:$AL$651,MATCH($A34,Applications_2021!$A$2:$A$651,0))="","",INDEX(Applications_2021!$AL$2:$AL$651,MATCH($A34,Applications_2021!$A$2:$A$651,0)))</f>
        <v>Coahoma</v>
      </c>
      <c r="AE34" s="8" t="str">
        <f t="shared" si="2"/>
        <v>Yes</v>
      </c>
    </row>
    <row r="35" spans="1:31" ht="72" x14ac:dyDescent="0.3">
      <c r="A35" s="51" t="str">
        <f>IF(Applications_2021!$A300="","",Applications_2021!$A300)</f>
        <v>0313-RAT-ZO-0030</v>
      </c>
      <c r="B35" s="45" t="s">
        <v>371</v>
      </c>
      <c r="C35" s="250" t="s">
        <v>101</v>
      </c>
      <c r="D35" s="46">
        <f t="shared" si="0"/>
        <v>7</v>
      </c>
      <c r="E35" s="45" cm="1">
        <f t="array" ref="E35">_xlfn.IFS($Q35="Less than $25,000 per year",5,$Q35="$25,000 to $49,999 per year",4,$Q35="$50,000 per year or above",2,$Q35="I do not know.",3,$Q35="",0)</f>
        <v>2</v>
      </c>
      <c r="F35" s="45" cm="1">
        <f t="array" ref="F35">_xlfn.IFS($T35="Excellent",5,$T35="Good",4,$T35="Average",3,$T35="Below Average",2,$T35="Poor",1)</f>
        <v>5</v>
      </c>
      <c r="G35" s="52"/>
      <c r="H35" s="52"/>
      <c r="I35" s="52"/>
      <c r="J35" s="53">
        <v>7</v>
      </c>
      <c r="K35" s="48" t="str">
        <f>IF(LEFT(INDEX(Applications_2021!$E$2:$E$651,MATCH($A35,Applications_2021!$A$2:$A$651,0)),1)="Y","Black","Other")</f>
        <v>Black</v>
      </c>
      <c r="L35" s="48" t="str">
        <f>IF(INDEX(Applications_2021!$F$2:$F$651,MATCH($A35,Applications_2021!$A$2:$A$651,0))="","",INDEX(Applications_2021!$F$2:$F$651,MATCH($A35,Applications_2021!$A$2:$A$651,0)))</f>
        <v>Female</v>
      </c>
      <c r="M35" s="48" t="str">
        <f>IF(LEFT(INDEX(Applications_2021!$I$2:$I$651,MATCH($A35,Applications_2021!$A$2:$A$651,0)),1)="","",LEFT(INDEX(Applications_2021!$I$2:$I$651,MATCH($A35,Applications_2021!$A$2:$A$651,0)),1))</f>
        <v>7</v>
      </c>
      <c r="N35" s="48" t="str">
        <f>IF(INDEX(Applications_2021!$J$2:$J$651,MATCH($A35,Applications_2021!$A$2:$A$651,0))="","",INDEX(Applications_2021!$J$2:$J$651,MATCH($A35,Applications_2021!$A$2:$A$651,0)))</f>
        <v>W. A. Higgins Middle School</v>
      </c>
      <c r="O35" s="48" t="str">
        <f>IF(INDEX(Applications_2021!$K$2:$K$651,MATCH($A35,Applications_2021!$A$2:$A$651,0))="","",INDEX(Applications_2021!$K$2:$K$651,MATCH($A35,Applications_2021!$A$2:$A$651,0)))</f>
        <v>Clarksdale Municipal School District</v>
      </c>
      <c r="P35" s="48" t="str">
        <f>IF(INDEX(Applications_2021!$P$2:$P$651,MATCH($A35,Applications_2021!$A$2:$A$651,0))="","",INDEX(Applications_2021!$P$2:$P$651,MATCH($A35,Applications_2021!$A$2:$A$651,0)))</f>
        <v>College degree or 4 or more years of college (including graduate school)</v>
      </c>
      <c r="Q35" s="48" t="str">
        <f>IF(INDEX(Applications_2021!$Q$2:$Q$651,MATCH($A35,Applications_2021!$A$2:$A$651,0))="","",INDEX(Applications_2021!$Q$2:$Q$651,MATCH($A35,Applications_2021!$A$2:$A$651,0)))</f>
        <v>$50,000 per year or above</v>
      </c>
      <c r="R35" s="48" t="str">
        <f>IF(INDEX(Applications_2021!$AL$2:$AL$651,MATCH($A35,Applications_2021!$A$2:$A$651,0))="","",INDEX(Applications_2021!$AL$2:$AL$651,MATCH($A35,Applications_2021!$A$2:$A$651,0)))</f>
        <v>Coahoma</v>
      </c>
      <c r="S35" s="48" t="str">
        <f>IF(INDEX(Applications_2021!$V$2:$V$651,MATCH($A35,Applications_2021!$A$2:$A$651,0))="","",INDEX(Applications_2021!$V$2:$V$651,MATCH($A35,Applications_2021!$A$2:$A$651,0)))</f>
        <v>MS</v>
      </c>
      <c r="T35" s="48" t="str">
        <f>IF(INDEX(Applications_2021!$AE$2:$AE$651,MATCH($A35,Applications_2021!$A$2:$A$651,0))="","",INDEX(Applications_2021!$AE$2:$AE$651,MATCH($A35,Applications_2021!$A$2:$A$651,0)))</f>
        <v>Excellent</v>
      </c>
      <c r="U35" s="109" t="str">
        <f>IF(INDEX(Applications_2021!$AF$2:$AF$651,MATCH($A35,Applications_2021!$A$2:$A$651,0))="","",INDEX(Applications_2021!$AF$2:$AF$651,MATCH($A35,Applications_2021!$A$2:$A$651,0)))</f>
        <v>I want to broaden my abilities in everything that I do. Even though I’m just in 7th grade, it’s important to be ready for high school and be ready to learn. I hope to gain more things I could use in my academics and socially.</v>
      </c>
      <c r="V35" s="109" t="str">
        <f>IF(INDEX(Applications_2021!$AG$2:$AG$651,MATCH($A35,Applications_2021!$A$2:$A$651,0))="","",INDEX(Applications_2021!$AG$2:$AG$651,MATCH($A35,Applications_2021!$A$2:$A$651,0)))</f>
        <v>Honor student  Valedictorian: in 4th and 6th grade Dancer Junior usher at Union Grove MB Church Member of Griot after school program Many awards and honors during award days in school</v>
      </c>
      <c r="W35" s="109" t="str">
        <f>IF(INDEX(Applications_2021!$AH$2:$AH$651,MATCH($A35,Applications_2021!$A$2:$A$651,0))="","",INDEX(Applications_2021!$AH$2:$AH$651,MATCH($A35,Applications_2021!$A$2:$A$651,0)))</f>
        <v>I am a very hard worker and love to learn new and challenging things. If afforded the opportunity to attend this camp, I will do my best to achieve all goals. So</v>
      </c>
      <c r="X35" s="109" t="str">
        <f>IF(INDEX(Applications_2021!$AI$2:$AI$651,MATCH($A35,Applications_2021!$A$2:$A$651,0))="","",INDEX(Applications_2021!$AI$2:$AI$651,MATCH($A35,Applications_2021!$A$2:$A$651,0)))</f>
        <v>relative or friend</v>
      </c>
      <c r="Y35" s="109" t="str">
        <f>IF(INDEX(Applications_2021!$AJ$2:$AJ$651,MATCH($A35,Applications_2021!$A$2:$A$651,0))="","",INDEX(Applications_2021!$AJ$2:$AJ$651,MATCH($A35,Applications_2021!$A$2:$A$651,0)))</f>
        <v/>
      </c>
      <c r="Z35" s="220" t="str">
        <f>IF(INDEX(Applications_2021!$Z$2:$Z$651,MATCH($A35,Applications_2021!$A$2:$A$651,0))="","",INDEX(Applications_2021!$Z$2:$Z$651,MATCH($A35,Applications_2021!$A$2:$A$651,0)))</f>
        <v>YES - I will have transportation to the camp on June 20.</v>
      </c>
      <c r="AA35" s="221" t="str">
        <f>IF(INDEX(Applications_2021!$AB$2:$AB$651,MATCH($A35,Applications_2021!$A$2:$A$651,0))="","",INDEX(Applications_2021!$AB$2:$AB$651,MATCH($A35,Applications_2021!$A$2:$A$651,0)))</f>
        <v>YES - I will have transportation from the camp on June 25.</v>
      </c>
      <c r="AB35" s="48" t="str">
        <f>IF(INDEX(Transcripts_2021!$A$2:$A$324,MATCH($A35,Transcripts_2021!$A$2:$A$324,0))=$A35,INDEX(Transcripts_2021!$O$2:$O$324,MATCH($A35,Transcripts_2021!$A$2:$A$324,0)),"")</f>
        <v>W. A. Higgins Academy of Arts/International Studies</v>
      </c>
      <c r="AC35" s="48" t="str">
        <f t="shared" si="1"/>
        <v>Coahoma</v>
      </c>
      <c r="AD35" s="48" t="str">
        <f>IF(INDEX(Applications_2021!$AL$2:$AL$651,MATCH($A35,Applications_2021!$A$2:$A$651,0))="","",INDEX(Applications_2021!$AL$2:$AL$651,MATCH($A35,Applications_2021!$A$2:$A$651,0)))</f>
        <v>Coahoma</v>
      </c>
      <c r="AE35" s="8" t="str">
        <f t="shared" si="2"/>
        <v>Yes</v>
      </c>
    </row>
    <row r="36" spans="1:31" ht="14.4" customHeight="1" x14ac:dyDescent="0.3">
      <c r="A36" s="51" t="str">
        <f>IF(Applications_2021!$A303="","",Applications_2021!$A303)</f>
        <v>0316-WAS-TY-0202</v>
      </c>
      <c r="B36" s="52" t="s">
        <v>519</v>
      </c>
      <c r="C36" s="140" t="s">
        <v>92</v>
      </c>
      <c r="D36" s="46">
        <f t="shared" si="0"/>
        <v>7</v>
      </c>
      <c r="E36" s="45" cm="1">
        <f t="array" ref="E36">_xlfn.IFS($Q36="Less than $25,000 per year",5,$Q36="$25,000 to $49,999 per year",4,$Q36="$50,000 per year or above",2,$Q36="I do not know.",3,$Q36="",0)</f>
        <v>2</v>
      </c>
      <c r="F36" s="45" cm="1">
        <f t="array" ref="F36">_xlfn.IFS($T36="Excellent",5,$T36="Good",4,$T36="Average",3,$T36="Below Average",2,$T36="Poor",1)</f>
        <v>5</v>
      </c>
      <c r="G36" s="52"/>
      <c r="H36" s="52"/>
      <c r="I36" s="52"/>
      <c r="J36" s="53" t="s">
        <v>2066</v>
      </c>
      <c r="K36" s="48" t="str">
        <f>IF(LEFT(INDEX(Applications_2021!$E$2:$E$651,MATCH($A36,Applications_2021!$A$2:$A$651,0)),1)="Y","Black","Other")</f>
        <v>Black</v>
      </c>
      <c r="L36" s="48" t="str">
        <f>IF(INDEX(Applications_2021!$F$2:$F$651,MATCH($A36,Applications_2021!$A$2:$A$651,0))="","",INDEX(Applications_2021!$F$2:$F$651,MATCH($A36,Applications_2021!$A$2:$A$651,0)))</f>
        <v>Male</v>
      </c>
      <c r="M36" s="48" t="str">
        <f>IF(LEFT(INDEX(Applications_2021!$I$2:$I$651,MATCH($A36,Applications_2021!$A$2:$A$651,0)),1)="","",LEFT(INDEX(Applications_2021!$I$2:$I$651,MATCH($A36,Applications_2021!$A$2:$A$651,0)),1))</f>
        <v>8</v>
      </c>
      <c r="N36" s="48" t="str">
        <f>IF(INDEX(Applications_2021!$J$2:$J$651,MATCH($A36,Applications_2021!$A$2:$A$651,0))="","",INDEX(Applications_2021!$J$2:$J$651,MATCH($A36,Applications_2021!$A$2:$A$651,0)))</f>
        <v>W.A. Higgins Midde School</v>
      </c>
      <c r="O36" s="48" t="str">
        <f>IF(INDEX(Applications_2021!$K$2:$K$651,MATCH($A36,Applications_2021!$A$2:$A$651,0))="","",INDEX(Applications_2021!$K$2:$K$651,MATCH($A36,Applications_2021!$A$2:$A$651,0)))</f>
        <v>Clarksdale Municipal School District</v>
      </c>
      <c r="P36" s="48" t="str">
        <f>IF(INDEX(Applications_2021!$P$2:$P$651,MATCH($A36,Applications_2021!$A$2:$A$651,0))="","",INDEX(Applications_2021!$P$2:$P$651,MATCH($A36,Applications_2021!$A$2:$A$651,0)))</f>
        <v>College degree or 4 or more years of college (including graduate school)</v>
      </c>
      <c r="Q36" s="48" t="str">
        <f>IF(INDEX(Applications_2021!$Q$2:$Q$651,MATCH($A36,Applications_2021!$A$2:$A$651,0))="","",INDEX(Applications_2021!$Q$2:$Q$651,MATCH($A36,Applications_2021!$A$2:$A$651,0)))</f>
        <v>$50,000 per year or above</v>
      </c>
      <c r="R36" s="48" t="str">
        <f>IF(INDEX(Applications_2021!$AL$2:$AL$651,MATCH($A36,Applications_2021!$A$2:$A$651,0))="","",INDEX(Applications_2021!$AL$2:$AL$651,MATCH($A36,Applications_2021!$A$2:$A$651,0)))</f>
        <v>Coahoma</v>
      </c>
      <c r="S36" s="48" t="str">
        <f>IF(INDEX(Applications_2021!$V$2:$V$651,MATCH($A36,Applications_2021!$A$2:$A$651,0))="","",INDEX(Applications_2021!$V$2:$V$651,MATCH($A36,Applications_2021!$A$2:$A$651,0)))</f>
        <v>MS</v>
      </c>
      <c r="T36" s="48" t="str">
        <f>IF(INDEX(Applications_2021!$AE$2:$AE$651,MATCH($A36,Applications_2021!$A$2:$A$651,0))="","",INDEX(Applications_2021!$AE$2:$AE$651,MATCH($A36,Applications_2021!$A$2:$A$651,0)))</f>
        <v>Excellent</v>
      </c>
      <c r="U36" s="109" t="str">
        <f>IF(INDEX(Applications_2021!$AF$2:$AF$651,MATCH($A36,Applications_2021!$A$2:$A$651,0))="","",INDEX(Applications_2021!$AF$2:$AF$651,MATCH($A36,Applications_2021!$A$2:$A$651,0)))</f>
        <v>I have great creative skills that allow me to think of new and exciting ways to combat problems. I am also a team player. I am responsible and reliable. I am a great communicator which is important when working with other people. Lastly, I am committed, when I start a task or an interest, I see it completely through.</v>
      </c>
      <c r="V36" s="109" t="str">
        <f>IF(INDEX(Applications_2021!$AG$2:$AG$651,MATCH($A36,Applications_2021!$A$2:$A$651,0))="","",INDEX(Applications_2021!$AG$2:$AG$651,MATCH($A36,Applications_2021!$A$2:$A$651,0)))</f>
        <v xml:space="preserve">I want to attend the AAYME Camp because I believe that math and science enhances students’ problem solving and research skills. This is something that many of my peers as well as myself fall behind during their summer vacation. I would like to gain analytical skills and be exposed to like-minded peers. This will promote a continuous life-long interest in mathematics and science. By the way, I absolutely love math and as an African American male I would love to enhance my skills. </v>
      </c>
      <c r="W36" s="109" t="str">
        <f>IF(INDEX(Applications_2021!$AH$2:$AH$651,MATCH($A36,Applications_2021!$A$2:$A$651,0))="","",INDEX(Applications_2021!$AH$2:$AH$651,MATCH($A36,Applications_2021!$A$2:$A$651,0)))</f>
        <v>I have had the privilege of being on the principal list/honor roll throughout my current K12 academic life.  I have excelled and won awards in science and math related classes and testing areas. I am also an athlete which allows me to use my physical as well as my mental strength on the field. I also hold a position on our yearbook staff at my middle school.</v>
      </c>
      <c r="X36" s="109" t="str">
        <f>IF(INDEX(Applications_2021!$AI$2:$AI$651,MATCH($A36,Applications_2021!$A$2:$A$651,0))="","",INDEX(Applications_2021!$AI$2:$AI$651,MATCH($A36,Applications_2021!$A$2:$A$651,0)))</f>
        <v>relative or friend</v>
      </c>
      <c r="Y36" s="109" t="str">
        <f>IF(INDEX(Applications_2021!$AJ$2:$AJ$651,MATCH($A36,Applications_2021!$A$2:$A$651,0))="","",INDEX(Applications_2021!$AJ$2:$AJ$651,MATCH($A36,Applications_2021!$A$2:$A$651,0)))</f>
        <v/>
      </c>
      <c r="Z36" s="220" t="str">
        <f>IF(INDEX(Applications_2021!$Z$2:$Z$651,MATCH($A36,Applications_2021!$A$2:$A$651,0))="","",INDEX(Applications_2021!$Z$2:$Z$651,MATCH($A36,Applications_2021!$A$2:$A$651,0)))</f>
        <v>YES - I will have transportation to the camp on June 20.</v>
      </c>
      <c r="AA36" s="221" t="str">
        <f>IF(INDEX(Applications_2021!$AD$2:$AD$651,MATCH($A36,Applications_2021!$A$2:$A$651,0))="","",INDEX(Applications_2021!$AD$2:$AD$651,MATCH($A36,Applications_2021!$A$2:$A$651,0)))</f>
        <v/>
      </c>
      <c r="AB36" s="48" t="str">
        <f>IF(INDEX(Transcripts_2021!$A$2:$A$324,MATCH($A36,Transcripts_2021!$A$2:$A$324,0))=$A36,INDEX(Transcripts_2021!$O$2:$O$324,MATCH($A36,Transcripts_2021!$A$2:$A$324,0)),"")</f>
        <v>W.A. Higgins Middle School</v>
      </c>
      <c r="AC36" s="48" t="str">
        <f t="shared" si="1"/>
        <v>Coahoma</v>
      </c>
      <c r="AD36" s="48" t="str">
        <f>IF(INDEX(Applications_2021!$AL$2:$AL$651,MATCH($A36,Applications_2021!$A$2:$A$651,0))="","",INDEX(Applications_2021!$AL$2:$AL$651,MATCH($A36,Applications_2021!$A$2:$A$651,0)))</f>
        <v>Coahoma</v>
      </c>
      <c r="AE36" s="8" t="str">
        <f t="shared" si="2"/>
        <v>Yes</v>
      </c>
    </row>
    <row r="37" spans="1:31" ht="43.2" x14ac:dyDescent="0.3">
      <c r="A37" s="51" t="str">
        <f>IF(Applications_2021!$A148="","",Applications_2021!$A148)</f>
        <v>0155-DIX-MO-0221</v>
      </c>
      <c r="B37" s="52"/>
      <c r="C37" s="283" t="s">
        <v>107</v>
      </c>
      <c r="D37" s="46">
        <f t="shared" si="0"/>
        <v>6</v>
      </c>
      <c r="E37" s="45" cm="1">
        <f t="array" ref="E37">_xlfn.IFS($Q37="Less than $25,000 per year",5,$Q37="$25,000 to $49,999 per year",4,$Q37="$50,000 per year or above",2,$Q37="I do not know.",3,$Q37="",0)</f>
        <v>2</v>
      </c>
      <c r="F37" s="45" cm="1">
        <f t="array" ref="F37">_xlfn.IFS($T37="Excellent",5,$T37="Good",4,$T37="Average",3,$T37="Below Average",2,$T37="Poor",1)</f>
        <v>4</v>
      </c>
      <c r="G37" s="52"/>
      <c r="H37" s="52"/>
      <c r="I37" s="52"/>
      <c r="J37" s="53">
        <v>9</v>
      </c>
      <c r="K37" s="48" t="str">
        <f>IF(LEFT(INDEX(Applications_2021!$E$2:$E$651,MATCH($A37,Applications_2021!$A$2:$A$651,0)),1)="Y","Black","Other")</f>
        <v>Black</v>
      </c>
      <c r="L37" s="48" t="str">
        <f>IF(INDEX(Applications_2021!$F$2:$F$651,MATCH($A37,Applications_2021!$A$2:$A$651,0))="","",INDEX(Applications_2021!$F$2:$F$651,MATCH($A37,Applications_2021!$A$2:$A$651,0)))</f>
        <v>Female</v>
      </c>
      <c r="M37" s="48" t="str">
        <f>IF(LEFT(INDEX(Applications_2021!$I$2:$I$651,MATCH($A37,Applications_2021!$A$2:$A$651,0)),1)="","",LEFT(INDEX(Applications_2021!$I$2:$I$651,MATCH($A37,Applications_2021!$A$2:$A$651,0)),1))</f>
        <v>9</v>
      </c>
      <c r="N37" s="48" t="str">
        <f>IF(INDEX(Applications_2021!$J$2:$J$651,MATCH($A37,Applications_2021!$A$2:$A$651,0))="","",INDEX(Applications_2021!$J$2:$J$651,MATCH($A37,Applications_2021!$A$2:$A$651,0)))</f>
        <v xml:space="preserve">J.W. Stampley </v>
      </c>
      <c r="O37" s="48" t="str">
        <f>IF(INDEX(Applications_2021!$K$2:$K$651,MATCH($A37,Applications_2021!$A$2:$A$651,0))="","",INDEX(Applications_2021!$K$2:$K$651,MATCH($A37,Applications_2021!$A$2:$A$651,0)))</f>
        <v xml:space="preserve">CMSD </v>
      </c>
      <c r="P37" s="48" t="str">
        <f>IF(INDEX(Applications_2021!$P$2:$P$651,MATCH($A37,Applications_2021!$A$2:$A$651,0))="","",INDEX(Applications_2021!$P$2:$P$651,MATCH($A37,Applications_2021!$A$2:$A$651,0)))</f>
        <v>College degree or 4 or more years of college (including graduate school)</v>
      </c>
      <c r="Q37" s="48" t="str">
        <f>IF(INDEX(Applications_2021!$Q$2:$Q$651,MATCH($A37,Applications_2021!$A$2:$A$651,0))="","",INDEX(Applications_2021!$Q$2:$Q$651,MATCH($A37,Applications_2021!$A$2:$A$651,0)))</f>
        <v>$50,000 per year or above</v>
      </c>
      <c r="R37" s="48" t="str">
        <f>IF(INDEX(Applications_2021!$AL$2:$AL$651,MATCH($A37,Applications_2021!$A$2:$A$651,0))="","",INDEX(Applications_2021!$AL$2:$AL$651,MATCH($A37,Applications_2021!$A$2:$A$651,0)))</f>
        <v>Coahoma</v>
      </c>
      <c r="S37" s="48" t="str">
        <f>IF(INDEX(Applications_2021!$V$2:$V$651,MATCH($A37,Applications_2021!$A$2:$A$651,0))="","",INDEX(Applications_2021!$V$2:$V$651,MATCH($A37,Applications_2021!$A$2:$A$651,0)))</f>
        <v>MS</v>
      </c>
      <c r="T37" s="48" t="str">
        <f>IF(INDEX(Applications_2021!$AE$2:$AE$651,MATCH($A37,Applications_2021!$A$2:$A$651,0))="","",INDEX(Applications_2021!$AE$2:$AE$651,MATCH($A37,Applications_2021!$A$2:$A$651,0)))</f>
        <v>Good</v>
      </c>
      <c r="U37" s="109" t="str">
        <f>IF(INDEX(Applications_2021!$AF$2:$AF$651,MATCH($A37,Applications_2021!$A$2:$A$651,0))="","",INDEX(Applications_2021!$AF$2:$AF$651,MATCH($A37,Applications_2021!$A$2:$A$651,0)))</f>
        <v>I have a love for STEM. I enjoy robotics. I would like to learn more about math and science.</v>
      </c>
      <c r="V37" s="109" t="str">
        <f>IF(INDEX(Applications_2021!$AG$2:$AG$651,MATCH($A37,Applications_2021!$A$2:$A$651,0))="","",INDEX(Applications_2021!$AG$2:$AG$651,MATCH($A37,Applications_2021!$A$2:$A$651,0)))</f>
        <v xml:space="preserve">Girl Up Robotics Club Delta Gems </v>
      </c>
      <c r="W37" s="109" t="str">
        <f>IF(INDEX(Applications_2021!$AH$2:$AH$651,MATCH($A37,Applications_2021!$A$2:$A$651,0))="","",INDEX(Applications_2021!$AH$2:$AH$651,MATCH($A37,Applications_2021!$A$2:$A$651,0)))</f>
        <v>I am outgoing and eager to learn. I am often called upon by my family to fix their technology issues. I am looking forward to learning more.</v>
      </c>
      <c r="X37" s="109" t="str">
        <f>IF(INDEX(Applications_2021!$AI$2:$AI$651,MATCH($A37,Applications_2021!$A$2:$A$651,0))="","",INDEX(Applications_2021!$AI$2:$AI$651,MATCH($A37,Applications_2021!$A$2:$A$651,0)))</f>
        <v>relative or friend</v>
      </c>
      <c r="Y37" s="109" t="str">
        <f>IF(INDEX(Applications_2021!$AJ$2:$AJ$651,MATCH($A37,Applications_2021!$A$2:$A$651,0))="","",INDEX(Applications_2021!$AJ$2:$AJ$651,MATCH($A37,Applications_2021!$A$2:$A$651,0)))</f>
        <v/>
      </c>
      <c r="Z37" s="220" t="str">
        <f>IF(INDEX(Applications_2021!$Z$2:$Z$651,MATCH($A37,Applications_2021!$A$2:$A$651,0))="","",INDEX(Applications_2021!$Z$2:$Z$651,MATCH($A37,Applications_2021!$A$2:$A$651,0)))</f>
        <v>YES - I will have transportation to the camp on June 20.</v>
      </c>
      <c r="AA37" s="221" t="str">
        <f>IF(INDEX(Applications_2021!$AB$2:$AB$651,MATCH($A37,Applications_2021!$A$2:$A$651,0))="","",INDEX(Applications_2021!$AB$2:$AB$651,MATCH($A37,Applications_2021!$A$2:$A$651,0)))</f>
        <v>YES - I will have transportation from the camp on June 25.</v>
      </c>
      <c r="AB37" s="48" t="str">
        <f>IF(INDEX(Transcripts_2021!$A$2:$A$324,MATCH($A37,Transcripts_2021!$A$2:$A$324,0))=$A37,INDEX(Transcripts_2021!$O$2:$O$324,MATCH($A37,Transcripts_2021!$A$2:$A$324,0)),"")</f>
        <v>J. W. Stampley 9th Grade Academy</v>
      </c>
      <c r="AC37" s="48" t="str">
        <f t="shared" si="1"/>
        <v>Coahoma</v>
      </c>
      <c r="AD37" s="48" t="str">
        <f>IF(INDEX(Applications_2021!$AL$2:$AL$651,MATCH($A37,Applications_2021!$A$2:$A$651,0))="","",INDEX(Applications_2021!$AL$2:$AL$651,MATCH($A37,Applications_2021!$A$2:$A$651,0)))</f>
        <v>Coahoma</v>
      </c>
      <c r="AE37" s="8" t="str">
        <f t="shared" si="2"/>
        <v>Yes</v>
      </c>
    </row>
    <row r="38" spans="1:31" ht="72" x14ac:dyDescent="0.3">
      <c r="A38" s="51" t="str">
        <f>IF(Applications_2021!$A182="","",Applications_2021!$A182)</f>
        <v>0190-ROB-GA-0108</v>
      </c>
      <c r="B38" s="45" t="s">
        <v>371</v>
      </c>
      <c r="C38" s="250" t="s">
        <v>101</v>
      </c>
      <c r="D38" s="46">
        <f t="shared" si="0"/>
        <v>9</v>
      </c>
      <c r="E38" s="45" cm="1">
        <f t="array" ref="E38">_xlfn.IFS($Q38="Less than $25,000 per year",5,$Q38="$25,000 to $49,999 per year",4,$Q38="$50,000 per year or above",2,$Q38="I do not know.",3,$Q38="",0)</f>
        <v>5</v>
      </c>
      <c r="F38" s="45" cm="1">
        <f t="array" ref="F38">_xlfn.IFS($T38="Excellent",5,$T38="Good",4,$T38="Average",3,$T38="Below Average",2,$T38="Poor",1)</f>
        <v>4</v>
      </c>
      <c r="G38" s="52"/>
      <c r="H38" s="52"/>
      <c r="I38" s="52"/>
      <c r="J38" s="53">
        <v>9</v>
      </c>
      <c r="K38" s="48" t="str">
        <f>IF(LEFT(INDEX(Applications_2021!$E$2:$E$651,MATCH($A38,Applications_2021!$A$2:$A$651,0)),1)="Y","Black","Other")</f>
        <v>Black</v>
      </c>
      <c r="L38" s="48" t="str">
        <f>IF(INDEX(Applications_2021!$F$2:$F$651,MATCH($A38,Applications_2021!$A$2:$A$651,0))="","",INDEX(Applications_2021!$F$2:$F$651,MATCH($A38,Applications_2021!$A$2:$A$651,0)))</f>
        <v>Female</v>
      </c>
      <c r="M38" s="48" t="str">
        <f>IF(LEFT(INDEX(Applications_2021!$I$2:$I$651,MATCH($A38,Applications_2021!$A$2:$A$651,0)),1)="","",LEFT(INDEX(Applications_2021!$I$2:$I$651,MATCH($A38,Applications_2021!$A$2:$A$651,0)),1))</f>
        <v>9</v>
      </c>
      <c r="N38" s="48" t="str">
        <f>IF(INDEX(Applications_2021!$J$2:$J$651,MATCH($A38,Applications_2021!$A$2:$A$651,0))="","",INDEX(Applications_2021!$J$2:$J$651,MATCH($A38,Applications_2021!$A$2:$A$651,0)))</f>
        <v xml:space="preserve">Hazlehurst High School </v>
      </c>
      <c r="O38" s="48" t="str">
        <f>IF(INDEX(Applications_2021!$K$2:$K$651,MATCH($A38,Applications_2021!$A$2:$A$651,0))="","",INDEX(Applications_2021!$K$2:$K$651,MATCH($A38,Applications_2021!$A$2:$A$651,0)))</f>
        <v xml:space="preserve">Hazlehurst City School District </v>
      </c>
      <c r="P38" s="48" t="str">
        <f>IF(INDEX(Applications_2021!$P$2:$P$651,MATCH($A38,Applications_2021!$A$2:$A$651,0))="","",INDEX(Applications_2021!$P$2:$P$651,MATCH($A38,Applications_2021!$A$2:$A$651,0)))</f>
        <v>College degree or 4 or more years of college (including graduate school)</v>
      </c>
      <c r="Q38" s="48" t="str">
        <f>IF(INDEX(Applications_2021!$Q$2:$Q$651,MATCH($A38,Applications_2021!$A$2:$A$651,0))="","",INDEX(Applications_2021!$Q$2:$Q$651,MATCH($A38,Applications_2021!$A$2:$A$651,0)))</f>
        <v>Less than $25,000 per year</v>
      </c>
      <c r="R38" s="48" t="str">
        <f>IF(INDEX(Applications_2021!$AL$2:$AL$651,MATCH($A38,Applications_2021!$A$2:$A$651,0))="","",INDEX(Applications_2021!$AL$2:$AL$651,MATCH($A38,Applications_2021!$A$2:$A$651,0)))</f>
        <v>Copiah</v>
      </c>
      <c r="S38" s="48" t="str">
        <f>IF(INDEX(Applications_2021!$V$2:$V$651,MATCH($A38,Applications_2021!$A$2:$A$651,0))="","",INDEX(Applications_2021!$V$2:$V$651,MATCH($A38,Applications_2021!$A$2:$A$651,0)))</f>
        <v>MS</v>
      </c>
      <c r="T38" s="48" t="str">
        <f>IF(INDEX(Applications_2021!$AE$2:$AE$651,MATCH($A38,Applications_2021!$A$2:$A$651,0))="","",INDEX(Applications_2021!$AE$2:$AE$651,MATCH($A38,Applications_2021!$A$2:$A$651,0)))</f>
        <v>Good</v>
      </c>
      <c r="U38" s="109" t="str">
        <f>IF(INDEX(Applications_2021!$AF$2:$AF$651,MATCH($A38,Applications_2021!$A$2:$A$651,0))="","",INDEX(Applications_2021!$AF$2:$AF$651,MATCH($A38,Applications_2021!$A$2:$A$651,0)))</f>
        <v>I want to attend the AAYME Camp because I want to learn different things with science and math throughout my school career. I am also hoping to learn different techniques that will challenge me more in the classroom.</v>
      </c>
      <c r="V38" s="109" t="str">
        <f>IF(INDEX(Applications_2021!$AG$2:$AG$651,MATCH($A38,Applications_2021!$A$2:$A$651,0))="","",INDEX(Applications_2021!$AG$2:$AG$651,MATCH($A38,Applications_2021!$A$2:$A$651,0)))</f>
        <v xml:space="preserve">Girl Scout Troop 5012 Received my Silver Award &amp; now currently working on my gold award. Principal Honor Roll Scholar  HHS Cheerleader  Youth Mayor Council SGA (Student Government Association) </v>
      </c>
      <c r="W38" s="109" t="str">
        <f>IF(INDEX(Applications_2021!$AH$2:$AH$651,MATCH($A38,Applications_2021!$A$2:$A$651,0))="","",INDEX(Applications_2021!$AH$2:$AH$651,MATCH($A38,Applications_2021!$A$2:$A$651,0)))</f>
        <v>I am really trying to go further in life &amp; not just settle for anything when it comes to my academic achievements.</v>
      </c>
      <c r="X38" s="109" t="str">
        <f>IF(INDEX(Applications_2021!$AI$2:$AI$651,MATCH($A38,Applications_2021!$A$2:$A$651,0))="","",INDEX(Applications_2021!$AI$2:$AI$651,MATCH($A38,Applications_2021!$A$2:$A$651,0)))</f>
        <v>Social Media</v>
      </c>
      <c r="Y38" s="109" t="str">
        <f>IF(INDEX(Applications_2021!$AJ$2:$AJ$651,MATCH($A38,Applications_2021!$A$2:$A$651,0))="","",INDEX(Applications_2021!$AJ$2:$AJ$651,MATCH($A38,Applications_2021!$A$2:$A$651,0)))</f>
        <v/>
      </c>
      <c r="Z38" s="220" t="str">
        <f>IF(INDEX(Applications_2021!$AD$2:$AD$651,MATCH($A38,Applications_2021!$A$2:$A$651,0))="","",INDEX(Applications_2021!$AD$2:$AD$651,MATCH($A38,Applications_2021!$A$2:$A$651,0)))</f>
        <v xml:space="preserve">I do not know my transportation needs at this time. </v>
      </c>
      <c r="AA38" s="221" t="str">
        <f>IF(INDEX(Applications_2021!$AD$2:$AD$651,MATCH($A38,Applications_2021!$A$2:$A$651,0))="","",INDEX(Applications_2021!$AD$2:$AD$651,MATCH($A38,Applications_2021!$A$2:$A$651,0)))</f>
        <v xml:space="preserve">I do not know my transportation needs at this time. </v>
      </c>
      <c r="AB38" s="48" t="str">
        <f>IF(INDEX(Transcripts_2021!$A$2:$A$324,MATCH($A38,Transcripts_2021!$A$2:$A$324,0))=$A38,INDEX(Transcripts_2021!$O$2:$O$324,MATCH($A38,Transcripts_2021!$A$2:$A$324,0)),"")</f>
        <v xml:space="preserve">Hazlehurst High School </v>
      </c>
      <c r="AC38" s="48" t="str">
        <f t="shared" si="1"/>
        <v>Copiah</v>
      </c>
      <c r="AD38" s="48" t="str">
        <f>IF(INDEX(Applications_2021!$AL$2:$AL$651,MATCH($A38,Applications_2021!$A$2:$A$651,0))="","",INDEX(Applications_2021!$AL$2:$AL$651,MATCH($A38,Applications_2021!$A$2:$A$651,0)))</f>
        <v>Copiah</v>
      </c>
      <c r="AE38" s="8" t="str">
        <f t="shared" si="2"/>
        <v>Yes</v>
      </c>
    </row>
    <row r="39" spans="1:31" ht="57.6" x14ac:dyDescent="0.3">
      <c r="A39" s="51" t="str">
        <f>IF(Applications_2021!$A284="","",Applications_2021!$A284)</f>
        <v>0296-SHO-CA-0049</v>
      </c>
      <c r="B39" s="45" t="s">
        <v>371</v>
      </c>
      <c r="C39" s="250" t="s">
        <v>101</v>
      </c>
      <c r="D39" s="46">
        <f t="shared" si="0"/>
        <v>9</v>
      </c>
      <c r="E39" s="45" cm="1">
        <f t="array" ref="E39">_xlfn.IFS($Q39="Less than $25,000 per year",5,$Q39="$25,000 to $49,999 per year",4,$Q39="$50,000 per year or above",2,$Q39="I do not know.",3,$Q39="",0)</f>
        <v>4</v>
      </c>
      <c r="F39" s="45" cm="1">
        <f t="array" ref="F39">_xlfn.IFS($T39="Excellent",5,$T39="Good",4,$T39="Average",3,$T39="Below Average",2,$T39="Poor",1)</f>
        <v>5</v>
      </c>
      <c r="G39" s="52"/>
      <c r="H39" s="52"/>
      <c r="I39" s="52"/>
      <c r="J39" s="53">
        <v>8</v>
      </c>
      <c r="K39" s="48" t="str">
        <f>IF(LEFT(INDEX(Applications_2021!$E$2:$E$651,MATCH($A39,Applications_2021!$A$2:$A$651,0)),1)="Y","Black","Other")</f>
        <v>Black</v>
      </c>
      <c r="L39" s="48" t="str">
        <f>IF(INDEX(Applications_2021!$F$2:$F$651,MATCH($A39,Applications_2021!$A$2:$A$651,0))="","",INDEX(Applications_2021!$F$2:$F$651,MATCH($A39,Applications_2021!$A$2:$A$651,0)))</f>
        <v>Male</v>
      </c>
      <c r="M39" s="48" t="str">
        <f>IF(LEFT(INDEX(Applications_2021!$I$2:$I$651,MATCH($A39,Applications_2021!$A$2:$A$651,0)),1)="","",LEFT(INDEX(Applications_2021!$I$2:$I$651,MATCH($A39,Applications_2021!$A$2:$A$651,0)),1))</f>
        <v>8</v>
      </c>
      <c r="N39" s="48" t="str">
        <f>IF(INDEX(Applications_2021!$J$2:$J$651,MATCH($A39,Applications_2021!$A$2:$A$651,0))="","",INDEX(Applications_2021!$J$2:$J$651,MATCH($A39,Applications_2021!$A$2:$A$651,0)))</f>
        <v>Hazlehurst Middle School</v>
      </c>
      <c r="O39" s="48" t="str">
        <f>IF(INDEX(Applications_2021!$K$2:$K$651,MATCH($A39,Applications_2021!$A$2:$A$651,0))="","",INDEX(Applications_2021!$K$2:$K$651,MATCH($A39,Applications_2021!$A$2:$A$651,0)))</f>
        <v>Hazlehurst City School District</v>
      </c>
      <c r="P39" s="48" t="str">
        <f>IF(INDEX(Applications_2021!$P$2:$P$651,MATCH($A39,Applications_2021!$A$2:$A$651,0))="","",INDEX(Applications_2021!$P$2:$P$651,MATCH($A39,Applications_2021!$A$2:$A$651,0)))</f>
        <v>College degree or 4 or more years of college (including graduate school)</v>
      </c>
      <c r="Q39" s="48" t="str">
        <f>IF(INDEX(Applications_2021!$Q$2:$Q$651,MATCH($A39,Applications_2021!$A$2:$A$651,0))="","",INDEX(Applications_2021!$Q$2:$Q$651,MATCH($A39,Applications_2021!$A$2:$A$651,0)))</f>
        <v>$25,000 to $49,999 per year</v>
      </c>
      <c r="R39" s="48" t="str">
        <f>IF(INDEX(Applications_2021!$AL$2:$AL$651,MATCH($A39,Applications_2021!$A$2:$A$651,0))="","",INDEX(Applications_2021!$AL$2:$AL$651,MATCH($A39,Applications_2021!$A$2:$A$651,0)))</f>
        <v>Copiah</v>
      </c>
      <c r="S39" s="48" t="str">
        <f>IF(INDEX(Applications_2021!$V$2:$V$651,MATCH($A39,Applications_2021!$A$2:$A$651,0))="","",INDEX(Applications_2021!$V$2:$V$651,MATCH($A39,Applications_2021!$A$2:$A$651,0)))</f>
        <v>MS</v>
      </c>
      <c r="T39" s="48" t="str">
        <f>IF(INDEX(Applications_2021!$AE$2:$AE$651,MATCH($A39,Applications_2021!$A$2:$A$651,0))="","",INDEX(Applications_2021!$AE$2:$AE$651,MATCH($A39,Applications_2021!$A$2:$A$651,0)))</f>
        <v>Excellent</v>
      </c>
      <c r="U39" s="109" t="str">
        <f>IF(INDEX(Applications_2021!$AF$2:$AF$651,MATCH($A39,Applications_2021!$A$2:$A$651,0))="","",INDEX(Applications_2021!$AF$2:$AF$651,MATCH($A39,Applications_2021!$A$2:$A$651,0)))</f>
        <v xml:space="preserve">I will like the opportunity to build up myself confidence, meet other students from other schools, to become more knowledgeable about different colleges, and get strategies to help me get a 25 or above on my ACT. </v>
      </c>
      <c r="V39" s="109" t="str">
        <f>IF(INDEX(Applications_2021!$AG$2:$AG$651,MATCH($A39,Applications_2021!$A$2:$A$651,0))="","",INDEX(Applications_2021!$AG$2:$AG$651,MATCH($A39,Applications_2021!$A$2:$A$651,0)))</f>
        <v>I am a principal honor roll student every year.</v>
      </c>
      <c r="W39" s="109" t="str">
        <f>IF(INDEX(Applications_2021!$AH$2:$AH$651,MATCH($A39,Applications_2021!$A$2:$A$651,0))="","",INDEX(Applications_2021!$AH$2:$AH$651,MATCH($A39,Applications_2021!$A$2:$A$651,0)))</f>
        <v xml:space="preserve">I am dependable, open-minded, a willingness to learn and to interact with people. I am a principal honor roll student. I hope I am granted this opportunity to gain this experience for future endeavors.  </v>
      </c>
      <c r="X39" s="109" t="str">
        <f>IF(INDEX(Applications_2021!$AI$2:$AI$651,MATCH($A39,Applications_2021!$A$2:$A$651,0))="","",INDEX(Applications_2021!$AI$2:$AI$651,MATCH($A39,Applications_2021!$A$2:$A$651,0)))</f>
        <v>school/teacher</v>
      </c>
      <c r="Y39" s="109" t="str">
        <f>IF(INDEX(Applications_2021!$AJ$2:$AJ$651,MATCH($A39,Applications_2021!$A$2:$A$651,0))="","",INDEX(Applications_2021!$AJ$2:$AJ$651,MATCH($A39,Applications_2021!$A$2:$A$651,0)))</f>
        <v>Dr. Lillian Johnson/Crystal Springs Middle School</v>
      </c>
      <c r="Z39" s="220" t="str">
        <f>IF(INDEX(Applications_2021!$Z$2:$Z$651,MATCH($A39,Applications_2021!$A$2:$A$651,0))="","",INDEX(Applications_2021!$Z$2:$Z$651,MATCH($A39,Applications_2021!$A$2:$A$651,0)))</f>
        <v>YES - I will have transportation to the camp on June 20.</v>
      </c>
      <c r="AA39" s="221" t="str">
        <f>IF(INDEX(Applications_2021!$AB$2:$AB$651,MATCH($A39,Applications_2021!$A$2:$A$651,0))="","",INDEX(Applications_2021!$AB$2:$AB$651,MATCH($A39,Applications_2021!$A$2:$A$651,0)))</f>
        <v>YES - I will have transportation from the camp on June 25.</v>
      </c>
      <c r="AB39" s="48" t="str">
        <f>IF(INDEX(Transcripts_2021!$A$2:$A$324,MATCH($A39,Transcripts_2021!$A$2:$A$324,0))=$A39,INDEX(Transcripts_2021!$O$2:$O$324,MATCH($A39,Transcripts_2021!$A$2:$A$324,0)),"")</f>
        <v>Hazlehurst Middle School</v>
      </c>
      <c r="AC39" s="48" t="str">
        <f t="shared" si="1"/>
        <v>Copiah</v>
      </c>
      <c r="AD39" s="48" t="str">
        <f>IF(INDEX(Applications_2021!$AL$2:$AL$651,MATCH($A39,Applications_2021!$A$2:$A$651,0))="","",INDEX(Applications_2021!$AL$2:$AL$651,MATCH($A39,Applications_2021!$A$2:$A$651,0)))</f>
        <v>Copiah</v>
      </c>
      <c r="AE39" s="8" t="str">
        <f t="shared" si="2"/>
        <v>Yes</v>
      </c>
    </row>
    <row r="40" spans="1:31" ht="57.6" x14ac:dyDescent="0.3">
      <c r="A40" s="51" t="str">
        <f>IF(Applications_2021!$A112="","",Applications_2021!$A112)</f>
        <v>0115-BAR-JO-0157</v>
      </c>
      <c r="B40" s="52"/>
      <c r="C40" s="283" t="s">
        <v>107</v>
      </c>
      <c r="D40" s="46">
        <f t="shared" si="0"/>
        <v>7</v>
      </c>
      <c r="E40" s="45" cm="1">
        <f t="array" ref="E40">_xlfn.IFS($Q40="Less than $25,000 per year",5,$Q40="$25,000 to $49,999 per year",4,$Q40="$50,000 per year or above",2,$Q40="I do not know.",3,$Q40="",0)</f>
        <v>2</v>
      </c>
      <c r="F40" s="45" cm="1">
        <f t="array" ref="F40">_xlfn.IFS($T40="Excellent",5,$T40="Good",4,$T40="Average",3,$T40="Below Average",2,$T40="Poor",1)</f>
        <v>5</v>
      </c>
      <c r="G40" s="52"/>
      <c r="H40" s="52"/>
      <c r="I40" s="52"/>
      <c r="J40" s="53">
        <v>8</v>
      </c>
      <c r="K40" s="48" t="str">
        <f>IF(LEFT(INDEX(Applications_2021!$E$2:$E$651,MATCH($A40,Applications_2021!$A$2:$A$651,0)),1)="Y","Black","Other")</f>
        <v>Black</v>
      </c>
      <c r="L40" s="48" t="str">
        <f>IF(INDEX(Applications_2021!$F$2:$F$651,MATCH($A40,Applications_2021!$A$2:$A$651,0))="","",INDEX(Applications_2021!$F$2:$F$651,MATCH($A40,Applications_2021!$A$2:$A$651,0)))</f>
        <v>Female</v>
      </c>
      <c r="M40" s="48" t="str">
        <f>IF(LEFT(INDEX(Applications_2021!$I$2:$I$651,MATCH($A40,Applications_2021!$A$2:$A$651,0)),1)="","",LEFT(INDEX(Applications_2021!$I$2:$I$651,MATCH($A40,Applications_2021!$A$2:$A$651,0)),1))</f>
        <v>8</v>
      </c>
      <c r="N40" s="48" t="str">
        <f>IF(INDEX(Applications_2021!$J$2:$J$651,MATCH($A40,Applications_2021!$A$2:$A$651,0))="","",INDEX(Applications_2021!$J$2:$J$651,MATCH($A40,Applications_2021!$A$2:$A$651,0)))</f>
        <v>Wesson Attendance Center</v>
      </c>
      <c r="O40" s="48" t="str">
        <f>IF(INDEX(Applications_2021!$K$2:$K$651,MATCH($A40,Applications_2021!$A$2:$A$651,0))="","",INDEX(Applications_2021!$K$2:$K$651,MATCH($A40,Applications_2021!$A$2:$A$651,0)))</f>
        <v>Copiah County</v>
      </c>
      <c r="P40" s="48" t="str">
        <f>IF(INDEX(Applications_2021!$P$2:$P$651,MATCH($A40,Applications_2021!$A$2:$A$651,0))="","",INDEX(Applications_2021!$P$2:$P$651,MATCH($A40,Applications_2021!$A$2:$A$651,0)))</f>
        <v>College degree or 4 or more years of college (including graduate school)</v>
      </c>
      <c r="Q40" s="48" t="str">
        <f>IF(INDEX(Applications_2021!$Q$2:$Q$651,MATCH($A40,Applications_2021!$A$2:$A$651,0))="","",INDEX(Applications_2021!$Q$2:$Q$651,MATCH($A40,Applications_2021!$A$2:$A$651,0)))</f>
        <v>$50,000 per year or above</v>
      </c>
      <c r="R40" s="48" t="str">
        <f>IF(INDEX(Applications_2021!$AL$2:$AL$651,MATCH($A40,Applications_2021!$A$2:$A$651,0))="","",INDEX(Applications_2021!$AL$2:$AL$651,MATCH($A40,Applications_2021!$A$2:$A$651,0)))</f>
        <v>Copiah</v>
      </c>
      <c r="S40" s="48" t="str">
        <f>IF(INDEX(Applications_2021!$V$2:$V$651,MATCH($A40,Applications_2021!$A$2:$A$651,0))="","",INDEX(Applications_2021!$V$2:$V$651,MATCH($A40,Applications_2021!$A$2:$A$651,0)))</f>
        <v>MS</v>
      </c>
      <c r="T40" s="48" t="str">
        <f>IF(INDEX(Applications_2021!$AE$2:$AE$651,MATCH($A40,Applications_2021!$A$2:$A$651,0))="","",INDEX(Applications_2021!$AE$2:$AE$651,MATCH($A40,Applications_2021!$A$2:$A$651,0)))</f>
        <v>Excellent</v>
      </c>
      <c r="U40" s="109" t="str">
        <f>IF(INDEX(Applications_2021!$AF$2:$AF$651,MATCH($A40,Applications_2021!$A$2:$A$651,0))="","",INDEX(Applications_2021!$AF$2:$AF$651,MATCH($A40,Applications_2021!$A$2:$A$651,0)))</f>
        <v>I am interested in math and science. I want to broaden my horizons and meet new people who are in my age range and of similar scholastic abilities.</v>
      </c>
      <c r="V40" s="109" t="str">
        <f>IF(INDEX(Applications_2021!$AG$2:$AG$651,MATCH($A40,Applications_2021!$A$2:$A$651,0))="","",INDEX(Applications_2021!$AG$2:$AG$651,MATCH($A40,Applications_2021!$A$2:$A$651,0)))</f>
        <v>I generally receive highest grade point average in at least two or three subjects. I earned first chair for flute in band for two years. I have been a member of the Beta Club for two years.</v>
      </c>
      <c r="W40" s="109" t="str">
        <f>IF(INDEX(Applications_2021!$AH$2:$AH$651,MATCH($A40,Applications_2021!$A$2:$A$651,0))="","",INDEX(Applications_2021!$AH$2:$AH$651,MATCH($A40,Applications_2021!$A$2:$A$651,0)))</f>
        <v/>
      </c>
      <c r="X40" s="109" t="str">
        <f>IF(INDEX(Applications_2021!$AI$2:$AI$651,MATCH($A40,Applications_2021!$A$2:$A$651,0))="","",INDEX(Applications_2021!$AI$2:$AI$651,MATCH($A40,Applications_2021!$A$2:$A$651,0)))</f>
        <v>relative or friend</v>
      </c>
      <c r="Y40" s="109" t="str">
        <f>IF(INDEX(Applications_2021!$AJ$2:$AJ$651,MATCH($A40,Applications_2021!$A$2:$A$651,0))="","",INDEX(Applications_2021!$AJ$2:$AJ$651,MATCH($A40,Applications_2021!$A$2:$A$651,0)))</f>
        <v/>
      </c>
      <c r="Z40" s="220" t="str">
        <f>IF(INDEX(Applications_2021!$Z$2:$Z$651,MATCH($A40,Applications_2021!$A$2:$A$651,0))="","",INDEX(Applications_2021!$Z$2:$Z$651,MATCH($A40,Applications_2021!$A$2:$A$651,0)))</f>
        <v>YES - I will have transportation to the camp on June 20.</v>
      </c>
      <c r="AA40" s="221" t="str">
        <f>IF(INDEX(Applications_2021!$AB$2:$AB$651,MATCH($A40,Applications_2021!$A$2:$A$651,0))="","",INDEX(Applications_2021!$AB$2:$AB$651,MATCH($A40,Applications_2021!$A$2:$A$651,0)))</f>
        <v>YES - I will have transportation from the camp on June 25.</v>
      </c>
      <c r="AB40" s="48" t="str">
        <f>IF(INDEX(Transcripts_2021!$A$2:$A$324,MATCH($A40,Transcripts_2021!$A$2:$A$324,0))=$A40,INDEX(Transcripts_2021!$O$2:$O$324,MATCH($A40,Transcripts_2021!$A$2:$A$324,0)),"")</f>
        <v>Wesson Attendance Center</v>
      </c>
      <c r="AC40" s="48" t="str">
        <f t="shared" si="1"/>
        <v>Copiah</v>
      </c>
      <c r="AD40" s="48" t="str">
        <f>IF(INDEX(Applications_2021!$AL$2:$AL$651,MATCH($A40,Applications_2021!$A$2:$A$651,0))="","",INDEX(Applications_2021!$AL$2:$AL$651,MATCH($A40,Applications_2021!$A$2:$A$651,0)))</f>
        <v>Copiah</v>
      </c>
      <c r="AE40" s="8" t="str">
        <f t="shared" si="2"/>
        <v>Yes</v>
      </c>
    </row>
    <row r="41" spans="1:31" ht="172.8" x14ac:dyDescent="0.3">
      <c r="A41" s="51" t="str">
        <f>IF(Applications_2021!$A494="","",Applications_2021!$A494)</f>
        <v>0513-HAT-JE-0057</v>
      </c>
      <c r="B41" s="45" t="s">
        <v>371</v>
      </c>
      <c r="C41" s="250" t="s">
        <v>101</v>
      </c>
      <c r="D41" s="46">
        <f t="shared" si="0"/>
        <v>9</v>
      </c>
      <c r="E41" s="45" cm="1">
        <f t="array" ref="E41">_xlfn.IFS($Q41="Less than $25,000 per year",5,$Q41="$25,000 to $49,999 per year",4,$Q41="$50,000 per year or above",2,$Q41="I do not know.",3,$Q41="",0)</f>
        <v>4</v>
      </c>
      <c r="F41" s="45" cm="1">
        <f t="array" ref="F41">_xlfn.IFS($T41="Excellent",5,$T41="Good",4,$T41="Average",3,$T41="Below Average",2,$T41="Poor",1)</f>
        <v>5</v>
      </c>
      <c r="G41" s="52"/>
      <c r="H41" s="52"/>
      <c r="I41" s="52"/>
      <c r="J41" s="53">
        <v>9</v>
      </c>
      <c r="K41" s="48" t="str">
        <f>IF(LEFT(INDEX(Applications_2021!$E$2:$E$651,MATCH($A41,Applications_2021!$A$2:$A$651,0)),1)="Y","Black","Other")</f>
        <v>Black</v>
      </c>
      <c r="L41" s="48" t="str">
        <f>IF(INDEX(Applications_2021!$F$2:$F$651,MATCH($A41,Applications_2021!$A$2:$A$651,0))="","",INDEX(Applications_2021!$F$2:$F$651,MATCH($A41,Applications_2021!$A$2:$A$651,0)))</f>
        <v>Male</v>
      </c>
      <c r="M41" s="48" t="str">
        <f>IF(LEFT(INDEX(Applications_2021!$I$2:$I$651,MATCH($A41,Applications_2021!$A$2:$A$651,0)),1)="","",LEFT(INDEX(Applications_2021!$I$2:$I$651,MATCH($A41,Applications_2021!$A$2:$A$651,0)),1))</f>
        <v>9</v>
      </c>
      <c r="N41" s="48" t="str">
        <f>IF(INDEX(Applications_2021!$J$2:$J$651,MATCH($A41,Applications_2021!$A$2:$A$651,0))="","",INDEX(Applications_2021!$J$2:$J$651,MATCH($A41,Applications_2021!$A$2:$A$651,0)))</f>
        <v>Seminary High School</v>
      </c>
      <c r="O41" s="48" t="str">
        <f>IF(INDEX(Applications_2021!$K$2:$K$651,MATCH($A41,Applications_2021!$A$2:$A$651,0))="","",INDEX(Applications_2021!$K$2:$K$651,MATCH($A41,Applications_2021!$A$2:$A$651,0)))</f>
        <v>Covington Country School District</v>
      </c>
      <c r="P41" s="48" t="str">
        <f>IF(INDEX(Applications_2021!$P$2:$P$651,MATCH($A41,Applications_2021!$A$2:$A$651,0))="","",INDEX(Applications_2021!$P$2:$P$651,MATCH($A41,Applications_2021!$A$2:$A$651,0)))</f>
        <v>High School Diploma or up to 3 years of college</v>
      </c>
      <c r="Q41" s="48" t="str">
        <f>IF(INDEX(Applications_2021!$Q$2:$Q$651,MATCH($A41,Applications_2021!$A$2:$A$651,0))="","",INDEX(Applications_2021!$Q$2:$Q$651,MATCH($A41,Applications_2021!$A$2:$A$651,0)))</f>
        <v>$25,000 to $49,999 per year</v>
      </c>
      <c r="R41" s="48" t="str">
        <f>IF(INDEX(Applications_2021!$AL$2:$AL$651,MATCH($A41,Applications_2021!$A$2:$A$651,0))="","",INDEX(Applications_2021!$AL$2:$AL$651,MATCH($A41,Applications_2021!$A$2:$A$651,0)))</f>
        <v>Covington</v>
      </c>
      <c r="S41" s="48" t="str">
        <f>IF(INDEX(Applications_2021!$V$2:$V$651,MATCH($A41,Applications_2021!$A$2:$A$651,0))="","",INDEX(Applications_2021!$V$2:$V$651,MATCH($A41,Applications_2021!$A$2:$A$651,0)))</f>
        <v>MS</v>
      </c>
      <c r="T41" s="48" t="str">
        <f>IF(INDEX(Applications_2021!$AE$2:$AE$651,MATCH($A41,Applications_2021!$A$2:$A$651,0))="","",INDEX(Applications_2021!$AE$2:$AE$651,MATCH($A41,Applications_2021!$A$2:$A$651,0)))</f>
        <v>Excellent</v>
      </c>
      <c r="U41" s="109" t="str">
        <f>IF(INDEX(Applications_2021!$AF$2:$AF$651,MATCH($A41,Applications_2021!$A$2:$A$651,0))="","",INDEX(Applications_2021!$AF$2:$AF$651,MATCH($A41,Applications_2021!$A$2:$A$651,0)))</f>
        <v>I want to attend the AAYME Camp to learn more about my career choice, Computer Science and Engineering. AAYME Camp will allow me to connect with other African-American tech savvy's whom share the same passion and interests as me. AAYME Camp will also help me improve my social skills, something I currently lack in.   By attending AAYME Camp at MSMS I hope to gain more background knowledge for things such as computer science and engineering for future career referencing. Not only that, but other African-American collegues looking to pursue a career in the Computer Science and/or Engineering field.</v>
      </c>
      <c r="V41" s="109" t="str">
        <f>IF(INDEX(Applications_2021!$AG$2:$AG$651,MATCH($A41,Applications_2021!$A$2:$A$651,0))="","",INDEX(Applications_2021!$AG$2:$AG$651,MATCH($A41,Applications_2021!$A$2:$A$651,0)))</f>
        <v>Awards were not given or assigned last year due to COVID-19.</v>
      </c>
      <c r="W41" s="109" t="str">
        <f>IF(INDEX(Applications_2021!$AH$2:$AH$651,MATCH($A41,Applications_2021!$A$2:$A$651,0))="","",INDEX(Applications_2021!$AH$2:$AH$651,MATCH($A41,Applications_2021!$A$2:$A$651,0)))</f>
        <v>I am one of few students at my Seminary High School to take Algebra 1 &amp; 2 and Biology 1 all in the same year. I am also one of very few 9th grade students at Seminary that are prepared and will be taking their ACT test this upcoming summer.</v>
      </c>
      <c r="X41" s="109" t="str">
        <f>IF(INDEX(Applications_2021!$AI$2:$AI$651,MATCH($A41,Applications_2021!$A$2:$A$651,0))="","",INDEX(Applications_2021!$AI$2:$AI$651,MATCH($A41,Applications_2021!$A$2:$A$651,0)))</f>
        <v>relative or friend</v>
      </c>
      <c r="Y41" s="109" t="str">
        <f>IF(INDEX(Applications_2021!$AJ$2:$AJ$651,MATCH($A41,Applications_2021!$A$2:$A$651,0))="","",INDEX(Applications_2021!$AJ$2:$AJ$651,MATCH($A41,Applications_2021!$A$2:$A$651,0)))</f>
        <v>N/A</v>
      </c>
      <c r="Z41" s="220" t="str">
        <f>IF(INDEX(Applications_2021!$Z$2:$Z$651,MATCH($A41,Applications_2021!$A$2:$A$651,0))="","",INDEX(Applications_2021!$Z$2:$Z$651,MATCH($A41,Applications_2021!$A$2:$A$651,0)))</f>
        <v>YES - I will have transportation to the camp on June 20.</v>
      </c>
      <c r="AA41" s="221" t="str">
        <f>IF(INDEX(Applications_2021!$AB$2:$AB$651,MATCH($A41,Applications_2021!$A$2:$A$651,0))="","",INDEX(Applications_2021!$AB$2:$AB$651,MATCH($A41,Applications_2021!$A$2:$A$651,0)))</f>
        <v>YES - I will have transportation from the camp on June 25.</v>
      </c>
      <c r="AB41" s="48" t="str">
        <f>IF(INDEX(Transcripts_2021!$A$2:$A$324,MATCH($A41,Transcripts_2021!$A$2:$A$324,0))=$A41,INDEX(Transcripts_2021!$O$2:$O$324,MATCH($A41,Transcripts_2021!$A$2:$A$324,0)),"")</f>
        <v>Seminary High School</v>
      </c>
      <c r="AC41" s="48" t="str">
        <f t="shared" si="1"/>
        <v>Covington</v>
      </c>
      <c r="AD41" s="48" t="str">
        <f>IF(INDEX(Applications_2021!$AL$2:$AL$651,MATCH($A41,Applications_2021!$A$2:$A$651,0))="","",INDEX(Applications_2021!$AL$2:$AL$651,MATCH($A41,Applications_2021!$A$2:$A$651,0)))</f>
        <v>Covington</v>
      </c>
      <c r="AE41" s="8" t="str">
        <f t="shared" si="2"/>
        <v>Yes</v>
      </c>
    </row>
    <row r="42" spans="1:31" ht="43.2" x14ac:dyDescent="0.3">
      <c r="A42" s="165" t="str">
        <f>IF(Applications_2021!$A502="","",Applications_2021!$A502)</f>
        <v>0521-WIN-AS-0081</v>
      </c>
      <c r="B42" s="45" t="s">
        <v>371</v>
      </c>
      <c r="C42" s="250" t="s">
        <v>101</v>
      </c>
      <c r="D42" s="46">
        <f t="shared" si="0"/>
        <v>8</v>
      </c>
      <c r="E42" s="45" cm="1">
        <f t="array" ref="E42">_xlfn.IFS($Q42="Less than $25,000 per year",5,$Q42="$25,000 to $49,999 per year",4,$Q42="$50,000 per year or above",2,$Q42="I do not know.",3,$Q42="",0)</f>
        <v>4</v>
      </c>
      <c r="F42" s="45" cm="1">
        <f t="array" ref="F42">_xlfn.IFS($T42="Excellent",5,$T42="Good",4,$T42="Average",3,$T42="Below Average",2,$T42="Poor",1)</f>
        <v>4</v>
      </c>
      <c r="G42" s="52"/>
      <c r="H42" s="52"/>
      <c r="I42" s="52"/>
      <c r="J42" s="53">
        <v>9</v>
      </c>
      <c r="K42" s="48" t="str">
        <f>IF(LEFT(INDEX(Applications_2021!$E$2:$E$651,MATCH($A42,Applications_2021!$A$2:$A$651,0)),1)="Y","Black","Other")</f>
        <v>Black</v>
      </c>
      <c r="L42" s="48" t="str">
        <f>IF(INDEX(Applications_2021!$F$2:$F$651,MATCH($A42,Applications_2021!$A$2:$A$651,0))="","",INDEX(Applications_2021!$F$2:$F$651,MATCH($A42,Applications_2021!$A$2:$A$651,0)))</f>
        <v>Female</v>
      </c>
      <c r="M42" s="48" t="str">
        <f>IF(LEFT(INDEX(Applications_2021!$I$2:$I$651,MATCH($A42,Applications_2021!$A$2:$A$651,0)),1)="","",LEFT(INDEX(Applications_2021!$I$2:$I$651,MATCH($A42,Applications_2021!$A$2:$A$651,0)),1))</f>
        <v>9</v>
      </c>
      <c r="N42" s="66" t="str">
        <f>IF(INDEX(Applications_2021!$J$2:$J$651,MATCH($A42,Applications_2021!$A$2:$A$651,0))="","",INDEX(Applications_2021!$J$2:$J$651,MATCH($A42,Applications_2021!$A$2:$A$651,0)))</f>
        <v xml:space="preserve">Seminary High School </v>
      </c>
      <c r="O42" s="48" t="str">
        <f>IF(INDEX(Applications_2021!$K$2:$K$651,MATCH($A42,Applications_2021!$A$2:$A$651,0))="","",INDEX(Applications_2021!$K$2:$K$651,MATCH($A42,Applications_2021!$A$2:$A$651,0)))</f>
        <v xml:space="preserve">Covington County </v>
      </c>
      <c r="P42" s="48" t="str">
        <f>IF(INDEX(Applications_2021!$P$2:$P$651,MATCH($A42,Applications_2021!$A$2:$A$651,0))="","",INDEX(Applications_2021!$P$2:$P$651,MATCH($A42,Applications_2021!$A$2:$A$651,0)))</f>
        <v>College degree or 4 or more years of college (including graduate school)</v>
      </c>
      <c r="Q42" s="48" t="str">
        <f>IF(INDEX(Applications_2021!$Q$2:$Q$651,MATCH($A42,Applications_2021!$A$2:$A$651,0))="","",INDEX(Applications_2021!$Q$2:$Q$651,MATCH($A42,Applications_2021!$A$2:$A$651,0)))</f>
        <v>$25,000 to $49,999 per year</v>
      </c>
      <c r="R42" s="66" t="str">
        <f>$AC42</f>
        <v>Covington</v>
      </c>
      <c r="S42" s="48" t="str">
        <f>IF(INDEX(Applications_2021!$V$2:$V$651,MATCH($A42,Applications_2021!$A$2:$A$651,0))="","",INDEX(Applications_2021!$V$2:$V$651,MATCH($A42,Applications_2021!$A$2:$A$651,0)))</f>
        <v>MS</v>
      </c>
      <c r="T42" s="48" t="str">
        <f>IF(INDEX(Applications_2021!$AE$2:$AE$651,MATCH($A42,Applications_2021!$A$2:$A$651,0))="","",INDEX(Applications_2021!$AE$2:$AE$651,MATCH($A42,Applications_2021!$A$2:$A$651,0)))</f>
        <v>Good</v>
      </c>
      <c r="U42" s="109" t="str">
        <f>IF(INDEX(Applications_2021!$AF$2:$AF$651,MATCH($A42,Applications_2021!$A$2:$A$651,0))="","",INDEX(Applications_2021!$AF$2:$AF$651,MATCH($A42,Applications_2021!$A$2:$A$651,0)))</f>
        <v xml:space="preserve">I want to attend AAYME Camp because I think it's going to improve my knowledge and provide a great opportunity for me. </v>
      </c>
      <c r="V42" s="109" t="str">
        <f>IF(INDEX(Applications_2021!$AG$2:$AG$651,MATCH($A42,Applications_2021!$A$2:$A$651,0))="","",INDEX(Applications_2021!$AG$2:$AG$651,MATCH($A42,Applications_2021!$A$2:$A$651,0)))</f>
        <v xml:space="preserve"> I'm good at public speaking. </v>
      </c>
      <c r="W42" s="109" t="str">
        <f>IF(INDEX(Applications_2021!$AH$2:$AH$651,MATCH($A42,Applications_2021!$A$2:$A$651,0))="","",INDEX(Applications_2021!$AH$2:$AH$651,MATCH($A42,Applications_2021!$A$2:$A$651,0)))</f>
        <v/>
      </c>
      <c r="X42" s="109" t="str">
        <f>IF(INDEX(Applications_2021!$AI$2:$AI$651,MATCH($A42,Applications_2021!$A$2:$A$651,0))="","",INDEX(Applications_2021!$AI$2:$AI$651,MATCH($A42,Applications_2021!$A$2:$A$651,0)))</f>
        <v>relative or friend</v>
      </c>
      <c r="Y42" s="109" t="str">
        <f>IF(INDEX(Applications_2021!$AJ$2:$AJ$651,MATCH($A42,Applications_2021!$A$2:$A$651,0))="","",INDEX(Applications_2021!$AJ$2:$AJ$651,MATCH($A42,Applications_2021!$A$2:$A$651,0)))</f>
        <v/>
      </c>
      <c r="Z42" s="220" t="str">
        <f>IF(INDEX(Applications_2021!$Z$2:$Z$651,MATCH($A42,Applications_2021!$A$2:$A$651,0))="","",INDEX(Applications_2021!$Z$2:$Z$651,MATCH($A42,Applications_2021!$A$2:$A$651,0)))</f>
        <v>YES - I will have transportation to the camp on June 20.</v>
      </c>
      <c r="AA42" s="221" t="str">
        <f>IF(INDEX(Applications_2021!$AD$2:$AD$651,MATCH($A42,Applications_2021!$A$2:$A$651,0))="","",INDEX(Applications_2021!$AD$2:$AD$651,MATCH($A42,Applications_2021!$A$2:$A$651,0)))</f>
        <v/>
      </c>
      <c r="AB42" s="48" t="str">
        <f>IF(INDEX(Transcripts_2021!$A$2:$A$324,MATCH($A42,Transcripts_2021!$A$2:$A$324,0))=$A42,INDEX(Transcripts_2021!$O$2:$O$324,MATCH($A42,Transcripts_2021!$A$2:$A$324,0)),"")</f>
        <v xml:space="preserve">Seminary High School </v>
      </c>
      <c r="AC42" s="67" t="s">
        <v>200</v>
      </c>
      <c r="AD42" s="48" t="str">
        <f>IF(INDEX(Applications_2021!$AL$2:$AL$651,MATCH($A42,Applications_2021!$A$2:$A$651,0))="","",INDEX(Applications_2021!$AL$2:$AL$651,MATCH($A42,Applications_2021!$A$2:$A$651,0)))</f>
        <v>Smith</v>
      </c>
      <c r="AE42" s="8" t="str">
        <f t="shared" si="2"/>
        <v>No</v>
      </c>
    </row>
    <row r="43" spans="1:31" ht="72" x14ac:dyDescent="0.3">
      <c r="A43" s="51" t="str">
        <f>IF(Applications_2021!$A518="","",Applications_2021!$A518)</f>
        <v>0537-OTI-LA-0084</v>
      </c>
      <c r="B43" s="52"/>
      <c r="C43" s="283" t="s">
        <v>107</v>
      </c>
      <c r="D43" s="46">
        <f t="shared" si="0"/>
        <v>7</v>
      </c>
      <c r="E43" s="45" cm="1">
        <f t="array" ref="E43">_xlfn.IFS($Q43="Less than $25,000 per year",5,$Q43="$25,000 to $49,999 per year",4,$Q43="$50,000 per year or above",2,$Q43="I do not know.",3,$Q43="",0)</f>
        <v>3</v>
      </c>
      <c r="F43" s="45" cm="1">
        <f t="array" ref="F43">_xlfn.IFS($T43="Excellent",5,$T43="Good",4,$T43="Average",3,$T43="Below Average",2,$T43="Poor",1)</f>
        <v>4</v>
      </c>
      <c r="G43" s="52"/>
      <c r="H43" s="52"/>
      <c r="I43" s="52"/>
      <c r="J43" s="53">
        <v>9</v>
      </c>
      <c r="K43" s="48" t="str">
        <f>IF(LEFT(INDEX(Applications_2021!$E$2:$E$651,MATCH($A43,Applications_2021!$A$2:$A$651,0)),1)="Y","Black","Other")</f>
        <v>Black</v>
      </c>
      <c r="L43" s="48" t="str">
        <f>IF(INDEX(Applications_2021!$F$2:$F$651,MATCH($A43,Applications_2021!$A$2:$A$651,0))="","",INDEX(Applications_2021!$F$2:$F$651,MATCH($A43,Applications_2021!$A$2:$A$651,0)))</f>
        <v>Female</v>
      </c>
      <c r="M43" s="48" t="str">
        <f>IF(LEFT(INDEX(Applications_2021!$I$2:$I$651,MATCH($A43,Applications_2021!$A$2:$A$651,0)),1)="","",LEFT(INDEX(Applications_2021!$I$2:$I$651,MATCH($A43,Applications_2021!$A$2:$A$651,0)),1))</f>
        <v>9</v>
      </c>
      <c r="N43" s="48" t="str">
        <f>IF(INDEX(Applications_2021!$J$2:$J$651,MATCH($A43,Applications_2021!$A$2:$A$651,0))="","",INDEX(Applications_2021!$J$2:$J$651,MATCH($A43,Applications_2021!$A$2:$A$651,0)))</f>
        <v>Seminary High School</v>
      </c>
      <c r="O43" s="48" t="str">
        <f>IF(INDEX(Applications_2021!$K$2:$K$651,MATCH($A43,Applications_2021!$A$2:$A$651,0))="","",INDEX(Applications_2021!$K$2:$K$651,MATCH($A43,Applications_2021!$A$2:$A$651,0)))</f>
        <v>Covington County</v>
      </c>
      <c r="P43" s="48" t="str">
        <f>IF(INDEX(Applications_2021!$P$2:$P$651,MATCH($A43,Applications_2021!$A$2:$A$651,0))="","",INDEX(Applications_2021!$P$2:$P$651,MATCH($A43,Applications_2021!$A$2:$A$651,0)))</f>
        <v>College degree or 4 or more years of college (including graduate school)</v>
      </c>
      <c r="Q43" s="48" t="str">
        <f>IF(INDEX(Applications_2021!$Q$2:$Q$651,MATCH($A43,Applications_2021!$A$2:$A$651,0))="","",INDEX(Applications_2021!$Q$2:$Q$651,MATCH($A43,Applications_2021!$A$2:$A$651,0)))</f>
        <v>I do not know.</v>
      </c>
      <c r="R43" s="48" t="str">
        <f>IF(INDEX(Applications_2021!$AL$2:$AL$651,MATCH($A43,Applications_2021!$A$2:$A$651,0))="","",INDEX(Applications_2021!$AL$2:$AL$651,MATCH($A43,Applications_2021!$A$2:$A$651,0)))</f>
        <v>Covington</v>
      </c>
      <c r="S43" s="48" t="str">
        <f>IF(INDEX(Applications_2021!$V$2:$V$651,MATCH($A43,Applications_2021!$A$2:$A$651,0))="","",INDEX(Applications_2021!$V$2:$V$651,MATCH($A43,Applications_2021!$A$2:$A$651,0)))</f>
        <v>MS</v>
      </c>
      <c r="T43" s="48" t="str">
        <f>IF(INDEX(Applications_2021!$AE$2:$AE$651,MATCH($A43,Applications_2021!$A$2:$A$651,0))="","",INDEX(Applications_2021!$AE$2:$AE$651,MATCH($A43,Applications_2021!$A$2:$A$651,0)))</f>
        <v>Good</v>
      </c>
      <c r="U43" s="109" t="str">
        <f>IF(INDEX(Applications_2021!$AF$2:$AF$651,MATCH($A43,Applications_2021!$A$2:$A$651,0))="","",INDEX(Applications_2021!$AF$2:$AF$651,MATCH($A43,Applications_2021!$A$2:$A$651,0)))</f>
        <v>I want to attend the AAYME Camp to meet more people like me who actually want to be a part of an educational community. I hope that I can gain more educational skills and get to meet more people who want the same.</v>
      </c>
      <c r="V43" s="109" t="str">
        <f>IF(INDEX(Applications_2021!$AG$2:$AG$651,MATCH($A43,Applications_2021!$A$2:$A$651,0))="","",INDEX(Applications_2021!$AG$2:$AG$651,MATCH($A43,Applications_2021!$A$2:$A$651,0)))</f>
        <v/>
      </c>
      <c r="W43" s="109" t="str">
        <f>IF(INDEX(Applications_2021!$AH$2:$AH$651,MATCH($A43,Applications_2021!$A$2:$A$651,0))="","",INDEX(Applications_2021!$AH$2:$AH$651,MATCH($A43,Applications_2021!$A$2:$A$651,0)))</f>
        <v>I take Algebra 1&amp;2 and Biology in the same year, which many people do not.</v>
      </c>
      <c r="X43" s="109" t="str">
        <f>IF(INDEX(Applications_2021!$AI$2:$AI$651,MATCH($A43,Applications_2021!$A$2:$A$651,0))="","",INDEX(Applications_2021!$AI$2:$AI$651,MATCH($A43,Applications_2021!$A$2:$A$651,0)))</f>
        <v>other</v>
      </c>
      <c r="Y43" s="109" t="str">
        <f>IF(INDEX(Applications_2021!$AJ$2:$AJ$651,MATCH($A43,Applications_2021!$A$2:$A$651,0))="","",INDEX(Applications_2021!$AJ$2:$AJ$651,MATCH($A43,Applications_2021!$A$2:$A$651,0)))</f>
        <v/>
      </c>
      <c r="Z43" s="220" t="str">
        <f>IF(INDEX(Applications_2021!$Z$2:$Z$651,MATCH($A43,Applications_2021!$A$2:$A$651,0))="","",INDEX(Applications_2021!$Z$2:$Z$651,MATCH($A43,Applications_2021!$A$2:$A$651,0)))</f>
        <v>YES - I will have transportation to the camp on June 20.</v>
      </c>
      <c r="AA43" s="221" t="str">
        <f>IF(INDEX(Applications_2021!$AB$2:$AB$651,MATCH($A43,Applications_2021!$A$2:$A$651,0))="","",INDEX(Applications_2021!$AB$2:$AB$651,MATCH($A43,Applications_2021!$A$2:$A$651,0)))</f>
        <v>YES - I will have transportation from the camp on June 25.</v>
      </c>
      <c r="AB43" s="48" t="str">
        <f>IF(INDEX(Transcripts_2021!$A$2:$A$324,MATCH($A43,Transcripts_2021!$A$2:$A$324,0))=$A43,INDEX(Transcripts_2021!$O$2:$O$324,MATCH($A43,Transcripts_2021!$A$2:$A$324,0)),"")</f>
        <v>Seminary High School</v>
      </c>
      <c r="AC43" s="48" t="str">
        <f t="shared" si="1"/>
        <v>Covington</v>
      </c>
      <c r="AD43" s="48" t="str">
        <f>IF(INDEX(Applications_2021!$AL$2:$AL$651,MATCH($A43,Applications_2021!$A$2:$A$651,0))="","",INDEX(Applications_2021!$AL$2:$AL$651,MATCH($A43,Applications_2021!$A$2:$A$651,0)))</f>
        <v>Covington</v>
      </c>
      <c r="AE43" s="8" t="str">
        <f t="shared" si="2"/>
        <v>Yes</v>
      </c>
    </row>
    <row r="44" spans="1:31" ht="115.2" x14ac:dyDescent="0.3">
      <c r="A44" s="51" t="str">
        <f>IF(Applications_2021!$A51="","",Applications_2021!$A51)</f>
        <v>0051-TAY-SA-0071</v>
      </c>
      <c r="B44" s="45" t="s">
        <v>371</v>
      </c>
      <c r="C44" s="269" t="s">
        <v>104</v>
      </c>
      <c r="D44" s="46">
        <f t="shared" si="0"/>
        <v>9</v>
      </c>
      <c r="E44" s="45" cm="1">
        <f t="array" ref="E44">_xlfn.IFS($Q44="Less than $25,000 per year",5,$Q44="$25,000 to $49,999 per year",4,$Q44="$50,000 per year or above",2,$Q44="I do not know.",3,$Q44="",0)</f>
        <v>5</v>
      </c>
      <c r="F44" s="45" cm="1">
        <f t="array" ref="F44">_xlfn.IFS($T44="Excellent",5,$T44="Good",4,$T44="Average",3,$T44="Below Average",2,$T44="Poor",1)</f>
        <v>4</v>
      </c>
      <c r="G44" s="52"/>
      <c r="H44" s="52"/>
      <c r="I44" s="52"/>
      <c r="J44" s="53">
        <v>9</v>
      </c>
      <c r="K44" s="48" t="str">
        <f>IF(LEFT(INDEX(Applications_2021!$E$2:$E$651,MATCH($A44,Applications_2021!$A$2:$A$651,0)),1)="Y","Black","Other")</f>
        <v>Black</v>
      </c>
      <c r="L44" s="48" t="str">
        <f>IF(INDEX(Applications_2021!$F$2:$F$651,MATCH($A44,Applications_2021!$A$2:$A$651,0))="","",INDEX(Applications_2021!$F$2:$F$651,MATCH($A44,Applications_2021!$A$2:$A$651,0)))</f>
        <v>Male</v>
      </c>
      <c r="M44" s="48" t="str">
        <f>IF(LEFT(INDEX(Applications_2021!$I$2:$I$651,MATCH($A44,Applications_2021!$A$2:$A$651,0)),1)="","",LEFT(INDEX(Applications_2021!$I$2:$I$651,MATCH($A44,Applications_2021!$A$2:$A$651,0)),1))</f>
        <v>9</v>
      </c>
      <c r="N44" s="48" t="str">
        <f>IF(INDEX(Applications_2021!$J$2:$J$651,MATCH($A44,Applications_2021!$A$2:$A$651,0))="","",INDEX(Applications_2021!$J$2:$J$651,MATCH($A44,Applications_2021!$A$2:$A$651,0)))</f>
        <v>DeSoto Central High School</v>
      </c>
      <c r="O44" s="48" t="str">
        <f>IF(INDEX(Applications_2021!$K$2:$K$651,MATCH($A44,Applications_2021!$A$2:$A$651,0))="","",INDEX(Applications_2021!$K$2:$K$651,MATCH($A44,Applications_2021!$A$2:$A$651,0)))</f>
        <v>DeSoto County School District</v>
      </c>
      <c r="P44" s="48" t="str">
        <f>IF(INDEX(Applications_2021!$P$2:$P$651,MATCH($A44,Applications_2021!$A$2:$A$651,0))="","",INDEX(Applications_2021!$P$2:$P$651,MATCH($A44,Applications_2021!$A$2:$A$651,0)))</f>
        <v>College degree or 4 or more years of college (including graduate school)</v>
      </c>
      <c r="Q44" s="48" t="str">
        <f>IF(INDEX(Applications_2021!$Q$2:$Q$651,MATCH($A44,Applications_2021!$A$2:$A$651,0))="","",INDEX(Applications_2021!$Q$2:$Q$651,MATCH($A44,Applications_2021!$A$2:$A$651,0)))</f>
        <v>Less than $25,000 per year</v>
      </c>
      <c r="R44" s="48" t="str">
        <f>IF(INDEX(Applications_2021!$AL$2:$AL$651,MATCH($A44,Applications_2021!$A$2:$A$651,0))="","",INDEX(Applications_2021!$AL$2:$AL$651,MATCH($A44,Applications_2021!$A$2:$A$651,0)))</f>
        <v>DeSoto</v>
      </c>
      <c r="S44" s="48" t="str">
        <f>IF(INDEX(Applications_2021!$V$2:$V$651,MATCH($A44,Applications_2021!$A$2:$A$651,0))="","",INDEX(Applications_2021!$V$2:$V$651,MATCH($A44,Applications_2021!$A$2:$A$651,0)))</f>
        <v>MS</v>
      </c>
      <c r="T44" s="48" t="str">
        <f>IF(INDEX(Applications_2021!$AE$2:$AE$651,MATCH($A44,Applications_2021!$A$2:$A$651,0))="","",INDEX(Applications_2021!$AE$2:$AE$651,MATCH($A44,Applications_2021!$A$2:$A$651,0)))</f>
        <v>Good</v>
      </c>
      <c r="U44" s="109" t="str">
        <f>IF(INDEX(Applications_2021!$AF$2:$AF$651,MATCH($A44,Applications_2021!$A$2:$A$651,0))="","",INDEX(Applications_2021!$AF$2:$AF$651,MATCH($A44,Applications_2021!$A$2:$A$651,0)))</f>
        <v xml:space="preserve">I would like to gain more confidence as an African American young man. I also want to increase my self-esteem by being able to interact with others as well as improving my self-awareness. I have not been able to attend school since March 2020, so this will a great opportunity to prepare me for when I do return to school in August 2021. </v>
      </c>
      <c r="V44" s="109" t="str">
        <f>IF(INDEX(Applications_2021!$AG$2:$AG$651,MATCH($A44,Applications_2021!$A$2:$A$651,0))="","",INDEX(Applications_2021!$AG$2:$AG$651,MATCH($A44,Applications_2021!$A$2:$A$651,0)))</f>
        <v xml:space="preserve">I love to draw, act and read books. </v>
      </c>
      <c r="W44" s="109" t="str">
        <f>IF(INDEX(Applications_2021!$AH$2:$AH$651,MATCH($A44,Applications_2021!$A$2:$A$651,0))="","",INDEX(Applications_2021!$AH$2:$AH$651,MATCH($A44,Applications_2021!$A$2:$A$651,0)))</f>
        <v xml:space="preserve">I really hope I have the opportunity to join this awesome organization because it is very much needed. As a young African American life has been very scary and hard. I have only 3 years before I enter the real world of going to college and I really just need confidence that I will be ok and things will get better. I want to be the African American young boy who attends college and not be another statistic. </v>
      </c>
      <c r="X44" s="109" t="str">
        <f>IF(INDEX(Applications_2021!$AI$2:$AI$651,MATCH($A44,Applications_2021!$A$2:$A$651,0))="","",INDEX(Applications_2021!$AI$2:$AI$651,MATCH($A44,Applications_2021!$A$2:$A$651,0)))</f>
        <v>relative or friend</v>
      </c>
      <c r="Y44" s="109" t="str">
        <f>IF(INDEX(Applications_2021!$AJ$2:$AJ$651,MATCH($A44,Applications_2021!$A$2:$A$651,0))="","",INDEX(Applications_2021!$AJ$2:$AJ$651,MATCH($A44,Applications_2021!$A$2:$A$651,0)))</f>
        <v/>
      </c>
      <c r="Z44" s="220" t="str">
        <f>IF(INDEX(Applications_2021!$Z$2:$Z$651,MATCH($A44,Applications_2021!$A$2:$A$651,0))="","",INDEX(Applications_2021!$Z$2:$Z$651,MATCH($A44,Applications_2021!$A$2:$A$651,0)))</f>
        <v>YES - I will have transportation to the camp on June 20.</v>
      </c>
      <c r="AA44" s="221" t="str">
        <f>IF(INDEX(Applications_2021!$AB$2:$AB$651,MATCH($A44,Applications_2021!$A$2:$A$651,0))="","",INDEX(Applications_2021!$AB$2:$AB$651,MATCH($A44,Applications_2021!$A$2:$A$651,0)))</f>
        <v>YES - I will have transportation from the camp on June 25.</v>
      </c>
      <c r="AB44" s="48" t="str">
        <f>IF(INDEX(Transcripts_2021!$A$2:$A$324,MATCH($A44,Transcripts_2021!$A$2:$A$324,0))=$A44,INDEX(Transcripts_2021!$O$2:$O$324,MATCH($A44,Transcripts_2021!$A$2:$A$324,0)),"")</f>
        <v>DeSoto Central High School</v>
      </c>
      <c r="AC44" s="48" t="str">
        <f t="shared" si="1"/>
        <v>DeSoto</v>
      </c>
      <c r="AD44" s="48" t="str">
        <f>IF(INDEX(Applications_2021!$AL$2:$AL$651,MATCH($A44,Applications_2021!$A$2:$A$651,0))="","",INDEX(Applications_2021!$AL$2:$AL$651,MATCH($A44,Applications_2021!$A$2:$A$651,0)))</f>
        <v>DeSoto</v>
      </c>
      <c r="AE44" s="8" t="str">
        <f t="shared" si="2"/>
        <v>Yes</v>
      </c>
    </row>
    <row r="45" spans="1:31" ht="57.6" x14ac:dyDescent="0.3">
      <c r="A45" s="51" t="str">
        <f>IF(Applications_2021!$A360="","",Applications_2021!$A360)</f>
        <v>0374-MCG-AL-0094</v>
      </c>
      <c r="B45" s="45" t="s">
        <v>371</v>
      </c>
      <c r="C45" s="269" t="s">
        <v>104</v>
      </c>
      <c r="D45" s="46">
        <f t="shared" si="0"/>
        <v>9</v>
      </c>
      <c r="E45" s="45" cm="1">
        <f t="array" ref="E45">_xlfn.IFS($Q45="Less than $25,000 per year",5,$Q45="$25,000 to $49,999 per year",4,$Q45="$50,000 per year or above",2,$Q45="I do not know.",3,$Q45="",0)</f>
        <v>4</v>
      </c>
      <c r="F45" s="45" cm="1">
        <f t="array" ref="F45">_xlfn.IFS($T45="Excellent",5,$T45="Good",4,$T45="Average",3,$T45="Below Average",2,$T45="Poor",1)</f>
        <v>5</v>
      </c>
      <c r="G45" s="52"/>
      <c r="H45" s="52"/>
      <c r="I45" s="52"/>
      <c r="J45" s="53">
        <v>8</v>
      </c>
      <c r="K45" s="48" t="str">
        <f>IF(LEFT(INDEX(Applications_2021!$E$2:$E$651,MATCH($A45,Applications_2021!$A$2:$A$651,0)),1)="Y","Black","Other")</f>
        <v>Black</v>
      </c>
      <c r="L45" s="48" t="str">
        <f>IF(INDEX(Applications_2021!$F$2:$F$651,MATCH($A45,Applications_2021!$A$2:$A$651,0))="","",INDEX(Applications_2021!$F$2:$F$651,MATCH($A45,Applications_2021!$A$2:$A$651,0)))</f>
        <v>Female</v>
      </c>
      <c r="M45" s="48" t="str">
        <f>IF(LEFT(INDEX(Applications_2021!$I$2:$I$651,MATCH($A45,Applications_2021!$A$2:$A$651,0)),1)="","",LEFT(INDEX(Applications_2021!$I$2:$I$651,MATCH($A45,Applications_2021!$A$2:$A$651,0)),1))</f>
        <v>8</v>
      </c>
      <c r="N45" s="48" t="str">
        <f>IF(INDEX(Applications_2021!$J$2:$J$651,MATCH($A45,Applications_2021!$A$2:$A$651,0))="","",INDEX(Applications_2021!$J$2:$J$651,MATCH($A45,Applications_2021!$A$2:$A$651,0)))</f>
        <v>Lake Cormorant Middle</v>
      </c>
      <c r="O45" s="48" t="str">
        <f>IF(INDEX(Applications_2021!$K$2:$K$651,MATCH($A45,Applications_2021!$A$2:$A$651,0))="","",INDEX(Applications_2021!$K$2:$K$651,MATCH($A45,Applications_2021!$A$2:$A$651,0)))</f>
        <v>DeSoto County</v>
      </c>
      <c r="P45" s="48" t="str">
        <f>IF(INDEX(Applications_2021!$P$2:$P$651,MATCH($A45,Applications_2021!$A$2:$A$651,0))="","",INDEX(Applications_2021!$P$2:$P$651,MATCH($A45,Applications_2021!$A$2:$A$651,0)))</f>
        <v>College degree or 4 or more years of college (including graduate school)</v>
      </c>
      <c r="Q45" s="48" t="str">
        <f>IF(INDEX(Applications_2021!$Q$2:$Q$651,MATCH($A45,Applications_2021!$A$2:$A$651,0))="","",INDEX(Applications_2021!$Q$2:$Q$651,MATCH($A45,Applications_2021!$A$2:$A$651,0)))</f>
        <v>$25,000 to $49,999 per year</v>
      </c>
      <c r="R45" s="48" t="str">
        <f>IF(INDEX(Applications_2021!$AL$2:$AL$651,MATCH($A45,Applications_2021!$A$2:$A$651,0))="","",INDEX(Applications_2021!$AL$2:$AL$651,MATCH($A45,Applications_2021!$A$2:$A$651,0)))</f>
        <v>DeSoto</v>
      </c>
      <c r="S45" s="48" t="str">
        <f>IF(INDEX(Applications_2021!$V$2:$V$651,MATCH($A45,Applications_2021!$A$2:$A$651,0))="","",INDEX(Applications_2021!$V$2:$V$651,MATCH($A45,Applications_2021!$A$2:$A$651,0)))</f>
        <v>MS</v>
      </c>
      <c r="T45" s="48" t="str">
        <f>IF(INDEX(Applications_2021!$AE$2:$AE$651,MATCH($A45,Applications_2021!$A$2:$A$651,0))="","",INDEX(Applications_2021!$AE$2:$AE$651,MATCH($A45,Applications_2021!$A$2:$A$651,0)))</f>
        <v>Excellent</v>
      </c>
      <c r="U45" s="109" t="str">
        <f>IF(INDEX(Applications_2021!$AF$2:$AF$651,MATCH($A45,Applications_2021!$A$2:$A$651,0))="","",INDEX(Applications_2021!$AF$2:$AF$651,MATCH($A45,Applications_2021!$A$2:$A$651,0)))</f>
        <v xml:space="preserve">I would like attend the AAYME Camp to enhance my knowledge of math and science. I hope to gain more knowledge to prepare myself for my chosen career of a certified register nurse anesthetist. </v>
      </c>
      <c r="V45" s="109" t="str">
        <f>IF(INDEX(Applications_2021!$AG$2:$AG$651,MATCH($A45,Applications_2021!$A$2:$A$651,0))="","",INDEX(Applications_2021!$AG$2:$AG$651,MATCH($A45,Applications_2021!$A$2:$A$651,0)))</f>
        <v>I am a member of Intrepid Gymnastics in Horn Lake, MS and have been to Regional competition placing 8th in my level. I am a member of Brown Baptist Church where I am a Jr. Ambassador for Guest Services.</v>
      </c>
      <c r="W45" s="109" t="str">
        <f>IF(INDEX(Applications_2021!$AH$2:$AH$651,MATCH($A45,Applications_2021!$A$2:$A$651,0))="","",INDEX(Applications_2021!$AH$2:$AH$651,MATCH($A45,Applications_2021!$A$2:$A$651,0)))</f>
        <v/>
      </c>
      <c r="X45" s="109" t="str">
        <f>IF(INDEX(Applications_2021!$AI$2:$AI$651,MATCH($A45,Applications_2021!$A$2:$A$651,0))="","",INDEX(Applications_2021!$AI$2:$AI$651,MATCH($A45,Applications_2021!$A$2:$A$651,0)))</f>
        <v>school/teacher</v>
      </c>
      <c r="Y45" s="109" t="str">
        <f>IF(INDEX(Applications_2021!$AJ$2:$AJ$651,MATCH($A45,Applications_2021!$A$2:$A$651,0))="","",INDEX(Applications_2021!$AJ$2:$AJ$651,MATCH($A45,Applications_2021!$A$2:$A$651,0)))</f>
        <v>Mrs. M. Sartain- Lake Cormorant Middle</v>
      </c>
      <c r="Z45" s="220" t="str">
        <f>IF(INDEX(Applications_2021!$Z$2:$Z$651,MATCH($A45,Applications_2021!$A$2:$A$651,0))="","",INDEX(Applications_2021!$Z$2:$Z$651,MATCH($A45,Applications_2021!$A$2:$A$651,0)))</f>
        <v>YES - I will have transportation to the camp on June 20.</v>
      </c>
      <c r="AA45" s="221" t="str">
        <f>IF(INDEX(Applications_2021!$AB$2:$AB$651,MATCH($A45,Applications_2021!$A$2:$A$651,0))="","",INDEX(Applications_2021!$AB$2:$AB$651,MATCH($A45,Applications_2021!$A$2:$A$651,0)))</f>
        <v>YES - I will have transportation from the camp on June 25.</v>
      </c>
      <c r="AB45" s="48" t="str">
        <f>IF(INDEX(Transcripts_2021!$A$2:$A$324,MATCH($A45,Transcripts_2021!$A$2:$A$324,0))=$A45,INDEX(Transcripts_2021!$O$2:$O$324,MATCH($A45,Transcripts_2021!$A$2:$A$324,0)),"")</f>
        <v>Lake Cormorant Middle</v>
      </c>
      <c r="AC45" s="48" t="str">
        <f t="shared" si="1"/>
        <v>DeSoto</v>
      </c>
      <c r="AD45" s="48" t="str">
        <f>IF(INDEX(Applications_2021!$AL$2:$AL$651,MATCH($A45,Applications_2021!$A$2:$A$651,0))="","",INDEX(Applications_2021!$AL$2:$AL$651,MATCH($A45,Applications_2021!$A$2:$A$651,0)))</f>
        <v>DeSoto</v>
      </c>
      <c r="AE45" s="8" t="str">
        <f t="shared" si="2"/>
        <v>Yes</v>
      </c>
    </row>
    <row r="46" spans="1:31" ht="14.4" customHeight="1" x14ac:dyDescent="0.3">
      <c r="A46" s="51" t="str">
        <f>IF(Applications_2021!$A361="","",Applications_2021!$A361)</f>
        <v>0375-NEL-ZA-0175</v>
      </c>
      <c r="B46" s="52" t="s">
        <v>519</v>
      </c>
      <c r="C46" s="140" t="s">
        <v>92</v>
      </c>
      <c r="D46" s="46">
        <f t="shared" si="0"/>
        <v>9</v>
      </c>
      <c r="E46" s="45" cm="1">
        <f t="array" ref="E46">_xlfn.IFS($Q46="Less than $25,000 per year",5,$Q46="$25,000 to $49,999 per year",4,$Q46="$50,000 per year or above",2,$Q46="I do not know.",3,$Q46="",0)</f>
        <v>4</v>
      </c>
      <c r="F46" s="45" cm="1">
        <f t="array" ref="F46">_xlfn.IFS($T46="Excellent",5,$T46="Good",4,$T46="Average",3,$T46="Below Average",2,$T46="Poor",1)</f>
        <v>5</v>
      </c>
      <c r="G46" s="52"/>
      <c r="H46" s="52"/>
      <c r="I46" s="52"/>
      <c r="J46" s="53">
        <v>8</v>
      </c>
      <c r="K46" s="48" t="str">
        <f>IF(LEFT(INDEX(Applications_2021!$E$2:$E$651,MATCH($A46,Applications_2021!$A$2:$A$651,0)),1)="Y","Black","Other")</f>
        <v>Black</v>
      </c>
      <c r="L46" s="48" t="str">
        <f>IF(INDEX(Applications_2021!$F$2:$F$651,MATCH($A46,Applications_2021!$A$2:$A$651,0))="","",INDEX(Applications_2021!$F$2:$F$651,MATCH($A46,Applications_2021!$A$2:$A$651,0)))</f>
        <v>Female</v>
      </c>
      <c r="M46" s="48" t="str">
        <f>IF(LEFT(INDEX(Applications_2021!$I$2:$I$651,MATCH($A46,Applications_2021!$A$2:$A$651,0)),1)="","",LEFT(INDEX(Applications_2021!$I$2:$I$651,MATCH($A46,Applications_2021!$A$2:$A$651,0)),1))</f>
        <v>8</v>
      </c>
      <c r="N46" s="48" t="str">
        <f>IF(INDEX(Applications_2021!$J$2:$J$651,MATCH($A46,Applications_2021!$A$2:$A$651,0))="","",INDEX(Applications_2021!$J$2:$J$651,MATCH($A46,Applications_2021!$A$2:$A$651,0)))</f>
        <v>Lake Cormorant Middle School</v>
      </c>
      <c r="O46" s="48" t="str">
        <f>IF(INDEX(Applications_2021!$K$2:$K$651,MATCH($A46,Applications_2021!$A$2:$A$651,0))="","",INDEX(Applications_2021!$K$2:$K$651,MATCH($A46,Applications_2021!$A$2:$A$651,0)))</f>
        <v>Desoto County Schools</v>
      </c>
      <c r="P46" s="48" t="str">
        <f>IF(INDEX(Applications_2021!$P$2:$P$651,MATCH($A46,Applications_2021!$A$2:$A$651,0))="","",INDEX(Applications_2021!$P$2:$P$651,MATCH($A46,Applications_2021!$A$2:$A$651,0)))</f>
        <v>College degree or 4 or more years of college (including graduate school)</v>
      </c>
      <c r="Q46" s="48" t="str">
        <f>IF(INDEX(Applications_2021!$Q$2:$Q$651,MATCH($A46,Applications_2021!$A$2:$A$651,0))="","",INDEX(Applications_2021!$Q$2:$Q$651,MATCH($A46,Applications_2021!$A$2:$A$651,0)))</f>
        <v>$25,000 to $49,999 per year</v>
      </c>
      <c r="R46" s="48" t="str">
        <f>IF(INDEX(Applications_2021!$AL$2:$AL$651,MATCH($A46,Applications_2021!$A$2:$A$651,0))="","",INDEX(Applications_2021!$AL$2:$AL$651,MATCH($A46,Applications_2021!$A$2:$A$651,0)))</f>
        <v>DeSoto</v>
      </c>
      <c r="S46" s="48" t="str">
        <f>IF(INDEX(Applications_2021!$V$2:$V$651,MATCH($A46,Applications_2021!$A$2:$A$651,0))="","",INDEX(Applications_2021!$V$2:$V$651,MATCH($A46,Applications_2021!$A$2:$A$651,0)))</f>
        <v>MS</v>
      </c>
      <c r="T46" s="48" t="str">
        <f>IF(INDEX(Applications_2021!$AE$2:$AE$651,MATCH($A46,Applications_2021!$A$2:$A$651,0))="","",INDEX(Applications_2021!$AE$2:$AE$651,MATCH($A46,Applications_2021!$A$2:$A$651,0)))</f>
        <v>Excellent</v>
      </c>
      <c r="U46" s="109" t="str">
        <f>IF(INDEX(Applications_2021!$AF$2:$AF$651,MATCH($A46,Applications_2021!$A$2:$A$651,0))="","",INDEX(Applications_2021!$AF$2:$AF$651,MATCH($A46,Applications_2021!$A$2:$A$651,0)))</f>
        <v>I believe this camp will help me improve my leadership skills, as well as helping me improve with mathematics and science academic wise.</v>
      </c>
      <c r="V46" s="109" t="str">
        <f>IF(INDEX(Applications_2021!$AG$2:$AG$651,MATCH($A46,Applications_2021!$A$2:$A$651,0))="","",INDEX(Applications_2021!$AG$2:$AG$651,MATCH($A46,Applications_2021!$A$2:$A$651,0)))</f>
        <v xml:space="preserve">Nomination for STEM Principal's List Scholar Spotlight (Elementary and Middle School) AP Math 7th and 8th grade BETA Club Member (Elementary School)    </v>
      </c>
      <c r="W46" s="109" t="str">
        <f>IF(INDEX(Applications_2021!$AH$2:$AH$651,MATCH($A46,Applications_2021!$A$2:$A$651,0))="","",INDEX(Applications_2021!$AH$2:$AH$651,MATCH($A46,Applications_2021!$A$2:$A$651,0)))</f>
        <v/>
      </c>
      <c r="X46" s="109" t="str">
        <f>IF(INDEX(Applications_2021!$AI$2:$AI$651,MATCH($A46,Applications_2021!$A$2:$A$651,0))="","",INDEX(Applications_2021!$AI$2:$AI$651,MATCH($A46,Applications_2021!$A$2:$A$651,0)))</f>
        <v>school/teacher</v>
      </c>
      <c r="Y46" s="109" t="str">
        <f>IF(INDEX(Applications_2021!$AJ$2:$AJ$651,MATCH($A46,Applications_2021!$A$2:$A$651,0))="","",INDEX(Applications_2021!$AJ$2:$AJ$651,MATCH($A46,Applications_2021!$A$2:$A$651,0)))</f>
        <v>Misty Domino-Sartain (Lake Cormorant Middle School)</v>
      </c>
      <c r="Z46" s="220" t="str">
        <f>IF(INDEX(Applications_2021!$Z$2:$Z$651,MATCH($A46,Applications_2021!$A$2:$A$651,0))="","",INDEX(Applications_2021!$Z$2:$Z$651,MATCH($A46,Applications_2021!$A$2:$A$651,0)))</f>
        <v>YES - I will have transportation to the camp on June 20.</v>
      </c>
      <c r="AA46" s="221" t="str">
        <f>IF(INDEX(Applications_2021!$AB$2:$AB$651,MATCH($A46,Applications_2021!$A$2:$A$651,0))="","",INDEX(Applications_2021!$AB$2:$AB$651,MATCH($A46,Applications_2021!$A$2:$A$651,0)))</f>
        <v>YES - I will have transportation from the camp on June 25.</v>
      </c>
      <c r="AB46" s="48" t="str">
        <f>IF(INDEX(Transcripts_2021!$A$2:$A$324,MATCH($A46,Transcripts_2021!$A$2:$A$324,0))=$A46,INDEX(Transcripts_2021!$O$2:$O$324,MATCH($A46,Transcripts_2021!$A$2:$A$324,0)),"")</f>
        <v xml:space="preserve">LAKE CORMORANT MIDDLE </v>
      </c>
      <c r="AC46" s="48" t="str">
        <f t="shared" si="1"/>
        <v>DeSoto</v>
      </c>
      <c r="AD46" s="48" t="str">
        <f>IF(INDEX(Applications_2021!$AL$2:$AL$651,MATCH($A46,Applications_2021!$A$2:$A$651,0))="","",INDEX(Applications_2021!$AL$2:$AL$651,MATCH($A46,Applications_2021!$A$2:$A$651,0)))</f>
        <v>DeSoto</v>
      </c>
      <c r="AE46" s="8" t="str">
        <f t="shared" si="2"/>
        <v>Yes</v>
      </c>
    </row>
    <row r="47" spans="1:31" ht="129.6" x14ac:dyDescent="0.3">
      <c r="A47" s="51" t="str">
        <f>IF(Applications_2021!$A363="","",Applications_2021!$A363)</f>
        <v>0377-SMI-JA-0099</v>
      </c>
      <c r="B47" s="52"/>
      <c r="C47" s="283" t="s">
        <v>107</v>
      </c>
      <c r="D47" s="46">
        <f t="shared" si="0"/>
        <v>9</v>
      </c>
      <c r="E47" s="45" cm="1">
        <f t="array" ref="E47">_xlfn.IFS($Q47="Less than $25,000 per year",5,$Q47="$25,000 to $49,999 per year",4,$Q47="$50,000 per year or above",2,$Q47="I do not know.",3,$Q47="",0)</f>
        <v>4</v>
      </c>
      <c r="F47" s="45" cm="1">
        <f t="array" ref="F47">_xlfn.IFS($T47="Excellent",5,$T47="Good",4,$T47="Average",3,$T47="Below Average",2,$T47="Poor",1)</f>
        <v>5</v>
      </c>
      <c r="G47" s="52"/>
      <c r="H47" s="52"/>
      <c r="I47" s="52"/>
      <c r="J47" s="53">
        <v>8</v>
      </c>
      <c r="K47" s="48" t="str">
        <f>IF(LEFT(INDEX(Applications_2021!$E$2:$E$651,MATCH($A47,Applications_2021!$A$2:$A$651,0)),1)="Y","Black","Other")</f>
        <v>Black</v>
      </c>
      <c r="L47" s="48" t="str">
        <f>IF(INDEX(Applications_2021!$F$2:$F$651,MATCH($A47,Applications_2021!$A$2:$A$651,0))="","",INDEX(Applications_2021!$F$2:$F$651,MATCH($A47,Applications_2021!$A$2:$A$651,0)))</f>
        <v>Female</v>
      </c>
      <c r="M47" s="48" t="str">
        <f>IF(LEFT(INDEX(Applications_2021!$I$2:$I$651,MATCH($A47,Applications_2021!$A$2:$A$651,0)),1)="","",LEFT(INDEX(Applications_2021!$I$2:$I$651,MATCH($A47,Applications_2021!$A$2:$A$651,0)),1))</f>
        <v>8</v>
      </c>
      <c r="N47" s="48" t="str">
        <f>IF(INDEX(Applications_2021!$J$2:$J$651,MATCH($A47,Applications_2021!$A$2:$A$651,0))="","",INDEX(Applications_2021!$J$2:$J$651,MATCH($A47,Applications_2021!$A$2:$A$651,0)))</f>
        <v>Lake Cormorant Middle School</v>
      </c>
      <c r="O47" s="48" t="str">
        <f>IF(INDEX(Applications_2021!$K$2:$K$651,MATCH($A47,Applications_2021!$A$2:$A$651,0))="","",INDEX(Applications_2021!$K$2:$K$651,MATCH($A47,Applications_2021!$A$2:$A$651,0)))</f>
        <v>Desoto</v>
      </c>
      <c r="P47" s="48" t="str">
        <f>IF(INDEX(Applications_2021!$P$2:$P$651,MATCH($A47,Applications_2021!$A$2:$A$651,0))="","",INDEX(Applications_2021!$P$2:$P$651,MATCH($A47,Applications_2021!$A$2:$A$651,0)))</f>
        <v>High School Diploma or up to 3 years of college</v>
      </c>
      <c r="Q47" s="48" t="str">
        <f>IF(INDEX(Applications_2021!$Q$2:$Q$651,MATCH($A47,Applications_2021!$A$2:$A$651,0))="","",INDEX(Applications_2021!$Q$2:$Q$651,MATCH($A47,Applications_2021!$A$2:$A$651,0)))</f>
        <v>$25,000 to $49,999 per year</v>
      </c>
      <c r="R47" s="48" t="str">
        <f>IF(INDEX(Applications_2021!$AL$2:$AL$651,MATCH($A47,Applications_2021!$A$2:$A$651,0))="","",INDEX(Applications_2021!$AL$2:$AL$651,MATCH($A47,Applications_2021!$A$2:$A$651,0)))</f>
        <v>DeSoto</v>
      </c>
      <c r="S47" s="48" t="str">
        <f>IF(INDEX(Applications_2021!$V$2:$V$651,MATCH($A47,Applications_2021!$A$2:$A$651,0))="","",INDEX(Applications_2021!$V$2:$V$651,MATCH($A47,Applications_2021!$A$2:$A$651,0)))</f>
        <v>MS</v>
      </c>
      <c r="T47" s="48" t="str">
        <f>IF(INDEX(Applications_2021!$AE$2:$AE$651,MATCH($A47,Applications_2021!$A$2:$A$651,0))="","",INDEX(Applications_2021!$AE$2:$AE$651,MATCH($A47,Applications_2021!$A$2:$A$651,0)))</f>
        <v>Excellent</v>
      </c>
      <c r="U47" s="109" t="str">
        <f>IF(INDEX(Applications_2021!$AF$2:$AF$651,MATCH($A47,Applications_2021!$A$2:$A$651,0))="","",INDEX(Applications_2021!$AF$2:$AF$651,MATCH($A47,Applications_2021!$A$2:$A$651,0)))</f>
        <v xml:space="preserve">I want to attend this camp because I want to further my academic standing.  I also want to meet and network with kids who are as passionate about math and science as I am. I have always wanted to experience something that was bigger than me and this is my chance. I would be honored to attend this camp that will stick with me for the rest of my life. I hope to develop more skills and get even better academically in the subjects being focused on. </v>
      </c>
      <c r="V47" s="109" t="str">
        <f>IF(INDEX(Applications_2021!$AG$2:$AG$651,MATCH($A47,Applications_2021!$A$2:$A$651,0))="","",INDEX(Applications_2021!$AG$2:$AG$651,MATCH($A47,Applications_2021!$A$2:$A$651,0)))</f>
        <v>I am the beta club president, first trumpet in band, and I am an overall a leader.</v>
      </c>
      <c r="W47" s="109" t="str">
        <f>IF(INDEX(Applications_2021!$AH$2:$AH$651,MATCH($A47,Applications_2021!$A$2:$A$651,0))="","",INDEX(Applications_2021!$AH$2:$AH$651,MATCH($A47,Applications_2021!$A$2:$A$651,0)))</f>
        <v/>
      </c>
      <c r="X47" s="109" t="str">
        <f>IF(INDEX(Applications_2021!$AI$2:$AI$651,MATCH($A47,Applications_2021!$A$2:$A$651,0))="","",INDEX(Applications_2021!$AI$2:$AI$651,MATCH($A47,Applications_2021!$A$2:$A$651,0)))</f>
        <v>school/teacher</v>
      </c>
      <c r="Y47" s="109" t="str">
        <f>IF(INDEX(Applications_2021!$AJ$2:$AJ$651,MATCH($A47,Applications_2021!$A$2:$A$651,0))="","",INDEX(Applications_2021!$AJ$2:$AJ$651,MATCH($A47,Applications_2021!$A$2:$A$651,0)))</f>
        <v>Mrs. Sartain</v>
      </c>
      <c r="Z47" s="220" t="str">
        <f>IF(INDEX(Applications_2021!$AD$2:$AD$651,MATCH($A47,Applications_2021!$A$2:$A$651,0))="","",INDEX(Applications_2021!$AD$2:$AD$651,MATCH($A47,Applications_2021!$A$2:$A$651,0)))</f>
        <v xml:space="preserve">I do not know my transportation needs at this time. </v>
      </c>
      <c r="AA47" s="221" t="str">
        <f>IF(INDEX(Applications_2021!$AD$2:$AD$651,MATCH($A47,Applications_2021!$A$2:$A$651,0))="","",INDEX(Applications_2021!$AD$2:$AD$651,MATCH($A47,Applications_2021!$A$2:$A$651,0)))</f>
        <v xml:space="preserve">I do not know my transportation needs at this time. </v>
      </c>
      <c r="AB47" s="48" t="str">
        <f>IF(INDEX(Transcripts_2021!$A$2:$A$324,MATCH($A47,Transcripts_2021!$A$2:$A$324,0))=$A47,INDEX(Transcripts_2021!$O$2:$O$324,MATCH($A47,Transcripts_2021!$A$2:$A$324,0)),"")</f>
        <v>Lake Cormorant Middle</v>
      </c>
      <c r="AC47" s="48" t="str">
        <f t="shared" si="1"/>
        <v>DeSoto</v>
      </c>
      <c r="AD47" s="48" t="str">
        <f>IF(INDEX(Applications_2021!$AL$2:$AL$651,MATCH($A47,Applications_2021!$A$2:$A$651,0))="","",INDEX(Applications_2021!$AL$2:$AL$651,MATCH($A47,Applications_2021!$A$2:$A$651,0)))</f>
        <v>DeSoto</v>
      </c>
      <c r="AE47" s="8" t="str">
        <f t="shared" si="2"/>
        <v>Yes</v>
      </c>
    </row>
    <row r="48" spans="1:31" ht="86.4" x14ac:dyDescent="0.3">
      <c r="A48" s="51" t="str">
        <f>IF(Applications_2021!$A365="","",Applications_2021!$A365)</f>
        <v>0379-SMI-JA-0100</v>
      </c>
      <c r="B48" s="52" t="s">
        <v>371</v>
      </c>
      <c r="C48" s="250" t="s">
        <v>101</v>
      </c>
      <c r="D48" s="46">
        <f t="shared" si="0"/>
        <v>9</v>
      </c>
      <c r="E48" s="45" cm="1">
        <f t="array" ref="E48">_xlfn.IFS($Q48="Less than $25,000 per year",5,$Q48="$25,000 to $49,999 per year",4,$Q48="$50,000 per year or above",2,$Q48="I do not know.",3,$Q48="",0)</f>
        <v>4</v>
      </c>
      <c r="F48" s="45" cm="1">
        <f t="array" ref="F48">_xlfn.IFS($T48="Excellent",5,$T48="Good",4,$T48="Average",3,$T48="Below Average",2,$T48="Poor",1)</f>
        <v>5</v>
      </c>
      <c r="G48" s="52"/>
      <c r="H48" s="52"/>
      <c r="I48" s="52"/>
      <c r="J48" s="53">
        <v>8</v>
      </c>
      <c r="K48" s="48" t="str">
        <f>IF(LEFT(INDEX(Applications_2021!$E$2:$E$651,MATCH($A48,Applications_2021!$A$2:$A$651,0)),1)="Y","Black","Other")</f>
        <v>Black</v>
      </c>
      <c r="L48" s="48" t="str">
        <f>IF(INDEX(Applications_2021!$F$2:$F$651,MATCH($A48,Applications_2021!$A$2:$A$651,0))="","",INDEX(Applications_2021!$F$2:$F$651,MATCH($A48,Applications_2021!$A$2:$A$651,0)))</f>
        <v>Male</v>
      </c>
      <c r="M48" s="48" t="str">
        <f>IF(LEFT(INDEX(Applications_2021!$I$2:$I$651,MATCH($A48,Applications_2021!$A$2:$A$651,0)),1)="","",LEFT(INDEX(Applications_2021!$I$2:$I$651,MATCH($A48,Applications_2021!$A$2:$A$651,0)),1))</f>
        <v>8</v>
      </c>
      <c r="N48" s="48" t="str">
        <f>IF(INDEX(Applications_2021!$J$2:$J$651,MATCH($A48,Applications_2021!$A$2:$A$651,0))="","",INDEX(Applications_2021!$J$2:$J$651,MATCH($A48,Applications_2021!$A$2:$A$651,0)))</f>
        <v>Lake Cormorant Middle School</v>
      </c>
      <c r="O48" s="48" t="str">
        <f>IF(INDEX(Applications_2021!$K$2:$K$651,MATCH($A48,Applications_2021!$A$2:$A$651,0))="","",INDEX(Applications_2021!$K$2:$K$651,MATCH($A48,Applications_2021!$A$2:$A$651,0)))</f>
        <v>Desoto</v>
      </c>
      <c r="P48" s="48" t="str">
        <f>IF(INDEX(Applications_2021!$P$2:$P$651,MATCH($A48,Applications_2021!$A$2:$A$651,0))="","",INDEX(Applications_2021!$P$2:$P$651,MATCH($A48,Applications_2021!$A$2:$A$651,0)))</f>
        <v>High School Diploma or up to 3 years of college</v>
      </c>
      <c r="Q48" s="48" t="str">
        <f>IF(INDEX(Applications_2021!$Q$2:$Q$651,MATCH($A48,Applications_2021!$A$2:$A$651,0))="","",INDEX(Applications_2021!$Q$2:$Q$651,MATCH($A48,Applications_2021!$A$2:$A$651,0)))</f>
        <v>$25,000 to $49,999 per year</v>
      </c>
      <c r="R48" s="48" t="str">
        <f>IF(INDEX(Applications_2021!$AL$2:$AL$651,MATCH($A48,Applications_2021!$A$2:$A$651,0))="","",INDEX(Applications_2021!$AL$2:$AL$651,MATCH($A48,Applications_2021!$A$2:$A$651,0)))</f>
        <v>DeSoto</v>
      </c>
      <c r="S48" s="48" t="str">
        <f>IF(INDEX(Applications_2021!$V$2:$V$651,MATCH($A48,Applications_2021!$A$2:$A$651,0))="","",INDEX(Applications_2021!$V$2:$V$651,MATCH($A48,Applications_2021!$A$2:$A$651,0)))</f>
        <v>MS</v>
      </c>
      <c r="T48" s="48" t="str">
        <f>IF(INDEX(Applications_2021!$AE$2:$AE$651,MATCH($A48,Applications_2021!$A$2:$A$651,0))="","",INDEX(Applications_2021!$AE$2:$AE$651,MATCH($A48,Applications_2021!$A$2:$A$651,0)))</f>
        <v>Excellent</v>
      </c>
      <c r="U48" s="109" t="str">
        <f>IF(INDEX(Applications_2021!$AF$2:$AF$651,MATCH($A48,Applications_2021!$A$2:$A$651,0))="","",INDEX(Applications_2021!$AF$2:$AF$651,MATCH($A48,Applications_2021!$A$2:$A$651,0)))</f>
        <v xml:space="preserve">I want to attend this camp because I think it would be a great experience with me and my friends. I want to learn more in depth about math because I am a great student in that subject. Expanding your mind with new ways to study and to solve problems are always good. I think I will have a fun time. </v>
      </c>
      <c r="V48" s="109" t="str">
        <f>IF(INDEX(Applications_2021!$AG$2:$AG$651,MATCH($A48,Applications_2021!$A$2:$A$651,0))="","",INDEX(Applications_2021!$AG$2:$AG$651,MATCH($A48,Applications_2021!$A$2:$A$651,0)))</f>
        <v/>
      </c>
      <c r="W48" s="109" t="str">
        <f>IF(INDEX(Applications_2021!$AH$2:$AH$651,MATCH($A48,Applications_2021!$A$2:$A$651,0))="","",INDEX(Applications_2021!$AH$2:$AH$651,MATCH($A48,Applications_2021!$A$2:$A$651,0)))</f>
        <v/>
      </c>
      <c r="X48" s="109" t="str">
        <f>IF(INDEX(Applications_2021!$AI$2:$AI$651,MATCH($A48,Applications_2021!$A$2:$A$651,0))="","",INDEX(Applications_2021!$AI$2:$AI$651,MATCH($A48,Applications_2021!$A$2:$A$651,0)))</f>
        <v>school/teacher</v>
      </c>
      <c r="Y48" s="109" t="str">
        <f>IF(INDEX(Applications_2021!$AJ$2:$AJ$651,MATCH($A48,Applications_2021!$A$2:$A$651,0))="","",INDEX(Applications_2021!$AJ$2:$AJ$651,MATCH($A48,Applications_2021!$A$2:$A$651,0)))</f>
        <v>Mrs. Sartain</v>
      </c>
      <c r="Z48" s="220" t="str">
        <f>IF(INDEX(Applications_2021!$AD$2:$AD$651,MATCH($A48,Applications_2021!$A$2:$A$651,0))="","",INDEX(Applications_2021!$AD$2:$AD$651,MATCH($A48,Applications_2021!$A$2:$A$651,0)))</f>
        <v xml:space="preserve">I do not know my transportation needs at this time. </v>
      </c>
      <c r="AA48" s="221" t="str">
        <f>IF(INDEX(Applications_2021!$AD$2:$AD$651,MATCH($A48,Applications_2021!$A$2:$A$651,0))="","",INDEX(Applications_2021!$AD$2:$AD$651,MATCH($A48,Applications_2021!$A$2:$A$651,0)))</f>
        <v xml:space="preserve">I do not know my transportation needs at this time. </v>
      </c>
      <c r="AB48" s="48" t="str">
        <f>IF(INDEX(Transcripts_2021!$A$2:$A$324,MATCH($A48,Transcripts_2021!$A$2:$A$324,0))=$A48,INDEX(Transcripts_2021!$O$2:$O$324,MATCH($A48,Transcripts_2021!$A$2:$A$324,0)),"")</f>
        <v>Lake Cormorant Middle</v>
      </c>
      <c r="AC48" s="48" t="str">
        <f t="shared" si="1"/>
        <v>DeSoto</v>
      </c>
      <c r="AD48" s="48" t="str">
        <f>IF(INDEX(Applications_2021!$AL$2:$AL$651,MATCH($A48,Applications_2021!$A$2:$A$651,0))="","",INDEX(Applications_2021!$AL$2:$AL$651,MATCH($A48,Applications_2021!$A$2:$A$651,0)))</f>
        <v>DeSoto</v>
      </c>
      <c r="AE48" s="8" t="str">
        <f t="shared" si="2"/>
        <v>Yes</v>
      </c>
    </row>
    <row r="49" spans="1:31" ht="86.4" x14ac:dyDescent="0.3">
      <c r="A49" s="51" t="str">
        <f>IF(Applications_2021!$A537="","",Applications_2021!$A537)</f>
        <v>0558-BA-AM-0254</v>
      </c>
      <c r="B49" s="45" t="s">
        <v>371</v>
      </c>
      <c r="C49" s="250" t="s">
        <v>101</v>
      </c>
      <c r="D49" s="46">
        <f t="shared" si="0"/>
        <v>9</v>
      </c>
      <c r="E49" s="45" cm="1">
        <f t="array" ref="E49">_xlfn.IFS($Q49="Less than $25,000 per year",5,$Q49="$25,000 to $49,999 per year",4,$Q49="$50,000 per year or above",2,$Q49="I do not know.",3,$Q49="",0)</f>
        <v>4</v>
      </c>
      <c r="F49" s="45" cm="1">
        <f t="array" ref="F49">_xlfn.IFS($T49="Excellent",5,$T49="Good",4,$T49="Average",3,$T49="Below Average",2,$T49="Poor",1)</f>
        <v>5</v>
      </c>
      <c r="G49" s="52"/>
      <c r="H49" s="52"/>
      <c r="I49" s="52"/>
      <c r="J49" s="53">
        <v>9</v>
      </c>
      <c r="K49" s="48" t="str">
        <f>IF(LEFT(INDEX(Applications_2021!$E$2:$E$651,MATCH($A49,Applications_2021!$A$2:$A$651,0)),1)="Y","Black","Other")</f>
        <v>Black</v>
      </c>
      <c r="L49" s="48" t="str">
        <f>IF(INDEX(Applications_2021!$F$2:$F$651,MATCH($A49,Applications_2021!$A$2:$A$651,0))="","",INDEX(Applications_2021!$F$2:$F$651,MATCH($A49,Applications_2021!$A$2:$A$651,0)))</f>
        <v>Male</v>
      </c>
      <c r="M49" s="48" t="str">
        <f>IF(LEFT(INDEX(Applications_2021!$I$2:$I$651,MATCH($A49,Applications_2021!$A$2:$A$651,0)),1)="","",LEFT(INDEX(Applications_2021!$I$2:$I$651,MATCH($A49,Applications_2021!$A$2:$A$651,0)),1))</f>
        <v>9</v>
      </c>
      <c r="N49" s="48" t="str">
        <f>IF(INDEX(Applications_2021!$J$2:$J$651,MATCH($A49,Applications_2021!$A$2:$A$651,0))="","",INDEX(Applications_2021!$J$2:$J$651,MATCH($A49,Applications_2021!$A$2:$A$651,0)))</f>
        <v>Desoto Central High School</v>
      </c>
      <c r="O49" s="48" t="str">
        <f>IF(INDEX(Applications_2021!$K$2:$K$651,MATCH($A49,Applications_2021!$A$2:$A$651,0))="","",INDEX(Applications_2021!$K$2:$K$651,MATCH($A49,Applications_2021!$A$2:$A$651,0)))</f>
        <v>Desoto County</v>
      </c>
      <c r="P49" s="48" t="str">
        <f>IF(INDEX(Applications_2021!$P$2:$P$651,MATCH($A49,Applications_2021!$A$2:$A$651,0))="","",INDEX(Applications_2021!$P$2:$P$651,MATCH($A49,Applications_2021!$A$2:$A$651,0)))</f>
        <v>High School Diploma or up to 3 years of college</v>
      </c>
      <c r="Q49" s="48" t="str">
        <f>IF(INDEX(Applications_2021!$Q$2:$Q$651,MATCH($A49,Applications_2021!$A$2:$A$651,0))="","",INDEX(Applications_2021!$Q$2:$Q$651,MATCH($A49,Applications_2021!$A$2:$A$651,0)))</f>
        <v>$25,000 to $49,999 per year</v>
      </c>
      <c r="R49" s="48" t="str">
        <f>IF(INDEX(Applications_2021!$AL$2:$AL$651,MATCH($A49,Applications_2021!$A$2:$A$651,0))="","",INDEX(Applications_2021!$AL$2:$AL$651,MATCH($A49,Applications_2021!$A$2:$A$651,0)))</f>
        <v>DeSoto</v>
      </c>
      <c r="S49" s="48" t="str">
        <f>IF(INDEX(Applications_2021!$V$2:$V$651,MATCH($A49,Applications_2021!$A$2:$A$651,0))="","",INDEX(Applications_2021!$V$2:$V$651,MATCH($A49,Applications_2021!$A$2:$A$651,0)))</f>
        <v>MS</v>
      </c>
      <c r="T49" s="48" t="str">
        <f>IF(INDEX(Applications_2021!$AE$2:$AE$651,MATCH($A49,Applications_2021!$A$2:$A$651,0))="","",INDEX(Applications_2021!$AE$2:$AE$651,MATCH($A49,Applications_2021!$A$2:$A$651,0)))</f>
        <v>Excellent</v>
      </c>
      <c r="U49" s="109" t="str">
        <f>IF(INDEX(Applications_2021!$AF$2:$AF$651,MATCH($A49,Applications_2021!$A$2:$A$651,0))="","",INDEX(Applications_2021!$AF$2:$AF$651,MATCH($A49,Applications_2021!$A$2:$A$651,0)))</f>
        <v xml:space="preserve">For as long as I can remember, my heart has always been set on STEM and a career in the field. With the help of the AAYME camp, this will be my first time ever having access to resources that will propel me into my future in the STEM field. </v>
      </c>
      <c r="V49" s="109" t="str">
        <f>IF(INDEX(Applications_2021!$AG$2:$AG$651,MATCH($A49,Applications_2021!$A$2:$A$651,0))="","",INDEX(Applications_2021!$AG$2:$AG$651,MATCH($A49,Applications_2021!$A$2:$A$651,0)))</f>
        <v xml:space="preserve">1. 4.3 Weighted GPA, 2. Mayors Youth Council 2020-2021 3.2020-2021 Freshman Student Council, 4. All A's 2020-2021 School Year, 5. 2020-2021 Track Team, 6. 2019-2020 Desoto Central Boys Soccer Manager, 7. 2019-2020 DCMS Beta Club Member, 8. Self-taught coder (Python).           </v>
      </c>
      <c r="W49" s="109" t="str">
        <f>IF(INDEX(Applications_2021!$AH$2:$AH$651,MATCH($A49,Applications_2021!$A$2:$A$651,0))="","",INDEX(Applications_2021!$AH$2:$AH$651,MATCH($A49,Applications_2021!$A$2:$A$651,0)))</f>
        <v>As a sociable, determined, and avid learner, these qualities will strengthen myself and my peers around me.</v>
      </c>
      <c r="X49" s="109" t="str">
        <f>IF(INDEX(Applications_2021!$AI$2:$AI$651,MATCH($A49,Applications_2021!$A$2:$A$651,0))="","",INDEX(Applications_2021!$AI$2:$AI$651,MATCH($A49,Applications_2021!$A$2:$A$651,0)))</f>
        <v>relative or friend</v>
      </c>
      <c r="Y49" s="109" t="str">
        <f>IF(INDEX(Applications_2021!$AJ$2:$AJ$651,MATCH($A49,Applications_2021!$A$2:$A$651,0))="","",INDEX(Applications_2021!$AJ$2:$AJ$651,MATCH($A49,Applications_2021!$A$2:$A$651,0)))</f>
        <v/>
      </c>
      <c r="Z49" s="220" t="str">
        <f>IF(INDEX(Applications_2021!$Z$2:$Z$651,MATCH($A49,Applications_2021!$A$2:$A$651,0))="","",INDEX(Applications_2021!$Z$2:$Z$651,MATCH($A49,Applications_2021!$A$2:$A$651,0)))</f>
        <v>YES - I will have transportation to the camp on June 20.</v>
      </c>
      <c r="AA49" s="221" t="str">
        <f>IF(INDEX(Applications_2021!$AB$2:$AB$651,MATCH($A49,Applications_2021!$A$2:$A$651,0))="","",INDEX(Applications_2021!$AB$2:$AB$651,MATCH($A49,Applications_2021!$A$2:$A$651,0)))</f>
        <v>YES - I will have transportation from the camp on June 25.</v>
      </c>
      <c r="AB49" s="48" t="str">
        <f>IF(INDEX(Transcripts_2021!$A$2:$A$324,MATCH($A49,Transcripts_2021!$A$2:$A$324,0))=$A49,INDEX(Transcripts_2021!$O$2:$O$324,MATCH($A49,Transcripts_2021!$A$2:$A$324,0)),"")</f>
        <v>Desoto Central High School</v>
      </c>
      <c r="AC49" s="48" t="str">
        <f t="shared" si="1"/>
        <v>DeSoto</v>
      </c>
      <c r="AD49" s="48" t="str">
        <f>IF(INDEX(Applications_2021!$AL$2:$AL$651,MATCH($A49,Applications_2021!$A$2:$A$651,0))="","",INDEX(Applications_2021!$AL$2:$AL$651,MATCH($A49,Applications_2021!$A$2:$A$651,0)))</f>
        <v>DeSoto</v>
      </c>
      <c r="AE49" s="8" t="str">
        <f t="shared" si="2"/>
        <v>Yes</v>
      </c>
    </row>
    <row r="50" spans="1:31" ht="43.2" x14ac:dyDescent="0.3">
      <c r="A50" s="51" t="str">
        <f>IF(Applications_2021!$A28="","",Applications_2021!$A28)</f>
        <v>0028-MOO-KE-0243</v>
      </c>
      <c r="B50" s="45" t="s">
        <v>371</v>
      </c>
      <c r="C50" s="269" t="s">
        <v>101</v>
      </c>
      <c r="D50" s="46">
        <f t="shared" si="0"/>
        <v>8</v>
      </c>
      <c r="E50" s="45" cm="1">
        <f t="array" ref="E50">_xlfn.IFS($Q50="Less than $25,000 per year",5,$Q50="$25,000 to $49,999 per year",4,$Q50="$50,000 per year or above",2,$Q50="I do not know.",3,$Q50="",0)</f>
        <v>4</v>
      </c>
      <c r="F50" s="45" cm="1">
        <f t="array" ref="F50">_xlfn.IFS($T50="Excellent",5,$T50="Good",4,$T50="Average",3,$T50="Below Average",2,$T50="Poor",1)</f>
        <v>4</v>
      </c>
      <c r="G50" s="52"/>
      <c r="H50" s="52"/>
      <c r="I50" s="52"/>
      <c r="J50" s="53">
        <v>7</v>
      </c>
      <c r="K50" s="48" t="str">
        <f>IF(LEFT(INDEX(Applications_2021!$E$2:$E$651,MATCH($A50,Applications_2021!$A$2:$A$651,0)),1)="Y","Black","Other")</f>
        <v>Black</v>
      </c>
      <c r="L50" s="48" t="str">
        <f>IF(INDEX(Applications_2021!$F$2:$F$651,MATCH($A50,Applications_2021!$A$2:$A$651,0))="","",INDEX(Applications_2021!$F$2:$F$651,MATCH($A50,Applications_2021!$A$2:$A$651,0)))</f>
        <v>Male</v>
      </c>
      <c r="M50" s="48" t="str">
        <f>IF(LEFT(INDEX(Applications_2021!$I$2:$I$651,MATCH($A50,Applications_2021!$A$2:$A$651,0)),1)="","",LEFT(INDEX(Applications_2021!$I$2:$I$651,MATCH($A50,Applications_2021!$A$2:$A$651,0)),1))</f>
        <v>7</v>
      </c>
      <c r="N50" s="48" t="str">
        <f>IF(INDEX(Applications_2021!$J$2:$J$651,MATCH($A50,Applications_2021!$A$2:$A$651,0))="","",INDEX(Applications_2021!$J$2:$J$651,MATCH($A50,Applications_2021!$A$2:$A$651,0)))</f>
        <v>Desoto Central Middle School</v>
      </c>
      <c r="O50" s="48" t="str">
        <f>IF(INDEX(Applications_2021!$K$2:$K$651,MATCH($A50,Applications_2021!$A$2:$A$651,0))="","",INDEX(Applications_2021!$K$2:$K$651,MATCH($A50,Applications_2021!$A$2:$A$651,0)))</f>
        <v/>
      </c>
      <c r="P50" s="48" t="str">
        <f>IF(INDEX(Applications_2021!$P$2:$P$651,MATCH($A50,Applications_2021!$A$2:$A$651,0))="","",INDEX(Applications_2021!$P$2:$P$651,MATCH($A50,Applications_2021!$A$2:$A$651,0)))</f>
        <v>College degree or 4 or more years of college (including graduate school)</v>
      </c>
      <c r="Q50" s="48" t="str">
        <f>IF(INDEX(Applications_2021!$Q$2:$Q$651,MATCH($A50,Applications_2021!$A$2:$A$651,0))="","",INDEX(Applications_2021!$Q$2:$Q$651,MATCH($A50,Applications_2021!$A$2:$A$651,0)))</f>
        <v>$25,000 to $49,999 per year</v>
      </c>
      <c r="R50" s="48" t="str">
        <f>IF(INDEX(Applications_2021!$AL$2:$AL$651,MATCH($A50,Applications_2021!$A$2:$A$651,0))="","",INDEX(Applications_2021!$AL$2:$AL$651,MATCH($A50,Applications_2021!$A$2:$A$651,0)))</f>
        <v>DeSoto</v>
      </c>
      <c r="S50" s="48" t="str">
        <f>IF(INDEX(Applications_2021!$V$2:$V$651,MATCH($A50,Applications_2021!$A$2:$A$651,0))="","",INDEX(Applications_2021!$V$2:$V$651,MATCH($A50,Applications_2021!$A$2:$A$651,0)))</f>
        <v>MS</v>
      </c>
      <c r="T50" s="48" t="str">
        <f>IF(INDEX(Applications_2021!$AE$2:$AE$651,MATCH($A50,Applications_2021!$A$2:$A$651,0))="","",INDEX(Applications_2021!$AE$2:$AE$651,MATCH($A50,Applications_2021!$A$2:$A$651,0)))</f>
        <v>Good</v>
      </c>
      <c r="U50" s="109" t="str">
        <f>IF(INDEX(Applications_2021!$AF$2:$AF$651,MATCH($A50,Applications_2021!$A$2:$A$651,0))="","",INDEX(Applications_2021!$AF$2:$AF$651,MATCH($A50,Applications_2021!$A$2:$A$651,0)))</f>
        <v xml:space="preserve">I really enjoy math &amp; science. Science is my favorite subject. I feel like this camp will help me to decide if I possibly want to pursue a science-related career. </v>
      </c>
      <c r="V50" s="109" t="str">
        <f>IF(INDEX(Applications_2021!$AG$2:$AG$651,MATCH($A50,Applications_2021!$A$2:$A$651,0))="","",INDEX(Applications_2021!$AG$2:$AG$651,MATCH($A50,Applications_2021!$A$2:$A$651,0)))</f>
        <v xml:space="preserve">Highest Average in Science Award in 3rd grade </v>
      </c>
      <c r="W50" s="109" t="str">
        <f>IF(INDEX(Applications_2021!$AH$2:$AH$651,MATCH($A50,Applications_2021!$A$2:$A$651,0))="","",INDEX(Applications_2021!$AH$2:$AH$651,MATCH($A50,Applications_2021!$A$2:$A$651,0)))</f>
        <v xml:space="preserve">I really hope I am chosen for this camp. I would be grateful because this is a wonderful opportunity to learn as well as be amongst peers. Thank you. </v>
      </c>
      <c r="X50" s="109" t="str">
        <f>IF(INDEX(Applications_2021!$AI$2:$AI$651,MATCH($A50,Applications_2021!$A$2:$A$651,0))="","",INDEX(Applications_2021!$AI$2:$AI$651,MATCH($A50,Applications_2021!$A$2:$A$651,0)))</f>
        <v>Social Media</v>
      </c>
      <c r="Y50" s="109" t="str">
        <f>IF(INDEX(Applications_2021!$AJ$2:$AJ$651,MATCH($A50,Applications_2021!$A$2:$A$651,0))="","",INDEX(Applications_2021!$AJ$2:$AJ$651,MATCH($A50,Applications_2021!$A$2:$A$651,0)))</f>
        <v/>
      </c>
      <c r="Z50" s="220" t="str">
        <f>IF(INDEX(Applications_2021!$Z$2:$Z$651,MATCH($A50,Applications_2021!$A$2:$A$651,0))="","",INDEX(Applications_2021!$Z$2:$Z$651,MATCH($A50,Applications_2021!$A$2:$A$651,0)))</f>
        <v>YES - I will have transportation to the camp on June 20.</v>
      </c>
      <c r="AA50" s="221" t="str">
        <f>IF(INDEX(Applications_2021!$AB$2:$AB$651,MATCH($A50,Applications_2021!$A$2:$A$651,0))="","",INDEX(Applications_2021!$AB$2:$AB$651,MATCH($A50,Applications_2021!$A$2:$A$651,0)))</f>
        <v>YES - I will have transportation from the camp on June 25.</v>
      </c>
      <c r="AB50" s="48" t="str">
        <f>IF(INDEX(Transcripts_2021!$A$2:$A$324,MATCH($A50,Transcripts_2021!$A$2:$A$324,0))=$A50,INDEX(Transcripts_2021!$O$2:$O$324,MATCH($A50,Transcripts_2021!$A$2:$A$324,0)),"")</f>
        <v xml:space="preserve">Desoto Central Middle School </v>
      </c>
      <c r="AC50" s="48" t="str">
        <f t="shared" si="1"/>
        <v>DeSoto</v>
      </c>
      <c r="AD50" s="48" t="str">
        <f>IF(INDEX(Applications_2021!$AL$2:$AL$651,MATCH($A50,Applications_2021!$A$2:$A$651,0))="","",INDEX(Applications_2021!$AL$2:$AL$651,MATCH($A50,Applications_2021!$A$2:$A$651,0)))</f>
        <v>DeSoto</v>
      </c>
      <c r="AE50" s="8" t="str">
        <f t="shared" si="2"/>
        <v>Yes</v>
      </c>
    </row>
    <row r="51" spans="1:31" ht="115.2" x14ac:dyDescent="0.3">
      <c r="A51" s="51" t="str">
        <f>IF(Applications_2021!$A228="","",Applications_2021!$A228)</f>
        <v>0237-BIS-AM-0080</v>
      </c>
      <c r="B51" s="52"/>
      <c r="C51" s="283" t="s">
        <v>107</v>
      </c>
      <c r="D51" s="46">
        <f t="shared" si="0"/>
        <v>8</v>
      </c>
      <c r="E51" s="45" cm="1">
        <f t="array" ref="E51">_xlfn.IFS($Q51="Less than $25,000 per year",5,$Q51="$25,000 to $49,999 per year",4,$Q51="$50,000 per year or above",2,$Q51="I do not know.",3,$Q51="",0)</f>
        <v>4</v>
      </c>
      <c r="F51" s="45" cm="1">
        <f t="array" ref="F51">_xlfn.IFS($T51="Excellent",5,$T51="Good",4,$T51="Average",3,$T51="Below Average",2,$T51="Poor",1)</f>
        <v>4</v>
      </c>
      <c r="G51" s="52"/>
      <c r="H51" s="52"/>
      <c r="I51" s="52"/>
      <c r="J51" s="53">
        <v>9</v>
      </c>
      <c r="K51" s="48" t="str">
        <f>IF(LEFT(INDEX(Applications_2021!$E$2:$E$651,MATCH($A51,Applications_2021!$A$2:$A$651,0)),1)="Y","Black","Other")</f>
        <v>Black</v>
      </c>
      <c r="L51" s="48" t="str">
        <f>IF(INDEX(Applications_2021!$F$2:$F$651,MATCH($A51,Applications_2021!$A$2:$A$651,0))="","",INDEX(Applications_2021!$F$2:$F$651,MATCH($A51,Applications_2021!$A$2:$A$651,0)))</f>
        <v>Female</v>
      </c>
      <c r="M51" s="48" t="str">
        <f>IF(LEFT(INDEX(Applications_2021!$I$2:$I$651,MATCH($A51,Applications_2021!$A$2:$A$651,0)),1)="","",LEFT(INDEX(Applications_2021!$I$2:$I$651,MATCH($A51,Applications_2021!$A$2:$A$651,0)),1))</f>
        <v>9</v>
      </c>
      <c r="N51" s="48" t="str">
        <f>IF(INDEX(Applications_2021!$J$2:$J$651,MATCH($A51,Applications_2021!$A$2:$A$651,0))="","",INDEX(Applications_2021!$J$2:$J$651,MATCH($A51,Applications_2021!$A$2:$A$651,0)))</f>
        <v xml:space="preserve">Center Hill School </v>
      </c>
      <c r="O51" s="48" t="str">
        <f>IF(INDEX(Applications_2021!$K$2:$K$651,MATCH($A51,Applications_2021!$A$2:$A$651,0))="","",INDEX(Applications_2021!$K$2:$K$651,MATCH($A51,Applications_2021!$A$2:$A$651,0)))</f>
        <v xml:space="preserve">Desoto County School District </v>
      </c>
      <c r="P51" s="48" t="str">
        <f>IF(INDEX(Applications_2021!$P$2:$P$651,MATCH($A51,Applications_2021!$A$2:$A$651,0))="","",INDEX(Applications_2021!$P$2:$P$651,MATCH($A51,Applications_2021!$A$2:$A$651,0)))</f>
        <v>College degree or 4 or more years of college (including graduate school)</v>
      </c>
      <c r="Q51" s="48" t="str">
        <f>IF(INDEX(Applications_2021!$Q$2:$Q$651,MATCH($A51,Applications_2021!$A$2:$A$651,0))="","",INDEX(Applications_2021!$Q$2:$Q$651,MATCH($A51,Applications_2021!$A$2:$A$651,0)))</f>
        <v>$25,000 to $49,999 per year</v>
      </c>
      <c r="R51" s="48" t="str">
        <f>IF(INDEX(Applications_2021!$AL$2:$AL$651,MATCH($A51,Applications_2021!$A$2:$A$651,0))="","",INDEX(Applications_2021!$AL$2:$AL$651,MATCH($A51,Applications_2021!$A$2:$A$651,0)))</f>
        <v>DeSoto</v>
      </c>
      <c r="S51" s="48" t="str">
        <f>IF(INDEX(Applications_2021!$V$2:$V$651,MATCH($A51,Applications_2021!$A$2:$A$651,0))="","",INDEX(Applications_2021!$V$2:$V$651,MATCH($A51,Applications_2021!$A$2:$A$651,0)))</f>
        <v>MS</v>
      </c>
      <c r="T51" s="48" t="str">
        <f>IF(INDEX(Applications_2021!$AE$2:$AE$651,MATCH($A51,Applications_2021!$A$2:$A$651,0))="","",INDEX(Applications_2021!$AE$2:$AE$651,MATCH($A51,Applications_2021!$A$2:$A$651,0)))</f>
        <v>Good</v>
      </c>
      <c r="U51" s="109" t="str">
        <f>IF(INDEX(Applications_2021!$AF$2:$AF$651,MATCH($A51,Applications_2021!$A$2:$A$651,0))="","",INDEX(Applications_2021!$AF$2:$AF$651,MATCH($A51,Applications_2021!$A$2:$A$651,0)))</f>
        <v xml:space="preserve">I want to attend the camp to get the college experience. I have not attended a camp like this before and I am interested. I am hoping to know more about career choices in the medical field and learn of other things to major in. I want to attend college and this will allow me to know which one I may be passionate about. I also have not taken the ACT and would like to learn strategies that will help me have a high score. </v>
      </c>
      <c r="V51" s="109" t="str">
        <f>IF(INDEX(Applications_2021!$AG$2:$AG$651,MATCH($A51,Applications_2021!$A$2:$A$651,0))="","",INDEX(Applications_2021!$AG$2:$AG$651,MATCH($A51,Applications_2021!$A$2:$A$651,0)))</f>
        <v xml:space="preserve">I was on the dance team in the middle school. I am always on the honors list and is recognized every year. </v>
      </c>
      <c r="W51" s="109" t="str">
        <f>IF(INDEX(Applications_2021!$AH$2:$AH$651,MATCH($A51,Applications_2021!$A$2:$A$651,0))="","",INDEX(Applications_2021!$AH$2:$AH$651,MATCH($A51,Applications_2021!$A$2:$A$651,0)))</f>
        <v/>
      </c>
      <c r="X51" s="109" t="str">
        <f>IF(INDEX(Applications_2021!$AI$2:$AI$651,MATCH($A51,Applications_2021!$A$2:$A$651,0))="","",INDEX(Applications_2021!$AI$2:$AI$651,MATCH($A51,Applications_2021!$A$2:$A$651,0)))</f>
        <v>Social Media</v>
      </c>
      <c r="Y51" s="109" t="str">
        <f>IF(INDEX(Applications_2021!$AJ$2:$AJ$651,MATCH($A51,Applications_2021!$A$2:$A$651,0))="","",INDEX(Applications_2021!$AJ$2:$AJ$651,MATCH($A51,Applications_2021!$A$2:$A$651,0)))</f>
        <v/>
      </c>
      <c r="Z51" s="220" t="str">
        <f>IF(INDEX(Applications_2021!$Z$2:$Z$651,MATCH($A51,Applications_2021!$A$2:$A$651,0))="","",INDEX(Applications_2021!$Z$2:$Z$651,MATCH($A51,Applications_2021!$A$2:$A$651,0)))</f>
        <v>YES - I will have transportation to the camp on June 20.</v>
      </c>
      <c r="AA51" s="221" t="str">
        <f>IF(INDEX(Applications_2021!$AD$2:$AD$651,MATCH($A51,Applications_2021!$A$2:$A$651,0))="","",INDEX(Applications_2021!$AD$2:$AD$651,MATCH($A51,Applications_2021!$A$2:$A$651,0)))</f>
        <v/>
      </c>
      <c r="AB51" s="48" t="str">
        <f>IF(INDEX(Transcripts_2021!$A$2:$A$324,MATCH($A51,Transcripts_2021!$A$2:$A$324,0))=$A51,INDEX(Transcripts_2021!$O$2:$O$324,MATCH($A51,Transcripts_2021!$A$2:$A$324,0)),"")</f>
        <v>Center Hill High School</v>
      </c>
      <c r="AC51" s="48" t="str">
        <f t="shared" si="1"/>
        <v>DeSoto</v>
      </c>
      <c r="AD51" s="48" t="str">
        <f>IF(INDEX(Applications_2021!$AL$2:$AL$651,MATCH($A51,Applications_2021!$A$2:$A$651,0))="","",INDEX(Applications_2021!$AL$2:$AL$651,MATCH($A51,Applications_2021!$A$2:$A$651,0)))</f>
        <v>DeSoto</v>
      </c>
      <c r="AE51" s="8" t="str">
        <f t="shared" si="2"/>
        <v>Yes</v>
      </c>
    </row>
    <row r="52" spans="1:31" ht="43.2" x14ac:dyDescent="0.3">
      <c r="A52" s="51" t="str">
        <f>IF(Applications_2021!$A233="","",Applications_2021!$A233)</f>
        <v>0243-PUR-RO-0064</v>
      </c>
      <c r="B52" s="45" t="s">
        <v>371</v>
      </c>
      <c r="C52" s="250" t="s">
        <v>104</v>
      </c>
      <c r="D52" s="46">
        <f t="shared" si="0"/>
        <v>8</v>
      </c>
      <c r="E52" s="45" cm="1">
        <f t="array" ref="E52">_xlfn.IFS($Q52="Less than $25,000 per year",5,$Q52="$25,000 to $49,999 per year",4,$Q52="$50,000 per year or above",2,$Q52="I do not know.",3,$Q52="",0)</f>
        <v>3</v>
      </c>
      <c r="F52" s="45" cm="1">
        <f t="array" ref="F52">_xlfn.IFS($T52="Excellent",5,$T52="Good",4,$T52="Average",3,$T52="Below Average",2,$T52="Poor",1)</f>
        <v>5</v>
      </c>
      <c r="G52" s="52"/>
      <c r="H52" s="52"/>
      <c r="I52" s="52"/>
      <c r="J52" s="53">
        <v>8</v>
      </c>
      <c r="K52" s="48" t="str">
        <f>IF(LEFT(INDEX(Applications_2021!$E$2:$E$651,MATCH($A52,Applications_2021!$A$2:$A$651,0)),1)="Y","Black","Other")</f>
        <v>Black</v>
      </c>
      <c r="L52" s="48" t="str">
        <f>IF(INDEX(Applications_2021!$F$2:$F$651,MATCH($A52,Applications_2021!$A$2:$A$651,0))="","",INDEX(Applications_2021!$F$2:$F$651,MATCH($A52,Applications_2021!$A$2:$A$651,0)))</f>
        <v>Male</v>
      </c>
      <c r="M52" s="48" t="str">
        <f>IF(LEFT(INDEX(Applications_2021!$I$2:$I$651,MATCH($A52,Applications_2021!$A$2:$A$651,0)),1)="","",LEFT(INDEX(Applications_2021!$I$2:$I$651,MATCH($A52,Applications_2021!$A$2:$A$651,0)),1))</f>
        <v>8</v>
      </c>
      <c r="N52" s="48" t="str">
        <f>IF(INDEX(Applications_2021!$J$2:$J$651,MATCH($A52,Applications_2021!$A$2:$A$651,0))="","",INDEX(Applications_2021!$J$2:$J$651,MATCH($A52,Applications_2021!$A$2:$A$651,0)))</f>
        <v>Desoto Central Middle</v>
      </c>
      <c r="O52" s="48" t="str">
        <f>IF(INDEX(Applications_2021!$K$2:$K$651,MATCH($A52,Applications_2021!$A$2:$A$651,0))="","",INDEX(Applications_2021!$K$2:$K$651,MATCH($A52,Applications_2021!$A$2:$A$651,0)))</f>
        <v xml:space="preserve">DeSotoCountySchools </v>
      </c>
      <c r="P52" s="48" t="str">
        <f>IF(INDEX(Applications_2021!$P$2:$P$651,MATCH($A52,Applications_2021!$A$2:$A$651,0))="","",INDEX(Applications_2021!$P$2:$P$651,MATCH($A52,Applications_2021!$A$2:$A$651,0)))</f>
        <v>College degree or 4 or more years of college (including graduate school)</v>
      </c>
      <c r="Q52" s="48" t="str">
        <f>IF(INDEX(Applications_2021!$Q$2:$Q$651,MATCH($A52,Applications_2021!$A$2:$A$651,0))="","",INDEX(Applications_2021!$Q$2:$Q$651,MATCH($A52,Applications_2021!$A$2:$A$651,0)))</f>
        <v>I do not know.</v>
      </c>
      <c r="R52" s="48" t="str">
        <f>IF(INDEX(Applications_2021!$AL$2:$AL$651,MATCH($A52,Applications_2021!$A$2:$A$651,0))="","",INDEX(Applications_2021!$AL$2:$AL$651,MATCH($A52,Applications_2021!$A$2:$A$651,0)))</f>
        <v>DeSoto</v>
      </c>
      <c r="S52" s="48" t="str">
        <f>IF(INDEX(Applications_2021!$V$2:$V$651,MATCH($A52,Applications_2021!$A$2:$A$651,0))="","",INDEX(Applications_2021!$V$2:$V$651,MATCH($A52,Applications_2021!$A$2:$A$651,0)))</f>
        <v>MS</v>
      </c>
      <c r="T52" s="48" t="str">
        <f>IF(INDEX(Applications_2021!$AE$2:$AE$651,MATCH($A52,Applications_2021!$A$2:$A$651,0))="","",INDEX(Applications_2021!$AE$2:$AE$651,MATCH($A52,Applications_2021!$A$2:$A$651,0)))</f>
        <v>Excellent</v>
      </c>
      <c r="U52" s="109" t="str">
        <f>IF(INDEX(Applications_2021!$AF$2:$AF$651,MATCH($A52,Applications_2021!$A$2:$A$651,0))="","",INDEX(Applications_2021!$AF$2:$AF$651,MATCH($A52,Applications_2021!$A$2:$A$651,0)))</f>
        <v>I expect to gain knowledge of being an independent and responsible young adult that will become prepared for life.</v>
      </c>
      <c r="V52" s="109" t="str">
        <f>IF(INDEX(Applications_2021!$AG$2:$AG$651,MATCH($A52,Applications_2021!$A$2:$A$651,0))="","",INDEX(Applications_2021!$AG$2:$AG$651,MATCH($A52,Applications_2021!$A$2:$A$651,0)))</f>
        <v/>
      </c>
      <c r="W52" s="109" t="str">
        <f>IF(INDEX(Applications_2021!$AH$2:$AH$651,MATCH($A52,Applications_2021!$A$2:$A$651,0))="","",INDEX(Applications_2021!$AH$2:$AH$651,MATCH($A52,Applications_2021!$A$2:$A$651,0)))</f>
        <v/>
      </c>
      <c r="X52" s="109" t="str">
        <f>IF(INDEX(Applications_2021!$AI$2:$AI$651,MATCH($A52,Applications_2021!$A$2:$A$651,0))="","",INDEX(Applications_2021!$AI$2:$AI$651,MATCH($A52,Applications_2021!$A$2:$A$651,0)))</f>
        <v>MSMS alumni/student</v>
      </c>
      <c r="Y52" s="109" t="str">
        <f>IF(INDEX(Applications_2021!$AJ$2:$AJ$651,MATCH($A52,Applications_2021!$A$2:$A$651,0))="","",INDEX(Applications_2021!$AJ$2:$AJ$651,MATCH($A52,Applications_2021!$A$2:$A$651,0)))</f>
        <v/>
      </c>
      <c r="Z52" s="220" t="str">
        <f>IF(INDEX(Applications_2021!$Z$2:$Z$651,MATCH($A52,Applications_2021!$A$2:$A$651,0))="","",INDEX(Applications_2021!$Z$2:$Z$651,MATCH($A52,Applications_2021!$A$2:$A$651,0)))</f>
        <v>YES - I will have transportation to the camp on June 20.</v>
      </c>
      <c r="AA52" s="221" t="str">
        <f>IF(INDEX(Applications_2021!$AB$2:$AB$651,MATCH($A52,Applications_2021!$A$2:$A$651,0))="","",INDEX(Applications_2021!$AB$2:$AB$651,MATCH($A52,Applications_2021!$A$2:$A$651,0)))</f>
        <v>YES - I will have transportation from the camp on June 25.</v>
      </c>
      <c r="AB52" s="48" t="str">
        <f>IF(INDEX(Transcripts_2021!$A$2:$A$324,MATCH($A52,Transcripts_2021!$A$2:$A$324,0))=$A52,INDEX(Transcripts_2021!$O$2:$O$324,MATCH($A52,Transcripts_2021!$A$2:$A$324,0)),"")</f>
        <v xml:space="preserve">Desoto central middle </v>
      </c>
      <c r="AC52" s="48" t="str">
        <f t="shared" si="1"/>
        <v>DeSoto</v>
      </c>
      <c r="AD52" s="48" t="str">
        <f>IF(INDEX(Applications_2021!$AL$2:$AL$651,MATCH($A52,Applications_2021!$A$2:$A$651,0))="","",INDEX(Applications_2021!$AL$2:$AL$651,MATCH($A52,Applications_2021!$A$2:$A$651,0)))</f>
        <v>DeSoto</v>
      </c>
      <c r="AE52" s="8" t="str">
        <f t="shared" si="2"/>
        <v>Yes</v>
      </c>
    </row>
    <row r="53" spans="1:31" ht="100.8" x14ac:dyDescent="0.3">
      <c r="A53" s="51" t="str">
        <f>IF(Applications_2021!$A277="","",Applications_2021!$A277)</f>
        <v>0289-WEL-PA-0317</v>
      </c>
      <c r="B53" s="45" t="s">
        <v>371</v>
      </c>
      <c r="C53" s="250" t="s">
        <v>104</v>
      </c>
      <c r="D53" s="46">
        <f t="shared" si="0"/>
        <v>8</v>
      </c>
      <c r="E53" s="45" cm="1">
        <f t="array" ref="E53">_xlfn.IFS($Q53="Less than $25,000 per year",5,$Q53="$25,000 to $49,999 per year",4,$Q53="$50,000 per year or above",2,$Q53="I do not know.",3,$Q53="",0)</f>
        <v>3</v>
      </c>
      <c r="F53" s="45" cm="1">
        <f t="array" ref="F53">_xlfn.IFS($T53="Excellent",5,$T53="Good",4,$T53="Average",3,$T53="Below Average",2,$T53="Poor",1)</f>
        <v>5</v>
      </c>
      <c r="G53" s="52"/>
      <c r="H53" s="52"/>
      <c r="I53" s="52"/>
      <c r="J53" s="53">
        <v>7</v>
      </c>
      <c r="K53" s="48" t="str">
        <f>IF(LEFT(INDEX(Applications_2021!$E$2:$E$651,MATCH($A53,Applications_2021!$A$2:$A$651,0)),1)="Y","Black","Other")</f>
        <v>Black</v>
      </c>
      <c r="L53" s="48" t="str">
        <f>IF(INDEX(Applications_2021!$F$2:$F$651,MATCH($A53,Applications_2021!$A$2:$A$651,0))="","",INDEX(Applications_2021!$F$2:$F$651,MATCH($A53,Applications_2021!$A$2:$A$651,0)))</f>
        <v>Female</v>
      </c>
      <c r="M53" s="48" t="str">
        <f>IF(LEFT(INDEX(Applications_2021!$I$2:$I$651,MATCH($A53,Applications_2021!$A$2:$A$651,0)),1)="","",LEFT(INDEX(Applications_2021!$I$2:$I$651,MATCH($A53,Applications_2021!$A$2:$A$651,0)),1))</f>
        <v>7</v>
      </c>
      <c r="N53" s="48" t="str">
        <f>IF(INDEX(Applications_2021!$J$2:$J$651,MATCH($A53,Applications_2021!$A$2:$A$651,0))="","",INDEX(Applications_2021!$J$2:$J$651,MATCH($A53,Applications_2021!$A$2:$A$651,0)))</f>
        <v>Desoto Central Middle</v>
      </c>
      <c r="O53" s="48" t="str">
        <f>IF(INDEX(Applications_2021!$K$2:$K$651,MATCH($A53,Applications_2021!$A$2:$A$651,0))="","",INDEX(Applications_2021!$K$2:$K$651,MATCH($A53,Applications_2021!$A$2:$A$651,0)))</f>
        <v>Desoto</v>
      </c>
      <c r="P53" s="48" t="str">
        <f>IF(INDEX(Applications_2021!$P$2:$P$651,MATCH($A53,Applications_2021!$A$2:$A$651,0))="","",INDEX(Applications_2021!$P$2:$P$651,MATCH($A53,Applications_2021!$A$2:$A$651,0)))</f>
        <v>College degree or 4 or more years of college (including graduate school)</v>
      </c>
      <c r="Q53" s="48" t="str">
        <f>IF(INDEX(Applications_2021!$Q$2:$Q$651,MATCH($A53,Applications_2021!$A$2:$A$651,0))="","",INDEX(Applications_2021!$Q$2:$Q$651,MATCH($A53,Applications_2021!$A$2:$A$651,0)))</f>
        <v>I do not know.</v>
      </c>
      <c r="R53" s="48" t="str">
        <f>IF(INDEX(Applications_2021!$AL$2:$AL$651,MATCH($A53,Applications_2021!$A$2:$A$651,0))="","",INDEX(Applications_2021!$AL$2:$AL$651,MATCH($A53,Applications_2021!$A$2:$A$651,0)))</f>
        <v>DeSoto</v>
      </c>
      <c r="S53" s="48" t="str">
        <f>IF(INDEX(Applications_2021!$V$2:$V$651,MATCH($A53,Applications_2021!$A$2:$A$651,0))="","",INDEX(Applications_2021!$V$2:$V$651,MATCH($A53,Applications_2021!$A$2:$A$651,0)))</f>
        <v>MS</v>
      </c>
      <c r="T53" s="48" t="str">
        <f>IF(INDEX(Applications_2021!$AE$2:$AE$651,MATCH($A53,Applications_2021!$A$2:$A$651,0))="","",INDEX(Applications_2021!$AE$2:$AE$651,MATCH($A53,Applications_2021!$A$2:$A$651,0)))</f>
        <v>Excellent</v>
      </c>
      <c r="U53" s="109" t="str">
        <f>IF(INDEX(Applications_2021!$AF$2:$AF$651,MATCH($A53,Applications_2021!$A$2:$A$651,0))="","",INDEX(Applications_2021!$AF$2:$AF$651,MATCH($A53,Applications_2021!$A$2:$A$651,0)))</f>
        <v>I want this opportunity so I can prepare for college. This is a chance for me to experience being away from home and to be challenged academically. I know these are the toughest areas that new college students face. This camp will help me to build skills that help me to have a successful college experience.</v>
      </c>
      <c r="V53" s="109" t="str">
        <f>IF(INDEX(Applications_2021!$AG$2:$AG$651,MATCH($A53,Applications_2021!$A$2:$A$651,0))="","",INDEX(Applications_2021!$AG$2:$AG$651,MATCH($A53,Applications_2021!$A$2:$A$651,0)))</f>
        <v>I was asked to be cheer captain of my squad. I have done very well academically these past two school years. I serve as teacher aid for my math teacher.</v>
      </c>
      <c r="W53" s="109" t="str">
        <f>IF(INDEX(Applications_2021!$AH$2:$AH$651,MATCH($A53,Applications_2021!$A$2:$A$651,0))="","",INDEX(Applications_2021!$AH$2:$AH$651,MATCH($A53,Applications_2021!$A$2:$A$651,0)))</f>
        <v>My parents would say I am a good child. I am respectful and obedient. I have never gotten in any trouble in school, except for lunch detention for talking during lunch. I am a good big sister. Also my parents find me responsible enough to haven given me a dog, and I am pretty much in charge of taking care of her. I would work just as hard at the camp.</v>
      </c>
      <c r="X53" s="109" t="str">
        <f>IF(INDEX(Applications_2021!$AI$2:$AI$651,MATCH($A53,Applications_2021!$A$2:$A$651,0))="","",INDEX(Applications_2021!$AI$2:$AI$651,MATCH($A53,Applications_2021!$A$2:$A$651,0)))</f>
        <v>MSMS alumni/student</v>
      </c>
      <c r="Y53" s="109" t="str">
        <f>IF(INDEX(Applications_2021!$AJ$2:$AJ$651,MATCH($A53,Applications_2021!$A$2:$A$651,0))="","",INDEX(Applications_2021!$AJ$2:$AJ$651,MATCH($A53,Applications_2021!$A$2:$A$651,0)))</f>
        <v>Chara Fox/ American Way Middle</v>
      </c>
      <c r="Z53" s="220" t="str">
        <f>IF(INDEX(Applications_2021!$Z$2:$Z$651,MATCH($A53,Applications_2021!$A$2:$A$651,0))="","",INDEX(Applications_2021!$Z$2:$Z$651,MATCH($A53,Applications_2021!$A$2:$A$651,0)))</f>
        <v>YES - I will have transportation to the camp on June 20.</v>
      </c>
      <c r="AA53" s="221" t="str">
        <f>IF(INDEX(Applications_2021!$AD$2:$AD$651,MATCH($A53,Applications_2021!$A$2:$A$651,0))="","",INDEX(Applications_2021!$AD$2:$AD$651,MATCH($A53,Applications_2021!$A$2:$A$651,0)))</f>
        <v/>
      </c>
      <c r="AB53" s="48" t="str">
        <f>IF(INDEX(Transcripts_2021!$A$2:$A$324,MATCH($A53,Transcripts_2021!$A$2:$A$324,0))=$A53,INDEX(Transcripts_2021!$O$2:$O$324,MATCH($A53,Transcripts_2021!$A$2:$A$324,0)),"")</f>
        <v>Desoto Central Middle School</v>
      </c>
      <c r="AC53" s="48" t="str">
        <f t="shared" si="1"/>
        <v>DeSoto</v>
      </c>
      <c r="AD53" s="48" t="str">
        <f>IF(INDEX(Applications_2021!$AL$2:$AL$651,MATCH($A53,Applications_2021!$A$2:$A$651,0))="","",INDEX(Applications_2021!$AL$2:$AL$651,MATCH($A53,Applications_2021!$A$2:$A$651,0)))</f>
        <v>DeSoto</v>
      </c>
      <c r="AE53" s="8" t="str">
        <f t="shared" si="2"/>
        <v>Yes</v>
      </c>
    </row>
    <row r="54" spans="1:31" ht="100.8" x14ac:dyDescent="0.3">
      <c r="A54" s="51" t="str">
        <f>IF(Applications_2021!$A505="","",Applications_2021!$A505)</f>
        <v>0524-DAL-RE-0053</v>
      </c>
      <c r="B54" s="52"/>
      <c r="C54" s="283" t="s">
        <v>107</v>
      </c>
      <c r="D54" s="46">
        <f t="shared" si="0"/>
        <v>8</v>
      </c>
      <c r="E54" s="45" cm="1">
        <f t="array" ref="E54">_xlfn.IFS($Q54="Less than $25,000 per year",5,$Q54="$25,000 to $49,999 per year",4,$Q54="$50,000 per year or above",2,$Q54="I do not know.",3,$Q54="",0)</f>
        <v>3</v>
      </c>
      <c r="F54" s="45" cm="1">
        <f t="array" ref="F54">_xlfn.IFS($T54="Excellent",5,$T54="Good",4,$T54="Average",3,$T54="Below Average",2,$T54="Poor",1)</f>
        <v>5</v>
      </c>
      <c r="G54" s="52"/>
      <c r="H54" s="52"/>
      <c r="I54" s="52"/>
      <c r="J54" s="53">
        <v>9</v>
      </c>
      <c r="K54" s="48" t="str">
        <f>IF(LEFT(INDEX(Applications_2021!$E$2:$E$651,MATCH($A54,Applications_2021!$A$2:$A$651,0)),1)="Y","Black","Other")</f>
        <v>Black</v>
      </c>
      <c r="L54" s="48" t="str">
        <f>IF(INDEX(Applications_2021!$F$2:$F$651,MATCH($A54,Applications_2021!$A$2:$A$651,0))="","",INDEX(Applications_2021!$F$2:$F$651,MATCH($A54,Applications_2021!$A$2:$A$651,0)))</f>
        <v>Female</v>
      </c>
      <c r="M54" s="48" t="str">
        <f>IF(LEFT(INDEX(Applications_2021!$I$2:$I$651,MATCH($A54,Applications_2021!$A$2:$A$651,0)),1)="","",LEFT(INDEX(Applications_2021!$I$2:$I$651,MATCH($A54,Applications_2021!$A$2:$A$651,0)),1))</f>
        <v>9</v>
      </c>
      <c r="N54" s="48" t="str">
        <f>IF(INDEX(Applications_2021!$J$2:$J$651,MATCH($A54,Applications_2021!$A$2:$A$651,0))="","",INDEX(Applications_2021!$J$2:$J$651,MATCH($A54,Applications_2021!$A$2:$A$651,0)))</f>
        <v>Desoto Central High School</v>
      </c>
      <c r="O54" s="48" t="str">
        <f>IF(INDEX(Applications_2021!$K$2:$K$651,MATCH($A54,Applications_2021!$A$2:$A$651,0))="","",INDEX(Applications_2021!$K$2:$K$651,MATCH($A54,Applications_2021!$A$2:$A$651,0)))</f>
        <v>Desoto County</v>
      </c>
      <c r="P54" s="48" t="str">
        <f>IF(INDEX(Applications_2021!$P$2:$P$651,MATCH($A54,Applications_2021!$A$2:$A$651,0))="","",INDEX(Applications_2021!$P$2:$P$651,MATCH($A54,Applications_2021!$A$2:$A$651,0)))</f>
        <v>College degree or 4 or more years of college (including graduate school)</v>
      </c>
      <c r="Q54" s="48" t="str">
        <f>IF(INDEX(Applications_2021!$Q$2:$Q$651,MATCH($A54,Applications_2021!$A$2:$A$651,0))="","",INDEX(Applications_2021!$Q$2:$Q$651,MATCH($A54,Applications_2021!$A$2:$A$651,0)))</f>
        <v>I do not know.</v>
      </c>
      <c r="R54" s="48" t="str">
        <f>IF(INDEX(Applications_2021!$AL$2:$AL$651,MATCH($A54,Applications_2021!$A$2:$A$651,0))="","",INDEX(Applications_2021!$AL$2:$AL$651,MATCH($A54,Applications_2021!$A$2:$A$651,0)))</f>
        <v>DeSoto</v>
      </c>
      <c r="S54" s="48" t="str">
        <f>IF(INDEX(Applications_2021!$V$2:$V$651,MATCH($A54,Applications_2021!$A$2:$A$651,0))="","",INDEX(Applications_2021!$V$2:$V$651,MATCH($A54,Applications_2021!$A$2:$A$651,0)))</f>
        <v>MS</v>
      </c>
      <c r="T54" s="48" t="str">
        <f>IF(INDEX(Applications_2021!$AE$2:$AE$651,MATCH($A54,Applications_2021!$A$2:$A$651,0))="","",INDEX(Applications_2021!$AE$2:$AE$651,MATCH($A54,Applications_2021!$A$2:$A$651,0)))</f>
        <v>Excellent</v>
      </c>
      <c r="U54" s="109" t="str">
        <f>IF(INDEX(Applications_2021!$AF$2:$AF$651,MATCH($A54,Applications_2021!$A$2:$A$651,0))="","",INDEX(Applications_2021!$AF$2:$AF$651,MATCH($A54,Applications_2021!$A$2:$A$651,0)))</f>
        <v>This camp offers exposure to personal and academic development in a way that is engaging and fun, which is ideal for me since I am always looking for opportunities to me learn more about who I am and the possibilities of who or what I could become in a creative and supportive environment.</v>
      </c>
      <c r="V54" s="109" t="str">
        <f>IF(INDEX(Applications_2021!$AG$2:$AG$651,MATCH($A54,Applications_2021!$A$2:$A$651,0))="","",INDEX(Applications_2021!$AG$2:$AG$651,MATCH($A54,Applications_2021!$A$2:$A$651,0)))</f>
        <v xml:space="preserve">Honor roll student on the basketball and softball teams at  Desoto Central High School.  Member of Girl Scouts of America, Inc. for 9 years.  Member of the National Society of Black Engineers for 2 years-current vice president/past treasurer. Member of Jack and Jill of America, Inc. for 1 year-founding teen member/current treasurer.   </v>
      </c>
      <c r="W54" s="109" t="str">
        <f>IF(INDEX(Applications_2021!$AH$2:$AH$651,MATCH($A54,Applications_2021!$A$2:$A$651,0))="","",INDEX(Applications_2021!$AH$2:$AH$651,MATCH($A54,Applications_2021!$A$2:$A$651,0)))</f>
        <v/>
      </c>
      <c r="X54" s="109" t="str">
        <f>IF(INDEX(Applications_2021!$AI$2:$AI$651,MATCH($A54,Applications_2021!$A$2:$A$651,0))="","",INDEX(Applications_2021!$AI$2:$AI$651,MATCH($A54,Applications_2021!$A$2:$A$651,0)))</f>
        <v>relative or friend</v>
      </c>
      <c r="Y54" s="109" t="str">
        <f>IF(INDEX(Applications_2021!$AJ$2:$AJ$651,MATCH($A54,Applications_2021!$A$2:$A$651,0))="","",INDEX(Applications_2021!$AJ$2:$AJ$651,MATCH($A54,Applications_2021!$A$2:$A$651,0)))</f>
        <v/>
      </c>
      <c r="Z54" s="220" t="str">
        <f>IF(INDEX(Applications_2021!$Z$2:$Z$651,MATCH($A54,Applications_2021!$A$2:$A$651,0))="","",INDEX(Applications_2021!$Z$2:$Z$651,MATCH($A54,Applications_2021!$A$2:$A$651,0)))</f>
        <v>YES - I will have transportation to the camp on June 20.</v>
      </c>
      <c r="AA54" s="221" t="str">
        <f>IF(INDEX(Applications_2021!$AB$2:$AB$651,MATCH($A54,Applications_2021!$A$2:$A$651,0))="","",INDEX(Applications_2021!$AB$2:$AB$651,MATCH($A54,Applications_2021!$A$2:$A$651,0)))</f>
        <v>YES - I will have transportation from the camp on June 25.</v>
      </c>
      <c r="AB54" s="48" t="str">
        <f>IF(INDEX(Transcripts_2021!$A$2:$A$324,MATCH($A54,Transcripts_2021!$A$2:$A$324,0))=$A54,INDEX(Transcripts_2021!$O$2:$O$324,MATCH($A54,Transcripts_2021!$A$2:$A$324,0)),"")</f>
        <v>Desoto Central High School</v>
      </c>
      <c r="AC54" s="48" t="str">
        <f t="shared" si="1"/>
        <v>DeSoto</v>
      </c>
      <c r="AD54" s="48" t="str">
        <f>IF(INDEX(Applications_2021!$AL$2:$AL$651,MATCH($A54,Applications_2021!$A$2:$A$651,0))="","",INDEX(Applications_2021!$AL$2:$AL$651,MATCH($A54,Applications_2021!$A$2:$A$651,0)))</f>
        <v>DeSoto</v>
      </c>
      <c r="AE54" s="8" t="str">
        <f t="shared" si="2"/>
        <v>Yes</v>
      </c>
    </row>
    <row r="55" spans="1:31" ht="100.8" x14ac:dyDescent="0.3">
      <c r="A55" s="51" t="str">
        <f>IF(Applications_2021!$A47="","",Applications_2021!$A47)</f>
        <v>0047-BAI-JA-0155</v>
      </c>
      <c r="B55" s="52"/>
      <c r="C55" s="140" t="s">
        <v>107</v>
      </c>
      <c r="D55" s="46">
        <f t="shared" si="0"/>
        <v>7</v>
      </c>
      <c r="E55" s="45" cm="1">
        <f t="array" ref="E55">_xlfn.IFS($Q55="Less than $25,000 per year",5,$Q55="$25,000 to $49,999 per year",4,$Q55="$50,000 per year or above",2,$Q55="I do not know.",3,$Q55="",0)</f>
        <v>2</v>
      </c>
      <c r="F55" s="45" cm="1">
        <f t="array" ref="F55">_xlfn.IFS($T55="Excellent",5,$T55="Good",4,$T55="Average",3,$T55="Below Average",2,$T55="Poor",1)</f>
        <v>5</v>
      </c>
      <c r="G55" s="52"/>
      <c r="H55" s="52"/>
      <c r="I55" s="52"/>
      <c r="J55" s="53"/>
      <c r="K55" s="48" t="str">
        <f>IF(LEFT(INDEX(Applications_2021!$E$2:$E$651,MATCH($A55,Applications_2021!$A$2:$A$651,0)),1)="Y","Black","Other")</f>
        <v>Black</v>
      </c>
      <c r="L55" s="48" t="str">
        <f>IF(INDEX(Applications_2021!$F$2:$F$651,MATCH($A55,Applications_2021!$A$2:$A$651,0))="","",INDEX(Applications_2021!$F$2:$F$651,MATCH($A55,Applications_2021!$A$2:$A$651,0)))</f>
        <v>Male</v>
      </c>
      <c r="M55" s="48" t="str">
        <f>IF(LEFT(INDEX(Applications_2021!$I$2:$I$651,MATCH($A55,Applications_2021!$A$2:$A$651,0)),1)="","",LEFT(INDEX(Applications_2021!$I$2:$I$651,MATCH($A55,Applications_2021!$A$2:$A$651,0)),1))</f>
        <v>9</v>
      </c>
      <c r="N55" s="48" t="str">
        <f>IF(INDEX(Applications_2021!$J$2:$J$651,MATCH($A55,Applications_2021!$A$2:$A$651,0))="","",INDEX(Applications_2021!$J$2:$J$651,MATCH($A55,Applications_2021!$A$2:$A$651,0)))</f>
        <v>Desoto Central</v>
      </c>
      <c r="O55" s="48" t="str">
        <f>IF(INDEX(Applications_2021!$K$2:$K$651,MATCH($A55,Applications_2021!$A$2:$A$651,0))="","",INDEX(Applications_2021!$K$2:$K$651,MATCH($A55,Applications_2021!$A$2:$A$651,0)))</f>
        <v>Desoto Southaven</v>
      </c>
      <c r="P55" s="48" t="str">
        <f>IF(INDEX(Applications_2021!$P$2:$P$651,MATCH($A55,Applications_2021!$A$2:$A$651,0))="","",INDEX(Applications_2021!$P$2:$P$651,MATCH($A55,Applications_2021!$A$2:$A$651,0)))</f>
        <v>College degree or 4 or more years of college (including graduate school)</v>
      </c>
      <c r="Q55" s="48" t="str">
        <f>IF(INDEX(Applications_2021!$Q$2:$Q$651,MATCH($A55,Applications_2021!$A$2:$A$651,0))="","",INDEX(Applications_2021!$Q$2:$Q$651,MATCH($A55,Applications_2021!$A$2:$A$651,0)))</f>
        <v>$50,000 per year or above</v>
      </c>
      <c r="R55" s="48" t="str">
        <f>IF(INDEX(Applications_2021!$AL$2:$AL$651,MATCH($A55,Applications_2021!$A$2:$A$651,0))="","",INDEX(Applications_2021!$AL$2:$AL$651,MATCH($A55,Applications_2021!$A$2:$A$651,0)))</f>
        <v>DeSoto</v>
      </c>
      <c r="S55" s="48" t="str">
        <f>IF(INDEX(Applications_2021!$V$2:$V$651,MATCH($A55,Applications_2021!$A$2:$A$651,0))="","",INDEX(Applications_2021!$V$2:$V$651,MATCH($A55,Applications_2021!$A$2:$A$651,0)))</f>
        <v>MS</v>
      </c>
      <c r="T55" s="48" t="str">
        <f>IF(INDEX(Applications_2021!$AE$2:$AE$651,MATCH($A55,Applications_2021!$A$2:$A$651,0))="","",INDEX(Applications_2021!$AE$2:$AE$651,MATCH($A55,Applications_2021!$A$2:$A$651,0)))</f>
        <v>Excellent</v>
      </c>
      <c r="U55" s="109" t="str">
        <f>IF(INDEX(Applications_2021!$AF$2:$AF$651,MATCH($A55,Applications_2021!$A$2:$A$651,0))="","",INDEX(Applications_2021!$AF$2:$AF$651,MATCH($A55,Applications_2021!$A$2:$A$651,0)))</f>
        <v>As a future leader of tomorrow I am hoping to grow my skill set in leadership, and public speaking. I feel that with the current political environment strong future leadership will be needed in the community. I am hoping this AAYME camp will help me on my quest for knowledge and leadership.</v>
      </c>
      <c r="V55" s="109" t="str">
        <f>IF(INDEX(Applications_2021!$AG$2:$AG$651,MATCH($A55,Applications_2021!$A$2:$A$651,0))="","",INDEX(Applications_2021!$AG$2:$AG$651,MATCH($A55,Applications_2021!$A$2:$A$651,0)))</f>
        <v>I am current a freshman in the Desoto Central Band, I have played first chair saxophone for three years straight. I volunteer with my dad and was able to collect over 105 blankets for homeless in December.  I am in the members of the youth leadership group at my church. I currently have an 4.0 GPA in school.</v>
      </c>
      <c r="W55" s="109" t="str">
        <f>IF(INDEX(Applications_2021!$AH$2:$AH$651,MATCH($A55,Applications_2021!$A$2:$A$651,0))="","",INDEX(Applications_2021!$AH$2:$AH$651,MATCH($A55,Applications_2021!$A$2:$A$651,0)))</f>
        <v>I have attended Space Came in Huntsville for the last three years it is my life long dream to become an astronaut. To help me prepare for this goal I received my black belt in karate and In my spare time I work with my grandfather business learning the trades of electrical and plumbing. The are a few things that  I am doing to make a responsible person and a future leader.</v>
      </c>
      <c r="X55" s="109" t="str">
        <f>IF(INDEX(Applications_2021!$AI$2:$AI$651,MATCH($A55,Applications_2021!$A$2:$A$651,0))="","",INDEX(Applications_2021!$AI$2:$AI$651,MATCH($A55,Applications_2021!$A$2:$A$651,0)))</f>
        <v>relative or friend</v>
      </c>
      <c r="Y55" s="109" t="str">
        <f>IF(INDEX(Applications_2021!$AJ$2:$AJ$651,MATCH($A55,Applications_2021!$A$2:$A$651,0))="","",INDEX(Applications_2021!$AJ$2:$AJ$651,MATCH($A55,Applications_2021!$A$2:$A$651,0)))</f>
        <v>Anansa Bailey Class of 2004</v>
      </c>
      <c r="Z55" s="220" t="str">
        <f>IF(INDEX(Applications_2021!$AA$2:$AA$651,MATCH($A55,Applications_2021!$A$2:$A$651,0))="","",INDEX(Applications_2021!$AA$2:$AA$651,MATCH($A55,Applications_2021!$A$2:$A$651,0)))</f>
        <v>NO - I will NOT have transportation to the camp on June 20.</v>
      </c>
      <c r="AA55" s="221" t="str">
        <f>IF(INDEX(Applications_2021!$AC$2:$AC$651,MATCH($A55,Applications_2021!$A$2:$A$651,0))="","",INDEX(Applications_2021!$AC$2:$AC$651,MATCH($A55,Applications_2021!$A$2:$A$651,0)))</f>
        <v>NO - I will NOT have transportation from the camp on June 25.</v>
      </c>
      <c r="AB55" s="48" t="str">
        <f>IF(INDEX(Transcripts_2021!$A$2:$A$324,MATCH($A55,Transcripts_2021!$A$2:$A$324,0))=$A55,INDEX(Transcripts_2021!$O$2:$O$324,MATCH($A55,Transcripts_2021!$A$2:$A$324,0)),"")</f>
        <v>Desoto Central High School</v>
      </c>
      <c r="AC55" s="48" t="str">
        <f t="shared" si="1"/>
        <v>DeSoto</v>
      </c>
      <c r="AD55" s="48" t="str">
        <f>IF(INDEX(Applications_2021!$AL$2:$AL$651,MATCH($A55,Applications_2021!$A$2:$A$651,0))="","",INDEX(Applications_2021!$AL$2:$AL$651,MATCH($A55,Applications_2021!$A$2:$A$651,0)))</f>
        <v>DeSoto</v>
      </c>
      <c r="AE55" s="8" t="str">
        <f t="shared" si="2"/>
        <v>Yes</v>
      </c>
    </row>
    <row r="56" spans="1:31" ht="100.8" x14ac:dyDescent="0.3">
      <c r="A56" s="51" t="str">
        <f>IF(Applications_2021!$A130="","",Applications_2021!$A130)</f>
        <v>0136-WOF-PH-0256</v>
      </c>
      <c r="B56" s="52"/>
      <c r="C56" s="140" t="s">
        <v>107</v>
      </c>
      <c r="D56" s="46">
        <f t="shared" si="0"/>
        <v>7</v>
      </c>
      <c r="E56" s="45" cm="1">
        <f t="array" ref="E56">_xlfn.IFS($Q56="Less than $25,000 per year",5,$Q56="$25,000 to $49,999 per year",4,$Q56="$50,000 per year or above",2,$Q56="I do not know.",3,$Q56="",0)</f>
        <v>2</v>
      </c>
      <c r="F56" s="45" cm="1">
        <f t="array" ref="F56">_xlfn.IFS($T56="Excellent",5,$T56="Good",4,$T56="Average",3,$T56="Below Average",2,$T56="Poor",1)</f>
        <v>5</v>
      </c>
      <c r="G56" s="52"/>
      <c r="H56" s="52"/>
      <c r="I56" s="52"/>
      <c r="J56" s="53"/>
      <c r="K56" s="48" t="str">
        <f>IF(LEFT(INDEX(Applications_2021!$E$2:$E$651,MATCH($A56,Applications_2021!$A$2:$A$651,0)),1)="Y","Black","Other")</f>
        <v>Black</v>
      </c>
      <c r="L56" s="48" t="str">
        <f>IF(INDEX(Applications_2021!$F$2:$F$651,MATCH($A56,Applications_2021!$A$2:$A$651,0))="","",INDEX(Applications_2021!$F$2:$F$651,MATCH($A56,Applications_2021!$A$2:$A$651,0)))</f>
        <v>Male</v>
      </c>
      <c r="M56" s="48" t="str">
        <f>IF(LEFT(INDEX(Applications_2021!$I$2:$I$651,MATCH($A56,Applications_2021!$A$2:$A$651,0)),1)="","",LEFT(INDEX(Applications_2021!$I$2:$I$651,MATCH($A56,Applications_2021!$A$2:$A$651,0)),1))</f>
        <v>9</v>
      </c>
      <c r="N56" s="48" t="str">
        <f>IF(INDEX(Applications_2021!$J$2:$J$651,MATCH($A56,Applications_2021!$A$2:$A$651,0))="","",INDEX(Applications_2021!$J$2:$J$651,MATCH($A56,Applications_2021!$A$2:$A$651,0)))</f>
        <v xml:space="preserve">Desoto Central High School </v>
      </c>
      <c r="O56" s="48" t="str">
        <f>IF(INDEX(Applications_2021!$K$2:$K$651,MATCH($A56,Applications_2021!$A$2:$A$651,0))="","",INDEX(Applications_2021!$K$2:$K$651,MATCH($A56,Applications_2021!$A$2:$A$651,0)))</f>
        <v xml:space="preserve">Desoto County </v>
      </c>
      <c r="P56" s="48" t="str">
        <f>IF(INDEX(Applications_2021!$P$2:$P$651,MATCH($A56,Applications_2021!$A$2:$A$651,0))="","",INDEX(Applications_2021!$P$2:$P$651,MATCH($A56,Applications_2021!$A$2:$A$651,0)))</f>
        <v>College degree or 4 or more years of college (including graduate school)</v>
      </c>
      <c r="Q56" s="48" t="str">
        <f>IF(INDEX(Applications_2021!$Q$2:$Q$651,MATCH($A56,Applications_2021!$A$2:$A$651,0))="","",INDEX(Applications_2021!$Q$2:$Q$651,MATCH($A56,Applications_2021!$A$2:$A$651,0)))</f>
        <v>$50,000 per year or above</v>
      </c>
      <c r="R56" s="48" t="str">
        <f>IF(INDEX(Applications_2021!$AL$2:$AL$651,MATCH($A56,Applications_2021!$A$2:$A$651,0))="","",INDEX(Applications_2021!$AL$2:$AL$651,MATCH($A56,Applications_2021!$A$2:$A$651,0)))</f>
        <v>DeSoto</v>
      </c>
      <c r="S56" s="48" t="str">
        <f>IF(INDEX(Applications_2021!$V$2:$V$651,MATCH($A56,Applications_2021!$A$2:$A$651,0))="","",INDEX(Applications_2021!$V$2:$V$651,MATCH($A56,Applications_2021!$A$2:$A$651,0)))</f>
        <v>MS</v>
      </c>
      <c r="T56" s="48" t="str">
        <f>IF(INDEX(Applications_2021!$AE$2:$AE$651,MATCH($A56,Applications_2021!$A$2:$A$651,0))="","",INDEX(Applications_2021!$AE$2:$AE$651,MATCH($A56,Applications_2021!$A$2:$A$651,0)))</f>
        <v>Excellent</v>
      </c>
      <c r="U56" s="109" t="str">
        <f>IF(INDEX(Applications_2021!$AF$2:$AF$651,MATCH($A56,Applications_2021!$A$2:$A$651,0))="","",INDEX(Applications_2021!$AF$2:$AF$651,MATCH($A56,Applications_2021!$A$2:$A$651,0)))</f>
        <v>I plan to major in microbiology where I will further move to medical school and become a physician.  Enrolling in this program will help assist me in these goals.  It will apply my current knowledge to real world applications, it will help me make connections, and it will help me build relationships with like minded individuals from other parts of Mississippi.</v>
      </c>
      <c r="V56" s="109" t="str">
        <f>IF(INDEX(Applications_2021!$AG$2:$AG$651,MATCH($A56,Applications_2021!$A$2:$A$651,0))="","",INDEX(Applications_2021!$AG$2:$AG$651,MATCH($A56,Applications_2021!$A$2:$A$651,0)))</f>
        <v xml:space="preserve">Midsle School National Honor Society  Student Council Representative  2021 Algebra I Competition held virtually by MSMS Top ten of my class of over 400 Oratorical speaker </v>
      </c>
      <c r="W56" s="109" t="str">
        <f>IF(INDEX(Applications_2021!$AH$2:$AH$651,MATCH($A56,Applications_2021!$A$2:$A$651,0))="","",INDEX(Applications_2021!$AH$2:$AH$651,MATCH($A56,Applications_2021!$A$2:$A$651,0)))</f>
        <v/>
      </c>
      <c r="X56" s="109" t="str">
        <f>IF(INDEX(Applications_2021!$AI$2:$AI$651,MATCH($A56,Applications_2021!$A$2:$A$651,0))="","",INDEX(Applications_2021!$AI$2:$AI$651,MATCH($A56,Applications_2021!$A$2:$A$651,0)))</f>
        <v>relative or friend</v>
      </c>
      <c r="Y56" s="109" t="str">
        <f>IF(INDEX(Applications_2021!$AJ$2:$AJ$651,MATCH($A56,Applications_2021!$A$2:$A$651,0))="","",INDEX(Applications_2021!$AJ$2:$AJ$651,MATCH($A56,Applications_2021!$A$2:$A$651,0)))</f>
        <v/>
      </c>
      <c r="Z56" s="220" t="str">
        <f>IF(INDEX(Applications_2021!$Z$2:$Z$651,MATCH($A56,Applications_2021!$A$2:$A$651,0))="","",INDEX(Applications_2021!$Z$2:$Z$651,MATCH($A56,Applications_2021!$A$2:$A$651,0)))</f>
        <v>YES - I will have transportation to the camp on June 20.</v>
      </c>
      <c r="AA56" s="221" t="str">
        <f>IF(INDEX(Applications_2021!$AB$2:$AB$651,MATCH($A56,Applications_2021!$A$2:$A$651,0))="","",INDEX(Applications_2021!$AB$2:$AB$651,MATCH($A56,Applications_2021!$A$2:$A$651,0)))</f>
        <v>YES - I will have transportation from the camp on June 25.</v>
      </c>
      <c r="AB56" s="48" t="str">
        <f>IF(INDEX(Transcripts_2021!$A$2:$A$324,MATCH($A56,Transcripts_2021!$A$2:$A$324,0))=$A56,INDEX(Transcripts_2021!$O$2:$O$324,MATCH($A56,Transcripts_2021!$A$2:$A$324,0)),"")</f>
        <v xml:space="preserve">Desoto Central High School </v>
      </c>
      <c r="AC56" s="48" t="str">
        <f t="shared" si="1"/>
        <v>DeSoto</v>
      </c>
      <c r="AD56" s="48" t="str">
        <f>IF(INDEX(Applications_2021!$AL$2:$AL$651,MATCH($A56,Applications_2021!$A$2:$A$651,0))="","",INDEX(Applications_2021!$AL$2:$AL$651,MATCH($A56,Applications_2021!$A$2:$A$651,0)))</f>
        <v>DeSoto</v>
      </c>
      <c r="AE56" s="8" t="str">
        <f t="shared" si="2"/>
        <v>Yes</v>
      </c>
    </row>
    <row r="57" spans="1:31" ht="100.8" x14ac:dyDescent="0.3">
      <c r="A57" s="51" t="str">
        <f>IF(Applications_2021!$A256="","",Applications_2021!$A256)</f>
        <v>0266-RAM-MY-0253</v>
      </c>
      <c r="B57" s="52"/>
      <c r="C57" s="140" t="s">
        <v>107</v>
      </c>
      <c r="D57" s="46">
        <f t="shared" si="0"/>
        <v>7</v>
      </c>
      <c r="E57" s="45" cm="1">
        <f t="array" ref="E57">_xlfn.IFS($Q57="Less than $25,000 per year",5,$Q57="$25,000 to $49,999 per year",4,$Q57="$50,000 per year or above",2,$Q57="I do not know.",3,$Q57="",0)</f>
        <v>2</v>
      </c>
      <c r="F57" s="45" cm="1">
        <f t="array" ref="F57">_xlfn.IFS($T57="Excellent",5,$T57="Good",4,$T57="Average",3,$T57="Below Average",2,$T57="Poor",1)</f>
        <v>5</v>
      </c>
      <c r="G57" s="52"/>
      <c r="H57" s="52"/>
      <c r="I57" s="52"/>
      <c r="J57" s="53"/>
      <c r="K57" s="48" t="str">
        <f>IF(LEFT(INDEX(Applications_2021!$E$2:$E$651,MATCH($A57,Applications_2021!$A$2:$A$651,0)),1)="Y","Black","Other")</f>
        <v>Black</v>
      </c>
      <c r="L57" s="48" t="str">
        <f>IF(INDEX(Applications_2021!$F$2:$F$651,MATCH($A57,Applications_2021!$A$2:$A$651,0))="","",INDEX(Applications_2021!$F$2:$F$651,MATCH($A57,Applications_2021!$A$2:$A$651,0)))</f>
        <v>Female</v>
      </c>
      <c r="M57" s="48" t="str">
        <f>IF(LEFT(INDEX(Applications_2021!$I$2:$I$651,MATCH($A57,Applications_2021!$A$2:$A$651,0)),1)="","",LEFT(INDEX(Applications_2021!$I$2:$I$651,MATCH($A57,Applications_2021!$A$2:$A$651,0)),1))</f>
        <v>7</v>
      </c>
      <c r="N57" s="48" t="str">
        <f>IF(INDEX(Applications_2021!$J$2:$J$651,MATCH($A57,Applications_2021!$A$2:$A$651,0))="","",INDEX(Applications_2021!$J$2:$J$651,MATCH($A57,Applications_2021!$A$2:$A$651,0)))</f>
        <v>DeSoto Central Middle School</v>
      </c>
      <c r="O57" s="48" t="str">
        <f>IF(INDEX(Applications_2021!$K$2:$K$651,MATCH($A57,Applications_2021!$A$2:$A$651,0))="","",INDEX(Applications_2021!$K$2:$K$651,MATCH($A57,Applications_2021!$A$2:$A$651,0)))</f>
        <v xml:space="preserve">DeSoto County </v>
      </c>
      <c r="P57" s="48" t="str">
        <f>IF(INDEX(Applications_2021!$P$2:$P$651,MATCH($A57,Applications_2021!$A$2:$A$651,0))="","",INDEX(Applications_2021!$P$2:$P$651,MATCH($A57,Applications_2021!$A$2:$A$651,0)))</f>
        <v>College degree or 4 or more years of college (including graduate school)</v>
      </c>
      <c r="Q57" s="48" t="str">
        <f>IF(INDEX(Applications_2021!$Q$2:$Q$651,MATCH($A57,Applications_2021!$A$2:$A$651,0))="","",INDEX(Applications_2021!$Q$2:$Q$651,MATCH($A57,Applications_2021!$A$2:$A$651,0)))</f>
        <v>$50,000 per year or above</v>
      </c>
      <c r="R57" s="48" t="str">
        <f>IF(INDEX(Applications_2021!$AL$2:$AL$651,MATCH($A57,Applications_2021!$A$2:$A$651,0))="","",INDEX(Applications_2021!$AL$2:$AL$651,MATCH($A57,Applications_2021!$A$2:$A$651,0)))</f>
        <v>DeSoto</v>
      </c>
      <c r="S57" s="48" t="str">
        <f>IF(INDEX(Applications_2021!$V$2:$V$651,MATCH($A57,Applications_2021!$A$2:$A$651,0))="","",INDEX(Applications_2021!$V$2:$V$651,MATCH($A57,Applications_2021!$A$2:$A$651,0)))</f>
        <v>MS</v>
      </c>
      <c r="T57" s="48" t="str">
        <f>IF(INDEX(Applications_2021!$AE$2:$AE$651,MATCH($A57,Applications_2021!$A$2:$A$651,0))="","",INDEX(Applications_2021!$AE$2:$AE$651,MATCH($A57,Applications_2021!$A$2:$A$651,0)))</f>
        <v>Excellent</v>
      </c>
      <c r="U57" s="109" t="str">
        <f>IF(INDEX(Applications_2021!$AF$2:$AF$651,MATCH($A57,Applications_2021!$A$2:$A$651,0))="","",INDEX(Applications_2021!$AF$2:$AF$651,MATCH($A57,Applications_2021!$A$2:$A$651,0)))</f>
        <v>I would like to attend this camp to learn more about college opportunities and what I need to do to get ahead. I am also considering attending MSMS and this will be a great opportunity for me to become familiar with the campus and expectations.</v>
      </c>
      <c r="V57" s="109" t="str">
        <f>IF(INDEX(Applications_2021!$AG$2:$AG$651,MATCH($A57,Applications_2021!$A$2:$A$651,0))="","",INDEX(Applications_2021!$AG$2:$AG$651,MATCH($A57,Applications_2021!$A$2:$A$651,0)))</f>
        <v>In 5th grade, I received the Presidential Award for Academic Excellence. Additionally, after deciding between volleyball, soccer, dance, and basketball; I now play basketball at my school. Also, in my church I’ve served as group leader whether it be over my peers, or children younger than me, a multitude of times.</v>
      </c>
      <c r="W57" s="109" t="str">
        <f>IF(INDEX(Applications_2021!$AH$2:$AH$651,MATCH($A57,Applications_2021!$A$2:$A$651,0))="","",INDEX(Applications_2021!$AH$2:$AH$651,MATCH($A57,Applications_2021!$A$2:$A$651,0)))</f>
        <v>Though not to toot my own horn or sound condescending,I am confident in my abilities for this program. Not only am I equipped and ready for this experience, I also bring an amazing ready to learn energy to the playing field. Therefore, leaving me open for all plays. I sincerely hope you consider me as an applicant.</v>
      </c>
      <c r="X57" s="109" t="str">
        <f>IF(INDEX(Applications_2021!$AI$2:$AI$651,MATCH($A57,Applications_2021!$A$2:$A$651,0))="","",INDEX(Applications_2021!$AI$2:$AI$651,MATCH($A57,Applications_2021!$A$2:$A$651,0)))</f>
        <v>MSMS alumni/student</v>
      </c>
      <c r="Y57" s="109" t="str">
        <f>IF(INDEX(Applications_2021!$AJ$2:$AJ$651,MATCH($A57,Applications_2021!$A$2:$A$651,0))="","",INDEX(Applications_2021!$AJ$2:$AJ$651,MATCH($A57,Applications_2021!$A$2:$A$651,0)))</f>
        <v/>
      </c>
      <c r="Z57" s="220" t="str">
        <f>IF(INDEX(Applications_2021!$Z$2:$Z$651,MATCH($A57,Applications_2021!$A$2:$A$651,0))="","",INDEX(Applications_2021!$Z$2:$Z$651,MATCH($A57,Applications_2021!$A$2:$A$651,0)))</f>
        <v>YES - I will have transportation to the camp on June 20.</v>
      </c>
      <c r="AA57" s="221" t="str">
        <f>IF(INDEX(Applications_2021!$AB$2:$AB$651,MATCH($A57,Applications_2021!$A$2:$A$651,0))="","",INDEX(Applications_2021!$AB$2:$AB$651,MATCH($A57,Applications_2021!$A$2:$A$651,0)))</f>
        <v>YES - I will have transportation from the camp on June 25.</v>
      </c>
      <c r="AB57" s="48" t="str">
        <f>IF(INDEX(Transcripts_2021!$A$2:$A$324,MATCH($A57,Transcripts_2021!$A$2:$A$324,0))=$A57,INDEX(Transcripts_2021!$O$2:$O$324,MATCH($A57,Transcripts_2021!$A$2:$A$324,0)),"")</f>
        <v>DeSoto Central Middle School</v>
      </c>
      <c r="AC57" s="48" t="str">
        <f t="shared" si="1"/>
        <v>DeSoto</v>
      </c>
      <c r="AD57" s="48" t="str">
        <f>IF(INDEX(Applications_2021!$AL$2:$AL$651,MATCH($A57,Applications_2021!$A$2:$A$651,0))="","",INDEX(Applications_2021!$AL$2:$AL$651,MATCH($A57,Applications_2021!$A$2:$A$651,0)))</f>
        <v>DeSoto</v>
      </c>
      <c r="AE57" s="8" t="str">
        <f t="shared" si="2"/>
        <v>Yes</v>
      </c>
    </row>
    <row r="58" spans="1:31" ht="43.2" x14ac:dyDescent="0.3">
      <c r="A58" s="51" t="str">
        <f>IF(Applications_2021!$A387="","",Applications_2021!$A387)</f>
        <v>0401-BRY-CL-0260</v>
      </c>
      <c r="B58" s="52" t="s">
        <v>371</v>
      </c>
      <c r="C58" s="269" t="s">
        <v>104</v>
      </c>
      <c r="D58" s="46">
        <f t="shared" si="0"/>
        <v>7</v>
      </c>
      <c r="E58" s="45" cm="1">
        <f t="array" ref="E58">_xlfn.IFS($Q58="Less than $25,000 per year",5,$Q58="$25,000 to $49,999 per year",4,$Q58="$50,000 per year or above",2,$Q58="I do not know.",3,$Q58="",0)</f>
        <v>2</v>
      </c>
      <c r="F58" s="45" cm="1">
        <f t="array" ref="F58">_xlfn.IFS($T58="Excellent",5,$T58="Good",4,$T58="Average",3,$T58="Below Average",2,$T58="Poor",1)</f>
        <v>5</v>
      </c>
      <c r="G58" s="52"/>
      <c r="H58" s="52"/>
      <c r="I58" s="52"/>
      <c r="J58" s="53">
        <v>8</v>
      </c>
      <c r="K58" s="48" t="str">
        <f>IF(LEFT(INDEX(Applications_2021!$E$2:$E$651,MATCH($A58,Applications_2021!$A$2:$A$651,0)),1)="Y","Black","Other")</f>
        <v>Black</v>
      </c>
      <c r="L58" s="48" t="str">
        <f>IF(INDEX(Applications_2021!$F$2:$F$651,MATCH($A58,Applications_2021!$A$2:$A$651,0))="","",INDEX(Applications_2021!$F$2:$F$651,MATCH($A58,Applications_2021!$A$2:$A$651,0)))</f>
        <v>Male</v>
      </c>
      <c r="M58" s="48" t="str">
        <f>IF(LEFT(INDEX(Applications_2021!$I$2:$I$651,MATCH($A58,Applications_2021!$A$2:$A$651,0)),1)="","",LEFT(INDEX(Applications_2021!$I$2:$I$651,MATCH($A58,Applications_2021!$A$2:$A$651,0)),1))</f>
        <v>8</v>
      </c>
      <c r="N58" s="48" t="str">
        <f>IF(INDEX(Applications_2021!$J$2:$J$651,MATCH($A58,Applications_2021!$A$2:$A$651,0))="","",INDEX(Applications_2021!$J$2:$J$651,MATCH($A58,Applications_2021!$A$2:$A$651,0)))</f>
        <v>LCMS</v>
      </c>
      <c r="O58" s="48" t="str">
        <f>IF(INDEX(Applications_2021!$K$2:$K$651,MATCH($A58,Applications_2021!$A$2:$A$651,0))="","",INDEX(Applications_2021!$K$2:$K$651,MATCH($A58,Applications_2021!$A$2:$A$651,0)))</f>
        <v>DeSoto</v>
      </c>
      <c r="P58" s="48" t="str">
        <f>IF(INDEX(Applications_2021!$P$2:$P$651,MATCH($A58,Applications_2021!$A$2:$A$651,0))="","",INDEX(Applications_2021!$P$2:$P$651,MATCH($A58,Applications_2021!$A$2:$A$651,0)))</f>
        <v>College degree or 4 or more years of college (including graduate school)</v>
      </c>
      <c r="Q58" s="48" t="str">
        <f>IF(INDEX(Applications_2021!$Q$2:$Q$651,MATCH($A58,Applications_2021!$A$2:$A$651,0))="","",INDEX(Applications_2021!$Q$2:$Q$651,MATCH($A58,Applications_2021!$A$2:$A$651,0)))</f>
        <v>$50,000 per year or above</v>
      </c>
      <c r="R58" s="48" t="str">
        <f>IF(INDEX(Applications_2021!$AL$2:$AL$651,MATCH($A58,Applications_2021!$A$2:$A$651,0))="","",INDEX(Applications_2021!$AL$2:$AL$651,MATCH($A58,Applications_2021!$A$2:$A$651,0)))</f>
        <v>DeSoto</v>
      </c>
      <c r="S58" s="48" t="str">
        <f>IF(INDEX(Applications_2021!$V$2:$V$651,MATCH($A58,Applications_2021!$A$2:$A$651,0))="","",INDEX(Applications_2021!$V$2:$V$651,MATCH($A58,Applications_2021!$A$2:$A$651,0)))</f>
        <v>MS</v>
      </c>
      <c r="T58" s="48" t="str">
        <f>IF(INDEX(Applications_2021!$AE$2:$AE$651,MATCH($A58,Applications_2021!$A$2:$A$651,0))="","",INDEX(Applications_2021!$AE$2:$AE$651,MATCH($A58,Applications_2021!$A$2:$A$651,0)))</f>
        <v>Excellent</v>
      </c>
      <c r="U58" s="109" t="str">
        <f>IF(INDEX(Applications_2021!$AF$2:$AF$651,MATCH($A58,Applications_2021!$A$2:$A$651,0))="","",INDEX(Applications_2021!$AF$2:$AF$651,MATCH($A58,Applications_2021!$A$2:$A$651,0)))</f>
        <v xml:space="preserve">I want to attend the AAYME camp so that I can increase my knowledge on Science and Math. I hope to gain knowledge regarding the ACT and SAT. </v>
      </c>
      <c r="V58" s="109" t="str">
        <f>IF(INDEX(Applications_2021!$AG$2:$AG$651,MATCH($A58,Applications_2021!$A$2:$A$651,0))="","",INDEX(Applications_2021!$AG$2:$AG$651,MATCH($A58,Applications_2021!$A$2:$A$651,0)))</f>
        <v xml:space="preserve">I am on the honor and principal's list every semester. </v>
      </c>
      <c r="W58" s="109" t="str">
        <f>IF(INDEX(Applications_2021!$AH$2:$AH$651,MATCH($A58,Applications_2021!$A$2:$A$651,0))="","",INDEX(Applications_2021!$AH$2:$AH$651,MATCH($A58,Applications_2021!$A$2:$A$651,0)))</f>
        <v/>
      </c>
      <c r="X58" s="109" t="str">
        <f>IF(INDEX(Applications_2021!$AI$2:$AI$651,MATCH($A58,Applications_2021!$A$2:$A$651,0))="","",INDEX(Applications_2021!$AI$2:$AI$651,MATCH($A58,Applications_2021!$A$2:$A$651,0)))</f>
        <v>school/teacher</v>
      </c>
      <c r="Y58" s="109" t="str">
        <f>IF(INDEX(Applications_2021!$AJ$2:$AJ$651,MATCH($A58,Applications_2021!$A$2:$A$651,0))="","",INDEX(Applications_2021!$AJ$2:$AJ$651,MATCH($A58,Applications_2021!$A$2:$A$651,0)))</f>
        <v>Domino-Sartain</v>
      </c>
      <c r="Z58" s="220" t="str">
        <f>IF(INDEX(Applications_2021!$Z$2:$Z$651,MATCH($A58,Applications_2021!$A$2:$A$651,0))="","",INDEX(Applications_2021!$Z$2:$Z$651,MATCH($A58,Applications_2021!$A$2:$A$651,0)))</f>
        <v>YES - I will have transportation to the camp on June 20.</v>
      </c>
      <c r="AA58" s="221" t="str">
        <f>IF(INDEX(Applications_2021!$AB$2:$AB$651,MATCH($A58,Applications_2021!$A$2:$A$651,0))="","",INDEX(Applications_2021!$AB$2:$AB$651,MATCH($A58,Applications_2021!$A$2:$A$651,0)))</f>
        <v>YES - I will have transportation from the camp on June 25.</v>
      </c>
      <c r="AB58" s="48" t="str">
        <f>IF(INDEX(Transcripts_2021!$A$2:$A$324,MATCH($A58,Transcripts_2021!$A$2:$A$324,0))=$A58,INDEX(Transcripts_2021!$O$2:$O$324,MATCH($A58,Transcripts_2021!$A$2:$A$324,0)),"")</f>
        <v>8th</v>
      </c>
      <c r="AC58" s="48" t="str">
        <f t="shared" si="1"/>
        <v>DeSoto</v>
      </c>
      <c r="AD58" s="48" t="str">
        <f>IF(INDEX(Applications_2021!$AL$2:$AL$651,MATCH($A58,Applications_2021!$A$2:$A$651,0))="","",INDEX(Applications_2021!$AL$2:$AL$651,MATCH($A58,Applications_2021!$A$2:$A$651,0)))</f>
        <v>DeSoto</v>
      </c>
      <c r="AE58" s="8" t="str">
        <f t="shared" si="2"/>
        <v>Yes</v>
      </c>
    </row>
    <row r="59" spans="1:31" ht="43.2" x14ac:dyDescent="0.3">
      <c r="A59" s="51" t="str">
        <f>IF(Applications_2021!$A388="","",Applications_2021!$A388)</f>
        <v>0402-BRY-CA-0251</v>
      </c>
      <c r="B59" s="52" t="s">
        <v>371</v>
      </c>
      <c r="C59" s="269" t="s">
        <v>101</v>
      </c>
      <c r="D59" s="46">
        <f t="shared" si="0"/>
        <v>7</v>
      </c>
      <c r="E59" s="45" cm="1">
        <f t="array" ref="E59">_xlfn.IFS($Q59="Less than $25,000 per year",5,$Q59="$25,000 to $49,999 per year",4,$Q59="$50,000 per year or above",2,$Q59="I do not know.",3,$Q59="",0)</f>
        <v>2</v>
      </c>
      <c r="F59" s="45" cm="1">
        <f t="array" ref="F59">_xlfn.IFS($T59="Excellent",5,$T59="Good",4,$T59="Average",3,$T59="Below Average",2,$T59="Poor",1)</f>
        <v>5</v>
      </c>
      <c r="G59" s="52"/>
      <c r="H59" s="52"/>
      <c r="I59" s="52"/>
      <c r="J59" s="53">
        <v>7</v>
      </c>
      <c r="K59" s="48" t="str">
        <f>IF(LEFT(INDEX(Applications_2021!$E$2:$E$651,MATCH($A59,Applications_2021!$A$2:$A$651,0)),1)="Y","Black","Other")</f>
        <v>Black</v>
      </c>
      <c r="L59" s="48" t="str">
        <f>IF(INDEX(Applications_2021!$F$2:$F$651,MATCH($A59,Applications_2021!$A$2:$A$651,0))="","",INDEX(Applications_2021!$F$2:$F$651,MATCH($A59,Applications_2021!$A$2:$A$651,0)))</f>
        <v>Male</v>
      </c>
      <c r="M59" s="48" t="str">
        <f>IF(LEFT(INDEX(Applications_2021!$I$2:$I$651,MATCH($A59,Applications_2021!$A$2:$A$651,0)),1)="","",LEFT(INDEX(Applications_2021!$I$2:$I$651,MATCH($A59,Applications_2021!$A$2:$A$651,0)),1))</f>
        <v>7</v>
      </c>
      <c r="N59" s="48" t="str">
        <f>IF(INDEX(Applications_2021!$J$2:$J$651,MATCH($A59,Applications_2021!$A$2:$A$651,0))="","",INDEX(Applications_2021!$J$2:$J$651,MATCH($A59,Applications_2021!$A$2:$A$651,0)))</f>
        <v>LCMS</v>
      </c>
      <c r="O59" s="48" t="str">
        <f>IF(INDEX(Applications_2021!$K$2:$K$651,MATCH($A59,Applications_2021!$A$2:$A$651,0))="","",INDEX(Applications_2021!$K$2:$K$651,MATCH($A59,Applications_2021!$A$2:$A$651,0)))</f>
        <v>DeSoto</v>
      </c>
      <c r="P59" s="48" t="str">
        <f>IF(INDEX(Applications_2021!$P$2:$P$651,MATCH($A59,Applications_2021!$A$2:$A$651,0))="","",INDEX(Applications_2021!$P$2:$P$651,MATCH($A59,Applications_2021!$A$2:$A$651,0)))</f>
        <v>College degree or 4 or more years of college (including graduate school)</v>
      </c>
      <c r="Q59" s="48" t="str">
        <f>IF(INDEX(Applications_2021!$Q$2:$Q$651,MATCH($A59,Applications_2021!$A$2:$A$651,0))="","",INDEX(Applications_2021!$Q$2:$Q$651,MATCH($A59,Applications_2021!$A$2:$A$651,0)))</f>
        <v>$50,000 per year or above</v>
      </c>
      <c r="R59" s="48" t="str">
        <f>IF(INDEX(Applications_2021!$AL$2:$AL$651,MATCH($A59,Applications_2021!$A$2:$A$651,0))="","",INDEX(Applications_2021!$AL$2:$AL$651,MATCH($A59,Applications_2021!$A$2:$A$651,0)))</f>
        <v>DeSoto</v>
      </c>
      <c r="S59" s="48" t="str">
        <f>IF(INDEX(Applications_2021!$V$2:$V$651,MATCH($A59,Applications_2021!$A$2:$A$651,0))="","",INDEX(Applications_2021!$V$2:$V$651,MATCH($A59,Applications_2021!$A$2:$A$651,0)))</f>
        <v>MS</v>
      </c>
      <c r="T59" s="48" t="str">
        <f>IF(INDEX(Applications_2021!$AE$2:$AE$651,MATCH($A59,Applications_2021!$A$2:$A$651,0))="","",INDEX(Applications_2021!$AE$2:$AE$651,MATCH($A59,Applications_2021!$A$2:$A$651,0)))</f>
        <v>Excellent</v>
      </c>
      <c r="U59" s="109" t="str">
        <f>IF(INDEX(Applications_2021!$AF$2:$AF$651,MATCH($A59,Applications_2021!$A$2:$A$651,0))="","",INDEX(Applications_2021!$AF$2:$AF$651,MATCH($A59,Applications_2021!$A$2:$A$651,0)))</f>
        <v xml:space="preserve">I want to attend the AAYME camp so that I can increase my knowledge on Science and Math. I hope to gain knowledge regarding the ACT and SAT. </v>
      </c>
      <c r="V59" s="109" t="str">
        <f>IF(INDEX(Applications_2021!$AG$2:$AG$651,MATCH($A59,Applications_2021!$A$2:$A$651,0))="","",INDEX(Applications_2021!$AG$2:$AG$651,MATCH($A59,Applications_2021!$A$2:$A$651,0)))</f>
        <v xml:space="preserve">I am on the honor and principal's list every semester. </v>
      </c>
      <c r="W59" s="109" t="str">
        <f>IF(INDEX(Applications_2021!$AH$2:$AH$651,MATCH($A59,Applications_2021!$A$2:$A$651,0))="","",INDEX(Applications_2021!$AH$2:$AH$651,MATCH($A59,Applications_2021!$A$2:$A$651,0)))</f>
        <v/>
      </c>
      <c r="X59" s="109" t="str">
        <f>IF(INDEX(Applications_2021!$AI$2:$AI$651,MATCH($A59,Applications_2021!$A$2:$A$651,0))="","",INDEX(Applications_2021!$AI$2:$AI$651,MATCH($A59,Applications_2021!$A$2:$A$651,0)))</f>
        <v>school/teacher</v>
      </c>
      <c r="Y59" s="109" t="str">
        <f>IF(INDEX(Applications_2021!$AJ$2:$AJ$651,MATCH($A59,Applications_2021!$A$2:$A$651,0))="","",INDEX(Applications_2021!$AJ$2:$AJ$651,MATCH($A59,Applications_2021!$A$2:$A$651,0)))</f>
        <v>Domino-Sartain</v>
      </c>
      <c r="Z59" s="220" t="str">
        <f>IF(INDEX(Applications_2021!$Z$2:$Z$651,MATCH($A59,Applications_2021!$A$2:$A$651,0))="","",INDEX(Applications_2021!$Z$2:$Z$651,MATCH($A59,Applications_2021!$A$2:$A$651,0)))</f>
        <v>YES - I will have transportation to the camp on June 20.</v>
      </c>
      <c r="AA59" s="221" t="str">
        <f>IF(INDEX(Applications_2021!$AB$2:$AB$651,MATCH($A59,Applications_2021!$A$2:$A$651,0))="","",INDEX(Applications_2021!$AB$2:$AB$651,MATCH($A59,Applications_2021!$A$2:$A$651,0)))</f>
        <v>YES - I will have transportation from the camp on June 25.</v>
      </c>
      <c r="AB59" s="48" t="str">
        <f>IF(INDEX(Transcripts_2021!$A$2:$A$324,MATCH($A59,Transcripts_2021!$A$2:$A$324,0))=$A59,INDEX(Transcripts_2021!$O$2:$O$324,MATCH($A59,Transcripts_2021!$A$2:$A$324,0)),"")</f>
        <v>Lake Cormorant Middle School</v>
      </c>
      <c r="AC59" s="48" t="str">
        <f t="shared" si="1"/>
        <v>DeSoto</v>
      </c>
      <c r="AD59" s="48" t="str">
        <f>IF(INDEX(Applications_2021!$AL$2:$AL$651,MATCH($A59,Applications_2021!$A$2:$A$651,0))="","",INDEX(Applications_2021!$AL$2:$AL$651,MATCH($A59,Applications_2021!$A$2:$A$651,0)))</f>
        <v>DeSoto</v>
      </c>
      <c r="AE59" s="8" t="str">
        <f t="shared" si="2"/>
        <v>Yes</v>
      </c>
    </row>
    <row r="60" spans="1:31" ht="115.2" x14ac:dyDescent="0.3">
      <c r="A60" s="51" t="str">
        <f>IF(Applications_2021!$A348="","",Applications_2021!$A348)</f>
        <v>0361-MAN-KE-0174</v>
      </c>
      <c r="B60" s="52"/>
      <c r="C60" s="140" t="s">
        <v>107</v>
      </c>
      <c r="D60" s="46">
        <f t="shared" si="0"/>
        <v>6</v>
      </c>
      <c r="E60" s="45" cm="1">
        <f t="array" ref="E60">_xlfn.IFS($Q60="Less than $25,000 per year",5,$Q60="$25,000 to $49,999 per year",4,$Q60="$50,000 per year or above",2,$Q60="I do not know.",3,$Q60="",0)</f>
        <v>2</v>
      </c>
      <c r="F60" s="45" cm="1">
        <f t="array" ref="F60">_xlfn.IFS($T60="Excellent",5,$T60="Good",4,$T60="Average",3,$T60="Below Average",2,$T60="Poor",1)</f>
        <v>4</v>
      </c>
      <c r="G60" s="52"/>
      <c r="H60" s="52"/>
      <c r="I60" s="52"/>
      <c r="J60" s="53"/>
      <c r="K60" s="48" t="str">
        <f>IF(LEFT(INDEX(Applications_2021!$E$2:$E$651,MATCH($A60,Applications_2021!$A$2:$A$651,0)),1)="Y","Black","Other")</f>
        <v>Black</v>
      </c>
      <c r="L60" s="48" t="str">
        <f>IF(INDEX(Applications_2021!$F$2:$F$651,MATCH($A60,Applications_2021!$A$2:$A$651,0))="","",INDEX(Applications_2021!$F$2:$F$651,MATCH($A60,Applications_2021!$A$2:$A$651,0)))</f>
        <v>Female</v>
      </c>
      <c r="M60" s="48" t="str">
        <f>IF(LEFT(INDEX(Applications_2021!$I$2:$I$651,MATCH($A60,Applications_2021!$A$2:$A$651,0)),1)="","",LEFT(INDEX(Applications_2021!$I$2:$I$651,MATCH($A60,Applications_2021!$A$2:$A$651,0)),1))</f>
        <v>8</v>
      </c>
      <c r="N60" s="48" t="str">
        <f>IF(INDEX(Applications_2021!$J$2:$J$651,MATCH($A60,Applications_2021!$A$2:$A$651,0))="","",INDEX(Applications_2021!$J$2:$J$651,MATCH($A60,Applications_2021!$A$2:$A$651,0)))</f>
        <v>Germantown Middle School</v>
      </c>
      <c r="O60" s="48" t="str">
        <f>IF(INDEX(Applications_2021!$K$2:$K$651,MATCH($A60,Applications_2021!$A$2:$A$651,0))="","",INDEX(Applications_2021!$K$2:$K$651,MATCH($A60,Applications_2021!$A$2:$A$651,0)))</f>
        <v/>
      </c>
      <c r="P60" s="48" t="str">
        <f>IF(INDEX(Applications_2021!$P$2:$P$651,MATCH($A60,Applications_2021!$A$2:$A$651,0))="","",INDEX(Applications_2021!$P$2:$P$651,MATCH($A60,Applications_2021!$A$2:$A$651,0)))</f>
        <v/>
      </c>
      <c r="Q60" s="48" t="str">
        <f>IF(INDEX(Applications_2021!$Q$2:$Q$651,MATCH($A60,Applications_2021!$A$2:$A$651,0))="","",INDEX(Applications_2021!$Q$2:$Q$651,MATCH($A60,Applications_2021!$A$2:$A$651,0)))</f>
        <v>$50,000 per year or above</v>
      </c>
      <c r="R60" s="66" t="str">
        <f>$AC60</f>
        <v>Madison</v>
      </c>
      <c r="S60" s="48" t="str">
        <f>IF(INDEX(Applications_2021!$V$2:$V$651,MATCH($A60,Applications_2021!$A$2:$A$651,0))="","",INDEX(Applications_2021!$V$2:$V$651,MATCH($A60,Applications_2021!$A$2:$A$651,0)))</f>
        <v>MS</v>
      </c>
      <c r="T60" s="48" t="str">
        <f>IF(INDEX(Applications_2021!$AE$2:$AE$651,MATCH($A60,Applications_2021!$A$2:$A$651,0))="","",INDEX(Applications_2021!$AE$2:$AE$651,MATCH($A60,Applications_2021!$A$2:$A$651,0)))</f>
        <v>Good</v>
      </c>
      <c r="U60" s="109" t="str">
        <f>IF(INDEX(Applications_2021!$AF$2:$AF$651,MATCH($A60,Applications_2021!$A$2:$A$651,0))="","",INDEX(Applications_2021!$AF$2:$AF$651,MATCH($A60,Applications_2021!$A$2:$A$651,0)))</f>
        <v xml:space="preserve">I would like to attend AAYME because this camp will extend my thinking and challenge me as a gifted student. As a person of color, being able to receive a opportunity that will exhibit curriculum boosting my academic and professional skills is something that I may not be able to experience later in life. Something that I wish to gain during my experience of this camp is a development in my overall character. </v>
      </c>
      <c r="V60" s="109" t="str">
        <f>IF(INDEX(Applications_2021!$AG$2:$AG$651,MATCH($A60,Applications_2021!$A$2:$A$651,0))="","",INDEX(Applications_2021!$AG$2:$AG$651,MATCH($A60,Applications_2021!$A$2:$A$651,0)))</f>
        <v/>
      </c>
      <c r="W60" s="109" t="str">
        <f>IF(INDEX(Applications_2021!$AH$2:$AH$651,MATCH($A60,Applications_2021!$A$2:$A$651,0))="","",INDEX(Applications_2021!$AH$2:$AH$651,MATCH($A60,Applications_2021!$A$2:$A$651,0)))</f>
        <v/>
      </c>
      <c r="X60" s="109" t="str">
        <f>IF(INDEX(Applications_2021!$AI$2:$AI$651,MATCH($A60,Applications_2021!$A$2:$A$651,0))="","",INDEX(Applications_2021!$AI$2:$AI$651,MATCH($A60,Applications_2021!$A$2:$A$651,0)))</f>
        <v>relative or friend</v>
      </c>
      <c r="Y60" s="109" t="str">
        <f>IF(INDEX(Applications_2021!$AJ$2:$AJ$651,MATCH($A60,Applications_2021!$A$2:$A$651,0))="","",INDEX(Applications_2021!$AJ$2:$AJ$651,MATCH($A60,Applications_2021!$A$2:$A$651,0)))</f>
        <v/>
      </c>
      <c r="Z60" s="220" t="str">
        <f>IF(INDEX(Applications_2021!$Z$2:$Z$651,MATCH($A60,Applications_2021!$A$2:$A$651,0))="","",INDEX(Applications_2021!$Z$2:$Z$651,MATCH($A60,Applications_2021!$A$2:$A$651,0)))</f>
        <v>YES - I will have transportation to the camp on June 20.</v>
      </c>
      <c r="AA60" s="221" t="str">
        <f>IF(INDEX(Applications_2021!$AB$2:$AB$651,MATCH($A60,Applications_2021!$A$2:$A$651,0))="","",INDEX(Applications_2021!$AB$2:$AB$651,MATCH($A60,Applications_2021!$A$2:$A$651,0)))</f>
        <v>YES - I will have transportation from the camp on June 25.</v>
      </c>
      <c r="AB60" s="48" t="str">
        <f>IF(INDEX(Transcripts_2021!$A$2:$A$324,MATCH($A60,Transcripts_2021!$A$2:$A$324,0))=$A60,INDEX(Transcripts_2021!$O$2:$O$324,MATCH($A60,Transcripts_2021!$A$2:$A$324,0)),"")</f>
        <v>Germantown Middle School</v>
      </c>
      <c r="AC60" s="67" t="s">
        <v>229</v>
      </c>
      <c r="AD60" s="48" t="str">
        <f>IF(INDEX(Applications_2021!$AL$2:$AL$651,MATCH($A60,Applications_2021!$A$2:$A$651,0))="","",INDEX(Applications_2021!$AL$2:$AL$651,MATCH($A60,Applications_2021!$A$2:$A$651,0)))</f>
        <v>DeSoto</v>
      </c>
      <c r="AE60" s="8" t="str">
        <f t="shared" si="2"/>
        <v>No</v>
      </c>
    </row>
    <row r="61" spans="1:31" ht="43.2" x14ac:dyDescent="0.3">
      <c r="A61" s="51" t="str">
        <f>IF(Applications_2021!$A367="","",Applications_2021!$A367)</f>
        <v>0381-GRE-VE-0196</v>
      </c>
      <c r="B61" s="52" t="s">
        <v>371</v>
      </c>
      <c r="C61" s="269" t="s">
        <v>104</v>
      </c>
      <c r="D61" s="46">
        <f t="shared" si="0"/>
        <v>6</v>
      </c>
      <c r="E61" s="45" cm="1">
        <f t="array" ref="E61">_xlfn.IFS($Q61="Less than $25,000 per year",5,$Q61="$25,000 to $49,999 per year",4,$Q61="$50,000 per year or above",2,$Q61="I do not know.",3,$Q61="",0)</f>
        <v>2</v>
      </c>
      <c r="F61" s="45" cm="1">
        <f t="array" ref="F61">_xlfn.IFS($T61="Excellent",5,$T61="Good",4,$T61="Average",3,$T61="Below Average",2,$T61="Poor",1)</f>
        <v>4</v>
      </c>
      <c r="G61" s="52"/>
      <c r="H61" s="52"/>
      <c r="I61" s="52"/>
      <c r="J61" s="53">
        <v>8</v>
      </c>
      <c r="K61" s="48" t="str">
        <f>IF(LEFT(INDEX(Applications_2021!$E$2:$E$651,MATCH($A61,Applications_2021!$A$2:$A$651,0)),1)="Y","Black","Other")</f>
        <v>Black</v>
      </c>
      <c r="L61" s="48" t="str">
        <f>IF(INDEX(Applications_2021!$F$2:$F$651,MATCH($A61,Applications_2021!$A$2:$A$651,0))="","",INDEX(Applications_2021!$F$2:$F$651,MATCH($A61,Applications_2021!$A$2:$A$651,0)))</f>
        <v>Male</v>
      </c>
      <c r="M61" s="48" t="str">
        <f>IF(LEFT(INDEX(Applications_2021!$I$2:$I$651,MATCH($A61,Applications_2021!$A$2:$A$651,0)),1)="","",LEFT(INDEX(Applications_2021!$I$2:$I$651,MATCH($A61,Applications_2021!$A$2:$A$651,0)),1))</f>
        <v>8</v>
      </c>
      <c r="N61" s="48" t="str">
        <f>IF(INDEX(Applications_2021!$J$2:$J$651,MATCH($A61,Applications_2021!$A$2:$A$651,0))="","",INDEX(Applications_2021!$J$2:$J$651,MATCH($A61,Applications_2021!$A$2:$A$651,0)))</f>
        <v>Lake Cormorant Middle School</v>
      </c>
      <c r="O61" s="48" t="str">
        <f>IF(INDEX(Applications_2021!$K$2:$K$651,MATCH($A61,Applications_2021!$A$2:$A$651,0))="","",INDEX(Applications_2021!$K$2:$K$651,MATCH($A61,Applications_2021!$A$2:$A$651,0)))</f>
        <v xml:space="preserve">Desoto County </v>
      </c>
      <c r="P61" s="48" t="str">
        <f>IF(INDEX(Applications_2021!$P$2:$P$651,MATCH($A61,Applications_2021!$A$2:$A$651,0))="","",INDEX(Applications_2021!$P$2:$P$651,MATCH($A61,Applications_2021!$A$2:$A$651,0)))</f>
        <v>College degree or 4 or more years of college (including graduate school)</v>
      </c>
      <c r="Q61" s="48" t="str">
        <f>IF(INDEX(Applications_2021!$Q$2:$Q$651,MATCH($A61,Applications_2021!$A$2:$A$651,0))="","",INDEX(Applications_2021!$Q$2:$Q$651,MATCH($A61,Applications_2021!$A$2:$A$651,0)))</f>
        <v>$50,000 per year or above</v>
      </c>
      <c r="R61" s="48" t="str">
        <f>IF(INDEX(Applications_2021!$AL$2:$AL$651,MATCH($A61,Applications_2021!$A$2:$A$651,0))="","",INDEX(Applications_2021!$AL$2:$AL$651,MATCH($A61,Applications_2021!$A$2:$A$651,0)))</f>
        <v>DeSoto</v>
      </c>
      <c r="S61" s="48" t="str">
        <f>IF(INDEX(Applications_2021!$V$2:$V$651,MATCH($A61,Applications_2021!$A$2:$A$651,0))="","",INDEX(Applications_2021!$V$2:$V$651,MATCH($A61,Applications_2021!$A$2:$A$651,0)))</f>
        <v>MS</v>
      </c>
      <c r="T61" s="48" t="str">
        <f>IF(INDEX(Applications_2021!$AE$2:$AE$651,MATCH($A61,Applications_2021!$A$2:$A$651,0))="","",INDEX(Applications_2021!$AE$2:$AE$651,MATCH($A61,Applications_2021!$A$2:$A$651,0)))</f>
        <v>Good</v>
      </c>
      <c r="U61" s="109" t="str">
        <f>IF(INDEX(Applications_2021!$AF$2:$AF$651,MATCH($A61,Applications_2021!$A$2:$A$651,0))="","",INDEX(Applications_2021!$AF$2:$AF$651,MATCH($A61,Applications_2021!$A$2:$A$651,0)))</f>
        <v xml:space="preserve">It will be a great experience. The camp will help me to prepare for the ACT/SAT.  I hope to gain information on how to get a scholarship.  </v>
      </c>
      <c r="V61" s="109" t="str">
        <f>IF(INDEX(Applications_2021!$AG$2:$AG$651,MATCH($A61,Applications_2021!$A$2:$A$651,0))="","",INDEX(Applications_2021!$AG$2:$AG$651,MATCH($A61,Applications_2021!$A$2:$A$651,0)))</f>
        <v xml:space="preserve">I am a member of the BETA Club. I am currently enrolled in advanced Math and English.  </v>
      </c>
      <c r="W61" s="109" t="str">
        <f>IF(INDEX(Applications_2021!$AH$2:$AH$651,MATCH($A61,Applications_2021!$A$2:$A$651,0))="","",INDEX(Applications_2021!$AH$2:$AH$651,MATCH($A61,Applications_2021!$A$2:$A$651,0)))</f>
        <v xml:space="preserve">I play basketball and run track for middle school.  I have played competitive soccer for the last 5 years in Desoto County.   </v>
      </c>
      <c r="X61" s="109" t="str">
        <f>IF(INDEX(Applications_2021!$AI$2:$AI$651,MATCH($A61,Applications_2021!$A$2:$A$651,0))="","",INDEX(Applications_2021!$AI$2:$AI$651,MATCH($A61,Applications_2021!$A$2:$A$651,0)))</f>
        <v>school/teacher</v>
      </c>
      <c r="Y61" s="109" t="str">
        <f>IF(INDEX(Applications_2021!$AJ$2:$AJ$651,MATCH($A61,Applications_2021!$A$2:$A$651,0))="","",INDEX(Applications_2021!$AJ$2:$AJ$651,MATCH($A61,Applications_2021!$A$2:$A$651,0)))</f>
        <v xml:space="preserve">Misty Sartain </v>
      </c>
      <c r="Z61" s="220" t="str">
        <f>IF(INDEX(Applications_2021!$Z$2:$Z$651,MATCH($A61,Applications_2021!$A$2:$A$651,0))="","",INDEX(Applications_2021!$Z$2:$Z$651,MATCH($A61,Applications_2021!$A$2:$A$651,0)))</f>
        <v>YES - I will have transportation to the camp on June 20.</v>
      </c>
      <c r="AA61" s="221" t="str">
        <f>IF(INDEX(Applications_2021!$AB$2:$AB$651,MATCH($A61,Applications_2021!$A$2:$A$651,0))="","",INDEX(Applications_2021!$AB$2:$AB$651,MATCH($A61,Applications_2021!$A$2:$A$651,0)))</f>
        <v>YES - I will have transportation from the camp on June 25.</v>
      </c>
      <c r="AB61" s="48" t="str">
        <f>IF(INDEX(Transcripts_2021!$A$2:$A$324,MATCH($A61,Transcripts_2021!$A$2:$A$324,0))=$A61,INDEX(Transcripts_2021!$O$2:$O$324,MATCH($A61,Transcripts_2021!$A$2:$A$324,0)),"")</f>
        <v>Lake Cormorant Middle School</v>
      </c>
      <c r="AC61" s="48" t="str">
        <f t="shared" si="1"/>
        <v>DeSoto</v>
      </c>
      <c r="AD61" s="48" t="str">
        <f>IF(INDEX(Applications_2021!$AL$2:$AL$651,MATCH($A61,Applications_2021!$A$2:$A$651,0))="","",INDEX(Applications_2021!$AL$2:$AL$651,MATCH($A61,Applications_2021!$A$2:$A$651,0)))</f>
        <v>DeSoto</v>
      </c>
      <c r="AE61" s="8" t="str">
        <f t="shared" si="2"/>
        <v>Yes</v>
      </c>
    </row>
    <row r="62" spans="1:31" ht="28.8" x14ac:dyDescent="0.3">
      <c r="A62" s="51" t="str">
        <f>IF(Applications_2021!$A508="","",Applications_2021!$A508)</f>
        <v>0527-SOR-JA-0098</v>
      </c>
      <c r="B62" s="52"/>
      <c r="C62" s="140" t="s">
        <v>107</v>
      </c>
      <c r="D62" s="46">
        <f t="shared" si="0"/>
        <v>6</v>
      </c>
      <c r="E62" s="45" cm="1">
        <f t="array" ref="E62">_xlfn.IFS($Q62="Less than $25,000 per year",5,$Q62="$25,000 to $49,999 per year",4,$Q62="$50,000 per year or above",2,$Q62="I do not know.",3,$Q62="",0)</f>
        <v>2</v>
      </c>
      <c r="F62" s="45" cm="1">
        <f t="array" ref="F62">_xlfn.IFS($T62="Excellent",5,$T62="Good",4,$T62="Average",3,$T62="Below Average",2,$T62="Poor",1)</f>
        <v>4</v>
      </c>
      <c r="G62" s="52"/>
      <c r="H62" s="52"/>
      <c r="I62" s="52"/>
      <c r="J62" s="53"/>
      <c r="K62" s="48" t="str">
        <f>IF(LEFT(INDEX(Applications_2021!$E$2:$E$651,MATCH($A62,Applications_2021!$A$2:$A$651,0)),1)="Y","Black","Other")</f>
        <v>Black</v>
      </c>
      <c r="L62" s="48" t="str">
        <f>IF(INDEX(Applications_2021!$F$2:$F$651,MATCH($A62,Applications_2021!$A$2:$A$651,0))="","",INDEX(Applications_2021!$F$2:$F$651,MATCH($A62,Applications_2021!$A$2:$A$651,0)))</f>
        <v>Female</v>
      </c>
      <c r="M62" s="48" t="str">
        <f>IF(LEFT(INDEX(Applications_2021!$I$2:$I$651,MATCH($A62,Applications_2021!$A$2:$A$651,0)),1)="","",LEFT(INDEX(Applications_2021!$I$2:$I$651,MATCH($A62,Applications_2021!$A$2:$A$651,0)),1))</f>
        <v>9</v>
      </c>
      <c r="N62" s="48" t="str">
        <f>IF(INDEX(Applications_2021!$J$2:$J$651,MATCH($A62,Applications_2021!$A$2:$A$651,0))="","",INDEX(Applications_2021!$J$2:$J$651,MATCH($A62,Applications_2021!$A$2:$A$651,0)))</f>
        <v>Desoto Central</v>
      </c>
      <c r="O62" s="48" t="str">
        <f>IF(INDEX(Applications_2021!$K$2:$K$651,MATCH($A62,Applications_2021!$A$2:$A$651,0))="","",INDEX(Applications_2021!$K$2:$K$651,MATCH($A62,Applications_2021!$A$2:$A$651,0)))</f>
        <v xml:space="preserve">Desoto County </v>
      </c>
      <c r="P62" s="48" t="str">
        <f>IF(INDEX(Applications_2021!$P$2:$P$651,MATCH($A62,Applications_2021!$A$2:$A$651,0))="","",INDEX(Applications_2021!$P$2:$P$651,MATCH($A62,Applications_2021!$A$2:$A$651,0)))</f>
        <v>College degree or 4 or more years of college (including graduate school)</v>
      </c>
      <c r="Q62" s="48" t="str">
        <f>IF(INDEX(Applications_2021!$Q$2:$Q$651,MATCH($A62,Applications_2021!$A$2:$A$651,0))="","",INDEX(Applications_2021!$Q$2:$Q$651,MATCH($A62,Applications_2021!$A$2:$A$651,0)))</f>
        <v>$50,000 per year or above</v>
      </c>
      <c r="R62" s="48" t="str">
        <f>IF(INDEX(Applications_2021!$AL$2:$AL$651,MATCH($A62,Applications_2021!$A$2:$A$651,0))="","",INDEX(Applications_2021!$AL$2:$AL$651,MATCH($A62,Applications_2021!$A$2:$A$651,0)))</f>
        <v>DeSoto</v>
      </c>
      <c r="S62" s="48" t="str">
        <f>IF(INDEX(Applications_2021!$V$2:$V$651,MATCH($A62,Applications_2021!$A$2:$A$651,0))="","",INDEX(Applications_2021!$V$2:$V$651,MATCH($A62,Applications_2021!$A$2:$A$651,0)))</f>
        <v>MS</v>
      </c>
      <c r="T62" s="48" t="str">
        <f>IF(INDEX(Applications_2021!$AE$2:$AE$651,MATCH($A62,Applications_2021!$A$2:$A$651,0))="","",INDEX(Applications_2021!$AE$2:$AE$651,MATCH($A62,Applications_2021!$A$2:$A$651,0)))</f>
        <v>Good</v>
      </c>
      <c r="U62" s="109" t="str">
        <f>IF(INDEX(Applications_2021!$AF$2:$AF$651,MATCH($A62,Applications_2021!$A$2:$A$651,0))="","",INDEX(Applications_2021!$AF$2:$AF$651,MATCH($A62,Applications_2021!$A$2:$A$651,0)))</f>
        <v>to help me with my career goals</v>
      </c>
      <c r="V62" s="109" t="str">
        <f>IF(INDEX(Applications_2021!$AG$2:$AG$651,MATCH($A62,Applications_2021!$A$2:$A$651,0))="","",INDEX(Applications_2021!$AG$2:$AG$651,MATCH($A62,Applications_2021!$A$2:$A$651,0)))</f>
        <v/>
      </c>
      <c r="W62" s="109" t="str">
        <f>IF(INDEX(Applications_2021!$AH$2:$AH$651,MATCH($A62,Applications_2021!$A$2:$A$651,0))="","",INDEX(Applications_2021!$AH$2:$AH$651,MATCH($A62,Applications_2021!$A$2:$A$651,0)))</f>
        <v/>
      </c>
      <c r="X62" s="109" t="str">
        <f>IF(INDEX(Applications_2021!$AI$2:$AI$651,MATCH($A62,Applications_2021!$A$2:$A$651,0))="","",INDEX(Applications_2021!$AI$2:$AI$651,MATCH($A62,Applications_2021!$A$2:$A$651,0)))</f>
        <v>other</v>
      </c>
      <c r="Y62" s="109" t="str">
        <f>IF(INDEX(Applications_2021!$AJ$2:$AJ$651,MATCH($A62,Applications_2021!$A$2:$A$651,0))="","",INDEX(Applications_2021!$AJ$2:$AJ$651,MATCH($A62,Applications_2021!$A$2:$A$651,0)))</f>
        <v/>
      </c>
      <c r="Z62" s="220" t="str">
        <f>IF(INDEX(Applications_2021!$Z$2:$Z$651,MATCH($A62,Applications_2021!$A$2:$A$651,0))="","",INDEX(Applications_2021!$Z$2:$Z$651,MATCH($A62,Applications_2021!$A$2:$A$651,0)))</f>
        <v>YES - I will have transportation to the camp on June 20.</v>
      </c>
      <c r="AA62" s="221" t="str">
        <f>IF(INDEX(Applications_2021!$AB$2:$AB$651,MATCH($A62,Applications_2021!$A$2:$A$651,0))="","",INDEX(Applications_2021!$AB$2:$AB$651,MATCH($A62,Applications_2021!$A$2:$A$651,0)))</f>
        <v>YES - I will have transportation from the camp on June 25.</v>
      </c>
      <c r="AB62" s="48" t="str">
        <f>IF(INDEX(Transcripts_2021!$A$2:$A$324,MATCH($A62,Transcripts_2021!$A$2:$A$324,0))=$A62,INDEX(Transcripts_2021!$O$2:$O$324,MATCH($A62,Transcripts_2021!$A$2:$A$324,0)),"")</f>
        <v>Desoto Central High School</v>
      </c>
      <c r="AC62" s="48" t="str">
        <f t="shared" si="1"/>
        <v>DeSoto</v>
      </c>
      <c r="AD62" s="48" t="str">
        <f>IF(INDEX(Applications_2021!$AL$2:$AL$651,MATCH($A62,Applications_2021!$A$2:$A$651,0))="","",INDEX(Applications_2021!$AL$2:$AL$651,MATCH($A62,Applications_2021!$A$2:$A$651,0)))</f>
        <v>DeSoto</v>
      </c>
      <c r="AE62" s="8" t="str">
        <f t="shared" si="2"/>
        <v>Yes</v>
      </c>
    </row>
    <row r="63" spans="1:31" ht="57.6" x14ac:dyDescent="0.3">
      <c r="A63" s="51" t="str">
        <f>IF(Applications_2021!$A509="","",Applications_2021!$A509)</f>
        <v>0528-SMI-TA-0314</v>
      </c>
      <c r="B63" s="52"/>
      <c r="C63" s="140" t="s">
        <v>107</v>
      </c>
      <c r="D63" s="46">
        <f t="shared" si="0"/>
        <v>6</v>
      </c>
      <c r="E63" s="45" cm="1">
        <f t="array" ref="E63">_xlfn.IFS($Q63="Less than $25,000 per year",5,$Q63="$25,000 to $49,999 per year",4,$Q63="$50,000 per year or above",2,$Q63="I do not know.",3,$Q63="",0)</f>
        <v>2</v>
      </c>
      <c r="F63" s="45" cm="1">
        <f t="array" ref="F63">_xlfn.IFS($T63="Excellent",5,$T63="Good",4,$T63="Average",3,$T63="Below Average",2,$T63="Poor",1)</f>
        <v>4</v>
      </c>
      <c r="G63" s="52"/>
      <c r="H63" s="52"/>
      <c r="I63" s="52"/>
      <c r="J63" s="53"/>
      <c r="K63" s="48" t="str">
        <f>IF(LEFT(INDEX(Applications_2021!$E$2:$E$651,MATCH($A63,Applications_2021!$A$2:$A$651,0)),1)="Y","Black","Other")</f>
        <v>Black</v>
      </c>
      <c r="L63" s="48" t="str">
        <f>IF(INDEX(Applications_2021!$F$2:$F$651,MATCH($A63,Applications_2021!$A$2:$A$651,0))="","",INDEX(Applications_2021!$F$2:$F$651,MATCH($A63,Applications_2021!$A$2:$A$651,0)))</f>
        <v>Female</v>
      </c>
      <c r="M63" s="48" t="str">
        <f>IF(LEFT(INDEX(Applications_2021!$I$2:$I$651,MATCH($A63,Applications_2021!$A$2:$A$651,0)),1)="","",LEFT(INDEX(Applications_2021!$I$2:$I$651,MATCH($A63,Applications_2021!$A$2:$A$651,0)),1))</f>
        <v>8</v>
      </c>
      <c r="N63" s="48" t="str">
        <f>IF(INDEX(Applications_2021!$J$2:$J$651,MATCH($A63,Applications_2021!$A$2:$A$651,0))="","",INDEX(Applications_2021!$J$2:$J$651,MATCH($A63,Applications_2021!$A$2:$A$651,0)))</f>
        <v>Center Hill Middle School</v>
      </c>
      <c r="O63" s="48" t="str">
        <f>IF(INDEX(Applications_2021!$K$2:$K$651,MATCH($A63,Applications_2021!$A$2:$A$651,0))="","",INDEX(Applications_2021!$K$2:$K$651,MATCH($A63,Applications_2021!$A$2:$A$651,0)))</f>
        <v>Desoto County</v>
      </c>
      <c r="P63" s="48" t="str">
        <f>IF(INDEX(Applications_2021!$P$2:$P$651,MATCH($A63,Applications_2021!$A$2:$A$651,0))="","",INDEX(Applications_2021!$P$2:$P$651,MATCH($A63,Applications_2021!$A$2:$A$651,0)))</f>
        <v>College degree or 4 or more years of college (including graduate school)</v>
      </c>
      <c r="Q63" s="48" t="str">
        <f>IF(INDEX(Applications_2021!$Q$2:$Q$651,MATCH($A63,Applications_2021!$A$2:$A$651,0))="","",INDEX(Applications_2021!$Q$2:$Q$651,MATCH($A63,Applications_2021!$A$2:$A$651,0)))</f>
        <v>$50,000 per year or above</v>
      </c>
      <c r="R63" s="48" t="str">
        <f>IF(INDEX(Applications_2021!$AL$2:$AL$651,MATCH($A63,Applications_2021!$A$2:$A$651,0))="","",INDEX(Applications_2021!$AL$2:$AL$651,MATCH($A63,Applications_2021!$A$2:$A$651,0)))</f>
        <v>DeSoto</v>
      </c>
      <c r="S63" s="48" t="str">
        <f>IF(INDEX(Applications_2021!$V$2:$V$651,MATCH($A63,Applications_2021!$A$2:$A$651,0))="","",INDEX(Applications_2021!$V$2:$V$651,MATCH($A63,Applications_2021!$A$2:$A$651,0)))</f>
        <v>MS</v>
      </c>
      <c r="T63" s="48" t="str">
        <f>IF(INDEX(Applications_2021!$AE$2:$AE$651,MATCH($A63,Applications_2021!$A$2:$A$651,0))="","",INDEX(Applications_2021!$AE$2:$AE$651,MATCH($A63,Applications_2021!$A$2:$A$651,0)))</f>
        <v>Good</v>
      </c>
      <c r="U63" s="109" t="str">
        <f>IF(INDEX(Applications_2021!$AF$2:$AF$651,MATCH($A63,Applications_2021!$A$2:$A$651,0))="","",INDEX(Applications_2021!$AF$2:$AF$651,MATCH($A63,Applications_2021!$A$2:$A$651,0)))</f>
        <v>I would love to attend the AAYME Camp to surround myself with other intellectual students. I hope to gain an increased level of social, leadership, and communication skills.</v>
      </c>
      <c r="V63" s="109" t="str">
        <f>IF(INDEX(Applications_2021!$AG$2:$AG$651,MATCH($A63,Applications_2021!$A$2:$A$651,0))="","",INDEX(Applications_2021!$AG$2:$AG$651,MATCH($A63,Applications_2021!$A$2:$A$651,0)))</f>
        <v xml:space="preserve">I was selected as a member of my schools Spotlight(Gifted) Program. </v>
      </c>
      <c r="W63" s="109" t="str">
        <f>IF(INDEX(Applications_2021!$AH$2:$AH$651,MATCH($A63,Applications_2021!$A$2:$A$651,0))="","",INDEX(Applications_2021!$AH$2:$AH$651,MATCH($A63,Applications_2021!$A$2:$A$651,0)))</f>
        <v>I am a highly motivated student and I think that I would be an excellent candidate for this program. I feel that this would be a great addition on my future college applications.</v>
      </c>
      <c r="X63" s="109" t="str">
        <f>IF(INDEX(Applications_2021!$AI$2:$AI$651,MATCH($A63,Applications_2021!$A$2:$A$651,0))="","",INDEX(Applications_2021!$AI$2:$AI$651,MATCH($A63,Applications_2021!$A$2:$A$651,0)))</f>
        <v>Social Media</v>
      </c>
      <c r="Y63" s="109" t="str">
        <f>IF(INDEX(Applications_2021!$AJ$2:$AJ$651,MATCH($A63,Applications_2021!$A$2:$A$651,0))="","",INDEX(Applications_2021!$AJ$2:$AJ$651,MATCH($A63,Applications_2021!$A$2:$A$651,0)))</f>
        <v/>
      </c>
      <c r="Z63" s="220" t="str">
        <f>IF(INDEX(Applications_2021!$Z$2:$Z$651,MATCH($A63,Applications_2021!$A$2:$A$651,0))="","",INDEX(Applications_2021!$Z$2:$Z$651,MATCH($A63,Applications_2021!$A$2:$A$651,0)))</f>
        <v>YES - I will have transportation to the camp on June 20.</v>
      </c>
      <c r="AA63" s="221" t="str">
        <f>IF(INDEX(Applications_2021!$AD$2:$AD$651,MATCH($A63,Applications_2021!$A$2:$A$651,0))="","",INDEX(Applications_2021!$AD$2:$AD$651,MATCH($A63,Applications_2021!$A$2:$A$651,0)))</f>
        <v/>
      </c>
      <c r="AB63" s="48" t="str">
        <f>IF(INDEX(Transcripts_2021!$A$2:$A$324,MATCH($A63,Transcripts_2021!$A$2:$A$324,0))=$A63,INDEX(Transcripts_2021!$O$2:$O$324,MATCH($A63,Transcripts_2021!$A$2:$A$324,0)),"")</f>
        <v>Center Hill Middle School</v>
      </c>
      <c r="AC63" s="48" t="str">
        <f t="shared" si="1"/>
        <v>DeSoto</v>
      </c>
      <c r="AD63" s="48" t="str">
        <f>IF(INDEX(Applications_2021!$AL$2:$AL$651,MATCH($A63,Applications_2021!$A$2:$A$651,0))="","",INDEX(Applications_2021!$AL$2:$AL$651,MATCH($A63,Applications_2021!$A$2:$A$651,0)))</f>
        <v>DeSoto</v>
      </c>
      <c r="AE63" s="8" t="str">
        <f t="shared" si="2"/>
        <v>Yes</v>
      </c>
    </row>
    <row r="64" spans="1:31" ht="57.6" x14ac:dyDescent="0.3">
      <c r="A64" s="51" t="str">
        <f>IF(Applications_2021!$A237="","",Applications_2021!$A237)</f>
        <v>0247-STR-JE-0134</v>
      </c>
      <c r="B64" s="52"/>
      <c r="C64" s="140" t="s">
        <v>107</v>
      </c>
      <c r="D64" s="46">
        <f t="shared" si="0"/>
        <v>5</v>
      </c>
      <c r="E64" s="45" cm="1">
        <f t="array" ref="E64">_xlfn.IFS($Q64="Less than $25,000 per year",5,$Q64="$25,000 to $49,999 per year",4,$Q64="$50,000 per year or above",2,$Q64="I do not know.",3,$Q64="",0)</f>
        <v>0</v>
      </c>
      <c r="F64" s="45" cm="1">
        <f t="array" ref="F64">_xlfn.IFS($T64="Excellent",5,$T64="Good",4,$T64="Average",3,$T64="Below Average",2,$T64="Poor",1)</f>
        <v>5</v>
      </c>
      <c r="G64" s="52"/>
      <c r="H64" s="52"/>
      <c r="I64" s="52"/>
      <c r="J64" s="53"/>
      <c r="K64" s="48" t="str">
        <f>IF(LEFT(INDEX(Applications_2021!$E$2:$E$651,MATCH($A64,Applications_2021!$A$2:$A$651,0)),1)="Y","Black","Other")</f>
        <v>Black</v>
      </c>
      <c r="L64" s="48" t="str">
        <f>IF(INDEX(Applications_2021!$F$2:$F$651,MATCH($A64,Applications_2021!$A$2:$A$651,0))="","",INDEX(Applications_2021!$F$2:$F$651,MATCH($A64,Applications_2021!$A$2:$A$651,0)))</f>
        <v>Female</v>
      </c>
      <c r="M64" s="48" t="str">
        <f>IF(LEFT(INDEX(Applications_2021!$I$2:$I$651,MATCH($A64,Applications_2021!$A$2:$A$651,0)),1)="","",LEFT(INDEX(Applications_2021!$I$2:$I$651,MATCH($A64,Applications_2021!$A$2:$A$651,0)),1))</f>
        <v>7</v>
      </c>
      <c r="N64" s="48" t="str">
        <f>IF(INDEX(Applications_2021!$J$2:$J$651,MATCH($A64,Applications_2021!$A$2:$A$651,0))="","",INDEX(Applications_2021!$J$2:$J$651,MATCH($A64,Applications_2021!$A$2:$A$651,0)))</f>
        <v>Horn Lake Middle</v>
      </c>
      <c r="O64" s="48" t="str">
        <f>IF(INDEX(Applications_2021!$K$2:$K$651,MATCH($A64,Applications_2021!$A$2:$A$651,0))="","",INDEX(Applications_2021!$K$2:$K$651,MATCH($A64,Applications_2021!$A$2:$A$651,0)))</f>
        <v>Desoto</v>
      </c>
      <c r="P64" s="48" t="str">
        <f>IF(INDEX(Applications_2021!$P$2:$P$651,MATCH($A64,Applications_2021!$A$2:$A$651,0))="","",INDEX(Applications_2021!$P$2:$P$651,MATCH($A64,Applications_2021!$A$2:$A$651,0)))</f>
        <v>College degree or 4 or more years of college (including graduate school)</v>
      </c>
      <c r="Q64" s="48" t="str">
        <f>IF(INDEX(Applications_2021!$Q$2:$Q$651,MATCH($A64,Applications_2021!$A$2:$A$651,0))="","",INDEX(Applications_2021!$Q$2:$Q$651,MATCH($A64,Applications_2021!$A$2:$A$651,0)))</f>
        <v/>
      </c>
      <c r="R64" s="48" t="str">
        <f>IF(INDEX(Applications_2021!$AL$2:$AL$651,MATCH($A64,Applications_2021!$A$2:$A$651,0))="","",INDEX(Applications_2021!$AL$2:$AL$651,MATCH($A64,Applications_2021!$A$2:$A$651,0)))</f>
        <v>DeSoto</v>
      </c>
      <c r="S64" s="48" t="str">
        <f>IF(INDEX(Applications_2021!$V$2:$V$651,MATCH($A64,Applications_2021!$A$2:$A$651,0))="","",INDEX(Applications_2021!$V$2:$V$651,MATCH($A64,Applications_2021!$A$2:$A$651,0)))</f>
        <v>MS</v>
      </c>
      <c r="T64" s="48" t="str">
        <f>IF(INDEX(Applications_2021!$AE$2:$AE$651,MATCH($A64,Applications_2021!$A$2:$A$651,0))="","",INDEX(Applications_2021!$AE$2:$AE$651,MATCH($A64,Applications_2021!$A$2:$A$651,0)))</f>
        <v>Excellent</v>
      </c>
      <c r="U64" s="109" t="str">
        <f>IF(INDEX(Applications_2021!$AF$2:$AF$651,MATCH($A64,Applications_2021!$A$2:$A$651,0))="","",INDEX(Applications_2021!$AF$2:$AF$651,MATCH($A64,Applications_2021!$A$2:$A$651,0)))</f>
        <v>I would like to attend the camp because Math is my favorite subject. I plan to obtain as much knowledge and experience as possible from this camp.</v>
      </c>
      <c r="V64" s="109" t="str">
        <f>IF(INDEX(Applications_2021!$AG$2:$AG$651,MATCH($A64,Applications_2021!$A$2:$A$651,0))="","",INDEX(Applications_2021!$AG$2:$AG$651,MATCH($A64,Applications_2021!$A$2:$A$651,0)))</f>
        <v>Highest average in class grades 4, 5 and 6.</v>
      </c>
      <c r="W64" s="109" t="str">
        <f>IF(INDEX(Applications_2021!$AH$2:$AH$651,MATCH($A64,Applications_2021!$A$2:$A$651,0))="","",INDEX(Applications_2021!$AH$2:$AH$651,MATCH($A64,Applications_2021!$A$2:$A$651,0)))</f>
        <v>This experience would mean so much to me. I've never been to a camp. This could be the start of a very accomplishing school tenure and career for me. I would be honored to be accepted.</v>
      </c>
      <c r="X64" s="109" t="str">
        <f>IF(INDEX(Applications_2021!$AI$2:$AI$651,MATCH($A64,Applications_2021!$A$2:$A$651,0))="","",INDEX(Applications_2021!$AI$2:$AI$651,MATCH($A64,Applications_2021!$A$2:$A$651,0)))</f>
        <v>relative or friend</v>
      </c>
      <c r="Y64" s="109" t="str">
        <f>IF(INDEX(Applications_2021!$AJ$2:$AJ$651,MATCH($A64,Applications_2021!$A$2:$A$651,0))="","",INDEX(Applications_2021!$AJ$2:$AJ$651,MATCH($A64,Applications_2021!$A$2:$A$651,0)))</f>
        <v/>
      </c>
      <c r="Z64" s="220" t="str">
        <f>IF(INDEX(Applications_2021!$Z$2:$Z$651,MATCH($A64,Applications_2021!$A$2:$A$651,0))="","",INDEX(Applications_2021!$Z$2:$Z$651,MATCH($A64,Applications_2021!$A$2:$A$651,0)))</f>
        <v>YES - I will have transportation to the camp on June 20.</v>
      </c>
      <c r="AA64" s="221" t="str">
        <f>IF(INDEX(Applications_2021!$AB$2:$AB$651,MATCH($A64,Applications_2021!$A$2:$A$651,0))="","",INDEX(Applications_2021!$AB$2:$AB$651,MATCH($A64,Applications_2021!$A$2:$A$651,0)))</f>
        <v>YES - I will have transportation from the camp on June 25.</v>
      </c>
      <c r="AB64" s="48" t="str">
        <f>IF(INDEX(Transcripts_2021!$A$2:$A$324,MATCH($A64,Transcripts_2021!$A$2:$A$324,0))=$A64,INDEX(Transcripts_2021!$O$2:$O$324,MATCH($A64,Transcripts_2021!$A$2:$A$324,0)),"")</f>
        <v>Horn Lake Middle School</v>
      </c>
      <c r="AC64" s="48" t="str">
        <f t="shared" si="1"/>
        <v>DeSoto</v>
      </c>
      <c r="AD64" s="48" t="str">
        <f>IF(INDEX(Applications_2021!$AL$2:$AL$651,MATCH($A64,Applications_2021!$A$2:$A$651,0))="","",INDEX(Applications_2021!$AL$2:$AL$651,MATCH($A64,Applications_2021!$A$2:$A$651,0)))</f>
        <v>DeSoto</v>
      </c>
      <c r="AE64" s="8" t="str">
        <f t="shared" si="2"/>
        <v>Yes</v>
      </c>
    </row>
    <row r="65" spans="1:31" ht="72" x14ac:dyDescent="0.3">
      <c r="A65" s="51" t="str">
        <f>IF(Applications_2021!$A378="","",Applications_2021!$A378)</f>
        <v>0392-ROS-JA-0144</v>
      </c>
      <c r="B65" s="52"/>
      <c r="C65" s="140" t="s">
        <v>107</v>
      </c>
      <c r="D65" s="46">
        <f t="shared" si="0"/>
        <v>4</v>
      </c>
      <c r="E65" s="45" cm="1">
        <f t="array" ref="E65">_xlfn.IFS($Q65="Less than $25,000 per year",5,$Q65="$25,000 to $49,999 per year",4,$Q65="$50,000 per year or above",2,$Q65="I do not know.",3,$Q65="",0)</f>
        <v>0</v>
      </c>
      <c r="F65" s="45" cm="1">
        <f t="array" ref="F65">_xlfn.IFS($T65="Excellent",5,$T65="Good",4,$T65="Average",3,$T65="Below Average",2,$T65="Poor",1)</f>
        <v>4</v>
      </c>
      <c r="G65" s="52"/>
      <c r="H65" s="52"/>
      <c r="I65" s="52"/>
      <c r="J65" s="53"/>
      <c r="K65" s="48" t="str">
        <f>IF(LEFT(INDEX(Applications_2021!$E$2:$E$651,MATCH($A65,Applications_2021!$A$2:$A$651,0)),1)="Y","Black","Other")</f>
        <v>Black</v>
      </c>
      <c r="L65" s="48" t="str">
        <f>IF(INDEX(Applications_2021!$F$2:$F$651,MATCH($A65,Applications_2021!$A$2:$A$651,0))="","",INDEX(Applications_2021!$F$2:$F$651,MATCH($A65,Applications_2021!$A$2:$A$651,0)))</f>
        <v>Female</v>
      </c>
      <c r="M65" s="48" t="str">
        <f>IF(LEFT(INDEX(Applications_2021!$I$2:$I$651,MATCH($A65,Applications_2021!$A$2:$A$651,0)),1)="","",LEFT(INDEX(Applications_2021!$I$2:$I$651,MATCH($A65,Applications_2021!$A$2:$A$651,0)),1))</f>
        <v>8</v>
      </c>
      <c r="N65" s="48" t="str">
        <f>IF(INDEX(Applications_2021!$J$2:$J$651,MATCH($A65,Applications_2021!$A$2:$A$651,0))="","",INDEX(Applications_2021!$J$2:$J$651,MATCH($A65,Applications_2021!$A$2:$A$651,0)))</f>
        <v>Lake Cormorant Middle School</v>
      </c>
      <c r="O65" s="48" t="str">
        <f>IF(INDEX(Applications_2021!$K$2:$K$651,MATCH($A65,Applications_2021!$A$2:$A$651,0))="","",INDEX(Applications_2021!$K$2:$K$651,MATCH($A65,Applications_2021!$A$2:$A$651,0)))</f>
        <v/>
      </c>
      <c r="P65" s="48" t="str">
        <f>IF(INDEX(Applications_2021!$P$2:$P$651,MATCH($A65,Applications_2021!$A$2:$A$651,0))="","",INDEX(Applications_2021!$P$2:$P$651,MATCH($A65,Applications_2021!$A$2:$A$651,0)))</f>
        <v>College degree or 4 or more years of college (including graduate school)</v>
      </c>
      <c r="Q65" s="48" t="str">
        <f>IF(INDEX(Applications_2021!$Q$2:$Q$651,MATCH($A65,Applications_2021!$A$2:$A$651,0))="","",INDEX(Applications_2021!$Q$2:$Q$651,MATCH($A65,Applications_2021!$A$2:$A$651,0)))</f>
        <v/>
      </c>
      <c r="R65" s="48" t="str">
        <f>IF(INDEX(Applications_2021!$AL$2:$AL$651,MATCH($A65,Applications_2021!$A$2:$A$651,0))="","",INDEX(Applications_2021!$AL$2:$AL$651,MATCH($A65,Applications_2021!$A$2:$A$651,0)))</f>
        <v>DeSoto</v>
      </c>
      <c r="S65" s="48" t="str">
        <f>IF(INDEX(Applications_2021!$V$2:$V$651,MATCH($A65,Applications_2021!$A$2:$A$651,0))="","",INDEX(Applications_2021!$V$2:$V$651,MATCH($A65,Applications_2021!$A$2:$A$651,0)))</f>
        <v>MS</v>
      </c>
      <c r="T65" s="48" t="str">
        <f>IF(INDEX(Applications_2021!$AE$2:$AE$651,MATCH($A65,Applications_2021!$A$2:$A$651,0))="","",INDEX(Applications_2021!$AE$2:$AE$651,MATCH($A65,Applications_2021!$A$2:$A$651,0)))</f>
        <v>Good</v>
      </c>
      <c r="U65" s="109" t="str">
        <f>IF(INDEX(Applications_2021!$AF$2:$AF$651,MATCH($A65,Applications_2021!$A$2:$A$651,0))="","",INDEX(Applications_2021!$AF$2:$AF$651,MATCH($A65,Applications_2021!$A$2:$A$651,0)))</f>
        <v>I want to attend AAYME Camp because I want to become better at what I do and maybe find out what I'll possible do when I get older.  I want to gain some college like experiences, and better knowledge on Math and Science.</v>
      </c>
      <c r="V65" s="109" t="str">
        <f>IF(INDEX(Applications_2021!$AG$2:$AG$651,MATCH($A65,Applications_2021!$A$2:$A$651,0))="","",INDEX(Applications_2021!$AG$2:$AG$651,MATCH($A65,Applications_2021!$A$2:$A$651,0)))</f>
        <v>I've had Honor Roll, and I've always loved Math. I love all kinds of Music and Sports. When I was younger I used to play Tennis and now I'm playing Volleyball and running Track.</v>
      </c>
      <c r="W65" s="109" t="str">
        <f>IF(INDEX(Applications_2021!$AH$2:$AH$651,MATCH($A65,Applications_2021!$A$2:$A$651,0))="","",INDEX(Applications_2021!$AH$2:$AH$651,MATCH($A65,Applications_2021!$A$2:$A$651,0)))</f>
        <v/>
      </c>
      <c r="X65" s="109" t="str">
        <f>IF(INDEX(Applications_2021!$AI$2:$AI$651,MATCH($A65,Applications_2021!$A$2:$A$651,0))="","",INDEX(Applications_2021!$AI$2:$AI$651,MATCH($A65,Applications_2021!$A$2:$A$651,0)))</f>
        <v>school/teacher</v>
      </c>
      <c r="Y65" s="109" t="str">
        <f>IF(INDEX(Applications_2021!$AJ$2:$AJ$651,MATCH($A65,Applications_2021!$A$2:$A$651,0))="","",INDEX(Applications_2021!$AJ$2:$AJ$651,MATCH($A65,Applications_2021!$A$2:$A$651,0)))</f>
        <v>Mrs. Sartain/ Misty Sartain</v>
      </c>
      <c r="Z65" s="220" t="str">
        <f>IF(INDEX(Applications_2021!$AD$2:$AD$651,MATCH($A65,Applications_2021!$A$2:$A$651,0))="","",INDEX(Applications_2021!$AD$2:$AD$651,MATCH($A65,Applications_2021!$A$2:$A$651,0)))</f>
        <v xml:space="preserve">I do not know my transportation needs at this time. </v>
      </c>
      <c r="AA65" s="221" t="str">
        <f>IF(INDEX(Applications_2021!$AD$2:$AD$651,MATCH($A65,Applications_2021!$A$2:$A$651,0))="","",INDEX(Applications_2021!$AD$2:$AD$651,MATCH($A65,Applications_2021!$A$2:$A$651,0)))</f>
        <v xml:space="preserve">I do not know my transportation needs at this time. </v>
      </c>
      <c r="AB65" s="48" t="str">
        <f>IF(INDEX(Transcripts_2021!$A$2:$A$324,MATCH($A65,Transcripts_2021!$A$2:$A$324,0))=$A65,INDEX(Transcripts_2021!$O$2:$O$324,MATCH($A65,Transcripts_2021!$A$2:$A$324,0)),"")</f>
        <v>Lake Cormorant Middle School</v>
      </c>
      <c r="AC65" s="48" t="str">
        <f t="shared" si="1"/>
        <v>DeSoto</v>
      </c>
      <c r="AD65" s="48" t="str">
        <f>IF(INDEX(Applications_2021!$AL$2:$AL$651,MATCH($A65,Applications_2021!$A$2:$A$651,0))="","",INDEX(Applications_2021!$AL$2:$AL$651,MATCH($A65,Applications_2021!$A$2:$A$651,0)))</f>
        <v>DeSoto</v>
      </c>
      <c r="AE65" s="8" t="str">
        <f t="shared" si="2"/>
        <v>Yes</v>
      </c>
    </row>
    <row r="66" spans="1:31" ht="100.8" x14ac:dyDescent="0.3">
      <c r="A66" s="51" t="str">
        <f>IF(Applications_2021!$A336="","",Applications_2021!$A336)</f>
        <v>0349-MIL-IN-0011</v>
      </c>
      <c r="B66" s="45" t="s">
        <v>371</v>
      </c>
      <c r="C66" s="250" t="s">
        <v>101</v>
      </c>
      <c r="D66" s="46">
        <f t="shared" si="0"/>
        <v>10</v>
      </c>
      <c r="E66" s="45" cm="1">
        <f t="array" ref="E66">_xlfn.IFS($Q66="Less than $25,000 per year",5,$Q66="$25,000 to $49,999 per year",4,$Q66="$50,000 per year or above",2,$Q66="I do not know.",3,$Q66="",0)</f>
        <v>5</v>
      </c>
      <c r="F66" s="45" cm="1">
        <f t="array" ref="F66">_xlfn.IFS($T66="Excellent",5,$T66="Good",4,$T66="Average",3,$T66="Below Average",2,$T66="Poor",1)</f>
        <v>5</v>
      </c>
      <c r="G66" s="52"/>
      <c r="H66" s="52"/>
      <c r="I66" s="52"/>
      <c r="J66" s="53">
        <v>7</v>
      </c>
      <c r="K66" s="48" t="str">
        <f>IF(LEFT(INDEX(Applications_2021!$E$2:$E$651,MATCH($A66,Applications_2021!$A$2:$A$651,0)),1)="Y","Black","Other")</f>
        <v>Black</v>
      </c>
      <c r="L66" s="48" t="str">
        <f>IF(INDEX(Applications_2021!$F$2:$F$651,MATCH($A66,Applications_2021!$A$2:$A$651,0))="","",INDEX(Applications_2021!$F$2:$F$651,MATCH($A66,Applications_2021!$A$2:$A$651,0)))</f>
        <v>Female</v>
      </c>
      <c r="M66" s="48" t="str">
        <f>IF(LEFT(INDEX(Applications_2021!$I$2:$I$651,MATCH($A66,Applications_2021!$A$2:$A$651,0)),1)="","",LEFT(INDEX(Applications_2021!$I$2:$I$651,MATCH($A66,Applications_2021!$A$2:$A$651,0)),1))</f>
        <v>7</v>
      </c>
      <c r="N66" s="48" t="str">
        <f>IF(INDEX(Applications_2021!$J$2:$J$651,MATCH($A66,Applications_2021!$A$2:$A$651,0))="","",INDEX(Applications_2021!$J$2:$J$651,MATCH($A66,Applications_2021!$A$2:$A$651,0)))</f>
        <v>N. R. Burger Middle School</v>
      </c>
      <c r="O66" s="48" t="str">
        <f>IF(INDEX(Applications_2021!$K$2:$K$651,MATCH($A66,Applications_2021!$A$2:$A$651,0))="","",INDEX(Applications_2021!$K$2:$K$651,MATCH($A66,Applications_2021!$A$2:$A$651,0)))</f>
        <v>Hattiesburg Public School District</v>
      </c>
      <c r="P66" s="48" t="str">
        <f>IF(INDEX(Applications_2021!$P$2:$P$651,MATCH($A66,Applications_2021!$A$2:$A$651,0))="","",INDEX(Applications_2021!$P$2:$P$651,MATCH($A66,Applications_2021!$A$2:$A$651,0)))</f>
        <v>College degree or 4 or more years of college (including graduate school)</v>
      </c>
      <c r="Q66" s="48" t="str">
        <f>IF(INDEX(Applications_2021!$Q$2:$Q$651,MATCH($A66,Applications_2021!$A$2:$A$651,0))="","",INDEX(Applications_2021!$Q$2:$Q$651,MATCH($A66,Applications_2021!$A$2:$A$651,0)))</f>
        <v>Less than $25,000 per year</v>
      </c>
      <c r="R66" s="66" t="str">
        <f>$AC66</f>
        <v>Lamar</v>
      </c>
      <c r="S66" s="48" t="str">
        <f>IF(INDEX(Applications_2021!$V$2:$V$651,MATCH($A66,Applications_2021!$A$2:$A$651,0))="","",INDEX(Applications_2021!$V$2:$V$651,MATCH($A66,Applications_2021!$A$2:$A$651,0)))</f>
        <v>MS</v>
      </c>
      <c r="T66" s="48" t="str">
        <f>IF(INDEX(Applications_2021!$AE$2:$AE$651,MATCH($A66,Applications_2021!$A$2:$A$651,0))="","",INDEX(Applications_2021!$AE$2:$AE$651,MATCH($A66,Applications_2021!$A$2:$A$651,0)))</f>
        <v>Excellent</v>
      </c>
      <c r="U66" s="109" t="str">
        <f>IF(INDEX(Applications_2021!$AF$2:$AF$651,MATCH($A66,Applications_2021!$A$2:$A$651,0))="","",INDEX(Applications_2021!$AF$2:$AF$651,MATCH($A66,Applications_2021!$A$2:$A$651,0)))</f>
        <v>I want to attend AAYME Camp because I feel that I can learn a lot from this experience, especially school-wise. What I hope to learn from this experience is more extensive math and science skills. I want these skills because it can help me get into my dream college, Harvard. I also hope to gain independence skills as well, which I know well help me later in life.</v>
      </c>
      <c r="V66" s="109" t="str">
        <f>IF(INDEX(Applications_2021!$AG$2:$AG$651,MATCH($A66,Applications_2021!$A$2:$A$651,0))="","",INDEX(Applications_2021!$AG$2:$AG$651,MATCH($A66,Applications_2021!$A$2:$A$651,0)))</f>
        <v xml:space="preserve">A Honor Roll Leadership Award  Problem Solver Award Star Performer Student of the Month Perfect Attendance National Jr Beta Club Member  </v>
      </c>
      <c r="W66" s="109" t="str">
        <f>IF(INDEX(Applications_2021!$AH$2:$AH$651,MATCH($A66,Applications_2021!$A$2:$A$651,0))="","",INDEX(Applications_2021!$AH$2:$AH$651,MATCH($A66,Applications_2021!$A$2:$A$651,0)))</f>
        <v xml:space="preserve">I am a go getter with aspirations of attending a Historically Black University for undergrad and an Ivy League University for grad school. I believe your program will be very beneficial to me and the goals I have for my life. Thank you in advance for this opportunity.  </v>
      </c>
      <c r="X66" s="109" t="str">
        <f>IF(INDEX(Applications_2021!$AI$2:$AI$651,MATCH($A66,Applications_2021!$A$2:$A$651,0))="","",INDEX(Applications_2021!$AI$2:$AI$651,MATCH($A66,Applications_2021!$A$2:$A$651,0)))</f>
        <v>school/teacher</v>
      </c>
      <c r="Y66" s="109" t="str">
        <f>IF(INDEX(Applications_2021!$AJ$2:$AJ$651,MATCH($A66,Applications_2021!$A$2:$A$651,0))="","",INDEX(Applications_2021!$AJ$2:$AJ$651,MATCH($A66,Applications_2021!$A$2:$A$651,0)))</f>
        <v>Natasha Terrell, N. R. Burger Middle School</v>
      </c>
      <c r="Z66" s="220" t="str">
        <f>IF(INDEX(Applications_2021!$Z$2:$Z$651,MATCH($A66,Applications_2021!$A$2:$A$651,0))="","",INDEX(Applications_2021!$Z$2:$Z$651,MATCH($A66,Applications_2021!$A$2:$A$651,0)))</f>
        <v>YES - I will have transportation to the camp on June 20.</v>
      </c>
      <c r="AA66" s="221" t="str">
        <f>IF(INDEX(Applications_2021!$AB$2:$AB$651,MATCH($A66,Applications_2021!$A$2:$A$651,0))="","",INDEX(Applications_2021!$AB$2:$AB$651,MATCH($A66,Applications_2021!$A$2:$A$651,0)))</f>
        <v>YES - I will have transportation from the camp on June 25.</v>
      </c>
      <c r="AB66" s="48" t="str">
        <f>IF(INDEX(Transcripts_2021!$A$2:$A$324,MATCH($A66,Transcripts_2021!$A$2:$A$324,0))=$A66,INDEX(Transcripts_2021!$O$2:$O$324,MATCH($A66,Transcripts_2021!$A$2:$A$324,0)),"")</f>
        <v>N.R. Burger Middle School</v>
      </c>
      <c r="AC66" s="67" t="s">
        <v>221</v>
      </c>
      <c r="AD66" s="48" t="str">
        <f>IF(INDEX(Applications_2021!$AL$2:$AL$651,MATCH($A66,Applications_2021!$A$2:$A$651,0))="","",INDEX(Applications_2021!$AL$2:$AL$651,MATCH($A66,Applications_2021!$A$2:$A$651,0)))</f>
        <v>Forrest</v>
      </c>
      <c r="AE66" s="8" t="str">
        <f t="shared" si="2"/>
        <v>No</v>
      </c>
    </row>
    <row r="67" spans="1:31" ht="86.4" x14ac:dyDescent="0.3">
      <c r="A67" s="51" t="str">
        <f>IF(Applications_2021!$A2="","",Applications_2021!$A2)</f>
        <v>0002-BUF-KH-0114</v>
      </c>
      <c r="B67" s="45" t="s">
        <v>371</v>
      </c>
      <c r="C67" s="250" t="s">
        <v>101</v>
      </c>
      <c r="D67" s="46">
        <f t="shared" ref="D67:D130" si="3">SUM($E67:$I67)</f>
        <v>9</v>
      </c>
      <c r="E67" s="45" cm="1">
        <f t="array" ref="E67">_xlfn.IFS($Q67="Less than $25,000 per year",5,$Q67="$25,000 to $49,999 per year",4,$Q67="$50,000 per year or above",2,$Q67="I do not know.",3,$Q67="",0)</f>
        <v>4</v>
      </c>
      <c r="F67" s="45" cm="1">
        <f t="array" ref="F67">_xlfn.IFS($T67="Excellent",5,$T67="Good",4,$T67="Average",3,$T67="Below Average",2,$T67="Poor",1)</f>
        <v>5</v>
      </c>
      <c r="G67" s="52"/>
      <c r="H67" s="52"/>
      <c r="I67" s="52"/>
      <c r="J67" s="53">
        <v>7</v>
      </c>
      <c r="K67" s="48" t="str">
        <f>IF(LEFT(INDEX(Applications_2021!$E$2:$E$651,MATCH($A67,Applications_2021!$A$2:$A$651,0)),1)="Y","Black","Other")</f>
        <v>Black</v>
      </c>
      <c r="L67" s="48" t="str">
        <f>IF(INDEX(Applications_2021!$F$2:$F$651,MATCH($A67,Applications_2021!$A$2:$A$651,0))="","",INDEX(Applications_2021!$F$2:$F$651,MATCH($A67,Applications_2021!$A$2:$A$651,0)))</f>
        <v>Female</v>
      </c>
      <c r="M67" s="48" t="str">
        <f>IF(LEFT(INDEX(Applications_2021!$I$2:$I$651,MATCH($A67,Applications_2021!$A$2:$A$651,0)),1)="","",LEFT(INDEX(Applications_2021!$I$2:$I$651,MATCH($A67,Applications_2021!$A$2:$A$651,0)),1))</f>
        <v>7</v>
      </c>
      <c r="N67" s="48" t="str">
        <f>IF(INDEX(Applications_2021!$J$2:$J$651,MATCH($A67,Applications_2021!$A$2:$A$651,0))="","",INDEX(Applications_2021!$J$2:$J$651,MATCH($A67,Applications_2021!$A$2:$A$651,0)))</f>
        <v>North Forrest High School</v>
      </c>
      <c r="O67" s="48" t="str">
        <f>IF(INDEX(Applications_2021!$K$2:$K$651,MATCH($A67,Applications_2021!$A$2:$A$651,0))="","",INDEX(Applications_2021!$K$2:$K$651,MATCH($A67,Applications_2021!$A$2:$A$651,0)))</f>
        <v>Forrest County</v>
      </c>
      <c r="P67" s="48" t="str">
        <f>IF(INDEX(Applications_2021!$P$2:$P$651,MATCH($A67,Applications_2021!$A$2:$A$651,0))="","",INDEX(Applications_2021!$P$2:$P$651,MATCH($A67,Applications_2021!$A$2:$A$651,0)))</f>
        <v>College degree or 4 or more years of college (including graduate school)</v>
      </c>
      <c r="Q67" s="48" t="str">
        <f>IF(INDEX(Applications_2021!$Q$2:$Q$651,MATCH($A67,Applications_2021!$A$2:$A$651,0))="","",INDEX(Applications_2021!$Q$2:$Q$651,MATCH($A67,Applications_2021!$A$2:$A$651,0)))</f>
        <v>$25,000 to $49,999 per year</v>
      </c>
      <c r="R67" s="48" t="str">
        <f>IF(INDEX(Applications_2021!$AL$2:$AL$651,MATCH($A67,Applications_2021!$A$2:$A$651,0))="","",INDEX(Applications_2021!$AL$2:$AL$651,MATCH($A67,Applications_2021!$A$2:$A$651,0)))</f>
        <v>Forrest</v>
      </c>
      <c r="S67" s="48" t="str">
        <f>IF(INDEX(Applications_2021!$V$2:$V$651,MATCH($A67,Applications_2021!$A$2:$A$651,0))="","",INDEX(Applications_2021!$V$2:$V$651,MATCH($A67,Applications_2021!$A$2:$A$651,0)))</f>
        <v>MS</v>
      </c>
      <c r="T67" s="48" t="str">
        <f>IF(INDEX(Applications_2021!$AE$2:$AE$651,MATCH($A67,Applications_2021!$A$2:$A$651,0))="","",INDEX(Applications_2021!$AE$2:$AE$651,MATCH($A67,Applications_2021!$A$2:$A$651,0)))</f>
        <v>Excellent</v>
      </c>
      <c r="U67" s="109" t="str">
        <f>IF(INDEX(Applications_2021!$AF$2:$AF$651,MATCH($A67,Applications_2021!$A$2:$A$651,0))="","",INDEX(Applications_2021!$AF$2:$AF$651,MATCH($A67,Applications_2021!$A$2:$A$651,0)))</f>
        <v xml:space="preserve">I hope to build my self confidence while gaining support to strive further to earn more scholarships. </v>
      </c>
      <c r="V67" s="109" t="str">
        <f>IF(INDEX(Applications_2021!$AG$2:$AG$651,MATCH($A67,Applications_2021!$A$2:$A$651,0))="","",INDEX(Applications_2021!$AG$2:$AG$651,MATCH($A67,Applications_2021!$A$2:$A$651,0)))</f>
        <v xml:space="preserve">I have scored a perfect score for 3 years in a row on state assessments. The 4th year we were unable to test due to Covid-19. However, I was prepared to do the same. I am also a strong creative writer. </v>
      </c>
      <c r="W67" s="109" t="str">
        <f>IF(INDEX(Applications_2021!$AH$2:$AH$651,MATCH($A67,Applications_2021!$A$2:$A$651,0))="","",INDEX(Applications_2021!$AH$2:$AH$651,MATCH($A67,Applications_2021!$A$2:$A$651,0)))</f>
        <v xml:space="preserve">I am challenged in social situations. I feel a camp with like minded people would help me to use my skills and talents in a more productive way. My aunt has spoken to me about the MSMS previously. I would love the opportunity to get a glimpse of what life on this campus would be like. </v>
      </c>
      <c r="X67" s="109" t="str">
        <f>IF(INDEX(Applications_2021!$AI$2:$AI$651,MATCH($A67,Applications_2021!$A$2:$A$651,0))="","",INDEX(Applications_2021!$AI$2:$AI$651,MATCH($A67,Applications_2021!$A$2:$A$651,0)))</f>
        <v>relative or friend</v>
      </c>
      <c r="Y67" s="109" t="str">
        <f>IF(INDEX(Applications_2021!$AJ$2:$AJ$651,MATCH($A67,Applications_2021!$A$2:$A$651,0))="","",INDEX(Applications_2021!$AJ$2:$AJ$651,MATCH($A67,Applications_2021!$A$2:$A$651,0)))</f>
        <v/>
      </c>
      <c r="Z67" s="220" t="str">
        <f>IF(INDEX(Applications_2021!$Z$2:$Z$651,MATCH($A67,Applications_2021!$A$2:$A$651,0))="","",INDEX(Applications_2021!$Z$2:$Z$651,MATCH($A67,Applications_2021!$A$2:$A$651,0)))</f>
        <v>YES - I will have transportation to the camp on June 20.</v>
      </c>
      <c r="AA67" s="221" t="str">
        <f>IF(INDEX(Applications_2021!$AB$2:$AB$651,MATCH($A67,Applications_2021!$A$2:$A$651,0))="","",INDEX(Applications_2021!$AB$2:$AB$651,MATCH($A67,Applications_2021!$A$2:$A$651,0)))</f>
        <v>YES - I will have transportation from the camp on June 25.</v>
      </c>
      <c r="AB67" s="48" t="str">
        <f>IF(INDEX(Transcripts_2021!$A$2:$A$324,MATCH($A67,Transcripts_2021!$A$2:$A$324,0))=$A67,INDEX(Transcripts_2021!$O$2:$O$324,MATCH($A67,Transcripts_2021!$A$2:$A$324,0)),"")</f>
        <v>North Forrest High School</v>
      </c>
      <c r="AC67" s="48" t="str">
        <f t="shared" si="1"/>
        <v>Forrest</v>
      </c>
      <c r="AD67" s="48" t="str">
        <f>IF(INDEX(Applications_2021!$AL$2:$AL$651,MATCH($A67,Applications_2021!$A$2:$A$651,0))="","",INDEX(Applications_2021!$AL$2:$AL$651,MATCH($A67,Applications_2021!$A$2:$A$651,0)))</f>
        <v>Forrest</v>
      </c>
      <c r="AE67" s="8" t="str">
        <f t="shared" si="2"/>
        <v>Yes</v>
      </c>
    </row>
    <row r="68" spans="1:31" ht="14.4" customHeight="1" x14ac:dyDescent="0.3">
      <c r="A68" s="51" t="str">
        <f>IF(Applications_2021!$A145="","",Applications_2021!$A145)</f>
        <v>0151-GIL-AL-0076</v>
      </c>
      <c r="B68" s="52" t="s">
        <v>519</v>
      </c>
      <c r="C68" s="140" t="s">
        <v>92</v>
      </c>
      <c r="D68" s="46">
        <f t="shared" si="3"/>
        <v>9</v>
      </c>
      <c r="E68" s="45" cm="1">
        <f t="array" ref="E68">_xlfn.IFS($Q68="Less than $25,000 per year",5,$Q68="$25,000 to $49,999 per year",4,$Q68="$50,000 per year or above",2,$Q68="I do not know.",3,$Q68="",0)</f>
        <v>4</v>
      </c>
      <c r="F68" s="45" cm="1">
        <f t="array" ref="F68">_xlfn.IFS($T68="Excellent",5,$T68="Good",4,$T68="Average",3,$T68="Below Average",2,$T68="Poor",1)</f>
        <v>5</v>
      </c>
      <c r="G68" s="52"/>
      <c r="H68" s="52"/>
      <c r="I68" s="52"/>
      <c r="J68" s="53" t="s">
        <v>2066</v>
      </c>
      <c r="K68" s="48" t="str">
        <f>IF(LEFT(INDEX(Applications_2021!$E$2:$E$651,MATCH($A68,Applications_2021!$A$2:$A$651,0)),1)="Y","Black","Other")</f>
        <v>Black</v>
      </c>
      <c r="L68" s="48" t="str">
        <f>IF(INDEX(Applications_2021!$F$2:$F$651,MATCH($A68,Applications_2021!$A$2:$A$651,0))="","",INDEX(Applications_2021!$F$2:$F$651,MATCH($A68,Applications_2021!$A$2:$A$651,0)))</f>
        <v>Female</v>
      </c>
      <c r="M68" s="48" t="str">
        <f>IF(LEFT(INDEX(Applications_2021!$I$2:$I$651,MATCH($A68,Applications_2021!$A$2:$A$651,0)),1)="","",LEFT(INDEX(Applications_2021!$I$2:$I$651,MATCH($A68,Applications_2021!$A$2:$A$651,0)),1))</f>
        <v>7</v>
      </c>
      <c r="N68" s="48" t="str">
        <f>IF(INDEX(Applications_2021!$J$2:$J$651,MATCH($A68,Applications_2021!$A$2:$A$651,0))="","",INDEX(Applications_2021!$J$2:$J$651,MATCH($A68,Applications_2021!$A$2:$A$651,0)))</f>
        <v>North Forrest Junior High</v>
      </c>
      <c r="O68" s="48" t="str">
        <f>IF(INDEX(Applications_2021!$K$2:$K$651,MATCH($A68,Applications_2021!$A$2:$A$651,0))="","",INDEX(Applications_2021!$K$2:$K$651,MATCH($A68,Applications_2021!$A$2:$A$651,0)))</f>
        <v>Forrest County</v>
      </c>
      <c r="P68" s="48" t="str">
        <f>IF(INDEX(Applications_2021!$P$2:$P$651,MATCH($A68,Applications_2021!$A$2:$A$651,0))="","",INDEX(Applications_2021!$P$2:$P$651,MATCH($A68,Applications_2021!$A$2:$A$651,0)))</f>
        <v>College degree or 4 or more years of college (including graduate school)</v>
      </c>
      <c r="Q68" s="48" t="str">
        <f>IF(INDEX(Applications_2021!$Q$2:$Q$651,MATCH($A68,Applications_2021!$A$2:$A$651,0))="","",INDEX(Applications_2021!$Q$2:$Q$651,MATCH($A68,Applications_2021!$A$2:$A$651,0)))</f>
        <v>$25,000 to $49,999 per year</v>
      </c>
      <c r="R68" s="48" t="str">
        <f>IF(INDEX(Applications_2021!$AL$2:$AL$651,MATCH($A68,Applications_2021!$A$2:$A$651,0))="","",INDEX(Applications_2021!$AL$2:$AL$651,MATCH($A68,Applications_2021!$A$2:$A$651,0)))</f>
        <v>Forrest</v>
      </c>
      <c r="S68" s="48" t="str">
        <f>IF(INDEX(Applications_2021!$V$2:$V$651,MATCH($A68,Applications_2021!$A$2:$A$651,0))="","",INDEX(Applications_2021!$V$2:$V$651,MATCH($A68,Applications_2021!$A$2:$A$651,0)))</f>
        <v>MS</v>
      </c>
      <c r="T68" s="48" t="str">
        <f>IF(INDEX(Applications_2021!$AE$2:$AE$651,MATCH($A68,Applications_2021!$A$2:$A$651,0))="","",INDEX(Applications_2021!$AE$2:$AE$651,MATCH($A68,Applications_2021!$A$2:$A$651,0)))</f>
        <v>Excellent</v>
      </c>
      <c r="U68" s="109" t="str">
        <f>IF(INDEX(Applications_2021!$AF$2:$AF$651,MATCH($A68,Applications_2021!$A$2:$A$651,0))="","",INDEX(Applications_2021!$AF$2:$AF$651,MATCH($A68,Applications_2021!$A$2:$A$651,0)))</f>
        <v>This applicant submitted two forms. ENTRY 151:  I want to attend the AAYME Camp to get a college like experience. I hope that it helps me decide what I would like to do after graduation. ENTRY 152: I would like to attend the AAYME Camp because I would like to attend college to be an engineer. I hope to gain an experience that's like college and a better understanding of what I want to do in life.</v>
      </c>
      <c r="V68" s="109" t="str">
        <f>IF(INDEX(Applications_2021!$AG$2:$AG$651,MATCH($A68,Applications_2021!$A$2:$A$651,0))="","",INDEX(Applications_2021!$AG$2:$AG$651,MATCH($A68,Applications_2021!$A$2:$A$651,0)))</f>
        <v xml:space="preserve">ENTRY 151: I was a leader on my 7th grade cheer squad. I participate in gymnastics, track, and plan to do other sports. My grades are good and I balance all extra-curricular activities also. ENTRY 152: I participate in several activities and have many hobbies, including basketball, piano, and band. I also serve as a class representative for Student Council.   In the past, I have volunteered at some political events and helped organize a march in my city.  </v>
      </c>
      <c r="W68" s="109" t="str">
        <f>IF(INDEX(Applications_2021!$AH$2:$AH$651,MATCH($A68,Applications_2021!$A$2:$A$651,0))="","",INDEX(Applications_2021!$AH$2:$AH$651,MATCH($A68,Applications_2021!$A$2:$A$651,0)))</f>
        <v xml:space="preserve">I would appreciate this opportunity and experience. </v>
      </c>
      <c r="X68" s="109" t="str">
        <f>IF(INDEX(Applications_2021!$AI$2:$AI$651,MATCH($A68,Applications_2021!$A$2:$A$651,0))="","",INDEX(Applications_2021!$AI$2:$AI$651,MATCH($A68,Applications_2021!$A$2:$A$651,0)))</f>
        <v>relative or friend</v>
      </c>
      <c r="Y68" s="109" t="str">
        <f>IF(INDEX(Applications_2021!$AJ$2:$AJ$651,MATCH($A68,Applications_2021!$A$2:$A$651,0))="","",INDEX(Applications_2021!$AJ$2:$AJ$651,MATCH($A68,Applications_2021!$A$2:$A$651,0)))</f>
        <v/>
      </c>
      <c r="Z68" s="220" t="str">
        <f>IF(INDEX(Applications_2021!$Z$2:$Z$651,MATCH($A68,Applications_2021!$A$2:$A$651,0))="","",INDEX(Applications_2021!$Z$2:$Z$651,MATCH($A68,Applications_2021!$A$2:$A$651,0)))</f>
        <v>YES - I will have transportation to the camp on June 20.</v>
      </c>
      <c r="AA68" s="221" t="str">
        <f>IF(INDEX(Applications_2021!$AB$2:$AB$651,MATCH($A68,Applications_2021!$A$2:$A$651,0))="","",INDEX(Applications_2021!$AB$2:$AB$651,MATCH($A68,Applications_2021!$A$2:$A$651,0)))</f>
        <v>YES - I will have transportation from the camp on June 25.</v>
      </c>
      <c r="AB68" s="48" t="str">
        <f>IF(INDEX(Transcripts_2021!$A$2:$A$324,MATCH($A68,Transcripts_2021!$A$2:$A$324,0))=$A68,INDEX(Transcripts_2021!$O$2:$O$324,MATCH($A68,Transcripts_2021!$A$2:$A$324,0)),"")</f>
        <v>North Forrest Junior High</v>
      </c>
      <c r="AC68" s="48" t="str">
        <f t="shared" ref="AC68:AC131" si="4">$R68</f>
        <v>Forrest</v>
      </c>
      <c r="AD68" s="48" t="str">
        <f>IF(INDEX(Applications_2021!$AL$2:$AL$651,MATCH($A68,Applications_2021!$A$2:$A$651,0))="","",INDEX(Applications_2021!$AL$2:$AL$651,MATCH($A68,Applications_2021!$A$2:$A$651,0)))</f>
        <v>Forrest</v>
      </c>
      <c r="AE68" s="8" t="str">
        <f t="shared" ref="AE68:AE131" si="5">IF($AC68=$AD68,"Yes","No")</f>
        <v>Yes</v>
      </c>
    </row>
    <row r="69" spans="1:31" ht="86.4" x14ac:dyDescent="0.3">
      <c r="A69" s="51" t="str">
        <f>IF(Applications_2021!$A550="","",Applications_2021!$A550)</f>
        <v>0571-PRO-KR-0216</v>
      </c>
      <c r="B69" s="45" t="s">
        <v>371</v>
      </c>
      <c r="C69" s="269" t="s">
        <v>101</v>
      </c>
      <c r="D69" s="46">
        <f t="shared" si="3"/>
        <v>9</v>
      </c>
      <c r="E69" s="45" cm="1">
        <f t="array" ref="E69">_xlfn.IFS($Q69="Less than $25,000 per year",5,$Q69="$25,000 to $49,999 per year",4,$Q69="$50,000 per year or above",2,$Q69="I do not know.",3,$Q69="",0)</f>
        <v>4</v>
      </c>
      <c r="F69" s="45" cm="1">
        <f t="array" ref="F69">_xlfn.IFS($T69="Excellent",5,$T69="Good",4,$T69="Average",3,$T69="Below Average",2,$T69="Poor",1)</f>
        <v>5</v>
      </c>
      <c r="G69" s="52"/>
      <c r="H69" s="52"/>
      <c r="I69" s="52"/>
      <c r="J69" s="53">
        <v>8</v>
      </c>
      <c r="K69" s="48" t="str">
        <f>IF(LEFT(INDEX(Applications_2021!$E$2:$E$651,MATCH($A69,Applications_2021!$A$2:$A$651,0)),1)="Y","Black","Other")</f>
        <v>Black</v>
      </c>
      <c r="L69" s="48" t="str">
        <f>IF(INDEX(Applications_2021!$F$2:$F$651,MATCH($A69,Applications_2021!$A$2:$A$651,0))="","",INDEX(Applications_2021!$F$2:$F$651,MATCH($A69,Applications_2021!$A$2:$A$651,0)))</f>
        <v>Female</v>
      </c>
      <c r="M69" s="48" t="str">
        <f>IF(LEFT(INDEX(Applications_2021!$I$2:$I$651,MATCH($A69,Applications_2021!$A$2:$A$651,0)),1)="","",LEFT(INDEX(Applications_2021!$I$2:$I$651,MATCH($A69,Applications_2021!$A$2:$A$651,0)),1))</f>
        <v>8</v>
      </c>
      <c r="N69" s="48" t="str">
        <f>IF(INDEX(Applications_2021!$J$2:$J$651,MATCH($A69,Applications_2021!$A$2:$A$651,0))="","",INDEX(Applications_2021!$J$2:$J$651,MATCH($A69,Applications_2021!$A$2:$A$651,0)))</f>
        <v xml:space="preserve">Petal Middle School </v>
      </c>
      <c r="O69" s="48" t="str">
        <f>IF(INDEX(Applications_2021!$K$2:$K$651,MATCH($A69,Applications_2021!$A$2:$A$651,0))="","",INDEX(Applications_2021!$K$2:$K$651,MATCH($A69,Applications_2021!$A$2:$A$651,0)))</f>
        <v xml:space="preserve">Petal School District </v>
      </c>
      <c r="P69" s="48" t="str">
        <f>IF(INDEX(Applications_2021!$P$2:$P$651,MATCH($A69,Applications_2021!$A$2:$A$651,0))="","",INDEX(Applications_2021!$P$2:$P$651,MATCH($A69,Applications_2021!$A$2:$A$651,0)))</f>
        <v>College degree or 4 or more years of college (including graduate school)</v>
      </c>
      <c r="Q69" s="48" t="str">
        <f>IF(INDEX(Applications_2021!$Q$2:$Q$651,MATCH($A69,Applications_2021!$A$2:$A$651,0))="","",INDEX(Applications_2021!$Q$2:$Q$651,MATCH($A69,Applications_2021!$A$2:$A$651,0)))</f>
        <v>$25,000 to $49,999 per year</v>
      </c>
      <c r="R69" s="48" t="str">
        <f>IF(INDEX(Applications_2021!$AL$2:$AL$651,MATCH($A69,Applications_2021!$A$2:$A$651,0))="","",INDEX(Applications_2021!$AL$2:$AL$651,MATCH($A69,Applications_2021!$A$2:$A$651,0)))</f>
        <v>Forrest</v>
      </c>
      <c r="S69" s="48" t="str">
        <f>IF(INDEX(Applications_2021!$V$2:$V$651,MATCH($A69,Applications_2021!$A$2:$A$651,0))="","",INDEX(Applications_2021!$V$2:$V$651,MATCH($A69,Applications_2021!$A$2:$A$651,0)))</f>
        <v>MS</v>
      </c>
      <c r="T69" s="48" t="str">
        <f>IF(INDEX(Applications_2021!$AE$2:$AE$651,MATCH($A69,Applications_2021!$A$2:$A$651,0))="","",INDEX(Applications_2021!$AE$2:$AE$651,MATCH($A69,Applications_2021!$A$2:$A$651,0)))</f>
        <v>Excellent</v>
      </c>
      <c r="U69" s="109" t="str">
        <f>IF(INDEX(Applications_2021!$AF$2:$AF$651,MATCH($A69,Applications_2021!$A$2:$A$651,0))="","",INDEX(Applications_2021!$AF$2:$AF$651,MATCH($A69,Applications_2021!$A$2:$A$651,0)))</f>
        <v>I would like to attend this camp because I want to attend this school.  I feel the camp would offer me a perfect opportunity to experience what it would be like to be a student here. I have always received excellent grades in Math &amp; Science and I feel this camp &amp; school would help me nuture my talents and gifts.</v>
      </c>
      <c r="V69" s="109" t="str">
        <f>IF(INDEX(Applications_2021!$AG$2:$AG$651,MATCH($A69,Applications_2021!$A$2:$A$651,0))="","",INDEX(Applications_2021!$AG$2:$AG$651,MATCH($A69,Applications_2021!$A$2:$A$651,0)))</f>
        <v>Gifted classes until the I aged out of the program, then advanced classes.</v>
      </c>
      <c r="W69" s="109" t="str">
        <f>IF(INDEX(Applications_2021!$AH$2:$AH$651,MATCH($A69,Applications_2021!$A$2:$A$651,0))="","",INDEX(Applications_2021!$AH$2:$AH$651,MATCH($A69,Applications_2021!$A$2:$A$651,0)))</f>
        <v>Being a Black female student in a predominantly white school district, I am often the only person in the classroom who looks like me. I would love to have an opportunity to experience what it would be like to be with other black &amp; brown students who are just as smart as me.</v>
      </c>
      <c r="X69" s="109" t="str">
        <f>IF(INDEX(Applications_2021!$AI$2:$AI$651,MATCH($A69,Applications_2021!$A$2:$A$651,0))="","",INDEX(Applications_2021!$AI$2:$AI$651,MATCH($A69,Applications_2021!$A$2:$A$651,0)))</f>
        <v>Social Media</v>
      </c>
      <c r="Y69" s="109" t="str">
        <f>IF(INDEX(Applications_2021!$AJ$2:$AJ$651,MATCH($A69,Applications_2021!$A$2:$A$651,0))="","",INDEX(Applications_2021!$AJ$2:$AJ$651,MATCH($A69,Applications_2021!$A$2:$A$651,0)))</f>
        <v/>
      </c>
      <c r="Z69" s="220" t="str">
        <f>IF(INDEX(Applications_2021!$Z$2:$Z$651,MATCH($A69,Applications_2021!$A$2:$A$651,0))="","",INDEX(Applications_2021!$Z$2:$Z$651,MATCH($A69,Applications_2021!$A$2:$A$651,0)))</f>
        <v>YES - I will have transportation to the camp on June 20.</v>
      </c>
      <c r="AA69" s="221" t="str">
        <f>IF(INDEX(Applications_2021!$AB$2:$AB$651,MATCH($A69,Applications_2021!$A$2:$A$651,0))="","",INDEX(Applications_2021!$AB$2:$AB$651,MATCH($A69,Applications_2021!$A$2:$A$651,0)))</f>
        <v>YES - I will have transportation from the camp on June 25.</v>
      </c>
      <c r="AB69" s="48" t="str">
        <f>IF(INDEX(Transcripts_2021!$A$2:$A$324,MATCH($A69,Transcripts_2021!$A$2:$A$324,0))=$A69,INDEX(Transcripts_2021!$O$2:$O$324,MATCH($A69,Transcripts_2021!$A$2:$A$324,0)),"")</f>
        <v xml:space="preserve">PETAL MIDDLE SCHOOL </v>
      </c>
      <c r="AC69" s="48" t="str">
        <f t="shared" si="4"/>
        <v>Forrest</v>
      </c>
      <c r="AD69" s="48" t="str">
        <f>IF(INDEX(Applications_2021!$AL$2:$AL$651,MATCH($A69,Applications_2021!$A$2:$A$651,0))="","",INDEX(Applications_2021!$AL$2:$AL$651,MATCH($A69,Applications_2021!$A$2:$A$651,0)))</f>
        <v>Forrest</v>
      </c>
      <c r="AE69" s="8" t="str">
        <f t="shared" si="5"/>
        <v>Yes</v>
      </c>
    </row>
    <row r="70" spans="1:31" ht="14.4" customHeight="1" x14ac:dyDescent="0.3">
      <c r="A70" s="51" t="str">
        <f>IF(Applications_2021!$A52="","",Applications_2021!$A52)</f>
        <v>0052-JON-SH-0170</v>
      </c>
      <c r="B70" s="52" t="s">
        <v>519</v>
      </c>
      <c r="C70" s="140" t="s">
        <v>92</v>
      </c>
      <c r="D70" s="46">
        <f t="shared" si="3"/>
        <v>9</v>
      </c>
      <c r="E70" s="45" cm="1">
        <f t="array" ref="E70">_xlfn.IFS($Q70="Less than $25,000 per year",5,$Q70="$25,000 to $49,999 per year",4,$Q70="$50,000 per year or above",2,$Q70="I do not know.",3,$Q70="",0)</f>
        <v>5</v>
      </c>
      <c r="F70" s="45" cm="1">
        <f t="array" ref="F70">_xlfn.IFS($T70="Excellent",5,$T70="Good",4,$T70="Average",3,$T70="Below Average",2,$T70="Poor",1)</f>
        <v>4</v>
      </c>
      <c r="G70" s="52"/>
      <c r="H70" s="52"/>
      <c r="I70" s="52"/>
      <c r="J70" s="53" t="s">
        <v>2066</v>
      </c>
      <c r="K70" s="48" t="str">
        <f>IF(LEFT(INDEX(Applications_2021!$E$2:$E$651,MATCH($A70,Applications_2021!$A$2:$A$651,0)),1)="Y","Black","Other")</f>
        <v>Black</v>
      </c>
      <c r="L70" s="48" t="str">
        <f>IF(INDEX(Applications_2021!$F$2:$F$651,MATCH($A70,Applications_2021!$A$2:$A$651,0))="","",INDEX(Applications_2021!$F$2:$F$651,MATCH($A70,Applications_2021!$A$2:$A$651,0)))</f>
        <v>Female</v>
      </c>
      <c r="M70" s="48" t="str">
        <f>IF(LEFT(INDEX(Applications_2021!$I$2:$I$651,MATCH($A70,Applications_2021!$A$2:$A$651,0)),1)="","",LEFT(INDEX(Applications_2021!$I$2:$I$651,MATCH($A70,Applications_2021!$A$2:$A$651,0)),1))</f>
        <v>8</v>
      </c>
      <c r="N70" s="48" t="str">
        <f>IF(INDEX(Applications_2021!$J$2:$J$651,MATCH($A70,Applications_2021!$A$2:$A$651,0))="","",INDEX(Applications_2021!$J$2:$J$651,MATCH($A70,Applications_2021!$A$2:$A$651,0)))</f>
        <v>Grenada Middle School</v>
      </c>
      <c r="O70" s="48" t="str">
        <f>IF(INDEX(Applications_2021!$K$2:$K$651,MATCH($A70,Applications_2021!$A$2:$A$651,0))="","",INDEX(Applications_2021!$K$2:$K$651,MATCH($A70,Applications_2021!$A$2:$A$651,0)))</f>
        <v>Grenada School District</v>
      </c>
      <c r="P70" s="48" t="str">
        <f>IF(INDEX(Applications_2021!$P$2:$P$651,MATCH($A70,Applications_2021!$A$2:$A$651,0))="","",INDEX(Applications_2021!$P$2:$P$651,MATCH($A70,Applications_2021!$A$2:$A$651,0)))</f>
        <v>High School Diploma or up to 3 years of college</v>
      </c>
      <c r="Q70" s="48" t="str">
        <f>IF(INDEX(Applications_2021!$Q$2:$Q$651,MATCH($A70,Applications_2021!$A$2:$A$651,0))="","",INDEX(Applications_2021!$Q$2:$Q$651,MATCH($A70,Applications_2021!$A$2:$A$651,0)))</f>
        <v>Less than $25,000 per year</v>
      </c>
      <c r="R70" s="48" t="str">
        <f>IF(INDEX(Applications_2021!$AL$2:$AL$651,MATCH($A70,Applications_2021!$A$2:$A$651,0))="","",INDEX(Applications_2021!$AL$2:$AL$651,MATCH($A70,Applications_2021!$A$2:$A$651,0)))</f>
        <v>Grenada</v>
      </c>
      <c r="S70" s="48" t="str">
        <f>IF(INDEX(Applications_2021!$V$2:$V$651,MATCH($A70,Applications_2021!$A$2:$A$651,0))="","",INDEX(Applications_2021!$V$2:$V$651,MATCH($A70,Applications_2021!$A$2:$A$651,0)))</f>
        <v>MS</v>
      </c>
      <c r="T70" s="48" t="str">
        <f>IF(INDEX(Applications_2021!$AE$2:$AE$651,MATCH($A70,Applications_2021!$A$2:$A$651,0))="","",INDEX(Applications_2021!$AE$2:$AE$651,MATCH($A70,Applications_2021!$A$2:$A$651,0)))</f>
        <v>Good</v>
      </c>
      <c r="U70" s="109" t="str">
        <f>IF(INDEX(Applications_2021!$AF$2:$AF$651,MATCH($A70,Applications_2021!$A$2:$A$651,0))="","",INDEX(Applications_2021!$AF$2:$AF$651,MATCH($A70,Applications_2021!$A$2:$A$651,0)))</f>
        <v xml:space="preserve">I want to attend the camp because it will help me understand more of my value and I believe it will become a better learning experience. </v>
      </c>
      <c r="V70" s="109" t="str">
        <f>IF(INDEX(Applications_2021!$AG$2:$AG$651,MATCH($A70,Applications_2021!$A$2:$A$651,0))="","",INDEX(Applications_2021!$AG$2:$AG$651,MATCH($A70,Applications_2021!$A$2:$A$651,0)))</f>
        <v xml:space="preserve">Highest seventh grade math, reading, Award, symphonic first chair band, and leadership award. </v>
      </c>
      <c r="W70" s="109" t="str">
        <f>IF(INDEX(Applications_2021!$AH$2:$AH$651,MATCH($A70,Applications_2021!$A$2:$A$651,0))="","",INDEX(Applications_2021!$AH$2:$AH$651,MATCH($A70,Applications_2021!$A$2:$A$651,0)))</f>
        <v xml:space="preserve">When my mother passed, math became my strong passion and I believed that if I could achieve that, that she would be very proud of me. </v>
      </c>
      <c r="X70" s="109" t="str">
        <f>IF(INDEX(Applications_2021!$AI$2:$AI$651,MATCH($A70,Applications_2021!$A$2:$A$651,0))="","",INDEX(Applications_2021!$AI$2:$AI$651,MATCH($A70,Applications_2021!$A$2:$A$651,0)))</f>
        <v>Social Media</v>
      </c>
      <c r="Y70" s="109" t="str">
        <f>IF(INDEX(Applications_2021!$AJ$2:$AJ$651,MATCH($A70,Applications_2021!$A$2:$A$651,0))="","",INDEX(Applications_2021!$AJ$2:$AJ$651,MATCH($A70,Applications_2021!$A$2:$A$651,0)))</f>
        <v/>
      </c>
      <c r="Z70" s="220" t="str">
        <f>IF(INDEX(Applications_2021!$Z$2:$Z$651,MATCH($A70,Applications_2021!$A$2:$A$651,0))="","",INDEX(Applications_2021!$Z$2:$Z$651,MATCH($A70,Applications_2021!$A$2:$A$651,0)))</f>
        <v>YES - I will have transportation to the camp on June 20.</v>
      </c>
      <c r="AA70" s="221" t="str">
        <f>IF(INDEX(Applications_2021!$AC$2:$AC$651,MATCH($A70,Applications_2021!$A$2:$A$651,0))="","",INDEX(Applications_2021!$AC$2:$AC$651,MATCH($A70,Applications_2021!$A$2:$A$651,0)))</f>
        <v>NO - I will NOT have transportation from the camp on June 25.</v>
      </c>
      <c r="AB70" s="48" t="str">
        <f>IF(INDEX(Transcripts_2021!$A$2:$A$324,MATCH($A70,Transcripts_2021!$A$2:$A$324,0))=$A70,INDEX(Transcripts_2021!$O$2:$O$324,MATCH($A70,Transcripts_2021!$A$2:$A$324,0)),"")</f>
        <v>Grenada Middle School</v>
      </c>
      <c r="AC70" s="48" t="str">
        <f t="shared" si="4"/>
        <v>Grenada</v>
      </c>
      <c r="AD70" s="48" t="str">
        <f>IF(INDEX(Applications_2021!$AL$2:$AL$651,MATCH($A70,Applications_2021!$A$2:$A$651,0))="","",INDEX(Applications_2021!$AL$2:$AL$651,MATCH($A70,Applications_2021!$A$2:$A$651,0)))</f>
        <v>Grenada</v>
      </c>
      <c r="AE70" s="8" t="str">
        <f t="shared" si="5"/>
        <v>Yes</v>
      </c>
    </row>
    <row r="71" spans="1:31" ht="115.2" x14ac:dyDescent="0.3">
      <c r="A71" s="51" t="str">
        <f>IF(Applications_2021!$A116="","",Applications_2021!$A116)</f>
        <v>0119-SHI-MA-0204</v>
      </c>
      <c r="B71" s="45" t="s">
        <v>371</v>
      </c>
      <c r="C71" s="250" t="s">
        <v>101</v>
      </c>
      <c r="D71" s="46">
        <f t="shared" si="3"/>
        <v>9</v>
      </c>
      <c r="E71" s="45" cm="1">
        <f t="array" ref="E71">_xlfn.IFS($Q71="Less than $25,000 per year",5,$Q71="$25,000 to $49,999 per year",4,$Q71="$50,000 per year or above",2,$Q71="I do not know.",3,$Q71="",0)</f>
        <v>4</v>
      </c>
      <c r="F71" s="45" cm="1">
        <f t="array" ref="F71">_xlfn.IFS($T71="Excellent",5,$T71="Good",4,$T71="Average",3,$T71="Below Average",2,$T71="Poor",1)</f>
        <v>5</v>
      </c>
      <c r="G71" s="52"/>
      <c r="H71" s="52"/>
      <c r="I71" s="52"/>
      <c r="J71" s="53">
        <v>8</v>
      </c>
      <c r="K71" s="48" t="str">
        <f>IF(LEFT(INDEX(Applications_2021!$E$2:$E$651,MATCH($A71,Applications_2021!$A$2:$A$651,0)),1)="Y","Black","Other")</f>
        <v>Black</v>
      </c>
      <c r="L71" s="48" t="str">
        <f>IF(INDEX(Applications_2021!$F$2:$F$651,MATCH($A71,Applications_2021!$A$2:$A$651,0))="","",INDEX(Applications_2021!$F$2:$F$651,MATCH($A71,Applications_2021!$A$2:$A$651,0)))</f>
        <v>Female</v>
      </c>
      <c r="M71" s="48" t="str">
        <f>IF(LEFT(INDEX(Applications_2021!$I$2:$I$651,MATCH($A71,Applications_2021!$A$2:$A$651,0)),1)="","",LEFT(INDEX(Applications_2021!$I$2:$I$651,MATCH($A71,Applications_2021!$A$2:$A$651,0)),1))</f>
        <v>8</v>
      </c>
      <c r="N71" s="48" t="str">
        <f>IF(INDEX(Applications_2021!$J$2:$J$651,MATCH($A71,Applications_2021!$A$2:$A$651,0))="","",INDEX(Applications_2021!$J$2:$J$651,MATCH($A71,Applications_2021!$A$2:$A$651,0)))</f>
        <v>Grenada Middle School</v>
      </c>
      <c r="O71" s="48" t="str">
        <f>IF(INDEX(Applications_2021!$K$2:$K$651,MATCH($A71,Applications_2021!$A$2:$A$651,0))="","",INDEX(Applications_2021!$K$2:$K$651,MATCH($A71,Applications_2021!$A$2:$A$651,0)))</f>
        <v xml:space="preserve">Grenada </v>
      </c>
      <c r="P71" s="48" t="str">
        <f>IF(INDEX(Applications_2021!$P$2:$P$651,MATCH($A71,Applications_2021!$A$2:$A$651,0))="","",INDEX(Applications_2021!$P$2:$P$651,MATCH($A71,Applications_2021!$A$2:$A$651,0)))</f>
        <v>High School Diploma or up to 3 years of college</v>
      </c>
      <c r="Q71" s="48" t="str">
        <f>IF(INDEX(Applications_2021!$Q$2:$Q$651,MATCH($A71,Applications_2021!$A$2:$A$651,0))="","",INDEX(Applications_2021!$Q$2:$Q$651,MATCH($A71,Applications_2021!$A$2:$A$651,0)))</f>
        <v>$25,000 to $49,999 per year</v>
      </c>
      <c r="R71" s="48" t="str">
        <f>IF(INDEX(Applications_2021!$AL$2:$AL$651,MATCH($A71,Applications_2021!$A$2:$A$651,0))="","",INDEX(Applications_2021!$AL$2:$AL$651,MATCH($A71,Applications_2021!$A$2:$A$651,0)))</f>
        <v>Grenada</v>
      </c>
      <c r="S71" s="48" t="str">
        <f>IF(INDEX(Applications_2021!$V$2:$V$651,MATCH($A71,Applications_2021!$A$2:$A$651,0))="","",INDEX(Applications_2021!$V$2:$V$651,MATCH($A71,Applications_2021!$A$2:$A$651,0)))</f>
        <v>MS</v>
      </c>
      <c r="T71" s="48" t="str">
        <f>IF(INDEX(Applications_2021!$AE$2:$AE$651,MATCH($A71,Applications_2021!$A$2:$A$651,0))="","",INDEX(Applications_2021!$AE$2:$AE$651,MATCH($A71,Applications_2021!$A$2:$A$651,0)))</f>
        <v>Excellent</v>
      </c>
      <c r="U71" s="109" t="str">
        <f>IF(INDEX(Applications_2021!$AF$2:$AF$651,MATCH($A71,Applications_2021!$A$2:$A$651,0))="","",INDEX(Applications_2021!$AF$2:$AF$651,MATCH($A71,Applications_2021!$A$2:$A$651,0)))</f>
        <v>I think this would be a great opportunity to experience college life away from home with peers my age and of my ethnics background. If selected for this camp I hope to take away skills that will prepare me for college life along with ACT prep.</v>
      </c>
      <c r="V71" s="109" t="str">
        <f>IF(INDEX(Applications_2021!$AG$2:$AG$651,MATCH($A71,Applications_2021!$A$2:$A$651,0))="","",INDEX(Applications_2021!$AG$2:$AG$651,MATCH($A71,Applications_2021!$A$2:$A$651,0)))</f>
        <v xml:space="preserve">I am a member of the Grenada Middle School band were I am in top band. I am an honor student were I take some advance classes. I also take part in The Diamond Project Org. a non profit organization in my hometown that consents of young African American females that volunteer and helps throughout Mississippi. I was recently awarded first place winner in a Black History Month speech on Rosa Parks. </v>
      </c>
      <c r="W71" s="109" t="str">
        <f>IF(INDEX(Applications_2021!$AH$2:$AH$651,MATCH($A71,Applications_2021!$A$2:$A$651,0))="","",INDEX(Applications_2021!$AH$2:$AH$651,MATCH($A71,Applications_2021!$A$2:$A$651,0)))</f>
        <v>I am very outgoing and determined young lady. I am always ready to learn new things especially if it will help my future.</v>
      </c>
      <c r="X71" s="109" t="str">
        <f>IF(INDEX(Applications_2021!$AI$2:$AI$651,MATCH($A71,Applications_2021!$A$2:$A$651,0))="","",INDEX(Applications_2021!$AI$2:$AI$651,MATCH($A71,Applications_2021!$A$2:$A$651,0)))</f>
        <v>school/teacher</v>
      </c>
      <c r="Y71" s="109" t="str">
        <f>IF(INDEX(Applications_2021!$AJ$2:$AJ$651,MATCH($A71,Applications_2021!$A$2:$A$651,0))="","",INDEX(Applications_2021!$AJ$2:$AJ$651,MATCH($A71,Applications_2021!$A$2:$A$651,0)))</f>
        <v>Leah Clark</v>
      </c>
      <c r="Z71" s="220" t="str">
        <f>IF(INDEX(Applications_2021!$Z$2:$Z$651,MATCH($A71,Applications_2021!$A$2:$A$651,0))="","",INDEX(Applications_2021!$Z$2:$Z$651,MATCH($A71,Applications_2021!$A$2:$A$651,0)))</f>
        <v>YES - I will have transportation to the camp on June 20.</v>
      </c>
      <c r="AA71" s="221" t="str">
        <f>IF(INDEX(Applications_2021!$AB$2:$AB$651,MATCH($A71,Applications_2021!$A$2:$A$651,0))="","",INDEX(Applications_2021!$AB$2:$AB$651,MATCH($A71,Applications_2021!$A$2:$A$651,0)))</f>
        <v>YES - I will have transportation from the camp on June 25.</v>
      </c>
      <c r="AB71" s="48" t="str">
        <f>IF(INDEX(Transcripts_2021!$A$2:$A$324,MATCH($A71,Transcripts_2021!$A$2:$A$324,0))=$A71,INDEX(Transcripts_2021!$O$2:$O$324,MATCH($A71,Transcripts_2021!$A$2:$A$324,0)),"")</f>
        <v>Grenada Middle School</v>
      </c>
      <c r="AC71" s="48" t="str">
        <f t="shared" si="4"/>
        <v>Grenada</v>
      </c>
      <c r="AD71" s="48" t="str">
        <f>IF(INDEX(Applications_2021!$AL$2:$AL$651,MATCH($A71,Applications_2021!$A$2:$A$651,0))="","",INDEX(Applications_2021!$AL$2:$AL$651,MATCH($A71,Applications_2021!$A$2:$A$651,0)))</f>
        <v>Grenada</v>
      </c>
      <c r="AE71" s="8" t="str">
        <f t="shared" si="5"/>
        <v>Yes</v>
      </c>
    </row>
    <row r="72" spans="1:31" ht="158.4" x14ac:dyDescent="0.3">
      <c r="A72" s="51" t="str">
        <f>IF(Applications_2021!$A43="","",Applications_2021!$A43)</f>
        <v>0043-WIL-GA-0340</v>
      </c>
      <c r="B72" s="52"/>
      <c r="C72" s="283" t="s">
        <v>107</v>
      </c>
      <c r="D72" s="46">
        <f t="shared" si="3"/>
        <v>7</v>
      </c>
      <c r="E72" s="45" cm="1">
        <f t="array" ref="E72">_xlfn.IFS($Q72="Less than $25,000 per year",5,$Q72="$25,000 to $49,999 per year",4,$Q72="$50,000 per year or above",2,$Q72="I do not know.",3,$Q72="",0)</f>
        <v>2</v>
      </c>
      <c r="F72" s="45" cm="1">
        <f t="array" ref="F72">_xlfn.IFS($T72="Excellent",5,$T72="Good",4,$T72="Average",3,$T72="Below Average",2,$T72="Poor",1)</f>
        <v>5</v>
      </c>
      <c r="G72" s="52"/>
      <c r="H72" s="52"/>
      <c r="I72" s="52"/>
      <c r="J72" s="53">
        <v>8</v>
      </c>
      <c r="K72" s="48" t="str">
        <f>IF(LEFT(INDEX(Applications_2021!$E$2:$E$651,MATCH($A72,Applications_2021!$A$2:$A$651,0)),1)="Y","Black","Other")</f>
        <v>Black</v>
      </c>
      <c r="L72" s="48" t="str">
        <f>IF(INDEX(Applications_2021!$F$2:$F$651,MATCH($A72,Applications_2021!$A$2:$A$651,0))="","",INDEX(Applications_2021!$F$2:$F$651,MATCH($A72,Applications_2021!$A$2:$A$651,0)))</f>
        <v>Female</v>
      </c>
      <c r="M72" s="48" t="str">
        <f>IF(LEFT(INDEX(Applications_2021!$I$2:$I$651,MATCH($A72,Applications_2021!$A$2:$A$651,0)),1)="","",LEFT(INDEX(Applications_2021!$I$2:$I$651,MATCH($A72,Applications_2021!$A$2:$A$651,0)),1))</f>
        <v>8</v>
      </c>
      <c r="N72" s="48" t="str">
        <f>IF(INDEX(Applications_2021!$J$2:$J$651,MATCH($A72,Applications_2021!$A$2:$A$651,0))="","",INDEX(Applications_2021!$J$2:$J$651,MATCH($A72,Applications_2021!$A$2:$A$651,0)))</f>
        <v>Grenada Middle School</v>
      </c>
      <c r="O72" s="48" t="str">
        <f>IF(INDEX(Applications_2021!$K$2:$K$651,MATCH($A72,Applications_2021!$A$2:$A$651,0))="","",INDEX(Applications_2021!$K$2:$K$651,MATCH($A72,Applications_2021!$A$2:$A$651,0)))</f>
        <v>Grenada County</v>
      </c>
      <c r="P72" s="48" t="str">
        <f>IF(INDEX(Applications_2021!$P$2:$P$651,MATCH($A72,Applications_2021!$A$2:$A$651,0))="","",INDEX(Applications_2021!$P$2:$P$651,MATCH($A72,Applications_2021!$A$2:$A$651,0)))</f>
        <v>College degree or 4 or more years of college (including graduate school)</v>
      </c>
      <c r="Q72" s="48" t="str">
        <f>IF(INDEX(Applications_2021!$Q$2:$Q$651,MATCH($A72,Applications_2021!$A$2:$A$651,0))="","",INDEX(Applications_2021!$Q$2:$Q$651,MATCH($A72,Applications_2021!$A$2:$A$651,0)))</f>
        <v>$50,000 per year or above</v>
      </c>
      <c r="R72" s="48" t="str">
        <f>IF(INDEX(Applications_2021!$AL$2:$AL$651,MATCH($A72,Applications_2021!$A$2:$A$651,0))="","",INDEX(Applications_2021!$AL$2:$AL$651,MATCH($A72,Applications_2021!$A$2:$A$651,0)))</f>
        <v>Grenada</v>
      </c>
      <c r="S72" s="48" t="str">
        <f>IF(INDEX(Applications_2021!$V$2:$V$651,MATCH($A72,Applications_2021!$A$2:$A$651,0))="","",INDEX(Applications_2021!$V$2:$V$651,MATCH($A72,Applications_2021!$A$2:$A$651,0)))</f>
        <v>MS</v>
      </c>
      <c r="T72" s="48" t="str">
        <f>IF(INDEX(Applications_2021!$AE$2:$AE$651,MATCH($A72,Applications_2021!$A$2:$A$651,0))="","",INDEX(Applications_2021!$AE$2:$AE$651,MATCH($A72,Applications_2021!$A$2:$A$651,0)))</f>
        <v>Excellent</v>
      </c>
      <c r="U72" s="109" t="str">
        <f>IF(INDEX(Applications_2021!$AF$2:$AF$651,MATCH($A72,Applications_2021!$A$2:$A$651,0))="","",INDEX(Applications_2021!$AF$2:$AF$651,MATCH($A72,Applications_2021!$A$2:$A$651,0)))</f>
        <v xml:space="preserve">I want to attend the AAYME Camp so I can meet other minority students across our State that are excelling in their academics. I hope to network and build an everlasting friendship. </v>
      </c>
      <c r="V72" s="109" t="str">
        <f>IF(INDEX(Applications_2021!$AG$2:$AG$651,MATCH($A72,Applications_2021!$A$2:$A$651,0))="","",INDEX(Applications_2021!$AG$2:$AG$651,MATCH($A72,Applications_2021!$A$2:$A$651,0)))</f>
        <v xml:space="preserve">I was a Gifted Student that competed at the local level State competition in a single category and was asked to compete at the National level in Wisconsin. I ranked 11th in the world at National. I was so amazed.  I’ve attended the Superintendent Ceremony for over 5 years for having all A’s for the school year. I used to compete in beauty pageants a lot. I won the Local Little Magnolia State pageant. I won Little Mrs Grenada County, I won Little Miss Fire two years in a row. I met Mrs America 2013 &amp; 2014. I met Miss Mississippi 2013 &amp; 2015.  </v>
      </c>
      <c r="W72" s="109" t="str">
        <f>IF(INDEX(Applications_2021!$AH$2:$AH$651,MATCH($A72,Applications_2021!$A$2:$A$651,0))="","",INDEX(Applications_2021!$AH$2:$AH$651,MATCH($A72,Applications_2021!$A$2:$A$651,0)))</f>
        <v>I’ m an Junior usher at my church. I’m a Christian. I play basketball &amp; run track. I played soccer and the piano up until 2020. I won overall sales 2 years straight in our ballet and tap competition. I’m in our school’s Entertainers Show Choir. We won 2nd place last weekend at the Deep South Classic held at Madison Central High School. We also won First Runner Up in the Virtual Illinois Event held at Glenwood, IL. We won overall Best Custom as well.</v>
      </c>
      <c r="X72" s="109" t="str">
        <f>IF(INDEX(Applications_2021!$AI$2:$AI$651,MATCH($A72,Applications_2021!$A$2:$A$651,0))="","",INDEX(Applications_2021!$AI$2:$AI$651,MATCH($A72,Applications_2021!$A$2:$A$651,0)))</f>
        <v>school/teacher</v>
      </c>
      <c r="Y72" s="109" t="str">
        <f>IF(INDEX(Applications_2021!$AJ$2:$AJ$651,MATCH($A72,Applications_2021!$A$2:$A$651,0))="","",INDEX(Applications_2021!$AJ$2:$AJ$651,MATCH($A72,Applications_2021!$A$2:$A$651,0)))</f>
        <v>Coach Townes @ Grenada Middle School</v>
      </c>
      <c r="Z72" s="220" t="str">
        <f>IF(INDEX(Applications_2021!$Z$2:$Z$651,MATCH($A72,Applications_2021!$A$2:$A$651,0))="","",INDEX(Applications_2021!$Z$2:$Z$651,MATCH($A72,Applications_2021!$A$2:$A$651,0)))</f>
        <v>YES - I will have transportation to the camp on June 20.</v>
      </c>
      <c r="AA72" s="221" t="str">
        <f>IF(INDEX(Applications_2021!$AB$2:$AB$651,MATCH($A72,Applications_2021!$A$2:$A$651,0))="","",INDEX(Applications_2021!$AB$2:$AB$651,MATCH($A72,Applications_2021!$A$2:$A$651,0)))</f>
        <v>YES - I will have transportation from the camp on June 25.</v>
      </c>
      <c r="AB72" s="48" t="str">
        <f>IF(INDEX(Transcripts_2021!$A$2:$A$324,MATCH($A72,Transcripts_2021!$A$2:$A$324,0))=$A72,INDEX(Transcripts_2021!$O$2:$O$324,MATCH($A72,Transcripts_2021!$A$2:$A$324,0)),"")</f>
        <v>Grenada Middle School</v>
      </c>
      <c r="AC72" s="48" t="str">
        <f t="shared" si="4"/>
        <v>Grenada</v>
      </c>
      <c r="AD72" s="48" t="str">
        <f>IF(INDEX(Applications_2021!$AL$2:$AL$651,MATCH($A72,Applications_2021!$A$2:$A$651,0))="","",INDEX(Applications_2021!$AL$2:$AL$651,MATCH($A72,Applications_2021!$A$2:$A$651,0)))</f>
        <v>Grenada</v>
      </c>
      <c r="AE72" s="8" t="str">
        <f t="shared" si="5"/>
        <v>Yes</v>
      </c>
    </row>
    <row r="73" spans="1:31" ht="86.4" x14ac:dyDescent="0.3">
      <c r="A73" s="51" t="str">
        <f>IF(Applications_2021!$A50="","",Applications_2021!$A50)</f>
        <v>0050-WIL-MA-0138</v>
      </c>
      <c r="B73" s="52" t="s">
        <v>371</v>
      </c>
      <c r="C73" s="269" t="s">
        <v>101</v>
      </c>
      <c r="D73" s="46">
        <f t="shared" si="3"/>
        <v>7</v>
      </c>
      <c r="E73" s="45" cm="1">
        <f t="array" ref="E73">_xlfn.IFS($Q73="Less than $25,000 per year",5,$Q73="$25,000 to $49,999 per year",4,$Q73="$50,000 per year or above",2,$Q73="I do not know.",3,$Q73="",0)</f>
        <v>2</v>
      </c>
      <c r="F73" s="45" cm="1">
        <f t="array" ref="F73">_xlfn.IFS($T73="Excellent",5,$T73="Good",4,$T73="Average",3,$T73="Below Average",2,$T73="Poor",1)</f>
        <v>5</v>
      </c>
      <c r="G73" s="52"/>
      <c r="H73" s="52"/>
      <c r="I73" s="52"/>
      <c r="J73" s="53">
        <v>8</v>
      </c>
      <c r="K73" s="48" t="str">
        <f>IF(LEFT(INDEX(Applications_2021!$E$2:$E$651,MATCH($A73,Applications_2021!$A$2:$A$651,0)),1)="Y","Black","Other")</f>
        <v>Black</v>
      </c>
      <c r="L73" s="48" t="str">
        <f>IF(INDEX(Applications_2021!$F$2:$F$651,MATCH($A73,Applications_2021!$A$2:$A$651,0))="","",INDEX(Applications_2021!$F$2:$F$651,MATCH($A73,Applications_2021!$A$2:$A$651,0)))</f>
        <v>Female</v>
      </c>
      <c r="M73" s="48" t="str">
        <f>IF(LEFT(INDEX(Applications_2021!$I$2:$I$651,MATCH($A73,Applications_2021!$A$2:$A$651,0)),1)="","",LEFT(INDEX(Applications_2021!$I$2:$I$651,MATCH($A73,Applications_2021!$A$2:$A$651,0)),1))</f>
        <v>8</v>
      </c>
      <c r="N73" s="48" t="str">
        <f>IF(INDEX(Applications_2021!$J$2:$J$651,MATCH($A73,Applications_2021!$A$2:$A$651,0))="","",INDEX(Applications_2021!$J$2:$J$651,MATCH($A73,Applications_2021!$A$2:$A$651,0)))</f>
        <v xml:space="preserve">Grenada Middle School </v>
      </c>
      <c r="O73" s="48" t="str">
        <f>IF(INDEX(Applications_2021!$K$2:$K$651,MATCH($A73,Applications_2021!$A$2:$A$651,0))="","",INDEX(Applications_2021!$K$2:$K$651,MATCH($A73,Applications_2021!$A$2:$A$651,0)))</f>
        <v xml:space="preserve">Grenada School District </v>
      </c>
      <c r="P73" s="48" t="str">
        <f>IF(INDEX(Applications_2021!$P$2:$P$651,MATCH($A73,Applications_2021!$A$2:$A$651,0))="","",INDEX(Applications_2021!$P$2:$P$651,MATCH($A73,Applications_2021!$A$2:$A$651,0)))</f>
        <v>College degree or 4 or more years of college (including graduate school)</v>
      </c>
      <c r="Q73" s="48" t="str">
        <f>IF(INDEX(Applications_2021!$Q$2:$Q$651,MATCH($A73,Applications_2021!$A$2:$A$651,0))="","",INDEX(Applications_2021!$Q$2:$Q$651,MATCH($A73,Applications_2021!$A$2:$A$651,0)))</f>
        <v>$50,000 per year or above</v>
      </c>
      <c r="R73" s="48" t="str">
        <f>IF(INDEX(Applications_2021!$AL$2:$AL$651,MATCH($A73,Applications_2021!$A$2:$A$651,0))="","",INDEX(Applications_2021!$AL$2:$AL$651,MATCH($A73,Applications_2021!$A$2:$A$651,0)))</f>
        <v>Grenada</v>
      </c>
      <c r="S73" s="48" t="str">
        <f>IF(INDEX(Applications_2021!$V$2:$V$651,MATCH($A73,Applications_2021!$A$2:$A$651,0))="","",INDEX(Applications_2021!$V$2:$V$651,MATCH($A73,Applications_2021!$A$2:$A$651,0)))</f>
        <v>MS</v>
      </c>
      <c r="T73" s="48" t="str">
        <f>IF(INDEX(Applications_2021!$AE$2:$AE$651,MATCH($A73,Applications_2021!$A$2:$A$651,0))="","",INDEX(Applications_2021!$AE$2:$AE$651,MATCH($A73,Applications_2021!$A$2:$A$651,0)))</f>
        <v>Excellent</v>
      </c>
      <c r="U73" s="109" t="str">
        <f>IF(INDEX(Applications_2021!$AF$2:$AF$651,MATCH($A73,Applications_2021!$A$2:$A$651,0))="","",INDEX(Applications_2021!$AF$2:$AF$651,MATCH($A73,Applications_2021!$A$2:$A$651,0)))</f>
        <v xml:space="preserve"> I want to learn more about mathematics and science, and the different careers that include those subjects. </v>
      </c>
      <c r="V73" s="109" t="str">
        <f>IF(INDEX(Applications_2021!$AG$2:$AG$651,MATCH($A73,Applications_2021!$A$2:$A$651,0))="","",INDEX(Applications_2021!$AG$2:$AG$651,MATCH($A73,Applications_2021!$A$2:$A$651,0)))</f>
        <v xml:space="preserve">1st place, 3rd place, and many honorable mentions at my local science fairs. 5th place at the Ole Miss regional science fair. Nominated for the STEM program for National Youth Leadership Forum. I participated and I still participate in the Project Lead The Way program. </v>
      </c>
      <c r="W73" s="109" t="str">
        <f>IF(INDEX(Applications_2021!$AH$2:$AH$651,MATCH($A73,Applications_2021!$A$2:$A$651,0))="","",INDEX(Applications_2021!$AH$2:$AH$651,MATCH($A73,Applications_2021!$A$2:$A$651,0)))</f>
        <v>I was nominated for the LOTT Institute at Ole Miss</v>
      </c>
      <c r="X73" s="109" t="str">
        <f>IF(INDEX(Applications_2021!$AI$2:$AI$651,MATCH($A73,Applications_2021!$A$2:$A$651,0))="","",INDEX(Applications_2021!$AI$2:$AI$651,MATCH($A73,Applications_2021!$A$2:$A$651,0)))</f>
        <v>MSMS alumni/student</v>
      </c>
      <c r="Y73" s="109" t="str">
        <f>IF(INDEX(Applications_2021!$AJ$2:$AJ$651,MATCH($A73,Applications_2021!$A$2:$A$651,0))="","",INDEX(Applications_2021!$AJ$2:$AJ$651,MATCH($A73,Applications_2021!$A$2:$A$651,0)))</f>
        <v/>
      </c>
      <c r="Z73" s="220" t="str">
        <f>IF(INDEX(Applications_2021!$Z$2:$Z$651,MATCH($A73,Applications_2021!$A$2:$A$651,0))="","",INDEX(Applications_2021!$Z$2:$Z$651,MATCH($A73,Applications_2021!$A$2:$A$651,0)))</f>
        <v>YES - I will have transportation to the camp on June 20.</v>
      </c>
      <c r="AA73" s="221" t="str">
        <f>IF(INDEX(Applications_2021!$AB$2:$AB$651,MATCH($A73,Applications_2021!$A$2:$A$651,0))="","",INDEX(Applications_2021!$AB$2:$AB$651,MATCH($A73,Applications_2021!$A$2:$A$651,0)))</f>
        <v>YES - I will have transportation from the camp on June 25.</v>
      </c>
      <c r="AB73" s="48" t="str">
        <f>IF(INDEX(Transcripts_2021!$A$2:$A$324,MATCH($A73,Transcripts_2021!$A$2:$A$324,0))=$A73,INDEX(Transcripts_2021!$O$2:$O$324,MATCH($A73,Transcripts_2021!$A$2:$A$324,0)),"")</f>
        <v xml:space="preserve">Grenada Middle School </v>
      </c>
      <c r="AC73" s="48" t="str">
        <f t="shared" si="4"/>
        <v>Grenada</v>
      </c>
      <c r="AD73" s="48" t="str">
        <f>IF(INDEX(Applications_2021!$AL$2:$AL$651,MATCH($A73,Applications_2021!$A$2:$A$651,0))="","",INDEX(Applications_2021!$AL$2:$AL$651,MATCH($A73,Applications_2021!$A$2:$A$651,0)))</f>
        <v>Grenada</v>
      </c>
      <c r="AE73" s="8" t="str">
        <f t="shared" si="5"/>
        <v>Yes</v>
      </c>
    </row>
    <row r="74" spans="1:31" ht="28.8" x14ac:dyDescent="0.3">
      <c r="A74" s="51" t="str">
        <f>IF(Applications_2021!$A53="","",Applications_2021!$A53)</f>
        <v>0053-AVE-CA-0189</v>
      </c>
      <c r="B74" s="52"/>
      <c r="C74" s="283" t="s">
        <v>107</v>
      </c>
      <c r="D74" s="46">
        <f t="shared" si="3"/>
        <v>7</v>
      </c>
      <c r="E74" s="45" cm="1">
        <f t="array" ref="E74">_xlfn.IFS($Q74="Less than $25,000 per year",5,$Q74="$25,000 to $49,999 per year",4,$Q74="$50,000 per year or above",2,$Q74="I do not know.",3,$Q74="",0)</f>
        <v>4</v>
      </c>
      <c r="F74" s="45" cm="1">
        <f t="array" ref="F74">_xlfn.IFS($T74="Excellent",5,$T74="Good",4,$T74="Average",3,$T74="Below Average",2,$T74="Poor",1)</f>
        <v>3</v>
      </c>
      <c r="G74" s="52"/>
      <c r="H74" s="52"/>
      <c r="I74" s="52"/>
      <c r="J74" s="53">
        <v>8</v>
      </c>
      <c r="K74" s="48" t="str">
        <f>IF(LEFT(INDEX(Applications_2021!$E$2:$E$651,MATCH($A74,Applications_2021!$A$2:$A$651,0)),1)="Y","Black","Other")</f>
        <v>Black</v>
      </c>
      <c r="L74" s="48" t="str">
        <f>IF(INDEX(Applications_2021!$F$2:$F$651,MATCH($A74,Applications_2021!$A$2:$A$651,0))="","",INDEX(Applications_2021!$F$2:$F$651,MATCH($A74,Applications_2021!$A$2:$A$651,0)))</f>
        <v>Female</v>
      </c>
      <c r="M74" s="48" t="str">
        <f>IF(LEFT(INDEX(Applications_2021!$I$2:$I$651,MATCH($A74,Applications_2021!$A$2:$A$651,0)),1)="","",LEFT(INDEX(Applications_2021!$I$2:$I$651,MATCH($A74,Applications_2021!$A$2:$A$651,0)),1))</f>
        <v>8</v>
      </c>
      <c r="N74" s="48" t="str">
        <f>IF(INDEX(Applications_2021!$J$2:$J$651,MATCH($A74,Applications_2021!$A$2:$A$651,0))="","",INDEX(Applications_2021!$J$2:$J$651,MATCH($A74,Applications_2021!$A$2:$A$651,0)))</f>
        <v>Grenada middle school</v>
      </c>
      <c r="O74" s="48" t="str">
        <f>IF(INDEX(Applications_2021!$K$2:$K$651,MATCH($A74,Applications_2021!$A$2:$A$651,0))="","",INDEX(Applications_2021!$K$2:$K$651,MATCH($A74,Applications_2021!$A$2:$A$651,0)))</f>
        <v>Grenada</v>
      </c>
      <c r="P74" s="48" t="str">
        <f>IF(INDEX(Applications_2021!$P$2:$P$651,MATCH($A74,Applications_2021!$A$2:$A$651,0))="","",INDEX(Applications_2021!$P$2:$P$651,MATCH($A74,Applications_2021!$A$2:$A$651,0)))</f>
        <v>High School Diploma or up to 3 years of college</v>
      </c>
      <c r="Q74" s="48" t="str">
        <f>IF(INDEX(Applications_2021!$Q$2:$Q$651,MATCH($A74,Applications_2021!$A$2:$A$651,0))="","",INDEX(Applications_2021!$Q$2:$Q$651,MATCH($A74,Applications_2021!$A$2:$A$651,0)))</f>
        <v>$25,000 to $49,999 per year</v>
      </c>
      <c r="R74" s="48" t="str">
        <f>IF(INDEX(Applications_2021!$AL$2:$AL$651,MATCH($A74,Applications_2021!$A$2:$A$651,0))="","",INDEX(Applications_2021!$AL$2:$AL$651,MATCH($A74,Applications_2021!$A$2:$A$651,0)))</f>
        <v>Grenada</v>
      </c>
      <c r="S74" s="48" t="str">
        <f>IF(INDEX(Applications_2021!$V$2:$V$651,MATCH($A74,Applications_2021!$A$2:$A$651,0))="","",INDEX(Applications_2021!$V$2:$V$651,MATCH($A74,Applications_2021!$A$2:$A$651,0)))</f>
        <v>MS</v>
      </c>
      <c r="T74" s="48" t="str">
        <f>IF(INDEX(Applications_2021!$AE$2:$AE$651,MATCH($A74,Applications_2021!$A$2:$A$651,0))="","",INDEX(Applications_2021!$AE$2:$AE$651,MATCH($A74,Applications_2021!$A$2:$A$651,0)))</f>
        <v>Average</v>
      </c>
      <c r="U74" s="109" t="str">
        <f>IF(INDEX(Applications_2021!$AF$2:$AF$651,MATCH($A74,Applications_2021!$A$2:$A$651,0))="","",INDEX(Applications_2021!$AF$2:$AF$651,MATCH($A74,Applications_2021!$A$2:$A$651,0)))</f>
        <v>I think this camp will advance my education as I enter into high school as freshman for the year 2021/2022</v>
      </c>
      <c r="V74" s="109" t="str">
        <f>IF(INDEX(Applications_2021!$AG$2:$AG$651,MATCH($A74,Applications_2021!$A$2:$A$651,0))="","",INDEX(Applications_2021!$AG$2:$AG$651,MATCH($A74,Applications_2021!$A$2:$A$651,0)))</f>
        <v xml:space="preserve">I have received several awards in sports and just finish doing a video for my school for future students. </v>
      </c>
      <c r="W74" s="109" t="str">
        <f>IF(INDEX(Applications_2021!$AH$2:$AH$651,MATCH($A74,Applications_2021!$A$2:$A$651,0))="","",INDEX(Applications_2021!$AH$2:$AH$651,MATCH($A74,Applications_2021!$A$2:$A$651,0)))</f>
        <v xml:space="preserve">I feel this camp will encourage and develop me into a bright African American women! </v>
      </c>
      <c r="X74" s="109" t="str">
        <f>IF(INDEX(Applications_2021!$AI$2:$AI$651,MATCH($A74,Applications_2021!$A$2:$A$651,0))="","",INDEX(Applications_2021!$AI$2:$AI$651,MATCH($A74,Applications_2021!$A$2:$A$651,0)))</f>
        <v>MSMS alumni/student</v>
      </c>
      <c r="Y74" s="109" t="str">
        <f>IF(INDEX(Applications_2021!$AJ$2:$AJ$651,MATCH($A74,Applications_2021!$A$2:$A$651,0))="","",INDEX(Applications_2021!$AJ$2:$AJ$651,MATCH($A74,Applications_2021!$A$2:$A$651,0)))</f>
        <v/>
      </c>
      <c r="Z74" s="220" t="str">
        <f>IF(INDEX(Applications_2021!$Z$2:$Z$651,MATCH($A74,Applications_2021!$A$2:$A$651,0))="","",INDEX(Applications_2021!$Z$2:$Z$651,MATCH($A74,Applications_2021!$A$2:$A$651,0)))</f>
        <v>YES - I will have transportation to the camp on June 20.</v>
      </c>
      <c r="AA74" s="221" t="str">
        <f>IF(INDEX(Applications_2021!$AB$2:$AB$651,MATCH($A74,Applications_2021!$A$2:$A$651,0))="","",INDEX(Applications_2021!$AB$2:$AB$651,MATCH($A74,Applications_2021!$A$2:$A$651,0)))</f>
        <v>YES - I will have transportation from the camp on June 25.</v>
      </c>
      <c r="AB74" s="48" t="str">
        <f>IF(INDEX(Transcripts_2021!$A$2:$A$324,MATCH($A74,Transcripts_2021!$A$2:$A$324,0))=$A74,INDEX(Transcripts_2021!$O$2:$O$324,MATCH($A74,Transcripts_2021!$A$2:$A$324,0)),"")</f>
        <v xml:space="preserve">Grenada middle school </v>
      </c>
      <c r="AC74" s="48" t="str">
        <f t="shared" si="4"/>
        <v>Grenada</v>
      </c>
      <c r="AD74" s="48" t="str">
        <f>IF(INDEX(Applications_2021!$AL$2:$AL$651,MATCH($A74,Applications_2021!$A$2:$A$651,0))="","",INDEX(Applications_2021!$AL$2:$AL$651,MATCH($A74,Applications_2021!$A$2:$A$651,0)))</f>
        <v>Grenada</v>
      </c>
      <c r="AE74" s="8" t="str">
        <f t="shared" si="5"/>
        <v>Yes</v>
      </c>
    </row>
    <row r="75" spans="1:31" ht="57.6" x14ac:dyDescent="0.3">
      <c r="A75" s="165" t="str">
        <f>IF(Applications_2021!$A439="","",Applications_2021!$A439)</f>
        <v>0455-BEL-SA-0208</v>
      </c>
      <c r="B75" s="45" t="s">
        <v>371</v>
      </c>
      <c r="C75" s="250" t="s">
        <v>83</v>
      </c>
      <c r="D75" s="46">
        <f t="shared" si="3"/>
        <v>4</v>
      </c>
      <c r="E75" s="45" cm="1">
        <f t="array" ref="E75">_xlfn.IFS($Q75="Less than $25,000 per year",5,$Q75="$25,000 to $49,999 per year",4,$Q75="$50,000 per year or above",2,$Q75="I do not know.",3,$Q75="",0)</f>
        <v>2</v>
      </c>
      <c r="F75" s="45" cm="1">
        <f t="array" ref="F75">_xlfn.IFS($T75="Excellent",5,$T75="Good",4,$T75="Average",3,$T75="Below Average",2,$T75="Poor",1)</f>
        <v>2</v>
      </c>
      <c r="G75" s="52"/>
      <c r="H75" s="52"/>
      <c r="I75" s="52"/>
      <c r="J75" s="53">
        <v>7</v>
      </c>
      <c r="K75" s="48" t="str">
        <f>IF(LEFT(INDEX(Applications_2021!$E$2:$E$651,MATCH($A75,Applications_2021!$A$2:$A$651,0)),1)="Y","Black","Other")</f>
        <v>Black</v>
      </c>
      <c r="L75" s="48" t="str">
        <f>IF(INDEX(Applications_2021!$F$2:$F$651,MATCH($A75,Applications_2021!$A$2:$A$651,0))="","",INDEX(Applications_2021!$F$2:$F$651,MATCH($A75,Applications_2021!$A$2:$A$651,0)))</f>
        <v>Female</v>
      </c>
      <c r="M75" s="48" t="str">
        <f>IF(LEFT(INDEX(Applications_2021!$I$2:$I$651,MATCH($A75,Applications_2021!$A$2:$A$651,0)),1)="","",LEFT(INDEX(Applications_2021!$I$2:$I$651,MATCH($A75,Applications_2021!$A$2:$A$651,0)),1))</f>
        <v>7</v>
      </c>
      <c r="N75" s="66" t="str">
        <f>IF(INDEX(Applications_2021!$J$2:$J$651,MATCH($A75,Applications_2021!$A$2:$A$651,0))="","",INDEX(Applications_2021!$J$2:$J$651,MATCH($A75,Applications_2021!$A$2:$A$651,0)))</f>
        <v>Our Lady Academy</v>
      </c>
      <c r="O75" s="48" t="str">
        <f>IF(INDEX(Applications_2021!$K$2:$K$651,MATCH($A75,Applications_2021!$A$2:$A$651,0))="","",INDEX(Applications_2021!$K$2:$K$651,MATCH($A75,Applications_2021!$A$2:$A$651,0)))</f>
        <v/>
      </c>
      <c r="P75" s="48" t="str">
        <f>IF(INDEX(Applications_2021!$P$2:$P$651,MATCH($A75,Applications_2021!$A$2:$A$651,0))="","",INDEX(Applications_2021!$P$2:$P$651,MATCH($A75,Applications_2021!$A$2:$A$651,0)))</f>
        <v>College degree or 4 or more years of college (including graduate school)</v>
      </c>
      <c r="Q75" s="48" t="str">
        <f>IF(INDEX(Applications_2021!$Q$2:$Q$651,MATCH($A75,Applications_2021!$A$2:$A$651,0))="","",INDEX(Applications_2021!$Q$2:$Q$651,MATCH($A75,Applications_2021!$A$2:$A$651,0)))</f>
        <v>$50,000 per year or above</v>
      </c>
      <c r="R75" s="66" t="str">
        <f>$AC75</f>
        <v>Hancock</v>
      </c>
      <c r="S75" s="48" t="str">
        <f>IF(INDEX(Applications_2021!$V$2:$V$651,MATCH($A75,Applications_2021!$A$2:$A$651,0))="","",INDEX(Applications_2021!$V$2:$V$651,MATCH($A75,Applications_2021!$A$2:$A$651,0)))</f>
        <v>MS</v>
      </c>
      <c r="T75" s="48" t="str">
        <f>IF(INDEX(Applications_2021!$AE$2:$AE$651,MATCH($A75,Applications_2021!$A$2:$A$651,0))="","",INDEX(Applications_2021!$AE$2:$AE$651,MATCH($A75,Applications_2021!$A$2:$A$651,0)))</f>
        <v>Below Average</v>
      </c>
      <c r="U75" s="109" t="str">
        <f>IF(INDEX(Applications_2021!$AF$2:$AF$651,MATCH($A75,Applications_2021!$A$2:$A$651,0))="","",INDEX(Applications_2021!$AF$2:$AF$651,MATCH($A75,Applications_2021!$A$2:$A$651,0)))</f>
        <v>I want to attend this camp because I am trying to enhance my life in all areas.  It is my hope and prayer that being around my peers will benefit me.</v>
      </c>
      <c r="V75" s="109" t="str">
        <f>IF(INDEX(Applications_2021!$AG$2:$AG$651,MATCH($A75,Applications_2021!$A$2:$A$651,0))="","",INDEX(Applications_2021!$AG$2:$AG$651,MATCH($A75,Applications_2021!$A$2:$A$651,0)))</f>
        <v/>
      </c>
      <c r="W75" s="109" t="str">
        <f>IF(INDEX(Applications_2021!$AH$2:$AH$651,MATCH($A75,Applications_2021!$A$2:$A$651,0))="","",INDEX(Applications_2021!$AH$2:$AH$651,MATCH($A75,Applications_2021!$A$2:$A$651,0)))</f>
        <v>I am trying hard to learn how to manage my life while dealing with my learning disabilities (resulting from epilepsy).  I know this camp could expose me to new things and possibly broaden my horizon.</v>
      </c>
      <c r="X75" s="109" t="str">
        <f>IF(INDEX(Applications_2021!$AI$2:$AI$651,MATCH($A75,Applications_2021!$A$2:$A$651,0))="","",INDEX(Applications_2021!$AI$2:$AI$651,MATCH($A75,Applications_2021!$A$2:$A$651,0)))</f>
        <v>relative or friend</v>
      </c>
      <c r="Y75" s="109" t="str">
        <f>IF(INDEX(Applications_2021!$AJ$2:$AJ$651,MATCH($A75,Applications_2021!$A$2:$A$651,0))="","",INDEX(Applications_2021!$AJ$2:$AJ$651,MATCH($A75,Applications_2021!$A$2:$A$651,0)))</f>
        <v/>
      </c>
      <c r="Z75" s="220" t="str">
        <f>IF(INDEX(Applications_2021!$Z$2:$Z$651,MATCH($A75,Applications_2021!$A$2:$A$651,0))="","",INDEX(Applications_2021!$Z$2:$Z$651,MATCH($A75,Applications_2021!$A$2:$A$651,0)))</f>
        <v>YES - I will have transportation to the camp on June 20.</v>
      </c>
      <c r="AA75" s="221" t="str">
        <f>IF(INDEX(Applications_2021!$AB$2:$AB$651,MATCH($A75,Applications_2021!$A$2:$A$651,0))="","",INDEX(Applications_2021!$AB$2:$AB$651,MATCH($A75,Applications_2021!$A$2:$A$651,0)))</f>
        <v>YES - I will have transportation from the camp on June 25.</v>
      </c>
      <c r="AB75" s="48" t="str">
        <f>IF(INDEX(Transcripts_2021!$A$2:$A$324,MATCH($A75,Transcripts_2021!$A$2:$A$324,0))=$A75,INDEX(Transcripts_2021!$O$2:$O$324,MATCH($A75,Transcripts_2021!$A$2:$A$324,0)),"")</f>
        <v>Our Lady Academy</v>
      </c>
      <c r="AC75" s="67" t="s">
        <v>207</v>
      </c>
      <c r="AD75" s="48" t="str">
        <f>IF(INDEX(Applications_2021!$AL$2:$AL$651,MATCH($A75,Applications_2021!$A$2:$A$651,0))="","",INDEX(Applications_2021!$AL$2:$AL$651,MATCH($A75,Applications_2021!$A$2:$A$651,0)))</f>
        <v>Pearl River</v>
      </c>
      <c r="AE75" s="8" t="str">
        <f t="shared" si="5"/>
        <v>No</v>
      </c>
    </row>
    <row r="76" spans="1:31" ht="115.2" x14ac:dyDescent="0.3">
      <c r="A76" s="51" t="str">
        <f>IF(Applications_2021!$A495="","",Applications_2021!$A495)</f>
        <v>0514-WHI-TR-0296</v>
      </c>
      <c r="B76" s="45" t="s">
        <v>371</v>
      </c>
      <c r="C76" s="250" t="s">
        <v>101</v>
      </c>
      <c r="D76" s="46">
        <f t="shared" si="3"/>
        <v>10</v>
      </c>
      <c r="E76" s="45" cm="1">
        <f t="array" ref="E76">_xlfn.IFS($Q76="Less than $25,000 per year",5,$Q76="$25,000 to $49,999 per year",4,$Q76="$50,000 per year or above",2,$Q76="I do not know.",3,$Q76="",0)</f>
        <v>5</v>
      </c>
      <c r="F76" s="45" cm="1">
        <f t="array" ref="F76">_xlfn.IFS($T76="Excellent",5,$T76="Good",4,$T76="Average",3,$T76="Below Average",2,$T76="Poor",1)</f>
        <v>5</v>
      </c>
      <c r="G76" s="52"/>
      <c r="H76" s="52"/>
      <c r="I76" s="52"/>
      <c r="J76" s="53">
        <v>9</v>
      </c>
      <c r="K76" s="48" t="str">
        <f>IF(LEFT(INDEX(Applications_2021!$E$2:$E$651,MATCH($A76,Applications_2021!$A$2:$A$651,0)),1)="Y","Black","Other")</f>
        <v>Black</v>
      </c>
      <c r="L76" s="48" t="str">
        <f>IF(INDEX(Applications_2021!$F$2:$F$651,MATCH($A76,Applications_2021!$A$2:$A$651,0))="","",INDEX(Applications_2021!$F$2:$F$651,MATCH($A76,Applications_2021!$A$2:$A$651,0)))</f>
        <v>Male</v>
      </c>
      <c r="M76" s="48" t="str">
        <f>IF(LEFT(INDEX(Applications_2021!$I$2:$I$651,MATCH($A76,Applications_2021!$A$2:$A$651,0)),1)="","",LEFT(INDEX(Applications_2021!$I$2:$I$651,MATCH($A76,Applications_2021!$A$2:$A$651,0)),1))</f>
        <v>9</v>
      </c>
      <c r="N76" s="48" t="str">
        <f>IF(INDEX(Applications_2021!$J$2:$J$651,MATCH($A76,Applications_2021!$A$2:$A$651,0))="","",INDEX(Applications_2021!$J$2:$J$651,MATCH($A76,Applications_2021!$A$2:$A$651,0)))</f>
        <v>Pass Christian High School</v>
      </c>
      <c r="O76" s="48" t="str">
        <f>IF(INDEX(Applications_2021!$K$2:$K$651,MATCH($A76,Applications_2021!$A$2:$A$651,0))="","",INDEX(Applications_2021!$K$2:$K$651,MATCH($A76,Applications_2021!$A$2:$A$651,0)))</f>
        <v>Pass Christian School District</v>
      </c>
      <c r="P76" s="48" t="str">
        <f>IF(INDEX(Applications_2021!$P$2:$P$651,MATCH($A76,Applications_2021!$A$2:$A$651,0))="","",INDEX(Applications_2021!$P$2:$P$651,MATCH($A76,Applications_2021!$A$2:$A$651,0)))</f>
        <v>College degree or 4 or more years of college (including graduate school)</v>
      </c>
      <c r="Q76" s="48" t="str">
        <f>IF(INDEX(Applications_2021!$Q$2:$Q$651,MATCH($A76,Applications_2021!$A$2:$A$651,0))="","",INDEX(Applications_2021!$Q$2:$Q$651,MATCH($A76,Applications_2021!$A$2:$A$651,0)))</f>
        <v>Less than $25,000 per year</v>
      </c>
      <c r="R76" s="48" t="str">
        <f>IF(INDEX(Applications_2021!$AL$2:$AL$651,MATCH($A76,Applications_2021!$A$2:$A$651,0))="","",INDEX(Applications_2021!$AL$2:$AL$651,MATCH($A76,Applications_2021!$A$2:$A$651,0)))</f>
        <v>Harrison</v>
      </c>
      <c r="S76" s="48" t="str">
        <f>IF(INDEX(Applications_2021!$V$2:$V$651,MATCH($A76,Applications_2021!$A$2:$A$651,0))="","",INDEX(Applications_2021!$V$2:$V$651,MATCH($A76,Applications_2021!$A$2:$A$651,0)))</f>
        <v>MS</v>
      </c>
      <c r="T76" s="48" t="str">
        <f>IF(INDEX(Applications_2021!$AE$2:$AE$651,MATCH($A76,Applications_2021!$A$2:$A$651,0))="","",INDEX(Applications_2021!$AE$2:$AE$651,MATCH($A76,Applications_2021!$A$2:$A$651,0)))</f>
        <v>Excellent</v>
      </c>
      <c r="U76" s="109" t="str">
        <f>IF(INDEX(Applications_2021!$AF$2:$AF$651,MATCH($A76,Applications_2021!$A$2:$A$651,0))="","",INDEX(Applications_2021!$AF$2:$AF$651,MATCH($A76,Applications_2021!$A$2:$A$651,0)))</f>
        <v xml:space="preserve">I want to attend the AAYME camp to learn more about college and career. I want to get a good advantage on achieving my goals. I hope to gain the knowledge of applying for applications, learning more about scholarships and how to apply for them, how to achieve my goals, and I also want to learn study strategies. I also want to learn skills for my ACT and PSAT to do better on them. </v>
      </c>
      <c r="V76" s="109" t="str">
        <f>IF(INDEX(Applications_2021!$AG$2:$AG$651,MATCH($A76,Applications_2021!$A$2:$A$651,0))="","",INDEX(Applications_2021!$AG$2:$AG$651,MATCH($A76,Applications_2021!$A$2:$A$651,0)))</f>
        <v xml:space="preserve">I was in Junior Beta club and in Gifted classes from 2nd to 6th grade. I also got nominated for the  "Congress of Future Medical Leaders Award of Excellence". I was in Cemetery Tours 6-8 grade pre-covid.  I read in church and alter serve. </v>
      </c>
      <c r="W76" s="109" t="str">
        <f>IF(INDEX(Applications_2021!$AH$2:$AH$651,MATCH($A76,Applications_2021!$A$2:$A$651,0))="","",INDEX(Applications_2021!$AH$2:$AH$651,MATCH($A76,Applications_2021!$A$2:$A$651,0)))</f>
        <v xml:space="preserve">My dream is to become a Pediatric Surgeon. I want to attend Howard University and eventually go to medical school. My brother attends Mississippi State and I hope to attend college also.  </v>
      </c>
      <c r="X76" s="109" t="str">
        <f>IF(INDEX(Applications_2021!$AI$2:$AI$651,MATCH($A76,Applications_2021!$A$2:$A$651,0))="","",INDEX(Applications_2021!$AI$2:$AI$651,MATCH($A76,Applications_2021!$A$2:$A$651,0)))</f>
        <v>school/teacher</v>
      </c>
      <c r="Y76" s="109" t="str">
        <f>IF(INDEX(Applications_2021!$AJ$2:$AJ$651,MATCH($A76,Applications_2021!$A$2:$A$651,0))="","",INDEX(Applications_2021!$AJ$2:$AJ$651,MATCH($A76,Applications_2021!$A$2:$A$651,0)))</f>
        <v>Tyra Bailey, Ph.D/Pass Christian High School</v>
      </c>
      <c r="Z76" s="220" t="str">
        <f>IF(INDEX(Applications_2021!$AD$2:$AD$651,MATCH($A76,Applications_2021!$A$2:$A$651,0))="","",INDEX(Applications_2021!$AD$2:$AD$651,MATCH($A76,Applications_2021!$A$2:$A$651,0)))</f>
        <v xml:space="preserve">I do not know my transportation needs at this time. </v>
      </c>
      <c r="AA76" s="221" t="str">
        <f>IF(INDEX(Applications_2021!$AD$2:$AD$651,MATCH($A76,Applications_2021!$A$2:$A$651,0))="","",INDEX(Applications_2021!$AD$2:$AD$651,MATCH($A76,Applications_2021!$A$2:$A$651,0)))</f>
        <v xml:space="preserve">I do not know my transportation needs at this time. </v>
      </c>
      <c r="AB76" s="48" t="str">
        <f>IF(INDEX(Transcripts_2021!$A$2:$A$324,MATCH($A76,Transcripts_2021!$A$2:$A$324,0))=$A76,INDEX(Transcripts_2021!$O$2:$O$324,MATCH($A76,Transcripts_2021!$A$2:$A$324,0)),"")</f>
        <v>Pass Christian High School</v>
      </c>
      <c r="AC76" s="48" t="str">
        <f t="shared" si="4"/>
        <v>Harrison</v>
      </c>
      <c r="AD76" s="48" t="str">
        <f>IF(INDEX(Applications_2021!$AL$2:$AL$651,MATCH($A76,Applications_2021!$A$2:$A$651,0))="","",INDEX(Applications_2021!$AL$2:$AL$651,MATCH($A76,Applications_2021!$A$2:$A$651,0)))</f>
        <v>Harrison</v>
      </c>
      <c r="AE76" s="8" t="str">
        <f t="shared" si="5"/>
        <v>Yes</v>
      </c>
    </row>
    <row r="77" spans="1:31" ht="72" x14ac:dyDescent="0.3">
      <c r="A77" s="51" t="str">
        <f>IF(Applications_2021!$A482="","",Applications_2021!$A482)</f>
        <v>0500-DED-AL-0131</v>
      </c>
      <c r="B77" s="52" t="s">
        <v>371</v>
      </c>
      <c r="C77" s="269" t="s">
        <v>104</v>
      </c>
      <c r="D77" s="46">
        <f t="shared" si="3"/>
        <v>8</v>
      </c>
      <c r="E77" s="45" cm="1">
        <f t="array" ref="E77">_xlfn.IFS($Q77="Less than $25,000 per year",5,$Q77="$25,000 to $49,999 per year",4,$Q77="$50,000 per year or above",2,$Q77="I do not know.",3,$Q77="",0)</f>
        <v>3</v>
      </c>
      <c r="F77" s="45" cm="1">
        <f t="array" ref="F77">_xlfn.IFS($T77="Excellent",5,$T77="Good",4,$T77="Average",3,$T77="Below Average",2,$T77="Poor",1)</f>
        <v>5</v>
      </c>
      <c r="G77" s="52"/>
      <c r="H77" s="52"/>
      <c r="I77" s="52"/>
      <c r="J77" s="53">
        <v>9</v>
      </c>
      <c r="K77" s="48" t="str">
        <f>IF(LEFT(INDEX(Applications_2021!$E$2:$E$651,MATCH($A77,Applications_2021!$A$2:$A$651,0)),1)="Y","Black","Other")</f>
        <v>Black</v>
      </c>
      <c r="L77" s="48" t="str">
        <f>IF(INDEX(Applications_2021!$F$2:$F$651,MATCH($A77,Applications_2021!$A$2:$A$651,0))="","",INDEX(Applications_2021!$F$2:$F$651,MATCH($A77,Applications_2021!$A$2:$A$651,0)))</f>
        <v>Female</v>
      </c>
      <c r="M77" s="48" t="str">
        <f>IF(LEFT(INDEX(Applications_2021!$I$2:$I$651,MATCH($A77,Applications_2021!$A$2:$A$651,0)),1)="","",LEFT(INDEX(Applications_2021!$I$2:$I$651,MATCH($A77,Applications_2021!$A$2:$A$651,0)),1))</f>
        <v>9</v>
      </c>
      <c r="N77" s="48" t="str">
        <f>IF(INDEX(Applications_2021!$J$2:$J$651,MATCH($A77,Applications_2021!$A$2:$A$651,0))="","",INDEX(Applications_2021!$J$2:$J$651,MATCH($A77,Applications_2021!$A$2:$A$651,0)))</f>
        <v>Pass Christian High School</v>
      </c>
      <c r="O77" s="48" t="str">
        <f>IF(INDEX(Applications_2021!$K$2:$K$651,MATCH($A77,Applications_2021!$A$2:$A$651,0))="","",INDEX(Applications_2021!$K$2:$K$651,MATCH($A77,Applications_2021!$A$2:$A$651,0)))</f>
        <v>Pass Christian School District</v>
      </c>
      <c r="P77" s="48" t="str">
        <f>IF(INDEX(Applications_2021!$P$2:$P$651,MATCH($A77,Applications_2021!$A$2:$A$651,0))="","",INDEX(Applications_2021!$P$2:$P$651,MATCH($A77,Applications_2021!$A$2:$A$651,0)))</f>
        <v>High School Diploma or up to 3 years of college</v>
      </c>
      <c r="Q77" s="48" t="str">
        <f>IF(INDEX(Applications_2021!$Q$2:$Q$651,MATCH($A77,Applications_2021!$A$2:$A$651,0))="","",INDEX(Applications_2021!$Q$2:$Q$651,MATCH($A77,Applications_2021!$A$2:$A$651,0)))</f>
        <v>I do not know.</v>
      </c>
      <c r="R77" s="48" t="str">
        <f>IF(INDEX(Applications_2021!$AL$2:$AL$651,MATCH($A77,Applications_2021!$A$2:$A$651,0))="","",INDEX(Applications_2021!$AL$2:$AL$651,MATCH($A77,Applications_2021!$A$2:$A$651,0)))</f>
        <v>Harrison</v>
      </c>
      <c r="S77" s="48" t="str">
        <f>IF(INDEX(Applications_2021!$V$2:$V$651,MATCH($A77,Applications_2021!$A$2:$A$651,0))="","",INDEX(Applications_2021!$V$2:$V$651,MATCH($A77,Applications_2021!$A$2:$A$651,0)))</f>
        <v>MS</v>
      </c>
      <c r="T77" s="48" t="str">
        <f>IF(INDEX(Applications_2021!$AE$2:$AE$651,MATCH($A77,Applications_2021!$A$2:$A$651,0))="","",INDEX(Applications_2021!$AE$2:$AE$651,MATCH($A77,Applications_2021!$A$2:$A$651,0)))</f>
        <v>Excellent</v>
      </c>
      <c r="U77" s="109" t="str">
        <f>IF(INDEX(Applications_2021!$AF$2:$AF$651,MATCH($A77,Applications_2021!$A$2:$A$651,0))="","",INDEX(Applications_2021!$AF$2:$AF$651,MATCH($A77,Applications_2021!$A$2:$A$651,0)))</f>
        <v xml:space="preserve">I would like to attend this camp to help better myself for future experiences and broaden my academic and professional skills. I want to be successful in my future, no matter what my career is. </v>
      </c>
      <c r="V77" s="109" t="str">
        <f>IF(INDEX(Applications_2021!$AG$2:$AG$651,MATCH($A77,Applications_2021!$A$2:$A$651,0))="","",INDEX(Applications_2021!$AG$2:$AG$651,MATCH($A77,Applications_2021!$A$2:$A$651,0)))</f>
        <v>Beta Club Student Council Chemours Award Superintendent's Honor Roll Principal's Honor Roll Extracurricular Activities</v>
      </c>
      <c r="W77" s="109" t="str">
        <f>IF(INDEX(Applications_2021!$AH$2:$AH$651,MATCH($A77,Applications_2021!$A$2:$A$651,0))="","",INDEX(Applications_2021!$AH$2:$AH$651,MATCH($A77,Applications_2021!$A$2:$A$651,0)))</f>
        <v xml:space="preserve">I am a hardworking student. I always like to do the best I can in any situation. I always like to lead, but I never want to make anyone feel down of themselves. I am very consistent in my work and I never like to have any grades lower than an 88. </v>
      </c>
      <c r="X77" s="109" t="str">
        <f>IF(INDEX(Applications_2021!$AI$2:$AI$651,MATCH($A77,Applications_2021!$A$2:$A$651,0))="","",INDEX(Applications_2021!$AI$2:$AI$651,MATCH($A77,Applications_2021!$A$2:$A$651,0)))</f>
        <v>school/teacher</v>
      </c>
      <c r="Y77" s="109" t="str">
        <f>IF(INDEX(Applications_2021!$AJ$2:$AJ$651,MATCH($A77,Applications_2021!$A$2:$A$651,0))="","",INDEX(Applications_2021!$AJ$2:$AJ$651,MATCH($A77,Applications_2021!$A$2:$A$651,0)))</f>
        <v>Tyra Bailey, Pass Christian High School</v>
      </c>
      <c r="Z77" s="220" t="str">
        <f>IF(INDEX(Applications_2021!$Z$2:$Z$651,MATCH($A77,Applications_2021!$A$2:$A$651,0))="","",INDEX(Applications_2021!$Z$2:$Z$651,MATCH($A77,Applications_2021!$A$2:$A$651,0)))</f>
        <v>YES - I will have transportation to the camp on June 20.</v>
      </c>
      <c r="AA77" s="221" t="str">
        <f>IF(INDEX(Applications_2021!$AB$2:$AB$651,MATCH($A77,Applications_2021!$A$2:$A$651,0))="","",INDEX(Applications_2021!$AB$2:$AB$651,MATCH($A77,Applications_2021!$A$2:$A$651,0)))</f>
        <v>YES - I will have transportation from the camp on June 25.</v>
      </c>
      <c r="AB77" s="48" t="str">
        <f>IF(INDEX(Transcripts_2021!$A$2:$A$324,MATCH($A77,Transcripts_2021!$A$2:$A$324,0))=$A77,INDEX(Transcripts_2021!$O$2:$O$324,MATCH($A77,Transcripts_2021!$A$2:$A$324,0)),"")</f>
        <v>Pass Christian High School</v>
      </c>
      <c r="AC77" s="48" t="str">
        <f t="shared" si="4"/>
        <v>Harrison</v>
      </c>
      <c r="AD77" s="48" t="str">
        <f>IF(INDEX(Applications_2021!$AL$2:$AL$651,MATCH($A77,Applications_2021!$A$2:$A$651,0))="","",INDEX(Applications_2021!$AL$2:$AL$651,MATCH($A77,Applications_2021!$A$2:$A$651,0)))</f>
        <v>Harrison</v>
      </c>
      <c r="AE77" s="8" t="str">
        <f t="shared" si="5"/>
        <v>Yes</v>
      </c>
    </row>
    <row r="78" spans="1:31" ht="43.2" x14ac:dyDescent="0.3">
      <c r="A78" s="51" t="str">
        <f>IF(Applications_2021!$A491="","",Applications_2021!$A491)</f>
        <v>0510-COL-ZE-0211</v>
      </c>
      <c r="B78" s="45" t="s">
        <v>371</v>
      </c>
      <c r="C78" s="250" t="s">
        <v>104</v>
      </c>
      <c r="D78" s="46">
        <f t="shared" si="3"/>
        <v>6</v>
      </c>
      <c r="E78" s="45" cm="1">
        <f t="array" ref="E78">_xlfn.IFS($Q78="Less than $25,000 per year",5,$Q78="$25,000 to $49,999 per year",4,$Q78="$50,000 per year or above",2,$Q78="I do not know.",3,$Q78="",0)</f>
        <v>2</v>
      </c>
      <c r="F78" s="45" cm="1">
        <f t="array" ref="F78">_xlfn.IFS($T78="Excellent",5,$T78="Good",4,$T78="Average",3,$T78="Below Average",2,$T78="Poor",1)</f>
        <v>4</v>
      </c>
      <c r="G78" s="52"/>
      <c r="H78" s="52"/>
      <c r="I78" s="52"/>
      <c r="J78" s="53">
        <v>9</v>
      </c>
      <c r="K78" s="48" t="str">
        <f>IF(LEFT(INDEX(Applications_2021!$E$2:$E$651,MATCH($A78,Applications_2021!$A$2:$A$651,0)),1)="Y","Black","Other")</f>
        <v>Black</v>
      </c>
      <c r="L78" s="48" t="str">
        <f>IF(INDEX(Applications_2021!$F$2:$F$651,MATCH($A78,Applications_2021!$A$2:$A$651,0))="","",INDEX(Applications_2021!$F$2:$F$651,MATCH($A78,Applications_2021!$A$2:$A$651,0)))</f>
        <v>Male</v>
      </c>
      <c r="M78" s="48" t="str">
        <f>IF(LEFT(INDEX(Applications_2021!$I$2:$I$651,MATCH($A78,Applications_2021!$A$2:$A$651,0)),1)="","",LEFT(INDEX(Applications_2021!$I$2:$I$651,MATCH($A78,Applications_2021!$A$2:$A$651,0)),1))</f>
        <v>9</v>
      </c>
      <c r="N78" s="48" t="str">
        <f>IF(INDEX(Applications_2021!$J$2:$J$651,MATCH($A78,Applications_2021!$A$2:$A$651,0))="","",INDEX(Applications_2021!$J$2:$J$651,MATCH($A78,Applications_2021!$A$2:$A$651,0)))</f>
        <v>Pass Christian High School</v>
      </c>
      <c r="O78" s="48" t="str">
        <f>IF(INDEX(Applications_2021!$K$2:$K$651,MATCH($A78,Applications_2021!$A$2:$A$651,0))="","",INDEX(Applications_2021!$K$2:$K$651,MATCH($A78,Applications_2021!$A$2:$A$651,0)))</f>
        <v>Pass Christian</v>
      </c>
      <c r="P78" s="48" t="str">
        <f>IF(INDEX(Applications_2021!$P$2:$P$651,MATCH($A78,Applications_2021!$A$2:$A$651,0))="","",INDEX(Applications_2021!$P$2:$P$651,MATCH($A78,Applications_2021!$A$2:$A$651,0)))</f>
        <v>College degree or 4 or more years of college (including graduate school)</v>
      </c>
      <c r="Q78" s="48" t="str">
        <f>IF(INDEX(Applications_2021!$Q$2:$Q$651,MATCH($A78,Applications_2021!$A$2:$A$651,0))="","",INDEX(Applications_2021!$Q$2:$Q$651,MATCH($A78,Applications_2021!$A$2:$A$651,0)))</f>
        <v>$50,000 per year or above</v>
      </c>
      <c r="R78" s="48" t="str">
        <f>IF(INDEX(Applications_2021!$AL$2:$AL$651,MATCH($A78,Applications_2021!$A$2:$A$651,0))="","",INDEX(Applications_2021!$AL$2:$AL$651,MATCH($A78,Applications_2021!$A$2:$A$651,0)))</f>
        <v>Harrison</v>
      </c>
      <c r="S78" s="48" t="str">
        <f>IF(INDEX(Applications_2021!$V$2:$V$651,MATCH($A78,Applications_2021!$A$2:$A$651,0))="","",INDEX(Applications_2021!$V$2:$V$651,MATCH($A78,Applications_2021!$A$2:$A$651,0)))</f>
        <v>MS</v>
      </c>
      <c r="T78" s="48" t="str">
        <f>IF(INDEX(Applications_2021!$AE$2:$AE$651,MATCH($A78,Applications_2021!$A$2:$A$651,0))="","",INDEX(Applications_2021!$AE$2:$AE$651,MATCH($A78,Applications_2021!$A$2:$A$651,0)))</f>
        <v>Good</v>
      </c>
      <c r="U78" s="109" t="str">
        <f>IF(INDEX(Applications_2021!$AF$2:$AF$651,MATCH($A78,Applications_2021!$A$2:$A$651,0))="","",INDEX(Applications_2021!$AF$2:$AF$651,MATCH($A78,Applications_2021!$A$2:$A$651,0)))</f>
        <v xml:space="preserve">To have an opportunity to look at different careers and colleges to see what meet my needs. </v>
      </c>
      <c r="V78" s="109" t="str">
        <f>IF(INDEX(Applications_2021!$AG$2:$AG$651,MATCH($A78,Applications_2021!$A$2:$A$651,0))="","",INDEX(Applications_2021!$AG$2:$AG$651,MATCH($A78,Applications_2021!$A$2:$A$651,0)))</f>
        <v>Did well on ACT in math and science for first try.  I am in advanced math classes and have always done well in both math and science.</v>
      </c>
      <c r="W78" s="109" t="str">
        <f>IF(INDEX(Applications_2021!$AH$2:$AH$651,MATCH($A78,Applications_2021!$A$2:$A$651,0))="","",INDEX(Applications_2021!$AH$2:$AH$651,MATCH($A78,Applications_2021!$A$2:$A$651,0)))</f>
        <v/>
      </c>
      <c r="X78" s="109" t="str">
        <f>IF(INDEX(Applications_2021!$AI$2:$AI$651,MATCH($A78,Applications_2021!$A$2:$A$651,0))="","",INDEX(Applications_2021!$AI$2:$AI$651,MATCH($A78,Applications_2021!$A$2:$A$651,0)))</f>
        <v>school/teacher</v>
      </c>
      <c r="Y78" s="109" t="str">
        <f>IF(INDEX(Applications_2021!$AJ$2:$AJ$651,MATCH($A78,Applications_2021!$A$2:$A$651,0))="","",INDEX(Applications_2021!$AJ$2:$AJ$651,MATCH($A78,Applications_2021!$A$2:$A$651,0)))</f>
        <v>Dr. Tyra Bailey</v>
      </c>
      <c r="Z78" s="220" t="str">
        <f>IF(INDEX(Applications_2021!$Z$2:$Z$651,MATCH($A78,Applications_2021!$A$2:$A$651,0))="","",INDEX(Applications_2021!$Z$2:$Z$651,MATCH($A78,Applications_2021!$A$2:$A$651,0)))</f>
        <v>YES - I will have transportation to the camp on June 20.</v>
      </c>
      <c r="AA78" s="221" t="str">
        <f>IF(INDEX(Applications_2021!$AD$2:$AD$651,MATCH($A78,Applications_2021!$A$2:$A$651,0))="","",INDEX(Applications_2021!$AD$2:$AD$651,MATCH($A78,Applications_2021!$A$2:$A$651,0)))</f>
        <v/>
      </c>
      <c r="AB78" s="48" t="str">
        <f>IF(INDEX(Transcripts_2021!$A$2:$A$324,MATCH($A78,Transcripts_2021!$A$2:$A$324,0))=$A78,INDEX(Transcripts_2021!$O$2:$O$324,MATCH($A78,Transcripts_2021!$A$2:$A$324,0)),"")</f>
        <v>Pass Christian high school</v>
      </c>
      <c r="AC78" s="48" t="str">
        <f t="shared" si="4"/>
        <v>Harrison</v>
      </c>
      <c r="AD78" s="48" t="str">
        <f>IF(INDEX(Applications_2021!$AL$2:$AL$651,MATCH($A78,Applications_2021!$A$2:$A$651,0))="","",INDEX(Applications_2021!$AL$2:$AL$651,MATCH($A78,Applications_2021!$A$2:$A$651,0)))</f>
        <v>Harrison</v>
      </c>
      <c r="AE78" s="8" t="str">
        <f t="shared" si="5"/>
        <v>Yes</v>
      </c>
    </row>
    <row r="79" spans="1:31" ht="86.4" x14ac:dyDescent="0.3">
      <c r="A79" s="51" t="str">
        <f>IF(Applications_2021!$A604="","",Applications_2021!$A604)</f>
        <v>0630-BUT-NA-0187</v>
      </c>
      <c r="B79" s="52" t="s">
        <v>371</v>
      </c>
      <c r="C79" s="269" t="s">
        <v>101</v>
      </c>
      <c r="D79" s="46">
        <f t="shared" si="3"/>
        <v>6</v>
      </c>
      <c r="E79" s="45" cm="1">
        <f t="array" ref="E79">_xlfn.IFS($Q79="Less than $25,000 per year",5,$Q79="$25,000 to $49,999 per year",4,$Q79="$50,000 per year or above",2,$Q79="I do not know.",3,$Q79="",0)</f>
        <v>2</v>
      </c>
      <c r="F79" s="45" cm="1">
        <f t="array" ref="F79">_xlfn.IFS($T79="Excellent",5,$T79="Good",4,$T79="Average",3,$T79="Below Average",2,$T79="Poor",1)</f>
        <v>4</v>
      </c>
      <c r="G79" s="52"/>
      <c r="H79" s="52"/>
      <c r="I79" s="52"/>
      <c r="J79" s="53">
        <v>7</v>
      </c>
      <c r="K79" s="48" t="str">
        <f>IF(LEFT(INDEX(Applications_2021!$E$2:$E$651,MATCH($A79,Applications_2021!$A$2:$A$651,0)),1)="Y","Black","Other")</f>
        <v>Black</v>
      </c>
      <c r="L79" s="48" t="str">
        <f>IF(INDEX(Applications_2021!$F$2:$F$651,MATCH($A79,Applications_2021!$A$2:$A$651,0))="","",INDEX(Applications_2021!$F$2:$F$651,MATCH($A79,Applications_2021!$A$2:$A$651,0)))</f>
        <v>Female</v>
      </c>
      <c r="M79" s="48" t="str">
        <f>IF(LEFT(INDEX(Applications_2021!$I$2:$I$651,MATCH($A79,Applications_2021!$A$2:$A$651,0)),1)="","",LEFT(INDEX(Applications_2021!$I$2:$I$651,MATCH($A79,Applications_2021!$A$2:$A$651,0)),1))</f>
        <v>8</v>
      </c>
      <c r="N79" s="48" t="str">
        <f>IF(INDEX(Applications_2021!$J$2:$J$651,MATCH($A79,Applications_2021!$A$2:$A$651,0))="","",INDEX(Applications_2021!$J$2:$J$651,MATCH($A79,Applications_2021!$A$2:$A$651,0)))</f>
        <v>Bayou View Middle School</v>
      </c>
      <c r="O79" s="48" t="str">
        <f>IF(INDEX(Applications_2021!$K$2:$K$651,MATCH($A79,Applications_2021!$A$2:$A$651,0))="","",INDEX(Applications_2021!$K$2:$K$651,MATCH($A79,Applications_2021!$A$2:$A$651,0)))</f>
        <v xml:space="preserve">Gulfport </v>
      </c>
      <c r="P79" s="48" t="str">
        <f>IF(INDEX(Applications_2021!$P$2:$P$651,MATCH($A79,Applications_2021!$A$2:$A$651,0))="","",INDEX(Applications_2021!$P$2:$P$651,MATCH($A79,Applications_2021!$A$2:$A$651,0)))</f>
        <v>College degree or 4 or more years of college (including graduate school)</v>
      </c>
      <c r="Q79" s="48" t="str">
        <f>IF(INDEX(Applications_2021!$Q$2:$Q$651,MATCH($A79,Applications_2021!$A$2:$A$651,0))="","",INDEX(Applications_2021!$Q$2:$Q$651,MATCH($A79,Applications_2021!$A$2:$A$651,0)))</f>
        <v>$50,000 per year or above</v>
      </c>
      <c r="R79" s="48" t="str">
        <f>IF(INDEX(Applications_2021!$AL$2:$AL$651,MATCH($A79,Applications_2021!$A$2:$A$651,0))="","",INDEX(Applications_2021!$AL$2:$AL$651,MATCH($A79,Applications_2021!$A$2:$A$651,0)))</f>
        <v>Harrison</v>
      </c>
      <c r="S79" s="48" t="str">
        <f>IF(INDEX(Applications_2021!$V$2:$V$651,MATCH($A79,Applications_2021!$A$2:$A$651,0))="","",INDEX(Applications_2021!$V$2:$V$651,MATCH($A79,Applications_2021!$A$2:$A$651,0)))</f>
        <v>MS</v>
      </c>
      <c r="T79" s="48" t="str">
        <f>IF(INDEX(Applications_2021!$AE$2:$AE$651,MATCH($A79,Applications_2021!$A$2:$A$651,0))="","",INDEX(Applications_2021!$AE$2:$AE$651,MATCH($A79,Applications_2021!$A$2:$A$651,0)))</f>
        <v>Good</v>
      </c>
      <c r="U79" s="109" t="str">
        <f>IF(INDEX(Applications_2021!$AF$2:$AF$651,MATCH($A79,Applications_2021!$A$2:$A$651,0))="","",INDEX(Applications_2021!$AF$2:$AF$651,MATCH($A79,Applications_2021!$A$2:$A$651,0)))</f>
        <v xml:space="preserve">I am a 7th grade student who is interested in one day working in the science field. I was a member of my school's robotics program and I would one day like to be an engineer or a medical doctor. This camp will help me to hopefully explore careers and learn more about math and science. </v>
      </c>
      <c r="V79" s="109" t="str">
        <f>IF(INDEX(Applications_2021!$AG$2:$AG$651,MATCH($A79,Applications_2021!$A$2:$A$651,0))="","",INDEX(Applications_2021!$AG$2:$AG$651,MATCH($A79,Applications_2021!$A$2:$A$651,0)))</f>
        <v xml:space="preserve">Honor Roll.  My robotics team, in the 4th grade was awarded on the state level based on the research we conducted for our STEM in medicine project. We won a bid to attend the national VEX IQ tournament that year. </v>
      </c>
      <c r="W79" s="109" t="str">
        <f>IF(INDEX(Applications_2021!$AH$2:$AH$651,MATCH($A79,Applications_2021!$A$2:$A$651,0))="","",INDEX(Applications_2021!$AH$2:$AH$651,MATCH($A79,Applications_2021!$A$2:$A$651,0)))</f>
        <v/>
      </c>
      <c r="X79" s="109" t="str">
        <f>IF(INDEX(Applications_2021!$AI$2:$AI$651,MATCH($A79,Applications_2021!$A$2:$A$651,0))="","",INDEX(Applications_2021!$AI$2:$AI$651,MATCH($A79,Applications_2021!$A$2:$A$651,0)))</f>
        <v>relative or friend</v>
      </c>
      <c r="Y79" s="109" t="str">
        <f>IF(INDEX(Applications_2021!$AJ$2:$AJ$651,MATCH($A79,Applications_2021!$A$2:$A$651,0))="","",INDEX(Applications_2021!$AJ$2:$AJ$651,MATCH($A79,Applications_2021!$A$2:$A$651,0)))</f>
        <v/>
      </c>
      <c r="Z79" s="220" t="str">
        <f>IF(INDEX(Applications_2021!$Z$2:$Z$651,MATCH($A79,Applications_2021!$A$2:$A$651,0))="","",INDEX(Applications_2021!$Z$2:$Z$651,MATCH($A79,Applications_2021!$A$2:$A$651,0)))</f>
        <v>YES - I will have transportation to the camp on June 20.</v>
      </c>
      <c r="AA79" s="221" t="str">
        <f>IF(INDEX(Applications_2021!$AB$2:$AB$651,MATCH($A79,Applications_2021!$A$2:$A$651,0))="","",INDEX(Applications_2021!$AB$2:$AB$651,MATCH($A79,Applications_2021!$A$2:$A$651,0)))</f>
        <v>YES - I will have transportation from the camp on June 25.</v>
      </c>
      <c r="AB79" s="48" t="str">
        <f>IF(INDEX(Transcripts_2021!$A$2:$A$324,MATCH($A79,Transcripts_2021!$A$2:$A$324,0))=$A79,INDEX(Transcripts_2021!$O$2:$O$324,MATCH($A79,Transcripts_2021!$A$2:$A$324,0)),"")</f>
        <v xml:space="preserve">Bayou View Middle School </v>
      </c>
      <c r="AC79" s="48" t="str">
        <f t="shared" si="4"/>
        <v>Harrison</v>
      </c>
      <c r="AD79" s="48" t="str">
        <f>IF(INDEX(Applications_2021!$AL$2:$AL$651,MATCH($A79,Applications_2021!$A$2:$A$651,0))="","",INDEX(Applications_2021!$AL$2:$AL$651,MATCH($A79,Applications_2021!$A$2:$A$651,0)))</f>
        <v>Harrison</v>
      </c>
      <c r="AE79" s="8" t="str">
        <f t="shared" si="5"/>
        <v>Yes</v>
      </c>
    </row>
    <row r="80" spans="1:31" ht="72" x14ac:dyDescent="0.3">
      <c r="A80" s="51" t="str">
        <f>IF(Applications_2021!$A267="","",Applications_2021!$A267)</f>
        <v>0279-JON-MO-0239</v>
      </c>
      <c r="B80" s="45" t="s">
        <v>371</v>
      </c>
      <c r="C80" s="269" t="s">
        <v>104</v>
      </c>
      <c r="D80" s="46">
        <f t="shared" si="3"/>
        <v>10</v>
      </c>
      <c r="E80" s="45" cm="1">
        <f t="array" ref="E80">_xlfn.IFS($Q80="Less than $25,000 per year",5,$Q80="$25,000 to $49,999 per year",4,$Q80="$50,000 per year or above",2,$Q80="I do not know.",3,$Q80="",0)</f>
        <v>5</v>
      </c>
      <c r="F80" s="45" cm="1">
        <f t="array" ref="F80">_xlfn.IFS($T80="Excellent",5,$T80="Good",4,$T80="Average",3,$T80="Below Average",2,$T80="Poor",1)</f>
        <v>5</v>
      </c>
      <c r="G80" s="52"/>
      <c r="H80" s="52"/>
      <c r="I80" s="52"/>
      <c r="J80" s="53">
        <v>7</v>
      </c>
      <c r="K80" s="48" t="str">
        <f>IF(LEFT(INDEX(Applications_2021!$E$2:$E$651,MATCH($A80,Applications_2021!$A$2:$A$651,0)),1)="Y","Black","Other")</f>
        <v>Black</v>
      </c>
      <c r="L80" s="48" t="str">
        <f>IF(INDEX(Applications_2021!$F$2:$F$651,MATCH($A80,Applications_2021!$A$2:$A$651,0))="","",INDEX(Applications_2021!$F$2:$F$651,MATCH($A80,Applications_2021!$A$2:$A$651,0)))</f>
        <v>Female</v>
      </c>
      <c r="M80" s="48" t="str">
        <f>IF(LEFT(INDEX(Applications_2021!$I$2:$I$651,MATCH($A80,Applications_2021!$A$2:$A$651,0)),1)="","",LEFT(INDEX(Applications_2021!$I$2:$I$651,MATCH($A80,Applications_2021!$A$2:$A$651,0)),1))</f>
        <v>7</v>
      </c>
      <c r="N80" s="48" t="str">
        <f>IF(INDEX(Applications_2021!$J$2:$J$651,MATCH($A80,Applications_2021!$A$2:$A$651,0))="","",INDEX(Applications_2021!$J$2:$J$651,MATCH($A80,Applications_2021!$A$2:$A$651,0)))</f>
        <v>Madison Middle School</v>
      </c>
      <c r="O80" s="48" t="str">
        <f>IF(INDEX(Applications_2021!$K$2:$K$651,MATCH($A80,Applications_2021!$A$2:$A$651,0))="","",INDEX(Applications_2021!$K$2:$K$651,MATCH($A80,Applications_2021!$A$2:$A$651,0)))</f>
        <v>Madison County</v>
      </c>
      <c r="P80" s="48" t="str">
        <f>IF(INDEX(Applications_2021!$P$2:$P$651,MATCH($A80,Applications_2021!$A$2:$A$651,0))="","",INDEX(Applications_2021!$P$2:$P$651,MATCH($A80,Applications_2021!$A$2:$A$651,0)))</f>
        <v>College degree or 4 or more years of college (including graduate school)</v>
      </c>
      <c r="Q80" s="48" t="str">
        <f>IF(INDEX(Applications_2021!$Q$2:$Q$651,MATCH($A80,Applications_2021!$A$2:$A$651,0))="","",INDEX(Applications_2021!$Q$2:$Q$651,MATCH($A80,Applications_2021!$A$2:$A$651,0)))</f>
        <v>Less than $25,000 per year</v>
      </c>
      <c r="R80" s="66" t="str">
        <f>$AC80</f>
        <v>Madison</v>
      </c>
      <c r="S80" s="48" t="str">
        <f>IF(INDEX(Applications_2021!$V$2:$V$651,MATCH($A80,Applications_2021!$A$2:$A$651,0))="","",INDEX(Applications_2021!$V$2:$V$651,MATCH($A80,Applications_2021!$A$2:$A$651,0)))</f>
        <v>MS</v>
      </c>
      <c r="T80" s="48" t="str">
        <f>IF(INDEX(Applications_2021!$AE$2:$AE$651,MATCH($A80,Applications_2021!$A$2:$A$651,0))="","",INDEX(Applications_2021!$AE$2:$AE$651,MATCH($A80,Applications_2021!$A$2:$A$651,0)))</f>
        <v>Excellent</v>
      </c>
      <c r="U80" s="109" t="str">
        <f>IF(INDEX(Applications_2021!$AF$2:$AF$651,MATCH($A80,Applications_2021!$A$2:$A$651,0))="","",INDEX(Applications_2021!$AF$2:$AF$651,MATCH($A80,Applications_2021!$A$2:$A$651,0)))</f>
        <v xml:space="preserve">To gain knowledge and strength in areas that I didn’t always feel I could succeed best in. Also have the ability to be around students like me that want higher education and learn important ways to succeed and have fun learning new strategies. </v>
      </c>
      <c r="V80" s="109" t="str">
        <f>IF(INDEX(Applications_2021!$AG$2:$AG$651,MATCH($A80,Applications_2021!$A$2:$A$651,0))="","",INDEX(Applications_2021!$AG$2:$AG$651,MATCH($A80,Applications_2021!$A$2:$A$651,0)))</f>
        <v xml:space="preserve">I’ve been reading since the early age of four years old. I’m an A and B honor roll student. I was also voted class favorite this year. </v>
      </c>
      <c r="W80" s="109" t="str">
        <f>IF(INDEX(Applications_2021!$AH$2:$AH$651,MATCH($A80,Applications_2021!$A$2:$A$651,0))="","",INDEX(Applications_2021!$AH$2:$AH$651,MATCH($A80,Applications_2021!$A$2:$A$651,0)))</f>
        <v xml:space="preserve">I’m an eager learner and I am always open to learn new things to help me succeed in life. </v>
      </c>
      <c r="X80" s="109" t="str">
        <f>IF(INDEX(Applications_2021!$AI$2:$AI$651,MATCH($A80,Applications_2021!$A$2:$A$651,0))="","",INDEX(Applications_2021!$AI$2:$AI$651,MATCH($A80,Applications_2021!$A$2:$A$651,0)))</f>
        <v>relative or friend</v>
      </c>
      <c r="Y80" s="109" t="str">
        <f>IF(INDEX(Applications_2021!$AJ$2:$AJ$651,MATCH($A80,Applications_2021!$A$2:$A$651,0))="","",INDEX(Applications_2021!$AJ$2:$AJ$651,MATCH($A80,Applications_2021!$A$2:$A$651,0)))</f>
        <v/>
      </c>
      <c r="Z80" s="220" t="str">
        <f>IF(INDEX(Applications_2021!$Z$2:$Z$651,MATCH($A80,Applications_2021!$A$2:$A$651,0))="","",INDEX(Applications_2021!$Z$2:$Z$651,MATCH($A80,Applications_2021!$A$2:$A$651,0)))</f>
        <v>YES - I will have transportation to the camp on June 20.</v>
      </c>
      <c r="AA80" s="221" t="str">
        <f>IF(INDEX(Applications_2021!$AD$2:$AD$651,MATCH($A80,Applications_2021!$A$2:$A$651,0))="","",INDEX(Applications_2021!$AD$2:$AD$651,MATCH($A80,Applications_2021!$A$2:$A$651,0)))</f>
        <v/>
      </c>
      <c r="AB80" s="48" t="str">
        <f>IF(INDEX(Transcripts_2021!$A$2:$A$324,MATCH($A80,Transcripts_2021!$A$2:$A$324,0))=$A80,INDEX(Transcripts_2021!$O$2:$O$324,MATCH($A80,Transcripts_2021!$A$2:$A$324,0)),"")</f>
        <v>Madison Middle School</v>
      </c>
      <c r="AC80" s="67" t="s">
        <v>229</v>
      </c>
      <c r="AD80" s="48" t="str">
        <f>IF(INDEX(Applications_2021!$AL$2:$AL$651,MATCH($A80,Applications_2021!$A$2:$A$651,0))="","",INDEX(Applications_2021!$AL$2:$AL$651,MATCH($A80,Applications_2021!$A$2:$A$651,0)))</f>
        <v>Hinds</v>
      </c>
      <c r="AE80" s="8" t="str">
        <f t="shared" si="5"/>
        <v>No</v>
      </c>
    </row>
    <row r="81" spans="1:31" ht="100.8" x14ac:dyDescent="0.3">
      <c r="A81" s="51" t="str">
        <f>IF(Applications_2021!$A99="","",Applications_2021!$A99)</f>
        <v>0101-HEN-AN-0158</v>
      </c>
      <c r="B81" s="45" t="s">
        <v>371</v>
      </c>
      <c r="C81" s="269" t="s">
        <v>104</v>
      </c>
      <c r="D81" s="46">
        <f t="shared" si="3"/>
        <v>9</v>
      </c>
      <c r="E81" s="45" cm="1">
        <f t="array" ref="E81">_xlfn.IFS($Q81="Less than $25,000 per year",5,$Q81="$25,000 to $49,999 per year",4,$Q81="$50,000 per year or above",2,$Q81="I do not know.",3,$Q81="",0)</f>
        <v>4</v>
      </c>
      <c r="F81" s="45" cm="1">
        <f t="array" ref="F81">_xlfn.IFS($T81="Excellent",5,$T81="Good",4,$T81="Average",3,$T81="Below Average",2,$T81="Poor",1)</f>
        <v>5</v>
      </c>
      <c r="G81" s="52"/>
      <c r="H81" s="52"/>
      <c r="I81" s="52"/>
      <c r="J81" s="53">
        <v>9</v>
      </c>
      <c r="K81" s="48" t="str">
        <f>IF(LEFT(INDEX(Applications_2021!$E$2:$E$651,MATCH($A81,Applications_2021!$A$2:$A$651,0)),1)="Y","Black","Other")</f>
        <v>Black</v>
      </c>
      <c r="L81" s="48" t="str">
        <f>IF(INDEX(Applications_2021!$F$2:$F$651,MATCH($A81,Applications_2021!$A$2:$A$651,0))="","",INDEX(Applications_2021!$F$2:$F$651,MATCH($A81,Applications_2021!$A$2:$A$651,0)))</f>
        <v>Male</v>
      </c>
      <c r="M81" s="48" t="str">
        <f>IF(LEFT(INDEX(Applications_2021!$I$2:$I$651,MATCH($A81,Applications_2021!$A$2:$A$651,0)),1)="","",LEFT(INDEX(Applications_2021!$I$2:$I$651,MATCH($A81,Applications_2021!$A$2:$A$651,0)),1))</f>
        <v>9</v>
      </c>
      <c r="N81" s="48" t="str">
        <f>IF(INDEX(Applications_2021!$J$2:$J$651,MATCH($A81,Applications_2021!$A$2:$A$651,0))="","",INDEX(Applications_2021!$J$2:$J$651,MATCH($A81,Applications_2021!$A$2:$A$651,0)))</f>
        <v>Callaway High School (Early College Program)</v>
      </c>
      <c r="O81" s="48" t="str">
        <f>IF(INDEX(Applications_2021!$K$2:$K$651,MATCH($A81,Applications_2021!$A$2:$A$651,0))="","",INDEX(Applications_2021!$K$2:$K$651,MATCH($A81,Applications_2021!$A$2:$A$651,0)))</f>
        <v>Jackson Public Schools</v>
      </c>
      <c r="P81" s="48" t="str">
        <f>IF(INDEX(Applications_2021!$P$2:$P$651,MATCH($A81,Applications_2021!$A$2:$A$651,0))="","",INDEX(Applications_2021!$P$2:$P$651,MATCH($A81,Applications_2021!$A$2:$A$651,0)))</f>
        <v>College degree or 4 or more years of college (including graduate school)</v>
      </c>
      <c r="Q81" s="48" t="str">
        <f>IF(INDEX(Applications_2021!$Q$2:$Q$651,MATCH($A81,Applications_2021!$A$2:$A$651,0))="","",INDEX(Applications_2021!$Q$2:$Q$651,MATCH($A81,Applications_2021!$A$2:$A$651,0)))</f>
        <v>$25,000 to $49,999 per year</v>
      </c>
      <c r="R81" s="48" t="str">
        <f>IF(INDEX(Applications_2021!$AL$2:$AL$651,MATCH($A81,Applications_2021!$A$2:$A$651,0))="","",INDEX(Applications_2021!$AL$2:$AL$651,MATCH($A81,Applications_2021!$A$2:$A$651,0)))</f>
        <v>Hinds</v>
      </c>
      <c r="S81" s="48" t="str">
        <f>IF(INDEX(Applications_2021!$V$2:$V$651,MATCH($A81,Applications_2021!$A$2:$A$651,0))="","",INDEX(Applications_2021!$V$2:$V$651,MATCH($A81,Applications_2021!$A$2:$A$651,0)))</f>
        <v>MS</v>
      </c>
      <c r="T81" s="48" t="str">
        <f>IF(INDEX(Applications_2021!$AE$2:$AE$651,MATCH($A81,Applications_2021!$A$2:$A$651,0))="","",INDEX(Applications_2021!$AE$2:$AE$651,MATCH($A81,Applications_2021!$A$2:$A$651,0)))</f>
        <v>Excellent</v>
      </c>
      <c r="U81" s="109" t="str">
        <f>IF(INDEX(Applications_2021!$AF$2:$AF$651,MATCH($A81,Applications_2021!$A$2:$A$651,0))="","",INDEX(Applications_2021!$AF$2:$AF$651,MATCH($A81,Applications_2021!$A$2:$A$651,0)))</f>
        <v>My mother tells me that exposure is one of the best teachers and so I'd like to attend the AAYME Camp for the exposure to professional and leadership development.  I hope to gain support in my leadership skills, social interaction with up and coming Mississippi African-American students, and academic support and enrichment.</v>
      </c>
      <c r="V81" s="109" t="str">
        <f>IF(INDEX(Applications_2021!$AG$2:$AG$651,MATCH($A81,Applications_2021!$A$2:$A$651,0))="","",INDEX(Applications_2021!$AG$2:$AG$651,MATCH($A81,Applications_2021!$A$2:$A$651,0)))</f>
        <v/>
      </c>
      <c r="W81" s="109" t="str">
        <f>IF(INDEX(Applications_2021!$AH$2:$AH$651,MATCH($A81,Applications_2021!$A$2:$A$651,0))="","",INDEX(Applications_2021!$AH$2:$AH$651,MATCH($A81,Applications_2021!$A$2:$A$651,0)))</f>
        <v/>
      </c>
      <c r="X81" s="109" t="str">
        <f>IF(INDEX(Applications_2021!$AI$2:$AI$651,MATCH($A81,Applications_2021!$A$2:$A$651,0))="","",INDEX(Applications_2021!$AI$2:$AI$651,MATCH($A81,Applications_2021!$A$2:$A$651,0)))</f>
        <v>relative or friend</v>
      </c>
      <c r="Y81" s="109" t="str">
        <f>IF(INDEX(Applications_2021!$AJ$2:$AJ$651,MATCH($A81,Applications_2021!$A$2:$A$651,0))="","",INDEX(Applications_2021!$AJ$2:$AJ$651,MATCH($A81,Applications_2021!$A$2:$A$651,0)))</f>
        <v/>
      </c>
      <c r="Z81" s="220" t="str">
        <f>IF(INDEX(Applications_2021!$Z$2:$Z$651,MATCH($A81,Applications_2021!$A$2:$A$651,0))="","",INDEX(Applications_2021!$Z$2:$Z$651,MATCH($A81,Applications_2021!$A$2:$A$651,0)))</f>
        <v>YES - I will have transportation to the camp on June 20.</v>
      </c>
      <c r="AA81" s="221" t="str">
        <f>IF(INDEX(Applications_2021!$AB$2:$AB$651,MATCH($A81,Applications_2021!$A$2:$A$651,0))="","",INDEX(Applications_2021!$AB$2:$AB$651,MATCH($A81,Applications_2021!$A$2:$A$651,0)))</f>
        <v>YES - I will have transportation from the camp on June 25.</v>
      </c>
      <c r="AB81" s="48" t="str">
        <f>IF(INDEX(Transcripts_2021!$A$2:$A$324,MATCH($A81,Transcripts_2021!$A$2:$A$324,0))=$A81,INDEX(Transcripts_2021!$O$2:$O$324,MATCH($A81,Transcripts_2021!$A$2:$A$324,0)),"")</f>
        <v>Callaway High School (JTECHS)</v>
      </c>
      <c r="AC81" s="48" t="str">
        <f t="shared" si="4"/>
        <v>Hinds</v>
      </c>
      <c r="AD81" s="48" t="str">
        <f>IF(INDEX(Applications_2021!$AL$2:$AL$651,MATCH($A81,Applications_2021!$A$2:$A$651,0))="","",INDEX(Applications_2021!$AL$2:$AL$651,MATCH($A81,Applications_2021!$A$2:$A$651,0)))</f>
        <v>Hinds</v>
      </c>
      <c r="AE81" s="8" t="str">
        <f t="shared" si="5"/>
        <v>Yes</v>
      </c>
    </row>
    <row r="82" spans="1:31" ht="14.4" customHeight="1" x14ac:dyDescent="0.3">
      <c r="A82" s="51" t="str">
        <f>IF(Applications_2021!$A192="","",Applications_2021!$A192)</f>
        <v>0200-THO-MA-0073</v>
      </c>
      <c r="B82" s="52" t="s">
        <v>519</v>
      </c>
      <c r="C82" s="140" t="s">
        <v>92</v>
      </c>
      <c r="D82" s="46">
        <f t="shared" si="3"/>
        <v>9</v>
      </c>
      <c r="E82" s="45" cm="1">
        <f t="array" ref="E82">_xlfn.IFS($Q82="Less than $25,000 per year",5,$Q82="$25,000 to $49,999 per year",4,$Q82="$50,000 per year or above",2,$Q82="I do not know.",3,$Q82="",0)</f>
        <v>4</v>
      </c>
      <c r="F82" s="45" cm="1">
        <f t="array" ref="F82">_xlfn.IFS($T82="Excellent",5,$T82="Good",4,$T82="Average",3,$T82="Below Average",2,$T82="Poor",1)</f>
        <v>5</v>
      </c>
      <c r="G82" s="52"/>
      <c r="H82" s="52"/>
      <c r="I82" s="52"/>
      <c r="J82" s="53" t="s">
        <v>2066</v>
      </c>
      <c r="K82" s="48" t="str">
        <f>IF(LEFT(INDEX(Applications_2021!$E$2:$E$651,MATCH($A82,Applications_2021!$A$2:$A$651,0)),1)="Y","Black","Other")</f>
        <v>Black</v>
      </c>
      <c r="L82" s="48" t="str">
        <f>IF(INDEX(Applications_2021!$F$2:$F$651,MATCH($A82,Applications_2021!$A$2:$A$651,0))="","",INDEX(Applications_2021!$F$2:$F$651,MATCH($A82,Applications_2021!$A$2:$A$651,0)))</f>
        <v>Female</v>
      </c>
      <c r="M82" s="48" t="str">
        <f>IF(LEFT(INDEX(Applications_2021!$I$2:$I$651,MATCH($A82,Applications_2021!$A$2:$A$651,0)),1)="","",LEFT(INDEX(Applications_2021!$I$2:$I$651,MATCH($A82,Applications_2021!$A$2:$A$651,0)),1))</f>
        <v>8</v>
      </c>
      <c r="N82" s="48" t="str">
        <f>IF(INDEX(Applications_2021!$J$2:$J$651,MATCH($A82,Applications_2021!$A$2:$A$651,0))="","",INDEX(Applications_2021!$J$2:$J$651,MATCH($A82,Applications_2021!$A$2:$A$651,0)))</f>
        <v>Smilow Prep</v>
      </c>
      <c r="O82" s="48" t="str">
        <f>IF(INDEX(Applications_2021!$K$2:$K$651,MATCH($A82,Applications_2021!$A$2:$A$651,0))="","",INDEX(Applications_2021!$K$2:$K$651,MATCH($A82,Applications_2021!$A$2:$A$651,0)))</f>
        <v>JPS</v>
      </c>
      <c r="P82" s="48" t="str">
        <f>IF(INDEX(Applications_2021!$P$2:$P$651,MATCH($A82,Applications_2021!$A$2:$A$651,0))="","",INDEX(Applications_2021!$P$2:$P$651,MATCH($A82,Applications_2021!$A$2:$A$651,0)))</f>
        <v>High School Diploma or up to 3 years of college</v>
      </c>
      <c r="Q82" s="48" t="str">
        <f>IF(INDEX(Applications_2021!$Q$2:$Q$651,MATCH($A82,Applications_2021!$A$2:$A$651,0))="","",INDEX(Applications_2021!$Q$2:$Q$651,MATCH($A82,Applications_2021!$A$2:$A$651,0)))</f>
        <v>$25,000 to $49,999 per year</v>
      </c>
      <c r="R82" s="48" t="str">
        <f>IF(INDEX(Applications_2021!$AL$2:$AL$651,MATCH($A82,Applications_2021!$A$2:$A$651,0))="","",INDEX(Applications_2021!$AL$2:$AL$651,MATCH($A82,Applications_2021!$A$2:$A$651,0)))</f>
        <v>Hinds</v>
      </c>
      <c r="S82" s="48" t="str">
        <f>IF(INDEX(Applications_2021!$V$2:$V$651,MATCH($A82,Applications_2021!$A$2:$A$651,0))="","",INDEX(Applications_2021!$V$2:$V$651,MATCH($A82,Applications_2021!$A$2:$A$651,0)))</f>
        <v>MS</v>
      </c>
      <c r="T82" s="48" t="str">
        <f>IF(INDEX(Applications_2021!$AE$2:$AE$651,MATCH($A82,Applications_2021!$A$2:$A$651,0))="","",INDEX(Applications_2021!$AE$2:$AE$651,MATCH($A82,Applications_2021!$A$2:$A$651,0)))</f>
        <v>Excellent</v>
      </c>
      <c r="U82" s="109" t="str">
        <f>IF(INDEX(Applications_2021!$AF$2:$AF$651,MATCH($A82,Applications_2021!$A$2:$A$651,0))="","",INDEX(Applications_2021!$AF$2:$AF$651,MATCH($A82,Applications_2021!$A$2:$A$651,0)))</f>
        <v>I want to attend Math Camp, because Math is my favorite subject.What I want to gain is new Math skills that I know nothing about. So I can use these new skills.</v>
      </c>
      <c r="V82" s="109" t="str">
        <f>IF(INDEX(Applications_2021!$AG$2:$AG$651,MATCH($A82,Applications_2021!$A$2:$A$651,0))="","",INDEX(Applications_2021!$AG$2:$AG$651,MATCH($A82,Applications_2021!$A$2:$A$651,0)))</f>
        <v>National Junior Honor Society, A and B Honor Roll, All A’s Honor Roll, Girl Scout Bronze Award, I am currently working towards my Silver Award. I’ve received the Math and Science Award as well.</v>
      </c>
      <c r="W82" s="109" t="str">
        <f>IF(INDEX(Applications_2021!$AH$2:$AH$651,MATCH($A82,Applications_2021!$A$2:$A$651,0))="","",INDEX(Applications_2021!$AH$2:$AH$651,MATCH($A82,Applications_2021!$A$2:$A$651,0)))</f>
        <v>I’m a Cheerleader and I run track. I participate in Community Service throughout the school year as a Girl Scout Leader.</v>
      </c>
      <c r="X82" s="109" t="str">
        <f>IF(INDEX(Applications_2021!$AI$2:$AI$651,MATCH($A82,Applications_2021!$A$2:$A$651,0))="","",INDEX(Applications_2021!$AI$2:$AI$651,MATCH($A82,Applications_2021!$A$2:$A$651,0)))</f>
        <v>relative or friend</v>
      </c>
      <c r="Y82" s="109" t="str">
        <f>IF(INDEX(Applications_2021!$AJ$2:$AJ$651,MATCH($A82,Applications_2021!$A$2:$A$651,0))="","",INDEX(Applications_2021!$AJ$2:$AJ$651,MATCH($A82,Applications_2021!$A$2:$A$651,0)))</f>
        <v/>
      </c>
      <c r="Z82" s="220" t="str">
        <f>IF(INDEX(Applications_2021!$Z$2:$Z$651,MATCH($A82,Applications_2021!$A$2:$A$651,0))="","",INDEX(Applications_2021!$Z$2:$Z$651,MATCH($A82,Applications_2021!$A$2:$A$651,0)))</f>
        <v>YES - I will have transportation to the camp on June 20.</v>
      </c>
      <c r="AA82" s="221" t="str">
        <f>IF(INDEX(Applications_2021!$AB$2:$AB$651,MATCH($A82,Applications_2021!$A$2:$A$651,0))="","",INDEX(Applications_2021!$AB$2:$AB$651,MATCH($A82,Applications_2021!$A$2:$A$651,0)))</f>
        <v>YES - I will have transportation from the camp on June 25.</v>
      </c>
      <c r="AB82" s="48" t="str">
        <f>IF(INDEX(Transcripts_2021!$A$2:$A$324,MATCH($A82,Transcripts_2021!$A$2:$A$324,0))=$A82,INDEX(Transcripts_2021!$O$2:$O$324,MATCH($A82,Transcripts_2021!$A$2:$A$324,0)),"")</f>
        <v>Smilow Prep</v>
      </c>
      <c r="AC82" s="48" t="str">
        <f t="shared" si="4"/>
        <v>Hinds</v>
      </c>
      <c r="AD82" s="48" t="str">
        <f>IF(INDEX(Applications_2021!$AL$2:$AL$651,MATCH($A82,Applications_2021!$A$2:$A$651,0))="","",INDEX(Applications_2021!$AL$2:$AL$651,MATCH($A82,Applications_2021!$A$2:$A$651,0)))</f>
        <v>Hinds</v>
      </c>
      <c r="AE82" s="8" t="str">
        <f t="shared" si="5"/>
        <v>Yes</v>
      </c>
    </row>
    <row r="83" spans="1:31" ht="57.6" x14ac:dyDescent="0.3">
      <c r="A83" s="51" t="str">
        <f>IF(Applications_2021!$A193="","",Applications_2021!$A193)</f>
        <v>0201-COL-AD-0275</v>
      </c>
      <c r="B83" s="45" t="s">
        <v>371</v>
      </c>
      <c r="C83" s="269" t="s">
        <v>104</v>
      </c>
      <c r="D83" s="46">
        <f t="shared" si="3"/>
        <v>9</v>
      </c>
      <c r="E83" s="45" cm="1">
        <f t="array" ref="E83">_xlfn.IFS($Q83="Less than $25,000 per year",5,$Q83="$25,000 to $49,999 per year",4,$Q83="$50,000 per year or above",2,$Q83="I do not know.",3,$Q83="",0)</f>
        <v>4</v>
      </c>
      <c r="F83" s="45" cm="1">
        <f t="array" ref="F83">_xlfn.IFS($T83="Excellent",5,$T83="Good",4,$T83="Average",3,$T83="Below Average",2,$T83="Poor",1)</f>
        <v>5</v>
      </c>
      <c r="G83" s="52"/>
      <c r="H83" s="52"/>
      <c r="I83" s="52"/>
      <c r="J83" s="53">
        <v>8</v>
      </c>
      <c r="K83" s="48" t="str">
        <f>IF(LEFT(INDEX(Applications_2021!$E$2:$E$651,MATCH($A83,Applications_2021!$A$2:$A$651,0)),1)="Y","Black","Other")</f>
        <v>Black</v>
      </c>
      <c r="L83" s="48" t="str">
        <f>IF(INDEX(Applications_2021!$F$2:$F$651,MATCH($A83,Applications_2021!$A$2:$A$651,0))="","",INDEX(Applications_2021!$F$2:$F$651,MATCH($A83,Applications_2021!$A$2:$A$651,0)))</f>
        <v>Female</v>
      </c>
      <c r="M83" s="48" t="str">
        <f>IF(LEFT(INDEX(Applications_2021!$I$2:$I$651,MATCH($A83,Applications_2021!$A$2:$A$651,0)),1)="","",LEFT(INDEX(Applications_2021!$I$2:$I$651,MATCH($A83,Applications_2021!$A$2:$A$651,0)),1))</f>
        <v>8</v>
      </c>
      <c r="N83" s="48" t="str">
        <f>IF(INDEX(Applications_2021!$J$2:$J$651,MATCH($A83,Applications_2021!$A$2:$A$651,0))="","",INDEX(Applications_2021!$J$2:$J$651,MATCH($A83,Applications_2021!$A$2:$A$651,0)))</f>
        <v>Clinton Public School</v>
      </c>
      <c r="O83" s="48" t="str">
        <f>IF(INDEX(Applications_2021!$K$2:$K$651,MATCH($A83,Applications_2021!$A$2:$A$651,0))="","",INDEX(Applications_2021!$K$2:$K$651,MATCH($A83,Applications_2021!$A$2:$A$651,0)))</f>
        <v/>
      </c>
      <c r="P83" s="48" t="str">
        <f>IF(INDEX(Applications_2021!$P$2:$P$651,MATCH($A83,Applications_2021!$A$2:$A$651,0))="","",INDEX(Applications_2021!$P$2:$P$651,MATCH($A83,Applications_2021!$A$2:$A$651,0)))</f>
        <v>College degree or 4 or more years of college (including graduate school)</v>
      </c>
      <c r="Q83" s="48" t="str">
        <f>IF(INDEX(Applications_2021!$Q$2:$Q$651,MATCH($A83,Applications_2021!$A$2:$A$651,0))="","",INDEX(Applications_2021!$Q$2:$Q$651,MATCH($A83,Applications_2021!$A$2:$A$651,0)))</f>
        <v>$25,000 to $49,999 per year</v>
      </c>
      <c r="R83" s="48" t="str">
        <f>IF(INDEX(Applications_2021!$AL$2:$AL$651,MATCH($A83,Applications_2021!$A$2:$A$651,0))="","",INDEX(Applications_2021!$AL$2:$AL$651,MATCH($A83,Applications_2021!$A$2:$A$651,0)))</f>
        <v>Hinds</v>
      </c>
      <c r="S83" s="48" t="str">
        <f>IF(INDEX(Applications_2021!$V$2:$V$651,MATCH($A83,Applications_2021!$A$2:$A$651,0))="","",INDEX(Applications_2021!$V$2:$V$651,MATCH($A83,Applications_2021!$A$2:$A$651,0)))</f>
        <v>MS</v>
      </c>
      <c r="T83" s="48" t="str">
        <f>IF(INDEX(Applications_2021!$AE$2:$AE$651,MATCH($A83,Applications_2021!$A$2:$A$651,0))="","",INDEX(Applications_2021!$AE$2:$AE$651,MATCH($A83,Applications_2021!$A$2:$A$651,0)))</f>
        <v>Excellent</v>
      </c>
      <c r="U83" s="109" t="str">
        <f>IF(INDEX(Applications_2021!$AF$2:$AF$651,MATCH($A83,Applications_2021!$A$2:$A$651,0))="","",INDEX(Applications_2021!$AF$2:$AF$651,MATCH($A83,Applications_2021!$A$2:$A$651,0)))</f>
        <v xml:space="preserve">I want to attend this camp to enhance my self awareness and build my confidence. I also want to build my social skills and leadership skills that will prepare me for my future and college. </v>
      </c>
      <c r="V83" s="109" t="str">
        <f>IF(INDEX(Applications_2021!$AG$2:$AG$651,MATCH($A83,Applications_2021!$A$2:$A$651,0))="","",INDEX(Applications_2021!$AG$2:$AG$651,MATCH($A83,Applications_2021!$A$2:$A$651,0)))</f>
        <v xml:space="preserve">AB Honor Roll Student  STEM </v>
      </c>
      <c r="W83" s="109" t="str">
        <f>IF(INDEX(Applications_2021!$AH$2:$AH$651,MATCH($A83,Applications_2021!$A$2:$A$651,0))="","",INDEX(Applications_2021!$AH$2:$AH$651,MATCH($A83,Applications_2021!$A$2:$A$651,0)))</f>
        <v>I am a natural introvert and I am trying to find things to do to interact with people more.</v>
      </c>
      <c r="X83" s="109" t="str">
        <f>IF(INDEX(Applications_2021!$AI$2:$AI$651,MATCH($A83,Applications_2021!$A$2:$A$651,0))="","",INDEX(Applications_2021!$AI$2:$AI$651,MATCH($A83,Applications_2021!$A$2:$A$651,0)))</f>
        <v>relative or friend</v>
      </c>
      <c r="Y83" s="109" t="str">
        <f>IF(INDEX(Applications_2021!$AJ$2:$AJ$651,MATCH($A83,Applications_2021!$A$2:$A$651,0))="","",INDEX(Applications_2021!$AJ$2:$AJ$651,MATCH($A83,Applications_2021!$A$2:$A$651,0)))</f>
        <v/>
      </c>
      <c r="Z83" s="220" t="str">
        <f>IF(INDEX(Applications_2021!$Z$2:$Z$651,MATCH($A83,Applications_2021!$A$2:$A$651,0))="","",INDEX(Applications_2021!$Z$2:$Z$651,MATCH($A83,Applications_2021!$A$2:$A$651,0)))</f>
        <v>YES - I will have transportation to the camp on June 20.</v>
      </c>
      <c r="AA83" s="221" t="str">
        <f>IF(INDEX(Applications_2021!$AB$2:$AB$651,MATCH($A83,Applications_2021!$A$2:$A$651,0))="","",INDEX(Applications_2021!$AB$2:$AB$651,MATCH($A83,Applications_2021!$A$2:$A$651,0)))</f>
        <v>YES - I will have transportation from the camp on June 25.</v>
      </c>
      <c r="AB83" s="48" t="str">
        <f>IF(INDEX(Transcripts_2021!$A$2:$A$324,MATCH($A83,Transcripts_2021!$A$2:$A$324,0))=$A83,INDEX(Transcripts_2021!$O$2:$O$324,MATCH($A83,Transcripts_2021!$A$2:$A$324,0)),"")</f>
        <v>Clinton Junior High</v>
      </c>
      <c r="AC83" s="48" t="str">
        <f t="shared" si="4"/>
        <v>Hinds</v>
      </c>
      <c r="AD83" s="48" t="str">
        <f>IF(INDEX(Applications_2021!$AL$2:$AL$651,MATCH($A83,Applications_2021!$A$2:$A$651,0))="","",INDEX(Applications_2021!$AL$2:$AL$651,MATCH($A83,Applications_2021!$A$2:$A$651,0)))</f>
        <v>Hinds</v>
      </c>
      <c r="AE83" s="8" t="str">
        <f t="shared" si="5"/>
        <v>Yes</v>
      </c>
    </row>
    <row r="84" spans="1:31" ht="273.60000000000002" x14ac:dyDescent="0.3">
      <c r="A84" s="51" t="str">
        <f>IF(Applications_2021!$A213="","",Applications_2021!$A213)</f>
        <v>0221-VEA-AR-0154</v>
      </c>
      <c r="B84" s="52"/>
      <c r="C84" s="283" t="s">
        <v>107</v>
      </c>
      <c r="D84" s="46">
        <f t="shared" si="3"/>
        <v>9</v>
      </c>
      <c r="E84" s="45" cm="1">
        <f t="array" ref="E84">_xlfn.IFS($Q84="Less than $25,000 per year",5,$Q84="$25,000 to $49,999 per year",4,$Q84="$50,000 per year or above",2,$Q84="I do not know.",3,$Q84="",0)</f>
        <v>5</v>
      </c>
      <c r="F84" s="45" cm="1">
        <f t="array" ref="F84">_xlfn.IFS($T84="Excellent",5,$T84="Good",4,$T84="Average",3,$T84="Below Average",2,$T84="Poor",1)</f>
        <v>4</v>
      </c>
      <c r="G84" s="52"/>
      <c r="H84" s="52"/>
      <c r="I84" s="52"/>
      <c r="J84" s="53">
        <v>9</v>
      </c>
      <c r="K84" s="48" t="str">
        <f>IF(LEFT(INDEX(Applications_2021!$E$2:$E$651,MATCH($A84,Applications_2021!$A$2:$A$651,0)),1)="Y","Black","Other")</f>
        <v>Black</v>
      </c>
      <c r="L84" s="48" t="str">
        <f>IF(INDEX(Applications_2021!$F$2:$F$651,MATCH($A84,Applications_2021!$A$2:$A$651,0))="","",INDEX(Applications_2021!$F$2:$F$651,MATCH($A84,Applications_2021!$A$2:$A$651,0)))</f>
        <v>Female</v>
      </c>
      <c r="M84" s="48" t="str">
        <f>IF(LEFT(INDEX(Applications_2021!$I$2:$I$651,MATCH($A84,Applications_2021!$A$2:$A$651,0)),1)="","",LEFT(INDEX(Applications_2021!$I$2:$I$651,MATCH($A84,Applications_2021!$A$2:$A$651,0)),1))</f>
        <v>9</v>
      </c>
      <c r="N84" s="48" t="str">
        <f>IF(INDEX(Applications_2021!$J$2:$J$651,MATCH($A84,Applications_2021!$A$2:$A$651,0))="","",INDEX(Applications_2021!$J$2:$J$651,MATCH($A84,Applications_2021!$A$2:$A$651,0)))</f>
        <v>Terry High Scool</v>
      </c>
      <c r="O84" s="48" t="str">
        <f>IF(INDEX(Applications_2021!$K$2:$K$651,MATCH($A84,Applications_2021!$A$2:$A$651,0))="","",INDEX(Applications_2021!$K$2:$K$651,MATCH($A84,Applications_2021!$A$2:$A$651,0)))</f>
        <v>Hinds County School District</v>
      </c>
      <c r="P84" s="48" t="str">
        <f>IF(INDEX(Applications_2021!$P$2:$P$651,MATCH($A84,Applications_2021!$A$2:$A$651,0))="","",INDEX(Applications_2021!$P$2:$P$651,MATCH($A84,Applications_2021!$A$2:$A$651,0)))</f>
        <v>College degree or 4 or more years of college (including graduate school)</v>
      </c>
      <c r="Q84" s="48" t="str">
        <f>IF(INDEX(Applications_2021!$Q$2:$Q$651,MATCH($A84,Applications_2021!$A$2:$A$651,0))="","",INDEX(Applications_2021!$Q$2:$Q$651,MATCH($A84,Applications_2021!$A$2:$A$651,0)))</f>
        <v>Less than $25,000 per year</v>
      </c>
      <c r="R84" s="48" t="str">
        <f>IF(INDEX(Applications_2021!$AL$2:$AL$651,MATCH($A84,Applications_2021!$A$2:$A$651,0))="","",INDEX(Applications_2021!$AL$2:$AL$651,MATCH($A84,Applications_2021!$A$2:$A$651,0)))</f>
        <v>Hinds</v>
      </c>
      <c r="S84" s="48" t="str">
        <f>IF(INDEX(Applications_2021!$V$2:$V$651,MATCH($A84,Applications_2021!$A$2:$A$651,0))="","",INDEX(Applications_2021!$V$2:$V$651,MATCH($A84,Applications_2021!$A$2:$A$651,0)))</f>
        <v>MS</v>
      </c>
      <c r="T84" s="48" t="str">
        <f>IF(INDEX(Applications_2021!$AE$2:$AE$651,MATCH($A84,Applications_2021!$A$2:$A$651,0))="","",INDEX(Applications_2021!$AE$2:$AE$651,MATCH($A84,Applications_2021!$A$2:$A$651,0)))</f>
        <v>Good</v>
      </c>
      <c r="U84" s="109" t="str">
        <f>IF(INDEX(Applications_2021!$AF$2:$AF$651,MATCH($A84,Applications_2021!$A$2:$A$651,0))="","",INDEX(Applications_2021!$AF$2:$AF$651,MATCH($A84,Applications_2021!$A$2:$A$651,0)))</f>
        <v xml:space="preserve">As I think about who I am, where I came from and my environment, it reminds me that I can be or do anything if I put my mind to it. That is something my Aunt often tells me. Which in my case is good advice and very true. These words of encouragement and knowing the difference between right and wrong holds me to a higher standard and personal accountability. Because of this, I push through my circumstances. I have to be responsible for my actions and lead by example. As a leader, I have to be accountable to my team and the tasks assigned. I have to own it. My actions have to reflect my personal accountability as a leader. This means setting the example and the bar of expectations.  As a past camper at MSMS, I know that I can do or be anything if I put my mind to it. The knowledge and experiences that I learned are still with me today, “Stop and smell the rosemary.” I hope to gain more knowledge, experiences and friendships. This is why I want to attend MSMS summer enrichment camp. </v>
      </c>
      <c r="V84" s="109" t="str">
        <f>IF(INDEX(Applications_2021!$AG$2:$AG$651,MATCH($A84,Applications_2021!$A$2:$A$651,0))="","",INDEX(Applications_2021!$AG$2:$AG$651,MATCH($A84,Applications_2021!$A$2:$A$651,0)))</f>
        <v>I am currently taking piano lessons and have been cast in an upcoming play at my high school. I am also trying out for the high school volleyball team.</v>
      </c>
      <c r="W84" s="109" t="str">
        <f>IF(INDEX(Applications_2021!$AH$2:$AH$651,MATCH($A84,Applications_2021!$A$2:$A$651,0))="","",INDEX(Applications_2021!$AH$2:$AH$651,MATCH($A84,Applications_2021!$A$2:$A$651,0)))</f>
        <v>Last summer I participated in the MSU Bagley College of Engineering Academy virtual camp. I designed a working robot. It was a lot of fun!</v>
      </c>
      <c r="X84" s="109" t="str">
        <f>IF(INDEX(Applications_2021!$AI$2:$AI$651,MATCH($A84,Applications_2021!$A$2:$A$651,0))="","",INDEX(Applications_2021!$AI$2:$AI$651,MATCH($A84,Applications_2021!$A$2:$A$651,0)))</f>
        <v>school/teacher</v>
      </c>
      <c r="Y84" s="109" t="str">
        <f>IF(INDEX(Applications_2021!$AJ$2:$AJ$651,MATCH($A84,Applications_2021!$A$2:$A$651,0))="","",INDEX(Applications_2021!$AJ$2:$AJ$651,MATCH($A84,Applications_2021!$A$2:$A$651,0)))</f>
        <v>Adrine Williams</v>
      </c>
      <c r="Z84" s="220" t="str">
        <f>IF(INDEX(Applications_2021!$Z$2:$Z$651,MATCH($A84,Applications_2021!$A$2:$A$651,0))="","",INDEX(Applications_2021!$Z$2:$Z$651,MATCH($A84,Applications_2021!$A$2:$A$651,0)))</f>
        <v>YES - I will have transportation to the camp on June 20.</v>
      </c>
      <c r="AA84" s="221" t="str">
        <f>IF(INDEX(Applications_2021!$AD$2:$AD$651,MATCH($A84,Applications_2021!$A$2:$A$651,0))="","",INDEX(Applications_2021!$AD$2:$AD$651,MATCH($A84,Applications_2021!$A$2:$A$651,0)))</f>
        <v/>
      </c>
      <c r="AB84" s="48" t="str">
        <f>IF(INDEX(Transcripts_2021!$A$2:$A$324,MATCH($A84,Transcripts_2021!$A$2:$A$324,0))=$A84,INDEX(Transcripts_2021!$O$2:$O$324,MATCH($A84,Transcripts_2021!$A$2:$A$324,0)),"")</f>
        <v>Terry High School</v>
      </c>
      <c r="AC84" s="48" t="str">
        <f t="shared" si="4"/>
        <v>Hinds</v>
      </c>
      <c r="AD84" s="48" t="str">
        <f>IF(INDEX(Applications_2021!$AL$2:$AL$651,MATCH($A84,Applications_2021!$A$2:$A$651,0))="","",INDEX(Applications_2021!$AL$2:$AL$651,MATCH($A84,Applications_2021!$A$2:$A$651,0)))</f>
        <v>Hinds</v>
      </c>
      <c r="AE84" s="8" t="str">
        <f t="shared" si="5"/>
        <v>Yes</v>
      </c>
    </row>
    <row r="85" spans="1:31" ht="28.8" x14ac:dyDescent="0.3">
      <c r="A85" s="51" t="str">
        <f>IF(Applications_2021!$A216="","",Applications_2021!$A216)</f>
        <v>0224-PAT-AS-0052</v>
      </c>
      <c r="B85" s="45" t="s">
        <v>371</v>
      </c>
      <c r="C85" s="250" t="s">
        <v>104</v>
      </c>
      <c r="D85" s="46">
        <f t="shared" si="3"/>
        <v>9</v>
      </c>
      <c r="E85" s="45" cm="1">
        <f t="array" ref="E85">_xlfn.IFS($Q85="Less than $25,000 per year",5,$Q85="$25,000 to $49,999 per year",4,$Q85="$50,000 per year or above",2,$Q85="I do not know.",3,$Q85="",0)</f>
        <v>4</v>
      </c>
      <c r="F85" s="45" cm="1">
        <f t="array" ref="F85">_xlfn.IFS($T85="Excellent",5,$T85="Good",4,$T85="Average",3,$T85="Below Average",2,$T85="Poor",1)</f>
        <v>5</v>
      </c>
      <c r="G85" s="52"/>
      <c r="H85" s="52"/>
      <c r="I85" s="52"/>
      <c r="J85" s="53">
        <v>7</v>
      </c>
      <c r="K85" s="48" t="str">
        <f>IF(LEFT(INDEX(Applications_2021!$E$2:$E$651,MATCH($A85,Applications_2021!$A$2:$A$651,0)),1)="Y","Black","Other")</f>
        <v>Black</v>
      </c>
      <c r="L85" s="48" t="str">
        <f>IF(INDEX(Applications_2021!$F$2:$F$651,MATCH($A85,Applications_2021!$A$2:$A$651,0))="","",INDEX(Applications_2021!$F$2:$F$651,MATCH($A85,Applications_2021!$A$2:$A$651,0)))</f>
        <v>Female</v>
      </c>
      <c r="M85" s="48" t="str">
        <f>IF(LEFT(INDEX(Applications_2021!$I$2:$I$651,MATCH($A85,Applications_2021!$A$2:$A$651,0)),1)="","",LEFT(INDEX(Applications_2021!$I$2:$I$651,MATCH($A85,Applications_2021!$A$2:$A$651,0)),1))</f>
        <v>7</v>
      </c>
      <c r="N85" s="48" t="str">
        <f>IF(INDEX(Applications_2021!$J$2:$J$651,MATCH($A85,Applications_2021!$A$2:$A$651,0))="","",INDEX(Applications_2021!$J$2:$J$651,MATCH($A85,Applications_2021!$A$2:$A$651,0)))</f>
        <v>Jackson Academy</v>
      </c>
      <c r="O85" s="48" t="str">
        <f>IF(INDEX(Applications_2021!$K$2:$K$651,MATCH($A85,Applications_2021!$A$2:$A$651,0))="","",INDEX(Applications_2021!$K$2:$K$651,MATCH($A85,Applications_2021!$A$2:$A$651,0)))</f>
        <v/>
      </c>
      <c r="P85" s="48" t="str">
        <f>IF(INDEX(Applications_2021!$P$2:$P$651,MATCH($A85,Applications_2021!$A$2:$A$651,0))="","",INDEX(Applications_2021!$P$2:$P$651,MATCH($A85,Applications_2021!$A$2:$A$651,0)))</f>
        <v>College degree or 4 or more years of college (including graduate school)</v>
      </c>
      <c r="Q85" s="48" t="str">
        <f>IF(INDEX(Applications_2021!$Q$2:$Q$651,MATCH($A85,Applications_2021!$A$2:$A$651,0))="","",INDEX(Applications_2021!$Q$2:$Q$651,MATCH($A85,Applications_2021!$A$2:$A$651,0)))</f>
        <v>$25,000 to $49,999 per year</v>
      </c>
      <c r="R85" s="48" t="str">
        <f>IF(INDEX(Applications_2021!$AL$2:$AL$651,MATCH($A85,Applications_2021!$A$2:$A$651,0))="","",INDEX(Applications_2021!$AL$2:$AL$651,MATCH($A85,Applications_2021!$A$2:$A$651,0)))</f>
        <v>Hinds</v>
      </c>
      <c r="S85" s="48" t="str">
        <f>IF(INDEX(Applications_2021!$V$2:$V$651,MATCH($A85,Applications_2021!$A$2:$A$651,0))="","",INDEX(Applications_2021!$V$2:$V$651,MATCH($A85,Applications_2021!$A$2:$A$651,0)))</f>
        <v>MS</v>
      </c>
      <c r="T85" s="48" t="str">
        <f>IF(INDEX(Applications_2021!$AE$2:$AE$651,MATCH($A85,Applications_2021!$A$2:$A$651,0))="","",INDEX(Applications_2021!$AE$2:$AE$651,MATCH($A85,Applications_2021!$A$2:$A$651,0)))</f>
        <v>Excellent</v>
      </c>
      <c r="U85" s="109" t="str">
        <f>IF(INDEX(Applications_2021!$AF$2:$AF$651,MATCH($A85,Applications_2021!$A$2:$A$651,0))="","",INDEX(Applications_2021!$AF$2:$AF$651,MATCH($A85,Applications_2021!$A$2:$A$651,0)))</f>
        <v xml:space="preserve">To continue to excel in my academics and gain new knowledge.  </v>
      </c>
      <c r="V85" s="109" t="str">
        <f>IF(INDEX(Applications_2021!$AG$2:$AG$651,MATCH($A85,Applications_2021!$A$2:$A$651,0))="","",INDEX(Applications_2021!$AG$2:$AG$651,MATCH($A85,Applications_2021!$A$2:$A$651,0)))</f>
        <v>Honors  Spelling bee 7th grade  Essay contest winner  Highest average in English 6th  Top 10 of class of 2026</v>
      </c>
      <c r="W85" s="109" t="str">
        <f>IF(INDEX(Applications_2021!$AH$2:$AH$651,MATCH($A85,Applications_2021!$A$2:$A$651,0))="","",INDEX(Applications_2021!$AH$2:$AH$651,MATCH($A85,Applications_2021!$A$2:$A$651,0)))</f>
        <v xml:space="preserve">I love to be challenged! </v>
      </c>
      <c r="X85" s="109" t="str">
        <f>IF(INDEX(Applications_2021!$AI$2:$AI$651,MATCH($A85,Applications_2021!$A$2:$A$651,0))="","",INDEX(Applications_2021!$AI$2:$AI$651,MATCH($A85,Applications_2021!$A$2:$A$651,0)))</f>
        <v>Social Media</v>
      </c>
      <c r="Y85" s="109" t="str">
        <f>IF(INDEX(Applications_2021!$AJ$2:$AJ$651,MATCH($A85,Applications_2021!$A$2:$A$651,0))="","",INDEX(Applications_2021!$AJ$2:$AJ$651,MATCH($A85,Applications_2021!$A$2:$A$651,0)))</f>
        <v/>
      </c>
      <c r="Z85" s="220" t="str">
        <f>IF(INDEX(Applications_2021!$Z$2:$Z$651,MATCH($A85,Applications_2021!$A$2:$A$651,0))="","",INDEX(Applications_2021!$Z$2:$Z$651,MATCH($A85,Applications_2021!$A$2:$A$651,0)))</f>
        <v>YES - I will have transportation to the camp on June 20.</v>
      </c>
      <c r="AA85" s="221" t="str">
        <f>IF(INDEX(Applications_2021!$AB$2:$AB$651,MATCH($A85,Applications_2021!$A$2:$A$651,0))="","",INDEX(Applications_2021!$AB$2:$AB$651,MATCH($A85,Applications_2021!$A$2:$A$651,0)))</f>
        <v>YES - I will have transportation from the camp on June 25.</v>
      </c>
      <c r="AB85" s="48" t="str">
        <f>IF(INDEX(Transcripts_2021!$A$2:$A$324,MATCH($A85,Transcripts_2021!$A$2:$A$324,0))=$A85,INDEX(Transcripts_2021!$O$2:$O$324,MATCH($A85,Transcripts_2021!$A$2:$A$324,0)),"")</f>
        <v xml:space="preserve">Jackson Academy </v>
      </c>
      <c r="AC85" s="48" t="str">
        <f t="shared" si="4"/>
        <v>Hinds</v>
      </c>
      <c r="AD85" s="48" t="str">
        <f>IF(INDEX(Applications_2021!$AL$2:$AL$651,MATCH($A85,Applications_2021!$A$2:$A$651,0))="","",INDEX(Applications_2021!$AL$2:$AL$651,MATCH($A85,Applications_2021!$A$2:$A$651,0)))</f>
        <v>Hinds</v>
      </c>
      <c r="AE85" s="8" t="str">
        <f t="shared" si="5"/>
        <v>Yes</v>
      </c>
    </row>
    <row r="86" spans="1:31" ht="144" x14ac:dyDescent="0.3">
      <c r="A86" s="51" t="str">
        <f>IF(Applications_2021!$A252="","",Applications_2021!$A252)</f>
        <v>0262-FRA-DW-0166</v>
      </c>
      <c r="B86" s="45" t="s">
        <v>371</v>
      </c>
      <c r="C86" s="250" t="s">
        <v>101</v>
      </c>
      <c r="D86" s="46">
        <f t="shared" si="3"/>
        <v>9</v>
      </c>
      <c r="E86" s="45" cm="1">
        <f t="array" ref="E86">_xlfn.IFS($Q86="Less than $25,000 per year",5,$Q86="$25,000 to $49,999 per year",4,$Q86="$50,000 per year or above",2,$Q86="I do not know.",3,$Q86="",0)</f>
        <v>4</v>
      </c>
      <c r="F86" s="45" cm="1">
        <f t="array" ref="F86">_xlfn.IFS($T86="Excellent",5,$T86="Good",4,$T86="Average",3,$T86="Below Average",2,$T86="Poor",1)</f>
        <v>5</v>
      </c>
      <c r="G86" s="52"/>
      <c r="H86" s="52"/>
      <c r="I86" s="52"/>
      <c r="J86" s="53">
        <v>7</v>
      </c>
      <c r="K86" s="48" t="str">
        <f>IF(LEFT(INDEX(Applications_2021!$E$2:$E$651,MATCH($A86,Applications_2021!$A$2:$A$651,0)),1)="Y","Black","Other")</f>
        <v>Black</v>
      </c>
      <c r="L86" s="48" t="str">
        <f>IF(INDEX(Applications_2021!$F$2:$F$651,MATCH($A86,Applications_2021!$A$2:$A$651,0))="","",INDEX(Applications_2021!$F$2:$F$651,MATCH($A86,Applications_2021!$A$2:$A$651,0)))</f>
        <v>Male</v>
      </c>
      <c r="M86" s="48" t="str">
        <f>IF(LEFT(INDEX(Applications_2021!$I$2:$I$651,MATCH($A86,Applications_2021!$A$2:$A$651,0)),1)="","",LEFT(INDEX(Applications_2021!$I$2:$I$651,MATCH($A86,Applications_2021!$A$2:$A$651,0)),1))</f>
        <v>7</v>
      </c>
      <c r="N86" s="48" t="str">
        <f>IF(INDEX(Applications_2021!$J$2:$J$651,MATCH($A86,Applications_2021!$A$2:$A$651,0))="","",INDEX(Applications_2021!$J$2:$J$651,MATCH($A86,Applications_2021!$A$2:$A$651,0)))</f>
        <v>Carver Middle School</v>
      </c>
      <c r="O86" s="48" t="str">
        <f>IF(INDEX(Applications_2021!$K$2:$K$651,MATCH($A86,Applications_2021!$A$2:$A$651,0))="","",INDEX(Applications_2021!$K$2:$K$651,MATCH($A86,Applications_2021!$A$2:$A$651,0)))</f>
        <v>Hinds County</v>
      </c>
      <c r="P86" s="48" t="str">
        <f>IF(INDEX(Applications_2021!$P$2:$P$651,MATCH($A86,Applications_2021!$A$2:$A$651,0))="","",INDEX(Applications_2021!$P$2:$P$651,MATCH($A86,Applications_2021!$A$2:$A$651,0)))</f>
        <v>College degree or 4 or more years of college (including graduate school)</v>
      </c>
      <c r="Q86" s="48" t="str">
        <f>IF(INDEX(Applications_2021!$Q$2:$Q$651,MATCH($A86,Applications_2021!$A$2:$A$651,0))="","",INDEX(Applications_2021!$Q$2:$Q$651,MATCH($A86,Applications_2021!$A$2:$A$651,0)))</f>
        <v>$25,000 to $49,999 per year</v>
      </c>
      <c r="R86" s="48" t="str">
        <f>IF(INDEX(Applications_2021!$AL$2:$AL$651,MATCH($A86,Applications_2021!$A$2:$A$651,0))="","",INDEX(Applications_2021!$AL$2:$AL$651,MATCH($A86,Applications_2021!$A$2:$A$651,0)))</f>
        <v>Hinds</v>
      </c>
      <c r="S86" s="48" t="str">
        <f>IF(INDEX(Applications_2021!$V$2:$V$651,MATCH($A86,Applications_2021!$A$2:$A$651,0))="","",INDEX(Applications_2021!$V$2:$V$651,MATCH($A86,Applications_2021!$A$2:$A$651,0)))</f>
        <v>MS</v>
      </c>
      <c r="T86" s="48" t="str">
        <f>IF(INDEX(Applications_2021!$AE$2:$AE$651,MATCH($A86,Applications_2021!$A$2:$A$651,0))="","",INDEX(Applications_2021!$AE$2:$AE$651,MATCH($A86,Applications_2021!$A$2:$A$651,0)))</f>
        <v>Excellent</v>
      </c>
      <c r="U86" s="109" t="str">
        <f>IF(INDEX(Applications_2021!$AF$2:$AF$651,MATCH($A86,Applications_2021!$A$2:$A$651,0))="","",INDEX(Applications_2021!$AF$2:$AF$651,MATCH($A86,Applications_2021!$A$2:$A$651,0)))</f>
        <v xml:space="preserve">I want to attend the AAYME Camp because it could help me become a better person by giving me courage and confidence when it comes to stepping outside of my comfort zone of getting to know others, and it could also improve my academic performance because I will learn about different colleges and careers that are available. When the camp is over I hope to emerge as a more social and positive person. Another reason for my participation is because I have a tendency to procrastinate when doing something </v>
      </c>
      <c r="V86" s="109" t="str">
        <f>IF(INDEX(Applications_2021!$AG$2:$AG$651,MATCH($A86,Applications_2021!$A$2:$A$651,0))="","",INDEX(Applications_2021!$AG$2:$AG$651,MATCH($A86,Applications_2021!$A$2:$A$651,0)))</f>
        <v/>
      </c>
      <c r="W86" s="109" t="str">
        <f>IF(INDEX(Applications_2021!$AH$2:$AH$651,MATCH($A86,Applications_2021!$A$2:$A$651,0))="","",INDEX(Applications_2021!$AH$2:$AH$651,MATCH($A86,Applications_2021!$A$2:$A$651,0)))</f>
        <v>Math is my favorite subject. I strive to be a civil engineer in the future or a mechanical engineer.</v>
      </c>
      <c r="X86" s="109" t="str">
        <f>IF(INDEX(Applications_2021!$AI$2:$AI$651,MATCH($A86,Applications_2021!$A$2:$A$651,0))="","",INDEX(Applications_2021!$AI$2:$AI$651,MATCH($A86,Applications_2021!$A$2:$A$651,0)))</f>
        <v>school/teacher</v>
      </c>
      <c r="Y86" s="109" t="str">
        <f>IF(INDEX(Applications_2021!$AJ$2:$AJ$651,MATCH($A86,Applications_2021!$A$2:$A$651,0))="","",INDEX(Applications_2021!$AJ$2:$AJ$651,MATCH($A86,Applications_2021!$A$2:$A$651,0)))</f>
        <v>Mrs.Tequia Willis</v>
      </c>
      <c r="Z86" s="220" t="str">
        <f>IF(INDEX(Applications_2021!$Z$2:$Z$651,MATCH($A86,Applications_2021!$A$2:$A$651,0))="","",INDEX(Applications_2021!$Z$2:$Z$651,MATCH($A86,Applications_2021!$A$2:$A$651,0)))</f>
        <v>YES - I will have transportation to the camp on June 20.</v>
      </c>
      <c r="AA86" s="221" t="str">
        <f>IF(INDEX(Applications_2021!$AB$2:$AB$651,MATCH($A86,Applications_2021!$A$2:$A$651,0))="","",INDEX(Applications_2021!$AB$2:$AB$651,MATCH($A86,Applications_2021!$A$2:$A$651,0)))</f>
        <v>YES - I will have transportation from the camp on June 25.</v>
      </c>
      <c r="AB86" s="48" t="str">
        <f>IF(INDEX(Transcripts_2021!$A$2:$A$324,MATCH($A86,Transcripts_2021!$A$2:$A$324,0))=$A86,INDEX(Transcripts_2021!$O$2:$O$324,MATCH($A86,Transcripts_2021!$A$2:$A$324,0)),"")</f>
        <v>Carver Middle School</v>
      </c>
      <c r="AC86" s="48" t="str">
        <f t="shared" si="4"/>
        <v>Hinds</v>
      </c>
      <c r="AD86" s="48" t="str">
        <f>IF(INDEX(Applications_2021!$AL$2:$AL$651,MATCH($A86,Applications_2021!$A$2:$A$651,0))="","",INDEX(Applications_2021!$AL$2:$AL$651,MATCH($A86,Applications_2021!$A$2:$A$651,0)))</f>
        <v>Hinds</v>
      </c>
      <c r="AE86" s="8" t="str">
        <f t="shared" si="5"/>
        <v>Yes</v>
      </c>
    </row>
    <row r="87" spans="1:31" ht="14.4" customHeight="1" x14ac:dyDescent="0.3">
      <c r="A87" s="51" t="str">
        <f>IF(Applications_2021!$A608="","",Applications_2021!$A608)</f>
        <v>0634-WIL-PE-0217</v>
      </c>
      <c r="B87" s="52" t="s">
        <v>519</v>
      </c>
      <c r="C87" s="140" t="s">
        <v>92</v>
      </c>
      <c r="D87" s="46">
        <f t="shared" si="3"/>
        <v>9</v>
      </c>
      <c r="E87" s="45" cm="1">
        <f t="array" ref="E87">_xlfn.IFS($Q87="Less than $25,000 per year",5,$Q87="$25,000 to $49,999 per year",4,$Q87="$50,000 per year or above",2,$Q87="I do not know.",3,$Q87="",0)</f>
        <v>5</v>
      </c>
      <c r="F87" s="45" cm="1">
        <f t="array" ref="F87">_xlfn.IFS($T87="Excellent",5,$T87="Good",4,$T87="Average",3,$T87="Below Average",2,$T87="Poor",1)</f>
        <v>4</v>
      </c>
      <c r="G87" s="52"/>
      <c r="H87" s="52"/>
      <c r="I87" s="52"/>
      <c r="J87" s="53" t="s">
        <v>2066</v>
      </c>
      <c r="K87" s="48" t="str">
        <f>IF(LEFT(INDEX(Applications_2021!$E$2:$E$651,MATCH($A87,Applications_2021!$A$2:$A$651,0)),1)="Y","Black","Other")</f>
        <v>Black</v>
      </c>
      <c r="L87" s="48" t="str">
        <f>IF(INDEX(Applications_2021!$F$2:$F$651,MATCH($A87,Applications_2021!$A$2:$A$651,0))="","",INDEX(Applications_2021!$F$2:$F$651,MATCH($A87,Applications_2021!$A$2:$A$651,0)))</f>
        <v>Female</v>
      </c>
      <c r="M87" s="48" t="str">
        <f>IF(LEFT(INDEX(Applications_2021!$I$2:$I$651,MATCH($A87,Applications_2021!$A$2:$A$651,0)),1)="","",LEFT(INDEX(Applications_2021!$I$2:$I$651,MATCH($A87,Applications_2021!$A$2:$A$651,0)),1))</f>
        <v>7</v>
      </c>
      <c r="N87" s="48" t="str">
        <f>IF(INDEX(Applications_2021!$J$2:$J$651,MATCH($A87,Applications_2021!$A$2:$A$651,0))="","",INDEX(Applications_2021!$J$2:$J$651,MATCH($A87,Applications_2021!$A$2:$A$651,0)))</f>
        <v xml:space="preserve">Brandon Middle </v>
      </c>
      <c r="O87" s="48" t="str">
        <f>IF(INDEX(Applications_2021!$K$2:$K$651,MATCH($A87,Applications_2021!$A$2:$A$651,0))="","",INDEX(Applications_2021!$K$2:$K$651,MATCH($A87,Applications_2021!$A$2:$A$651,0)))</f>
        <v/>
      </c>
      <c r="P87" s="48" t="str">
        <f>IF(INDEX(Applications_2021!$P$2:$P$651,MATCH($A87,Applications_2021!$A$2:$A$651,0))="","",INDEX(Applications_2021!$P$2:$P$651,MATCH($A87,Applications_2021!$A$2:$A$651,0)))</f>
        <v>College degree or 4 or more years of college (including graduate school)</v>
      </c>
      <c r="Q87" s="48" t="str">
        <f>IF(INDEX(Applications_2021!$Q$2:$Q$651,MATCH($A87,Applications_2021!$A$2:$A$651,0))="","",INDEX(Applications_2021!$Q$2:$Q$651,MATCH($A87,Applications_2021!$A$2:$A$651,0)))</f>
        <v>Less than $25,000 per year</v>
      </c>
      <c r="R87" s="66" t="str">
        <f>$AC87</f>
        <v>Rankin</v>
      </c>
      <c r="S87" s="48" t="str">
        <f>IF(INDEX(Applications_2021!$V$2:$V$651,MATCH($A87,Applications_2021!$A$2:$A$651,0))="","",INDEX(Applications_2021!$V$2:$V$651,MATCH($A87,Applications_2021!$A$2:$A$651,0)))</f>
        <v>MS</v>
      </c>
      <c r="T87" s="48" t="str">
        <f>IF(INDEX(Applications_2021!$AE$2:$AE$651,MATCH($A87,Applications_2021!$A$2:$A$651,0))="","",INDEX(Applications_2021!$AE$2:$AE$651,MATCH($A87,Applications_2021!$A$2:$A$651,0)))</f>
        <v>Good</v>
      </c>
      <c r="U87" s="109" t="str">
        <f>IF(INDEX(Applications_2021!$AF$2:$AF$651,MATCH($A87,Applications_2021!$A$2:$A$651,0))="","",INDEX(Applications_2021!$AF$2:$AF$651,MATCH($A87,Applications_2021!$A$2:$A$651,0)))</f>
        <v xml:space="preserve">The reason I want to join the AAYME camp is because I would like to have more opportunities , I would like to see what new I will learn more and see if I can use it in my everyday life . </v>
      </c>
      <c r="V87" s="109" t="str">
        <f>IF(INDEX(Applications_2021!$AG$2:$AG$651,MATCH($A87,Applications_2021!$A$2:$A$651,0))="","",INDEX(Applications_2021!$AG$2:$AG$651,MATCH($A87,Applications_2021!$A$2:$A$651,0)))</f>
        <v/>
      </c>
      <c r="W87" s="109" t="str">
        <f>IF(INDEX(Applications_2021!$AH$2:$AH$651,MATCH($A87,Applications_2021!$A$2:$A$651,0))="","",INDEX(Applications_2021!$AH$2:$AH$651,MATCH($A87,Applications_2021!$A$2:$A$651,0)))</f>
        <v/>
      </c>
      <c r="X87" s="109" t="str">
        <f>IF(INDEX(Applications_2021!$AI$2:$AI$651,MATCH($A87,Applications_2021!$A$2:$A$651,0))="","",INDEX(Applications_2021!$AI$2:$AI$651,MATCH($A87,Applications_2021!$A$2:$A$651,0)))</f>
        <v>email announcement</v>
      </c>
      <c r="Y87" s="109" t="str">
        <f>IF(INDEX(Applications_2021!$AJ$2:$AJ$651,MATCH($A87,Applications_2021!$A$2:$A$651,0))="","",INDEX(Applications_2021!$AJ$2:$AJ$651,MATCH($A87,Applications_2021!$A$2:$A$651,0)))</f>
        <v/>
      </c>
      <c r="Z87" s="220" t="str">
        <f>IF(INDEX(Applications_2021!$Z$2:$Z$651,MATCH($A87,Applications_2021!$A$2:$A$651,0))="","",INDEX(Applications_2021!$Z$2:$Z$651,MATCH($A87,Applications_2021!$A$2:$A$651,0)))</f>
        <v>YES - I will have transportation to the camp on June 20.</v>
      </c>
      <c r="AA87" s="221" t="str">
        <f>IF(INDEX(Applications_2021!$AD$2:$AD$651,MATCH($A87,Applications_2021!$A$2:$A$651,0))="","",INDEX(Applications_2021!$AD$2:$AD$651,MATCH($A87,Applications_2021!$A$2:$A$651,0)))</f>
        <v/>
      </c>
      <c r="AB87" s="48" t="str">
        <f>IF(INDEX(Transcripts_2021!$A$2:$A$324,MATCH($A87,Transcripts_2021!$A$2:$A$324,0))=$A87,INDEX(Transcripts_2021!$O$2:$O$324,MATCH($A87,Transcripts_2021!$A$2:$A$324,0)),"")</f>
        <v>Brandon Middle School</v>
      </c>
      <c r="AC87" s="67" t="s">
        <v>245</v>
      </c>
      <c r="AD87" s="48" t="str">
        <f>IF(INDEX(Applications_2021!$AL$2:$AL$651,MATCH($A87,Applications_2021!$A$2:$A$651,0))="","",INDEX(Applications_2021!$AL$2:$AL$651,MATCH($A87,Applications_2021!$A$2:$A$651,0)))</f>
        <v>Hinds</v>
      </c>
      <c r="AE87" s="8" t="str">
        <f t="shared" si="5"/>
        <v>No</v>
      </c>
    </row>
    <row r="88" spans="1:31" ht="14.4" customHeight="1" x14ac:dyDescent="0.3">
      <c r="A88" s="51" t="str">
        <f>IF(Applications_2021!$A65="","",Applications_2021!$A65)</f>
        <v>0065-CLA-CA-0201</v>
      </c>
      <c r="B88" s="52" t="s">
        <v>519</v>
      </c>
      <c r="C88" s="140" t="s">
        <v>92</v>
      </c>
      <c r="D88" s="46">
        <f t="shared" si="3"/>
        <v>8</v>
      </c>
      <c r="E88" s="45" cm="1">
        <f t="array" ref="E88">_xlfn.IFS($Q88="Less than $25,000 per year",5,$Q88="$25,000 to $49,999 per year",4,$Q88="$50,000 per year or above",2,$Q88="I do not know.",3,$Q88="",0)</f>
        <v>4</v>
      </c>
      <c r="F88" s="45" cm="1">
        <f t="array" ref="F88">_xlfn.IFS($T88="Excellent",5,$T88="Good",4,$T88="Average",3,$T88="Below Average",2,$T88="Poor",1)</f>
        <v>4</v>
      </c>
      <c r="G88" s="52"/>
      <c r="H88" s="52"/>
      <c r="I88" s="52"/>
      <c r="J88" s="53" t="s">
        <v>2066</v>
      </c>
      <c r="K88" s="48" t="str">
        <f>IF(LEFT(INDEX(Applications_2021!$E$2:$E$651,MATCH($A88,Applications_2021!$A$2:$A$651,0)),1)="Y","Black","Other")</f>
        <v>Black</v>
      </c>
      <c r="L88" s="48" t="str">
        <f>IF(INDEX(Applications_2021!$F$2:$F$651,MATCH($A88,Applications_2021!$A$2:$A$651,0))="","",INDEX(Applications_2021!$F$2:$F$651,MATCH($A88,Applications_2021!$A$2:$A$651,0)))</f>
        <v>Male</v>
      </c>
      <c r="M88" s="48" t="str">
        <f>IF(LEFT(INDEX(Applications_2021!$I$2:$I$651,MATCH($A88,Applications_2021!$A$2:$A$651,0)),1)="","",LEFT(INDEX(Applications_2021!$I$2:$I$651,MATCH($A88,Applications_2021!$A$2:$A$651,0)),1))</f>
        <v>8</v>
      </c>
      <c r="N88" s="48" t="str">
        <f>IF(INDEX(Applications_2021!$J$2:$J$651,MATCH($A88,Applications_2021!$A$2:$A$651,0))="","",INDEX(Applications_2021!$J$2:$J$651,MATCH($A88,Applications_2021!$A$2:$A$651,0)))</f>
        <v>Byram Middle School</v>
      </c>
      <c r="O88" s="48" t="str">
        <f>IF(INDEX(Applications_2021!$K$2:$K$651,MATCH($A88,Applications_2021!$A$2:$A$651,0))="","",INDEX(Applications_2021!$K$2:$K$651,MATCH($A88,Applications_2021!$A$2:$A$651,0)))</f>
        <v>Hinds County</v>
      </c>
      <c r="P88" s="48" t="str">
        <f>IF(INDEX(Applications_2021!$P$2:$P$651,MATCH($A88,Applications_2021!$A$2:$A$651,0))="","",INDEX(Applications_2021!$P$2:$P$651,MATCH($A88,Applications_2021!$A$2:$A$651,0)))</f>
        <v>College degree or 4 or more years of college (including graduate school)</v>
      </c>
      <c r="Q88" s="48" t="str">
        <f>IF(INDEX(Applications_2021!$Q$2:$Q$651,MATCH($A88,Applications_2021!$A$2:$A$651,0))="","",INDEX(Applications_2021!$Q$2:$Q$651,MATCH($A88,Applications_2021!$A$2:$A$651,0)))</f>
        <v>$25,000 to $49,999 per year</v>
      </c>
      <c r="R88" s="48" t="str">
        <f>IF(INDEX(Applications_2021!$AL$2:$AL$651,MATCH($A88,Applications_2021!$A$2:$A$651,0))="","",INDEX(Applications_2021!$AL$2:$AL$651,MATCH($A88,Applications_2021!$A$2:$A$651,0)))</f>
        <v>Hinds</v>
      </c>
      <c r="S88" s="48" t="str">
        <f>IF(INDEX(Applications_2021!$V$2:$V$651,MATCH($A88,Applications_2021!$A$2:$A$651,0))="","",INDEX(Applications_2021!$V$2:$V$651,MATCH($A88,Applications_2021!$A$2:$A$651,0)))</f>
        <v>MS</v>
      </c>
      <c r="T88" s="48" t="str">
        <f>IF(INDEX(Applications_2021!$AE$2:$AE$651,MATCH($A88,Applications_2021!$A$2:$A$651,0))="","",INDEX(Applications_2021!$AE$2:$AE$651,MATCH($A88,Applications_2021!$A$2:$A$651,0)))</f>
        <v>Good</v>
      </c>
      <c r="U88" s="109" t="str">
        <f>IF(INDEX(Applications_2021!$AF$2:$AF$651,MATCH($A88,Applications_2021!$A$2:$A$651,0))="","",INDEX(Applications_2021!$AF$2:$AF$651,MATCH($A88,Applications_2021!$A$2:$A$651,0)))</f>
        <v>I hope to gain exposure and leadership.  I hope to be introduced to new academic possibilities and to be challenged. I hope to meet new people and build lasting friendships and connections. I also look forward to be able to get out around peers this summer!</v>
      </c>
      <c r="V88" s="109" t="str">
        <f>IF(INDEX(Applications_2021!$AG$2:$AG$651,MATCH($A88,Applications_2021!$A$2:$A$651,0))="","",INDEX(Applications_2021!$AG$2:$AG$651,MATCH($A88,Applications_2021!$A$2:$A$651,0)))</f>
        <v xml:space="preserve">Cade Chapel Church MSMS summer Enrichment 2019 Love coding and technology </v>
      </c>
      <c r="W88" s="109" t="str">
        <f>IF(INDEX(Applications_2021!$AH$2:$AH$651,MATCH($A88,Applications_2021!$A$2:$A$651,0))="","",INDEX(Applications_2021!$AH$2:$AH$651,MATCH($A88,Applications_2021!$A$2:$A$651,0)))</f>
        <v xml:space="preserve">I am preparing for high school next year. The next four years will fly by before I know it. I would love the opportunity to academically, socially, and mentally prepare myself for this next phase. At this point, I am unsure about beyond high school and hope to gain more knowledge about possibilities. </v>
      </c>
      <c r="X88" s="109" t="str">
        <f>IF(INDEX(Applications_2021!$AI$2:$AI$651,MATCH($A88,Applications_2021!$A$2:$A$651,0))="","",INDEX(Applications_2021!$AI$2:$AI$651,MATCH($A88,Applications_2021!$A$2:$A$651,0)))</f>
        <v>flyer or poster</v>
      </c>
      <c r="Y88" s="109" t="str">
        <f>IF(INDEX(Applications_2021!$AJ$2:$AJ$651,MATCH($A88,Applications_2021!$A$2:$A$651,0))="","",INDEX(Applications_2021!$AJ$2:$AJ$651,MATCH($A88,Applications_2021!$A$2:$A$651,0)))</f>
        <v/>
      </c>
      <c r="Z88" s="220" t="str">
        <f>IF(INDEX(Applications_2021!$Z$2:$Z$651,MATCH($A88,Applications_2021!$A$2:$A$651,0))="","",INDEX(Applications_2021!$Z$2:$Z$651,MATCH($A88,Applications_2021!$A$2:$A$651,0)))</f>
        <v>YES - I will have transportation to the camp on June 20.</v>
      </c>
      <c r="AA88" s="221" t="str">
        <f>IF(INDEX(Applications_2021!$AB$2:$AB$651,MATCH($A88,Applications_2021!$A$2:$A$651,0))="","",INDEX(Applications_2021!$AB$2:$AB$651,MATCH($A88,Applications_2021!$A$2:$A$651,0)))</f>
        <v>YES - I will have transportation from the camp on June 25.</v>
      </c>
      <c r="AB88" s="48" t="str">
        <f>IF(INDEX(Transcripts_2021!$A$2:$A$324,MATCH($A88,Transcripts_2021!$A$2:$A$324,0))=$A88,INDEX(Transcripts_2021!$O$2:$O$324,MATCH($A88,Transcripts_2021!$A$2:$A$324,0)),"")</f>
        <v>Byram Middle School</v>
      </c>
      <c r="AC88" s="48" t="str">
        <f t="shared" si="4"/>
        <v>Hinds</v>
      </c>
      <c r="AD88" s="48" t="str">
        <f>IF(INDEX(Applications_2021!$AL$2:$AL$651,MATCH($A88,Applications_2021!$A$2:$A$651,0))="","",INDEX(Applications_2021!$AL$2:$AL$651,MATCH($A88,Applications_2021!$A$2:$A$651,0)))</f>
        <v>Hinds</v>
      </c>
      <c r="AE88" s="8" t="str">
        <f t="shared" si="5"/>
        <v>Yes</v>
      </c>
    </row>
    <row r="89" spans="1:31" ht="28.8" x14ac:dyDescent="0.3">
      <c r="A89" s="51" t="str">
        <f>IF(Applications_2021!$A177="","",Applications_2021!$A177)</f>
        <v>0185-COL-MA-0299</v>
      </c>
      <c r="B89" s="52"/>
      <c r="C89" s="283" t="s">
        <v>107</v>
      </c>
      <c r="D89" s="46">
        <f t="shared" si="3"/>
        <v>8</v>
      </c>
      <c r="E89" s="45" cm="1">
        <f t="array" ref="E89">_xlfn.IFS($Q89="Less than $25,000 per year",5,$Q89="$25,000 to $49,999 per year",4,$Q89="$50,000 per year or above",2,$Q89="I do not know.",3,$Q89="",0)</f>
        <v>4</v>
      </c>
      <c r="F89" s="45" cm="1">
        <f t="array" ref="F89">_xlfn.IFS($T89="Excellent",5,$T89="Good",4,$T89="Average",3,$T89="Below Average",2,$T89="Poor",1)</f>
        <v>4</v>
      </c>
      <c r="G89" s="52"/>
      <c r="H89" s="52"/>
      <c r="I89" s="52"/>
      <c r="J89" s="53">
        <v>8</v>
      </c>
      <c r="K89" s="48" t="str">
        <f>IF(LEFT(INDEX(Applications_2021!$E$2:$E$651,MATCH($A89,Applications_2021!$A$2:$A$651,0)),1)="Y","Black","Other")</f>
        <v>Black</v>
      </c>
      <c r="L89" s="48" t="str">
        <f>IF(INDEX(Applications_2021!$F$2:$F$651,MATCH($A89,Applications_2021!$A$2:$A$651,0))="","",INDEX(Applications_2021!$F$2:$F$651,MATCH($A89,Applications_2021!$A$2:$A$651,0)))</f>
        <v>Female</v>
      </c>
      <c r="M89" s="48" t="str">
        <f>IF(LEFT(INDEX(Applications_2021!$I$2:$I$651,MATCH($A89,Applications_2021!$A$2:$A$651,0)),1)="","",LEFT(INDEX(Applications_2021!$I$2:$I$651,MATCH($A89,Applications_2021!$A$2:$A$651,0)),1))</f>
        <v>8</v>
      </c>
      <c r="N89" s="48" t="str">
        <f>IF(INDEX(Applications_2021!$J$2:$J$651,MATCH($A89,Applications_2021!$A$2:$A$651,0))="","",INDEX(Applications_2021!$J$2:$J$651,MATCH($A89,Applications_2021!$A$2:$A$651,0)))</f>
        <v>ReImagine Prep</v>
      </c>
      <c r="O89" s="48" t="str">
        <f>IF(INDEX(Applications_2021!$K$2:$K$651,MATCH($A89,Applications_2021!$A$2:$A$651,0))="","",INDEX(Applications_2021!$K$2:$K$651,MATCH($A89,Applications_2021!$A$2:$A$651,0)))</f>
        <v>Hinds County</v>
      </c>
      <c r="P89" s="48" t="str">
        <f>IF(INDEX(Applications_2021!$P$2:$P$651,MATCH($A89,Applications_2021!$A$2:$A$651,0))="","",INDEX(Applications_2021!$P$2:$P$651,MATCH($A89,Applications_2021!$A$2:$A$651,0)))</f>
        <v>College degree or 4 or more years of college (including graduate school)</v>
      </c>
      <c r="Q89" s="48" t="str">
        <f>IF(INDEX(Applications_2021!$Q$2:$Q$651,MATCH($A89,Applications_2021!$A$2:$A$651,0))="","",INDEX(Applications_2021!$Q$2:$Q$651,MATCH($A89,Applications_2021!$A$2:$A$651,0)))</f>
        <v>$25,000 to $49,999 per year</v>
      </c>
      <c r="R89" s="48" t="str">
        <f>IF(INDEX(Applications_2021!$AL$2:$AL$651,MATCH($A89,Applications_2021!$A$2:$A$651,0))="","",INDEX(Applications_2021!$AL$2:$AL$651,MATCH($A89,Applications_2021!$A$2:$A$651,0)))</f>
        <v>Hinds</v>
      </c>
      <c r="S89" s="48" t="str">
        <f>IF(INDEX(Applications_2021!$V$2:$V$651,MATCH($A89,Applications_2021!$A$2:$A$651,0))="","",INDEX(Applications_2021!$V$2:$V$651,MATCH($A89,Applications_2021!$A$2:$A$651,0)))</f>
        <v>MS</v>
      </c>
      <c r="T89" s="48" t="str">
        <f>IF(INDEX(Applications_2021!$AE$2:$AE$651,MATCH($A89,Applications_2021!$A$2:$A$651,0))="","",INDEX(Applications_2021!$AE$2:$AE$651,MATCH($A89,Applications_2021!$A$2:$A$651,0)))</f>
        <v>Good</v>
      </c>
      <c r="U89" s="109" t="str">
        <f>IF(INDEX(Applications_2021!$AF$2:$AF$651,MATCH($A89,Applications_2021!$A$2:$A$651,0))="","",INDEX(Applications_2021!$AF$2:$AF$651,MATCH($A89,Applications_2021!$A$2:$A$651,0)))</f>
        <v>To level up my skills in math and science as I enter high school.  I’d like to have this to boost my confidence.</v>
      </c>
      <c r="V89" s="109" t="str">
        <f>IF(INDEX(Applications_2021!$AG$2:$AG$651,MATCH($A89,Applications_2021!$A$2:$A$651,0))="","",INDEX(Applications_2021!$AG$2:$AG$651,MATCH($A89,Applications_2021!$A$2:$A$651,0)))</f>
        <v/>
      </c>
      <c r="W89" s="109" t="str">
        <f>IF(INDEX(Applications_2021!$AH$2:$AH$651,MATCH($A89,Applications_2021!$A$2:$A$651,0))="","",INDEX(Applications_2021!$AH$2:$AH$651,MATCH($A89,Applications_2021!$A$2:$A$651,0)))</f>
        <v/>
      </c>
      <c r="X89" s="109" t="str">
        <f>IF(INDEX(Applications_2021!$AI$2:$AI$651,MATCH($A89,Applications_2021!$A$2:$A$651,0))="","",INDEX(Applications_2021!$AI$2:$AI$651,MATCH($A89,Applications_2021!$A$2:$A$651,0)))</f>
        <v>Social Media</v>
      </c>
      <c r="Y89" s="109" t="str">
        <f>IF(INDEX(Applications_2021!$AJ$2:$AJ$651,MATCH($A89,Applications_2021!$A$2:$A$651,0))="","",INDEX(Applications_2021!$AJ$2:$AJ$651,MATCH($A89,Applications_2021!$A$2:$A$651,0)))</f>
        <v/>
      </c>
      <c r="Z89" s="220" t="str">
        <f>IF(INDEX(Applications_2021!$Z$2:$Z$651,MATCH($A89,Applications_2021!$A$2:$A$651,0))="","",INDEX(Applications_2021!$Z$2:$Z$651,MATCH($A89,Applications_2021!$A$2:$A$651,0)))</f>
        <v>YES - I will have transportation to the camp on June 20.</v>
      </c>
      <c r="AA89" s="221" t="str">
        <f>IF(INDEX(Applications_2021!$AB$2:$AB$651,MATCH($A89,Applications_2021!$A$2:$A$651,0))="","",INDEX(Applications_2021!$AB$2:$AB$651,MATCH($A89,Applications_2021!$A$2:$A$651,0)))</f>
        <v>YES - I will have transportation from the camp on June 25.</v>
      </c>
      <c r="AB89" s="48" t="str">
        <f>IF(INDEX(Transcripts_2021!$A$2:$A$324,MATCH($A89,Transcripts_2021!$A$2:$A$324,0))=$A89,INDEX(Transcripts_2021!$O$2:$O$324,MATCH($A89,Transcripts_2021!$A$2:$A$324,0)),"")</f>
        <v>ReImagine Prep</v>
      </c>
      <c r="AC89" s="48" t="str">
        <f t="shared" si="4"/>
        <v>Hinds</v>
      </c>
      <c r="AD89" s="48" t="str">
        <f>IF(INDEX(Applications_2021!$AL$2:$AL$651,MATCH($A89,Applications_2021!$A$2:$A$651,0))="","",INDEX(Applications_2021!$AL$2:$AL$651,MATCH($A89,Applications_2021!$A$2:$A$651,0)))</f>
        <v>Hinds</v>
      </c>
      <c r="AE89" s="8" t="str">
        <f t="shared" si="5"/>
        <v>Yes</v>
      </c>
    </row>
    <row r="90" spans="1:31" ht="100.8" x14ac:dyDescent="0.3">
      <c r="A90" s="51" t="str">
        <f>IF(Applications_2021!$A198="","",Applications_2021!$A198)</f>
        <v>0206-STE-VO-0332</v>
      </c>
      <c r="B90" s="45" t="s">
        <v>371</v>
      </c>
      <c r="C90" s="269" t="s">
        <v>101</v>
      </c>
      <c r="D90" s="46">
        <f t="shared" si="3"/>
        <v>8</v>
      </c>
      <c r="E90" s="45" cm="1">
        <f t="array" ref="E90">_xlfn.IFS($Q90="Less than $25,000 per year",5,$Q90="$25,000 to $49,999 per year",4,$Q90="$50,000 per year or above",2,$Q90="I do not know.",3,$Q90="",0)</f>
        <v>4</v>
      </c>
      <c r="F90" s="45" cm="1">
        <f t="array" ref="F90">_xlfn.IFS($T90="Excellent",5,$T90="Good",4,$T90="Average",3,$T90="Below Average",2,$T90="Poor",1)</f>
        <v>4</v>
      </c>
      <c r="G90" s="52"/>
      <c r="H90" s="52"/>
      <c r="I90" s="52"/>
      <c r="J90" s="53">
        <v>8</v>
      </c>
      <c r="K90" s="48" t="str">
        <f>IF(LEFT(INDEX(Applications_2021!$E$2:$E$651,MATCH($A90,Applications_2021!$A$2:$A$651,0)),1)="Y","Black","Other")</f>
        <v>Black</v>
      </c>
      <c r="L90" s="48" t="str">
        <f>IF(INDEX(Applications_2021!$F$2:$F$651,MATCH($A90,Applications_2021!$A$2:$A$651,0))="","",INDEX(Applications_2021!$F$2:$F$651,MATCH($A90,Applications_2021!$A$2:$A$651,0)))</f>
        <v>Male</v>
      </c>
      <c r="M90" s="48" t="str">
        <f>IF(LEFT(INDEX(Applications_2021!$I$2:$I$651,MATCH($A90,Applications_2021!$A$2:$A$651,0)),1)="","",LEFT(INDEX(Applications_2021!$I$2:$I$651,MATCH($A90,Applications_2021!$A$2:$A$651,0)),1))</f>
        <v>8</v>
      </c>
      <c r="N90" s="48" t="str">
        <f>IF(INDEX(Applications_2021!$J$2:$J$651,MATCH($A90,Applications_2021!$A$2:$A$651,0))="","",INDEX(Applications_2021!$J$2:$J$651,MATCH($A90,Applications_2021!$A$2:$A$651,0)))</f>
        <v>Reimagine Prep</v>
      </c>
      <c r="O90" s="48" t="str">
        <f>IF(INDEX(Applications_2021!$K$2:$K$651,MATCH($A90,Applications_2021!$A$2:$A$651,0))="","",INDEX(Applications_2021!$K$2:$K$651,MATCH($A90,Applications_2021!$A$2:$A$651,0)))</f>
        <v/>
      </c>
      <c r="P90" s="48" t="str">
        <f>IF(INDEX(Applications_2021!$P$2:$P$651,MATCH($A90,Applications_2021!$A$2:$A$651,0))="","",INDEX(Applications_2021!$P$2:$P$651,MATCH($A90,Applications_2021!$A$2:$A$651,0)))</f>
        <v>College degree or 4 or more years of college (including graduate school)</v>
      </c>
      <c r="Q90" s="48" t="str">
        <f>IF(INDEX(Applications_2021!$Q$2:$Q$651,MATCH($A90,Applications_2021!$A$2:$A$651,0))="","",INDEX(Applications_2021!$Q$2:$Q$651,MATCH($A90,Applications_2021!$A$2:$A$651,0)))</f>
        <v>$25,000 to $49,999 per year</v>
      </c>
      <c r="R90" s="48" t="str">
        <f>IF(INDEX(Applications_2021!$AL$2:$AL$651,MATCH($A90,Applications_2021!$A$2:$A$651,0))="","",INDEX(Applications_2021!$AL$2:$AL$651,MATCH($A90,Applications_2021!$A$2:$A$651,0)))</f>
        <v>Hinds</v>
      </c>
      <c r="S90" s="48" t="str">
        <f>IF(INDEX(Applications_2021!$V$2:$V$651,MATCH($A90,Applications_2021!$A$2:$A$651,0))="","",INDEX(Applications_2021!$V$2:$V$651,MATCH($A90,Applications_2021!$A$2:$A$651,0)))</f>
        <v>MS</v>
      </c>
      <c r="T90" s="48" t="str">
        <f>IF(INDEX(Applications_2021!$AE$2:$AE$651,MATCH($A90,Applications_2021!$A$2:$A$651,0))="","",INDEX(Applications_2021!$AE$2:$AE$651,MATCH($A90,Applications_2021!$A$2:$A$651,0)))</f>
        <v>Good</v>
      </c>
      <c r="U90" s="109" t="str">
        <f>IF(INDEX(Applications_2021!$AF$2:$AF$651,MATCH($A90,Applications_2021!$A$2:$A$651,0))="","",INDEX(Applications_2021!$AF$2:$AF$651,MATCH($A90,Applications_2021!$A$2:$A$651,0)))</f>
        <v xml:space="preserve">I’m looking to take my ACT sometime this year, but I haven’t even begun to study or even know where I should start. I really want to go to college once I’m done with high school and by learning how to look for scholarships to cover my cost of school would help. </v>
      </c>
      <c r="V90" s="109" t="str">
        <f>IF(INDEX(Applications_2021!$AG$2:$AG$651,MATCH($A90,Applications_2021!$A$2:$A$651,0))="","",INDEX(Applications_2021!$AG$2:$AG$651,MATCH($A90,Applications_2021!$A$2:$A$651,0)))</f>
        <v xml:space="preserve">Honor Roll since I have been at reimagine prep and I also received an award for being in track. </v>
      </c>
      <c r="W90" s="109" t="str">
        <f>IF(INDEX(Applications_2021!$AH$2:$AH$651,MATCH($A90,Applications_2021!$A$2:$A$651,0))="","",INDEX(Applications_2021!$AH$2:$AH$651,MATCH($A90,Applications_2021!$A$2:$A$651,0)))</f>
        <v xml:space="preserve">I thought I was really good at math, because I’m always having As and abs when I receive my report card for math. However, when I applied for Jackson Prep I learned that I’m not as smart in math. At this camp I’m hoping to gain skills that would better assist me with having knowledge in math. Math is my favorite subject next to history. </v>
      </c>
      <c r="X90" s="109" t="str">
        <f>IF(INDEX(Applications_2021!$AI$2:$AI$651,MATCH($A90,Applications_2021!$A$2:$A$651,0))="","",INDEX(Applications_2021!$AI$2:$AI$651,MATCH($A90,Applications_2021!$A$2:$A$651,0)))</f>
        <v>Social Media</v>
      </c>
      <c r="Y90" s="109" t="str">
        <f>IF(INDEX(Applications_2021!$AJ$2:$AJ$651,MATCH($A90,Applications_2021!$A$2:$A$651,0))="","",INDEX(Applications_2021!$AJ$2:$AJ$651,MATCH($A90,Applications_2021!$A$2:$A$651,0)))</f>
        <v/>
      </c>
      <c r="Z90" s="220" t="str">
        <f>IF(INDEX(Applications_2021!$Z$2:$Z$651,MATCH($A90,Applications_2021!$A$2:$A$651,0))="","",INDEX(Applications_2021!$Z$2:$Z$651,MATCH($A90,Applications_2021!$A$2:$A$651,0)))</f>
        <v>YES - I will have transportation to the camp on June 20.</v>
      </c>
      <c r="AA90" s="221" t="str">
        <f>IF(INDEX(Applications_2021!$AB$2:$AB$651,MATCH($A90,Applications_2021!$A$2:$A$651,0))="","",INDEX(Applications_2021!$AB$2:$AB$651,MATCH($A90,Applications_2021!$A$2:$A$651,0)))</f>
        <v>YES - I will have transportation from the camp on June 25.</v>
      </c>
      <c r="AB90" s="48" t="str">
        <f>IF(INDEX(Transcripts_2021!$A$2:$A$324,MATCH($A90,Transcripts_2021!$A$2:$A$324,0))=$A90,INDEX(Transcripts_2021!$O$2:$O$324,MATCH($A90,Transcripts_2021!$A$2:$A$324,0)),"")</f>
        <v>Reimagine Prep</v>
      </c>
      <c r="AC90" s="48" t="str">
        <f t="shared" si="4"/>
        <v>Hinds</v>
      </c>
      <c r="AD90" s="48" t="str">
        <f>IF(INDEX(Applications_2021!$AL$2:$AL$651,MATCH($A90,Applications_2021!$A$2:$A$651,0))="","",INDEX(Applications_2021!$AL$2:$AL$651,MATCH($A90,Applications_2021!$A$2:$A$651,0)))</f>
        <v>Hinds</v>
      </c>
      <c r="AE90" s="8" t="str">
        <f t="shared" si="5"/>
        <v>Yes</v>
      </c>
    </row>
    <row r="91" spans="1:31" ht="86.4" x14ac:dyDescent="0.3">
      <c r="A91" s="51" t="str">
        <f>IF(Applications_2021!$A329="","",Applications_2021!$A329)</f>
        <v>0342-GAY-KR-0344</v>
      </c>
      <c r="B91" s="45" t="s">
        <v>371</v>
      </c>
      <c r="C91" s="269" t="s">
        <v>101</v>
      </c>
      <c r="D91" s="46">
        <f t="shared" si="3"/>
        <v>8</v>
      </c>
      <c r="E91" s="45" cm="1">
        <f t="array" ref="E91">_xlfn.IFS($Q91="Less than $25,000 per year",5,$Q91="$25,000 to $49,999 per year",4,$Q91="$50,000 per year or above",2,$Q91="I do not know.",3,$Q91="",0)</f>
        <v>3</v>
      </c>
      <c r="F91" s="45" cm="1">
        <f t="array" ref="F91">_xlfn.IFS($T91="Excellent",5,$T91="Good",4,$T91="Average",3,$T91="Below Average",2,$T91="Poor",1)</f>
        <v>5</v>
      </c>
      <c r="G91" s="52"/>
      <c r="H91" s="52"/>
      <c r="I91" s="52"/>
      <c r="J91" s="53">
        <v>7</v>
      </c>
      <c r="K91" s="48" t="str">
        <f>IF(LEFT(INDEX(Applications_2021!$E$2:$E$651,MATCH($A91,Applications_2021!$A$2:$A$651,0)),1)="Y","Black","Other")</f>
        <v>Black</v>
      </c>
      <c r="L91" s="48" t="str">
        <f>IF(INDEX(Applications_2021!$F$2:$F$651,MATCH($A91,Applications_2021!$A$2:$A$651,0))="","",INDEX(Applications_2021!$F$2:$F$651,MATCH($A91,Applications_2021!$A$2:$A$651,0)))</f>
        <v>Male</v>
      </c>
      <c r="M91" s="48" t="str">
        <f>IF(LEFT(INDEX(Applications_2021!$I$2:$I$651,MATCH($A91,Applications_2021!$A$2:$A$651,0)),1)="","",LEFT(INDEX(Applications_2021!$I$2:$I$651,MATCH($A91,Applications_2021!$A$2:$A$651,0)),1))</f>
        <v>7</v>
      </c>
      <c r="N91" s="48" t="str">
        <f>IF(INDEX(Applications_2021!$J$2:$J$651,MATCH($A91,Applications_2021!$A$2:$A$651,0))="","",INDEX(Applications_2021!$J$2:$J$651,MATCH($A91,Applications_2021!$A$2:$A$651,0)))</f>
        <v>Northwest Jackson Middle School</v>
      </c>
      <c r="O91" s="48" t="str">
        <f>IF(INDEX(Applications_2021!$K$2:$K$651,MATCH($A91,Applications_2021!$A$2:$A$651,0))="","",INDEX(Applications_2021!$K$2:$K$651,MATCH($A91,Applications_2021!$A$2:$A$651,0)))</f>
        <v>Jackson Public School District</v>
      </c>
      <c r="P91" s="48" t="str">
        <f>IF(INDEX(Applications_2021!$P$2:$P$651,MATCH($A91,Applications_2021!$A$2:$A$651,0))="","",INDEX(Applications_2021!$P$2:$P$651,MATCH($A91,Applications_2021!$A$2:$A$651,0)))</f>
        <v>College degree or 4 or more years of college (including graduate school)</v>
      </c>
      <c r="Q91" s="48" t="str">
        <f>IF(INDEX(Applications_2021!$Q$2:$Q$651,MATCH($A91,Applications_2021!$A$2:$A$651,0))="","",INDEX(Applications_2021!$Q$2:$Q$651,MATCH($A91,Applications_2021!$A$2:$A$651,0)))</f>
        <v>I do not know.</v>
      </c>
      <c r="R91" s="66" t="str">
        <f>$AC91</f>
        <v>Rankin</v>
      </c>
      <c r="S91" s="48" t="str">
        <f>IF(INDEX(Applications_2021!$V$2:$V$651,MATCH($A91,Applications_2021!$A$2:$A$651,0))="","",INDEX(Applications_2021!$V$2:$V$651,MATCH($A91,Applications_2021!$A$2:$A$651,0)))</f>
        <v>MS</v>
      </c>
      <c r="T91" s="48" t="str">
        <f>IF(INDEX(Applications_2021!$AE$2:$AE$651,MATCH($A91,Applications_2021!$A$2:$A$651,0))="","",INDEX(Applications_2021!$AE$2:$AE$651,MATCH($A91,Applications_2021!$A$2:$A$651,0)))</f>
        <v>Excellent</v>
      </c>
      <c r="U91" s="109" t="str">
        <f>IF(INDEX(Applications_2021!$AF$2:$AF$651,MATCH($A91,Applications_2021!$A$2:$A$651,0))="","",INDEX(Applications_2021!$AF$2:$AF$651,MATCH($A91,Applications_2021!$A$2:$A$651,0)))</f>
        <v xml:space="preserve">I am an African American male who aspires for a career in the medical field.  We have been attending school virtually this year. I am eager to reconnect with peers in person and in a safe environment. I hope to learn more about how math and science can help me in the medical field. </v>
      </c>
      <c r="V91" s="109" t="str">
        <f>IF(INDEX(Applications_2021!$AG$2:$AG$651,MATCH($A91,Applications_2021!$A$2:$A$651,0))="","",INDEX(Applications_2021!$AG$2:$AG$651,MATCH($A91,Applications_2021!$A$2:$A$651,0)))</f>
        <v xml:space="preserve">I am a AB honor student.   I am on my school's debate team. I am a member of the Junior Beta Club.  I am a Verizon STEM Graduate. I am a Sunday School Leader      </v>
      </c>
      <c r="W91" s="109" t="str">
        <f>IF(INDEX(Applications_2021!$AH$2:$AH$651,MATCH($A91,Applications_2021!$A$2:$A$651,0))="","",INDEX(Applications_2021!$AH$2:$AH$651,MATCH($A91,Applications_2021!$A$2:$A$651,0)))</f>
        <v xml:space="preserve">I have represented my chapter in the Speak Up &amp; Speak Out competition. I have also served as the President of the Tween Group for the local chapter of Jack &amp; Jill of America, Inc. </v>
      </c>
      <c r="X91" s="109" t="str">
        <f>IF(INDEX(Applications_2021!$AI$2:$AI$651,MATCH($A91,Applications_2021!$A$2:$A$651,0))="","",INDEX(Applications_2021!$AI$2:$AI$651,MATCH($A91,Applications_2021!$A$2:$A$651,0)))</f>
        <v>relative or friend</v>
      </c>
      <c r="Y91" s="109" t="str">
        <f>IF(INDEX(Applications_2021!$AJ$2:$AJ$651,MATCH($A91,Applications_2021!$A$2:$A$651,0))="","",INDEX(Applications_2021!$AJ$2:$AJ$651,MATCH($A91,Applications_2021!$A$2:$A$651,0)))</f>
        <v/>
      </c>
      <c r="Z91" s="220" t="str">
        <f>IF(INDEX(Applications_2021!$Z$2:$Z$651,MATCH($A91,Applications_2021!$A$2:$A$651,0))="","",INDEX(Applications_2021!$Z$2:$Z$651,MATCH($A91,Applications_2021!$A$2:$A$651,0)))</f>
        <v>YES - I will have transportation to the camp on June 20.</v>
      </c>
      <c r="AA91" s="221" t="str">
        <f>IF(INDEX(Applications_2021!$AB$2:$AB$651,MATCH($A91,Applications_2021!$A$2:$A$651,0))="","",INDEX(Applications_2021!$AB$2:$AB$651,MATCH($A91,Applications_2021!$A$2:$A$651,0)))</f>
        <v>YES - I will have transportation from the camp on June 25.</v>
      </c>
      <c r="AB91" s="48" t="str">
        <f>IF(INDEX(Transcripts_2021!$A$2:$A$324,MATCH($A91,Transcripts_2021!$A$2:$A$324,0))=$A91,INDEX(Transcripts_2021!$O$2:$O$324,MATCH($A91,Transcripts_2021!$A$2:$A$324,0)),"")</f>
        <v>Northwest Middle School</v>
      </c>
      <c r="AC91" s="67" t="s">
        <v>245</v>
      </c>
      <c r="AD91" s="48" t="str">
        <f>IF(INDEX(Applications_2021!$AL$2:$AL$651,MATCH($A91,Applications_2021!$A$2:$A$651,0))="","",INDEX(Applications_2021!$AL$2:$AL$651,MATCH($A91,Applications_2021!$A$2:$A$651,0)))</f>
        <v>Hinds</v>
      </c>
      <c r="AE91" s="8" t="str">
        <f t="shared" si="5"/>
        <v>No</v>
      </c>
    </row>
    <row r="92" spans="1:31" ht="43.2" x14ac:dyDescent="0.3">
      <c r="A92" s="51" t="str">
        <f>IF(Applications_2021!$A516="","",Applications_2021!$A516)</f>
        <v>0535-ROB-DE-0147</v>
      </c>
      <c r="B92" s="45" t="s">
        <v>371</v>
      </c>
      <c r="C92" s="250" t="s">
        <v>104</v>
      </c>
      <c r="D92" s="46">
        <f t="shared" si="3"/>
        <v>8</v>
      </c>
      <c r="E92" s="45" cm="1">
        <f t="array" ref="E92">_xlfn.IFS($Q92="Less than $25,000 per year",5,$Q92="$25,000 to $49,999 per year",4,$Q92="$50,000 per year or above",2,$Q92="I do not know.",3,$Q92="",0)</f>
        <v>5</v>
      </c>
      <c r="F92" s="45" cm="1">
        <f t="array" ref="F92">_xlfn.IFS($T92="Excellent",5,$T92="Good",4,$T92="Average",3,$T92="Below Average",2,$T92="Poor",1)</f>
        <v>3</v>
      </c>
      <c r="G92" s="52"/>
      <c r="H92" s="52"/>
      <c r="I92" s="52"/>
      <c r="J92" s="53">
        <v>8</v>
      </c>
      <c r="K92" s="48" t="str">
        <f>IF(LEFT(INDEX(Applications_2021!$E$2:$E$651,MATCH($A92,Applications_2021!$A$2:$A$651,0)),1)="Y","Black","Other")</f>
        <v>Black</v>
      </c>
      <c r="L92" s="48" t="str">
        <f>IF(INDEX(Applications_2021!$F$2:$F$651,MATCH($A92,Applications_2021!$A$2:$A$651,0))="","",INDEX(Applications_2021!$F$2:$F$651,MATCH($A92,Applications_2021!$A$2:$A$651,0)))</f>
        <v>Male</v>
      </c>
      <c r="M92" s="48" t="str">
        <f>IF(LEFT(INDEX(Applications_2021!$I$2:$I$651,MATCH($A92,Applications_2021!$A$2:$A$651,0)),1)="","",LEFT(INDEX(Applications_2021!$I$2:$I$651,MATCH($A92,Applications_2021!$A$2:$A$651,0)),1))</f>
        <v>8</v>
      </c>
      <c r="N92" s="48" t="str">
        <f>IF(INDEX(Applications_2021!$J$2:$J$651,MATCH($A92,Applications_2021!$A$2:$A$651,0))="","",INDEX(Applications_2021!$J$2:$J$651,MATCH($A92,Applications_2021!$A$2:$A$651,0)))</f>
        <v xml:space="preserve">Kirksey Middle School </v>
      </c>
      <c r="O92" s="48" t="str">
        <f>IF(INDEX(Applications_2021!$K$2:$K$651,MATCH($A92,Applications_2021!$A$2:$A$651,0))="","",INDEX(Applications_2021!$K$2:$K$651,MATCH($A92,Applications_2021!$A$2:$A$651,0)))</f>
        <v>Jackson Public School</v>
      </c>
      <c r="P92" s="48" t="str">
        <f>IF(INDEX(Applications_2021!$P$2:$P$651,MATCH($A92,Applications_2021!$A$2:$A$651,0))="","",INDEX(Applications_2021!$P$2:$P$651,MATCH($A92,Applications_2021!$A$2:$A$651,0)))</f>
        <v>College degree or 4 or more years of college (including graduate school)</v>
      </c>
      <c r="Q92" s="48" t="str">
        <f>IF(INDEX(Applications_2021!$Q$2:$Q$651,MATCH($A92,Applications_2021!$A$2:$A$651,0))="","",INDEX(Applications_2021!$Q$2:$Q$651,MATCH($A92,Applications_2021!$A$2:$A$651,0)))</f>
        <v>Less than $25,000 per year</v>
      </c>
      <c r="R92" s="48" t="str">
        <f>IF(INDEX(Applications_2021!$AL$2:$AL$651,MATCH($A92,Applications_2021!$A$2:$A$651,0))="","",INDEX(Applications_2021!$AL$2:$AL$651,MATCH($A92,Applications_2021!$A$2:$A$651,0)))</f>
        <v>Hinds</v>
      </c>
      <c r="S92" s="48" t="str">
        <f>IF(INDEX(Applications_2021!$V$2:$V$651,MATCH($A92,Applications_2021!$A$2:$A$651,0))="","",INDEX(Applications_2021!$V$2:$V$651,MATCH($A92,Applications_2021!$A$2:$A$651,0)))</f>
        <v>MS</v>
      </c>
      <c r="T92" s="48" t="str">
        <f>IF(INDEX(Applications_2021!$AE$2:$AE$651,MATCH($A92,Applications_2021!$A$2:$A$651,0))="","",INDEX(Applications_2021!$AE$2:$AE$651,MATCH($A92,Applications_2021!$A$2:$A$651,0)))</f>
        <v>Average</v>
      </c>
      <c r="U92" s="109" t="str">
        <f>IF(INDEX(Applications_2021!$AF$2:$AF$651,MATCH($A92,Applications_2021!$A$2:$A$651,0))="","",INDEX(Applications_2021!$AF$2:$AF$651,MATCH($A92,Applications_2021!$A$2:$A$651,0)))</f>
        <v>To help prepare me for high school. I hope to gain more knowledge than I've learned during this difficult virtual learning school year.</v>
      </c>
      <c r="V92" s="109" t="str">
        <f>IF(INDEX(Applications_2021!$AG$2:$AG$651,MATCH($A92,Applications_2021!$A$2:$A$651,0))="","",INDEX(Applications_2021!$AG$2:$AG$651,MATCH($A92,Applications_2021!$A$2:$A$651,0)))</f>
        <v>Before the pandemic start, I was considered a student/athlete.. Unfortunately, my grades have suffered this year being a virtual learner.</v>
      </c>
      <c r="W92" s="109" t="str">
        <f>IF(INDEX(Applications_2021!$AH$2:$AH$651,MATCH($A92,Applications_2021!$A$2:$A$651,0))="","",INDEX(Applications_2021!$AH$2:$AH$651,MATCH($A92,Applications_2021!$A$2:$A$651,0)))</f>
        <v>N/a</v>
      </c>
      <c r="X92" s="109" t="str">
        <f>IF(INDEX(Applications_2021!$AI$2:$AI$651,MATCH($A92,Applications_2021!$A$2:$A$651,0))="","",INDEX(Applications_2021!$AI$2:$AI$651,MATCH($A92,Applications_2021!$A$2:$A$651,0)))</f>
        <v>relative or friend</v>
      </c>
      <c r="Y92" s="109" t="str">
        <f>IF(INDEX(Applications_2021!$AJ$2:$AJ$651,MATCH($A92,Applications_2021!$A$2:$A$651,0))="","",INDEX(Applications_2021!$AJ$2:$AJ$651,MATCH($A92,Applications_2021!$A$2:$A$651,0)))</f>
        <v/>
      </c>
      <c r="Z92" s="220" t="str">
        <f>IF(INDEX(Applications_2021!$Z$2:$Z$651,MATCH($A92,Applications_2021!$A$2:$A$651,0))="","",INDEX(Applications_2021!$Z$2:$Z$651,MATCH($A92,Applications_2021!$A$2:$A$651,0)))</f>
        <v>YES - I will have transportation to the camp on June 20.</v>
      </c>
      <c r="AA92" s="221" t="str">
        <f>IF(INDEX(Applications_2021!$AB$2:$AB$651,MATCH($A92,Applications_2021!$A$2:$A$651,0))="","",INDEX(Applications_2021!$AB$2:$AB$651,MATCH($A92,Applications_2021!$A$2:$A$651,0)))</f>
        <v>YES - I will have transportation from the camp on June 25.</v>
      </c>
      <c r="AB92" s="48" t="str">
        <f>IF(INDEX(Transcripts_2021!$A$2:$A$324,MATCH($A92,Transcripts_2021!$A$2:$A$324,0))=$A92,INDEX(Transcripts_2021!$O$2:$O$324,MATCH($A92,Transcripts_2021!$A$2:$A$324,0)),"")</f>
        <v xml:space="preserve">Kirksey Middle School </v>
      </c>
      <c r="AC92" s="48" t="str">
        <f t="shared" si="4"/>
        <v>Hinds</v>
      </c>
      <c r="AD92" s="48" t="str">
        <f>IF(INDEX(Applications_2021!$AL$2:$AL$651,MATCH($A92,Applications_2021!$A$2:$A$651,0))="","",INDEX(Applications_2021!$AL$2:$AL$651,MATCH($A92,Applications_2021!$A$2:$A$651,0)))</f>
        <v>Hinds</v>
      </c>
      <c r="AE92" s="8" t="str">
        <f t="shared" si="5"/>
        <v>Yes</v>
      </c>
    </row>
    <row r="93" spans="1:31" ht="86.4" x14ac:dyDescent="0.3">
      <c r="A93" s="51" t="str">
        <f>IF(Applications_2021!$A601="","",Applications_2021!$A601)</f>
        <v>0627-SYK-DE-0192</v>
      </c>
      <c r="B93" s="52"/>
      <c r="C93" s="283" t="s">
        <v>107</v>
      </c>
      <c r="D93" s="46">
        <f t="shared" si="3"/>
        <v>8</v>
      </c>
      <c r="E93" s="45" cm="1">
        <f t="array" ref="E93">_xlfn.IFS($Q93="Less than $25,000 per year",5,$Q93="$25,000 to $49,999 per year",4,$Q93="$50,000 per year or above",2,$Q93="I do not know.",3,$Q93="",0)</f>
        <v>4</v>
      </c>
      <c r="F93" s="45" cm="1">
        <f t="array" ref="F93">_xlfn.IFS($T93="Excellent",5,$T93="Good",4,$T93="Average",3,$T93="Below Average",2,$T93="Poor",1)</f>
        <v>4</v>
      </c>
      <c r="G93" s="52"/>
      <c r="H93" s="52"/>
      <c r="I93" s="52"/>
      <c r="J93" s="53">
        <v>8</v>
      </c>
      <c r="K93" s="48" t="str">
        <f>IF(LEFT(INDEX(Applications_2021!$E$2:$E$651,MATCH($A93,Applications_2021!$A$2:$A$651,0)),1)="Y","Black","Other")</f>
        <v>Black</v>
      </c>
      <c r="L93" s="48" t="str">
        <f>IF(INDEX(Applications_2021!$F$2:$F$651,MATCH($A93,Applications_2021!$A$2:$A$651,0))="","",INDEX(Applications_2021!$F$2:$F$651,MATCH($A93,Applications_2021!$A$2:$A$651,0)))</f>
        <v>Female</v>
      </c>
      <c r="M93" s="48" t="str">
        <f>IF(LEFT(INDEX(Applications_2021!$I$2:$I$651,MATCH($A93,Applications_2021!$A$2:$A$651,0)),1)="","",LEFT(INDEX(Applications_2021!$I$2:$I$651,MATCH($A93,Applications_2021!$A$2:$A$651,0)),1))</f>
        <v>8</v>
      </c>
      <c r="N93" s="48" t="str">
        <f>IF(INDEX(Applications_2021!$J$2:$J$651,MATCH($A93,Applications_2021!$A$2:$A$651,0))="","",INDEX(Applications_2021!$J$2:$J$651,MATCH($A93,Applications_2021!$A$2:$A$651,0)))</f>
        <v xml:space="preserve">Bailey APAC </v>
      </c>
      <c r="O93" s="48" t="str">
        <f>IF(INDEX(Applications_2021!$K$2:$K$651,MATCH($A93,Applications_2021!$A$2:$A$651,0))="","",INDEX(Applications_2021!$K$2:$K$651,MATCH($A93,Applications_2021!$A$2:$A$651,0)))</f>
        <v>Jackson Public Schools</v>
      </c>
      <c r="P93" s="48" t="str">
        <f>IF(INDEX(Applications_2021!$P$2:$P$651,MATCH($A93,Applications_2021!$A$2:$A$651,0))="","",INDEX(Applications_2021!$P$2:$P$651,MATCH($A93,Applications_2021!$A$2:$A$651,0)))</f>
        <v>College degree or 4 or more years of college (including graduate school)</v>
      </c>
      <c r="Q93" s="48" t="str">
        <f>IF(INDEX(Applications_2021!$Q$2:$Q$651,MATCH($A93,Applications_2021!$A$2:$A$651,0))="","",INDEX(Applications_2021!$Q$2:$Q$651,MATCH($A93,Applications_2021!$A$2:$A$651,0)))</f>
        <v>$25,000 to $49,999 per year</v>
      </c>
      <c r="R93" s="48" t="str">
        <f>IF(INDEX(Applications_2021!$AL$2:$AL$651,MATCH($A93,Applications_2021!$A$2:$A$651,0))="","",INDEX(Applications_2021!$AL$2:$AL$651,MATCH($A93,Applications_2021!$A$2:$A$651,0)))</f>
        <v>Hinds</v>
      </c>
      <c r="S93" s="48" t="str">
        <f>IF(INDEX(Applications_2021!$V$2:$V$651,MATCH($A93,Applications_2021!$A$2:$A$651,0))="","",INDEX(Applications_2021!$V$2:$V$651,MATCH($A93,Applications_2021!$A$2:$A$651,0)))</f>
        <v>MS</v>
      </c>
      <c r="T93" s="48" t="str">
        <f>IF(INDEX(Applications_2021!$AE$2:$AE$651,MATCH($A93,Applications_2021!$A$2:$A$651,0))="","",INDEX(Applications_2021!$AE$2:$AE$651,MATCH($A93,Applications_2021!$A$2:$A$651,0)))</f>
        <v>Good</v>
      </c>
      <c r="U93" s="109" t="str">
        <f>IF(INDEX(Applications_2021!$AF$2:$AF$651,MATCH($A93,Applications_2021!$A$2:$A$651,0))="","",INDEX(Applications_2021!$AF$2:$AF$651,MATCH($A93,Applications_2021!$A$2:$A$651,0)))</f>
        <v xml:space="preserve">I want to gain more knowledge and skills in math. I also want to gain cooperative learning experiences.  It will be nice to be in an environment of girls who want to advance more in their academics and learn how to work successfully in groups. I also want to gain leadership experiences. </v>
      </c>
      <c r="V93" s="109" t="str">
        <f>IF(INDEX(Applications_2021!$AG$2:$AG$651,MATCH($A93,Applications_2021!$A$2:$A$651,0))="","",INDEX(Applications_2021!$AG$2:$AG$651,MATCH($A93,Applications_2021!$A$2:$A$651,0)))</f>
        <v xml:space="preserve">I am currently on a 12th grade reading level. In my math, I'm currently considered being on the advanced level. I have been on honor roll all school year.   I am a hard worker and I strive to do my best. I also believe in helping others. If I can figure out a way to succeed,  I will always help the next person. </v>
      </c>
      <c r="W93" s="109" t="str">
        <f>IF(INDEX(Applications_2021!$AH$2:$AH$651,MATCH($A93,Applications_2021!$A$2:$A$651,0))="","",INDEX(Applications_2021!$AH$2:$AH$651,MATCH($A93,Applications_2021!$A$2:$A$651,0)))</f>
        <v/>
      </c>
      <c r="X93" s="109" t="str">
        <f>IF(INDEX(Applications_2021!$AI$2:$AI$651,MATCH($A93,Applications_2021!$A$2:$A$651,0))="","",INDEX(Applications_2021!$AI$2:$AI$651,MATCH($A93,Applications_2021!$A$2:$A$651,0)))</f>
        <v>relative or friend</v>
      </c>
      <c r="Y93" s="109" t="str">
        <f>IF(INDEX(Applications_2021!$AJ$2:$AJ$651,MATCH($A93,Applications_2021!$A$2:$A$651,0))="","",INDEX(Applications_2021!$AJ$2:$AJ$651,MATCH($A93,Applications_2021!$A$2:$A$651,0)))</f>
        <v/>
      </c>
      <c r="Z93" s="220" t="str">
        <f>IF(INDEX(Applications_2021!$Z$2:$Z$651,MATCH($A93,Applications_2021!$A$2:$A$651,0))="","",INDEX(Applications_2021!$Z$2:$Z$651,MATCH($A93,Applications_2021!$A$2:$A$651,0)))</f>
        <v>YES - I will have transportation to the camp on June 20.</v>
      </c>
      <c r="AA93" s="221" t="str">
        <f>IF(INDEX(Applications_2021!$AB$2:$AB$651,MATCH($A93,Applications_2021!$A$2:$A$651,0))="","",INDEX(Applications_2021!$AB$2:$AB$651,MATCH($A93,Applications_2021!$A$2:$A$651,0)))</f>
        <v>YES - I will have transportation from the camp on June 25.</v>
      </c>
      <c r="AB93" s="48" t="str">
        <f>IF(INDEX(Transcripts_2021!$A$2:$A$324,MATCH($A93,Transcripts_2021!$A$2:$A$324,0))=$A93,INDEX(Transcripts_2021!$O$2:$O$324,MATCH($A93,Transcripts_2021!$A$2:$A$324,0)),"")</f>
        <v xml:space="preserve">Bailey APAC </v>
      </c>
      <c r="AC93" s="48" t="str">
        <f t="shared" si="4"/>
        <v>Hinds</v>
      </c>
      <c r="AD93" s="48" t="str">
        <f>IF(INDEX(Applications_2021!$AL$2:$AL$651,MATCH($A93,Applications_2021!$A$2:$A$651,0))="","",INDEX(Applications_2021!$AL$2:$AL$651,MATCH($A93,Applications_2021!$A$2:$A$651,0)))</f>
        <v>Hinds</v>
      </c>
      <c r="AE93" s="8" t="str">
        <f t="shared" si="5"/>
        <v>Yes</v>
      </c>
    </row>
    <row r="94" spans="1:31" ht="100.8" x14ac:dyDescent="0.3">
      <c r="A94" s="51" t="str">
        <f>IF(Applications_2021!$A72="","",Applications_2021!$A72)</f>
        <v>0072-MAT-MC-0185</v>
      </c>
      <c r="B94" s="52"/>
      <c r="C94" s="140" t="s">
        <v>107</v>
      </c>
      <c r="D94" s="46">
        <f t="shared" si="3"/>
        <v>7</v>
      </c>
      <c r="E94" s="45" cm="1">
        <f t="array" ref="E94">_xlfn.IFS($Q94="Less than $25,000 per year",5,$Q94="$25,000 to $49,999 per year",4,$Q94="$50,000 per year or above",2,$Q94="I do not know.",3,$Q94="",0)</f>
        <v>2</v>
      </c>
      <c r="F94" s="45" cm="1">
        <f t="array" ref="F94">_xlfn.IFS($T94="Excellent",5,$T94="Good",4,$T94="Average",3,$T94="Below Average",2,$T94="Poor",1)</f>
        <v>5</v>
      </c>
      <c r="G94" s="52"/>
      <c r="H94" s="52"/>
      <c r="I94" s="52"/>
      <c r="J94" s="53"/>
      <c r="K94" s="48" t="str">
        <f>IF(LEFT(INDEX(Applications_2021!$E$2:$E$651,MATCH($A94,Applications_2021!$A$2:$A$651,0)),1)="Y","Black","Other")</f>
        <v>Black</v>
      </c>
      <c r="L94" s="48" t="str">
        <f>IF(INDEX(Applications_2021!$F$2:$F$651,MATCH($A94,Applications_2021!$A$2:$A$651,0))="","",INDEX(Applications_2021!$F$2:$F$651,MATCH($A94,Applications_2021!$A$2:$A$651,0)))</f>
        <v>Female</v>
      </c>
      <c r="M94" s="48" t="str">
        <f>IF(LEFT(INDEX(Applications_2021!$I$2:$I$651,MATCH($A94,Applications_2021!$A$2:$A$651,0)),1)="","",LEFT(INDEX(Applications_2021!$I$2:$I$651,MATCH($A94,Applications_2021!$A$2:$A$651,0)),1))</f>
        <v>8</v>
      </c>
      <c r="N94" s="48" t="str">
        <f>IF(INDEX(Applications_2021!$J$2:$J$651,MATCH($A94,Applications_2021!$A$2:$A$651,0))="","",INDEX(Applications_2021!$J$2:$J$651,MATCH($A94,Applications_2021!$A$2:$A$651,0)))</f>
        <v>Smilow Prep</v>
      </c>
      <c r="O94" s="48" t="str">
        <f>IF(INDEX(Applications_2021!$K$2:$K$651,MATCH($A94,Applications_2021!$A$2:$A$651,0))="","",INDEX(Applications_2021!$K$2:$K$651,MATCH($A94,Applications_2021!$A$2:$A$651,0)))</f>
        <v>REPUBLIC CHARTER SCHOOLS</v>
      </c>
      <c r="P94" s="48" t="str">
        <f>IF(INDEX(Applications_2021!$P$2:$P$651,MATCH($A94,Applications_2021!$A$2:$A$651,0))="","",INDEX(Applications_2021!$P$2:$P$651,MATCH($A94,Applications_2021!$A$2:$A$651,0)))</f>
        <v>College degree or 4 or more years of college (including graduate school)</v>
      </c>
      <c r="Q94" s="48" t="str">
        <f>IF(INDEX(Applications_2021!$Q$2:$Q$651,MATCH($A94,Applications_2021!$A$2:$A$651,0))="","",INDEX(Applications_2021!$Q$2:$Q$651,MATCH($A94,Applications_2021!$A$2:$A$651,0)))</f>
        <v>$50,000 per year or above</v>
      </c>
      <c r="R94" s="48" t="str">
        <f>IF(INDEX(Applications_2021!$AL$2:$AL$651,MATCH($A94,Applications_2021!$A$2:$A$651,0))="","",INDEX(Applications_2021!$AL$2:$AL$651,MATCH($A94,Applications_2021!$A$2:$A$651,0)))</f>
        <v>Hinds</v>
      </c>
      <c r="S94" s="48" t="str">
        <f>IF(INDEX(Applications_2021!$V$2:$V$651,MATCH($A94,Applications_2021!$A$2:$A$651,0))="","",INDEX(Applications_2021!$V$2:$V$651,MATCH($A94,Applications_2021!$A$2:$A$651,0)))</f>
        <v>MS</v>
      </c>
      <c r="T94" s="48" t="str">
        <f>IF(INDEX(Applications_2021!$AE$2:$AE$651,MATCH($A94,Applications_2021!$A$2:$A$651,0))="","",INDEX(Applications_2021!$AE$2:$AE$651,MATCH($A94,Applications_2021!$A$2:$A$651,0)))</f>
        <v>Excellent</v>
      </c>
      <c r="U94" s="109" t="str">
        <f>IF(INDEX(Applications_2021!$AF$2:$AF$651,MATCH($A94,Applications_2021!$A$2:$A$651,0))="","",INDEX(Applications_2021!$AF$2:$AF$651,MATCH($A94,Applications_2021!$A$2:$A$651,0)))</f>
        <v>I would like to attend the AAYME Camp because I think it is important to continue my education even during summer break.  I believe that this opportunity will help me to prepare for high school and give me a head start with my high school education.  I love Math and Science and I look forward to expanding my knowledge in both subjects!</v>
      </c>
      <c r="V94" s="109" t="str">
        <f>IF(INDEX(Applications_2021!$AG$2:$AG$651,MATCH($A94,Applications_2021!$A$2:$A$651,0))="","",INDEX(Applications_2021!$AG$2:$AG$651,MATCH($A94,Applications_2021!$A$2:$A$651,0)))</f>
        <v>National Youth Reporter for “Stepping into Service” Track and Field High Honor Roll Acting Role in movie “Get On Up” Piano National Junior Honor Society</v>
      </c>
      <c r="W94" s="109" t="str">
        <f>IF(INDEX(Applications_2021!$AH$2:$AH$651,MATCH($A94,Applications_2021!$A$2:$A$651,0))="","",INDEX(Applications_2021!$AH$2:$AH$651,MATCH($A94,Applications_2021!$A$2:$A$651,0)))</f>
        <v xml:space="preserve">I have participated in the Piney Woods Youth Summer Camp, National Society for Black Engineers STEM Camp (SEEK), and Jackson State University’s STEM Camp.  </v>
      </c>
      <c r="X94" s="109" t="str">
        <f>IF(INDEX(Applications_2021!$AI$2:$AI$651,MATCH($A94,Applications_2021!$A$2:$A$651,0))="","",INDEX(Applications_2021!$AI$2:$AI$651,MATCH($A94,Applications_2021!$A$2:$A$651,0)))</f>
        <v>Social Media</v>
      </c>
      <c r="Y94" s="109" t="str">
        <f>IF(INDEX(Applications_2021!$AJ$2:$AJ$651,MATCH($A94,Applications_2021!$A$2:$A$651,0))="","",INDEX(Applications_2021!$AJ$2:$AJ$651,MATCH($A94,Applications_2021!$A$2:$A$651,0)))</f>
        <v/>
      </c>
      <c r="Z94" s="220" t="str">
        <f>IF(INDEX(Applications_2021!$Z$2:$Z$651,MATCH($A94,Applications_2021!$A$2:$A$651,0))="","",INDEX(Applications_2021!$Z$2:$Z$651,MATCH($A94,Applications_2021!$A$2:$A$651,0)))</f>
        <v>YES - I will have transportation to the camp on June 20.</v>
      </c>
      <c r="AA94" s="221" t="str">
        <f>IF(INDEX(Applications_2021!$AB$2:$AB$651,MATCH($A94,Applications_2021!$A$2:$A$651,0))="","",INDEX(Applications_2021!$AB$2:$AB$651,MATCH($A94,Applications_2021!$A$2:$A$651,0)))</f>
        <v>YES - I will have transportation from the camp on June 25.</v>
      </c>
      <c r="AB94" s="48" t="str">
        <f>IF(INDEX(Transcripts_2021!$A$2:$A$324,MATCH($A94,Transcripts_2021!$A$2:$A$324,0))=$A94,INDEX(Transcripts_2021!$O$2:$O$324,MATCH($A94,Transcripts_2021!$A$2:$A$324,0)),"")</f>
        <v>Smilow Prep Charter School</v>
      </c>
      <c r="AC94" s="48" t="str">
        <f t="shared" si="4"/>
        <v>Hinds</v>
      </c>
      <c r="AD94" s="48" t="str">
        <f>IF(INDEX(Applications_2021!$AL$2:$AL$651,MATCH($A94,Applications_2021!$A$2:$A$651,0))="","",INDEX(Applications_2021!$AL$2:$AL$651,MATCH($A94,Applications_2021!$A$2:$A$651,0)))</f>
        <v>Hinds</v>
      </c>
      <c r="AE94" s="8" t="str">
        <f t="shared" si="5"/>
        <v>Yes</v>
      </c>
    </row>
    <row r="95" spans="1:31" ht="86.4" x14ac:dyDescent="0.3">
      <c r="A95" s="51" t="str">
        <f>IF(Applications_2021!$A96="","",Applications_2021!$A96)</f>
        <v>0098-COL-KA-0191</v>
      </c>
      <c r="B95" s="52"/>
      <c r="C95" s="140" t="s">
        <v>107</v>
      </c>
      <c r="D95" s="46">
        <f t="shared" si="3"/>
        <v>7</v>
      </c>
      <c r="E95" s="45" cm="1">
        <f t="array" ref="E95">_xlfn.IFS($Q95="Less than $25,000 per year",5,$Q95="$25,000 to $49,999 per year",4,$Q95="$50,000 per year or above",2,$Q95="I do not know.",3,$Q95="",0)</f>
        <v>2</v>
      </c>
      <c r="F95" s="45" cm="1">
        <f t="array" ref="F95">_xlfn.IFS($T95="Excellent",5,$T95="Good",4,$T95="Average",3,$T95="Below Average",2,$T95="Poor",1)</f>
        <v>5</v>
      </c>
      <c r="G95" s="52"/>
      <c r="H95" s="52"/>
      <c r="I95" s="52"/>
      <c r="J95" s="53"/>
      <c r="K95" s="48" t="str">
        <f>IF(LEFT(INDEX(Applications_2021!$E$2:$E$651,MATCH($A95,Applications_2021!$A$2:$A$651,0)),1)="Y","Black","Other")</f>
        <v>Black</v>
      </c>
      <c r="L95" s="48" t="str">
        <f>IF(INDEX(Applications_2021!$F$2:$F$651,MATCH($A95,Applications_2021!$A$2:$A$651,0))="","",INDEX(Applications_2021!$F$2:$F$651,MATCH($A95,Applications_2021!$A$2:$A$651,0)))</f>
        <v>Female</v>
      </c>
      <c r="M95" s="48" t="str">
        <f>IF(LEFT(INDEX(Applications_2021!$I$2:$I$651,MATCH($A95,Applications_2021!$A$2:$A$651,0)),1)="","",LEFT(INDEX(Applications_2021!$I$2:$I$651,MATCH($A95,Applications_2021!$A$2:$A$651,0)),1))</f>
        <v>7</v>
      </c>
      <c r="N95" s="48" t="str">
        <f>IF(INDEX(Applications_2021!$J$2:$J$651,MATCH($A95,Applications_2021!$A$2:$A$651,0))="","",INDEX(Applications_2021!$J$2:$J$651,MATCH($A95,Applications_2021!$A$2:$A$651,0)))</f>
        <v>Clinton Junior High</v>
      </c>
      <c r="O95" s="48" t="str">
        <f>IF(INDEX(Applications_2021!$K$2:$K$651,MATCH($A95,Applications_2021!$A$2:$A$651,0))="","",INDEX(Applications_2021!$K$2:$K$651,MATCH($A95,Applications_2021!$A$2:$A$651,0)))</f>
        <v>Clinton Public School District</v>
      </c>
      <c r="P95" s="48" t="str">
        <f>IF(INDEX(Applications_2021!$P$2:$P$651,MATCH($A95,Applications_2021!$A$2:$A$651,0))="","",INDEX(Applications_2021!$P$2:$P$651,MATCH($A95,Applications_2021!$A$2:$A$651,0)))</f>
        <v>College degree or 4 or more years of college (including graduate school)</v>
      </c>
      <c r="Q95" s="48" t="str">
        <f>IF(INDEX(Applications_2021!$Q$2:$Q$651,MATCH($A95,Applications_2021!$A$2:$A$651,0))="","",INDEX(Applications_2021!$Q$2:$Q$651,MATCH($A95,Applications_2021!$A$2:$A$651,0)))</f>
        <v>$50,000 per year or above</v>
      </c>
      <c r="R95" s="48" t="str">
        <f>IF(INDEX(Applications_2021!$AL$2:$AL$651,MATCH($A95,Applications_2021!$A$2:$A$651,0))="","",INDEX(Applications_2021!$AL$2:$AL$651,MATCH($A95,Applications_2021!$A$2:$A$651,0)))</f>
        <v>Hinds</v>
      </c>
      <c r="S95" s="48" t="str">
        <f>IF(INDEX(Applications_2021!$V$2:$V$651,MATCH($A95,Applications_2021!$A$2:$A$651,0))="","",INDEX(Applications_2021!$V$2:$V$651,MATCH($A95,Applications_2021!$A$2:$A$651,0)))</f>
        <v>MS</v>
      </c>
      <c r="T95" s="48" t="str">
        <f>IF(INDEX(Applications_2021!$AE$2:$AE$651,MATCH($A95,Applications_2021!$A$2:$A$651,0))="","",INDEX(Applications_2021!$AE$2:$AE$651,MATCH($A95,Applications_2021!$A$2:$A$651,0)))</f>
        <v>Excellent</v>
      </c>
      <c r="U95" s="109" t="str">
        <f>IF(INDEX(Applications_2021!$AF$2:$AF$651,MATCH($A95,Applications_2021!$A$2:$A$651,0))="","",INDEX(Applications_2021!$AF$2:$AF$651,MATCH($A95,Applications_2021!$A$2:$A$651,0)))</f>
        <v>Math and Science are my favorite subjects.  My school district is offering a STEM class next year and I have signed up to take that as well. I will take Algebra 1 and Biology next year. I want to expand my knowledge in math and science and how I can use it to better the world.</v>
      </c>
      <c r="V95" s="109" t="str">
        <f>IF(INDEX(Applications_2021!$AG$2:$AG$651,MATCH($A95,Applications_2021!$A$2:$A$651,0))="","",INDEX(Applications_2021!$AG$2:$AG$651,MATCH($A95,Applications_2021!$A$2:$A$651,0)))</f>
        <v xml:space="preserve">I am in Honors classes at school and a straight "A" student.  I have received various awards for academics and leadership at school.  I play soccer for the South Jackson Arsenal team.  I am also a member of thier tournament team. I am apart of the EyeShine Creative Performing Arts Academy on the Advanced team.  </v>
      </c>
      <c r="W95" s="109" t="str">
        <f>IF(INDEX(Applications_2021!$AH$2:$AH$651,MATCH($A95,Applications_2021!$A$2:$A$651,0))="","",INDEX(Applications_2021!$AH$2:$AH$651,MATCH($A95,Applications_2021!$A$2:$A$651,0)))</f>
        <v/>
      </c>
      <c r="X95" s="109" t="str">
        <f>IF(INDEX(Applications_2021!$AI$2:$AI$651,MATCH($A95,Applications_2021!$A$2:$A$651,0))="","",INDEX(Applications_2021!$AI$2:$AI$651,MATCH($A95,Applications_2021!$A$2:$A$651,0)))</f>
        <v>relative or friend</v>
      </c>
      <c r="Y95" s="109" t="str">
        <f>IF(INDEX(Applications_2021!$AJ$2:$AJ$651,MATCH($A95,Applications_2021!$A$2:$A$651,0))="","",INDEX(Applications_2021!$AJ$2:$AJ$651,MATCH($A95,Applications_2021!$A$2:$A$651,0)))</f>
        <v/>
      </c>
      <c r="Z95" s="220" t="str">
        <f>IF(INDEX(Applications_2021!$Z$2:$Z$651,MATCH($A95,Applications_2021!$A$2:$A$651,0))="","",INDEX(Applications_2021!$Z$2:$Z$651,MATCH($A95,Applications_2021!$A$2:$A$651,0)))</f>
        <v>YES - I will have transportation to the camp on June 20.</v>
      </c>
      <c r="AA95" s="221" t="str">
        <f>IF(INDEX(Applications_2021!$AB$2:$AB$651,MATCH($A95,Applications_2021!$A$2:$A$651,0))="","",INDEX(Applications_2021!$AB$2:$AB$651,MATCH($A95,Applications_2021!$A$2:$A$651,0)))</f>
        <v>YES - I will have transportation from the camp on June 25.</v>
      </c>
      <c r="AB95" s="48" t="str">
        <f>IF(INDEX(Transcripts_2021!$A$2:$A$324,MATCH($A95,Transcripts_2021!$A$2:$A$324,0))=$A95,INDEX(Transcripts_2021!$O$2:$O$324,MATCH($A95,Transcripts_2021!$A$2:$A$324,0)),"")</f>
        <v>Clinton Junior High School</v>
      </c>
      <c r="AC95" s="48" t="str">
        <f t="shared" si="4"/>
        <v>Hinds</v>
      </c>
      <c r="AD95" s="48" t="str">
        <f>IF(INDEX(Applications_2021!$AL$2:$AL$651,MATCH($A95,Applications_2021!$A$2:$A$651,0))="","",INDEX(Applications_2021!$AL$2:$AL$651,MATCH($A95,Applications_2021!$A$2:$A$651,0)))</f>
        <v>Hinds</v>
      </c>
      <c r="AE95" s="8" t="str">
        <f t="shared" si="5"/>
        <v>Yes</v>
      </c>
    </row>
    <row r="96" spans="1:31" ht="43.2" x14ac:dyDescent="0.3">
      <c r="A96" s="51" t="str">
        <f>IF(Applications_2021!$A248="","",Applications_2021!$A248)</f>
        <v>0258-MAR-AN-0072</v>
      </c>
      <c r="B96" s="52"/>
      <c r="C96" s="140" t="s">
        <v>107</v>
      </c>
      <c r="D96" s="46">
        <f t="shared" si="3"/>
        <v>7</v>
      </c>
      <c r="E96" s="45" cm="1">
        <f t="array" ref="E96">_xlfn.IFS($Q96="Less than $25,000 per year",5,$Q96="$25,000 to $49,999 per year",4,$Q96="$50,000 per year or above",2,$Q96="I do not know.",3,$Q96="",0)</f>
        <v>2</v>
      </c>
      <c r="F96" s="45" cm="1">
        <f t="array" ref="F96">_xlfn.IFS($T96="Excellent",5,$T96="Good",4,$T96="Average",3,$T96="Below Average",2,$T96="Poor",1)</f>
        <v>5</v>
      </c>
      <c r="G96" s="52"/>
      <c r="H96" s="52"/>
      <c r="I96" s="52"/>
      <c r="J96" s="53"/>
      <c r="K96" s="48" t="str">
        <f>IF(LEFT(INDEX(Applications_2021!$E$2:$E$651,MATCH($A96,Applications_2021!$A$2:$A$651,0)),1)="Y","Black","Other")</f>
        <v>Black</v>
      </c>
      <c r="L96" s="48" t="str">
        <f>IF(INDEX(Applications_2021!$F$2:$F$651,MATCH($A96,Applications_2021!$A$2:$A$651,0))="","",INDEX(Applications_2021!$F$2:$F$651,MATCH($A96,Applications_2021!$A$2:$A$651,0)))</f>
        <v>Female</v>
      </c>
      <c r="M96" s="48" t="str">
        <f>IF(LEFT(INDEX(Applications_2021!$I$2:$I$651,MATCH($A96,Applications_2021!$A$2:$A$651,0)),1)="","",LEFT(INDEX(Applications_2021!$I$2:$I$651,MATCH($A96,Applications_2021!$A$2:$A$651,0)),1))</f>
        <v>7</v>
      </c>
      <c r="N96" s="48" t="str">
        <f>IF(INDEX(Applications_2021!$J$2:$J$651,MATCH($A96,Applications_2021!$A$2:$A$651,0))="","",INDEX(Applications_2021!$J$2:$J$651,MATCH($A96,Applications_2021!$A$2:$A$651,0)))</f>
        <v>Jackson Academy</v>
      </c>
      <c r="O96" s="48" t="str">
        <f>IF(INDEX(Applications_2021!$K$2:$K$651,MATCH($A96,Applications_2021!$A$2:$A$651,0))="","",INDEX(Applications_2021!$K$2:$K$651,MATCH($A96,Applications_2021!$A$2:$A$651,0)))</f>
        <v>Jackson Public Schools</v>
      </c>
      <c r="P96" s="48" t="str">
        <f>IF(INDEX(Applications_2021!$P$2:$P$651,MATCH($A96,Applications_2021!$A$2:$A$651,0))="","",INDEX(Applications_2021!$P$2:$P$651,MATCH($A96,Applications_2021!$A$2:$A$651,0)))</f>
        <v>College degree or 4 or more years of college (including graduate school)</v>
      </c>
      <c r="Q96" s="48" t="str">
        <f>IF(INDEX(Applications_2021!$Q$2:$Q$651,MATCH($A96,Applications_2021!$A$2:$A$651,0))="","",INDEX(Applications_2021!$Q$2:$Q$651,MATCH($A96,Applications_2021!$A$2:$A$651,0)))</f>
        <v>$50,000 per year or above</v>
      </c>
      <c r="R96" s="48" t="str">
        <f>IF(INDEX(Applications_2021!$AL$2:$AL$651,MATCH($A96,Applications_2021!$A$2:$A$651,0))="","",INDEX(Applications_2021!$AL$2:$AL$651,MATCH($A96,Applications_2021!$A$2:$A$651,0)))</f>
        <v>Hinds</v>
      </c>
      <c r="S96" s="48" t="str">
        <f>IF(INDEX(Applications_2021!$V$2:$V$651,MATCH($A96,Applications_2021!$A$2:$A$651,0))="","",INDEX(Applications_2021!$V$2:$V$651,MATCH($A96,Applications_2021!$A$2:$A$651,0)))</f>
        <v>MS</v>
      </c>
      <c r="T96" s="48" t="str">
        <f>IF(INDEX(Applications_2021!$AE$2:$AE$651,MATCH($A96,Applications_2021!$A$2:$A$651,0))="","",INDEX(Applications_2021!$AE$2:$AE$651,MATCH($A96,Applications_2021!$A$2:$A$651,0)))</f>
        <v>Excellent</v>
      </c>
      <c r="U96" s="109" t="str">
        <f>IF(INDEX(Applications_2021!$AF$2:$AF$651,MATCH($A96,Applications_2021!$A$2:$A$651,0))="","",INDEX(Applications_2021!$AF$2:$AF$651,MATCH($A96,Applications_2021!$A$2:$A$651,0)))</f>
        <v>I would like to strengthen my math skills for the upcoming school year. I also want to spend more time doing science because it is not my favorite subject.</v>
      </c>
      <c r="V96" s="109" t="str">
        <f>IF(INDEX(Applications_2021!$AG$2:$AG$651,MATCH($A96,Applications_2021!$A$2:$A$651,0))="","",INDEX(Applications_2021!$AG$2:$AG$651,MATCH($A96,Applications_2021!$A$2:$A$651,0)))</f>
        <v xml:space="preserve">Honors Algebra  National Junior Honor Society Academy Honor Roll( 95 and above average) Piano  </v>
      </c>
      <c r="W96" s="109" t="str">
        <f>IF(INDEX(Applications_2021!$AH$2:$AH$651,MATCH($A96,Applications_2021!$A$2:$A$651,0))="","",INDEX(Applications_2021!$AH$2:$AH$651,MATCH($A96,Applications_2021!$A$2:$A$651,0)))</f>
        <v/>
      </c>
      <c r="X96" s="109" t="str">
        <f>IF(INDEX(Applications_2021!$AI$2:$AI$651,MATCH($A96,Applications_2021!$A$2:$A$651,0))="","",INDEX(Applications_2021!$AI$2:$AI$651,MATCH($A96,Applications_2021!$A$2:$A$651,0)))</f>
        <v>relative or friend</v>
      </c>
      <c r="Y96" s="109" t="str">
        <f>IF(INDEX(Applications_2021!$AJ$2:$AJ$651,MATCH($A96,Applications_2021!$A$2:$A$651,0))="","",INDEX(Applications_2021!$AJ$2:$AJ$651,MATCH($A96,Applications_2021!$A$2:$A$651,0)))</f>
        <v/>
      </c>
      <c r="Z96" s="220" t="str">
        <f>IF(INDEX(Applications_2021!$Z$2:$Z$651,MATCH($A96,Applications_2021!$A$2:$A$651,0))="","",INDEX(Applications_2021!$Z$2:$Z$651,MATCH($A96,Applications_2021!$A$2:$A$651,0)))</f>
        <v>YES - I will have transportation to the camp on June 20.</v>
      </c>
      <c r="AA96" s="221" t="str">
        <f>IF(INDEX(Applications_2021!$AB$2:$AB$651,MATCH($A96,Applications_2021!$A$2:$A$651,0))="","",INDEX(Applications_2021!$AB$2:$AB$651,MATCH($A96,Applications_2021!$A$2:$A$651,0)))</f>
        <v>YES - I will have transportation from the camp on June 25.</v>
      </c>
      <c r="AB96" s="48" t="str">
        <f>IF(INDEX(Transcripts_2021!$A$2:$A$324,MATCH($A96,Transcripts_2021!$A$2:$A$324,0))=$A96,INDEX(Transcripts_2021!$O$2:$O$324,MATCH($A96,Transcripts_2021!$A$2:$A$324,0)),"")</f>
        <v>Jackson Academy</v>
      </c>
      <c r="AC96" s="48" t="str">
        <f t="shared" si="4"/>
        <v>Hinds</v>
      </c>
      <c r="AD96" s="48" t="str">
        <f>IF(INDEX(Applications_2021!$AL$2:$AL$651,MATCH($A96,Applications_2021!$A$2:$A$651,0))="","",INDEX(Applications_2021!$AL$2:$AL$651,MATCH($A96,Applications_2021!$A$2:$A$651,0)))</f>
        <v>Hinds</v>
      </c>
      <c r="AE96" s="8" t="str">
        <f t="shared" si="5"/>
        <v>Yes</v>
      </c>
    </row>
    <row r="97" spans="1:31" ht="259.2" x14ac:dyDescent="0.3">
      <c r="A97" s="51" t="str">
        <f>IF(Applications_2021!$A321="","",Applications_2021!$A321)</f>
        <v>0334-COL-CL-0177</v>
      </c>
      <c r="B97" s="52"/>
      <c r="C97" s="140" t="s">
        <v>107</v>
      </c>
      <c r="D97" s="46">
        <f t="shared" si="3"/>
        <v>7</v>
      </c>
      <c r="E97" s="45" cm="1">
        <f t="array" ref="E97">_xlfn.IFS($Q97="Less than $25,000 per year",5,$Q97="$25,000 to $49,999 per year",4,$Q97="$50,000 per year or above",2,$Q97="I do not know.",3,$Q97="",0)</f>
        <v>2</v>
      </c>
      <c r="F97" s="45" cm="1">
        <f t="array" ref="F97">_xlfn.IFS($T97="Excellent",5,$T97="Good",4,$T97="Average",3,$T97="Below Average",2,$T97="Poor",1)</f>
        <v>5</v>
      </c>
      <c r="G97" s="52"/>
      <c r="H97" s="52"/>
      <c r="I97" s="52"/>
      <c r="J97" s="53"/>
      <c r="K97" s="48" t="str">
        <f>IF(LEFT(INDEX(Applications_2021!$E$2:$E$651,MATCH($A97,Applications_2021!$A$2:$A$651,0)),1)="Y","Black","Other")</f>
        <v>Black</v>
      </c>
      <c r="L97" s="48" t="str">
        <f>IF(INDEX(Applications_2021!$F$2:$F$651,MATCH($A97,Applications_2021!$A$2:$A$651,0))="","",INDEX(Applications_2021!$F$2:$F$651,MATCH($A97,Applications_2021!$A$2:$A$651,0)))</f>
        <v>Female</v>
      </c>
      <c r="M97" s="48" t="str">
        <f>IF(LEFT(INDEX(Applications_2021!$I$2:$I$651,MATCH($A97,Applications_2021!$A$2:$A$651,0)),1)="","",LEFT(INDEX(Applications_2021!$I$2:$I$651,MATCH($A97,Applications_2021!$A$2:$A$651,0)),1))</f>
        <v>7</v>
      </c>
      <c r="N97" s="48" t="str">
        <f>IF(INDEX(Applications_2021!$J$2:$J$651,MATCH($A97,Applications_2021!$A$2:$A$651,0))="","",INDEX(Applications_2021!$J$2:$J$651,MATCH($A97,Applications_2021!$A$2:$A$651,0)))</f>
        <v>Bailey APAC Middle School</v>
      </c>
      <c r="O97" s="48" t="str">
        <f>IF(INDEX(Applications_2021!$K$2:$K$651,MATCH($A97,Applications_2021!$A$2:$A$651,0))="","",INDEX(Applications_2021!$K$2:$K$651,MATCH($A97,Applications_2021!$A$2:$A$651,0)))</f>
        <v>JPS</v>
      </c>
      <c r="P97" s="48" t="str">
        <f>IF(INDEX(Applications_2021!$P$2:$P$651,MATCH($A97,Applications_2021!$A$2:$A$651,0))="","",INDEX(Applications_2021!$P$2:$P$651,MATCH($A97,Applications_2021!$A$2:$A$651,0)))</f>
        <v>College degree or 4 or more years of college (including graduate school)</v>
      </c>
      <c r="Q97" s="48" t="str">
        <f>IF(INDEX(Applications_2021!$Q$2:$Q$651,MATCH($A97,Applications_2021!$A$2:$A$651,0))="","",INDEX(Applications_2021!$Q$2:$Q$651,MATCH($A97,Applications_2021!$A$2:$A$651,0)))</f>
        <v>$50,000 per year or above</v>
      </c>
      <c r="R97" s="48" t="str">
        <f>IF(INDEX(Applications_2021!$AL$2:$AL$651,MATCH($A97,Applications_2021!$A$2:$A$651,0))="","",INDEX(Applications_2021!$AL$2:$AL$651,MATCH($A97,Applications_2021!$A$2:$A$651,0)))</f>
        <v>Hinds</v>
      </c>
      <c r="S97" s="48" t="str">
        <f>IF(INDEX(Applications_2021!$V$2:$V$651,MATCH($A97,Applications_2021!$A$2:$A$651,0))="","",INDEX(Applications_2021!$V$2:$V$651,MATCH($A97,Applications_2021!$A$2:$A$651,0)))</f>
        <v>MS</v>
      </c>
      <c r="T97" s="48" t="str">
        <f>IF(INDEX(Applications_2021!$AE$2:$AE$651,MATCH($A97,Applications_2021!$A$2:$A$651,0))="","",INDEX(Applications_2021!$AE$2:$AE$651,MATCH($A97,Applications_2021!$A$2:$A$651,0)))</f>
        <v>Excellent</v>
      </c>
      <c r="U97" s="109" t="str">
        <f>IF(INDEX(Applications_2021!$AF$2:$AF$651,MATCH($A97,Applications_2021!$A$2:$A$651,0))="","",INDEX(Applications_2021!$AF$2:$AF$651,MATCH($A97,Applications_2021!$A$2:$A$651,0)))</f>
        <v xml:space="preserve">I would like to attend the AAYME Camp because it would be a great opportunity to connect with and learn from other MS youth who are looking to excel in community leadership. This is a value I possess and would like to enhance within myself and others.  </v>
      </c>
      <c r="V97" s="109" t="str">
        <f>IF(INDEX(Applications_2021!$AG$2:$AG$651,MATCH($A97,Applications_2021!$A$2:$A$651,0))="","",INDEX(Applications_2021!$AG$2:$AG$651,MATCH($A97,Applications_2021!$A$2:$A$651,0)))</f>
        <v xml:space="preserve">I am a natural leader.  I strive to exemplify the values of a leader, with a personal motto as “Lead from the front!”  I have been recognized as a leader in my academics at Bailey APAC Middle School where I hold a 4.0 GPA and am honored as a Principal’s List scholar. I have also received many awards and honoraria in the Vocal Arts Emphasis such as Vocal Student of the Month (December 2020), Spirit Award, and Performance Award.  I currently serve my community as a Teen Member of the Jackson MS Chapter of Jack and Jill of America. Inc., where I have participated in numerous service projects such as the annual Fun With Santa event and the most recent dedication of a Reading Corner for the MS Youth Justice Court in Jackson, MS.  I am highly motivated to develop and improve my leadership skills, as I hope to become a physician, entrepreneur, and community leader/servant. </v>
      </c>
      <c r="W97" s="109" t="str">
        <f>IF(INDEX(Applications_2021!$AH$2:$AH$651,MATCH($A97,Applications_2021!$A$2:$A$651,0))="","",INDEX(Applications_2021!$AH$2:$AH$651,MATCH($A97,Applications_2021!$A$2:$A$651,0)))</f>
        <v/>
      </c>
      <c r="X97" s="109" t="str">
        <f>IF(INDEX(Applications_2021!$AI$2:$AI$651,MATCH($A97,Applications_2021!$A$2:$A$651,0))="","",INDEX(Applications_2021!$AI$2:$AI$651,MATCH($A97,Applications_2021!$A$2:$A$651,0)))</f>
        <v>school/teacher</v>
      </c>
      <c r="Y97" s="109" t="str">
        <f>IF(INDEX(Applications_2021!$AJ$2:$AJ$651,MATCH($A97,Applications_2021!$A$2:$A$651,0))="","",INDEX(Applications_2021!$AJ$2:$AJ$651,MATCH($A97,Applications_2021!$A$2:$A$651,0)))</f>
        <v>Ms.  Breckenridge/Bailey APAC Middle School</v>
      </c>
      <c r="Z97" s="220" t="str">
        <f>IF(INDEX(Applications_2021!$Z$2:$Z$651,MATCH($A97,Applications_2021!$A$2:$A$651,0))="","",INDEX(Applications_2021!$Z$2:$Z$651,MATCH($A97,Applications_2021!$A$2:$A$651,0)))</f>
        <v>YES - I will have transportation to the camp on June 20.</v>
      </c>
      <c r="AA97" s="221" t="str">
        <f>IF(INDEX(Applications_2021!$AB$2:$AB$651,MATCH($A97,Applications_2021!$A$2:$A$651,0))="","",INDEX(Applications_2021!$AB$2:$AB$651,MATCH($A97,Applications_2021!$A$2:$A$651,0)))</f>
        <v>YES - I will have transportation from the camp on June 25.</v>
      </c>
      <c r="AB97" s="48" t="str">
        <f>IF(INDEX(Transcripts_2021!$A$2:$A$324,MATCH($A97,Transcripts_2021!$A$2:$A$324,0))=$A97,INDEX(Transcripts_2021!$O$2:$O$324,MATCH($A97,Transcripts_2021!$A$2:$A$324,0)),"")</f>
        <v>Bailey APAC Middle School</v>
      </c>
      <c r="AC97" s="48" t="str">
        <f t="shared" si="4"/>
        <v>Hinds</v>
      </c>
      <c r="AD97" s="48" t="str">
        <f>IF(INDEX(Applications_2021!$AL$2:$AL$651,MATCH($A97,Applications_2021!$A$2:$A$651,0))="","",INDEX(Applications_2021!$AL$2:$AL$651,MATCH($A97,Applications_2021!$A$2:$A$651,0)))</f>
        <v>Hinds</v>
      </c>
      <c r="AE97" s="8" t="str">
        <f t="shared" si="5"/>
        <v>Yes</v>
      </c>
    </row>
    <row r="98" spans="1:31" ht="43.2" x14ac:dyDescent="0.3">
      <c r="A98" s="51" t="str">
        <f>IF(Applications_2021!$A327="","",Applications_2021!$A327)</f>
        <v>0340-TIL-NY-0032</v>
      </c>
      <c r="B98" s="52"/>
      <c r="C98" s="140" t="s">
        <v>107</v>
      </c>
      <c r="D98" s="46">
        <f t="shared" si="3"/>
        <v>7</v>
      </c>
      <c r="E98" s="45" cm="1">
        <f t="array" ref="E98">_xlfn.IFS($Q98="Less than $25,000 per year",5,$Q98="$25,000 to $49,999 per year",4,$Q98="$50,000 per year or above",2,$Q98="I do not know.",3,$Q98="",0)</f>
        <v>3</v>
      </c>
      <c r="F98" s="45" cm="1">
        <f t="array" ref="F98">_xlfn.IFS($T98="Excellent",5,$T98="Good",4,$T98="Average",3,$T98="Below Average",2,$T98="Poor",1)</f>
        <v>4</v>
      </c>
      <c r="G98" s="52"/>
      <c r="H98" s="52"/>
      <c r="I98" s="52"/>
      <c r="J98" s="53"/>
      <c r="K98" s="48" t="str">
        <f>IF(LEFT(INDEX(Applications_2021!$E$2:$E$651,MATCH($A98,Applications_2021!$A$2:$A$651,0)),1)="Y","Black","Other")</f>
        <v>Black</v>
      </c>
      <c r="L98" s="48" t="str">
        <f>IF(INDEX(Applications_2021!$F$2:$F$651,MATCH($A98,Applications_2021!$A$2:$A$651,0))="","",INDEX(Applications_2021!$F$2:$F$651,MATCH($A98,Applications_2021!$A$2:$A$651,0)))</f>
        <v>Female</v>
      </c>
      <c r="M98" s="48" t="str">
        <f>IF(LEFT(INDEX(Applications_2021!$I$2:$I$651,MATCH($A98,Applications_2021!$A$2:$A$651,0)),1)="","",LEFT(INDEX(Applications_2021!$I$2:$I$651,MATCH($A98,Applications_2021!$A$2:$A$651,0)),1))</f>
        <v>7</v>
      </c>
      <c r="N98" s="48" t="str">
        <f>IF(INDEX(Applications_2021!$J$2:$J$651,MATCH($A98,Applications_2021!$A$2:$A$651,0))="","",INDEX(Applications_2021!$J$2:$J$651,MATCH($A98,Applications_2021!$A$2:$A$651,0)))</f>
        <v>Bailey Apac</v>
      </c>
      <c r="O98" s="48" t="str">
        <f>IF(INDEX(Applications_2021!$K$2:$K$651,MATCH($A98,Applications_2021!$A$2:$A$651,0))="","",INDEX(Applications_2021!$K$2:$K$651,MATCH($A98,Applications_2021!$A$2:$A$651,0)))</f>
        <v>JPS</v>
      </c>
      <c r="P98" s="48" t="str">
        <f>IF(INDEX(Applications_2021!$P$2:$P$651,MATCH($A98,Applications_2021!$A$2:$A$651,0))="","",INDEX(Applications_2021!$P$2:$P$651,MATCH($A98,Applications_2021!$A$2:$A$651,0)))</f>
        <v>College degree or 4 or more years of college (including graduate school)</v>
      </c>
      <c r="Q98" s="48" t="str">
        <f>IF(INDEX(Applications_2021!$Q$2:$Q$651,MATCH($A98,Applications_2021!$A$2:$A$651,0))="","",INDEX(Applications_2021!$Q$2:$Q$651,MATCH($A98,Applications_2021!$A$2:$A$651,0)))</f>
        <v>I do not know.</v>
      </c>
      <c r="R98" s="48" t="str">
        <f>IF(INDEX(Applications_2021!$AL$2:$AL$651,MATCH($A98,Applications_2021!$A$2:$A$651,0))="","",INDEX(Applications_2021!$AL$2:$AL$651,MATCH($A98,Applications_2021!$A$2:$A$651,0)))</f>
        <v>Hinds</v>
      </c>
      <c r="S98" s="48" t="str">
        <f>IF(INDEX(Applications_2021!$V$2:$V$651,MATCH($A98,Applications_2021!$A$2:$A$651,0))="","",INDEX(Applications_2021!$V$2:$V$651,MATCH($A98,Applications_2021!$A$2:$A$651,0)))</f>
        <v>MS</v>
      </c>
      <c r="T98" s="48" t="str">
        <f>IF(INDEX(Applications_2021!$AE$2:$AE$651,MATCH($A98,Applications_2021!$A$2:$A$651,0))="","",INDEX(Applications_2021!$AE$2:$AE$651,MATCH($A98,Applications_2021!$A$2:$A$651,0)))</f>
        <v>Good</v>
      </c>
      <c r="U98" s="109" t="str">
        <f>IF(INDEX(Applications_2021!$AF$2:$AF$651,MATCH($A98,Applications_2021!$A$2:$A$651,0))="","",INDEX(Applications_2021!$AF$2:$AF$651,MATCH($A98,Applications_2021!$A$2:$A$651,0)))</f>
        <v>I love Science and would like to have more exposure in that area . I would also like to learn new ways and techniques in Math as well.</v>
      </c>
      <c r="V98" s="109" t="str">
        <f>IF(INDEX(Applications_2021!$AG$2:$AG$651,MATCH($A98,Applications_2021!$A$2:$A$651,0))="","",INDEX(Applications_2021!$AG$2:$AG$651,MATCH($A98,Applications_2021!$A$2:$A$651,0)))</f>
        <v/>
      </c>
      <c r="W98" s="109" t="str">
        <f>IF(INDEX(Applications_2021!$AH$2:$AH$651,MATCH($A98,Applications_2021!$A$2:$A$651,0))="","",INDEX(Applications_2021!$AH$2:$AH$651,MATCH($A98,Applications_2021!$A$2:$A$651,0)))</f>
        <v/>
      </c>
      <c r="X98" s="109" t="str">
        <f>IF(INDEX(Applications_2021!$AI$2:$AI$651,MATCH($A98,Applications_2021!$A$2:$A$651,0))="","",INDEX(Applications_2021!$AI$2:$AI$651,MATCH($A98,Applications_2021!$A$2:$A$651,0)))</f>
        <v>school/teacher</v>
      </c>
      <c r="Y98" s="109" t="str">
        <f>IF(INDEX(Applications_2021!$AJ$2:$AJ$651,MATCH($A98,Applications_2021!$A$2:$A$651,0))="","",INDEX(Applications_2021!$AJ$2:$AJ$651,MATCH($A98,Applications_2021!$A$2:$A$651,0)))</f>
        <v xml:space="preserve">Ms. Breckenridge </v>
      </c>
      <c r="Z98" s="220" t="str">
        <f>IF(INDEX(Applications_2021!$Z$2:$Z$651,MATCH($A98,Applications_2021!$A$2:$A$651,0))="","",INDEX(Applications_2021!$Z$2:$Z$651,MATCH($A98,Applications_2021!$A$2:$A$651,0)))</f>
        <v>YES - I will have transportation to the camp on June 20.</v>
      </c>
      <c r="AA98" s="221" t="str">
        <f>IF(INDEX(Applications_2021!$AB$2:$AB$651,MATCH($A98,Applications_2021!$A$2:$A$651,0))="","",INDEX(Applications_2021!$AB$2:$AB$651,MATCH($A98,Applications_2021!$A$2:$A$651,0)))</f>
        <v>YES - I will have transportation from the camp on June 25.</v>
      </c>
      <c r="AB98" s="48" t="str">
        <f>IF(INDEX(Transcripts_2021!$A$2:$A$324,MATCH($A98,Transcripts_2021!$A$2:$A$324,0))=$A98,INDEX(Transcripts_2021!$O$2:$O$324,MATCH($A98,Transcripts_2021!$A$2:$A$324,0)),"")</f>
        <v>Bailey APAC Middle</v>
      </c>
      <c r="AC98" s="48" t="str">
        <f t="shared" si="4"/>
        <v>Hinds</v>
      </c>
      <c r="AD98" s="48" t="str">
        <f>IF(INDEX(Applications_2021!$AL$2:$AL$651,MATCH($A98,Applications_2021!$A$2:$A$651,0))="","",INDEX(Applications_2021!$AL$2:$AL$651,MATCH($A98,Applications_2021!$A$2:$A$651,0)))</f>
        <v>Hinds</v>
      </c>
      <c r="AE98" s="8" t="str">
        <f t="shared" si="5"/>
        <v>Yes</v>
      </c>
    </row>
    <row r="99" spans="1:31" ht="100.8" x14ac:dyDescent="0.3">
      <c r="A99" s="51" t="str">
        <f>IF(Applications_2021!$A396="","",Applications_2021!$A396)</f>
        <v>0410-WIL-JA-0019</v>
      </c>
      <c r="B99" s="52"/>
      <c r="C99" s="140" t="s">
        <v>107</v>
      </c>
      <c r="D99" s="46">
        <f t="shared" si="3"/>
        <v>7</v>
      </c>
      <c r="E99" s="45" cm="1">
        <f t="array" ref="E99">_xlfn.IFS($Q99="Less than $25,000 per year",5,$Q99="$25,000 to $49,999 per year",4,$Q99="$50,000 per year or above",2,$Q99="I do not know.",3,$Q99="",0)</f>
        <v>2</v>
      </c>
      <c r="F99" s="45" cm="1">
        <f t="array" ref="F99">_xlfn.IFS($T99="Excellent",5,$T99="Good",4,$T99="Average",3,$T99="Below Average",2,$T99="Poor",1)</f>
        <v>5</v>
      </c>
      <c r="G99" s="52"/>
      <c r="H99" s="52"/>
      <c r="I99" s="52"/>
      <c r="J99" s="53"/>
      <c r="K99" s="48" t="str">
        <f>IF(LEFT(INDEX(Applications_2021!$E$2:$E$651,MATCH($A99,Applications_2021!$A$2:$A$651,0)),1)="Y","Black","Other")</f>
        <v>Black</v>
      </c>
      <c r="L99" s="48" t="str">
        <f>IF(INDEX(Applications_2021!$F$2:$F$651,MATCH($A99,Applications_2021!$A$2:$A$651,0))="","",INDEX(Applications_2021!$F$2:$F$651,MATCH($A99,Applications_2021!$A$2:$A$651,0)))</f>
        <v>Female</v>
      </c>
      <c r="M99" s="48" t="str">
        <f>IF(LEFT(INDEX(Applications_2021!$I$2:$I$651,MATCH($A99,Applications_2021!$A$2:$A$651,0)),1)="","",LEFT(INDEX(Applications_2021!$I$2:$I$651,MATCH($A99,Applications_2021!$A$2:$A$651,0)),1))</f>
        <v>8</v>
      </c>
      <c r="N99" s="48" t="str">
        <f>IF(INDEX(Applications_2021!$J$2:$J$651,MATCH($A99,Applications_2021!$A$2:$A$651,0))="","",INDEX(Applications_2021!$J$2:$J$651,MATCH($A99,Applications_2021!$A$2:$A$651,0)))</f>
        <v>Clinton Junior High School</v>
      </c>
      <c r="O99" s="48" t="str">
        <f>IF(INDEX(Applications_2021!$K$2:$K$651,MATCH($A99,Applications_2021!$A$2:$A$651,0))="","",INDEX(Applications_2021!$K$2:$K$651,MATCH($A99,Applications_2021!$A$2:$A$651,0)))</f>
        <v>Clinton Public School District</v>
      </c>
      <c r="P99" s="48" t="str">
        <f>IF(INDEX(Applications_2021!$P$2:$P$651,MATCH($A99,Applications_2021!$A$2:$A$651,0))="","",INDEX(Applications_2021!$P$2:$P$651,MATCH($A99,Applications_2021!$A$2:$A$651,0)))</f>
        <v>College degree or 4 or more years of college (including graduate school)</v>
      </c>
      <c r="Q99" s="48" t="str">
        <f>IF(INDEX(Applications_2021!$Q$2:$Q$651,MATCH($A99,Applications_2021!$A$2:$A$651,0))="","",INDEX(Applications_2021!$Q$2:$Q$651,MATCH($A99,Applications_2021!$A$2:$A$651,0)))</f>
        <v>$50,000 per year or above</v>
      </c>
      <c r="R99" s="48" t="str">
        <f>IF(INDEX(Applications_2021!$AL$2:$AL$651,MATCH($A99,Applications_2021!$A$2:$A$651,0))="","",INDEX(Applications_2021!$AL$2:$AL$651,MATCH($A99,Applications_2021!$A$2:$A$651,0)))</f>
        <v>Hinds</v>
      </c>
      <c r="S99" s="48" t="str">
        <f>IF(INDEX(Applications_2021!$V$2:$V$651,MATCH($A99,Applications_2021!$A$2:$A$651,0))="","",INDEX(Applications_2021!$V$2:$V$651,MATCH($A99,Applications_2021!$A$2:$A$651,0)))</f>
        <v>MS</v>
      </c>
      <c r="T99" s="48" t="str">
        <f>IF(INDEX(Applications_2021!$AE$2:$AE$651,MATCH($A99,Applications_2021!$A$2:$A$651,0))="","",INDEX(Applications_2021!$AE$2:$AE$651,MATCH($A99,Applications_2021!$A$2:$A$651,0)))</f>
        <v>Excellent</v>
      </c>
      <c r="U99" s="109" t="str">
        <f>IF(INDEX(Applications_2021!$AF$2:$AF$651,MATCH($A99,Applications_2021!$A$2:$A$651,0))="","",INDEX(Applications_2021!$AF$2:$AF$651,MATCH($A99,Applications_2021!$A$2:$A$651,0)))</f>
        <v>I want to attend this camp so I can enhance my leadership skills and learn how to work better with others. I also hope to be taught better test taking skills. I am interested in learning how to be professional because it will be very helpful when I’m older.</v>
      </c>
      <c r="V99" s="109" t="str">
        <f>IF(INDEX(Applications_2021!$AG$2:$AG$651,MATCH($A99,Applications_2021!$A$2:$A$651,0))="","",INDEX(Applications_2021!$AG$2:$AG$651,MATCH($A99,Applications_2021!$A$2:$A$651,0)))</f>
        <v>I’m an honor roll student, and I’m also taking honors courses this year. In 4th grade, I was awarded with an award for having the highest yearly average for math in my entire class. In 2019, I helped made a total of 100 dresses to be sent to girls in Africa. Lastly, I was chosen by my school to be an ambassador, who went to different classes and taught others about being kind.</v>
      </c>
      <c r="W99" s="109" t="str">
        <f>IF(INDEX(Applications_2021!$AH$2:$AH$651,MATCH($A99,Applications_2021!$A$2:$A$651,0))="","",INDEX(Applications_2021!$AH$2:$AH$651,MATCH($A99,Applications_2021!$A$2:$A$651,0)))</f>
        <v>I was selected to be apart of my school’s show choir backstage crew.</v>
      </c>
      <c r="X99" s="109" t="str">
        <f>IF(INDEX(Applications_2021!$AI$2:$AI$651,MATCH($A99,Applications_2021!$A$2:$A$651,0))="","",INDEX(Applications_2021!$AI$2:$AI$651,MATCH($A99,Applications_2021!$A$2:$A$651,0)))</f>
        <v>MSMS alumni/student</v>
      </c>
      <c r="Y99" s="109" t="str">
        <f>IF(INDEX(Applications_2021!$AJ$2:$AJ$651,MATCH($A99,Applications_2021!$A$2:$A$651,0))="","",INDEX(Applications_2021!$AJ$2:$AJ$651,MATCH($A99,Applications_2021!$A$2:$A$651,0)))</f>
        <v/>
      </c>
      <c r="Z99" s="220" t="str">
        <f>IF(INDEX(Applications_2021!$Z$2:$Z$651,MATCH($A99,Applications_2021!$A$2:$A$651,0))="","",INDEX(Applications_2021!$Z$2:$Z$651,MATCH($A99,Applications_2021!$A$2:$A$651,0)))</f>
        <v>YES - I will have transportation to the camp on June 20.</v>
      </c>
      <c r="AA99" s="221" t="str">
        <f>IF(INDEX(Applications_2021!$AB$2:$AB$651,MATCH($A99,Applications_2021!$A$2:$A$651,0))="","",INDEX(Applications_2021!$AB$2:$AB$651,MATCH($A99,Applications_2021!$A$2:$A$651,0)))</f>
        <v>YES - I will have transportation from the camp on June 25.</v>
      </c>
      <c r="AB99" s="48" t="str">
        <f>IF(INDEX(Transcripts_2021!$A$2:$A$324,MATCH($A99,Transcripts_2021!$A$2:$A$324,0))=$A99,INDEX(Transcripts_2021!$O$2:$O$324,MATCH($A99,Transcripts_2021!$A$2:$A$324,0)),"")</f>
        <v xml:space="preserve">Clinton Junior High School </v>
      </c>
      <c r="AC99" s="48" t="str">
        <f t="shared" si="4"/>
        <v>Hinds</v>
      </c>
      <c r="AD99" s="48" t="str">
        <f>IF(INDEX(Applications_2021!$AL$2:$AL$651,MATCH($A99,Applications_2021!$A$2:$A$651,0))="","",INDEX(Applications_2021!$AL$2:$AL$651,MATCH($A99,Applications_2021!$A$2:$A$651,0)))</f>
        <v>Hinds</v>
      </c>
      <c r="AE99" s="8" t="str">
        <f t="shared" si="5"/>
        <v>Yes</v>
      </c>
    </row>
    <row r="100" spans="1:31" ht="158.4" x14ac:dyDescent="0.3">
      <c r="A100" s="51" t="str">
        <f>IF(Applications_2021!$A408="","",Applications_2021!$A408)</f>
        <v>0423-JOH-AS-0139</v>
      </c>
      <c r="B100" s="52"/>
      <c r="C100" s="140" t="s">
        <v>107</v>
      </c>
      <c r="D100" s="46">
        <f t="shared" si="3"/>
        <v>7</v>
      </c>
      <c r="E100" s="45" cm="1">
        <f t="array" ref="E100">_xlfn.IFS($Q100="Less than $25,000 per year",5,$Q100="$25,000 to $49,999 per year",4,$Q100="$50,000 per year or above",2,$Q100="I do not know.",3,$Q100="",0)</f>
        <v>3</v>
      </c>
      <c r="F100" s="45" cm="1">
        <f t="array" ref="F100">_xlfn.IFS($T100="Excellent",5,$T100="Good",4,$T100="Average",3,$T100="Below Average",2,$T100="Poor",1)</f>
        <v>4</v>
      </c>
      <c r="G100" s="52"/>
      <c r="H100" s="52"/>
      <c r="I100" s="52"/>
      <c r="J100" s="53"/>
      <c r="K100" s="48" t="str">
        <f>IF(LEFT(INDEX(Applications_2021!$E$2:$E$651,MATCH($A100,Applications_2021!$A$2:$A$651,0)),1)="Y","Black","Other")</f>
        <v>Black</v>
      </c>
      <c r="L100" s="48" t="str">
        <f>IF(INDEX(Applications_2021!$F$2:$F$651,MATCH($A100,Applications_2021!$A$2:$A$651,0))="","",INDEX(Applications_2021!$F$2:$F$651,MATCH($A100,Applications_2021!$A$2:$A$651,0)))</f>
        <v>Female</v>
      </c>
      <c r="M100" s="48" t="str">
        <f>IF(LEFT(INDEX(Applications_2021!$I$2:$I$651,MATCH($A100,Applications_2021!$A$2:$A$651,0)),1)="","",LEFT(INDEX(Applications_2021!$I$2:$I$651,MATCH($A100,Applications_2021!$A$2:$A$651,0)),1))</f>
        <v>7</v>
      </c>
      <c r="N100" s="48" t="str">
        <f>IF(INDEX(Applications_2021!$J$2:$J$651,MATCH($A100,Applications_2021!$A$2:$A$651,0))="","",INDEX(Applications_2021!$J$2:$J$651,MATCH($A100,Applications_2021!$A$2:$A$651,0)))</f>
        <v>Byram Middle School</v>
      </c>
      <c r="O100" s="48" t="str">
        <f>IF(INDEX(Applications_2021!$K$2:$K$651,MATCH($A100,Applications_2021!$A$2:$A$651,0))="","",INDEX(Applications_2021!$K$2:$K$651,MATCH($A100,Applications_2021!$A$2:$A$651,0)))</f>
        <v>Hinds County School Districrt</v>
      </c>
      <c r="P100" s="48" t="str">
        <f>IF(INDEX(Applications_2021!$P$2:$P$651,MATCH($A100,Applications_2021!$A$2:$A$651,0))="","",INDEX(Applications_2021!$P$2:$P$651,MATCH($A100,Applications_2021!$A$2:$A$651,0)))</f>
        <v>College degree or 4 or more years of college (including graduate school)</v>
      </c>
      <c r="Q100" s="48" t="str">
        <f>IF(INDEX(Applications_2021!$Q$2:$Q$651,MATCH($A100,Applications_2021!$A$2:$A$651,0))="","",INDEX(Applications_2021!$Q$2:$Q$651,MATCH($A100,Applications_2021!$A$2:$A$651,0)))</f>
        <v>I do not know.</v>
      </c>
      <c r="R100" s="48" t="str">
        <f>IF(INDEX(Applications_2021!$AL$2:$AL$651,MATCH($A100,Applications_2021!$A$2:$A$651,0))="","",INDEX(Applications_2021!$AL$2:$AL$651,MATCH($A100,Applications_2021!$A$2:$A$651,0)))</f>
        <v>Hinds</v>
      </c>
      <c r="S100" s="48" t="str">
        <f>IF(INDEX(Applications_2021!$V$2:$V$651,MATCH($A100,Applications_2021!$A$2:$A$651,0))="","",INDEX(Applications_2021!$V$2:$V$651,MATCH($A100,Applications_2021!$A$2:$A$651,0)))</f>
        <v>MS</v>
      </c>
      <c r="T100" s="48" t="str">
        <f>IF(INDEX(Applications_2021!$AE$2:$AE$651,MATCH($A100,Applications_2021!$A$2:$A$651,0))="","",INDEX(Applications_2021!$AE$2:$AE$651,MATCH($A100,Applications_2021!$A$2:$A$651,0)))</f>
        <v>Good</v>
      </c>
      <c r="U100" s="109" t="str">
        <f>IF(INDEX(Applications_2021!$AF$2:$AF$651,MATCH($A100,Applications_2021!$A$2:$A$651,0))="","",INDEX(Applications_2021!$AF$2:$AF$651,MATCH($A100,Applications_2021!$A$2:$A$651,0)))</f>
        <v>I would like to attend the AAYME summer camp because I believe that I can gain knowledge that will help prepare me for later years such as my high school college career. I hope to gain beneficial knowledge from this experience and also gain a sense of responsibility.</v>
      </c>
      <c r="V100" s="109" t="str">
        <f>IF(INDEX(Applications_2021!$AG$2:$AG$651,MATCH($A100,Applications_2021!$A$2:$A$651,0))="","",INDEX(Applications_2021!$AG$2:$AG$651,MATCH($A100,Applications_2021!$A$2:$A$651,0)))</f>
        <v xml:space="preserve">I have received 2 perfect attendance awards, 3 " A" honor roll awards, 2 " A-B" honor roll awards, 1 music award, 1 drama award, 2 accelerated reader awards,1 " Top 5" award, I have been inducted into the National Junior Beta Club,  7 SEEK awards, along with many participation and completion awards. I have also received multiple "Academic Excellence" awards. I was also apart of my school's science club. I have done an interview with a local news station showcasing and demonstrating our new virtual reality goggles to further my peer's studies. </v>
      </c>
      <c r="W100" s="109" t="str">
        <f>IF(INDEX(Applications_2021!$AH$2:$AH$651,MATCH($A100,Applications_2021!$A$2:$A$651,0))="","",INDEX(Applications_2021!$AH$2:$AH$651,MATCH($A100,Applications_2021!$A$2:$A$651,0)))</f>
        <v>I believe that if I am accepted I will be a great asset to the A.A.Y.M.E camp. I work well with others and adapt to foreign environments easily. I have multiple recommendation letters from prior teachers that have even said " Though Ashleigh is only in middle school, I know I will be proud to say that I had her as a student.</v>
      </c>
      <c r="X100" s="109" t="str">
        <f>IF(INDEX(Applications_2021!$AI$2:$AI$651,MATCH($A100,Applications_2021!$A$2:$A$651,0))="","",INDEX(Applications_2021!$AI$2:$AI$651,MATCH($A100,Applications_2021!$A$2:$A$651,0)))</f>
        <v>relative or friend</v>
      </c>
      <c r="Y100" s="109" t="str">
        <f>IF(INDEX(Applications_2021!$AJ$2:$AJ$651,MATCH($A100,Applications_2021!$A$2:$A$651,0))="","",INDEX(Applications_2021!$AJ$2:$AJ$651,MATCH($A100,Applications_2021!$A$2:$A$651,0)))</f>
        <v/>
      </c>
      <c r="Z100" s="220" t="str">
        <f>IF(INDEX(Applications_2021!$AD$2:$AD$651,MATCH($A100,Applications_2021!$A$2:$A$651,0))="","",INDEX(Applications_2021!$AD$2:$AD$651,MATCH($A100,Applications_2021!$A$2:$A$651,0)))</f>
        <v xml:space="preserve">I do not know my transportation needs at this time. </v>
      </c>
      <c r="AA100" s="221" t="str">
        <f>IF(INDEX(Applications_2021!$AD$2:$AD$651,MATCH($A100,Applications_2021!$A$2:$A$651,0))="","",INDEX(Applications_2021!$AD$2:$AD$651,MATCH($A100,Applications_2021!$A$2:$A$651,0)))</f>
        <v xml:space="preserve">I do not know my transportation needs at this time. </v>
      </c>
      <c r="AB100" s="48" t="str">
        <f>IF(INDEX(Transcripts_2021!$A$2:$A$324,MATCH($A100,Transcripts_2021!$A$2:$A$324,0))=$A100,INDEX(Transcripts_2021!$O$2:$O$324,MATCH($A100,Transcripts_2021!$A$2:$A$324,0)),"")</f>
        <v xml:space="preserve">Byram Middle School </v>
      </c>
      <c r="AC100" s="48" t="str">
        <f t="shared" si="4"/>
        <v>Hinds</v>
      </c>
      <c r="AD100" s="48" t="str">
        <f>IF(INDEX(Applications_2021!$AL$2:$AL$651,MATCH($A100,Applications_2021!$A$2:$A$651,0))="","",INDEX(Applications_2021!$AL$2:$AL$651,MATCH($A100,Applications_2021!$A$2:$A$651,0)))</f>
        <v>Hinds</v>
      </c>
      <c r="AE100" s="8" t="str">
        <f t="shared" si="5"/>
        <v>Yes</v>
      </c>
    </row>
    <row r="101" spans="1:31" ht="14.4" customHeight="1" x14ac:dyDescent="0.3">
      <c r="A101" s="51" t="str">
        <f>IF(Applications_2021!$A515="","",Applications_2021!$A515)</f>
        <v>0534-BRI-BR-0350</v>
      </c>
      <c r="B101" s="52" t="s">
        <v>519</v>
      </c>
      <c r="C101" s="140" t="s">
        <v>95</v>
      </c>
      <c r="D101" s="46">
        <f t="shared" si="3"/>
        <v>7</v>
      </c>
      <c r="E101" s="45" cm="1">
        <f t="array" ref="E101">_xlfn.IFS($Q101="Less than $25,000 per year",5,$Q101="$25,000 to $49,999 per year",4,$Q101="$50,000 per year or above",2,$Q101="I do not know.",3,$Q101="",0)</f>
        <v>2</v>
      </c>
      <c r="F101" s="45" cm="1">
        <f t="array" ref="F101">_xlfn.IFS($T101="Excellent",5,$T101="Good",4,$T101="Average",3,$T101="Below Average",2,$T101="Poor",1)</f>
        <v>5</v>
      </c>
      <c r="G101" s="52"/>
      <c r="H101" s="52"/>
      <c r="I101" s="52"/>
      <c r="J101" s="53">
        <v>8</v>
      </c>
      <c r="K101" s="48" t="str">
        <f>IF(LEFT(INDEX(Applications_2021!$E$2:$E$651,MATCH($A101,Applications_2021!$A$2:$A$651,0)),1)="Y","Black","Other")</f>
        <v>Black</v>
      </c>
      <c r="L101" s="48" t="str">
        <f>IF(INDEX(Applications_2021!$F$2:$F$651,MATCH($A101,Applications_2021!$A$2:$A$651,0))="","",INDEX(Applications_2021!$F$2:$F$651,MATCH($A101,Applications_2021!$A$2:$A$651,0)))</f>
        <v>Male</v>
      </c>
      <c r="M101" s="48" t="str">
        <f>IF(LEFT(INDEX(Applications_2021!$I$2:$I$651,MATCH($A101,Applications_2021!$A$2:$A$651,0)),1)="","",LEFT(INDEX(Applications_2021!$I$2:$I$651,MATCH($A101,Applications_2021!$A$2:$A$651,0)),1))</f>
        <v>7</v>
      </c>
      <c r="N101" s="48" t="str">
        <f>IF(INDEX(Applications_2021!$J$2:$J$651,MATCH($A101,Applications_2021!$A$2:$A$651,0))="","",INDEX(Applications_2021!$J$2:$J$651,MATCH($A101,Applications_2021!$A$2:$A$651,0)))</f>
        <v>Clinton Junior High School</v>
      </c>
      <c r="O101" s="48" t="str">
        <f>IF(INDEX(Applications_2021!$K$2:$K$651,MATCH($A101,Applications_2021!$A$2:$A$651,0))="","",INDEX(Applications_2021!$K$2:$K$651,MATCH($A101,Applications_2021!$A$2:$A$651,0)))</f>
        <v>Clinton Public Schools</v>
      </c>
      <c r="P101" s="48" t="str">
        <f>IF(INDEX(Applications_2021!$P$2:$P$651,MATCH($A101,Applications_2021!$A$2:$A$651,0))="","",INDEX(Applications_2021!$P$2:$P$651,MATCH($A101,Applications_2021!$A$2:$A$651,0)))</f>
        <v>College degree or 4 or more years of college (including graduate school)</v>
      </c>
      <c r="Q101" s="48" t="str">
        <f>IF(INDEX(Applications_2021!$Q$2:$Q$651,MATCH($A101,Applications_2021!$A$2:$A$651,0))="","",INDEX(Applications_2021!$Q$2:$Q$651,MATCH($A101,Applications_2021!$A$2:$A$651,0)))</f>
        <v>$50,000 per year or above</v>
      </c>
      <c r="R101" s="48" t="str">
        <f>IF(INDEX(Applications_2021!$AL$2:$AL$651,MATCH($A101,Applications_2021!$A$2:$A$651,0))="","",INDEX(Applications_2021!$AL$2:$AL$651,MATCH($A101,Applications_2021!$A$2:$A$651,0)))</f>
        <v>Hinds</v>
      </c>
      <c r="S101" s="48" t="str">
        <f>IF(INDEX(Applications_2021!$V$2:$V$651,MATCH($A101,Applications_2021!$A$2:$A$651,0))="","",INDEX(Applications_2021!$V$2:$V$651,MATCH($A101,Applications_2021!$A$2:$A$651,0)))</f>
        <v>MS</v>
      </c>
      <c r="T101" s="48" t="str">
        <f>IF(INDEX(Applications_2021!$AE$2:$AE$651,MATCH($A101,Applications_2021!$A$2:$A$651,0))="","",INDEX(Applications_2021!$AE$2:$AE$651,MATCH($A101,Applications_2021!$A$2:$A$651,0)))</f>
        <v>Excellent</v>
      </c>
      <c r="U101" s="109" t="str">
        <f>IF(INDEX(Applications_2021!$AF$2:$AF$651,MATCH($A101,Applications_2021!$A$2:$A$651,0))="","",INDEX(Applications_2021!$AF$2:$AF$651,MATCH($A101,Applications_2021!$A$2:$A$651,0)))</f>
        <v xml:space="preserve">I would like to be around more students who are interested in being a great students. Sometimes it is not popular being the student with good grades. I want to learn new things and experience new challenges. </v>
      </c>
      <c r="V101" s="109" t="str">
        <f>IF(INDEX(Applications_2021!$AG$2:$AG$651,MATCH($A101,Applications_2021!$A$2:$A$651,0))="","",INDEX(Applications_2021!$AG$2:$AG$651,MATCH($A101,Applications_2021!$A$2:$A$651,0)))</f>
        <v xml:space="preserve">I was in the gifted program in Clinton Public School District. I am an honor roll student at Clinton Junior High. I was selected to be a member of the Robotics Club. I am currently in STEM class  and I enjoy solving problems. I love working with robotics. I also enjoy playing chess. I play competitive soccer, run track and cross country. </v>
      </c>
      <c r="W101" s="109" t="str">
        <f>IF(INDEX(Applications_2021!$AH$2:$AH$651,MATCH($A101,Applications_2021!$A$2:$A$651,0))="","",INDEX(Applications_2021!$AH$2:$AH$651,MATCH($A101,Applications_2021!$A$2:$A$651,0)))</f>
        <v xml:space="preserve">I am a friendly person and I love learning new things. I believe this camp will help me improve as a student and increase my confidence by being around more students who like to achieve. </v>
      </c>
      <c r="X101" s="109" t="str">
        <f>IF(INDEX(Applications_2021!$AI$2:$AI$651,MATCH($A101,Applications_2021!$A$2:$A$651,0))="","",INDEX(Applications_2021!$AI$2:$AI$651,MATCH($A101,Applications_2021!$A$2:$A$651,0)))</f>
        <v>relative or friend</v>
      </c>
      <c r="Y101" s="109" t="str">
        <f>IF(INDEX(Applications_2021!$AJ$2:$AJ$651,MATCH($A101,Applications_2021!$A$2:$A$651,0))="","",INDEX(Applications_2021!$AJ$2:$AJ$651,MATCH($A101,Applications_2021!$A$2:$A$651,0)))</f>
        <v/>
      </c>
      <c r="Z101" s="220" t="str">
        <f>IF(INDEX(Applications_2021!$Z$2:$Z$651,MATCH($A101,Applications_2021!$A$2:$A$651,0))="","",INDEX(Applications_2021!$Z$2:$Z$651,MATCH($A101,Applications_2021!$A$2:$A$651,0)))</f>
        <v>YES - I will have transportation to the camp on June 20.</v>
      </c>
      <c r="AA101" s="221" t="str">
        <f>IF(INDEX(Applications_2021!$AB$2:$AB$651,MATCH($A101,Applications_2021!$A$2:$A$651,0))="","",INDEX(Applications_2021!$AB$2:$AB$651,MATCH($A101,Applications_2021!$A$2:$A$651,0)))</f>
        <v>YES - I will have transportation from the camp on June 25.</v>
      </c>
      <c r="AB101" s="48" t="str">
        <f>IF(INDEX(Transcripts_2021!$A$2:$A$324,MATCH($A101,Transcripts_2021!$A$2:$A$324,0))=$A101,INDEX(Transcripts_2021!$O$2:$O$324,MATCH($A101,Transcripts_2021!$A$2:$A$324,0)),"")</f>
        <v>Clinton Jr High School</v>
      </c>
      <c r="AC101" s="48" t="str">
        <f t="shared" si="4"/>
        <v>Hinds</v>
      </c>
      <c r="AD101" s="48" t="str">
        <f>IF(INDEX(Applications_2021!$AL$2:$AL$651,MATCH($A101,Applications_2021!$A$2:$A$651,0))="","",INDEX(Applications_2021!$AL$2:$AL$651,MATCH($A101,Applications_2021!$A$2:$A$651,0)))</f>
        <v>Hinds</v>
      </c>
      <c r="AE101" s="8" t="str">
        <f t="shared" si="5"/>
        <v>Yes</v>
      </c>
    </row>
    <row r="102" spans="1:31" ht="115.2" x14ac:dyDescent="0.3">
      <c r="A102" s="51" t="str">
        <f>IF(Applications_2021!$A594="","",Applications_2021!$A594)</f>
        <v>0620-MAL-FA-0169</v>
      </c>
      <c r="B102" s="52"/>
      <c r="C102" s="140" t="s">
        <v>107</v>
      </c>
      <c r="D102" s="46">
        <f t="shared" si="3"/>
        <v>7</v>
      </c>
      <c r="E102" s="45" cm="1">
        <f t="array" ref="E102">_xlfn.IFS($Q102="Less than $25,000 per year",5,$Q102="$25,000 to $49,999 per year",4,$Q102="$50,000 per year or above",2,$Q102="I do not know.",3,$Q102="",0)</f>
        <v>2</v>
      </c>
      <c r="F102" s="45" cm="1">
        <f t="array" ref="F102">_xlfn.IFS($T102="Excellent",5,$T102="Good",4,$T102="Average",3,$T102="Below Average",2,$T102="Poor",1)</f>
        <v>5</v>
      </c>
      <c r="G102" s="52"/>
      <c r="H102" s="52"/>
      <c r="I102" s="52"/>
      <c r="J102" s="53"/>
      <c r="K102" s="48" t="str">
        <f>IF(LEFT(INDEX(Applications_2021!$E$2:$E$651,MATCH($A102,Applications_2021!$A$2:$A$651,0)),1)="Y","Black","Other")</f>
        <v>Black</v>
      </c>
      <c r="L102" s="48" t="str">
        <f>IF(INDEX(Applications_2021!$F$2:$F$651,MATCH($A102,Applications_2021!$A$2:$A$651,0))="","",INDEX(Applications_2021!$F$2:$F$651,MATCH($A102,Applications_2021!$A$2:$A$651,0)))</f>
        <v>Female</v>
      </c>
      <c r="M102" s="48" t="str">
        <f>IF(LEFT(INDEX(Applications_2021!$I$2:$I$651,MATCH($A102,Applications_2021!$A$2:$A$651,0)),1)="","",LEFT(INDEX(Applications_2021!$I$2:$I$651,MATCH($A102,Applications_2021!$A$2:$A$651,0)),1))</f>
        <v>7</v>
      </c>
      <c r="N102" s="48" t="str">
        <f>IF(INDEX(Applications_2021!$J$2:$J$651,MATCH($A102,Applications_2021!$A$2:$A$651,0))="","",INDEX(Applications_2021!$J$2:$J$651,MATCH($A102,Applications_2021!$A$2:$A$651,0)))</f>
        <v xml:space="preserve">Bailey Middle APAC School </v>
      </c>
      <c r="O102" s="48" t="str">
        <f>IF(INDEX(Applications_2021!$K$2:$K$651,MATCH($A102,Applications_2021!$A$2:$A$651,0))="","",INDEX(Applications_2021!$K$2:$K$651,MATCH($A102,Applications_2021!$A$2:$A$651,0)))</f>
        <v xml:space="preserve">Jackson Public School District </v>
      </c>
      <c r="P102" s="48" t="str">
        <f>IF(INDEX(Applications_2021!$P$2:$P$651,MATCH($A102,Applications_2021!$A$2:$A$651,0))="","",INDEX(Applications_2021!$P$2:$P$651,MATCH($A102,Applications_2021!$A$2:$A$651,0)))</f>
        <v>College degree or 4 or more years of college (including graduate school)</v>
      </c>
      <c r="Q102" s="48" t="str">
        <f>IF(INDEX(Applications_2021!$Q$2:$Q$651,MATCH($A102,Applications_2021!$A$2:$A$651,0))="","",INDEX(Applications_2021!$Q$2:$Q$651,MATCH($A102,Applications_2021!$A$2:$A$651,0)))</f>
        <v>$50,000 per year or above</v>
      </c>
      <c r="R102" s="48" t="str">
        <f>IF(INDEX(Applications_2021!$AL$2:$AL$651,MATCH($A102,Applications_2021!$A$2:$A$651,0))="","",INDEX(Applications_2021!$AL$2:$AL$651,MATCH($A102,Applications_2021!$A$2:$A$651,0)))</f>
        <v>Hinds</v>
      </c>
      <c r="S102" s="48" t="str">
        <f>IF(INDEX(Applications_2021!$V$2:$V$651,MATCH($A102,Applications_2021!$A$2:$A$651,0))="","",INDEX(Applications_2021!$V$2:$V$651,MATCH($A102,Applications_2021!$A$2:$A$651,0)))</f>
        <v>MS</v>
      </c>
      <c r="T102" s="48" t="str">
        <f>IF(INDEX(Applications_2021!$AE$2:$AE$651,MATCH($A102,Applications_2021!$A$2:$A$651,0))="","",INDEX(Applications_2021!$AE$2:$AE$651,MATCH($A102,Applications_2021!$A$2:$A$651,0)))</f>
        <v>Excellent</v>
      </c>
      <c r="U102" s="109" t="str">
        <f>IF(INDEX(Applications_2021!$AF$2:$AF$651,MATCH($A102,Applications_2021!$A$2:$A$651,0))="","",INDEX(Applications_2021!$AF$2:$AF$651,MATCH($A102,Applications_2021!$A$2:$A$651,0)))</f>
        <v xml:space="preserve">I would like to attend the MSMS A.A.Y.M.E. Camp to broaden my education and skills. I hope to gain knowledge of the high school  and college way of learning and have a better education from this experience. </v>
      </c>
      <c r="V102" s="109" t="str">
        <f>IF(INDEX(Applications_2021!$AG$2:$AG$651,MATCH($A102,Applications_2021!$A$2:$A$651,0))="","",INDEX(Applications_2021!$AG$2:$AG$651,MATCH($A102,Applications_2021!$A$2:$A$651,0)))</f>
        <v>I have been awarded many first place awards for Science Fair and extremely high test scores on Achievement Tests since Kindergarten. I am also a golfer, who uses the core values of golfing that help in everyday life to be a honest and respectful person. I have received commendations in swimming and various clubs and organizations such as The Not Here Club, where I served as president (and other offices).</v>
      </c>
      <c r="W102" s="109" t="str">
        <f>IF(INDEX(Applications_2021!$AH$2:$AH$651,MATCH($A102,Applications_2021!$A$2:$A$651,0))="","",INDEX(Applications_2021!$AH$2:$AH$651,MATCH($A102,Applications_2021!$A$2:$A$651,0)))</f>
        <v xml:space="preserve">I have been a mostly A student since beginning school, a furious reader, a lover of learning, and I’m always willing to accept the challenge to broaden my horizons. </v>
      </c>
      <c r="X102" s="109" t="str">
        <f>IF(INDEX(Applications_2021!$AI$2:$AI$651,MATCH($A102,Applications_2021!$A$2:$A$651,0))="","",INDEX(Applications_2021!$AI$2:$AI$651,MATCH($A102,Applications_2021!$A$2:$A$651,0)))</f>
        <v>school/teacher</v>
      </c>
      <c r="Y102" s="109" t="str">
        <f>IF(INDEX(Applications_2021!$AJ$2:$AJ$651,MATCH($A102,Applications_2021!$A$2:$A$651,0))="","",INDEX(Applications_2021!$AJ$2:$AJ$651,MATCH($A102,Applications_2021!$A$2:$A$651,0)))</f>
        <v>I learned about AAYME from a school science teacher, Mrs. Breckenridge, at Bailey APAC Middle School.</v>
      </c>
      <c r="Z102" s="220" t="str">
        <f>IF(INDEX(Applications_2021!$Z$2:$Z$651,MATCH($A102,Applications_2021!$A$2:$A$651,0))="","",INDEX(Applications_2021!$Z$2:$Z$651,MATCH($A102,Applications_2021!$A$2:$A$651,0)))</f>
        <v>YES - I will have transportation to the camp on June 20.</v>
      </c>
      <c r="AA102" s="221" t="str">
        <f>IF(INDEX(Applications_2021!$AB$2:$AB$651,MATCH($A102,Applications_2021!$A$2:$A$651,0))="","",INDEX(Applications_2021!$AB$2:$AB$651,MATCH($A102,Applications_2021!$A$2:$A$651,0)))</f>
        <v>YES - I will have transportation from the camp on June 25.</v>
      </c>
      <c r="AB102" s="48" t="str">
        <f>IF(INDEX(Transcripts_2021!$A$2:$A$324,MATCH($A102,Transcripts_2021!$A$2:$A$324,0))=$A102,INDEX(Transcripts_2021!$O$2:$O$324,MATCH($A102,Transcripts_2021!$A$2:$A$324,0)),"")</f>
        <v xml:space="preserve">Bailey APAC Middle School </v>
      </c>
      <c r="AC102" s="48" t="str">
        <f t="shared" si="4"/>
        <v>Hinds</v>
      </c>
      <c r="AD102" s="48" t="str">
        <f>IF(INDEX(Applications_2021!$AL$2:$AL$651,MATCH($A102,Applications_2021!$A$2:$A$651,0))="","",INDEX(Applications_2021!$AL$2:$AL$651,MATCH($A102,Applications_2021!$A$2:$A$651,0)))</f>
        <v>Hinds</v>
      </c>
      <c r="AE102" s="8" t="str">
        <f t="shared" si="5"/>
        <v>Yes</v>
      </c>
    </row>
    <row r="103" spans="1:31" ht="86.4" x14ac:dyDescent="0.3">
      <c r="A103" s="51" t="str">
        <f>IF(Applications_2021!$A619="","",Applications_2021!$A619)</f>
        <v>0645-WIL-CA-0258</v>
      </c>
      <c r="B103" s="52"/>
      <c r="C103" s="140" t="s">
        <v>107</v>
      </c>
      <c r="D103" s="46">
        <f t="shared" si="3"/>
        <v>7</v>
      </c>
      <c r="E103" s="45" cm="1">
        <f t="array" ref="E103">_xlfn.IFS($Q103="Less than $25,000 per year",5,$Q103="$25,000 to $49,999 per year",4,$Q103="$50,000 per year or above",2,$Q103="I do not know.",3,$Q103="",0)</f>
        <v>2</v>
      </c>
      <c r="F103" s="45" cm="1">
        <f t="array" ref="F103">_xlfn.IFS($T103="Excellent",5,$T103="Good",4,$T103="Average",3,$T103="Below Average",2,$T103="Poor",1)</f>
        <v>5</v>
      </c>
      <c r="G103" s="52"/>
      <c r="H103" s="52"/>
      <c r="I103" s="52"/>
      <c r="J103" s="53"/>
      <c r="K103" s="48" t="str">
        <f>IF(LEFT(INDEX(Applications_2021!$E$2:$E$651,MATCH($A103,Applications_2021!$A$2:$A$651,0)),1)="Y","Black","Other")</f>
        <v>Black</v>
      </c>
      <c r="L103" s="48" t="str">
        <f>IF(INDEX(Applications_2021!$F$2:$F$651,MATCH($A103,Applications_2021!$A$2:$A$651,0))="","",INDEX(Applications_2021!$F$2:$F$651,MATCH($A103,Applications_2021!$A$2:$A$651,0)))</f>
        <v>Female</v>
      </c>
      <c r="M103" s="48" t="str">
        <f>IF(LEFT(INDEX(Applications_2021!$I$2:$I$651,MATCH($A103,Applications_2021!$A$2:$A$651,0)),1)="","",LEFT(INDEX(Applications_2021!$I$2:$I$651,MATCH($A103,Applications_2021!$A$2:$A$651,0)),1))</f>
        <v>7</v>
      </c>
      <c r="N103" s="48" t="str">
        <f>IF(INDEX(Applications_2021!$J$2:$J$651,MATCH($A103,Applications_2021!$A$2:$A$651,0))="","",INDEX(Applications_2021!$J$2:$J$651,MATCH($A103,Applications_2021!$A$2:$A$651,0)))</f>
        <v>Carver Middle</v>
      </c>
      <c r="O103" s="48" t="str">
        <f>IF(INDEX(Applications_2021!$K$2:$K$651,MATCH($A103,Applications_2021!$A$2:$A$651,0))="","",INDEX(Applications_2021!$K$2:$K$651,MATCH($A103,Applications_2021!$A$2:$A$651,0)))</f>
        <v>Hinds County</v>
      </c>
      <c r="P103" s="48" t="str">
        <f>IF(INDEX(Applications_2021!$P$2:$P$651,MATCH($A103,Applications_2021!$A$2:$A$651,0))="","",INDEX(Applications_2021!$P$2:$P$651,MATCH($A103,Applications_2021!$A$2:$A$651,0)))</f>
        <v>College degree or 4 or more years of college (including graduate school)</v>
      </c>
      <c r="Q103" s="48" t="str">
        <f>IF(INDEX(Applications_2021!$Q$2:$Q$651,MATCH($A103,Applications_2021!$A$2:$A$651,0))="","",INDEX(Applications_2021!$Q$2:$Q$651,MATCH($A103,Applications_2021!$A$2:$A$651,0)))</f>
        <v>$50,000 per year or above</v>
      </c>
      <c r="R103" s="48" t="str">
        <f>IF(INDEX(Applications_2021!$AL$2:$AL$651,MATCH($A103,Applications_2021!$A$2:$A$651,0))="","",INDEX(Applications_2021!$AL$2:$AL$651,MATCH($A103,Applications_2021!$A$2:$A$651,0)))</f>
        <v>Hinds</v>
      </c>
      <c r="S103" s="48" t="str">
        <f>IF(INDEX(Applications_2021!$V$2:$V$651,MATCH($A103,Applications_2021!$A$2:$A$651,0))="","",INDEX(Applications_2021!$V$2:$V$651,MATCH($A103,Applications_2021!$A$2:$A$651,0)))</f>
        <v>MS</v>
      </c>
      <c r="T103" s="48" t="str">
        <f>IF(INDEX(Applications_2021!$AE$2:$AE$651,MATCH($A103,Applications_2021!$A$2:$A$651,0))="","",INDEX(Applications_2021!$AE$2:$AE$651,MATCH($A103,Applications_2021!$A$2:$A$651,0)))</f>
        <v>Excellent</v>
      </c>
      <c r="U103" s="109" t="str">
        <f>IF(INDEX(Applications_2021!$AF$2:$AF$651,MATCH($A103,Applications_2021!$A$2:$A$651,0))="","",INDEX(Applications_2021!$AF$2:$AF$651,MATCH($A103,Applications_2021!$A$2:$A$651,0)))</f>
        <v xml:space="preserve">I would love to attend this program because I love math and I’m gaining a love for science as I get older. I think this program will show me different things and help me in picking my college of choice and give me information to help me finish my middle and high school years </v>
      </c>
      <c r="V103" s="109" t="str">
        <f>IF(INDEX(Applications_2021!$AG$2:$AG$651,MATCH($A103,Applications_2021!$A$2:$A$651,0))="","",INDEX(Applications_2021!$AG$2:$AG$651,MATCH($A103,Applications_2021!$A$2:$A$651,0)))</f>
        <v>5th grade valedictorian, 6th grade principals list, highest average in 6th grade, only student to receive principals list in the first semester of 7th grade</v>
      </c>
      <c r="W103" s="109" t="str">
        <f>IF(INDEX(Applications_2021!$AH$2:$AH$651,MATCH($A103,Applications_2021!$A$2:$A$651,0))="","",INDEX(Applications_2021!$AH$2:$AH$651,MATCH($A103,Applications_2021!$A$2:$A$651,0)))</f>
        <v/>
      </c>
      <c r="X103" s="109" t="str">
        <f>IF(INDEX(Applications_2021!$AI$2:$AI$651,MATCH($A103,Applications_2021!$A$2:$A$651,0))="","",INDEX(Applications_2021!$AI$2:$AI$651,MATCH($A103,Applications_2021!$A$2:$A$651,0)))</f>
        <v>school/teacher</v>
      </c>
      <c r="Y103" s="109" t="str">
        <f>IF(INDEX(Applications_2021!$AJ$2:$AJ$651,MATCH($A103,Applications_2021!$A$2:$A$651,0))="","",INDEX(Applications_2021!$AJ$2:$AJ$651,MATCH($A103,Applications_2021!$A$2:$A$651,0)))</f>
        <v xml:space="preserve">DeAndria Sylvester </v>
      </c>
      <c r="Z103" s="220" t="str">
        <f>IF(INDEX(Applications_2021!$Z$2:$Z$651,MATCH($A103,Applications_2021!$A$2:$A$651,0))="","",INDEX(Applications_2021!$Z$2:$Z$651,MATCH($A103,Applications_2021!$A$2:$A$651,0)))</f>
        <v>YES - I will have transportation to the camp on June 20.</v>
      </c>
      <c r="AA103" s="221" t="str">
        <f>IF(INDEX(Applications_2021!$AD$2:$AD$651,MATCH($A103,Applications_2021!$A$2:$A$651,0))="","",INDEX(Applications_2021!$AD$2:$AD$651,MATCH($A103,Applications_2021!$A$2:$A$651,0)))</f>
        <v/>
      </c>
      <c r="AB103" s="48" t="str">
        <f>IF(INDEX(Transcripts_2021!$A$2:$A$324,MATCH($A103,Transcripts_2021!$A$2:$A$324,0))=$A103,INDEX(Transcripts_2021!$O$2:$O$324,MATCH($A103,Transcripts_2021!$A$2:$A$324,0)),"")</f>
        <v>Carver Middle School</v>
      </c>
      <c r="AC103" s="48" t="str">
        <f t="shared" si="4"/>
        <v>Hinds</v>
      </c>
      <c r="AD103" s="48" t="str">
        <f>IF(INDEX(Applications_2021!$AL$2:$AL$651,MATCH($A103,Applications_2021!$A$2:$A$651,0))="","",INDEX(Applications_2021!$AL$2:$AL$651,MATCH($A103,Applications_2021!$A$2:$A$651,0)))</f>
        <v>Hinds</v>
      </c>
      <c r="AE103" s="8" t="str">
        <f t="shared" si="5"/>
        <v>Yes</v>
      </c>
    </row>
    <row r="104" spans="1:31" ht="57.6" x14ac:dyDescent="0.3">
      <c r="A104" s="51" t="str">
        <f>IF(Applications_2021!$A634="","",Applications_2021!$A634)</f>
        <v>0660-WAL-JE-0327</v>
      </c>
      <c r="B104" s="52"/>
      <c r="C104" s="140" t="s">
        <v>107</v>
      </c>
      <c r="D104" s="46">
        <f t="shared" si="3"/>
        <v>7</v>
      </c>
      <c r="E104" s="45" cm="1">
        <f t="array" ref="E104">_xlfn.IFS($Q104="Less than $25,000 per year",5,$Q104="$25,000 to $49,999 per year",4,$Q104="$50,000 per year or above",2,$Q104="I do not know.",3,$Q104="",0)</f>
        <v>2</v>
      </c>
      <c r="F104" s="45" cm="1">
        <f t="array" ref="F104">_xlfn.IFS($T104="Excellent",5,$T104="Good",4,$T104="Average",3,$T104="Below Average",2,$T104="Poor",1)</f>
        <v>5</v>
      </c>
      <c r="G104" s="52"/>
      <c r="H104" s="52"/>
      <c r="I104" s="52"/>
      <c r="J104" s="53"/>
      <c r="K104" s="48" t="str">
        <f>IF(LEFT(INDEX(Applications_2021!$E$2:$E$651,MATCH($A104,Applications_2021!$A$2:$A$651,0)),1)="Y","Black","Other")</f>
        <v>Black</v>
      </c>
      <c r="L104" s="48" t="str">
        <f>IF(INDEX(Applications_2021!$F$2:$F$651,MATCH($A104,Applications_2021!$A$2:$A$651,0))="","",INDEX(Applications_2021!$F$2:$F$651,MATCH($A104,Applications_2021!$A$2:$A$651,0)))</f>
        <v>Female</v>
      </c>
      <c r="M104" s="48" t="str">
        <f>IF(LEFT(INDEX(Applications_2021!$I$2:$I$651,MATCH($A104,Applications_2021!$A$2:$A$651,0)),1)="","",LEFT(INDEX(Applications_2021!$I$2:$I$651,MATCH($A104,Applications_2021!$A$2:$A$651,0)),1))</f>
        <v>7</v>
      </c>
      <c r="N104" s="48" t="str">
        <f>IF(INDEX(Applications_2021!$J$2:$J$651,MATCH($A104,Applications_2021!$A$2:$A$651,0))="","",INDEX(Applications_2021!$J$2:$J$651,MATCH($A104,Applications_2021!$A$2:$A$651,0)))</f>
        <v>Bolton Edwards Middle School</v>
      </c>
      <c r="O104" s="48" t="str">
        <f>IF(INDEX(Applications_2021!$K$2:$K$651,MATCH($A104,Applications_2021!$A$2:$A$651,0))="","",INDEX(Applications_2021!$K$2:$K$651,MATCH($A104,Applications_2021!$A$2:$A$651,0)))</f>
        <v>Hinds</v>
      </c>
      <c r="P104" s="48" t="str">
        <f>IF(INDEX(Applications_2021!$P$2:$P$651,MATCH($A104,Applications_2021!$A$2:$A$651,0))="","",INDEX(Applications_2021!$P$2:$P$651,MATCH($A104,Applications_2021!$A$2:$A$651,0)))</f>
        <v>College degree or 4 or more years of college (including graduate school)</v>
      </c>
      <c r="Q104" s="48" t="str">
        <f>IF(INDEX(Applications_2021!$Q$2:$Q$651,MATCH($A104,Applications_2021!$A$2:$A$651,0))="","",INDEX(Applications_2021!$Q$2:$Q$651,MATCH($A104,Applications_2021!$A$2:$A$651,0)))</f>
        <v>$50,000 per year or above</v>
      </c>
      <c r="R104" s="48" t="str">
        <f>IF(INDEX(Applications_2021!$AL$2:$AL$651,MATCH($A104,Applications_2021!$A$2:$A$651,0))="","",INDEX(Applications_2021!$AL$2:$AL$651,MATCH($A104,Applications_2021!$A$2:$A$651,0)))</f>
        <v>Hinds</v>
      </c>
      <c r="S104" s="48" t="str">
        <f>IF(INDEX(Applications_2021!$V$2:$V$651,MATCH($A104,Applications_2021!$A$2:$A$651,0))="","",INDEX(Applications_2021!$V$2:$V$651,MATCH($A104,Applications_2021!$A$2:$A$651,0)))</f>
        <v>MS</v>
      </c>
      <c r="T104" s="48" t="str">
        <f>IF(INDEX(Applications_2021!$AE$2:$AE$651,MATCH($A104,Applications_2021!$A$2:$A$651,0))="","",INDEX(Applications_2021!$AE$2:$AE$651,MATCH($A104,Applications_2021!$A$2:$A$651,0)))</f>
        <v>Excellent</v>
      </c>
      <c r="U104" s="109" t="str">
        <f>IF(INDEX(Applications_2021!$AF$2:$AF$651,MATCH($A104,Applications_2021!$A$2:$A$651,0))="","",INDEX(Applications_2021!$AF$2:$AF$651,MATCH($A104,Applications_2021!$A$2:$A$651,0)))</f>
        <v>To gain more knowledge in the math and science field and to explore my options. I also want to experience more potential opportunities in the field that I am interested in.</v>
      </c>
      <c r="V104" s="109" t="str">
        <f>IF(INDEX(Applications_2021!$AG$2:$AG$651,MATCH($A104,Applications_2021!$A$2:$A$651,0))="","",INDEX(Applications_2021!$AG$2:$AG$651,MATCH($A104,Applications_2021!$A$2:$A$651,0)))</f>
        <v>Principals List, Honor Roll, Perfect Attendance, Proficient/Advance in MAAP testing</v>
      </c>
      <c r="W104" s="109" t="str">
        <f>IF(INDEX(Applications_2021!$AH$2:$AH$651,MATCH($A104,Applications_2021!$A$2:$A$651,0))="","",INDEX(Applications_2021!$AH$2:$AH$651,MATCH($A104,Applications_2021!$A$2:$A$651,0)))</f>
        <v xml:space="preserve">I have won 1st place in oratorical speaking 4 years in the Hinds County Congress of Christian Education at local and state levels. </v>
      </c>
      <c r="X104" s="109" t="str">
        <f>IF(INDEX(Applications_2021!$AI$2:$AI$651,MATCH($A104,Applications_2021!$A$2:$A$651,0))="","",INDEX(Applications_2021!$AI$2:$AI$651,MATCH($A104,Applications_2021!$A$2:$A$651,0)))</f>
        <v>school/teacher</v>
      </c>
      <c r="Y104" s="109" t="str">
        <f>IF(INDEX(Applications_2021!$AJ$2:$AJ$651,MATCH($A104,Applications_2021!$A$2:$A$651,0))="","",INDEX(Applications_2021!$AJ$2:$AJ$651,MATCH($A104,Applications_2021!$A$2:$A$651,0)))</f>
        <v/>
      </c>
      <c r="Z104" s="220" t="str">
        <f>IF(INDEX(Applications_2021!$Z$2:$Z$651,MATCH($A104,Applications_2021!$A$2:$A$651,0))="","",INDEX(Applications_2021!$Z$2:$Z$651,MATCH($A104,Applications_2021!$A$2:$A$651,0)))</f>
        <v>YES - I will have transportation to the camp on June 20.</v>
      </c>
      <c r="AA104" s="221" t="str">
        <f>IF(INDEX(Applications_2021!$AB$2:$AB$651,MATCH($A104,Applications_2021!$A$2:$A$651,0))="","",INDEX(Applications_2021!$AB$2:$AB$651,MATCH($A104,Applications_2021!$A$2:$A$651,0)))</f>
        <v>YES - I will have transportation from the camp on June 25.</v>
      </c>
      <c r="AB104" s="48" t="str">
        <f>IF(INDEX(Transcripts_2021!$A$2:$A$324,MATCH($A104,Transcripts_2021!$A$2:$A$324,0))=$A104,INDEX(Transcripts_2021!$O$2:$O$324,MATCH($A104,Transcripts_2021!$A$2:$A$324,0)),"")</f>
        <v>Bolton Edwards Middle School</v>
      </c>
      <c r="AC104" s="48" t="str">
        <f t="shared" si="4"/>
        <v>Hinds</v>
      </c>
      <c r="AD104" s="48" t="str">
        <f>IF(INDEX(Applications_2021!$AL$2:$AL$651,MATCH($A104,Applications_2021!$A$2:$A$651,0))="","",INDEX(Applications_2021!$AL$2:$AL$651,MATCH($A104,Applications_2021!$A$2:$A$651,0)))</f>
        <v>Hinds</v>
      </c>
      <c r="AE104" s="8" t="str">
        <f t="shared" si="5"/>
        <v>Yes</v>
      </c>
    </row>
    <row r="105" spans="1:31" ht="259.2" x14ac:dyDescent="0.3">
      <c r="A105" s="51" t="str">
        <f>IF(Applications_2021!$A227="","",Applications_2021!$A227)</f>
        <v>0236-DIL-KA-0234</v>
      </c>
      <c r="B105" s="52"/>
      <c r="C105" s="140" t="s">
        <v>107</v>
      </c>
      <c r="D105" s="46">
        <f t="shared" si="3"/>
        <v>6</v>
      </c>
      <c r="E105" s="45" cm="1">
        <f t="array" ref="E105">_xlfn.IFS($Q105="Less than $25,000 per year",5,$Q105="$25,000 to $49,999 per year",4,$Q105="$50,000 per year or above",2,$Q105="I do not know.",3,$Q105="",0)</f>
        <v>2</v>
      </c>
      <c r="F105" s="45" cm="1">
        <f t="array" ref="F105">_xlfn.IFS($T105="Excellent",5,$T105="Good",4,$T105="Average",3,$T105="Below Average",2,$T105="Poor",1)</f>
        <v>4</v>
      </c>
      <c r="G105" s="52"/>
      <c r="H105" s="52"/>
      <c r="I105" s="52"/>
      <c r="J105" s="53"/>
      <c r="K105" s="48" t="str">
        <f>IF(LEFT(INDEX(Applications_2021!$E$2:$E$651,MATCH($A105,Applications_2021!$A$2:$A$651,0)),1)="Y","Black","Other")</f>
        <v>Black</v>
      </c>
      <c r="L105" s="48" t="str">
        <f>IF(INDEX(Applications_2021!$F$2:$F$651,MATCH($A105,Applications_2021!$A$2:$A$651,0))="","",INDEX(Applications_2021!$F$2:$F$651,MATCH($A105,Applications_2021!$A$2:$A$651,0)))</f>
        <v>Female</v>
      </c>
      <c r="M105" s="48" t="str">
        <f>IF(LEFT(INDEX(Applications_2021!$I$2:$I$651,MATCH($A105,Applications_2021!$A$2:$A$651,0)),1)="","",LEFT(INDEX(Applications_2021!$I$2:$I$651,MATCH($A105,Applications_2021!$A$2:$A$651,0)),1))</f>
        <v>9</v>
      </c>
      <c r="N105" s="48" t="str">
        <f>IF(INDEX(Applications_2021!$J$2:$J$651,MATCH($A105,Applications_2021!$A$2:$A$651,0))="","",INDEX(Applications_2021!$J$2:$J$651,MATCH($A105,Applications_2021!$A$2:$A$651,0)))</f>
        <v>Terry High School</v>
      </c>
      <c r="O105" s="48" t="str">
        <f>IF(INDEX(Applications_2021!$K$2:$K$651,MATCH($A105,Applications_2021!$A$2:$A$651,0))="","",INDEX(Applications_2021!$K$2:$K$651,MATCH($A105,Applications_2021!$A$2:$A$651,0)))</f>
        <v>Hinds County School District</v>
      </c>
      <c r="P105" s="48" t="str">
        <f>IF(INDEX(Applications_2021!$P$2:$P$651,MATCH($A105,Applications_2021!$A$2:$A$651,0))="","",INDEX(Applications_2021!$P$2:$P$651,MATCH($A105,Applications_2021!$A$2:$A$651,0)))</f>
        <v>College degree or 4 or more years of college (including graduate school)</v>
      </c>
      <c r="Q105" s="48" t="str">
        <f>IF(INDEX(Applications_2021!$Q$2:$Q$651,MATCH($A105,Applications_2021!$A$2:$A$651,0))="","",INDEX(Applications_2021!$Q$2:$Q$651,MATCH($A105,Applications_2021!$A$2:$A$651,0)))</f>
        <v>$50,000 per year or above</v>
      </c>
      <c r="R105" s="48" t="str">
        <f>IF(INDEX(Applications_2021!$AL$2:$AL$651,MATCH($A105,Applications_2021!$A$2:$A$651,0))="","",INDEX(Applications_2021!$AL$2:$AL$651,MATCH($A105,Applications_2021!$A$2:$A$651,0)))</f>
        <v>Hinds</v>
      </c>
      <c r="S105" s="48" t="str">
        <f>IF(INDEX(Applications_2021!$V$2:$V$651,MATCH($A105,Applications_2021!$A$2:$A$651,0))="","",INDEX(Applications_2021!$V$2:$V$651,MATCH($A105,Applications_2021!$A$2:$A$651,0)))</f>
        <v>MS</v>
      </c>
      <c r="T105" s="48" t="str">
        <f>IF(INDEX(Applications_2021!$AE$2:$AE$651,MATCH($A105,Applications_2021!$A$2:$A$651,0))="","",INDEX(Applications_2021!$AE$2:$AE$651,MATCH($A105,Applications_2021!$A$2:$A$651,0)))</f>
        <v>Good</v>
      </c>
      <c r="U105" s="109" t="str">
        <f>IF(INDEX(Applications_2021!$AF$2:$AF$651,MATCH($A105,Applications_2021!$A$2:$A$651,0))="","",INDEX(Applications_2021!$AF$2:$AF$651,MATCH($A105,Applications_2021!$A$2:$A$651,0)))</f>
        <v xml:space="preserve">  I want to attend this camp because this opportunity will allow me to become familiar with the campus since it's a possibility that I will be attending your school. I hope to expand my interest in the vary subjects that will be provided and use this experience in the future.  I also hope that this camp will allow me to experience independence and prepare me for  the reality of the college lifestyle. </v>
      </c>
      <c r="V105" s="109" t="str">
        <f>IF(INDEX(Applications_2021!$AG$2:$AG$651,MATCH($A105,Applications_2021!$A$2:$A$651,0))="","",INDEX(Applications_2021!$AG$2:$AG$651,MATCH($A105,Applications_2021!$A$2:$A$651,0)))</f>
        <v xml:space="preserve"> I was chosen student of the month twice base on academics in my 6th and 7th grade year. I have received honor roll in Mathematics and English for having all A's and also A/Bs. I volunteered to play bingo with the elderly multiple times throughout my 5th-8th grade year as an active Beta Club member.   I have been a band student for two years playing the clarinet.  A community service project that I participated in was the American Red Cross bell ringing campaign through a local civic organization (The Dazzlers Club).  For sports I was a member of the  track team and received some awards during the season. I have two talents which are singing and dancing. During my youth I was a member of  my church's youth choir. I  have been a member of a dance team for many years.  I was privileged to participate on a competitive dance team that allowed me to travel and perform in many states and choreographed two praise dances.   </v>
      </c>
      <c r="W105" s="109" t="str">
        <f>IF(INDEX(Applications_2021!$AH$2:$AH$651,MATCH($A105,Applications_2021!$A$2:$A$651,0))="","",INDEX(Applications_2021!$AH$2:$AH$651,MATCH($A105,Applications_2021!$A$2:$A$651,0)))</f>
        <v>I am a very driven individual and I am also looking for opportunities to better myself.  I believe that I will benefit so much from participating in this camp.  I would appreciate very much consideration in being accepted into this camp.</v>
      </c>
      <c r="X105" s="109" t="str">
        <f>IF(INDEX(Applications_2021!$AI$2:$AI$651,MATCH($A105,Applications_2021!$A$2:$A$651,0))="","",INDEX(Applications_2021!$AI$2:$AI$651,MATCH($A105,Applications_2021!$A$2:$A$651,0)))</f>
        <v>school/teacher</v>
      </c>
      <c r="Y105" s="109" t="str">
        <f>IF(INDEX(Applications_2021!$AJ$2:$AJ$651,MATCH($A105,Applications_2021!$A$2:$A$651,0))="","",INDEX(Applications_2021!$AJ$2:$AJ$651,MATCH($A105,Applications_2021!$A$2:$A$651,0)))</f>
        <v>Birdette Scott-Byram Middle School</v>
      </c>
      <c r="Z105" s="220" t="str">
        <f>IF(INDEX(Applications_2021!$Z$2:$Z$651,MATCH($A105,Applications_2021!$A$2:$A$651,0))="","",INDEX(Applications_2021!$Z$2:$Z$651,MATCH($A105,Applications_2021!$A$2:$A$651,0)))</f>
        <v>YES - I will have transportation to the camp on June 20.</v>
      </c>
      <c r="AA105" s="221" t="str">
        <f>IF(INDEX(Applications_2021!$AB$2:$AB$651,MATCH($A105,Applications_2021!$A$2:$A$651,0))="","",INDEX(Applications_2021!$AB$2:$AB$651,MATCH($A105,Applications_2021!$A$2:$A$651,0)))</f>
        <v>YES - I will have transportation from the camp on June 25.</v>
      </c>
      <c r="AB105" s="48" t="str">
        <f>IF(INDEX(Transcripts_2021!$A$2:$A$324,MATCH($A105,Transcripts_2021!$A$2:$A$324,0))=$A105,INDEX(Transcripts_2021!$O$2:$O$324,MATCH($A105,Transcripts_2021!$A$2:$A$324,0)),"")</f>
        <v>Terry High School</v>
      </c>
      <c r="AC105" s="48" t="str">
        <f t="shared" si="4"/>
        <v>Hinds</v>
      </c>
      <c r="AD105" s="48" t="str">
        <f>IF(INDEX(Applications_2021!$AL$2:$AL$651,MATCH($A105,Applications_2021!$A$2:$A$651,0))="","",INDEX(Applications_2021!$AL$2:$AL$651,MATCH($A105,Applications_2021!$A$2:$A$651,0)))</f>
        <v>Hinds</v>
      </c>
      <c r="AE105" s="8" t="str">
        <f t="shared" si="5"/>
        <v>Yes</v>
      </c>
    </row>
    <row r="106" spans="1:31" ht="28.8" x14ac:dyDescent="0.3">
      <c r="A106" s="51" t="str">
        <f>IF(Applications_2021!$A318="","",Applications_2021!$A318)</f>
        <v>0331-HUD-RE-0060</v>
      </c>
      <c r="B106" s="52"/>
      <c r="C106" s="140" t="s">
        <v>107</v>
      </c>
      <c r="D106" s="46">
        <f t="shared" si="3"/>
        <v>6</v>
      </c>
      <c r="E106" s="45" cm="1">
        <f t="array" ref="E106">_xlfn.IFS($Q106="Less than $25,000 per year",5,$Q106="$25,000 to $49,999 per year",4,$Q106="$50,000 per year or above",2,$Q106="I do not know.",3,$Q106="",0)</f>
        <v>2</v>
      </c>
      <c r="F106" s="45" cm="1">
        <f t="array" ref="F106">_xlfn.IFS($T106="Excellent",5,$T106="Good",4,$T106="Average",3,$T106="Below Average",2,$T106="Poor",1)</f>
        <v>4</v>
      </c>
      <c r="G106" s="52"/>
      <c r="H106" s="52"/>
      <c r="I106" s="52"/>
      <c r="J106" s="53"/>
      <c r="K106" s="48" t="str">
        <f>IF(LEFT(INDEX(Applications_2021!$E$2:$E$651,MATCH($A106,Applications_2021!$A$2:$A$651,0)),1)="Y","Black","Other")</f>
        <v>Black</v>
      </c>
      <c r="L106" s="48" t="str">
        <f>IF(INDEX(Applications_2021!$F$2:$F$651,MATCH($A106,Applications_2021!$A$2:$A$651,0))="","",INDEX(Applications_2021!$F$2:$F$651,MATCH($A106,Applications_2021!$A$2:$A$651,0)))</f>
        <v>Female</v>
      </c>
      <c r="M106" s="48" t="str">
        <f>IF(LEFT(INDEX(Applications_2021!$I$2:$I$651,MATCH($A106,Applications_2021!$A$2:$A$651,0)),1)="","",LEFT(INDEX(Applications_2021!$I$2:$I$651,MATCH($A106,Applications_2021!$A$2:$A$651,0)),1))</f>
        <v>7</v>
      </c>
      <c r="N106" s="48" t="str">
        <f>IF(INDEX(Applications_2021!$J$2:$J$651,MATCH($A106,Applications_2021!$A$2:$A$651,0))="","",INDEX(Applications_2021!$J$2:$J$651,MATCH($A106,Applications_2021!$A$2:$A$651,0)))</f>
        <v>Bailey APAC Middle School</v>
      </c>
      <c r="O106" s="48" t="str">
        <f>IF(INDEX(Applications_2021!$K$2:$K$651,MATCH($A106,Applications_2021!$A$2:$A$651,0))="","",INDEX(Applications_2021!$K$2:$K$651,MATCH($A106,Applications_2021!$A$2:$A$651,0)))</f>
        <v>JPS</v>
      </c>
      <c r="P106" s="48" t="str">
        <f>IF(INDEX(Applications_2021!$P$2:$P$651,MATCH($A106,Applications_2021!$A$2:$A$651,0))="","",INDEX(Applications_2021!$P$2:$P$651,MATCH($A106,Applications_2021!$A$2:$A$651,0)))</f>
        <v>College degree or 4 or more years of college (including graduate school)</v>
      </c>
      <c r="Q106" s="48" t="str">
        <f>IF(INDEX(Applications_2021!$Q$2:$Q$651,MATCH($A106,Applications_2021!$A$2:$A$651,0))="","",INDEX(Applications_2021!$Q$2:$Q$651,MATCH($A106,Applications_2021!$A$2:$A$651,0)))</f>
        <v>$50,000 per year or above</v>
      </c>
      <c r="R106" s="48" t="str">
        <f>IF(INDEX(Applications_2021!$AL$2:$AL$651,MATCH($A106,Applications_2021!$A$2:$A$651,0))="","",INDEX(Applications_2021!$AL$2:$AL$651,MATCH($A106,Applications_2021!$A$2:$A$651,0)))</f>
        <v>Hinds</v>
      </c>
      <c r="S106" s="48" t="str">
        <f>IF(INDEX(Applications_2021!$V$2:$V$651,MATCH($A106,Applications_2021!$A$2:$A$651,0))="","",INDEX(Applications_2021!$V$2:$V$651,MATCH($A106,Applications_2021!$A$2:$A$651,0)))</f>
        <v>MS</v>
      </c>
      <c r="T106" s="48" t="str">
        <f>IF(INDEX(Applications_2021!$AE$2:$AE$651,MATCH($A106,Applications_2021!$A$2:$A$651,0))="","",INDEX(Applications_2021!$AE$2:$AE$651,MATCH($A106,Applications_2021!$A$2:$A$651,0)))</f>
        <v>Good</v>
      </c>
      <c r="U106" s="109" t="str">
        <f>IF(INDEX(Applications_2021!$AF$2:$AF$651,MATCH($A106,Applications_2021!$A$2:$A$651,0))="","",INDEX(Applications_2021!$AF$2:$AF$651,MATCH($A106,Applications_2021!$A$2:$A$651,0)))</f>
        <v>To improve my grades.</v>
      </c>
      <c r="V106" s="109" t="str">
        <f>IF(INDEX(Applications_2021!$AG$2:$AG$651,MATCH($A106,Applications_2021!$A$2:$A$651,0))="","",INDEX(Applications_2021!$AG$2:$AG$651,MATCH($A106,Applications_2021!$A$2:$A$651,0)))</f>
        <v xml:space="preserve">Highest average in history, Ela, </v>
      </c>
      <c r="W106" s="109" t="str">
        <f>IF(INDEX(Applications_2021!$AH$2:$AH$651,MATCH($A106,Applications_2021!$A$2:$A$651,0))="","",INDEX(Applications_2021!$AH$2:$AH$651,MATCH($A106,Applications_2021!$A$2:$A$651,0)))</f>
        <v/>
      </c>
      <c r="X106" s="109" t="str">
        <f>IF(INDEX(Applications_2021!$AI$2:$AI$651,MATCH($A106,Applications_2021!$A$2:$A$651,0))="","",INDEX(Applications_2021!$AI$2:$AI$651,MATCH($A106,Applications_2021!$A$2:$A$651,0)))</f>
        <v>relative or friend</v>
      </c>
      <c r="Y106" s="109" t="str">
        <f>IF(INDEX(Applications_2021!$AJ$2:$AJ$651,MATCH($A106,Applications_2021!$A$2:$A$651,0))="","",INDEX(Applications_2021!$AJ$2:$AJ$651,MATCH($A106,Applications_2021!$A$2:$A$651,0)))</f>
        <v/>
      </c>
      <c r="Z106" s="220" t="str">
        <f>IF(INDEX(Applications_2021!$Z$2:$Z$651,MATCH($A106,Applications_2021!$A$2:$A$651,0))="","",INDEX(Applications_2021!$Z$2:$Z$651,MATCH($A106,Applications_2021!$A$2:$A$651,0)))</f>
        <v>YES - I will have transportation to the camp on June 20.</v>
      </c>
      <c r="AA106" s="221" t="str">
        <f>IF(INDEX(Applications_2021!$AB$2:$AB$651,MATCH($A106,Applications_2021!$A$2:$A$651,0))="","",INDEX(Applications_2021!$AB$2:$AB$651,MATCH($A106,Applications_2021!$A$2:$A$651,0)))</f>
        <v>YES - I will have transportation from the camp on June 25.</v>
      </c>
      <c r="AB106" s="48" t="str">
        <f>IF(INDEX(Transcripts_2021!$A$2:$A$324,MATCH($A106,Transcripts_2021!$A$2:$A$324,0))=$A106,INDEX(Transcripts_2021!$O$2:$O$324,MATCH($A106,Transcripts_2021!$A$2:$A$324,0)),"")</f>
        <v>Bailey APAC</v>
      </c>
      <c r="AC106" s="48" t="str">
        <f t="shared" si="4"/>
        <v>Hinds</v>
      </c>
      <c r="AD106" s="48" t="str">
        <f>IF(INDEX(Applications_2021!$AL$2:$AL$651,MATCH($A106,Applications_2021!$A$2:$A$651,0))="","",INDEX(Applications_2021!$AL$2:$AL$651,MATCH($A106,Applications_2021!$A$2:$A$651,0)))</f>
        <v>Hinds</v>
      </c>
      <c r="AE106" s="8" t="str">
        <f t="shared" si="5"/>
        <v>Yes</v>
      </c>
    </row>
    <row r="107" spans="1:31" ht="72" x14ac:dyDescent="0.3">
      <c r="A107" s="51" t="str">
        <f>IF(Applications_2021!$A324="","",Applications_2021!$A324)</f>
        <v>0337-SAN-MA-0014</v>
      </c>
      <c r="B107" s="45" t="s">
        <v>371</v>
      </c>
      <c r="C107" s="250" t="s">
        <v>104</v>
      </c>
      <c r="D107" s="46">
        <f t="shared" si="3"/>
        <v>6</v>
      </c>
      <c r="E107" s="45" cm="1">
        <f t="array" ref="E107">_xlfn.IFS($Q107="Less than $25,000 per year",5,$Q107="$25,000 to $49,999 per year",4,$Q107="$50,000 per year or above",2,$Q107="I do not know.",3,$Q107="",0)</f>
        <v>2</v>
      </c>
      <c r="F107" s="45" cm="1">
        <f t="array" ref="F107">_xlfn.IFS($T107="Excellent",5,$T107="Good",4,$T107="Average",3,$T107="Below Average",2,$T107="Poor",1)</f>
        <v>4</v>
      </c>
      <c r="G107" s="52"/>
      <c r="H107" s="52"/>
      <c r="I107" s="52"/>
      <c r="J107" s="53">
        <v>7</v>
      </c>
      <c r="K107" s="48" t="str">
        <f>IF(LEFT(INDEX(Applications_2021!$E$2:$E$651,MATCH($A107,Applications_2021!$A$2:$A$651,0)),1)="Y","Black","Other")</f>
        <v>Black</v>
      </c>
      <c r="L107" s="48" t="str">
        <f>IF(INDEX(Applications_2021!$F$2:$F$651,MATCH($A107,Applications_2021!$A$2:$A$651,0))="","",INDEX(Applications_2021!$F$2:$F$651,MATCH($A107,Applications_2021!$A$2:$A$651,0)))</f>
        <v>Male</v>
      </c>
      <c r="M107" s="48" t="str">
        <f>IF(LEFT(INDEX(Applications_2021!$I$2:$I$651,MATCH($A107,Applications_2021!$A$2:$A$651,0)),1)="","",LEFT(INDEX(Applications_2021!$I$2:$I$651,MATCH($A107,Applications_2021!$A$2:$A$651,0)),1))</f>
        <v>7</v>
      </c>
      <c r="N107" s="48" t="str">
        <f>IF(INDEX(Applications_2021!$J$2:$J$651,MATCH($A107,Applications_2021!$A$2:$A$651,0))="","",INDEX(Applications_2021!$J$2:$J$651,MATCH($A107,Applications_2021!$A$2:$A$651,0)))</f>
        <v>Bailey Academic and Performing Arts Complex</v>
      </c>
      <c r="O107" s="48" t="str">
        <f>IF(INDEX(Applications_2021!$K$2:$K$651,MATCH($A107,Applications_2021!$A$2:$A$651,0))="","",INDEX(Applications_2021!$K$2:$K$651,MATCH($A107,Applications_2021!$A$2:$A$651,0)))</f>
        <v>Jackson Public School District</v>
      </c>
      <c r="P107" s="48" t="str">
        <f>IF(INDEX(Applications_2021!$P$2:$P$651,MATCH($A107,Applications_2021!$A$2:$A$651,0))="","",INDEX(Applications_2021!$P$2:$P$651,MATCH($A107,Applications_2021!$A$2:$A$651,0)))</f>
        <v>College degree or 4 or more years of college (including graduate school)</v>
      </c>
      <c r="Q107" s="48" t="str">
        <f>IF(INDEX(Applications_2021!$Q$2:$Q$651,MATCH($A107,Applications_2021!$A$2:$A$651,0))="","",INDEX(Applications_2021!$Q$2:$Q$651,MATCH($A107,Applications_2021!$A$2:$A$651,0)))</f>
        <v>$50,000 per year or above</v>
      </c>
      <c r="R107" s="48" t="str">
        <f>IF(INDEX(Applications_2021!$AL$2:$AL$651,MATCH($A107,Applications_2021!$A$2:$A$651,0))="","",INDEX(Applications_2021!$AL$2:$AL$651,MATCH($A107,Applications_2021!$A$2:$A$651,0)))</f>
        <v>Hinds</v>
      </c>
      <c r="S107" s="48" t="str">
        <f>IF(INDEX(Applications_2021!$V$2:$V$651,MATCH($A107,Applications_2021!$A$2:$A$651,0))="","",INDEX(Applications_2021!$V$2:$V$651,MATCH($A107,Applications_2021!$A$2:$A$651,0)))</f>
        <v>MS</v>
      </c>
      <c r="T107" s="48" t="str">
        <f>IF(INDEX(Applications_2021!$AE$2:$AE$651,MATCH($A107,Applications_2021!$A$2:$A$651,0))="","",INDEX(Applications_2021!$AE$2:$AE$651,MATCH($A107,Applications_2021!$A$2:$A$651,0)))</f>
        <v>Good</v>
      </c>
      <c r="U107" s="109" t="str">
        <f>IF(INDEX(Applications_2021!$AF$2:$AF$651,MATCH($A107,Applications_2021!$A$2:$A$651,0))="","",INDEX(Applications_2021!$AF$2:$AF$651,MATCH($A107,Applications_2021!$A$2:$A$651,0)))</f>
        <v>I would like to attend this camp because I am a short time away from high school.  I am interested in any camps that will lead to success in high school and in college.</v>
      </c>
      <c r="V107" s="109" t="str">
        <f>IF(INDEX(Applications_2021!$AG$2:$AG$651,MATCH($A107,Applications_2021!$A$2:$A$651,0))="","",INDEX(Applications_2021!$AG$2:$AG$651,MATCH($A107,Applications_2021!$A$2:$A$651,0)))</f>
        <v xml:space="preserve">National Elementary Honor Society A member of the Drama Department at Bailey APAC Top Scorer on 4th Grade Math State Test Invited to participate in National Youth Leadership Forum: Explore STEM at Emory University for summer 2021 Honor Student </v>
      </c>
      <c r="W107" s="109" t="str">
        <f>IF(INDEX(Applications_2021!$AH$2:$AH$651,MATCH($A107,Applications_2021!$A$2:$A$651,0))="","",INDEX(Applications_2021!$AH$2:$AH$651,MATCH($A107,Applications_2021!$A$2:$A$651,0)))</f>
        <v/>
      </c>
      <c r="X107" s="109" t="str">
        <f>IF(INDEX(Applications_2021!$AI$2:$AI$651,MATCH($A107,Applications_2021!$A$2:$A$651,0))="","",INDEX(Applications_2021!$AI$2:$AI$651,MATCH($A107,Applications_2021!$A$2:$A$651,0)))</f>
        <v>school/teacher</v>
      </c>
      <c r="Y107" s="109" t="str">
        <f>IF(INDEX(Applications_2021!$AJ$2:$AJ$651,MATCH($A107,Applications_2021!$A$2:$A$651,0))="","",INDEX(Applications_2021!$AJ$2:$AJ$651,MATCH($A107,Applications_2021!$A$2:$A$651,0)))</f>
        <v>Amy Breckenridge - Bailey APAC</v>
      </c>
      <c r="Z107" s="220" t="str">
        <f>IF(INDEX(Applications_2021!$Z$2:$Z$651,MATCH($A107,Applications_2021!$A$2:$A$651,0))="","",INDEX(Applications_2021!$Z$2:$Z$651,MATCH($A107,Applications_2021!$A$2:$A$651,0)))</f>
        <v>YES - I will have transportation to the camp on June 20.</v>
      </c>
      <c r="AA107" s="221" t="str">
        <f>IF(INDEX(Applications_2021!$AB$2:$AB$651,MATCH($A107,Applications_2021!$A$2:$A$651,0))="","",INDEX(Applications_2021!$AB$2:$AB$651,MATCH($A107,Applications_2021!$A$2:$A$651,0)))</f>
        <v>YES - I will have transportation from the camp on June 25.</v>
      </c>
      <c r="AB107" s="48" t="str">
        <f>IF(INDEX(Transcripts_2021!$A$2:$A$324,MATCH($A107,Transcripts_2021!$A$2:$A$324,0))=$A107,INDEX(Transcripts_2021!$O$2:$O$324,MATCH($A107,Transcripts_2021!$A$2:$A$324,0)),"")</f>
        <v>Bailey Middle APAC</v>
      </c>
      <c r="AC107" s="48" t="str">
        <f t="shared" si="4"/>
        <v>Hinds</v>
      </c>
      <c r="AD107" s="48" t="str">
        <f>IF(INDEX(Applications_2021!$AL$2:$AL$651,MATCH($A107,Applications_2021!$A$2:$A$651,0))="","",INDEX(Applications_2021!$AL$2:$AL$651,MATCH($A107,Applications_2021!$A$2:$A$651,0)))</f>
        <v>Hinds</v>
      </c>
      <c r="AE107" s="8" t="str">
        <f t="shared" si="5"/>
        <v>Yes</v>
      </c>
    </row>
    <row r="108" spans="1:31" ht="28.8" x14ac:dyDescent="0.3">
      <c r="A108" s="51" t="str">
        <f>IF(Applications_2021!$A376="","",Applications_2021!$A376)</f>
        <v>0390-CRO-KE-0089</v>
      </c>
      <c r="B108" s="52"/>
      <c r="C108" s="140" t="s">
        <v>107</v>
      </c>
      <c r="D108" s="46">
        <f t="shared" si="3"/>
        <v>6</v>
      </c>
      <c r="E108" s="45" cm="1">
        <f t="array" ref="E108">_xlfn.IFS($Q108="Less than $25,000 per year",5,$Q108="$25,000 to $49,999 per year",4,$Q108="$50,000 per year or above",2,$Q108="I do not know.",3,$Q108="",0)</f>
        <v>2</v>
      </c>
      <c r="F108" s="45" cm="1">
        <f t="array" ref="F108">_xlfn.IFS($T108="Excellent",5,$T108="Good",4,$T108="Average",3,$T108="Below Average",2,$T108="Poor",1)</f>
        <v>4</v>
      </c>
      <c r="G108" s="52"/>
      <c r="H108" s="52"/>
      <c r="I108" s="52"/>
      <c r="J108" s="53"/>
      <c r="K108" s="48" t="str">
        <f>IF(LEFT(INDEX(Applications_2021!$E$2:$E$651,MATCH($A108,Applications_2021!$A$2:$A$651,0)),1)="Y","Black","Other")</f>
        <v>Black</v>
      </c>
      <c r="L108" s="48" t="str">
        <f>IF(INDEX(Applications_2021!$F$2:$F$651,MATCH($A108,Applications_2021!$A$2:$A$651,0))="","",INDEX(Applications_2021!$F$2:$F$651,MATCH($A108,Applications_2021!$A$2:$A$651,0)))</f>
        <v>Female</v>
      </c>
      <c r="M108" s="48" t="str">
        <f>IF(LEFT(INDEX(Applications_2021!$I$2:$I$651,MATCH($A108,Applications_2021!$A$2:$A$651,0)),1)="","",LEFT(INDEX(Applications_2021!$I$2:$I$651,MATCH($A108,Applications_2021!$A$2:$A$651,0)),1))</f>
        <v>7</v>
      </c>
      <c r="N108" s="48" t="str">
        <f>IF(INDEX(Applications_2021!$J$2:$J$651,MATCH($A108,Applications_2021!$A$2:$A$651,0))="","",INDEX(Applications_2021!$J$2:$J$651,MATCH($A108,Applications_2021!$A$2:$A$651,0)))</f>
        <v>Byram Middle School</v>
      </c>
      <c r="O108" s="48" t="str">
        <f>IF(INDEX(Applications_2021!$K$2:$K$651,MATCH($A108,Applications_2021!$A$2:$A$651,0))="","",INDEX(Applications_2021!$K$2:$K$651,MATCH($A108,Applications_2021!$A$2:$A$651,0)))</f>
        <v>Hinds County School District</v>
      </c>
      <c r="P108" s="48" t="str">
        <f>IF(INDEX(Applications_2021!$P$2:$P$651,MATCH($A108,Applications_2021!$A$2:$A$651,0))="","",INDEX(Applications_2021!$P$2:$P$651,MATCH($A108,Applications_2021!$A$2:$A$651,0)))</f>
        <v>College degree or 4 or more years of college (including graduate school)</v>
      </c>
      <c r="Q108" s="48" t="str">
        <f>IF(INDEX(Applications_2021!$Q$2:$Q$651,MATCH($A108,Applications_2021!$A$2:$A$651,0))="","",INDEX(Applications_2021!$Q$2:$Q$651,MATCH($A108,Applications_2021!$A$2:$A$651,0)))</f>
        <v>$50,000 per year or above</v>
      </c>
      <c r="R108" s="48" t="str">
        <f>IF(INDEX(Applications_2021!$AL$2:$AL$651,MATCH($A108,Applications_2021!$A$2:$A$651,0))="","",INDEX(Applications_2021!$AL$2:$AL$651,MATCH($A108,Applications_2021!$A$2:$A$651,0)))</f>
        <v>Hinds</v>
      </c>
      <c r="S108" s="48" t="str">
        <f>IF(INDEX(Applications_2021!$V$2:$V$651,MATCH($A108,Applications_2021!$A$2:$A$651,0))="","",INDEX(Applications_2021!$V$2:$V$651,MATCH($A108,Applications_2021!$A$2:$A$651,0)))</f>
        <v>MS</v>
      </c>
      <c r="T108" s="48" t="str">
        <f>IF(INDEX(Applications_2021!$AE$2:$AE$651,MATCH($A108,Applications_2021!$A$2:$A$651,0))="","",INDEX(Applications_2021!$AE$2:$AE$651,MATCH($A108,Applications_2021!$A$2:$A$651,0)))</f>
        <v>Good</v>
      </c>
      <c r="U108" s="109" t="str">
        <f>IF(INDEX(Applications_2021!$AF$2:$AF$651,MATCH($A108,Applications_2021!$A$2:$A$651,0))="","",INDEX(Applications_2021!$AF$2:$AF$651,MATCH($A108,Applications_2021!$A$2:$A$651,0)))</f>
        <v>I want to be a Nurse Practitioner and I feel that by attending  AAYME will help me achieve that goal.</v>
      </c>
      <c r="V108" s="109" t="str">
        <f>IF(INDEX(Applications_2021!$AG$2:$AG$651,MATCH($A108,Applications_2021!$A$2:$A$651,0))="","",INDEX(Applications_2021!$AG$2:$AG$651,MATCH($A108,Applications_2021!$A$2:$A$651,0)))</f>
        <v>I have been on honor roll and I have attended the STEM program at Jackson State University.</v>
      </c>
      <c r="W108" s="109" t="str">
        <f>IF(INDEX(Applications_2021!$AH$2:$AH$651,MATCH($A108,Applications_2021!$A$2:$A$651,0))="","",INDEX(Applications_2021!$AH$2:$AH$651,MATCH($A108,Applications_2021!$A$2:$A$651,0)))</f>
        <v/>
      </c>
      <c r="X108" s="109" t="str">
        <f>IF(INDEX(Applications_2021!$AI$2:$AI$651,MATCH($A108,Applications_2021!$A$2:$A$651,0))="","",INDEX(Applications_2021!$AI$2:$AI$651,MATCH($A108,Applications_2021!$A$2:$A$651,0)))</f>
        <v>relative or friend</v>
      </c>
      <c r="Y108" s="109" t="str">
        <f>IF(INDEX(Applications_2021!$AJ$2:$AJ$651,MATCH($A108,Applications_2021!$A$2:$A$651,0))="","",INDEX(Applications_2021!$AJ$2:$AJ$651,MATCH($A108,Applications_2021!$A$2:$A$651,0)))</f>
        <v/>
      </c>
      <c r="Z108" s="220" t="str">
        <f>IF(INDEX(Applications_2021!$Z$2:$Z$651,MATCH($A108,Applications_2021!$A$2:$A$651,0))="","",INDEX(Applications_2021!$Z$2:$Z$651,MATCH($A108,Applications_2021!$A$2:$A$651,0)))</f>
        <v>YES - I will have transportation to the camp on June 20.</v>
      </c>
      <c r="AA108" s="221" t="str">
        <f>IF(INDEX(Applications_2021!$AB$2:$AB$651,MATCH($A108,Applications_2021!$A$2:$A$651,0))="","",INDEX(Applications_2021!$AB$2:$AB$651,MATCH($A108,Applications_2021!$A$2:$A$651,0)))</f>
        <v>YES - I will have transportation from the camp on June 25.</v>
      </c>
      <c r="AB108" s="48" t="str">
        <f>IF(INDEX(Transcripts_2021!$A$2:$A$324,MATCH($A108,Transcripts_2021!$A$2:$A$324,0))=$A108,INDEX(Transcripts_2021!$O$2:$O$324,MATCH($A108,Transcripts_2021!$A$2:$A$324,0)),"")</f>
        <v>Byram Middle School</v>
      </c>
      <c r="AC108" s="48" t="str">
        <f t="shared" si="4"/>
        <v>Hinds</v>
      </c>
      <c r="AD108" s="48" t="str">
        <f>IF(INDEX(Applications_2021!$AL$2:$AL$651,MATCH($A108,Applications_2021!$A$2:$A$651,0))="","",INDEX(Applications_2021!$AL$2:$AL$651,MATCH($A108,Applications_2021!$A$2:$A$651,0)))</f>
        <v>Hinds</v>
      </c>
      <c r="AE108" s="8" t="str">
        <f t="shared" si="5"/>
        <v>Yes</v>
      </c>
    </row>
    <row r="109" spans="1:31" ht="43.2" x14ac:dyDescent="0.3">
      <c r="A109" s="51" t="str">
        <f>IF(Applications_2021!$A395="","",Applications_2021!$A395)</f>
        <v>0409-JOR-JO-0250</v>
      </c>
      <c r="B109" s="45" t="s">
        <v>371</v>
      </c>
      <c r="C109" s="250" t="s">
        <v>104</v>
      </c>
      <c r="D109" s="46">
        <f t="shared" si="3"/>
        <v>6</v>
      </c>
      <c r="E109" s="45" cm="1">
        <f t="array" ref="E109">_xlfn.IFS($Q109="Less than $25,000 per year",5,$Q109="$25,000 to $49,999 per year",4,$Q109="$50,000 per year or above",2,$Q109="I do not know.",3,$Q109="",0)</f>
        <v>2</v>
      </c>
      <c r="F109" s="45" cm="1">
        <f t="array" ref="F109">_xlfn.IFS($T109="Excellent",5,$T109="Good",4,$T109="Average",3,$T109="Below Average",2,$T109="Poor",1)</f>
        <v>4</v>
      </c>
      <c r="G109" s="52"/>
      <c r="H109" s="52"/>
      <c r="I109" s="52"/>
      <c r="J109" s="53">
        <v>7</v>
      </c>
      <c r="K109" s="48" t="str">
        <f>IF(LEFT(INDEX(Applications_2021!$E$2:$E$651,MATCH($A109,Applications_2021!$A$2:$A$651,0)),1)="Y","Black","Other")</f>
        <v>Black</v>
      </c>
      <c r="L109" s="48" t="str">
        <f>IF(INDEX(Applications_2021!$F$2:$F$651,MATCH($A109,Applications_2021!$A$2:$A$651,0))="","",INDEX(Applications_2021!$F$2:$F$651,MATCH($A109,Applications_2021!$A$2:$A$651,0)))</f>
        <v>Male</v>
      </c>
      <c r="M109" s="48" t="str">
        <f>IF(LEFT(INDEX(Applications_2021!$I$2:$I$651,MATCH($A109,Applications_2021!$A$2:$A$651,0)),1)="","",LEFT(INDEX(Applications_2021!$I$2:$I$651,MATCH($A109,Applications_2021!$A$2:$A$651,0)),1))</f>
        <v>7</v>
      </c>
      <c r="N109" s="48" t="str">
        <f>IF(INDEX(Applications_2021!$J$2:$J$651,MATCH($A109,Applications_2021!$A$2:$A$651,0))="","",INDEX(Applications_2021!$J$2:$J$651,MATCH($A109,Applications_2021!$A$2:$A$651,0)))</f>
        <v>Clinton Junior High School</v>
      </c>
      <c r="O109" s="48" t="str">
        <f>IF(INDEX(Applications_2021!$K$2:$K$651,MATCH($A109,Applications_2021!$A$2:$A$651,0))="","",INDEX(Applications_2021!$K$2:$K$651,MATCH($A109,Applications_2021!$A$2:$A$651,0)))</f>
        <v>Clinton Public School District</v>
      </c>
      <c r="P109" s="48" t="str">
        <f>IF(INDEX(Applications_2021!$P$2:$P$651,MATCH($A109,Applications_2021!$A$2:$A$651,0))="","",INDEX(Applications_2021!$P$2:$P$651,MATCH($A109,Applications_2021!$A$2:$A$651,0)))</f>
        <v>College degree or 4 or more years of college (including graduate school)</v>
      </c>
      <c r="Q109" s="48" t="str">
        <f>IF(INDEX(Applications_2021!$Q$2:$Q$651,MATCH($A109,Applications_2021!$A$2:$A$651,0))="","",INDEX(Applications_2021!$Q$2:$Q$651,MATCH($A109,Applications_2021!$A$2:$A$651,0)))</f>
        <v>$50,000 per year or above</v>
      </c>
      <c r="R109" s="48" t="str">
        <f>IF(INDEX(Applications_2021!$AL$2:$AL$651,MATCH($A109,Applications_2021!$A$2:$A$651,0))="","",INDEX(Applications_2021!$AL$2:$AL$651,MATCH($A109,Applications_2021!$A$2:$A$651,0)))</f>
        <v>Hinds</v>
      </c>
      <c r="S109" s="48" t="str">
        <f>IF(INDEX(Applications_2021!$V$2:$V$651,MATCH($A109,Applications_2021!$A$2:$A$651,0))="","",INDEX(Applications_2021!$V$2:$V$651,MATCH($A109,Applications_2021!$A$2:$A$651,0)))</f>
        <v>MS</v>
      </c>
      <c r="T109" s="48" t="str">
        <f>IF(INDEX(Applications_2021!$AE$2:$AE$651,MATCH($A109,Applications_2021!$A$2:$A$651,0))="","",INDEX(Applications_2021!$AE$2:$AE$651,MATCH($A109,Applications_2021!$A$2:$A$651,0)))</f>
        <v>Good</v>
      </c>
      <c r="U109" s="109" t="str">
        <f>IF(INDEX(Applications_2021!$AF$2:$AF$651,MATCH($A109,Applications_2021!$A$2:$A$651,0))="","",INDEX(Applications_2021!$AF$2:$AF$651,MATCH($A109,Applications_2021!$A$2:$A$651,0)))</f>
        <v>This camp will help strengthen my skills as a student.  I want to be an engineer and this will help me be a better student and help my leadership skills.</v>
      </c>
      <c r="V109" s="109" t="str">
        <f>IF(INDEX(Applications_2021!$AG$2:$AG$651,MATCH($A109,Applications_2021!$A$2:$A$651,0))="","",INDEX(Applications_2021!$AG$2:$AG$651,MATCH($A109,Applications_2021!$A$2:$A$651,0)))</f>
        <v>A/B Honor Roll Junior High Band member Boys Scouts</v>
      </c>
      <c r="W109" s="109" t="str">
        <f>IF(INDEX(Applications_2021!$AH$2:$AH$651,MATCH($A109,Applications_2021!$A$2:$A$651,0))="","",INDEX(Applications_2021!$AH$2:$AH$651,MATCH($A109,Applications_2021!$A$2:$A$651,0)))</f>
        <v/>
      </c>
      <c r="X109" s="109" t="str">
        <f>IF(INDEX(Applications_2021!$AI$2:$AI$651,MATCH($A109,Applications_2021!$A$2:$A$651,0))="","",INDEX(Applications_2021!$AI$2:$AI$651,MATCH($A109,Applications_2021!$A$2:$A$651,0)))</f>
        <v>other</v>
      </c>
      <c r="Y109" s="109" t="str">
        <f>IF(INDEX(Applications_2021!$AJ$2:$AJ$651,MATCH($A109,Applications_2021!$A$2:$A$651,0))="","",INDEX(Applications_2021!$AJ$2:$AJ$651,MATCH($A109,Applications_2021!$A$2:$A$651,0)))</f>
        <v/>
      </c>
      <c r="Z109" s="220" t="str">
        <f>IF(INDEX(Applications_2021!$Z$2:$Z$651,MATCH($A109,Applications_2021!$A$2:$A$651,0))="","",INDEX(Applications_2021!$Z$2:$Z$651,MATCH($A109,Applications_2021!$A$2:$A$651,0)))</f>
        <v>YES - I will have transportation to the camp on June 20.</v>
      </c>
      <c r="AA109" s="221" t="str">
        <f>IF(INDEX(Applications_2021!$AB$2:$AB$651,MATCH($A109,Applications_2021!$A$2:$A$651,0))="","",INDEX(Applications_2021!$AB$2:$AB$651,MATCH($A109,Applications_2021!$A$2:$A$651,0)))</f>
        <v>YES - I will have transportation from the camp on June 25.</v>
      </c>
      <c r="AB109" s="48" t="str">
        <f>IF(INDEX(Transcripts_2021!$A$2:$A$324,MATCH($A109,Transcripts_2021!$A$2:$A$324,0))=$A109,INDEX(Transcripts_2021!$O$2:$O$324,MATCH($A109,Transcripts_2021!$A$2:$A$324,0)),"")</f>
        <v>Clinton Junior High School</v>
      </c>
      <c r="AC109" s="48" t="str">
        <f t="shared" si="4"/>
        <v>Hinds</v>
      </c>
      <c r="AD109" s="48" t="str">
        <f>IF(INDEX(Applications_2021!$AL$2:$AL$651,MATCH($A109,Applications_2021!$A$2:$A$651,0))="","",INDEX(Applications_2021!$AL$2:$AL$651,MATCH($A109,Applications_2021!$A$2:$A$651,0)))</f>
        <v>Hinds</v>
      </c>
      <c r="AE109" s="8" t="str">
        <f t="shared" si="5"/>
        <v>Yes</v>
      </c>
    </row>
    <row r="110" spans="1:31" ht="100.8" x14ac:dyDescent="0.3">
      <c r="A110" s="51" t="str">
        <f>IF(Applications_2021!$A402="","",Applications_2021!$A402)</f>
        <v>0416-JOR-MC-0190</v>
      </c>
      <c r="B110" s="52"/>
      <c r="C110" s="140" t="s">
        <v>107</v>
      </c>
      <c r="D110" s="46">
        <f t="shared" si="3"/>
        <v>6</v>
      </c>
      <c r="E110" s="45" cm="1">
        <f t="array" ref="E110">_xlfn.IFS($Q110="Less than $25,000 per year",5,$Q110="$25,000 to $49,999 per year",4,$Q110="$50,000 per year or above",2,$Q110="I do not know.",3,$Q110="",0)</f>
        <v>2</v>
      </c>
      <c r="F110" s="45" cm="1">
        <f t="array" ref="F110">_xlfn.IFS($T110="Excellent",5,$T110="Good",4,$T110="Average",3,$T110="Below Average",2,$T110="Poor",1)</f>
        <v>4</v>
      </c>
      <c r="G110" s="52"/>
      <c r="H110" s="52"/>
      <c r="I110" s="52"/>
      <c r="J110" s="53"/>
      <c r="K110" s="48" t="str">
        <f>IF(LEFT(INDEX(Applications_2021!$E$2:$E$651,MATCH($A110,Applications_2021!$A$2:$A$651,0)),1)="Y","Black","Other")</f>
        <v>Black</v>
      </c>
      <c r="L110" s="48" t="str">
        <f>IF(INDEX(Applications_2021!$F$2:$F$651,MATCH($A110,Applications_2021!$A$2:$A$651,0))="","",INDEX(Applications_2021!$F$2:$F$651,MATCH($A110,Applications_2021!$A$2:$A$651,0)))</f>
        <v>Female</v>
      </c>
      <c r="M110" s="48" t="str">
        <f>IF(LEFT(INDEX(Applications_2021!$I$2:$I$651,MATCH($A110,Applications_2021!$A$2:$A$651,0)),1)="","",LEFT(INDEX(Applications_2021!$I$2:$I$651,MATCH($A110,Applications_2021!$A$2:$A$651,0)),1))</f>
        <v>8</v>
      </c>
      <c r="N110" s="48" t="str">
        <f>IF(INDEX(Applications_2021!$J$2:$J$651,MATCH($A110,Applications_2021!$A$2:$A$651,0))="","",INDEX(Applications_2021!$J$2:$J$651,MATCH($A110,Applications_2021!$A$2:$A$651,0)))</f>
        <v>Home school</v>
      </c>
      <c r="O110" s="48" t="str">
        <f>IF(INDEX(Applications_2021!$K$2:$K$651,MATCH($A110,Applications_2021!$A$2:$A$651,0))="","",INDEX(Applications_2021!$K$2:$K$651,MATCH($A110,Applications_2021!$A$2:$A$651,0)))</f>
        <v>Hinds</v>
      </c>
      <c r="P110" s="48" t="str">
        <f>IF(INDEX(Applications_2021!$P$2:$P$651,MATCH($A110,Applications_2021!$A$2:$A$651,0))="","",INDEX(Applications_2021!$P$2:$P$651,MATCH($A110,Applications_2021!$A$2:$A$651,0)))</f>
        <v>College degree or 4 or more years of college (including graduate school)</v>
      </c>
      <c r="Q110" s="48" t="str">
        <f>IF(INDEX(Applications_2021!$Q$2:$Q$651,MATCH($A110,Applications_2021!$A$2:$A$651,0))="","",INDEX(Applications_2021!$Q$2:$Q$651,MATCH($A110,Applications_2021!$A$2:$A$651,0)))</f>
        <v>$50,000 per year or above</v>
      </c>
      <c r="R110" s="48" t="str">
        <f>IF(INDEX(Applications_2021!$AL$2:$AL$651,MATCH($A110,Applications_2021!$A$2:$A$651,0))="","",INDEX(Applications_2021!$AL$2:$AL$651,MATCH($A110,Applications_2021!$A$2:$A$651,0)))</f>
        <v>Hinds</v>
      </c>
      <c r="S110" s="48" t="str">
        <f>IF(INDEX(Applications_2021!$V$2:$V$651,MATCH($A110,Applications_2021!$A$2:$A$651,0))="","",INDEX(Applications_2021!$V$2:$V$651,MATCH($A110,Applications_2021!$A$2:$A$651,0)))</f>
        <v>MS</v>
      </c>
      <c r="T110" s="48" t="str">
        <f>IF(INDEX(Applications_2021!$AE$2:$AE$651,MATCH($A110,Applications_2021!$A$2:$A$651,0))="","",INDEX(Applications_2021!$AE$2:$AE$651,MATCH($A110,Applications_2021!$A$2:$A$651,0)))</f>
        <v>Good</v>
      </c>
      <c r="U110" s="109" t="str">
        <f>IF(INDEX(Applications_2021!$AF$2:$AF$651,MATCH($A110,Applications_2021!$A$2:$A$651,0))="","",INDEX(Applications_2021!$AF$2:$AF$651,MATCH($A110,Applications_2021!$A$2:$A$651,0)))</f>
        <v>I would like to attend the AAYME camp because I want to increase my knowledge on obtaining information about college opportunities and to meet other students that I can connect with and are also interested in going to college.</v>
      </c>
      <c r="V110" s="109" t="str">
        <f>IF(INDEX(Applications_2021!$AG$2:$AG$651,MATCH($A110,Applications_2021!$A$2:$A$651,0))="","",INDEX(Applications_2021!$AG$2:$AG$651,MATCH($A110,Applications_2021!$A$2:$A$651,0)))</f>
        <v>- Perfect attendance award. - A/B honor roll. - Volunteer award. - Polite award in 5th grade. - Art award. - Assisted as a student helper for car pool. - Member of the school recycling club (Green Team). - Member of the theatre club. - Member of Honor school choir, church choir. - Member of 4-H club. - Member of the Mississippi Girls Choir.   Enjoys singing and acting.</v>
      </c>
      <c r="W110" s="109" t="str">
        <f>IF(INDEX(Applications_2021!$AH$2:$AH$651,MATCH($A110,Applications_2021!$A$2:$A$651,0))="","",INDEX(Applications_2021!$AH$2:$AH$651,MATCH($A110,Applications_2021!$A$2:$A$651,0)))</f>
        <v>I am really interested in attending your camp. I have family who are alumni that have graduated from MSMS who have encouraged me to apply to camp so that I can make an ultimate decision on applying to MSMS when I am eligible.</v>
      </c>
      <c r="X110" s="109" t="str">
        <f>IF(INDEX(Applications_2021!$AI$2:$AI$651,MATCH($A110,Applications_2021!$A$2:$A$651,0))="","",INDEX(Applications_2021!$AI$2:$AI$651,MATCH($A110,Applications_2021!$A$2:$A$651,0)))</f>
        <v>MSMS alumni/student</v>
      </c>
      <c r="Y110" s="109" t="str">
        <f>IF(INDEX(Applications_2021!$AJ$2:$AJ$651,MATCH($A110,Applications_2021!$A$2:$A$651,0))="","",INDEX(Applications_2021!$AJ$2:$AJ$651,MATCH($A110,Applications_2021!$A$2:$A$651,0)))</f>
        <v/>
      </c>
      <c r="Z110" s="220" t="str">
        <f>IF(INDEX(Applications_2021!$Z$2:$Z$651,MATCH($A110,Applications_2021!$A$2:$A$651,0))="","",INDEX(Applications_2021!$Z$2:$Z$651,MATCH($A110,Applications_2021!$A$2:$A$651,0)))</f>
        <v>YES - I will have transportation to the camp on June 20.</v>
      </c>
      <c r="AA110" s="221" t="str">
        <f>IF(INDEX(Applications_2021!$AD$2:$AD$651,MATCH($A110,Applications_2021!$A$2:$A$651,0))="","",INDEX(Applications_2021!$AD$2:$AD$651,MATCH($A110,Applications_2021!$A$2:$A$651,0)))</f>
        <v/>
      </c>
      <c r="AB110" s="48" t="str">
        <f>IF(INDEX(Transcripts_2021!$A$2:$A$324,MATCH($A110,Transcripts_2021!$A$2:$A$324,0))=$A110,INDEX(Transcripts_2021!$O$2:$O$324,MATCH($A110,Transcripts_2021!$A$2:$A$324,0)),"")</f>
        <v>Connections Academy</v>
      </c>
      <c r="AC110" s="48" t="str">
        <f t="shared" si="4"/>
        <v>Hinds</v>
      </c>
      <c r="AD110" s="48" t="str">
        <f>IF(INDEX(Applications_2021!$AL$2:$AL$651,MATCH($A110,Applications_2021!$A$2:$A$651,0))="","",INDEX(Applications_2021!$AL$2:$AL$651,MATCH($A110,Applications_2021!$A$2:$A$651,0)))</f>
        <v>Hinds</v>
      </c>
      <c r="AE110" s="8" t="str">
        <f t="shared" si="5"/>
        <v>Yes</v>
      </c>
    </row>
    <row r="111" spans="1:31" ht="100.8" x14ac:dyDescent="0.3">
      <c r="A111" s="51" t="str">
        <f>IF(Applications_2021!$A419="","",Applications_2021!$A419)</f>
        <v>0435-DIL-MA-0104</v>
      </c>
      <c r="B111" s="52"/>
      <c r="C111" s="140" t="s">
        <v>107</v>
      </c>
      <c r="D111" s="46">
        <f t="shared" si="3"/>
        <v>6</v>
      </c>
      <c r="E111" s="45" cm="1">
        <f t="array" ref="E111">_xlfn.IFS($Q111="Less than $25,000 per year",5,$Q111="$25,000 to $49,999 per year",4,$Q111="$50,000 per year or above",2,$Q111="I do not know.",3,$Q111="",0)</f>
        <v>2</v>
      </c>
      <c r="F111" s="45" cm="1">
        <f t="array" ref="F111">_xlfn.IFS($T111="Excellent",5,$T111="Good",4,$T111="Average",3,$T111="Below Average",2,$T111="Poor",1)</f>
        <v>4</v>
      </c>
      <c r="G111" s="52"/>
      <c r="H111" s="52"/>
      <c r="I111" s="52"/>
      <c r="J111" s="53"/>
      <c r="K111" s="48" t="str">
        <f>IF(LEFT(INDEX(Applications_2021!$E$2:$E$651,MATCH($A111,Applications_2021!$A$2:$A$651,0)),1)="Y","Black","Other")</f>
        <v>Black</v>
      </c>
      <c r="L111" s="48" t="str">
        <f>IF(INDEX(Applications_2021!$F$2:$F$651,MATCH($A111,Applications_2021!$A$2:$A$651,0))="","",INDEX(Applications_2021!$F$2:$F$651,MATCH($A111,Applications_2021!$A$2:$A$651,0)))</f>
        <v>Female</v>
      </c>
      <c r="M111" s="48" t="str">
        <f>IF(LEFT(INDEX(Applications_2021!$I$2:$I$651,MATCH($A111,Applications_2021!$A$2:$A$651,0)),1)="","",LEFT(INDEX(Applications_2021!$I$2:$I$651,MATCH($A111,Applications_2021!$A$2:$A$651,0)),1))</f>
        <v>8</v>
      </c>
      <c r="N111" s="48" t="str">
        <f>IF(INDEX(Applications_2021!$J$2:$J$651,MATCH($A111,Applications_2021!$A$2:$A$651,0))="","",INDEX(Applications_2021!$J$2:$J$651,MATCH($A111,Applications_2021!$A$2:$A$651,0)))</f>
        <v>Saint Joseph Catholic School</v>
      </c>
      <c r="O111" s="48" t="str">
        <f>IF(INDEX(Applications_2021!$K$2:$K$651,MATCH($A111,Applications_2021!$A$2:$A$651,0))="","",INDEX(Applications_2021!$K$2:$K$651,MATCH($A111,Applications_2021!$A$2:$A$651,0)))</f>
        <v>Catholic Diocese of Jackson</v>
      </c>
      <c r="P111" s="48" t="str">
        <f>IF(INDEX(Applications_2021!$P$2:$P$651,MATCH($A111,Applications_2021!$A$2:$A$651,0))="","",INDEX(Applications_2021!$P$2:$P$651,MATCH($A111,Applications_2021!$A$2:$A$651,0)))</f>
        <v>College degree or 4 or more years of college (including graduate school)</v>
      </c>
      <c r="Q111" s="48" t="str">
        <f>IF(INDEX(Applications_2021!$Q$2:$Q$651,MATCH($A111,Applications_2021!$A$2:$A$651,0))="","",INDEX(Applications_2021!$Q$2:$Q$651,MATCH($A111,Applications_2021!$A$2:$A$651,0)))</f>
        <v>$50,000 per year or above</v>
      </c>
      <c r="R111" s="66" t="str">
        <f>$AC111</f>
        <v>Madison</v>
      </c>
      <c r="S111" s="48" t="str">
        <f>IF(INDEX(Applications_2021!$V$2:$V$651,MATCH($A111,Applications_2021!$A$2:$A$651,0))="","",INDEX(Applications_2021!$V$2:$V$651,MATCH($A111,Applications_2021!$A$2:$A$651,0)))</f>
        <v>MS</v>
      </c>
      <c r="T111" s="48" t="str">
        <f>IF(INDEX(Applications_2021!$AE$2:$AE$651,MATCH($A111,Applications_2021!$A$2:$A$651,0))="","",INDEX(Applications_2021!$AE$2:$AE$651,MATCH($A111,Applications_2021!$A$2:$A$651,0)))</f>
        <v>Good</v>
      </c>
      <c r="U111" s="109" t="str">
        <f>IF(INDEX(Applications_2021!$AF$2:$AF$651,MATCH($A111,Applications_2021!$A$2:$A$651,0))="","",INDEX(Applications_2021!$AF$2:$AF$651,MATCH($A111,Applications_2021!$A$2:$A$651,0)))</f>
        <v xml:space="preserve">I would like to attend the AAYME Camp because I enjoyed last years MSMS Full Steam Ahead virtual camp. I hope to  experience an in person camp that would help prepare me for high school and also plan for college. Also I would enjoy learning skills for my future career with people who look like me. </v>
      </c>
      <c r="V111" s="109" t="str">
        <f>IF(INDEX(Applications_2021!$AG$2:$AG$651,MATCH($A111,Applications_2021!$A$2:$A$651,0))="","",INDEX(Applications_2021!$AG$2:$AG$651,MATCH($A111,Applications_2021!$A$2:$A$651,0)))</f>
        <v>Honor Roll Student (Elementary and Middle School) and an award named "True Light Award" this is where teachers chose which student showed great leadership and lead by example (Elementary School) I was also President of the Honors Society, Vice President of the Student Council, Treasure of The Beta Club. (Elementary School)</v>
      </c>
      <c r="W111" s="109" t="str">
        <f>IF(INDEX(Applications_2021!$AH$2:$AH$651,MATCH($A111,Applications_2021!$A$2:$A$651,0))="","",INDEX(Applications_2021!$AH$2:$AH$651,MATCH($A111,Applications_2021!$A$2:$A$651,0)))</f>
        <v>Member of Church Youth Choir and Girl Scouts</v>
      </c>
      <c r="X111" s="109" t="str">
        <f>IF(INDEX(Applications_2021!$AI$2:$AI$651,MATCH($A111,Applications_2021!$A$2:$A$651,0))="","",INDEX(Applications_2021!$AI$2:$AI$651,MATCH($A111,Applications_2021!$A$2:$A$651,0)))</f>
        <v>other</v>
      </c>
      <c r="Y111" s="109" t="str">
        <f>IF(INDEX(Applications_2021!$AJ$2:$AJ$651,MATCH($A111,Applications_2021!$A$2:$A$651,0))="","",INDEX(Applications_2021!$AJ$2:$AJ$651,MATCH($A111,Applications_2021!$A$2:$A$651,0)))</f>
        <v>NA</v>
      </c>
      <c r="Z111" s="220" t="str">
        <f>IF(INDEX(Applications_2021!$Z$2:$Z$651,MATCH($A111,Applications_2021!$A$2:$A$651,0))="","",INDEX(Applications_2021!$Z$2:$Z$651,MATCH($A111,Applications_2021!$A$2:$A$651,0)))</f>
        <v>YES - I will have transportation to the camp on June 20.</v>
      </c>
      <c r="AA111" s="221" t="str">
        <f>IF(INDEX(Applications_2021!$AB$2:$AB$651,MATCH($A111,Applications_2021!$A$2:$A$651,0))="","",INDEX(Applications_2021!$AB$2:$AB$651,MATCH($A111,Applications_2021!$A$2:$A$651,0)))</f>
        <v>YES - I will have transportation from the camp on June 25.</v>
      </c>
      <c r="AB111" s="48" t="str">
        <f>IF(INDEX(Transcripts_2021!$A$2:$A$324,MATCH($A111,Transcripts_2021!$A$2:$A$324,0))=$A111,INDEX(Transcripts_2021!$O$2:$O$324,MATCH($A111,Transcripts_2021!$A$2:$A$324,0)),"")</f>
        <v>St. Joseph Catholic School Madison</v>
      </c>
      <c r="AC111" s="67" t="s">
        <v>229</v>
      </c>
      <c r="AD111" s="48" t="str">
        <f>IF(INDEX(Applications_2021!$AL$2:$AL$651,MATCH($A111,Applications_2021!$A$2:$A$651,0))="","",INDEX(Applications_2021!$AL$2:$AL$651,MATCH($A111,Applications_2021!$A$2:$A$651,0)))</f>
        <v>Hinds</v>
      </c>
      <c r="AE111" s="8" t="str">
        <f t="shared" si="5"/>
        <v>No</v>
      </c>
    </row>
    <row r="112" spans="1:31" ht="28.8" x14ac:dyDescent="0.3">
      <c r="A112" s="51" t="str">
        <f>IF(Applications_2021!$A553="","",Applications_2021!$A553)</f>
        <v>0574-CLA-KE-0267</v>
      </c>
      <c r="B112" s="52"/>
      <c r="C112" s="140" t="s">
        <v>107</v>
      </c>
      <c r="D112" s="46">
        <f t="shared" si="3"/>
        <v>6</v>
      </c>
      <c r="E112" s="45" cm="1">
        <f t="array" ref="E112">_xlfn.IFS($Q112="Less than $25,000 per year",5,$Q112="$25,000 to $49,999 per year",4,$Q112="$50,000 per year or above",2,$Q112="I do not know.",3,$Q112="",0)</f>
        <v>2</v>
      </c>
      <c r="F112" s="45" cm="1">
        <f t="array" ref="F112">_xlfn.IFS($T112="Excellent",5,$T112="Good",4,$T112="Average",3,$T112="Below Average",2,$T112="Poor",1)</f>
        <v>4</v>
      </c>
      <c r="G112" s="52"/>
      <c r="H112" s="52"/>
      <c r="I112" s="52"/>
      <c r="J112" s="53"/>
      <c r="K112" s="48" t="str">
        <f>IF(LEFT(INDEX(Applications_2021!$E$2:$E$651,MATCH($A112,Applications_2021!$A$2:$A$651,0)),1)="Y","Black","Other")</f>
        <v>Black</v>
      </c>
      <c r="L112" s="48" t="str">
        <f>IF(INDEX(Applications_2021!$F$2:$F$651,MATCH($A112,Applications_2021!$A$2:$A$651,0))="","",INDEX(Applications_2021!$F$2:$F$651,MATCH($A112,Applications_2021!$A$2:$A$651,0)))</f>
        <v>Male</v>
      </c>
      <c r="M112" s="48" t="str">
        <f>IF(LEFT(INDEX(Applications_2021!$I$2:$I$651,MATCH($A112,Applications_2021!$A$2:$A$651,0)),1)="","",LEFT(INDEX(Applications_2021!$I$2:$I$651,MATCH($A112,Applications_2021!$A$2:$A$651,0)),1))</f>
        <v>7</v>
      </c>
      <c r="N112" s="48" t="str">
        <f>IF(INDEX(Applications_2021!$J$2:$J$651,MATCH($A112,Applications_2021!$A$2:$A$651,0))="","",INDEX(Applications_2021!$J$2:$J$651,MATCH($A112,Applications_2021!$A$2:$A$651,0)))</f>
        <v>Byram Middle School</v>
      </c>
      <c r="O112" s="48" t="str">
        <f>IF(INDEX(Applications_2021!$K$2:$K$651,MATCH($A112,Applications_2021!$A$2:$A$651,0))="","",INDEX(Applications_2021!$K$2:$K$651,MATCH($A112,Applications_2021!$A$2:$A$651,0)))</f>
        <v>Hinds County</v>
      </c>
      <c r="P112" s="48" t="str">
        <f>IF(INDEX(Applications_2021!$P$2:$P$651,MATCH($A112,Applications_2021!$A$2:$A$651,0))="","",INDEX(Applications_2021!$P$2:$P$651,MATCH($A112,Applications_2021!$A$2:$A$651,0)))</f>
        <v>College degree or 4 or more years of college (including graduate school)</v>
      </c>
      <c r="Q112" s="48" t="str">
        <f>IF(INDEX(Applications_2021!$Q$2:$Q$651,MATCH($A112,Applications_2021!$A$2:$A$651,0))="","",INDEX(Applications_2021!$Q$2:$Q$651,MATCH($A112,Applications_2021!$A$2:$A$651,0)))</f>
        <v>$50,000 per year or above</v>
      </c>
      <c r="R112" s="48" t="str">
        <f>IF(INDEX(Applications_2021!$AL$2:$AL$651,MATCH($A112,Applications_2021!$A$2:$A$651,0))="","",INDEX(Applications_2021!$AL$2:$AL$651,MATCH($A112,Applications_2021!$A$2:$A$651,0)))</f>
        <v>Hinds</v>
      </c>
      <c r="S112" s="48" t="str">
        <f>IF(INDEX(Applications_2021!$V$2:$V$651,MATCH($A112,Applications_2021!$A$2:$A$651,0))="","",INDEX(Applications_2021!$V$2:$V$651,MATCH($A112,Applications_2021!$A$2:$A$651,0)))</f>
        <v>MS</v>
      </c>
      <c r="T112" s="48" t="str">
        <f>IF(INDEX(Applications_2021!$AE$2:$AE$651,MATCH($A112,Applications_2021!$A$2:$A$651,0))="","",INDEX(Applications_2021!$AE$2:$AE$651,MATCH($A112,Applications_2021!$A$2:$A$651,0)))</f>
        <v>Good</v>
      </c>
      <c r="U112" s="109" t="str">
        <f>IF(INDEX(Applications_2021!$AF$2:$AF$651,MATCH($A112,Applications_2021!$A$2:$A$651,0))="","",INDEX(Applications_2021!$AF$2:$AF$651,MATCH($A112,Applications_2021!$A$2:$A$651,0)))</f>
        <v xml:space="preserve">I hope to gain exposure to different education and career opportunities. </v>
      </c>
      <c r="V112" s="109" t="str">
        <f>IF(INDEX(Applications_2021!$AG$2:$AG$651,MATCH($A112,Applications_2021!$A$2:$A$651,0))="","",INDEX(Applications_2021!$AG$2:$AG$651,MATCH($A112,Applications_2021!$A$2:$A$651,0)))</f>
        <v xml:space="preserve">I have been an honor student every since kindergarten. </v>
      </c>
      <c r="W112" s="109" t="str">
        <f>IF(INDEX(Applications_2021!$AH$2:$AH$651,MATCH($A112,Applications_2021!$A$2:$A$651,0))="","",INDEX(Applications_2021!$AH$2:$AH$651,MATCH($A112,Applications_2021!$A$2:$A$651,0)))</f>
        <v xml:space="preserve">I love math and science and want to use my knowledge and passion to make a difference. </v>
      </c>
      <c r="X112" s="109" t="str">
        <f>IF(INDEX(Applications_2021!$AI$2:$AI$651,MATCH($A112,Applications_2021!$A$2:$A$651,0))="","",INDEX(Applications_2021!$AI$2:$AI$651,MATCH($A112,Applications_2021!$A$2:$A$651,0)))</f>
        <v>school/teacher</v>
      </c>
      <c r="Y112" s="109" t="str">
        <f>IF(INDEX(Applications_2021!$AJ$2:$AJ$651,MATCH($A112,Applications_2021!$A$2:$A$651,0))="","",INDEX(Applications_2021!$AJ$2:$AJ$651,MATCH($A112,Applications_2021!$A$2:$A$651,0)))</f>
        <v xml:space="preserve">Ms. Chancellor </v>
      </c>
      <c r="Z112" s="220" t="str">
        <f>IF(INDEX(Applications_2021!$Z$2:$Z$651,MATCH($A112,Applications_2021!$A$2:$A$651,0))="","",INDEX(Applications_2021!$Z$2:$Z$651,MATCH($A112,Applications_2021!$A$2:$A$651,0)))</f>
        <v>YES - I will have transportation to the camp on June 20.</v>
      </c>
      <c r="AA112" s="221" t="str">
        <f>IF(INDEX(Applications_2021!$AB$2:$AB$651,MATCH($A112,Applications_2021!$A$2:$A$651,0))="","",INDEX(Applications_2021!$AB$2:$AB$651,MATCH($A112,Applications_2021!$A$2:$A$651,0)))</f>
        <v>YES - I will have transportation from the camp on June 25.</v>
      </c>
      <c r="AB112" s="48" t="str">
        <f>IF(INDEX(Transcripts_2021!$A$2:$A$324,MATCH($A112,Transcripts_2021!$A$2:$A$324,0))=$A112,INDEX(Transcripts_2021!$O$2:$O$324,MATCH($A112,Transcripts_2021!$A$2:$A$324,0)),"")</f>
        <v>Byram Middle</v>
      </c>
      <c r="AC112" s="48" t="str">
        <f t="shared" si="4"/>
        <v>Hinds</v>
      </c>
      <c r="AD112" s="48" t="str">
        <f>IF(INDEX(Applications_2021!$AL$2:$AL$651,MATCH($A112,Applications_2021!$A$2:$A$651,0))="","",INDEX(Applications_2021!$AL$2:$AL$651,MATCH($A112,Applications_2021!$A$2:$A$651,0)))</f>
        <v>Hinds</v>
      </c>
      <c r="AE112" s="8" t="str">
        <f t="shared" si="5"/>
        <v>Yes</v>
      </c>
    </row>
    <row r="113" spans="1:31" ht="43.2" x14ac:dyDescent="0.3">
      <c r="A113" s="51" t="str">
        <f>IF(Applications_2021!$A558="","",Applications_2021!$A558)</f>
        <v>0580-DAV-KA-0165</v>
      </c>
      <c r="B113" s="52"/>
      <c r="C113" s="140" t="s">
        <v>107</v>
      </c>
      <c r="D113" s="46">
        <f t="shared" si="3"/>
        <v>6</v>
      </c>
      <c r="E113" s="45" cm="1">
        <f t="array" ref="E113">_xlfn.IFS($Q113="Less than $25,000 per year",5,$Q113="$25,000 to $49,999 per year",4,$Q113="$50,000 per year or above",2,$Q113="I do not know.",3,$Q113="",0)</f>
        <v>2</v>
      </c>
      <c r="F113" s="45" cm="1">
        <f t="array" ref="F113">_xlfn.IFS($T113="Excellent",5,$T113="Good",4,$T113="Average",3,$T113="Below Average",2,$T113="Poor",1)</f>
        <v>4</v>
      </c>
      <c r="G113" s="52"/>
      <c r="H113" s="52"/>
      <c r="I113" s="52"/>
      <c r="J113" s="53"/>
      <c r="K113" s="48" t="str">
        <f>IF(LEFT(INDEX(Applications_2021!$E$2:$E$651,MATCH($A113,Applications_2021!$A$2:$A$651,0)),1)="Y","Black","Other")</f>
        <v>Black</v>
      </c>
      <c r="L113" s="48" t="str">
        <f>IF(INDEX(Applications_2021!$F$2:$F$651,MATCH($A113,Applications_2021!$A$2:$A$651,0))="","",INDEX(Applications_2021!$F$2:$F$651,MATCH($A113,Applications_2021!$A$2:$A$651,0)))</f>
        <v>Female</v>
      </c>
      <c r="M113" s="48" t="str">
        <f>IF(LEFT(INDEX(Applications_2021!$I$2:$I$651,MATCH($A113,Applications_2021!$A$2:$A$651,0)),1)="","",LEFT(INDEX(Applications_2021!$I$2:$I$651,MATCH($A113,Applications_2021!$A$2:$A$651,0)),1))</f>
        <v>7</v>
      </c>
      <c r="N113" s="48" t="str">
        <f>IF(INDEX(Applications_2021!$J$2:$J$651,MATCH($A113,Applications_2021!$A$2:$A$651,0))="","",INDEX(Applications_2021!$J$2:$J$651,MATCH($A113,Applications_2021!$A$2:$A$651,0)))</f>
        <v>Byram Middle School</v>
      </c>
      <c r="O113" s="48" t="str">
        <f>IF(INDEX(Applications_2021!$K$2:$K$651,MATCH($A113,Applications_2021!$A$2:$A$651,0))="","",INDEX(Applications_2021!$K$2:$K$651,MATCH($A113,Applications_2021!$A$2:$A$651,0)))</f>
        <v>Hinds County School District</v>
      </c>
      <c r="P113" s="48" t="str">
        <f>IF(INDEX(Applications_2021!$P$2:$P$651,MATCH($A113,Applications_2021!$A$2:$A$651,0))="","",INDEX(Applications_2021!$P$2:$P$651,MATCH($A113,Applications_2021!$A$2:$A$651,0)))</f>
        <v>College degree or 4 or more years of college (including graduate school)</v>
      </c>
      <c r="Q113" s="48" t="str">
        <f>IF(INDEX(Applications_2021!$Q$2:$Q$651,MATCH($A113,Applications_2021!$A$2:$A$651,0))="","",INDEX(Applications_2021!$Q$2:$Q$651,MATCH($A113,Applications_2021!$A$2:$A$651,0)))</f>
        <v>$50,000 per year or above</v>
      </c>
      <c r="R113" s="48" t="str">
        <f>IF(INDEX(Applications_2021!$AL$2:$AL$651,MATCH($A113,Applications_2021!$A$2:$A$651,0))="","",INDEX(Applications_2021!$AL$2:$AL$651,MATCH($A113,Applications_2021!$A$2:$A$651,0)))</f>
        <v>Hinds</v>
      </c>
      <c r="S113" s="48" t="str">
        <f>IF(INDEX(Applications_2021!$V$2:$V$651,MATCH($A113,Applications_2021!$A$2:$A$651,0))="","",INDEX(Applications_2021!$V$2:$V$651,MATCH($A113,Applications_2021!$A$2:$A$651,0)))</f>
        <v>MS</v>
      </c>
      <c r="T113" s="48" t="str">
        <f>IF(INDEX(Applications_2021!$AE$2:$AE$651,MATCH($A113,Applications_2021!$A$2:$A$651,0))="","",INDEX(Applications_2021!$AE$2:$AE$651,MATCH($A113,Applications_2021!$A$2:$A$651,0)))</f>
        <v>Good</v>
      </c>
      <c r="U113" s="109" t="str">
        <f>IF(INDEX(Applications_2021!$AF$2:$AF$651,MATCH($A113,Applications_2021!$A$2:$A$651,0))="","",INDEX(Applications_2021!$AF$2:$AF$651,MATCH($A113,Applications_2021!$A$2:$A$651,0)))</f>
        <v>I love science.  It is my favorite subject.  I was in the science club at school but have not participated since COVID-19.  I hope to gain more knowledge in science.</v>
      </c>
      <c r="V113" s="109" t="str">
        <f>IF(INDEX(Applications_2021!$AG$2:$AG$651,MATCH($A113,Applications_2021!$A$2:$A$651,0))="","",INDEX(Applications_2021!$AG$2:$AG$651,MATCH($A113,Applications_2021!$A$2:$A$651,0)))</f>
        <v/>
      </c>
      <c r="W113" s="109" t="str">
        <f>IF(INDEX(Applications_2021!$AH$2:$AH$651,MATCH($A113,Applications_2021!$A$2:$A$651,0))="","",INDEX(Applications_2021!$AH$2:$AH$651,MATCH($A113,Applications_2021!$A$2:$A$651,0)))</f>
        <v/>
      </c>
      <c r="X113" s="109" t="str">
        <f>IF(INDEX(Applications_2021!$AI$2:$AI$651,MATCH($A113,Applications_2021!$A$2:$A$651,0))="","",INDEX(Applications_2021!$AI$2:$AI$651,MATCH($A113,Applications_2021!$A$2:$A$651,0)))</f>
        <v>school/teacher</v>
      </c>
      <c r="Y113" s="109" t="str">
        <f>IF(INDEX(Applications_2021!$AJ$2:$AJ$651,MATCH($A113,Applications_2021!$A$2:$A$651,0))="","",INDEX(Applications_2021!$AJ$2:$AJ$651,MATCH($A113,Applications_2021!$A$2:$A$651,0)))</f>
        <v>Mrs. M. Scott/Byram Middle School</v>
      </c>
      <c r="Z113" s="220" t="str">
        <f>IF(INDEX(Applications_2021!$Z$2:$Z$651,MATCH($A113,Applications_2021!$A$2:$A$651,0))="","",INDEX(Applications_2021!$Z$2:$Z$651,MATCH($A113,Applications_2021!$A$2:$A$651,0)))</f>
        <v>YES - I will have transportation to the camp on June 20.</v>
      </c>
      <c r="AA113" s="221" t="str">
        <f>IF(INDEX(Applications_2021!$AB$2:$AB$651,MATCH($A113,Applications_2021!$A$2:$A$651,0))="","",INDEX(Applications_2021!$AB$2:$AB$651,MATCH($A113,Applications_2021!$A$2:$A$651,0)))</f>
        <v>YES - I will have transportation from the camp on June 25.</v>
      </c>
      <c r="AB113" s="48" t="str">
        <f>IF(INDEX(Transcripts_2021!$A$2:$A$324,MATCH($A113,Transcripts_2021!$A$2:$A$324,0))=$A113,INDEX(Transcripts_2021!$O$2:$O$324,MATCH($A113,Transcripts_2021!$A$2:$A$324,0)),"")</f>
        <v>Byram Middle School</v>
      </c>
      <c r="AC113" s="48" t="str">
        <f t="shared" si="4"/>
        <v>Hinds</v>
      </c>
      <c r="AD113" s="48" t="str">
        <f>IF(INDEX(Applications_2021!$AL$2:$AL$651,MATCH($A113,Applications_2021!$A$2:$A$651,0))="","",INDEX(Applications_2021!$AL$2:$AL$651,MATCH($A113,Applications_2021!$A$2:$A$651,0)))</f>
        <v>Hinds</v>
      </c>
      <c r="AE113" s="8" t="str">
        <f t="shared" si="5"/>
        <v>Yes</v>
      </c>
    </row>
    <row r="114" spans="1:31" ht="100.8" x14ac:dyDescent="0.3">
      <c r="A114" s="51" t="str">
        <f>IF(Applications_2021!$A584="","",Applications_2021!$A584)</f>
        <v>0609-RIG-DE-0292</v>
      </c>
      <c r="B114" s="52"/>
      <c r="C114" s="140" t="s">
        <v>107</v>
      </c>
      <c r="D114" s="46">
        <f t="shared" si="3"/>
        <v>6</v>
      </c>
      <c r="E114" s="45" cm="1">
        <f t="array" ref="E114">_xlfn.IFS($Q114="Less than $25,000 per year",5,$Q114="$25,000 to $49,999 per year",4,$Q114="$50,000 per year or above",2,$Q114="I do not know.",3,$Q114="",0)</f>
        <v>2</v>
      </c>
      <c r="F114" s="45" cm="1">
        <f t="array" ref="F114">_xlfn.IFS($T114="Excellent",5,$T114="Good",4,$T114="Average",3,$T114="Below Average",2,$T114="Poor",1)</f>
        <v>4</v>
      </c>
      <c r="G114" s="52"/>
      <c r="H114" s="52"/>
      <c r="I114" s="52"/>
      <c r="J114" s="53"/>
      <c r="K114" s="48" t="str">
        <f>IF(LEFT(INDEX(Applications_2021!$E$2:$E$651,MATCH($A114,Applications_2021!$A$2:$A$651,0)),1)="Y","Black","Other")</f>
        <v>Black</v>
      </c>
      <c r="L114" s="48" t="str">
        <f>IF(INDEX(Applications_2021!$F$2:$F$651,MATCH($A114,Applications_2021!$A$2:$A$651,0))="","",INDEX(Applications_2021!$F$2:$F$651,MATCH($A114,Applications_2021!$A$2:$A$651,0)))</f>
        <v>Female</v>
      </c>
      <c r="M114" s="48" t="str">
        <f>IF(LEFT(INDEX(Applications_2021!$I$2:$I$651,MATCH($A114,Applications_2021!$A$2:$A$651,0)),1)="","",LEFT(INDEX(Applications_2021!$I$2:$I$651,MATCH($A114,Applications_2021!$A$2:$A$651,0)),1))</f>
        <v>8</v>
      </c>
      <c r="N114" s="48" t="str">
        <f>IF(INDEX(Applications_2021!$J$2:$J$651,MATCH($A114,Applications_2021!$A$2:$A$651,0))="","",INDEX(Applications_2021!$J$2:$J$651,MATCH($A114,Applications_2021!$A$2:$A$651,0)))</f>
        <v>Byram Middle School</v>
      </c>
      <c r="O114" s="48" t="str">
        <f>IF(INDEX(Applications_2021!$K$2:$K$651,MATCH($A114,Applications_2021!$A$2:$A$651,0))="","",INDEX(Applications_2021!$K$2:$K$651,MATCH($A114,Applications_2021!$A$2:$A$651,0)))</f>
        <v>Hinds</v>
      </c>
      <c r="P114" s="48" t="str">
        <f>IF(INDEX(Applications_2021!$P$2:$P$651,MATCH($A114,Applications_2021!$A$2:$A$651,0))="","",INDEX(Applications_2021!$P$2:$P$651,MATCH($A114,Applications_2021!$A$2:$A$651,0)))</f>
        <v>College degree or 4 or more years of college (including graduate school)</v>
      </c>
      <c r="Q114" s="48" t="str">
        <f>IF(INDEX(Applications_2021!$Q$2:$Q$651,MATCH($A114,Applications_2021!$A$2:$A$651,0))="","",INDEX(Applications_2021!$Q$2:$Q$651,MATCH($A114,Applications_2021!$A$2:$A$651,0)))</f>
        <v>$50,000 per year or above</v>
      </c>
      <c r="R114" s="48" t="str">
        <f>IF(INDEX(Applications_2021!$AL$2:$AL$651,MATCH($A114,Applications_2021!$A$2:$A$651,0))="","",INDEX(Applications_2021!$AL$2:$AL$651,MATCH($A114,Applications_2021!$A$2:$A$651,0)))</f>
        <v>Hinds</v>
      </c>
      <c r="S114" s="48" t="str">
        <f>IF(INDEX(Applications_2021!$V$2:$V$651,MATCH($A114,Applications_2021!$A$2:$A$651,0))="","",INDEX(Applications_2021!$V$2:$V$651,MATCH($A114,Applications_2021!$A$2:$A$651,0)))</f>
        <v>MS</v>
      </c>
      <c r="T114" s="48" t="str">
        <f>IF(INDEX(Applications_2021!$AE$2:$AE$651,MATCH($A114,Applications_2021!$A$2:$A$651,0))="","",INDEX(Applications_2021!$AE$2:$AE$651,MATCH($A114,Applications_2021!$A$2:$A$651,0)))</f>
        <v>Good</v>
      </c>
      <c r="U114" s="109" t="str">
        <f>IF(INDEX(Applications_2021!$AF$2:$AF$651,MATCH($A114,Applications_2021!$A$2:$A$651,0))="","",INDEX(Applications_2021!$AF$2:$AF$651,MATCH($A114,Applications_2021!$A$2:$A$651,0)))</f>
        <v xml:space="preserve">I would like to learn how to be more expressive in my feelings and thoughts. </v>
      </c>
      <c r="V114" s="109" t="str">
        <f>IF(INDEX(Applications_2021!$AG$2:$AG$651,MATCH($A114,Applications_2021!$A$2:$A$651,0))="","",INDEX(Applications_2021!$AG$2:$AG$651,MATCH($A114,Applications_2021!$A$2:$A$651,0)))</f>
        <v xml:space="preserve">I make good grades in school but I have not received many awards. I participate in school sports. I am a cheerleader and I ran track. I do competition dance at Dance Works Studio. On of my greatest accomplishments was when I went to New York and performed at the Apollo when I was 11 years old and won Child Star of Tomorrow. </v>
      </c>
      <c r="W114" s="109" t="str">
        <f>IF(INDEX(Applications_2021!$AH$2:$AH$651,MATCH($A114,Applications_2021!$A$2:$A$651,0))="","",INDEX(Applications_2021!$AH$2:$AH$651,MATCH($A114,Applications_2021!$A$2:$A$651,0)))</f>
        <v xml:space="preserve">I want to be a part of this camp so that I can learn and be confident in who I am. </v>
      </c>
      <c r="X114" s="109" t="str">
        <f>IF(INDEX(Applications_2021!$AI$2:$AI$651,MATCH($A114,Applications_2021!$A$2:$A$651,0))="","",INDEX(Applications_2021!$AI$2:$AI$651,MATCH($A114,Applications_2021!$A$2:$A$651,0)))</f>
        <v>relative or friend</v>
      </c>
      <c r="Y114" s="109" t="str">
        <f>IF(INDEX(Applications_2021!$AJ$2:$AJ$651,MATCH($A114,Applications_2021!$A$2:$A$651,0))="","",INDEX(Applications_2021!$AJ$2:$AJ$651,MATCH($A114,Applications_2021!$A$2:$A$651,0)))</f>
        <v/>
      </c>
      <c r="Z114" s="220" t="str">
        <f>IF(INDEX(Applications_2021!$Z$2:$Z$651,MATCH($A114,Applications_2021!$A$2:$A$651,0))="","",INDEX(Applications_2021!$Z$2:$Z$651,MATCH($A114,Applications_2021!$A$2:$A$651,0)))</f>
        <v>YES - I will have transportation to the camp on June 20.</v>
      </c>
      <c r="AA114" s="221" t="str">
        <f>IF(INDEX(Applications_2021!$AB$2:$AB$651,MATCH($A114,Applications_2021!$A$2:$A$651,0))="","",INDEX(Applications_2021!$AB$2:$AB$651,MATCH($A114,Applications_2021!$A$2:$A$651,0)))</f>
        <v>YES - I will have transportation from the camp on June 25.</v>
      </c>
      <c r="AB114" s="48" t="str">
        <f>IF(INDEX(Transcripts_2021!$A$2:$A$324,MATCH($A114,Transcripts_2021!$A$2:$A$324,0))=$A114,INDEX(Transcripts_2021!$O$2:$O$324,MATCH($A114,Transcripts_2021!$A$2:$A$324,0)),"")</f>
        <v>Byram Middle School</v>
      </c>
      <c r="AC114" s="48" t="str">
        <f t="shared" si="4"/>
        <v>Hinds</v>
      </c>
      <c r="AD114" s="48" t="str">
        <f>IF(INDEX(Applications_2021!$AL$2:$AL$651,MATCH($A114,Applications_2021!$A$2:$A$651,0))="","",INDEX(Applications_2021!$AL$2:$AL$651,MATCH($A114,Applications_2021!$A$2:$A$651,0)))</f>
        <v>Hinds</v>
      </c>
      <c r="AE114" s="8" t="str">
        <f t="shared" si="5"/>
        <v>Yes</v>
      </c>
    </row>
    <row r="115" spans="1:31" ht="72" x14ac:dyDescent="0.3">
      <c r="A115" s="51" t="str">
        <f>IF(Applications_2021!$A589="","",Applications_2021!$A589)</f>
        <v>0615-MIL-JE-0261</v>
      </c>
      <c r="B115" s="52"/>
      <c r="C115" s="140" t="s">
        <v>107</v>
      </c>
      <c r="D115" s="46">
        <f t="shared" si="3"/>
        <v>6</v>
      </c>
      <c r="E115" s="45" cm="1">
        <f t="array" ref="E115">_xlfn.IFS($Q115="Less than $25,000 per year",5,$Q115="$25,000 to $49,999 per year",4,$Q115="$50,000 per year or above",2,$Q115="I do not know.",3,$Q115="",0)</f>
        <v>2</v>
      </c>
      <c r="F115" s="45" cm="1">
        <f t="array" ref="F115">_xlfn.IFS($T115="Excellent",5,$T115="Good",4,$T115="Average",3,$T115="Below Average",2,$T115="Poor",1)</f>
        <v>4</v>
      </c>
      <c r="G115" s="52"/>
      <c r="H115" s="52"/>
      <c r="I115" s="52"/>
      <c r="J115" s="53"/>
      <c r="K115" s="48" t="str">
        <f>IF(LEFT(INDEX(Applications_2021!$E$2:$E$651,MATCH($A115,Applications_2021!$A$2:$A$651,0)),1)="Y","Black","Other")</f>
        <v>Black</v>
      </c>
      <c r="L115" s="48" t="str">
        <f>IF(INDEX(Applications_2021!$F$2:$F$651,MATCH($A115,Applications_2021!$A$2:$A$651,0))="","",INDEX(Applications_2021!$F$2:$F$651,MATCH($A115,Applications_2021!$A$2:$A$651,0)))</f>
        <v>Female</v>
      </c>
      <c r="M115" s="48" t="str">
        <f>IF(LEFT(INDEX(Applications_2021!$I$2:$I$651,MATCH($A115,Applications_2021!$A$2:$A$651,0)),1)="","",LEFT(INDEX(Applications_2021!$I$2:$I$651,MATCH($A115,Applications_2021!$A$2:$A$651,0)),1))</f>
        <v>8</v>
      </c>
      <c r="N115" s="48" t="str">
        <f>IF(INDEX(Applications_2021!$J$2:$J$651,MATCH($A115,Applications_2021!$A$2:$A$651,0))="","",INDEX(Applications_2021!$J$2:$J$651,MATCH($A115,Applications_2021!$A$2:$A$651,0)))</f>
        <v>Byram Middle School</v>
      </c>
      <c r="O115" s="48" t="str">
        <f>IF(INDEX(Applications_2021!$K$2:$K$651,MATCH($A115,Applications_2021!$A$2:$A$651,0))="","",INDEX(Applications_2021!$K$2:$K$651,MATCH($A115,Applications_2021!$A$2:$A$651,0)))</f>
        <v>Hinds County School District</v>
      </c>
      <c r="P115" s="48" t="str">
        <f>IF(INDEX(Applications_2021!$P$2:$P$651,MATCH($A115,Applications_2021!$A$2:$A$651,0))="","",INDEX(Applications_2021!$P$2:$P$651,MATCH($A115,Applications_2021!$A$2:$A$651,0)))</f>
        <v>College degree or 4 or more years of college (including graduate school)</v>
      </c>
      <c r="Q115" s="48" t="str">
        <f>IF(INDEX(Applications_2021!$Q$2:$Q$651,MATCH($A115,Applications_2021!$A$2:$A$651,0))="","",INDEX(Applications_2021!$Q$2:$Q$651,MATCH($A115,Applications_2021!$A$2:$A$651,0)))</f>
        <v>$50,000 per year or above</v>
      </c>
      <c r="R115" s="48" t="str">
        <f>IF(INDEX(Applications_2021!$AL$2:$AL$651,MATCH($A115,Applications_2021!$A$2:$A$651,0))="","",INDEX(Applications_2021!$AL$2:$AL$651,MATCH($A115,Applications_2021!$A$2:$A$651,0)))</f>
        <v>Hinds</v>
      </c>
      <c r="S115" s="48" t="str">
        <f>IF(INDEX(Applications_2021!$V$2:$V$651,MATCH($A115,Applications_2021!$A$2:$A$651,0))="","",INDEX(Applications_2021!$V$2:$V$651,MATCH($A115,Applications_2021!$A$2:$A$651,0)))</f>
        <v>MS</v>
      </c>
      <c r="T115" s="48" t="str">
        <f>IF(INDEX(Applications_2021!$AE$2:$AE$651,MATCH($A115,Applications_2021!$A$2:$A$651,0))="","",INDEX(Applications_2021!$AE$2:$AE$651,MATCH($A115,Applications_2021!$A$2:$A$651,0)))</f>
        <v>Good</v>
      </c>
      <c r="U115" s="109" t="str">
        <f>IF(INDEX(Applications_2021!$AF$2:$AF$651,MATCH($A115,Applications_2021!$A$2:$A$651,0))="","",INDEX(Applications_2021!$AF$2:$AF$651,MATCH($A115,Applications_2021!$A$2:$A$651,0)))</f>
        <v>I would like to further my knowledge on an educational standpoint, and exceed my comfort zone to a larger social event outside of school. I'm also trying to get in the habit of trying new things or experiencing new things first hand .</v>
      </c>
      <c r="V115" s="109" t="str">
        <f>IF(INDEX(Applications_2021!$AG$2:$AG$651,MATCH($A115,Applications_2021!$A$2:$A$651,0))="","",INDEX(Applications_2021!$AG$2:$AG$651,MATCH($A115,Applications_2021!$A$2:$A$651,0)))</f>
        <v xml:space="preserve">For my fifth grade graduation, I helped choreograph a dance for the girls. I was in the gifted program from second grade up until sixth grade but switched electives to play sports. I put forth my best effort in everything I do, and extra for things I have a passion for . </v>
      </c>
      <c r="W115" s="109" t="str">
        <f>IF(INDEX(Applications_2021!$AH$2:$AH$651,MATCH($A115,Applications_2021!$A$2:$A$651,0))="","",INDEX(Applications_2021!$AH$2:$AH$651,MATCH($A115,Applications_2021!$A$2:$A$651,0)))</f>
        <v>It takes me some time to get comfortable in new environments but once I warm up, I get really talkative. I am into hands-on activities. I  am a very athletic individual so I have good stamina .</v>
      </c>
      <c r="X115" s="109" t="str">
        <f>IF(INDEX(Applications_2021!$AI$2:$AI$651,MATCH($A115,Applications_2021!$A$2:$A$651,0))="","",INDEX(Applications_2021!$AI$2:$AI$651,MATCH($A115,Applications_2021!$A$2:$A$651,0)))</f>
        <v>relative or friend</v>
      </c>
      <c r="Y115" s="109" t="str">
        <f>IF(INDEX(Applications_2021!$AJ$2:$AJ$651,MATCH($A115,Applications_2021!$A$2:$A$651,0))="","",INDEX(Applications_2021!$AJ$2:$AJ$651,MATCH($A115,Applications_2021!$A$2:$A$651,0)))</f>
        <v>N/A</v>
      </c>
      <c r="Z115" s="220" t="str">
        <f>IF(INDEX(Applications_2021!$Z$2:$Z$651,MATCH($A115,Applications_2021!$A$2:$A$651,0))="","",INDEX(Applications_2021!$Z$2:$Z$651,MATCH($A115,Applications_2021!$A$2:$A$651,0)))</f>
        <v>YES - I will have transportation to the camp on June 20.</v>
      </c>
      <c r="AA115" s="221" t="str">
        <f>IF(INDEX(Applications_2021!$AB$2:$AB$651,MATCH($A115,Applications_2021!$A$2:$A$651,0))="","",INDEX(Applications_2021!$AB$2:$AB$651,MATCH($A115,Applications_2021!$A$2:$A$651,0)))</f>
        <v>YES - I will have transportation from the camp on June 25.</v>
      </c>
      <c r="AB115" s="48" t="str">
        <f>IF(INDEX(Transcripts_2021!$A$2:$A$324,MATCH($A115,Transcripts_2021!$A$2:$A$324,0))=$A115,INDEX(Transcripts_2021!$O$2:$O$324,MATCH($A115,Transcripts_2021!$A$2:$A$324,0)),"")</f>
        <v>Byram Middle School</v>
      </c>
      <c r="AC115" s="48" t="str">
        <f t="shared" si="4"/>
        <v>Hinds</v>
      </c>
      <c r="AD115" s="48" t="str">
        <f>IF(INDEX(Applications_2021!$AL$2:$AL$651,MATCH($A115,Applications_2021!$A$2:$A$651,0))="","",INDEX(Applications_2021!$AL$2:$AL$651,MATCH($A115,Applications_2021!$A$2:$A$651,0)))</f>
        <v>Hinds</v>
      </c>
      <c r="AE115" s="8" t="str">
        <f t="shared" si="5"/>
        <v>Yes</v>
      </c>
    </row>
    <row r="116" spans="1:31" ht="28.8" x14ac:dyDescent="0.3">
      <c r="A116" s="51" t="str">
        <f>IF(Applications_2021!$A602="","",Applications_2021!$A602)</f>
        <v>0628-FRA-TH-0242</v>
      </c>
      <c r="B116" s="52"/>
      <c r="C116" s="140" t="s">
        <v>107</v>
      </c>
      <c r="D116" s="46">
        <f t="shared" si="3"/>
        <v>6</v>
      </c>
      <c r="E116" s="45" cm="1">
        <f t="array" ref="E116">_xlfn.IFS($Q116="Less than $25,000 per year",5,$Q116="$25,000 to $49,999 per year",4,$Q116="$50,000 per year or above",2,$Q116="I do not know.",3,$Q116="",0)</f>
        <v>2</v>
      </c>
      <c r="F116" s="45" cm="1">
        <f t="array" ref="F116">_xlfn.IFS($T116="Excellent",5,$T116="Good",4,$T116="Average",3,$T116="Below Average",2,$T116="Poor",1)</f>
        <v>4</v>
      </c>
      <c r="G116" s="52"/>
      <c r="H116" s="52"/>
      <c r="I116" s="52"/>
      <c r="J116" s="53"/>
      <c r="K116" s="48" t="str">
        <f>IF(LEFT(INDEX(Applications_2021!$E$2:$E$651,MATCH($A116,Applications_2021!$A$2:$A$651,0)),1)="Y","Black","Other")</f>
        <v>Black</v>
      </c>
      <c r="L116" s="48" t="str">
        <f>IF(INDEX(Applications_2021!$F$2:$F$651,MATCH($A116,Applications_2021!$A$2:$A$651,0))="","",INDEX(Applications_2021!$F$2:$F$651,MATCH($A116,Applications_2021!$A$2:$A$651,0)))</f>
        <v>Female</v>
      </c>
      <c r="M116" s="48" t="str">
        <f>IF(LEFT(INDEX(Applications_2021!$I$2:$I$651,MATCH($A116,Applications_2021!$A$2:$A$651,0)),1)="","",LEFT(INDEX(Applications_2021!$I$2:$I$651,MATCH($A116,Applications_2021!$A$2:$A$651,0)),1))</f>
        <v>7</v>
      </c>
      <c r="N116" s="48" t="str">
        <f>IF(INDEX(Applications_2021!$J$2:$J$651,MATCH($A116,Applications_2021!$A$2:$A$651,0))="","",INDEX(Applications_2021!$J$2:$J$651,MATCH($A116,Applications_2021!$A$2:$A$651,0)))</f>
        <v>Bailey APAC</v>
      </c>
      <c r="O116" s="48" t="str">
        <f>IF(INDEX(Applications_2021!$K$2:$K$651,MATCH($A116,Applications_2021!$A$2:$A$651,0))="","",INDEX(Applications_2021!$K$2:$K$651,MATCH($A116,Applications_2021!$A$2:$A$651,0)))</f>
        <v>JPS</v>
      </c>
      <c r="P116" s="48" t="str">
        <f>IF(INDEX(Applications_2021!$P$2:$P$651,MATCH($A116,Applications_2021!$A$2:$A$651,0))="","",INDEX(Applications_2021!$P$2:$P$651,MATCH($A116,Applications_2021!$A$2:$A$651,0)))</f>
        <v>College degree or 4 or more years of college (including graduate school)</v>
      </c>
      <c r="Q116" s="48" t="str">
        <f>IF(INDEX(Applications_2021!$Q$2:$Q$651,MATCH($A116,Applications_2021!$A$2:$A$651,0))="","",INDEX(Applications_2021!$Q$2:$Q$651,MATCH($A116,Applications_2021!$A$2:$A$651,0)))</f>
        <v>$50,000 per year or above</v>
      </c>
      <c r="R116" s="48" t="str">
        <f>IF(INDEX(Applications_2021!$AL$2:$AL$651,MATCH($A116,Applications_2021!$A$2:$A$651,0))="","",INDEX(Applications_2021!$AL$2:$AL$651,MATCH($A116,Applications_2021!$A$2:$A$651,0)))</f>
        <v>Hinds</v>
      </c>
      <c r="S116" s="48" t="str">
        <f>IF(INDEX(Applications_2021!$V$2:$V$651,MATCH($A116,Applications_2021!$A$2:$A$651,0))="","",INDEX(Applications_2021!$V$2:$V$651,MATCH($A116,Applications_2021!$A$2:$A$651,0)))</f>
        <v>MS</v>
      </c>
      <c r="T116" s="48" t="str">
        <f>IF(INDEX(Applications_2021!$AE$2:$AE$651,MATCH($A116,Applications_2021!$A$2:$A$651,0))="","",INDEX(Applications_2021!$AE$2:$AE$651,MATCH($A116,Applications_2021!$A$2:$A$651,0)))</f>
        <v>Good</v>
      </c>
      <c r="U116" s="109" t="str">
        <f>IF(INDEX(Applications_2021!$AF$2:$AF$651,MATCH($A116,Applications_2021!$A$2:$A$651,0))="","",INDEX(Applications_2021!$AF$2:$AF$651,MATCH($A116,Applications_2021!$A$2:$A$651,0)))</f>
        <v>I believe that this is a great opportunity to learn more about Math and Science in a different way.</v>
      </c>
      <c r="V116" s="109" t="str">
        <f>IF(INDEX(Applications_2021!$AG$2:$AG$651,MATCH($A116,Applications_2021!$A$2:$A$651,0))="","",INDEX(Applications_2021!$AG$2:$AG$651,MATCH($A116,Applications_2021!$A$2:$A$651,0)))</f>
        <v/>
      </c>
      <c r="W116" s="109" t="str">
        <f>IF(INDEX(Applications_2021!$AH$2:$AH$651,MATCH($A116,Applications_2021!$A$2:$A$651,0))="","",INDEX(Applications_2021!$AH$2:$AH$651,MATCH($A116,Applications_2021!$A$2:$A$651,0)))</f>
        <v/>
      </c>
      <c r="X116" s="109" t="str">
        <f>IF(INDEX(Applications_2021!$AI$2:$AI$651,MATCH($A116,Applications_2021!$A$2:$A$651,0))="","",INDEX(Applications_2021!$AI$2:$AI$651,MATCH($A116,Applications_2021!$A$2:$A$651,0)))</f>
        <v>school/teacher</v>
      </c>
      <c r="Y116" s="109" t="str">
        <f>IF(INDEX(Applications_2021!$AJ$2:$AJ$651,MATCH($A116,Applications_2021!$A$2:$A$651,0))="","",INDEX(Applications_2021!$AJ$2:$AJ$651,MATCH($A116,Applications_2021!$A$2:$A$651,0)))</f>
        <v>Bailey APAC</v>
      </c>
      <c r="Z116" s="220" t="str">
        <f>IF(INDEX(Applications_2021!$Z$2:$Z$651,MATCH($A116,Applications_2021!$A$2:$A$651,0))="","",INDEX(Applications_2021!$Z$2:$Z$651,MATCH($A116,Applications_2021!$A$2:$A$651,0)))</f>
        <v>YES - I will have transportation to the camp on June 20.</v>
      </c>
      <c r="AA116" s="221" t="str">
        <f>IF(INDEX(Applications_2021!$AB$2:$AB$651,MATCH($A116,Applications_2021!$A$2:$A$651,0))="","",INDEX(Applications_2021!$AB$2:$AB$651,MATCH($A116,Applications_2021!$A$2:$A$651,0)))</f>
        <v>YES - I will have transportation from the camp on June 25.</v>
      </c>
      <c r="AB116" s="48" t="str">
        <f>IF(INDEX(Transcripts_2021!$A$2:$A$324,MATCH($A116,Transcripts_2021!$A$2:$A$324,0))=$A116,INDEX(Transcripts_2021!$O$2:$O$324,MATCH($A116,Transcripts_2021!$A$2:$A$324,0)),"")</f>
        <v>Bailey APAC</v>
      </c>
      <c r="AC116" s="48" t="str">
        <f t="shared" si="4"/>
        <v>Hinds</v>
      </c>
      <c r="AD116" s="48" t="str">
        <f>IF(INDEX(Applications_2021!$AL$2:$AL$651,MATCH($A116,Applications_2021!$A$2:$A$651,0))="","",INDEX(Applications_2021!$AL$2:$AL$651,MATCH($A116,Applications_2021!$A$2:$A$651,0)))</f>
        <v>Hinds</v>
      </c>
      <c r="AE116" s="8" t="str">
        <f t="shared" si="5"/>
        <v>Yes</v>
      </c>
    </row>
    <row r="117" spans="1:31" ht="86.4" x14ac:dyDescent="0.3">
      <c r="A117" s="51" t="str">
        <f>IF(Applications_2021!$A648="","",Applications_2021!$A648)</f>
        <v>0674-MCG-LH-0338</v>
      </c>
      <c r="B117" s="52"/>
      <c r="C117" s="140" t="s">
        <v>107</v>
      </c>
      <c r="D117" s="46">
        <f t="shared" si="3"/>
        <v>6</v>
      </c>
      <c r="E117" s="45" cm="1">
        <f t="array" ref="E117">_xlfn.IFS($Q117="Less than $25,000 per year",5,$Q117="$25,000 to $49,999 per year",4,$Q117="$50,000 per year or above",2,$Q117="I do not know.",3,$Q117="",0)</f>
        <v>2</v>
      </c>
      <c r="F117" s="45" cm="1">
        <f t="array" ref="F117">_xlfn.IFS($T117="Excellent",5,$T117="Good",4,$T117="Average",3,$T117="Below Average",2,$T117="Poor",1)</f>
        <v>4</v>
      </c>
      <c r="G117" s="52"/>
      <c r="H117" s="52"/>
      <c r="I117" s="52"/>
      <c r="J117" s="53"/>
      <c r="K117" s="48" t="str">
        <f>IF(LEFT(INDEX(Applications_2021!$E$2:$E$651,MATCH($A117,Applications_2021!$A$2:$A$651,0)),1)="Y","Black","Other")</f>
        <v>Black</v>
      </c>
      <c r="L117" s="48" t="str">
        <f>IF(INDEX(Applications_2021!$F$2:$F$651,MATCH($A117,Applications_2021!$A$2:$A$651,0))="","",INDEX(Applications_2021!$F$2:$F$651,MATCH($A117,Applications_2021!$A$2:$A$651,0)))</f>
        <v>Female</v>
      </c>
      <c r="M117" s="48" t="str">
        <f>IF(LEFT(INDEX(Applications_2021!$I$2:$I$651,MATCH($A117,Applications_2021!$A$2:$A$651,0)),1)="","",LEFT(INDEX(Applications_2021!$I$2:$I$651,MATCH($A117,Applications_2021!$A$2:$A$651,0)),1))</f>
        <v>8</v>
      </c>
      <c r="N117" s="48" t="str">
        <f>IF(INDEX(Applications_2021!$J$2:$J$651,MATCH($A117,Applications_2021!$A$2:$A$651,0))="","",INDEX(Applications_2021!$J$2:$J$651,MATCH($A117,Applications_2021!$A$2:$A$651,0)))</f>
        <v>Bailey APAC Middle School</v>
      </c>
      <c r="O117" s="48" t="str">
        <f>IF(INDEX(Applications_2021!$K$2:$K$651,MATCH($A117,Applications_2021!$A$2:$A$651,0))="","",INDEX(Applications_2021!$K$2:$K$651,MATCH($A117,Applications_2021!$A$2:$A$651,0)))</f>
        <v>Jackson Public School</v>
      </c>
      <c r="P117" s="48" t="str">
        <f>IF(INDEX(Applications_2021!$P$2:$P$651,MATCH($A117,Applications_2021!$A$2:$A$651,0))="","",INDEX(Applications_2021!$P$2:$P$651,MATCH($A117,Applications_2021!$A$2:$A$651,0)))</f>
        <v>College degree or 4 or more years of college (including graduate school)</v>
      </c>
      <c r="Q117" s="48" t="str">
        <f>IF(INDEX(Applications_2021!$Q$2:$Q$651,MATCH($A117,Applications_2021!$A$2:$A$651,0))="","",INDEX(Applications_2021!$Q$2:$Q$651,MATCH($A117,Applications_2021!$A$2:$A$651,0)))</f>
        <v>$50,000 per year or above</v>
      </c>
      <c r="R117" s="48" t="str">
        <f>IF(INDEX(Applications_2021!$AL$2:$AL$651,MATCH($A117,Applications_2021!$A$2:$A$651,0))="","",INDEX(Applications_2021!$AL$2:$AL$651,MATCH($A117,Applications_2021!$A$2:$A$651,0)))</f>
        <v>Hinds</v>
      </c>
      <c r="S117" s="48" t="str">
        <f>IF(INDEX(Applications_2021!$V$2:$V$651,MATCH($A117,Applications_2021!$A$2:$A$651,0))="","",INDEX(Applications_2021!$V$2:$V$651,MATCH($A117,Applications_2021!$A$2:$A$651,0)))</f>
        <v>MS</v>
      </c>
      <c r="T117" s="48" t="str">
        <f>IF(INDEX(Applications_2021!$AE$2:$AE$651,MATCH($A117,Applications_2021!$A$2:$A$651,0))="","",INDEX(Applications_2021!$AE$2:$AE$651,MATCH($A117,Applications_2021!$A$2:$A$651,0)))</f>
        <v>Good</v>
      </c>
      <c r="U117" s="109" t="str">
        <f>IF(INDEX(Applications_2021!$AF$2:$AF$651,MATCH($A117,Applications_2021!$A$2:$A$651,0))="","",INDEX(Applications_2021!$AF$2:$AF$651,MATCH($A117,Applications_2021!$A$2:$A$651,0)))</f>
        <v>I would like to attend the AAYME Camp because I think it will be exciting and will help me with my academic growth.  As I prepare to enter high school,  I am looking for opportunities to reach my highest academic potential and also for opportunities to be more independent.</v>
      </c>
      <c r="V117" s="109" t="str">
        <f>IF(INDEX(Applications_2021!$AG$2:$AG$651,MATCH($A117,Applications_2021!$A$2:$A$651,0))="","",INDEX(Applications_2021!$AG$2:$AG$651,MATCH($A117,Applications_2021!$A$2:$A$651,0)))</f>
        <v xml:space="preserve">Honor Roll - Terms 1 -3           School year 2020-2021  Honor Roll - Terms 1 -3           School year 2019-2020  Four year member of Jackson Public School's Academic and Performing Arts Center (Dance discipline)   </v>
      </c>
      <c r="W117" s="109" t="str">
        <f>IF(INDEX(Applications_2021!$AH$2:$AH$651,MATCH($A117,Applications_2021!$A$2:$A$651,0))="","",INDEX(Applications_2021!$AH$2:$AH$651,MATCH($A117,Applications_2021!$A$2:$A$651,0)))</f>
        <v xml:space="preserve">I am eager to learn and apply what I have learned to day to day activities.   I think an in-person camp would be good after an entire school year of virtual classes.  </v>
      </c>
      <c r="X117" s="109" t="str">
        <f>IF(INDEX(Applications_2021!$AI$2:$AI$651,MATCH($A117,Applications_2021!$A$2:$A$651,0))="","",INDEX(Applications_2021!$AI$2:$AI$651,MATCH($A117,Applications_2021!$A$2:$A$651,0)))</f>
        <v>school/teacher</v>
      </c>
      <c r="Y117" s="109" t="str">
        <f>IF(INDEX(Applications_2021!$AJ$2:$AJ$651,MATCH($A117,Applications_2021!$A$2:$A$651,0))="","",INDEX(Applications_2021!$AJ$2:$AJ$651,MATCH($A117,Applications_2021!$A$2:$A$651,0)))</f>
        <v>Coleman/Bailey APAC Middle School</v>
      </c>
      <c r="Z117" s="220" t="str">
        <f>IF(INDEX(Applications_2021!$Z$2:$Z$651,MATCH($A117,Applications_2021!$A$2:$A$651,0))="","",INDEX(Applications_2021!$Z$2:$Z$651,MATCH($A117,Applications_2021!$A$2:$A$651,0)))</f>
        <v>YES - I will have transportation to the camp on June 20.</v>
      </c>
      <c r="AA117" s="221" t="str">
        <f>IF(INDEX(Applications_2021!$AB$2:$AB$651,MATCH($A117,Applications_2021!$A$2:$A$651,0))="","",INDEX(Applications_2021!$AB$2:$AB$651,MATCH($A117,Applications_2021!$A$2:$A$651,0)))</f>
        <v>YES - I will have transportation from the camp on June 25.</v>
      </c>
      <c r="AB117" s="48" t="str">
        <f>IF(INDEX(Transcripts_2021!$A$2:$A$324,MATCH($A117,Transcripts_2021!$A$2:$A$324,0))=$A117,INDEX(Transcripts_2021!$O$2:$O$324,MATCH($A117,Transcripts_2021!$A$2:$A$324,0)),"")</f>
        <v>Bailey APAC Middle School</v>
      </c>
      <c r="AC117" s="48" t="str">
        <f t="shared" si="4"/>
        <v>Hinds</v>
      </c>
      <c r="AD117" s="48" t="str">
        <f>IF(INDEX(Applications_2021!$AL$2:$AL$651,MATCH($A117,Applications_2021!$A$2:$A$651,0))="","",INDEX(Applications_2021!$AL$2:$AL$651,MATCH($A117,Applications_2021!$A$2:$A$651,0)))</f>
        <v>Hinds</v>
      </c>
      <c r="AE117" s="8" t="str">
        <f t="shared" si="5"/>
        <v>Yes</v>
      </c>
    </row>
    <row r="118" spans="1:31" ht="86.4" x14ac:dyDescent="0.3">
      <c r="A118" s="51" t="str">
        <f>IF(Applications_2021!$A649="","",Applications_2021!$A649)</f>
        <v>0675-MCG-DA-0335</v>
      </c>
      <c r="B118" s="52"/>
      <c r="C118" s="283" t="s">
        <v>107</v>
      </c>
      <c r="D118" s="46">
        <f t="shared" si="3"/>
        <v>6</v>
      </c>
      <c r="E118" s="45" cm="1">
        <f t="array" ref="E118">_xlfn.IFS($Q118="Less than $25,000 per year",5,$Q118="$25,000 to $49,999 per year",4,$Q118="$50,000 per year or above",2,$Q118="I do not know.",3,$Q118="",0)</f>
        <v>2</v>
      </c>
      <c r="F118" s="45" cm="1">
        <f t="array" ref="F118">_xlfn.IFS($T118="Excellent",5,$T118="Good",4,$T118="Average",3,$T118="Below Average",2,$T118="Poor",1)</f>
        <v>4</v>
      </c>
      <c r="G118" s="52"/>
      <c r="H118" s="52"/>
      <c r="I118" s="52"/>
      <c r="J118" s="53">
        <v>7</v>
      </c>
      <c r="K118" s="48" t="str">
        <f>IF(LEFT(INDEX(Applications_2021!$E$2:$E$651,MATCH($A118,Applications_2021!$A$2:$A$651,0)),1)="Y","Black","Other")</f>
        <v>Black</v>
      </c>
      <c r="L118" s="48" t="str">
        <f>IF(INDEX(Applications_2021!$F$2:$F$651,MATCH($A118,Applications_2021!$A$2:$A$651,0))="","",INDEX(Applications_2021!$F$2:$F$651,MATCH($A118,Applications_2021!$A$2:$A$651,0)))</f>
        <v>Male</v>
      </c>
      <c r="M118" s="48" t="str">
        <f>IF(LEFT(INDEX(Applications_2021!$I$2:$I$651,MATCH($A118,Applications_2021!$A$2:$A$651,0)),1)="","",LEFT(INDEX(Applications_2021!$I$2:$I$651,MATCH($A118,Applications_2021!$A$2:$A$651,0)),1))</f>
        <v>7</v>
      </c>
      <c r="N118" s="48" t="str">
        <f>IF(INDEX(Applications_2021!$J$2:$J$651,MATCH($A118,Applications_2021!$A$2:$A$651,0))="","",INDEX(Applications_2021!$J$2:$J$651,MATCH($A118,Applications_2021!$A$2:$A$651,0)))</f>
        <v>Bailey APAC Middle School</v>
      </c>
      <c r="O118" s="48" t="str">
        <f>IF(INDEX(Applications_2021!$K$2:$K$651,MATCH($A118,Applications_2021!$A$2:$A$651,0))="","",INDEX(Applications_2021!$K$2:$K$651,MATCH($A118,Applications_2021!$A$2:$A$651,0)))</f>
        <v xml:space="preserve">Jackson Public Schools </v>
      </c>
      <c r="P118" s="48" t="str">
        <f>IF(INDEX(Applications_2021!$P$2:$P$651,MATCH($A118,Applications_2021!$A$2:$A$651,0))="","",INDEX(Applications_2021!$P$2:$P$651,MATCH($A118,Applications_2021!$A$2:$A$651,0)))</f>
        <v>College degree or 4 or more years of college (including graduate school)</v>
      </c>
      <c r="Q118" s="48" t="str">
        <f>IF(INDEX(Applications_2021!$Q$2:$Q$651,MATCH($A118,Applications_2021!$A$2:$A$651,0))="","",INDEX(Applications_2021!$Q$2:$Q$651,MATCH($A118,Applications_2021!$A$2:$A$651,0)))</f>
        <v>$50,000 per year or above</v>
      </c>
      <c r="R118" s="48" t="str">
        <f>IF(INDEX(Applications_2021!$AL$2:$AL$651,MATCH($A118,Applications_2021!$A$2:$A$651,0))="","",INDEX(Applications_2021!$AL$2:$AL$651,MATCH($A118,Applications_2021!$A$2:$A$651,0)))</f>
        <v>Hinds</v>
      </c>
      <c r="S118" s="48" t="str">
        <f>IF(INDEX(Applications_2021!$V$2:$V$651,MATCH($A118,Applications_2021!$A$2:$A$651,0))="","",INDEX(Applications_2021!$V$2:$V$651,MATCH($A118,Applications_2021!$A$2:$A$651,0)))</f>
        <v>MS</v>
      </c>
      <c r="T118" s="48" t="str">
        <f>IF(INDEX(Applications_2021!$AE$2:$AE$651,MATCH($A118,Applications_2021!$A$2:$A$651,0))="","",INDEX(Applications_2021!$AE$2:$AE$651,MATCH($A118,Applications_2021!$A$2:$A$651,0)))</f>
        <v>Good</v>
      </c>
      <c r="U118" s="109" t="str">
        <f>IF(INDEX(Applications_2021!$AF$2:$AF$651,MATCH($A118,Applications_2021!$A$2:$A$651,0))="","",INDEX(Applications_2021!$AF$2:$AF$651,MATCH($A118,Applications_2021!$A$2:$A$651,0)))</f>
        <v>I would like to attend the AAYME Camp because I am interested in learning new and exciting things.  I also think this is a great opportunity to expand my knowledge.  Attending this camp would allow me to explore in a different environment and would allow me to meet new people.</v>
      </c>
      <c r="V118" s="109" t="str">
        <f>IF(INDEX(Applications_2021!$AG$2:$AG$651,MATCH($A118,Applications_2021!$A$2:$A$651,0))="","",INDEX(Applications_2021!$AG$2:$AG$651,MATCH($A118,Applications_2021!$A$2:$A$651,0)))</f>
        <v xml:space="preserve">Honor Roll - Terms 1 -3           School year 2020-2021  Honor Roll - Terms 1 -4           School year 2019-2020  3rd place winner - JPS District Science Fair   February 2020  Four year member of Jackson Public School's Academic and Performing Arts Center (Theatre discipline)   </v>
      </c>
      <c r="W118" s="109" t="str">
        <f>IF(INDEX(Applications_2021!$AH$2:$AH$651,MATCH($A118,Applications_2021!$A$2:$A$651,0))="","",INDEX(Applications_2021!$AH$2:$AH$651,MATCH($A118,Applications_2021!$A$2:$A$651,0)))</f>
        <v/>
      </c>
      <c r="X118" s="109" t="str">
        <f>IF(INDEX(Applications_2021!$AI$2:$AI$651,MATCH($A118,Applications_2021!$A$2:$A$651,0))="","",INDEX(Applications_2021!$AI$2:$AI$651,MATCH($A118,Applications_2021!$A$2:$A$651,0)))</f>
        <v>school/teacher</v>
      </c>
      <c r="Y118" s="109" t="str">
        <f>IF(INDEX(Applications_2021!$AJ$2:$AJ$651,MATCH($A118,Applications_2021!$A$2:$A$651,0))="","",INDEX(Applications_2021!$AJ$2:$AJ$651,MATCH($A118,Applications_2021!$A$2:$A$651,0)))</f>
        <v>Coleman/Bailey</v>
      </c>
      <c r="Z118" s="220" t="str">
        <f>IF(INDEX(Applications_2021!$Z$2:$Z$651,MATCH($A118,Applications_2021!$A$2:$A$651,0))="","",INDEX(Applications_2021!$Z$2:$Z$651,MATCH($A118,Applications_2021!$A$2:$A$651,0)))</f>
        <v>YES - I will have transportation to the camp on June 20.</v>
      </c>
      <c r="AA118" s="221" t="str">
        <f>IF(INDEX(Applications_2021!$AB$2:$AB$651,MATCH($A118,Applications_2021!$A$2:$A$651,0))="","",INDEX(Applications_2021!$AB$2:$AB$651,MATCH($A118,Applications_2021!$A$2:$A$651,0)))</f>
        <v>YES - I will have transportation from the camp on June 25.</v>
      </c>
      <c r="AB118" s="48" t="str">
        <f>IF(INDEX(Transcripts_2021!$A$2:$A$324,MATCH($A118,Transcripts_2021!$A$2:$A$324,0))=$A118,INDEX(Transcripts_2021!$O$2:$O$324,MATCH($A118,Transcripts_2021!$A$2:$A$324,0)),"")</f>
        <v>Bailey APAC Middle School</v>
      </c>
      <c r="AC118" s="48" t="str">
        <f t="shared" si="4"/>
        <v>Hinds</v>
      </c>
      <c r="AD118" s="48" t="str">
        <f>IF(INDEX(Applications_2021!$AL$2:$AL$651,MATCH($A118,Applications_2021!$A$2:$A$651,0))="","",INDEX(Applications_2021!$AL$2:$AL$651,MATCH($A118,Applications_2021!$A$2:$A$651,0)))</f>
        <v>Hinds</v>
      </c>
      <c r="AE118" s="8" t="str">
        <f t="shared" si="5"/>
        <v>Yes</v>
      </c>
    </row>
    <row r="119" spans="1:31" ht="57.6" x14ac:dyDescent="0.3">
      <c r="A119" s="51" t="str">
        <f>IF(Applications_2021!$A33="","",Applications_2021!$A33)</f>
        <v>0033-SMI-KE-0103</v>
      </c>
      <c r="B119" s="52"/>
      <c r="C119" s="140" t="s">
        <v>107</v>
      </c>
      <c r="D119" s="46">
        <f t="shared" si="3"/>
        <v>5</v>
      </c>
      <c r="E119" s="45" cm="1">
        <f t="array" ref="E119">_xlfn.IFS($Q119="Less than $25,000 per year",5,$Q119="$25,000 to $49,999 per year",4,$Q119="$50,000 per year or above",2,$Q119="I do not know.",3,$Q119="",0)</f>
        <v>0</v>
      </c>
      <c r="F119" s="45" cm="1">
        <f t="array" ref="F119">_xlfn.IFS($T119="Excellent",5,$T119="Good",4,$T119="Average",3,$T119="Below Average",2,$T119="Poor",1)</f>
        <v>5</v>
      </c>
      <c r="G119" s="52"/>
      <c r="H119" s="52"/>
      <c r="I119" s="52"/>
      <c r="J119" s="53"/>
      <c r="K119" s="48" t="str">
        <f>IF(LEFT(INDEX(Applications_2021!$E$2:$E$651,MATCH($A119,Applications_2021!$A$2:$A$651,0)),1)="Y","Black","Other")</f>
        <v>Black</v>
      </c>
      <c r="L119" s="48" t="str">
        <f>IF(INDEX(Applications_2021!$F$2:$F$651,MATCH($A119,Applications_2021!$A$2:$A$651,0))="","",INDEX(Applications_2021!$F$2:$F$651,MATCH($A119,Applications_2021!$A$2:$A$651,0)))</f>
        <v>Male</v>
      </c>
      <c r="M119" s="48" t="str">
        <f>IF(LEFT(INDEX(Applications_2021!$I$2:$I$651,MATCH($A119,Applications_2021!$A$2:$A$651,0)),1)="","",LEFT(INDEX(Applications_2021!$I$2:$I$651,MATCH($A119,Applications_2021!$A$2:$A$651,0)),1))</f>
        <v>7</v>
      </c>
      <c r="N119" s="48" t="str">
        <f>IF(INDEX(Applications_2021!$J$2:$J$651,MATCH($A119,Applications_2021!$A$2:$A$651,0))="","",INDEX(Applications_2021!$J$2:$J$651,MATCH($A119,Applications_2021!$A$2:$A$651,0)))</f>
        <v>Clinton Junior High School</v>
      </c>
      <c r="O119" s="48" t="str">
        <f>IF(INDEX(Applications_2021!$K$2:$K$651,MATCH($A119,Applications_2021!$A$2:$A$651,0))="","",INDEX(Applications_2021!$K$2:$K$651,MATCH($A119,Applications_2021!$A$2:$A$651,0)))</f>
        <v xml:space="preserve">Clinton Public School District </v>
      </c>
      <c r="P119" s="48" t="str">
        <f>IF(INDEX(Applications_2021!$P$2:$P$651,MATCH($A119,Applications_2021!$A$2:$A$651,0))="","",INDEX(Applications_2021!$P$2:$P$651,MATCH($A119,Applications_2021!$A$2:$A$651,0)))</f>
        <v>High School Diploma or up to 3 years of college</v>
      </c>
      <c r="Q119" s="48" t="str">
        <f>IF(INDEX(Applications_2021!$Q$2:$Q$651,MATCH($A119,Applications_2021!$A$2:$A$651,0))="","",INDEX(Applications_2021!$Q$2:$Q$651,MATCH($A119,Applications_2021!$A$2:$A$651,0)))</f>
        <v/>
      </c>
      <c r="R119" s="48" t="str">
        <f>IF(INDEX(Applications_2021!$AL$2:$AL$651,MATCH($A119,Applications_2021!$A$2:$A$651,0))="","",INDEX(Applications_2021!$AL$2:$AL$651,MATCH($A119,Applications_2021!$A$2:$A$651,0)))</f>
        <v>Hinds</v>
      </c>
      <c r="S119" s="48" t="str">
        <f>IF(INDEX(Applications_2021!$V$2:$V$651,MATCH($A119,Applications_2021!$A$2:$A$651,0))="","",INDEX(Applications_2021!$V$2:$V$651,MATCH($A119,Applications_2021!$A$2:$A$651,0)))</f>
        <v>MS</v>
      </c>
      <c r="T119" s="48" t="str">
        <f>IF(INDEX(Applications_2021!$AE$2:$AE$651,MATCH($A119,Applications_2021!$A$2:$A$651,0))="","",INDEX(Applications_2021!$AE$2:$AE$651,MATCH($A119,Applications_2021!$A$2:$A$651,0)))</f>
        <v>Excellent</v>
      </c>
      <c r="U119" s="109" t="str">
        <f>IF(INDEX(Applications_2021!$AF$2:$AF$651,MATCH($A119,Applications_2021!$A$2:$A$651,0))="","",INDEX(Applications_2021!$AF$2:$AF$651,MATCH($A119,Applications_2021!$A$2:$A$651,0)))</f>
        <v xml:space="preserve">I am interested in science and medicine. I would hope to attain information relevant and experience working hands on and with others to accomplish a common goal.  </v>
      </c>
      <c r="V119" s="109" t="str">
        <f>IF(INDEX(Applications_2021!$AG$2:$AG$651,MATCH($A119,Applications_2021!$A$2:$A$651,0))="","",INDEX(Applications_2021!$AG$2:$AG$651,MATCH($A119,Applications_2021!$A$2:$A$651,0)))</f>
        <v/>
      </c>
      <c r="W119" s="109" t="str">
        <f>IF(INDEX(Applications_2021!$AH$2:$AH$651,MATCH($A119,Applications_2021!$A$2:$A$651,0))="","",INDEX(Applications_2021!$AH$2:$AH$651,MATCH($A119,Applications_2021!$A$2:$A$651,0)))</f>
        <v/>
      </c>
      <c r="X119" s="109" t="str">
        <f>IF(INDEX(Applications_2021!$AI$2:$AI$651,MATCH($A119,Applications_2021!$A$2:$A$651,0))="","",INDEX(Applications_2021!$AI$2:$AI$651,MATCH($A119,Applications_2021!$A$2:$A$651,0)))</f>
        <v>MSMS alumni/student</v>
      </c>
      <c r="Y119" s="109" t="str">
        <f>IF(INDEX(Applications_2021!$AJ$2:$AJ$651,MATCH($A119,Applications_2021!$A$2:$A$651,0))="","",INDEX(Applications_2021!$AJ$2:$AJ$651,MATCH($A119,Applications_2021!$A$2:$A$651,0)))</f>
        <v/>
      </c>
      <c r="Z119" s="220" t="str">
        <f>IF(INDEX(Applications_2021!$AD$2:$AD$651,MATCH($A119,Applications_2021!$A$2:$A$651,0))="","",INDEX(Applications_2021!$AD$2:$AD$651,MATCH($A119,Applications_2021!$A$2:$A$651,0)))</f>
        <v/>
      </c>
      <c r="AA119" s="221" t="str">
        <f>IF(INDEX(Applications_2021!$AB$2:$AB$651,MATCH($A119,Applications_2021!$A$2:$A$651,0))="","",INDEX(Applications_2021!$AB$2:$AB$651,MATCH($A119,Applications_2021!$A$2:$A$651,0)))</f>
        <v>YES - I will have transportation from the camp on June 25.</v>
      </c>
      <c r="AB119" s="48" t="str">
        <f>IF(INDEX(Transcripts_2021!$A$2:$A$324,MATCH($A119,Transcripts_2021!$A$2:$A$324,0))=$A119,INDEX(Transcripts_2021!$O$2:$O$324,MATCH($A119,Transcripts_2021!$A$2:$A$324,0)),"")</f>
        <v>Clinton Junior High School</v>
      </c>
      <c r="AC119" s="48" t="str">
        <f t="shared" si="4"/>
        <v>Hinds</v>
      </c>
      <c r="AD119" s="48" t="str">
        <f>IF(INDEX(Applications_2021!$AL$2:$AL$651,MATCH($A119,Applications_2021!$A$2:$A$651,0))="","",INDEX(Applications_2021!$AL$2:$AL$651,MATCH($A119,Applications_2021!$A$2:$A$651,0)))</f>
        <v>Hinds</v>
      </c>
      <c r="AE119" s="8" t="str">
        <f t="shared" si="5"/>
        <v>Yes</v>
      </c>
    </row>
    <row r="120" spans="1:31" ht="43.2" x14ac:dyDescent="0.3">
      <c r="A120" s="51" t="str">
        <f>IF(Applications_2021!$A113="","",Applications_2021!$A113)</f>
        <v>0116-CLA-KA-0132</v>
      </c>
      <c r="B120" s="52"/>
      <c r="C120" s="140" t="s">
        <v>107</v>
      </c>
      <c r="D120" s="46">
        <f t="shared" si="3"/>
        <v>5</v>
      </c>
      <c r="E120" s="45" cm="1">
        <f t="array" ref="E120">_xlfn.IFS($Q120="Less than $25,000 per year",5,$Q120="$25,000 to $49,999 per year",4,$Q120="$50,000 per year or above",2,$Q120="I do not know.",3,$Q120="",0)</f>
        <v>2</v>
      </c>
      <c r="F120" s="45" cm="1">
        <f t="array" ref="F120">_xlfn.IFS($T120="Excellent",5,$T120="Good",4,$T120="Average",3,$T120="Below Average",2,$T120="Poor",1)</f>
        <v>3</v>
      </c>
      <c r="G120" s="52"/>
      <c r="H120" s="52"/>
      <c r="I120" s="52"/>
      <c r="J120" s="53"/>
      <c r="K120" s="48" t="str">
        <f>IF(LEFT(INDEX(Applications_2021!$E$2:$E$651,MATCH($A120,Applications_2021!$A$2:$A$651,0)),1)="Y","Black","Other")</f>
        <v>Black</v>
      </c>
      <c r="L120" s="48" t="str">
        <f>IF(INDEX(Applications_2021!$F$2:$F$651,MATCH($A120,Applications_2021!$A$2:$A$651,0))="","",INDEX(Applications_2021!$F$2:$F$651,MATCH($A120,Applications_2021!$A$2:$A$651,0)))</f>
        <v>Female</v>
      </c>
      <c r="M120" s="48" t="str">
        <f>IF(LEFT(INDEX(Applications_2021!$I$2:$I$651,MATCH($A120,Applications_2021!$A$2:$A$651,0)),1)="","",LEFT(INDEX(Applications_2021!$I$2:$I$651,MATCH($A120,Applications_2021!$A$2:$A$651,0)),1))</f>
        <v>9</v>
      </c>
      <c r="N120" s="48" t="str">
        <f>IF(INDEX(Applications_2021!$J$2:$J$651,MATCH($A120,Applications_2021!$A$2:$A$651,0))="","",INDEX(Applications_2021!$J$2:$J$651,MATCH($A120,Applications_2021!$A$2:$A$651,0)))</f>
        <v>Murrah High SChool</v>
      </c>
      <c r="O120" s="48" t="str">
        <f>IF(INDEX(Applications_2021!$K$2:$K$651,MATCH($A120,Applications_2021!$A$2:$A$651,0))="","",INDEX(Applications_2021!$K$2:$K$651,MATCH($A120,Applications_2021!$A$2:$A$651,0)))</f>
        <v>Jackson Public School</v>
      </c>
      <c r="P120" s="48" t="str">
        <f>IF(INDEX(Applications_2021!$P$2:$P$651,MATCH($A120,Applications_2021!$A$2:$A$651,0))="","",INDEX(Applications_2021!$P$2:$P$651,MATCH($A120,Applications_2021!$A$2:$A$651,0)))</f>
        <v>College degree or 4 or more years of college (including graduate school)</v>
      </c>
      <c r="Q120" s="48" t="str">
        <f>IF(INDEX(Applications_2021!$Q$2:$Q$651,MATCH($A120,Applications_2021!$A$2:$A$651,0))="","",INDEX(Applications_2021!$Q$2:$Q$651,MATCH($A120,Applications_2021!$A$2:$A$651,0)))</f>
        <v>$50,000 per year or above</v>
      </c>
      <c r="R120" s="48" t="str">
        <f>IF(INDEX(Applications_2021!$AL$2:$AL$651,MATCH($A120,Applications_2021!$A$2:$A$651,0))="","",INDEX(Applications_2021!$AL$2:$AL$651,MATCH($A120,Applications_2021!$A$2:$A$651,0)))</f>
        <v>Hinds</v>
      </c>
      <c r="S120" s="48" t="str">
        <f>IF(INDEX(Applications_2021!$V$2:$V$651,MATCH($A120,Applications_2021!$A$2:$A$651,0))="","",INDEX(Applications_2021!$V$2:$V$651,MATCH($A120,Applications_2021!$A$2:$A$651,0)))</f>
        <v>MS</v>
      </c>
      <c r="T120" s="48" t="str">
        <f>IF(INDEX(Applications_2021!$AE$2:$AE$651,MATCH($A120,Applications_2021!$A$2:$A$651,0))="","",INDEX(Applications_2021!$AE$2:$AE$651,MATCH($A120,Applications_2021!$A$2:$A$651,0)))</f>
        <v>Average</v>
      </c>
      <c r="U120" s="109" t="str">
        <f>IF(INDEX(Applications_2021!$AF$2:$AF$651,MATCH($A120,Applications_2021!$A$2:$A$651,0))="","",INDEX(Applications_2021!$AF$2:$AF$651,MATCH($A120,Applications_2021!$A$2:$A$651,0)))</f>
        <v>Hope to gain a better understanding and love for math and science that is not addressed in school.</v>
      </c>
      <c r="V120" s="109" t="str">
        <f>IF(INDEX(Applications_2021!$AG$2:$AG$651,MATCH($A120,Applications_2021!$A$2:$A$651,0))="","",INDEX(Applications_2021!$AG$2:$AG$651,MATCH($A120,Applications_2021!$A$2:$A$651,0)))</f>
        <v>Leadership: Freshman Class President of the student council Performance Arts: Dance</v>
      </c>
      <c r="W120" s="109" t="str">
        <f>IF(INDEX(Applications_2021!$AH$2:$AH$651,MATCH($A120,Applications_2021!$A$2:$A$651,0))="","",INDEX(Applications_2021!$AH$2:$AH$651,MATCH($A120,Applications_2021!$A$2:$A$651,0)))</f>
        <v xml:space="preserve">I am eager to learn more about science and math that is more rewarding and taught on a level that I can understand and enjoy. </v>
      </c>
      <c r="X120" s="109" t="str">
        <f>IF(INDEX(Applications_2021!$AI$2:$AI$651,MATCH($A120,Applications_2021!$A$2:$A$651,0))="","",INDEX(Applications_2021!$AI$2:$AI$651,MATCH($A120,Applications_2021!$A$2:$A$651,0)))</f>
        <v>relative or friend</v>
      </c>
      <c r="Y120" s="109" t="str">
        <f>IF(INDEX(Applications_2021!$AJ$2:$AJ$651,MATCH($A120,Applications_2021!$A$2:$A$651,0))="","",INDEX(Applications_2021!$AJ$2:$AJ$651,MATCH($A120,Applications_2021!$A$2:$A$651,0)))</f>
        <v/>
      </c>
      <c r="Z120" s="220" t="str">
        <f>IF(INDEX(Applications_2021!$Z$2:$Z$651,MATCH($A120,Applications_2021!$A$2:$A$651,0))="","",INDEX(Applications_2021!$Z$2:$Z$651,MATCH($A120,Applications_2021!$A$2:$A$651,0)))</f>
        <v>YES - I will have transportation to the camp on June 20.</v>
      </c>
      <c r="AA120" s="221" t="str">
        <f>IF(INDEX(Applications_2021!$AB$2:$AB$651,MATCH($A120,Applications_2021!$A$2:$A$651,0))="","",INDEX(Applications_2021!$AB$2:$AB$651,MATCH($A120,Applications_2021!$A$2:$A$651,0)))</f>
        <v>YES - I will have transportation from the camp on June 25.</v>
      </c>
      <c r="AB120" s="48" t="str">
        <f>IF(INDEX(Transcripts_2021!$A$2:$A$324,MATCH($A120,Transcripts_2021!$A$2:$A$324,0))=$A120,INDEX(Transcripts_2021!$O$2:$O$324,MATCH($A120,Transcripts_2021!$A$2:$A$324,0)),"")</f>
        <v>Murrah High School</v>
      </c>
      <c r="AC120" s="48" t="str">
        <f t="shared" si="4"/>
        <v>Hinds</v>
      </c>
      <c r="AD120" s="48" t="str">
        <f>IF(INDEX(Applications_2021!$AL$2:$AL$651,MATCH($A120,Applications_2021!$A$2:$A$651,0))="","",INDEX(Applications_2021!$AL$2:$AL$651,MATCH($A120,Applications_2021!$A$2:$A$651,0)))</f>
        <v>Hinds</v>
      </c>
      <c r="AE120" s="8" t="str">
        <f t="shared" si="5"/>
        <v>Yes</v>
      </c>
    </row>
    <row r="121" spans="1:31" ht="129.6" x14ac:dyDescent="0.3">
      <c r="A121" s="51" t="str">
        <f>IF(Applications_2021!$A206="","",Applications_2021!$A206)</f>
        <v>0214-HOR-SY-0004</v>
      </c>
      <c r="B121" s="52"/>
      <c r="C121" s="140" t="s">
        <v>107</v>
      </c>
      <c r="D121" s="46">
        <f t="shared" si="3"/>
        <v>5</v>
      </c>
      <c r="E121" s="45" cm="1">
        <f t="array" ref="E121">_xlfn.IFS($Q121="Less than $25,000 per year",5,$Q121="$25,000 to $49,999 per year",4,$Q121="$50,000 per year or above",2,$Q121="I do not know.",3,$Q121="",0)</f>
        <v>2</v>
      </c>
      <c r="F121" s="45" cm="1">
        <f t="array" ref="F121">_xlfn.IFS($T121="Excellent",5,$T121="Good",4,$T121="Average",3,$T121="Below Average",2,$T121="Poor",1)</f>
        <v>3</v>
      </c>
      <c r="G121" s="52"/>
      <c r="H121" s="52"/>
      <c r="I121" s="52"/>
      <c r="J121" s="53"/>
      <c r="K121" s="48" t="str">
        <f>IF(LEFT(INDEX(Applications_2021!$E$2:$E$651,MATCH($A121,Applications_2021!$A$2:$A$651,0)),1)="Y","Black","Other")</f>
        <v>Black</v>
      </c>
      <c r="L121" s="48" t="str">
        <f>IF(INDEX(Applications_2021!$F$2:$F$651,MATCH($A121,Applications_2021!$A$2:$A$651,0))="","",INDEX(Applications_2021!$F$2:$F$651,MATCH($A121,Applications_2021!$A$2:$A$651,0)))</f>
        <v>Female</v>
      </c>
      <c r="M121" s="48" t="str">
        <f>IF(LEFT(INDEX(Applications_2021!$I$2:$I$651,MATCH($A121,Applications_2021!$A$2:$A$651,0)),1)="","",LEFT(INDEX(Applications_2021!$I$2:$I$651,MATCH($A121,Applications_2021!$A$2:$A$651,0)),1))</f>
        <v>8</v>
      </c>
      <c r="N121" s="48" t="str">
        <f>IF(INDEX(Applications_2021!$J$2:$J$651,MATCH($A121,Applications_2021!$A$2:$A$651,0))="","",INDEX(Applications_2021!$J$2:$J$651,MATCH($A121,Applications_2021!$A$2:$A$651,0)))</f>
        <v xml:space="preserve">Jackson Academy </v>
      </c>
      <c r="O121" s="48" t="str">
        <f>IF(INDEX(Applications_2021!$K$2:$K$651,MATCH($A121,Applications_2021!$A$2:$A$651,0))="","",INDEX(Applications_2021!$K$2:$K$651,MATCH($A121,Applications_2021!$A$2:$A$651,0)))</f>
        <v/>
      </c>
      <c r="P121" s="48" t="str">
        <f>IF(INDEX(Applications_2021!$P$2:$P$651,MATCH($A121,Applications_2021!$A$2:$A$651,0))="","",INDEX(Applications_2021!$P$2:$P$651,MATCH($A121,Applications_2021!$A$2:$A$651,0)))</f>
        <v>College degree or 4 or more years of college (including graduate school)</v>
      </c>
      <c r="Q121" s="48" t="str">
        <f>IF(INDEX(Applications_2021!$Q$2:$Q$651,MATCH($A121,Applications_2021!$A$2:$A$651,0))="","",INDEX(Applications_2021!$Q$2:$Q$651,MATCH($A121,Applications_2021!$A$2:$A$651,0)))</f>
        <v>$50,000 per year or above</v>
      </c>
      <c r="R121" s="48" t="str">
        <f>IF(INDEX(Applications_2021!$AL$2:$AL$651,MATCH($A121,Applications_2021!$A$2:$A$651,0))="","",INDEX(Applications_2021!$AL$2:$AL$651,MATCH($A121,Applications_2021!$A$2:$A$651,0)))</f>
        <v>Hinds</v>
      </c>
      <c r="S121" s="48" t="str">
        <f>IF(INDEX(Applications_2021!$V$2:$V$651,MATCH($A121,Applications_2021!$A$2:$A$651,0))="","",INDEX(Applications_2021!$V$2:$V$651,MATCH($A121,Applications_2021!$A$2:$A$651,0)))</f>
        <v>MS</v>
      </c>
      <c r="T121" s="48" t="str">
        <f>IF(INDEX(Applications_2021!$AE$2:$AE$651,MATCH($A121,Applications_2021!$A$2:$A$651,0))="","",INDEX(Applications_2021!$AE$2:$AE$651,MATCH($A121,Applications_2021!$A$2:$A$651,0)))</f>
        <v>Average</v>
      </c>
      <c r="U121" s="109" t="str">
        <f>IF(INDEX(Applications_2021!$AF$2:$AF$651,MATCH($A121,Applications_2021!$A$2:$A$651,0))="","",INDEX(Applications_2021!$AF$2:$AF$651,MATCH($A121,Applications_2021!$A$2:$A$651,0)))</f>
        <v xml:space="preserve">I want to attend the camp because  academically  I have been struggling  with my grades and I want to make me proud of better grades . I can do it but i just need the opportunity  to strengthen the areas  where i am weak. I want the best for my education any every opportunity  to advance  my educational  experiences. I am going to the 9th grade and i want to start  off on a good note and be on top and be able to use this camp to be in charge of my education. </v>
      </c>
      <c r="V121" s="109" t="str">
        <f>IF(INDEX(Applications_2021!$AG$2:$AG$651,MATCH($A121,Applications_2021!$A$2:$A$651,0))="","",INDEX(Applications_2021!$AG$2:$AG$651,MATCH($A121,Applications_2021!$A$2:$A$651,0)))</f>
        <v>I am currently a 6 year member  of Girl Scouts, I  currently  serve as a Cadet  And  I have been awarded the Bronze Award. And I am currently a volunteer for my middle school student council. I am also a 2 year color guard member in the band, 4 year Dancer with Judah School of performing arts.</v>
      </c>
      <c r="W121" s="109" t="str">
        <f>IF(INDEX(Applications_2021!$AH$2:$AH$651,MATCH($A121,Applications_2021!$A$2:$A$651,0))="","",INDEX(Applications_2021!$AH$2:$AH$651,MATCH($A121,Applications_2021!$A$2:$A$651,0)))</f>
        <v/>
      </c>
      <c r="X121" s="109" t="str">
        <f>IF(INDEX(Applications_2021!$AI$2:$AI$651,MATCH($A121,Applications_2021!$A$2:$A$651,0))="","",INDEX(Applications_2021!$AI$2:$AI$651,MATCH($A121,Applications_2021!$A$2:$A$651,0)))</f>
        <v>Social Media</v>
      </c>
      <c r="Y121" s="109" t="str">
        <f>IF(INDEX(Applications_2021!$AJ$2:$AJ$651,MATCH($A121,Applications_2021!$A$2:$A$651,0))="","",INDEX(Applications_2021!$AJ$2:$AJ$651,MATCH($A121,Applications_2021!$A$2:$A$651,0)))</f>
        <v/>
      </c>
      <c r="Z121" s="220" t="str">
        <f>IF(INDEX(Applications_2021!$Z$2:$Z$651,MATCH($A121,Applications_2021!$A$2:$A$651,0))="","",INDEX(Applications_2021!$Z$2:$Z$651,MATCH($A121,Applications_2021!$A$2:$A$651,0)))</f>
        <v>YES - I will have transportation to the camp on June 20.</v>
      </c>
      <c r="AA121" s="221" t="str">
        <f>IF(INDEX(Applications_2021!$AB$2:$AB$651,MATCH($A121,Applications_2021!$A$2:$A$651,0))="","",INDEX(Applications_2021!$AB$2:$AB$651,MATCH($A121,Applications_2021!$A$2:$A$651,0)))</f>
        <v>YES - I will have transportation from the camp on June 25.</v>
      </c>
      <c r="AB121" s="48" t="str">
        <f>IF(INDEX(Transcripts_2021!$A$2:$A$324,MATCH($A121,Transcripts_2021!$A$2:$A$324,0))=$A121,INDEX(Transcripts_2021!$O$2:$O$324,MATCH($A121,Transcripts_2021!$A$2:$A$324,0)),"")</f>
        <v xml:space="preserve">Jackson Academy </v>
      </c>
      <c r="AC121" s="48" t="str">
        <f t="shared" si="4"/>
        <v>Hinds</v>
      </c>
      <c r="AD121" s="48" t="str">
        <f>IF(INDEX(Applications_2021!$AL$2:$AL$651,MATCH($A121,Applications_2021!$A$2:$A$651,0))="","",INDEX(Applications_2021!$AL$2:$AL$651,MATCH($A121,Applications_2021!$A$2:$A$651,0)))</f>
        <v>Hinds</v>
      </c>
      <c r="AE121" s="8" t="str">
        <f t="shared" si="5"/>
        <v>Yes</v>
      </c>
    </row>
    <row r="122" spans="1:31" ht="43.2" x14ac:dyDescent="0.3">
      <c r="A122" s="51" t="str">
        <f>IF(Applications_2021!$A315="","",Applications_2021!$A315)</f>
        <v>0328-HOL-JU-0268</v>
      </c>
      <c r="B122" s="52"/>
      <c r="C122" s="140" t="s">
        <v>107</v>
      </c>
      <c r="D122" s="46">
        <f t="shared" si="3"/>
        <v>4</v>
      </c>
      <c r="E122" s="45" cm="1">
        <f t="array" ref="E122">_xlfn.IFS($Q122="Less than $25,000 per year",5,$Q122="$25,000 to $49,999 per year",4,$Q122="$50,000 per year or above",2,$Q122="I do not know.",3,$Q122="",0)</f>
        <v>0</v>
      </c>
      <c r="F122" s="45" cm="1">
        <f t="array" ref="F122">_xlfn.IFS($T122="Excellent",5,$T122="Good",4,$T122="Average",3,$T122="Below Average",2,$T122="Poor",1)</f>
        <v>4</v>
      </c>
      <c r="G122" s="52"/>
      <c r="H122" s="52"/>
      <c r="I122" s="52"/>
      <c r="J122" s="53"/>
      <c r="K122" s="48" t="str">
        <f>IF(LEFT(INDEX(Applications_2021!$E$2:$E$651,MATCH($A122,Applications_2021!$A$2:$A$651,0)),1)="Y","Black","Other")</f>
        <v>Black</v>
      </c>
      <c r="L122" s="48" t="str">
        <f>IF(INDEX(Applications_2021!$F$2:$F$651,MATCH($A122,Applications_2021!$A$2:$A$651,0))="","",INDEX(Applications_2021!$F$2:$F$651,MATCH($A122,Applications_2021!$A$2:$A$651,0)))</f>
        <v>Male</v>
      </c>
      <c r="M122" s="48" t="str">
        <f>IF(LEFT(INDEX(Applications_2021!$I$2:$I$651,MATCH($A122,Applications_2021!$A$2:$A$651,0)),1)="","",LEFT(INDEX(Applications_2021!$I$2:$I$651,MATCH($A122,Applications_2021!$A$2:$A$651,0)),1))</f>
        <v>7</v>
      </c>
      <c r="N122" s="48" t="str">
        <f>IF(INDEX(Applications_2021!$J$2:$J$651,MATCH($A122,Applications_2021!$A$2:$A$651,0))="","",INDEX(Applications_2021!$J$2:$J$651,MATCH($A122,Applications_2021!$A$2:$A$651,0)))</f>
        <v>Bailey APAC</v>
      </c>
      <c r="O122" s="48" t="str">
        <f>IF(INDEX(Applications_2021!$K$2:$K$651,MATCH($A122,Applications_2021!$A$2:$A$651,0))="","",INDEX(Applications_2021!$K$2:$K$651,MATCH($A122,Applications_2021!$A$2:$A$651,0)))</f>
        <v>JPS</v>
      </c>
      <c r="P122" s="48" t="str">
        <f>IF(INDEX(Applications_2021!$P$2:$P$651,MATCH($A122,Applications_2021!$A$2:$A$651,0))="","",INDEX(Applications_2021!$P$2:$P$651,MATCH($A122,Applications_2021!$A$2:$A$651,0)))</f>
        <v>College degree or 4 or more years of college (including graduate school)</v>
      </c>
      <c r="Q122" s="48" t="str">
        <f>IF(INDEX(Applications_2021!$Q$2:$Q$651,MATCH($A122,Applications_2021!$A$2:$A$651,0))="","",INDEX(Applications_2021!$Q$2:$Q$651,MATCH($A122,Applications_2021!$A$2:$A$651,0)))</f>
        <v/>
      </c>
      <c r="R122" s="48" t="str">
        <f>IF(INDEX(Applications_2021!$AL$2:$AL$651,MATCH($A122,Applications_2021!$A$2:$A$651,0))="","",INDEX(Applications_2021!$AL$2:$AL$651,MATCH($A122,Applications_2021!$A$2:$A$651,0)))</f>
        <v>Hinds</v>
      </c>
      <c r="S122" s="48" t="str">
        <f>IF(INDEX(Applications_2021!$V$2:$V$651,MATCH($A122,Applications_2021!$A$2:$A$651,0))="","",INDEX(Applications_2021!$V$2:$V$651,MATCH($A122,Applications_2021!$A$2:$A$651,0)))</f>
        <v>MS</v>
      </c>
      <c r="T122" s="48" t="str">
        <f>IF(INDEX(Applications_2021!$AE$2:$AE$651,MATCH($A122,Applications_2021!$A$2:$A$651,0))="","",INDEX(Applications_2021!$AE$2:$AE$651,MATCH($A122,Applications_2021!$A$2:$A$651,0)))</f>
        <v>Good</v>
      </c>
      <c r="U122" s="109" t="str">
        <f>IF(INDEX(Applications_2021!$AF$2:$AF$651,MATCH($A122,Applications_2021!$A$2:$A$651,0))="","",INDEX(Applications_2021!$AF$2:$AF$651,MATCH($A122,Applications_2021!$A$2:$A$651,0)))</f>
        <v>My son is smart in science and math, but with the transition. Into virtual it has impacted his learning style. This will help him make up the deficit and excell</v>
      </c>
      <c r="V122" s="109" t="str">
        <f>IF(INDEX(Applications_2021!$AG$2:$AG$651,MATCH($A122,Applications_2021!$A$2:$A$651,0))="","",INDEX(Applications_2021!$AG$2:$AG$651,MATCH($A122,Applications_2021!$A$2:$A$651,0)))</f>
        <v/>
      </c>
      <c r="W122" s="109" t="str">
        <f>IF(INDEX(Applications_2021!$AH$2:$AH$651,MATCH($A122,Applications_2021!$A$2:$A$651,0))="","",INDEX(Applications_2021!$AH$2:$AH$651,MATCH($A122,Applications_2021!$A$2:$A$651,0)))</f>
        <v/>
      </c>
      <c r="X122" s="109" t="str">
        <f>IF(INDEX(Applications_2021!$AI$2:$AI$651,MATCH($A122,Applications_2021!$A$2:$A$651,0))="","",INDEX(Applications_2021!$AI$2:$AI$651,MATCH($A122,Applications_2021!$A$2:$A$651,0)))</f>
        <v>school/teacher</v>
      </c>
      <c r="Y122" s="109" t="str">
        <f>IF(INDEX(Applications_2021!$AJ$2:$AJ$651,MATCH($A122,Applications_2021!$A$2:$A$651,0))="","",INDEX(Applications_2021!$AJ$2:$AJ$651,MATCH($A122,Applications_2021!$A$2:$A$651,0)))</f>
        <v/>
      </c>
      <c r="Z122" s="220" t="str">
        <f>IF(INDEX(Applications_2021!$Z$2:$Z$651,MATCH($A122,Applications_2021!$A$2:$A$651,0))="","",INDEX(Applications_2021!$Z$2:$Z$651,MATCH($A122,Applications_2021!$A$2:$A$651,0)))</f>
        <v>YES - I will have transportation to the camp on June 20.</v>
      </c>
      <c r="AA122" s="221" t="str">
        <f>IF(INDEX(Applications_2021!$AB$2:$AB$651,MATCH($A122,Applications_2021!$A$2:$A$651,0))="","",INDEX(Applications_2021!$AB$2:$AB$651,MATCH($A122,Applications_2021!$A$2:$A$651,0)))</f>
        <v>YES - I will have transportation from the camp on June 25.</v>
      </c>
      <c r="AB122" s="48" t="str">
        <f>IF(INDEX(Transcripts_2021!$A$2:$A$324,MATCH($A122,Transcripts_2021!$A$2:$A$324,0))=$A122,INDEX(Transcripts_2021!$O$2:$O$324,MATCH($A122,Transcripts_2021!$A$2:$A$324,0)),"")</f>
        <v>Bailey APAC</v>
      </c>
      <c r="AC122" s="48" t="str">
        <f t="shared" si="4"/>
        <v>Hinds</v>
      </c>
      <c r="AD122" s="48" t="str">
        <f>IF(INDEX(Applications_2021!$AL$2:$AL$651,MATCH($A122,Applications_2021!$A$2:$A$651,0))="","",INDEX(Applications_2021!$AL$2:$AL$651,MATCH($A122,Applications_2021!$A$2:$A$651,0)))</f>
        <v>Hinds</v>
      </c>
      <c r="AE122" s="8" t="str">
        <f t="shared" si="5"/>
        <v>Yes</v>
      </c>
    </row>
    <row r="123" spans="1:31" ht="129.6" x14ac:dyDescent="0.3">
      <c r="A123" s="51" t="str">
        <f>IF(Applications_2021!$A374="","",Applications_2021!$A374)</f>
        <v>0388-CAL-TO-0257</v>
      </c>
      <c r="B123" s="52"/>
      <c r="C123" s="140" t="s">
        <v>107</v>
      </c>
      <c r="D123" s="46">
        <f t="shared" si="3"/>
        <v>4</v>
      </c>
      <c r="E123" s="45" cm="1">
        <f t="array" ref="E123">_xlfn.IFS($Q123="Less than $25,000 per year",5,$Q123="$25,000 to $49,999 per year",4,$Q123="$50,000 per year or above",2,$Q123="I do not know.",3,$Q123="",0)</f>
        <v>0</v>
      </c>
      <c r="F123" s="45" cm="1">
        <f t="array" ref="F123">_xlfn.IFS($T123="Excellent",5,$T123="Good",4,$T123="Average",3,$T123="Below Average",2,$T123="Poor",1)</f>
        <v>4</v>
      </c>
      <c r="G123" s="52"/>
      <c r="H123" s="52"/>
      <c r="I123" s="52"/>
      <c r="J123" s="53"/>
      <c r="K123" s="48" t="str">
        <f>IF(LEFT(INDEX(Applications_2021!$E$2:$E$651,MATCH($A123,Applications_2021!$A$2:$A$651,0)),1)="Y","Black","Other")</f>
        <v>Black</v>
      </c>
      <c r="L123" s="48" t="str">
        <f>IF(INDEX(Applications_2021!$F$2:$F$651,MATCH($A123,Applications_2021!$A$2:$A$651,0))="","",INDEX(Applications_2021!$F$2:$F$651,MATCH($A123,Applications_2021!$A$2:$A$651,0)))</f>
        <v>Female</v>
      </c>
      <c r="M123" s="48" t="str">
        <f>IF(LEFT(INDEX(Applications_2021!$I$2:$I$651,MATCH($A123,Applications_2021!$A$2:$A$651,0)),1)="","",LEFT(INDEX(Applications_2021!$I$2:$I$651,MATCH($A123,Applications_2021!$A$2:$A$651,0)),1))</f>
        <v>7</v>
      </c>
      <c r="N123" s="48" t="str">
        <f>IF(INDEX(Applications_2021!$J$2:$J$651,MATCH($A123,Applications_2021!$A$2:$A$651,0))="","",INDEX(Applications_2021!$J$2:$J$651,MATCH($A123,Applications_2021!$A$2:$A$651,0)))</f>
        <v xml:space="preserve">Bailey APAC </v>
      </c>
      <c r="O123" s="48" t="str">
        <f>IF(INDEX(Applications_2021!$K$2:$K$651,MATCH($A123,Applications_2021!$A$2:$A$651,0))="","",INDEX(Applications_2021!$K$2:$K$651,MATCH($A123,Applications_2021!$A$2:$A$651,0)))</f>
        <v xml:space="preserve">Jackson Public </v>
      </c>
      <c r="P123" s="48" t="str">
        <f>IF(INDEX(Applications_2021!$P$2:$P$651,MATCH($A123,Applications_2021!$A$2:$A$651,0))="","",INDEX(Applications_2021!$P$2:$P$651,MATCH($A123,Applications_2021!$A$2:$A$651,0)))</f>
        <v>College degree or 4 or more years of college (including graduate school)</v>
      </c>
      <c r="Q123" s="48" t="str">
        <f>IF(INDEX(Applications_2021!$Q$2:$Q$651,MATCH($A123,Applications_2021!$A$2:$A$651,0))="","",INDEX(Applications_2021!$Q$2:$Q$651,MATCH($A123,Applications_2021!$A$2:$A$651,0)))</f>
        <v/>
      </c>
      <c r="R123" s="48" t="str">
        <f>IF(INDEX(Applications_2021!$AL$2:$AL$651,MATCH($A123,Applications_2021!$A$2:$A$651,0))="","",INDEX(Applications_2021!$AL$2:$AL$651,MATCH($A123,Applications_2021!$A$2:$A$651,0)))</f>
        <v>Hinds</v>
      </c>
      <c r="S123" s="48" t="str">
        <f>IF(INDEX(Applications_2021!$V$2:$V$651,MATCH($A123,Applications_2021!$A$2:$A$651,0))="","",INDEX(Applications_2021!$V$2:$V$651,MATCH($A123,Applications_2021!$A$2:$A$651,0)))</f>
        <v>MS</v>
      </c>
      <c r="T123" s="48" t="str">
        <f>IF(INDEX(Applications_2021!$AE$2:$AE$651,MATCH($A123,Applications_2021!$A$2:$A$651,0))="","",INDEX(Applications_2021!$AE$2:$AE$651,MATCH($A123,Applications_2021!$A$2:$A$651,0)))</f>
        <v>Good</v>
      </c>
      <c r="U123" s="109" t="str">
        <f>IF(INDEX(Applications_2021!$AF$2:$AF$651,MATCH($A123,Applications_2021!$A$2:$A$651,0))="","",INDEX(Applications_2021!$AF$2:$AF$651,MATCH($A123,Applications_2021!$A$2:$A$651,0)))</f>
        <v xml:space="preserve">I want to attend this camp because I want to be an ER physician when I grow up. I would like to be surrounded by people who "look like me" that share similar goals.   I do earn "A's" and "B's" in school...even though I don't give myself a lot of credit, because I know that I am not the smartest, but I always always do my very best. I hope to gain more confidence about my schoolwork in Math especially. I also hope to come out of "me shell" and talk to people I meet. </v>
      </c>
      <c r="V123" s="109" t="str">
        <f>IF(INDEX(Applications_2021!$AG$2:$AG$651,MATCH($A123,Applications_2021!$A$2:$A$651,0))="","",INDEX(Applications_2021!$AG$2:$AG$651,MATCH($A123,Applications_2021!$A$2:$A$651,0)))</f>
        <v xml:space="preserve">Honor Roll Student of the Month Freckle "All-Star" Bronze Award for Girl Scouts Cadette Troop Leader in training for Girl Scout Troop  Peer Tutor  Track Team  </v>
      </c>
      <c r="W123" s="109" t="str">
        <f>IF(INDEX(Applications_2021!$AH$2:$AH$651,MATCH($A123,Applications_2021!$A$2:$A$651,0))="","",INDEX(Applications_2021!$AH$2:$AH$651,MATCH($A123,Applications_2021!$A$2:$A$651,0)))</f>
        <v xml:space="preserve">When my parents and teacher told me about this, I wasn't really excited, to be honest(I mean who really wants to go to school in the summer?)...however, I did my own research on the school and program and now I'm really excited!   I think it would be amazing to meet people from all over the state that share common interests as me. I look forward to building relationships and even making some new friends along the way! </v>
      </c>
      <c r="X123" s="109" t="str">
        <f>IF(INDEX(Applications_2021!$AI$2:$AI$651,MATCH($A123,Applications_2021!$A$2:$A$651,0))="","",INDEX(Applications_2021!$AI$2:$AI$651,MATCH($A123,Applications_2021!$A$2:$A$651,0)))</f>
        <v>school/teacher</v>
      </c>
      <c r="Y123" s="109" t="str">
        <f>IF(INDEX(Applications_2021!$AJ$2:$AJ$651,MATCH($A123,Applications_2021!$A$2:$A$651,0))="","",INDEX(Applications_2021!$AJ$2:$AJ$651,MATCH($A123,Applications_2021!$A$2:$A$651,0)))</f>
        <v xml:space="preserve">Amy Breckenridge/Bailey APAC </v>
      </c>
      <c r="Z123" s="220" t="str">
        <f>IF(INDEX(Applications_2021!$Z$2:$Z$651,MATCH($A123,Applications_2021!$A$2:$A$651,0))="","",INDEX(Applications_2021!$Z$2:$Z$651,MATCH($A123,Applications_2021!$A$2:$A$651,0)))</f>
        <v>YES - I will have transportation to the camp on June 20.</v>
      </c>
      <c r="AA123" s="221" t="str">
        <f>IF(INDEX(Applications_2021!$AB$2:$AB$651,MATCH($A123,Applications_2021!$A$2:$A$651,0))="","",INDEX(Applications_2021!$AB$2:$AB$651,MATCH($A123,Applications_2021!$A$2:$A$651,0)))</f>
        <v>YES - I will have transportation from the camp on June 25.</v>
      </c>
      <c r="AB123" s="48" t="str">
        <f>IF(INDEX(Transcripts_2021!$A$2:$A$324,MATCH($A123,Transcripts_2021!$A$2:$A$324,0))=$A123,INDEX(Transcripts_2021!$O$2:$O$324,MATCH($A123,Transcripts_2021!$A$2:$A$324,0)),"")</f>
        <v xml:space="preserve">Bailey APAC </v>
      </c>
      <c r="AC123" s="48" t="str">
        <f t="shared" si="4"/>
        <v>Hinds</v>
      </c>
      <c r="AD123" s="48" t="str">
        <f>IF(INDEX(Applications_2021!$AL$2:$AL$651,MATCH($A123,Applications_2021!$A$2:$A$651,0))="","",INDEX(Applications_2021!$AL$2:$AL$651,MATCH($A123,Applications_2021!$A$2:$A$651,0)))</f>
        <v>Hinds</v>
      </c>
      <c r="AE123" s="8" t="str">
        <f t="shared" si="5"/>
        <v>Yes</v>
      </c>
    </row>
    <row r="124" spans="1:31" ht="409.6" x14ac:dyDescent="0.3">
      <c r="A124" s="51" t="str">
        <f>IF(Applications_2021!$A414="","",Applications_2021!$A414)</f>
        <v>0430-DIG-EM-0082</v>
      </c>
      <c r="B124" s="52"/>
      <c r="C124" s="140" t="s">
        <v>107</v>
      </c>
      <c r="D124" s="46">
        <f t="shared" si="3"/>
        <v>4</v>
      </c>
      <c r="E124" s="45" cm="1">
        <f t="array" ref="E124">_xlfn.IFS($Q124="Less than $25,000 per year",5,$Q124="$25,000 to $49,999 per year",4,$Q124="$50,000 per year or above",2,$Q124="I do not know.",3,$Q124="",0)</f>
        <v>0</v>
      </c>
      <c r="F124" s="45" cm="1">
        <f t="array" ref="F124">_xlfn.IFS($T124="Excellent",5,$T124="Good",4,$T124="Average",3,$T124="Below Average",2,$T124="Poor",1)</f>
        <v>4</v>
      </c>
      <c r="G124" s="52"/>
      <c r="H124" s="52"/>
      <c r="I124" s="52"/>
      <c r="J124" s="53"/>
      <c r="K124" s="48" t="str">
        <f>IF(LEFT(INDEX(Applications_2021!$E$2:$E$651,MATCH($A124,Applications_2021!$A$2:$A$651,0)),1)="Y","Black","Other")</f>
        <v>Black</v>
      </c>
      <c r="L124" s="48" t="str">
        <f>IF(INDEX(Applications_2021!$F$2:$F$651,MATCH($A124,Applications_2021!$A$2:$A$651,0))="","",INDEX(Applications_2021!$F$2:$F$651,MATCH($A124,Applications_2021!$A$2:$A$651,0)))</f>
        <v>Female</v>
      </c>
      <c r="M124" s="48" t="str">
        <f>IF(LEFT(INDEX(Applications_2021!$I$2:$I$651,MATCH($A124,Applications_2021!$A$2:$A$651,0)),1)="","",LEFT(INDEX(Applications_2021!$I$2:$I$651,MATCH($A124,Applications_2021!$A$2:$A$651,0)),1))</f>
        <v>9</v>
      </c>
      <c r="N124" s="48" t="str">
        <f>IF(INDEX(Applications_2021!$J$2:$J$651,MATCH($A124,Applications_2021!$A$2:$A$651,0))="","",INDEX(Applications_2021!$J$2:$J$651,MATCH($A124,Applications_2021!$A$2:$A$651,0)))</f>
        <v>Homeschool</v>
      </c>
      <c r="O124" s="48" t="str">
        <f>IF(INDEX(Applications_2021!$K$2:$K$651,MATCH($A124,Applications_2021!$A$2:$A$651,0))="","",INDEX(Applications_2021!$K$2:$K$651,MATCH($A124,Applications_2021!$A$2:$A$651,0)))</f>
        <v/>
      </c>
      <c r="P124" s="48" t="str">
        <f>IF(INDEX(Applications_2021!$P$2:$P$651,MATCH($A124,Applications_2021!$A$2:$A$651,0))="","",INDEX(Applications_2021!$P$2:$P$651,MATCH($A124,Applications_2021!$A$2:$A$651,0)))</f>
        <v>College degree or 4 or more years of college (including graduate school)</v>
      </c>
      <c r="Q124" s="48" t="str">
        <f>IF(INDEX(Applications_2021!$Q$2:$Q$651,MATCH($A124,Applications_2021!$A$2:$A$651,0))="","",INDEX(Applications_2021!$Q$2:$Q$651,MATCH($A124,Applications_2021!$A$2:$A$651,0)))</f>
        <v/>
      </c>
      <c r="R124" s="48" t="str">
        <f>IF(INDEX(Applications_2021!$AL$2:$AL$651,MATCH($A124,Applications_2021!$A$2:$A$651,0))="","",INDEX(Applications_2021!$AL$2:$AL$651,MATCH($A124,Applications_2021!$A$2:$A$651,0)))</f>
        <v>Hinds</v>
      </c>
      <c r="S124" s="48" t="str">
        <f>IF(INDEX(Applications_2021!$V$2:$V$651,MATCH($A124,Applications_2021!$A$2:$A$651,0))="","",INDEX(Applications_2021!$V$2:$V$651,MATCH($A124,Applications_2021!$A$2:$A$651,0)))</f>
        <v>MS</v>
      </c>
      <c r="T124" s="48" t="str">
        <f>IF(INDEX(Applications_2021!$AE$2:$AE$651,MATCH($A124,Applications_2021!$A$2:$A$651,0))="","",INDEX(Applications_2021!$AE$2:$AE$651,MATCH($A124,Applications_2021!$A$2:$A$651,0)))</f>
        <v>Good</v>
      </c>
      <c r="U124" s="109" t="str">
        <f>IF(INDEX(Applications_2021!$AF$2:$AF$651,MATCH($A124,Applications_2021!$A$2:$A$651,0))="","",INDEX(Applications_2021!$AF$2:$AF$651,MATCH($A124,Applications_2021!$A$2:$A$651,0)))</f>
        <v xml:space="preserve">I have a dream of becoming a plastic surgeon.  You may be thinking from that comment that I simply want to make lots of money.  Sure, I want to make money, but my ultimate goal is to help people with deformities.  These deformities could be birth defects or caused by accidents.  Either way, I will help people live normal lives and have a higher self-esteem.  My teachers as well as my parents have told me the best way to achieve such a goal is to seek knowledge instead of waiting for it to come to me.  Attending the MSMS AAYME Camp is my way of seeking knowledge with a plan to absorb as much as possible while also making friends and connections.  Goal 1 of the camp is to “Build and/or enhance self-awareness and confidence of African American students”.  This opportunity will enhance my self-awareness, as well as build confidence.  I know that my confidence needs some work.  As an African American, I believe that my confidence and self-awareness should be heightened if I am to go into the career that I would like.  I will have to contemplate a lot of decisions in the future, which is exactly why my self-awareness and confidence will need some adjusting.   Goals 2 and 3 of the camp are to “Expose students to various college and career opportunities,” and “Provide support for students to be more competitive for scholarships and programs (academic enrichment, ACT/SAT prep, test taking strategies).”  Now is the time for me to begin thinking and preparing for college.  Due to the lingering pandemic, I missed the chance last year to take the ACT prep class as well as the ACT.  However, I do plan to take the test this summer.  This camp suggests that it will help with ACT prep and offer test taking strategies, which will benefit me greatly.  Goal 4 of this camp is to “Build personal and professional skills.”  I believe that my personal and professional skills need work.  People have told me that I’m easy to get along with, and I’m enjoyable to be around.  Although, this might not always be the case or how everyone feels.  I would love to make friends along the way of completing camp and life.  I would love to build professional skills, because I don’t want to be the doctor that looks down and takes notes the entire visit without talking to my patient as if he/she is there.   In conclusion, I think this camp is a stepping stone toward achieving my goal of becoming a plastic surgeon.  It will help with building self-awareness, confidence, and exposing me to college and career opportunities.  This camp will also provide support to be more competitive for scholarships and programs through academic enrichment, ACT prep, and test taking strategies as well as building personal and professional skills.  I’m excited about the possibility of being accepted to attend and learn at the MSMS AAYME Camp. </v>
      </c>
      <c r="V124" s="109" t="str">
        <f>IF(INDEX(Applications_2021!$AG$2:$AG$651,MATCH($A124,Applications_2021!$A$2:$A$651,0))="","",INDEX(Applications_2021!$AG$2:$AG$651,MATCH($A124,Applications_2021!$A$2:$A$651,0)))</f>
        <v>I have received awards for honor roll each year.  I have participated in the following:  art, basketball, softball, volleyball, tennis, swimming, marching band, concert band.</v>
      </c>
      <c r="W124" s="109" t="str">
        <f>IF(INDEX(Applications_2021!$AH$2:$AH$651,MATCH($A124,Applications_2021!$A$2:$A$651,0))="","",INDEX(Applications_2021!$AH$2:$AH$651,MATCH($A124,Applications_2021!$A$2:$A$651,0)))</f>
        <v>none</v>
      </c>
      <c r="X124" s="109" t="str">
        <f>IF(INDEX(Applications_2021!$AI$2:$AI$651,MATCH($A124,Applications_2021!$A$2:$A$651,0))="","",INDEX(Applications_2021!$AI$2:$AI$651,MATCH($A124,Applications_2021!$A$2:$A$651,0)))</f>
        <v>relative or friend</v>
      </c>
      <c r="Y124" s="109" t="str">
        <f>IF(INDEX(Applications_2021!$AJ$2:$AJ$651,MATCH($A124,Applications_2021!$A$2:$A$651,0))="","",INDEX(Applications_2021!$AJ$2:$AJ$651,MATCH($A124,Applications_2021!$A$2:$A$651,0)))</f>
        <v>n/a</v>
      </c>
      <c r="Z124" s="220" t="str">
        <f>IF(INDEX(Applications_2021!$Z$2:$Z$651,MATCH($A124,Applications_2021!$A$2:$A$651,0))="","",INDEX(Applications_2021!$Z$2:$Z$651,MATCH($A124,Applications_2021!$A$2:$A$651,0)))</f>
        <v>YES - I will have transportation to the camp on June 20.</v>
      </c>
      <c r="AA124" s="221" t="str">
        <f>IF(INDEX(Applications_2021!$AB$2:$AB$651,MATCH($A124,Applications_2021!$A$2:$A$651,0))="","",INDEX(Applications_2021!$AB$2:$AB$651,MATCH($A124,Applications_2021!$A$2:$A$651,0)))</f>
        <v>YES - I will have transportation from the camp on June 25.</v>
      </c>
      <c r="AB124" s="48" t="str">
        <f>IF(INDEX(Transcripts_2021!$A$2:$A$324,MATCH($A124,Transcripts_2021!$A$2:$A$324,0))=$A124,INDEX(Transcripts_2021!$O$2:$O$324,MATCH($A124,Transcripts_2021!$A$2:$A$324,0)),"")</f>
        <v>Diggs Homeschool</v>
      </c>
      <c r="AC124" s="48" t="str">
        <f t="shared" si="4"/>
        <v>Hinds</v>
      </c>
      <c r="AD124" s="48" t="str">
        <f>IF(INDEX(Applications_2021!$AL$2:$AL$651,MATCH($A124,Applications_2021!$A$2:$A$651,0))="","",INDEX(Applications_2021!$AL$2:$AL$651,MATCH($A124,Applications_2021!$A$2:$A$651,0)))</f>
        <v>Hinds</v>
      </c>
      <c r="AE124" s="8" t="str">
        <f t="shared" si="5"/>
        <v>Yes</v>
      </c>
    </row>
    <row r="125" spans="1:31" ht="14.4" customHeight="1" x14ac:dyDescent="0.3">
      <c r="A125" s="51" t="str">
        <f>IF(Applications_2021!$A455="","",Applications_2021!$A455)</f>
        <v>0473-WIL-SY-0351</v>
      </c>
      <c r="B125" s="52" t="s">
        <v>519</v>
      </c>
      <c r="C125" s="140" t="s">
        <v>95</v>
      </c>
      <c r="D125" s="46">
        <f t="shared" si="3"/>
        <v>4</v>
      </c>
      <c r="E125" s="45" cm="1">
        <f t="array" ref="E125">_xlfn.IFS($Q125="Less than $25,000 per year",5,$Q125="$25,000 to $49,999 per year",4,$Q125="$50,000 per year or above",2,$Q125="I do not know.",3,$Q125="",0)</f>
        <v>0</v>
      </c>
      <c r="F125" s="45" cm="1">
        <f t="array" ref="F125">_xlfn.IFS($T125="Excellent",5,$T125="Good",4,$T125="Average",3,$T125="Below Average",2,$T125="Poor",1)</f>
        <v>4</v>
      </c>
      <c r="G125" s="52"/>
      <c r="H125" s="52"/>
      <c r="I125" s="52"/>
      <c r="J125" s="53">
        <v>8</v>
      </c>
      <c r="K125" s="48" t="str">
        <f>IF(LEFT(INDEX(Applications_2021!$E$2:$E$651,MATCH($A125,Applications_2021!$A$2:$A$651,0)),1)="Y","Black","Other")</f>
        <v>Black</v>
      </c>
      <c r="L125" s="48" t="str">
        <f>IF(INDEX(Applications_2021!$F$2:$F$651,MATCH($A125,Applications_2021!$A$2:$A$651,0))="","",INDEX(Applications_2021!$F$2:$F$651,MATCH($A125,Applications_2021!$A$2:$A$651,0)))</f>
        <v>Female</v>
      </c>
      <c r="M125" s="48" t="str">
        <f>IF(LEFT(INDEX(Applications_2021!$I$2:$I$651,MATCH($A125,Applications_2021!$A$2:$A$651,0)),1)="","",LEFT(INDEX(Applications_2021!$I$2:$I$651,MATCH($A125,Applications_2021!$A$2:$A$651,0)),1))</f>
        <v>8</v>
      </c>
      <c r="N125" s="48" t="str">
        <f>IF(INDEX(Applications_2021!$J$2:$J$651,MATCH($A125,Applications_2021!$A$2:$A$651,0))="","",INDEX(Applications_2021!$J$2:$J$651,MATCH($A125,Applications_2021!$A$2:$A$651,0)))</f>
        <v>BYRAM MIDDLE</v>
      </c>
      <c r="O125" s="48" t="str">
        <f>IF(INDEX(Applications_2021!$K$2:$K$651,MATCH($A125,Applications_2021!$A$2:$A$651,0))="","",INDEX(Applications_2021!$K$2:$K$651,MATCH($A125,Applications_2021!$A$2:$A$651,0)))</f>
        <v>HINDS</v>
      </c>
      <c r="P125" s="48" t="str">
        <f>IF(INDEX(Applications_2021!$P$2:$P$651,MATCH($A125,Applications_2021!$A$2:$A$651,0))="","",INDEX(Applications_2021!$P$2:$P$651,MATCH($A125,Applications_2021!$A$2:$A$651,0)))</f>
        <v>High School Diploma or up to 3 years of college</v>
      </c>
      <c r="Q125" s="48" t="str">
        <f>IF(INDEX(Applications_2021!$Q$2:$Q$651,MATCH($A125,Applications_2021!$A$2:$A$651,0))="","",INDEX(Applications_2021!$Q$2:$Q$651,MATCH($A125,Applications_2021!$A$2:$A$651,0)))</f>
        <v/>
      </c>
      <c r="R125" s="48" t="str">
        <f>IF(INDEX(Applications_2021!$AL$2:$AL$651,MATCH($A125,Applications_2021!$A$2:$A$651,0))="","",INDEX(Applications_2021!$AL$2:$AL$651,MATCH($A125,Applications_2021!$A$2:$A$651,0)))</f>
        <v>Hinds</v>
      </c>
      <c r="S125" s="48" t="str">
        <f>IF(INDEX(Applications_2021!$V$2:$V$651,MATCH($A125,Applications_2021!$A$2:$A$651,0))="","",INDEX(Applications_2021!$V$2:$V$651,MATCH($A125,Applications_2021!$A$2:$A$651,0)))</f>
        <v>MS</v>
      </c>
      <c r="T125" s="48" t="str">
        <f>IF(INDEX(Applications_2021!$AE$2:$AE$651,MATCH($A125,Applications_2021!$A$2:$A$651,0))="","",INDEX(Applications_2021!$AE$2:$AE$651,MATCH($A125,Applications_2021!$A$2:$A$651,0)))</f>
        <v>Good</v>
      </c>
      <c r="U125" s="109" t="str">
        <f>IF(INDEX(Applications_2021!$AF$2:$AF$651,MATCH($A125,Applications_2021!$A$2:$A$651,0))="","",INDEX(Applications_2021!$AF$2:$AF$651,MATCH($A125,Applications_2021!$A$2:$A$651,0)))</f>
        <v>IF MY DAUGHTER GET'S EXCEPTED IT WOULD BE AN HONOR  FOR HER TO HAVE AN OPPORTUNITY TO LEARN AND DEVELOP SKILLS AND A DIFFERENT WAY OF LEARNING AND EXPANDING HER MIND TO ACHEIVE ANY AND EVERYTHING SHE PUTS HER MIND TOO. I'M VERY EXCITED AS A PARENT ABOUT THIS PROGRAM, I PRAY SHE GET EXCEPRED IN.</v>
      </c>
      <c r="V125" s="109" t="str">
        <f>IF(INDEX(Applications_2021!$AG$2:$AG$651,MATCH($A125,Applications_2021!$A$2:$A$651,0))="","",INDEX(Applications_2021!$AG$2:$AG$651,MATCH($A125,Applications_2021!$A$2:$A$651,0)))</f>
        <v>MY DAUGHTER IS A VERY SOCIALBLE, BRIGHT YOUNG LADY, SHE STRUGGLED EARLY ON IN MATH BUT NOW SHE'S GRASPED ONTO IT VERY WELL MAKING AWSOME GRADES. SHE LOVES TO SING, SHE JOINED BYRAM MIDDLE SCHOOL CHIOR,VOLLEYBALL, AND TRACK TEAM. SHE LOVES TO DANCE, AT A YOUNGER AGE SHE WAS APART OF OUR VERY OWN PURPLE DIAMONDS DANCE GROUP OF JACKSON, MS. SHE WAS ON THE BETA CLUB IN 5TH GRADE.</v>
      </c>
      <c r="W125" s="109" t="str">
        <f>IF(INDEX(Applications_2021!$AH$2:$AH$651,MATCH($A125,Applications_2021!$A$2:$A$651,0))="","",INDEX(Applications_2021!$AH$2:$AH$651,MATCH($A125,Applications_2021!$A$2:$A$651,0)))</f>
        <v>THANK YOU AGAIN FOR THIS OPPORTUNITY!!</v>
      </c>
      <c r="X125" s="109" t="str">
        <f>IF(INDEX(Applications_2021!$AI$2:$AI$651,MATCH($A125,Applications_2021!$A$2:$A$651,0))="","",INDEX(Applications_2021!$AI$2:$AI$651,MATCH($A125,Applications_2021!$A$2:$A$651,0)))</f>
        <v>relative or friend</v>
      </c>
      <c r="Y125" s="109" t="str">
        <f>IF(INDEX(Applications_2021!$AJ$2:$AJ$651,MATCH($A125,Applications_2021!$A$2:$A$651,0))="","",INDEX(Applications_2021!$AJ$2:$AJ$651,MATCH($A125,Applications_2021!$A$2:$A$651,0)))</f>
        <v/>
      </c>
      <c r="Z125" s="220" t="str">
        <f>IF(INDEX(Applications_2021!$Z$2:$Z$651,MATCH($A125,Applications_2021!$A$2:$A$651,0))="","",INDEX(Applications_2021!$Z$2:$Z$651,MATCH($A125,Applications_2021!$A$2:$A$651,0)))</f>
        <v>YES - I will have transportation to the camp on June 20.</v>
      </c>
      <c r="AA125" s="221" t="str">
        <f>IF(INDEX(Applications_2021!$AB$2:$AB$651,MATCH($A125,Applications_2021!$A$2:$A$651,0))="","",INDEX(Applications_2021!$AB$2:$AB$651,MATCH($A125,Applications_2021!$A$2:$A$651,0)))</f>
        <v>YES - I will have transportation from the camp on June 25.</v>
      </c>
      <c r="AB125" s="48" t="str">
        <f>IF(INDEX(Transcripts_2021!$A$2:$A$324,MATCH($A125,Transcripts_2021!$A$2:$A$324,0))=$A125,INDEX(Transcripts_2021!$O$2:$O$324,MATCH($A125,Transcripts_2021!$A$2:$A$324,0)),"")</f>
        <v>Byram Middle School</v>
      </c>
      <c r="AC125" s="48" t="str">
        <f t="shared" si="4"/>
        <v>Hinds</v>
      </c>
      <c r="AD125" s="48" t="str">
        <f>IF(INDEX(Applications_2021!$AL$2:$AL$651,MATCH($A125,Applications_2021!$A$2:$A$651,0))="","",INDEX(Applications_2021!$AL$2:$AL$651,MATCH($A125,Applications_2021!$A$2:$A$651,0)))</f>
        <v>Hinds</v>
      </c>
      <c r="AE125" s="8" t="str">
        <f t="shared" si="5"/>
        <v>Yes</v>
      </c>
    </row>
    <row r="126" spans="1:31" ht="14.4" customHeight="1" x14ac:dyDescent="0.3">
      <c r="A126" s="51" t="str">
        <f>IF(Applications_2021!$A616="","",Applications_2021!$A616)</f>
        <v>0642-BER-CA-0252</v>
      </c>
      <c r="B126" s="52" t="s">
        <v>519</v>
      </c>
      <c r="C126" s="140" t="s">
        <v>92</v>
      </c>
      <c r="D126" s="46">
        <f t="shared" si="3"/>
        <v>10</v>
      </c>
      <c r="E126" s="45" cm="1">
        <f t="array" ref="E126">_xlfn.IFS($Q126="Less than $25,000 per year",5,$Q126="$25,000 to $49,999 per year",4,$Q126="$50,000 per year or above",2,$Q126="I do not know.",3,$Q126="",0)</f>
        <v>5</v>
      </c>
      <c r="F126" s="45" cm="1">
        <f t="array" ref="F126">_xlfn.IFS($T126="Excellent",5,$T126="Good",4,$T126="Average",3,$T126="Below Average",2,$T126="Poor",1)</f>
        <v>5</v>
      </c>
      <c r="G126" s="52"/>
      <c r="H126" s="52"/>
      <c r="I126" s="52"/>
      <c r="J126" s="53" t="s">
        <v>2066</v>
      </c>
      <c r="K126" s="48" t="str">
        <f>IF(LEFT(INDEX(Applications_2021!$E$2:$E$651,MATCH($A126,Applications_2021!$A$2:$A$651,0)),1)="Y","Black","Other")</f>
        <v>Black</v>
      </c>
      <c r="L126" s="48" t="str">
        <f>IF(INDEX(Applications_2021!$F$2:$F$651,MATCH($A126,Applications_2021!$A$2:$A$651,0))="","",INDEX(Applications_2021!$F$2:$F$651,MATCH($A126,Applications_2021!$A$2:$A$651,0)))</f>
        <v>Female</v>
      </c>
      <c r="M126" s="48" t="str">
        <f>IF(LEFT(INDEX(Applications_2021!$I$2:$I$651,MATCH($A126,Applications_2021!$A$2:$A$651,0)),1)="","",LEFT(INDEX(Applications_2021!$I$2:$I$651,MATCH($A126,Applications_2021!$A$2:$A$651,0)),1))</f>
        <v>9</v>
      </c>
      <c r="N126" s="48" t="str">
        <f>IF(INDEX(Applications_2021!$J$2:$J$651,MATCH($A126,Applications_2021!$A$2:$A$651,0))="","",INDEX(Applications_2021!$J$2:$J$651,MATCH($A126,Applications_2021!$A$2:$A$651,0)))</f>
        <v>Holmes County Central High</v>
      </c>
      <c r="O126" s="48" t="str">
        <f>IF(INDEX(Applications_2021!$K$2:$K$651,MATCH($A126,Applications_2021!$A$2:$A$651,0))="","",INDEX(Applications_2021!$K$2:$K$651,MATCH($A126,Applications_2021!$A$2:$A$651,0)))</f>
        <v>Holmes County</v>
      </c>
      <c r="P126" s="48" t="str">
        <f>IF(INDEX(Applications_2021!$P$2:$P$651,MATCH($A126,Applications_2021!$A$2:$A$651,0))="","",INDEX(Applications_2021!$P$2:$P$651,MATCH($A126,Applications_2021!$A$2:$A$651,0)))</f>
        <v>College degree or 4 or more years of college (including graduate school)</v>
      </c>
      <c r="Q126" s="48" t="str">
        <f>IF(INDEX(Applications_2021!$Q$2:$Q$651,MATCH($A126,Applications_2021!$A$2:$A$651,0))="","",INDEX(Applications_2021!$Q$2:$Q$651,MATCH($A126,Applications_2021!$A$2:$A$651,0)))</f>
        <v>Less than $25,000 per year</v>
      </c>
      <c r="R126" s="48" t="str">
        <f>IF(INDEX(Applications_2021!$AL$2:$AL$651,MATCH($A126,Applications_2021!$A$2:$A$651,0))="","",INDEX(Applications_2021!$AL$2:$AL$651,MATCH($A126,Applications_2021!$A$2:$A$651,0)))</f>
        <v>Holmes</v>
      </c>
      <c r="S126" s="48" t="str">
        <f>IF(INDEX(Applications_2021!$V$2:$V$651,MATCH($A126,Applications_2021!$A$2:$A$651,0))="","",INDEX(Applications_2021!$V$2:$V$651,MATCH($A126,Applications_2021!$A$2:$A$651,0)))</f>
        <v>MS</v>
      </c>
      <c r="T126" s="48" t="str">
        <f>IF(INDEX(Applications_2021!$AE$2:$AE$651,MATCH($A126,Applications_2021!$A$2:$A$651,0))="","",INDEX(Applications_2021!$AE$2:$AE$651,MATCH($A126,Applications_2021!$A$2:$A$651,0)))</f>
        <v>Excellent</v>
      </c>
      <c r="U126" s="109" t="str">
        <f>IF(INDEX(Applications_2021!$AF$2:$AF$651,MATCH($A126,Applications_2021!$A$2:$A$651,0))="","",INDEX(Applications_2021!$AF$2:$AF$651,MATCH($A126,Applications_2021!$A$2:$A$651,0)))</f>
        <v>I want to attend AAYME camp to enhance my academic level. Attending this camp will give me and opportunity to experience great things outside of my environment.</v>
      </c>
      <c r="V126" s="109" t="str">
        <f>IF(INDEX(Applications_2021!$AG$2:$AG$651,MATCH($A126,Applications_2021!$A$2:$A$651,0))="","",INDEX(Applications_2021!$AG$2:$AG$651,MATCH($A126,Applications_2021!$A$2:$A$651,0)))</f>
        <v xml:space="preserve">Member of Junior Beta Club Member of PEARLS organization </v>
      </c>
      <c r="W126" s="109" t="str">
        <f>IF(INDEX(Applications_2021!$AH$2:$AH$651,MATCH($A126,Applications_2021!$A$2:$A$651,0))="","",INDEX(Applications_2021!$AH$2:$AH$651,MATCH($A126,Applications_2021!$A$2:$A$651,0)))</f>
        <v>The opportunity to attend this camp will be a great privilege.</v>
      </c>
      <c r="X126" s="109" t="str">
        <f>IF(INDEX(Applications_2021!$AI$2:$AI$651,MATCH($A126,Applications_2021!$A$2:$A$651,0))="","",INDEX(Applications_2021!$AI$2:$AI$651,MATCH($A126,Applications_2021!$A$2:$A$651,0)))</f>
        <v>school/teacher</v>
      </c>
      <c r="Y126" s="109" t="str">
        <f>IF(INDEX(Applications_2021!$AJ$2:$AJ$651,MATCH($A126,Applications_2021!$A$2:$A$651,0))="","",INDEX(Applications_2021!$AJ$2:$AJ$651,MATCH($A126,Applications_2021!$A$2:$A$651,0)))</f>
        <v>Ms. Wendolyn Martin</v>
      </c>
      <c r="Z126" s="220" t="str">
        <f>IF(INDEX(Applications_2021!$Z$2:$Z$651,MATCH($A126,Applications_2021!$A$2:$A$651,0))="","",INDEX(Applications_2021!$Z$2:$Z$651,MATCH($A126,Applications_2021!$A$2:$A$651,0)))</f>
        <v>YES - I will have transportation to the camp on June 20.</v>
      </c>
      <c r="AA126" s="221" t="str">
        <f>IF(INDEX(Applications_2021!$AB$2:$AB$651,MATCH($A126,Applications_2021!$A$2:$A$651,0))="","",INDEX(Applications_2021!$AB$2:$AB$651,MATCH($A126,Applications_2021!$A$2:$A$651,0)))</f>
        <v>YES - I will have transportation from the camp on June 25.</v>
      </c>
      <c r="AB126" s="48" t="str">
        <f>IF(INDEX(Transcripts_2021!$A$2:$A$324,MATCH($A126,Transcripts_2021!$A$2:$A$324,0))=$A126,INDEX(Transcripts_2021!$O$2:$O$324,MATCH($A126,Transcripts_2021!$A$2:$A$324,0)),"")</f>
        <v>Holmes County Central High</v>
      </c>
      <c r="AC126" s="48" t="str">
        <f t="shared" si="4"/>
        <v>Holmes</v>
      </c>
      <c r="AD126" s="48" t="str">
        <f>IF(INDEX(Applications_2021!$AL$2:$AL$651,MATCH($A126,Applications_2021!$A$2:$A$651,0))="","",INDEX(Applications_2021!$AL$2:$AL$651,MATCH($A126,Applications_2021!$A$2:$A$651,0)))</f>
        <v>Holmes</v>
      </c>
      <c r="AE126" s="8" t="str">
        <f t="shared" si="5"/>
        <v>Yes</v>
      </c>
    </row>
    <row r="127" spans="1:31" ht="14.4" customHeight="1" x14ac:dyDescent="0.3">
      <c r="A127" s="51" t="str">
        <f>IF(Applications_2021!$A54="","",Applications_2021!$A54)</f>
        <v>0054-WIL-DE-0331</v>
      </c>
      <c r="B127" s="52" t="s">
        <v>519</v>
      </c>
      <c r="C127" s="140" t="s">
        <v>92</v>
      </c>
      <c r="D127" s="46">
        <f t="shared" si="3"/>
        <v>9</v>
      </c>
      <c r="E127" s="45" cm="1">
        <f t="array" ref="E127">_xlfn.IFS($Q127="Less than $25,000 per year",5,$Q127="$25,000 to $49,999 per year",4,$Q127="$50,000 per year or above",2,$Q127="I do not know.",3,$Q127="",0)</f>
        <v>5</v>
      </c>
      <c r="F127" s="45" cm="1">
        <f t="array" ref="F127">_xlfn.IFS($T127="Excellent",5,$T127="Good",4,$T127="Average",3,$T127="Below Average",2,$T127="Poor",1)</f>
        <v>4</v>
      </c>
      <c r="G127" s="52"/>
      <c r="H127" s="52"/>
      <c r="I127" s="52"/>
      <c r="J127" s="53" t="s">
        <v>2066</v>
      </c>
      <c r="K127" s="48" t="str">
        <f>IF(LEFT(INDEX(Applications_2021!$E$2:$E$651,MATCH($A127,Applications_2021!$A$2:$A$651,0)),1)="Y","Black","Other")</f>
        <v>Black</v>
      </c>
      <c r="L127" s="48" t="str">
        <f>IF(INDEX(Applications_2021!$F$2:$F$651,MATCH($A127,Applications_2021!$A$2:$A$651,0))="","",INDEX(Applications_2021!$F$2:$F$651,MATCH($A127,Applications_2021!$A$2:$A$651,0)))</f>
        <v>Female</v>
      </c>
      <c r="M127" s="48" t="str">
        <f>IF(LEFT(INDEX(Applications_2021!$I$2:$I$651,MATCH($A127,Applications_2021!$A$2:$A$651,0)),1)="","",LEFT(INDEX(Applications_2021!$I$2:$I$651,MATCH($A127,Applications_2021!$A$2:$A$651,0)),1))</f>
        <v>9</v>
      </c>
      <c r="N127" s="48" t="str">
        <f>IF(INDEX(Applications_2021!$J$2:$J$651,MATCH($A127,Applications_2021!$A$2:$A$651,0))="","",INDEX(Applications_2021!$J$2:$J$651,MATCH($A127,Applications_2021!$A$2:$A$651,0)))</f>
        <v>Holmes County Central HighSchool</v>
      </c>
      <c r="O127" s="48" t="str">
        <f>IF(INDEX(Applications_2021!$K$2:$K$651,MATCH($A127,Applications_2021!$A$2:$A$651,0))="","",INDEX(Applications_2021!$K$2:$K$651,MATCH($A127,Applications_2021!$A$2:$A$651,0)))</f>
        <v xml:space="preserve">Holmes County Consolidated School District </v>
      </c>
      <c r="P127" s="48" t="str">
        <f>IF(INDEX(Applications_2021!$P$2:$P$651,MATCH($A127,Applications_2021!$A$2:$A$651,0))="","",INDEX(Applications_2021!$P$2:$P$651,MATCH($A127,Applications_2021!$A$2:$A$651,0)))</f>
        <v>College degree or 4 or more years of college (including graduate school)</v>
      </c>
      <c r="Q127" s="48" t="str">
        <f>IF(INDEX(Applications_2021!$Q$2:$Q$651,MATCH($A127,Applications_2021!$A$2:$A$651,0))="","",INDEX(Applications_2021!$Q$2:$Q$651,MATCH($A127,Applications_2021!$A$2:$A$651,0)))</f>
        <v>Less than $25,000 per year</v>
      </c>
      <c r="R127" s="48" t="str">
        <f>IF(INDEX(Applications_2021!$AL$2:$AL$651,MATCH($A127,Applications_2021!$A$2:$A$651,0))="","",INDEX(Applications_2021!$AL$2:$AL$651,MATCH($A127,Applications_2021!$A$2:$A$651,0)))</f>
        <v>Holmes</v>
      </c>
      <c r="S127" s="48" t="str">
        <f>IF(INDEX(Applications_2021!$V$2:$V$651,MATCH($A127,Applications_2021!$A$2:$A$651,0))="","",INDEX(Applications_2021!$V$2:$V$651,MATCH($A127,Applications_2021!$A$2:$A$651,0)))</f>
        <v>MS</v>
      </c>
      <c r="T127" s="48" t="str">
        <f>IF(INDEX(Applications_2021!$AE$2:$AE$651,MATCH($A127,Applications_2021!$A$2:$A$651,0))="","",INDEX(Applications_2021!$AE$2:$AE$651,MATCH($A127,Applications_2021!$A$2:$A$651,0)))</f>
        <v>Good</v>
      </c>
      <c r="U127" s="109" t="str">
        <f>IF(INDEX(Applications_2021!$AF$2:$AF$651,MATCH($A127,Applications_2021!$A$2:$A$651,0))="","",INDEX(Applications_2021!$AF$2:$AF$651,MATCH($A127,Applications_2021!$A$2:$A$651,0)))</f>
        <v xml:space="preserve"> I want to attend the AAYME Camp to experience this unique educational opportunity. At the age of five, I knew that I wanted a career in the medical field. It's hard to access many opportunities where I'm from. I consider this opportunity great for academic exploration in a diverse setting. I hope to gain skills that will have a lasting impact on my future.</v>
      </c>
      <c r="V127" s="109" t="str">
        <f>IF(INDEX(Applications_2021!$AG$2:$AG$651,MATCH($A127,Applications_2021!$A$2:$A$651,0))="","",INDEX(Applications_2021!$AG$2:$AG$651,MATCH($A127,Applications_2021!$A$2:$A$651,0)))</f>
        <v>During middle school, I was a Beta Club member, honor  student, and peer tutor. Currently, I'm a honor student that loves making art. Art is an escape for me and it allows me to express myself in many ways.</v>
      </c>
      <c r="W127" s="109" t="str">
        <f>IF(INDEX(Applications_2021!$AH$2:$AH$651,MATCH($A127,Applications_2021!$A$2:$A$651,0))="","",INDEX(Applications_2021!$AH$2:$AH$651,MATCH($A127,Applications_2021!$A$2:$A$651,0)))</f>
        <v>N/a</v>
      </c>
      <c r="X127" s="109" t="str">
        <f>IF(INDEX(Applications_2021!$AI$2:$AI$651,MATCH($A127,Applications_2021!$A$2:$A$651,0))="","",INDEX(Applications_2021!$AI$2:$AI$651,MATCH($A127,Applications_2021!$A$2:$A$651,0)))</f>
        <v>relative or friend</v>
      </c>
      <c r="Y127" s="109" t="str">
        <f>IF(INDEX(Applications_2021!$AJ$2:$AJ$651,MATCH($A127,Applications_2021!$A$2:$A$651,0))="","",INDEX(Applications_2021!$AJ$2:$AJ$651,MATCH($A127,Applications_2021!$A$2:$A$651,0)))</f>
        <v/>
      </c>
      <c r="Z127" s="220" t="str">
        <f>IF(INDEX(Applications_2021!$Z$2:$Z$651,MATCH($A127,Applications_2021!$A$2:$A$651,0))="","",INDEX(Applications_2021!$Z$2:$Z$651,MATCH($A127,Applications_2021!$A$2:$A$651,0)))</f>
        <v>YES - I will have transportation to the camp on June 20.</v>
      </c>
      <c r="AA127" s="221" t="str">
        <f>IF(INDEX(Applications_2021!$AB$2:$AB$651,MATCH($A127,Applications_2021!$A$2:$A$651,0))="","",INDEX(Applications_2021!$AB$2:$AB$651,MATCH($A127,Applications_2021!$A$2:$A$651,0)))</f>
        <v>YES - I will have transportation from the camp on June 25.</v>
      </c>
      <c r="AB127" s="48" t="str">
        <f>IF(INDEX(Transcripts_2021!$A$2:$A$324,MATCH($A127,Transcripts_2021!$A$2:$A$324,0))=$A127,INDEX(Transcripts_2021!$O$2:$O$324,MATCH($A127,Transcripts_2021!$A$2:$A$324,0)),"")</f>
        <v>Holmes County Central High School</v>
      </c>
      <c r="AC127" s="48" t="str">
        <f t="shared" si="4"/>
        <v>Holmes</v>
      </c>
      <c r="AD127" s="48" t="str">
        <f>IF(INDEX(Applications_2021!$AL$2:$AL$651,MATCH($A127,Applications_2021!$A$2:$A$651,0))="","",INDEX(Applications_2021!$AL$2:$AL$651,MATCH($A127,Applications_2021!$A$2:$A$651,0)))</f>
        <v>Holmes</v>
      </c>
      <c r="AE127" s="8" t="str">
        <f t="shared" si="5"/>
        <v>Yes</v>
      </c>
    </row>
    <row r="128" spans="1:31" ht="172.8" x14ac:dyDescent="0.3">
      <c r="A128" s="51" t="str">
        <f>IF(Applications_2021!$A75="","",Applications_2021!$A75)</f>
        <v>0075-BRI-LE-0186</v>
      </c>
      <c r="B128" s="45" t="s">
        <v>371</v>
      </c>
      <c r="C128" s="250" t="s">
        <v>101</v>
      </c>
      <c r="D128" s="46">
        <f t="shared" si="3"/>
        <v>9</v>
      </c>
      <c r="E128" s="45" cm="1">
        <f t="array" ref="E128">_xlfn.IFS($Q128="Less than $25,000 per year",5,$Q128="$25,000 to $49,999 per year",4,$Q128="$50,000 per year or above",2,$Q128="I do not know.",3,$Q128="",0)</f>
        <v>4</v>
      </c>
      <c r="F128" s="45" cm="1">
        <f t="array" ref="F128">_xlfn.IFS($T128="Excellent",5,$T128="Good",4,$T128="Average",3,$T128="Below Average",2,$T128="Poor",1)</f>
        <v>5</v>
      </c>
      <c r="G128" s="52"/>
      <c r="H128" s="52"/>
      <c r="I128" s="52"/>
      <c r="J128" s="53">
        <v>7</v>
      </c>
      <c r="K128" s="48" t="str">
        <f>IF(LEFT(INDEX(Applications_2021!$E$2:$E$651,MATCH($A128,Applications_2021!$A$2:$A$651,0)),1)="Y","Black","Other")</f>
        <v>Black</v>
      </c>
      <c r="L128" s="48" t="str">
        <f>IF(INDEX(Applications_2021!$F$2:$F$651,MATCH($A128,Applications_2021!$A$2:$A$651,0))="","",INDEX(Applications_2021!$F$2:$F$651,MATCH($A128,Applications_2021!$A$2:$A$651,0)))</f>
        <v>Male</v>
      </c>
      <c r="M128" s="48" t="str">
        <f>IF(LEFT(INDEX(Applications_2021!$I$2:$I$651,MATCH($A128,Applications_2021!$A$2:$A$651,0)),1)="","",LEFT(INDEX(Applications_2021!$I$2:$I$651,MATCH($A128,Applications_2021!$A$2:$A$651,0)),1))</f>
        <v>7</v>
      </c>
      <c r="N128" s="48" t="str">
        <f>IF(INDEX(Applications_2021!$J$2:$J$651,MATCH($A128,Applications_2021!$A$2:$A$651,0))="","",INDEX(Applications_2021!$J$2:$J$651,MATCH($A128,Applications_2021!$A$2:$A$651,0)))</f>
        <v xml:space="preserve">Williams-Sullivan Middle School </v>
      </c>
      <c r="O128" s="48" t="str">
        <f>IF(INDEX(Applications_2021!$K$2:$K$651,MATCH($A128,Applications_2021!$A$2:$A$651,0))="","",INDEX(Applications_2021!$K$2:$K$651,MATCH($A128,Applications_2021!$A$2:$A$651,0)))</f>
        <v xml:space="preserve">Holmes County Consolidated School District </v>
      </c>
      <c r="P128" s="48" t="str">
        <f>IF(INDEX(Applications_2021!$P$2:$P$651,MATCH($A128,Applications_2021!$A$2:$A$651,0))="","",INDEX(Applications_2021!$P$2:$P$651,MATCH($A128,Applications_2021!$A$2:$A$651,0)))</f>
        <v>College degree or 4 or more years of college (including graduate school)</v>
      </c>
      <c r="Q128" s="48" t="str">
        <f>IF(INDEX(Applications_2021!$Q$2:$Q$651,MATCH($A128,Applications_2021!$A$2:$A$651,0))="","",INDEX(Applications_2021!$Q$2:$Q$651,MATCH($A128,Applications_2021!$A$2:$A$651,0)))</f>
        <v>$25,000 to $49,999 per year</v>
      </c>
      <c r="R128" s="48" t="str">
        <f>IF(INDEX(Applications_2021!$AL$2:$AL$651,MATCH($A128,Applications_2021!$A$2:$A$651,0))="","",INDEX(Applications_2021!$AL$2:$AL$651,MATCH($A128,Applications_2021!$A$2:$A$651,0)))</f>
        <v>Holmes</v>
      </c>
      <c r="S128" s="48" t="str">
        <f>IF(INDEX(Applications_2021!$V$2:$V$651,MATCH($A128,Applications_2021!$A$2:$A$651,0))="","",INDEX(Applications_2021!$V$2:$V$651,MATCH($A128,Applications_2021!$A$2:$A$651,0)))</f>
        <v>MS</v>
      </c>
      <c r="T128" s="48" t="str">
        <f>IF(INDEX(Applications_2021!$AE$2:$AE$651,MATCH($A128,Applications_2021!$A$2:$A$651,0))="","",INDEX(Applications_2021!$AE$2:$AE$651,MATCH($A128,Applications_2021!$A$2:$A$651,0)))</f>
        <v>Excellent</v>
      </c>
      <c r="U128" s="109" t="str">
        <f>IF(INDEX(Applications_2021!$AF$2:$AF$651,MATCH($A128,Applications_2021!$A$2:$A$651,0))="","",INDEX(Applications_2021!$AF$2:$AF$651,MATCH($A128,Applications_2021!$A$2:$A$651,0)))</f>
        <v>This will be the first time to attend a camp imitative. We actually researched and  completed an application for the School of Math and Science. This is a great opportunity to meet and socialize with other students from various school districts. This will also be a great preparation for college. We look forward to this great opportunity!</v>
      </c>
      <c r="V128" s="109" t="str">
        <f>IF(INDEX(Applications_2021!$AG$2:$AG$651,MATCH($A128,Applications_2021!$A$2:$A$651,0))="","",INDEX(Applications_2021!$AG$2:$AG$651,MATCH($A128,Applications_2021!$A$2:$A$651,0)))</f>
        <v xml:space="preserve">-Special and Honor Roll Student. -Gifted Class since 2nd Grade to current. -Gifted Team placed 3rd place in Core Values in first time competition.  -Junior Beta Club Member- Parliamentarian,  placed 3rd in first time competition in Science Fair at the Beta Club Competition in 2018, Biloxi Technology Student Association Member -Reading Fair Winner 3rd place - first time competition at Mississippi Department of Education -  5th Grade. -Place first in Science Fair - first time competition at Delta State University State Fair - 5th Grade. -First place essay writer - 5th Grade in Summer camp </v>
      </c>
      <c r="W128" s="109" t="e">
        <f>IF(INDEX(Applications_2021!$AH$2:$AH$651,MATCH($A128,Applications_2021!$A$2:$A$651,0))="","",INDEX(Applications_2021!$AH$2:$AH$651,MATCH($A128,Applications_2021!$A$2:$A$651,0)))</f>
        <v>#NAME?</v>
      </c>
      <c r="X128" s="109" t="str">
        <f>IF(INDEX(Applications_2021!$AI$2:$AI$651,MATCH($A128,Applications_2021!$A$2:$A$651,0))="","",INDEX(Applications_2021!$AI$2:$AI$651,MATCH($A128,Applications_2021!$A$2:$A$651,0)))</f>
        <v>school/teacher</v>
      </c>
      <c r="Y128" s="109" t="str">
        <f>IF(INDEX(Applications_2021!$AJ$2:$AJ$651,MATCH($A128,Applications_2021!$A$2:$A$651,0))="","",INDEX(Applications_2021!$AJ$2:$AJ$651,MATCH($A128,Applications_2021!$A$2:$A$651,0)))</f>
        <v xml:space="preserve">Williams-Sullivan Middle School - Mr. Tremaine Johnson </v>
      </c>
      <c r="Z128" s="220" t="str">
        <f>IF(INDEX(Applications_2021!$AD$2:$AD$651,MATCH($A128,Applications_2021!$A$2:$A$651,0))="","",INDEX(Applications_2021!$AD$2:$AD$651,MATCH($A128,Applications_2021!$A$2:$A$651,0)))</f>
        <v xml:space="preserve">I do not know my transportation needs at this time. </v>
      </c>
      <c r="AA128" s="221" t="str">
        <f>IF(INDEX(Applications_2021!$AD$2:$AD$651,MATCH($A128,Applications_2021!$A$2:$A$651,0))="","",INDEX(Applications_2021!$AD$2:$AD$651,MATCH($A128,Applications_2021!$A$2:$A$651,0)))</f>
        <v xml:space="preserve">I do not know my transportation needs at this time. </v>
      </c>
      <c r="AB128" s="48" t="str">
        <f>IF(INDEX(Transcripts_2021!$A$2:$A$324,MATCH($A128,Transcripts_2021!$A$2:$A$324,0))=$A128,INDEX(Transcripts_2021!$O$2:$O$324,MATCH($A128,Transcripts_2021!$A$2:$A$324,0)),"")</f>
        <v>Williams-Sullivan Middle School</v>
      </c>
      <c r="AC128" s="48" t="str">
        <f t="shared" si="4"/>
        <v>Holmes</v>
      </c>
      <c r="AD128" s="48" t="str">
        <f>IF(INDEX(Applications_2021!$AL$2:$AL$651,MATCH($A128,Applications_2021!$A$2:$A$651,0))="","",INDEX(Applications_2021!$AL$2:$AL$651,MATCH($A128,Applications_2021!$A$2:$A$651,0)))</f>
        <v>Holmes</v>
      </c>
      <c r="AE128" s="8" t="str">
        <f t="shared" si="5"/>
        <v>Yes</v>
      </c>
    </row>
    <row r="129" spans="1:31" ht="100.8" x14ac:dyDescent="0.3">
      <c r="A129" s="51" t="str">
        <f>IF(Applications_2021!$A468="","",Applications_2021!$A468)</f>
        <v>0486-CLE-CA-0086</v>
      </c>
      <c r="B129" s="45" t="s">
        <v>371</v>
      </c>
      <c r="C129" s="269" t="s">
        <v>104</v>
      </c>
      <c r="D129" s="46">
        <f t="shared" si="3"/>
        <v>9</v>
      </c>
      <c r="E129" s="45" cm="1">
        <f t="array" ref="E129">_xlfn.IFS($Q129="Less than $25,000 per year",5,$Q129="$25,000 to $49,999 per year",4,$Q129="$50,000 per year or above",2,$Q129="I do not know.",3,$Q129="",0)</f>
        <v>4</v>
      </c>
      <c r="F129" s="45" cm="1">
        <f t="array" ref="F129">_xlfn.IFS($T129="Excellent",5,$T129="Good",4,$T129="Average",3,$T129="Below Average",2,$T129="Poor",1)</f>
        <v>5</v>
      </c>
      <c r="G129" s="52"/>
      <c r="H129" s="52"/>
      <c r="I129" s="52"/>
      <c r="J129" s="53">
        <v>8</v>
      </c>
      <c r="K129" s="48" t="str">
        <f>IF(LEFT(INDEX(Applications_2021!$E$2:$E$651,MATCH($A129,Applications_2021!$A$2:$A$651,0)),1)="Y","Black","Other")</f>
        <v>Black</v>
      </c>
      <c r="L129" s="48" t="str">
        <f>IF(INDEX(Applications_2021!$F$2:$F$651,MATCH($A129,Applications_2021!$A$2:$A$651,0))="","",INDEX(Applications_2021!$F$2:$F$651,MATCH($A129,Applications_2021!$A$2:$A$651,0)))</f>
        <v>Female</v>
      </c>
      <c r="M129" s="48" t="str">
        <f>IF(LEFT(INDEX(Applications_2021!$I$2:$I$651,MATCH($A129,Applications_2021!$A$2:$A$651,0)),1)="","",LEFT(INDEX(Applications_2021!$I$2:$I$651,MATCH($A129,Applications_2021!$A$2:$A$651,0)),1))</f>
        <v>8</v>
      </c>
      <c r="N129" s="48" t="str">
        <f>IF(INDEX(Applications_2021!$J$2:$J$651,MATCH($A129,Applications_2021!$A$2:$A$651,0))="","",INDEX(Applications_2021!$J$2:$J$651,MATCH($A129,Applications_2021!$A$2:$A$651,0)))</f>
        <v>Greenwood Middle School</v>
      </c>
      <c r="O129" s="48" t="str">
        <f>IF(INDEX(Applications_2021!$K$2:$K$651,MATCH($A129,Applications_2021!$A$2:$A$651,0))="","",INDEX(Applications_2021!$K$2:$K$651,MATCH($A129,Applications_2021!$A$2:$A$651,0)))</f>
        <v>Greenwood-Leflore Consolidated School District</v>
      </c>
      <c r="P129" s="48" t="str">
        <f>IF(INDEX(Applications_2021!$P$2:$P$651,MATCH($A129,Applications_2021!$A$2:$A$651,0))="","",INDEX(Applications_2021!$P$2:$P$651,MATCH($A129,Applications_2021!$A$2:$A$651,0)))</f>
        <v>College degree or 4 or more years of college (including graduate school)</v>
      </c>
      <c r="Q129" s="48" t="str">
        <f>IF(INDEX(Applications_2021!$Q$2:$Q$651,MATCH($A129,Applications_2021!$A$2:$A$651,0))="","",INDEX(Applications_2021!$Q$2:$Q$651,MATCH($A129,Applications_2021!$A$2:$A$651,0)))</f>
        <v>$25,000 to $49,999 per year</v>
      </c>
      <c r="R129" s="66" t="str">
        <f>$AC129</f>
        <v>Leflore</v>
      </c>
      <c r="S129" s="48" t="str">
        <f>IF(INDEX(Applications_2021!$V$2:$V$651,MATCH($A129,Applications_2021!$A$2:$A$651,0))="","",INDEX(Applications_2021!$V$2:$V$651,MATCH($A129,Applications_2021!$A$2:$A$651,0)))</f>
        <v>MS</v>
      </c>
      <c r="T129" s="48" t="str">
        <f>IF(INDEX(Applications_2021!$AE$2:$AE$651,MATCH($A129,Applications_2021!$A$2:$A$651,0))="","",INDEX(Applications_2021!$AE$2:$AE$651,MATCH($A129,Applications_2021!$A$2:$A$651,0)))</f>
        <v>Excellent</v>
      </c>
      <c r="U129" s="109" t="str">
        <f>IF(INDEX(Applications_2021!$AF$2:$AF$651,MATCH($A129,Applications_2021!$A$2:$A$651,0))="","",INDEX(Applications_2021!$AF$2:$AF$651,MATCH($A129,Applications_2021!$A$2:$A$651,0)))</f>
        <v>I eagerly hope to gain more valuable knowledge after attending the MSMS A.A.Y.M.E. camp. While attending this camp, the educational effect will enlighten me on unfamiliar things. I intend on being exposed to different experiences that I haven't yet seen. This camp will help contribute to many of my critical educational decisions in life.</v>
      </c>
      <c r="V129" s="109" t="str">
        <f>IF(INDEX(Applications_2021!$AG$2:$AG$651,MATCH($A129,Applications_2021!$A$2:$A$651,0))="","",INDEX(Applications_2021!$AG$2:$AG$651,MATCH($A129,Applications_2021!$A$2:$A$651,0)))</f>
        <v xml:space="preserve">GMS Ambassadors Club Miss Greenwood Middle School Greenwood Middle School Hosa Club Superintendent Scholar ( maintaining all A's for the all of the semesters ) Coding Camp </v>
      </c>
      <c r="W129" s="109" t="str">
        <f>IF(INDEX(Applications_2021!$AH$2:$AH$651,MATCH($A129,Applications_2021!$A$2:$A$651,0))="","",INDEX(Applications_2021!$AH$2:$AH$651,MATCH($A129,Applications_2021!$A$2:$A$651,0)))</f>
        <v/>
      </c>
      <c r="X129" s="109" t="str">
        <f>IF(INDEX(Applications_2021!$AI$2:$AI$651,MATCH($A129,Applications_2021!$A$2:$A$651,0))="","",INDEX(Applications_2021!$AI$2:$AI$651,MATCH($A129,Applications_2021!$A$2:$A$651,0)))</f>
        <v>relative or friend</v>
      </c>
      <c r="Y129" s="109" t="str">
        <f>IF(INDEX(Applications_2021!$AJ$2:$AJ$651,MATCH($A129,Applications_2021!$A$2:$A$651,0))="","",INDEX(Applications_2021!$AJ$2:$AJ$651,MATCH($A129,Applications_2021!$A$2:$A$651,0)))</f>
        <v>Kelstin Holmes / Greenwood Middle School</v>
      </c>
      <c r="Z129" s="220" t="str">
        <f>IF(INDEX(Applications_2021!$Z$2:$Z$651,MATCH($A129,Applications_2021!$A$2:$A$651,0))="","",INDEX(Applications_2021!$Z$2:$Z$651,MATCH($A129,Applications_2021!$A$2:$A$651,0)))</f>
        <v>YES - I will have transportation to the camp on June 20.</v>
      </c>
      <c r="AA129" s="221" t="str">
        <f>IF(INDEX(Applications_2021!$AB$2:$AB$651,MATCH($A129,Applications_2021!$A$2:$A$651,0))="","",INDEX(Applications_2021!$AB$2:$AB$651,MATCH($A129,Applications_2021!$A$2:$A$651,0)))</f>
        <v>YES - I will have transportation from the camp on June 25.</v>
      </c>
      <c r="AB129" s="48" t="str">
        <f>IF(INDEX(Transcripts_2021!$A$2:$A$324,MATCH($A129,Transcripts_2021!$A$2:$A$324,0))=$A129,INDEX(Transcripts_2021!$O$2:$O$324,MATCH($A129,Transcripts_2021!$A$2:$A$324,0)),"")</f>
        <v>Greenwood Middle School</v>
      </c>
      <c r="AC129" s="67" t="s">
        <v>226</v>
      </c>
      <c r="AD129" s="48" t="str">
        <f>IF(INDEX(Applications_2021!$AL$2:$AL$651,MATCH($A129,Applications_2021!$A$2:$A$651,0))="","",INDEX(Applications_2021!$AL$2:$AL$651,MATCH($A129,Applications_2021!$A$2:$A$651,0)))</f>
        <v>Holmes</v>
      </c>
      <c r="AE129" s="8" t="str">
        <f t="shared" si="5"/>
        <v>No</v>
      </c>
    </row>
    <row r="130" spans="1:31" ht="100.8" x14ac:dyDescent="0.3">
      <c r="A130" s="51" t="str">
        <f>IF(Applications_2021!$A519="","",Applications_2021!$A519)</f>
        <v>0538-DAV-AA-0113</v>
      </c>
      <c r="B130" s="45" t="s">
        <v>371</v>
      </c>
      <c r="C130" s="250" t="s">
        <v>101</v>
      </c>
      <c r="D130" s="46">
        <f t="shared" si="3"/>
        <v>9</v>
      </c>
      <c r="E130" s="45" cm="1">
        <f t="array" ref="E130">_xlfn.IFS($Q130="Less than $25,000 per year",5,$Q130="$25,000 to $49,999 per year",4,$Q130="$50,000 per year or above",2,$Q130="I do not know.",3,$Q130="",0)</f>
        <v>4</v>
      </c>
      <c r="F130" s="45" cm="1">
        <f t="array" ref="F130">_xlfn.IFS($T130="Excellent",5,$T130="Good",4,$T130="Average",3,$T130="Below Average",2,$T130="Poor",1)</f>
        <v>5</v>
      </c>
      <c r="G130" s="52"/>
      <c r="H130" s="52"/>
      <c r="I130" s="52"/>
      <c r="J130" s="53">
        <v>8</v>
      </c>
      <c r="K130" s="48" t="str">
        <f>IF(LEFT(INDEX(Applications_2021!$E$2:$E$651,MATCH($A130,Applications_2021!$A$2:$A$651,0)),1)="Y","Black","Other")</f>
        <v>Black</v>
      </c>
      <c r="L130" s="48" t="str">
        <f>IF(INDEX(Applications_2021!$F$2:$F$651,MATCH($A130,Applications_2021!$A$2:$A$651,0))="","",INDEX(Applications_2021!$F$2:$F$651,MATCH($A130,Applications_2021!$A$2:$A$651,0)))</f>
        <v>Male</v>
      </c>
      <c r="M130" s="48" t="str">
        <f>IF(LEFT(INDEX(Applications_2021!$I$2:$I$651,MATCH($A130,Applications_2021!$A$2:$A$651,0)),1)="","",LEFT(INDEX(Applications_2021!$I$2:$I$651,MATCH($A130,Applications_2021!$A$2:$A$651,0)),1))</f>
        <v>8</v>
      </c>
      <c r="N130" s="48" t="str">
        <f>IF(INDEX(Applications_2021!$J$2:$J$651,MATCH($A130,Applications_2021!$A$2:$A$651,0))="","",INDEX(Applications_2021!$J$2:$J$651,MATCH($A130,Applications_2021!$A$2:$A$651,0)))</f>
        <v>William Sullivan Middel School</v>
      </c>
      <c r="O130" s="48" t="str">
        <f>IF(INDEX(Applications_2021!$K$2:$K$651,MATCH($A130,Applications_2021!$A$2:$A$651,0))="","",INDEX(Applications_2021!$K$2:$K$651,MATCH($A130,Applications_2021!$A$2:$A$651,0)))</f>
        <v>Holmes County Consolidated School District</v>
      </c>
      <c r="P130" s="48" t="str">
        <f>IF(INDEX(Applications_2021!$P$2:$P$651,MATCH($A130,Applications_2021!$A$2:$A$651,0))="","",INDEX(Applications_2021!$P$2:$P$651,MATCH($A130,Applications_2021!$A$2:$A$651,0)))</f>
        <v>College degree or 4 or more years of college (including graduate school)</v>
      </c>
      <c r="Q130" s="48" t="str">
        <f>IF(INDEX(Applications_2021!$Q$2:$Q$651,MATCH($A130,Applications_2021!$A$2:$A$651,0))="","",INDEX(Applications_2021!$Q$2:$Q$651,MATCH($A130,Applications_2021!$A$2:$A$651,0)))</f>
        <v>$25,000 to $49,999 per year</v>
      </c>
      <c r="R130" s="48" t="str">
        <f>IF(INDEX(Applications_2021!$AL$2:$AL$651,MATCH($A130,Applications_2021!$A$2:$A$651,0))="","",INDEX(Applications_2021!$AL$2:$AL$651,MATCH($A130,Applications_2021!$A$2:$A$651,0)))</f>
        <v>Holmes</v>
      </c>
      <c r="S130" s="48" t="str">
        <f>IF(INDEX(Applications_2021!$V$2:$V$651,MATCH($A130,Applications_2021!$A$2:$A$651,0))="","",INDEX(Applications_2021!$V$2:$V$651,MATCH($A130,Applications_2021!$A$2:$A$651,0)))</f>
        <v>MS</v>
      </c>
      <c r="T130" s="48" t="str">
        <f>IF(INDEX(Applications_2021!$AE$2:$AE$651,MATCH($A130,Applications_2021!$A$2:$A$651,0))="","",INDEX(Applications_2021!$AE$2:$AE$651,MATCH($A130,Applications_2021!$A$2:$A$651,0)))</f>
        <v>Excellent</v>
      </c>
      <c r="U130" s="109" t="str">
        <f>IF(INDEX(Applications_2021!$AF$2:$AF$651,MATCH($A130,Applications_2021!$A$2:$A$651,0))="","",INDEX(Applications_2021!$AF$2:$AF$651,MATCH($A130,Applications_2021!$A$2:$A$651,0)))</f>
        <v>I want to attend the AAYME camp to improve my social skills among my peers, view different career choices, and see different ways to increase my ACT score.  From attending this camp I hope to gain new knowledge that will help me become a better student. I also wish to meet new students and develop friendships. Lastly, I hope to improve my personal skills.</v>
      </c>
      <c r="V130" s="109" t="str">
        <f>IF(INDEX(Applications_2021!$AG$2:$AG$651,MATCH($A130,Applications_2021!$A$2:$A$651,0))="","",INDEX(Applications_2021!$AG$2:$AG$651,MATCH($A130,Applications_2021!$A$2:$A$651,0)))</f>
        <v xml:space="preserve">I am a Superintendent List student, High honors in Math, Science, History and English Language Arts and a member of the Jr Beta Club. Also I am a member of the Technology Student Association (TSA)-this year I focused on Digital Photograph. Before COVID I was a member of the Jr High Basketball team. I enjoy drawing and assembling Model Cars-which I collect. </v>
      </c>
      <c r="W130" s="109" t="str">
        <f>IF(INDEX(Applications_2021!$AH$2:$AH$651,MATCH($A130,Applications_2021!$A$2:$A$651,0))="","",INDEX(Applications_2021!$AH$2:$AH$651,MATCH($A130,Applications_2021!$A$2:$A$651,0)))</f>
        <v xml:space="preserve">I take my best self to class and participate daily. I block out distracts and stay focus to enhance my knowledge. In the past years and this year I scored above benchmark, scored the highest on English Language Arts, Science and Math 9 week assessments. </v>
      </c>
      <c r="X130" s="109" t="str">
        <f>IF(INDEX(Applications_2021!$AI$2:$AI$651,MATCH($A130,Applications_2021!$A$2:$A$651,0))="","",INDEX(Applications_2021!$AI$2:$AI$651,MATCH($A130,Applications_2021!$A$2:$A$651,0)))</f>
        <v>school/teacher</v>
      </c>
      <c r="Y130" s="109" t="str">
        <f>IF(INDEX(Applications_2021!$AJ$2:$AJ$651,MATCH($A130,Applications_2021!$A$2:$A$651,0))="","",INDEX(Applications_2021!$AJ$2:$AJ$651,MATCH($A130,Applications_2021!$A$2:$A$651,0)))</f>
        <v>Jessica Jenkins Holmes County Central High School-Counselor</v>
      </c>
      <c r="Z130" s="220" t="str">
        <f>IF(INDEX(Applications_2021!$Z$2:$Z$651,MATCH($A130,Applications_2021!$A$2:$A$651,0))="","",INDEX(Applications_2021!$Z$2:$Z$651,MATCH($A130,Applications_2021!$A$2:$A$651,0)))</f>
        <v>YES - I will have transportation to the camp on June 20.</v>
      </c>
      <c r="AA130" s="221" t="str">
        <f>IF(INDEX(Applications_2021!$AB$2:$AB$651,MATCH($A130,Applications_2021!$A$2:$A$651,0))="","",INDEX(Applications_2021!$AB$2:$AB$651,MATCH($A130,Applications_2021!$A$2:$A$651,0)))</f>
        <v>YES - I will have transportation from the camp on June 25.</v>
      </c>
      <c r="AB130" s="48" t="str">
        <f>IF(INDEX(Transcripts_2021!$A$2:$A$324,MATCH($A130,Transcripts_2021!$A$2:$A$324,0))=$A130,INDEX(Transcripts_2021!$O$2:$O$324,MATCH($A130,Transcripts_2021!$A$2:$A$324,0)),"")</f>
        <v>William Sullivan Middle</v>
      </c>
      <c r="AC130" s="48" t="str">
        <f t="shared" si="4"/>
        <v>Holmes</v>
      </c>
      <c r="AD130" s="48" t="str">
        <f>IF(INDEX(Applications_2021!$AL$2:$AL$651,MATCH($A130,Applications_2021!$A$2:$A$651,0))="","",INDEX(Applications_2021!$AL$2:$AL$651,MATCH($A130,Applications_2021!$A$2:$A$651,0)))</f>
        <v>Holmes</v>
      </c>
      <c r="AE130" s="8" t="str">
        <f t="shared" si="5"/>
        <v>Yes</v>
      </c>
    </row>
    <row r="131" spans="1:31" ht="14.4" customHeight="1" x14ac:dyDescent="0.3">
      <c r="A131" s="51" t="str">
        <f>IF(Applications_2021!$A245="","",Applications_2021!$A245)</f>
        <v>0255-BOY-LA-0063</v>
      </c>
      <c r="B131" s="52" t="s">
        <v>519</v>
      </c>
      <c r="C131" s="140" t="s">
        <v>86</v>
      </c>
      <c r="D131" s="46">
        <f t="shared" ref="D131:D194" si="6">SUM($E131:$I131)</f>
        <v>8</v>
      </c>
      <c r="E131" s="45" cm="1">
        <f t="array" ref="E131">_xlfn.IFS($Q131="Less than $25,000 per year",5,$Q131="$25,000 to $49,999 per year",4,$Q131="$50,000 per year or above",2,$Q131="I do not know.",3,$Q131="",0)</f>
        <v>3</v>
      </c>
      <c r="F131" s="45" cm="1">
        <f t="array" ref="F131">_xlfn.IFS($T131="Excellent",5,$T131="Good",4,$T131="Average",3,$T131="Below Average",2,$T131="Poor",1)</f>
        <v>5</v>
      </c>
      <c r="G131" s="52"/>
      <c r="H131" s="52"/>
      <c r="I131" s="52"/>
      <c r="J131" s="53">
        <v>6</v>
      </c>
      <c r="K131" s="48" t="str">
        <f>IF(LEFT(INDEX(Applications_2021!$E$2:$E$651,MATCH($A131,Applications_2021!$A$2:$A$651,0)),1)="Y","Black","Other")</f>
        <v>Black</v>
      </c>
      <c r="L131" s="48" t="str">
        <f>IF(INDEX(Applications_2021!$F$2:$F$651,MATCH($A131,Applications_2021!$A$2:$A$651,0))="","",INDEX(Applications_2021!$F$2:$F$651,MATCH($A131,Applications_2021!$A$2:$A$651,0)))</f>
        <v>Male</v>
      </c>
      <c r="M131" s="48" t="str">
        <f>IF(LEFT(INDEX(Applications_2021!$I$2:$I$651,MATCH($A131,Applications_2021!$A$2:$A$651,0)),1)="","",LEFT(INDEX(Applications_2021!$I$2:$I$651,MATCH($A131,Applications_2021!$A$2:$A$651,0)),1))</f>
        <v>7</v>
      </c>
      <c r="N131" s="48" t="str">
        <f>IF(INDEX(Applications_2021!$J$2:$J$651,MATCH($A131,Applications_2021!$A$2:$A$651,0))="","",INDEX(Applications_2021!$J$2:$J$651,MATCH($A131,Applications_2021!$A$2:$A$651,0)))</f>
        <v>Williams-Sullivan Middle</v>
      </c>
      <c r="O131" s="48" t="str">
        <f>IF(INDEX(Applications_2021!$K$2:$K$651,MATCH($A131,Applications_2021!$A$2:$A$651,0))="","",INDEX(Applications_2021!$K$2:$K$651,MATCH($A131,Applications_2021!$A$2:$A$651,0)))</f>
        <v>Holmes County Consolidated</v>
      </c>
      <c r="P131" s="48" t="str">
        <f>IF(INDEX(Applications_2021!$P$2:$P$651,MATCH($A131,Applications_2021!$A$2:$A$651,0))="","",INDEX(Applications_2021!$P$2:$P$651,MATCH($A131,Applications_2021!$A$2:$A$651,0)))</f>
        <v>College degree or 4 or more years of college (including graduate school)</v>
      </c>
      <c r="Q131" s="48" t="str">
        <f>IF(INDEX(Applications_2021!$Q$2:$Q$651,MATCH($A131,Applications_2021!$A$2:$A$651,0))="","",INDEX(Applications_2021!$Q$2:$Q$651,MATCH($A131,Applications_2021!$A$2:$A$651,0)))</f>
        <v>I do not know.</v>
      </c>
      <c r="R131" s="48" t="str">
        <f>IF(INDEX(Applications_2021!$AL$2:$AL$651,MATCH($A131,Applications_2021!$A$2:$A$651,0))="","",INDEX(Applications_2021!$AL$2:$AL$651,MATCH($A131,Applications_2021!$A$2:$A$651,0)))</f>
        <v>Holmes</v>
      </c>
      <c r="S131" s="48" t="str">
        <f>IF(INDEX(Applications_2021!$V$2:$V$651,MATCH($A131,Applications_2021!$A$2:$A$651,0))="","",INDEX(Applications_2021!$V$2:$V$651,MATCH($A131,Applications_2021!$A$2:$A$651,0)))</f>
        <v>MS</v>
      </c>
      <c r="T131" s="48" t="str">
        <f>IF(INDEX(Applications_2021!$AE$2:$AE$651,MATCH($A131,Applications_2021!$A$2:$A$651,0))="","",INDEX(Applications_2021!$AE$2:$AE$651,MATCH($A131,Applications_2021!$A$2:$A$651,0)))</f>
        <v>Excellent</v>
      </c>
      <c r="U131" s="109" t="str">
        <f>IF(INDEX(Applications_2021!$AF$2:$AF$651,MATCH($A131,Applications_2021!$A$2:$A$651,0))="","",INDEX(Applications_2021!$AF$2:$AF$651,MATCH($A131,Applications_2021!$A$2:$A$651,0)))</f>
        <v>I want to attend this camp because it will give me an opportunity to enhance my social skills as well as show me different career paths and scholarships that are available. Attending this camp will also help build my confidence level.</v>
      </c>
      <c r="V131" s="109" t="str">
        <f>IF(INDEX(Applications_2021!$AG$2:$AG$651,MATCH($A131,Applications_2021!$A$2:$A$651,0))="","",INDEX(Applications_2021!$AG$2:$AG$651,MATCH($A131,Applications_2021!$A$2:$A$651,0)))</f>
        <v>I am an A/B honors student,  a member of the BETA Club, and Honor' Society at Williams-Sullivan Middle School. My talents include drawing, painting, singing, and playing the keyboard. I am an active member of my church as well as a Jr. Deacon.</v>
      </c>
      <c r="W131" s="109" t="str">
        <f>IF(INDEX(Applications_2021!$AH$2:$AH$651,MATCH($A131,Applications_2021!$A$2:$A$651,0))="","",INDEX(Applications_2021!$AH$2:$AH$651,MATCH($A131,Applications_2021!$A$2:$A$651,0)))</f>
        <v>I will be a great candidate because I am a very respectful young man and I am willing to learn new things to help me become a better individual.</v>
      </c>
      <c r="X131" s="109" t="str">
        <f>IF(INDEX(Applications_2021!$AI$2:$AI$651,MATCH($A131,Applications_2021!$A$2:$A$651,0))="","",INDEX(Applications_2021!$AI$2:$AI$651,MATCH($A131,Applications_2021!$A$2:$A$651,0)))</f>
        <v>school/teacher</v>
      </c>
      <c r="Y131" s="109" t="str">
        <f>IF(INDEX(Applications_2021!$AJ$2:$AJ$651,MATCH($A131,Applications_2021!$A$2:$A$651,0))="","",INDEX(Applications_2021!$AJ$2:$AJ$651,MATCH($A131,Applications_2021!$A$2:$A$651,0)))</f>
        <v>Mr. Tremain Johnson</v>
      </c>
      <c r="Z131" s="220" t="str">
        <f>IF(INDEX(Applications_2021!$Z$2:$Z$651,MATCH($A131,Applications_2021!$A$2:$A$651,0))="","",INDEX(Applications_2021!$Z$2:$Z$651,MATCH($A131,Applications_2021!$A$2:$A$651,0)))</f>
        <v>YES - I will have transportation to the camp on June 20.</v>
      </c>
      <c r="AA131" s="221" t="str">
        <f>IF(INDEX(Applications_2021!$AB$2:$AB$651,MATCH($A131,Applications_2021!$A$2:$A$651,0))="","",INDEX(Applications_2021!$AB$2:$AB$651,MATCH($A131,Applications_2021!$A$2:$A$651,0)))</f>
        <v>YES - I will have transportation from the camp on June 25.</v>
      </c>
      <c r="AB131" s="48" t="str">
        <f>IF(INDEX(Transcripts_2021!$A$2:$A$324,MATCH($A131,Transcripts_2021!$A$2:$A$324,0))=$A131,INDEX(Transcripts_2021!$O$2:$O$324,MATCH($A131,Transcripts_2021!$A$2:$A$324,0)),"")</f>
        <v>Williams-Sullivan Middle</v>
      </c>
      <c r="AC131" s="48" t="str">
        <f t="shared" si="4"/>
        <v>Holmes</v>
      </c>
      <c r="AD131" s="48" t="str">
        <f>IF(INDEX(Applications_2021!$AL$2:$AL$651,MATCH($A131,Applications_2021!$A$2:$A$651,0))="","",INDEX(Applications_2021!$AL$2:$AL$651,MATCH($A131,Applications_2021!$A$2:$A$651,0)))</f>
        <v>Holmes</v>
      </c>
      <c r="AE131" s="8" t="str">
        <f t="shared" si="5"/>
        <v>Yes</v>
      </c>
    </row>
    <row r="132" spans="1:31" ht="115.2" x14ac:dyDescent="0.3">
      <c r="A132" s="51" t="str">
        <f>IF(Applications_2021!$A203="","",Applications_2021!$A203)</f>
        <v>0211-POO-KE-0034</v>
      </c>
      <c r="B132" s="45" t="s">
        <v>371</v>
      </c>
      <c r="C132" s="250" t="s">
        <v>101</v>
      </c>
      <c r="D132" s="46">
        <f t="shared" si="6"/>
        <v>9</v>
      </c>
      <c r="E132" s="45" cm="1">
        <f t="array" ref="E132">_xlfn.IFS($Q132="Less than $25,000 per year",5,$Q132="$25,000 to $49,999 per year",4,$Q132="$50,000 per year or above",2,$Q132="I do not know.",3,$Q132="",0)</f>
        <v>4</v>
      </c>
      <c r="F132" s="45" cm="1">
        <f t="array" ref="F132">_xlfn.IFS($T132="Excellent",5,$T132="Good",4,$T132="Average",3,$T132="Below Average",2,$T132="Poor",1)</f>
        <v>5</v>
      </c>
      <c r="G132" s="52"/>
      <c r="H132" s="52"/>
      <c r="I132" s="52"/>
      <c r="J132" s="53">
        <v>9</v>
      </c>
      <c r="K132" s="48" t="str">
        <f>IF(LEFT(INDEX(Applications_2021!$E$2:$E$651,MATCH($A132,Applications_2021!$A$2:$A$651,0)),1)="Y","Black","Other")</f>
        <v>Black</v>
      </c>
      <c r="L132" s="48" t="str">
        <f>IF(INDEX(Applications_2021!$F$2:$F$651,MATCH($A132,Applications_2021!$A$2:$A$651,0))="","",INDEX(Applications_2021!$F$2:$F$651,MATCH($A132,Applications_2021!$A$2:$A$651,0)))</f>
        <v>Male</v>
      </c>
      <c r="M132" s="48" t="str">
        <f>IF(LEFT(INDEX(Applications_2021!$I$2:$I$651,MATCH($A132,Applications_2021!$A$2:$A$651,0)),1)="","",LEFT(INDEX(Applications_2021!$I$2:$I$651,MATCH($A132,Applications_2021!$A$2:$A$651,0)),1))</f>
        <v>9</v>
      </c>
      <c r="N132" s="48" t="str">
        <f>IF(INDEX(Applications_2021!$J$2:$J$651,MATCH($A132,Applications_2021!$A$2:$A$651,0))="","",INDEX(Applications_2021!$J$2:$J$651,MATCH($A132,Applications_2021!$A$2:$A$651,0)))</f>
        <v>Humphrey County High School</v>
      </c>
      <c r="O132" s="48" t="str">
        <f>IF(INDEX(Applications_2021!$K$2:$K$651,MATCH($A132,Applications_2021!$A$2:$A$651,0))="","",INDEX(Applications_2021!$K$2:$K$651,MATCH($A132,Applications_2021!$A$2:$A$651,0)))</f>
        <v>Humphrey County Scholastic School District</v>
      </c>
      <c r="P132" s="48" t="str">
        <f>IF(INDEX(Applications_2021!$P$2:$P$651,MATCH($A132,Applications_2021!$A$2:$A$651,0))="","",INDEX(Applications_2021!$P$2:$P$651,MATCH($A132,Applications_2021!$A$2:$A$651,0)))</f>
        <v>High School Diploma or up to 3 years of college</v>
      </c>
      <c r="Q132" s="48" t="str">
        <f>IF(INDEX(Applications_2021!$Q$2:$Q$651,MATCH($A132,Applications_2021!$A$2:$A$651,0))="","",INDEX(Applications_2021!$Q$2:$Q$651,MATCH($A132,Applications_2021!$A$2:$A$651,0)))</f>
        <v>$25,000 to $49,999 per year</v>
      </c>
      <c r="R132" s="48" t="str">
        <f>IF(INDEX(Applications_2021!$AL$2:$AL$651,MATCH($A132,Applications_2021!$A$2:$A$651,0))="","",INDEX(Applications_2021!$AL$2:$AL$651,MATCH($A132,Applications_2021!$A$2:$A$651,0)))</f>
        <v>Humphreys</v>
      </c>
      <c r="S132" s="48" t="str">
        <f>IF(INDEX(Applications_2021!$V$2:$V$651,MATCH($A132,Applications_2021!$A$2:$A$651,0))="","",INDEX(Applications_2021!$V$2:$V$651,MATCH($A132,Applications_2021!$A$2:$A$651,0)))</f>
        <v>MS</v>
      </c>
      <c r="T132" s="48" t="str">
        <f>IF(INDEX(Applications_2021!$AE$2:$AE$651,MATCH($A132,Applications_2021!$A$2:$A$651,0))="","",INDEX(Applications_2021!$AE$2:$AE$651,MATCH($A132,Applications_2021!$A$2:$A$651,0)))</f>
        <v>Excellent</v>
      </c>
      <c r="U132" s="109" t="str">
        <f>IF(INDEX(Applications_2021!$AF$2:$AF$651,MATCH($A132,Applications_2021!$A$2:$A$651,0))="","",INDEX(Applications_2021!$AF$2:$AF$651,MATCH($A132,Applications_2021!$A$2:$A$651,0)))</f>
        <v xml:space="preserve">I want to attend the AAYME Camp because I believe it will be a valuable educational experience. My hope is to gain knowledge and social experience. This camp will prepare me for higher education and careers. The time spent at this camp will most likely be a vital part of my future success. I trust that this camp and its instructors are fully capable of giving me the tools to realize my potential. </v>
      </c>
      <c r="V132" s="109" t="str">
        <f>IF(INDEX(Applications_2021!$AG$2:$AG$651,MATCH($A132,Applications_2021!$A$2:$A$651,0))="","",INDEX(Applications_2021!$AG$2:$AG$651,MATCH($A132,Applications_2021!$A$2:$A$651,0)))</f>
        <v xml:space="preserve">I have been in the Beta Club since the 4th grade. I have multiple awards for principal and superintendent scholars in school. I have a decent singing ability and have been in my school and church choir. </v>
      </c>
      <c r="W132" s="109" t="str">
        <f>IF(INDEX(Applications_2021!$AH$2:$AH$651,MATCH($A132,Applications_2021!$A$2:$A$651,0))="","",INDEX(Applications_2021!$AH$2:$AH$651,MATCH($A132,Applications_2021!$A$2:$A$651,0)))</f>
        <v>I am prepared to work as hard as I can to achieve my dreams.</v>
      </c>
      <c r="X132" s="109" t="str">
        <f>IF(INDEX(Applications_2021!$AI$2:$AI$651,MATCH($A132,Applications_2021!$A$2:$A$651,0))="","",INDEX(Applications_2021!$AI$2:$AI$651,MATCH($A132,Applications_2021!$A$2:$A$651,0)))</f>
        <v>relative or friend</v>
      </c>
      <c r="Y132" s="109" t="str">
        <f>IF(INDEX(Applications_2021!$AJ$2:$AJ$651,MATCH($A132,Applications_2021!$A$2:$A$651,0))="","",INDEX(Applications_2021!$AJ$2:$AJ$651,MATCH($A132,Applications_2021!$A$2:$A$651,0)))</f>
        <v/>
      </c>
      <c r="Z132" s="220" t="str">
        <f>IF(INDEX(Applications_2021!$Z$2:$Z$651,MATCH($A132,Applications_2021!$A$2:$A$651,0))="","",INDEX(Applications_2021!$Z$2:$Z$651,MATCH($A132,Applications_2021!$A$2:$A$651,0)))</f>
        <v>YES - I will have transportation to the camp on June 20.</v>
      </c>
      <c r="AA132" s="221" t="str">
        <f>IF(INDEX(Applications_2021!$AB$2:$AB$651,MATCH($A132,Applications_2021!$A$2:$A$651,0))="","",INDEX(Applications_2021!$AB$2:$AB$651,MATCH($A132,Applications_2021!$A$2:$A$651,0)))</f>
        <v>YES - I will have transportation from the camp on June 25.</v>
      </c>
      <c r="AB132" s="48" t="str">
        <f>IF(INDEX(Transcripts_2021!$A$2:$A$324,MATCH($A132,Transcripts_2021!$A$2:$A$324,0))=$A132,INDEX(Transcripts_2021!$O$2:$O$324,MATCH($A132,Transcripts_2021!$A$2:$A$324,0)),"")</f>
        <v>Humphrey's County High School</v>
      </c>
      <c r="AC132" s="48" t="str">
        <f t="shared" ref="AC132:AC195" si="7">$R132</f>
        <v>Humphreys</v>
      </c>
      <c r="AD132" s="48" t="str">
        <f>IF(INDEX(Applications_2021!$AL$2:$AL$651,MATCH($A132,Applications_2021!$A$2:$A$651,0))="","",INDEX(Applications_2021!$AL$2:$AL$651,MATCH($A132,Applications_2021!$A$2:$A$651,0)))</f>
        <v>Humphreys</v>
      </c>
      <c r="AE132" s="8" t="str">
        <f t="shared" ref="AE132:AE195" si="8">IF($AC132=$AD132,"Yes","No")</f>
        <v>Yes</v>
      </c>
    </row>
    <row r="133" spans="1:31" ht="14.4" customHeight="1" x14ac:dyDescent="0.3">
      <c r="A133" s="51" t="str">
        <f>IF(Applications_2021!$A311="","",Applications_2021!$A311)</f>
        <v>0324-CLA-ZA-0022</v>
      </c>
      <c r="B133" s="52" t="s">
        <v>519</v>
      </c>
      <c r="C133" s="140" t="s">
        <v>92</v>
      </c>
      <c r="D133" s="46">
        <f t="shared" si="6"/>
        <v>9</v>
      </c>
      <c r="E133" s="45" cm="1">
        <f t="array" ref="E133">_xlfn.IFS($Q133="Less than $25,000 per year",5,$Q133="$25,000 to $49,999 per year",4,$Q133="$50,000 per year or above",2,$Q133="I do not know.",3,$Q133="",0)</f>
        <v>4</v>
      </c>
      <c r="F133" s="45" cm="1">
        <f t="array" ref="F133">_xlfn.IFS($T133="Excellent",5,$T133="Good",4,$T133="Average",3,$T133="Below Average",2,$T133="Poor",1)</f>
        <v>5</v>
      </c>
      <c r="G133" s="52"/>
      <c r="H133" s="52"/>
      <c r="I133" s="52"/>
      <c r="J133" s="53" t="s">
        <v>2066</v>
      </c>
      <c r="K133" s="48" t="str">
        <f>IF(LEFT(INDEX(Applications_2021!$E$2:$E$651,MATCH($A133,Applications_2021!$A$2:$A$651,0)),1)="Y","Black","Other")</f>
        <v>Black</v>
      </c>
      <c r="L133" s="48" t="str">
        <f>IF(INDEX(Applications_2021!$F$2:$F$651,MATCH($A133,Applications_2021!$A$2:$A$651,0))="","",INDEX(Applications_2021!$F$2:$F$651,MATCH($A133,Applications_2021!$A$2:$A$651,0)))</f>
        <v>Female</v>
      </c>
      <c r="M133" s="48" t="str">
        <f>IF(LEFT(INDEX(Applications_2021!$I$2:$I$651,MATCH($A133,Applications_2021!$A$2:$A$651,0)),1)="","",LEFT(INDEX(Applications_2021!$I$2:$I$651,MATCH($A133,Applications_2021!$A$2:$A$651,0)),1))</f>
        <v>9</v>
      </c>
      <c r="N133" s="48" t="str">
        <f>IF(INDEX(Applications_2021!$J$2:$J$651,MATCH($A133,Applications_2021!$A$2:$A$651,0))="","",INDEX(Applications_2021!$J$2:$J$651,MATCH($A133,Applications_2021!$A$2:$A$651,0)))</f>
        <v xml:space="preserve">Humphreys County High School </v>
      </c>
      <c r="O133" s="48" t="str">
        <f>IF(INDEX(Applications_2021!$K$2:$K$651,MATCH($A133,Applications_2021!$A$2:$A$651,0))="","",INDEX(Applications_2021!$K$2:$K$651,MATCH($A133,Applications_2021!$A$2:$A$651,0)))</f>
        <v xml:space="preserve">The Mississippi Achievement School District </v>
      </c>
      <c r="P133" s="48" t="str">
        <f>IF(INDEX(Applications_2021!$P$2:$P$651,MATCH($A133,Applications_2021!$A$2:$A$651,0))="","",INDEX(Applications_2021!$P$2:$P$651,MATCH($A133,Applications_2021!$A$2:$A$651,0)))</f>
        <v>College degree or 4 or more years of college (including graduate school)</v>
      </c>
      <c r="Q133" s="48" t="str">
        <f>IF(INDEX(Applications_2021!$Q$2:$Q$651,MATCH($A133,Applications_2021!$A$2:$A$651,0))="","",INDEX(Applications_2021!$Q$2:$Q$651,MATCH($A133,Applications_2021!$A$2:$A$651,0)))</f>
        <v>$25,000 to $49,999 per year</v>
      </c>
      <c r="R133" s="48" t="str">
        <f>IF(INDEX(Applications_2021!$AL$2:$AL$651,MATCH($A133,Applications_2021!$A$2:$A$651,0))="","",INDEX(Applications_2021!$AL$2:$AL$651,MATCH($A133,Applications_2021!$A$2:$A$651,0)))</f>
        <v>Humphreys</v>
      </c>
      <c r="S133" s="48" t="str">
        <f>IF(INDEX(Applications_2021!$V$2:$V$651,MATCH($A133,Applications_2021!$A$2:$A$651,0))="","",INDEX(Applications_2021!$V$2:$V$651,MATCH($A133,Applications_2021!$A$2:$A$651,0)))</f>
        <v>MS</v>
      </c>
      <c r="T133" s="48" t="str">
        <f>IF(INDEX(Applications_2021!$AE$2:$AE$651,MATCH($A133,Applications_2021!$A$2:$A$651,0))="","",INDEX(Applications_2021!$AE$2:$AE$651,MATCH($A133,Applications_2021!$A$2:$A$651,0)))</f>
        <v>Excellent</v>
      </c>
      <c r="U133" s="109" t="str">
        <f>IF(INDEX(Applications_2021!$AF$2:$AF$651,MATCH($A133,Applications_2021!$A$2:$A$651,0))="","",INDEX(Applications_2021!$AF$2:$AF$651,MATCH($A133,Applications_2021!$A$2:$A$651,0)))</f>
        <v>I would love to gain more knowledge and skills to better help me with my education.</v>
      </c>
      <c r="V133" s="109" t="str">
        <f>IF(INDEX(Applications_2021!$AG$2:$AG$651,MATCH($A133,Applications_2021!$A$2:$A$651,0))="","",INDEX(Applications_2021!$AG$2:$AG$651,MATCH($A133,Applications_2021!$A$2:$A$651,0)))</f>
        <v>Zakira is a member of the National and local Beta Club. Also, she’s a honor student.</v>
      </c>
      <c r="W133" s="109" t="str">
        <f>IF(INDEX(Applications_2021!$AH$2:$AH$651,MATCH($A133,Applications_2021!$A$2:$A$651,0))="","",INDEX(Applications_2021!$AH$2:$AH$651,MATCH($A133,Applications_2021!$A$2:$A$651,0)))</f>
        <v/>
      </c>
      <c r="X133" s="109" t="str">
        <f>IF(INDEX(Applications_2021!$AI$2:$AI$651,MATCH($A133,Applications_2021!$A$2:$A$651,0))="","",INDEX(Applications_2021!$AI$2:$AI$651,MATCH($A133,Applications_2021!$A$2:$A$651,0)))</f>
        <v>email announcement</v>
      </c>
      <c r="Y133" s="109" t="str">
        <f>IF(INDEX(Applications_2021!$AJ$2:$AJ$651,MATCH($A133,Applications_2021!$A$2:$A$651,0))="","",INDEX(Applications_2021!$AJ$2:$AJ$651,MATCH($A133,Applications_2021!$A$2:$A$651,0)))</f>
        <v/>
      </c>
      <c r="Z133" s="220" t="str">
        <f>IF(INDEX(Applications_2021!$Z$2:$Z$651,MATCH($A133,Applications_2021!$A$2:$A$651,0))="","",INDEX(Applications_2021!$Z$2:$Z$651,MATCH($A133,Applications_2021!$A$2:$A$651,0)))</f>
        <v>YES - I will have transportation to the camp on June 20.</v>
      </c>
      <c r="AA133" s="221" t="str">
        <f>IF(INDEX(Applications_2021!$AB$2:$AB$651,MATCH($A133,Applications_2021!$A$2:$A$651,0))="","",INDEX(Applications_2021!$AB$2:$AB$651,MATCH($A133,Applications_2021!$A$2:$A$651,0)))</f>
        <v>YES - I will have transportation from the camp on June 25.</v>
      </c>
      <c r="AB133" s="48" t="str">
        <f>IF(INDEX(Transcripts_2021!$A$2:$A$324,MATCH($A133,Transcripts_2021!$A$2:$A$324,0))=$A133,INDEX(Transcripts_2021!$O$2:$O$324,MATCH($A133,Transcripts_2021!$A$2:$A$324,0)),"")</f>
        <v xml:space="preserve">Humphreys County High School </v>
      </c>
      <c r="AC133" s="48" t="str">
        <f t="shared" si="7"/>
        <v>Humphreys</v>
      </c>
      <c r="AD133" s="48" t="str">
        <f>IF(INDEX(Applications_2021!$AL$2:$AL$651,MATCH($A133,Applications_2021!$A$2:$A$651,0))="","",INDEX(Applications_2021!$AL$2:$AL$651,MATCH($A133,Applications_2021!$A$2:$A$651,0)))</f>
        <v>Humphreys</v>
      </c>
      <c r="AE133" s="8" t="str">
        <f t="shared" si="8"/>
        <v>Yes</v>
      </c>
    </row>
    <row r="134" spans="1:31" ht="14.4" customHeight="1" x14ac:dyDescent="0.3">
      <c r="A134" s="51" t="str">
        <f>IF(Applications_2021!$A312="","",Applications_2021!$A312)</f>
        <v>0325-AND-JA-0020</v>
      </c>
      <c r="B134" s="52" t="s">
        <v>519</v>
      </c>
      <c r="C134" s="140" t="s">
        <v>92</v>
      </c>
      <c r="D134" s="46">
        <f t="shared" si="6"/>
        <v>9</v>
      </c>
      <c r="E134" s="45" cm="1">
        <f t="array" ref="E134">_xlfn.IFS($Q134="Less than $25,000 per year",5,$Q134="$25,000 to $49,999 per year",4,$Q134="$50,000 per year or above",2,$Q134="I do not know.",3,$Q134="",0)</f>
        <v>4</v>
      </c>
      <c r="F134" s="45" cm="1">
        <f t="array" ref="F134">_xlfn.IFS($T134="Excellent",5,$T134="Good",4,$T134="Average",3,$T134="Below Average",2,$T134="Poor",1)</f>
        <v>5</v>
      </c>
      <c r="G134" s="52"/>
      <c r="H134" s="52"/>
      <c r="I134" s="52"/>
      <c r="J134" s="53" t="s">
        <v>2066</v>
      </c>
      <c r="K134" s="48" t="str">
        <f>IF(LEFT(INDEX(Applications_2021!$E$2:$E$651,MATCH($A134,Applications_2021!$A$2:$A$651,0)),1)="Y","Black","Other")</f>
        <v>Black</v>
      </c>
      <c r="L134" s="48" t="str">
        <f>IF(INDEX(Applications_2021!$F$2:$F$651,MATCH($A134,Applications_2021!$A$2:$A$651,0))="","",INDEX(Applications_2021!$F$2:$F$651,MATCH($A134,Applications_2021!$A$2:$A$651,0)))</f>
        <v>Male</v>
      </c>
      <c r="M134" s="48" t="str">
        <f>IF(LEFT(INDEX(Applications_2021!$I$2:$I$651,MATCH($A134,Applications_2021!$A$2:$A$651,0)),1)="","",LEFT(INDEX(Applications_2021!$I$2:$I$651,MATCH($A134,Applications_2021!$A$2:$A$651,0)),1))</f>
        <v>7</v>
      </c>
      <c r="N134" s="48" t="str">
        <f>IF(INDEX(Applications_2021!$J$2:$J$651,MATCH($A134,Applications_2021!$A$2:$A$651,0))="","",INDEX(Applications_2021!$J$2:$J$651,MATCH($A134,Applications_2021!$A$2:$A$651,0)))</f>
        <v xml:space="preserve">O M McNair Middle School </v>
      </c>
      <c r="O134" s="48" t="str">
        <f>IF(INDEX(Applications_2021!$K$2:$K$651,MATCH($A134,Applications_2021!$A$2:$A$651,0))="","",INDEX(Applications_2021!$K$2:$K$651,MATCH($A134,Applications_2021!$A$2:$A$651,0)))</f>
        <v xml:space="preserve">The Mississippi Achievement School District </v>
      </c>
      <c r="P134" s="48" t="str">
        <f>IF(INDEX(Applications_2021!$P$2:$P$651,MATCH($A134,Applications_2021!$A$2:$A$651,0))="","",INDEX(Applications_2021!$P$2:$P$651,MATCH($A134,Applications_2021!$A$2:$A$651,0)))</f>
        <v>College degree or 4 or more years of college (including graduate school)</v>
      </c>
      <c r="Q134" s="48" t="str">
        <f>IF(INDEX(Applications_2021!$Q$2:$Q$651,MATCH($A134,Applications_2021!$A$2:$A$651,0))="","",INDEX(Applications_2021!$Q$2:$Q$651,MATCH($A134,Applications_2021!$A$2:$A$651,0)))</f>
        <v>$25,000 to $49,999 per year</v>
      </c>
      <c r="R134" s="48" t="str">
        <f>IF(INDEX(Applications_2021!$AL$2:$AL$651,MATCH($A134,Applications_2021!$A$2:$A$651,0))="","",INDEX(Applications_2021!$AL$2:$AL$651,MATCH($A134,Applications_2021!$A$2:$A$651,0)))</f>
        <v>Humphreys</v>
      </c>
      <c r="S134" s="48" t="str">
        <f>IF(INDEX(Applications_2021!$V$2:$V$651,MATCH($A134,Applications_2021!$A$2:$A$651,0))="","",INDEX(Applications_2021!$V$2:$V$651,MATCH($A134,Applications_2021!$A$2:$A$651,0)))</f>
        <v>MS</v>
      </c>
      <c r="T134" s="48" t="str">
        <f>IF(INDEX(Applications_2021!$AE$2:$AE$651,MATCH($A134,Applications_2021!$A$2:$A$651,0))="","",INDEX(Applications_2021!$AE$2:$AE$651,MATCH($A134,Applications_2021!$A$2:$A$651,0)))</f>
        <v>Excellent</v>
      </c>
      <c r="U134" s="109" t="str">
        <f>IF(INDEX(Applications_2021!$AF$2:$AF$651,MATCH($A134,Applications_2021!$A$2:$A$651,0))="","",INDEX(Applications_2021!$AF$2:$AF$651,MATCH($A134,Applications_2021!$A$2:$A$651,0)))</f>
        <v>James would love to gain the experience of what the camp has to offer.</v>
      </c>
      <c r="V134" s="109" t="str">
        <f>IF(INDEX(Applications_2021!$AG$2:$AG$651,MATCH($A134,Applications_2021!$A$2:$A$651,0))="","",INDEX(Applications_2021!$AG$2:$AG$651,MATCH($A134,Applications_2021!$A$2:$A$651,0)))</f>
        <v>James is a honor student.</v>
      </c>
      <c r="W134" s="109" t="str">
        <f>IF(INDEX(Applications_2021!$AH$2:$AH$651,MATCH($A134,Applications_2021!$A$2:$A$651,0))="","",INDEX(Applications_2021!$AH$2:$AH$651,MATCH($A134,Applications_2021!$A$2:$A$651,0)))</f>
        <v/>
      </c>
      <c r="X134" s="109" t="str">
        <f>IF(INDEX(Applications_2021!$AI$2:$AI$651,MATCH($A134,Applications_2021!$A$2:$A$651,0))="","",INDEX(Applications_2021!$AI$2:$AI$651,MATCH($A134,Applications_2021!$A$2:$A$651,0)))</f>
        <v>email announcement</v>
      </c>
      <c r="Y134" s="109" t="str">
        <f>IF(INDEX(Applications_2021!$AJ$2:$AJ$651,MATCH($A134,Applications_2021!$A$2:$A$651,0))="","",INDEX(Applications_2021!$AJ$2:$AJ$651,MATCH($A134,Applications_2021!$A$2:$A$651,0)))</f>
        <v/>
      </c>
      <c r="Z134" s="220" t="str">
        <f>IF(INDEX(Applications_2021!$Z$2:$Z$651,MATCH($A134,Applications_2021!$A$2:$A$651,0))="","",INDEX(Applications_2021!$Z$2:$Z$651,MATCH($A134,Applications_2021!$A$2:$A$651,0)))</f>
        <v>YES - I will have transportation to the camp on June 20.</v>
      </c>
      <c r="AA134" s="221" t="str">
        <f>IF(INDEX(Applications_2021!$AB$2:$AB$651,MATCH($A134,Applications_2021!$A$2:$A$651,0))="","",INDEX(Applications_2021!$AB$2:$AB$651,MATCH($A134,Applications_2021!$A$2:$A$651,0)))</f>
        <v>YES - I will have transportation from the camp on June 25.</v>
      </c>
      <c r="AB134" s="48" t="str">
        <f>IF(INDEX(Transcripts_2021!$A$2:$A$324,MATCH($A134,Transcripts_2021!$A$2:$A$324,0))=$A134,INDEX(Transcripts_2021!$O$2:$O$324,MATCH($A134,Transcripts_2021!$A$2:$A$324,0)),"")</f>
        <v>O M McNair Elementary school</v>
      </c>
      <c r="AC134" s="48" t="str">
        <f t="shared" si="7"/>
        <v>Humphreys</v>
      </c>
      <c r="AD134" s="48" t="str">
        <f>IF(INDEX(Applications_2021!$AL$2:$AL$651,MATCH($A134,Applications_2021!$A$2:$A$651,0))="","",INDEX(Applications_2021!$AL$2:$AL$651,MATCH($A134,Applications_2021!$A$2:$A$651,0)))</f>
        <v>Humphreys</v>
      </c>
      <c r="AE134" s="8" t="str">
        <f t="shared" si="8"/>
        <v>Yes</v>
      </c>
    </row>
    <row r="135" spans="1:31" ht="14.4" customHeight="1" x14ac:dyDescent="0.3">
      <c r="A135" s="51" t="str">
        <f>IF(Applications_2021!$A333="","",Applications_2021!$A333)</f>
        <v>0346-FAI-DE-0026</v>
      </c>
      <c r="B135" s="52" t="s">
        <v>519</v>
      </c>
      <c r="C135" s="140" t="s">
        <v>92</v>
      </c>
      <c r="D135" s="46">
        <f t="shared" si="6"/>
        <v>9</v>
      </c>
      <c r="E135" s="45" cm="1">
        <f t="array" ref="E135">_xlfn.IFS($Q135="Less than $25,000 per year",5,$Q135="$25,000 to $49,999 per year",4,$Q135="$50,000 per year or above",2,$Q135="I do not know.",3,$Q135="",0)</f>
        <v>4</v>
      </c>
      <c r="F135" s="45" cm="1">
        <f t="array" ref="F135">_xlfn.IFS($T135="Excellent",5,$T135="Good",4,$T135="Average",3,$T135="Below Average",2,$T135="Poor",1)</f>
        <v>5</v>
      </c>
      <c r="G135" s="52"/>
      <c r="H135" s="52"/>
      <c r="I135" s="52"/>
      <c r="J135" s="53" t="s">
        <v>2066</v>
      </c>
      <c r="K135" s="48" t="str">
        <f>IF(LEFT(INDEX(Applications_2021!$E$2:$E$651,MATCH($A135,Applications_2021!$A$2:$A$651,0)),1)="Y","Black","Other")</f>
        <v>Black</v>
      </c>
      <c r="L135" s="48" t="str">
        <f>IF(INDEX(Applications_2021!$F$2:$F$651,MATCH($A135,Applications_2021!$A$2:$A$651,0))="","",INDEX(Applications_2021!$F$2:$F$651,MATCH($A135,Applications_2021!$A$2:$A$651,0)))</f>
        <v>Female</v>
      </c>
      <c r="M135" s="48" t="str">
        <f>IF(LEFT(INDEX(Applications_2021!$I$2:$I$651,MATCH($A135,Applications_2021!$A$2:$A$651,0)),1)="","",LEFT(INDEX(Applications_2021!$I$2:$I$651,MATCH($A135,Applications_2021!$A$2:$A$651,0)),1))</f>
        <v>8</v>
      </c>
      <c r="N135" s="48" t="str">
        <f>IF(INDEX(Applications_2021!$J$2:$J$651,MATCH($A135,Applications_2021!$A$2:$A$651,0))="","",INDEX(Applications_2021!$J$2:$J$651,MATCH($A135,Applications_2021!$A$2:$A$651,0)))</f>
        <v>OM McNair Middle School</v>
      </c>
      <c r="O135" s="48" t="str">
        <f>IF(INDEX(Applications_2021!$K$2:$K$651,MATCH($A135,Applications_2021!$A$2:$A$651,0))="","",INDEX(Applications_2021!$K$2:$K$651,MATCH($A135,Applications_2021!$A$2:$A$651,0)))</f>
        <v xml:space="preserve">Mississippi Achievement School District </v>
      </c>
      <c r="P135" s="48" t="str">
        <f>IF(INDEX(Applications_2021!$P$2:$P$651,MATCH($A135,Applications_2021!$A$2:$A$651,0))="","",INDEX(Applications_2021!$P$2:$P$651,MATCH($A135,Applications_2021!$A$2:$A$651,0)))</f>
        <v>College degree or 4 or more years of college (including graduate school)</v>
      </c>
      <c r="Q135" s="48" t="str">
        <f>IF(INDEX(Applications_2021!$Q$2:$Q$651,MATCH($A135,Applications_2021!$A$2:$A$651,0))="","",INDEX(Applications_2021!$Q$2:$Q$651,MATCH($A135,Applications_2021!$A$2:$A$651,0)))</f>
        <v>$25,000 to $49,999 per year</v>
      </c>
      <c r="R135" s="48" t="str">
        <f>IF(INDEX(Applications_2021!$AL$2:$AL$651,MATCH($A135,Applications_2021!$A$2:$A$651,0))="","",INDEX(Applications_2021!$AL$2:$AL$651,MATCH($A135,Applications_2021!$A$2:$A$651,0)))</f>
        <v>Humphreys</v>
      </c>
      <c r="S135" s="48" t="str">
        <f>IF(INDEX(Applications_2021!$V$2:$V$651,MATCH($A135,Applications_2021!$A$2:$A$651,0))="","",INDEX(Applications_2021!$V$2:$V$651,MATCH($A135,Applications_2021!$A$2:$A$651,0)))</f>
        <v>MS</v>
      </c>
      <c r="T135" s="48" t="str">
        <f>IF(INDEX(Applications_2021!$AE$2:$AE$651,MATCH($A135,Applications_2021!$A$2:$A$651,0))="","",INDEX(Applications_2021!$AE$2:$AE$651,MATCH($A135,Applications_2021!$A$2:$A$651,0)))</f>
        <v>Excellent</v>
      </c>
      <c r="U135" s="109" t="str">
        <f>IF(INDEX(Applications_2021!$AF$2:$AF$651,MATCH($A135,Applications_2021!$A$2:$A$651,0))="","",INDEX(Applications_2021!$AF$2:$AF$651,MATCH($A135,Applications_2021!$A$2:$A$651,0)))</f>
        <v xml:space="preserve">I want to attend this camp to improve my academic, leadership, and social skills. I hope to gain these skills so that I can be a productive individual. </v>
      </c>
      <c r="V135" s="109" t="str">
        <f>IF(INDEX(Applications_2021!$AG$2:$AG$651,MATCH($A135,Applications_2021!$A$2:$A$651,0))="","",INDEX(Applications_2021!$AG$2:$AG$651,MATCH($A135,Applications_2021!$A$2:$A$651,0)))</f>
        <v xml:space="preserve">I am an Honor Student. I served as a student in the Gifted program. I volunteer at my church and in my community. I also tutor young students that need help. </v>
      </c>
      <c r="W135" s="109" t="str">
        <f>IF(INDEX(Applications_2021!$AH$2:$AH$651,MATCH($A135,Applications_2021!$A$2:$A$651,0))="","",INDEX(Applications_2021!$AH$2:$AH$651,MATCH($A135,Applications_2021!$A$2:$A$651,0)))</f>
        <v xml:space="preserve">I really want to be a part of this program. When I was 5th grade, gifted instructor encourage me to attend the Mississippi School of Math and Science. Since then, I have attended a few webinars describing the experience. I believe that this experience will be challenging and will provide me with an opportunity to make a difference. </v>
      </c>
      <c r="X135" s="109" t="str">
        <f>IF(INDEX(Applications_2021!$AI$2:$AI$651,MATCH($A135,Applications_2021!$A$2:$A$651,0))="","",INDEX(Applications_2021!$AI$2:$AI$651,MATCH($A135,Applications_2021!$A$2:$A$651,0)))</f>
        <v>school/teacher</v>
      </c>
      <c r="Y135" s="109" t="str">
        <f>IF(INDEX(Applications_2021!$AJ$2:$AJ$651,MATCH($A135,Applications_2021!$A$2:$A$651,0))="","",INDEX(Applications_2021!$AJ$2:$AJ$651,MATCH($A135,Applications_2021!$A$2:$A$651,0)))</f>
        <v>Deja Pool, Mathematics Teacher at Humphreys County High School, 9th Grade</v>
      </c>
      <c r="Z135" s="220" t="str">
        <f>IF(INDEX(Applications_2021!$Z$2:$Z$651,MATCH($A135,Applications_2021!$A$2:$A$651,0))="","",INDEX(Applications_2021!$Z$2:$Z$651,MATCH($A135,Applications_2021!$A$2:$A$651,0)))</f>
        <v>YES - I will have transportation to the camp on June 20.</v>
      </c>
      <c r="AA135" s="221" t="str">
        <f>IF(INDEX(Applications_2021!$AB$2:$AB$651,MATCH($A135,Applications_2021!$A$2:$A$651,0))="","",INDEX(Applications_2021!$AB$2:$AB$651,MATCH($A135,Applications_2021!$A$2:$A$651,0)))</f>
        <v>YES - I will have transportation from the camp on June 25.</v>
      </c>
      <c r="AB135" s="48" t="str">
        <f>IF(INDEX(Transcripts_2021!$A$2:$A$324,MATCH($A135,Transcripts_2021!$A$2:$A$324,0))=$A135,INDEX(Transcripts_2021!$O$2:$O$324,MATCH($A135,Transcripts_2021!$A$2:$A$324,0)),"")</f>
        <v>OM McNair Middle School</v>
      </c>
      <c r="AC135" s="48" t="str">
        <f t="shared" si="7"/>
        <v>Humphreys</v>
      </c>
      <c r="AD135" s="48" t="str">
        <f>IF(INDEX(Applications_2021!$AL$2:$AL$651,MATCH($A135,Applications_2021!$A$2:$A$651,0))="","",INDEX(Applications_2021!$AL$2:$AL$651,MATCH($A135,Applications_2021!$A$2:$A$651,0)))</f>
        <v>Humphreys</v>
      </c>
      <c r="AE135" s="8" t="str">
        <f t="shared" si="8"/>
        <v>Yes</v>
      </c>
    </row>
    <row r="136" spans="1:31" ht="100.8" x14ac:dyDescent="0.3">
      <c r="A136" s="51" t="str">
        <f>IF(Applications_2021!$A436="","",Applications_2021!$A436)</f>
        <v>0452-MAD-PE-0214</v>
      </c>
      <c r="B136" s="45" t="s">
        <v>371</v>
      </c>
      <c r="C136" s="250" t="s">
        <v>101</v>
      </c>
      <c r="D136" s="46">
        <f t="shared" si="6"/>
        <v>9</v>
      </c>
      <c r="E136" s="45" cm="1">
        <f t="array" ref="E136">_xlfn.IFS($Q136="Less than $25,000 per year",5,$Q136="$25,000 to $49,999 per year",4,$Q136="$50,000 per year or above",2,$Q136="I do not know.",3,$Q136="",0)</f>
        <v>4</v>
      </c>
      <c r="F136" s="45" cm="1">
        <f t="array" ref="F136">_xlfn.IFS($T136="Excellent",5,$T136="Good",4,$T136="Average",3,$T136="Below Average",2,$T136="Poor",1)</f>
        <v>5</v>
      </c>
      <c r="G136" s="52"/>
      <c r="H136" s="52"/>
      <c r="I136" s="52"/>
      <c r="J136" s="53">
        <v>9</v>
      </c>
      <c r="K136" s="48" t="str">
        <f>IF(LEFT(INDEX(Applications_2021!$E$2:$E$651,MATCH($A136,Applications_2021!$A$2:$A$651,0)),1)="Y","Black","Other")</f>
        <v>Black</v>
      </c>
      <c r="L136" s="48" t="str">
        <f>IF(INDEX(Applications_2021!$F$2:$F$651,MATCH($A136,Applications_2021!$A$2:$A$651,0))="","",INDEX(Applications_2021!$F$2:$F$651,MATCH($A136,Applications_2021!$A$2:$A$651,0)))</f>
        <v>Female</v>
      </c>
      <c r="M136" s="48" t="str">
        <f>IF(LEFT(INDEX(Applications_2021!$I$2:$I$651,MATCH($A136,Applications_2021!$A$2:$A$651,0)),1)="","",LEFT(INDEX(Applications_2021!$I$2:$I$651,MATCH($A136,Applications_2021!$A$2:$A$651,0)),1))</f>
        <v>9</v>
      </c>
      <c r="N136" s="48" t="str">
        <f>IF(INDEX(Applications_2021!$J$2:$J$651,MATCH($A136,Applications_2021!$A$2:$A$651,0))="","",INDEX(Applications_2021!$J$2:$J$651,MATCH($A136,Applications_2021!$A$2:$A$651,0)))</f>
        <v>Humphreys County High School</v>
      </c>
      <c r="O136" s="48" t="str">
        <f>IF(INDEX(Applications_2021!$K$2:$K$651,MATCH($A136,Applications_2021!$A$2:$A$651,0))="","",INDEX(Applications_2021!$K$2:$K$651,MATCH($A136,Applications_2021!$A$2:$A$651,0)))</f>
        <v>Humphreys County</v>
      </c>
      <c r="P136" s="48" t="str">
        <f>IF(INDEX(Applications_2021!$P$2:$P$651,MATCH($A136,Applications_2021!$A$2:$A$651,0))="","",INDEX(Applications_2021!$P$2:$P$651,MATCH($A136,Applications_2021!$A$2:$A$651,0)))</f>
        <v>College degree or 4 or more years of college (including graduate school)</v>
      </c>
      <c r="Q136" s="48" t="str">
        <f>IF(INDEX(Applications_2021!$Q$2:$Q$651,MATCH($A136,Applications_2021!$A$2:$A$651,0))="","",INDEX(Applications_2021!$Q$2:$Q$651,MATCH($A136,Applications_2021!$A$2:$A$651,0)))</f>
        <v>$25,000 to $49,999 per year</v>
      </c>
      <c r="R136" s="48" t="str">
        <f>IF(INDEX(Applications_2021!$AL$2:$AL$651,MATCH($A136,Applications_2021!$A$2:$A$651,0))="","",INDEX(Applications_2021!$AL$2:$AL$651,MATCH($A136,Applications_2021!$A$2:$A$651,0)))</f>
        <v>Humphreys</v>
      </c>
      <c r="S136" s="48" t="str">
        <f>IF(INDEX(Applications_2021!$V$2:$V$651,MATCH($A136,Applications_2021!$A$2:$A$651,0))="","",INDEX(Applications_2021!$V$2:$V$651,MATCH($A136,Applications_2021!$A$2:$A$651,0)))</f>
        <v>MS</v>
      </c>
      <c r="T136" s="48" t="str">
        <f>IF(INDEX(Applications_2021!$AE$2:$AE$651,MATCH($A136,Applications_2021!$A$2:$A$651,0))="","",INDEX(Applications_2021!$AE$2:$AE$651,MATCH($A136,Applications_2021!$A$2:$A$651,0)))</f>
        <v>Excellent</v>
      </c>
      <c r="U136" s="109" t="str">
        <f>IF(INDEX(Applications_2021!$AF$2:$AF$651,MATCH($A136,Applications_2021!$A$2:$A$651,0))="","",INDEX(Applications_2021!$AF$2:$AF$651,MATCH($A136,Applications_2021!$A$2:$A$651,0)))</f>
        <v xml:space="preserve">I would like to attend the AAYME camp in Hope's to gain life long experience that can assist me in my upcoming High School years. This year along has been so challenging for me educationally but I continued to push through to keep my grades up. I hope to gain more examples and experiences with this program that will help me continue to grow. </v>
      </c>
      <c r="V136" s="109" t="str">
        <f>IF(INDEX(Applications_2021!$AG$2:$AG$651,MATCH($A136,Applications_2021!$A$2:$A$651,0))="","",INDEX(Applications_2021!$AG$2:$AG$651,MATCH($A136,Applications_2021!$A$2:$A$651,0)))</f>
        <v>Some of my accomplishments are being in the National Beta Club since I was fourth grade, Volunteering with "Keep Belzoni Clean committee, being chosen as Miss Junior High and constant promoting good behavior and team efforts at my school, Varsity Cheerleader and Varsity Track Team.</v>
      </c>
      <c r="W136" s="109" t="str">
        <f>IF(INDEX(Applications_2021!$AH$2:$AH$651,MATCH($A136,Applications_2021!$A$2:$A$651,0))="","",INDEX(Applications_2021!$AH$2:$AH$651,MATCH($A136,Applications_2021!$A$2:$A$651,0)))</f>
        <v xml:space="preserve">If selected, the camp with continue to strengthen my goals as a high school student and also give me a look at my future goal of attending college. </v>
      </c>
      <c r="X136" s="109" t="str">
        <f>IF(INDEX(Applications_2021!$AI$2:$AI$651,MATCH($A136,Applications_2021!$A$2:$A$651,0))="","",INDEX(Applications_2021!$AI$2:$AI$651,MATCH($A136,Applications_2021!$A$2:$A$651,0)))</f>
        <v>school/teacher</v>
      </c>
      <c r="Y136" s="109" t="str">
        <f>IF(INDEX(Applications_2021!$AJ$2:$AJ$651,MATCH($A136,Applications_2021!$A$2:$A$651,0))="","",INDEX(Applications_2021!$AJ$2:$AJ$651,MATCH($A136,Applications_2021!$A$2:$A$651,0)))</f>
        <v>Mrs. Brown, Counselor HCHS</v>
      </c>
      <c r="Z136" s="220" t="str">
        <f>IF(INDEX(Applications_2021!$Z$2:$Z$651,MATCH($A136,Applications_2021!$A$2:$A$651,0))="","",INDEX(Applications_2021!$Z$2:$Z$651,MATCH($A136,Applications_2021!$A$2:$A$651,0)))</f>
        <v>YES - I will have transportation to the camp on June 20.</v>
      </c>
      <c r="AA136" s="221" t="str">
        <f>IF(INDEX(Applications_2021!$AD$2:$AD$651,MATCH($A136,Applications_2021!$A$2:$A$651,0))="","",INDEX(Applications_2021!$AD$2:$AD$651,MATCH($A136,Applications_2021!$A$2:$A$651,0)))</f>
        <v/>
      </c>
      <c r="AB136" s="48" t="str">
        <f>IF(INDEX(Transcripts_2021!$A$2:$A$324,MATCH($A136,Transcripts_2021!$A$2:$A$324,0))=$A136,INDEX(Transcripts_2021!$O$2:$O$324,MATCH($A136,Transcripts_2021!$A$2:$A$324,0)),"")</f>
        <v xml:space="preserve">Humphreys County High School </v>
      </c>
      <c r="AC136" s="48" t="str">
        <f t="shared" si="7"/>
        <v>Humphreys</v>
      </c>
      <c r="AD136" s="48" t="str">
        <f>IF(INDEX(Applications_2021!$AL$2:$AL$651,MATCH($A136,Applications_2021!$A$2:$A$651,0))="","",INDEX(Applications_2021!$AL$2:$AL$651,MATCH($A136,Applications_2021!$A$2:$A$651,0)))</f>
        <v>Humphreys</v>
      </c>
      <c r="AE136" s="8" t="str">
        <f t="shared" si="8"/>
        <v>Yes</v>
      </c>
    </row>
    <row r="137" spans="1:31" ht="14.4" customHeight="1" x14ac:dyDescent="0.3">
      <c r="A137" s="51" t="str">
        <f>IF(Applications_2021!$A597="","",Applications_2021!$A597)</f>
        <v>0623-BRO-SE-0281</v>
      </c>
      <c r="B137" s="52" t="s">
        <v>519</v>
      </c>
      <c r="C137" s="140" t="s">
        <v>92</v>
      </c>
      <c r="D137" s="46">
        <f t="shared" si="6"/>
        <v>9</v>
      </c>
      <c r="E137" s="45" cm="1">
        <f t="array" ref="E137">_xlfn.IFS($Q137="Less than $25,000 per year",5,$Q137="$25,000 to $49,999 per year",4,$Q137="$50,000 per year or above",2,$Q137="I do not know.",3,$Q137="",0)</f>
        <v>5</v>
      </c>
      <c r="F137" s="45" cm="1">
        <f t="array" ref="F137">_xlfn.IFS($T137="Excellent",5,$T137="Good",4,$T137="Average",3,$T137="Below Average",2,$T137="Poor",1)</f>
        <v>4</v>
      </c>
      <c r="G137" s="52"/>
      <c r="H137" s="52"/>
      <c r="I137" s="52"/>
      <c r="J137" s="53" t="s">
        <v>2066</v>
      </c>
      <c r="K137" s="48" t="str">
        <f>IF(LEFT(INDEX(Applications_2021!$E$2:$E$651,MATCH($A137,Applications_2021!$A$2:$A$651,0)),1)="Y","Black","Other")</f>
        <v>Black</v>
      </c>
      <c r="L137" s="48" t="str">
        <f>IF(INDEX(Applications_2021!$F$2:$F$651,MATCH($A137,Applications_2021!$A$2:$A$651,0))="","",INDEX(Applications_2021!$F$2:$F$651,MATCH($A137,Applications_2021!$A$2:$A$651,0)))</f>
        <v>Female</v>
      </c>
      <c r="M137" s="48" t="str">
        <f>IF(LEFT(INDEX(Applications_2021!$I$2:$I$651,MATCH($A137,Applications_2021!$A$2:$A$651,0)),1)="","",LEFT(INDEX(Applications_2021!$I$2:$I$651,MATCH($A137,Applications_2021!$A$2:$A$651,0)),1))</f>
        <v>9</v>
      </c>
      <c r="N137" s="48" t="str">
        <f>IF(INDEX(Applications_2021!$J$2:$J$651,MATCH($A137,Applications_2021!$A$2:$A$651,0))="","",INDEX(Applications_2021!$J$2:$J$651,MATCH($A137,Applications_2021!$A$2:$A$651,0)))</f>
        <v>humphreys county high</v>
      </c>
      <c r="O137" s="48" t="str">
        <f>IF(INDEX(Applications_2021!$K$2:$K$651,MATCH($A137,Applications_2021!$A$2:$A$651,0))="","",INDEX(Applications_2021!$K$2:$K$651,MATCH($A137,Applications_2021!$A$2:$A$651,0)))</f>
        <v>humphreys county</v>
      </c>
      <c r="P137" s="48" t="str">
        <f>IF(INDEX(Applications_2021!$P$2:$P$651,MATCH($A137,Applications_2021!$A$2:$A$651,0))="","",INDEX(Applications_2021!$P$2:$P$651,MATCH($A137,Applications_2021!$A$2:$A$651,0)))</f>
        <v>High School Diploma or up to 3 years of college</v>
      </c>
      <c r="Q137" s="48" t="str">
        <f>IF(INDEX(Applications_2021!$Q$2:$Q$651,MATCH($A137,Applications_2021!$A$2:$A$651,0))="","",INDEX(Applications_2021!$Q$2:$Q$651,MATCH($A137,Applications_2021!$A$2:$A$651,0)))</f>
        <v>Less than $25,000 per year</v>
      </c>
      <c r="R137" s="48" t="str">
        <f>IF(INDEX(Applications_2021!$AL$2:$AL$651,MATCH($A137,Applications_2021!$A$2:$A$651,0))="","",INDEX(Applications_2021!$AL$2:$AL$651,MATCH($A137,Applications_2021!$A$2:$A$651,0)))</f>
        <v>Humphreys</v>
      </c>
      <c r="S137" s="48" t="str">
        <f>IF(INDEX(Applications_2021!$V$2:$V$651,MATCH($A137,Applications_2021!$A$2:$A$651,0))="","",INDEX(Applications_2021!$V$2:$V$651,MATCH($A137,Applications_2021!$A$2:$A$651,0)))</f>
        <v>MS</v>
      </c>
      <c r="T137" s="48" t="str">
        <f>IF(INDEX(Applications_2021!$AE$2:$AE$651,MATCH($A137,Applications_2021!$A$2:$A$651,0))="","",INDEX(Applications_2021!$AE$2:$AE$651,MATCH($A137,Applications_2021!$A$2:$A$651,0)))</f>
        <v>Good</v>
      </c>
      <c r="U137" s="109" t="str">
        <f>IF(INDEX(Applications_2021!$AF$2:$AF$651,MATCH($A137,Applications_2021!$A$2:$A$651,0))="","",INDEX(Applications_2021!$AF$2:$AF$651,MATCH($A137,Applications_2021!$A$2:$A$651,0)))</f>
        <v>I want to attend this college to kind of get an experience of what actual college feels like .Also, I hope to learn many different things I do not already know and meet other people.</v>
      </c>
      <c r="V137" s="109" t="str">
        <f>IF(INDEX(Applications_2021!$AG$2:$AG$651,MATCH($A137,Applications_2021!$A$2:$A$651,0))="","",INDEX(Applications_2021!$AG$2:$AG$651,MATCH($A137,Applications_2021!$A$2:$A$651,0)))</f>
        <v xml:space="preserve">I Have Been a A+ n B+ student my entire life. I have been apart of the Beta club for 5 consecutive years and have been a great roll model to my peers. I have received over 20 trophies and awards since I left Kindergarten and I was 1 of the 2 students to qualify for my school queen. </v>
      </c>
      <c r="W137" s="109" t="str">
        <f>IF(INDEX(Applications_2021!$AH$2:$AH$651,MATCH($A137,Applications_2021!$A$2:$A$651,0))="","",INDEX(Applications_2021!$AH$2:$AH$651,MATCH($A137,Applications_2021!$A$2:$A$651,0)))</f>
        <v/>
      </c>
      <c r="X137" s="109" t="str">
        <f>IF(INDEX(Applications_2021!$AI$2:$AI$651,MATCH($A137,Applications_2021!$A$2:$A$651,0))="","",INDEX(Applications_2021!$AI$2:$AI$651,MATCH($A137,Applications_2021!$A$2:$A$651,0)))</f>
        <v>school/teacher</v>
      </c>
      <c r="Y137" s="109" t="str">
        <f>IF(INDEX(Applications_2021!$AJ$2:$AJ$651,MATCH($A137,Applications_2021!$A$2:$A$651,0))="","",INDEX(Applications_2021!$AJ$2:$AJ$651,MATCH($A137,Applications_2021!$A$2:$A$651,0)))</f>
        <v>Silvia Jones</v>
      </c>
      <c r="Z137" s="220" t="str">
        <f>IF(INDEX(Applications_2021!$Z$2:$Z$651,MATCH($A137,Applications_2021!$A$2:$A$651,0))="","",INDEX(Applications_2021!$Z$2:$Z$651,MATCH($A137,Applications_2021!$A$2:$A$651,0)))</f>
        <v>YES - I will have transportation to the camp on June 20.</v>
      </c>
      <c r="AA137" s="221" t="str">
        <f>IF(INDEX(Applications_2021!$AB$2:$AB$651,MATCH($A137,Applications_2021!$A$2:$A$651,0))="","",INDEX(Applications_2021!$AB$2:$AB$651,MATCH($A137,Applications_2021!$A$2:$A$651,0)))</f>
        <v>YES - I will have transportation from the camp on June 25.</v>
      </c>
      <c r="AB137" s="48" t="str">
        <f>IF(INDEX(Transcripts_2021!$A$2:$A$324,MATCH($A137,Transcripts_2021!$A$2:$A$324,0))=$A137,INDEX(Transcripts_2021!$O$2:$O$324,MATCH($A137,Transcripts_2021!$A$2:$A$324,0)),"")</f>
        <v>Humphreys Co High School</v>
      </c>
      <c r="AC137" s="48" t="str">
        <f t="shared" si="7"/>
        <v>Humphreys</v>
      </c>
      <c r="AD137" s="48" t="str">
        <f>IF(INDEX(Applications_2021!$AL$2:$AL$651,MATCH($A137,Applications_2021!$A$2:$A$651,0))="","",INDEX(Applications_2021!$AL$2:$AL$651,MATCH($A137,Applications_2021!$A$2:$A$651,0)))</f>
        <v>Humphreys</v>
      </c>
      <c r="AE137" s="8" t="str">
        <f t="shared" si="8"/>
        <v>Yes</v>
      </c>
    </row>
    <row r="138" spans="1:31" ht="14.4" customHeight="1" x14ac:dyDescent="0.3">
      <c r="A138" s="51" t="str">
        <f>IF(Applications_2021!$A426="","",Applications_2021!$A426)</f>
        <v>0442-TAT-MY-0349</v>
      </c>
      <c r="B138" s="52" t="s">
        <v>519</v>
      </c>
      <c r="C138" s="140" t="s">
        <v>95</v>
      </c>
      <c r="D138" s="46">
        <f t="shared" si="6"/>
        <v>8</v>
      </c>
      <c r="E138" s="45" cm="1">
        <f t="array" ref="E138">_xlfn.IFS($Q138="Less than $25,000 per year",5,$Q138="$25,000 to $49,999 per year",4,$Q138="$50,000 per year or above",2,$Q138="I do not know.",3,$Q138="",0)</f>
        <v>4</v>
      </c>
      <c r="F138" s="45" cm="1">
        <f t="array" ref="F138">_xlfn.IFS($T138="Excellent",5,$T138="Good",4,$T138="Average",3,$T138="Below Average",2,$T138="Poor",1)</f>
        <v>4</v>
      </c>
      <c r="G138" s="52"/>
      <c r="H138" s="52"/>
      <c r="I138" s="52"/>
      <c r="J138" s="53">
        <v>9</v>
      </c>
      <c r="K138" s="48" t="str">
        <f>IF(LEFT(INDEX(Applications_2021!$E$2:$E$651,MATCH($A138,Applications_2021!$A$2:$A$651,0)),1)="Y","Black","Other")</f>
        <v>Black</v>
      </c>
      <c r="L138" s="48" t="str">
        <f>IF(INDEX(Applications_2021!$F$2:$F$651,MATCH($A138,Applications_2021!$A$2:$A$651,0))="","",INDEX(Applications_2021!$F$2:$F$651,MATCH($A138,Applications_2021!$A$2:$A$651,0)))</f>
        <v>Female</v>
      </c>
      <c r="M138" s="48" t="str">
        <f>IF(LEFT(INDEX(Applications_2021!$I$2:$I$651,MATCH($A138,Applications_2021!$A$2:$A$651,0)),1)="","",LEFT(INDEX(Applications_2021!$I$2:$I$651,MATCH($A138,Applications_2021!$A$2:$A$651,0)),1))</f>
        <v>9</v>
      </c>
      <c r="N138" s="48" t="str">
        <f>IF(INDEX(Applications_2021!$J$2:$J$651,MATCH($A138,Applications_2021!$A$2:$A$651,0))="","",INDEX(Applications_2021!$J$2:$J$651,MATCH($A138,Applications_2021!$A$2:$A$651,0)))</f>
        <v>Humphreys County High</v>
      </c>
      <c r="O138" s="48" t="str">
        <f>IF(INDEX(Applications_2021!$K$2:$K$651,MATCH($A138,Applications_2021!$A$2:$A$651,0))="","",INDEX(Applications_2021!$K$2:$K$651,MATCH($A138,Applications_2021!$A$2:$A$651,0)))</f>
        <v>MS Achievement School District</v>
      </c>
      <c r="P138" s="48" t="str">
        <f>IF(INDEX(Applications_2021!$P$2:$P$651,MATCH($A138,Applications_2021!$A$2:$A$651,0))="","",INDEX(Applications_2021!$P$2:$P$651,MATCH($A138,Applications_2021!$A$2:$A$651,0)))</f>
        <v>High School Diploma or up to 3 years of college</v>
      </c>
      <c r="Q138" s="48" t="str">
        <f>IF(INDEX(Applications_2021!$Q$2:$Q$651,MATCH($A138,Applications_2021!$A$2:$A$651,0))="","",INDEX(Applications_2021!$Q$2:$Q$651,MATCH($A138,Applications_2021!$A$2:$A$651,0)))</f>
        <v>$25,000 to $49,999 per year</v>
      </c>
      <c r="R138" s="48" t="str">
        <f>IF(INDEX(Applications_2021!$AL$2:$AL$651,MATCH($A138,Applications_2021!$A$2:$A$651,0))="","",INDEX(Applications_2021!$AL$2:$AL$651,MATCH($A138,Applications_2021!$A$2:$A$651,0)))</f>
        <v>Humphreys</v>
      </c>
      <c r="S138" s="48" t="str">
        <f>IF(INDEX(Applications_2021!$V$2:$V$651,MATCH($A138,Applications_2021!$A$2:$A$651,0))="","",INDEX(Applications_2021!$V$2:$V$651,MATCH($A138,Applications_2021!$A$2:$A$651,0)))</f>
        <v>MS</v>
      </c>
      <c r="T138" s="48" t="str">
        <f>IF(INDEX(Applications_2021!$AE$2:$AE$651,MATCH($A138,Applications_2021!$A$2:$A$651,0))="","",INDEX(Applications_2021!$AE$2:$AE$651,MATCH($A138,Applications_2021!$A$2:$A$651,0)))</f>
        <v>Good</v>
      </c>
      <c r="U138" s="109" t="str">
        <f>IF(INDEX(Applications_2021!$AF$2:$AF$651,MATCH($A138,Applications_2021!$A$2:$A$651,0))="","",INDEX(Applications_2021!$AF$2:$AF$651,MATCH($A138,Applications_2021!$A$2:$A$651,0)))</f>
        <v xml:space="preserve">I would like to join the AAYME camp to enhance my educational knowledge, growth and development. Also, I hope to gain lifetime friends and skills that will help me to reach my educational goals as well as my career goals.  </v>
      </c>
      <c r="V138" s="109" t="str">
        <f>IF(INDEX(Applications_2021!$AG$2:$AG$651,MATCH($A138,Applications_2021!$A$2:$A$651,0))="","",INDEX(Applications_2021!$AG$2:$AG$651,MATCH($A138,Applications_2021!$A$2:$A$651,0)))</f>
        <v>National Beta Club, Honors Awards, Reading Awards, Royal Hearts Dance Team, Humphreys County Junior High Cheerleader Captain, Humphreys County High Cheerleader, Youth With A Vision, Goodwill Baptist Church Praise Dance Team, Ken"s Boy"s Girl's Cheerleader and Citizenship Award</v>
      </c>
      <c r="W138" s="109" t="str">
        <f>IF(INDEX(Applications_2021!$AH$2:$AH$651,MATCH($A138,Applications_2021!$A$2:$A$651,0))="","",INDEX(Applications_2021!$AH$2:$AH$651,MATCH($A138,Applications_2021!$A$2:$A$651,0)))</f>
        <v xml:space="preserve">I'll work hard to accomplish the goals that are place before me, also, share the knowledge I've acquire with my peers. </v>
      </c>
      <c r="X138" s="109" t="str">
        <f>IF(INDEX(Applications_2021!$AI$2:$AI$651,MATCH($A138,Applications_2021!$A$2:$A$651,0))="","",INDEX(Applications_2021!$AI$2:$AI$651,MATCH($A138,Applications_2021!$A$2:$A$651,0)))</f>
        <v>Social Media</v>
      </c>
      <c r="Y138" s="109" t="str">
        <f>IF(INDEX(Applications_2021!$AJ$2:$AJ$651,MATCH($A138,Applications_2021!$A$2:$A$651,0))="","",INDEX(Applications_2021!$AJ$2:$AJ$651,MATCH($A138,Applications_2021!$A$2:$A$651,0)))</f>
        <v/>
      </c>
      <c r="Z138" s="220" t="str">
        <f>IF(INDEX(Applications_2021!$Z$2:$Z$651,MATCH($A138,Applications_2021!$A$2:$A$651,0))="","",INDEX(Applications_2021!$Z$2:$Z$651,MATCH($A138,Applications_2021!$A$2:$A$651,0)))</f>
        <v>YES - I will have transportation to the camp on June 20.</v>
      </c>
      <c r="AA138" s="221" t="str">
        <f>IF(INDEX(Applications_2021!$AD$2:$AD$651,MATCH($A138,Applications_2021!$A$2:$A$651,0))="","",INDEX(Applications_2021!$AD$2:$AD$651,MATCH($A138,Applications_2021!$A$2:$A$651,0)))</f>
        <v/>
      </c>
      <c r="AB138" s="48">
        <f>IF(INDEX(Transcripts_2021!$A$2:$A$324,MATCH($A138,Transcripts_2021!$A$2:$A$324,0))=$A138,INDEX(Transcripts_2021!$O$2:$O$324,MATCH($A138,Transcripts_2021!$A$2:$A$324,0)),"")</f>
        <v>0</v>
      </c>
      <c r="AC138" s="48" t="str">
        <f t="shared" si="7"/>
        <v>Humphreys</v>
      </c>
      <c r="AD138" s="48" t="str">
        <f>IF(INDEX(Applications_2021!$AL$2:$AL$651,MATCH($A138,Applications_2021!$A$2:$A$651,0))="","",INDEX(Applications_2021!$AL$2:$AL$651,MATCH($A138,Applications_2021!$A$2:$A$651,0)))</f>
        <v>Humphreys</v>
      </c>
      <c r="AE138" s="8" t="str">
        <f t="shared" si="8"/>
        <v>Yes</v>
      </c>
    </row>
    <row r="139" spans="1:31" ht="14.4" customHeight="1" x14ac:dyDescent="0.3">
      <c r="A139" s="51" t="str">
        <f>IF(Applications_2021!$A94="","",Applications_2021!$A94)</f>
        <v>0095-BRO-CH-0322</v>
      </c>
      <c r="B139" s="52" t="s">
        <v>519</v>
      </c>
      <c r="C139" s="140" t="s">
        <v>92</v>
      </c>
      <c r="D139" s="46">
        <f t="shared" si="6"/>
        <v>6</v>
      </c>
      <c r="E139" s="45" cm="1">
        <f t="array" ref="E139">_xlfn.IFS($Q139="Less than $25,000 per year",5,$Q139="$25,000 to $49,999 per year",4,$Q139="$50,000 per year or above",2,$Q139="I do not know.",3,$Q139="",0)</f>
        <v>2</v>
      </c>
      <c r="F139" s="45" cm="1">
        <f t="array" ref="F139">_xlfn.IFS($T139="Excellent",5,$T139="Good",4,$T139="Average",3,$T139="Below Average",2,$T139="Poor",1)</f>
        <v>4</v>
      </c>
      <c r="G139" s="52"/>
      <c r="H139" s="52"/>
      <c r="I139" s="52"/>
      <c r="J139" s="53" t="s">
        <v>2066</v>
      </c>
      <c r="K139" s="48" t="str">
        <f>IF(LEFT(INDEX(Applications_2021!$E$2:$E$651,MATCH($A139,Applications_2021!$A$2:$A$651,0)),1)="Y","Black","Other")</f>
        <v>Black</v>
      </c>
      <c r="L139" s="48" t="str">
        <f>IF(INDEX(Applications_2021!$F$2:$F$651,MATCH($A139,Applications_2021!$A$2:$A$651,0))="","",INDEX(Applications_2021!$F$2:$F$651,MATCH($A139,Applications_2021!$A$2:$A$651,0)))</f>
        <v>Male</v>
      </c>
      <c r="M139" s="48" t="str">
        <f>IF(LEFT(INDEX(Applications_2021!$I$2:$I$651,MATCH($A139,Applications_2021!$A$2:$A$651,0)),1)="","",LEFT(INDEX(Applications_2021!$I$2:$I$651,MATCH($A139,Applications_2021!$A$2:$A$651,0)),1))</f>
        <v>7</v>
      </c>
      <c r="N139" s="48" t="str">
        <f>IF(INDEX(Applications_2021!$J$2:$J$651,MATCH($A139,Applications_2021!$A$2:$A$651,0))="","",INDEX(Applications_2021!$J$2:$J$651,MATCH($A139,Applications_2021!$A$2:$A$651,0)))</f>
        <v>O.M.McNair Middle School</v>
      </c>
      <c r="O139" s="48" t="str">
        <f>IF(INDEX(Applications_2021!$K$2:$K$651,MATCH($A139,Applications_2021!$A$2:$A$651,0))="","",INDEX(Applications_2021!$K$2:$K$651,MATCH($A139,Applications_2021!$A$2:$A$651,0)))</f>
        <v>Mississippi Achievement School District</v>
      </c>
      <c r="P139" s="48" t="str">
        <f>IF(INDEX(Applications_2021!$P$2:$P$651,MATCH($A139,Applications_2021!$A$2:$A$651,0))="","",INDEX(Applications_2021!$P$2:$P$651,MATCH($A139,Applications_2021!$A$2:$A$651,0)))</f>
        <v>College degree or 4 or more years of college (including graduate school)</v>
      </c>
      <c r="Q139" s="48" t="str">
        <f>IF(INDEX(Applications_2021!$Q$2:$Q$651,MATCH($A139,Applications_2021!$A$2:$A$651,0))="","",INDEX(Applications_2021!$Q$2:$Q$651,MATCH($A139,Applications_2021!$A$2:$A$651,0)))</f>
        <v>$50,000 per year or above</v>
      </c>
      <c r="R139" s="48" t="str">
        <f>IF(INDEX(Applications_2021!$AL$2:$AL$651,MATCH($A139,Applications_2021!$A$2:$A$651,0))="","",INDEX(Applications_2021!$AL$2:$AL$651,MATCH($A139,Applications_2021!$A$2:$A$651,0)))</f>
        <v>Humphreys</v>
      </c>
      <c r="S139" s="48" t="str">
        <f>IF(INDEX(Applications_2021!$V$2:$V$651,MATCH($A139,Applications_2021!$A$2:$A$651,0))="","",INDEX(Applications_2021!$V$2:$V$651,MATCH($A139,Applications_2021!$A$2:$A$651,0)))</f>
        <v>MS</v>
      </c>
      <c r="T139" s="48" t="str">
        <f>IF(INDEX(Applications_2021!$AE$2:$AE$651,MATCH($A139,Applications_2021!$A$2:$A$651,0))="","",INDEX(Applications_2021!$AE$2:$AE$651,MATCH($A139,Applications_2021!$A$2:$A$651,0)))</f>
        <v>Good</v>
      </c>
      <c r="U139" s="109" t="str">
        <f>IF(INDEX(Applications_2021!$AF$2:$AF$651,MATCH($A139,Applications_2021!$A$2:$A$651,0))="","",INDEX(Applications_2021!$AF$2:$AF$651,MATCH($A139,Applications_2021!$A$2:$A$651,0)))</f>
        <v xml:space="preserve">I would like to attend this camp so that I can learn more about my culture, different career avenues and how to be successful moving forward. I would like to learn more about careers with math and science. </v>
      </c>
      <c r="V139" s="109" t="str">
        <f>IF(INDEX(Applications_2021!$AG$2:$AG$651,MATCH($A139,Applications_2021!$A$2:$A$651,0))="","",INDEX(Applications_2021!$AG$2:$AG$651,MATCH($A139,Applications_2021!$A$2:$A$651,0)))</f>
        <v>I've always excelled academically since pre-k. I value my work and I put my best foot forward. I've been recognized for superintendent, principal and honor awards. I am also a member of our local 4-h and I participate in various activities. I won first place in 13.1 mile marathon for my age group.</v>
      </c>
      <c r="W139" s="109" t="str">
        <f>IF(INDEX(Applications_2021!$AH$2:$AH$651,MATCH($A139,Applications_2021!$A$2:$A$651,0))="","",INDEX(Applications_2021!$AH$2:$AH$651,MATCH($A139,Applications_2021!$A$2:$A$651,0)))</f>
        <v xml:space="preserve">My current grades are A/B but I am generally an A student. This year has been challenging trying to complete everything virtually but I know that I have more to offer. </v>
      </c>
      <c r="X139" s="109" t="str">
        <f>IF(INDEX(Applications_2021!$AI$2:$AI$651,MATCH($A139,Applications_2021!$A$2:$A$651,0))="","",INDEX(Applications_2021!$AI$2:$AI$651,MATCH($A139,Applications_2021!$A$2:$A$651,0)))</f>
        <v>school/teacher</v>
      </c>
      <c r="Y139" s="109" t="str">
        <f>IF(INDEX(Applications_2021!$AJ$2:$AJ$651,MATCH($A139,Applications_2021!$A$2:$A$651,0))="","",INDEX(Applications_2021!$AJ$2:$AJ$651,MATCH($A139,Applications_2021!$A$2:$A$651,0)))</f>
        <v>Sophia Gray, Humphreys County High School</v>
      </c>
      <c r="Z139" s="220" t="str">
        <f>IF(INDEX(Applications_2021!$Z$2:$Z$651,MATCH($A139,Applications_2021!$A$2:$A$651,0))="","",INDEX(Applications_2021!$Z$2:$Z$651,MATCH($A139,Applications_2021!$A$2:$A$651,0)))</f>
        <v>YES - I will have transportation to the camp on June 20.</v>
      </c>
      <c r="AA139" s="221" t="str">
        <f>IF(INDEX(Applications_2021!$AB$2:$AB$651,MATCH($A139,Applications_2021!$A$2:$A$651,0))="","",INDEX(Applications_2021!$AB$2:$AB$651,MATCH($A139,Applications_2021!$A$2:$A$651,0)))</f>
        <v>YES - I will have transportation from the camp on June 25.</v>
      </c>
      <c r="AB139" s="48" t="str">
        <f>IF(INDEX(Transcripts_2021!$A$2:$A$324,MATCH($A139,Transcripts_2021!$A$2:$A$324,0))=$A139,INDEX(Transcripts_2021!$O$2:$O$324,MATCH($A139,Transcripts_2021!$A$2:$A$324,0)),"")</f>
        <v>O.M.McNair Middle School</v>
      </c>
      <c r="AC139" s="48" t="str">
        <f t="shared" si="7"/>
        <v>Humphreys</v>
      </c>
      <c r="AD139" s="48" t="str">
        <f>IF(INDEX(Applications_2021!$AL$2:$AL$651,MATCH($A139,Applications_2021!$A$2:$A$651,0))="","",INDEX(Applications_2021!$AL$2:$AL$651,MATCH($A139,Applications_2021!$A$2:$A$651,0)))</f>
        <v>Humphreys</v>
      </c>
      <c r="AE139" s="8" t="str">
        <f t="shared" si="8"/>
        <v>Yes</v>
      </c>
    </row>
    <row r="140" spans="1:31" ht="302.39999999999998" x14ac:dyDescent="0.3">
      <c r="A140" s="51" t="str">
        <f>IF(Applications_2021!$A339="","",Applications_2021!$A339)</f>
        <v>0352-HOL-ZY-0274</v>
      </c>
      <c r="B140" s="52"/>
      <c r="C140" s="283" t="s">
        <v>107</v>
      </c>
      <c r="D140" s="46">
        <f t="shared" si="6"/>
        <v>4</v>
      </c>
      <c r="E140" s="45" cm="1">
        <f t="array" ref="E140">_xlfn.IFS($Q140="Less than $25,000 per year",5,$Q140="$25,000 to $49,999 per year",4,$Q140="$50,000 per year or above",2,$Q140="I do not know.",3,$Q140="",0)</f>
        <v>0</v>
      </c>
      <c r="F140" s="45" cm="1">
        <f t="array" ref="F140">_xlfn.IFS($T140="Excellent",5,$T140="Good",4,$T140="Average",3,$T140="Below Average",2,$T140="Poor",1)</f>
        <v>4</v>
      </c>
      <c r="G140" s="52"/>
      <c r="H140" s="52"/>
      <c r="I140" s="52"/>
      <c r="J140" s="53">
        <v>8</v>
      </c>
      <c r="K140" s="48" t="str">
        <f>IF(LEFT(INDEX(Applications_2021!$E$2:$E$651,MATCH($A140,Applications_2021!$A$2:$A$651,0)),1)="Y","Black","Other")</f>
        <v>Black</v>
      </c>
      <c r="L140" s="48" t="str">
        <f>IF(INDEX(Applications_2021!$F$2:$F$651,MATCH($A140,Applications_2021!$A$2:$A$651,0))="","",INDEX(Applications_2021!$F$2:$F$651,MATCH($A140,Applications_2021!$A$2:$A$651,0)))</f>
        <v>Female</v>
      </c>
      <c r="M140" s="48" t="str">
        <f>IF(LEFT(INDEX(Applications_2021!$I$2:$I$651,MATCH($A140,Applications_2021!$A$2:$A$651,0)),1)="","",LEFT(INDEX(Applications_2021!$I$2:$I$651,MATCH($A140,Applications_2021!$A$2:$A$651,0)),1))</f>
        <v>8</v>
      </c>
      <c r="N140" s="48" t="str">
        <f>IF(INDEX(Applications_2021!$J$2:$J$651,MATCH($A140,Applications_2021!$A$2:$A$651,0))="","",INDEX(Applications_2021!$J$2:$J$651,MATCH($A140,Applications_2021!$A$2:$A$651,0)))</f>
        <v>McNair Middle School</v>
      </c>
      <c r="O140" s="48" t="str">
        <f>IF(INDEX(Applications_2021!$K$2:$K$651,MATCH($A140,Applications_2021!$A$2:$A$651,0))="","",INDEX(Applications_2021!$K$2:$K$651,MATCH($A140,Applications_2021!$A$2:$A$651,0)))</f>
        <v>Humphreys County School District</v>
      </c>
      <c r="P140" s="48" t="str">
        <f>IF(INDEX(Applications_2021!$P$2:$P$651,MATCH($A140,Applications_2021!$A$2:$A$651,0))="","",INDEX(Applications_2021!$P$2:$P$651,MATCH($A140,Applications_2021!$A$2:$A$651,0)))</f>
        <v/>
      </c>
      <c r="Q140" s="48" t="str">
        <f>IF(INDEX(Applications_2021!$Q$2:$Q$651,MATCH($A140,Applications_2021!$A$2:$A$651,0))="","",INDEX(Applications_2021!$Q$2:$Q$651,MATCH($A140,Applications_2021!$A$2:$A$651,0)))</f>
        <v/>
      </c>
      <c r="R140" s="48" t="str">
        <f>IF(INDEX(Applications_2021!$AL$2:$AL$651,MATCH($A140,Applications_2021!$A$2:$A$651,0))="","",INDEX(Applications_2021!$AL$2:$AL$651,MATCH($A140,Applications_2021!$A$2:$A$651,0)))</f>
        <v>Humphreys</v>
      </c>
      <c r="S140" s="48" t="str">
        <f>IF(INDEX(Applications_2021!$V$2:$V$651,MATCH($A140,Applications_2021!$A$2:$A$651,0))="","",INDEX(Applications_2021!$V$2:$V$651,MATCH($A140,Applications_2021!$A$2:$A$651,0)))</f>
        <v>MS</v>
      </c>
      <c r="T140" s="48" t="str">
        <f>IF(INDEX(Applications_2021!$AE$2:$AE$651,MATCH($A140,Applications_2021!$A$2:$A$651,0))="","",INDEX(Applications_2021!$AE$2:$AE$651,MATCH($A140,Applications_2021!$A$2:$A$651,0)))</f>
        <v>Good</v>
      </c>
      <c r="U140" s="109" t="str">
        <f>IF(INDEX(Applications_2021!$AF$2:$AF$651,MATCH($A140,Applications_2021!$A$2:$A$651,0))="","",INDEX(Applications_2021!$AF$2:$AF$651,MATCH($A140,Applications_2021!$A$2:$A$651,0)))</f>
        <v xml:space="preserve">I would like to attend the AAYME Camp because it puts focus on improving the African American community.  Having a strong support system and your own people behind you rooting for your success is a great reason to be part of such a great program.  I believe that this will be a great opportunity for me to learn from others like me and develop new academic skills that I can use daily.  This will be a challenging experience that will strengthen my ability to excel and open doors to many opportunities in the future.  I feel that being accepted to this program will help to build my confidence and prepare me for college and beyond.  Starting high school will be a different environment, and this program will instill the knowledge that I need to be successful in class and prepared for all testing.  I hope to gain the necessary skills that will help me reach my full potential and become more knowledgeable of myself, both personally and academically.  I would also like to gain different learning techniques that can be used to improve my performance in the classroom and be able to help others, so we can succeed together. </v>
      </c>
      <c r="V140" s="109" t="str">
        <f>IF(INDEX(Applications_2021!$AG$2:$AG$651,MATCH($A140,Applications_2021!$A$2:$A$651,0))="","",INDEX(Applications_2021!$AG$2:$AG$651,MATCH($A140,Applications_2021!$A$2:$A$651,0)))</f>
        <v>Superintendent Scholar, Chess Team, Jr Beta Club, Gifted Program</v>
      </c>
      <c r="W140" s="109" t="str">
        <f>IF(INDEX(Applications_2021!$AH$2:$AH$651,MATCH($A140,Applications_2021!$A$2:$A$651,0))="","",INDEX(Applications_2021!$AH$2:$AH$651,MATCH($A140,Applications_2021!$A$2:$A$651,0)))</f>
        <v/>
      </c>
      <c r="X140" s="109" t="str">
        <f>IF(INDEX(Applications_2021!$AI$2:$AI$651,MATCH($A140,Applications_2021!$A$2:$A$651,0))="","",INDEX(Applications_2021!$AI$2:$AI$651,MATCH($A140,Applications_2021!$A$2:$A$651,0)))</f>
        <v>Social Media</v>
      </c>
      <c r="Y140" s="109" t="str">
        <f>IF(INDEX(Applications_2021!$AJ$2:$AJ$651,MATCH($A140,Applications_2021!$A$2:$A$651,0))="","",INDEX(Applications_2021!$AJ$2:$AJ$651,MATCH($A140,Applications_2021!$A$2:$A$651,0)))</f>
        <v/>
      </c>
      <c r="Z140" s="220" t="str">
        <f>IF(INDEX(Applications_2021!$Z$2:$Z$651,MATCH($A140,Applications_2021!$A$2:$A$651,0))="","",INDEX(Applications_2021!$Z$2:$Z$651,MATCH($A140,Applications_2021!$A$2:$A$651,0)))</f>
        <v>YES - I will have transportation to the camp on June 20.</v>
      </c>
      <c r="AA140" s="221" t="str">
        <f>IF(INDEX(Applications_2021!$AB$2:$AB$651,MATCH($A140,Applications_2021!$A$2:$A$651,0))="","",INDEX(Applications_2021!$AB$2:$AB$651,MATCH($A140,Applications_2021!$A$2:$A$651,0)))</f>
        <v>YES - I will have transportation from the camp on June 25.</v>
      </c>
      <c r="AB140" s="48" t="str">
        <f>IF(INDEX(Transcripts_2021!$A$2:$A$324,MATCH($A140,Transcripts_2021!$A$2:$A$324,0))=$A140,INDEX(Transcripts_2021!$O$2:$O$324,MATCH($A140,Transcripts_2021!$A$2:$A$324,0)),"")</f>
        <v>O M McNair Middle School</v>
      </c>
      <c r="AC140" s="48" t="str">
        <f t="shared" si="7"/>
        <v>Humphreys</v>
      </c>
      <c r="AD140" s="48" t="str">
        <f>IF(INDEX(Applications_2021!$AL$2:$AL$651,MATCH($A140,Applications_2021!$A$2:$A$651,0))="","",INDEX(Applications_2021!$AL$2:$AL$651,MATCH($A140,Applications_2021!$A$2:$A$651,0)))</f>
        <v>Humphreys</v>
      </c>
      <c r="AE140" s="8" t="str">
        <f t="shared" si="8"/>
        <v>Yes</v>
      </c>
    </row>
    <row r="141" spans="1:31" ht="158.4" x14ac:dyDescent="0.3">
      <c r="A141" s="51" t="str">
        <f>IF(Applications_2021!$A646="","",Applications_2021!$A646)</f>
        <v>0672-ARM-QU-0337</v>
      </c>
      <c r="B141" s="45" t="s">
        <v>371</v>
      </c>
      <c r="C141" s="250" t="s">
        <v>83</v>
      </c>
      <c r="D141" s="46">
        <f t="shared" si="6"/>
        <v>8</v>
      </c>
      <c r="E141" s="45" cm="1">
        <f t="array" ref="E141">_xlfn.IFS($Q141="Less than $25,000 per year",5,$Q141="$25,000 to $49,999 per year",4,$Q141="$50,000 per year or above",2,$Q141="I do not know.",3,$Q141="",0)</f>
        <v>4</v>
      </c>
      <c r="F141" s="45" cm="1">
        <f t="array" ref="F141">_xlfn.IFS($T141="Excellent",5,$T141="Good",4,$T141="Average",3,$T141="Below Average",2,$T141="Poor",1)</f>
        <v>4</v>
      </c>
      <c r="G141" s="52"/>
      <c r="H141" s="52"/>
      <c r="I141" s="52"/>
      <c r="J141" s="53">
        <v>8</v>
      </c>
      <c r="K141" s="48" t="str">
        <f>IF(LEFT(INDEX(Applications_2021!$E$2:$E$651,MATCH($A141,Applications_2021!$A$2:$A$651,0)),1)="Y","Black","Other")</f>
        <v>Black</v>
      </c>
      <c r="L141" s="48" t="str">
        <f>IF(INDEX(Applications_2021!$F$2:$F$651,MATCH($A141,Applications_2021!$A$2:$A$651,0))="","",INDEX(Applications_2021!$F$2:$F$651,MATCH($A141,Applications_2021!$A$2:$A$651,0)))</f>
        <v>Male</v>
      </c>
      <c r="M141" s="48" t="str">
        <f>IF(LEFT(INDEX(Applications_2021!$I$2:$I$651,MATCH($A141,Applications_2021!$A$2:$A$651,0)),1)="","",LEFT(INDEX(Applications_2021!$I$2:$I$651,MATCH($A141,Applications_2021!$A$2:$A$651,0)),1))</f>
        <v>8</v>
      </c>
      <c r="N141" s="48" t="str">
        <f>IF(INDEX(Applications_2021!$J$2:$J$651,MATCH($A141,Applications_2021!$A$2:$A$651,0))="","",INDEX(Applications_2021!$J$2:$J$651,MATCH($A141,Applications_2021!$A$2:$A$651,0)))</f>
        <v xml:space="preserve">William Colmer Middle School </v>
      </c>
      <c r="O141" s="48" t="str">
        <f>IF(INDEX(Applications_2021!$K$2:$K$651,MATCH($A141,Applications_2021!$A$2:$A$651,0))="","",INDEX(Applications_2021!$K$2:$K$651,MATCH($A141,Applications_2021!$A$2:$A$651,0)))</f>
        <v>Pascagoula-Gautier School District</v>
      </c>
      <c r="P141" s="48" t="str">
        <f>IF(INDEX(Applications_2021!$P$2:$P$651,MATCH($A141,Applications_2021!$A$2:$A$651,0))="","",INDEX(Applications_2021!$P$2:$P$651,MATCH($A141,Applications_2021!$A$2:$A$651,0)))</f>
        <v>College degree or 4 or more years of college (including graduate school)</v>
      </c>
      <c r="Q141" s="48" t="str">
        <f>IF(INDEX(Applications_2021!$Q$2:$Q$651,MATCH($A141,Applications_2021!$A$2:$A$651,0))="","",INDEX(Applications_2021!$Q$2:$Q$651,MATCH($A141,Applications_2021!$A$2:$A$651,0)))</f>
        <v>$25,000 to $49,999 per year</v>
      </c>
      <c r="R141" s="48" t="str">
        <f>IF(INDEX(Applications_2021!$AL$2:$AL$651,MATCH($A141,Applications_2021!$A$2:$A$651,0))="","",INDEX(Applications_2021!$AL$2:$AL$651,MATCH($A141,Applications_2021!$A$2:$A$651,0)))</f>
        <v>Jackson</v>
      </c>
      <c r="S141" s="48" t="str">
        <f>IF(INDEX(Applications_2021!$V$2:$V$651,MATCH($A141,Applications_2021!$A$2:$A$651,0))="","",INDEX(Applications_2021!$V$2:$V$651,MATCH($A141,Applications_2021!$A$2:$A$651,0)))</f>
        <v>MS</v>
      </c>
      <c r="T141" s="48" t="str">
        <f>IF(INDEX(Applications_2021!$AE$2:$AE$651,MATCH($A141,Applications_2021!$A$2:$A$651,0))="","",INDEX(Applications_2021!$AE$2:$AE$651,MATCH($A141,Applications_2021!$A$2:$A$651,0)))</f>
        <v>Good</v>
      </c>
      <c r="U141" s="109" t="str">
        <f>IF(INDEX(Applications_2021!$AF$2:$AF$651,MATCH($A141,Applications_2021!$A$2:$A$651,0))="","",INDEX(Applications_2021!$AF$2:$AF$651,MATCH($A141,Applications_2021!$A$2:$A$651,0)))</f>
        <v xml:space="preserve">Attending this camp would allow me to grow socially and professionally.  I look forward to meeting people of my age group with similar backgrounds.  Exposure to other cultures and sharpening my skills on a professional level will shape my future in a positive way. I hope to build positive  connections along with learning things that I can work towards as I prepare for college and the professional world.  </v>
      </c>
      <c r="V141" s="109" t="str">
        <f>IF(INDEX(Applications_2021!$AG$2:$AG$651,MATCH($A141,Applications_2021!$A$2:$A$651,0))="","",INDEX(Applications_2021!$AG$2:$AG$651,MATCH($A141,Applications_2021!$A$2:$A$651,0)))</f>
        <v xml:space="preserve">I have received many awards and honors over the years.  As an exemplary student, some of the awards that I have received include: Perfect Attendance, high academic success and selection for roles within my school such as Office Aide.  I was inducted into Beta Club in upper elementary and I have maintained an active status since.  More recently, this school year, I received the award of "Most School Spirit" and Homecoming King.   </v>
      </c>
      <c r="W141" s="109" t="str">
        <f>IF(INDEX(Applications_2021!$AH$2:$AH$651,MATCH($A141,Applications_2021!$A$2:$A$651,0))="","",INDEX(Applications_2021!$AH$2:$AH$651,MATCH($A141,Applications_2021!$A$2:$A$651,0)))</f>
        <v xml:space="preserve">I have been playing soccer since the age of 7.  I understand what it means to be a leader on the field and off.  Leading my team with integrity is always my goal.  To be a role model is not be perfect but it means that I give my best effort and hopefully others will model my  behavior.  In addition, my mother has always told me that it is great to be a follower as well. This comes as a shock to some, but every great leader learned to follow other great leaders.  As I follow my coaches and educators, it inspires me to be the best person I can become. </v>
      </c>
      <c r="X141" s="109" t="str">
        <f>IF(INDEX(Applications_2021!$AI$2:$AI$651,MATCH($A141,Applications_2021!$A$2:$A$651,0))="","",INDEX(Applications_2021!$AI$2:$AI$651,MATCH($A141,Applications_2021!$A$2:$A$651,0)))</f>
        <v>Social Media</v>
      </c>
      <c r="Y141" s="109" t="str">
        <f>IF(INDEX(Applications_2021!$AJ$2:$AJ$651,MATCH($A141,Applications_2021!$A$2:$A$651,0))="","",INDEX(Applications_2021!$AJ$2:$AJ$651,MATCH($A141,Applications_2021!$A$2:$A$651,0)))</f>
        <v/>
      </c>
      <c r="Z141" s="220" t="str">
        <f>IF(INDEX(Applications_2021!$Z$2:$Z$651,MATCH($A141,Applications_2021!$A$2:$A$651,0))="","",INDEX(Applications_2021!$Z$2:$Z$651,MATCH($A141,Applications_2021!$A$2:$A$651,0)))</f>
        <v>YES - I will have transportation to the camp on June 20.</v>
      </c>
      <c r="AA141" s="221" t="str">
        <f>IF(INDEX(Applications_2021!$AB$2:$AB$651,MATCH($A141,Applications_2021!$A$2:$A$651,0))="","",INDEX(Applications_2021!$AB$2:$AB$651,MATCH($A141,Applications_2021!$A$2:$A$651,0)))</f>
        <v>YES - I will have transportation from the camp on June 25.</v>
      </c>
      <c r="AB141" s="48" t="str">
        <f>IF(INDEX(Transcripts_2021!$A$2:$A$324,MATCH($A141,Transcripts_2021!$A$2:$A$324,0))=$A141,INDEX(Transcripts_2021!$O$2:$O$324,MATCH($A141,Transcripts_2021!$A$2:$A$324,0)),"")</f>
        <v>William Colmer Middle School</v>
      </c>
      <c r="AC141" s="48" t="str">
        <f t="shared" si="7"/>
        <v>Jackson</v>
      </c>
      <c r="AD141" s="48" t="str">
        <f>IF(INDEX(Applications_2021!$AL$2:$AL$651,MATCH($A141,Applications_2021!$A$2:$A$651,0))="","",INDEX(Applications_2021!$AL$2:$AL$651,MATCH($A141,Applications_2021!$A$2:$A$651,0)))</f>
        <v>Jackson</v>
      </c>
      <c r="AE141" s="8" t="str">
        <f t="shared" si="8"/>
        <v>Yes</v>
      </c>
    </row>
    <row r="142" spans="1:31" ht="14.4" customHeight="1" x14ac:dyDescent="0.3">
      <c r="A142" s="165" t="str">
        <f>IF(Applications_2021!$A351="","",Applications_2021!$A351)</f>
        <v>0364-MCG-TO-0336</v>
      </c>
      <c r="B142" s="52" t="s">
        <v>519</v>
      </c>
      <c r="C142" s="140" t="s">
        <v>92</v>
      </c>
      <c r="D142" s="46">
        <f t="shared" si="6"/>
        <v>9</v>
      </c>
      <c r="E142" s="45" cm="1">
        <f t="array" ref="E142">_xlfn.IFS($Q142="Less than $25,000 per year",5,$Q142="$25,000 to $49,999 per year",4,$Q142="$50,000 per year or above",2,$Q142="I do not know.",3,$Q142="",0)</f>
        <v>4</v>
      </c>
      <c r="F142" s="45" cm="1">
        <f t="array" ref="F142">_xlfn.IFS($T142="Excellent",5,$T142="Good",4,$T142="Average",3,$T142="Below Average",2,$T142="Poor",1)</f>
        <v>5</v>
      </c>
      <c r="G142" s="52"/>
      <c r="H142" s="52"/>
      <c r="I142" s="52"/>
      <c r="J142" s="53">
        <v>8</v>
      </c>
      <c r="K142" s="48" t="str">
        <f>IF(LEFT(INDEX(Applications_2021!$E$2:$E$651,MATCH($A142,Applications_2021!$A$2:$A$651,0)),1)="Y","Black","Other")</f>
        <v>Black</v>
      </c>
      <c r="L142" s="48" t="str">
        <f>IF(INDEX(Applications_2021!$F$2:$F$651,MATCH($A142,Applications_2021!$A$2:$A$651,0))="","",INDEX(Applications_2021!$F$2:$F$651,MATCH($A142,Applications_2021!$A$2:$A$651,0)))</f>
        <v>Female</v>
      </c>
      <c r="M142" s="66" t="str">
        <f>IF(LEFT(INDEX(Applications_2021!$I$2:$I$651,MATCH($A142,Applications_2021!$A$2:$A$651,0)),1)="","",LEFT(INDEX(Applications_2021!$I$2:$I$651,MATCH($A142,Applications_2021!$A$2:$A$651,0)),1))</f>
        <v>8</v>
      </c>
      <c r="N142" s="66" t="str">
        <f>IF(INDEX(Applications_2021!$J$2:$J$651,MATCH($A142,Applications_2021!$A$2:$A$651,0))="","",INDEX(Applications_2021!$J$2:$J$651,MATCH($A142,Applications_2021!$A$2:$A$651,0)))</f>
        <v>Heidelberg Junior High School</v>
      </c>
      <c r="O142" s="48" t="str">
        <f>IF(INDEX(Applications_2021!$K$2:$K$651,MATCH($A142,Applications_2021!$A$2:$A$651,0))="","",INDEX(Applications_2021!$K$2:$K$651,MATCH($A142,Applications_2021!$A$2:$A$651,0)))</f>
        <v>East Jasper</v>
      </c>
      <c r="P142" s="48" t="str">
        <f>IF(INDEX(Applications_2021!$P$2:$P$651,MATCH($A142,Applications_2021!$A$2:$A$651,0))="","",INDEX(Applications_2021!$P$2:$P$651,MATCH($A142,Applications_2021!$A$2:$A$651,0)))</f>
        <v>College degree or 4 or more years of college (including graduate school)</v>
      </c>
      <c r="Q142" s="48" t="str">
        <f>IF(INDEX(Applications_2021!$Q$2:$Q$651,MATCH($A142,Applications_2021!$A$2:$A$651,0))="","",INDEX(Applications_2021!$Q$2:$Q$651,MATCH($A142,Applications_2021!$A$2:$A$651,0)))</f>
        <v>$25,000 to $49,999 per year</v>
      </c>
      <c r="R142" s="48" t="str">
        <f>IF(INDEX(Applications_2021!$AL$2:$AL$651,MATCH($A142,Applications_2021!$A$2:$A$651,0))="","",INDEX(Applications_2021!$AL$2:$AL$651,MATCH($A142,Applications_2021!$A$2:$A$651,0)))</f>
        <v>Jasper</v>
      </c>
      <c r="S142" s="48" t="str">
        <f>IF(INDEX(Applications_2021!$V$2:$V$651,MATCH($A142,Applications_2021!$A$2:$A$651,0))="","",INDEX(Applications_2021!$V$2:$V$651,MATCH($A142,Applications_2021!$A$2:$A$651,0)))</f>
        <v>MS</v>
      </c>
      <c r="T142" s="48" t="str">
        <f>IF(INDEX(Applications_2021!$AE$2:$AE$651,MATCH($A142,Applications_2021!$A$2:$A$651,0))="","",INDEX(Applications_2021!$AE$2:$AE$651,MATCH($A142,Applications_2021!$A$2:$A$651,0)))</f>
        <v>Excellent</v>
      </c>
      <c r="U142" s="109" t="str">
        <f>IF(INDEX(Applications_2021!$AF$2:$AF$651,MATCH($A142,Applications_2021!$A$2:$A$651,0))="","",INDEX(Applications_2021!$AF$2:$AF$651,MATCH($A142,Applications_2021!$A$2:$A$651,0)))</f>
        <v>I want to attend the AAYME Camp so can enhance my academics and better prepare for my upcoming school year and future career.</v>
      </c>
      <c r="V142" s="109" t="str">
        <f>IF(INDEX(Applications_2021!$AG$2:$AG$651,MATCH($A142,Applications_2021!$A$2:$A$651,0))="","",INDEX(Applications_2021!$AG$2:$AG$651,MATCH($A142,Applications_2021!$A$2:$A$651,0)))</f>
        <v xml:space="preserve">Thus far I've received numerous academic awards. My most proudest award was transitioning into Junior High with the highest average in elementary school and a perfect score on the math state test. I am proud to say my gifted talent is drawing and a passion for reading. My gift has helped me to take great interest in math, ELA, and science. Drawing and reading refreshes my mind. It gives me joy and happiness. I am also apart of our High School Marching Band. </v>
      </c>
      <c r="W142" s="109" t="str">
        <f>IF(INDEX(Applications_2021!$AH$2:$AH$651,MATCH($A142,Applications_2021!$A$2:$A$651,0))="","",INDEX(Applications_2021!$AH$2:$AH$651,MATCH($A142,Applications_2021!$A$2:$A$651,0)))</f>
        <v/>
      </c>
      <c r="X142" s="109" t="str">
        <f>IF(INDEX(Applications_2021!$AI$2:$AI$651,MATCH($A142,Applications_2021!$A$2:$A$651,0))="","",INDEX(Applications_2021!$AI$2:$AI$651,MATCH($A142,Applications_2021!$A$2:$A$651,0)))</f>
        <v>relative or friend</v>
      </c>
      <c r="Y142" s="109" t="str">
        <f>IF(INDEX(Applications_2021!$AJ$2:$AJ$651,MATCH($A142,Applications_2021!$A$2:$A$651,0))="","",INDEX(Applications_2021!$AJ$2:$AJ$651,MATCH($A142,Applications_2021!$A$2:$A$651,0)))</f>
        <v/>
      </c>
      <c r="Z142" s="220" t="str">
        <f>IF(INDEX(Applications_2021!$Z$2:$Z$651,MATCH($A142,Applications_2021!$A$2:$A$651,0))="","",INDEX(Applications_2021!$Z$2:$Z$651,MATCH($A142,Applications_2021!$A$2:$A$651,0)))</f>
        <v>YES - I will have transportation to the camp on June 20.</v>
      </c>
      <c r="AA142" s="221" t="str">
        <f>IF(INDEX(Applications_2021!$AB$2:$AB$651,MATCH($A142,Applications_2021!$A$2:$A$651,0))="","",INDEX(Applications_2021!$AB$2:$AB$651,MATCH($A142,Applications_2021!$A$2:$A$651,0)))</f>
        <v>YES - I will have transportation from the camp on June 25.</v>
      </c>
      <c r="AB142" s="48" t="str">
        <f>IF(INDEX(Transcripts_2021!$A$2:$A$324,MATCH($A142,Transcripts_2021!$A$2:$A$324,0))=$A142,INDEX(Transcripts_2021!$O$2:$O$324,MATCH($A142,Transcripts_2021!$A$2:$A$324,0)),"")</f>
        <v>Heidelberg Junior High School</v>
      </c>
      <c r="AC142" s="48" t="str">
        <f t="shared" si="7"/>
        <v>Jasper</v>
      </c>
      <c r="AD142" s="48" t="str">
        <f>IF(INDEX(Applications_2021!$AL$2:$AL$651,MATCH($A142,Applications_2021!$A$2:$A$651,0))="","",INDEX(Applications_2021!$AL$2:$AL$651,MATCH($A142,Applications_2021!$A$2:$A$651,0)))</f>
        <v>Jasper</v>
      </c>
      <c r="AE142" s="8" t="str">
        <f t="shared" si="8"/>
        <v>Yes</v>
      </c>
    </row>
    <row r="143" spans="1:31" ht="129.6" x14ac:dyDescent="0.3">
      <c r="A143" s="51" t="str">
        <f>IF(Applications_2021!$A560="","",Applications_2021!$A560)</f>
        <v>0582-MCG-JA-0065</v>
      </c>
      <c r="B143" s="45" t="s">
        <v>371</v>
      </c>
      <c r="C143" s="269" t="s">
        <v>101</v>
      </c>
      <c r="D143" s="46">
        <f t="shared" si="6"/>
        <v>7</v>
      </c>
      <c r="E143" s="45" cm="1">
        <f t="array" ref="E143">_xlfn.IFS($Q143="Less than $25,000 per year",5,$Q143="$25,000 to $49,999 per year",4,$Q143="$50,000 per year or above",2,$Q143="I do not know.",3,$Q143="",0)</f>
        <v>2</v>
      </c>
      <c r="F143" s="45" cm="1">
        <f t="array" ref="F143">_xlfn.IFS($T143="Excellent",5,$T143="Good",4,$T143="Average",3,$T143="Below Average",2,$T143="Poor",1)</f>
        <v>5</v>
      </c>
      <c r="G143" s="52"/>
      <c r="H143" s="52"/>
      <c r="I143" s="52"/>
      <c r="J143" s="53">
        <v>9</v>
      </c>
      <c r="K143" s="48" t="str">
        <f>IF(LEFT(INDEX(Applications_2021!$E$2:$E$651,MATCH($A143,Applications_2021!$A$2:$A$651,0)),1)="Y","Black","Other")</f>
        <v>Black</v>
      </c>
      <c r="L143" s="48" t="str">
        <f>IF(INDEX(Applications_2021!$F$2:$F$651,MATCH($A143,Applications_2021!$A$2:$A$651,0))="","",INDEX(Applications_2021!$F$2:$F$651,MATCH($A143,Applications_2021!$A$2:$A$651,0)))</f>
        <v>Male</v>
      </c>
      <c r="M143" s="48" t="str">
        <f>IF(LEFT(INDEX(Applications_2021!$I$2:$I$651,MATCH($A143,Applications_2021!$A$2:$A$651,0)),1)="","",LEFT(INDEX(Applications_2021!$I$2:$I$651,MATCH($A143,Applications_2021!$A$2:$A$651,0)),1))</f>
        <v>9</v>
      </c>
      <c r="N143" s="48" t="str">
        <f>IF(INDEX(Applications_2021!$J$2:$J$651,MATCH($A143,Applications_2021!$A$2:$A$651,0))="","",INDEX(Applications_2021!$J$2:$J$651,MATCH($A143,Applications_2021!$A$2:$A$651,0)))</f>
        <v>Heidelberg High School</v>
      </c>
      <c r="O143" s="48" t="str">
        <f>IF(INDEX(Applications_2021!$K$2:$K$651,MATCH($A143,Applications_2021!$A$2:$A$651,0))="","",INDEX(Applications_2021!$K$2:$K$651,MATCH($A143,Applications_2021!$A$2:$A$651,0)))</f>
        <v>East Jasper CSD</v>
      </c>
      <c r="P143" s="48" t="str">
        <f>IF(INDEX(Applications_2021!$P$2:$P$651,MATCH($A143,Applications_2021!$A$2:$A$651,0))="","",INDEX(Applications_2021!$P$2:$P$651,MATCH($A143,Applications_2021!$A$2:$A$651,0)))</f>
        <v>College degree or 4 or more years of college (including graduate school)</v>
      </c>
      <c r="Q143" s="48" t="str">
        <f>IF(INDEX(Applications_2021!$Q$2:$Q$651,MATCH($A143,Applications_2021!$A$2:$A$651,0))="","",INDEX(Applications_2021!$Q$2:$Q$651,MATCH($A143,Applications_2021!$A$2:$A$651,0)))</f>
        <v>$50,000 per year or above</v>
      </c>
      <c r="R143" s="48" t="str">
        <f>IF(INDEX(Applications_2021!$AL$2:$AL$651,MATCH($A143,Applications_2021!$A$2:$A$651,0))="","",INDEX(Applications_2021!$AL$2:$AL$651,MATCH($A143,Applications_2021!$A$2:$A$651,0)))</f>
        <v>Jasper</v>
      </c>
      <c r="S143" s="48" t="str">
        <f>IF(INDEX(Applications_2021!$V$2:$V$651,MATCH($A143,Applications_2021!$A$2:$A$651,0))="","",INDEX(Applications_2021!$V$2:$V$651,MATCH($A143,Applications_2021!$A$2:$A$651,0)))</f>
        <v>MS</v>
      </c>
      <c r="T143" s="48" t="str">
        <f>IF(INDEX(Applications_2021!$AE$2:$AE$651,MATCH($A143,Applications_2021!$A$2:$A$651,0))="","",INDEX(Applications_2021!$AE$2:$AE$651,MATCH($A143,Applications_2021!$A$2:$A$651,0)))</f>
        <v>Excellent</v>
      </c>
      <c r="U143" s="109" t="str">
        <f>IF(INDEX(Applications_2021!$AF$2:$AF$651,MATCH($A143,Applications_2021!$A$2:$A$651,0))="","",INDEX(Applications_2021!$AF$2:$AF$651,MATCH($A143,Applications_2021!$A$2:$A$651,0)))</f>
        <v>Noting the repertoire for the MSMS, I would love to be accepted into any programs offered by the school, specifically the AAYME for Success. I love learning, especially learning alongside others who desire to excel academically and socially. From the AAYME experience, I desire to gain additional academic and social understandings, networking opportunities, and the chance to offer my skills and individuality to the program.</v>
      </c>
      <c r="V143" s="109" t="str">
        <f>IF(INDEX(Applications_2021!$AG$2:$AG$651,MATCH($A143,Applications_2021!$A$2:$A$651,0))="","",INDEX(Applications_2021!$AG$2:$AG$651,MATCH($A143,Applications_2021!$A$2:$A$651,0)))</f>
        <v>All A’s Scholar Class Top 10 Student Star Athlete District selected track team member 9th grade starting point guard - basketball National Beta Club member Church drummer Church youth leader</v>
      </c>
      <c r="W143" s="109" t="str">
        <f>IF(INDEX(Applications_2021!$AH$2:$AH$651,MATCH($A143,Applications_2021!$A$2:$A$651,0))="","",INDEX(Applications_2021!$AH$2:$AH$651,MATCH($A143,Applications_2021!$A$2:$A$651,0)))</f>
        <v>I would love to be afforded the opportunity to participate in this program. Being from a rural area, there are not a lot of programs like yours to apply for near. This would be a chance in a lifetime for me.</v>
      </c>
      <c r="X143" s="109" t="str">
        <f>IF(INDEX(Applications_2021!$AI$2:$AI$651,MATCH($A143,Applications_2021!$A$2:$A$651,0))="","",INDEX(Applications_2021!$AI$2:$AI$651,MATCH($A143,Applications_2021!$A$2:$A$651,0)))</f>
        <v>Social Media</v>
      </c>
      <c r="Y143" s="109" t="str">
        <f>IF(INDEX(Applications_2021!$AJ$2:$AJ$651,MATCH($A143,Applications_2021!$A$2:$A$651,0))="","",INDEX(Applications_2021!$AJ$2:$AJ$651,MATCH($A143,Applications_2021!$A$2:$A$651,0)))</f>
        <v/>
      </c>
      <c r="Z143" s="220" t="str">
        <f>IF(INDEX(Applications_2021!$Z$2:$Z$651,MATCH($A143,Applications_2021!$A$2:$A$651,0))="","",INDEX(Applications_2021!$Z$2:$Z$651,MATCH($A143,Applications_2021!$A$2:$A$651,0)))</f>
        <v>YES - I will have transportation to the camp on June 20.</v>
      </c>
      <c r="AA143" s="221" t="str">
        <f>IF(INDEX(Applications_2021!$AB$2:$AB$651,MATCH($A143,Applications_2021!$A$2:$A$651,0))="","",INDEX(Applications_2021!$AB$2:$AB$651,MATCH($A143,Applications_2021!$A$2:$A$651,0)))</f>
        <v>YES - I will have transportation from the camp on June 25.</v>
      </c>
      <c r="AB143" s="48" t="str">
        <f>IF(INDEX(Transcripts_2021!$A$2:$A$324,MATCH($A143,Transcripts_2021!$A$2:$A$324,0))=$A143,INDEX(Transcripts_2021!$O$2:$O$324,MATCH($A143,Transcripts_2021!$A$2:$A$324,0)),"")</f>
        <v>Heidelberg High School</v>
      </c>
      <c r="AC143" s="48" t="str">
        <f t="shared" si="7"/>
        <v>Jasper</v>
      </c>
      <c r="AD143" s="48" t="str">
        <f>IF(INDEX(Applications_2021!$AL$2:$AL$651,MATCH($A143,Applications_2021!$A$2:$A$651,0))="","",INDEX(Applications_2021!$AL$2:$AL$651,MATCH($A143,Applications_2021!$A$2:$A$651,0)))</f>
        <v>Jasper</v>
      </c>
      <c r="AE143" s="8" t="str">
        <f t="shared" si="8"/>
        <v>Yes</v>
      </c>
    </row>
    <row r="144" spans="1:31" ht="57.6" x14ac:dyDescent="0.3">
      <c r="A144" s="51" t="str">
        <f>IF(Applications_2021!$A156="","",Applications_2021!$A156)</f>
        <v>0164-PIE-AK-0123</v>
      </c>
      <c r="B144" s="45" t="s">
        <v>371</v>
      </c>
      <c r="C144" s="250" t="s">
        <v>101</v>
      </c>
      <c r="D144" s="46">
        <f t="shared" si="6"/>
        <v>10</v>
      </c>
      <c r="E144" s="45" cm="1">
        <f t="array" ref="E144">_xlfn.IFS($Q144="Less than $25,000 per year",5,$Q144="$25,000 to $49,999 per year",4,$Q144="$50,000 per year or above",2,$Q144="I do not know.",3,$Q144="",0)</f>
        <v>5</v>
      </c>
      <c r="F144" s="45" cm="1">
        <f t="array" ref="F144">_xlfn.IFS($T144="Excellent",5,$T144="Good",4,$T144="Average",3,$T144="Below Average",2,$T144="Poor",1)</f>
        <v>5</v>
      </c>
      <c r="G144" s="52"/>
      <c r="H144" s="52"/>
      <c r="I144" s="52"/>
      <c r="J144" s="53">
        <v>9</v>
      </c>
      <c r="K144" s="48" t="str">
        <f>IF(LEFT(INDEX(Applications_2021!$E$2:$E$651,MATCH($A144,Applications_2021!$A$2:$A$651,0)),1)="Y","Black","Other")</f>
        <v>Black</v>
      </c>
      <c r="L144" s="48" t="str">
        <f>IF(INDEX(Applications_2021!$F$2:$F$651,MATCH($A144,Applications_2021!$A$2:$A$651,0))="","",INDEX(Applications_2021!$F$2:$F$651,MATCH($A144,Applications_2021!$A$2:$A$651,0)))</f>
        <v>Female</v>
      </c>
      <c r="M144" s="48" t="str">
        <f>IF(LEFT(INDEX(Applications_2021!$I$2:$I$651,MATCH($A144,Applications_2021!$A$2:$A$651,0)),1)="","",LEFT(INDEX(Applications_2021!$I$2:$I$651,MATCH($A144,Applications_2021!$A$2:$A$651,0)),1))</f>
        <v>9</v>
      </c>
      <c r="N144" s="48" t="str">
        <f>IF(INDEX(Applications_2021!$J$2:$J$651,MATCH($A144,Applications_2021!$A$2:$A$651,0))="","",INDEX(Applications_2021!$J$2:$J$651,MATCH($A144,Applications_2021!$A$2:$A$651,0)))</f>
        <v xml:space="preserve">Laurel school </v>
      </c>
      <c r="O144" s="48" t="str">
        <f>IF(INDEX(Applications_2021!$K$2:$K$651,MATCH($A144,Applications_2021!$A$2:$A$651,0))="","",INDEX(Applications_2021!$K$2:$K$651,MATCH($A144,Applications_2021!$A$2:$A$651,0)))</f>
        <v>Laurel</v>
      </c>
      <c r="P144" s="48" t="str">
        <f>IF(INDEX(Applications_2021!$P$2:$P$651,MATCH($A144,Applications_2021!$A$2:$A$651,0))="","",INDEX(Applications_2021!$P$2:$P$651,MATCH($A144,Applications_2021!$A$2:$A$651,0)))</f>
        <v>High School Diploma or up to 3 years of college</v>
      </c>
      <c r="Q144" s="48" t="str">
        <f>IF(INDEX(Applications_2021!$Q$2:$Q$651,MATCH($A144,Applications_2021!$A$2:$A$651,0))="","",INDEX(Applications_2021!$Q$2:$Q$651,MATCH($A144,Applications_2021!$A$2:$A$651,0)))</f>
        <v>Less than $25,000 per year</v>
      </c>
      <c r="R144" s="48" t="str">
        <f>IF(INDEX(Applications_2021!$AL$2:$AL$651,MATCH($A144,Applications_2021!$A$2:$A$651,0))="","",INDEX(Applications_2021!$AL$2:$AL$651,MATCH($A144,Applications_2021!$A$2:$A$651,0)))</f>
        <v>Jones</v>
      </c>
      <c r="S144" s="48" t="str">
        <f>IF(INDEX(Applications_2021!$V$2:$V$651,MATCH($A144,Applications_2021!$A$2:$A$651,0))="","",INDEX(Applications_2021!$V$2:$V$651,MATCH($A144,Applications_2021!$A$2:$A$651,0)))</f>
        <v>MS</v>
      </c>
      <c r="T144" s="48" t="str">
        <f>IF(INDEX(Applications_2021!$AE$2:$AE$651,MATCH($A144,Applications_2021!$A$2:$A$651,0))="","",INDEX(Applications_2021!$AE$2:$AE$651,MATCH($A144,Applications_2021!$A$2:$A$651,0)))</f>
        <v>Excellent</v>
      </c>
      <c r="U144" s="109" t="str">
        <f>IF(INDEX(Applications_2021!$AF$2:$AF$651,MATCH($A144,Applications_2021!$A$2:$A$651,0))="","",INDEX(Applications_2021!$AF$2:$AF$651,MATCH($A144,Applications_2021!$A$2:$A$651,0)))</f>
        <v xml:space="preserve">I am interested in furthering my education with at your school. After investigating your school seeing what you have to offer, I have came to the conclusion that this school could offer me more learning opportunities. </v>
      </c>
      <c r="V144" s="109" t="str">
        <f>IF(INDEX(Applications_2021!$AG$2:$AG$651,MATCH($A144,Applications_2021!$A$2:$A$651,0))="","",INDEX(Applications_2021!$AG$2:$AG$651,MATCH($A144,Applications_2021!$A$2:$A$651,0)))</f>
        <v xml:space="preserve">I have made honor every 9weeks my entire middle school year and starting my high school year I am already on principal list. </v>
      </c>
      <c r="W144" s="109" t="str">
        <f>IF(INDEX(Applications_2021!$AH$2:$AH$651,MATCH($A144,Applications_2021!$A$2:$A$651,0))="","",INDEX(Applications_2021!$AH$2:$AH$651,MATCH($A144,Applications_2021!$A$2:$A$651,0)))</f>
        <v xml:space="preserve">My teacher, Latoya Mapp who attended your school recommend I should go, because she thinks this camp would be a great opportunity for me. </v>
      </c>
      <c r="X144" s="109" t="str">
        <f>IF(INDEX(Applications_2021!$AI$2:$AI$651,MATCH($A144,Applications_2021!$A$2:$A$651,0))="","",INDEX(Applications_2021!$AI$2:$AI$651,MATCH($A144,Applications_2021!$A$2:$A$651,0)))</f>
        <v>school/teacher</v>
      </c>
      <c r="Y144" s="109" t="str">
        <f>IF(INDEX(Applications_2021!$AJ$2:$AJ$651,MATCH($A144,Applications_2021!$A$2:$A$651,0))="","",INDEX(Applications_2021!$AJ$2:$AJ$651,MATCH($A144,Applications_2021!$A$2:$A$651,0)))</f>
        <v>Latoya mapp she attended your school</v>
      </c>
      <c r="Z144" s="220" t="str">
        <f>IF(INDEX(Applications_2021!$Z$2:$Z$651,MATCH($A144,Applications_2021!$A$2:$A$651,0))="","",INDEX(Applications_2021!$Z$2:$Z$651,MATCH($A144,Applications_2021!$A$2:$A$651,0)))</f>
        <v>YES - I will have transportation to the camp on June 20.</v>
      </c>
      <c r="AA144" s="221" t="str">
        <f>IF(INDEX(Applications_2021!$AD$2:$AD$651,MATCH($A144,Applications_2021!$A$2:$A$651,0))="","",INDEX(Applications_2021!$AD$2:$AD$651,MATCH($A144,Applications_2021!$A$2:$A$651,0)))</f>
        <v/>
      </c>
      <c r="AB144" s="48" t="str">
        <f>IF(INDEX(Transcripts_2021!$A$2:$A$324,MATCH($A144,Transcripts_2021!$A$2:$A$324,0))=$A144,INDEX(Transcripts_2021!$O$2:$O$324,MATCH($A144,Transcripts_2021!$A$2:$A$324,0)),"")</f>
        <v>Laurel high school</v>
      </c>
      <c r="AC144" s="48" t="str">
        <f t="shared" si="7"/>
        <v>Jones</v>
      </c>
      <c r="AD144" s="48" t="str">
        <f>IF(INDEX(Applications_2021!$AL$2:$AL$651,MATCH($A144,Applications_2021!$A$2:$A$651,0))="","",INDEX(Applications_2021!$AL$2:$AL$651,MATCH($A144,Applications_2021!$A$2:$A$651,0)))</f>
        <v>Jones</v>
      </c>
      <c r="AE144" s="8" t="str">
        <f t="shared" si="8"/>
        <v>Yes</v>
      </c>
    </row>
    <row r="145" spans="1:31" ht="43.2" x14ac:dyDescent="0.3">
      <c r="A145" s="51" t="str">
        <f>IF(Applications_2021!$A140="","",Applications_2021!$A140)</f>
        <v>0146-LIN-RA-0046</v>
      </c>
      <c r="B145" s="45" t="s">
        <v>371</v>
      </c>
      <c r="C145" s="269" t="s">
        <v>104</v>
      </c>
      <c r="D145" s="46">
        <f t="shared" si="6"/>
        <v>9</v>
      </c>
      <c r="E145" s="45" cm="1">
        <f t="array" ref="E145">_xlfn.IFS($Q145="Less than $25,000 per year",5,$Q145="$25,000 to $49,999 per year",4,$Q145="$50,000 per year or above",2,$Q145="I do not know.",3,$Q145="",0)</f>
        <v>4</v>
      </c>
      <c r="F145" s="45" cm="1">
        <f t="array" ref="F145">_xlfn.IFS($T145="Excellent",5,$T145="Good",4,$T145="Average",3,$T145="Below Average",2,$T145="Poor",1)</f>
        <v>5</v>
      </c>
      <c r="G145" s="52"/>
      <c r="H145" s="52"/>
      <c r="I145" s="52"/>
      <c r="J145" s="53">
        <v>9</v>
      </c>
      <c r="K145" s="48" t="str">
        <f>IF(LEFT(INDEX(Applications_2021!$E$2:$E$651,MATCH($A145,Applications_2021!$A$2:$A$651,0)),1)="Y","Black","Other")</f>
        <v>Black</v>
      </c>
      <c r="L145" s="48" t="str">
        <f>IF(INDEX(Applications_2021!$F$2:$F$651,MATCH($A145,Applications_2021!$A$2:$A$651,0))="","",INDEX(Applications_2021!$F$2:$F$651,MATCH($A145,Applications_2021!$A$2:$A$651,0)))</f>
        <v>Female</v>
      </c>
      <c r="M145" s="48" t="str">
        <f>IF(LEFT(INDEX(Applications_2021!$I$2:$I$651,MATCH($A145,Applications_2021!$A$2:$A$651,0)),1)="","",LEFT(INDEX(Applications_2021!$I$2:$I$651,MATCH($A145,Applications_2021!$A$2:$A$651,0)),1))</f>
        <v>9</v>
      </c>
      <c r="N145" s="48" t="str">
        <f>IF(INDEX(Applications_2021!$J$2:$J$651,MATCH($A145,Applications_2021!$A$2:$A$651,0))="","",INDEX(Applications_2021!$J$2:$J$651,MATCH($A145,Applications_2021!$A$2:$A$651,0)))</f>
        <v xml:space="preserve">laurel highschool </v>
      </c>
      <c r="O145" s="48" t="str">
        <f>IF(INDEX(Applications_2021!$K$2:$K$651,MATCH($A145,Applications_2021!$A$2:$A$651,0))="","",INDEX(Applications_2021!$K$2:$K$651,MATCH($A145,Applications_2021!$A$2:$A$651,0)))</f>
        <v>laurelschool district</v>
      </c>
      <c r="P145" s="48" t="str">
        <f>IF(INDEX(Applications_2021!$P$2:$P$651,MATCH($A145,Applications_2021!$A$2:$A$651,0))="","",INDEX(Applications_2021!$P$2:$P$651,MATCH($A145,Applications_2021!$A$2:$A$651,0)))</f>
        <v>High School Diploma or up to 3 years of college</v>
      </c>
      <c r="Q145" s="48" t="str">
        <f>IF(INDEX(Applications_2021!$Q$2:$Q$651,MATCH($A145,Applications_2021!$A$2:$A$651,0))="","",INDEX(Applications_2021!$Q$2:$Q$651,MATCH($A145,Applications_2021!$A$2:$A$651,0)))</f>
        <v>$25,000 to $49,999 per year</v>
      </c>
      <c r="R145" s="48" t="str">
        <f>IF(INDEX(Applications_2021!$AL$2:$AL$651,MATCH($A145,Applications_2021!$A$2:$A$651,0))="","",INDEX(Applications_2021!$AL$2:$AL$651,MATCH($A145,Applications_2021!$A$2:$A$651,0)))</f>
        <v>Jones</v>
      </c>
      <c r="S145" s="48" t="str">
        <f>IF(INDEX(Applications_2021!$V$2:$V$651,MATCH($A145,Applications_2021!$A$2:$A$651,0))="","",INDEX(Applications_2021!$V$2:$V$651,MATCH($A145,Applications_2021!$A$2:$A$651,0)))</f>
        <v>MS</v>
      </c>
      <c r="T145" s="48" t="str">
        <f>IF(INDEX(Applications_2021!$AE$2:$AE$651,MATCH($A145,Applications_2021!$A$2:$A$651,0))="","",INDEX(Applications_2021!$AE$2:$AE$651,MATCH($A145,Applications_2021!$A$2:$A$651,0)))</f>
        <v>Excellent</v>
      </c>
      <c r="U145" s="109" t="str">
        <f>IF(INDEX(Applications_2021!$AF$2:$AF$651,MATCH($A145,Applications_2021!$A$2:$A$651,0))="","",INDEX(Applications_2021!$AF$2:$AF$651,MATCH($A145,Applications_2021!$A$2:$A$651,0)))</f>
        <v>I would like to AAYME camp to better my education in hopes to learn something im not able to learn a my previous school.</v>
      </c>
      <c r="V145" s="109" t="str">
        <f>IF(INDEX(Applications_2021!$AG$2:$AG$651,MATCH($A145,Applications_2021!$A$2:$A$651,0))="","",INDEX(Applications_2021!$AG$2:$AG$651,MATCH($A145,Applications_2021!$A$2:$A$651,0)))</f>
        <v>Im a straight A student and i make superintendents list almost every nine weeks.As well as principal list  and honor roll.</v>
      </c>
      <c r="W145" s="109" t="str">
        <f>IF(INDEX(Applications_2021!$AH$2:$AH$651,MATCH($A145,Applications_2021!$A$2:$A$651,0))="","",INDEX(Applications_2021!$AH$2:$AH$651,MATCH($A145,Applications_2021!$A$2:$A$651,0)))</f>
        <v>I'm a very fast learner .Im dedicated to my school work as well as my grades.</v>
      </c>
      <c r="X145" s="109" t="str">
        <f>IF(INDEX(Applications_2021!$AI$2:$AI$651,MATCH($A145,Applications_2021!$A$2:$A$651,0))="","",INDEX(Applications_2021!$AI$2:$AI$651,MATCH($A145,Applications_2021!$A$2:$A$651,0)))</f>
        <v>school/teacher</v>
      </c>
      <c r="Y145" s="109" t="str">
        <f>IF(INDEX(Applications_2021!$AJ$2:$AJ$651,MATCH($A145,Applications_2021!$A$2:$A$651,0))="","",INDEX(Applications_2021!$AJ$2:$AJ$651,MATCH($A145,Applications_2021!$A$2:$A$651,0)))</f>
        <v>LaToya Mapp</v>
      </c>
      <c r="Z145" s="220" t="str">
        <f>IF(INDEX(Applications_2021!$Z$2:$Z$651,MATCH($A145,Applications_2021!$A$2:$A$651,0))="","",INDEX(Applications_2021!$Z$2:$Z$651,MATCH($A145,Applications_2021!$A$2:$A$651,0)))</f>
        <v>YES - I will have transportation to the camp on June 20.</v>
      </c>
      <c r="AA145" s="221" t="str">
        <f>IF(INDEX(Applications_2021!$AB$2:$AB$651,MATCH($A145,Applications_2021!$A$2:$A$651,0))="","",INDEX(Applications_2021!$AB$2:$AB$651,MATCH($A145,Applications_2021!$A$2:$A$651,0)))</f>
        <v>YES - I will have transportation from the camp on June 25.</v>
      </c>
      <c r="AB145" s="48" t="str">
        <f>IF(INDEX(Transcripts_2021!$A$2:$A$324,MATCH($A145,Transcripts_2021!$A$2:$A$324,0))=$A145,INDEX(Transcripts_2021!$O$2:$O$324,MATCH($A145,Transcripts_2021!$A$2:$A$324,0)),"")</f>
        <v>laurel high school</v>
      </c>
      <c r="AC145" s="48" t="str">
        <f t="shared" si="7"/>
        <v>Jones</v>
      </c>
      <c r="AD145" s="48" t="str">
        <f>IF(INDEX(Applications_2021!$AL$2:$AL$651,MATCH($A145,Applications_2021!$A$2:$A$651,0))="","",INDEX(Applications_2021!$AL$2:$AL$651,MATCH($A145,Applications_2021!$A$2:$A$651,0)))</f>
        <v>Jones</v>
      </c>
      <c r="AE145" s="8" t="str">
        <f t="shared" si="8"/>
        <v>Yes</v>
      </c>
    </row>
    <row r="146" spans="1:31" ht="57.6" x14ac:dyDescent="0.3">
      <c r="A146" s="51" t="str">
        <f>IF(Applications_2021!$A345="","",Applications_2021!$A345)</f>
        <v>0358-HAY-AL-0106</v>
      </c>
      <c r="B146" s="52"/>
      <c r="C146" s="140" t="s">
        <v>107</v>
      </c>
      <c r="D146" s="46">
        <f t="shared" si="6"/>
        <v>9</v>
      </c>
      <c r="E146" s="45" cm="1">
        <f t="array" ref="E146">_xlfn.IFS($Q146="Less than $25,000 per year",5,$Q146="$25,000 to $49,999 per year",4,$Q146="$50,000 per year or above",2,$Q146="I do not know.",3,$Q146="",0)</f>
        <v>4</v>
      </c>
      <c r="F146" s="45" cm="1">
        <f t="array" ref="F146">_xlfn.IFS($T146="Excellent",5,$T146="Good",4,$T146="Average",3,$T146="Below Average",2,$T146="Poor",1)</f>
        <v>5</v>
      </c>
      <c r="G146" s="52"/>
      <c r="H146" s="52"/>
      <c r="I146" s="52"/>
      <c r="J146" s="53">
        <v>9</v>
      </c>
      <c r="K146" s="48" t="str">
        <f>IF(LEFT(INDEX(Applications_2021!$E$2:$E$651,MATCH($A146,Applications_2021!$A$2:$A$651,0)),1)="Y","Black","Other")</f>
        <v>Black</v>
      </c>
      <c r="L146" s="48" t="str">
        <f>IF(INDEX(Applications_2021!$F$2:$F$651,MATCH($A146,Applications_2021!$A$2:$A$651,0))="","",INDEX(Applications_2021!$F$2:$F$651,MATCH($A146,Applications_2021!$A$2:$A$651,0)))</f>
        <v>Female</v>
      </c>
      <c r="M146" s="48" t="str">
        <f>IF(LEFT(INDEX(Applications_2021!$I$2:$I$651,MATCH($A146,Applications_2021!$A$2:$A$651,0)),1)="","",LEFT(INDEX(Applications_2021!$I$2:$I$651,MATCH($A146,Applications_2021!$A$2:$A$651,0)),1))</f>
        <v>9</v>
      </c>
      <c r="N146" s="48" t="str">
        <f>IF(INDEX(Applications_2021!$J$2:$J$651,MATCH($A146,Applications_2021!$A$2:$A$651,0))="","",INDEX(Applications_2021!$J$2:$J$651,MATCH($A146,Applications_2021!$A$2:$A$651,0)))</f>
        <v>Laurel High School</v>
      </c>
      <c r="O146" s="48" t="str">
        <f>IF(INDEX(Applications_2021!$K$2:$K$651,MATCH($A146,Applications_2021!$A$2:$A$651,0))="","",INDEX(Applications_2021!$K$2:$K$651,MATCH($A146,Applications_2021!$A$2:$A$651,0)))</f>
        <v>Jones</v>
      </c>
      <c r="P146" s="48" t="str">
        <f>IF(INDEX(Applications_2021!$P$2:$P$651,MATCH($A146,Applications_2021!$A$2:$A$651,0))="","",INDEX(Applications_2021!$P$2:$P$651,MATCH($A146,Applications_2021!$A$2:$A$651,0)))</f>
        <v>College degree or 4 or more years of college (including graduate school)</v>
      </c>
      <c r="Q146" s="48" t="str">
        <f>IF(INDEX(Applications_2021!$Q$2:$Q$651,MATCH($A146,Applications_2021!$A$2:$A$651,0))="","",INDEX(Applications_2021!$Q$2:$Q$651,MATCH($A146,Applications_2021!$A$2:$A$651,0)))</f>
        <v>$25,000 to $49,999 per year</v>
      </c>
      <c r="R146" s="48" t="str">
        <f>IF(INDEX(Applications_2021!$AL$2:$AL$651,MATCH($A146,Applications_2021!$A$2:$A$651,0))="","",INDEX(Applications_2021!$AL$2:$AL$651,MATCH($A146,Applications_2021!$A$2:$A$651,0)))</f>
        <v>Jones</v>
      </c>
      <c r="S146" s="48" t="str">
        <f>IF(INDEX(Applications_2021!$V$2:$V$651,MATCH($A146,Applications_2021!$A$2:$A$651,0))="","",INDEX(Applications_2021!$V$2:$V$651,MATCH($A146,Applications_2021!$A$2:$A$651,0)))</f>
        <v>MS</v>
      </c>
      <c r="T146" s="48" t="str">
        <f>IF(INDEX(Applications_2021!$AE$2:$AE$651,MATCH($A146,Applications_2021!$A$2:$A$651,0))="","",INDEX(Applications_2021!$AE$2:$AE$651,MATCH($A146,Applications_2021!$A$2:$A$651,0)))</f>
        <v>Excellent</v>
      </c>
      <c r="U146" s="109" t="str">
        <f>IF(INDEX(Applications_2021!$AF$2:$AF$651,MATCH($A146,Applications_2021!$A$2:$A$651,0))="","",INDEX(Applications_2021!$AF$2:$AF$651,MATCH($A146,Applications_2021!$A$2:$A$651,0)))</f>
        <v xml:space="preserve">I want to attend AAYME camp because I want to better my professional skills, explore the various career opportunities the world has to offer, and help boost my confidence and self-awareness. </v>
      </c>
      <c r="V146" s="109" t="str">
        <f>IF(INDEX(Applications_2021!$AG$2:$AG$651,MATCH($A146,Applications_2021!$A$2:$A$651,0))="","",INDEX(Applications_2021!$AG$2:$AG$651,MATCH($A146,Applications_2021!$A$2:$A$651,0)))</f>
        <v>My eighth grade, I was salutatorian and made the superintendent and principal honor roll list all four terms.  As of now, my ninth grade year, I have maintained all A's.</v>
      </c>
      <c r="W146" s="109" t="str">
        <f>IF(INDEX(Applications_2021!$AH$2:$AH$651,MATCH($A146,Applications_2021!$A$2:$A$651,0))="","",INDEX(Applications_2021!$AH$2:$AH$651,MATCH($A146,Applications_2021!$A$2:$A$651,0)))</f>
        <v/>
      </c>
      <c r="X146" s="109" t="str">
        <f>IF(INDEX(Applications_2021!$AI$2:$AI$651,MATCH($A146,Applications_2021!$A$2:$A$651,0))="","",INDEX(Applications_2021!$AI$2:$AI$651,MATCH($A146,Applications_2021!$A$2:$A$651,0)))</f>
        <v>school/teacher</v>
      </c>
      <c r="Y146" s="109" t="str">
        <f>IF(INDEX(Applications_2021!$AJ$2:$AJ$651,MATCH($A146,Applications_2021!$A$2:$A$651,0))="","",INDEX(Applications_2021!$AJ$2:$AJ$651,MATCH($A146,Applications_2021!$A$2:$A$651,0)))</f>
        <v>Latoya Mapp/ Laurel High</v>
      </c>
      <c r="Z146" s="220" t="str">
        <f>IF(INDEX(Applications_2021!$Z$2:$Z$651,MATCH($A146,Applications_2021!$A$2:$A$651,0))="","",INDEX(Applications_2021!$Z$2:$Z$651,MATCH($A146,Applications_2021!$A$2:$A$651,0)))</f>
        <v>YES - I will have transportation to the camp on June 20.</v>
      </c>
      <c r="AA146" s="221" t="str">
        <f>IF(INDEX(Applications_2021!$AB$2:$AB$651,MATCH($A146,Applications_2021!$A$2:$A$651,0))="","",INDEX(Applications_2021!$AB$2:$AB$651,MATCH($A146,Applications_2021!$A$2:$A$651,0)))</f>
        <v>YES - I will have transportation from the camp on June 25.</v>
      </c>
      <c r="AB146" s="48" t="str">
        <f>IF(INDEX(Transcripts_2021!$A$2:$A$324,MATCH($A146,Transcripts_2021!$A$2:$A$324,0))=$A146,INDEX(Transcripts_2021!$O$2:$O$324,MATCH($A146,Transcripts_2021!$A$2:$A$324,0)),"")</f>
        <v>Laurel High</v>
      </c>
      <c r="AC146" s="48" t="str">
        <f t="shared" si="7"/>
        <v>Jones</v>
      </c>
      <c r="AD146" s="48" t="str">
        <f>IF(INDEX(Applications_2021!$AL$2:$AL$651,MATCH($A146,Applications_2021!$A$2:$A$651,0))="","",INDEX(Applications_2021!$AL$2:$AL$651,MATCH($A146,Applications_2021!$A$2:$A$651,0)))</f>
        <v>Jones</v>
      </c>
      <c r="AE146" s="8" t="str">
        <f t="shared" si="8"/>
        <v>Yes</v>
      </c>
    </row>
    <row r="147" spans="1:31" ht="43.2" x14ac:dyDescent="0.3">
      <c r="A147" s="51" t="str">
        <f>IF(Applications_2021!$A393="","",Applications_2021!$A393)</f>
        <v>0407-BRI-RH-0205</v>
      </c>
      <c r="B147" s="52"/>
      <c r="C147" s="283" t="s">
        <v>107</v>
      </c>
      <c r="D147" s="46">
        <f t="shared" si="6"/>
        <v>9</v>
      </c>
      <c r="E147" s="45" cm="1">
        <f t="array" ref="E147">_xlfn.IFS($Q147="Less than $25,000 per year",5,$Q147="$25,000 to $49,999 per year",4,$Q147="$50,000 per year or above",2,$Q147="I do not know.",3,$Q147="",0)</f>
        <v>5</v>
      </c>
      <c r="F147" s="45" cm="1">
        <f t="array" ref="F147">_xlfn.IFS($T147="Excellent",5,$T147="Good",4,$T147="Average",3,$T147="Below Average",2,$T147="Poor",1)</f>
        <v>4</v>
      </c>
      <c r="G147" s="52"/>
      <c r="H147" s="52"/>
      <c r="I147" s="52"/>
      <c r="J147" s="53">
        <v>8</v>
      </c>
      <c r="K147" s="48" t="str">
        <f>IF(LEFT(INDEX(Applications_2021!$E$2:$E$651,MATCH($A147,Applications_2021!$A$2:$A$651,0)),1)="Y","Black","Other")</f>
        <v>Black</v>
      </c>
      <c r="L147" s="48" t="str">
        <f>IF(INDEX(Applications_2021!$F$2:$F$651,MATCH($A147,Applications_2021!$A$2:$A$651,0))="","",INDEX(Applications_2021!$F$2:$F$651,MATCH($A147,Applications_2021!$A$2:$A$651,0)))</f>
        <v>Female</v>
      </c>
      <c r="M147" s="48" t="str">
        <f>IF(LEFT(INDEX(Applications_2021!$I$2:$I$651,MATCH($A147,Applications_2021!$A$2:$A$651,0)),1)="","",LEFT(INDEX(Applications_2021!$I$2:$I$651,MATCH($A147,Applications_2021!$A$2:$A$651,0)),1))</f>
        <v>8</v>
      </c>
      <c r="N147" s="48" t="str">
        <f>IF(INDEX(Applications_2021!$J$2:$J$651,MATCH($A147,Applications_2021!$A$2:$A$651,0))="","",INDEX(Applications_2021!$J$2:$J$651,MATCH($A147,Applications_2021!$A$2:$A$651,0)))</f>
        <v>Laurel Middle School</v>
      </c>
      <c r="O147" s="48" t="str">
        <f>IF(INDEX(Applications_2021!$K$2:$K$651,MATCH($A147,Applications_2021!$A$2:$A$651,0))="","",INDEX(Applications_2021!$K$2:$K$651,MATCH($A147,Applications_2021!$A$2:$A$651,0)))</f>
        <v>Laurel School District</v>
      </c>
      <c r="P147" s="48" t="str">
        <f>IF(INDEX(Applications_2021!$P$2:$P$651,MATCH($A147,Applications_2021!$A$2:$A$651,0))="","",INDEX(Applications_2021!$P$2:$P$651,MATCH($A147,Applications_2021!$A$2:$A$651,0)))</f>
        <v>High School Diploma or up to 3 years of college</v>
      </c>
      <c r="Q147" s="48" t="str">
        <f>IF(INDEX(Applications_2021!$Q$2:$Q$651,MATCH($A147,Applications_2021!$A$2:$A$651,0))="","",INDEX(Applications_2021!$Q$2:$Q$651,MATCH($A147,Applications_2021!$A$2:$A$651,0)))</f>
        <v>Less than $25,000 per year</v>
      </c>
      <c r="R147" s="48" t="str">
        <f>IF(INDEX(Applications_2021!$AL$2:$AL$651,MATCH($A147,Applications_2021!$A$2:$A$651,0))="","",INDEX(Applications_2021!$AL$2:$AL$651,MATCH($A147,Applications_2021!$A$2:$A$651,0)))</f>
        <v>Jones</v>
      </c>
      <c r="S147" s="48" t="str">
        <f>IF(INDEX(Applications_2021!$V$2:$V$651,MATCH($A147,Applications_2021!$A$2:$A$651,0))="","",INDEX(Applications_2021!$V$2:$V$651,MATCH($A147,Applications_2021!$A$2:$A$651,0)))</f>
        <v>MS</v>
      </c>
      <c r="T147" s="48" t="str">
        <f>IF(INDEX(Applications_2021!$AE$2:$AE$651,MATCH($A147,Applications_2021!$A$2:$A$651,0))="","",INDEX(Applications_2021!$AE$2:$AE$651,MATCH($A147,Applications_2021!$A$2:$A$651,0)))</f>
        <v>Good</v>
      </c>
      <c r="U147" s="109" t="str">
        <f>IF(INDEX(Applications_2021!$AF$2:$AF$651,MATCH($A147,Applications_2021!$A$2:$A$651,0))="","",INDEX(Applications_2021!$AF$2:$AF$651,MATCH($A147,Applications_2021!$A$2:$A$651,0)))</f>
        <v xml:space="preserve">I desire to enhance my knowledge in every aspect of my life. I want to become a better leader and I feel this opportunity will help me achieve this. </v>
      </c>
      <c r="V147" s="109" t="str">
        <f>IF(INDEX(Applications_2021!$AG$2:$AG$651,MATCH($A147,Applications_2021!$A$2:$A$651,0))="","",INDEX(Applications_2021!$AG$2:$AG$651,MATCH($A147,Applications_2021!$A$2:$A$651,0)))</f>
        <v xml:space="preserve"> Beta Club Science Bowl Participant Business Owner   </v>
      </c>
      <c r="W147" s="109" t="str">
        <f>IF(INDEX(Applications_2021!$AH$2:$AH$651,MATCH($A147,Applications_2021!$A$2:$A$651,0))="","",INDEX(Applications_2021!$AH$2:$AH$651,MATCH($A147,Applications_2021!$A$2:$A$651,0)))</f>
        <v/>
      </c>
      <c r="X147" s="109" t="str">
        <f>IF(INDEX(Applications_2021!$AI$2:$AI$651,MATCH($A147,Applications_2021!$A$2:$A$651,0))="","",INDEX(Applications_2021!$AI$2:$AI$651,MATCH($A147,Applications_2021!$A$2:$A$651,0)))</f>
        <v>school/teacher</v>
      </c>
      <c r="Y147" s="109" t="str">
        <f>IF(INDEX(Applications_2021!$AJ$2:$AJ$651,MATCH($A147,Applications_2021!$A$2:$A$651,0))="","",INDEX(Applications_2021!$AJ$2:$AJ$651,MATCH($A147,Applications_2021!$A$2:$A$651,0)))</f>
        <v xml:space="preserve"> Ms. Karrah Goar/Laurel Middle School</v>
      </c>
      <c r="Z147" s="220" t="str">
        <f>IF(INDEX(Applications_2021!$Z$2:$Z$651,MATCH($A147,Applications_2021!$A$2:$A$651,0))="","",INDEX(Applications_2021!$Z$2:$Z$651,MATCH($A147,Applications_2021!$A$2:$A$651,0)))</f>
        <v>YES - I will have transportation to the camp on June 20.</v>
      </c>
      <c r="AA147" s="221" t="str">
        <f>IF(INDEX(Applications_2021!$AB$2:$AB$651,MATCH($A147,Applications_2021!$A$2:$A$651,0))="","",INDEX(Applications_2021!$AB$2:$AB$651,MATCH($A147,Applications_2021!$A$2:$A$651,0)))</f>
        <v>YES - I will have transportation from the camp on June 25.</v>
      </c>
      <c r="AB147" s="48" t="str">
        <f>IF(INDEX(Transcripts_2021!$A$2:$A$324,MATCH($A147,Transcripts_2021!$A$2:$A$324,0))=$A147,INDEX(Transcripts_2021!$O$2:$O$324,MATCH($A147,Transcripts_2021!$A$2:$A$324,0)),"")</f>
        <v>Laurel Middle School</v>
      </c>
      <c r="AC147" s="48" t="str">
        <f t="shared" si="7"/>
        <v>Jones</v>
      </c>
      <c r="AD147" s="48" t="str">
        <f>IF(INDEX(Applications_2021!$AL$2:$AL$651,MATCH($A147,Applications_2021!$A$2:$A$651,0))="","",INDEX(Applications_2021!$AL$2:$AL$651,MATCH($A147,Applications_2021!$A$2:$A$651,0)))</f>
        <v>Jones</v>
      </c>
      <c r="AE147" s="8" t="str">
        <f t="shared" si="8"/>
        <v>Yes</v>
      </c>
    </row>
    <row r="148" spans="1:31" ht="100.8" x14ac:dyDescent="0.3">
      <c r="A148" s="51" t="str">
        <f>IF(Applications_2021!$A407="","",Applications_2021!$A407)</f>
        <v>0422-VIR-JO-0143</v>
      </c>
      <c r="B148" s="45" t="s">
        <v>371</v>
      </c>
      <c r="C148" s="250" t="s">
        <v>101</v>
      </c>
      <c r="D148" s="46">
        <f t="shared" si="6"/>
        <v>9</v>
      </c>
      <c r="E148" s="45" cm="1">
        <f t="array" ref="E148">_xlfn.IFS($Q148="Less than $25,000 per year",5,$Q148="$25,000 to $49,999 per year",4,$Q148="$50,000 per year or above",2,$Q148="I do not know.",3,$Q148="",0)</f>
        <v>4</v>
      </c>
      <c r="F148" s="45" cm="1">
        <f t="array" ref="F148">_xlfn.IFS($T148="Excellent",5,$T148="Good",4,$T148="Average",3,$T148="Below Average",2,$T148="Poor",1)</f>
        <v>5</v>
      </c>
      <c r="G148" s="52"/>
      <c r="H148" s="52"/>
      <c r="I148" s="52"/>
      <c r="J148" s="53">
        <v>7</v>
      </c>
      <c r="K148" s="48" t="str">
        <f>IF(LEFT(INDEX(Applications_2021!$E$2:$E$651,MATCH($A148,Applications_2021!$A$2:$A$651,0)),1)="Y","Black","Other")</f>
        <v>Black</v>
      </c>
      <c r="L148" s="48" t="str">
        <f>IF(INDEX(Applications_2021!$F$2:$F$651,MATCH($A148,Applications_2021!$A$2:$A$651,0))="","",INDEX(Applications_2021!$F$2:$F$651,MATCH($A148,Applications_2021!$A$2:$A$651,0)))</f>
        <v>Male</v>
      </c>
      <c r="M148" s="48" t="str">
        <f>IF(LEFT(INDEX(Applications_2021!$I$2:$I$651,MATCH($A148,Applications_2021!$A$2:$A$651,0)),1)="","",LEFT(INDEX(Applications_2021!$I$2:$I$651,MATCH($A148,Applications_2021!$A$2:$A$651,0)),1))</f>
        <v>7</v>
      </c>
      <c r="N148" s="48" t="str">
        <f>IF(INDEX(Applications_2021!$J$2:$J$651,MATCH($A148,Applications_2021!$A$2:$A$651,0))="","",INDEX(Applications_2021!$J$2:$J$651,MATCH($A148,Applications_2021!$A$2:$A$651,0)))</f>
        <v xml:space="preserve">Laurel Middle School </v>
      </c>
      <c r="O148" s="48" t="str">
        <f>IF(INDEX(Applications_2021!$K$2:$K$651,MATCH($A148,Applications_2021!$A$2:$A$651,0))="","",INDEX(Applications_2021!$K$2:$K$651,MATCH($A148,Applications_2021!$A$2:$A$651,0)))</f>
        <v xml:space="preserve">Laurel School District </v>
      </c>
      <c r="P148" s="48" t="str">
        <f>IF(INDEX(Applications_2021!$P$2:$P$651,MATCH($A148,Applications_2021!$A$2:$A$651,0))="","",INDEX(Applications_2021!$P$2:$P$651,MATCH($A148,Applications_2021!$A$2:$A$651,0)))</f>
        <v>College degree or 4 or more years of college (including graduate school)</v>
      </c>
      <c r="Q148" s="48" t="str">
        <f>IF(INDEX(Applications_2021!$Q$2:$Q$651,MATCH($A148,Applications_2021!$A$2:$A$651,0))="","",INDEX(Applications_2021!$Q$2:$Q$651,MATCH($A148,Applications_2021!$A$2:$A$651,0)))</f>
        <v>$25,000 to $49,999 per year</v>
      </c>
      <c r="R148" s="48" t="str">
        <f>IF(INDEX(Applications_2021!$AL$2:$AL$651,MATCH($A148,Applications_2021!$A$2:$A$651,0))="","",INDEX(Applications_2021!$AL$2:$AL$651,MATCH($A148,Applications_2021!$A$2:$A$651,0)))</f>
        <v>Jones</v>
      </c>
      <c r="S148" s="48" t="str">
        <f>IF(INDEX(Applications_2021!$V$2:$V$651,MATCH($A148,Applications_2021!$A$2:$A$651,0))="","",INDEX(Applications_2021!$V$2:$V$651,MATCH($A148,Applications_2021!$A$2:$A$651,0)))</f>
        <v>MS</v>
      </c>
      <c r="T148" s="48" t="str">
        <f>IF(INDEX(Applications_2021!$AE$2:$AE$651,MATCH($A148,Applications_2021!$A$2:$A$651,0))="","",INDEX(Applications_2021!$AE$2:$AE$651,MATCH($A148,Applications_2021!$A$2:$A$651,0)))</f>
        <v>Excellent</v>
      </c>
      <c r="U148" s="109" t="str">
        <f>IF(INDEX(Applications_2021!$AF$2:$AF$651,MATCH($A148,Applications_2021!$A$2:$A$651,0))="","",INDEX(Applications_2021!$AF$2:$AF$651,MATCH($A148,Applications_2021!$A$2:$A$651,0)))</f>
        <v xml:space="preserve">I want to attend the AAYME camp to meet new individuals from across the state. The camp will also provide an opportunity to explore various college programs and majors, and also help me prepare for my future. I hope to receive strategies and techniques to help me prepare for the ACT since I will take it as an 8th grader for the first time. </v>
      </c>
      <c r="V148" s="109" t="str">
        <f>IF(INDEX(Applications_2021!$AG$2:$AG$651,MATCH($A148,Applications_2021!$A$2:$A$651,0))="","",INDEX(Applications_2021!$AG$2:$AG$651,MATCH($A148,Applications_2021!$A$2:$A$651,0)))</f>
        <v xml:space="preserve">I am a Member of the Laurel Middle School Jr. Beta Club. </v>
      </c>
      <c r="W148" s="109" t="str">
        <f>IF(INDEX(Applications_2021!$AH$2:$AH$651,MATCH($A148,Applications_2021!$A$2:$A$651,0))="","",INDEX(Applications_2021!$AH$2:$AH$651,MATCH($A148,Applications_2021!$A$2:$A$651,0)))</f>
        <v/>
      </c>
      <c r="X148" s="109" t="str">
        <f>IF(INDEX(Applications_2021!$AI$2:$AI$651,MATCH($A148,Applications_2021!$A$2:$A$651,0))="","",INDEX(Applications_2021!$AI$2:$AI$651,MATCH($A148,Applications_2021!$A$2:$A$651,0)))</f>
        <v>Social Media</v>
      </c>
      <c r="Y148" s="109" t="str">
        <f>IF(INDEX(Applications_2021!$AJ$2:$AJ$651,MATCH($A148,Applications_2021!$A$2:$A$651,0))="","",INDEX(Applications_2021!$AJ$2:$AJ$651,MATCH($A148,Applications_2021!$A$2:$A$651,0)))</f>
        <v/>
      </c>
      <c r="Z148" s="220" t="str">
        <f>IF(INDEX(Applications_2021!$Z$2:$Z$651,MATCH($A148,Applications_2021!$A$2:$A$651,0))="","",INDEX(Applications_2021!$Z$2:$Z$651,MATCH($A148,Applications_2021!$A$2:$A$651,0)))</f>
        <v>YES - I will have transportation to the camp on June 20.</v>
      </c>
      <c r="AA148" s="221" t="str">
        <f>IF(INDEX(Applications_2021!$AB$2:$AB$651,MATCH($A148,Applications_2021!$A$2:$A$651,0))="","",INDEX(Applications_2021!$AB$2:$AB$651,MATCH($A148,Applications_2021!$A$2:$A$651,0)))</f>
        <v>YES - I will have transportation from the camp on June 25.</v>
      </c>
      <c r="AB148" s="48" t="str">
        <f>IF(INDEX(Transcripts_2021!$A$2:$A$324,MATCH($A148,Transcripts_2021!$A$2:$A$324,0))=$A148,INDEX(Transcripts_2021!$O$2:$O$324,MATCH($A148,Transcripts_2021!$A$2:$A$324,0)),"")</f>
        <v>Laurel Middle School</v>
      </c>
      <c r="AC148" s="48" t="str">
        <f t="shared" si="7"/>
        <v>Jones</v>
      </c>
      <c r="AD148" s="48" t="str">
        <f>IF(INDEX(Applications_2021!$AL$2:$AL$651,MATCH($A148,Applications_2021!$A$2:$A$651,0))="","",INDEX(Applications_2021!$AL$2:$AL$651,MATCH($A148,Applications_2021!$A$2:$A$651,0)))</f>
        <v>Jones</v>
      </c>
      <c r="AE148" s="8" t="str">
        <f t="shared" si="8"/>
        <v>Yes</v>
      </c>
    </row>
    <row r="149" spans="1:31" ht="100.8" x14ac:dyDescent="0.3">
      <c r="A149" s="51" t="str">
        <f>IF(Applications_2021!$A471="","",Applications_2021!$A471)</f>
        <v>0489-TUR-KE-0238</v>
      </c>
      <c r="B149" s="52"/>
      <c r="C149" s="283" t="s">
        <v>107</v>
      </c>
      <c r="D149" s="46">
        <f t="shared" si="6"/>
        <v>8</v>
      </c>
      <c r="E149" s="45" cm="1">
        <f t="array" ref="E149">_xlfn.IFS($Q149="Less than $25,000 per year",5,$Q149="$25,000 to $49,999 per year",4,$Q149="$50,000 per year or above",2,$Q149="I do not know.",3,$Q149="",0)</f>
        <v>4</v>
      </c>
      <c r="F149" s="45" cm="1">
        <f t="array" ref="F149">_xlfn.IFS($T149="Excellent",5,$T149="Good",4,$T149="Average",3,$T149="Below Average",2,$T149="Poor",1)</f>
        <v>4</v>
      </c>
      <c r="G149" s="52"/>
      <c r="H149" s="52"/>
      <c r="I149" s="52"/>
      <c r="J149" s="53">
        <v>8</v>
      </c>
      <c r="K149" s="48" t="str">
        <f>IF(LEFT(INDEX(Applications_2021!$E$2:$E$651,MATCH($A149,Applications_2021!$A$2:$A$651,0)),1)="Y","Black","Other")</f>
        <v>Black</v>
      </c>
      <c r="L149" s="48" t="str">
        <f>IF(INDEX(Applications_2021!$F$2:$F$651,MATCH($A149,Applications_2021!$A$2:$A$651,0))="","",INDEX(Applications_2021!$F$2:$F$651,MATCH($A149,Applications_2021!$A$2:$A$651,0)))</f>
        <v>Female</v>
      </c>
      <c r="M149" s="48" t="str">
        <f>IF(LEFT(INDEX(Applications_2021!$I$2:$I$651,MATCH($A149,Applications_2021!$A$2:$A$651,0)),1)="","",LEFT(INDEX(Applications_2021!$I$2:$I$651,MATCH($A149,Applications_2021!$A$2:$A$651,0)),1))</f>
        <v>8</v>
      </c>
      <c r="N149" s="48" t="str">
        <f>IF(INDEX(Applications_2021!$J$2:$J$651,MATCH($A149,Applications_2021!$A$2:$A$651,0))="","",INDEX(Applications_2021!$J$2:$J$651,MATCH($A149,Applications_2021!$A$2:$A$651,0)))</f>
        <v>South Jones High School</v>
      </c>
      <c r="O149" s="48" t="str">
        <f>IF(INDEX(Applications_2021!$K$2:$K$651,MATCH($A149,Applications_2021!$A$2:$A$651,0))="","",INDEX(Applications_2021!$K$2:$K$651,MATCH($A149,Applications_2021!$A$2:$A$651,0)))</f>
        <v>Jones County School District</v>
      </c>
      <c r="P149" s="48" t="str">
        <f>IF(INDEX(Applications_2021!$P$2:$P$651,MATCH($A149,Applications_2021!$A$2:$A$651,0))="","",INDEX(Applications_2021!$P$2:$P$651,MATCH($A149,Applications_2021!$A$2:$A$651,0)))</f>
        <v>College degree or 4 or more years of college (including graduate school)</v>
      </c>
      <c r="Q149" s="48" t="str">
        <f>IF(INDEX(Applications_2021!$Q$2:$Q$651,MATCH($A149,Applications_2021!$A$2:$A$651,0))="","",INDEX(Applications_2021!$Q$2:$Q$651,MATCH($A149,Applications_2021!$A$2:$A$651,0)))</f>
        <v>$25,000 to $49,999 per year</v>
      </c>
      <c r="R149" s="48" t="str">
        <f>IF(INDEX(Applications_2021!$AL$2:$AL$651,MATCH($A149,Applications_2021!$A$2:$A$651,0))="","",INDEX(Applications_2021!$AL$2:$AL$651,MATCH($A149,Applications_2021!$A$2:$A$651,0)))</f>
        <v>Jones</v>
      </c>
      <c r="S149" s="48" t="str">
        <f>IF(INDEX(Applications_2021!$V$2:$V$651,MATCH($A149,Applications_2021!$A$2:$A$651,0))="","",INDEX(Applications_2021!$V$2:$V$651,MATCH($A149,Applications_2021!$A$2:$A$651,0)))</f>
        <v>MS</v>
      </c>
      <c r="T149" s="48" t="str">
        <f>IF(INDEX(Applications_2021!$AE$2:$AE$651,MATCH($A149,Applications_2021!$A$2:$A$651,0))="","",INDEX(Applications_2021!$AE$2:$AE$651,MATCH($A149,Applications_2021!$A$2:$A$651,0)))</f>
        <v>Good</v>
      </c>
      <c r="U149" s="109" t="str">
        <f>IF(INDEX(Applications_2021!$AF$2:$AF$651,MATCH($A149,Applications_2021!$A$2:$A$651,0))="","",INDEX(Applications_2021!$AF$2:$AF$651,MATCH($A149,Applications_2021!$A$2:$A$651,0)))</f>
        <v>I will love to experience such a great program and absorb all there is to help me be successful in my educational journey. Attending the camp will also give me a chance to meet others and become sociable. I hope to gain a better understanding of what path I would like to take as I enter high school and then college.</v>
      </c>
      <c r="V149" s="109" t="str">
        <f>IF(INDEX(Applications_2021!$AG$2:$AG$651,MATCH($A149,Applications_2021!$A$2:$A$651,0))="","",INDEX(Applications_2021!$AG$2:$AG$651,MATCH($A149,Applications_2021!$A$2:$A$651,0)))</f>
        <v/>
      </c>
      <c r="W149" s="109" t="str">
        <f>IF(INDEX(Applications_2021!$AH$2:$AH$651,MATCH($A149,Applications_2021!$A$2:$A$651,0))="","",INDEX(Applications_2021!$AH$2:$AH$651,MATCH($A149,Applications_2021!$A$2:$A$651,0)))</f>
        <v/>
      </c>
      <c r="X149" s="109" t="str">
        <f>IF(INDEX(Applications_2021!$AI$2:$AI$651,MATCH($A149,Applications_2021!$A$2:$A$651,0))="","",INDEX(Applications_2021!$AI$2:$AI$651,MATCH($A149,Applications_2021!$A$2:$A$651,0)))</f>
        <v>relative or friend</v>
      </c>
      <c r="Y149" s="109" t="str">
        <f>IF(INDEX(Applications_2021!$AJ$2:$AJ$651,MATCH($A149,Applications_2021!$A$2:$A$651,0))="","",INDEX(Applications_2021!$AJ$2:$AJ$651,MATCH($A149,Applications_2021!$A$2:$A$651,0)))</f>
        <v/>
      </c>
      <c r="Z149" s="220" t="str">
        <f>IF(INDEX(Applications_2021!$Z$2:$Z$651,MATCH($A149,Applications_2021!$A$2:$A$651,0))="","",INDEX(Applications_2021!$Z$2:$Z$651,MATCH($A149,Applications_2021!$A$2:$A$651,0)))</f>
        <v>YES - I will have transportation to the camp on June 20.</v>
      </c>
      <c r="AA149" s="221" t="str">
        <f>IF(INDEX(Applications_2021!$AB$2:$AB$651,MATCH($A149,Applications_2021!$A$2:$A$651,0))="","",INDEX(Applications_2021!$AB$2:$AB$651,MATCH($A149,Applications_2021!$A$2:$A$651,0)))</f>
        <v>YES - I will have transportation from the camp on June 25.</v>
      </c>
      <c r="AB149" s="48" t="str">
        <f>IF(INDEX(Transcripts_2021!$A$2:$A$324,MATCH($A149,Transcripts_2021!$A$2:$A$324,0))=$A149,INDEX(Transcripts_2021!$O$2:$O$324,MATCH($A149,Transcripts_2021!$A$2:$A$324,0)),"")</f>
        <v>South Jones High School</v>
      </c>
      <c r="AC149" s="48" t="str">
        <f t="shared" si="7"/>
        <v>Jones</v>
      </c>
      <c r="AD149" s="48" t="str">
        <f>IF(INDEX(Applications_2021!$AL$2:$AL$651,MATCH($A149,Applications_2021!$A$2:$A$651,0))="","",INDEX(Applications_2021!$AL$2:$AL$651,MATCH($A149,Applications_2021!$A$2:$A$651,0)))</f>
        <v>Jones</v>
      </c>
      <c r="AE149" s="8" t="str">
        <f t="shared" si="8"/>
        <v>Yes</v>
      </c>
    </row>
    <row r="150" spans="1:31" ht="144" x14ac:dyDescent="0.3">
      <c r="A150" s="51" t="str">
        <f>IF(Applications_2021!$A401="","",Applications_2021!$A401)</f>
        <v>0415-RID-SY-0091</v>
      </c>
      <c r="B150" s="52"/>
      <c r="C150" s="283" t="s">
        <v>107</v>
      </c>
      <c r="D150" s="46">
        <f t="shared" si="6"/>
        <v>7</v>
      </c>
      <c r="E150" s="45" cm="1">
        <f t="array" ref="E150">_xlfn.IFS($Q150="Less than $25,000 per year",5,$Q150="$25,000 to $49,999 per year",4,$Q150="$50,000 per year or above",2,$Q150="I do not know.",3,$Q150="",0)</f>
        <v>2</v>
      </c>
      <c r="F150" s="45" cm="1">
        <f t="array" ref="F150">_xlfn.IFS($T150="Excellent",5,$T150="Good",4,$T150="Average",3,$T150="Below Average",2,$T150="Poor",1)</f>
        <v>5</v>
      </c>
      <c r="G150" s="52"/>
      <c r="H150" s="52"/>
      <c r="I150" s="52"/>
      <c r="J150" s="53">
        <v>7</v>
      </c>
      <c r="K150" s="48" t="str">
        <f>IF(LEFT(INDEX(Applications_2021!$E$2:$E$651,MATCH($A150,Applications_2021!$A$2:$A$651,0)),1)="Y","Black","Other")</f>
        <v>Black</v>
      </c>
      <c r="L150" s="48" t="str">
        <f>IF(INDEX(Applications_2021!$F$2:$F$651,MATCH($A150,Applications_2021!$A$2:$A$651,0))="","",INDEX(Applications_2021!$F$2:$F$651,MATCH($A150,Applications_2021!$A$2:$A$651,0)))</f>
        <v>Female</v>
      </c>
      <c r="M150" s="48" t="str">
        <f>IF(LEFT(INDEX(Applications_2021!$I$2:$I$651,MATCH($A150,Applications_2021!$A$2:$A$651,0)),1)="","",LEFT(INDEX(Applications_2021!$I$2:$I$651,MATCH($A150,Applications_2021!$A$2:$A$651,0)),1))</f>
        <v>7</v>
      </c>
      <c r="N150" s="48" t="str">
        <f>IF(INDEX(Applications_2021!$J$2:$J$651,MATCH($A150,Applications_2021!$A$2:$A$651,0))="","",INDEX(Applications_2021!$J$2:$J$651,MATCH($A150,Applications_2021!$A$2:$A$651,0)))</f>
        <v>Laurel Christian School</v>
      </c>
      <c r="O150" s="48" t="str">
        <f>IF(INDEX(Applications_2021!$K$2:$K$651,MATCH($A150,Applications_2021!$A$2:$A$651,0))="","",INDEX(Applications_2021!$K$2:$K$651,MATCH($A150,Applications_2021!$A$2:$A$651,0)))</f>
        <v>Laurel School District</v>
      </c>
      <c r="P150" s="48" t="str">
        <f>IF(INDEX(Applications_2021!$P$2:$P$651,MATCH($A150,Applications_2021!$A$2:$A$651,0))="","",INDEX(Applications_2021!$P$2:$P$651,MATCH($A150,Applications_2021!$A$2:$A$651,0)))</f>
        <v>College degree or 4 or more years of college (including graduate school)</v>
      </c>
      <c r="Q150" s="48" t="str">
        <f>IF(INDEX(Applications_2021!$Q$2:$Q$651,MATCH($A150,Applications_2021!$A$2:$A$651,0))="","",INDEX(Applications_2021!$Q$2:$Q$651,MATCH($A150,Applications_2021!$A$2:$A$651,0)))</f>
        <v>$50,000 per year or above</v>
      </c>
      <c r="R150" s="48" t="str">
        <f>IF(INDEX(Applications_2021!$AL$2:$AL$651,MATCH($A150,Applications_2021!$A$2:$A$651,0))="","",INDEX(Applications_2021!$AL$2:$AL$651,MATCH($A150,Applications_2021!$A$2:$A$651,0)))</f>
        <v>Jones</v>
      </c>
      <c r="S150" s="48" t="str">
        <f>IF(INDEX(Applications_2021!$V$2:$V$651,MATCH($A150,Applications_2021!$A$2:$A$651,0))="","",INDEX(Applications_2021!$V$2:$V$651,MATCH($A150,Applications_2021!$A$2:$A$651,0)))</f>
        <v>MS</v>
      </c>
      <c r="T150" s="48" t="str">
        <f>IF(INDEX(Applications_2021!$AE$2:$AE$651,MATCH($A150,Applications_2021!$A$2:$A$651,0))="","",INDEX(Applications_2021!$AE$2:$AE$651,MATCH($A150,Applications_2021!$A$2:$A$651,0)))</f>
        <v>Excellent</v>
      </c>
      <c r="U150" s="109" t="str">
        <f>IF(INDEX(Applications_2021!$AF$2:$AF$651,MATCH($A150,Applications_2021!$A$2:$A$651,0))="","",INDEX(Applications_2021!$AF$2:$AF$651,MATCH($A150,Applications_2021!$A$2:$A$651,0)))</f>
        <v>I would like to attend the AAYME camp to gain information  about various colleges and scholarships available to me as an African American student. I hope to meet many friends and enjoy what it feels like to be on a college campus. My parents have always told me that I need to attend college but I really don't know how I should prepare for college at this age. Therefore, I believe that by attending this camp I will get the information that I need to hopefully one day get accepted to the college of my dreams.</v>
      </c>
      <c r="V150" s="109" t="str">
        <f>IF(INDEX(Applications_2021!$AG$2:$AG$651,MATCH($A150,Applications_2021!$A$2:$A$651,0))="","",INDEX(Applications_2021!$AG$2:$AG$651,MATCH($A150,Applications_2021!$A$2:$A$651,0)))</f>
        <v xml:space="preserve">Honor Roll Highest Average-Math Perfect Attendance </v>
      </c>
      <c r="W150" s="109" t="str">
        <f>IF(INDEX(Applications_2021!$AH$2:$AH$651,MATCH($A150,Applications_2021!$A$2:$A$651,0))="","",INDEX(Applications_2021!$AH$2:$AH$651,MATCH($A150,Applications_2021!$A$2:$A$651,0)))</f>
        <v/>
      </c>
      <c r="X150" s="109" t="str">
        <f>IF(INDEX(Applications_2021!$AI$2:$AI$651,MATCH($A150,Applications_2021!$A$2:$A$651,0))="","",INDEX(Applications_2021!$AI$2:$AI$651,MATCH($A150,Applications_2021!$A$2:$A$651,0)))</f>
        <v>MSMS alumni/student</v>
      </c>
      <c r="Y150" s="109" t="str">
        <f>IF(INDEX(Applications_2021!$AJ$2:$AJ$651,MATCH($A150,Applications_2021!$A$2:$A$651,0))="","",INDEX(Applications_2021!$AJ$2:$AJ$651,MATCH($A150,Applications_2021!$A$2:$A$651,0)))</f>
        <v/>
      </c>
      <c r="Z150" s="220" t="str">
        <f>IF(INDEX(Applications_2021!$Z$2:$Z$651,MATCH($A150,Applications_2021!$A$2:$A$651,0))="","",INDEX(Applications_2021!$Z$2:$Z$651,MATCH($A150,Applications_2021!$A$2:$A$651,0)))</f>
        <v>YES - I will have transportation to the camp on June 20.</v>
      </c>
      <c r="AA150" s="221" t="str">
        <f>IF(INDEX(Applications_2021!$AB$2:$AB$651,MATCH($A150,Applications_2021!$A$2:$A$651,0))="","",INDEX(Applications_2021!$AB$2:$AB$651,MATCH($A150,Applications_2021!$A$2:$A$651,0)))</f>
        <v>YES - I will have transportation from the camp on June 25.</v>
      </c>
      <c r="AB150" s="48" t="str">
        <f>IF(INDEX(Transcripts_2021!$A$2:$A$324,MATCH($A150,Transcripts_2021!$A$2:$A$324,0))=$A150,INDEX(Transcripts_2021!$O$2:$O$324,MATCH($A150,Transcripts_2021!$A$2:$A$324,0)),"")</f>
        <v>Laurel Christian</v>
      </c>
      <c r="AC150" s="48" t="str">
        <f t="shared" si="7"/>
        <v>Jones</v>
      </c>
      <c r="AD150" s="48" t="str">
        <f>IF(INDEX(Applications_2021!$AL$2:$AL$651,MATCH($A150,Applications_2021!$A$2:$A$651,0))="","",INDEX(Applications_2021!$AL$2:$AL$651,MATCH($A150,Applications_2021!$A$2:$A$651,0)))</f>
        <v>Jones</v>
      </c>
      <c r="AE150" s="8" t="str">
        <f t="shared" si="8"/>
        <v>Yes</v>
      </c>
    </row>
    <row r="151" spans="1:31" ht="57.6" x14ac:dyDescent="0.3">
      <c r="A151" s="51" t="str">
        <f>IF(Applications_2021!$A611="","",Applications_2021!$A611)</f>
        <v>0637-WAR-MI-0318</v>
      </c>
      <c r="B151" s="52"/>
      <c r="C151" s="140" t="s">
        <v>107</v>
      </c>
      <c r="D151" s="46">
        <f t="shared" si="6"/>
        <v>5</v>
      </c>
      <c r="E151" s="45" cm="1">
        <f t="array" ref="E151">_xlfn.IFS($Q151="Less than $25,000 per year",5,$Q151="$25,000 to $49,999 per year",4,$Q151="$50,000 per year or above",2,$Q151="I do not know.",3,$Q151="",0)</f>
        <v>2</v>
      </c>
      <c r="F151" s="45" cm="1">
        <f t="array" ref="F151">_xlfn.IFS($T151="Excellent",5,$T151="Good",4,$T151="Average",3,$T151="Below Average",2,$T151="Poor",1)</f>
        <v>3</v>
      </c>
      <c r="G151" s="52"/>
      <c r="H151" s="52"/>
      <c r="I151" s="52"/>
      <c r="J151" s="53"/>
      <c r="K151" s="48" t="str">
        <f>IF(LEFT(INDEX(Applications_2021!$E$2:$E$651,MATCH($A151,Applications_2021!$A$2:$A$651,0)),1)="Y","Black","Other")</f>
        <v>Black</v>
      </c>
      <c r="L151" s="48" t="str">
        <f>IF(INDEX(Applications_2021!$F$2:$F$651,MATCH($A151,Applications_2021!$A$2:$A$651,0))="","",INDEX(Applications_2021!$F$2:$F$651,MATCH($A151,Applications_2021!$A$2:$A$651,0)))</f>
        <v>Female</v>
      </c>
      <c r="M151" s="48" t="str">
        <f>IF(LEFT(INDEX(Applications_2021!$I$2:$I$651,MATCH($A151,Applications_2021!$A$2:$A$651,0)),1)="","",LEFT(INDEX(Applications_2021!$I$2:$I$651,MATCH($A151,Applications_2021!$A$2:$A$651,0)),1))</f>
        <v>7</v>
      </c>
      <c r="N151" s="48" t="str">
        <f>IF(INDEX(Applications_2021!$J$2:$J$651,MATCH($A151,Applications_2021!$A$2:$A$651,0))="","",INDEX(Applications_2021!$J$2:$J$651,MATCH($A151,Applications_2021!$A$2:$A$651,0)))</f>
        <v xml:space="preserve">Laurel Middle School </v>
      </c>
      <c r="O151" s="48" t="str">
        <f>IF(INDEX(Applications_2021!$K$2:$K$651,MATCH($A151,Applications_2021!$A$2:$A$651,0))="","",INDEX(Applications_2021!$K$2:$K$651,MATCH($A151,Applications_2021!$A$2:$A$651,0)))</f>
        <v xml:space="preserve">Laurel City School </v>
      </c>
      <c r="P151" s="48" t="str">
        <f>IF(INDEX(Applications_2021!$P$2:$P$651,MATCH($A151,Applications_2021!$A$2:$A$651,0))="","",INDEX(Applications_2021!$P$2:$P$651,MATCH($A151,Applications_2021!$A$2:$A$651,0)))</f>
        <v>College degree or 4 or more years of college (including graduate school)</v>
      </c>
      <c r="Q151" s="48" t="str">
        <f>IF(INDEX(Applications_2021!$Q$2:$Q$651,MATCH($A151,Applications_2021!$A$2:$A$651,0))="","",INDEX(Applications_2021!$Q$2:$Q$651,MATCH($A151,Applications_2021!$A$2:$A$651,0)))</f>
        <v>$50,000 per year or above</v>
      </c>
      <c r="R151" s="48" t="str">
        <f>IF(INDEX(Applications_2021!$AL$2:$AL$651,MATCH($A151,Applications_2021!$A$2:$A$651,0))="","",INDEX(Applications_2021!$AL$2:$AL$651,MATCH($A151,Applications_2021!$A$2:$A$651,0)))</f>
        <v>Jones</v>
      </c>
      <c r="S151" s="48" t="str">
        <f>IF(INDEX(Applications_2021!$V$2:$V$651,MATCH($A151,Applications_2021!$A$2:$A$651,0))="","",INDEX(Applications_2021!$V$2:$V$651,MATCH($A151,Applications_2021!$A$2:$A$651,0)))</f>
        <v>MS</v>
      </c>
      <c r="T151" s="48" t="str">
        <f>IF(INDEX(Applications_2021!$AE$2:$AE$651,MATCH($A151,Applications_2021!$A$2:$A$651,0))="","",INDEX(Applications_2021!$AE$2:$AE$651,MATCH($A151,Applications_2021!$A$2:$A$651,0)))</f>
        <v>Average</v>
      </c>
      <c r="U151" s="109" t="str">
        <f>IF(INDEX(Applications_2021!$AF$2:$AF$651,MATCH($A151,Applications_2021!$A$2:$A$651,0))="","",INDEX(Applications_2021!$AF$2:$AF$651,MATCH($A151,Applications_2021!$A$2:$A$651,0)))</f>
        <v xml:space="preserve">I want to attend this camp in hopes of learning and growing as an individual. I hope to gain leadership skills and become more aware opportunities career choices, and college choices </v>
      </c>
      <c r="V151" s="109" t="str">
        <f>IF(INDEX(Applications_2021!$AG$2:$AG$651,MATCH($A151,Applications_2021!$A$2:$A$651,0))="","",INDEX(Applications_2021!$AG$2:$AG$651,MATCH($A151,Applications_2021!$A$2:$A$651,0)))</f>
        <v/>
      </c>
      <c r="W151" s="109" t="str">
        <f>IF(INDEX(Applications_2021!$AH$2:$AH$651,MATCH($A151,Applications_2021!$A$2:$A$651,0))="","",INDEX(Applications_2021!$AH$2:$AH$651,MATCH($A151,Applications_2021!$A$2:$A$651,0)))</f>
        <v/>
      </c>
      <c r="X151" s="109" t="str">
        <f>IF(INDEX(Applications_2021!$AI$2:$AI$651,MATCH($A151,Applications_2021!$A$2:$A$651,0))="","",INDEX(Applications_2021!$AI$2:$AI$651,MATCH($A151,Applications_2021!$A$2:$A$651,0)))</f>
        <v>relative or friend</v>
      </c>
      <c r="Y151" s="109" t="str">
        <f>IF(INDEX(Applications_2021!$AJ$2:$AJ$651,MATCH($A151,Applications_2021!$A$2:$A$651,0))="","",INDEX(Applications_2021!$AJ$2:$AJ$651,MATCH($A151,Applications_2021!$A$2:$A$651,0)))</f>
        <v/>
      </c>
      <c r="Z151" s="220" t="str">
        <f>IF(INDEX(Applications_2021!$Z$2:$Z$651,MATCH($A151,Applications_2021!$A$2:$A$651,0))="","",INDEX(Applications_2021!$Z$2:$Z$651,MATCH($A151,Applications_2021!$A$2:$A$651,0)))</f>
        <v>YES - I will have transportation to the camp on June 20.</v>
      </c>
      <c r="AA151" s="221" t="str">
        <f>IF(INDEX(Applications_2021!$AB$2:$AB$651,MATCH($A151,Applications_2021!$A$2:$A$651,0))="","",INDEX(Applications_2021!$AB$2:$AB$651,MATCH($A151,Applications_2021!$A$2:$A$651,0)))</f>
        <v>YES - I will have transportation from the camp on June 25.</v>
      </c>
      <c r="AB151" s="48" t="str">
        <f>IF(INDEX(Transcripts_2021!$A$2:$A$324,MATCH($A151,Transcripts_2021!$A$2:$A$324,0))=$A151,INDEX(Transcripts_2021!$O$2:$O$324,MATCH($A151,Transcripts_2021!$A$2:$A$324,0)),"")</f>
        <v xml:space="preserve">Laurel Middle School </v>
      </c>
      <c r="AC151" s="48" t="str">
        <f t="shared" si="7"/>
        <v>Jones</v>
      </c>
      <c r="AD151" s="48" t="str">
        <f>IF(INDEX(Applications_2021!$AL$2:$AL$651,MATCH($A151,Applications_2021!$A$2:$A$651,0))="","",INDEX(Applications_2021!$AL$2:$AL$651,MATCH($A151,Applications_2021!$A$2:$A$651,0)))</f>
        <v>Jones</v>
      </c>
      <c r="AE151" s="8" t="str">
        <f t="shared" si="8"/>
        <v>Yes</v>
      </c>
    </row>
    <row r="152" spans="1:31" ht="57.6" x14ac:dyDescent="0.3">
      <c r="A152" s="51" t="str">
        <f>IF(Applications_2021!$A107="","",Applications_2021!$A107)</f>
        <v>0110-DOS-CH-0223</v>
      </c>
      <c r="B152" s="45" t="s">
        <v>371</v>
      </c>
      <c r="C152" s="250" t="s">
        <v>83</v>
      </c>
      <c r="D152" s="46">
        <f t="shared" si="6"/>
        <v>9</v>
      </c>
      <c r="E152" s="45" cm="1">
        <f t="array" ref="E152">_xlfn.IFS($Q152="Less than $25,000 per year",5,$Q152="$25,000 to $49,999 per year",4,$Q152="$50,000 per year or above",2,$Q152="I do not know.",3,$Q152="",0)</f>
        <v>4</v>
      </c>
      <c r="F152" s="45" cm="1">
        <f t="array" ref="F152">_xlfn.IFS($T152="Excellent",5,$T152="Good",4,$T152="Average",3,$T152="Below Average",2,$T152="Poor",1)</f>
        <v>5</v>
      </c>
      <c r="G152" s="52"/>
      <c r="H152" s="52"/>
      <c r="I152" s="52"/>
      <c r="J152" s="53">
        <v>7</v>
      </c>
      <c r="K152" s="48" t="str">
        <f>IF(LEFT(INDEX(Applications_2021!$E$2:$E$651,MATCH($A152,Applications_2021!$A$2:$A$651,0)),1)="Y","Black","Other")</f>
        <v>Black</v>
      </c>
      <c r="L152" s="48" t="str">
        <f>IF(INDEX(Applications_2021!$F$2:$F$651,MATCH($A152,Applications_2021!$A$2:$A$651,0))="","",INDEX(Applications_2021!$F$2:$F$651,MATCH($A152,Applications_2021!$A$2:$A$651,0)))</f>
        <v>Male</v>
      </c>
      <c r="M152" s="48" t="str">
        <f>IF(LEFT(INDEX(Applications_2021!$I$2:$I$651,MATCH($A152,Applications_2021!$A$2:$A$651,0)),1)="","",LEFT(INDEX(Applications_2021!$I$2:$I$651,MATCH($A152,Applications_2021!$A$2:$A$651,0)),1))</f>
        <v>7</v>
      </c>
      <c r="N152" s="48" t="str">
        <f>IF(INDEX(Applications_2021!$J$2:$J$651,MATCH($A152,Applications_2021!$A$2:$A$651,0))="","",INDEX(Applications_2021!$J$2:$J$651,MATCH($A152,Applications_2021!$A$2:$A$651,0)))</f>
        <v>Kemper County Middle School</v>
      </c>
      <c r="O152" s="48" t="str">
        <f>IF(INDEX(Applications_2021!$K$2:$K$651,MATCH($A152,Applications_2021!$A$2:$A$651,0))="","",INDEX(Applications_2021!$K$2:$K$651,MATCH($A152,Applications_2021!$A$2:$A$651,0)))</f>
        <v>Kemper County Schools</v>
      </c>
      <c r="P152" s="48" t="str">
        <f>IF(INDEX(Applications_2021!$P$2:$P$651,MATCH($A152,Applications_2021!$A$2:$A$651,0))="","",INDEX(Applications_2021!$P$2:$P$651,MATCH($A152,Applications_2021!$A$2:$A$651,0)))</f>
        <v>College degree or 4 or more years of college (including graduate school)</v>
      </c>
      <c r="Q152" s="48" t="str">
        <f>IF(INDEX(Applications_2021!$Q$2:$Q$651,MATCH($A152,Applications_2021!$A$2:$A$651,0))="","",INDEX(Applications_2021!$Q$2:$Q$651,MATCH($A152,Applications_2021!$A$2:$A$651,0)))</f>
        <v>$25,000 to $49,999 per year</v>
      </c>
      <c r="R152" s="48" t="str">
        <f>IF(INDEX(Applications_2021!$AL$2:$AL$651,MATCH($A152,Applications_2021!$A$2:$A$651,0))="","",INDEX(Applications_2021!$AL$2:$AL$651,MATCH($A152,Applications_2021!$A$2:$A$651,0)))</f>
        <v>Kemper</v>
      </c>
      <c r="S152" s="48" t="str">
        <f>IF(INDEX(Applications_2021!$V$2:$V$651,MATCH($A152,Applications_2021!$A$2:$A$651,0))="","",INDEX(Applications_2021!$V$2:$V$651,MATCH($A152,Applications_2021!$A$2:$A$651,0)))</f>
        <v>MS</v>
      </c>
      <c r="T152" s="48" t="str">
        <f>IF(INDEX(Applications_2021!$AE$2:$AE$651,MATCH($A152,Applications_2021!$A$2:$A$651,0))="","",INDEX(Applications_2021!$AE$2:$AE$651,MATCH($A152,Applications_2021!$A$2:$A$651,0)))</f>
        <v>Excellent</v>
      </c>
      <c r="U152" s="109" t="str">
        <f>IF(INDEX(Applications_2021!$AF$2:$AF$651,MATCH($A152,Applications_2021!$A$2:$A$651,0))="","",INDEX(Applications_2021!$AF$2:$AF$651,MATCH($A152,Applications_2021!$A$2:$A$651,0)))</f>
        <v xml:space="preserve">Hopefully, camp experience will allow for enrichment opportunities and hands-on experience with a variety of new and previously studied skills. </v>
      </c>
      <c r="V152" s="109" t="str">
        <f>IF(INDEX(Applications_2021!$AG$2:$AG$651,MATCH($A152,Applications_2021!$A$2:$A$651,0))="","",INDEX(Applications_2021!$AG$2:$AG$651,MATCH($A152,Applications_2021!$A$2:$A$651,0)))</f>
        <v xml:space="preserve">Christian has been chosen for various extracurricular and academic awards.  He is a member of Junior Beta club, 4H, and has won numerous writing and science awards. </v>
      </c>
      <c r="W152" s="109" t="str">
        <f>IF(INDEX(Applications_2021!$AH$2:$AH$651,MATCH($A152,Applications_2021!$A$2:$A$651,0))="","",INDEX(Applications_2021!$AH$2:$AH$651,MATCH($A152,Applications_2021!$A$2:$A$651,0)))</f>
        <v/>
      </c>
      <c r="X152" s="109" t="str">
        <f>IF(INDEX(Applications_2021!$AI$2:$AI$651,MATCH($A152,Applications_2021!$A$2:$A$651,0))="","",INDEX(Applications_2021!$AI$2:$AI$651,MATCH($A152,Applications_2021!$A$2:$A$651,0)))</f>
        <v>Social Media</v>
      </c>
      <c r="Y152" s="109" t="str">
        <f>IF(INDEX(Applications_2021!$AJ$2:$AJ$651,MATCH($A152,Applications_2021!$A$2:$A$651,0))="","",INDEX(Applications_2021!$AJ$2:$AJ$651,MATCH($A152,Applications_2021!$A$2:$A$651,0)))</f>
        <v/>
      </c>
      <c r="Z152" s="220" t="str">
        <f>IF(INDEX(Applications_2021!$Z$2:$Z$651,MATCH($A152,Applications_2021!$A$2:$A$651,0))="","",INDEX(Applications_2021!$Z$2:$Z$651,MATCH($A152,Applications_2021!$A$2:$A$651,0)))</f>
        <v>YES - I will have transportation to the camp on June 20.</v>
      </c>
      <c r="AA152" s="221" t="str">
        <f>IF(INDEX(Applications_2021!$AB$2:$AB$651,MATCH($A152,Applications_2021!$A$2:$A$651,0))="","",INDEX(Applications_2021!$AB$2:$AB$651,MATCH($A152,Applications_2021!$A$2:$A$651,0)))</f>
        <v>YES - I will have transportation from the camp on June 25.</v>
      </c>
      <c r="AB152" s="48" t="str">
        <f>IF(INDEX(Transcripts_2021!$A$2:$A$324,MATCH($A152,Transcripts_2021!$A$2:$A$324,0))=$A152,INDEX(Transcripts_2021!$O$2:$O$324,MATCH($A152,Transcripts_2021!$A$2:$A$324,0)),"")</f>
        <v xml:space="preserve">Kemper County Middle School </v>
      </c>
      <c r="AC152" s="48" t="str">
        <f t="shared" si="7"/>
        <v>Kemper</v>
      </c>
      <c r="AD152" s="48" t="str">
        <f>IF(INDEX(Applications_2021!$AL$2:$AL$651,MATCH($A152,Applications_2021!$A$2:$A$651,0))="","",INDEX(Applications_2021!$AL$2:$AL$651,MATCH($A152,Applications_2021!$A$2:$A$651,0)))</f>
        <v>Kemper</v>
      </c>
      <c r="AE152" s="8" t="str">
        <f t="shared" si="8"/>
        <v>Yes</v>
      </c>
    </row>
    <row r="153" spans="1:31" ht="72" x14ac:dyDescent="0.3">
      <c r="A153" s="165" t="str">
        <f>IF(Applications_2021!$A232="","",Applications_2021!$A232)</f>
        <v>0242-SHA-JO-0007</v>
      </c>
      <c r="B153" s="45" t="s">
        <v>371</v>
      </c>
      <c r="C153" s="250" t="s">
        <v>83</v>
      </c>
      <c r="D153" s="46">
        <f t="shared" si="6"/>
        <v>9</v>
      </c>
      <c r="E153" s="45" cm="1">
        <f t="array" ref="E153">_xlfn.IFS($Q153="Less than $25,000 per year",5,$Q153="$25,000 to $49,999 per year",4,$Q153="$50,000 per year or above",2,$Q153="I do not know.",3,$Q153="",0)</f>
        <v>4</v>
      </c>
      <c r="F153" s="45" cm="1">
        <f t="array" ref="F153">_xlfn.IFS($T153="Excellent",5,$T153="Good",4,$T153="Average",3,$T153="Below Average",2,$T153="Poor",1)</f>
        <v>5</v>
      </c>
      <c r="G153" s="52"/>
      <c r="H153" s="52"/>
      <c r="I153" s="52"/>
      <c r="J153" s="53">
        <v>9</v>
      </c>
      <c r="K153" s="48" t="str">
        <f>IF(LEFT(INDEX(Applications_2021!$E$2:$E$651,MATCH($A153,Applications_2021!$A$2:$A$651,0)),1)="Y","Black","Other")</f>
        <v>Black</v>
      </c>
      <c r="L153" s="48" t="str">
        <f>IF(INDEX(Applications_2021!$F$2:$F$651,MATCH($A153,Applications_2021!$A$2:$A$651,0))="","",INDEX(Applications_2021!$F$2:$F$651,MATCH($A153,Applications_2021!$A$2:$A$651,0)))</f>
        <v>Male</v>
      </c>
      <c r="M153" s="48" t="str">
        <f>IF(LEFT(INDEX(Applications_2021!$I$2:$I$651,MATCH($A153,Applications_2021!$A$2:$A$651,0)),1)="","",LEFT(INDEX(Applications_2021!$I$2:$I$651,MATCH($A153,Applications_2021!$A$2:$A$651,0)),1))</f>
        <v>9</v>
      </c>
      <c r="N153" s="141" t="str">
        <f>IF(INDEX(Applications_2021!$J$2:$J$651,MATCH($A153,Applications_2021!$A$2:$A$651,0))="","",INDEX(Applications_2021!$J$2:$J$651,MATCH($A153,Applications_2021!$A$2:$A$651,0)))</f>
        <v>Lafayette County High school</v>
      </c>
      <c r="O153" s="48" t="str">
        <f>IF(INDEX(Applications_2021!$K$2:$K$651,MATCH($A153,Applications_2021!$A$2:$A$651,0))="","",INDEX(Applications_2021!$K$2:$K$651,MATCH($A153,Applications_2021!$A$2:$A$651,0)))</f>
        <v xml:space="preserve">Lafayette County School District </v>
      </c>
      <c r="P153" s="48" t="str">
        <f>IF(INDEX(Applications_2021!$P$2:$P$651,MATCH($A153,Applications_2021!$A$2:$A$651,0))="","",INDEX(Applications_2021!$P$2:$P$651,MATCH($A153,Applications_2021!$A$2:$A$651,0)))</f>
        <v>College degree or 4 or more years of college (including graduate school)</v>
      </c>
      <c r="Q153" s="48" t="str">
        <f>IF(INDEX(Applications_2021!$Q$2:$Q$651,MATCH($A153,Applications_2021!$A$2:$A$651,0))="","",INDEX(Applications_2021!$Q$2:$Q$651,MATCH($A153,Applications_2021!$A$2:$A$651,0)))</f>
        <v>$25,000 to $49,999 per year</v>
      </c>
      <c r="R153" s="48" t="str">
        <f>IF(INDEX(Applications_2021!$AL$2:$AL$651,MATCH($A153,Applications_2021!$A$2:$A$651,0))="","",INDEX(Applications_2021!$AL$2:$AL$651,MATCH($A153,Applications_2021!$A$2:$A$651,0)))</f>
        <v>Lafayette</v>
      </c>
      <c r="S153" s="48" t="str">
        <f>IF(INDEX(Applications_2021!$V$2:$V$651,MATCH($A153,Applications_2021!$A$2:$A$651,0))="","",INDEX(Applications_2021!$V$2:$V$651,MATCH($A153,Applications_2021!$A$2:$A$651,0)))</f>
        <v>MS</v>
      </c>
      <c r="T153" s="48" t="str">
        <f>IF(INDEX(Applications_2021!$AE$2:$AE$651,MATCH($A153,Applications_2021!$A$2:$A$651,0))="","",INDEX(Applications_2021!$AE$2:$AE$651,MATCH($A153,Applications_2021!$A$2:$A$651,0)))</f>
        <v>Excellent</v>
      </c>
      <c r="U153" s="109" t="str">
        <f>IF(INDEX(Applications_2021!$AF$2:$AF$651,MATCH($A153,Applications_2021!$A$2:$A$651,0))="","",INDEX(Applications_2021!$AF$2:$AF$651,MATCH($A153,Applications_2021!$A$2:$A$651,0)))</f>
        <v xml:space="preserve">I would like to attend this camp to explore new experiences and opportunities. I hope to gain more knowledge and learn new things. </v>
      </c>
      <c r="V153" s="109" t="str">
        <f>IF(INDEX(Applications_2021!$AG$2:$AG$651,MATCH($A153,Applications_2021!$A$2:$A$651,0))="","",INDEX(Applications_2021!$AG$2:$AG$651,MATCH($A153,Applications_2021!$A$2:$A$651,0)))</f>
        <v xml:space="preserve">I’m in the Beta Club. I was a member of Student Council. School and grades are two of some of my main priorities. I have managed to maintain all A’s in honors while balancing sports, playing football and running track. </v>
      </c>
      <c r="W153" s="109" t="str">
        <f>IF(INDEX(Applications_2021!$AH$2:$AH$651,MATCH($A153,Applications_2021!$A$2:$A$651,0))="","",INDEX(Applications_2021!$AH$2:$AH$651,MATCH($A153,Applications_2021!$A$2:$A$651,0)))</f>
        <v>I am currently ranked 17th out of 238 students with a GPA of 96.4 and a QPA of 4.06.</v>
      </c>
      <c r="X153" s="109" t="str">
        <f>IF(INDEX(Applications_2021!$AI$2:$AI$651,MATCH($A153,Applications_2021!$A$2:$A$651,0))="","",INDEX(Applications_2021!$AI$2:$AI$651,MATCH($A153,Applications_2021!$A$2:$A$651,0)))</f>
        <v>school/teacher</v>
      </c>
      <c r="Y153" s="109" t="str">
        <f>IF(INDEX(Applications_2021!$AJ$2:$AJ$651,MATCH($A153,Applications_2021!$A$2:$A$651,0))="","",INDEX(Applications_2021!$AJ$2:$AJ$651,MATCH($A153,Applications_2021!$A$2:$A$651,0)))</f>
        <v>Ethel Scurlock</v>
      </c>
      <c r="Z153" s="220" t="str">
        <f>IF(INDEX(Applications_2021!$Z$2:$Z$651,MATCH($A153,Applications_2021!$A$2:$A$651,0))="","",INDEX(Applications_2021!$Z$2:$Z$651,MATCH($A153,Applications_2021!$A$2:$A$651,0)))</f>
        <v>YES - I will have transportation to the camp on June 20.</v>
      </c>
      <c r="AA153" s="221" t="str">
        <f>IF(INDEX(Applications_2021!$AB$2:$AB$651,MATCH($A153,Applications_2021!$A$2:$A$651,0))="","",INDEX(Applications_2021!$AB$2:$AB$651,MATCH($A153,Applications_2021!$A$2:$A$651,0)))</f>
        <v>YES - I will have transportation from the camp on June 25.</v>
      </c>
      <c r="AB153" s="48" t="str">
        <f>IF(INDEX(Transcripts_2021!$A$2:$A$324,MATCH($A153,Transcripts_2021!$A$2:$A$324,0))=$A153,INDEX(Transcripts_2021!$O$2:$O$324,MATCH($A153,Transcripts_2021!$A$2:$A$324,0)),"")</f>
        <v xml:space="preserve">Lafayette High School </v>
      </c>
      <c r="AC153" s="48" t="str">
        <f t="shared" si="7"/>
        <v>Lafayette</v>
      </c>
      <c r="AD153" s="48" t="str">
        <f>IF(INDEX(Applications_2021!$AL$2:$AL$651,MATCH($A153,Applications_2021!$A$2:$A$651,0))="","",INDEX(Applications_2021!$AL$2:$AL$651,MATCH($A153,Applications_2021!$A$2:$A$651,0)))</f>
        <v>Lafayette</v>
      </c>
      <c r="AE153" s="8" t="str">
        <f t="shared" si="8"/>
        <v>Yes</v>
      </c>
    </row>
    <row r="154" spans="1:31" ht="57.6" x14ac:dyDescent="0.3">
      <c r="A154" s="51" t="str">
        <f>IF(Applications_2021!$A95="","",Applications_2021!$A95)</f>
        <v>0097-JON-KA-0013</v>
      </c>
      <c r="B154" s="45" t="s">
        <v>371</v>
      </c>
      <c r="C154" s="269" t="s">
        <v>104</v>
      </c>
      <c r="D154" s="46">
        <f t="shared" si="6"/>
        <v>7</v>
      </c>
      <c r="E154" s="45" cm="1">
        <f t="array" ref="E154">_xlfn.IFS($Q154="Less than $25,000 per year",5,$Q154="$25,000 to $49,999 per year",4,$Q154="$50,000 per year or above",2,$Q154="I do not know.",3,$Q154="",0)</f>
        <v>2</v>
      </c>
      <c r="F154" s="45" cm="1">
        <f t="array" ref="F154">_xlfn.IFS($T154="Excellent",5,$T154="Good",4,$T154="Average",3,$T154="Below Average",2,$T154="Poor",1)</f>
        <v>5</v>
      </c>
      <c r="G154" s="52"/>
      <c r="H154" s="52"/>
      <c r="I154" s="52"/>
      <c r="J154" s="53">
        <v>8</v>
      </c>
      <c r="K154" s="48" t="str">
        <f>IF(LEFT(INDEX(Applications_2021!$E$2:$E$651,MATCH($A154,Applications_2021!$A$2:$A$651,0)),1)="Y","Black","Other")</f>
        <v>Black</v>
      </c>
      <c r="L154" s="48" t="str">
        <f>IF(INDEX(Applications_2021!$F$2:$F$651,MATCH($A154,Applications_2021!$A$2:$A$651,0))="","",INDEX(Applications_2021!$F$2:$F$651,MATCH($A154,Applications_2021!$A$2:$A$651,0)))</f>
        <v>Female</v>
      </c>
      <c r="M154" s="48" t="str">
        <f>IF(LEFT(INDEX(Applications_2021!$I$2:$I$651,MATCH($A154,Applications_2021!$A$2:$A$651,0)),1)="","",LEFT(INDEX(Applications_2021!$I$2:$I$651,MATCH($A154,Applications_2021!$A$2:$A$651,0)),1))</f>
        <v>8</v>
      </c>
      <c r="N154" s="48" t="str">
        <f>IF(INDEX(Applications_2021!$J$2:$J$651,MATCH($A154,Applications_2021!$A$2:$A$651,0))="","",INDEX(Applications_2021!$J$2:$J$651,MATCH($A154,Applications_2021!$A$2:$A$651,0)))</f>
        <v xml:space="preserve">N.R.Burger Middle School </v>
      </c>
      <c r="O154" s="48" t="str">
        <f>IF(INDEX(Applications_2021!$K$2:$K$651,MATCH($A154,Applications_2021!$A$2:$A$651,0))="","",INDEX(Applications_2021!$K$2:$K$651,MATCH($A154,Applications_2021!$A$2:$A$651,0)))</f>
        <v xml:space="preserve">Hattiesburg Public School District </v>
      </c>
      <c r="P154" s="48" t="str">
        <f>IF(INDEX(Applications_2021!$P$2:$P$651,MATCH($A154,Applications_2021!$A$2:$A$651,0))="","",INDEX(Applications_2021!$P$2:$P$651,MATCH($A154,Applications_2021!$A$2:$A$651,0)))</f>
        <v>College degree or 4 or more years of college (including graduate school)</v>
      </c>
      <c r="Q154" s="48" t="str">
        <f>IF(INDEX(Applications_2021!$Q$2:$Q$651,MATCH($A154,Applications_2021!$A$2:$A$651,0))="","",INDEX(Applications_2021!$Q$2:$Q$651,MATCH($A154,Applications_2021!$A$2:$A$651,0)))</f>
        <v>$50,000 per year or above</v>
      </c>
      <c r="R154" s="48" t="str">
        <f>IF(INDEX(Applications_2021!$AL$2:$AL$651,MATCH($A154,Applications_2021!$A$2:$A$651,0))="","",INDEX(Applications_2021!$AL$2:$AL$651,MATCH($A154,Applications_2021!$A$2:$A$651,0)))</f>
        <v>Lamar</v>
      </c>
      <c r="S154" s="48" t="str">
        <f>IF(INDEX(Applications_2021!$V$2:$V$651,MATCH($A154,Applications_2021!$A$2:$A$651,0))="","",INDEX(Applications_2021!$V$2:$V$651,MATCH($A154,Applications_2021!$A$2:$A$651,0)))</f>
        <v>MS</v>
      </c>
      <c r="T154" s="48" t="str">
        <f>IF(INDEX(Applications_2021!$AE$2:$AE$651,MATCH($A154,Applications_2021!$A$2:$A$651,0))="","",INDEX(Applications_2021!$AE$2:$AE$651,MATCH($A154,Applications_2021!$A$2:$A$651,0)))</f>
        <v>Excellent</v>
      </c>
      <c r="U154" s="109" t="str">
        <f>IF(INDEX(Applications_2021!$AF$2:$AF$651,MATCH($A154,Applications_2021!$A$2:$A$651,0))="","",INDEX(Applications_2021!$AF$2:$AF$651,MATCH($A154,Applications_2021!$A$2:$A$651,0)))</f>
        <v xml:space="preserve">I would like to attend this camp to be exposed to other activities that may pique my interest in Math and Science. It would also be good to collaborate with others who have the same interest. </v>
      </c>
      <c r="V154" s="109" t="str">
        <f>IF(INDEX(Applications_2021!$AG$2:$AG$651,MATCH($A154,Applications_2021!$A$2:$A$651,0))="","",INDEX(Applications_2021!$AG$2:$AG$651,MATCH($A154,Applications_2021!$A$2:$A$651,0)))</f>
        <v xml:space="preserve">All A Honor Roll Student  Junior Beta Club Member  Technology Student Association Member  Forensics Club Member  </v>
      </c>
      <c r="W154" s="109" t="str">
        <f>IF(INDEX(Applications_2021!$AH$2:$AH$651,MATCH($A154,Applications_2021!$A$2:$A$651,0))="","",INDEX(Applications_2021!$AH$2:$AH$651,MATCH($A154,Applications_2021!$A$2:$A$651,0)))</f>
        <v/>
      </c>
      <c r="X154" s="109" t="str">
        <f>IF(INDEX(Applications_2021!$AI$2:$AI$651,MATCH($A154,Applications_2021!$A$2:$A$651,0))="","",INDEX(Applications_2021!$AI$2:$AI$651,MATCH($A154,Applications_2021!$A$2:$A$651,0)))</f>
        <v>flyer or poster</v>
      </c>
      <c r="Y154" s="109" t="str">
        <f>IF(INDEX(Applications_2021!$AJ$2:$AJ$651,MATCH($A154,Applications_2021!$A$2:$A$651,0))="","",INDEX(Applications_2021!$AJ$2:$AJ$651,MATCH($A154,Applications_2021!$A$2:$A$651,0)))</f>
        <v/>
      </c>
      <c r="Z154" s="220" t="str">
        <f>IF(INDEX(Applications_2021!$Z$2:$Z$651,MATCH($A154,Applications_2021!$A$2:$A$651,0))="","",INDEX(Applications_2021!$Z$2:$Z$651,MATCH($A154,Applications_2021!$A$2:$A$651,0)))</f>
        <v>YES - I will have transportation to the camp on June 20.</v>
      </c>
      <c r="AA154" s="221" t="str">
        <f>IF(INDEX(Applications_2021!$AD$2:$AD$651,MATCH($A154,Applications_2021!$A$2:$A$651,0))="","",INDEX(Applications_2021!$AD$2:$AD$651,MATCH($A154,Applications_2021!$A$2:$A$651,0)))</f>
        <v/>
      </c>
      <c r="AB154" s="48" t="str">
        <f>IF(INDEX(Transcripts_2021!$A$2:$A$324,MATCH($A154,Transcripts_2021!$A$2:$A$324,0))=$A154,INDEX(Transcripts_2021!$O$2:$O$324,MATCH($A154,Transcripts_2021!$A$2:$A$324,0)),"")</f>
        <v>N.R.Burger Middle School</v>
      </c>
      <c r="AC154" s="48" t="str">
        <f t="shared" si="7"/>
        <v>Lamar</v>
      </c>
      <c r="AD154" s="48" t="str">
        <f>IF(INDEX(Applications_2021!$AL$2:$AL$651,MATCH($A154,Applications_2021!$A$2:$A$651,0))="","",INDEX(Applications_2021!$AL$2:$AL$651,MATCH($A154,Applications_2021!$A$2:$A$651,0)))</f>
        <v>Lamar</v>
      </c>
      <c r="AE154" s="8" t="str">
        <f t="shared" si="8"/>
        <v>Yes</v>
      </c>
    </row>
    <row r="155" spans="1:31" ht="129.6" x14ac:dyDescent="0.3">
      <c r="A155" s="51" t="str">
        <f>IF(Applications_2021!$A118="","",Applications_2021!$A118)</f>
        <v>0122-O’N-HA-0074</v>
      </c>
      <c r="B155" s="45" t="s">
        <v>371</v>
      </c>
      <c r="C155" s="250" t="s">
        <v>101</v>
      </c>
      <c r="D155" s="46">
        <f t="shared" si="6"/>
        <v>7</v>
      </c>
      <c r="E155" s="45" cm="1">
        <f t="array" ref="E155">_xlfn.IFS($Q155="Less than $25,000 per year",5,$Q155="$25,000 to $49,999 per year",4,$Q155="$50,000 per year or above",2,$Q155="I do not know.",3,$Q155="",0)</f>
        <v>2</v>
      </c>
      <c r="F155" s="45" cm="1">
        <f t="array" ref="F155">_xlfn.IFS($T155="Excellent",5,$T155="Good",4,$T155="Average",3,$T155="Below Average",2,$T155="Poor",1)</f>
        <v>5</v>
      </c>
      <c r="G155" s="52"/>
      <c r="H155" s="52"/>
      <c r="I155" s="52"/>
      <c r="J155" s="53">
        <v>9</v>
      </c>
      <c r="K155" s="48" t="str">
        <f>IF(LEFT(INDEX(Applications_2021!$E$2:$E$651,MATCH($A155,Applications_2021!$A$2:$A$651,0)),1)="Y","Black","Other")</f>
        <v>Black</v>
      </c>
      <c r="L155" s="48" t="str">
        <f>IF(INDEX(Applications_2021!$F$2:$F$651,MATCH($A155,Applications_2021!$A$2:$A$651,0))="","",INDEX(Applications_2021!$F$2:$F$651,MATCH($A155,Applications_2021!$A$2:$A$651,0)))</f>
        <v>Male</v>
      </c>
      <c r="M155" s="48" t="str">
        <f>IF(LEFT(INDEX(Applications_2021!$I$2:$I$651,MATCH($A155,Applications_2021!$A$2:$A$651,0)),1)="","",LEFT(INDEX(Applications_2021!$I$2:$I$651,MATCH($A155,Applications_2021!$A$2:$A$651,0)),1))</f>
        <v>9</v>
      </c>
      <c r="N155" s="48" t="str">
        <f>IF(INDEX(Applications_2021!$J$2:$J$651,MATCH($A155,Applications_2021!$A$2:$A$651,0))="","",INDEX(Applications_2021!$J$2:$J$651,MATCH($A155,Applications_2021!$A$2:$A$651,0)))</f>
        <v xml:space="preserve">Sumrall High School </v>
      </c>
      <c r="O155" s="48" t="str">
        <f>IF(INDEX(Applications_2021!$K$2:$K$651,MATCH($A155,Applications_2021!$A$2:$A$651,0))="","",INDEX(Applications_2021!$K$2:$K$651,MATCH($A155,Applications_2021!$A$2:$A$651,0)))</f>
        <v xml:space="preserve">Lamar County School District </v>
      </c>
      <c r="P155" s="48" t="str">
        <f>IF(INDEX(Applications_2021!$P$2:$P$651,MATCH($A155,Applications_2021!$A$2:$A$651,0))="","",INDEX(Applications_2021!$P$2:$P$651,MATCH($A155,Applications_2021!$A$2:$A$651,0)))</f>
        <v>College degree or 4 or more years of college (including graduate school)</v>
      </c>
      <c r="Q155" s="48" t="str">
        <f>IF(INDEX(Applications_2021!$Q$2:$Q$651,MATCH($A155,Applications_2021!$A$2:$A$651,0))="","",INDEX(Applications_2021!$Q$2:$Q$651,MATCH($A155,Applications_2021!$A$2:$A$651,0)))</f>
        <v>$50,000 per year or above</v>
      </c>
      <c r="R155" s="48" t="str">
        <f>IF(INDEX(Applications_2021!$AL$2:$AL$651,MATCH($A155,Applications_2021!$A$2:$A$651,0))="","",INDEX(Applications_2021!$AL$2:$AL$651,MATCH($A155,Applications_2021!$A$2:$A$651,0)))</f>
        <v>Lamar</v>
      </c>
      <c r="S155" s="48" t="str">
        <f>IF(INDEX(Applications_2021!$V$2:$V$651,MATCH($A155,Applications_2021!$A$2:$A$651,0))="","",INDEX(Applications_2021!$V$2:$V$651,MATCH($A155,Applications_2021!$A$2:$A$651,0)))</f>
        <v>MS</v>
      </c>
      <c r="T155" s="48" t="str">
        <f>IF(INDEX(Applications_2021!$AE$2:$AE$651,MATCH($A155,Applications_2021!$A$2:$A$651,0))="","",INDEX(Applications_2021!$AE$2:$AE$651,MATCH($A155,Applications_2021!$A$2:$A$651,0)))</f>
        <v>Excellent</v>
      </c>
      <c r="U155" s="109" t="str">
        <f>IF(INDEX(Applications_2021!$AF$2:$AF$651,MATCH($A155,Applications_2021!$A$2:$A$651,0))="","",INDEX(Applications_2021!$AF$2:$AF$651,MATCH($A155,Applications_2021!$A$2:$A$651,0)))</f>
        <v>I would like to attend the AAYME camp to gain exposure to higher levels of math and science and preparation for success in STEM courses and future career opportunities.</v>
      </c>
      <c r="V155" s="109" t="str">
        <f>IF(INDEX(Applications_2021!$AG$2:$AG$651,MATCH($A155,Applications_2021!$A$2:$A$651,0))="","",INDEX(Applications_2021!$AG$2:$AG$651,MATCH($A155,Applications_2021!$A$2:$A$651,0)))</f>
        <v xml:space="preserve">I volunteer with my youth group at Grace Temple Church. Currently, I participate in the Tiger Rock Martial Arts Leadership Program. My participation and practice, since 2nd-grade, has earned me the rank of 3rd degree level 3 black belt. I am a recipient of the Tiger Rock Integrity Award. In addition to chores at the academy, I get to train younger students. I have been a member of the robotics team and I am maintaining Honor Student Status, all-A’s. </v>
      </c>
      <c r="W155" s="109" t="str">
        <f>IF(INDEX(Applications_2021!$AH$2:$AH$651,MATCH($A155,Applications_2021!$A$2:$A$651,0))="","",INDEX(Applications_2021!$AH$2:$AH$651,MATCH($A155,Applications_2021!$A$2:$A$651,0)))</f>
        <v xml:space="preserve">I would love to have the opportunity to be among the 2021 MSMS-AAYME campers and be able to say that the AAYME enabled me to be a lead student in math and science and among the graduating class of 2024 with scholarships to leading colleges and universities. </v>
      </c>
      <c r="X155" s="109" t="str">
        <f>IF(INDEX(Applications_2021!$AI$2:$AI$651,MATCH($A155,Applications_2021!$A$2:$A$651,0))="","",INDEX(Applications_2021!$AI$2:$AI$651,MATCH($A155,Applications_2021!$A$2:$A$651,0)))</f>
        <v>relative or friend</v>
      </c>
      <c r="Y155" s="109" t="str">
        <f>IF(INDEX(Applications_2021!$AJ$2:$AJ$651,MATCH($A155,Applications_2021!$A$2:$A$651,0))="","",INDEX(Applications_2021!$AJ$2:$AJ$651,MATCH($A155,Applications_2021!$A$2:$A$651,0)))</f>
        <v/>
      </c>
      <c r="Z155" s="220" t="str">
        <f>IF(INDEX(Applications_2021!$Z$2:$Z$651,MATCH($A155,Applications_2021!$A$2:$A$651,0))="","",INDEX(Applications_2021!$Z$2:$Z$651,MATCH($A155,Applications_2021!$A$2:$A$651,0)))</f>
        <v>YES - I will have transportation to the camp on June 20.</v>
      </c>
      <c r="AA155" s="221" t="str">
        <f>IF(INDEX(Applications_2021!$AB$2:$AB$651,MATCH($A155,Applications_2021!$A$2:$A$651,0))="","",INDEX(Applications_2021!$AB$2:$AB$651,MATCH($A155,Applications_2021!$A$2:$A$651,0)))</f>
        <v>YES - I will have transportation from the camp on June 25.</v>
      </c>
      <c r="AB155" s="48" t="str">
        <f>IF(INDEX(Transcripts_2021!$A$2:$A$324,MATCH($A155,Transcripts_2021!$A$2:$A$324,0))=$A155,INDEX(Transcripts_2021!$O$2:$O$324,MATCH($A155,Transcripts_2021!$A$2:$A$324,0)),"")</f>
        <v>Sumrall High School</v>
      </c>
      <c r="AC155" s="48" t="str">
        <f t="shared" si="7"/>
        <v>Lamar</v>
      </c>
      <c r="AD155" s="48" t="str">
        <f>IF(INDEX(Applications_2021!$AL$2:$AL$651,MATCH($A155,Applications_2021!$A$2:$A$651,0))="","",INDEX(Applications_2021!$AL$2:$AL$651,MATCH($A155,Applications_2021!$A$2:$A$651,0)))</f>
        <v>Lamar</v>
      </c>
      <c r="AE155" s="8" t="str">
        <f t="shared" si="8"/>
        <v>Yes</v>
      </c>
    </row>
    <row r="156" spans="1:31" ht="14.4" customHeight="1" x14ac:dyDescent="0.3">
      <c r="A156" s="51" t="str">
        <f>IF(Applications_2021!$A169="","",Applications_2021!$A169)</f>
        <v>0177-CYR-AD-0182</v>
      </c>
      <c r="B156" s="52" t="s">
        <v>519</v>
      </c>
      <c r="C156" s="140" t="s">
        <v>92</v>
      </c>
      <c r="D156" s="46">
        <f t="shared" si="6"/>
        <v>7</v>
      </c>
      <c r="E156" s="45" cm="1">
        <f t="array" ref="E156">_xlfn.IFS($Q156="Less than $25,000 per year",5,$Q156="$25,000 to $49,999 per year",4,$Q156="$50,000 per year or above",2,$Q156="I do not know.",3,$Q156="",0)</f>
        <v>2</v>
      </c>
      <c r="F156" s="45" cm="1">
        <f t="array" ref="F156">_xlfn.IFS($T156="Excellent",5,$T156="Good",4,$T156="Average",3,$T156="Below Average",2,$T156="Poor",1)</f>
        <v>5</v>
      </c>
      <c r="G156" s="52"/>
      <c r="H156" s="52"/>
      <c r="I156" s="52"/>
      <c r="J156" s="53" t="s">
        <v>2066</v>
      </c>
      <c r="K156" s="48" t="str">
        <f>IF(LEFT(INDEX(Applications_2021!$E$2:$E$651,MATCH($A156,Applications_2021!$A$2:$A$651,0)),1)="Y","Black","Other")</f>
        <v>Black</v>
      </c>
      <c r="L156" s="48" t="str">
        <f>IF(INDEX(Applications_2021!$F$2:$F$651,MATCH($A156,Applications_2021!$A$2:$A$651,0))="","",INDEX(Applications_2021!$F$2:$F$651,MATCH($A156,Applications_2021!$A$2:$A$651,0)))</f>
        <v>Female</v>
      </c>
      <c r="M156" s="48" t="str">
        <f>IF(LEFT(INDEX(Applications_2021!$I$2:$I$651,MATCH($A156,Applications_2021!$A$2:$A$651,0)),1)="","",LEFT(INDEX(Applications_2021!$I$2:$I$651,MATCH($A156,Applications_2021!$A$2:$A$651,0)),1))</f>
        <v>9</v>
      </c>
      <c r="N156" s="48" t="str">
        <f>IF(INDEX(Applications_2021!$J$2:$J$651,MATCH($A156,Applications_2021!$A$2:$A$651,0))="","",INDEX(Applications_2021!$J$2:$J$651,MATCH($A156,Applications_2021!$A$2:$A$651,0)))</f>
        <v>Oak Grove High School</v>
      </c>
      <c r="O156" s="48" t="str">
        <f>IF(INDEX(Applications_2021!$K$2:$K$651,MATCH($A156,Applications_2021!$A$2:$A$651,0))="","",INDEX(Applications_2021!$K$2:$K$651,MATCH($A156,Applications_2021!$A$2:$A$651,0)))</f>
        <v xml:space="preserve">Lamar County School District </v>
      </c>
      <c r="P156" s="48" t="str">
        <f>IF(INDEX(Applications_2021!$P$2:$P$651,MATCH($A156,Applications_2021!$A$2:$A$651,0))="","",INDEX(Applications_2021!$P$2:$P$651,MATCH($A156,Applications_2021!$A$2:$A$651,0)))</f>
        <v>College degree or 4 or more years of college (including graduate school)</v>
      </c>
      <c r="Q156" s="48" t="str">
        <f>IF(INDEX(Applications_2021!$Q$2:$Q$651,MATCH($A156,Applications_2021!$A$2:$A$651,0))="","",INDEX(Applications_2021!$Q$2:$Q$651,MATCH($A156,Applications_2021!$A$2:$A$651,0)))</f>
        <v>$50,000 per year or above</v>
      </c>
      <c r="R156" s="48" t="str">
        <f>IF(INDEX(Applications_2021!$AL$2:$AL$651,MATCH($A156,Applications_2021!$A$2:$A$651,0))="","",INDEX(Applications_2021!$AL$2:$AL$651,MATCH($A156,Applications_2021!$A$2:$A$651,0)))</f>
        <v>Lamar</v>
      </c>
      <c r="S156" s="48" t="str">
        <f>IF(INDEX(Applications_2021!$V$2:$V$651,MATCH($A156,Applications_2021!$A$2:$A$651,0))="","",INDEX(Applications_2021!$V$2:$V$651,MATCH($A156,Applications_2021!$A$2:$A$651,0)))</f>
        <v>MS</v>
      </c>
      <c r="T156" s="48" t="str">
        <f>IF(INDEX(Applications_2021!$AE$2:$AE$651,MATCH($A156,Applications_2021!$A$2:$A$651,0))="","",INDEX(Applications_2021!$AE$2:$AE$651,MATCH($A156,Applications_2021!$A$2:$A$651,0)))</f>
        <v>Excellent</v>
      </c>
      <c r="U156" s="109" t="str">
        <f>IF(INDEX(Applications_2021!$AF$2:$AF$651,MATCH($A156,Applications_2021!$A$2:$A$651,0))="","",INDEX(Applications_2021!$AF$2:$AF$651,MATCH($A156,Applications_2021!$A$2:$A$651,0)))</f>
        <v>I hope to gain insight about more career choices and more information about the school</v>
      </c>
      <c r="V156" s="109" t="str">
        <f>IF(INDEX(Applications_2021!$AG$2:$AG$651,MATCH($A156,Applications_2021!$A$2:$A$651,0))="","",INDEX(Applications_2021!$AG$2:$AG$651,MATCH($A156,Applications_2021!$A$2:$A$651,0)))</f>
        <v xml:space="preserve">I have been a girlscout for 8 years. I have been a percussionist in Oak Grove bands for 4 years now and I know how to play several instruments. I obtained a perfect score on my state test in math in 7th grade. I was also apart of a Robotics club for 2 years and placed in several competitions. </v>
      </c>
      <c r="W156" s="109" t="str">
        <f>IF(INDEX(Applications_2021!$AH$2:$AH$651,MATCH($A156,Applications_2021!$A$2:$A$651,0))="","",INDEX(Applications_2021!$AH$2:$AH$651,MATCH($A156,Applications_2021!$A$2:$A$651,0)))</f>
        <v/>
      </c>
      <c r="X156" s="109" t="str">
        <f>IF(INDEX(Applications_2021!$AI$2:$AI$651,MATCH($A156,Applications_2021!$A$2:$A$651,0))="","",INDEX(Applications_2021!$AI$2:$AI$651,MATCH($A156,Applications_2021!$A$2:$A$651,0)))</f>
        <v>Social Media</v>
      </c>
      <c r="Y156" s="109" t="str">
        <f>IF(INDEX(Applications_2021!$AJ$2:$AJ$651,MATCH($A156,Applications_2021!$A$2:$A$651,0))="","",INDEX(Applications_2021!$AJ$2:$AJ$651,MATCH($A156,Applications_2021!$A$2:$A$651,0)))</f>
        <v/>
      </c>
      <c r="Z156" s="220" t="str">
        <f>IF(INDEX(Applications_2021!$Z$2:$Z$651,MATCH($A156,Applications_2021!$A$2:$A$651,0))="","",INDEX(Applications_2021!$Z$2:$Z$651,MATCH($A156,Applications_2021!$A$2:$A$651,0)))</f>
        <v>YES - I will have transportation to the camp on June 20.</v>
      </c>
      <c r="AA156" s="221" t="str">
        <f>IF(INDEX(Applications_2021!$AB$2:$AB$651,MATCH($A156,Applications_2021!$A$2:$A$651,0))="","",INDEX(Applications_2021!$AB$2:$AB$651,MATCH($A156,Applications_2021!$A$2:$A$651,0)))</f>
        <v>YES - I will have transportation from the camp on June 25.</v>
      </c>
      <c r="AB156" s="48" t="str">
        <f>IF(INDEX(Transcripts_2021!$A$2:$A$324,MATCH($A156,Transcripts_2021!$A$2:$A$324,0))=$A156,INDEX(Transcripts_2021!$O$2:$O$324,MATCH($A156,Transcripts_2021!$A$2:$A$324,0)),"")</f>
        <v>Oak Grove High School</v>
      </c>
      <c r="AC156" s="48" t="str">
        <f t="shared" si="7"/>
        <v>Lamar</v>
      </c>
      <c r="AD156" s="48" t="str">
        <f>IF(INDEX(Applications_2021!$AL$2:$AL$651,MATCH($A156,Applications_2021!$A$2:$A$651,0))="","",INDEX(Applications_2021!$AL$2:$AL$651,MATCH($A156,Applications_2021!$A$2:$A$651,0)))</f>
        <v>Lamar</v>
      </c>
      <c r="AE156" s="8" t="str">
        <f t="shared" si="8"/>
        <v>Yes</v>
      </c>
    </row>
    <row r="157" spans="1:31" ht="129.6" x14ac:dyDescent="0.3">
      <c r="A157" s="51" t="str">
        <f>IF(Applications_2021!$A225="","",Applications_2021!$A225)</f>
        <v>0234-BYR-BL-0117</v>
      </c>
      <c r="B157" s="52"/>
      <c r="C157" s="140" t="s">
        <v>107</v>
      </c>
      <c r="D157" s="46">
        <f t="shared" si="6"/>
        <v>6</v>
      </c>
      <c r="E157" s="45" cm="1">
        <f t="array" ref="E157">_xlfn.IFS($Q157="Less than $25,000 per year",5,$Q157="$25,000 to $49,999 per year",4,$Q157="$50,000 per year or above",2,$Q157="I do not know.",3,$Q157="",0)</f>
        <v>2</v>
      </c>
      <c r="F157" s="45" cm="1">
        <f t="array" ref="F157">_xlfn.IFS($T157="Excellent",5,$T157="Good",4,$T157="Average",3,$T157="Below Average",2,$T157="Poor",1)</f>
        <v>4</v>
      </c>
      <c r="G157" s="52"/>
      <c r="H157" s="52"/>
      <c r="I157" s="52"/>
      <c r="J157" s="53"/>
      <c r="K157" s="48" t="str">
        <f>IF(LEFT(INDEX(Applications_2021!$E$2:$E$651,MATCH($A157,Applications_2021!$A$2:$A$651,0)),1)="Y","Black","Other")</f>
        <v>Black</v>
      </c>
      <c r="L157" s="48" t="str">
        <f>IF(INDEX(Applications_2021!$F$2:$F$651,MATCH($A157,Applications_2021!$A$2:$A$651,0))="","",INDEX(Applications_2021!$F$2:$F$651,MATCH($A157,Applications_2021!$A$2:$A$651,0)))</f>
        <v>Female</v>
      </c>
      <c r="M157" s="48" t="str">
        <f>IF(LEFT(INDEX(Applications_2021!$I$2:$I$651,MATCH($A157,Applications_2021!$A$2:$A$651,0)),1)="","",LEFT(INDEX(Applications_2021!$I$2:$I$651,MATCH($A157,Applications_2021!$A$2:$A$651,0)),1))</f>
        <v>9</v>
      </c>
      <c r="N157" s="48" t="str">
        <f>IF(INDEX(Applications_2021!$J$2:$J$651,MATCH($A157,Applications_2021!$A$2:$A$651,0))="","",INDEX(Applications_2021!$J$2:$J$651,MATCH($A157,Applications_2021!$A$2:$A$651,0)))</f>
        <v xml:space="preserve">Oak Grove High School </v>
      </c>
      <c r="O157" s="48" t="str">
        <f>IF(INDEX(Applications_2021!$K$2:$K$651,MATCH($A157,Applications_2021!$A$2:$A$651,0))="","",INDEX(Applications_2021!$K$2:$K$651,MATCH($A157,Applications_2021!$A$2:$A$651,0)))</f>
        <v xml:space="preserve">Lamar County School District </v>
      </c>
      <c r="P157" s="48" t="str">
        <f>IF(INDEX(Applications_2021!$P$2:$P$651,MATCH($A157,Applications_2021!$A$2:$A$651,0))="","",INDEX(Applications_2021!$P$2:$P$651,MATCH($A157,Applications_2021!$A$2:$A$651,0)))</f>
        <v>College degree or 4 or more years of college (including graduate school)</v>
      </c>
      <c r="Q157" s="48" t="str">
        <f>IF(INDEX(Applications_2021!$Q$2:$Q$651,MATCH($A157,Applications_2021!$A$2:$A$651,0))="","",INDEX(Applications_2021!$Q$2:$Q$651,MATCH($A157,Applications_2021!$A$2:$A$651,0)))</f>
        <v>$50,000 per year or above</v>
      </c>
      <c r="R157" s="48" t="str">
        <f>IF(INDEX(Applications_2021!$AL$2:$AL$651,MATCH($A157,Applications_2021!$A$2:$A$651,0))="","",INDEX(Applications_2021!$AL$2:$AL$651,MATCH($A157,Applications_2021!$A$2:$A$651,0)))</f>
        <v>Lamar</v>
      </c>
      <c r="S157" s="48" t="str">
        <f>IF(INDEX(Applications_2021!$V$2:$V$651,MATCH($A157,Applications_2021!$A$2:$A$651,0))="","",INDEX(Applications_2021!$V$2:$V$651,MATCH($A157,Applications_2021!$A$2:$A$651,0)))</f>
        <v>MS</v>
      </c>
      <c r="T157" s="48" t="str">
        <f>IF(INDEX(Applications_2021!$AE$2:$AE$651,MATCH($A157,Applications_2021!$A$2:$A$651,0))="","",INDEX(Applications_2021!$AE$2:$AE$651,MATCH($A157,Applications_2021!$A$2:$A$651,0)))</f>
        <v>Good</v>
      </c>
      <c r="U157" s="109" t="str">
        <f>IF(INDEX(Applications_2021!$AF$2:$AF$651,MATCH($A157,Applications_2021!$A$2:$A$651,0))="","",INDEX(Applications_2021!$AF$2:$AF$651,MATCH($A157,Applications_2021!$A$2:$A$651,0)))</f>
        <v>Attending the AAYME camp is an opportunity that will help prepare me for my future plan of attending college and build skills that enhances learning and achievement.  I hope to leave with a sense of community, belonging, and a network of life-long acquaintances.</v>
      </c>
      <c r="V157" s="109" t="str">
        <f>IF(INDEX(Applications_2021!$AG$2:$AG$651,MATCH($A157,Applications_2021!$A$2:$A$651,0))="","",INDEX(Applications_2021!$AG$2:$AG$651,MATCH($A157,Applications_2021!$A$2:$A$651,0)))</f>
        <v>Girl Scout Troop 3377 (2016-present)- current Cadette level. As the older troop member, I assist with project planning and troop meetings.  Forrest County 4H- Archery discipline (2018-present) Forrest County 4H- Art Exhibit awards (2018 and 2019)  Forrest General Hospital Spirit of Women's Spirit Girl (2017-present)  Hattiesburg Alumnae Chapter Delta Sigma Theta Sorority Inc. Delta GEMS member (2020-present)  A and B honor student  Citizenship Award</v>
      </c>
      <c r="W157" s="109" t="str">
        <f>IF(INDEX(Applications_2021!$AH$2:$AH$651,MATCH($A157,Applications_2021!$A$2:$A$651,0))="","",INDEX(Applications_2021!$AH$2:$AH$651,MATCH($A157,Applications_2021!$A$2:$A$651,0)))</f>
        <v>N/a</v>
      </c>
      <c r="X157" s="109" t="str">
        <f>IF(INDEX(Applications_2021!$AI$2:$AI$651,MATCH($A157,Applications_2021!$A$2:$A$651,0))="","",INDEX(Applications_2021!$AI$2:$AI$651,MATCH($A157,Applications_2021!$A$2:$A$651,0)))</f>
        <v>relative or friend</v>
      </c>
      <c r="Y157" s="109" t="str">
        <f>IF(INDEX(Applications_2021!$AJ$2:$AJ$651,MATCH($A157,Applications_2021!$A$2:$A$651,0))="","",INDEX(Applications_2021!$AJ$2:$AJ$651,MATCH($A157,Applications_2021!$A$2:$A$651,0)))</f>
        <v/>
      </c>
      <c r="Z157" s="220" t="str">
        <f>IF(INDEX(Applications_2021!$Z$2:$Z$651,MATCH($A157,Applications_2021!$A$2:$A$651,0))="","",INDEX(Applications_2021!$Z$2:$Z$651,MATCH($A157,Applications_2021!$A$2:$A$651,0)))</f>
        <v>YES - I will have transportation to the camp on June 20.</v>
      </c>
      <c r="AA157" s="221" t="str">
        <f>IF(INDEX(Applications_2021!$AB$2:$AB$651,MATCH($A157,Applications_2021!$A$2:$A$651,0))="","",INDEX(Applications_2021!$AB$2:$AB$651,MATCH($A157,Applications_2021!$A$2:$A$651,0)))</f>
        <v>YES - I will have transportation from the camp on June 25.</v>
      </c>
      <c r="AB157" s="48" t="str">
        <f>IF(INDEX(Transcripts_2021!$A$2:$A$324,MATCH($A157,Transcripts_2021!$A$2:$A$324,0))=$A157,INDEX(Transcripts_2021!$O$2:$O$324,MATCH($A157,Transcripts_2021!$A$2:$A$324,0)),"")</f>
        <v>Oak Grove High School</v>
      </c>
      <c r="AC157" s="48" t="str">
        <f t="shared" si="7"/>
        <v>Lamar</v>
      </c>
      <c r="AD157" s="48" t="str">
        <f>IF(INDEX(Applications_2021!$AL$2:$AL$651,MATCH($A157,Applications_2021!$A$2:$A$651,0))="","",INDEX(Applications_2021!$AL$2:$AL$651,MATCH($A157,Applications_2021!$A$2:$A$651,0)))</f>
        <v>Lamar</v>
      </c>
      <c r="AE157" s="8" t="str">
        <f t="shared" si="8"/>
        <v>Yes</v>
      </c>
    </row>
    <row r="158" spans="1:31" ht="158.4" x14ac:dyDescent="0.3">
      <c r="A158" s="51" t="str">
        <f>IF(Applications_2021!$A446="","",Applications_2021!$A446)</f>
        <v>0464-ROW-CH-0230</v>
      </c>
      <c r="B158" s="52"/>
      <c r="C158" s="140" t="s">
        <v>107</v>
      </c>
      <c r="D158" s="46">
        <f t="shared" si="6"/>
        <v>5</v>
      </c>
      <c r="E158" s="45" cm="1">
        <f t="array" ref="E158">_xlfn.IFS($Q158="Less than $25,000 per year",5,$Q158="$25,000 to $49,999 per year",4,$Q158="$50,000 per year or above",2,$Q158="I do not know.",3,$Q158="",0)</f>
        <v>2</v>
      </c>
      <c r="F158" s="45" cm="1">
        <f t="array" ref="F158">_xlfn.IFS($T158="Excellent",5,$T158="Good",4,$T158="Average",3,$T158="Below Average",2,$T158="Poor",1)</f>
        <v>3</v>
      </c>
      <c r="G158" s="52"/>
      <c r="H158" s="52"/>
      <c r="I158" s="52"/>
      <c r="J158" s="53"/>
      <c r="K158" s="48" t="str">
        <f>IF(LEFT(INDEX(Applications_2021!$E$2:$E$651,MATCH($A158,Applications_2021!$A$2:$A$651,0)),1)="Y","Black","Other")</f>
        <v>Black</v>
      </c>
      <c r="L158" s="48" t="str">
        <f>IF(INDEX(Applications_2021!$F$2:$F$651,MATCH($A158,Applications_2021!$A$2:$A$651,0))="","",INDEX(Applications_2021!$F$2:$F$651,MATCH($A158,Applications_2021!$A$2:$A$651,0)))</f>
        <v>Female</v>
      </c>
      <c r="M158" s="48" t="str">
        <f>IF(LEFT(INDEX(Applications_2021!$I$2:$I$651,MATCH($A158,Applications_2021!$A$2:$A$651,0)),1)="","",LEFT(INDEX(Applications_2021!$I$2:$I$651,MATCH($A158,Applications_2021!$A$2:$A$651,0)),1))</f>
        <v>9</v>
      </c>
      <c r="N158" s="48" t="str">
        <f>IF(INDEX(Applications_2021!$J$2:$J$651,MATCH($A158,Applications_2021!$A$2:$A$651,0))="","",INDEX(Applications_2021!$J$2:$J$651,MATCH($A158,Applications_2021!$A$2:$A$651,0)))</f>
        <v>Oak Grove High School</v>
      </c>
      <c r="O158" s="48" t="str">
        <f>IF(INDEX(Applications_2021!$K$2:$K$651,MATCH($A158,Applications_2021!$A$2:$A$651,0))="","",INDEX(Applications_2021!$K$2:$K$651,MATCH($A158,Applications_2021!$A$2:$A$651,0)))</f>
        <v>Lamar County School District</v>
      </c>
      <c r="P158" s="48" t="str">
        <f>IF(INDEX(Applications_2021!$P$2:$P$651,MATCH($A158,Applications_2021!$A$2:$A$651,0))="","",INDEX(Applications_2021!$P$2:$P$651,MATCH($A158,Applications_2021!$A$2:$A$651,0)))</f>
        <v>College degree or 4 or more years of college (including graduate school)</v>
      </c>
      <c r="Q158" s="48" t="str">
        <f>IF(INDEX(Applications_2021!$Q$2:$Q$651,MATCH($A158,Applications_2021!$A$2:$A$651,0))="","",INDEX(Applications_2021!$Q$2:$Q$651,MATCH($A158,Applications_2021!$A$2:$A$651,0)))</f>
        <v>$50,000 per year or above</v>
      </c>
      <c r="R158" s="48" t="str">
        <f>IF(INDEX(Applications_2021!$AL$2:$AL$651,MATCH($A158,Applications_2021!$A$2:$A$651,0))="","",INDEX(Applications_2021!$AL$2:$AL$651,MATCH($A158,Applications_2021!$A$2:$A$651,0)))</f>
        <v>Lamar</v>
      </c>
      <c r="S158" s="48" t="str">
        <f>IF(INDEX(Applications_2021!$V$2:$V$651,MATCH($A158,Applications_2021!$A$2:$A$651,0))="","",INDEX(Applications_2021!$V$2:$V$651,MATCH($A158,Applications_2021!$A$2:$A$651,0)))</f>
        <v>MS</v>
      </c>
      <c r="T158" s="48" t="str">
        <f>IF(INDEX(Applications_2021!$AE$2:$AE$651,MATCH($A158,Applications_2021!$A$2:$A$651,0))="","",INDEX(Applications_2021!$AE$2:$AE$651,MATCH($A158,Applications_2021!$A$2:$A$651,0)))</f>
        <v>Average</v>
      </c>
      <c r="U158" s="109" t="str">
        <f>IF(INDEX(Applications_2021!$AF$2:$AF$651,MATCH($A158,Applications_2021!$A$2:$A$651,0))="","",INDEX(Applications_2021!$AF$2:$AF$651,MATCH($A158,Applications_2021!$A$2:$A$651,0)))</f>
        <v>I would like for Chena to attend the AAYME Camp to provide her with an opportunity to experience learning in a different environment than she is familiar. It is my hope that her experience with AAYME would lend itself to (a) building her confidence in her ability to achieve at a collegiate level, (b) exposing her to other students who are interested in academic achievement and higher learning, and (c) galvanizing her to reach for the stars academically. I believe that her exposure to the AAYME will be just what she needs to encourage her to greatness.</v>
      </c>
      <c r="V158" s="109" t="str">
        <f>IF(INDEX(Applications_2021!$AG$2:$AG$651,MATCH($A158,Applications_2021!$A$2:$A$651,0))="","",INDEX(Applications_2021!$AG$2:$AG$651,MATCH($A158,Applications_2021!$A$2:$A$651,0)))</f>
        <v>Chena is a very visual, creative, and verbal person. She is studying the piano and dabbling in dance. She has received several awards for piano.</v>
      </c>
      <c r="W158" s="109" t="str">
        <f>IF(INDEX(Applications_2021!$AH$2:$AH$651,MATCH($A158,Applications_2021!$A$2:$A$651,0))="","",INDEX(Applications_2021!$AH$2:$AH$651,MATCH($A158,Applications_2021!$A$2:$A$651,0)))</f>
        <v xml:space="preserve">Chena needs this opportunity to build her self-esteem and awareness regarding the college and career opportunities. </v>
      </c>
      <c r="X158" s="109" t="str">
        <f>IF(INDEX(Applications_2021!$AI$2:$AI$651,MATCH($A158,Applications_2021!$A$2:$A$651,0))="","",INDEX(Applications_2021!$AI$2:$AI$651,MATCH($A158,Applications_2021!$A$2:$A$651,0)))</f>
        <v>Social Media</v>
      </c>
      <c r="Y158" s="109" t="str">
        <f>IF(INDEX(Applications_2021!$AJ$2:$AJ$651,MATCH($A158,Applications_2021!$A$2:$A$651,0))="","",INDEX(Applications_2021!$AJ$2:$AJ$651,MATCH($A158,Applications_2021!$A$2:$A$651,0)))</f>
        <v/>
      </c>
      <c r="Z158" s="220" t="str">
        <f>IF(INDEX(Applications_2021!$Z$2:$Z$651,MATCH($A158,Applications_2021!$A$2:$A$651,0))="","",INDEX(Applications_2021!$Z$2:$Z$651,MATCH($A158,Applications_2021!$A$2:$A$651,0)))</f>
        <v>YES - I will have transportation to the camp on June 20.</v>
      </c>
      <c r="AA158" s="221" t="str">
        <f>IF(INDEX(Applications_2021!$AD$2:$AD$651,MATCH($A158,Applications_2021!$A$2:$A$651,0))="","",INDEX(Applications_2021!$AD$2:$AD$651,MATCH($A158,Applications_2021!$A$2:$A$651,0)))</f>
        <v/>
      </c>
      <c r="AB158" s="48" t="str">
        <f>IF(INDEX(Transcripts_2021!$A$2:$A$324,MATCH($A158,Transcripts_2021!$A$2:$A$324,0))=$A158,INDEX(Transcripts_2021!$O$2:$O$324,MATCH($A158,Transcripts_2021!$A$2:$A$324,0)),"")</f>
        <v xml:space="preserve">Oak Grove High School </v>
      </c>
      <c r="AC158" s="48" t="str">
        <f t="shared" si="7"/>
        <v>Lamar</v>
      </c>
      <c r="AD158" s="48" t="str">
        <f>IF(INDEX(Applications_2021!$AL$2:$AL$651,MATCH($A158,Applications_2021!$A$2:$A$651,0))="","",INDEX(Applications_2021!$AL$2:$AL$651,MATCH($A158,Applications_2021!$A$2:$A$651,0)))</f>
        <v>Lamar</v>
      </c>
      <c r="AE158" s="8" t="str">
        <f t="shared" si="8"/>
        <v>Yes</v>
      </c>
    </row>
    <row r="159" spans="1:31" ht="72" x14ac:dyDescent="0.3">
      <c r="A159" s="51" t="str">
        <f>IF(Applications_2021!$A230="","",Applications_2021!$A230)</f>
        <v>0239-THI-KA-0101</v>
      </c>
      <c r="B159" s="52"/>
      <c r="C159" s="140" t="s">
        <v>107</v>
      </c>
      <c r="D159" s="46">
        <f t="shared" si="6"/>
        <v>4</v>
      </c>
      <c r="E159" s="45" cm="1">
        <f t="array" ref="E159">_xlfn.IFS($Q159="Less than $25,000 per year",5,$Q159="$25,000 to $49,999 per year",4,$Q159="$50,000 per year or above",2,$Q159="I do not know.",3,$Q159="",0)</f>
        <v>0</v>
      </c>
      <c r="F159" s="45" cm="1">
        <f t="array" ref="F159">_xlfn.IFS($T159="Excellent",5,$T159="Good",4,$T159="Average",3,$T159="Below Average",2,$T159="Poor",1)</f>
        <v>4</v>
      </c>
      <c r="G159" s="52"/>
      <c r="H159" s="52"/>
      <c r="I159" s="52"/>
      <c r="J159" s="53"/>
      <c r="K159" s="48" t="str">
        <f>IF(LEFT(INDEX(Applications_2021!$E$2:$E$651,MATCH($A159,Applications_2021!$A$2:$A$651,0)),1)="Y","Black","Other")</f>
        <v>Black</v>
      </c>
      <c r="L159" s="48" t="str">
        <f>IF(INDEX(Applications_2021!$F$2:$F$651,MATCH($A159,Applications_2021!$A$2:$A$651,0))="","",INDEX(Applications_2021!$F$2:$F$651,MATCH($A159,Applications_2021!$A$2:$A$651,0)))</f>
        <v>Male</v>
      </c>
      <c r="M159" s="48" t="str">
        <f>IF(LEFT(INDEX(Applications_2021!$I$2:$I$651,MATCH($A159,Applications_2021!$A$2:$A$651,0)),1)="","",LEFT(INDEX(Applications_2021!$I$2:$I$651,MATCH($A159,Applications_2021!$A$2:$A$651,0)),1))</f>
        <v>9</v>
      </c>
      <c r="N159" s="48" t="str">
        <f>IF(INDEX(Applications_2021!$J$2:$J$651,MATCH($A159,Applications_2021!$A$2:$A$651,0))="","",INDEX(Applications_2021!$J$2:$J$651,MATCH($A159,Applications_2021!$A$2:$A$651,0)))</f>
        <v>Oak Grove High School</v>
      </c>
      <c r="O159" s="48" t="str">
        <f>IF(INDEX(Applications_2021!$K$2:$K$651,MATCH($A159,Applications_2021!$A$2:$A$651,0))="","",INDEX(Applications_2021!$K$2:$K$651,MATCH($A159,Applications_2021!$A$2:$A$651,0)))</f>
        <v>Lamar County School District</v>
      </c>
      <c r="P159" s="48" t="str">
        <f>IF(INDEX(Applications_2021!$P$2:$P$651,MATCH($A159,Applications_2021!$A$2:$A$651,0))="","",INDEX(Applications_2021!$P$2:$P$651,MATCH($A159,Applications_2021!$A$2:$A$651,0)))</f>
        <v/>
      </c>
      <c r="Q159" s="48" t="str">
        <f>IF(INDEX(Applications_2021!$Q$2:$Q$651,MATCH($A159,Applications_2021!$A$2:$A$651,0))="","",INDEX(Applications_2021!$Q$2:$Q$651,MATCH($A159,Applications_2021!$A$2:$A$651,0)))</f>
        <v/>
      </c>
      <c r="R159" s="48" t="str">
        <f>IF(INDEX(Applications_2021!$AL$2:$AL$651,MATCH($A159,Applications_2021!$A$2:$A$651,0))="","",INDEX(Applications_2021!$AL$2:$AL$651,MATCH($A159,Applications_2021!$A$2:$A$651,0)))</f>
        <v>Lamar</v>
      </c>
      <c r="S159" s="48" t="str">
        <f>IF(INDEX(Applications_2021!$V$2:$V$651,MATCH($A159,Applications_2021!$A$2:$A$651,0))="","",INDEX(Applications_2021!$V$2:$V$651,MATCH($A159,Applications_2021!$A$2:$A$651,0)))</f>
        <v>MS</v>
      </c>
      <c r="T159" s="48" t="str">
        <f>IF(INDEX(Applications_2021!$AE$2:$AE$651,MATCH($A159,Applications_2021!$A$2:$A$651,0))="","",INDEX(Applications_2021!$AE$2:$AE$651,MATCH($A159,Applications_2021!$A$2:$A$651,0)))</f>
        <v>Good</v>
      </c>
      <c r="U159" s="109" t="str">
        <f>IF(INDEX(Applications_2021!$AF$2:$AF$651,MATCH($A159,Applications_2021!$A$2:$A$651,0))="","",INDEX(Applications_2021!$AF$2:$AF$651,MATCH($A159,Applications_2021!$A$2:$A$651,0)))</f>
        <v>I want to attend the AAYME camp as it could be really fun. Being fun aside, I'd like to experience some career opportunities, since I'm still deciding what I would like to do in life. What I would gain from this is options of what I want to do with my life.</v>
      </c>
      <c r="V159" s="109" t="str">
        <f>IF(INDEX(Applications_2021!$AG$2:$AG$651,MATCH($A159,Applications_2021!$A$2:$A$651,0))="","",INDEX(Applications_2021!$AG$2:$AG$651,MATCH($A159,Applications_2021!$A$2:$A$651,0)))</f>
        <v>Member of the Oak Grove Middle School 99 Club, Top Score for Social Studies, Beta Club Secretary, Won many Speech Events in Debate, Honor Roll Student, Top Scorer for World History, Skilled at Archery.</v>
      </c>
      <c r="W159" s="109" t="str">
        <f>IF(INDEX(Applications_2021!$AH$2:$AH$651,MATCH($A159,Applications_2021!$A$2:$A$651,0))="","",INDEX(Applications_2021!$AH$2:$AH$651,MATCH($A159,Applications_2021!$A$2:$A$651,0)))</f>
        <v>I have asthma and a shellfish allergy.</v>
      </c>
      <c r="X159" s="109" t="str">
        <f>IF(INDEX(Applications_2021!$AI$2:$AI$651,MATCH($A159,Applications_2021!$A$2:$A$651,0))="","",INDEX(Applications_2021!$AI$2:$AI$651,MATCH($A159,Applications_2021!$A$2:$A$651,0)))</f>
        <v>relative or friend</v>
      </c>
      <c r="Y159" s="109" t="str">
        <f>IF(INDEX(Applications_2021!$AJ$2:$AJ$651,MATCH($A159,Applications_2021!$A$2:$A$651,0))="","",INDEX(Applications_2021!$AJ$2:$AJ$651,MATCH($A159,Applications_2021!$A$2:$A$651,0)))</f>
        <v/>
      </c>
      <c r="Z159" s="220" t="str">
        <f>IF(INDEX(Applications_2021!$Z$2:$Z$651,MATCH($A159,Applications_2021!$A$2:$A$651,0))="","",INDEX(Applications_2021!$Z$2:$Z$651,MATCH($A159,Applications_2021!$A$2:$A$651,0)))</f>
        <v>YES - I will have transportation to the camp on June 20.</v>
      </c>
      <c r="AA159" s="221" t="str">
        <f>IF(INDEX(Applications_2021!$AD$2:$AD$651,MATCH($A159,Applications_2021!$A$2:$A$651,0))="","",INDEX(Applications_2021!$AD$2:$AD$651,MATCH($A159,Applications_2021!$A$2:$A$651,0)))</f>
        <v/>
      </c>
      <c r="AB159" s="48" t="str">
        <f>IF(INDEX(Transcripts_2021!$A$2:$A$324,MATCH($A159,Transcripts_2021!$A$2:$A$324,0))=$A159,INDEX(Transcripts_2021!$O$2:$O$324,MATCH($A159,Transcripts_2021!$A$2:$A$324,0)),"")</f>
        <v>Oak Grove High School</v>
      </c>
      <c r="AC159" s="48" t="str">
        <f t="shared" si="7"/>
        <v>Lamar</v>
      </c>
      <c r="AD159" s="48" t="str">
        <f>IF(INDEX(Applications_2021!$AL$2:$AL$651,MATCH($A159,Applications_2021!$A$2:$A$651,0))="","",INDEX(Applications_2021!$AL$2:$AL$651,MATCH($A159,Applications_2021!$A$2:$A$651,0)))</f>
        <v>Lamar</v>
      </c>
      <c r="AE159" s="8" t="str">
        <f t="shared" si="8"/>
        <v>Yes</v>
      </c>
    </row>
    <row r="160" spans="1:31" ht="158.4" x14ac:dyDescent="0.3">
      <c r="A160" s="165" t="str">
        <f>IF(Applications_2021!$A362="","",Applications_2021!$A362)</f>
        <v>0376-HIL-DA-0148</v>
      </c>
      <c r="B160" s="45" t="s">
        <v>371</v>
      </c>
      <c r="C160" s="250" t="s">
        <v>83</v>
      </c>
      <c r="D160" s="46">
        <f t="shared" si="6"/>
        <v>7</v>
      </c>
      <c r="E160" s="45" cm="1">
        <f t="array" ref="E160">_xlfn.IFS($Q160="Less than $25,000 per year",5,$Q160="$25,000 to $49,999 per year",4,$Q160="$50,000 per year or above",2,$Q160="I do not know.",3,$Q160="",0)</f>
        <v>2</v>
      </c>
      <c r="F160" s="45" cm="1">
        <f t="array" ref="F160">_xlfn.IFS($T160="Excellent",5,$T160="Good",4,$T160="Average",3,$T160="Below Average",2,$T160="Poor",1)</f>
        <v>5</v>
      </c>
      <c r="G160" s="52"/>
      <c r="H160" s="52"/>
      <c r="I160" s="52"/>
      <c r="J160" s="53">
        <v>8</v>
      </c>
      <c r="K160" s="48" t="str">
        <f>IF(LEFT(INDEX(Applications_2021!$E$2:$E$651,MATCH($A160,Applications_2021!$A$2:$A$651,0)),1)="Y","Black","Other")</f>
        <v>Black</v>
      </c>
      <c r="L160" s="48" t="str">
        <f>IF(INDEX(Applications_2021!$F$2:$F$651,MATCH($A160,Applications_2021!$A$2:$A$651,0))="","",INDEX(Applications_2021!$F$2:$F$651,MATCH($A160,Applications_2021!$A$2:$A$651,0)))</f>
        <v>Male</v>
      </c>
      <c r="M160" s="48" t="str">
        <f>IF(LEFT(INDEX(Applications_2021!$I$2:$I$651,MATCH($A160,Applications_2021!$A$2:$A$651,0)),1)="","",LEFT(INDEX(Applications_2021!$I$2:$I$651,MATCH($A160,Applications_2021!$A$2:$A$651,0)),1))</f>
        <v>8</v>
      </c>
      <c r="N160" s="141" t="str">
        <f>IF(INDEX(Applications_2021!$J$2:$J$651,MATCH($A160,Applications_2021!$A$2:$A$651,0))="","",INDEX(Applications_2021!$J$2:$J$651,MATCH($A160,Applications_2021!$A$2:$A$651,0)))</f>
        <v>Northwest Middle School</v>
      </c>
      <c r="O160" s="48" t="str">
        <f>IF(INDEX(Applications_2021!$K$2:$K$651,MATCH($A160,Applications_2021!$A$2:$A$651,0))="","",INDEX(Applications_2021!$K$2:$K$651,MATCH($A160,Applications_2021!$A$2:$A$651,0)))</f>
        <v>Meridian Public School District</v>
      </c>
      <c r="P160" s="48" t="str">
        <f>IF(INDEX(Applications_2021!$P$2:$P$651,MATCH($A160,Applications_2021!$A$2:$A$651,0))="","",INDEX(Applications_2021!$P$2:$P$651,MATCH($A160,Applications_2021!$A$2:$A$651,0)))</f>
        <v>College degree or 4 or more years of college (including graduate school)</v>
      </c>
      <c r="Q160" s="48" t="str">
        <f>IF(INDEX(Applications_2021!$Q$2:$Q$651,MATCH($A160,Applications_2021!$A$2:$A$651,0))="","",INDEX(Applications_2021!$Q$2:$Q$651,MATCH($A160,Applications_2021!$A$2:$A$651,0)))</f>
        <v>$50,000 per year or above</v>
      </c>
      <c r="R160" s="48" t="str">
        <f>IF(INDEX(Applications_2021!$AL$2:$AL$651,MATCH($A160,Applications_2021!$A$2:$A$651,0))="","",INDEX(Applications_2021!$AL$2:$AL$651,MATCH($A160,Applications_2021!$A$2:$A$651,0)))</f>
        <v>Lauderdale</v>
      </c>
      <c r="S160" s="48" t="str">
        <f>IF(INDEX(Applications_2021!$V$2:$V$651,MATCH($A160,Applications_2021!$A$2:$A$651,0))="","",INDEX(Applications_2021!$V$2:$V$651,MATCH($A160,Applications_2021!$A$2:$A$651,0)))</f>
        <v>MS</v>
      </c>
      <c r="T160" s="48" t="str">
        <f>IF(INDEX(Applications_2021!$AE$2:$AE$651,MATCH($A160,Applications_2021!$A$2:$A$651,0))="","",INDEX(Applications_2021!$AE$2:$AE$651,MATCH($A160,Applications_2021!$A$2:$A$651,0)))</f>
        <v>Excellent</v>
      </c>
      <c r="U160" s="109" t="str">
        <f>IF(INDEX(Applications_2021!$AF$2:$AF$651,MATCH($A160,Applications_2021!$A$2:$A$651,0))="","",INDEX(Applications_2021!$AF$2:$AF$651,MATCH($A160,Applications_2021!$A$2:$A$651,0)))</f>
        <v>I have a strong interest in math and especially science and am very interested in a possible career in engineering or something that is science-based. I know that I will learn a great deal from this experience and hope to make many friends who share similar interests and some who have different likes and experiences. I know that a camp like this will be a great opportunity for me and I am very glad that a camp such as this is being offered to us that will assist in furthering our interests, thinking about our future career possibilities, and broadening our minds.</v>
      </c>
      <c r="V160" s="109" t="str">
        <f>IF(INDEX(Applications_2021!$AG$2:$AG$651,MATCH($A160,Applications_2021!$A$2:$A$651,0))="","",INDEX(Applications_2021!$AG$2:$AG$651,MATCH($A160,Applications_2021!$A$2:$A$651,0)))</f>
        <v>Throughout my educational career, I have been on the honor roll, received highest honors, and been on the principal’s list. I am also currently a member of the National Beta Club, a Northwest Middle School STARR Student, and serve as a team captain for the Meridian High School junior varsity soccer team. Additionally, I was honored to be nominated to participate in the Duke University T.I.P. program.</v>
      </c>
      <c r="W160" s="109" t="str">
        <f>IF(INDEX(Applications_2021!$AH$2:$AH$651,MATCH($A160,Applications_2021!$A$2:$A$651,0))="","",INDEX(Applications_2021!$AH$2:$AH$651,MATCH($A160,Applications_2021!$A$2:$A$651,0)))</f>
        <v/>
      </c>
      <c r="X160" s="109" t="str">
        <f>IF(INDEX(Applications_2021!$AI$2:$AI$651,MATCH($A160,Applications_2021!$A$2:$A$651,0))="","",INDEX(Applications_2021!$AI$2:$AI$651,MATCH($A160,Applications_2021!$A$2:$A$651,0)))</f>
        <v>school/teacher</v>
      </c>
      <c r="Y160" s="109" t="str">
        <f>IF(INDEX(Applications_2021!$AJ$2:$AJ$651,MATCH($A160,Applications_2021!$A$2:$A$651,0))="","",INDEX(Applications_2021!$AJ$2:$AJ$651,MATCH($A160,Applications_2021!$A$2:$A$651,0)))</f>
        <v>LaShonda Brewer, Northwest Middle School</v>
      </c>
      <c r="Z160" s="220" t="str">
        <f>IF(INDEX(Applications_2021!$Z$2:$Z$651,MATCH($A160,Applications_2021!$A$2:$A$651,0))="","",INDEX(Applications_2021!$Z$2:$Z$651,MATCH($A160,Applications_2021!$A$2:$A$651,0)))</f>
        <v>YES - I will have transportation to the camp on June 20.</v>
      </c>
      <c r="AA160" s="221" t="str">
        <f>IF(INDEX(Applications_2021!$AB$2:$AB$651,MATCH($A160,Applications_2021!$A$2:$A$651,0))="","",INDEX(Applications_2021!$AB$2:$AB$651,MATCH($A160,Applications_2021!$A$2:$A$651,0)))</f>
        <v>YES - I will have transportation from the camp on June 25.</v>
      </c>
      <c r="AB160" s="48" t="str">
        <f>IF(INDEX(Transcripts_2021!$A$2:$A$324,MATCH($A160,Transcripts_2021!$A$2:$A$324,0))=$A160,INDEX(Transcripts_2021!$O$2:$O$324,MATCH($A160,Transcripts_2021!$A$2:$A$324,0)),"")</f>
        <v>Northwest Middle School</v>
      </c>
      <c r="AC160" s="48" t="str">
        <f t="shared" si="7"/>
        <v>Lauderdale</v>
      </c>
      <c r="AD160" s="48" t="str">
        <f>IF(INDEX(Applications_2021!$AL$2:$AL$651,MATCH($A160,Applications_2021!$A$2:$A$651,0))="","",INDEX(Applications_2021!$AL$2:$AL$651,MATCH($A160,Applications_2021!$A$2:$A$651,0)))</f>
        <v>Lauderdale</v>
      </c>
      <c r="AE160" s="8" t="str">
        <f t="shared" si="8"/>
        <v>Yes</v>
      </c>
    </row>
    <row r="161" spans="1:31" ht="72" x14ac:dyDescent="0.3">
      <c r="A161" s="51" t="str">
        <f>IF(Applications_2021!$A638="","",Applications_2021!$A638)</f>
        <v>0664-RUS-AL-0288</v>
      </c>
      <c r="B161" s="45" t="s">
        <v>371</v>
      </c>
      <c r="C161" s="269" t="s">
        <v>101</v>
      </c>
      <c r="D161" s="46">
        <f t="shared" si="6"/>
        <v>6</v>
      </c>
      <c r="E161" s="45" cm="1">
        <f t="array" ref="E161">_xlfn.IFS($Q161="Less than $25,000 per year",5,$Q161="$25,000 to $49,999 per year",4,$Q161="$50,000 per year or above",2,$Q161="I do not know.",3,$Q161="",0)</f>
        <v>2</v>
      </c>
      <c r="F161" s="45" cm="1">
        <f t="array" ref="F161">_xlfn.IFS($T161="Excellent",5,$T161="Good",4,$T161="Average",3,$T161="Below Average",2,$T161="Poor",1)</f>
        <v>4</v>
      </c>
      <c r="G161" s="52"/>
      <c r="H161" s="52"/>
      <c r="I161" s="52"/>
      <c r="J161" s="53">
        <v>7</v>
      </c>
      <c r="K161" s="48" t="str">
        <f>IF(LEFT(INDEX(Applications_2021!$E$2:$E$651,MATCH($A161,Applications_2021!$A$2:$A$651,0)),1)="Y","Black","Other")</f>
        <v>Black</v>
      </c>
      <c r="L161" s="48" t="str">
        <f>IF(INDEX(Applications_2021!$F$2:$F$651,MATCH($A161,Applications_2021!$A$2:$A$651,0))="","",INDEX(Applications_2021!$F$2:$F$651,MATCH($A161,Applications_2021!$A$2:$A$651,0)))</f>
        <v>Female</v>
      </c>
      <c r="M161" s="48" t="str">
        <f>IF(LEFT(INDEX(Applications_2021!$I$2:$I$651,MATCH($A161,Applications_2021!$A$2:$A$651,0)),1)="","",LEFT(INDEX(Applications_2021!$I$2:$I$651,MATCH($A161,Applications_2021!$A$2:$A$651,0)),1))</f>
        <v>7</v>
      </c>
      <c r="N161" s="48" t="str">
        <f>IF(INDEX(Applications_2021!$J$2:$J$651,MATCH($A161,Applications_2021!$A$2:$A$651,0))="","",INDEX(Applications_2021!$J$2:$J$651,MATCH($A161,Applications_2021!$A$2:$A$651,0)))</f>
        <v xml:space="preserve">Philadelphia Middle School </v>
      </c>
      <c r="O161" s="48" t="str">
        <f>IF(INDEX(Applications_2021!$K$2:$K$651,MATCH($A161,Applications_2021!$A$2:$A$651,0))="","",INDEX(Applications_2021!$K$2:$K$651,MATCH($A161,Applications_2021!$A$2:$A$651,0)))</f>
        <v xml:space="preserve">Philadelphia Public School District </v>
      </c>
      <c r="P161" s="48" t="str">
        <f>IF(INDEX(Applications_2021!$P$2:$P$651,MATCH($A161,Applications_2021!$A$2:$A$651,0))="","",INDEX(Applications_2021!$P$2:$P$651,MATCH($A161,Applications_2021!$A$2:$A$651,0)))</f>
        <v>College degree or 4 or more years of college (including graduate school)</v>
      </c>
      <c r="Q161" s="48" t="str">
        <f>IF(INDEX(Applications_2021!$Q$2:$Q$651,MATCH($A161,Applications_2021!$A$2:$A$651,0))="","",INDEX(Applications_2021!$Q$2:$Q$651,MATCH($A161,Applications_2021!$A$2:$A$651,0)))</f>
        <v>$50,000 per year or above</v>
      </c>
      <c r="R161" s="66" t="str">
        <f>$AC161</f>
        <v>Neshoba</v>
      </c>
      <c r="S161" s="48" t="str">
        <f>IF(INDEX(Applications_2021!$V$2:$V$651,MATCH($A161,Applications_2021!$A$2:$A$651,0))="","",INDEX(Applications_2021!$V$2:$V$651,MATCH($A161,Applications_2021!$A$2:$A$651,0)))</f>
        <v>MS</v>
      </c>
      <c r="T161" s="48" t="str">
        <f>IF(INDEX(Applications_2021!$AE$2:$AE$651,MATCH($A161,Applications_2021!$A$2:$A$651,0))="","",INDEX(Applications_2021!$AE$2:$AE$651,MATCH($A161,Applications_2021!$A$2:$A$651,0)))</f>
        <v>Good</v>
      </c>
      <c r="U161" s="109" t="str">
        <f>IF(INDEX(Applications_2021!$AF$2:$AF$651,MATCH($A161,Applications_2021!$A$2:$A$651,0))="","",INDEX(Applications_2021!$AF$2:$AF$651,MATCH($A161,Applications_2021!$A$2:$A$651,0)))</f>
        <v>To help me gain more self esteem and knowledge so that I can go out and be a leader for my school and community. I want to do something different and educational this summer to improve on what I already know and learn new things</v>
      </c>
      <c r="V161" s="109" t="str">
        <f>IF(INDEX(Applications_2021!$AG$2:$AG$651,MATCH($A161,Applications_2021!$A$2:$A$651,0))="","",INDEX(Applications_2021!$AG$2:$AG$651,MATCH($A161,Applications_2021!$A$2:$A$651,0)))</f>
        <v>1st place in Creative Writing (6th grade) BETA- 3rd place Public Speaking ELA Math &amp; Writing Award 1st place BETA Quiz Bowl</v>
      </c>
      <c r="W161" s="109" t="str">
        <f>IF(INDEX(Applications_2021!$AH$2:$AH$651,MATCH($A161,Applications_2021!$A$2:$A$651,0))="","",INDEX(Applications_2021!$AH$2:$AH$651,MATCH($A161,Applications_2021!$A$2:$A$651,0)))</f>
        <v/>
      </c>
      <c r="X161" s="109" t="str">
        <f>IF(INDEX(Applications_2021!$AI$2:$AI$651,MATCH($A161,Applications_2021!$A$2:$A$651,0))="","",INDEX(Applications_2021!$AI$2:$AI$651,MATCH($A161,Applications_2021!$A$2:$A$651,0)))</f>
        <v>relative or friend</v>
      </c>
      <c r="Y161" s="109" t="str">
        <f>IF(INDEX(Applications_2021!$AJ$2:$AJ$651,MATCH($A161,Applications_2021!$A$2:$A$651,0))="","",INDEX(Applications_2021!$AJ$2:$AJ$651,MATCH($A161,Applications_2021!$A$2:$A$651,0)))</f>
        <v/>
      </c>
      <c r="Z161" s="220" t="str">
        <f>IF(INDEX(Applications_2021!$Z$2:$Z$651,MATCH($A161,Applications_2021!$A$2:$A$651,0))="","",INDEX(Applications_2021!$Z$2:$Z$651,MATCH($A161,Applications_2021!$A$2:$A$651,0)))</f>
        <v>YES - I will have transportation to the camp on June 20.</v>
      </c>
      <c r="AA161" s="221" t="str">
        <f>IF(INDEX(Applications_2021!$AB$2:$AB$651,MATCH($A161,Applications_2021!$A$2:$A$651,0))="","",INDEX(Applications_2021!$AB$2:$AB$651,MATCH($A161,Applications_2021!$A$2:$A$651,0)))</f>
        <v>YES - I will have transportation from the camp on June 25.</v>
      </c>
      <c r="AB161" s="48" t="str">
        <f>IF(INDEX(Transcripts_2021!$A$2:$A$324,MATCH($A161,Transcripts_2021!$A$2:$A$324,0))=$A161,INDEX(Transcripts_2021!$O$2:$O$324,MATCH($A161,Transcripts_2021!$A$2:$A$324,0)),"")</f>
        <v>Philadelphia Middle School</v>
      </c>
      <c r="AC161" s="67" t="s">
        <v>234</v>
      </c>
      <c r="AD161" s="48" t="str">
        <f>IF(INDEX(Applications_2021!$AL$2:$AL$651,MATCH($A161,Applications_2021!$A$2:$A$651,0))="","",INDEX(Applications_2021!$AL$2:$AL$651,MATCH($A161,Applications_2021!$A$2:$A$651,0)))</f>
        <v>Lauderdale</v>
      </c>
      <c r="AE161" s="8" t="str">
        <f t="shared" si="8"/>
        <v>No</v>
      </c>
    </row>
    <row r="162" spans="1:31" ht="14.4" customHeight="1" x14ac:dyDescent="0.3">
      <c r="A162" s="51" t="str">
        <f>IF(Applications_2021!$A626="","",Applications_2021!$A626)</f>
        <v>0652-BRO-CO-0265</v>
      </c>
      <c r="B162" s="52" t="s">
        <v>519</v>
      </c>
      <c r="C162" s="140" t="s">
        <v>92</v>
      </c>
      <c r="D162" s="46">
        <f t="shared" si="6"/>
        <v>10</v>
      </c>
      <c r="E162" s="45" cm="1">
        <f t="array" ref="E162">_xlfn.IFS($Q162="Less than $25,000 per year",5,$Q162="$25,000 to $49,999 per year",4,$Q162="$50,000 per year or above",2,$Q162="I do not know.",3,$Q162="",0)</f>
        <v>5</v>
      </c>
      <c r="F162" s="45" cm="1">
        <f t="array" ref="F162">_xlfn.IFS($T162="Excellent",5,$T162="Good",4,$T162="Average",3,$T162="Below Average",2,$T162="Poor",1)</f>
        <v>5</v>
      </c>
      <c r="G162" s="52"/>
      <c r="H162" s="52"/>
      <c r="I162" s="52"/>
      <c r="J162" s="53" t="s">
        <v>2066</v>
      </c>
      <c r="K162" s="48" t="str">
        <f>IF(LEFT(INDEX(Applications_2021!$E$2:$E$651,MATCH($A162,Applications_2021!$A$2:$A$651,0)),1)="Y","Black","Other")</f>
        <v>Black</v>
      </c>
      <c r="L162" s="48" t="str">
        <f>IF(INDEX(Applications_2021!$F$2:$F$651,MATCH($A162,Applications_2021!$A$2:$A$651,0))="","",INDEX(Applications_2021!$F$2:$F$651,MATCH($A162,Applications_2021!$A$2:$A$651,0)))</f>
        <v>Female</v>
      </c>
      <c r="M162" s="48" t="str">
        <f>IF(LEFT(INDEX(Applications_2021!$I$2:$I$651,MATCH($A162,Applications_2021!$A$2:$A$651,0)),1)="","",LEFT(INDEX(Applications_2021!$I$2:$I$651,MATCH($A162,Applications_2021!$A$2:$A$651,0)),1))</f>
        <v>7</v>
      </c>
      <c r="N162" s="48" t="str">
        <f>IF(INDEX(Applications_2021!$J$2:$J$651,MATCH($A162,Applications_2021!$A$2:$A$651,0))="","",INDEX(Applications_2021!$J$2:$J$651,MATCH($A162,Applications_2021!$A$2:$A$651,0)))</f>
        <v>Leaks County High School</v>
      </c>
      <c r="O162" s="48" t="str">
        <f>IF(INDEX(Applications_2021!$K$2:$K$651,MATCH($A162,Applications_2021!$A$2:$A$651,0))="","",INDEX(Applications_2021!$K$2:$K$651,MATCH($A162,Applications_2021!$A$2:$A$651,0)))</f>
        <v>Leake</v>
      </c>
      <c r="P162" s="48" t="str">
        <f>IF(INDEX(Applications_2021!$P$2:$P$651,MATCH($A162,Applications_2021!$A$2:$A$651,0))="","",INDEX(Applications_2021!$P$2:$P$651,MATCH($A162,Applications_2021!$A$2:$A$651,0)))</f>
        <v>High School Diploma or up to 3 years of college</v>
      </c>
      <c r="Q162" s="48" t="str">
        <f>IF(INDEX(Applications_2021!$Q$2:$Q$651,MATCH($A162,Applications_2021!$A$2:$A$651,0))="","",INDEX(Applications_2021!$Q$2:$Q$651,MATCH($A162,Applications_2021!$A$2:$A$651,0)))</f>
        <v>Less than $25,000 per year</v>
      </c>
      <c r="R162" s="48" t="str">
        <f>IF(INDEX(Applications_2021!$AL$2:$AL$651,MATCH($A162,Applications_2021!$A$2:$A$651,0))="","",INDEX(Applications_2021!$AL$2:$AL$651,MATCH($A162,Applications_2021!$A$2:$A$651,0)))</f>
        <v>Leake</v>
      </c>
      <c r="S162" s="48" t="str">
        <f>IF(INDEX(Applications_2021!$V$2:$V$651,MATCH($A162,Applications_2021!$A$2:$A$651,0))="","",INDEX(Applications_2021!$V$2:$V$651,MATCH($A162,Applications_2021!$A$2:$A$651,0)))</f>
        <v>MS</v>
      </c>
      <c r="T162" s="48" t="str">
        <f>IF(INDEX(Applications_2021!$AE$2:$AE$651,MATCH($A162,Applications_2021!$A$2:$A$651,0))="","",INDEX(Applications_2021!$AE$2:$AE$651,MATCH($A162,Applications_2021!$A$2:$A$651,0)))</f>
        <v>Excellent</v>
      </c>
      <c r="U162" s="109" t="str">
        <f>IF(INDEX(Applications_2021!$AF$2:$AF$651,MATCH($A162,Applications_2021!$A$2:$A$651,0))="","",INDEX(Applications_2021!$AF$2:$AF$651,MATCH($A162,Applications_2021!$A$2:$A$651,0)))</f>
        <v>My name is Constance Brown, and I am currently a student in 7th grade at Leake County High School. I would love to attend this camp so that I can learn more skills and gain more knowledge. I hope to gain more skills that would help me later on in life.</v>
      </c>
      <c r="V162" s="109" t="str">
        <f>IF(INDEX(Applications_2021!$AG$2:$AG$651,MATCH($A162,Applications_2021!$A$2:$A$651,0))="","",INDEX(Applications_2021!$AG$2:$AG$651,MATCH($A162,Applications_2021!$A$2:$A$651,0)))</f>
        <v>I've had many accomplishments in my lifetime such as being in the Beta Club. This is a club that promotes the ideals of academic achievement, character, leadership, and service. I first joined this club when I was in the 4th grade, and by 6th grade I was the president. In this club we learned how to care for the community, and be respectful to others. We also did service projects in which we provided for the community, an example of this is when we donated $500.00 to the Blair E. Batson Hospital! We donated this money to help breast cancer patients in need. I've been on honors list since first grade, and trust me I don't plan on leaving it!</v>
      </c>
      <c r="W162" s="109" t="str">
        <f>IF(INDEX(Applications_2021!$AH$2:$AH$651,MATCH($A162,Applications_2021!$A$2:$A$651,0))="","",INDEX(Applications_2021!$AH$2:$AH$651,MATCH($A162,Applications_2021!$A$2:$A$651,0)))</f>
        <v>I've gotten many awards since I've been enrolled in school! I have 3 Citizenship awards, which are for outstanding character! I have gotten 7 Certificates of Excellence! I also have 3 certificates for being on Superintendent's List, and 2 certificates for being on Principal's List. For the Jr. Beta Club, I've gotten 5 certificates. For science, I have gotten one medallion. In math, I've received 2 awards (One medallion and one certificate). For reading, I have received 2 medallions! I've also gotten 3 medallions for language arts! For social studies, I've gotten 2 medallions! Unlike others students, ever since I was little I would love to go to school! I also love to read and write because reading takes you into a whole different state of mind!</v>
      </c>
      <c r="X162" s="109" t="str">
        <f>IF(INDEX(Applications_2021!$AI$2:$AI$651,MATCH($A162,Applications_2021!$A$2:$A$651,0))="","",INDEX(Applications_2021!$AI$2:$AI$651,MATCH($A162,Applications_2021!$A$2:$A$651,0)))</f>
        <v>school/teacher</v>
      </c>
      <c r="Y162" s="109" t="str">
        <f>IF(INDEX(Applications_2021!$AJ$2:$AJ$651,MATCH($A162,Applications_2021!$A$2:$A$651,0))="","",INDEX(Applications_2021!$AJ$2:$AJ$651,MATCH($A162,Applications_2021!$A$2:$A$651,0)))</f>
        <v>Mr.Parker/Leake County High School</v>
      </c>
      <c r="Z162" s="220" t="str">
        <f>IF(INDEX(Applications_2021!$Z$2:$Z$651,MATCH($A162,Applications_2021!$A$2:$A$651,0))="","",INDEX(Applications_2021!$Z$2:$Z$651,MATCH($A162,Applications_2021!$A$2:$A$651,0)))</f>
        <v>YES - I will have transportation to the camp on June 20.</v>
      </c>
      <c r="AA162" s="221" t="str">
        <f>IF(INDEX(Applications_2021!$AB$2:$AB$651,MATCH($A162,Applications_2021!$A$2:$A$651,0))="","",INDEX(Applications_2021!$AB$2:$AB$651,MATCH($A162,Applications_2021!$A$2:$A$651,0)))</f>
        <v>YES - I will have transportation from the camp on June 25.</v>
      </c>
      <c r="AB162" s="48" t="str">
        <f>IF(INDEX(Transcripts_2021!$A$2:$A$324,MATCH($A162,Transcripts_2021!$A$2:$A$324,0))=$A162,INDEX(Transcripts_2021!$O$2:$O$324,MATCH($A162,Transcripts_2021!$A$2:$A$324,0)),"")</f>
        <v>Leake County High School</v>
      </c>
      <c r="AC162" s="48" t="str">
        <f t="shared" si="7"/>
        <v>Leake</v>
      </c>
      <c r="AD162" s="48" t="str">
        <f>IF(INDEX(Applications_2021!$AL$2:$AL$651,MATCH($A162,Applications_2021!$A$2:$A$651,0))="","",INDEX(Applications_2021!$AL$2:$AL$651,MATCH($A162,Applications_2021!$A$2:$A$651,0)))</f>
        <v>Leake</v>
      </c>
      <c r="AE162" s="8" t="str">
        <f t="shared" si="8"/>
        <v>Yes</v>
      </c>
    </row>
    <row r="163" spans="1:31" ht="230.4" x14ac:dyDescent="0.3">
      <c r="A163" s="51" t="str">
        <f>IF(Applications_2021!$A636="","",Applications_2021!$A636)</f>
        <v>0662-HUD-K'-0345</v>
      </c>
      <c r="B163" s="45" t="s">
        <v>371</v>
      </c>
      <c r="C163" s="250" t="s">
        <v>101</v>
      </c>
      <c r="D163" s="46">
        <f t="shared" si="6"/>
        <v>10</v>
      </c>
      <c r="E163" s="45" cm="1">
        <f t="array" ref="E163">_xlfn.IFS($Q163="Less than $25,000 per year",5,$Q163="$25,000 to $49,999 per year",4,$Q163="$50,000 per year or above",2,$Q163="I do not know.",3,$Q163="",0)</f>
        <v>5</v>
      </c>
      <c r="F163" s="45" cm="1">
        <f t="array" ref="F163">_xlfn.IFS($T163="Excellent",5,$T163="Good",4,$T163="Average",3,$T163="Below Average",2,$T163="Poor",1)</f>
        <v>5</v>
      </c>
      <c r="G163" s="52"/>
      <c r="H163" s="52"/>
      <c r="I163" s="52"/>
      <c r="J163" s="53">
        <v>7</v>
      </c>
      <c r="K163" s="48" t="str">
        <f>IF(LEFT(INDEX(Applications_2021!$E$2:$E$651,MATCH($A163,Applications_2021!$A$2:$A$651,0)),1)="Y","Black","Other")</f>
        <v>Black</v>
      </c>
      <c r="L163" s="48" t="str">
        <f>IF(INDEX(Applications_2021!$F$2:$F$651,MATCH($A163,Applications_2021!$A$2:$A$651,0))="","",INDEX(Applications_2021!$F$2:$F$651,MATCH($A163,Applications_2021!$A$2:$A$651,0)))</f>
        <v>Female</v>
      </c>
      <c r="M163" s="48" t="str">
        <f>IF(LEFT(INDEX(Applications_2021!$I$2:$I$651,MATCH($A163,Applications_2021!$A$2:$A$651,0)),1)="","",LEFT(INDEX(Applications_2021!$I$2:$I$651,MATCH($A163,Applications_2021!$A$2:$A$651,0)),1))</f>
        <v>7</v>
      </c>
      <c r="N163" s="48" t="str">
        <f>IF(INDEX(Applications_2021!$J$2:$J$651,MATCH($A163,Applications_2021!$A$2:$A$651,0))="","",INDEX(Applications_2021!$J$2:$J$651,MATCH($A163,Applications_2021!$A$2:$A$651,0)))</f>
        <v>Leake County High School</v>
      </c>
      <c r="O163" s="48" t="str">
        <f>IF(INDEX(Applications_2021!$K$2:$K$651,MATCH($A163,Applications_2021!$A$2:$A$651,0))="","",INDEX(Applications_2021!$K$2:$K$651,MATCH($A163,Applications_2021!$A$2:$A$651,0)))</f>
        <v xml:space="preserve">Leake County school district </v>
      </c>
      <c r="P163" s="48" t="str">
        <f>IF(INDEX(Applications_2021!$P$2:$P$651,MATCH($A163,Applications_2021!$A$2:$A$651,0))="","",INDEX(Applications_2021!$P$2:$P$651,MATCH($A163,Applications_2021!$A$2:$A$651,0)))</f>
        <v>High School Diploma or up to 3 years of college</v>
      </c>
      <c r="Q163" s="48" t="str">
        <f>IF(INDEX(Applications_2021!$Q$2:$Q$651,MATCH($A163,Applications_2021!$A$2:$A$651,0))="","",INDEX(Applications_2021!$Q$2:$Q$651,MATCH($A163,Applications_2021!$A$2:$A$651,0)))</f>
        <v>Less than $25,000 per year</v>
      </c>
      <c r="R163" s="48" t="str">
        <f>IF(INDEX(Applications_2021!$AL$2:$AL$651,MATCH($A163,Applications_2021!$A$2:$A$651,0))="","",INDEX(Applications_2021!$AL$2:$AL$651,MATCH($A163,Applications_2021!$A$2:$A$651,0)))</f>
        <v>Leake</v>
      </c>
      <c r="S163" s="48" t="str">
        <f>IF(INDEX(Applications_2021!$V$2:$V$651,MATCH($A163,Applications_2021!$A$2:$A$651,0))="","",INDEX(Applications_2021!$V$2:$V$651,MATCH($A163,Applications_2021!$A$2:$A$651,0)))</f>
        <v>MS</v>
      </c>
      <c r="T163" s="48" t="str">
        <f>IF(INDEX(Applications_2021!$AE$2:$AE$651,MATCH($A163,Applications_2021!$A$2:$A$651,0))="","",INDEX(Applications_2021!$AE$2:$AE$651,MATCH($A163,Applications_2021!$A$2:$A$651,0)))</f>
        <v>Excellent</v>
      </c>
      <c r="U163" s="109" t="str">
        <f>IF(INDEX(Applications_2021!$AF$2:$AF$651,MATCH($A163,Applications_2021!$A$2:$A$651,0))="","",INDEX(Applications_2021!$AF$2:$AF$651,MATCH($A163,Applications_2021!$A$2:$A$651,0)))</f>
        <v xml:space="preserve">I want to attend this camp because I will have a lot of opportunities to join different colleges.  I will learn many different skills and academics. I will enjoy learning about the different things to explore in this enrichment camp.  I also hope to gain more knowledge about the different subjects they have like chemistry, biology, algebra, and more school subjects. It can help be more competitive for scholarships. I can build self confidence for myself and believe in myself so that I can do good in many classes. I  will expose myself to  many different universities/colleges that I will like, and probably get a full scholarship to different colleges/universities.  It can help me gain more leadership, social skills, and people skills.  It is a great opportunity to explore this summer camp, and maintain the classes like I do at my school. </v>
      </c>
      <c r="V163" s="109" t="str">
        <f>IF(INDEX(Applications_2021!$AG$2:$AG$651,MATCH($A163,Applications_2021!$A$2:$A$651,0))="","",INDEX(Applications_2021!$AG$2:$AG$651,MATCH($A163,Applications_2021!$A$2:$A$651,0)))</f>
        <v xml:space="preserve">I was on the principal's list multiple times, and also I was on the superintendent list before. I also was a BETA student and went to places and served my community hours. </v>
      </c>
      <c r="W163" s="109" t="str">
        <f>IF(INDEX(Applications_2021!$AH$2:$AH$651,MATCH($A163,Applications_2021!$A$2:$A$651,0))="","",INDEX(Applications_2021!$AH$2:$AH$651,MATCH($A163,Applications_2021!$A$2:$A$651,0)))</f>
        <v/>
      </c>
      <c r="X163" s="109" t="str">
        <f>IF(INDEX(Applications_2021!$AI$2:$AI$651,MATCH($A163,Applications_2021!$A$2:$A$651,0))="","",INDEX(Applications_2021!$AI$2:$AI$651,MATCH($A163,Applications_2021!$A$2:$A$651,0)))</f>
        <v>school/teacher</v>
      </c>
      <c r="Y163" s="109" t="str">
        <f>IF(INDEX(Applications_2021!$AJ$2:$AJ$651,MATCH($A163,Applications_2021!$A$2:$A$651,0))="","",INDEX(Applications_2021!$AJ$2:$AJ$651,MATCH($A163,Applications_2021!$A$2:$A$651,0)))</f>
        <v xml:space="preserve">Mr. Gregory Parker </v>
      </c>
      <c r="Z163" s="220" t="str">
        <f>IF(INDEX(Applications_2021!$Z$2:$Z$651,MATCH($A163,Applications_2021!$A$2:$A$651,0))="","",INDEX(Applications_2021!$Z$2:$Z$651,MATCH($A163,Applications_2021!$A$2:$A$651,0)))</f>
        <v>YES - I will have transportation to the camp on June 20.</v>
      </c>
      <c r="AA163" s="221" t="str">
        <f>IF(INDEX(Applications_2021!$AD$2:$AD$651,MATCH($A163,Applications_2021!$A$2:$A$651,0))="","",INDEX(Applications_2021!$AD$2:$AD$651,MATCH($A163,Applications_2021!$A$2:$A$651,0)))</f>
        <v/>
      </c>
      <c r="AB163" s="48" t="str">
        <f>IF(INDEX(Transcripts_2021!$A$2:$A$324,MATCH($A163,Transcripts_2021!$A$2:$A$324,0))=$A163,INDEX(Transcripts_2021!$O$2:$O$324,MATCH($A163,Transcripts_2021!$A$2:$A$324,0)),"")</f>
        <v>Leake County High School</v>
      </c>
      <c r="AC163" s="48" t="str">
        <f t="shared" si="7"/>
        <v>Leake</v>
      </c>
      <c r="AD163" s="48" t="str">
        <f>IF(INDEX(Applications_2021!$AL$2:$AL$651,MATCH($A163,Applications_2021!$A$2:$A$651,0))="","",INDEX(Applications_2021!$AL$2:$AL$651,MATCH($A163,Applications_2021!$A$2:$A$651,0)))</f>
        <v>Leake</v>
      </c>
      <c r="AE163" s="8" t="str">
        <f t="shared" si="8"/>
        <v>Yes</v>
      </c>
    </row>
    <row r="164" spans="1:31" ht="14.4" customHeight="1" x14ac:dyDescent="0.3">
      <c r="A164" s="51" t="str">
        <f>IF(Applications_2021!$A639="","",Applications_2021!$A639)</f>
        <v>0665-EAL-TA-0323</v>
      </c>
      <c r="B164" s="52" t="s">
        <v>519</v>
      </c>
      <c r="C164" s="140" t="s">
        <v>92</v>
      </c>
      <c r="D164" s="46">
        <f t="shared" si="6"/>
        <v>10</v>
      </c>
      <c r="E164" s="45" cm="1">
        <f t="array" ref="E164">_xlfn.IFS($Q164="Less than $25,000 per year",5,$Q164="$25,000 to $49,999 per year",4,$Q164="$50,000 per year or above",2,$Q164="I do not know.",3,$Q164="",0)</f>
        <v>5</v>
      </c>
      <c r="F164" s="45" cm="1">
        <f t="array" ref="F164">_xlfn.IFS($T164="Excellent",5,$T164="Good",4,$T164="Average",3,$T164="Below Average",2,$T164="Poor",1)</f>
        <v>5</v>
      </c>
      <c r="G164" s="52"/>
      <c r="H164" s="52"/>
      <c r="I164" s="52"/>
      <c r="J164" s="53" t="s">
        <v>2066</v>
      </c>
      <c r="K164" s="48" t="str">
        <f>IF(LEFT(INDEX(Applications_2021!$E$2:$E$651,MATCH($A164,Applications_2021!$A$2:$A$651,0)),1)="Y","Black","Other")</f>
        <v>Black</v>
      </c>
      <c r="L164" s="48" t="str">
        <f>IF(INDEX(Applications_2021!$F$2:$F$651,MATCH($A164,Applications_2021!$A$2:$A$651,0))="","",INDEX(Applications_2021!$F$2:$F$651,MATCH($A164,Applications_2021!$A$2:$A$651,0)))</f>
        <v>Female</v>
      </c>
      <c r="M164" s="48" t="str">
        <f>IF(LEFT(INDEX(Applications_2021!$I$2:$I$651,MATCH($A164,Applications_2021!$A$2:$A$651,0)),1)="","",LEFT(INDEX(Applications_2021!$I$2:$I$651,MATCH($A164,Applications_2021!$A$2:$A$651,0)),1))</f>
        <v>8</v>
      </c>
      <c r="N164" s="48" t="str">
        <f>IF(INDEX(Applications_2021!$J$2:$J$651,MATCH($A164,Applications_2021!$A$2:$A$651,0))="","",INDEX(Applications_2021!$J$2:$J$651,MATCH($A164,Applications_2021!$A$2:$A$651,0)))</f>
        <v>Leake County High School</v>
      </c>
      <c r="O164" s="48" t="str">
        <f>IF(INDEX(Applications_2021!$K$2:$K$651,MATCH($A164,Applications_2021!$A$2:$A$651,0))="","",INDEX(Applications_2021!$K$2:$K$651,MATCH($A164,Applications_2021!$A$2:$A$651,0)))</f>
        <v xml:space="preserve">Leake County </v>
      </c>
      <c r="P164" s="48" t="str">
        <f>IF(INDEX(Applications_2021!$P$2:$P$651,MATCH($A164,Applications_2021!$A$2:$A$651,0))="","",INDEX(Applications_2021!$P$2:$P$651,MATCH($A164,Applications_2021!$A$2:$A$651,0)))</f>
        <v>High School Diploma or up to 3 years of college</v>
      </c>
      <c r="Q164" s="48" t="str">
        <f>IF(INDEX(Applications_2021!$Q$2:$Q$651,MATCH($A164,Applications_2021!$A$2:$A$651,0))="","",INDEX(Applications_2021!$Q$2:$Q$651,MATCH($A164,Applications_2021!$A$2:$A$651,0)))</f>
        <v>Less than $25,000 per year</v>
      </c>
      <c r="R164" s="48" t="str">
        <f>IF(INDEX(Applications_2021!$AL$2:$AL$651,MATCH($A164,Applications_2021!$A$2:$A$651,0))="","",INDEX(Applications_2021!$AL$2:$AL$651,MATCH($A164,Applications_2021!$A$2:$A$651,0)))</f>
        <v>Leake</v>
      </c>
      <c r="S164" s="48" t="str">
        <f>IF(INDEX(Applications_2021!$V$2:$V$651,MATCH($A164,Applications_2021!$A$2:$A$651,0))="","",INDEX(Applications_2021!$V$2:$V$651,MATCH($A164,Applications_2021!$A$2:$A$651,0)))</f>
        <v>MS</v>
      </c>
      <c r="T164" s="48" t="str">
        <f>IF(INDEX(Applications_2021!$AE$2:$AE$651,MATCH($A164,Applications_2021!$A$2:$A$651,0))="","",INDEX(Applications_2021!$AE$2:$AE$651,MATCH($A164,Applications_2021!$A$2:$A$651,0)))</f>
        <v>Excellent</v>
      </c>
      <c r="U164" s="109" t="str">
        <f>IF(INDEX(Applications_2021!$AF$2:$AF$651,MATCH($A164,Applications_2021!$A$2:$A$651,0))="","",INDEX(Applications_2021!$AF$2:$AF$651,MATCH($A164,Applications_2021!$A$2:$A$651,0)))</f>
        <v>I would like to attend the AAYME Camp because it will give me the opportunity to learn new things. It would also provide me with personal and academic skills that will be beneficial to my growth and development. If given the opportunity, I hope to gain knowledge and skills that will assist me with my academic studies as well as throughout my daily life.</v>
      </c>
      <c r="V164" s="109" t="str">
        <f>IF(INDEX(Applications_2021!$AG$2:$AG$651,MATCH($A164,Applications_2021!$A$2:$A$651,0))="","",INDEX(Applications_2021!$AG$2:$AG$651,MATCH($A164,Applications_2021!$A$2:$A$651,0)))</f>
        <v xml:space="preserve">I have maintained superintendent's list or principal's list throughout the year. I currently have all A's starting at grade 95 and above. I have been an active member of Beta club in my previous years. We didn't have a club this year due to the pandemic. </v>
      </c>
      <c r="W164" s="109" t="str">
        <f>IF(INDEX(Applications_2021!$AH$2:$AH$651,MATCH($A164,Applications_2021!$A$2:$A$651,0))="","",INDEX(Applications_2021!$AH$2:$AH$651,MATCH($A164,Applications_2021!$A$2:$A$651,0)))</f>
        <v xml:space="preserve">I plan to join several clubs that I've heard about if our school sponsors them in the upcoming school year. I am a fast learner and I am just as eager to increase my academic potential.  </v>
      </c>
      <c r="X164" s="109" t="str">
        <f>IF(INDEX(Applications_2021!$AI$2:$AI$651,MATCH($A164,Applications_2021!$A$2:$A$651,0))="","",INDEX(Applications_2021!$AI$2:$AI$651,MATCH($A164,Applications_2021!$A$2:$A$651,0)))</f>
        <v>school/teacher</v>
      </c>
      <c r="Y164" s="109" t="str">
        <f>IF(INDEX(Applications_2021!$AJ$2:$AJ$651,MATCH($A164,Applications_2021!$A$2:$A$651,0))="","",INDEX(Applications_2021!$AJ$2:$AJ$651,MATCH($A164,Applications_2021!$A$2:$A$651,0)))</f>
        <v xml:space="preserve">Mr. Gregory Parker-Leake County High School </v>
      </c>
      <c r="Z164" s="220" t="str">
        <f>IF(INDEX(Applications_2021!$Z$2:$Z$651,MATCH($A164,Applications_2021!$A$2:$A$651,0))="","",INDEX(Applications_2021!$Z$2:$Z$651,MATCH($A164,Applications_2021!$A$2:$A$651,0)))</f>
        <v>YES - I will have transportation to the camp on June 20.</v>
      </c>
      <c r="AA164" s="221" t="str">
        <f>IF(INDEX(Applications_2021!$AB$2:$AB$651,MATCH($A164,Applications_2021!$A$2:$A$651,0))="","",INDEX(Applications_2021!$AB$2:$AB$651,MATCH($A164,Applications_2021!$A$2:$A$651,0)))</f>
        <v>YES - I will have transportation from the camp on June 25.</v>
      </c>
      <c r="AB164" s="48" t="str">
        <f>IF(INDEX(Transcripts_2021!$A$2:$A$324,MATCH($A164,Transcripts_2021!$A$2:$A$324,0))=$A164,INDEX(Transcripts_2021!$O$2:$O$324,MATCH($A164,Transcripts_2021!$A$2:$A$324,0)),"")</f>
        <v xml:space="preserve">Leake County High School </v>
      </c>
      <c r="AC164" s="48" t="str">
        <f t="shared" si="7"/>
        <v>Leake</v>
      </c>
      <c r="AD164" s="48" t="str">
        <f>IF(INDEX(Applications_2021!$AL$2:$AL$651,MATCH($A164,Applications_2021!$A$2:$A$651,0))="","",INDEX(Applications_2021!$AL$2:$AL$651,MATCH($A164,Applications_2021!$A$2:$A$651,0)))</f>
        <v>Leake</v>
      </c>
      <c r="AE164" s="8" t="str">
        <f t="shared" si="8"/>
        <v>Yes</v>
      </c>
    </row>
    <row r="165" spans="1:31" ht="14.4" customHeight="1" x14ac:dyDescent="0.3">
      <c r="A165" s="51" t="str">
        <f>IF(Applications_2021!$A629="","",Applications_2021!$A629)</f>
        <v>0655-KIN-NI-0283</v>
      </c>
      <c r="B165" s="52" t="s">
        <v>519</v>
      </c>
      <c r="C165" s="140" t="s">
        <v>92</v>
      </c>
      <c r="D165" s="46">
        <f t="shared" si="6"/>
        <v>9</v>
      </c>
      <c r="E165" s="45" cm="1">
        <f t="array" ref="E165">_xlfn.IFS($Q165="Less than $25,000 per year",5,$Q165="$25,000 to $49,999 per year",4,$Q165="$50,000 per year or above",2,$Q165="I do not know.",3,$Q165="",0)</f>
        <v>5</v>
      </c>
      <c r="F165" s="45" cm="1">
        <f t="array" ref="F165">_xlfn.IFS($T165="Excellent",5,$T165="Good",4,$T165="Average",3,$T165="Below Average",2,$T165="Poor",1)</f>
        <v>4</v>
      </c>
      <c r="G165" s="52"/>
      <c r="H165" s="52"/>
      <c r="I165" s="52"/>
      <c r="J165" s="53" t="s">
        <v>2066</v>
      </c>
      <c r="K165" s="48" t="str">
        <f>IF(LEFT(INDEX(Applications_2021!$E$2:$E$651,MATCH($A165,Applications_2021!$A$2:$A$651,0)),1)="Y","Black","Other")</f>
        <v>Black</v>
      </c>
      <c r="L165" s="48" t="str">
        <f>IF(INDEX(Applications_2021!$F$2:$F$651,MATCH($A165,Applications_2021!$A$2:$A$651,0))="","",INDEX(Applications_2021!$F$2:$F$651,MATCH($A165,Applications_2021!$A$2:$A$651,0)))</f>
        <v>Male</v>
      </c>
      <c r="M165" s="48" t="str">
        <f>IF(LEFT(INDEX(Applications_2021!$I$2:$I$651,MATCH($A165,Applications_2021!$A$2:$A$651,0)),1)="","",LEFT(INDEX(Applications_2021!$I$2:$I$651,MATCH($A165,Applications_2021!$A$2:$A$651,0)),1))</f>
        <v>7</v>
      </c>
      <c r="N165" s="48" t="str">
        <f>IF(INDEX(Applications_2021!$J$2:$J$651,MATCH($A165,Applications_2021!$A$2:$A$651,0))="","",INDEX(Applications_2021!$J$2:$J$651,MATCH($A165,Applications_2021!$A$2:$A$651,0)))</f>
        <v xml:space="preserve">Leake County </v>
      </c>
      <c r="O165" s="48" t="str">
        <f>IF(INDEX(Applications_2021!$K$2:$K$651,MATCH($A165,Applications_2021!$A$2:$A$651,0))="","",INDEX(Applications_2021!$K$2:$K$651,MATCH($A165,Applications_2021!$A$2:$A$651,0)))</f>
        <v xml:space="preserve">Leake county </v>
      </c>
      <c r="P165" s="48" t="str">
        <f>IF(INDEX(Applications_2021!$P$2:$P$651,MATCH($A165,Applications_2021!$A$2:$A$651,0))="","",INDEX(Applications_2021!$P$2:$P$651,MATCH($A165,Applications_2021!$A$2:$A$651,0)))</f>
        <v>College degree or 4 or more years of college (including graduate school)</v>
      </c>
      <c r="Q165" s="48" t="str">
        <f>IF(INDEX(Applications_2021!$Q$2:$Q$651,MATCH($A165,Applications_2021!$A$2:$A$651,0))="","",INDEX(Applications_2021!$Q$2:$Q$651,MATCH($A165,Applications_2021!$A$2:$A$651,0)))</f>
        <v>Less than $25,000 per year</v>
      </c>
      <c r="R165" s="48" t="str">
        <f>IF(INDEX(Applications_2021!$AL$2:$AL$651,MATCH($A165,Applications_2021!$A$2:$A$651,0))="","",INDEX(Applications_2021!$AL$2:$AL$651,MATCH($A165,Applications_2021!$A$2:$A$651,0)))</f>
        <v>Leake</v>
      </c>
      <c r="S165" s="48" t="str">
        <f>IF(INDEX(Applications_2021!$V$2:$V$651,MATCH($A165,Applications_2021!$A$2:$A$651,0))="","",INDEX(Applications_2021!$V$2:$V$651,MATCH($A165,Applications_2021!$A$2:$A$651,0)))</f>
        <v>MS</v>
      </c>
      <c r="T165" s="48" t="str">
        <f>IF(INDEX(Applications_2021!$AE$2:$AE$651,MATCH($A165,Applications_2021!$A$2:$A$651,0))="","",INDEX(Applications_2021!$AE$2:$AE$651,MATCH($A165,Applications_2021!$A$2:$A$651,0)))</f>
        <v>Good</v>
      </c>
      <c r="U165" s="109" t="str">
        <f>IF(INDEX(Applications_2021!$AF$2:$AF$651,MATCH($A165,Applications_2021!$A$2:$A$651,0))="","",INDEX(Applications_2021!$AF$2:$AF$651,MATCH($A165,Applications_2021!$A$2:$A$651,0)))</f>
        <v>I want to attend MSMS A.A.Y.M.E because I want to have a lot of career and college opportunities. It can  also help me be able to build more skills and academics. It can help me become more competitive that can help me get a scholarship. It can make me aware of  self-awareness. Therefore it can help me be more successful in the future in the classroom or at home. It can help me be more social, leadership, and being professional. I can gain more experience and knowledge in new classes. I can gain more experience in camps and in training. It can help in enrichment activities. Also it can help me to have a more creative mind set. I can accomplish more things and gain more knowledge in different classes that I have never taken before.</v>
      </c>
      <c r="V165" s="109" t="str">
        <f>IF(INDEX(Applications_2021!$AG$2:$AG$651,MATCH($A165,Applications_2021!$A$2:$A$651,0))="","",INDEX(Applications_2021!$AG$2:$AG$651,MATCH($A165,Applications_2021!$A$2:$A$651,0)))</f>
        <v/>
      </c>
      <c r="W165" s="109" t="str">
        <f>IF(INDEX(Applications_2021!$AH$2:$AH$651,MATCH($A165,Applications_2021!$A$2:$A$651,0))="","",INDEX(Applications_2021!$AH$2:$AH$651,MATCH($A165,Applications_2021!$A$2:$A$651,0)))</f>
        <v/>
      </c>
      <c r="X165" s="109" t="str">
        <f>IF(INDEX(Applications_2021!$AI$2:$AI$651,MATCH($A165,Applications_2021!$A$2:$A$651,0))="","",INDEX(Applications_2021!$AI$2:$AI$651,MATCH($A165,Applications_2021!$A$2:$A$651,0)))</f>
        <v>school/teacher</v>
      </c>
      <c r="Y165" s="109" t="str">
        <f>IF(INDEX(Applications_2021!$AJ$2:$AJ$651,MATCH($A165,Applications_2021!$A$2:$A$651,0))="","",INDEX(Applications_2021!$AJ$2:$AJ$651,MATCH($A165,Applications_2021!$A$2:$A$651,0)))</f>
        <v xml:space="preserve">Mr Parker </v>
      </c>
      <c r="Z165" s="220" t="str">
        <f>IF(INDEX(Applications_2021!$Z$2:$Z$651,MATCH($A165,Applications_2021!$A$2:$A$651,0))="","",INDEX(Applications_2021!$Z$2:$Z$651,MATCH($A165,Applications_2021!$A$2:$A$651,0)))</f>
        <v>YES - I will have transportation to the camp on June 20.</v>
      </c>
      <c r="AA165" s="221" t="str">
        <f>IF(INDEX(Applications_2021!$AB$2:$AB$651,MATCH($A165,Applications_2021!$A$2:$A$651,0))="","",INDEX(Applications_2021!$AB$2:$AB$651,MATCH($A165,Applications_2021!$A$2:$A$651,0)))</f>
        <v>YES - I will have transportation from the camp on June 25.</v>
      </c>
      <c r="AB165" s="48" t="str">
        <f>IF(INDEX(Transcripts_2021!$A$2:$A$324,MATCH($A165,Transcripts_2021!$A$2:$A$324,0))=$A165,INDEX(Transcripts_2021!$O$2:$O$324,MATCH($A165,Transcripts_2021!$A$2:$A$324,0)),"")</f>
        <v>2021</v>
      </c>
      <c r="AC165" s="48" t="str">
        <f t="shared" si="7"/>
        <v>Leake</v>
      </c>
      <c r="AD165" s="48" t="str">
        <f>IF(INDEX(Applications_2021!$AL$2:$AL$651,MATCH($A165,Applications_2021!$A$2:$A$651,0))="","",INDEX(Applications_2021!$AL$2:$AL$651,MATCH($A165,Applications_2021!$A$2:$A$651,0)))</f>
        <v>Leake</v>
      </c>
      <c r="AE165" s="8" t="str">
        <f t="shared" si="8"/>
        <v>Yes</v>
      </c>
    </row>
    <row r="166" spans="1:31" ht="72" x14ac:dyDescent="0.3">
      <c r="A166" s="51" t="str">
        <f>IF(Applications_2021!$A49="","",Applications_2021!$A49)</f>
        <v>0049-GLA-JO-0341</v>
      </c>
      <c r="B166" s="45" t="s">
        <v>371</v>
      </c>
      <c r="C166" s="269" t="s">
        <v>104</v>
      </c>
      <c r="D166" s="46">
        <f t="shared" si="6"/>
        <v>8</v>
      </c>
      <c r="E166" s="45" cm="1">
        <f t="array" ref="E166">_xlfn.IFS($Q166="Less than $25,000 per year",5,$Q166="$25,000 to $49,999 per year",4,$Q166="$50,000 per year or above",2,$Q166="I do not know.",3,$Q166="",0)</f>
        <v>4</v>
      </c>
      <c r="F166" s="45" cm="1">
        <f t="array" ref="F166">_xlfn.IFS($T166="Excellent",5,$T166="Good",4,$T166="Average",3,$T166="Below Average",2,$T166="Poor",1)</f>
        <v>4</v>
      </c>
      <c r="G166" s="52"/>
      <c r="H166" s="52"/>
      <c r="I166" s="52"/>
      <c r="J166" s="53">
        <v>8</v>
      </c>
      <c r="K166" s="48" t="str">
        <f>IF(LEFT(INDEX(Applications_2021!$E$2:$E$651,MATCH($A166,Applications_2021!$A$2:$A$651,0)),1)="Y","Black","Other")</f>
        <v>Black</v>
      </c>
      <c r="L166" s="48" t="str">
        <f>IF(INDEX(Applications_2021!$F$2:$F$651,MATCH($A166,Applications_2021!$A$2:$A$651,0))="","",INDEX(Applications_2021!$F$2:$F$651,MATCH($A166,Applications_2021!$A$2:$A$651,0)))</f>
        <v>Female</v>
      </c>
      <c r="M166" s="48" t="str">
        <f>IF(LEFT(INDEX(Applications_2021!$I$2:$I$651,MATCH($A166,Applications_2021!$A$2:$A$651,0)),1)="","",LEFT(INDEX(Applications_2021!$I$2:$I$651,MATCH($A166,Applications_2021!$A$2:$A$651,0)),1))</f>
        <v>8</v>
      </c>
      <c r="N166" s="66" t="str">
        <f>IF(INDEX(Applications_2021!$J$2:$J$651,MATCH($A166,Applications_2021!$A$2:$A$651,0))="","",INDEX(Applications_2021!$J$2:$J$651,MATCH($A166,Applications_2021!$A$2:$A$651,0)))</f>
        <v>Leake Central Jr High</v>
      </c>
      <c r="O166" s="48" t="str">
        <f>IF(INDEX(Applications_2021!$K$2:$K$651,MATCH($A166,Applications_2021!$A$2:$A$651,0))="","",INDEX(Applications_2021!$K$2:$K$651,MATCH($A166,Applications_2021!$A$2:$A$651,0)))</f>
        <v xml:space="preserve">Leake County School District </v>
      </c>
      <c r="P166" s="48" t="str">
        <f>IF(INDEX(Applications_2021!$P$2:$P$651,MATCH($A166,Applications_2021!$A$2:$A$651,0))="","",INDEX(Applications_2021!$P$2:$P$651,MATCH($A166,Applications_2021!$A$2:$A$651,0)))</f>
        <v>College degree or 4 or more years of college (including graduate school)</v>
      </c>
      <c r="Q166" s="48" t="str">
        <f>IF(INDEX(Applications_2021!$Q$2:$Q$651,MATCH($A166,Applications_2021!$A$2:$A$651,0))="","",INDEX(Applications_2021!$Q$2:$Q$651,MATCH($A166,Applications_2021!$A$2:$A$651,0)))</f>
        <v>$25,000 to $49,999 per year</v>
      </c>
      <c r="R166" s="66" t="str">
        <f t="shared" ref="R166:R167" si="9">$AC166</f>
        <v>Leake</v>
      </c>
      <c r="S166" s="48" t="str">
        <f>IF(INDEX(Applications_2021!$V$2:$V$651,MATCH($A166,Applications_2021!$A$2:$A$651,0))="","",INDEX(Applications_2021!$V$2:$V$651,MATCH($A166,Applications_2021!$A$2:$A$651,0)))</f>
        <v>MS</v>
      </c>
      <c r="T166" s="48" t="str">
        <f>IF(INDEX(Applications_2021!$AE$2:$AE$651,MATCH($A166,Applications_2021!$A$2:$A$651,0))="","",INDEX(Applications_2021!$AE$2:$AE$651,MATCH($A166,Applications_2021!$A$2:$A$651,0)))</f>
        <v>Good</v>
      </c>
      <c r="U166" s="109" t="str">
        <f>IF(INDEX(Applications_2021!$AF$2:$AF$651,MATCH($A166,Applications_2021!$A$2:$A$651,0))="","",INDEX(Applications_2021!$AF$2:$AF$651,MATCH($A166,Applications_2021!$A$2:$A$651,0)))</f>
        <v xml:space="preserve">I’d like to attend the camp to improve my knowledge in math. It’ll be a new experience, learning things and meeting new people. Once I attended an engineering camp at MSU and learned about how math is used in day to day life and on many jobs. </v>
      </c>
      <c r="V166" s="109" t="str">
        <f>IF(INDEX(Applications_2021!$AG$2:$AG$651,MATCH($A166,Applications_2021!$A$2:$A$651,0))="","",INDEX(Applications_2021!$AG$2:$AG$651,MATCH($A166,Applications_2021!$A$2:$A$651,0)))</f>
        <v xml:space="preserve">Stem Camp Completion from Mississippi State  Honor Roll  Leadership Scholarship Bailey College of Engineering </v>
      </c>
      <c r="W166" s="109" t="str">
        <f>IF(INDEX(Applications_2021!$AH$2:$AH$651,MATCH($A166,Applications_2021!$A$2:$A$651,0))="","",INDEX(Applications_2021!$AH$2:$AH$651,MATCH($A166,Applications_2021!$A$2:$A$651,0)))</f>
        <v>It would be really nice to go here and show people what I know and let people show me what they know I believe I am a smart person and it would be even better to become more smart , if I attend this camp my knowledge in math would become stronger .</v>
      </c>
      <c r="X166" s="109" t="str">
        <f>IF(INDEX(Applications_2021!$AI$2:$AI$651,MATCH($A166,Applications_2021!$A$2:$A$651,0))="","",INDEX(Applications_2021!$AI$2:$AI$651,MATCH($A166,Applications_2021!$A$2:$A$651,0)))</f>
        <v>relative or friend</v>
      </c>
      <c r="Y166" s="109" t="str">
        <f>IF(INDEX(Applications_2021!$AJ$2:$AJ$651,MATCH($A166,Applications_2021!$A$2:$A$651,0))="","",INDEX(Applications_2021!$AJ$2:$AJ$651,MATCH($A166,Applications_2021!$A$2:$A$651,0)))</f>
        <v xml:space="preserve">Mia McDonald </v>
      </c>
      <c r="Z166" s="220" t="str">
        <f>IF(INDEX(Applications_2021!$Z$2:$Z$651,MATCH($A166,Applications_2021!$A$2:$A$651,0))="","",INDEX(Applications_2021!$Z$2:$Z$651,MATCH($A166,Applications_2021!$A$2:$A$651,0)))</f>
        <v>YES - I will have transportation to the camp on June 20.</v>
      </c>
      <c r="AA166" s="221" t="str">
        <f>IF(INDEX(Applications_2021!$AB$2:$AB$651,MATCH($A166,Applications_2021!$A$2:$A$651,0))="","",INDEX(Applications_2021!$AB$2:$AB$651,MATCH($A166,Applications_2021!$A$2:$A$651,0)))</f>
        <v>YES - I will have transportation from the camp on June 25.</v>
      </c>
      <c r="AB166" s="48" t="str">
        <f>IF(INDEX(Transcripts_2021!$A$2:$A$324,MATCH($A166,Transcripts_2021!$A$2:$A$324,0))=$A166,INDEX(Transcripts_2021!$O$2:$O$324,MATCH($A166,Transcripts_2021!$A$2:$A$324,0)),"")</f>
        <v>Leake County High School</v>
      </c>
      <c r="AC166" s="67" t="s">
        <v>224</v>
      </c>
      <c r="AD166" s="48" t="str">
        <f>IF(INDEX(Applications_2021!$AL$2:$AL$651,MATCH($A166,Applications_2021!$A$2:$A$651,0))="","",INDEX(Applications_2021!$AL$2:$AL$651,MATCH($A166,Applications_2021!$A$2:$A$651,0)))</f>
        <v>Attala</v>
      </c>
      <c r="AE166" s="8" t="str">
        <f t="shared" si="8"/>
        <v>No</v>
      </c>
    </row>
    <row r="167" spans="1:31" ht="115.2" x14ac:dyDescent="0.3">
      <c r="A167" s="165" t="str">
        <f>IF(Applications_2021!$A55="","",Applications_2021!$A55)</f>
        <v>0055-GLA-GA-0212</v>
      </c>
      <c r="B167" s="45" t="s">
        <v>371</v>
      </c>
      <c r="C167" s="250" t="s">
        <v>104</v>
      </c>
      <c r="D167" s="46">
        <f t="shared" si="6"/>
        <v>8</v>
      </c>
      <c r="E167" s="45" cm="1">
        <f t="array" ref="E167">_xlfn.IFS($Q167="Less than $25,000 per year",5,$Q167="$25,000 to $49,999 per year",4,$Q167="$50,000 per year or above",2,$Q167="I do not know.",3,$Q167="",0)</f>
        <v>4</v>
      </c>
      <c r="F167" s="45" cm="1">
        <f t="array" ref="F167">_xlfn.IFS($T167="Excellent",5,$T167="Good",4,$T167="Average",3,$T167="Below Average",2,$T167="Poor",1)</f>
        <v>4</v>
      </c>
      <c r="G167" s="52"/>
      <c r="H167" s="52"/>
      <c r="I167" s="52"/>
      <c r="J167" s="53">
        <v>7</v>
      </c>
      <c r="K167" s="48" t="str">
        <f>IF(LEFT(INDEX(Applications_2021!$E$2:$E$651,MATCH($A167,Applications_2021!$A$2:$A$651,0)),1)="Y","Black","Other")</f>
        <v>Black</v>
      </c>
      <c r="L167" s="48" t="str">
        <f>IF(INDEX(Applications_2021!$F$2:$F$651,MATCH($A167,Applications_2021!$A$2:$A$651,0))="","",INDEX(Applications_2021!$F$2:$F$651,MATCH($A167,Applications_2021!$A$2:$A$651,0)))</f>
        <v>Female</v>
      </c>
      <c r="M167" s="48" t="str">
        <f>IF(LEFT(INDEX(Applications_2021!$I$2:$I$651,MATCH($A167,Applications_2021!$A$2:$A$651,0)),1)="","",LEFT(INDEX(Applications_2021!$I$2:$I$651,MATCH($A167,Applications_2021!$A$2:$A$651,0)),1))</f>
        <v>7</v>
      </c>
      <c r="N167" s="66" t="str">
        <f>IF(INDEX(Applications_2021!$J$2:$J$651,MATCH($A167,Applications_2021!$A$2:$A$651,0))="","",INDEX(Applications_2021!$J$2:$J$651,MATCH($A167,Applications_2021!$A$2:$A$651,0)))</f>
        <v xml:space="preserve">Leake central junior high school </v>
      </c>
      <c r="O167" s="48" t="str">
        <f>IF(INDEX(Applications_2021!$K$2:$K$651,MATCH($A167,Applications_2021!$A$2:$A$651,0))="","",INDEX(Applications_2021!$K$2:$K$651,MATCH($A167,Applications_2021!$A$2:$A$651,0)))</f>
        <v xml:space="preserve">Leake county </v>
      </c>
      <c r="P167" s="48" t="str">
        <f>IF(INDEX(Applications_2021!$P$2:$P$651,MATCH($A167,Applications_2021!$A$2:$A$651,0))="","",INDEX(Applications_2021!$P$2:$P$651,MATCH($A167,Applications_2021!$A$2:$A$651,0)))</f>
        <v>College degree or 4 or more years of college (including graduate school)</v>
      </c>
      <c r="Q167" s="48" t="str">
        <f>IF(INDEX(Applications_2021!$Q$2:$Q$651,MATCH($A167,Applications_2021!$A$2:$A$651,0))="","",INDEX(Applications_2021!$Q$2:$Q$651,MATCH($A167,Applications_2021!$A$2:$A$651,0)))</f>
        <v>$25,000 to $49,999 per year</v>
      </c>
      <c r="R167" s="66" t="str">
        <f t="shared" si="9"/>
        <v>Leake</v>
      </c>
      <c r="S167" s="48" t="str">
        <f>IF(INDEX(Applications_2021!$V$2:$V$651,MATCH($A167,Applications_2021!$A$2:$A$651,0))="","",INDEX(Applications_2021!$V$2:$V$651,MATCH($A167,Applications_2021!$A$2:$A$651,0)))</f>
        <v>MS</v>
      </c>
      <c r="T167" s="48" t="str">
        <f>IF(INDEX(Applications_2021!$AE$2:$AE$651,MATCH($A167,Applications_2021!$A$2:$A$651,0))="","",INDEX(Applications_2021!$AE$2:$AE$651,MATCH($A167,Applications_2021!$A$2:$A$651,0)))</f>
        <v>Good</v>
      </c>
      <c r="U167" s="109" t="str">
        <f>IF(INDEX(Applications_2021!$AF$2:$AF$651,MATCH($A167,Applications_2021!$A$2:$A$651,0))="","",INDEX(Applications_2021!$AF$2:$AF$651,MATCH($A167,Applications_2021!$A$2:$A$651,0)))</f>
        <v>I’d like to attend the camp to be around other minority kids they are trying To be better in Math. I’d love a challenge that will inspire me to work hard at my goals. I’ve never been to a camp and a chance to go is good. I’ve been interested in engineering for few years. I know that math is important in engineering and I’d love to attend.   Do the app on you phone  It’ll only let me do one</v>
      </c>
      <c r="V167" s="109" t="str">
        <f>IF(INDEX(Applications_2021!$AG$2:$AG$651,MATCH($A167,Applications_2021!$A$2:$A$651,0))="","",INDEX(Applications_2021!$AG$2:$AG$651,MATCH($A167,Applications_2021!$A$2:$A$651,0)))</f>
        <v xml:space="preserve">3 football awards  Principal list  2 honor roll  </v>
      </c>
      <c r="W167" s="109" t="str">
        <f>IF(INDEX(Applications_2021!$AH$2:$AH$651,MATCH($A167,Applications_2021!$A$2:$A$651,0))="","",INDEX(Applications_2021!$AH$2:$AH$651,MATCH($A167,Applications_2021!$A$2:$A$651,0)))</f>
        <v/>
      </c>
      <c r="X167" s="109" t="str">
        <f>IF(INDEX(Applications_2021!$AI$2:$AI$651,MATCH($A167,Applications_2021!$A$2:$A$651,0))="","",INDEX(Applications_2021!$AI$2:$AI$651,MATCH($A167,Applications_2021!$A$2:$A$651,0)))</f>
        <v>relative or friend</v>
      </c>
      <c r="Y167" s="109" t="str">
        <f>IF(INDEX(Applications_2021!$AJ$2:$AJ$651,MATCH($A167,Applications_2021!$A$2:$A$651,0))="","",INDEX(Applications_2021!$AJ$2:$AJ$651,MATCH($A167,Applications_2021!$A$2:$A$651,0)))</f>
        <v/>
      </c>
      <c r="Z167" s="220" t="str">
        <f>IF(INDEX(Applications_2021!$Z$2:$Z$651,MATCH($A167,Applications_2021!$A$2:$A$651,0))="","",INDEX(Applications_2021!$Z$2:$Z$651,MATCH($A167,Applications_2021!$A$2:$A$651,0)))</f>
        <v>YES - I will have transportation to the camp on June 20.</v>
      </c>
      <c r="AA167" s="221" t="str">
        <f>IF(INDEX(Applications_2021!$AB$2:$AB$651,MATCH($A167,Applications_2021!$A$2:$A$651,0))="","",INDEX(Applications_2021!$AB$2:$AB$651,MATCH($A167,Applications_2021!$A$2:$A$651,0)))</f>
        <v>YES - I will have transportation from the camp on June 25.</v>
      </c>
      <c r="AB167" s="48" t="str">
        <f>IF(INDEX(Transcripts_2021!$A$2:$A$324,MATCH($A167,Transcripts_2021!$A$2:$A$324,0))=$A167,INDEX(Transcripts_2021!$O$2:$O$324,MATCH($A167,Transcripts_2021!$A$2:$A$324,0)),"")</f>
        <v>Leake Central Jr High</v>
      </c>
      <c r="AC167" s="67" t="s">
        <v>224</v>
      </c>
      <c r="AD167" s="48" t="str">
        <f>IF(INDEX(Applications_2021!$AL$2:$AL$651,MATCH($A167,Applications_2021!$A$2:$A$651,0))="","",INDEX(Applications_2021!$AL$2:$AL$651,MATCH($A167,Applications_2021!$A$2:$A$651,0)))</f>
        <v>Attala</v>
      </c>
      <c r="AE167" s="8" t="str">
        <f t="shared" si="8"/>
        <v>No</v>
      </c>
    </row>
    <row r="168" spans="1:31" ht="14.4" customHeight="1" x14ac:dyDescent="0.3">
      <c r="A168" s="51" t="str">
        <f>IF(Applications_2021!$A642="","",Applications_2021!$A642)</f>
        <v>0668- HU-TY-0346</v>
      </c>
      <c r="B168" s="52" t="s">
        <v>519</v>
      </c>
      <c r="C168" s="140" t="s">
        <v>95</v>
      </c>
      <c r="D168" s="46">
        <f t="shared" si="6"/>
        <v>8</v>
      </c>
      <c r="E168" s="45" cm="1">
        <f t="array" ref="E168">_xlfn.IFS($Q168="Less than $25,000 per year",5,$Q168="$25,000 to $49,999 per year",4,$Q168="$50,000 per year or above",2,$Q168="I do not know.",3,$Q168="",0)</f>
        <v>4</v>
      </c>
      <c r="F168" s="45" cm="1">
        <f t="array" ref="F168">_xlfn.IFS($T168="Excellent",5,$T168="Good",4,$T168="Average",3,$T168="Below Average",2,$T168="Poor",1)</f>
        <v>4</v>
      </c>
      <c r="G168" s="52"/>
      <c r="H168" s="52"/>
      <c r="I168" s="52"/>
      <c r="J168" s="53">
        <v>7</v>
      </c>
      <c r="K168" s="48" t="str">
        <f>IF(LEFT(INDEX(Applications_2021!$E$2:$E$651,MATCH($A168,Applications_2021!$A$2:$A$651,0)),1)="Y","Black","Other")</f>
        <v>Black</v>
      </c>
      <c r="L168" s="48" t="str">
        <f>IF(INDEX(Applications_2021!$F$2:$F$651,MATCH($A168,Applications_2021!$A$2:$A$651,0))="","",INDEX(Applications_2021!$F$2:$F$651,MATCH($A168,Applications_2021!$A$2:$A$651,0)))</f>
        <v>Female</v>
      </c>
      <c r="M168" s="48" t="str">
        <f>IF(LEFT(INDEX(Applications_2021!$I$2:$I$651,MATCH($A168,Applications_2021!$A$2:$A$651,0)),1)="","",LEFT(INDEX(Applications_2021!$I$2:$I$651,MATCH($A168,Applications_2021!$A$2:$A$651,0)),1))</f>
        <v>8</v>
      </c>
      <c r="N168" s="48" t="str">
        <f>IF(INDEX(Applications_2021!$J$2:$J$651,MATCH($A168,Applications_2021!$A$2:$A$651,0))="","",INDEX(Applications_2021!$J$2:$J$651,MATCH($A168,Applications_2021!$A$2:$A$651,0)))</f>
        <v xml:space="preserve"> Leake county High school</v>
      </c>
      <c r="O168" s="48" t="str">
        <f>IF(INDEX(Applications_2021!$K$2:$K$651,MATCH($A168,Applications_2021!$A$2:$A$651,0))="","",INDEX(Applications_2021!$K$2:$K$651,MATCH($A168,Applications_2021!$A$2:$A$651,0)))</f>
        <v xml:space="preserve"> Leake county</v>
      </c>
      <c r="P168" s="48" t="str">
        <f>IF(INDEX(Applications_2021!$P$2:$P$651,MATCH($A168,Applications_2021!$A$2:$A$651,0))="","",INDEX(Applications_2021!$P$2:$P$651,MATCH($A168,Applications_2021!$A$2:$A$651,0)))</f>
        <v>High School Diploma or up to 3 years of college</v>
      </c>
      <c r="Q168" s="48" t="str">
        <f>IF(INDEX(Applications_2021!$Q$2:$Q$651,MATCH($A168,Applications_2021!$A$2:$A$651,0))="","",INDEX(Applications_2021!$Q$2:$Q$651,MATCH($A168,Applications_2021!$A$2:$A$651,0)))</f>
        <v>$25,000 to $49,999 per year</v>
      </c>
      <c r="R168" s="48" t="str">
        <f>IF(INDEX(Applications_2021!$AL$2:$AL$651,MATCH($A168,Applications_2021!$A$2:$A$651,0))="","",INDEX(Applications_2021!$AL$2:$AL$651,MATCH($A168,Applications_2021!$A$2:$A$651,0)))</f>
        <v>Leake</v>
      </c>
      <c r="S168" s="48" t="str">
        <f>IF(INDEX(Applications_2021!$V$2:$V$651,MATCH($A168,Applications_2021!$A$2:$A$651,0))="","",INDEX(Applications_2021!$V$2:$V$651,MATCH($A168,Applications_2021!$A$2:$A$651,0)))</f>
        <v>MS</v>
      </c>
      <c r="T168" s="48" t="str">
        <f>IF(INDEX(Applications_2021!$AE$2:$AE$651,MATCH($A168,Applications_2021!$A$2:$A$651,0))="","",INDEX(Applications_2021!$AE$2:$AE$651,MATCH($A168,Applications_2021!$A$2:$A$651,0)))</f>
        <v>Good</v>
      </c>
      <c r="U168" s="109" t="str">
        <f>IF(INDEX(Applications_2021!$AF$2:$AF$651,MATCH($A168,Applications_2021!$A$2:$A$651,0))="","",INDEX(Applications_2021!$AF$2:$AF$651,MATCH($A168,Applications_2021!$A$2:$A$651,0)))</f>
        <v xml:space="preserve"> I want to attend here because I have full potential to help others. I have the energy. I have  really good goals in life. I want a business and go to medical school, new skills to develop and I want to accomplish them by coming to your camp. I have already planned things ahead for a better life and everything I want to do. I am intelligent and looking forward to this to have opportunities. This could really help me out in becoming more and believing I can do it. I want to become successful and do everything I can to do it and the extra help I need. I can achieve things and become more and do more.  </v>
      </c>
      <c r="V168" s="109" t="str">
        <f>IF(INDEX(Applications_2021!$AG$2:$AG$651,MATCH($A168,Applications_2021!$A$2:$A$651,0))="","",INDEX(Applications_2021!$AG$2:$AG$651,MATCH($A168,Applications_2021!$A$2:$A$651,0)))</f>
        <v xml:space="preserve"> I can dance and play softball and basketball.</v>
      </c>
      <c r="W168" s="109" t="str">
        <f>IF(INDEX(Applications_2021!$AH$2:$AH$651,MATCH($A168,Applications_2021!$A$2:$A$651,0))="","",INDEX(Applications_2021!$AH$2:$AH$651,MATCH($A168,Applications_2021!$A$2:$A$651,0)))</f>
        <v/>
      </c>
      <c r="X168" s="109" t="str">
        <f>IF(INDEX(Applications_2021!$AI$2:$AI$651,MATCH($A168,Applications_2021!$A$2:$A$651,0))="","",INDEX(Applications_2021!$AI$2:$AI$651,MATCH($A168,Applications_2021!$A$2:$A$651,0)))</f>
        <v>school/teacher</v>
      </c>
      <c r="Y168" s="109" t="str">
        <f>IF(INDEX(Applications_2021!$AJ$2:$AJ$651,MATCH($A168,Applications_2021!$A$2:$A$651,0))="","",INDEX(Applications_2021!$AJ$2:$AJ$651,MATCH($A168,Applications_2021!$A$2:$A$651,0)))</f>
        <v xml:space="preserve"> Mr. Parker, Leake County High School</v>
      </c>
      <c r="Z168" s="220" t="str">
        <f>IF(INDEX(Applications_2021!$AA$2:$AA$651,MATCH($A168,Applications_2021!$A$2:$A$651,0))="","",INDEX(Applications_2021!$AA$2:$AA$651,MATCH($A168,Applications_2021!$A$2:$A$651,0)))</f>
        <v>NO - I will NOT have transportation to the camp on June 20.</v>
      </c>
      <c r="AA168" s="221" t="str">
        <f>IF(INDEX(Applications_2021!$AC$2:$AC$651,MATCH($A168,Applications_2021!$A$2:$A$651,0))="","",INDEX(Applications_2021!$AC$2:$AC$651,MATCH($A168,Applications_2021!$A$2:$A$651,0)))</f>
        <v>NO - I will NOT have transportation from the camp on June 25.</v>
      </c>
      <c r="AB168" s="48" t="str">
        <f>IF(INDEX(Transcripts_2021!$A$2:$A$324,MATCH($A168,Transcripts_2021!$A$2:$A$324,0))=$A168,INDEX(Transcripts_2021!$O$2:$O$324,MATCH($A168,Transcripts_2021!$A$2:$A$324,0)),"")</f>
        <v>Leake County High School</v>
      </c>
      <c r="AC168" s="48" t="str">
        <f t="shared" si="7"/>
        <v>Leake</v>
      </c>
      <c r="AD168" s="48" t="str">
        <f>IF(INDEX(Applications_2021!$AL$2:$AL$651,MATCH($A168,Applications_2021!$A$2:$A$651,0))="","",INDEX(Applications_2021!$AL$2:$AL$651,MATCH($A168,Applications_2021!$A$2:$A$651,0)))</f>
        <v>Leake</v>
      </c>
      <c r="AE168" s="8" t="str">
        <f t="shared" si="8"/>
        <v>Yes</v>
      </c>
    </row>
    <row r="169" spans="1:31" ht="57.6" x14ac:dyDescent="0.3">
      <c r="A169" s="51" t="str">
        <f>IF(Applications_2021!$A79="","",Applications_2021!$A79)</f>
        <v>0079-LAT-AI-0326</v>
      </c>
      <c r="B169" s="45" t="s">
        <v>371</v>
      </c>
      <c r="C169" s="269" t="s">
        <v>101</v>
      </c>
      <c r="D169" s="46">
        <f t="shared" si="6"/>
        <v>7</v>
      </c>
      <c r="E169" s="45" cm="1">
        <f t="array" ref="E169">_xlfn.IFS($Q169="Less than $25,000 per year",5,$Q169="$25,000 to $49,999 per year",4,$Q169="$50,000 per year or above",2,$Q169="I do not know.",3,$Q169="",0)</f>
        <v>2</v>
      </c>
      <c r="F169" s="45" cm="1">
        <f t="array" ref="F169">_xlfn.IFS($T169="Excellent",5,$T169="Good",4,$T169="Average",3,$T169="Below Average",2,$T169="Poor",1)</f>
        <v>5</v>
      </c>
      <c r="G169" s="52"/>
      <c r="H169" s="52"/>
      <c r="I169" s="52"/>
      <c r="J169" s="53">
        <v>7</v>
      </c>
      <c r="K169" s="48" t="str">
        <f>IF(LEFT(INDEX(Applications_2021!$E$2:$E$651,MATCH($A169,Applications_2021!$A$2:$A$651,0)),1)="Y","Black","Other")</f>
        <v>Black</v>
      </c>
      <c r="L169" s="48" t="str">
        <f>IF(INDEX(Applications_2021!$F$2:$F$651,MATCH($A169,Applications_2021!$A$2:$A$651,0))="","",INDEX(Applications_2021!$F$2:$F$651,MATCH($A169,Applications_2021!$A$2:$A$651,0)))</f>
        <v>Male</v>
      </c>
      <c r="M169" s="48" t="str">
        <f>IF(LEFT(INDEX(Applications_2021!$I$2:$I$651,MATCH($A169,Applications_2021!$A$2:$A$651,0)),1)="","",LEFT(INDEX(Applications_2021!$I$2:$I$651,MATCH($A169,Applications_2021!$A$2:$A$651,0)),1))</f>
        <v>7</v>
      </c>
      <c r="N169" s="48" t="str">
        <f>IF(INDEX(Applications_2021!$J$2:$J$651,MATCH($A169,Applications_2021!$A$2:$A$651,0))="","",INDEX(Applications_2021!$J$2:$J$651,MATCH($A169,Applications_2021!$A$2:$A$651,0)))</f>
        <v xml:space="preserve">Leake Central Junior High </v>
      </c>
      <c r="O169" s="48" t="str">
        <f>IF(INDEX(Applications_2021!$K$2:$K$651,MATCH($A169,Applications_2021!$A$2:$A$651,0))="","",INDEX(Applications_2021!$K$2:$K$651,MATCH($A169,Applications_2021!$A$2:$A$651,0)))</f>
        <v xml:space="preserve">Leake County </v>
      </c>
      <c r="P169" s="48" t="str">
        <f>IF(INDEX(Applications_2021!$P$2:$P$651,MATCH($A169,Applications_2021!$A$2:$A$651,0))="","",INDEX(Applications_2021!$P$2:$P$651,MATCH($A169,Applications_2021!$A$2:$A$651,0)))</f>
        <v>College degree or 4 or more years of college (including graduate school)</v>
      </c>
      <c r="Q169" s="48" t="str">
        <f>IF(INDEX(Applications_2021!$Q$2:$Q$651,MATCH($A169,Applications_2021!$A$2:$A$651,0))="","",INDEX(Applications_2021!$Q$2:$Q$651,MATCH($A169,Applications_2021!$A$2:$A$651,0)))</f>
        <v>$50,000 per year or above</v>
      </c>
      <c r="R169" s="48" t="str">
        <f>IF(INDEX(Applications_2021!$AL$2:$AL$651,MATCH($A169,Applications_2021!$A$2:$A$651,0))="","",INDEX(Applications_2021!$AL$2:$AL$651,MATCH($A169,Applications_2021!$A$2:$A$651,0)))</f>
        <v>Leake</v>
      </c>
      <c r="S169" s="48" t="str">
        <f>IF(INDEX(Applications_2021!$V$2:$V$651,MATCH($A169,Applications_2021!$A$2:$A$651,0))="","",INDEX(Applications_2021!$V$2:$V$651,MATCH($A169,Applications_2021!$A$2:$A$651,0)))</f>
        <v>MS</v>
      </c>
      <c r="T169" s="48" t="str">
        <f>IF(INDEX(Applications_2021!$AE$2:$AE$651,MATCH($A169,Applications_2021!$A$2:$A$651,0))="","",INDEX(Applications_2021!$AE$2:$AE$651,MATCH($A169,Applications_2021!$A$2:$A$651,0)))</f>
        <v>Excellent</v>
      </c>
      <c r="U169" s="109" t="str">
        <f>IF(INDEX(Applications_2021!$AF$2:$AF$651,MATCH($A169,Applications_2021!$A$2:$A$651,0))="","",INDEX(Applications_2021!$AF$2:$AF$651,MATCH($A169,Applications_2021!$A$2:$A$651,0)))</f>
        <v>I want to attend the AAYME camp because I want to make myself more marketable for scholarship when it is time to attend college. I also want to build my self- confidence with like minded individuals.</v>
      </c>
      <c r="V169" s="109" t="str">
        <f>IF(INDEX(Applications_2021!$AG$2:$AG$651,MATCH($A169,Applications_2021!$A$2:$A$651,0))="","",INDEX(Applications_2021!$AG$2:$AG$651,MATCH($A169,Applications_2021!$A$2:$A$651,0)))</f>
        <v>Beta club member, Spanish club member, and CIA member.</v>
      </c>
      <c r="W169" s="109" t="str">
        <f>IF(INDEX(Applications_2021!$AH$2:$AH$651,MATCH($A169,Applications_2021!$A$2:$A$651,0))="","",INDEX(Applications_2021!$AH$2:$AH$651,MATCH($A169,Applications_2021!$A$2:$A$651,0)))</f>
        <v xml:space="preserve">I am a very smart young man and quick learner. </v>
      </c>
      <c r="X169" s="109" t="str">
        <f>IF(INDEX(Applications_2021!$AI$2:$AI$651,MATCH($A169,Applications_2021!$A$2:$A$651,0))="","",INDEX(Applications_2021!$AI$2:$AI$651,MATCH($A169,Applications_2021!$A$2:$A$651,0)))</f>
        <v>relative or friend</v>
      </c>
      <c r="Y169" s="109" t="str">
        <f>IF(INDEX(Applications_2021!$AJ$2:$AJ$651,MATCH($A169,Applications_2021!$A$2:$A$651,0))="","",INDEX(Applications_2021!$AJ$2:$AJ$651,MATCH($A169,Applications_2021!$A$2:$A$651,0)))</f>
        <v/>
      </c>
      <c r="Z169" s="220" t="str">
        <f>IF(INDEX(Applications_2021!$Z$2:$Z$651,MATCH($A169,Applications_2021!$A$2:$A$651,0))="","",INDEX(Applications_2021!$Z$2:$Z$651,MATCH($A169,Applications_2021!$A$2:$A$651,0)))</f>
        <v>YES - I will have transportation to the camp on June 20.</v>
      </c>
      <c r="AA169" s="221" t="str">
        <f>IF(INDEX(Applications_2021!$AB$2:$AB$651,MATCH($A169,Applications_2021!$A$2:$A$651,0))="","",INDEX(Applications_2021!$AB$2:$AB$651,MATCH($A169,Applications_2021!$A$2:$A$651,0)))</f>
        <v>YES - I will have transportation from the camp on June 25.</v>
      </c>
      <c r="AB169" s="48" t="str">
        <f>IF(INDEX(Transcripts_2021!$A$2:$A$324,MATCH($A169,Transcripts_2021!$A$2:$A$324,0))=$A169,INDEX(Transcripts_2021!$O$2:$O$324,MATCH($A169,Transcripts_2021!$A$2:$A$324,0)),"")</f>
        <v>Leake Central Junior High</v>
      </c>
      <c r="AC169" s="48" t="str">
        <f t="shared" si="7"/>
        <v>Leake</v>
      </c>
      <c r="AD169" s="48" t="str">
        <f>IF(INDEX(Applications_2021!$AL$2:$AL$651,MATCH($A169,Applications_2021!$A$2:$A$651,0))="","",INDEX(Applications_2021!$AL$2:$AL$651,MATCH($A169,Applications_2021!$A$2:$A$651,0)))</f>
        <v>Leake</v>
      </c>
      <c r="AE169" s="8" t="str">
        <f t="shared" si="8"/>
        <v>Yes</v>
      </c>
    </row>
    <row r="170" spans="1:31" ht="43.2" x14ac:dyDescent="0.3">
      <c r="A170" s="51" t="str">
        <f>IF(Applications_2021!$A273="","",Applications_2021!$A273)</f>
        <v>0285-ROB-AU-0289</v>
      </c>
      <c r="B170" s="45" t="s">
        <v>371</v>
      </c>
      <c r="C170" s="250" t="s">
        <v>101</v>
      </c>
      <c r="D170" s="46">
        <f t="shared" si="6"/>
        <v>10</v>
      </c>
      <c r="E170" s="45" cm="1">
        <f t="array" ref="E170">_xlfn.IFS($Q170="Less than $25,000 per year",5,$Q170="$25,000 to $49,999 per year",4,$Q170="$50,000 per year or above",2,$Q170="I do not know.",3,$Q170="",0)</f>
        <v>5</v>
      </c>
      <c r="F170" s="45" cm="1">
        <f t="array" ref="F170">_xlfn.IFS($T170="Excellent",5,$T170="Good",4,$T170="Average",3,$T170="Below Average",2,$T170="Poor",1)</f>
        <v>5</v>
      </c>
      <c r="G170" s="52"/>
      <c r="H170" s="52"/>
      <c r="I170" s="52"/>
      <c r="J170" s="53">
        <v>9</v>
      </c>
      <c r="K170" s="48" t="str">
        <f>IF(LEFT(INDEX(Applications_2021!$E$2:$E$651,MATCH($A170,Applications_2021!$A$2:$A$651,0)),1)="Y","Black","Other")</f>
        <v>Black</v>
      </c>
      <c r="L170" s="48" t="str">
        <f>IF(INDEX(Applications_2021!$F$2:$F$651,MATCH($A170,Applications_2021!$A$2:$A$651,0))="","",INDEX(Applications_2021!$F$2:$F$651,MATCH($A170,Applications_2021!$A$2:$A$651,0)))</f>
        <v>Female</v>
      </c>
      <c r="M170" s="48" t="str">
        <f>IF(LEFT(INDEX(Applications_2021!$I$2:$I$651,MATCH($A170,Applications_2021!$A$2:$A$651,0)),1)="","",LEFT(INDEX(Applications_2021!$I$2:$I$651,MATCH($A170,Applications_2021!$A$2:$A$651,0)),1))</f>
        <v>9</v>
      </c>
      <c r="N170" s="48" t="str">
        <f>IF(INDEX(Applications_2021!$J$2:$J$651,MATCH($A170,Applications_2021!$A$2:$A$651,0))="","",INDEX(Applications_2021!$J$2:$J$651,MATCH($A170,Applications_2021!$A$2:$A$651,0)))</f>
        <v xml:space="preserve">Tupelo High School </v>
      </c>
      <c r="O170" s="48" t="str">
        <f>IF(INDEX(Applications_2021!$K$2:$K$651,MATCH($A170,Applications_2021!$A$2:$A$651,0))="","",INDEX(Applications_2021!$K$2:$K$651,MATCH($A170,Applications_2021!$A$2:$A$651,0)))</f>
        <v xml:space="preserve">Tupelo Public School District </v>
      </c>
      <c r="P170" s="48" t="str">
        <f>IF(INDEX(Applications_2021!$P$2:$P$651,MATCH($A170,Applications_2021!$A$2:$A$651,0))="","",INDEX(Applications_2021!$P$2:$P$651,MATCH($A170,Applications_2021!$A$2:$A$651,0)))</f>
        <v>College degree or 4 or more years of college (including graduate school)</v>
      </c>
      <c r="Q170" s="48" t="str">
        <f>IF(INDEX(Applications_2021!$Q$2:$Q$651,MATCH($A170,Applications_2021!$A$2:$A$651,0))="","",INDEX(Applications_2021!$Q$2:$Q$651,MATCH($A170,Applications_2021!$A$2:$A$651,0)))</f>
        <v>Less than $25,000 per year</v>
      </c>
      <c r="R170" s="48" t="str">
        <f>IF(INDEX(Applications_2021!$AL$2:$AL$651,MATCH($A170,Applications_2021!$A$2:$A$651,0))="","",INDEX(Applications_2021!$AL$2:$AL$651,MATCH($A170,Applications_2021!$A$2:$A$651,0)))</f>
        <v>Lee</v>
      </c>
      <c r="S170" s="48" t="str">
        <f>IF(INDEX(Applications_2021!$V$2:$V$651,MATCH($A170,Applications_2021!$A$2:$A$651,0))="","",INDEX(Applications_2021!$V$2:$V$651,MATCH($A170,Applications_2021!$A$2:$A$651,0)))</f>
        <v>MS</v>
      </c>
      <c r="T170" s="48" t="str">
        <f>IF(INDEX(Applications_2021!$AE$2:$AE$651,MATCH($A170,Applications_2021!$A$2:$A$651,0))="","",INDEX(Applications_2021!$AE$2:$AE$651,MATCH($A170,Applications_2021!$A$2:$A$651,0)))</f>
        <v>Excellent</v>
      </c>
      <c r="U170" s="109" t="str">
        <f>IF(INDEX(Applications_2021!$AF$2:$AF$651,MATCH($A170,Applications_2021!$A$2:$A$651,0))="","",INDEX(Applications_2021!$AF$2:$AF$651,MATCH($A170,Applications_2021!$A$2:$A$651,0)))</f>
        <v xml:space="preserve">I want to attend the AAYME because it is a good opportunity for me to gain ACT/SAT testing skills, and to learn more about college and scholarship options.   </v>
      </c>
      <c r="V170" s="109" t="str">
        <f>IF(INDEX(Applications_2021!$AG$2:$AG$651,MATCH($A170,Applications_2021!$A$2:$A$651,0))="","",INDEX(Applications_2021!$AG$2:$AG$651,MATCH($A170,Applications_2021!$A$2:$A$651,0)))</f>
        <v xml:space="preserve">Some of my achievements are being on honor roll, LCCLA, being a manger of a basketball team, and being in band. </v>
      </c>
      <c r="W170" s="109" t="str">
        <f>IF(INDEX(Applications_2021!$AH$2:$AH$651,MATCH($A170,Applications_2021!$A$2:$A$651,0))="","",INDEX(Applications_2021!$AH$2:$AH$651,MATCH($A170,Applications_2021!$A$2:$A$651,0)))</f>
        <v xml:space="preserve">I am very devoted to my education and career. I'm very goal oriented and self motivated. I am the eldest of three which have helped my leadership skills. </v>
      </c>
      <c r="X170" s="109" t="str">
        <f>IF(INDEX(Applications_2021!$AI$2:$AI$651,MATCH($A170,Applications_2021!$A$2:$A$651,0))="","",INDEX(Applications_2021!$AI$2:$AI$651,MATCH($A170,Applications_2021!$A$2:$A$651,0)))</f>
        <v>school/teacher</v>
      </c>
      <c r="Y170" s="109" t="str">
        <f>IF(INDEX(Applications_2021!$AJ$2:$AJ$651,MATCH($A170,Applications_2021!$A$2:$A$651,0))="","",INDEX(Applications_2021!$AJ$2:$AJ$651,MATCH($A170,Applications_2021!$A$2:$A$651,0)))</f>
        <v>Autumn Bankhead- Tupelo High School</v>
      </c>
      <c r="Z170" s="220" t="str">
        <f>IF(INDEX(Applications_2021!$Z$2:$Z$651,MATCH($A170,Applications_2021!$A$2:$A$651,0))="","",INDEX(Applications_2021!$Z$2:$Z$651,MATCH($A170,Applications_2021!$A$2:$A$651,0)))</f>
        <v>YES - I will have transportation to the camp on June 20.</v>
      </c>
      <c r="AA170" s="221" t="str">
        <f>IF(INDEX(Applications_2021!$AB$2:$AB$651,MATCH($A170,Applications_2021!$A$2:$A$651,0))="","",INDEX(Applications_2021!$AB$2:$AB$651,MATCH($A170,Applications_2021!$A$2:$A$651,0)))</f>
        <v>YES - I will have transportation from the camp on June 25.</v>
      </c>
      <c r="AB170" s="48" t="str">
        <f>IF(INDEX(Transcripts_2021!$A$2:$A$324,MATCH($A170,Transcripts_2021!$A$2:$A$324,0))=$A170,INDEX(Transcripts_2021!$O$2:$O$324,MATCH($A170,Transcripts_2021!$A$2:$A$324,0)),"")</f>
        <v>Tupelo High School</v>
      </c>
      <c r="AC170" s="48" t="str">
        <f t="shared" si="7"/>
        <v>Lee</v>
      </c>
      <c r="AD170" s="48" t="str">
        <f>IF(INDEX(Applications_2021!$AL$2:$AL$651,MATCH($A170,Applications_2021!$A$2:$A$651,0))="","",INDEX(Applications_2021!$AL$2:$AL$651,MATCH($A170,Applications_2021!$A$2:$A$651,0)))</f>
        <v>Lee</v>
      </c>
      <c r="AE170" s="8" t="str">
        <f t="shared" si="8"/>
        <v>Yes</v>
      </c>
    </row>
    <row r="171" spans="1:31" ht="201.6" x14ac:dyDescent="0.3">
      <c r="A171" s="51" t="str">
        <f>IF(Applications_2021!$A341="","",Applications_2021!$A341)</f>
        <v>0354-JOH-LA-0015</v>
      </c>
      <c r="B171" s="45" t="s">
        <v>371</v>
      </c>
      <c r="C171" s="250" t="s">
        <v>101</v>
      </c>
      <c r="D171" s="46">
        <f t="shared" si="6"/>
        <v>7</v>
      </c>
      <c r="E171" s="45" cm="1">
        <f t="array" ref="E171">_xlfn.IFS($Q171="Less than $25,000 per year",5,$Q171="$25,000 to $49,999 per year",4,$Q171="$50,000 per year or above",2,$Q171="I do not know.",3,$Q171="",0)</f>
        <v>2</v>
      </c>
      <c r="F171" s="45" cm="1">
        <f t="array" ref="F171">_xlfn.IFS($T171="Excellent",5,$T171="Good",4,$T171="Average",3,$T171="Below Average",2,$T171="Poor",1)</f>
        <v>5</v>
      </c>
      <c r="G171" s="52"/>
      <c r="H171" s="52"/>
      <c r="I171" s="52"/>
      <c r="J171" s="53">
        <v>7</v>
      </c>
      <c r="K171" s="48" t="str">
        <f>IF(LEFT(INDEX(Applications_2021!$E$2:$E$651,MATCH($A171,Applications_2021!$A$2:$A$651,0)),1)="Y","Black","Other")</f>
        <v>Black</v>
      </c>
      <c r="L171" s="48" t="str">
        <f>IF(INDEX(Applications_2021!$F$2:$F$651,MATCH($A171,Applications_2021!$A$2:$A$651,0))="","",INDEX(Applications_2021!$F$2:$F$651,MATCH($A171,Applications_2021!$A$2:$A$651,0)))</f>
        <v>Male</v>
      </c>
      <c r="M171" s="48" t="str">
        <f>IF(LEFT(INDEX(Applications_2021!$I$2:$I$651,MATCH($A171,Applications_2021!$A$2:$A$651,0)),1)="","",LEFT(INDEX(Applications_2021!$I$2:$I$651,MATCH($A171,Applications_2021!$A$2:$A$651,0)),1))</f>
        <v>7</v>
      </c>
      <c r="N171" s="48" t="str">
        <f>IF(INDEX(Applications_2021!$J$2:$J$651,MATCH($A171,Applications_2021!$A$2:$A$651,0))="","",INDEX(Applications_2021!$J$2:$J$651,MATCH($A171,Applications_2021!$A$2:$A$651,0)))</f>
        <v xml:space="preserve">Tupelo middle school </v>
      </c>
      <c r="O171" s="48" t="str">
        <f>IF(INDEX(Applications_2021!$K$2:$K$651,MATCH($A171,Applications_2021!$A$2:$A$651,0))="","",INDEX(Applications_2021!$K$2:$K$651,MATCH($A171,Applications_2021!$A$2:$A$651,0)))</f>
        <v xml:space="preserve">Tupelo school district </v>
      </c>
      <c r="P171" s="48" t="str">
        <f>IF(INDEX(Applications_2021!$P$2:$P$651,MATCH($A171,Applications_2021!$A$2:$A$651,0))="","",INDEX(Applications_2021!$P$2:$P$651,MATCH($A171,Applications_2021!$A$2:$A$651,0)))</f>
        <v>College degree or 4 or more years of college (including graduate school)</v>
      </c>
      <c r="Q171" s="48" t="str">
        <f>IF(INDEX(Applications_2021!$Q$2:$Q$651,MATCH($A171,Applications_2021!$A$2:$A$651,0))="","",INDEX(Applications_2021!$Q$2:$Q$651,MATCH($A171,Applications_2021!$A$2:$A$651,0)))</f>
        <v>$50,000 per year or above</v>
      </c>
      <c r="R171" s="48" t="str">
        <f>IF(INDEX(Applications_2021!$AL$2:$AL$651,MATCH($A171,Applications_2021!$A$2:$A$651,0))="","",INDEX(Applications_2021!$AL$2:$AL$651,MATCH($A171,Applications_2021!$A$2:$A$651,0)))</f>
        <v>Lee</v>
      </c>
      <c r="S171" s="48" t="str">
        <f>IF(INDEX(Applications_2021!$V$2:$V$651,MATCH($A171,Applications_2021!$A$2:$A$651,0))="","",INDEX(Applications_2021!$V$2:$V$651,MATCH($A171,Applications_2021!$A$2:$A$651,0)))</f>
        <v>MS</v>
      </c>
      <c r="T171" s="48" t="str">
        <f>IF(INDEX(Applications_2021!$AE$2:$AE$651,MATCH($A171,Applications_2021!$A$2:$A$651,0))="","",INDEX(Applications_2021!$AE$2:$AE$651,MATCH($A171,Applications_2021!$A$2:$A$651,0)))</f>
        <v>Excellent</v>
      </c>
      <c r="U171" s="109" t="str">
        <f>IF(INDEX(Applications_2021!$AF$2:$AF$651,MATCH($A171,Applications_2021!$A$2:$A$651,0))="","",INDEX(Applications_2021!$AF$2:$AF$651,MATCH($A171,Applications_2021!$A$2:$A$651,0)))</f>
        <v>I am an excellent candidate for the MSMS  summer camp for African Americans . I make all A’s and I have good behavior. Teachers tell me I am thoughtful and considerate of others.  I also love science, robotics, and most things dealing with computers. I like to problem solve and fix things. My mom thinks this camp will benefit me and help me grow as a person. She says I am soft spoken and a little shy.   This camp can help me learn to express myself, build my confidence and show others how unique I can be. If I build  personal and professional skills to help me in future I can help others. Most importantly this camp will help me become a better test taker which will help with state tests and the ACT.</v>
      </c>
      <c r="V171" s="109" t="str">
        <f>IF(INDEX(Applications_2021!$AG$2:$AG$651,MATCH($A171,Applications_2021!$A$2:$A$651,0))="","",INDEX(Applications_2021!$AG$2:$AG$651,MATCH($A171,Applications_2021!$A$2:$A$651,0)))</f>
        <v xml:space="preserve">Duke tip  Beta club  Superintendent’s list  advanced classes Arrow of Light Cub Scouts K kids (Kiwanis Community service club) Band Robotics club  MSMS all stars </v>
      </c>
      <c r="W171" s="109" t="str">
        <f>IF(INDEX(Applications_2021!$AH$2:$AH$651,MATCH($A171,Applications_2021!$A$2:$A$651,0))="","",INDEX(Applications_2021!$AH$2:$AH$651,MATCH($A171,Applications_2021!$A$2:$A$651,0)))</f>
        <v/>
      </c>
      <c r="X171" s="109" t="str">
        <f>IF(INDEX(Applications_2021!$AI$2:$AI$651,MATCH($A171,Applications_2021!$A$2:$A$651,0))="","",INDEX(Applications_2021!$AI$2:$AI$651,MATCH($A171,Applications_2021!$A$2:$A$651,0)))</f>
        <v>relative or friend</v>
      </c>
      <c r="Y171" s="109" t="str">
        <f>IF(INDEX(Applications_2021!$AJ$2:$AJ$651,MATCH($A171,Applications_2021!$A$2:$A$651,0))="","",INDEX(Applications_2021!$AJ$2:$AJ$651,MATCH($A171,Applications_2021!$A$2:$A$651,0)))</f>
        <v/>
      </c>
      <c r="Z171" s="220" t="str">
        <f>IF(INDEX(Applications_2021!$Z$2:$Z$651,MATCH($A171,Applications_2021!$A$2:$A$651,0))="","",INDEX(Applications_2021!$Z$2:$Z$651,MATCH($A171,Applications_2021!$A$2:$A$651,0)))</f>
        <v>YES - I will have transportation to the camp on June 20.</v>
      </c>
      <c r="AA171" s="221" t="str">
        <f>IF(INDEX(Applications_2021!$AB$2:$AB$651,MATCH($A171,Applications_2021!$A$2:$A$651,0))="","",INDEX(Applications_2021!$AB$2:$AB$651,MATCH($A171,Applications_2021!$A$2:$A$651,0)))</f>
        <v>YES - I will have transportation from the camp on June 25.</v>
      </c>
      <c r="AB171" s="48" t="str">
        <f>IF(INDEX(Transcripts_2021!$A$2:$A$324,MATCH($A171,Transcripts_2021!$A$2:$A$324,0))=$A171,INDEX(Transcripts_2021!$O$2:$O$324,MATCH($A171,Transcripts_2021!$A$2:$A$324,0)),"")</f>
        <v>Tupelo Middle School</v>
      </c>
      <c r="AC171" s="48" t="str">
        <f t="shared" si="7"/>
        <v>Lee</v>
      </c>
      <c r="AD171" s="48" t="str">
        <f>IF(INDEX(Applications_2021!$AL$2:$AL$651,MATCH($A171,Applications_2021!$A$2:$A$651,0))="","",INDEX(Applications_2021!$AL$2:$AL$651,MATCH($A171,Applications_2021!$A$2:$A$651,0)))</f>
        <v>Lee</v>
      </c>
      <c r="AE171" s="8" t="str">
        <f t="shared" si="8"/>
        <v>Yes</v>
      </c>
    </row>
    <row r="172" spans="1:31" ht="43.2" x14ac:dyDescent="0.3">
      <c r="A172" s="51" t="str">
        <f>IF(Applications_2021!$A410="","",Applications_2021!$A410)</f>
        <v>0425-WHI-HA-0193</v>
      </c>
      <c r="B172" s="52"/>
      <c r="C172" s="283" t="s">
        <v>107</v>
      </c>
      <c r="D172" s="46">
        <f t="shared" si="6"/>
        <v>6</v>
      </c>
      <c r="E172" s="45" cm="1">
        <f t="array" ref="E172">_xlfn.IFS($Q172="Less than $25,000 per year",5,$Q172="$25,000 to $49,999 per year",4,$Q172="$50,000 per year or above",2,$Q172="I do not know.",3,$Q172="",0)</f>
        <v>2</v>
      </c>
      <c r="F172" s="45" cm="1">
        <f t="array" ref="F172">_xlfn.IFS($T172="Excellent",5,$T172="Good",4,$T172="Average",3,$T172="Below Average",2,$T172="Poor",1)</f>
        <v>4</v>
      </c>
      <c r="G172" s="52"/>
      <c r="H172" s="52"/>
      <c r="I172" s="52"/>
      <c r="J172" s="53">
        <v>7</v>
      </c>
      <c r="K172" s="48" t="str">
        <f>IF(LEFT(INDEX(Applications_2021!$E$2:$E$651,MATCH($A172,Applications_2021!$A$2:$A$651,0)),1)="Y","Black","Other")</f>
        <v>Black</v>
      </c>
      <c r="L172" s="48" t="str">
        <f>IF(INDEX(Applications_2021!$F$2:$F$651,MATCH($A172,Applications_2021!$A$2:$A$651,0))="","",INDEX(Applications_2021!$F$2:$F$651,MATCH($A172,Applications_2021!$A$2:$A$651,0)))</f>
        <v>Female</v>
      </c>
      <c r="M172" s="48" t="str">
        <f>IF(LEFT(INDEX(Applications_2021!$I$2:$I$651,MATCH($A172,Applications_2021!$A$2:$A$651,0)),1)="","",LEFT(INDEX(Applications_2021!$I$2:$I$651,MATCH($A172,Applications_2021!$A$2:$A$651,0)),1))</f>
        <v>7</v>
      </c>
      <c r="N172" s="48" t="str">
        <f>IF(INDEX(Applications_2021!$J$2:$J$651,MATCH($A172,Applications_2021!$A$2:$A$651,0))="","",INDEX(Applications_2021!$J$2:$J$651,MATCH($A172,Applications_2021!$A$2:$A$651,0)))</f>
        <v>Tupelo Middle School</v>
      </c>
      <c r="O172" s="48" t="str">
        <f>IF(INDEX(Applications_2021!$K$2:$K$651,MATCH($A172,Applications_2021!$A$2:$A$651,0))="","",INDEX(Applications_2021!$K$2:$K$651,MATCH($A172,Applications_2021!$A$2:$A$651,0)))</f>
        <v xml:space="preserve">Tupelo Public School  District </v>
      </c>
      <c r="P172" s="48" t="str">
        <f>IF(INDEX(Applications_2021!$P$2:$P$651,MATCH($A172,Applications_2021!$A$2:$A$651,0))="","",INDEX(Applications_2021!$P$2:$P$651,MATCH($A172,Applications_2021!$A$2:$A$651,0)))</f>
        <v>College degree or 4 or more years of college (including graduate school)</v>
      </c>
      <c r="Q172" s="48" t="str">
        <f>IF(INDEX(Applications_2021!$Q$2:$Q$651,MATCH($A172,Applications_2021!$A$2:$A$651,0))="","",INDEX(Applications_2021!$Q$2:$Q$651,MATCH($A172,Applications_2021!$A$2:$A$651,0)))</f>
        <v>$50,000 per year or above</v>
      </c>
      <c r="R172" s="48" t="str">
        <f>IF(INDEX(Applications_2021!$AL$2:$AL$651,MATCH($A172,Applications_2021!$A$2:$A$651,0))="","",INDEX(Applications_2021!$AL$2:$AL$651,MATCH($A172,Applications_2021!$A$2:$A$651,0)))</f>
        <v>Lee</v>
      </c>
      <c r="S172" s="48" t="str">
        <f>IF(INDEX(Applications_2021!$V$2:$V$651,MATCH($A172,Applications_2021!$A$2:$A$651,0))="","",INDEX(Applications_2021!$V$2:$V$651,MATCH($A172,Applications_2021!$A$2:$A$651,0)))</f>
        <v>MS</v>
      </c>
      <c r="T172" s="48" t="str">
        <f>IF(INDEX(Applications_2021!$AE$2:$AE$651,MATCH($A172,Applications_2021!$A$2:$A$651,0))="","",INDEX(Applications_2021!$AE$2:$AE$651,MATCH($A172,Applications_2021!$A$2:$A$651,0)))</f>
        <v>Good</v>
      </c>
      <c r="U172" s="109" t="str">
        <f>IF(INDEX(Applications_2021!$AF$2:$AF$651,MATCH($A172,Applications_2021!$A$2:$A$651,0))="","",INDEX(Applications_2021!$AF$2:$AF$651,MATCH($A172,Applications_2021!$A$2:$A$651,0)))</f>
        <v xml:space="preserve">I would like the opportunity to interact with peers. I'm very shy and I hope attending the camp , will help me gain more confidence. </v>
      </c>
      <c r="V172" s="109" t="str">
        <f>IF(INDEX(Applications_2021!$AG$2:$AG$651,MATCH($A172,Applications_2021!$A$2:$A$651,0))="","",INDEX(Applications_2021!$AG$2:$AG$651,MATCH($A172,Applications_2021!$A$2:$A$651,0)))</f>
        <v xml:space="preserve">I received the Daughters of the American Revolution award. </v>
      </c>
      <c r="W172" s="109" t="str">
        <f>IF(INDEX(Applications_2021!$AH$2:$AH$651,MATCH($A172,Applications_2021!$A$2:$A$651,0))="","",INDEX(Applications_2021!$AH$2:$AH$651,MATCH($A172,Applications_2021!$A$2:$A$651,0)))</f>
        <v/>
      </c>
      <c r="X172" s="109" t="str">
        <f>IF(INDEX(Applications_2021!$AI$2:$AI$651,MATCH($A172,Applications_2021!$A$2:$A$651,0))="","",INDEX(Applications_2021!$AI$2:$AI$651,MATCH($A172,Applications_2021!$A$2:$A$651,0)))</f>
        <v>Social Media</v>
      </c>
      <c r="Y172" s="109" t="str">
        <f>IF(INDEX(Applications_2021!$AJ$2:$AJ$651,MATCH($A172,Applications_2021!$A$2:$A$651,0))="","",INDEX(Applications_2021!$AJ$2:$AJ$651,MATCH($A172,Applications_2021!$A$2:$A$651,0)))</f>
        <v/>
      </c>
      <c r="Z172" s="220" t="str">
        <f>IF(INDEX(Applications_2021!$Z$2:$Z$651,MATCH($A172,Applications_2021!$A$2:$A$651,0))="","",INDEX(Applications_2021!$Z$2:$Z$651,MATCH($A172,Applications_2021!$A$2:$A$651,0)))</f>
        <v>YES - I will have transportation to the camp on June 20.</v>
      </c>
      <c r="AA172" s="221" t="str">
        <f>IF(INDEX(Applications_2021!$AB$2:$AB$651,MATCH($A172,Applications_2021!$A$2:$A$651,0))="","",INDEX(Applications_2021!$AB$2:$AB$651,MATCH($A172,Applications_2021!$A$2:$A$651,0)))</f>
        <v>YES - I will have transportation from the camp on June 25.</v>
      </c>
      <c r="AB172" s="48" t="str">
        <f>IF(INDEX(Transcripts_2021!$A$2:$A$324,MATCH($A172,Transcripts_2021!$A$2:$A$324,0))=$A172,INDEX(Transcripts_2021!$O$2:$O$324,MATCH($A172,Transcripts_2021!$A$2:$A$324,0)),"")</f>
        <v>Tupelo Middle School</v>
      </c>
      <c r="AC172" s="48" t="str">
        <f t="shared" si="7"/>
        <v>Lee</v>
      </c>
      <c r="AD172" s="48" t="str">
        <f>IF(INDEX(Applications_2021!$AL$2:$AL$651,MATCH($A172,Applications_2021!$A$2:$A$651,0))="","",INDEX(Applications_2021!$AL$2:$AL$651,MATCH($A172,Applications_2021!$A$2:$A$651,0)))</f>
        <v>Lee</v>
      </c>
      <c r="AE172" s="8" t="str">
        <f t="shared" si="8"/>
        <v>Yes</v>
      </c>
    </row>
    <row r="173" spans="1:31" ht="129.6" x14ac:dyDescent="0.3">
      <c r="A173" s="51" t="str">
        <f>IF(Applications_2021!$A404="","",Applications_2021!$A404)</f>
        <v>0418-JAC-CA-0210</v>
      </c>
      <c r="B173" s="45" t="s">
        <v>371</v>
      </c>
      <c r="C173" s="269" t="s">
        <v>104</v>
      </c>
      <c r="D173" s="46">
        <f t="shared" si="6"/>
        <v>10</v>
      </c>
      <c r="E173" s="45" cm="1">
        <f t="array" ref="E173">_xlfn.IFS($Q173="Less than $25,000 per year",5,$Q173="$25,000 to $49,999 per year",4,$Q173="$50,000 per year or above",2,$Q173="I do not know.",3,$Q173="",0)</f>
        <v>5</v>
      </c>
      <c r="F173" s="45" cm="1">
        <f t="array" ref="F173">_xlfn.IFS($T173="Excellent",5,$T173="Good",4,$T173="Average",3,$T173="Below Average",2,$T173="Poor",1)</f>
        <v>5</v>
      </c>
      <c r="G173" s="52"/>
      <c r="H173" s="52"/>
      <c r="I173" s="52"/>
      <c r="J173" s="53">
        <v>9</v>
      </c>
      <c r="K173" s="48" t="str">
        <f>IF(LEFT(INDEX(Applications_2021!$E$2:$E$651,MATCH($A173,Applications_2021!$A$2:$A$651,0)),1)="Y","Black","Other")</f>
        <v>Black</v>
      </c>
      <c r="L173" s="48" t="str">
        <f>IF(INDEX(Applications_2021!$F$2:$F$651,MATCH($A173,Applications_2021!$A$2:$A$651,0))="","",INDEX(Applications_2021!$F$2:$F$651,MATCH($A173,Applications_2021!$A$2:$A$651,0)))</f>
        <v>Female</v>
      </c>
      <c r="M173" s="48" t="str">
        <f>IF(LEFT(INDEX(Applications_2021!$I$2:$I$651,MATCH($A173,Applications_2021!$A$2:$A$651,0)),1)="","",LEFT(INDEX(Applications_2021!$I$2:$I$651,MATCH($A173,Applications_2021!$A$2:$A$651,0)),1))</f>
        <v>9</v>
      </c>
      <c r="N173" s="48" t="str">
        <f>IF(INDEX(Applications_2021!$J$2:$J$651,MATCH($A173,Applications_2021!$A$2:$A$651,0))="","",INDEX(Applications_2021!$J$2:$J$651,MATCH($A173,Applications_2021!$A$2:$A$651,0)))</f>
        <v>Leflore County High School</v>
      </c>
      <c r="O173" s="48" t="str">
        <f>IF(INDEX(Applications_2021!$K$2:$K$651,MATCH($A173,Applications_2021!$A$2:$A$651,0))="","",INDEX(Applications_2021!$K$2:$K$651,MATCH($A173,Applications_2021!$A$2:$A$651,0)))</f>
        <v>Greenwood Leflore Consolidated School District</v>
      </c>
      <c r="P173" s="48" t="str">
        <f>IF(INDEX(Applications_2021!$P$2:$P$651,MATCH($A173,Applications_2021!$A$2:$A$651,0))="","",INDEX(Applications_2021!$P$2:$P$651,MATCH($A173,Applications_2021!$A$2:$A$651,0)))</f>
        <v>College degree or 4 or more years of college (including graduate school)</v>
      </c>
      <c r="Q173" s="48" t="str">
        <f>IF(INDEX(Applications_2021!$Q$2:$Q$651,MATCH($A173,Applications_2021!$A$2:$A$651,0))="","",INDEX(Applications_2021!$Q$2:$Q$651,MATCH($A173,Applications_2021!$A$2:$A$651,0)))</f>
        <v>Less than $25,000 per year</v>
      </c>
      <c r="R173" s="48" t="str">
        <f>IF(INDEX(Applications_2021!$AL$2:$AL$651,MATCH($A173,Applications_2021!$A$2:$A$651,0))="","",INDEX(Applications_2021!$AL$2:$AL$651,MATCH($A173,Applications_2021!$A$2:$A$651,0)))</f>
        <v>Leflore</v>
      </c>
      <c r="S173" s="48" t="str">
        <f>IF(INDEX(Applications_2021!$V$2:$V$651,MATCH($A173,Applications_2021!$A$2:$A$651,0))="","",INDEX(Applications_2021!$V$2:$V$651,MATCH($A173,Applications_2021!$A$2:$A$651,0)))</f>
        <v>MS</v>
      </c>
      <c r="T173" s="48" t="str">
        <f>IF(INDEX(Applications_2021!$AE$2:$AE$651,MATCH($A173,Applications_2021!$A$2:$A$651,0))="","",INDEX(Applications_2021!$AE$2:$AE$651,MATCH($A173,Applications_2021!$A$2:$A$651,0)))</f>
        <v>Excellent</v>
      </c>
      <c r="U173" s="109" t="str">
        <f>IF(INDEX(Applications_2021!$AF$2:$AF$651,MATCH($A173,Applications_2021!$A$2:$A$651,0))="","",INDEX(Applications_2021!$AF$2:$AF$651,MATCH($A173,Applications_2021!$A$2:$A$651,0)))</f>
        <v xml:space="preserve">I would be honored to attend MSMS' AAYME Camp this summer because I, Caitlyn Jackson, am looking forward to experiencing new things academically, gaining knowledge, and exploring diverse interests. I hope to gain more confidence academically, the importance of teamwork, and how to communicate with different individuals. I want to gain new friendships and develop new leadership abilities. This exposure may provide me with new and broadening opportunities. </v>
      </c>
      <c r="V173" s="109" t="str">
        <f>IF(INDEX(Applications_2021!$AG$2:$AG$651,MATCH($A173,Applications_2021!$A$2:$A$651,0))="","",INDEX(Applications_2021!$AG$2:$AG$651,MATCH($A173,Applications_2021!$A$2:$A$651,0)))</f>
        <v>~ GLCSD Student Advisory Committee ~ GEMS (Girls Excelling in Mathematics and Science) Academy at MVSU for 3 years ~ Attended Robotics and Coding Camp  ~Honor Student at Leflore Co. High School</v>
      </c>
      <c r="W173" s="109" t="str">
        <f>IF(INDEX(Applications_2021!$AH$2:$AH$651,MATCH($A173,Applications_2021!$A$2:$A$651,0))="","",INDEX(Applications_2021!$AH$2:$AH$651,MATCH($A173,Applications_2021!$A$2:$A$651,0)))</f>
        <v/>
      </c>
      <c r="X173" s="109" t="str">
        <f>IF(INDEX(Applications_2021!$AI$2:$AI$651,MATCH($A173,Applications_2021!$A$2:$A$651,0))="","",INDEX(Applications_2021!$AI$2:$AI$651,MATCH($A173,Applications_2021!$A$2:$A$651,0)))</f>
        <v>relative or friend</v>
      </c>
      <c r="Y173" s="109" t="str">
        <f>IF(INDEX(Applications_2021!$AJ$2:$AJ$651,MATCH($A173,Applications_2021!$A$2:$A$651,0))="","",INDEX(Applications_2021!$AJ$2:$AJ$651,MATCH($A173,Applications_2021!$A$2:$A$651,0)))</f>
        <v/>
      </c>
      <c r="Z173" s="220" t="str">
        <f>IF(INDEX(Applications_2021!$Z$2:$Z$651,MATCH($A173,Applications_2021!$A$2:$A$651,0))="","",INDEX(Applications_2021!$Z$2:$Z$651,MATCH($A173,Applications_2021!$A$2:$A$651,0)))</f>
        <v>YES - I will have transportation to the camp on June 20.</v>
      </c>
      <c r="AA173" s="221" t="str">
        <f>IF(INDEX(Applications_2021!$AB$2:$AB$651,MATCH($A173,Applications_2021!$A$2:$A$651,0))="","",INDEX(Applications_2021!$AB$2:$AB$651,MATCH($A173,Applications_2021!$A$2:$A$651,0)))</f>
        <v>YES - I will have transportation from the camp on June 25.</v>
      </c>
      <c r="AB173" s="48" t="str">
        <f>IF(INDEX(Transcripts_2021!$A$2:$A$324,MATCH($A173,Transcripts_2021!$A$2:$A$324,0))=$A173,INDEX(Transcripts_2021!$O$2:$O$324,MATCH($A173,Transcripts_2021!$A$2:$A$324,0)),"")</f>
        <v>Leflore County High School</v>
      </c>
      <c r="AC173" s="48" t="str">
        <f t="shared" si="7"/>
        <v>Leflore</v>
      </c>
      <c r="AD173" s="48" t="str">
        <f>IF(INDEX(Applications_2021!$AL$2:$AL$651,MATCH($A173,Applications_2021!$A$2:$A$651,0))="","",INDEX(Applications_2021!$AL$2:$AL$651,MATCH($A173,Applications_2021!$A$2:$A$651,0)))</f>
        <v>Leflore</v>
      </c>
      <c r="AE173" s="8" t="str">
        <f t="shared" si="8"/>
        <v>Yes</v>
      </c>
    </row>
    <row r="174" spans="1:31" ht="28.8" x14ac:dyDescent="0.3">
      <c r="A174" s="51" t="str">
        <f>IF(Applications_2021!$A542="","",Applications_2021!$A542)</f>
        <v>0563-CLE-JO-0225</v>
      </c>
      <c r="B174" s="45" t="s">
        <v>371</v>
      </c>
      <c r="C174" s="250" t="s">
        <v>101</v>
      </c>
      <c r="D174" s="46">
        <f t="shared" si="6"/>
        <v>10</v>
      </c>
      <c r="E174" s="45" cm="1">
        <f t="array" ref="E174">_xlfn.IFS($Q174="Less than $25,000 per year",5,$Q174="$25,000 to $49,999 per year",4,$Q174="$50,000 per year or above",2,$Q174="I do not know.",3,$Q174="",0)</f>
        <v>5</v>
      </c>
      <c r="F174" s="45" cm="1">
        <f t="array" ref="F174">_xlfn.IFS($T174="Excellent",5,$T174="Good",4,$T174="Average",3,$T174="Below Average",2,$T174="Poor",1)</f>
        <v>5</v>
      </c>
      <c r="G174" s="52"/>
      <c r="H174" s="52"/>
      <c r="I174" s="52"/>
      <c r="J174" s="53">
        <v>8</v>
      </c>
      <c r="K174" s="48" t="str">
        <f>IF(LEFT(INDEX(Applications_2021!$E$2:$E$651,MATCH($A174,Applications_2021!$A$2:$A$651,0)),1)="Y","Black","Other")</f>
        <v>Black</v>
      </c>
      <c r="L174" s="48" t="str">
        <f>IF(INDEX(Applications_2021!$F$2:$F$651,MATCH($A174,Applications_2021!$A$2:$A$651,0))="","",INDEX(Applications_2021!$F$2:$F$651,MATCH($A174,Applications_2021!$A$2:$A$651,0)))</f>
        <v>Male</v>
      </c>
      <c r="M174" s="48" t="str">
        <f>IF(LEFT(INDEX(Applications_2021!$I$2:$I$651,MATCH($A174,Applications_2021!$A$2:$A$651,0)),1)="","",LEFT(INDEX(Applications_2021!$I$2:$I$651,MATCH($A174,Applications_2021!$A$2:$A$651,0)),1))</f>
        <v>9</v>
      </c>
      <c r="N174" s="48" t="str">
        <f>IF(INDEX(Applications_2021!$J$2:$J$651,MATCH($A174,Applications_2021!$A$2:$A$651,0))="","",INDEX(Applications_2021!$J$2:$J$651,MATCH($A174,Applications_2021!$A$2:$A$651,0)))</f>
        <v>Greenwood Middle School</v>
      </c>
      <c r="O174" s="48" t="str">
        <f>IF(INDEX(Applications_2021!$K$2:$K$651,MATCH($A174,Applications_2021!$A$2:$A$651,0))="","",INDEX(Applications_2021!$K$2:$K$651,MATCH($A174,Applications_2021!$A$2:$A$651,0)))</f>
        <v>Greenwood Leflore</v>
      </c>
      <c r="P174" s="48" t="str">
        <f>IF(INDEX(Applications_2021!$P$2:$P$651,MATCH($A174,Applications_2021!$A$2:$A$651,0))="","",INDEX(Applications_2021!$P$2:$P$651,MATCH($A174,Applications_2021!$A$2:$A$651,0)))</f>
        <v>College degree or 4 or more years of college (including graduate school)</v>
      </c>
      <c r="Q174" s="48" t="str">
        <f>IF(INDEX(Applications_2021!$Q$2:$Q$651,MATCH($A174,Applications_2021!$A$2:$A$651,0))="","",INDEX(Applications_2021!$Q$2:$Q$651,MATCH($A174,Applications_2021!$A$2:$A$651,0)))</f>
        <v>Less than $25,000 per year</v>
      </c>
      <c r="R174" s="48" t="str">
        <f>IF(INDEX(Applications_2021!$AL$2:$AL$651,MATCH($A174,Applications_2021!$A$2:$A$651,0))="","",INDEX(Applications_2021!$AL$2:$AL$651,MATCH($A174,Applications_2021!$A$2:$A$651,0)))</f>
        <v>Leflore</v>
      </c>
      <c r="S174" s="48" t="str">
        <f>IF(INDEX(Applications_2021!$V$2:$V$651,MATCH($A174,Applications_2021!$A$2:$A$651,0))="","",INDEX(Applications_2021!$V$2:$V$651,MATCH($A174,Applications_2021!$A$2:$A$651,0)))</f>
        <v>MS</v>
      </c>
      <c r="T174" s="48" t="str">
        <f>IF(INDEX(Applications_2021!$AE$2:$AE$651,MATCH($A174,Applications_2021!$A$2:$A$651,0))="","",INDEX(Applications_2021!$AE$2:$AE$651,MATCH($A174,Applications_2021!$A$2:$A$651,0)))</f>
        <v>Excellent</v>
      </c>
      <c r="U174" s="109" t="str">
        <f>IF(INDEX(Applications_2021!$AF$2:$AF$651,MATCH($A174,Applications_2021!$A$2:$A$651,0))="","",INDEX(Applications_2021!$AF$2:$AF$651,MATCH($A174,Applications_2021!$A$2:$A$651,0)))</f>
        <v xml:space="preserve"> I would like to attend camp again. I enjoyed camp from my previous year. </v>
      </c>
      <c r="V174" s="109" t="str">
        <f>IF(INDEX(Applications_2021!$AG$2:$AG$651,MATCH($A174,Applications_2021!$A$2:$A$651,0))="","",INDEX(Applications_2021!$AG$2:$AG$651,MATCH($A174,Applications_2021!$A$2:$A$651,0)))</f>
        <v/>
      </c>
      <c r="W174" s="109" t="str">
        <f>IF(INDEX(Applications_2021!$AH$2:$AH$651,MATCH($A174,Applications_2021!$A$2:$A$651,0))="","",INDEX(Applications_2021!$AH$2:$AH$651,MATCH($A174,Applications_2021!$A$2:$A$651,0)))</f>
        <v/>
      </c>
      <c r="X174" s="109" t="str">
        <f>IF(INDEX(Applications_2021!$AI$2:$AI$651,MATCH($A174,Applications_2021!$A$2:$A$651,0))="","",INDEX(Applications_2021!$AI$2:$AI$651,MATCH($A174,Applications_2021!$A$2:$A$651,0)))</f>
        <v>school/teacher</v>
      </c>
      <c r="Y174" s="109" t="str">
        <f>IF(INDEX(Applications_2021!$AJ$2:$AJ$651,MATCH($A174,Applications_2021!$A$2:$A$651,0))="","",INDEX(Applications_2021!$AJ$2:$AJ$651,MATCH($A174,Applications_2021!$A$2:$A$651,0)))</f>
        <v>Ms. Boyd/ Bankston Elementary</v>
      </c>
      <c r="Z174" s="220" t="str">
        <f>IF(INDEX(Applications_2021!$Z$2:$Z$651,MATCH($A174,Applications_2021!$A$2:$A$651,0))="","",INDEX(Applications_2021!$Z$2:$Z$651,MATCH($A174,Applications_2021!$A$2:$A$651,0)))</f>
        <v>YES - I will have transportation to the camp on June 20.</v>
      </c>
      <c r="AA174" s="221" t="str">
        <f>IF(INDEX(Applications_2021!$AD$2:$AD$651,MATCH($A174,Applications_2021!$A$2:$A$651,0))="","",INDEX(Applications_2021!$AD$2:$AD$651,MATCH($A174,Applications_2021!$A$2:$A$651,0)))</f>
        <v/>
      </c>
      <c r="AB174" s="48" t="str">
        <f>IF(INDEX(Transcripts_2021!$A$2:$A$324,MATCH($A174,Transcripts_2021!$A$2:$A$324,0))=$A174,INDEX(Transcripts_2021!$O$2:$O$324,MATCH($A174,Transcripts_2021!$A$2:$A$324,0)),"")</f>
        <v>Greenwood Middle School</v>
      </c>
      <c r="AC174" s="48" t="str">
        <f t="shared" si="7"/>
        <v>Leflore</v>
      </c>
      <c r="AD174" s="48" t="str">
        <f>IF(INDEX(Applications_2021!$AL$2:$AL$651,MATCH($A174,Applications_2021!$A$2:$A$651,0))="","",INDEX(Applications_2021!$AL$2:$AL$651,MATCH($A174,Applications_2021!$A$2:$A$651,0)))</f>
        <v>Leflore</v>
      </c>
      <c r="AE174" s="8" t="str">
        <f t="shared" si="8"/>
        <v>Yes</v>
      </c>
    </row>
    <row r="175" spans="1:31" ht="14.4" customHeight="1" x14ac:dyDescent="0.3">
      <c r="A175" s="51" t="str">
        <f>IF(Applications_2021!$A152="","",Applications_2021!$A152)</f>
        <v>0160-AND-AN-0140</v>
      </c>
      <c r="B175" s="52" t="s">
        <v>519</v>
      </c>
      <c r="C175" s="140" t="s">
        <v>92</v>
      </c>
      <c r="D175" s="46">
        <f t="shared" si="6"/>
        <v>9</v>
      </c>
      <c r="E175" s="45" cm="1">
        <f t="array" ref="E175">_xlfn.IFS($Q175="Less than $25,000 per year",5,$Q175="$25,000 to $49,999 per year",4,$Q175="$50,000 per year or above",2,$Q175="I do not know.",3,$Q175="",0)</f>
        <v>4</v>
      </c>
      <c r="F175" s="45" cm="1">
        <f t="array" ref="F175">_xlfn.IFS($T175="Excellent",5,$T175="Good",4,$T175="Average",3,$T175="Below Average",2,$T175="Poor",1)</f>
        <v>5</v>
      </c>
      <c r="G175" s="52"/>
      <c r="H175" s="52"/>
      <c r="I175" s="52"/>
      <c r="J175" s="53" t="s">
        <v>2066</v>
      </c>
      <c r="K175" s="48" t="str">
        <f>IF(LEFT(INDEX(Applications_2021!$E$2:$E$651,MATCH($A175,Applications_2021!$A$2:$A$651,0)),1)="Y","Black","Other")</f>
        <v>Black</v>
      </c>
      <c r="L175" s="48" t="str">
        <f>IF(INDEX(Applications_2021!$F$2:$F$651,MATCH($A175,Applications_2021!$A$2:$A$651,0))="","",INDEX(Applications_2021!$F$2:$F$651,MATCH($A175,Applications_2021!$A$2:$A$651,0)))</f>
        <v>Female</v>
      </c>
      <c r="M175" s="48" t="str">
        <f>IF(LEFT(INDEX(Applications_2021!$I$2:$I$651,MATCH($A175,Applications_2021!$A$2:$A$651,0)),1)="","",LEFT(INDEX(Applications_2021!$I$2:$I$651,MATCH($A175,Applications_2021!$A$2:$A$651,0)),1))</f>
        <v>9</v>
      </c>
      <c r="N175" s="48" t="str">
        <f>IF(INDEX(Applications_2021!$J$2:$J$651,MATCH($A175,Applications_2021!$A$2:$A$651,0))="","",INDEX(Applications_2021!$J$2:$J$651,MATCH($A175,Applications_2021!$A$2:$A$651,0)))</f>
        <v>Amanda Elzy High School</v>
      </c>
      <c r="O175" s="48" t="str">
        <f>IF(INDEX(Applications_2021!$K$2:$K$651,MATCH($A175,Applications_2021!$A$2:$A$651,0))="","",INDEX(Applications_2021!$K$2:$K$651,MATCH($A175,Applications_2021!$A$2:$A$651,0)))</f>
        <v>Glcsd</v>
      </c>
      <c r="P175" s="48" t="str">
        <f>IF(INDEX(Applications_2021!$P$2:$P$651,MATCH($A175,Applications_2021!$A$2:$A$651,0))="","",INDEX(Applications_2021!$P$2:$P$651,MATCH($A175,Applications_2021!$A$2:$A$651,0)))</f>
        <v>College degree or 4 or more years of college (including graduate school)</v>
      </c>
      <c r="Q175" s="48" t="str">
        <f>IF(INDEX(Applications_2021!$Q$2:$Q$651,MATCH($A175,Applications_2021!$A$2:$A$651,0))="","",INDEX(Applications_2021!$Q$2:$Q$651,MATCH($A175,Applications_2021!$A$2:$A$651,0)))</f>
        <v>$25,000 to $49,999 per year</v>
      </c>
      <c r="R175" s="48" t="str">
        <f>IF(INDEX(Applications_2021!$AL$2:$AL$651,MATCH($A175,Applications_2021!$A$2:$A$651,0))="","",INDEX(Applications_2021!$AL$2:$AL$651,MATCH($A175,Applications_2021!$A$2:$A$651,0)))</f>
        <v>Leflore</v>
      </c>
      <c r="S175" s="48" t="str">
        <f>IF(INDEX(Applications_2021!$V$2:$V$651,MATCH($A175,Applications_2021!$A$2:$A$651,0))="","",INDEX(Applications_2021!$V$2:$V$651,MATCH($A175,Applications_2021!$A$2:$A$651,0)))</f>
        <v>MS</v>
      </c>
      <c r="T175" s="48" t="str">
        <f>IF(INDEX(Applications_2021!$AE$2:$AE$651,MATCH($A175,Applications_2021!$A$2:$A$651,0))="","",INDEX(Applications_2021!$AE$2:$AE$651,MATCH($A175,Applications_2021!$A$2:$A$651,0)))</f>
        <v>Excellent</v>
      </c>
      <c r="U175" s="109" t="str">
        <f>IF(INDEX(Applications_2021!$AF$2:$AF$651,MATCH($A175,Applications_2021!$A$2:$A$651,0))="","",INDEX(Applications_2021!$AF$2:$AF$651,MATCH($A175,Applications_2021!$A$2:$A$651,0)))</f>
        <v>I want to attend the camp because it will give me more knowledge on science and math.It will also help me in school next year,when I am in the 10th grade.What I hope to gain from this experience is to accomplish things in my full potential and to be more confident in my work and in myself.</v>
      </c>
      <c r="V175" s="109" t="str">
        <f>IF(INDEX(Applications_2021!$AG$2:$AG$651,MATCH($A175,Applications_2021!$A$2:$A$651,0))="","",INDEX(Applications_2021!$AG$2:$AG$651,MATCH($A175,Applications_2021!$A$2:$A$651,0)))</f>
        <v>I have work hard to keep my A and B average and now I have all A's.I have been on the honor roll for as long as I can remember.</v>
      </c>
      <c r="W175" s="109" t="str">
        <f>IF(INDEX(Applications_2021!$AH$2:$AH$651,MATCH($A175,Applications_2021!$A$2:$A$651,0))="","",INDEX(Applications_2021!$AH$2:$AH$651,MATCH($A175,Applications_2021!$A$2:$A$651,0)))</f>
        <v/>
      </c>
      <c r="X175" s="109" t="str">
        <f>IF(INDEX(Applications_2021!$AI$2:$AI$651,MATCH($A175,Applications_2021!$A$2:$A$651,0))="","",INDEX(Applications_2021!$AI$2:$AI$651,MATCH($A175,Applications_2021!$A$2:$A$651,0)))</f>
        <v>school/teacher</v>
      </c>
      <c r="Y175" s="109" t="str">
        <f>IF(INDEX(Applications_2021!$AJ$2:$AJ$651,MATCH($A175,Applications_2021!$A$2:$A$651,0))="","",INDEX(Applications_2021!$AJ$2:$AJ$651,MATCH($A175,Applications_2021!$A$2:$A$651,0)))</f>
        <v>Mr. McGee/Amanda Elzy High School</v>
      </c>
      <c r="Z175" s="220" t="str">
        <f>IF(INDEX(Applications_2021!$AA$2:$AA$651,MATCH($A175,Applications_2021!$A$2:$A$651,0))="","",INDEX(Applications_2021!$AA$2:$AA$651,MATCH($A175,Applications_2021!$A$2:$A$651,0)))</f>
        <v>NO - I will NOT have transportation to the camp on June 20.</v>
      </c>
      <c r="AA175" s="221" t="str">
        <f>IF(INDEX(Applications_2021!$AC$2:$AC$651,MATCH($A175,Applications_2021!$A$2:$A$651,0))="","",INDEX(Applications_2021!$AC$2:$AC$651,MATCH($A175,Applications_2021!$A$2:$A$651,0)))</f>
        <v>NO - I will NOT have transportation from the camp on June 25.</v>
      </c>
      <c r="AB175" s="48" t="str">
        <f>IF(INDEX(Transcripts_2021!$A$2:$A$324,MATCH($A175,Transcripts_2021!$A$2:$A$324,0))=$A175,INDEX(Transcripts_2021!$O$2:$O$324,MATCH($A175,Transcripts_2021!$A$2:$A$324,0)),"")</f>
        <v>Amanda Elzy High School</v>
      </c>
      <c r="AC175" s="48" t="str">
        <f t="shared" si="7"/>
        <v>Leflore</v>
      </c>
      <c r="AD175" s="48" t="str">
        <f>IF(INDEX(Applications_2021!$AL$2:$AL$651,MATCH($A175,Applications_2021!$A$2:$A$651,0))="","",INDEX(Applications_2021!$AL$2:$AL$651,MATCH($A175,Applications_2021!$A$2:$A$651,0)))</f>
        <v>Leflore</v>
      </c>
      <c r="AE175" s="8" t="str">
        <f t="shared" si="8"/>
        <v>Yes</v>
      </c>
    </row>
    <row r="176" spans="1:31" ht="57.6" x14ac:dyDescent="0.3">
      <c r="A176" s="51" t="str">
        <f>IF(Applications_2021!$A465="","",Applications_2021!$A465)</f>
        <v>0483-DIX-MA-0199</v>
      </c>
      <c r="B176" s="52"/>
      <c r="C176" s="283" t="s">
        <v>107</v>
      </c>
      <c r="D176" s="46">
        <f t="shared" si="6"/>
        <v>9</v>
      </c>
      <c r="E176" s="45" cm="1">
        <f t="array" ref="E176">_xlfn.IFS($Q176="Less than $25,000 per year",5,$Q176="$25,000 to $49,999 per year",4,$Q176="$50,000 per year or above",2,$Q176="I do not know.",3,$Q176="",0)</f>
        <v>5</v>
      </c>
      <c r="F176" s="45" cm="1">
        <f t="array" ref="F176">_xlfn.IFS($T176="Excellent",5,$T176="Good",4,$T176="Average",3,$T176="Below Average",2,$T176="Poor",1)</f>
        <v>4</v>
      </c>
      <c r="G176" s="52"/>
      <c r="H176" s="52"/>
      <c r="I176" s="52"/>
      <c r="J176" s="53">
        <v>9</v>
      </c>
      <c r="K176" s="48" t="str">
        <f>IF(LEFT(INDEX(Applications_2021!$E$2:$E$651,MATCH($A176,Applications_2021!$A$2:$A$651,0)),1)="Y","Black","Other")</f>
        <v>Black</v>
      </c>
      <c r="L176" s="48" t="str">
        <f>IF(INDEX(Applications_2021!$F$2:$F$651,MATCH($A176,Applications_2021!$A$2:$A$651,0))="","",INDEX(Applications_2021!$F$2:$F$651,MATCH($A176,Applications_2021!$A$2:$A$651,0)))</f>
        <v>Female</v>
      </c>
      <c r="M176" s="48" t="str">
        <f>IF(LEFT(INDEX(Applications_2021!$I$2:$I$651,MATCH($A176,Applications_2021!$A$2:$A$651,0)),1)="","",LEFT(INDEX(Applications_2021!$I$2:$I$651,MATCH($A176,Applications_2021!$A$2:$A$651,0)),1))</f>
        <v>9</v>
      </c>
      <c r="N176" s="48" t="str">
        <f>IF(INDEX(Applications_2021!$J$2:$J$651,MATCH($A176,Applications_2021!$A$2:$A$651,0))="","",INDEX(Applications_2021!$J$2:$J$651,MATCH($A176,Applications_2021!$A$2:$A$651,0)))</f>
        <v>Leflore County High School</v>
      </c>
      <c r="O176" s="48" t="str">
        <f>IF(INDEX(Applications_2021!$K$2:$K$651,MATCH($A176,Applications_2021!$A$2:$A$651,0))="","",INDEX(Applications_2021!$K$2:$K$651,MATCH($A176,Applications_2021!$A$2:$A$651,0)))</f>
        <v>Greenwood Leflore Consolidated School District</v>
      </c>
      <c r="P176" s="48" t="str">
        <f>IF(INDEX(Applications_2021!$P$2:$P$651,MATCH($A176,Applications_2021!$A$2:$A$651,0))="","",INDEX(Applications_2021!$P$2:$P$651,MATCH($A176,Applications_2021!$A$2:$A$651,0)))</f>
        <v>College degree or 4 or more years of college (including graduate school)</v>
      </c>
      <c r="Q176" s="48" t="str">
        <f>IF(INDEX(Applications_2021!$Q$2:$Q$651,MATCH($A176,Applications_2021!$A$2:$A$651,0))="","",INDEX(Applications_2021!$Q$2:$Q$651,MATCH($A176,Applications_2021!$A$2:$A$651,0)))</f>
        <v>Less than $25,000 per year</v>
      </c>
      <c r="R176" s="48" t="str">
        <f>IF(INDEX(Applications_2021!$AL$2:$AL$651,MATCH($A176,Applications_2021!$A$2:$A$651,0))="","",INDEX(Applications_2021!$AL$2:$AL$651,MATCH($A176,Applications_2021!$A$2:$A$651,0)))</f>
        <v>Leflore</v>
      </c>
      <c r="S176" s="48" t="str">
        <f>IF(INDEX(Applications_2021!$V$2:$V$651,MATCH($A176,Applications_2021!$A$2:$A$651,0))="","",INDEX(Applications_2021!$V$2:$V$651,MATCH($A176,Applications_2021!$A$2:$A$651,0)))</f>
        <v>MS</v>
      </c>
      <c r="T176" s="48" t="str">
        <f>IF(INDEX(Applications_2021!$AE$2:$AE$651,MATCH($A176,Applications_2021!$A$2:$A$651,0))="","",INDEX(Applications_2021!$AE$2:$AE$651,MATCH($A176,Applications_2021!$A$2:$A$651,0)))</f>
        <v>Good</v>
      </c>
      <c r="U176" s="109" t="str">
        <f>IF(INDEX(Applications_2021!$AF$2:$AF$651,MATCH($A176,Applications_2021!$A$2:$A$651,0))="","",INDEX(Applications_2021!$AF$2:$AF$651,MATCH($A176,Applications_2021!$A$2:$A$651,0)))</f>
        <v>I want to join this camp to learn more about math and science do fun activities and more . What i want to gain out of this camp to learn more than what I came in learning .</v>
      </c>
      <c r="V176" s="109" t="str">
        <f>IF(INDEX(Applications_2021!$AG$2:$AG$651,MATCH($A176,Applications_2021!$A$2:$A$651,0))="","",INDEX(Applications_2021!$AG$2:$AG$651,MATCH($A176,Applications_2021!$A$2:$A$651,0)))</f>
        <v>I play basketball , softball , run track , I am a member of pearls mentoring for girls of Leflore County .</v>
      </c>
      <c r="W176" s="109" t="str">
        <f>IF(INDEX(Applications_2021!$AH$2:$AH$651,MATCH($A176,Applications_2021!$A$2:$A$651,0))="","",INDEX(Applications_2021!$AH$2:$AH$651,MATCH($A176,Applications_2021!$A$2:$A$651,0)))</f>
        <v/>
      </c>
      <c r="X176" s="109" t="str">
        <f>IF(INDEX(Applications_2021!$AI$2:$AI$651,MATCH($A176,Applications_2021!$A$2:$A$651,0))="","",INDEX(Applications_2021!$AI$2:$AI$651,MATCH($A176,Applications_2021!$A$2:$A$651,0)))</f>
        <v>relative or friend</v>
      </c>
      <c r="Y176" s="109" t="str">
        <f>IF(INDEX(Applications_2021!$AJ$2:$AJ$651,MATCH($A176,Applications_2021!$A$2:$A$651,0))="","",INDEX(Applications_2021!$AJ$2:$AJ$651,MATCH($A176,Applications_2021!$A$2:$A$651,0)))</f>
        <v>leflore county high school</v>
      </c>
      <c r="Z176" s="220" t="str">
        <f>IF(INDEX(Applications_2021!$Z$2:$Z$651,MATCH($A176,Applications_2021!$A$2:$A$651,0))="","",INDEX(Applications_2021!$Z$2:$Z$651,MATCH($A176,Applications_2021!$A$2:$A$651,0)))</f>
        <v>YES - I will have transportation to the camp on June 20.</v>
      </c>
      <c r="AA176" s="221" t="str">
        <f>IF(INDEX(Applications_2021!$AB$2:$AB$651,MATCH($A176,Applications_2021!$A$2:$A$651,0))="","",INDEX(Applications_2021!$AB$2:$AB$651,MATCH($A176,Applications_2021!$A$2:$A$651,0)))</f>
        <v>YES - I will have transportation from the camp on June 25.</v>
      </c>
      <c r="AB176" s="48" t="str">
        <f>IF(INDEX(Transcripts_2021!$A$2:$A$324,MATCH($A176,Transcripts_2021!$A$2:$A$324,0))=$A176,INDEX(Transcripts_2021!$O$2:$O$324,MATCH($A176,Transcripts_2021!$A$2:$A$324,0)),"")</f>
        <v xml:space="preserve">Leflore County High School </v>
      </c>
      <c r="AC176" s="48" t="str">
        <f t="shared" si="7"/>
        <v>Leflore</v>
      </c>
      <c r="AD176" s="48" t="str">
        <f>IF(INDEX(Applications_2021!$AL$2:$AL$651,MATCH($A176,Applications_2021!$A$2:$A$651,0))="","",INDEX(Applications_2021!$AL$2:$AL$651,MATCH($A176,Applications_2021!$A$2:$A$651,0)))</f>
        <v>Leflore</v>
      </c>
      <c r="AE176" s="8" t="str">
        <f t="shared" si="8"/>
        <v>Yes</v>
      </c>
    </row>
    <row r="177" spans="1:31" ht="86.4" x14ac:dyDescent="0.3">
      <c r="A177" s="51" t="str">
        <f>IF(Applications_2021!$A533="","",Applications_2021!$A533)</f>
        <v>0553-MAR-TR-0168</v>
      </c>
      <c r="B177" s="45" t="s">
        <v>371</v>
      </c>
      <c r="C177" s="250" t="s">
        <v>101</v>
      </c>
      <c r="D177" s="46">
        <f t="shared" si="6"/>
        <v>9</v>
      </c>
      <c r="E177" s="45" cm="1">
        <f t="array" ref="E177">_xlfn.IFS($Q177="Less than $25,000 per year",5,$Q177="$25,000 to $49,999 per year",4,$Q177="$50,000 per year or above",2,$Q177="I do not know.",3,$Q177="",0)</f>
        <v>4</v>
      </c>
      <c r="F177" s="45" cm="1">
        <f t="array" ref="F177">_xlfn.IFS($T177="Excellent",5,$T177="Good",4,$T177="Average",3,$T177="Below Average",2,$T177="Poor",1)</f>
        <v>5</v>
      </c>
      <c r="G177" s="52"/>
      <c r="H177" s="52"/>
      <c r="I177" s="52"/>
      <c r="J177" s="53">
        <v>7</v>
      </c>
      <c r="K177" s="48" t="str">
        <f>IF(LEFT(INDEX(Applications_2021!$E$2:$E$651,MATCH($A177,Applications_2021!$A$2:$A$651,0)),1)="Y","Black","Other")</f>
        <v>Black</v>
      </c>
      <c r="L177" s="48" t="str">
        <f>IF(INDEX(Applications_2021!$F$2:$F$651,MATCH($A177,Applications_2021!$A$2:$A$651,0))="","",INDEX(Applications_2021!$F$2:$F$651,MATCH($A177,Applications_2021!$A$2:$A$651,0)))</f>
        <v>Female</v>
      </c>
      <c r="M177" s="48" t="str">
        <f>IF(LEFT(INDEX(Applications_2021!$I$2:$I$651,MATCH($A177,Applications_2021!$A$2:$A$651,0)),1)="","",LEFT(INDEX(Applications_2021!$I$2:$I$651,MATCH($A177,Applications_2021!$A$2:$A$651,0)),1))</f>
        <v>7</v>
      </c>
      <c r="N177" s="48" t="str">
        <f>IF(INDEX(Applications_2021!$J$2:$J$651,MATCH($A177,Applications_2021!$A$2:$A$651,0))="","",INDEX(Applications_2021!$J$2:$J$651,MATCH($A177,Applications_2021!$A$2:$A$651,0)))</f>
        <v>Greenwood Middle</v>
      </c>
      <c r="O177" s="48" t="str">
        <f>IF(INDEX(Applications_2021!$K$2:$K$651,MATCH($A177,Applications_2021!$A$2:$A$651,0))="","",INDEX(Applications_2021!$K$2:$K$651,MATCH($A177,Applications_2021!$A$2:$A$651,0)))</f>
        <v>Greenwood Leflore Consolidated</v>
      </c>
      <c r="P177" s="48" t="str">
        <f>IF(INDEX(Applications_2021!$P$2:$P$651,MATCH($A177,Applications_2021!$A$2:$A$651,0))="","",INDEX(Applications_2021!$P$2:$P$651,MATCH($A177,Applications_2021!$A$2:$A$651,0)))</f>
        <v>College degree or 4 or more years of college (including graduate school)</v>
      </c>
      <c r="Q177" s="48" t="str">
        <f>IF(INDEX(Applications_2021!$Q$2:$Q$651,MATCH($A177,Applications_2021!$A$2:$A$651,0))="","",INDEX(Applications_2021!$Q$2:$Q$651,MATCH($A177,Applications_2021!$A$2:$A$651,0)))</f>
        <v>$25,000 to $49,999 per year</v>
      </c>
      <c r="R177" s="48" t="str">
        <f>IF(INDEX(Applications_2021!$AL$2:$AL$651,MATCH($A177,Applications_2021!$A$2:$A$651,0))="","",INDEX(Applications_2021!$AL$2:$AL$651,MATCH($A177,Applications_2021!$A$2:$A$651,0)))</f>
        <v>Leflore</v>
      </c>
      <c r="S177" s="48" t="str">
        <f>IF(INDEX(Applications_2021!$V$2:$V$651,MATCH($A177,Applications_2021!$A$2:$A$651,0))="","",INDEX(Applications_2021!$V$2:$V$651,MATCH($A177,Applications_2021!$A$2:$A$651,0)))</f>
        <v>MS</v>
      </c>
      <c r="T177" s="48" t="str">
        <f>IF(INDEX(Applications_2021!$AE$2:$AE$651,MATCH($A177,Applications_2021!$A$2:$A$651,0))="","",INDEX(Applications_2021!$AE$2:$AE$651,MATCH($A177,Applications_2021!$A$2:$A$651,0)))</f>
        <v>Excellent</v>
      </c>
      <c r="U177" s="109" t="str">
        <f>IF(INDEX(Applications_2021!$AF$2:$AF$651,MATCH($A177,Applications_2021!$A$2:$A$651,0))="","",INDEX(Applications_2021!$AF$2:$AF$651,MATCH($A177,Applications_2021!$A$2:$A$651,0)))</f>
        <v>I want to attend the AAYME Camp because I want to associate with other minority students from various locations and one day I hope to attend MSMS. From my experience, I hope to gain better knowledge on life itself and a better opportunity to attend a good college. I also hope to gain some life long friends.</v>
      </c>
      <c r="V177" s="109" t="str">
        <f>IF(INDEX(Applications_2021!$AG$2:$AG$651,MATCH($A177,Applications_2021!$A$2:$A$651,0))="","",INDEX(Applications_2021!$AG$2:$AG$651,MATCH($A177,Applications_2021!$A$2:$A$651,0)))</f>
        <v>I won third place in the state science fair during the current school year. Also, last summer I participated in GEMS academy at Mississippi Valley State University where I won a few certificates.</v>
      </c>
      <c r="W177" s="109" t="str">
        <f>IF(INDEX(Applications_2021!$AH$2:$AH$651,MATCH($A177,Applications_2021!$A$2:$A$651,0))="","",INDEX(Applications_2021!$AH$2:$AH$651,MATCH($A177,Applications_2021!$A$2:$A$651,0)))</f>
        <v>I attended MSMS virtual camp last summer.</v>
      </c>
      <c r="X177" s="109" t="str">
        <f>IF(INDEX(Applications_2021!$AI$2:$AI$651,MATCH($A177,Applications_2021!$A$2:$A$651,0))="","",INDEX(Applications_2021!$AI$2:$AI$651,MATCH($A177,Applications_2021!$A$2:$A$651,0)))</f>
        <v>Social Media</v>
      </c>
      <c r="Y177" s="109" t="str">
        <f>IF(INDEX(Applications_2021!$AJ$2:$AJ$651,MATCH($A177,Applications_2021!$A$2:$A$651,0))="","",INDEX(Applications_2021!$AJ$2:$AJ$651,MATCH($A177,Applications_2021!$A$2:$A$651,0)))</f>
        <v/>
      </c>
      <c r="Z177" s="220" t="str">
        <f>IF(INDEX(Applications_2021!$Z$2:$Z$651,MATCH($A177,Applications_2021!$A$2:$A$651,0))="","",INDEX(Applications_2021!$Z$2:$Z$651,MATCH($A177,Applications_2021!$A$2:$A$651,0)))</f>
        <v>YES - I will have transportation to the camp on June 20.</v>
      </c>
      <c r="AA177" s="221" t="str">
        <f>IF(INDEX(Applications_2021!$AB$2:$AB$651,MATCH($A177,Applications_2021!$A$2:$A$651,0))="","",INDEX(Applications_2021!$AB$2:$AB$651,MATCH($A177,Applications_2021!$A$2:$A$651,0)))</f>
        <v>YES - I will have transportation from the camp on June 25.</v>
      </c>
      <c r="AB177" s="48" t="str">
        <f>IF(INDEX(Transcripts_2021!$A$2:$A$324,MATCH($A177,Transcripts_2021!$A$2:$A$324,0))=$A177,INDEX(Transcripts_2021!$O$2:$O$324,MATCH($A177,Transcripts_2021!$A$2:$A$324,0)),"")</f>
        <v>Greenwood Middle School</v>
      </c>
      <c r="AC177" s="48" t="str">
        <f t="shared" si="7"/>
        <v>Leflore</v>
      </c>
      <c r="AD177" s="48" t="str">
        <f>IF(INDEX(Applications_2021!$AL$2:$AL$651,MATCH($A177,Applications_2021!$A$2:$A$651,0))="","",INDEX(Applications_2021!$AL$2:$AL$651,MATCH($A177,Applications_2021!$A$2:$A$651,0)))</f>
        <v>Leflore</v>
      </c>
      <c r="AE177" s="8" t="str">
        <f t="shared" si="8"/>
        <v>Yes</v>
      </c>
    </row>
    <row r="178" spans="1:31" ht="115.2" x14ac:dyDescent="0.3">
      <c r="A178" s="51" t="str">
        <f>IF(Applications_2021!$A20="","",Applications_2021!$A20)</f>
        <v>0020-STA-YA-0290</v>
      </c>
      <c r="B178" s="52"/>
      <c r="C178" s="283" t="s">
        <v>107</v>
      </c>
      <c r="D178" s="46">
        <f t="shared" si="6"/>
        <v>8</v>
      </c>
      <c r="E178" s="45" cm="1">
        <f t="array" ref="E178">_xlfn.IFS($Q178="Less than $25,000 per year",5,$Q178="$25,000 to $49,999 per year",4,$Q178="$50,000 per year or above",2,$Q178="I do not know.",3,$Q178="",0)</f>
        <v>3</v>
      </c>
      <c r="F178" s="45" cm="1">
        <f t="array" ref="F178">_xlfn.IFS($T178="Excellent",5,$T178="Good",4,$T178="Average",3,$T178="Below Average",2,$T178="Poor",1)</f>
        <v>5</v>
      </c>
      <c r="G178" s="52"/>
      <c r="H178" s="52"/>
      <c r="I178" s="52"/>
      <c r="J178" s="53">
        <v>9</v>
      </c>
      <c r="K178" s="48" t="str">
        <f>IF(LEFT(INDEX(Applications_2021!$E$2:$E$651,MATCH($A178,Applications_2021!$A$2:$A$651,0)),1)="Y","Black","Other")</f>
        <v>Black</v>
      </c>
      <c r="L178" s="48" t="str">
        <f>IF(INDEX(Applications_2021!$F$2:$F$651,MATCH($A178,Applications_2021!$A$2:$A$651,0))="","",INDEX(Applications_2021!$F$2:$F$651,MATCH($A178,Applications_2021!$A$2:$A$651,0)))</f>
        <v>Female</v>
      </c>
      <c r="M178" s="48" t="str">
        <f>IF(LEFT(INDEX(Applications_2021!$I$2:$I$651,MATCH($A178,Applications_2021!$A$2:$A$651,0)),1)="","",LEFT(INDEX(Applications_2021!$I$2:$I$651,MATCH($A178,Applications_2021!$A$2:$A$651,0)),1))</f>
        <v>9</v>
      </c>
      <c r="N178" s="48" t="str">
        <f>IF(INDEX(Applications_2021!$J$2:$J$651,MATCH($A178,Applications_2021!$A$2:$A$651,0))="","",INDEX(Applications_2021!$J$2:$J$651,MATCH($A178,Applications_2021!$A$2:$A$651,0)))</f>
        <v>Greenwood High School</v>
      </c>
      <c r="O178" s="48" t="str">
        <f>IF(INDEX(Applications_2021!$K$2:$K$651,MATCH($A178,Applications_2021!$A$2:$A$651,0))="","",INDEX(Applications_2021!$K$2:$K$651,MATCH($A178,Applications_2021!$A$2:$A$651,0)))</f>
        <v xml:space="preserve">Greenwood Leflore Consolidated School </v>
      </c>
      <c r="P178" s="48" t="str">
        <f>IF(INDEX(Applications_2021!$P$2:$P$651,MATCH($A178,Applications_2021!$A$2:$A$651,0))="","",INDEX(Applications_2021!$P$2:$P$651,MATCH($A178,Applications_2021!$A$2:$A$651,0)))</f>
        <v>College degree or 4 or more years of college (including graduate school)</v>
      </c>
      <c r="Q178" s="48" t="str">
        <f>IF(INDEX(Applications_2021!$Q$2:$Q$651,MATCH($A178,Applications_2021!$A$2:$A$651,0))="","",INDEX(Applications_2021!$Q$2:$Q$651,MATCH($A178,Applications_2021!$A$2:$A$651,0)))</f>
        <v>I do not know.</v>
      </c>
      <c r="R178" s="48" t="str">
        <f>IF(INDEX(Applications_2021!$AL$2:$AL$651,MATCH($A178,Applications_2021!$A$2:$A$651,0))="","",INDEX(Applications_2021!$AL$2:$AL$651,MATCH($A178,Applications_2021!$A$2:$A$651,0)))</f>
        <v>Leflore</v>
      </c>
      <c r="S178" s="48" t="str">
        <f>IF(INDEX(Applications_2021!$V$2:$V$651,MATCH($A178,Applications_2021!$A$2:$A$651,0))="","",INDEX(Applications_2021!$V$2:$V$651,MATCH($A178,Applications_2021!$A$2:$A$651,0)))</f>
        <v>MS</v>
      </c>
      <c r="T178" s="48" t="str">
        <f>IF(INDEX(Applications_2021!$AE$2:$AE$651,MATCH($A178,Applications_2021!$A$2:$A$651,0))="","",INDEX(Applications_2021!$AE$2:$AE$651,MATCH($A178,Applications_2021!$A$2:$A$651,0)))</f>
        <v>Excellent</v>
      </c>
      <c r="U178" s="109" t="str">
        <f>IF(INDEX(Applications_2021!$AF$2:$AF$651,MATCH($A178,Applications_2021!$A$2:$A$651,0))="","",INDEX(Applications_2021!$AF$2:$AF$651,MATCH($A178,Applications_2021!$A$2:$A$651,0)))</f>
        <v>I want to attend the AAYME Camp because I really feel I need to be pushed to my full potential. I have been sitting around waiting to be challenged and I feel that AAYME will do just that. This camp could provide me with the benefit of getting a leg up and also being able to be around people who want to see themselves pushed more as I do.</v>
      </c>
      <c r="V178" s="109" t="str">
        <f>IF(INDEX(Applications_2021!$AG$2:$AG$651,MATCH($A178,Applications_2021!$A$2:$A$651,0))="","",INDEX(Applications_2021!$AG$2:$AG$651,MATCH($A178,Applications_2021!$A$2:$A$651,0)))</f>
        <v>I have received and accomplished so much as of now. I took my ACT for the first time in December and achieved the score of a 23 as a 9th grader. I have been invited to be a student at Mary Baldwin University PEG  program, I have been invited to NYFL: Medicine, and I also have started my own business which has inspired and motivated so many people that you can do so many things at a young age .</v>
      </c>
      <c r="W178" s="109" t="str">
        <f>IF(INDEX(Applications_2021!$AH$2:$AH$651,MATCH($A178,Applications_2021!$A$2:$A$651,0))="","",INDEX(Applications_2021!$AH$2:$AH$651,MATCH($A178,Applications_2021!$A$2:$A$651,0)))</f>
        <v/>
      </c>
      <c r="X178" s="109" t="str">
        <f>IF(INDEX(Applications_2021!$AI$2:$AI$651,MATCH($A178,Applications_2021!$A$2:$A$651,0))="","",INDEX(Applications_2021!$AI$2:$AI$651,MATCH($A178,Applications_2021!$A$2:$A$651,0)))</f>
        <v>relative or friend</v>
      </c>
      <c r="Y178" s="109" t="str">
        <f>IF(INDEX(Applications_2021!$AJ$2:$AJ$651,MATCH($A178,Applications_2021!$A$2:$A$651,0))="","",INDEX(Applications_2021!$AJ$2:$AJ$651,MATCH($A178,Applications_2021!$A$2:$A$651,0)))</f>
        <v/>
      </c>
      <c r="Z178" s="220" t="str">
        <f>IF(INDEX(Applications_2021!$Z$2:$Z$651,MATCH($A178,Applications_2021!$A$2:$A$651,0))="","",INDEX(Applications_2021!$Z$2:$Z$651,MATCH($A178,Applications_2021!$A$2:$A$651,0)))</f>
        <v>YES - I will have transportation to the camp on June 20.</v>
      </c>
      <c r="AA178" s="221" t="str">
        <f>IF(INDEX(Applications_2021!$AB$2:$AB$651,MATCH($A178,Applications_2021!$A$2:$A$651,0))="","",INDEX(Applications_2021!$AB$2:$AB$651,MATCH($A178,Applications_2021!$A$2:$A$651,0)))</f>
        <v>YES - I will have transportation from the camp on June 25.</v>
      </c>
      <c r="AB178" s="48" t="str">
        <f>IF(INDEX(Transcripts_2021!$A$2:$A$324,MATCH($A178,Transcripts_2021!$A$2:$A$324,0))=$A178,INDEX(Transcripts_2021!$O$2:$O$324,MATCH($A178,Transcripts_2021!$A$2:$A$324,0)),"")</f>
        <v>Greenwood High School</v>
      </c>
      <c r="AC178" s="48" t="str">
        <f t="shared" si="7"/>
        <v>Leflore</v>
      </c>
      <c r="AD178" s="48" t="str">
        <f>IF(INDEX(Applications_2021!$AL$2:$AL$651,MATCH($A178,Applications_2021!$A$2:$A$651,0))="","",INDEX(Applications_2021!$AL$2:$AL$651,MATCH($A178,Applications_2021!$A$2:$A$651,0)))</f>
        <v>Leflore</v>
      </c>
      <c r="AE178" s="8" t="str">
        <f t="shared" si="8"/>
        <v>Yes</v>
      </c>
    </row>
    <row r="179" spans="1:31" ht="86.4" x14ac:dyDescent="0.3">
      <c r="A179" s="51" t="str">
        <f>IF(Applications_2021!$A21="","",Applications_2021!$A21)</f>
        <v>0021-ROB-DE-0237</v>
      </c>
      <c r="B179" s="45" t="s">
        <v>371</v>
      </c>
      <c r="C179" s="250" t="s">
        <v>104</v>
      </c>
      <c r="D179" s="46">
        <f t="shared" si="6"/>
        <v>8</v>
      </c>
      <c r="E179" s="45" cm="1">
        <f t="array" ref="E179">_xlfn.IFS($Q179="Less than $25,000 per year",5,$Q179="$25,000 to $49,999 per year",4,$Q179="$50,000 per year or above",2,$Q179="I do not know.",3,$Q179="",0)</f>
        <v>4</v>
      </c>
      <c r="F179" s="45" cm="1">
        <f t="array" ref="F179">_xlfn.IFS($T179="Excellent",5,$T179="Good",4,$T179="Average",3,$T179="Below Average",2,$T179="Poor",1)</f>
        <v>4</v>
      </c>
      <c r="G179" s="52"/>
      <c r="H179" s="52"/>
      <c r="I179" s="52"/>
      <c r="J179" s="53">
        <v>9</v>
      </c>
      <c r="K179" s="48" t="str">
        <f>IF(LEFT(INDEX(Applications_2021!$E$2:$E$651,MATCH($A179,Applications_2021!$A$2:$A$651,0)),1)="Y","Black","Other")</f>
        <v>Black</v>
      </c>
      <c r="L179" s="48" t="str">
        <f>IF(INDEX(Applications_2021!$F$2:$F$651,MATCH($A179,Applications_2021!$A$2:$A$651,0))="","",INDEX(Applications_2021!$F$2:$F$651,MATCH($A179,Applications_2021!$A$2:$A$651,0)))</f>
        <v>Male</v>
      </c>
      <c r="M179" s="48" t="str">
        <f>IF(LEFT(INDEX(Applications_2021!$I$2:$I$651,MATCH($A179,Applications_2021!$A$2:$A$651,0)),1)="","",LEFT(INDEX(Applications_2021!$I$2:$I$651,MATCH($A179,Applications_2021!$A$2:$A$651,0)),1))</f>
        <v>9</v>
      </c>
      <c r="N179" s="48" t="str">
        <f>IF(INDEX(Applications_2021!$J$2:$J$651,MATCH($A179,Applications_2021!$A$2:$A$651,0))="","",INDEX(Applications_2021!$J$2:$J$651,MATCH($A179,Applications_2021!$A$2:$A$651,0)))</f>
        <v>Greenwood High School</v>
      </c>
      <c r="O179" s="48" t="str">
        <f>IF(INDEX(Applications_2021!$K$2:$K$651,MATCH($A179,Applications_2021!$A$2:$A$651,0))="","",INDEX(Applications_2021!$K$2:$K$651,MATCH($A179,Applications_2021!$A$2:$A$651,0)))</f>
        <v>GLCSD</v>
      </c>
      <c r="P179" s="48" t="str">
        <f>IF(INDEX(Applications_2021!$P$2:$P$651,MATCH($A179,Applications_2021!$A$2:$A$651,0))="","",INDEX(Applications_2021!$P$2:$P$651,MATCH($A179,Applications_2021!$A$2:$A$651,0)))</f>
        <v>College degree or 4 or more years of college (including graduate school)</v>
      </c>
      <c r="Q179" s="48" t="str">
        <f>IF(INDEX(Applications_2021!$Q$2:$Q$651,MATCH($A179,Applications_2021!$A$2:$A$651,0))="","",INDEX(Applications_2021!$Q$2:$Q$651,MATCH($A179,Applications_2021!$A$2:$A$651,0)))</f>
        <v>$25,000 to $49,999 per year</v>
      </c>
      <c r="R179" s="48" t="str">
        <f>IF(INDEX(Applications_2021!$AL$2:$AL$651,MATCH($A179,Applications_2021!$A$2:$A$651,0))="","",INDEX(Applications_2021!$AL$2:$AL$651,MATCH($A179,Applications_2021!$A$2:$A$651,0)))</f>
        <v>Leflore</v>
      </c>
      <c r="S179" s="48" t="str">
        <f>IF(INDEX(Applications_2021!$V$2:$V$651,MATCH($A179,Applications_2021!$A$2:$A$651,0))="","",INDEX(Applications_2021!$V$2:$V$651,MATCH($A179,Applications_2021!$A$2:$A$651,0)))</f>
        <v>MS</v>
      </c>
      <c r="T179" s="48" t="str">
        <f>IF(INDEX(Applications_2021!$AE$2:$AE$651,MATCH($A179,Applications_2021!$A$2:$A$651,0))="","",INDEX(Applications_2021!$AE$2:$AE$651,MATCH($A179,Applications_2021!$A$2:$A$651,0)))</f>
        <v>Good</v>
      </c>
      <c r="U179" s="109" t="str">
        <f>IF(INDEX(Applications_2021!$AF$2:$AF$651,MATCH($A179,Applications_2021!$A$2:$A$651,0))="","",INDEX(Applications_2021!$AF$2:$AF$651,MATCH($A179,Applications_2021!$A$2:$A$651,0)))</f>
        <v xml:space="preserve">The AAYME Camp will give me the opportunity to better myself. Through hard work and dedication, I am certain I will gain lifelong skills. I'm seeking better communication and leadership skills. I would also like to prepare for the ACT. </v>
      </c>
      <c r="V179" s="109" t="str">
        <f>IF(INDEX(Applications_2021!$AG$2:$AG$651,MATCH($A179,Applications_2021!$A$2:$A$651,0))="","",INDEX(Applications_2021!$AG$2:$AG$651,MATCH($A179,Applications_2021!$A$2:$A$651,0)))</f>
        <v xml:space="preserve">Since beginning school, I have received numerous academic awards (principal's list, highest average, etc).  I am also a member of the prestigious "Guys in Ties" organization. While maintaining academics, I also managed to lead our football team as captain my 8th grade year. </v>
      </c>
      <c r="W179" s="109" t="str">
        <f>IF(INDEX(Applications_2021!$AH$2:$AH$651,MATCH($A179,Applications_2021!$A$2:$A$651,0))="","",INDEX(Applications_2021!$AH$2:$AH$651,MATCH($A179,Applications_2021!$A$2:$A$651,0)))</f>
        <v xml:space="preserve">Once I am chosen to participate in this program, I will set goals to ensure I have a beneficial experience. I am looking forward to becoming more knowledgeable in all areas provided. </v>
      </c>
      <c r="X179" s="109" t="str">
        <f>IF(INDEX(Applications_2021!$AI$2:$AI$651,MATCH($A179,Applications_2021!$A$2:$A$651,0))="","",INDEX(Applications_2021!$AI$2:$AI$651,MATCH($A179,Applications_2021!$A$2:$A$651,0)))</f>
        <v>Social Media</v>
      </c>
      <c r="Y179" s="109" t="str">
        <f>IF(INDEX(Applications_2021!$AJ$2:$AJ$651,MATCH($A179,Applications_2021!$A$2:$A$651,0))="","",INDEX(Applications_2021!$AJ$2:$AJ$651,MATCH($A179,Applications_2021!$A$2:$A$651,0)))</f>
        <v/>
      </c>
      <c r="Z179" s="220" t="str">
        <f>IF(INDEX(Applications_2021!$Z$2:$Z$651,MATCH($A179,Applications_2021!$A$2:$A$651,0))="","",INDEX(Applications_2021!$Z$2:$Z$651,MATCH($A179,Applications_2021!$A$2:$A$651,0)))</f>
        <v>YES - I will have transportation to the camp on June 20.</v>
      </c>
      <c r="AA179" s="221" t="str">
        <f>IF(INDEX(Applications_2021!$AB$2:$AB$651,MATCH($A179,Applications_2021!$A$2:$A$651,0))="","",INDEX(Applications_2021!$AB$2:$AB$651,MATCH($A179,Applications_2021!$A$2:$A$651,0)))</f>
        <v>YES - I will have transportation from the camp on June 25.</v>
      </c>
      <c r="AB179" s="48" t="str">
        <f>IF(INDEX(Transcripts_2021!$A$2:$A$324,MATCH($A179,Transcripts_2021!$A$2:$A$324,0))=$A179,INDEX(Transcripts_2021!$O$2:$O$324,MATCH($A179,Transcripts_2021!$A$2:$A$324,0)),"")</f>
        <v>Greenwood High School</v>
      </c>
      <c r="AC179" s="48" t="str">
        <f t="shared" si="7"/>
        <v>Leflore</v>
      </c>
      <c r="AD179" s="48" t="str">
        <f>IF(INDEX(Applications_2021!$AL$2:$AL$651,MATCH($A179,Applications_2021!$A$2:$A$651,0))="","",INDEX(Applications_2021!$AL$2:$AL$651,MATCH($A179,Applications_2021!$A$2:$A$651,0)))</f>
        <v>Leflore</v>
      </c>
      <c r="AE179" s="8" t="str">
        <f t="shared" si="8"/>
        <v>Yes</v>
      </c>
    </row>
    <row r="180" spans="1:31" ht="72" x14ac:dyDescent="0.3">
      <c r="A180" s="51" t="str">
        <f>IF(Applications_2021!$A595="","",Applications_2021!$A595)</f>
        <v>0621-AHA-AT-0287</v>
      </c>
      <c r="B180" s="52"/>
      <c r="C180" s="140" t="s">
        <v>107</v>
      </c>
      <c r="D180" s="46">
        <f t="shared" si="6"/>
        <v>7</v>
      </c>
      <c r="E180" s="45" cm="1">
        <f t="array" ref="E180">_xlfn.IFS($Q180="Less than $25,000 per year",5,$Q180="$25,000 to $49,999 per year",4,$Q180="$50,000 per year or above",2,$Q180="I do not know.",3,$Q180="",0)</f>
        <v>2</v>
      </c>
      <c r="F180" s="45" cm="1">
        <f t="array" ref="F180">_xlfn.IFS($T180="Excellent",5,$T180="Good",4,$T180="Average",3,$T180="Below Average",2,$T180="Poor",1)</f>
        <v>5</v>
      </c>
      <c r="G180" s="52"/>
      <c r="H180" s="52"/>
      <c r="I180" s="52"/>
      <c r="J180" s="53"/>
      <c r="K180" s="48" t="str">
        <f>IF(LEFT(INDEX(Applications_2021!$E$2:$E$651,MATCH($A180,Applications_2021!$A$2:$A$651,0)),1)="Y","Black","Other")</f>
        <v>Black</v>
      </c>
      <c r="L180" s="48" t="str">
        <f>IF(INDEX(Applications_2021!$F$2:$F$651,MATCH($A180,Applications_2021!$A$2:$A$651,0))="","",INDEX(Applications_2021!$F$2:$F$651,MATCH($A180,Applications_2021!$A$2:$A$651,0)))</f>
        <v>Female</v>
      </c>
      <c r="M180" s="48" t="str">
        <f>IF(LEFT(INDEX(Applications_2021!$I$2:$I$651,MATCH($A180,Applications_2021!$A$2:$A$651,0)),1)="","",LEFT(INDEX(Applications_2021!$I$2:$I$651,MATCH($A180,Applications_2021!$A$2:$A$651,0)),1))</f>
        <v>9</v>
      </c>
      <c r="N180" s="48" t="str">
        <f>IF(INDEX(Applications_2021!$J$2:$J$651,MATCH($A180,Applications_2021!$A$2:$A$651,0))="","",INDEX(Applications_2021!$J$2:$J$651,MATCH($A180,Applications_2021!$A$2:$A$651,0)))</f>
        <v xml:space="preserve">Greenwood High School </v>
      </c>
      <c r="O180" s="48" t="str">
        <f>IF(INDEX(Applications_2021!$K$2:$K$651,MATCH($A180,Applications_2021!$A$2:$A$651,0))="","",INDEX(Applications_2021!$K$2:$K$651,MATCH($A180,Applications_2021!$A$2:$A$651,0)))</f>
        <v xml:space="preserve">Greenwood Leflore Consolidated School District </v>
      </c>
      <c r="P180" s="48" t="str">
        <f>IF(INDEX(Applications_2021!$P$2:$P$651,MATCH($A180,Applications_2021!$A$2:$A$651,0))="","",INDEX(Applications_2021!$P$2:$P$651,MATCH($A180,Applications_2021!$A$2:$A$651,0)))</f>
        <v>College degree or 4 or more years of college (including graduate school)</v>
      </c>
      <c r="Q180" s="48" t="str">
        <f>IF(INDEX(Applications_2021!$Q$2:$Q$651,MATCH($A180,Applications_2021!$A$2:$A$651,0))="","",INDEX(Applications_2021!$Q$2:$Q$651,MATCH($A180,Applications_2021!$A$2:$A$651,0)))</f>
        <v>$50,000 per year or above</v>
      </c>
      <c r="R180" s="48" t="str">
        <f>IF(INDEX(Applications_2021!$AL$2:$AL$651,MATCH($A180,Applications_2021!$A$2:$A$651,0))="","",INDEX(Applications_2021!$AL$2:$AL$651,MATCH($A180,Applications_2021!$A$2:$A$651,0)))</f>
        <v>Leflore</v>
      </c>
      <c r="S180" s="48" t="str">
        <f>IF(INDEX(Applications_2021!$V$2:$V$651,MATCH($A180,Applications_2021!$A$2:$A$651,0))="","",INDEX(Applications_2021!$V$2:$V$651,MATCH($A180,Applications_2021!$A$2:$A$651,0)))</f>
        <v>MS</v>
      </c>
      <c r="T180" s="48" t="str">
        <f>IF(INDEX(Applications_2021!$AE$2:$AE$651,MATCH($A180,Applications_2021!$A$2:$A$651,0))="","",INDEX(Applications_2021!$AE$2:$AE$651,MATCH($A180,Applications_2021!$A$2:$A$651,0)))</f>
        <v>Excellent</v>
      </c>
      <c r="U180" s="109" t="str">
        <f>IF(INDEX(Applications_2021!$AF$2:$AF$651,MATCH($A180,Applications_2021!$A$2:$A$651,0))="","",INDEX(Applications_2021!$AF$2:$AF$651,MATCH($A180,Applications_2021!$A$2:$A$651,0)))</f>
        <v xml:space="preserve">I would like to attend the AAYME Camp to further expand my knowledge on the various college and career opportunities. From my experience I hope to gain the self-awareness and academic enrichment that will better my academic skills. </v>
      </c>
      <c r="V180" s="109" t="str">
        <f>IF(INDEX(Applications_2021!$AG$2:$AG$651,MATCH($A180,Applications_2021!$A$2:$A$651,0))="","",INDEX(Applications_2021!$AG$2:$AG$651,MATCH($A180,Applications_2021!$A$2:$A$651,0)))</f>
        <v xml:space="preserve">A few of my accomplishments include: making it on the superintendents list, and having excellent grades. </v>
      </c>
      <c r="W180" s="109" t="str">
        <f>IF(INDEX(Applications_2021!$AH$2:$AH$651,MATCH($A180,Applications_2021!$A$2:$A$651,0))="","",INDEX(Applications_2021!$AH$2:$AH$651,MATCH($A180,Applications_2021!$A$2:$A$651,0)))</f>
        <v xml:space="preserve">I love to meet new people, I'm open to making new friends, I am an active participant at my church and my community. I love to help others and strive to make the people around me smile. </v>
      </c>
      <c r="X180" s="109" t="str">
        <f>IF(INDEX(Applications_2021!$AI$2:$AI$651,MATCH($A180,Applications_2021!$A$2:$A$651,0))="","",INDEX(Applications_2021!$AI$2:$AI$651,MATCH($A180,Applications_2021!$A$2:$A$651,0)))</f>
        <v>relative or friend</v>
      </c>
      <c r="Y180" s="109" t="str">
        <f>IF(INDEX(Applications_2021!$AJ$2:$AJ$651,MATCH($A180,Applications_2021!$A$2:$A$651,0))="","",INDEX(Applications_2021!$AJ$2:$AJ$651,MATCH($A180,Applications_2021!$A$2:$A$651,0)))</f>
        <v/>
      </c>
      <c r="Z180" s="220" t="str">
        <f>IF(INDEX(Applications_2021!$Z$2:$Z$651,MATCH($A180,Applications_2021!$A$2:$A$651,0))="","",INDEX(Applications_2021!$Z$2:$Z$651,MATCH($A180,Applications_2021!$A$2:$A$651,0)))</f>
        <v>YES - I will have transportation to the camp on June 20.</v>
      </c>
      <c r="AA180" s="221" t="str">
        <f>IF(INDEX(Applications_2021!$AB$2:$AB$651,MATCH($A180,Applications_2021!$A$2:$A$651,0))="","",INDEX(Applications_2021!$AB$2:$AB$651,MATCH($A180,Applications_2021!$A$2:$A$651,0)))</f>
        <v>YES - I will have transportation from the camp on June 25.</v>
      </c>
      <c r="AB180" s="48" t="str">
        <f>IF(INDEX(Transcripts_2021!$A$2:$A$324,MATCH($A180,Transcripts_2021!$A$2:$A$324,0))=$A180,INDEX(Transcripts_2021!$O$2:$O$324,MATCH($A180,Transcripts_2021!$A$2:$A$324,0)),"")</f>
        <v>Greenwood High School</v>
      </c>
      <c r="AC180" s="48" t="str">
        <f t="shared" si="7"/>
        <v>Leflore</v>
      </c>
      <c r="AD180" s="48" t="str">
        <f>IF(INDEX(Applications_2021!$AL$2:$AL$651,MATCH($A180,Applications_2021!$A$2:$A$651,0))="","",INDEX(Applications_2021!$AL$2:$AL$651,MATCH($A180,Applications_2021!$A$2:$A$651,0)))</f>
        <v>Leflore</v>
      </c>
      <c r="AE180" s="8" t="str">
        <f t="shared" si="8"/>
        <v>Yes</v>
      </c>
    </row>
    <row r="181" spans="1:31" ht="86.4" x14ac:dyDescent="0.3">
      <c r="A181" s="51" t="str">
        <f>IF(Applications_2021!$A596="","",Applications_2021!$A596)</f>
        <v>0622-AHA-AM-0286</v>
      </c>
      <c r="B181" s="52"/>
      <c r="C181" s="140" t="s">
        <v>107</v>
      </c>
      <c r="D181" s="46">
        <f t="shared" si="6"/>
        <v>7</v>
      </c>
      <c r="E181" s="45" cm="1">
        <f t="array" ref="E181">_xlfn.IFS($Q181="Less than $25,000 per year",5,$Q181="$25,000 to $49,999 per year",4,$Q181="$50,000 per year or above",2,$Q181="I do not know.",3,$Q181="",0)</f>
        <v>2</v>
      </c>
      <c r="F181" s="45" cm="1">
        <f t="array" ref="F181">_xlfn.IFS($T181="Excellent",5,$T181="Good",4,$T181="Average",3,$T181="Below Average",2,$T181="Poor",1)</f>
        <v>5</v>
      </c>
      <c r="G181" s="52"/>
      <c r="H181" s="52"/>
      <c r="I181" s="52"/>
      <c r="J181" s="53"/>
      <c r="K181" s="48" t="str">
        <f>IF(LEFT(INDEX(Applications_2021!$E$2:$E$651,MATCH($A181,Applications_2021!$A$2:$A$651,0)),1)="Y","Black","Other")</f>
        <v>Black</v>
      </c>
      <c r="L181" s="48" t="str">
        <f>IF(INDEX(Applications_2021!$F$2:$F$651,MATCH($A181,Applications_2021!$A$2:$A$651,0))="","",INDEX(Applications_2021!$F$2:$F$651,MATCH($A181,Applications_2021!$A$2:$A$651,0)))</f>
        <v>Female</v>
      </c>
      <c r="M181" s="48" t="str">
        <f>IF(LEFT(INDEX(Applications_2021!$I$2:$I$651,MATCH($A181,Applications_2021!$A$2:$A$651,0)),1)="","",LEFT(INDEX(Applications_2021!$I$2:$I$651,MATCH($A181,Applications_2021!$A$2:$A$651,0)),1))</f>
        <v>7</v>
      </c>
      <c r="N181" s="48" t="str">
        <f>IF(INDEX(Applications_2021!$J$2:$J$651,MATCH($A181,Applications_2021!$A$2:$A$651,0))="","",INDEX(Applications_2021!$J$2:$J$651,MATCH($A181,Applications_2021!$A$2:$A$651,0)))</f>
        <v xml:space="preserve">Greenwood Middle School </v>
      </c>
      <c r="O181" s="48" t="str">
        <f>IF(INDEX(Applications_2021!$K$2:$K$651,MATCH($A181,Applications_2021!$A$2:$A$651,0))="","",INDEX(Applications_2021!$K$2:$K$651,MATCH($A181,Applications_2021!$A$2:$A$651,0)))</f>
        <v xml:space="preserve">Greenwood Leflore Consolidated School District </v>
      </c>
      <c r="P181" s="48" t="str">
        <f>IF(INDEX(Applications_2021!$P$2:$P$651,MATCH($A181,Applications_2021!$A$2:$A$651,0))="","",INDEX(Applications_2021!$P$2:$P$651,MATCH($A181,Applications_2021!$A$2:$A$651,0)))</f>
        <v>College degree or 4 or more years of college (including graduate school)</v>
      </c>
      <c r="Q181" s="48" t="str">
        <f>IF(INDEX(Applications_2021!$Q$2:$Q$651,MATCH($A181,Applications_2021!$A$2:$A$651,0))="","",INDEX(Applications_2021!$Q$2:$Q$651,MATCH($A181,Applications_2021!$A$2:$A$651,0)))</f>
        <v>$50,000 per year or above</v>
      </c>
      <c r="R181" s="48" t="str">
        <f>IF(INDEX(Applications_2021!$AL$2:$AL$651,MATCH($A181,Applications_2021!$A$2:$A$651,0))="","",INDEX(Applications_2021!$AL$2:$AL$651,MATCH($A181,Applications_2021!$A$2:$A$651,0)))</f>
        <v>Leflore</v>
      </c>
      <c r="S181" s="48" t="str">
        <f>IF(INDEX(Applications_2021!$V$2:$V$651,MATCH($A181,Applications_2021!$A$2:$A$651,0))="","",INDEX(Applications_2021!$V$2:$V$651,MATCH($A181,Applications_2021!$A$2:$A$651,0)))</f>
        <v>MS</v>
      </c>
      <c r="T181" s="48" t="str">
        <f>IF(INDEX(Applications_2021!$AE$2:$AE$651,MATCH($A181,Applications_2021!$A$2:$A$651,0))="","",INDEX(Applications_2021!$AE$2:$AE$651,MATCH($A181,Applications_2021!$A$2:$A$651,0)))</f>
        <v>Excellent</v>
      </c>
      <c r="U181" s="109" t="str">
        <f>IF(INDEX(Applications_2021!$AF$2:$AF$651,MATCH($A181,Applications_2021!$A$2:$A$651,0))="","",INDEX(Applications_2021!$AF$2:$AF$651,MATCH($A181,Applications_2021!$A$2:$A$651,0)))</f>
        <v xml:space="preserve">I want to attend the AAYME Camp so that this camp helps me become more confident when I go to college. I would like to attend this camp so it can help me when I take the ACT or SAT. What I hope to gain from my experience is how to become more advanced in learning how to apply for colleges. </v>
      </c>
      <c r="V181" s="109" t="str">
        <f>IF(INDEX(Applications_2021!$AG$2:$AG$651,MATCH($A181,Applications_2021!$A$2:$A$651,0))="","",INDEX(Applications_2021!$AG$2:$AG$651,MATCH($A181,Applications_2021!$A$2:$A$651,0)))</f>
        <v xml:space="preserve">I make excellent grades, I am on the superintendent list at my school. </v>
      </c>
      <c r="W181" s="109" t="str">
        <f>IF(INDEX(Applications_2021!$AH$2:$AH$651,MATCH($A181,Applications_2021!$A$2:$A$651,0))="","",INDEX(Applications_2021!$AH$2:$AH$651,MATCH($A181,Applications_2021!$A$2:$A$651,0)))</f>
        <v>I am a friendly person, I participate with the youth at my church for volunteer works in the community. I sing in the choir and I attend sunday school, and church services.</v>
      </c>
      <c r="X181" s="109" t="str">
        <f>IF(INDEX(Applications_2021!$AI$2:$AI$651,MATCH($A181,Applications_2021!$A$2:$A$651,0))="","",INDEX(Applications_2021!$AI$2:$AI$651,MATCH($A181,Applications_2021!$A$2:$A$651,0)))</f>
        <v>relative or friend</v>
      </c>
      <c r="Y181" s="109" t="str">
        <f>IF(INDEX(Applications_2021!$AJ$2:$AJ$651,MATCH($A181,Applications_2021!$A$2:$A$651,0))="","",INDEX(Applications_2021!$AJ$2:$AJ$651,MATCH($A181,Applications_2021!$A$2:$A$651,0)))</f>
        <v/>
      </c>
      <c r="Z181" s="220" t="str">
        <f>IF(INDEX(Applications_2021!$Z$2:$Z$651,MATCH($A181,Applications_2021!$A$2:$A$651,0))="","",INDEX(Applications_2021!$Z$2:$Z$651,MATCH($A181,Applications_2021!$A$2:$A$651,0)))</f>
        <v>YES - I will have transportation to the camp on June 20.</v>
      </c>
      <c r="AA181" s="221" t="str">
        <f>IF(INDEX(Applications_2021!$AB$2:$AB$651,MATCH($A181,Applications_2021!$A$2:$A$651,0))="","",INDEX(Applications_2021!$AB$2:$AB$651,MATCH($A181,Applications_2021!$A$2:$A$651,0)))</f>
        <v>YES - I will have transportation from the camp on June 25.</v>
      </c>
      <c r="AB181" s="48" t="str">
        <f>IF(INDEX(Transcripts_2021!$A$2:$A$324,MATCH($A181,Transcripts_2021!$A$2:$A$324,0))=$A181,INDEX(Transcripts_2021!$O$2:$O$324,MATCH($A181,Transcripts_2021!$A$2:$A$324,0)),"")</f>
        <v>Greenwood Middle School</v>
      </c>
      <c r="AC181" s="48" t="str">
        <f t="shared" si="7"/>
        <v>Leflore</v>
      </c>
      <c r="AD181" s="48" t="str">
        <f>IF(INDEX(Applications_2021!$AL$2:$AL$651,MATCH($A181,Applications_2021!$A$2:$A$651,0))="","",INDEX(Applications_2021!$AL$2:$AL$651,MATCH($A181,Applications_2021!$A$2:$A$651,0)))</f>
        <v>Leflore</v>
      </c>
      <c r="AE181" s="8" t="str">
        <f t="shared" si="8"/>
        <v>Yes</v>
      </c>
    </row>
    <row r="182" spans="1:31" ht="72" x14ac:dyDescent="0.3">
      <c r="A182" s="51" t="str">
        <f>IF(Applications_2021!$A289="","",Applications_2021!$A289)</f>
        <v>0301-MAT-RH-0050</v>
      </c>
      <c r="B182" s="52"/>
      <c r="C182" s="140" t="s">
        <v>107</v>
      </c>
      <c r="D182" s="46">
        <f t="shared" si="6"/>
        <v>6</v>
      </c>
      <c r="E182" s="45" cm="1">
        <f t="array" ref="E182">_xlfn.IFS($Q182="Less than $25,000 per year",5,$Q182="$25,000 to $49,999 per year",4,$Q182="$50,000 per year or above",2,$Q182="I do not know.",3,$Q182="",0)</f>
        <v>2</v>
      </c>
      <c r="F182" s="45" cm="1">
        <f t="array" ref="F182">_xlfn.IFS($T182="Excellent",5,$T182="Good",4,$T182="Average",3,$T182="Below Average",2,$T182="Poor",1)</f>
        <v>4</v>
      </c>
      <c r="G182" s="52"/>
      <c r="H182" s="52"/>
      <c r="I182" s="52"/>
      <c r="J182" s="53"/>
      <c r="K182" s="48" t="str">
        <f>IF(LEFT(INDEX(Applications_2021!$E$2:$E$651,MATCH($A182,Applications_2021!$A$2:$A$651,0)),1)="Y","Black","Other")</f>
        <v>Black</v>
      </c>
      <c r="L182" s="48" t="str">
        <f>IF(INDEX(Applications_2021!$F$2:$F$651,MATCH($A182,Applications_2021!$A$2:$A$651,0))="","",INDEX(Applications_2021!$F$2:$F$651,MATCH($A182,Applications_2021!$A$2:$A$651,0)))</f>
        <v>Female</v>
      </c>
      <c r="M182" s="48" t="str">
        <f>IF(LEFT(INDEX(Applications_2021!$I$2:$I$651,MATCH($A182,Applications_2021!$A$2:$A$651,0)),1)="","",LEFT(INDEX(Applications_2021!$I$2:$I$651,MATCH($A182,Applications_2021!$A$2:$A$651,0)),1))</f>
        <v>8</v>
      </c>
      <c r="N182" s="48" t="str">
        <f>IF(INDEX(Applications_2021!$J$2:$J$651,MATCH($A182,Applications_2021!$A$2:$A$651,0))="","",INDEX(Applications_2021!$J$2:$J$651,MATCH($A182,Applications_2021!$A$2:$A$651,0)))</f>
        <v xml:space="preserve">Greenwood Middle School </v>
      </c>
      <c r="O182" s="48" t="str">
        <f>IF(INDEX(Applications_2021!$K$2:$K$651,MATCH($A182,Applications_2021!$A$2:$A$651,0))="","",INDEX(Applications_2021!$K$2:$K$651,MATCH($A182,Applications_2021!$A$2:$A$651,0)))</f>
        <v xml:space="preserve">Greenwood Leflore Consolidated School District </v>
      </c>
      <c r="P182" s="48" t="str">
        <f>IF(INDEX(Applications_2021!$P$2:$P$651,MATCH($A182,Applications_2021!$A$2:$A$651,0))="","",INDEX(Applications_2021!$P$2:$P$651,MATCH($A182,Applications_2021!$A$2:$A$651,0)))</f>
        <v>College degree or 4 or more years of college (including graduate school)</v>
      </c>
      <c r="Q182" s="48" t="str">
        <f>IF(INDEX(Applications_2021!$Q$2:$Q$651,MATCH($A182,Applications_2021!$A$2:$A$651,0))="","",INDEX(Applications_2021!$Q$2:$Q$651,MATCH($A182,Applications_2021!$A$2:$A$651,0)))</f>
        <v>$50,000 per year or above</v>
      </c>
      <c r="R182" s="48" t="str">
        <f>IF(INDEX(Applications_2021!$AL$2:$AL$651,MATCH($A182,Applications_2021!$A$2:$A$651,0))="","",INDEX(Applications_2021!$AL$2:$AL$651,MATCH($A182,Applications_2021!$A$2:$A$651,0)))</f>
        <v>Leflore</v>
      </c>
      <c r="S182" s="48" t="str">
        <f>IF(INDEX(Applications_2021!$V$2:$V$651,MATCH($A182,Applications_2021!$A$2:$A$651,0))="","",INDEX(Applications_2021!$V$2:$V$651,MATCH($A182,Applications_2021!$A$2:$A$651,0)))</f>
        <v>MS</v>
      </c>
      <c r="T182" s="48" t="str">
        <f>IF(INDEX(Applications_2021!$AE$2:$AE$651,MATCH($A182,Applications_2021!$A$2:$A$651,0))="","",INDEX(Applications_2021!$AE$2:$AE$651,MATCH($A182,Applications_2021!$A$2:$A$651,0)))</f>
        <v>Good</v>
      </c>
      <c r="U182" s="109" t="str">
        <f>IF(INDEX(Applications_2021!$AF$2:$AF$651,MATCH($A182,Applications_2021!$A$2:$A$651,0))="","",INDEX(Applications_2021!$AF$2:$AF$651,MATCH($A182,Applications_2021!$A$2:$A$651,0)))</f>
        <v>I want to attend the AAYME Camp because I am very interested in science and technology and I would like to further advance my knowledge and skills in these areas.</v>
      </c>
      <c r="V182" s="109" t="str">
        <f>IF(INDEX(Applications_2021!$AG$2:$AG$651,MATCH($A182,Applications_2021!$A$2:$A$651,0))="","",INDEX(Applications_2021!$AG$2:$AG$651,MATCH($A182,Applications_2021!$A$2:$A$651,0)))</f>
        <v xml:space="preserve">Principal List Scholar  Most Improved Student Student of the Month Scored Proficient on Science Portion of State Exam Attended Leadership Camp at Twin Lakes </v>
      </c>
      <c r="W182" s="109" t="str">
        <f>IF(INDEX(Applications_2021!$AH$2:$AH$651,MATCH($A182,Applications_2021!$A$2:$A$651,0))="","",INDEX(Applications_2021!$AH$2:$AH$651,MATCH($A182,Applications_2021!$A$2:$A$651,0)))</f>
        <v>As an 8th grade student in Greenwood, my school does not currently offer any extra STEM classes. Despite my diabetes diagnosis two years ago, I am determined to lead a productive academic and professional career in the area of STEM.</v>
      </c>
      <c r="X182" s="109" t="str">
        <f>IF(INDEX(Applications_2021!$AI$2:$AI$651,MATCH($A182,Applications_2021!$A$2:$A$651,0))="","",INDEX(Applications_2021!$AI$2:$AI$651,MATCH($A182,Applications_2021!$A$2:$A$651,0)))</f>
        <v>school/teacher</v>
      </c>
      <c r="Y182" s="109" t="str">
        <f>IF(INDEX(Applications_2021!$AJ$2:$AJ$651,MATCH($A182,Applications_2021!$A$2:$A$651,0))="","",INDEX(Applications_2021!$AJ$2:$AJ$651,MATCH($A182,Applications_2021!$A$2:$A$651,0)))</f>
        <v>Mills</v>
      </c>
      <c r="Z182" s="220" t="str">
        <f>IF(INDEX(Applications_2021!$Z$2:$Z$651,MATCH($A182,Applications_2021!$A$2:$A$651,0))="","",INDEX(Applications_2021!$Z$2:$Z$651,MATCH($A182,Applications_2021!$A$2:$A$651,0)))</f>
        <v>YES - I will have transportation to the camp on June 20.</v>
      </c>
      <c r="AA182" s="221" t="str">
        <f>IF(INDEX(Applications_2021!$AD$2:$AD$651,MATCH($A182,Applications_2021!$A$2:$A$651,0))="","",INDEX(Applications_2021!$AD$2:$AD$651,MATCH($A182,Applications_2021!$A$2:$A$651,0)))</f>
        <v/>
      </c>
      <c r="AB182" s="48" t="str">
        <f>IF(INDEX(Transcripts_2021!$A$2:$A$324,MATCH($A182,Transcripts_2021!$A$2:$A$324,0))=$A182,INDEX(Transcripts_2021!$O$2:$O$324,MATCH($A182,Transcripts_2021!$A$2:$A$324,0)),"")</f>
        <v xml:space="preserve">Greenwood Middle School </v>
      </c>
      <c r="AC182" s="48" t="str">
        <f t="shared" si="7"/>
        <v>Leflore</v>
      </c>
      <c r="AD182" s="48" t="str">
        <f>IF(INDEX(Applications_2021!$AL$2:$AL$651,MATCH($A182,Applications_2021!$A$2:$A$651,0))="","",INDEX(Applications_2021!$AL$2:$AL$651,MATCH($A182,Applications_2021!$A$2:$A$651,0)))</f>
        <v>Leflore</v>
      </c>
      <c r="AE182" s="8" t="str">
        <f t="shared" si="8"/>
        <v>Yes</v>
      </c>
    </row>
    <row r="183" spans="1:31" ht="43.2" x14ac:dyDescent="0.3">
      <c r="A183" s="51" t="str">
        <f>IF(Applications_2021!$A197="","",Applications_2021!$A197)</f>
        <v>0205-MCG-JA-0311</v>
      </c>
      <c r="B183" s="52"/>
      <c r="C183" s="283" t="s">
        <v>107</v>
      </c>
      <c r="D183" s="46">
        <f t="shared" si="6"/>
        <v>10</v>
      </c>
      <c r="E183" s="45" cm="1">
        <f t="array" ref="E183">_xlfn.IFS($Q183="Less than $25,000 per year",5,$Q183="$25,000 to $49,999 per year",4,$Q183="$50,000 per year or above",2,$Q183="I do not know.",3,$Q183="",0)</f>
        <v>5</v>
      </c>
      <c r="F183" s="45" cm="1">
        <f t="array" ref="F183">_xlfn.IFS($T183="Excellent",5,$T183="Good",4,$T183="Average",3,$T183="Below Average",2,$T183="Poor",1)</f>
        <v>5</v>
      </c>
      <c r="G183" s="52"/>
      <c r="H183" s="52"/>
      <c r="I183" s="52"/>
      <c r="J183" s="53">
        <v>8</v>
      </c>
      <c r="K183" s="48" t="str">
        <f>IF(LEFT(INDEX(Applications_2021!$E$2:$E$651,MATCH($A183,Applications_2021!$A$2:$A$651,0)),1)="Y","Black","Other")</f>
        <v>Black</v>
      </c>
      <c r="L183" s="48" t="str">
        <f>IF(INDEX(Applications_2021!$F$2:$F$651,MATCH($A183,Applications_2021!$A$2:$A$651,0))="","",INDEX(Applications_2021!$F$2:$F$651,MATCH($A183,Applications_2021!$A$2:$A$651,0)))</f>
        <v>Female</v>
      </c>
      <c r="M183" s="48" t="str">
        <f>IF(LEFT(INDEX(Applications_2021!$I$2:$I$651,MATCH($A183,Applications_2021!$A$2:$A$651,0)),1)="","",LEFT(INDEX(Applications_2021!$I$2:$I$651,MATCH($A183,Applications_2021!$A$2:$A$651,0)),1))</f>
        <v>8</v>
      </c>
      <c r="N183" s="48" t="str">
        <f>IF(INDEX(Applications_2021!$J$2:$J$651,MATCH($A183,Applications_2021!$A$2:$A$651,0))="","",INDEX(Applications_2021!$J$2:$J$651,MATCH($A183,Applications_2021!$A$2:$A$651,0)))</f>
        <v>New Hope Middle School</v>
      </c>
      <c r="O183" s="48" t="str">
        <f>IF(INDEX(Applications_2021!$K$2:$K$651,MATCH($A183,Applications_2021!$A$2:$A$651,0))="","",INDEX(Applications_2021!$K$2:$K$651,MATCH($A183,Applications_2021!$A$2:$A$651,0)))</f>
        <v>Lowndes County</v>
      </c>
      <c r="P183" s="48" t="str">
        <f>IF(INDEX(Applications_2021!$P$2:$P$651,MATCH($A183,Applications_2021!$A$2:$A$651,0))="","",INDEX(Applications_2021!$P$2:$P$651,MATCH($A183,Applications_2021!$A$2:$A$651,0)))</f>
        <v>College degree or 4 or more years of college (including graduate school)</v>
      </c>
      <c r="Q183" s="48" t="str">
        <f>IF(INDEX(Applications_2021!$Q$2:$Q$651,MATCH($A183,Applications_2021!$A$2:$A$651,0))="","",INDEX(Applications_2021!$Q$2:$Q$651,MATCH($A183,Applications_2021!$A$2:$A$651,0)))</f>
        <v>Less than $25,000 per year</v>
      </c>
      <c r="R183" s="48" t="str">
        <f>IF(INDEX(Applications_2021!$AL$2:$AL$651,MATCH($A183,Applications_2021!$A$2:$A$651,0))="","",INDEX(Applications_2021!$AL$2:$AL$651,MATCH($A183,Applications_2021!$A$2:$A$651,0)))</f>
        <v>Lowndes</v>
      </c>
      <c r="S183" s="48" t="str">
        <f>IF(INDEX(Applications_2021!$V$2:$V$651,MATCH($A183,Applications_2021!$A$2:$A$651,0))="","",INDEX(Applications_2021!$V$2:$V$651,MATCH($A183,Applications_2021!$A$2:$A$651,0)))</f>
        <v>MS</v>
      </c>
      <c r="T183" s="48" t="str">
        <f>IF(INDEX(Applications_2021!$AE$2:$AE$651,MATCH($A183,Applications_2021!$A$2:$A$651,0))="","",INDEX(Applications_2021!$AE$2:$AE$651,MATCH($A183,Applications_2021!$A$2:$A$651,0)))</f>
        <v>Excellent</v>
      </c>
      <c r="U183" s="109" t="str">
        <f>IF(INDEX(Applications_2021!$AF$2:$AF$651,MATCH($A183,Applications_2021!$A$2:$A$651,0))="","",INDEX(Applications_2021!$AF$2:$AF$651,MATCH($A183,Applications_2021!$A$2:$A$651,0)))</f>
        <v>I want to attend AAYME because I want a higher chance at achieving my future goals. I also want a better learning experience.</v>
      </c>
      <c r="V183" s="109" t="str">
        <f>IF(INDEX(Applications_2021!$AG$2:$AG$651,MATCH($A183,Applications_2021!$A$2:$A$651,0))="","",INDEX(Applications_2021!$AG$2:$AG$651,MATCH($A183,Applications_2021!$A$2:$A$651,0)))</f>
        <v xml:space="preserve">I am a beta club member I am taking AP classes I am a band member I am right now consider a TA </v>
      </c>
      <c r="W183" s="109" t="str">
        <f>IF(INDEX(Applications_2021!$AH$2:$AH$651,MATCH($A183,Applications_2021!$A$2:$A$651,0))="","",INDEX(Applications_2021!$AH$2:$AH$651,MATCH($A183,Applications_2021!$A$2:$A$651,0)))</f>
        <v/>
      </c>
      <c r="X183" s="109" t="str">
        <f>IF(INDEX(Applications_2021!$AI$2:$AI$651,MATCH($A183,Applications_2021!$A$2:$A$651,0))="","",INDEX(Applications_2021!$AI$2:$AI$651,MATCH($A183,Applications_2021!$A$2:$A$651,0)))</f>
        <v>MSMS alumni/student</v>
      </c>
      <c r="Y183" s="109" t="str">
        <f>IF(INDEX(Applications_2021!$AJ$2:$AJ$651,MATCH($A183,Applications_2021!$A$2:$A$651,0))="","",INDEX(Applications_2021!$AJ$2:$AJ$651,MATCH($A183,Applications_2021!$A$2:$A$651,0)))</f>
        <v/>
      </c>
      <c r="Z183" s="220" t="str">
        <f>IF(INDEX(Applications_2021!$Z$2:$Z$651,MATCH($A183,Applications_2021!$A$2:$A$651,0))="","",INDEX(Applications_2021!$Z$2:$Z$651,MATCH($A183,Applications_2021!$A$2:$A$651,0)))</f>
        <v>YES - I will have transportation to the camp on June 20.</v>
      </c>
      <c r="AA183" s="221" t="str">
        <f>IF(INDEX(Applications_2021!$AB$2:$AB$651,MATCH($A183,Applications_2021!$A$2:$A$651,0))="","",INDEX(Applications_2021!$AB$2:$AB$651,MATCH($A183,Applications_2021!$A$2:$A$651,0)))</f>
        <v>YES - I will have transportation from the camp on June 25.</v>
      </c>
      <c r="AB183" s="48" t="str">
        <f>IF(INDEX(Transcripts_2021!$A$2:$A$324,MATCH($A183,Transcripts_2021!$A$2:$A$324,0))=$A183,INDEX(Transcripts_2021!$O$2:$O$324,MATCH($A183,Transcripts_2021!$A$2:$A$324,0)),"")</f>
        <v>new hope middle school</v>
      </c>
      <c r="AC183" s="48" t="str">
        <f t="shared" si="7"/>
        <v>Lowndes</v>
      </c>
      <c r="AD183" s="48" t="str">
        <f>IF(INDEX(Applications_2021!$AL$2:$AL$651,MATCH($A183,Applications_2021!$A$2:$A$651,0))="","",INDEX(Applications_2021!$AL$2:$AL$651,MATCH($A183,Applications_2021!$A$2:$A$651,0)))</f>
        <v>Lowndes</v>
      </c>
      <c r="AE183" s="8" t="str">
        <f t="shared" si="8"/>
        <v>Yes</v>
      </c>
    </row>
    <row r="184" spans="1:31" ht="72" x14ac:dyDescent="0.3">
      <c r="A184" s="51" t="str">
        <f>IF(Applications_2021!$A294="","",Applications_2021!$A294)</f>
        <v>0306-SHI-LO-0079</v>
      </c>
      <c r="B184" s="45" t="s">
        <v>371</v>
      </c>
      <c r="C184" s="250" t="s">
        <v>101</v>
      </c>
      <c r="D184" s="46">
        <f t="shared" si="6"/>
        <v>10</v>
      </c>
      <c r="E184" s="45" cm="1">
        <f t="array" ref="E184">_xlfn.IFS($Q184="Less than $25,000 per year",5,$Q184="$25,000 to $49,999 per year",4,$Q184="$50,000 per year or above",2,$Q184="I do not know.",3,$Q184="",0)</f>
        <v>5</v>
      </c>
      <c r="F184" s="45" cm="1">
        <f t="array" ref="F184">_xlfn.IFS($T184="Excellent",5,$T184="Good",4,$T184="Average",3,$T184="Below Average",2,$T184="Poor",1)</f>
        <v>5</v>
      </c>
      <c r="G184" s="52"/>
      <c r="H184" s="52"/>
      <c r="I184" s="52"/>
      <c r="J184" s="53">
        <v>8</v>
      </c>
      <c r="K184" s="48" t="str">
        <f>IF(LEFT(INDEX(Applications_2021!$E$2:$E$651,MATCH($A184,Applications_2021!$A$2:$A$651,0)),1)="Y","Black","Other")</f>
        <v>Black</v>
      </c>
      <c r="L184" s="48" t="str">
        <f>IF(INDEX(Applications_2021!$F$2:$F$651,MATCH($A184,Applications_2021!$A$2:$A$651,0))="","",INDEX(Applications_2021!$F$2:$F$651,MATCH($A184,Applications_2021!$A$2:$A$651,0)))</f>
        <v>Male</v>
      </c>
      <c r="M184" s="48" t="str">
        <f>IF(LEFT(INDEX(Applications_2021!$I$2:$I$651,MATCH($A184,Applications_2021!$A$2:$A$651,0)),1)="","",LEFT(INDEX(Applications_2021!$I$2:$I$651,MATCH($A184,Applications_2021!$A$2:$A$651,0)),1))</f>
        <v>8</v>
      </c>
      <c r="N184" s="48" t="str">
        <f>IF(INDEX(Applications_2021!$J$2:$J$651,MATCH($A184,Applications_2021!$A$2:$A$651,0))="","",INDEX(Applications_2021!$J$2:$J$651,MATCH($A184,Applications_2021!$A$2:$A$651,0)))</f>
        <v>New Hope Middle</v>
      </c>
      <c r="O184" s="48" t="str">
        <f>IF(INDEX(Applications_2021!$K$2:$K$651,MATCH($A184,Applications_2021!$A$2:$A$651,0))="","",INDEX(Applications_2021!$K$2:$K$651,MATCH($A184,Applications_2021!$A$2:$A$651,0)))</f>
        <v>Lowndes</v>
      </c>
      <c r="P184" s="48" t="str">
        <f>IF(INDEX(Applications_2021!$P$2:$P$651,MATCH($A184,Applications_2021!$A$2:$A$651,0))="","",INDEX(Applications_2021!$P$2:$P$651,MATCH($A184,Applications_2021!$A$2:$A$651,0)))</f>
        <v>College degree or 4 or more years of college (including graduate school)</v>
      </c>
      <c r="Q184" s="48" t="str">
        <f>IF(INDEX(Applications_2021!$Q$2:$Q$651,MATCH($A184,Applications_2021!$A$2:$A$651,0))="","",INDEX(Applications_2021!$Q$2:$Q$651,MATCH($A184,Applications_2021!$A$2:$A$651,0)))</f>
        <v>Less than $25,000 per year</v>
      </c>
      <c r="R184" s="48" t="str">
        <f>IF(INDEX(Applications_2021!$AL$2:$AL$651,MATCH($A184,Applications_2021!$A$2:$A$651,0))="","",INDEX(Applications_2021!$AL$2:$AL$651,MATCH($A184,Applications_2021!$A$2:$A$651,0)))</f>
        <v>Lowndes</v>
      </c>
      <c r="S184" s="48" t="str">
        <f>IF(INDEX(Applications_2021!$V$2:$V$651,MATCH($A184,Applications_2021!$A$2:$A$651,0))="","",INDEX(Applications_2021!$V$2:$V$651,MATCH($A184,Applications_2021!$A$2:$A$651,0)))</f>
        <v>MS</v>
      </c>
      <c r="T184" s="48" t="str">
        <f>IF(INDEX(Applications_2021!$AE$2:$AE$651,MATCH($A184,Applications_2021!$A$2:$A$651,0))="","",INDEX(Applications_2021!$AE$2:$AE$651,MATCH($A184,Applications_2021!$A$2:$A$651,0)))</f>
        <v>Excellent</v>
      </c>
      <c r="U184" s="109" t="str">
        <f>IF(INDEX(Applications_2021!$AF$2:$AF$651,MATCH($A184,Applications_2021!$A$2:$A$651,0))="","",INDEX(Applications_2021!$AF$2:$AF$651,MATCH($A184,Applications_2021!$A$2:$A$651,0)))</f>
        <v>I want to attend this camp because I think success is very important in life. I hope to gain from this camp more knowledge about being successful in my near future.</v>
      </c>
      <c r="V184" s="109" t="str">
        <f>IF(INDEX(Applications_2021!$AG$2:$AG$651,MATCH($A184,Applications_2021!$A$2:$A$651,0))="","",INDEX(Applications_2021!$AG$2:$AG$651,MATCH($A184,Applications_2021!$A$2:$A$651,0)))</f>
        <v>I currently take all 8th Grade Honors classes. I have been taken Honors classes every since my 7th Grade School Year.  I have been nominated Most Athletic in my class in 6th Grade, 7th Grade, and 8th Grade School Year at New Hope Middle School.</v>
      </c>
      <c r="W184" s="109" t="str">
        <f>IF(INDEX(Applications_2021!$AH$2:$AH$651,MATCH($A184,Applications_2021!$A$2:$A$651,0))="","",INDEX(Applications_2021!$AH$2:$AH$651,MATCH($A184,Applications_2021!$A$2:$A$651,0)))</f>
        <v>Please select me for this camp because I would love to learn more about becoming successful.</v>
      </c>
      <c r="X184" s="109" t="str">
        <f>IF(INDEX(Applications_2021!$AI$2:$AI$651,MATCH($A184,Applications_2021!$A$2:$A$651,0))="","",INDEX(Applications_2021!$AI$2:$AI$651,MATCH($A184,Applications_2021!$A$2:$A$651,0)))</f>
        <v>relative or friend</v>
      </c>
      <c r="Y184" s="109" t="str">
        <f>IF(INDEX(Applications_2021!$AJ$2:$AJ$651,MATCH($A184,Applications_2021!$A$2:$A$651,0))="","",INDEX(Applications_2021!$AJ$2:$AJ$651,MATCH($A184,Applications_2021!$A$2:$A$651,0)))</f>
        <v/>
      </c>
      <c r="Z184" s="220" t="str">
        <f>IF(INDEX(Applications_2021!$Z$2:$Z$651,MATCH($A184,Applications_2021!$A$2:$A$651,0))="","",INDEX(Applications_2021!$Z$2:$Z$651,MATCH($A184,Applications_2021!$A$2:$A$651,0)))</f>
        <v>YES - I will have transportation to the camp on June 20.</v>
      </c>
      <c r="AA184" s="221" t="str">
        <f>IF(INDEX(Applications_2021!$AB$2:$AB$651,MATCH($A184,Applications_2021!$A$2:$A$651,0))="","",INDEX(Applications_2021!$AB$2:$AB$651,MATCH($A184,Applications_2021!$A$2:$A$651,0)))</f>
        <v>YES - I will have transportation from the camp on June 25.</v>
      </c>
      <c r="AB184" s="48" t="str">
        <f>IF(INDEX(Transcripts_2021!$A$2:$A$324,MATCH($A184,Transcripts_2021!$A$2:$A$324,0))=$A184,INDEX(Transcripts_2021!$O$2:$O$324,MATCH($A184,Transcripts_2021!$A$2:$A$324,0)),"")</f>
        <v>New Hope Middle</v>
      </c>
      <c r="AC184" s="48" t="str">
        <f t="shared" si="7"/>
        <v>Lowndes</v>
      </c>
      <c r="AD184" s="48" t="str">
        <f>IF(INDEX(Applications_2021!$AL$2:$AL$651,MATCH($A184,Applications_2021!$A$2:$A$651,0))="","",INDEX(Applications_2021!$AL$2:$AL$651,MATCH($A184,Applications_2021!$A$2:$A$651,0)))</f>
        <v>Lowndes</v>
      </c>
      <c r="AE184" s="8" t="str">
        <f t="shared" si="8"/>
        <v>Yes</v>
      </c>
    </row>
    <row r="185" spans="1:31" ht="172.8" x14ac:dyDescent="0.3">
      <c r="A185" s="51" t="str">
        <f>IF(Applications_2021!$A10="","",Applications_2021!$A10)</f>
        <v>0010-ONE-MI-0119</v>
      </c>
      <c r="B185" s="52"/>
      <c r="C185" s="283" t="s">
        <v>107</v>
      </c>
      <c r="D185" s="46">
        <f t="shared" si="6"/>
        <v>9</v>
      </c>
      <c r="E185" s="45" cm="1">
        <f t="array" ref="E185">_xlfn.IFS($Q185="Less than $25,000 per year",5,$Q185="$25,000 to $49,999 per year",4,$Q185="$50,000 per year or above",2,$Q185="I do not know.",3,$Q185="",0)</f>
        <v>4</v>
      </c>
      <c r="F185" s="45" cm="1">
        <f t="array" ref="F185">_xlfn.IFS($T185="Excellent",5,$T185="Good",4,$T185="Average",3,$T185="Below Average",2,$T185="Poor",1)</f>
        <v>5</v>
      </c>
      <c r="G185" s="52"/>
      <c r="H185" s="52"/>
      <c r="I185" s="52"/>
      <c r="J185" s="53">
        <v>9</v>
      </c>
      <c r="K185" s="48" t="str">
        <f>IF(LEFT(INDEX(Applications_2021!$E$2:$E$651,MATCH($A185,Applications_2021!$A$2:$A$651,0)),1)="Y","Black","Other")</f>
        <v>Black</v>
      </c>
      <c r="L185" s="48" t="str">
        <f>IF(INDEX(Applications_2021!$F$2:$F$651,MATCH($A185,Applications_2021!$A$2:$A$651,0))="","",INDEX(Applications_2021!$F$2:$F$651,MATCH($A185,Applications_2021!$A$2:$A$651,0)))</f>
        <v>Female</v>
      </c>
      <c r="M185" s="48" t="str">
        <f>IF(LEFT(INDEX(Applications_2021!$I$2:$I$651,MATCH($A185,Applications_2021!$A$2:$A$651,0)),1)="","",LEFT(INDEX(Applications_2021!$I$2:$I$651,MATCH($A185,Applications_2021!$A$2:$A$651,0)),1))</f>
        <v>9</v>
      </c>
      <c r="N185" s="48" t="str">
        <f>IF(INDEX(Applications_2021!$J$2:$J$651,MATCH($A185,Applications_2021!$A$2:$A$651,0))="","",INDEX(Applications_2021!$J$2:$J$651,MATCH($A185,Applications_2021!$A$2:$A$651,0)))</f>
        <v>Columbus High School</v>
      </c>
      <c r="O185" s="48" t="str">
        <f>IF(INDEX(Applications_2021!$K$2:$K$651,MATCH($A185,Applications_2021!$A$2:$A$651,0))="","",INDEX(Applications_2021!$K$2:$K$651,MATCH($A185,Applications_2021!$A$2:$A$651,0)))</f>
        <v>CMSD</v>
      </c>
      <c r="P185" s="48" t="str">
        <f>IF(INDEX(Applications_2021!$P$2:$P$651,MATCH($A185,Applications_2021!$A$2:$A$651,0))="","",INDEX(Applications_2021!$P$2:$P$651,MATCH($A185,Applications_2021!$A$2:$A$651,0)))</f>
        <v>High School Diploma or up to 3 years of college</v>
      </c>
      <c r="Q185" s="48" t="str">
        <f>IF(INDEX(Applications_2021!$Q$2:$Q$651,MATCH($A185,Applications_2021!$A$2:$A$651,0))="","",INDEX(Applications_2021!$Q$2:$Q$651,MATCH($A185,Applications_2021!$A$2:$A$651,0)))</f>
        <v>$25,000 to $49,999 per year</v>
      </c>
      <c r="R185" s="48" t="str">
        <f>IF(INDEX(Applications_2021!$AL$2:$AL$651,MATCH($A185,Applications_2021!$A$2:$A$651,0))="","",INDEX(Applications_2021!$AL$2:$AL$651,MATCH($A185,Applications_2021!$A$2:$A$651,0)))</f>
        <v>Lowndes</v>
      </c>
      <c r="S185" s="48" t="str">
        <f>IF(INDEX(Applications_2021!$V$2:$V$651,MATCH($A185,Applications_2021!$A$2:$A$651,0))="","",INDEX(Applications_2021!$V$2:$V$651,MATCH($A185,Applications_2021!$A$2:$A$651,0)))</f>
        <v>MS</v>
      </c>
      <c r="T185" s="48" t="str">
        <f>IF(INDEX(Applications_2021!$AE$2:$AE$651,MATCH($A185,Applications_2021!$A$2:$A$651,0))="","",INDEX(Applications_2021!$AE$2:$AE$651,MATCH($A185,Applications_2021!$A$2:$A$651,0)))</f>
        <v>Excellent</v>
      </c>
      <c r="U185" s="109" t="str">
        <f>IF(INDEX(Applications_2021!$AF$2:$AF$651,MATCH($A185,Applications_2021!$A$2:$A$651,0))="","",INDEX(Applications_2021!$AF$2:$AF$651,MATCH($A185,Applications_2021!$A$2:$A$651,0)))</f>
        <v xml:space="preserve">I want to attend because I would like to be able to interact with other African American students while also gaining useful test taking strategies and skills. </v>
      </c>
      <c r="V185" s="109" t="str">
        <f>IF(INDEX(Applications_2021!$AG$2:$AG$651,MATCH($A185,Applications_2021!$A$2:$A$651,0))="","",INDEX(Applications_2021!$AG$2:$AG$651,MATCH($A185,Applications_2021!$A$2:$A$651,0)))</f>
        <v xml:space="preserve">I’ve received student of the month two consecutive years in the past.  Inducted into International Thespian Society - 8th grade  Inducted into National Junior Honor Society - 7th grade  I was ranked number 6 out of 260 plus students academically upon leaving 8th grade  I placed in my school level science fair - 1st in Biochemistry  On the state level - I placed 3rd place  I was a team member in the MSMS Science Bowl Tournament in which we made it to the semi finals.  I’ve maintained above a 90 average in all of my classes as of this school year.  I’m a part of the media team at New Beginning Full Gospel Baptist Church. </v>
      </c>
      <c r="W185" s="109" t="str">
        <f>IF(INDEX(Applications_2021!$AH$2:$AH$651,MATCH($A185,Applications_2021!$A$2:$A$651,0))="","",INDEX(Applications_2021!$AH$2:$AH$651,MATCH($A185,Applications_2021!$A$2:$A$651,0)))</f>
        <v/>
      </c>
      <c r="X185" s="109" t="str">
        <f>IF(INDEX(Applications_2021!$AI$2:$AI$651,MATCH($A185,Applications_2021!$A$2:$A$651,0))="","",INDEX(Applications_2021!$AI$2:$AI$651,MATCH($A185,Applications_2021!$A$2:$A$651,0)))</f>
        <v>relative or friend</v>
      </c>
      <c r="Y185" s="109" t="str">
        <f>IF(INDEX(Applications_2021!$AJ$2:$AJ$651,MATCH($A185,Applications_2021!$A$2:$A$651,0))="","",INDEX(Applications_2021!$AJ$2:$AJ$651,MATCH($A185,Applications_2021!$A$2:$A$651,0)))</f>
        <v/>
      </c>
      <c r="Z185" s="220" t="str">
        <f>IF(INDEX(Applications_2021!$AA$2:$AA$651,MATCH($A185,Applications_2021!$A$2:$A$651,0))="","",INDEX(Applications_2021!$AA$2:$AA$651,MATCH($A185,Applications_2021!$A$2:$A$651,0)))</f>
        <v>NO - I will NOT have transportation to the camp on June 20.</v>
      </c>
      <c r="AA185" s="221" t="str">
        <f>IF(INDEX(Applications_2021!$AC$2:$AC$651,MATCH($A185,Applications_2021!$A$2:$A$651,0))="","",INDEX(Applications_2021!$AC$2:$AC$651,MATCH($A185,Applications_2021!$A$2:$A$651,0)))</f>
        <v>NO - I will NOT have transportation from the camp on June 25.</v>
      </c>
      <c r="AB185" s="48" t="str">
        <f>IF(INDEX(Transcripts_2021!$A$2:$A$324,MATCH($A185,Transcripts_2021!$A$2:$A$324,0))=$A185,INDEX(Transcripts_2021!$O$2:$O$324,MATCH($A185,Transcripts_2021!$A$2:$A$324,0)),"")</f>
        <v>Columbus High School</v>
      </c>
      <c r="AC185" s="48" t="str">
        <f t="shared" si="7"/>
        <v>Lowndes</v>
      </c>
      <c r="AD185" s="48" t="str">
        <f>IF(INDEX(Applications_2021!$AL$2:$AL$651,MATCH($A185,Applications_2021!$A$2:$A$651,0))="","",INDEX(Applications_2021!$AL$2:$AL$651,MATCH($A185,Applications_2021!$A$2:$A$651,0)))</f>
        <v>Lowndes</v>
      </c>
      <c r="AE185" s="8" t="str">
        <f t="shared" si="8"/>
        <v>Yes</v>
      </c>
    </row>
    <row r="186" spans="1:31" ht="115.2" x14ac:dyDescent="0.3">
      <c r="A186" s="51" t="str">
        <f>IF(Applications_2021!$A125="","",Applications_2021!$A125)</f>
        <v>0131-TRI-J'-0036</v>
      </c>
      <c r="B186" s="52"/>
      <c r="C186" s="283" t="s">
        <v>107</v>
      </c>
      <c r="D186" s="46">
        <f t="shared" si="6"/>
        <v>9</v>
      </c>
      <c r="E186" s="45" cm="1">
        <f t="array" ref="E186">_xlfn.IFS($Q186="Less than $25,000 per year",5,$Q186="$25,000 to $49,999 per year",4,$Q186="$50,000 per year or above",2,$Q186="I do not know.",3,$Q186="",0)</f>
        <v>4</v>
      </c>
      <c r="F186" s="45" cm="1">
        <f t="array" ref="F186">_xlfn.IFS($T186="Excellent",5,$T186="Good",4,$T186="Average",3,$T186="Below Average",2,$T186="Poor",1)</f>
        <v>5</v>
      </c>
      <c r="G186" s="52"/>
      <c r="H186" s="52"/>
      <c r="I186" s="52"/>
      <c r="J186" s="53">
        <v>9</v>
      </c>
      <c r="K186" s="48" t="str">
        <f>IF(LEFT(INDEX(Applications_2021!$E$2:$E$651,MATCH($A186,Applications_2021!$A$2:$A$651,0)),1)="Y","Black","Other")</f>
        <v>Black</v>
      </c>
      <c r="L186" s="48" t="str">
        <f>IF(INDEX(Applications_2021!$F$2:$F$651,MATCH($A186,Applications_2021!$A$2:$A$651,0))="","",INDEX(Applications_2021!$F$2:$F$651,MATCH($A186,Applications_2021!$A$2:$A$651,0)))</f>
        <v>Female</v>
      </c>
      <c r="M186" s="48" t="str">
        <f>IF(LEFT(INDEX(Applications_2021!$I$2:$I$651,MATCH($A186,Applications_2021!$A$2:$A$651,0)),1)="","",LEFT(INDEX(Applications_2021!$I$2:$I$651,MATCH($A186,Applications_2021!$A$2:$A$651,0)),1))</f>
        <v>9</v>
      </c>
      <c r="N186" s="48" t="str">
        <f>IF(INDEX(Applications_2021!$J$2:$J$651,MATCH($A186,Applications_2021!$A$2:$A$651,0))="","",INDEX(Applications_2021!$J$2:$J$651,MATCH($A186,Applications_2021!$A$2:$A$651,0)))</f>
        <v>Columbus High School</v>
      </c>
      <c r="O186" s="48" t="str">
        <f>IF(INDEX(Applications_2021!$K$2:$K$651,MATCH($A186,Applications_2021!$A$2:$A$651,0))="","",INDEX(Applications_2021!$K$2:$K$651,MATCH($A186,Applications_2021!$A$2:$A$651,0)))</f>
        <v>Columbus Municipal School District</v>
      </c>
      <c r="P186" s="48" t="str">
        <f>IF(INDEX(Applications_2021!$P$2:$P$651,MATCH($A186,Applications_2021!$A$2:$A$651,0))="","",INDEX(Applications_2021!$P$2:$P$651,MATCH($A186,Applications_2021!$A$2:$A$651,0)))</f>
        <v>College degree or 4 or more years of college (including graduate school)</v>
      </c>
      <c r="Q186" s="48" t="str">
        <f>IF(INDEX(Applications_2021!$Q$2:$Q$651,MATCH($A186,Applications_2021!$A$2:$A$651,0))="","",INDEX(Applications_2021!$Q$2:$Q$651,MATCH($A186,Applications_2021!$A$2:$A$651,0)))</f>
        <v>$25,000 to $49,999 per year</v>
      </c>
      <c r="R186" s="48" t="str">
        <f>IF(INDEX(Applications_2021!$AL$2:$AL$651,MATCH($A186,Applications_2021!$A$2:$A$651,0))="","",INDEX(Applications_2021!$AL$2:$AL$651,MATCH($A186,Applications_2021!$A$2:$A$651,0)))</f>
        <v>Lowndes</v>
      </c>
      <c r="S186" s="48" t="str">
        <f>IF(INDEX(Applications_2021!$V$2:$V$651,MATCH($A186,Applications_2021!$A$2:$A$651,0))="","",INDEX(Applications_2021!$V$2:$V$651,MATCH($A186,Applications_2021!$A$2:$A$651,0)))</f>
        <v>MS</v>
      </c>
      <c r="T186" s="48" t="str">
        <f>IF(INDEX(Applications_2021!$AE$2:$AE$651,MATCH($A186,Applications_2021!$A$2:$A$651,0))="","",INDEX(Applications_2021!$AE$2:$AE$651,MATCH($A186,Applications_2021!$A$2:$A$651,0)))</f>
        <v>Excellent</v>
      </c>
      <c r="U186" s="109" t="str">
        <f>IF(INDEX(Applications_2021!$AF$2:$AF$651,MATCH($A186,Applications_2021!$A$2:$A$651,0))="","",INDEX(Applications_2021!$AF$2:$AF$651,MATCH($A186,Applications_2021!$A$2:$A$651,0)))</f>
        <v>I would like to attend the AAYME Camp to continue to expand academically and to experience socialization.  I hope to gain knowledge that grows my mind academically while socializing with a group of individual that I am unfamiliar with, with the hopes that it grows my social skills.  I love challenges and is looking forward to new opportunities that will better me overall as an individual.</v>
      </c>
      <c r="V186" s="109" t="str">
        <f>IF(INDEX(Applications_2021!$AG$2:$AG$651,MATCH($A186,Applications_2021!$A$2:$A$651,0))="","",INDEX(Applications_2021!$AG$2:$AG$651,MATCH($A186,Applications_2021!$A$2:$A$651,0)))</f>
        <v xml:space="preserve">National Honor Society  Beta Club Highest Average in Math &amp; Biology Student Counselor  </v>
      </c>
      <c r="W186" s="109" t="str">
        <f>IF(INDEX(Applications_2021!$AH$2:$AH$651,MATCH($A186,Applications_2021!$A$2:$A$651,0))="","",INDEX(Applications_2021!$AH$2:$AH$651,MATCH($A186,Applications_2021!$A$2:$A$651,0)))</f>
        <v/>
      </c>
      <c r="X186" s="109" t="str">
        <f>IF(INDEX(Applications_2021!$AI$2:$AI$651,MATCH($A186,Applications_2021!$A$2:$A$651,0))="","",INDEX(Applications_2021!$AI$2:$AI$651,MATCH($A186,Applications_2021!$A$2:$A$651,0)))</f>
        <v>school/teacher</v>
      </c>
      <c r="Y186" s="109" t="str">
        <f>IF(INDEX(Applications_2021!$AJ$2:$AJ$651,MATCH($A186,Applications_2021!$A$2:$A$651,0))="","",INDEX(Applications_2021!$AJ$2:$AJ$651,MATCH($A186,Applications_2021!$A$2:$A$651,0)))</f>
        <v>Columbus High School</v>
      </c>
      <c r="Z186" s="220" t="str">
        <f>IF(INDEX(Applications_2021!$Z$2:$Z$651,MATCH($A186,Applications_2021!$A$2:$A$651,0))="","",INDEX(Applications_2021!$Z$2:$Z$651,MATCH($A186,Applications_2021!$A$2:$A$651,0)))</f>
        <v>YES - I will have transportation to the camp on June 20.</v>
      </c>
      <c r="AA186" s="221" t="str">
        <f>IF(INDEX(Applications_2021!$AB$2:$AB$651,MATCH($A186,Applications_2021!$A$2:$A$651,0))="","",INDEX(Applications_2021!$AB$2:$AB$651,MATCH($A186,Applications_2021!$A$2:$A$651,0)))</f>
        <v>YES - I will have transportation from the camp on June 25.</v>
      </c>
      <c r="AB186" s="48" t="str">
        <f>IF(INDEX(Transcripts_2021!$A$2:$A$324,MATCH($A186,Transcripts_2021!$A$2:$A$324,0))=$A186,INDEX(Transcripts_2021!$O$2:$O$324,MATCH($A186,Transcripts_2021!$A$2:$A$324,0)),"")</f>
        <v>Columbus High School</v>
      </c>
      <c r="AC186" s="48" t="str">
        <f t="shared" si="7"/>
        <v>Lowndes</v>
      </c>
      <c r="AD186" s="48" t="str">
        <f>IF(INDEX(Applications_2021!$AL$2:$AL$651,MATCH($A186,Applications_2021!$A$2:$A$651,0))="","",INDEX(Applications_2021!$AL$2:$AL$651,MATCH($A186,Applications_2021!$A$2:$A$651,0)))</f>
        <v>Lowndes</v>
      </c>
      <c r="AE186" s="8" t="str">
        <f t="shared" si="8"/>
        <v>Yes</v>
      </c>
    </row>
    <row r="187" spans="1:31" ht="86.4" x14ac:dyDescent="0.3">
      <c r="A187" s="51" t="str">
        <f>IF(Applications_2021!$A168="","",Applications_2021!$A168)</f>
        <v>0176-WAS-KE-0136</v>
      </c>
      <c r="B187" s="52"/>
      <c r="C187" s="283" t="s">
        <v>107</v>
      </c>
      <c r="D187" s="46">
        <f t="shared" si="6"/>
        <v>9</v>
      </c>
      <c r="E187" s="45" cm="1">
        <f t="array" ref="E187">_xlfn.IFS($Q187="Less than $25,000 per year",5,$Q187="$25,000 to $49,999 per year",4,$Q187="$50,000 per year or above",2,$Q187="I do not know.",3,$Q187="",0)</f>
        <v>4</v>
      </c>
      <c r="F187" s="45" cm="1">
        <f t="array" ref="F187">_xlfn.IFS($T187="Excellent",5,$T187="Good",4,$T187="Average",3,$T187="Below Average",2,$T187="Poor",1)</f>
        <v>5</v>
      </c>
      <c r="G187" s="52"/>
      <c r="H187" s="52"/>
      <c r="I187" s="52"/>
      <c r="J187" s="53">
        <v>9</v>
      </c>
      <c r="K187" s="48" t="str">
        <f>IF(LEFT(INDEX(Applications_2021!$E$2:$E$651,MATCH($A187,Applications_2021!$A$2:$A$651,0)),1)="Y","Black","Other")</f>
        <v>Black</v>
      </c>
      <c r="L187" s="48" t="str">
        <f>IF(INDEX(Applications_2021!$F$2:$F$651,MATCH($A187,Applications_2021!$A$2:$A$651,0))="","",INDEX(Applications_2021!$F$2:$F$651,MATCH($A187,Applications_2021!$A$2:$A$651,0)))</f>
        <v>Female</v>
      </c>
      <c r="M187" s="48" t="str">
        <f>IF(LEFT(INDEX(Applications_2021!$I$2:$I$651,MATCH($A187,Applications_2021!$A$2:$A$651,0)),1)="","",LEFT(INDEX(Applications_2021!$I$2:$I$651,MATCH($A187,Applications_2021!$A$2:$A$651,0)),1))</f>
        <v>9</v>
      </c>
      <c r="N187" s="48" t="str">
        <f>IF(INDEX(Applications_2021!$J$2:$J$651,MATCH($A187,Applications_2021!$A$2:$A$651,0))="","",INDEX(Applications_2021!$J$2:$J$651,MATCH($A187,Applications_2021!$A$2:$A$651,0)))</f>
        <v>Columbus High School</v>
      </c>
      <c r="O187" s="48" t="str">
        <f>IF(INDEX(Applications_2021!$K$2:$K$651,MATCH($A187,Applications_2021!$A$2:$A$651,0))="","",INDEX(Applications_2021!$K$2:$K$651,MATCH($A187,Applications_2021!$A$2:$A$651,0)))</f>
        <v>CMSD</v>
      </c>
      <c r="P187" s="48" t="str">
        <f>IF(INDEX(Applications_2021!$P$2:$P$651,MATCH($A187,Applications_2021!$A$2:$A$651,0))="","",INDEX(Applications_2021!$P$2:$P$651,MATCH($A187,Applications_2021!$A$2:$A$651,0)))</f>
        <v>College degree or 4 or more years of college (including graduate school)</v>
      </c>
      <c r="Q187" s="48" t="str">
        <f>IF(INDEX(Applications_2021!$Q$2:$Q$651,MATCH($A187,Applications_2021!$A$2:$A$651,0))="","",INDEX(Applications_2021!$Q$2:$Q$651,MATCH($A187,Applications_2021!$A$2:$A$651,0)))</f>
        <v>$25,000 to $49,999 per year</v>
      </c>
      <c r="R187" s="48" t="str">
        <f>IF(INDEX(Applications_2021!$AL$2:$AL$651,MATCH($A187,Applications_2021!$A$2:$A$651,0))="","",INDEX(Applications_2021!$AL$2:$AL$651,MATCH($A187,Applications_2021!$A$2:$A$651,0)))</f>
        <v>Lowndes</v>
      </c>
      <c r="S187" s="48" t="str">
        <f>IF(INDEX(Applications_2021!$V$2:$V$651,MATCH($A187,Applications_2021!$A$2:$A$651,0))="","",INDEX(Applications_2021!$V$2:$V$651,MATCH($A187,Applications_2021!$A$2:$A$651,0)))</f>
        <v>MS</v>
      </c>
      <c r="T187" s="48" t="str">
        <f>IF(INDEX(Applications_2021!$AE$2:$AE$651,MATCH($A187,Applications_2021!$A$2:$A$651,0))="","",INDEX(Applications_2021!$AE$2:$AE$651,MATCH($A187,Applications_2021!$A$2:$A$651,0)))</f>
        <v>Excellent</v>
      </c>
      <c r="U187" s="109" t="str">
        <f>IF(INDEX(Applications_2021!$AF$2:$AF$651,MATCH($A187,Applications_2021!$A$2:$A$651,0))="","",INDEX(Applications_2021!$AF$2:$AF$651,MATCH($A187,Applications_2021!$A$2:$A$651,0)))</f>
        <v>I would like to gain leadership skills and I enjoy new experiences that will help me to grow academically and personally.</v>
      </c>
      <c r="V187" s="109" t="str">
        <f>IF(INDEX(Applications_2021!$AG$2:$AG$651,MATCH($A187,Applications_2021!$A$2:$A$651,0))="","",INDEX(Applications_2021!$AG$2:$AG$651,MATCH($A187,Applications_2021!$A$2:$A$651,0)))</f>
        <v>Attended the 2018 Stem Alumni Program at Emory University. Attened the I AM GIRL enrichment Program at MSU. I've been an Honor Roll student since Kindergarten. Placed several times in school Science and Reading Fairs. Second chair Alto Sax in the CHS Band.</v>
      </c>
      <c r="W187" s="109" t="str">
        <f>IF(INDEX(Applications_2021!$AH$2:$AH$651,MATCH($A187,Applications_2021!$A$2:$A$651,0))="","",INDEX(Applications_2021!$AH$2:$AH$651,MATCH($A187,Applications_2021!$A$2:$A$651,0)))</f>
        <v xml:space="preserve">My mother is an MUW alumni. B.A. in Psychology. </v>
      </c>
      <c r="X187" s="109" t="str">
        <f>IF(INDEX(Applications_2021!$AI$2:$AI$651,MATCH($A187,Applications_2021!$A$2:$A$651,0))="","",INDEX(Applications_2021!$AI$2:$AI$651,MATCH($A187,Applications_2021!$A$2:$A$651,0)))</f>
        <v>school/teacher</v>
      </c>
      <c r="Y187" s="109" t="str">
        <f>IF(INDEX(Applications_2021!$AJ$2:$AJ$651,MATCH($A187,Applications_2021!$A$2:$A$651,0))="","",INDEX(Applications_2021!$AJ$2:$AJ$651,MATCH($A187,Applications_2021!$A$2:$A$651,0)))</f>
        <v>Mary Rush/ Columbus High School</v>
      </c>
      <c r="Z187" s="220" t="str">
        <f>IF(INDEX(Applications_2021!$Z$2:$Z$651,MATCH($A187,Applications_2021!$A$2:$A$651,0))="","",INDEX(Applications_2021!$Z$2:$Z$651,MATCH($A187,Applications_2021!$A$2:$A$651,0)))</f>
        <v>YES - I will have transportation to the camp on June 20.</v>
      </c>
      <c r="AA187" s="221" t="str">
        <f>IF(INDEX(Applications_2021!$AB$2:$AB$651,MATCH($A187,Applications_2021!$A$2:$A$651,0))="","",INDEX(Applications_2021!$AB$2:$AB$651,MATCH($A187,Applications_2021!$A$2:$A$651,0)))</f>
        <v>YES - I will have transportation from the camp on June 25.</v>
      </c>
      <c r="AB187" s="48" t="str">
        <f>IF(INDEX(Transcripts_2021!$A$2:$A$324,MATCH($A187,Transcripts_2021!$A$2:$A$324,0))=$A187,INDEX(Transcripts_2021!$O$2:$O$324,MATCH($A187,Transcripts_2021!$A$2:$A$324,0)),"")</f>
        <v>Columbus High School</v>
      </c>
      <c r="AC187" s="48" t="str">
        <f t="shared" si="7"/>
        <v>Lowndes</v>
      </c>
      <c r="AD187" s="48" t="str">
        <f>IF(INDEX(Applications_2021!$AL$2:$AL$651,MATCH($A187,Applications_2021!$A$2:$A$651,0))="","",INDEX(Applications_2021!$AL$2:$AL$651,MATCH($A187,Applications_2021!$A$2:$A$651,0)))</f>
        <v>Lowndes</v>
      </c>
      <c r="AE187" s="8" t="str">
        <f t="shared" si="8"/>
        <v>Yes</v>
      </c>
    </row>
    <row r="188" spans="1:31" ht="100.8" x14ac:dyDescent="0.3">
      <c r="A188" s="51" t="str">
        <f>IF(Applications_2021!$A210="","",Applications_2021!$A210)</f>
        <v>0218-HOL-MA-0035</v>
      </c>
      <c r="B188" s="52"/>
      <c r="C188" s="283" t="s">
        <v>107</v>
      </c>
      <c r="D188" s="46">
        <f t="shared" si="6"/>
        <v>9</v>
      </c>
      <c r="E188" s="45" cm="1">
        <f t="array" ref="E188">_xlfn.IFS($Q188="Less than $25,000 per year",5,$Q188="$25,000 to $49,999 per year",4,$Q188="$50,000 per year or above",2,$Q188="I do not know.",3,$Q188="",0)</f>
        <v>4</v>
      </c>
      <c r="F188" s="45" cm="1">
        <f t="array" ref="F188">_xlfn.IFS($T188="Excellent",5,$T188="Good",4,$T188="Average",3,$T188="Below Average",2,$T188="Poor",1)</f>
        <v>5</v>
      </c>
      <c r="G188" s="52"/>
      <c r="H188" s="52"/>
      <c r="I188" s="52"/>
      <c r="J188" s="53">
        <v>9</v>
      </c>
      <c r="K188" s="48" t="str">
        <f>IF(LEFT(INDEX(Applications_2021!$E$2:$E$651,MATCH($A188,Applications_2021!$A$2:$A$651,0)),1)="Y","Black","Other")</f>
        <v>Black</v>
      </c>
      <c r="L188" s="48" t="str">
        <f>IF(INDEX(Applications_2021!$F$2:$F$651,MATCH($A188,Applications_2021!$A$2:$A$651,0))="","",INDEX(Applications_2021!$F$2:$F$651,MATCH($A188,Applications_2021!$A$2:$A$651,0)))</f>
        <v>Female</v>
      </c>
      <c r="M188" s="48" t="str">
        <f>IF(LEFT(INDEX(Applications_2021!$I$2:$I$651,MATCH($A188,Applications_2021!$A$2:$A$651,0)),1)="","",LEFT(INDEX(Applications_2021!$I$2:$I$651,MATCH($A188,Applications_2021!$A$2:$A$651,0)),1))</f>
        <v>9</v>
      </c>
      <c r="N188" s="48" t="str">
        <f>IF(INDEX(Applications_2021!$J$2:$J$651,MATCH($A188,Applications_2021!$A$2:$A$651,0))="","",INDEX(Applications_2021!$J$2:$J$651,MATCH($A188,Applications_2021!$A$2:$A$651,0)))</f>
        <v xml:space="preserve">Columbus High School </v>
      </c>
      <c r="O188" s="48" t="str">
        <f>IF(INDEX(Applications_2021!$K$2:$K$651,MATCH($A188,Applications_2021!$A$2:$A$651,0))="","",INDEX(Applications_2021!$K$2:$K$651,MATCH($A188,Applications_2021!$A$2:$A$651,0)))</f>
        <v xml:space="preserve">Columbus Municipal </v>
      </c>
      <c r="P188" s="48" t="str">
        <f>IF(INDEX(Applications_2021!$P$2:$P$651,MATCH($A188,Applications_2021!$A$2:$A$651,0))="","",INDEX(Applications_2021!$P$2:$P$651,MATCH($A188,Applications_2021!$A$2:$A$651,0)))</f>
        <v>College degree or 4 or more years of college (including graduate school)</v>
      </c>
      <c r="Q188" s="48" t="str">
        <f>IF(INDEX(Applications_2021!$Q$2:$Q$651,MATCH($A188,Applications_2021!$A$2:$A$651,0))="","",INDEX(Applications_2021!$Q$2:$Q$651,MATCH($A188,Applications_2021!$A$2:$A$651,0)))</f>
        <v>$25,000 to $49,999 per year</v>
      </c>
      <c r="R188" s="48" t="str">
        <f>IF(INDEX(Applications_2021!$AL$2:$AL$651,MATCH($A188,Applications_2021!$A$2:$A$651,0))="","",INDEX(Applications_2021!$AL$2:$AL$651,MATCH($A188,Applications_2021!$A$2:$A$651,0)))</f>
        <v>Lowndes</v>
      </c>
      <c r="S188" s="48" t="str">
        <f>IF(INDEX(Applications_2021!$V$2:$V$651,MATCH($A188,Applications_2021!$A$2:$A$651,0))="","",INDEX(Applications_2021!$V$2:$V$651,MATCH($A188,Applications_2021!$A$2:$A$651,0)))</f>
        <v>MS</v>
      </c>
      <c r="T188" s="48" t="str">
        <f>IF(INDEX(Applications_2021!$AE$2:$AE$651,MATCH($A188,Applications_2021!$A$2:$A$651,0))="","",INDEX(Applications_2021!$AE$2:$AE$651,MATCH($A188,Applications_2021!$A$2:$A$651,0)))</f>
        <v>Excellent</v>
      </c>
      <c r="U188" s="109" t="str">
        <f>IF(INDEX(Applications_2021!$AF$2:$AF$651,MATCH($A188,Applications_2021!$A$2:$A$651,0))="","",INDEX(Applications_2021!$AF$2:$AF$651,MATCH($A188,Applications_2021!$A$2:$A$651,0)))</f>
        <v>I believe that AAYME will be a great opportunity for me to learn and become more aware of the college experience as  well as learn more about different careers. I am always willing to learn new things, and I feel this camp will be a great experience for me. I am also hoping to learn more and enhance my leadership and team building skills.</v>
      </c>
      <c r="V188" s="109" t="str">
        <f>IF(INDEX(Applications_2021!$AG$2:$AG$651,MATCH($A188,Applications_2021!$A$2:$A$651,0))="","",INDEX(Applications_2021!$AG$2:$AG$651,MATCH($A188,Applications_2021!$A$2:$A$651,0)))</f>
        <v>I am a member of National Junior Honor Society</v>
      </c>
      <c r="W188" s="109" t="str">
        <f>IF(INDEX(Applications_2021!$AH$2:$AH$651,MATCH($A188,Applications_2021!$A$2:$A$651,0))="","",INDEX(Applications_2021!$AH$2:$AH$651,MATCH($A188,Applications_2021!$A$2:$A$651,0)))</f>
        <v>I am a member of Columbus High Tennis Team</v>
      </c>
      <c r="X188" s="109" t="str">
        <f>IF(INDEX(Applications_2021!$AI$2:$AI$651,MATCH($A188,Applications_2021!$A$2:$A$651,0))="","",INDEX(Applications_2021!$AI$2:$AI$651,MATCH($A188,Applications_2021!$A$2:$A$651,0)))</f>
        <v>school/teacher</v>
      </c>
      <c r="Y188" s="109" t="str">
        <f>IF(INDEX(Applications_2021!$AJ$2:$AJ$651,MATCH($A188,Applications_2021!$A$2:$A$651,0))="","",INDEX(Applications_2021!$AJ$2:$AJ$651,MATCH($A188,Applications_2021!$A$2:$A$651,0)))</f>
        <v>Columbus High School</v>
      </c>
      <c r="Z188" s="220" t="str">
        <f>IF(INDEX(Applications_2021!$Z$2:$Z$651,MATCH($A188,Applications_2021!$A$2:$A$651,0))="","",INDEX(Applications_2021!$Z$2:$Z$651,MATCH($A188,Applications_2021!$A$2:$A$651,0)))</f>
        <v>YES - I will have transportation to the camp on June 20.</v>
      </c>
      <c r="AA188" s="221" t="str">
        <f>IF(INDEX(Applications_2021!$AB$2:$AB$651,MATCH($A188,Applications_2021!$A$2:$A$651,0))="","",INDEX(Applications_2021!$AB$2:$AB$651,MATCH($A188,Applications_2021!$A$2:$A$651,0)))</f>
        <v>YES - I will have transportation from the camp on June 25.</v>
      </c>
      <c r="AB188" s="48" t="str">
        <f>IF(INDEX(Transcripts_2021!$A$2:$A$324,MATCH($A188,Transcripts_2021!$A$2:$A$324,0))=$A188,INDEX(Transcripts_2021!$O$2:$O$324,MATCH($A188,Transcripts_2021!$A$2:$A$324,0)),"")</f>
        <v>Columbus High School</v>
      </c>
      <c r="AC188" s="48" t="str">
        <f t="shared" si="7"/>
        <v>Lowndes</v>
      </c>
      <c r="AD188" s="48" t="str">
        <f>IF(INDEX(Applications_2021!$AL$2:$AL$651,MATCH($A188,Applications_2021!$A$2:$A$651,0))="","",INDEX(Applications_2021!$AL$2:$AL$651,MATCH($A188,Applications_2021!$A$2:$A$651,0)))</f>
        <v>Lowndes</v>
      </c>
      <c r="AE188" s="8" t="str">
        <f t="shared" si="8"/>
        <v>Yes</v>
      </c>
    </row>
    <row r="189" spans="1:31" ht="100.8" x14ac:dyDescent="0.3">
      <c r="A189" s="51" t="str">
        <f>IF(Applications_2021!$A281="","",Applications_2021!$A281)</f>
        <v>0293-WEA-GA-0031</v>
      </c>
      <c r="B189" s="45" t="s">
        <v>371</v>
      </c>
      <c r="C189" s="269" t="s">
        <v>101</v>
      </c>
      <c r="D189" s="46">
        <f t="shared" si="6"/>
        <v>9</v>
      </c>
      <c r="E189" s="45" cm="1">
        <f t="array" ref="E189">_xlfn.IFS($Q189="Less than $25,000 per year",5,$Q189="$25,000 to $49,999 per year",4,$Q189="$50,000 per year or above",2,$Q189="I do not know.",3,$Q189="",0)</f>
        <v>4</v>
      </c>
      <c r="F189" s="45" cm="1">
        <f t="array" ref="F189">_xlfn.IFS($T189="Excellent",5,$T189="Good",4,$T189="Average",3,$T189="Below Average",2,$T189="Poor",1)</f>
        <v>5</v>
      </c>
      <c r="G189" s="52"/>
      <c r="H189" s="52"/>
      <c r="I189" s="52"/>
      <c r="J189" s="53">
        <v>9</v>
      </c>
      <c r="K189" s="48" t="str">
        <f>IF(LEFT(INDEX(Applications_2021!$E$2:$E$651,MATCH($A189,Applications_2021!$A$2:$A$651,0)),1)="Y","Black","Other")</f>
        <v>Black</v>
      </c>
      <c r="L189" s="48" t="str">
        <f>IF(INDEX(Applications_2021!$F$2:$F$651,MATCH($A189,Applications_2021!$A$2:$A$651,0))="","",INDEX(Applications_2021!$F$2:$F$651,MATCH($A189,Applications_2021!$A$2:$A$651,0)))</f>
        <v>Male</v>
      </c>
      <c r="M189" s="48" t="str">
        <f>IF(LEFT(INDEX(Applications_2021!$I$2:$I$651,MATCH($A189,Applications_2021!$A$2:$A$651,0)),1)="","",LEFT(INDEX(Applications_2021!$I$2:$I$651,MATCH($A189,Applications_2021!$A$2:$A$651,0)),1))</f>
        <v>9</v>
      </c>
      <c r="N189" s="48" t="str">
        <f>IF(INDEX(Applications_2021!$J$2:$J$651,MATCH($A189,Applications_2021!$A$2:$A$651,0))="","",INDEX(Applications_2021!$J$2:$J$651,MATCH($A189,Applications_2021!$A$2:$A$651,0)))</f>
        <v>Columbus High School</v>
      </c>
      <c r="O189" s="48" t="str">
        <f>IF(INDEX(Applications_2021!$K$2:$K$651,MATCH($A189,Applications_2021!$A$2:$A$651,0))="","",INDEX(Applications_2021!$K$2:$K$651,MATCH($A189,Applications_2021!$A$2:$A$651,0)))</f>
        <v xml:space="preserve">City </v>
      </c>
      <c r="P189" s="48" t="str">
        <f>IF(INDEX(Applications_2021!$P$2:$P$651,MATCH($A189,Applications_2021!$A$2:$A$651,0))="","",INDEX(Applications_2021!$P$2:$P$651,MATCH($A189,Applications_2021!$A$2:$A$651,0)))</f>
        <v>College degree or 4 or more years of college (including graduate school)</v>
      </c>
      <c r="Q189" s="48" t="str">
        <f>IF(INDEX(Applications_2021!$Q$2:$Q$651,MATCH($A189,Applications_2021!$A$2:$A$651,0))="","",INDEX(Applications_2021!$Q$2:$Q$651,MATCH($A189,Applications_2021!$A$2:$A$651,0)))</f>
        <v>$25,000 to $49,999 per year</v>
      </c>
      <c r="R189" s="48" t="str">
        <f>IF(INDEX(Applications_2021!$AL$2:$AL$651,MATCH($A189,Applications_2021!$A$2:$A$651,0))="","",INDEX(Applications_2021!$AL$2:$AL$651,MATCH($A189,Applications_2021!$A$2:$A$651,0)))</f>
        <v>Lowndes</v>
      </c>
      <c r="S189" s="48" t="str">
        <f>IF(INDEX(Applications_2021!$V$2:$V$651,MATCH($A189,Applications_2021!$A$2:$A$651,0))="","",INDEX(Applications_2021!$V$2:$V$651,MATCH($A189,Applications_2021!$A$2:$A$651,0)))</f>
        <v>MS</v>
      </c>
      <c r="T189" s="48" t="str">
        <f>IF(INDEX(Applications_2021!$AE$2:$AE$651,MATCH($A189,Applications_2021!$A$2:$A$651,0))="","",INDEX(Applications_2021!$AE$2:$AE$651,MATCH($A189,Applications_2021!$A$2:$A$651,0)))</f>
        <v>Excellent</v>
      </c>
      <c r="U189" s="109" t="str">
        <f>IF(INDEX(Applications_2021!$AF$2:$AF$651,MATCH($A189,Applications_2021!$A$2:$A$651,0))="","",INDEX(Applications_2021!$AF$2:$AF$651,MATCH($A189,Applications_2021!$A$2:$A$651,0)))</f>
        <v xml:space="preserve">Due to the pandemic, I had not had the chance to experience what the first year of school will be like, due to being 100% virtual. Now that things are slowly coming back around, I hope to development personal, academic, and professional skills that high schoolers get to gain and enjoy throughout their high school career and experience. </v>
      </c>
      <c r="V189" s="109" t="str">
        <f>IF(INDEX(Applications_2021!$AG$2:$AG$651,MATCH($A189,Applications_2021!$A$2:$A$651,0))="","",INDEX(Applications_2021!$AG$2:$AG$651,MATCH($A189,Applications_2021!$A$2:$A$651,0)))</f>
        <v/>
      </c>
      <c r="W189" s="109" t="str">
        <f>IF(INDEX(Applications_2021!$AH$2:$AH$651,MATCH($A189,Applications_2021!$A$2:$A$651,0))="","",INDEX(Applications_2021!$AH$2:$AH$651,MATCH($A189,Applications_2021!$A$2:$A$651,0)))</f>
        <v/>
      </c>
      <c r="X189" s="109" t="str">
        <f>IF(INDEX(Applications_2021!$AI$2:$AI$651,MATCH($A189,Applications_2021!$A$2:$A$651,0))="","",INDEX(Applications_2021!$AI$2:$AI$651,MATCH($A189,Applications_2021!$A$2:$A$651,0)))</f>
        <v>Social Media</v>
      </c>
      <c r="Y189" s="109" t="str">
        <f>IF(INDEX(Applications_2021!$AJ$2:$AJ$651,MATCH($A189,Applications_2021!$A$2:$A$651,0))="","",INDEX(Applications_2021!$AJ$2:$AJ$651,MATCH($A189,Applications_2021!$A$2:$A$651,0)))</f>
        <v/>
      </c>
      <c r="Z189" s="220" t="str">
        <f>IF(INDEX(Applications_2021!$Z$2:$Z$651,MATCH($A189,Applications_2021!$A$2:$A$651,0))="","",INDEX(Applications_2021!$Z$2:$Z$651,MATCH($A189,Applications_2021!$A$2:$A$651,0)))</f>
        <v>YES - I will have transportation to the camp on June 20.</v>
      </c>
      <c r="AA189" s="221" t="str">
        <f>IF(INDEX(Applications_2021!$AB$2:$AB$651,MATCH($A189,Applications_2021!$A$2:$A$651,0))="","",INDEX(Applications_2021!$AB$2:$AB$651,MATCH($A189,Applications_2021!$A$2:$A$651,0)))</f>
        <v>YES - I will have transportation from the camp on June 25.</v>
      </c>
      <c r="AB189" s="48" t="str">
        <f>IF(INDEX(Transcripts_2021!$A$2:$A$324,MATCH($A189,Transcripts_2021!$A$2:$A$324,0))=$A189,INDEX(Transcripts_2021!$O$2:$O$324,MATCH($A189,Transcripts_2021!$A$2:$A$324,0)),"")</f>
        <v>Columbus High School</v>
      </c>
      <c r="AC189" s="48" t="str">
        <f t="shared" si="7"/>
        <v>Lowndes</v>
      </c>
      <c r="AD189" s="48" t="str">
        <f>IF(INDEX(Applications_2021!$AL$2:$AL$651,MATCH($A189,Applications_2021!$A$2:$A$651,0))="","",INDEX(Applications_2021!$AL$2:$AL$651,MATCH($A189,Applications_2021!$A$2:$A$651,0)))</f>
        <v>Lowndes</v>
      </c>
      <c r="AE189" s="8" t="str">
        <f t="shared" si="8"/>
        <v>Yes</v>
      </c>
    </row>
    <row r="190" spans="1:31" ht="115.2" x14ac:dyDescent="0.3">
      <c r="A190" s="51" t="str">
        <f>IF(Applications_2021!$A285="","",Applications_2021!$A285)</f>
        <v>0297-TAY-IV-0051</v>
      </c>
      <c r="B190" s="52"/>
      <c r="C190" s="283" t="s">
        <v>107</v>
      </c>
      <c r="D190" s="46">
        <f t="shared" si="6"/>
        <v>9</v>
      </c>
      <c r="E190" s="45" cm="1">
        <f t="array" ref="E190">_xlfn.IFS($Q190="Less than $25,000 per year",5,$Q190="$25,000 to $49,999 per year",4,$Q190="$50,000 per year or above",2,$Q190="I do not know.",3,$Q190="",0)</f>
        <v>4</v>
      </c>
      <c r="F190" s="45" cm="1">
        <f t="array" ref="F190">_xlfn.IFS($T190="Excellent",5,$T190="Good",4,$T190="Average",3,$T190="Below Average",2,$T190="Poor",1)</f>
        <v>5</v>
      </c>
      <c r="G190" s="52"/>
      <c r="H190" s="52"/>
      <c r="I190" s="52"/>
      <c r="J190" s="53">
        <v>8</v>
      </c>
      <c r="K190" s="48" t="str">
        <f>IF(LEFT(INDEX(Applications_2021!$E$2:$E$651,MATCH($A190,Applications_2021!$A$2:$A$651,0)),1)="Y","Black","Other")</f>
        <v>Black</v>
      </c>
      <c r="L190" s="48" t="str">
        <f>IF(INDEX(Applications_2021!$F$2:$F$651,MATCH($A190,Applications_2021!$A$2:$A$651,0))="","",INDEX(Applications_2021!$F$2:$F$651,MATCH($A190,Applications_2021!$A$2:$A$651,0)))</f>
        <v>Female</v>
      </c>
      <c r="M190" s="48" t="str">
        <f>IF(LEFT(INDEX(Applications_2021!$I$2:$I$651,MATCH($A190,Applications_2021!$A$2:$A$651,0)),1)="","",LEFT(INDEX(Applications_2021!$I$2:$I$651,MATCH($A190,Applications_2021!$A$2:$A$651,0)),1))</f>
        <v>8</v>
      </c>
      <c r="N190" s="48" t="str">
        <f>IF(INDEX(Applications_2021!$J$2:$J$651,MATCH($A190,Applications_2021!$A$2:$A$651,0))="","",INDEX(Applications_2021!$J$2:$J$651,MATCH($A190,Applications_2021!$A$2:$A$651,0)))</f>
        <v>Caledonia Middle School</v>
      </c>
      <c r="O190" s="48" t="str">
        <f>IF(INDEX(Applications_2021!$K$2:$K$651,MATCH($A190,Applications_2021!$A$2:$A$651,0))="","",INDEX(Applications_2021!$K$2:$K$651,MATCH($A190,Applications_2021!$A$2:$A$651,0)))</f>
        <v xml:space="preserve">Lowndes County </v>
      </c>
      <c r="P190" s="48" t="str">
        <f>IF(INDEX(Applications_2021!$P$2:$P$651,MATCH($A190,Applications_2021!$A$2:$A$651,0))="","",INDEX(Applications_2021!$P$2:$P$651,MATCH($A190,Applications_2021!$A$2:$A$651,0)))</f>
        <v>College degree or 4 or more years of college (including graduate school)</v>
      </c>
      <c r="Q190" s="48" t="str">
        <f>IF(INDEX(Applications_2021!$Q$2:$Q$651,MATCH($A190,Applications_2021!$A$2:$A$651,0))="","",INDEX(Applications_2021!$Q$2:$Q$651,MATCH($A190,Applications_2021!$A$2:$A$651,0)))</f>
        <v>$25,000 to $49,999 per year</v>
      </c>
      <c r="R190" s="48" t="str">
        <f>IF(INDEX(Applications_2021!$AL$2:$AL$651,MATCH($A190,Applications_2021!$A$2:$A$651,0))="","",INDEX(Applications_2021!$AL$2:$AL$651,MATCH($A190,Applications_2021!$A$2:$A$651,0)))</f>
        <v>Lowndes</v>
      </c>
      <c r="S190" s="48" t="str">
        <f>IF(INDEX(Applications_2021!$V$2:$V$651,MATCH($A190,Applications_2021!$A$2:$A$651,0))="","",INDEX(Applications_2021!$V$2:$V$651,MATCH($A190,Applications_2021!$A$2:$A$651,0)))</f>
        <v>MS</v>
      </c>
      <c r="T190" s="48" t="str">
        <f>IF(INDEX(Applications_2021!$AE$2:$AE$651,MATCH($A190,Applications_2021!$A$2:$A$651,0))="","",INDEX(Applications_2021!$AE$2:$AE$651,MATCH($A190,Applications_2021!$A$2:$A$651,0)))</f>
        <v>Excellent</v>
      </c>
      <c r="U190" s="109" t="str">
        <f>IF(INDEX(Applications_2021!$AF$2:$AF$651,MATCH($A190,Applications_2021!$A$2:$A$651,0))="","",INDEX(Applications_2021!$AF$2:$AF$651,MATCH($A190,Applications_2021!$A$2:$A$651,0)))</f>
        <v xml:space="preserve">I am hoping to develop leadership skills to include cultural intelligence, conflict resolution, and professional growth. The residential camp setting will actually be a first for me. I am excited to demonstrate the tools I’ve learned from my parents and school in this new environment.  This will also give me a first-hand look into what I may potentially expect when I leave for college. </v>
      </c>
      <c r="V190" s="109" t="str">
        <f>IF(INDEX(Applications_2021!$AG$2:$AG$651,MATCH($A190,Applications_2021!$A$2:$A$651,0))="","",INDEX(Applications_2021!$AG$2:$AG$651,MATCH($A190,Applications_2021!$A$2:$A$651,0)))</f>
        <v xml:space="preserve">Junior Beta Club Honor Roll  Boys &amp; Girls Club-Torch Club National Leadership Member Fellowship of Christian Athletes Student Council Representative  Middle School Volleyball Team 7th-8th grade Level Elite Club Volleyball Team 2021 Voted Most Friendliest 8th grade 7th grade Homecoming Maid </v>
      </c>
      <c r="W190" s="109" t="str">
        <f>IF(INDEX(Applications_2021!$AH$2:$AH$651,MATCH($A190,Applications_2021!$A$2:$A$651,0))="","",INDEX(Applications_2021!$AH$2:$AH$651,MATCH($A190,Applications_2021!$A$2:$A$651,0)))</f>
        <v/>
      </c>
      <c r="X190" s="109" t="str">
        <f>IF(INDEX(Applications_2021!$AI$2:$AI$651,MATCH($A190,Applications_2021!$A$2:$A$651,0))="","",INDEX(Applications_2021!$AI$2:$AI$651,MATCH($A190,Applications_2021!$A$2:$A$651,0)))</f>
        <v>Social Media</v>
      </c>
      <c r="Y190" s="109" t="str">
        <f>IF(INDEX(Applications_2021!$AJ$2:$AJ$651,MATCH($A190,Applications_2021!$A$2:$A$651,0))="","",INDEX(Applications_2021!$AJ$2:$AJ$651,MATCH($A190,Applications_2021!$A$2:$A$651,0)))</f>
        <v/>
      </c>
      <c r="Z190" s="220" t="str">
        <f>IF(INDEX(Applications_2021!$Z$2:$Z$651,MATCH($A190,Applications_2021!$A$2:$A$651,0))="","",INDEX(Applications_2021!$Z$2:$Z$651,MATCH($A190,Applications_2021!$A$2:$A$651,0)))</f>
        <v>YES - I will have transportation to the camp on June 20.</v>
      </c>
      <c r="AA190" s="221" t="str">
        <f>IF(INDEX(Applications_2021!$AD$2:$AD$651,MATCH($A190,Applications_2021!$A$2:$A$651,0))="","",INDEX(Applications_2021!$AD$2:$AD$651,MATCH($A190,Applications_2021!$A$2:$A$651,0)))</f>
        <v/>
      </c>
      <c r="AB190" s="48" t="str">
        <f>IF(INDEX(Transcripts_2021!$A$2:$A$324,MATCH($A190,Transcripts_2021!$A$2:$A$324,0))=$A190,INDEX(Transcripts_2021!$O$2:$O$324,MATCH($A190,Transcripts_2021!$A$2:$A$324,0)),"")</f>
        <v xml:space="preserve">Caledonia Middle School </v>
      </c>
      <c r="AC190" s="48" t="str">
        <f t="shared" si="7"/>
        <v>Lowndes</v>
      </c>
      <c r="AD190" s="48" t="str">
        <f>IF(INDEX(Applications_2021!$AL$2:$AL$651,MATCH($A190,Applications_2021!$A$2:$A$651,0))="","",INDEX(Applications_2021!$AL$2:$AL$651,MATCH($A190,Applications_2021!$A$2:$A$651,0)))</f>
        <v>Lowndes</v>
      </c>
      <c r="AE190" s="8" t="str">
        <f t="shared" si="8"/>
        <v>Yes</v>
      </c>
    </row>
    <row r="191" spans="1:31" ht="72" x14ac:dyDescent="0.3">
      <c r="A191" s="51" t="str">
        <f>IF(Applications_2021!$A211="","",Applications_2021!$A211)</f>
        <v>0219-COX-KA-0033</v>
      </c>
      <c r="B191" s="52"/>
      <c r="C191" s="140" t="s">
        <v>107</v>
      </c>
      <c r="D191" s="46">
        <f t="shared" si="6"/>
        <v>8</v>
      </c>
      <c r="E191" s="45" cm="1">
        <f t="array" ref="E191">_xlfn.IFS($Q191="Less than $25,000 per year",5,$Q191="$25,000 to $49,999 per year",4,$Q191="$50,000 per year or above",2,$Q191="I do not know.",3,$Q191="",0)</f>
        <v>4</v>
      </c>
      <c r="F191" s="45" cm="1">
        <f t="array" ref="F191">_xlfn.IFS($T191="Excellent",5,$T191="Good",4,$T191="Average",3,$T191="Below Average",2,$T191="Poor",1)</f>
        <v>4</v>
      </c>
      <c r="G191" s="52"/>
      <c r="H191" s="52"/>
      <c r="I191" s="52"/>
      <c r="J191" s="53"/>
      <c r="K191" s="48" t="str">
        <f>IF(LEFT(INDEX(Applications_2021!$E$2:$E$651,MATCH($A191,Applications_2021!$A$2:$A$651,0)),1)="Y","Black","Other")</f>
        <v>Black</v>
      </c>
      <c r="L191" s="48" t="str">
        <f>IF(INDEX(Applications_2021!$F$2:$F$651,MATCH($A191,Applications_2021!$A$2:$A$651,0))="","",INDEX(Applications_2021!$F$2:$F$651,MATCH($A191,Applications_2021!$A$2:$A$651,0)))</f>
        <v>Female</v>
      </c>
      <c r="M191" s="48" t="str">
        <f>IF(LEFT(INDEX(Applications_2021!$I$2:$I$651,MATCH($A191,Applications_2021!$A$2:$A$651,0)),1)="","",LEFT(INDEX(Applications_2021!$I$2:$I$651,MATCH($A191,Applications_2021!$A$2:$A$651,0)),1))</f>
        <v>8</v>
      </c>
      <c r="N191" s="48" t="str">
        <f>IF(INDEX(Applications_2021!$J$2:$J$651,MATCH($A191,Applications_2021!$A$2:$A$651,0))="","",INDEX(Applications_2021!$J$2:$J$651,MATCH($A191,Applications_2021!$A$2:$A$651,0)))</f>
        <v>Columbus Middle School</v>
      </c>
      <c r="O191" s="48" t="str">
        <f>IF(INDEX(Applications_2021!$K$2:$K$651,MATCH($A191,Applications_2021!$A$2:$A$651,0))="","",INDEX(Applications_2021!$K$2:$K$651,MATCH($A191,Applications_2021!$A$2:$A$651,0)))</f>
        <v>CMSD</v>
      </c>
      <c r="P191" s="48" t="str">
        <f>IF(INDEX(Applications_2021!$P$2:$P$651,MATCH($A191,Applications_2021!$A$2:$A$651,0))="","",INDEX(Applications_2021!$P$2:$P$651,MATCH($A191,Applications_2021!$A$2:$A$651,0)))</f>
        <v>College degree or 4 or more years of college (including graduate school)</v>
      </c>
      <c r="Q191" s="48" t="str">
        <f>IF(INDEX(Applications_2021!$Q$2:$Q$651,MATCH($A191,Applications_2021!$A$2:$A$651,0))="","",INDEX(Applications_2021!$Q$2:$Q$651,MATCH($A191,Applications_2021!$A$2:$A$651,0)))</f>
        <v>$25,000 to $49,999 per year</v>
      </c>
      <c r="R191" s="48" t="str">
        <f>IF(INDEX(Applications_2021!$AL$2:$AL$651,MATCH($A191,Applications_2021!$A$2:$A$651,0))="","",INDEX(Applications_2021!$AL$2:$AL$651,MATCH($A191,Applications_2021!$A$2:$A$651,0)))</f>
        <v>Lowndes</v>
      </c>
      <c r="S191" s="48" t="str">
        <f>IF(INDEX(Applications_2021!$V$2:$V$651,MATCH($A191,Applications_2021!$A$2:$A$651,0))="","",INDEX(Applications_2021!$V$2:$V$651,MATCH($A191,Applications_2021!$A$2:$A$651,0)))</f>
        <v>MS</v>
      </c>
      <c r="T191" s="48" t="str">
        <f>IF(INDEX(Applications_2021!$AE$2:$AE$651,MATCH($A191,Applications_2021!$A$2:$A$651,0))="","",INDEX(Applications_2021!$AE$2:$AE$651,MATCH($A191,Applications_2021!$A$2:$A$651,0)))</f>
        <v>Good</v>
      </c>
      <c r="U191" s="109" t="str">
        <f>IF(INDEX(Applications_2021!$AF$2:$AF$651,MATCH($A191,Applications_2021!$A$2:$A$651,0))="","",INDEX(Applications_2021!$AF$2:$AF$651,MATCH($A191,Applications_2021!$A$2:$A$651,0)))</f>
        <v>I would like to attend this camp to improve my leadership skills. I also would like to expand my career opportunities for the future, and meet new people.</v>
      </c>
      <c r="V191" s="109" t="str">
        <f>IF(INDEX(Applications_2021!$AG$2:$AG$651,MATCH($A191,Applications_2021!$A$2:$A$651,0))="","",INDEX(Applications_2021!$AG$2:$AG$651,MATCH($A191,Applications_2021!$A$2:$A$651,0)))</f>
        <v>- 1 received 1st place in a MS Stock Market writing competition  -I attended a Leadership conference in Washington DC -I received superior in the stage manager category at the International Thespian Festival  - I rank #12 of 225 out of my class</v>
      </c>
      <c r="W191" s="109" t="str">
        <f>IF(INDEX(Applications_2021!$AH$2:$AH$651,MATCH($A191,Applications_2021!$A$2:$A$651,0))="","",INDEX(Applications_2021!$AH$2:$AH$651,MATCH($A191,Applications_2021!$A$2:$A$651,0)))</f>
        <v>I work well with people and I have great leadership skills.</v>
      </c>
      <c r="X191" s="109" t="str">
        <f>IF(INDEX(Applications_2021!$AI$2:$AI$651,MATCH($A191,Applications_2021!$A$2:$A$651,0))="","",INDEX(Applications_2021!$AI$2:$AI$651,MATCH($A191,Applications_2021!$A$2:$A$651,0)))</f>
        <v>school/teacher</v>
      </c>
      <c r="Y191" s="109" t="str">
        <f>IF(INDEX(Applications_2021!$AJ$2:$AJ$651,MATCH($A191,Applications_2021!$A$2:$A$651,0))="","",INDEX(Applications_2021!$AJ$2:$AJ$651,MATCH($A191,Applications_2021!$A$2:$A$651,0)))</f>
        <v>Brittany Black/West Lowndes Elementary School</v>
      </c>
      <c r="Z191" s="220" t="str">
        <f>IF(INDEX(Applications_2021!$Z$2:$Z$651,MATCH($A191,Applications_2021!$A$2:$A$651,0))="","",INDEX(Applications_2021!$Z$2:$Z$651,MATCH($A191,Applications_2021!$A$2:$A$651,0)))</f>
        <v>YES - I will have transportation to the camp on June 20.</v>
      </c>
      <c r="AA191" s="221" t="str">
        <f>IF(INDEX(Applications_2021!$AB$2:$AB$651,MATCH($A191,Applications_2021!$A$2:$A$651,0))="","",INDEX(Applications_2021!$AB$2:$AB$651,MATCH($A191,Applications_2021!$A$2:$A$651,0)))</f>
        <v>YES - I will have transportation from the camp on June 25.</v>
      </c>
      <c r="AB191" s="48" t="str">
        <f>IF(INDEX(Transcripts_2021!$A$2:$A$324,MATCH($A191,Transcripts_2021!$A$2:$A$324,0))=$A191,INDEX(Transcripts_2021!$O$2:$O$324,MATCH($A191,Transcripts_2021!$A$2:$A$324,0)),"")</f>
        <v>Columbus Middle School</v>
      </c>
      <c r="AC191" s="48" t="str">
        <f t="shared" si="7"/>
        <v>Lowndes</v>
      </c>
      <c r="AD191" s="48" t="str">
        <f>IF(INDEX(Applications_2021!$AL$2:$AL$651,MATCH($A191,Applications_2021!$A$2:$A$651,0))="","",INDEX(Applications_2021!$AL$2:$AL$651,MATCH($A191,Applications_2021!$A$2:$A$651,0)))</f>
        <v>Lowndes</v>
      </c>
      <c r="AE191" s="8" t="str">
        <f t="shared" si="8"/>
        <v>Yes</v>
      </c>
    </row>
    <row r="192" spans="1:31" ht="57.6" x14ac:dyDescent="0.3">
      <c r="A192" s="51" t="str">
        <f>IF(Applications_2021!$A427="","",Applications_2021!$A427)</f>
        <v>0443-SHA-KA-0156</v>
      </c>
      <c r="B192" s="52"/>
      <c r="C192" s="140" t="s">
        <v>107</v>
      </c>
      <c r="D192" s="46">
        <f t="shared" si="6"/>
        <v>8</v>
      </c>
      <c r="E192" s="45" cm="1">
        <f t="array" ref="E192">_xlfn.IFS($Q192="Less than $25,000 per year",5,$Q192="$25,000 to $49,999 per year",4,$Q192="$50,000 per year or above",2,$Q192="I do not know.",3,$Q192="",0)</f>
        <v>4</v>
      </c>
      <c r="F192" s="45" cm="1">
        <f t="array" ref="F192">_xlfn.IFS($T192="Excellent",5,$T192="Good",4,$T192="Average",3,$T192="Below Average",2,$T192="Poor",1)</f>
        <v>4</v>
      </c>
      <c r="G192" s="52"/>
      <c r="H192" s="52"/>
      <c r="I192" s="52"/>
      <c r="J192" s="53"/>
      <c r="K192" s="48" t="str">
        <f>IF(LEFT(INDEX(Applications_2021!$E$2:$E$651,MATCH($A192,Applications_2021!$A$2:$A$651,0)),1)="Y","Black","Other")</f>
        <v>Black</v>
      </c>
      <c r="L192" s="48" t="str">
        <f>IF(INDEX(Applications_2021!$F$2:$F$651,MATCH($A192,Applications_2021!$A$2:$A$651,0))="","",INDEX(Applications_2021!$F$2:$F$651,MATCH($A192,Applications_2021!$A$2:$A$651,0)))</f>
        <v>Female</v>
      </c>
      <c r="M192" s="48" t="str">
        <f>IF(LEFT(INDEX(Applications_2021!$I$2:$I$651,MATCH($A192,Applications_2021!$A$2:$A$651,0)),1)="","",LEFT(INDEX(Applications_2021!$I$2:$I$651,MATCH($A192,Applications_2021!$A$2:$A$651,0)),1))</f>
        <v>7</v>
      </c>
      <c r="N192" s="48" t="str">
        <f>IF(INDEX(Applications_2021!$J$2:$J$651,MATCH($A192,Applications_2021!$A$2:$A$651,0))="","",INDEX(Applications_2021!$J$2:$J$651,MATCH($A192,Applications_2021!$A$2:$A$651,0)))</f>
        <v>Columbus Middle School</v>
      </c>
      <c r="O192" s="48" t="str">
        <f>IF(INDEX(Applications_2021!$K$2:$K$651,MATCH($A192,Applications_2021!$A$2:$A$651,0))="","",INDEX(Applications_2021!$K$2:$K$651,MATCH($A192,Applications_2021!$A$2:$A$651,0)))</f>
        <v xml:space="preserve">Columbus Municipal School </v>
      </c>
      <c r="P192" s="48" t="str">
        <f>IF(INDEX(Applications_2021!$P$2:$P$651,MATCH($A192,Applications_2021!$A$2:$A$651,0))="","",INDEX(Applications_2021!$P$2:$P$651,MATCH($A192,Applications_2021!$A$2:$A$651,0)))</f>
        <v>High School Diploma or up to 3 years of college</v>
      </c>
      <c r="Q192" s="48" t="str">
        <f>IF(INDEX(Applications_2021!$Q$2:$Q$651,MATCH($A192,Applications_2021!$A$2:$A$651,0))="","",INDEX(Applications_2021!$Q$2:$Q$651,MATCH($A192,Applications_2021!$A$2:$A$651,0)))</f>
        <v>$25,000 to $49,999 per year</v>
      </c>
      <c r="R192" s="48" t="str">
        <f>IF(INDEX(Applications_2021!$AL$2:$AL$651,MATCH($A192,Applications_2021!$A$2:$A$651,0))="","",INDEX(Applications_2021!$AL$2:$AL$651,MATCH($A192,Applications_2021!$A$2:$A$651,0)))</f>
        <v>Lowndes</v>
      </c>
      <c r="S192" s="48" t="str">
        <f>IF(INDEX(Applications_2021!$V$2:$V$651,MATCH($A192,Applications_2021!$A$2:$A$651,0))="","",INDEX(Applications_2021!$V$2:$V$651,MATCH($A192,Applications_2021!$A$2:$A$651,0)))</f>
        <v>MS</v>
      </c>
      <c r="T192" s="48" t="str">
        <f>IF(INDEX(Applications_2021!$AE$2:$AE$651,MATCH($A192,Applications_2021!$A$2:$A$651,0))="","",INDEX(Applications_2021!$AE$2:$AE$651,MATCH($A192,Applications_2021!$A$2:$A$651,0)))</f>
        <v>Good</v>
      </c>
      <c r="U192" s="109" t="str">
        <f>IF(INDEX(Applications_2021!$AF$2:$AF$651,MATCH($A192,Applications_2021!$A$2:$A$651,0))="","",INDEX(Applications_2021!$AF$2:$AF$651,MATCH($A192,Applications_2021!$A$2:$A$651,0)))</f>
        <v xml:space="preserve"> I would like to attend the AAYME camp to help prepar for my future by learning personal and professional development. I hope to gain skills needed to further my education along with skills to prepare for my future.</v>
      </c>
      <c r="V192" s="109" t="str">
        <f>IF(INDEX(Applications_2021!$AG$2:$AG$651,MATCH($A192,Applications_2021!$A$2:$A$651,0))="","",INDEX(Applications_2021!$AG$2:$AG$651,MATCH($A192,Applications_2021!$A$2:$A$651,0)))</f>
        <v/>
      </c>
      <c r="W192" s="109" t="str">
        <f>IF(INDEX(Applications_2021!$AH$2:$AH$651,MATCH($A192,Applications_2021!$A$2:$A$651,0))="","",INDEX(Applications_2021!$AH$2:$AH$651,MATCH($A192,Applications_2021!$A$2:$A$651,0)))</f>
        <v/>
      </c>
      <c r="X192" s="109" t="str">
        <f>IF(INDEX(Applications_2021!$AI$2:$AI$651,MATCH($A192,Applications_2021!$A$2:$A$651,0))="","",INDEX(Applications_2021!$AI$2:$AI$651,MATCH($A192,Applications_2021!$A$2:$A$651,0)))</f>
        <v>church or community organization</v>
      </c>
      <c r="Y192" s="109" t="str">
        <f>IF(INDEX(Applications_2021!$AJ$2:$AJ$651,MATCH($A192,Applications_2021!$A$2:$A$651,0))="","",INDEX(Applications_2021!$AJ$2:$AJ$651,MATCH($A192,Applications_2021!$A$2:$A$651,0)))</f>
        <v/>
      </c>
      <c r="Z192" s="220" t="str">
        <f>IF(INDEX(Applications_2021!$Z$2:$Z$651,MATCH($A192,Applications_2021!$A$2:$A$651,0))="","",INDEX(Applications_2021!$Z$2:$Z$651,MATCH($A192,Applications_2021!$A$2:$A$651,0)))</f>
        <v>YES - I will have transportation to the camp on June 20.</v>
      </c>
      <c r="AA192" s="221" t="str">
        <f>IF(INDEX(Applications_2021!$AD$2:$AD$651,MATCH($A192,Applications_2021!$A$2:$A$651,0))="","",INDEX(Applications_2021!$AD$2:$AD$651,MATCH($A192,Applications_2021!$A$2:$A$651,0)))</f>
        <v/>
      </c>
      <c r="AB192" s="48" t="str">
        <f>IF(INDEX(Transcripts_2021!$A$2:$A$324,MATCH($A192,Transcripts_2021!$A$2:$A$324,0))=$A192,INDEX(Transcripts_2021!$O$2:$O$324,MATCH($A192,Transcripts_2021!$A$2:$A$324,0)),"")</f>
        <v>Columbus Middle School</v>
      </c>
      <c r="AC192" s="48" t="str">
        <f t="shared" si="7"/>
        <v>Lowndes</v>
      </c>
      <c r="AD192" s="48" t="str">
        <f>IF(INDEX(Applications_2021!$AL$2:$AL$651,MATCH($A192,Applications_2021!$A$2:$A$651,0))="","",INDEX(Applications_2021!$AL$2:$AL$651,MATCH($A192,Applications_2021!$A$2:$A$651,0)))</f>
        <v>Lowndes</v>
      </c>
      <c r="AE192" s="8" t="str">
        <f t="shared" si="8"/>
        <v>Yes</v>
      </c>
    </row>
    <row r="193" spans="1:31" ht="28.8" x14ac:dyDescent="0.3">
      <c r="A193" s="51" t="str">
        <f>IF(Applications_2021!$A109="","",Applications_2021!$A109)</f>
        <v>0112-CLA-JO-0135</v>
      </c>
      <c r="B193" s="52" t="s">
        <v>371</v>
      </c>
      <c r="C193" s="269" t="s">
        <v>104</v>
      </c>
      <c r="D193" s="46">
        <f t="shared" si="6"/>
        <v>7</v>
      </c>
      <c r="E193" s="45" cm="1">
        <f t="array" ref="E193">_xlfn.IFS($Q193="Less than $25,000 per year",5,$Q193="$25,000 to $49,999 per year",4,$Q193="$50,000 per year or above",2,$Q193="I do not know.",3,$Q193="",0)</f>
        <v>2</v>
      </c>
      <c r="F193" s="45" cm="1">
        <f t="array" ref="F193">_xlfn.IFS($T193="Excellent",5,$T193="Good",4,$T193="Average",3,$T193="Below Average",2,$T193="Poor",1)</f>
        <v>5</v>
      </c>
      <c r="G193" s="52"/>
      <c r="H193" s="52"/>
      <c r="I193" s="52"/>
      <c r="J193" s="53">
        <v>7</v>
      </c>
      <c r="K193" s="48" t="str">
        <f>IF(LEFT(INDEX(Applications_2021!$E$2:$E$651,MATCH($A193,Applications_2021!$A$2:$A$651,0)),1)="Y","Black","Other")</f>
        <v>Black</v>
      </c>
      <c r="L193" s="48" t="str">
        <f>IF(INDEX(Applications_2021!$F$2:$F$651,MATCH($A193,Applications_2021!$A$2:$A$651,0))="","",INDEX(Applications_2021!$F$2:$F$651,MATCH($A193,Applications_2021!$A$2:$A$651,0)))</f>
        <v>Male</v>
      </c>
      <c r="M193" s="48" t="str">
        <f>IF(LEFT(INDEX(Applications_2021!$I$2:$I$651,MATCH($A193,Applications_2021!$A$2:$A$651,0)),1)="","",LEFT(INDEX(Applications_2021!$I$2:$I$651,MATCH($A193,Applications_2021!$A$2:$A$651,0)),1))</f>
        <v>7</v>
      </c>
      <c r="N193" s="48" t="str">
        <f>IF(INDEX(Applications_2021!$J$2:$J$651,MATCH($A193,Applications_2021!$A$2:$A$651,0))="","",INDEX(Applications_2021!$J$2:$J$651,MATCH($A193,Applications_2021!$A$2:$A$651,0)))</f>
        <v>Columbus Middle School</v>
      </c>
      <c r="O193" s="48" t="str">
        <f>IF(INDEX(Applications_2021!$K$2:$K$651,MATCH($A193,Applications_2021!$A$2:$A$651,0))="","",INDEX(Applications_2021!$K$2:$K$651,MATCH($A193,Applications_2021!$A$2:$A$651,0)))</f>
        <v>Columbus Municipal School District</v>
      </c>
      <c r="P193" s="48" t="str">
        <f>IF(INDEX(Applications_2021!$P$2:$P$651,MATCH($A193,Applications_2021!$A$2:$A$651,0))="","",INDEX(Applications_2021!$P$2:$P$651,MATCH($A193,Applications_2021!$A$2:$A$651,0)))</f>
        <v>High School Diploma or up to 3 years of college</v>
      </c>
      <c r="Q193" s="48" t="str">
        <f>IF(INDEX(Applications_2021!$Q$2:$Q$651,MATCH($A193,Applications_2021!$A$2:$A$651,0))="","",INDEX(Applications_2021!$Q$2:$Q$651,MATCH($A193,Applications_2021!$A$2:$A$651,0)))</f>
        <v>$50,000 per year or above</v>
      </c>
      <c r="R193" s="48" t="str">
        <f>IF(INDEX(Applications_2021!$AL$2:$AL$651,MATCH($A193,Applications_2021!$A$2:$A$651,0))="","",INDEX(Applications_2021!$AL$2:$AL$651,MATCH($A193,Applications_2021!$A$2:$A$651,0)))</f>
        <v>Lowndes</v>
      </c>
      <c r="S193" s="48" t="str">
        <f>IF(INDEX(Applications_2021!$V$2:$V$651,MATCH($A193,Applications_2021!$A$2:$A$651,0))="","",INDEX(Applications_2021!$V$2:$V$651,MATCH($A193,Applications_2021!$A$2:$A$651,0)))</f>
        <v>MS</v>
      </c>
      <c r="T193" s="48" t="str">
        <f>IF(INDEX(Applications_2021!$AE$2:$AE$651,MATCH($A193,Applications_2021!$A$2:$A$651,0))="","",INDEX(Applications_2021!$AE$2:$AE$651,MATCH($A193,Applications_2021!$A$2:$A$651,0)))</f>
        <v>Excellent</v>
      </c>
      <c r="U193" s="109" t="str">
        <f>IF(INDEX(Applications_2021!$AF$2:$AF$651,MATCH($A193,Applications_2021!$A$2:$A$651,0))="","",INDEX(Applications_2021!$AF$2:$AF$651,MATCH($A193,Applications_2021!$A$2:$A$651,0)))</f>
        <v xml:space="preserve">I want to attend camp because I want to build on social skills and get help on careers options. </v>
      </c>
      <c r="V193" s="109" t="str">
        <f>IF(INDEX(Applications_2021!$AG$2:$AG$651,MATCH($A193,Applications_2021!$A$2:$A$651,0))="","",INDEX(Applications_2021!$AG$2:$AG$651,MATCH($A193,Applications_2021!$A$2:$A$651,0)))</f>
        <v>none</v>
      </c>
      <c r="W193" s="109" t="str">
        <f>IF(INDEX(Applications_2021!$AH$2:$AH$651,MATCH($A193,Applications_2021!$A$2:$A$651,0))="","",INDEX(Applications_2021!$AH$2:$AH$651,MATCH($A193,Applications_2021!$A$2:$A$651,0)))</f>
        <v/>
      </c>
      <c r="X193" s="109" t="str">
        <f>IF(INDEX(Applications_2021!$AI$2:$AI$651,MATCH($A193,Applications_2021!$A$2:$A$651,0))="","",INDEX(Applications_2021!$AI$2:$AI$651,MATCH($A193,Applications_2021!$A$2:$A$651,0)))</f>
        <v>school/teacher</v>
      </c>
      <c r="Y193" s="109" t="str">
        <f>IF(INDEX(Applications_2021!$AJ$2:$AJ$651,MATCH($A193,Applications_2021!$A$2:$A$651,0))="","",INDEX(Applications_2021!$AJ$2:$AJ$651,MATCH($A193,Applications_2021!$A$2:$A$651,0)))</f>
        <v>Amy Smith-Clark</v>
      </c>
      <c r="Z193" s="220" t="str">
        <f>IF(INDEX(Applications_2021!$Z$2:$Z$651,MATCH($A193,Applications_2021!$A$2:$A$651,0))="","",INDEX(Applications_2021!$Z$2:$Z$651,MATCH($A193,Applications_2021!$A$2:$A$651,0)))</f>
        <v>YES - I will have transportation to the camp on June 20.</v>
      </c>
      <c r="AA193" s="221" t="str">
        <f>IF(INDEX(Applications_2021!$AB$2:$AB$651,MATCH($A193,Applications_2021!$A$2:$A$651,0))="","",INDEX(Applications_2021!$AB$2:$AB$651,MATCH($A193,Applications_2021!$A$2:$A$651,0)))</f>
        <v>YES - I will have transportation from the camp on June 25.</v>
      </c>
      <c r="AB193" s="48" t="str">
        <f>IF(INDEX(Transcripts_2021!$A$2:$A$324,MATCH($A193,Transcripts_2021!$A$2:$A$324,0))=$A193,INDEX(Transcripts_2021!$O$2:$O$324,MATCH($A193,Transcripts_2021!$A$2:$A$324,0)),"")</f>
        <v>Columbus Middle School</v>
      </c>
      <c r="AC193" s="48" t="str">
        <f t="shared" si="7"/>
        <v>Lowndes</v>
      </c>
      <c r="AD193" s="48" t="str">
        <f>IF(INDEX(Applications_2021!$AL$2:$AL$651,MATCH($A193,Applications_2021!$A$2:$A$651,0))="","",INDEX(Applications_2021!$AL$2:$AL$651,MATCH($A193,Applications_2021!$A$2:$A$651,0)))</f>
        <v>Lowndes</v>
      </c>
      <c r="AE193" s="8" t="str">
        <f t="shared" si="8"/>
        <v>Yes</v>
      </c>
    </row>
    <row r="194" spans="1:31" ht="43.2" x14ac:dyDescent="0.3">
      <c r="A194" s="165" t="str">
        <f>IF(Applications_2021!$A196="","",Applications_2021!$A196)</f>
        <v>0204-SMI-LA-0095</v>
      </c>
      <c r="B194" s="52"/>
      <c r="C194" s="140" t="s">
        <v>107</v>
      </c>
      <c r="D194" s="46">
        <f t="shared" si="6"/>
        <v>7</v>
      </c>
      <c r="E194" s="45" cm="1">
        <f t="array" ref="E194">_xlfn.IFS($Q194="Less than $25,000 per year",5,$Q194="$25,000 to $49,999 per year",4,$Q194="$50,000 per year or above",2,$Q194="I do not know.",3,$Q194="",0)</f>
        <v>2</v>
      </c>
      <c r="F194" s="45" cm="1">
        <f t="array" ref="F194">_xlfn.IFS($T194="Excellent",5,$T194="Good",4,$T194="Average",3,$T194="Below Average",2,$T194="Poor",1)</f>
        <v>5</v>
      </c>
      <c r="G194" s="52"/>
      <c r="H194" s="52"/>
      <c r="I194" s="52"/>
      <c r="J194" s="53">
        <v>7</v>
      </c>
      <c r="K194" s="48" t="str">
        <f>IF(LEFT(INDEX(Applications_2021!$E$2:$E$651,MATCH($A194,Applications_2021!$A$2:$A$651,0)),1)="Y","Black","Other")</f>
        <v>Black</v>
      </c>
      <c r="L194" s="48" t="str">
        <f>IF(INDEX(Applications_2021!$F$2:$F$651,MATCH($A194,Applications_2021!$A$2:$A$651,0))="","",INDEX(Applications_2021!$F$2:$F$651,MATCH($A194,Applications_2021!$A$2:$A$651,0)))</f>
        <v>Female</v>
      </c>
      <c r="M194" s="48" t="str">
        <f>IF(LEFT(INDEX(Applications_2021!$I$2:$I$651,MATCH($A194,Applications_2021!$A$2:$A$651,0)),1)="","",LEFT(INDEX(Applications_2021!$I$2:$I$651,MATCH($A194,Applications_2021!$A$2:$A$651,0)),1))</f>
        <v>7</v>
      </c>
      <c r="N194" s="66" t="str">
        <f>IF(INDEX(Applications_2021!$J$2:$J$651,MATCH($A194,Applications_2021!$A$2:$A$651,0))="","",INDEX(Applications_2021!$J$2:$J$651,MATCH($A194,Applications_2021!$A$2:$A$651,0)))</f>
        <v>Columbus Middle School</v>
      </c>
      <c r="O194" s="48" t="str">
        <f>IF(INDEX(Applications_2021!$K$2:$K$651,MATCH($A194,Applications_2021!$A$2:$A$651,0))="","",INDEX(Applications_2021!$K$2:$K$651,MATCH($A194,Applications_2021!$A$2:$A$651,0)))</f>
        <v>Columbus Municipal School District</v>
      </c>
      <c r="P194" s="48" t="str">
        <f>IF(INDEX(Applications_2021!$P$2:$P$651,MATCH($A194,Applications_2021!$A$2:$A$651,0))="","",INDEX(Applications_2021!$P$2:$P$651,MATCH($A194,Applications_2021!$A$2:$A$651,0)))</f>
        <v>College degree or 4 or more years of college (including graduate school)</v>
      </c>
      <c r="Q194" s="48" t="str">
        <f>IF(INDEX(Applications_2021!$Q$2:$Q$651,MATCH($A194,Applications_2021!$A$2:$A$651,0))="","",INDEX(Applications_2021!$Q$2:$Q$651,MATCH($A194,Applications_2021!$A$2:$A$651,0)))</f>
        <v>$50,000 per year or above</v>
      </c>
      <c r="R194" s="66" t="str">
        <f>$AC194</f>
        <v>Lowndes</v>
      </c>
      <c r="S194" s="48" t="str">
        <f>IF(INDEX(Applications_2021!$V$2:$V$651,MATCH($A194,Applications_2021!$A$2:$A$651,0))="","",INDEX(Applications_2021!$V$2:$V$651,MATCH($A194,Applications_2021!$A$2:$A$651,0)))</f>
        <v>MS</v>
      </c>
      <c r="T194" s="48" t="str">
        <f>IF(INDEX(Applications_2021!$AE$2:$AE$651,MATCH($A194,Applications_2021!$A$2:$A$651,0))="","",INDEX(Applications_2021!$AE$2:$AE$651,MATCH($A194,Applications_2021!$A$2:$A$651,0)))</f>
        <v>Excellent</v>
      </c>
      <c r="U194" s="109" t="str">
        <f>IF(INDEX(Applications_2021!$AF$2:$AF$651,MATCH($A194,Applications_2021!$A$2:$A$651,0))="","",INDEX(Applications_2021!$AF$2:$AF$651,MATCH($A194,Applications_2021!$A$2:$A$651,0)))</f>
        <v>I am interested in STEM education. I have participated in Engineering Program at MSU in the past. I want to continue to explore the differents areas.</v>
      </c>
      <c r="V194" s="109" t="str">
        <f>IF(INDEX(Applications_2021!$AG$2:$AG$651,MATCH($A194,Applications_2021!$A$2:$A$651,0))="","",INDEX(Applications_2021!$AG$2:$AG$651,MATCH($A194,Applications_2021!$A$2:$A$651,0)))</f>
        <v/>
      </c>
      <c r="W194" s="109" t="str">
        <f>IF(INDEX(Applications_2021!$AH$2:$AH$651,MATCH($A194,Applications_2021!$A$2:$A$651,0))="","",INDEX(Applications_2021!$AH$2:$AH$651,MATCH($A194,Applications_2021!$A$2:$A$651,0)))</f>
        <v/>
      </c>
      <c r="X194" s="109" t="str">
        <f>IF(INDEX(Applications_2021!$AI$2:$AI$651,MATCH($A194,Applications_2021!$A$2:$A$651,0))="","",INDEX(Applications_2021!$AI$2:$AI$651,MATCH($A194,Applications_2021!$A$2:$A$651,0)))</f>
        <v>school/teacher</v>
      </c>
      <c r="Y194" s="109" t="str">
        <f>IF(INDEX(Applications_2021!$AJ$2:$AJ$651,MATCH($A194,Applications_2021!$A$2:$A$651,0))="","",INDEX(Applications_2021!$AJ$2:$AJ$651,MATCH($A194,Applications_2021!$A$2:$A$651,0)))</f>
        <v>Marie Rush</v>
      </c>
      <c r="Z194" s="220" t="str">
        <f>IF(INDEX(Applications_2021!$Z$2:$Z$651,MATCH($A194,Applications_2021!$A$2:$A$651,0))="","",INDEX(Applications_2021!$Z$2:$Z$651,MATCH($A194,Applications_2021!$A$2:$A$651,0)))</f>
        <v>YES - I will have transportation to the camp on June 20.</v>
      </c>
      <c r="AA194" s="221" t="str">
        <f>IF(INDEX(Applications_2021!$AB$2:$AB$651,MATCH($A194,Applications_2021!$A$2:$A$651,0))="","",INDEX(Applications_2021!$AB$2:$AB$651,MATCH($A194,Applications_2021!$A$2:$A$651,0)))</f>
        <v>YES - I will have transportation from the camp on June 25.</v>
      </c>
      <c r="AB194" s="48" t="str">
        <f>IF(INDEX(Transcripts_2021!$A$2:$A$324,MATCH($A194,Transcripts_2021!$A$2:$A$324,0))=$A194,INDEX(Transcripts_2021!$O$2:$O$324,MATCH($A194,Transcripts_2021!$A$2:$A$324,0)),"")</f>
        <v>Columbus Middle School</v>
      </c>
      <c r="AC194" s="67" t="s">
        <v>228</v>
      </c>
      <c r="AD194" s="48" t="str">
        <f>IF(INDEX(Applications_2021!$AL$2:$AL$651,MATCH($A194,Applications_2021!$A$2:$A$651,0))="","",INDEX(Applications_2021!$AL$2:$AL$651,MATCH($A194,Applications_2021!$A$2:$A$651,0)))</f>
        <v>Clay</v>
      </c>
      <c r="AE194" s="8" t="str">
        <f t="shared" si="8"/>
        <v>No</v>
      </c>
    </row>
    <row r="195" spans="1:31" ht="115.2" x14ac:dyDescent="0.3">
      <c r="A195" s="51" t="str">
        <f>IF(Applications_2021!$A199="","",Applications_2021!$A199)</f>
        <v>0207-MAG-AL-0107</v>
      </c>
      <c r="B195" s="52"/>
      <c r="C195" s="140" t="s">
        <v>107</v>
      </c>
      <c r="D195" s="46">
        <f t="shared" ref="D195:D258" si="10">SUM($E195:$I195)</f>
        <v>7</v>
      </c>
      <c r="E195" s="45" cm="1">
        <f t="array" ref="E195">_xlfn.IFS($Q195="Less than $25,000 per year",5,$Q195="$25,000 to $49,999 per year",4,$Q195="$50,000 per year or above",2,$Q195="I do not know.",3,$Q195="",0)</f>
        <v>2</v>
      </c>
      <c r="F195" s="45" cm="1">
        <f t="array" ref="F195">_xlfn.IFS($T195="Excellent",5,$T195="Good",4,$T195="Average",3,$T195="Below Average",2,$T195="Poor",1)</f>
        <v>5</v>
      </c>
      <c r="G195" s="52"/>
      <c r="H195" s="52"/>
      <c r="I195" s="52"/>
      <c r="J195" s="53"/>
      <c r="K195" s="48" t="str">
        <f>IF(LEFT(INDEX(Applications_2021!$E$2:$E$651,MATCH($A195,Applications_2021!$A$2:$A$651,0)),1)="Y","Black","Other")</f>
        <v>Black</v>
      </c>
      <c r="L195" s="48" t="str">
        <f>IF(INDEX(Applications_2021!$F$2:$F$651,MATCH($A195,Applications_2021!$A$2:$A$651,0))="","",INDEX(Applications_2021!$F$2:$F$651,MATCH($A195,Applications_2021!$A$2:$A$651,0)))</f>
        <v>Female</v>
      </c>
      <c r="M195" s="48" t="str">
        <f>IF(LEFT(INDEX(Applications_2021!$I$2:$I$651,MATCH($A195,Applications_2021!$A$2:$A$651,0)),1)="","",LEFT(INDEX(Applications_2021!$I$2:$I$651,MATCH($A195,Applications_2021!$A$2:$A$651,0)),1))</f>
        <v>8</v>
      </c>
      <c r="N195" s="48" t="str">
        <f>IF(INDEX(Applications_2021!$J$2:$J$651,MATCH($A195,Applications_2021!$A$2:$A$651,0))="","",INDEX(Applications_2021!$J$2:$J$651,MATCH($A195,Applications_2021!$A$2:$A$651,0)))</f>
        <v>Columbus Middle School</v>
      </c>
      <c r="O195" s="48" t="str">
        <f>IF(INDEX(Applications_2021!$K$2:$K$651,MATCH($A195,Applications_2021!$A$2:$A$651,0))="","",INDEX(Applications_2021!$K$2:$K$651,MATCH($A195,Applications_2021!$A$2:$A$651,0)))</f>
        <v xml:space="preserve">Columbus Municipal School District </v>
      </c>
      <c r="P195" s="48" t="str">
        <f>IF(INDEX(Applications_2021!$P$2:$P$651,MATCH($A195,Applications_2021!$A$2:$A$651,0))="","",INDEX(Applications_2021!$P$2:$P$651,MATCH($A195,Applications_2021!$A$2:$A$651,0)))</f>
        <v>College degree or 4 or more years of college (including graduate school)</v>
      </c>
      <c r="Q195" s="48" t="str">
        <f>IF(INDEX(Applications_2021!$Q$2:$Q$651,MATCH($A195,Applications_2021!$A$2:$A$651,0))="","",INDEX(Applications_2021!$Q$2:$Q$651,MATCH($A195,Applications_2021!$A$2:$A$651,0)))</f>
        <v>$50,000 per year or above</v>
      </c>
      <c r="R195" s="48" t="str">
        <f>IF(INDEX(Applications_2021!$AL$2:$AL$651,MATCH($A195,Applications_2021!$A$2:$A$651,0))="","",INDEX(Applications_2021!$AL$2:$AL$651,MATCH($A195,Applications_2021!$A$2:$A$651,0)))</f>
        <v>Lowndes</v>
      </c>
      <c r="S195" s="48" t="str">
        <f>IF(INDEX(Applications_2021!$V$2:$V$651,MATCH($A195,Applications_2021!$A$2:$A$651,0))="","",INDEX(Applications_2021!$V$2:$V$651,MATCH($A195,Applications_2021!$A$2:$A$651,0)))</f>
        <v>MS</v>
      </c>
      <c r="T195" s="48" t="str">
        <f>IF(INDEX(Applications_2021!$AE$2:$AE$651,MATCH($A195,Applications_2021!$A$2:$A$651,0))="","",INDEX(Applications_2021!$AE$2:$AE$651,MATCH($A195,Applications_2021!$A$2:$A$651,0)))</f>
        <v>Excellent</v>
      </c>
      <c r="U195" s="109" t="str">
        <f>IF(INDEX(Applications_2021!$AF$2:$AF$651,MATCH($A195,Applications_2021!$A$2:$A$651,0))="","",INDEX(Applications_2021!$AF$2:$AF$651,MATCH($A195,Applications_2021!$A$2:$A$651,0)))</f>
        <v xml:space="preserve">I would like to attend AAYME Camp because I feel like it would be great opportunity. I hope to gain leadership skills as an African American growing up in this generation, being with other young people who have the same mindset as me, and to have fun. </v>
      </c>
      <c r="V195" s="109" t="str">
        <f>IF(INDEX(Applications_2021!$AG$2:$AG$651,MATCH($A195,Applications_2021!$A$2:$A$651,0))="","",INDEX(Applications_2021!$AG$2:$AG$651,MATCH($A195,Applications_2021!$A$2:$A$651,0)))</f>
        <v xml:space="preserve">I am ranked #1 out of all the 8th grade students in my school. I am president of my ITS troupe (International Thespian Society) and have won many awards for my talent in performing arts. I am starting lineup on my basketball team. I have been playing tennis for 5+ years. I was in a gifted program from 2nd grade to 6th grade. I won the presidential debate at my school's mock election. </v>
      </c>
      <c r="W195" s="109" t="str">
        <f>IF(INDEX(Applications_2021!$AH$2:$AH$651,MATCH($A195,Applications_2021!$A$2:$A$651,0))="","",INDEX(Applications_2021!$AH$2:$AH$651,MATCH($A195,Applications_2021!$A$2:$A$651,0)))</f>
        <v xml:space="preserve">I'm an overachiever, hard worker, social, responsible, respectful young lady. Whenever I put my mind to something, I do it. I really like meeting new people, especially if they want to achieve in life just like me. </v>
      </c>
      <c r="X195" s="109" t="str">
        <f>IF(INDEX(Applications_2021!$AI$2:$AI$651,MATCH($A195,Applications_2021!$A$2:$A$651,0))="","",INDEX(Applications_2021!$AI$2:$AI$651,MATCH($A195,Applications_2021!$A$2:$A$651,0)))</f>
        <v>Social Media</v>
      </c>
      <c r="Y195" s="109" t="str">
        <f>IF(INDEX(Applications_2021!$AJ$2:$AJ$651,MATCH($A195,Applications_2021!$A$2:$A$651,0))="","",INDEX(Applications_2021!$AJ$2:$AJ$651,MATCH($A195,Applications_2021!$A$2:$A$651,0)))</f>
        <v/>
      </c>
      <c r="Z195" s="220" t="str">
        <f>IF(INDEX(Applications_2021!$Z$2:$Z$651,MATCH($A195,Applications_2021!$A$2:$A$651,0))="","",INDEX(Applications_2021!$Z$2:$Z$651,MATCH($A195,Applications_2021!$A$2:$A$651,0)))</f>
        <v>YES - I will have transportation to the camp on June 20.</v>
      </c>
      <c r="AA195" s="221" t="str">
        <f>IF(INDEX(Applications_2021!$AB$2:$AB$651,MATCH($A195,Applications_2021!$A$2:$A$651,0))="","",INDEX(Applications_2021!$AB$2:$AB$651,MATCH($A195,Applications_2021!$A$2:$A$651,0)))</f>
        <v>YES - I will have transportation from the camp on June 25.</v>
      </c>
      <c r="AB195" s="48" t="str">
        <f>IF(INDEX(Transcripts_2021!$A$2:$A$324,MATCH($A195,Transcripts_2021!$A$2:$A$324,0))=$A195,INDEX(Transcripts_2021!$O$2:$O$324,MATCH($A195,Transcripts_2021!$A$2:$A$324,0)),"")</f>
        <v xml:space="preserve">Columbus Middle School </v>
      </c>
      <c r="AC195" s="48" t="str">
        <f t="shared" si="7"/>
        <v>Lowndes</v>
      </c>
      <c r="AD195" s="48" t="str">
        <f>IF(INDEX(Applications_2021!$AL$2:$AL$651,MATCH($A195,Applications_2021!$A$2:$A$651,0))="","",INDEX(Applications_2021!$AL$2:$AL$651,MATCH($A195,Applications_2021!$A$2:$A$651,0)))</f>
        <v>Lowndes</v>
      </c>
      <c r="AE195" s="8" t="str">
        <f t="shared" si="8"/>
        <v>Yes</v>
      </c>
    </row>
    <row r="196" spans="1:31" ht="57.6" x14ac:dyDescent="0.3">
      <c r="A196" s="51" t="str">
        <f>IF(Applications_2021!$A263="","",Applications_2021!$A263)</f>
        <v>0273-HEN-KI-0111</v>
      </c>
      <c r="B196" s="52"/>
      <c r="C196" s="140" t="s">
        <v>107</v>
      </c>
      <c r="D196" s="46">
        <f t="shared" si="10"/>
        <v>7</v>
      </c>
      <c r="E196" s="45" cm="1">
        <f t="array" ref="E196">_xlfn.IFS($Q196="Less than $25,000 per year",5,$Q196="$25,000 to $49,999 per year",4,$Q196="$50,000 per year or above",2,$Q196="I do not know.",3,$Q196="",0)</f>
        <v>2</v>
      </c>
      <c r="F196" s="45" cm="1">
        <f t="array" ref="F196">_xlfn.IFS($T196="Excellent",5,$T196="Good",4,$T196="Average",3,$T196="Below Average",2,$T196="Poor",1)</f>
        <v>5</v>
      </c>
      <c r="G196" s="52"/>
      <c r="H196" s="52"/>
      <c r="I196" s="52"/>
      <c r="J196" s="53"/>
      <c r="K196" s="48" t="str">
        <f>IF(LEFT(INDEX(Applications_2021!$E$2:$E$651,MATCH($A196,Applications_2021!$A$2:$A$651,0)),1)="Y","Black","Other")</f>
        <v>Black</v>
      </c>
      <c r="L196" s="48" t="str">
        <f>IF(INDEX(Applications_2021!$F$2:$F$651,MATCH($A196,Applications_2021!$A$2:$A$651,0))="","",INDEX(Applications_2021!$F$2:$F$651,MATCH($A196,Applications_2021!$A$2:$A$651,0)))</f>
        <v>Female</v>
      </c>
      <c r="M196" s="48" t="str">
        <f>IF(LEFT(INDEX(Applications_2021!$I$2:$I$651,MATCH($A196,Applications_2021!$A$2:$A$651,0)),1)="","",LEFT(INDEX(Applications_2021!$I$2:$I$651,MATCH($A196,Applications_2021!$A$2:$A$651,0)),1))</f>
        <v>9</v>
      </c>
      <c r="N196" s="48" t="str">
        <f>IF(INDEX(Applications_2021!$J$2:$J$651,MATCH($A196,Applications_2021!$A$2:$A$651,0))="","",INDEX(Applications_2021!$J$2:$J$651,MATCH($A196,Applications_2021!$A$2:$A$651,0)))</f>
        <v>Columbus High School</v>
      </c>
      <c r="O196" s="48" t="str">
        <f>IF(INDEX(Applications_2021!$K$2:$K$651,MATCH($A196,Applications_2021!$A$2:$A$651,0))="","",INDEX(Applications_2021!$K$2:$K$651,MATCH($A196,Applications_2021!$A$2:$A$651,0)))</f>
        <v xml:space="preserve">Columbus Municipal School District </v>
      </c>
      <c r="P196" s="48" t="str">
        <f>IF(INDEX(Applications_2021!$P$2:$P$651,MATCH($A196,Applications_2021!$A$2:$A$651,0))="","",INDEX(Applications_2021!$P$2:$P$651,MATCH($A196,Applications_2021!$A$2:$A$651,0)))</f>
        <v>College degree or 4 or more years of college (including graduate school)</v>
      </c>
      <c r="Q196" s="48" t="str">
        <f>IF(INDEX(Applications_2021!$Q$2:$Q$651,MATCH($A196,Applications_2021!$A$2:$A$651,0))="","",INDEX(Applications_2021!$Q$2:$Q$651,MATCH($A196,Applications_2021!$A$2:$A$651,0)))</f>
        <v>$50,000 per year or above</v>
      </c>
      <c r="R196" s="48" t="str">
        <f>IF(INDEX(Applications_2021!$AL$2:$AL$651,MATCH($A196,Applications_2021!$A$2:$A$651,0))="","",INDEX(Applications_2021!$AL$2:$AL$651,MATCH($A196,Applications_2021!$A$2:$A$651,0)))</f>
        <v>Lowndes</v>
      </c>
      <c r="S196" s="48" t="str">
        <f>IF(INDEX(Applications_2021!$V$2:$V$651,MATCH($A196,Applications_2021!$A$2:$A$651,0))="","",INDEX(Applications_2021!$V$2:$V$651,MATCH($A196,Applications_2021!$A$2:$A$651,0)))</f>
        <v>MS</v>
      </c>
      <c r="T196" s="48" t="str">
        <f>IF(INDEX(Applications_2021!$AE$2:$AE$651,MATCH($A196,Applications_2021!$A$2:$A$651,0))="","",INDEX(Applications_2021!$AE$2:$AE$651,MATCH($A196,Applications_2021!$A$2:$A$651,0)))</f>
        <v>Excellent</v>
      </c>
      <c r="U196" s="109" t="str">
        <f>IF(INDEX(Applications_2021!$AF$2:$AF$651,MATCH($A196,Applications_2021!$A$2:$A$651,0))="","",INDEX(Applications_2021!$AF$2:$AF$651,MATCH($A196,Applications_2021!$A$2:$A$651,0)))</f>
        <v xml:space="preserve">To gain more leadership skills, become more college and career ready, and network with people from different places or schools. </v>
      </c>
      <c r="V196" s="109" t="str">
        <f>IF(INDEX(Applications_2021!$AG$2:$AG$651,MATCH($A196,Applications_2021!$A$2:$A$651,0))="","",INDEX(Applications_2021!$AG$2:$AG$651,MATCH($A196,Applications_2021!$A$2:$A$651,0)))</f>
        <v xml:space="preserve">I was chosen as one of CHS Freshmen maids to represent my class this year. I’ve been chosen to to participate in Harvard Academies this summer and I’m a member of CHS Beta Club. </v>
      </c>
      <c r="W196" s="109" t="str">
        <f>IF(INDEX(Applications_2021!$AH$2:$AH$651,MATCH($A196,Applications_2021!$A$2:$A$651,0))="","",INDEX(Applications_2021!$AH$2:$AH$651,MATCH($A196,Applications_2021!$A$2:$A$651,0)))</f>
        <v/>
      </c>
      <c r="X196" s="109" t="str">
        <f>IF(INDEX(Applications_2021!$AI$2:$AI$651,MATCH($A196,Applications_2021!$A$2:$A$651,0))="","",INDEX(Applications_2021!$AI$2:$AI$651,MATCH($A196,Applications_2021!$A$2:$A$651,0)))</f>
        <v>relative or friend</v>
      </c>
      <c r="Y196" s="109" t="str">
        <f>IF(INDEX(Applications_2021!$AJ$2:$AJ$651,MATCH($A196,Applications_2021!$A$2:$A$651,0))="","",INDEX(Applications_2021!$AJ$2:$AJ$651,MATCH($A196,Applications_2021!$A$2:$A$651,0)))</f>
        <v/>
      </c>
      <c r="Z196" s="220" t="str">
        <f>IF(INDEX(Applications_2021!$Z$2:$Z$651,MATCH($A196,Applications_2021!$A$2:$A$651,0))="","",INDEX(Applications_2021!$Z$2:$Z$651,MATCH($A196,Applications_2021!$A$2:$A$651,0)))</f>
        <v>YES - I will have transportation to the camp on June 20.</v>
      </c>
      <c r="AA196" s="221" t="str">
        <f>IF(INDEX(Applications_2021!$AB$2:$AB$651,MATCH($A196,Applications_2021!$A$2:$A$651,0))="","",INDEX(Applications_2021!$AB$2:$AB$651,MATCH($A196,Applications_2021!$A$2:$A$651,0)))</f>
        <v>YES - I will have transportation from the camp on June 25.</v>
      </c>
      <c r="AB196" s="48" t="str">
        <f>IF(INDEX(Transcripts_2021!$A$2:$A$324,MATCH($A196,Transcripts_2021!$A$2:$A$324,0))=$A196,INDEX(Transcripts_2021!$O$2:$O$324,MATCH($A196,Transcripts_2021!$A$2:$A$324,0)),"")</f>
        <v>Columbus High School</v>
      </c>
      <c r="AC196" s="48" t="str">
        <f t="shared" ref="AC196:AC259" si="11">$R196</f>
        <v>Lowndes</v>
      </c>
      <c r="AD196" s="48" t="str">
        <f>IF(INDEX(Applications_2021!$AL$2:$AL$651,MATCH($A196,Applications_2021!$A$2:$A$651,0))="","",INDEX(Applications_2021!$AL$2:$AL$651,MATCH($A196,Applications_2021!$A$2:$A$651,0)))</f>
        <v>Lowndes</v>
      </c>
      <c r="AE196" s="8" t="str">
        <f t="shared" ref="AE196:AE259" si="12">IF($AC196=$AD196,"Yes","No")</f>
        <v>Yes</v>
      </c>
    </row>
    <row r="197" spans="1:31" ht="244.8" x14ac:dyDescent="0.3">
      <c r="A197" s="51" t="str">
        <f>IF(Applications_2021!$A271="","",Applications_2021!$A271)</f>
        <v>0283-YOU-CH-0145</v>
      </c>
      <c r="B197" s="52" t="s">
        <v>371</v>
      </c>
      <c r="C197" s="269" t="s">
        <v>101</v>
      </c>
      <c r="D197" s="46">
        <f t="shared" si="10"/>
        <v>7</v>
      </c>
      <c r="E197" s="45" cm="1">
        <f t="array" ref="E197">_xlfn.IFS($Q197="Less than $25,000 per year",5,$Q197="$25,000 to $49,999 per year",4,$Q197="$50,000 per year or above",2,$Q197="I do not know.",3,$Q197="",0)</f>
        <v>2</v>
      </c>
      <c r="F197" s="45" cm="1">
        <f t="array" ref="F197">_xlfn.IFS($T197="Excellent",5,$T197="Good",4,$T197="Average",3,$T197="Below Average",2,$T197="Poor",1)</f>
        <v>5</v>
      </c>
      <c r="G197" s="52"/>
      <c r="H197" s="52"/>
      <c r="I197" s="52"/>
      <c r="J197" s="53">
        <v>7</v>
      </c>
      <c r="K197" s="48" t="str">
        <f>IF(LEFT(INDEX(Applications_2021!$E$2:$E$651,MATCH($A197,Applications_2021!$A$2:$A$651,0)),1)="Y","Black","Other")</f>
        <v>Black</v>
      </c>
      <c r="L197" s="48" t="str">
        <f>IF(INDEX(Applications_2021!$F$2:$F$651,MATCH($A197,Applications_2021!$A$2:$A$651,0))="","",INDEX(Applications_2021!$F$2:$F$651,MATCH($A197,Applications_2021!$A$2:$A$651,0)))</f>
        <v>Male</v>
      </c>
      <c r="M197" s="48" t="str">
        <f>IF(LEFT(INDEX(Applications_2021!$I$2:$I$651,MATCH($A197,Applications_2021!$A$2:$A$651,0)),1)="","",LEFT(INDEX(Applications_2021!$I$2:$I$651,MATCH($A197,Applications_2021!$A$2:$A$651,0)),1))</f>
        <v>7</v>
      </c>
      <c r="N197" s="48" t="str">
        <f>IF(INDEX(Applications_2021!$J$2:$J$651,MATCH($A197,Applications_2021!$A$2:$A$651,0))="","",INDEX(Applications_2021!$J$2:$J$651,MATCH($A197,Applications_2021!$A$2:$A$651,0)))</f>
        <v xml:space="preserve">Columbus Middle School </v>
      </c>
      <c r="O197" s="48" t="str">
        <f>IF(INDEX(Applications_2021!$K$2:$K$651,MATCH($A197,Applications_2021!$A$2:$A$651,0))="","",INDEX(Applications_2021!$K$2:$K$651,MATCH($A197,Applications_2021!$A$2:$A$651,0)))</f>
        <v xml:space="preserve">Columbus Municipal School District </v>
      </c>
      <c r="P197" s="48" t="str">
        <f>IF(INDEX(Applications_2021!$P$2:$P$651,MATCH($A197,Applications_2021!$A$2:$A$651,0))="","",INDEX(Applications_2021!$P$2:$P$651,MATCH($A197,Applications_2021!$A$2:$A$651,0)))</f>
        <v>College degree or 4 or more years of college (including graduate school)</v>
      </c>
      <c r="Q197" s="48" t="str">
        <f>IF(INDEX(Applications_2021!$Q$2:$Q$651,MATCH($A197,Applications_2021!$A$2:$A$651,0))="","",INDEX(Applications_2021!$Q$2:$Q$651,MATCH($A197,Applications_2021!$A$2:$A$651,0)))</f>
        <v>$50,000 per year or above</v>
      </c>
      <c r="R197" s="48" t="str">
        <f>IF(INDEX(Applications_2021!$AL$2:$AL$651,MATCH($A197,Applications_2021!$A$2:$A$651,0))="","",INDEX(Applications_2021!$AL$2:$AL$651,MATCH($A197,Applications_2021!$A$2:$A$651,0)))</f>
        <v>Lowndes</v>
      </c>
      <c r="S197" s="48" t="str">
        <f>IF(INDEX(Applications_2021!$V$2:$V$651,MATCH($A197,Applications_2021!$A$2:$A$651,0))="","",INDEX(Applications_2021!$V$2:$V$651,MATCH($A197,Applications_2021!$A$2:$A$651,0)))</f>
        <v>MS</v>
      </c>
      <c r="T197" s="48" t="str">
        <f>IF(INDEX(Applications_2021!$AE$2:$AE$651,MATCH($A197,Applications_2021!$A$2:$A$651,0))="","",INDEX(Applications_2021!$AE$2:$AE$651,MATCH($A197,Applications_2021!$A$2:$A$651,0)))</f>
        <v>Excellent</v>
      </c>
      <c r="U197" s="109" t="str">
        <f>IF(INDEX(Applications_2021!$AF$2:$AF$651,MATCH($A197,Applications_2021!$A$2:$A$651,0))="","",INDEX(Applications_2021!$AF$2:$AF$651,MATCH($A197,Applications_2021!$A$2:$A$651,0)))</f>
        <v>I’m interested in attending the AAYME Camp in order to meet other high performing students from around the state who excel in academics. Attending the AAYME Success Camp will allow me to build networks and relationships with other students throughout the state. This would also give me an opportunity to learn from professional instructors, as well as,  allow me to gain additional insight into STEM related areas. I want to learn about more opportunities for college and professions that are available for students like myself.</v>
      </c>
      <c r="V197" s="109" t="str">
        <f>IF(INDEX(Applications_2021!$AG$2:$AG$651,MATCH($A197,Applications_2021!$A$2:$A$651,0))="","",INDEX(Applications_2021!$AG$2:$AG$651,MATCH($A197,Applications_2021!$A$2:$A$651,0)))</f>
        <v xml:space="preserve">I’ve been on the straight A’s list since elementary school and have received academic honors each year.  I was in the gifted program 1st - 6th grade.  I won 1st place and the Regional Science Fair 2 years in a row. I’ve advanced a grade ahead of my peers during elementary school. I’ve participated in volunteer community projects with Cubs, Webelos, and Boy Scouts of America.   I participated in a Christmas Food Drive with a local ministry. I have also volunteered at the local nursing home to deliver packages to the elderly.  I was 6th grade Student Representative for the student body at my middle school.  I’m a member of the Suzuki Strings Youth Orchestra.  I’ve been playing the Cello over 3 years and have received Superior ratings each year. I’m a member of the Middle School Band where I play the saxophone.  I’m currently enrolled in the ACT Aspire program at my school. </v>
      </c>
      <c r="W197" s="109" t="str">
        <f>IF(INDEX(Applications_2021!$AH$2:$AH$651,MATCH($A197,Applications_2021!$A$2:$A$651,0))="","",INDEX(Applications_2021!$AH$2:$AH$651,MATCH($A197,Applications_2021!$A$2:$A$651,0)))</f>
        <v>My personal long-term goal is to attend The Mississippi School of Math and Science. I hope that attending this AAYME Camp will allow me gain more knowledge about what it takes to gain acceptance into the MSMS program, along with the areas of study I should focus on for  my academic interests. This camp will allow me to gain exposure to programs, instruction, and leadership skills  that I may not have the opportunity to experience.</v>
      </c>
      <c r="X197" s="109" t="str">
        <f>IF(INDEX(Applications_2021!$AI$2:$AI$651,MATCH($A197,Applications_2021!$A$2:$A$651,0))="","",INDEX(Applications_2021!$AI$2:$AI$651,MATCH($A197,Applications_2021!$A$2:$A$651,0)))</f>
        <v>Social Media</v>
      </c>
      <c r="Y197" s="109" t="str">
        <f>IF(INDEX(Applications_2021!$AJ$2:$AJ$651,MATCH($A197,Applications_2021!$A$2:$A$651,0))="","",INDEX(Applications_2021!$AJ$2:$AJ$651,MATCH($A197,Applications_2021!$A$2:$A$651,0)))</f>
        <v xml:space="preserve">N/A </v>
      </c>
      <c r="Z197" s="220" t="str">
        <f>IF(INDEX(Applications_2021!$Z$2:$Z$651,MATCH($A197,Applications_2021!$A$2:$A$651,0))="","",INDEX(Applications_2021!$Z$2:$Z$651,MATCH($A197,Applications_2021!$A$2:$A$651,0)))</f>
        <v>YES - I will have transportation to the camp on June 20.</v>
      </c>
      <c r="AA197" s="221" t="str">
        <f>IF(INDEX(Applications_2021!$AD$2:$AD$651,MATCH($A197,Applications_2021!$A$2:$A$651,0))="","",INDEX(Applications_2021!$AD$2:$AD$651,MATCH($A197,Applications_2021!$A$2:$A$651,0)))</f>
        <v/>
      </c>
      <c r="AB197" s="48" t="str">
        <f>IF(INDEX(Transcripts_2021!$A$2:$A$324,MATCH($A197,Transcripts_2021!$A$2:$A$324,0))=$A197,INDEX(Transcripts_2021!$O$2:$O$324,MATCH($A197,Transcripts_2021!$A$2:$A$324,0)),"")</f>
        <v xml:space="preserve">Columbus Middle School </v>
      </c>
      <c r="AC197" s="48" t="str">
        <f t="shared" si="11"/>
        <v>Lowndes</v>
      </c>
      <c r="AD197" s="48" t="str">
        <f>IF(INDEX(Applications_2021!$AL$2:$AL$651,MATCH($A197,Applications_2021!$A$2:$A$651,0))="","",INDEX(Applications_2021!$AL$2:$AL$651,MATCH($A197,Applications_2021!$A$2:$A$651,0)))</f>
        <v>Lowndes</v>
      </c>
      <c r="AE197" s="8" t="str">
        <f t="shared" si="12"/>
        <v>Yes</v>
      </c>
    </row>
    <row r="198" spans="1:31" ht="57.6" x14ac:dyDescent="0.3">
      <c r="A198" s="51" t="str">
        <f>IF(Applications_2021!$A366="","",Applications_2021!$A366)</f>
        <v>0380-WHI-NA-0303</v>
      </c>
      <c r="B198" s="52"/>
      <c r="C198" s="140" t="s">
        <v>107</v>
      </c>
      <c r="D198" s="46">
        <f t="shared" si="10"/>
        <v>7</v>
      </c>
      <c r="E198" s="45" cm="1">
        <f t="array" ref="E198">_xlfn.IFS($Q198="Less than $25,000 per year",5,$Q198="$25,000 to $49,999 per year",4,$Q198="$50,000 per year or above",2,$Q198="I do not know.",3,$Q198="",0)</f>
        <v>3</v>
      </c>
      <c r="F198" s="45" cm="1">
        <f t="array" ref="F198">_xlfn.IFS($T198="Excellent",5,$T198="Good",4,$T198="Average",3,$T198="Below Average",2,$T198="Poor",1)</f>
        <v>4</v>
      </c>
      <c r="G198" s="52"/>
      <c r="H198" s="52"/>
      <c r="I198" s="52"/>
      <c r="J198" s="53"/>
      <c r="K198" s="48" t="str">
        <f>IF(LEFT(INDEX(Applications_2021!$E$2:$E$651,MATCH($A198,Applications_2021!$A$2:$A$651,0)),1)="Y","Black","Other")</f>
        <v>Black</v>
      </c>
      <c r="L198" s="48" t="str">
        <f>IF(INDEX(Applications_2021!$F$2:$F$651,MATCH($A198,Applications_2021!$A$2:$A$651,0))="","",INDEX(Applications_2021!$F$2:$F$651,MATCH($A198,Applications_2021!$A$2:$A$651,0)))</f>
        <v>Female</v>
      </c>
      <c r="M198" s="48" t="str">
        <f>IF(LEFT(INDEX(Applications_2021!$I$2:$I$651,MATCH($A198,Applications_2021!$A$2:$A$651,0)),1)="","",LEFT(INDEX(Applications_2021!$I$2:$I$651,MATCH($A198,Applications_2021!$A$2:$A$651,0)),1))</f>
        <v>8</v>
      </c>
      <c r="N198" s="48" t="str">
        <f>IF(INDEX(Applications_2021!$J$2:$J$651,MATCH($A198,Applications_2021!$A$2:$A$651,0))="","",INDEX(Applications_2021!$J$2:$J$651,MATCH($A198,Applications_2021!$A$2:$A$651,0)))</f>
        <v>West Lowndes High School</v>
      </c>
      <c r="O198" s="48" t="str">
        <f>IF(INDEX(Applications_2021!$K$2:$K$651,MATCH($A198,Applications_2021!$A$2:$A$651,0))="","",INDEX(Applications_2021!$K$2:$K$651,MATCH($A198,Applications_2021!$A$2:$A$651,0)))</f>
        <v>Lowndes County School District</v>
      </c>
      <c r="P198" s="48" t="str">
        <f>IF(INDEX(Applications_2021!$P$2:$P$651,MATCH($A198,Applications_2021!$A$2:$A$651,0))="","",INDEX(Applications_2021!$P$2:$P$651,MATCH($A198,Applications_2021!$A$2:$A$651,0)))</f>
        <v>High School Diploma or up to 3 years of college</v>
      </c>
      <c r="Q198" s="48" t="str">
        <f>IF(INDEX(Applications_2021!$Q$2:$Q$651,MATCH($A198,Applications_2021!$A$2:$A$651,0))="","",INDEX(Applications_2021!$Q$2:$Q$651,MATCH($A198,Applications_2021!$A$2:$A$651,0)))</f>
        <v>I do not know.</v>
      </c>
      <c r="R198" s="48" t="str">
        <f>IF(INDEX(Applications_2021!$AL$2:$AL$651,MATCH($A198,Applications_2021!$A$2:$A$651,0))="","",INDEX(Applications_2021!$AL$2:$AL$651,MATCH($A198,Applications_2021!$A$2:$A$651,0)))</f>
        <v>Lowndes</v>
      </c>
      <c r="S198" s="48" t="str">
        <f>IF(INDEX(Applications_2021!$V$2:$V$651,MATCH($A198,Applications_2021!$A$2:$A$651,0))="","",INDEX(Applications_2021!$V$2:$V$651,MATCH($A198,Applications_2021!$A$2:$A$651,0)))</f>
        <v>MS</v>
      </c>
      <c r="T198" s="48" t="str">
        <f>IF(INDEX(Applications_2021!$AE$2:$AE$651,MATCH($A198,Applications_2021!$A$2:$A$651,0))="","",INDEX(Applications_2021!$AE$2:$AE$651,MATCH($A198,Applications_2021!$A$2:$A$651,0)))</f>
        <v>Good</v>
      </c>
      <c r="U198" s="109" t="str">
        <f>IF(INDEX(Applications_2021!$AF$2:$AF$651,MATCH($A198,Applications_2021!$A$2:$A$651,0))="","",INDEX(Applications_2021!$AF$2:$AF$651,MATCH($A198,Applications_2021!$A$2:$A$651,0)))</f>
        <v>I want to attend AAYME Camp to have different experiences and challenge myself and I hope to gain more potential and self confidence.</v>
      </c>
      <c r="V198" s="109" t="str">
        <f>IF(INDEX(Applications_2021!$AG$2:$AG$651,MATCH($A198,Applications_2021!$A$2:$A$651,0))="","",INDEX(Applications_2021!$AG$2:$AG$651,MATCH($A198,Applications_2021!$A$2:$A$651,0)))</f>
        <v/>
      </c>
      <c r="W198" s="109" t="str">
        <f>IF(INDEX(Applications_2021!$AH$2:$AH$651,MATCH($A198,Applications_2021!$A$2:$A$651,0))="","",INDEX(Applications_2021!$AH$2:$AH$651,MATCH($A198,Applications_2021!$A$2:$A$651,0)))</f>
        <v>Hearing about the AAYME made me want to apply because it gives you a lot of opportunities to learn about all the different things you can accomplish in life. So I decided to apply.</v>
      </c>
      <c r="X198" s="109" t="str">
        <f>IF(INDEX(Applications_2021!$AI$2:$AI$651,MATCH($A198,Applications_2021!$A$2:$A$651,0))="","",INDEX(Applications_2021!$AI$2:$AI$651,MATCH($A198,Applications_2021!$A$2:$A$651,0)))</f>
        <v>school/teacher</v>
      </c>
      <c r="Y198" s="109" t="str">
        <f>IF(INDEX(Applications_2021!$AJ$2:$AJ$651,MATCH($A198,Applications_2021!$A$2:$A$651,0))="","",INDEX(Applications_2021!$AJ$2:$AJ$651,MATCH($A198,Applications_2021!$A$2:$A$651,0)))</f>
        <v>Wanda Rush</v>
      </c>
      <c r="Z198" s="220" t="str">
        <f>IF(INDEX(Applications_2021!$Z$2:$Z$651,MATCH($A198,Applications_2021!$A$2:$A$651,0))="","",INDEX(Applications_2021!$Z$2:$Z$651,MATCH($A198,Applications_2021!$A$2:$A$651,0)))</f>
        <v>YES - I will have transportation to the camp on June 20.</v>
      </c>
      <c r="AA198" s="221" t="str">
        <f>IF(INDEX(Applications_2021!$AB$2:$AB$651,MATCH($A198,Applications_2021!$A$2:$A$651,0))="","",INDEX(Applications_2021!$AB$2:$AB$651,MATCH($A198,Applications_2021!$A$2:$A$651,0)))</f>
        <v>YES - I will have transportation from the camp on June 25.</v>
      </c>
      <c r="AB198" s="48" t="str">
        <f>IF(INDEX(Transcripts_2021!$A$2:$A$324,MATCH($A198,Transcripts_2021!$A$2:$A$324,0))=$A198,INDEX(Transcripts_2021!$O$2:$O$324,MATCH($A198,Transcripts_2021!$A$2:$A$324,0)),"")</f>
        <v>West Lowndes High School</v>
      </c>
      <c r="AC198" s="48" t="str">
        <f t="shared" si="11"/>
        <v>Lowndes</v>
      </c>
      <c r="AD198" s="48" t="str">
        <f>IF(INDEX(Applications_2021!$AL$2:$AL$651,MATCH($A198,Applications_2021!$A$2:$A$651,0))="","",INDEX(Applications_2021!$AL$2:$AL$651,MATCH($A198,Applications_2021!$A$2:$A$651,0)))</f>
        <v>Lowndes</v>
      </c>
      <c r="AE198" s="8" t="str">
        <f t="shared" si="12"/>
        <v>Yes</v>
      </c>
    </row>
    <row r="199" spans="1:31" ht="244.8" x14ac:dyDescent="0.3">
      <c r="A199" s="51" t="str">
        <f>IF(Applications_2021!$A628="","",Applications_2021!$A628)</f>
        <v>0654-PHI-TY-0266</v>
      </c>
      <c r="B199" s="52"/>
      <c r="C199" s="140" t="s">
        <v>107</v>
      </c>
      <c r="D199" s="46">
        <f t="shared" si="10"/>
        <v>7</v>
      </c>
      <c r="E199" s="45" cm="1">
        <f t="array" ref="E199">_xlfn.IFS($Q199="Less than $25,000 per year",5,$Q199="$25,000 to $49,999 per year",4,$Q199="$50,000 per year or above",2,$Q199="I do not know.",3,$Q199="",0)</f>
        <v>2</v>
      </c>
      <c r="F199" s="45" cm="1">
        <f t="array" ref="F199">_xlfn.IFS($T199="Excellent",5,$T199="Good",4,$T199="Average",3,$T199="Below Average",2,$T199="Poor",1)</f>
        <v>5</v>
      </c>
      <c r="G199" s="52"/>
      <c r="H199" s="52"/>
      <c r="I199" s="52"/>
      <c r="J199" s="53"/>
      <c r="K199" s="48" t="str">
        <f>IF(LEFT(INDEX(Applications_2021!$E$2:$E$651,MATCH($A199,Applications_2021!$A$2:$A$651,0)),1)="Y","Black","Other")</f>
        <v>Black</v>
      </c>
      <c r="L199" s="48" t="str">
        <f>IF(INDEX(Applications_2021!$F$2:$F$651,MATCH($A199,Applications_2021!$A$2:$A$651,0))="","",INDEX(Applications_2021!$F$2:$F$651,MATCH($A199,Applications_2021!$A$2:$A$651,0)))</f>
        <v>Male</v>
      </c>
      <c r="M199" s="48" t="str">
        <f>IF(LEFT(INDEX(Applications_2021!$I$2:$I$651,MATCH($A199,Applications_2021!$A$2:$A$651,0)),1)="","",LEFT(INDEX(Applications_2021!$I$2:$I$651,MATCH($A199,Applications_2021!$A$2:$A$651,0)),1))</f>
        <v>9</v>
      </c>
      <c r="N199" s="48" t="str">
        <f>IF(INDEX(Applications_2021!$J$2:$J$651,MATCH($A199,Applications_2021!$A$2:$A$651,0))="","",INDEX(Applications_2021!$J$2:$J$651,MATCH($A199,Applications_2021!$A$2:$A$651,0)))</f>
        <v>New Hope High School</v>
      </c>
      <c r="O199" s="48" t="str">
        <f>IF(INDEX(Applications_2021!$K$2:$K$651,MATCH($A199,Applications_2021!$A$2:$A$651,0))="","",INDEX(Applications_2021!$K$2:$K$651,MATCH($A199,Applications_2021!$A$2:$A$651,0)))</f>
        <v>Lowndes County School District</v>
      </c>
      <c r="P199" s="48" t="str">
        <f>IF(INDEX(Applications_2021!$P$2:$P$651,MATCH($A199,Applications_2021!$A$2:$A$651,0))="","",INDEX(Applications_2021!$P$2:$P$651,MATCH($A199,Applications_2021!$A$2:$A$651,0)))</f>
        <v>College degree or 4 or more years of college (including graduate school)</v>
      </c>
      <c r="Q199" s="48" t="str">
        <f>IF(INDEX(Applications_2021!$Q$2:$Q$651,MATCH($A199,Applications_2021!$A$2:$A$651,0))="","",INDEX(Applications_2021!$Q$2:$Q$651,MATCH($A199,Applications_2021!$A$2:$A$651,0)))</f>
        <v>$50,000 per year or above</v>
      </c>
      <c r="R199" s="48" t="str">
        <f>IF(INDEX(Applications_2021!$AL$2:$AL$651,MATCH($A199,Applications_2021!$A$2:$A$651,0))="","",INDEX(Applications_2021!$AL$2:$AL$651,MATCH($A199,Applications_2021!$A$2:$A$651,0)))</f>
        <v>Lowndes</v>
      </c>
      <c r="S199" s="48" t="str">
        <f>IF(INDEX(Applications_2021!$V$2:$V$651,MATCH($A199,Applications_2021!$A$2:$A$651,0))="","",INDEX(Applications_2021!$V$2:$V$651,MATCH($A199,Applications_2021!$A$2:$A$651,0)))</f>
        <v>MS</v>
      </c>
      <c r="T199" s="48" t="str">
        <f>IF(INDEX(Applications_2021!$AE$2:$AE$651,MATCH($A199,Applications_2021!$A$2:$A$651,0))="","",INDEX(Applications_2021!$AE$2:$AE$651,MATCH($A199,Applications_2021!$A$2:$A$651,0)))</f>
        <v>Excellent</v>
      </c>
      <c r="U199" s="109" t="str">
        <f>IF(INDEX(Applications_2021!$AF$2:$AF$651,MATCH($A199,Applications_2021!$A$2:$A$651,0))="","",INDEX(Applications_2021!$AF$2:$AF$651,MATCH($A199,Applications_2021!$A$2:$A$651,0)))</f>
        <v xml:space="preserve">In years past, I have attended other camps hosted during the summer by the Mississippi School for Mathematics and Science.  I have enjoyed each opportunity to be a part of the experience.  Therefore, when I received word that the school was hosting a camp strictly for African-Americans, I was overjoyed.  Although my school is pretty diverse in ethnic backgrounds, my classes are predominantly white. Oftentimes, there is a type of isolation that I feel in class being one of only a couple of minority students.    Having an opportunity to meet other students who are African-American and excel in the classroom is the ultimate gain from this experience.  I know that I will also gain a ton of knowledge about college, STEM, and other areas that will help me in my future.  However, from this experience, I hope to gain camaraderie with students around the state that are like me. </v>
      </c>
      <c r="V199" s="109" t="str">
        <f>IF(INDEX(Applications_2021!$AG$2:$AG$651,MATCH($A199,Applications_2021!$A$2:$A$651,0))="","",INDEX(Applications_2021!$AG$2:$AG$651,MATCH($A199,Applications_2021!$A$2:$A$651,0)))</f>
        <v xml:space="preserve">New Hope Ensemble Section Leader New Hope Drumline Member New Hope Cross Country Team Member New Hope Tennis Team Member Beta Club Member Missionary Union Baptist Church Youth Choir Member Honor Roll (Superintendent's List) </v>
      </c>
      <c r="W199" s="109" t="str">
        <f>IF(INDEX(Applications_2021!$AH$2:$AH$651,MATCH($A199,Applications_2021!$A$2:$A$651,0))="","",INDEX(Applications_2021!$AH$2:$AH$651,MATCH($A199,Applications_2021!$A$2:$A$651,0)))</f>
        <v>I am extremely hardworking, knowledgeable, and willing to learn.  I also work for grandfather as his assistant for his personal training business and my mother with her small business ventures.  I think that makes me an entrepreneur because I also aspire to have businesses of my own. Currently, I am waiting to hear whether I was accepted into the Lowndes Young Leaders Chapter through the Columbus Chamber of Commerce.</v>
      </c>
      <c r="X199" s="109" t="str">
        <f>IF(INDEX(Applications_2021!$AI$2:$AI$651,MATCH($A199,Applications_2021!$A$2:$A$651,0))="","",INDEX(Applications_2021!$AI$2:$AI$651,MATCH($A199,Applications_2021!$A$2:$A$651,0)))</f>
        <v>school/teacher</v>
      </c>
      <c r="Y199" s="109" t="str">
        <f>IF(INDEX(Applications_2021!$AJ$2:$AJ$651,MATCH($A199,Applications_2021!$A$2:$A$651,0))="","",INDEX(Applications_2021!$AJ$2:$AJ$651,MATCH($A199,Applications_2021!$A$2:$A$651,0)))</f>
        <v>New Hope High School - Mrs. Box</v>
      </c>
      <c r="Z199" s="220" t="str">
        <f>IF(INDEX(Applications_2021!$Z$2:$Z$651,MATCH($A199,Applications_2021!$A$2:$A$651,0))="","",INDEX(Applications_2021!$Z$2:$Z$651,MATCH($A199,Applications_2021!$A$2:$A$651,0)))</f>
        <v>YES - I will have transportation to the camp on June 20.</v>
      </c>
      <c r="AA199" s="221" t="str">
        <f>IF(INDEX(Applications_2021!$AB$2:$AB$651,MATCH($A199,Applications_2021!$A$2:$A$651,0))="","",INDEX(Applications_2021!$AB$2:$AB$651,MATCH($A199,Applications_2021!$A$2:$A$651,0)))</f>
        <v>YES - I will have transportation from the camp on June 25.</v>
      </c>
      <c r="AB199" s="48" t="str">
        <f>IF(INDEX(Transcripts_2021!$A$2:$A$324,MATCH($A199,Transcripts_2021!$A$2:$A$324,0))=$A199,INDEX(Transcripts_2021!$O$2:$O$324,MATCH($A199,Transcripts_2021!$A$2:$A$324,0)),"")</f>
        <v>New Hope High School</v>
      </c>
      <c r="AC199" s="48" t="str">
        <f t="shared" si="11"/>
        <v>Lowndes</v>
      </c>
      <c r="AD199" s="48" t="str">
        <f>IF(INDEX(Applications_2021!$AL$2:$AL$651,MATCH($A199,Applications_2021!$A$2:$A$651,0))="","",INDEX(Applications_2021!$AL$2:$AL$651,MATCH($A199,Applications_2021!$A$2:$A$651,0)))</f>
        <v>Lowndes</v>
      </c>
      <c r="AE199" s="8" t="str">
        <f t="shared" si="12"/>
        <v>Yes</v>
      </c>
    </row>
    <row r="200" spans="1:31" ht="331.2" x14ac:dyDescent="0.3">
      <c r="A200" s="51" t="str">
        <f>IF(Applications_2021!$A5="","",Applications_2021!$A5)</f>
        <v>0005-JON-KY-0047</v>
      </c>
      <c r="B200" s="52"/>
      <c r="C200" s="140" t="s">
        <v>107</v>
      </c>
      <c r="D200" s="46">
        <f t="shared" si="10"/>
        <v>6</v>
      </c>
      <c r="E200" s="45" cm="1">
        <f t="array" ref="E200">_xlfn.IFS($Q200="Less than $25,000 per year",5,$Q200="$25,000 to $49,999 per year",4,$Q200="$50,000 per year or above",2,$Q200="I do not know.",3,$Q200="",0)</f>
        <v>2</v>
      </c>
      <c r="F200" s="45" cm="1">
        <f t="array" ref="F200">_xlfn.IFS($T200="Excellent",5,$T200="Good",4,$T200="Average",3,$T200="Below Average",2,$T200="Poor",1)</f>
        <v>4</v>
      </c>
      <c r="G200" s="52"/>
      <c r="H200" s="52"/>
      <c r="I200" s="52"/>
      <c r="J200" s="53"/>
      <c r="K200" s="48" t="str">
        <f>IF(LEFT(INDEX(Applications_2021!$E$2:$E$651,MATCH($A200,Applications_2021!$A$2:$A$651,0)),1)="Y","Black","Other")</f>
        <v>Black</v>
      </c>
      <c r="L200" s="48" t="str">
        <f>IF(INDEX(Applications_2021!$F$2:$F$651,MATCH($A200,Applications_2021!$A$2:$A$651,0))="","",INDEX(Applications_2021!$F$2:$F$651,MATCH($A200,Applications_2021!$A$2:$A$651,0)))</f>
        <v>Male</v>
      </c>
      <c r="M200" s="48" t="str">
        <f>IF(LEFT(INDEX(Applications_2021!$I$2:$I$651,MATCH($A200,Applications_2021!$A$2:$A$651,0)),1)="","",LEFT(INDEX(Applications_2021!$I$2:$I$651,MATCH($A200,Applications_2021!$A$2:$A$651,0)),1))</f>
        <v>9</v>
      </c>
      <c r="N200" s="48" t="str">
        <f>IF(INDEX(Applications_2021!$J$2:$J$651,MATCH($A200,Applications_2021!$A$2:$A$651,0))="","",INDEX(Applications_2021!$J$2:$J$651,MATCH($A200,Applications_2021!$A$2:$A$651,0)))</f>
        <v>Columbus High Schhool</v>
      </c>
      <c r="O200" s="48" t="str">
        <f>IF(INDEX(Applications_2021!$K$2:$K$651,MATCH($A200,Applications_2021!$A$2:$A$651,0))="","",INDEX(Applications_2021!$K$2:$K$651,MATCH($A200,Applications_2021!$A$2:$A$651,0)))</f>
        <v>Columbus Municipal School District</v>
      </c>
      <c r="P200" s="48" t="str">
        <f>IF(INDEX(Applications_2021!$P$2:$P$651,MATCH($A200,Applications_2021!$A$2:$A$651,0))="","",INDEX(Applications_2021!$P$2:$P$651,MATCH($A200,Applications_2021!$A$2:$A$651,0)))</f>
        <v>College degree or 4 or more years of college (including graduate school)</v>
      </c>
      <c r="Q200" s="48" t="str">
        <f>IF(INDEX(Applications_2021!$Q$2:$Q$651,MATCH($A200,Applications_2021!$A$2:$A$651,0))="","",INDEX(Applications_2021!$Q$2:$Q$651,MATCH($A200,Applications_2021!$A$2:$A$651,0)))</f>
        <v>$50,000 per year or above</v>
      </c>
      <c r="R200" s="48" t="str">
        <f>IF(INDEX(Applications_2021!$AL$2:$AL$651,MATCH($A200,Applications_2021!$A$2:$A$651,0))="","",INDEX(Applications_2021!$AL$2:$AL$651,MATCH($A200,Applications_2021!$A$2:$A$651,0)))</f>
        <v>Lowndes</v>
      </c>
      <c r="S200" s="48" t="str">
        <f>IF(INDEX(Applications_2021!$V$2:$V$651,MATCH($A200,Applications_2021!$A$2:$A$651,0))="","",INDEX(Applications_2021!$V$2:$V$651,MATCH($A200,Applications_2021!$A$2:$A$651,0)))</f>
        <v>MS</v>
      </c>
      <c r="T200" s="48" t="str">
        <f>IF(INDEX(Applications_2021!$AE$2:$AE$651,MATCH($A200,Applications_2021!$A$2:$A$651,0))="","",INDEX(Applications_2021!$AE$2:$AE$651,MATCH($A200,Applications_2021!$A$2:$A$651,0)))</f>
        <v>Good</v>
      </c>
      <c r="U200" s="109" t="str">
        <f>IF(INDEX(Applications_2021!$AF$2:$AF$651,MATCH($A200,Applications_2021!$A$2:$A$651,0))="","",INDEX(Applications_2021!$AF$2:$AF$651,MATCH($A200,Applications_2021!$A$2:$A$651,0)))</f>
        <v xml:space="preserve">Truthfully, I didn't want to apply initially. I was told by  my mom to apply, but after we chatted a bit, I realized the importance of seizing opportunities that will help me remain a proud Black youth who will eventually become a proud Black man. In a time when we as people of color are trying to make it in a place that doesn't always seem to care for us, it's important to have a space specifically designed for us. The mission of the camp is to help with personal, social, professional and leadership development. At times I am socially awkward and at other times I can step up to lead. I feel this camp will help me become more aware and stronger in those areas. Because of COVID and the limits it has placed on us, I believe being around my peers is needed more now than ever. By attending the AAYME Camp, I hope to meet new people, strengthen my challenges, learn new skills and have some fun. </v>
      </c>
      <c r="V200" s="109" t="str">
        <f>IF(INDEX(Applications_2021!$AG$2:$AG$651,MATCH($A200,Applications_2021!$A$2:$A$651,0))="","",INDEX(Applications_2021!$AG$2:$AG$651,MATCH($A200,Applications_2021!$A$2:$A$651,0)))</f>
        <v xml:space="preserve">Most Improved Soccer Player, Columbus High School, 2021  3rd place in MSU Regional Science Fair (Botany), 2020 Recipient of Armstad Law Firm ACT Sponsorship Member of International Thespian Society Mississippi State University Regional Science Fair participant 2012-2020 Mississippi State University Regional Science Fair winner 2012 -2020 Member of SPIRIT (gifted) Program 2nd place in 6th grade Columbus Middle School Science Fair, 2017 (Botany) </v>
      </c>
      <c r="W200" s="109" t="str">
        <f>IF(INDEX(Applications_2021!$AH$2:$AH$651,MATCH($A200,Applications_2021!$A$2:$A$651,0))="","",INDEX(Applications_2021!$AH$2:$AH$651,MATCH($A200,Applications_2021!$A$2:$A$651,0)))</f>
        <v xml:space="preserve">Member of Vibrant Church/Dream Team Columbus High School Soccer Team, November 2020 Columbus High School Track Team, November 2020 Columbus Middle School Track Team, January 2020 Animation Camp Participant, Columbus Middle School, June 2019 Cast Member in CMS’s production of Fame, April 2019 Attended CMS’s Dinner Mystery Theater, December 2018 Cast member in CMS’s production of Little Women, October 2018 Thrive Conference Participant, July 2018 Columbus United Soccer Club Prospect, October 2017 Southside Baptist Church Fashion Show Participant, September 2017 Vibrant Kids Camp, 2015-2018 Boys &amp; Girls Club of Columbus/Lowndes County, 2015-2017 Columbus Lowndes Recreation Authority (CLRA) Soccer League, 2014-2017 First United Methodist Church Vacation Bible School (VBS), 2012-2017 First Baptist Church VBS, 2012-2018 Won 1st place in Life Choices Pregnancy Care Center Color Walk/Run, April 2017 Cast member in Cook’s production of Sadako, May 2016 Participated in Columbus Wellness Day, April 2016  Summer Discovery Camp, June 2014 Cub Scouts, 2012-2014 Pinewood Derby Race Participant and Winner, 2013  </v>
      </c>
      <c r="X200" s="109" t="str">
        <f>IF(INDEX(Applications_2021!$AI$2:$AI$651,MATCH($A200,Applications_2021!$A$2:$A$651,0))="","",INDEX(Applications_2021!$AI$2:$AI$651,MATCH($A200,Applications_2021!$A$2:$A$651,0)))</f>
        <v>relative or friend</v>
      </c>
      <c r="Y200" s="109" t="str">
        <f>IF(INDEX(Applications_2021!$AJ$2:$AJ$651,MATCH($A200,Applications_2021!$A$2:$A$651,0))="","",INDEX(Applications_2021!$AJ$2:$AJ$651,MATCH($A200,Applications_2021!$A$2:$A$651,0)))</f>
        <v/>
      </c>
      <c r="Z200" s="220" t="str">
        <f>IF(INDEX(Applications_2021!$Z$2:$Z$651,MATCH($A200,Applications_2021!$A$2:$A$651,0))="","",INDEX(Applications_2021!$Z$2:$Z$651,MATCH($A200,Applications_2021!$A$2:$A$651,0)))</f>
        <v>YES - I will have transportation to the camp on June 20.</v>
      </c>
      <c r="AA200" s="221" t="str">
        <f>IF(INDEX(Applications_2021!$AB$2:$AB$651,MATCH($A200,Applications_2021!$A$2:$A$651,0))="","",INDEX(Applications_2021!$AB$2:$AB$651,MATCH($A200,Applications_2021!$A$2:$A$651,0)))</f>
        <v>YES - I will have transportation from the camp on June 25.</v>
      </c>
      <c r="AB200" s="48" t="str">
        <f>IF(INDEX(Transcripts_2021!$A$2:$A$324,MATCH($A200,Transcripts_2021!$A$2:$A$324,0))=$A200,INDEX(Transcripts_2021!$O$2:$O$324,MATCH($A200,Transcripts_2021!$A$2:$A$324,0)),"")</f>
        <v>Columbus High School</v>
      </c>
      <c r="AC200" s="48" t="str">
        <f t="shared" si="11"/>
        <v>Lowndes</v>
      </c>
      <c r="AD200" s="48" t="str">
        <f>IF(INDEX(Applications_2021!$AL$2:$AL$651,MATCH($A200,Applications_2021!$A$2:$A$651,0))="","",INDEX(Applications_2021!$AL$2:$AL$651,MATCH($A200,Applications_2021!$A$2:$A$651,0)))</f>
        <v>Lowndes</v>
      </c>
      <c r="AE200" s="8" t="str">
        <f t="shared" si="12"/>
        <v>Yes</v>
      </c>
    </row>
    <row r="201" spans="1:31" ht="43.2" x14ac:dyDescent="0.3">
      <c r="A201" s="51" t="str">
        <f>IF(Applications_2021!$A382="","",Applications_2021!$A382)</f>
        <v>0396-WIL-JO-0298</v>
      </c>
      <c r="B201" s="52"/>
      <c r="C201" s="140" t="s">
        <v>107</v>
      </c>
      <c r="D201" s="46">
        <f t="shared" si="10"/>
        <v>6</v>
      </c>
      <c r="E201" s="45" cm="1">
        <f t="array" ref="E201">_xlfn.IFS($Q201="Less than $25,000 per year",5,$Q201="$25,000 to $49,999 per year",4,$Q201="$50,000 per year or above",2,$Q201="I do not know.",3,$Q201="",0)</f>
        <v>4</v>
      </c>
      <c r="F201" s="45" cm="1">
        <f t="array" ref="F201">_xlfn.IFS($T201="Excellent",5,$T201="Good",4,$T201="Average",3,$T201="Below Average",2,$T201="Poor",1)</f>
        <v>2</v>
      </c>
      <c r="G201" s="52"/>
      <c r="H201" s="52"/>
      <c r="I201" s="52"/>
      <c r="J201" s="53"/>
      <c r="K201" s="48" t="str">
        <f>IF(LEFT(INDEX(Applications_2021!$E$2:$E$651,MATCH($A201,Applications_2021!$A$2:$A$651,0)),1)="Y","Black","Other")</f>
        <v>Black</v>
      </c>
      <c r="L201" s="48" t="str">
        <f>IF(INDEX(Applications_2021!$F$2:$F$651,MATCH($A201,Applications_2021!$A$2:$A$651,0))="","",INDEX(Applications_2021!$F$2:$F$651,MATCH($A201,Applications_2021!$A$2:$A$651,0)))</f>
        <v>Male</v>
      </c>
      <c r="M201" s="48" t="str">
        <f>IF(LEFT(INDEX(Applications_2021!$I$2:$I$651,MATCH($A201,Applications_2021!$A$2:$A$651,0)),1)="","",LEFT(INDEX(Applications_2021!$I$2:$I$651,MATCH($A201,Applications_2021!$A$2:$A$651,0)),1))</f>
        <v>9</v>
      </c>
      <c r="N201" s="48" t="str">
        <f>IF(INDEX(Applications_2021!$J$2:$J$651,MATCH($A201,Applications_2021!$A$2:$A$651,0))="","",INDEX(Applications_2021!$J$2:$J$651,MATCH($A201,Applications_2021!$A$2:$A$651,0)))</f>
        <v>Caledonia Middle</v>
      </c>
      <c r="O201" s="48" t="str">
        <f>IF(INDEX(Applications_2021!$K$2:$K$651,MATCH($A201,Applications_2021!$A$2:$A$651,0))="","",INDEX(Applications_2021!$K$2:$K$651,MATCH($A201,Applications_2021!$A$2:$A$651,0)))</f>
        <v>Lowndes County</v>
      </c>
      <c r="P201" s="48" t="str">
        <f>IF(INDEX(Applications_2021!$P$2:$P$651,MATCH($A201,Applications_2021!$A$2:$A$651,0))="","",INDEX(Applications_2021!$P$2:$P$651,MATCH($A201,Applications_2021!$A$2:$A$651,0)))</f>
        <v>High School Diploma or up to 3 years of college</v>
      </c>
      <c r="Q201" s="48" t="str">
        <f>IF(INDEX(Applications_2021!$Q$2:$Q$651,MATCH($A201,Applications_2021!$A$2:$A$651,0))="","",INDEX(Applications_2021!$Q$2:$Q$651,MATCH($A201,Applications_2021!$A$2:$A$651,0)))</f>
        <v>$25,000 to $49,999 per year</v>
      </c>
      <c r="R201" s="48" t="str">
        <f>IF(INDEX(Applications_2021!$AL$2:$AL$651,MATCH($A201,Applications_2021!$A$2:$A$651,0))="","",INDEX(Applications_2021!$AL$2:$AL$651,MATCH($A201,Applications_2021!$A$2:$A$651,0)))</f>
        <v>Lowndes</v>
      </c>
      <c r="S201" s="48" t="str">
        <f>IF(INDEX(Applications_2021!$V$2:$V$651,MATCH($A201,Applications_2021!$A$2:$A$651,0))="","",INDEX(Applications_2021!$V$2:$V$651,MATCH($A201,Applications_2021!$A$2:$A$651,0)))</f>
        <v>MS</v>
      </c>
      <c r="T201" s="48" t="str">
        <f>IF(INDEX(Applications_2021!$AE$2:$AE$651,MATCH($A201,Applications_2021!$A$2:$A$651,0))="","",INDEX(Applications_2021!$AE$2:$AE$651,MATCH($A201,Applications_2021!$A$2:$A$651,0)))</f>
        <v>Below Average</v>
      </c>
      <c r="U201" s="109" t="str">
        <f>IF(INDEX(Applications_2021!$AF$2:$AF$651,MATCH($A201,Applications_2021!$A$2:$A$651,0))="","",INDEX(Applications_2021!$AF$2:$AF$651,MATCH($A201,Applications_2021!$A$2:$A$651,0)))</f>
        <v>I just want a feel for a new setting. I'm not sure what I want to do after I graduate and would like to learn new things that will help me decide.</v>
      </c>
      <c r="V201" s="109" t="str">
        <f>IF(INDEX(Applications_2021!$AG$2:$AG$651,MATCH($A201,Applications_2021!$A$2:$A$651,0))="","",INDEX(Applications_2021!$AG$2:$AG$651,MATCH($A201,Applications_2021!$A$2:$A$651,0)))</f>
        <v/>
      </c>
      <c r="W201" s="109" t="str">
        <f>IF(INDEX(Applications_2021!$AH$2:$AH$651,MATCH($A201,Applications_2021!$A$2:$A$651,0))="","",INDEX(Applications_2021!$AH$2:$AH$651,MATCH($A201,Applications_2021!$A$2:$A$651,0)))</f>
        <v/>
      </c>
      <c r="X201" s="109" t="str">
        <f>IF(INDEX(Applications_2021!$AI$2:$AI$651,MATCH($A201,Applications_2021!$A$2:$A$651,0))="","",INDEX(Applications_2021!$AI$2:$AI$651,MATCH($A201,Applications_2021!$A$2:$A$651,0)))</f>
        <v>Social Media</v>
      </c>
      <c r="Y201" s="109" t="str">
        <f>IF(INDEX(Applications_2021!$AJ$2:$AJ$651,MATCH($A201,Applications_2021!$A$2:$A$651,0))="","",INDEX(Applications_2021!$AJ$2:$AJ$651,MATCH($A201,Applications_2021!$A$2:$A$651,0)))</f>
        <v/>
      </c>
      <c r="Z201" s="220" t="str">
        <f>IF(INDEX(Applications_2021!$Z$2:$Z$651,MATCH($A201,Applications_2021!$A$2:$A$651,0))="","",INDEX(Applications_2021!$Z$2:$Z$651,MATCH($A201,Applications_2021!$A$2:$A$651,0)))</f>
        <v>YES - I will have transportation to the camp on June 20.</v>
      </c>
      <c r="AA201" s="221" t="str">
        <f>IF(INDEX(Applications_2021!$AB$2:$AB$651,MATCH($A201,Applications_2021!$A$2:$A$651,0))="","",INDEX(Applications_2021!$AB$2:$AB$651,MATCH($A201,Applications_2021!$A$2:$A$651,0)))</f>
        <v>YES - I will have transportation from the camp on June 25.</v>
      </c>
      <c r="AB201" s="48" t="e">
        <f>IF(INDEX(Transcripts_2021!$A$2:$A$324,MATCH($A201,Transcripts_2021!$A$2:$A$324,0))=$A201,INDEX(Transcripts_2021!$O$2:$O$324,MATCH($A201,Transcripts_2021!$A$2:$A$324,0)),"")</f>
        <v>#N/A</v>
      </c>
      <c r="AC201" s="48" t="str">
        <f t="shared" si="11"/>
        <v>Lowndes</v>
      </c>
      <c r="AD201" s="48" t="str">
        <f>IF(INDEX(Applications_2021!$AL$2:$AL$651,MATCH($A201,Applications_2021!$A$2:$A$651,0))="","",INDEX(Applications_2021!$AL$2:$AL$651,MATCH($A201,Applications_2021!$A$2:$A$651,0)))</f>
        <v>Lowndes</v>
      </c>
      <c r="AE201" s="8" t="str">
        <f t="shared" si="12"/>
        <v>Yes</v>
      </c>
    </row>
    <row r="202" spans="1:31" ht="28.8" x14ac:dyDescent="0.3">
      <c r="A202" s="51" t="str">
        <f>IF(Applications_2021!$A58="","",Applications_2021!$A58)</f>
        <v>0058-EVA-KY-0153</v>
      </c>
      <c r="B202" s="45" t="s">
        <v>371</v>
      </c>
      <c r="C202" s="269" t="s">
        <v>104</v>
      </c>
      <c r="D202" s="46">
        <f t="shared" si="10"/>
        <v>9</v>
      </c>
      <c r="E202" s="45" cm="1">
        <f t="array" ref="E202">_xlfn.IFS($Q202="Less than $25,000 per year",5,$Q202="$25,000 to $49,999 per year",4,$Q202="$50,000 per year or above",2,$Q202="I do not know.",3,$Q202="",0)</f>
        <v>4</v>
      </c>
      <c r="F202" s="45" cm="1">
        <f t="array" ref="F202">_xlfn.IFS($T202="Excellent",5,$T202="Good",4,$T202="Average",3,$T202="Below Average",2,$T202="Poor",1)</f>
        <v>5</v>
      </c>
      <c r="G202" s="52"/>
      <c r="H202" s="52"/>
      <c r="I202" s="52"/>
      <c r="J202" s="53">
        <v>9</v>
      </c>
      <c r="K202" s="48" t="str">
        <f>IF(LEFT(INDEX(Applications_2021!$E$2:$E$651,MATCH($A202,Applications_2021!$A$2:$A$651,0)),1)="Y","Black","Other")</f>
        <v>Black</v>
      </c>
      <c r="L202" s="48" t="str">
        <f>IF(INDEX(Applications_2021!$F$2:$F$651,MATCH($A202,Applications_2021!$A$2:$A$651,0))="","",INDEX(Applications_2021!$F$2:$F$651,MATCH($A202,Applications_2021!$A$2:$A$651,0)))</f>
        <v>Female</v>
      </c>
      <c r="M202" s="48" t="str">
        <f>IF(LEFT(INDEX(Applications_2021!$I$2:$I$651,MATCH($A202,Applications_2021!$A$2:$A$651,0)),1)="","",LEFT(INDEX(Applications_2021!$I$2:$I$651,MATCH($A202,Applications_2021!$A$2:$A$651,0)),1))</f>
        <v>9</v>
      </c>
      <c r="N202" s="48" t="str">
        <f>IF(INDEX(Applications_2021!$J$2:$J$651,MATCH($A202,Applications_2021!$A$2:$A$651,0))="","",INDEX(Applications_2021!$J$2:$J$651,MATCH($A202,Applications_2021!$A$2:$A$651,0)))</f>
        <v>Ridgeland High School</v>
      </c>
      <c r="O202" s="48" t="str">
        <f>IF(INDEX(Applications_2021!$K$2:$K$651,MATCH($A202,Applications_2021!$A$2:$A$651,0))="","",INDEX(Applications_2021!$K$2:$K$651,MATCH($A202,Applications_2021!$A$2:$A$651,0)))</f>
        <v xml:space="preserve">Madison </v>
      </c>
      <c r="P202" s="48" t="str">
        <f>IF(INDEX(Applications_2021!$P$2:$P$651,MATCH($A202,Applications_2021!$A$2:$A$651,0))="","",INDEX(Applications_2021!$P$2:$P$651,MATCH($A202,Applications_2021!$A$2:$A$651,0)))</f>
        <v>College degree or 4 or more years of college (including graduate school)</v>
      </c>
      <c r="Q202" s="48" t="str">
        <f>IF(INDEX(Applications_2021!$Q$2:$Q$651,MATCH($A202,Applications_2021!$A$2:$A$651,0))="","",INDEX(Applications_2021!$Q$2:$Q$651,MATCH($A202,Applications_2021!$A$2:$A$651,0)))</f>
        <v>$25,000 to $49,999 per year</v>
      </c>
      <c r="R202" s="48" t="str">
        <f>IF(INDEX(Applications_2021!$AL$2:$AL$651,MATCH($A202,Applications_2021!$A$2:$A$651,0))="","",INDEX(Applications_2021!$AL$2:$AL$651,MATCH($A202,Applications_2021!$A$2:$A$651,0)))</f>
        <v>Madison</v>
      </c>
      <c r="S202" s="48" t="str">
        <f>IF(INDEX(Applications_2021!$V$2:$V$651,MATCH($A202,Applications_2021!$A$2:$A$651,0))="","",INDEX(Applications_2021!$V$2:$V$651,MATCH($A202,Applications_2021!$A$2:$A$651,0)))</f>
        <v>MS</v>
      </c>
      <c r="T202" s="48" t="str">
        <f>IF(INDEX(Applications_2021!$AE$2:$AE$651,MATCH($A202,Applications_2021!$A$2:$A$651,0))="","",INDEX(Applications_2021!$AE$2:$AE$651,MATCH($A202,Applications_2021!$A$2:$A$651,0)))</f>
        <v>Excellent</v>
      </c>
      <c r="U202" s="109" t="e">
        <f>IF(INDEX(Applications_2021!$AF$2:$AF$651,MATCH($A202,Applications_2021!$A$2:$A$651,0))="","",INDEX(Applications_2021!$AF$2:$AF$651,MATCH($A202,Applications_2021!$A$2:$A$651,0)))</f>
        <v>#NAME?</v>
      </c>
      <c r="V202" s="109" t="str">
        <f>IF(INDEX(Applications_2021!$AG$2:$AG$651,MATCH($A202,Applications_2021!$A$2:$A$651,0))="","",INDEX(Applications_2021!$AG$2:$AG$651,MATCH($A202,Applications_2021!$A$2:$A$651,0)))</f>
        <v/>
      </c>
      <c r="W202" s="109" t="str">
        <f>IF(INDEX(Applications_2021!$AH$2:$AH$651,MATCH($A202,Applications_2021!$A$2:$A$651,0))="","",INDEX(Applications_2021!$AH$2:$AH$651,MATCH($A202,Applications_2021!$A$2:$A$651,0)))</f>
        <v/>
      </c>
      <c r="X202" s="109" t="str">
        <f>IF(INDEX(Applications_2021!$AI$2:$AI$651,MATCH($A202,Applications_2021!$A$2:$A$651,0))="","",INDEX(Applications_2021!$AI$2:$AI$651,MATCH($A202,Applications_2021!$A$2:$A$651,0)))</f>
        <v>MSMS alumni/student</v>
      </c>
      <c r="Y202" s="109" t="str">
        <f>IF(INDEX(Applications_2021!$AJ$2:$AJ$651,MATCH($A202,Applications_2021!$A$2:$A$651,0))="","",INDEX(Applications_2021!$AJ$2:$AJ$651,MATCH($A202,Applications_2021!$A$2:$A$651,0)))</f>
        <v/>
      </c>
      <c r="Z202" s="220" t="str">
        <f>IF(INDEX(Applications_2021!$Z$2:$Z$651,MATCH($A202,Applications_2021!$A$2:$A$651,0))="","",INDEX(Applications_2021!$Z$2:$Z$651,MATCH($A202,Applications_2021!$A$2:$A$651,0)))</f>
        <v>YES - I will have transportation to the camp on June 20.</v>
      </c>
      <c r="AA202" s="221" t="str">
        <f>IF(INDEX(Applications_2021!$AB$2:$AB$651,MATCH($A202,Applications_2021!$A$2:$A$651,0))="","",INDEX(Applications_2021!$AB$2:$AB$651,MATCH($A202,Applications_2021!$A$2:$A$651,0)))</f>
        <v>YES - I will have transportation from the camp on June 25.</v>
      </c>
      <c r="AB202" s="48" t="str">
        <f>IF(INDEX(Transcripts_2021!$A$2:$A$324,MATCH($A202,Transcripts_2021!$A$2:$A$324,0))=$A202,INDEX(Transcripts_2021!$O$2:$O$324,MATCH($A202,Transcripts_2021!$A$2:$A$324,0)),"")</f>
        <v>Ridgeland High School</v>
      </c>
      <c r="AC202" s="48" t="str">
        <f t="shared" si="11"/>
        <v>Madison</v>
      </c>
      <c r="AD202" s="48" t="str">
        <f>IF(INDEX(Applications_2021!$AL$2:$AL$651,MATCH($A202,Applications_2021!$A$2:$A$651,0))="","",INDEX(Applications_2021!$AL$2:$AL$651,MATCH($A202,Applications_2021!$A$2:$A$651,0)))</f>
        <v>Madison</v>
      </c>
      <c r="AE202" s="8" t="str">
        <f t="shared" si="12"/>
        <v>Yes</v>
      </c>
    </row>
    <row r="203" spans="1:31" ht="14.4" customHeight="1" x14ac:dyDescent="0.3">
      <c r="A203" s="51" t="str">
        <f>IF(Applications_2021!$A172="","",Applications_2021!$A172)</f>
        <v>0180-THA-LA-0001</v>
      </c>
      <c r="B203" s="52" t="s">
        <v>519</v>
      </c>
      <c r="C203" s="140" t="s">
        <v>92</v>
      </c>
      <c r="D203" s="46">
        <f t="shared" si="10"/>
        <v>9</v>
      </c>
      <c r="E203" s="45" cm="1">
        <f t="array" ref="E203">_xlfn.IFS($Q203="Less than $25,000 per year",5,$Q203="$25,000 to $49,999 per year",4,$Q203="$50,000 per year or above",2,$Q203="I do not know.",3,$Q203="",0)</f>
        <v>4</v>
      </c>
      <c r="F203" s="45" cm="1">
        <f t="array" ref="F203">_xlfn.IFS($T203="Excellent",5,$T203="Good",4,$T203="Average",3,$T203="Below Average",2,$T203="Poor",1)</f>
        <v>5</v>
      </c>
      <c r="G203" s="52"/>
      <c r="H203" s="52"/>
      <c r="I203" s="52"/>
      <c r="J203" s="53" t="s">
        <v>2066</v>
      </c>
      <c r="K203" s="48" t="str">
        <f>IF(LEFT(INDEX(Applications_2021!$E$2:$E$651,MATCH($A203,Applications_2021!$A$2:$A$651,0)),1)="Y","Black","Other")</f>
        <v>Black</v>
      </c>
      <c r="L203" s="48" t="str">
        <f>IF(INDEX(Applications_2021!$F$2:$F$651,MATCH($A203,Applications_2021!$A$2:$A$651,0))="","",INDEX(Applications_2021!$F$2:$F$651,MATCH($A203,Applications_2021!$A$2:$A$651,0)))</f>
        <v>Female</v>
      </c>
      <c r="M203" s="48" t="str">
        <f>IF(LEFT(INDEX(Applications_2021!$I$2:$I$651,MATCH($A203,Applications_2021!$A$2:$A$651,0)),1)="","",LEFT(INDEX(Applications_2021!$I$2:$I$651,MATCH($A203,Applications_2021!$A$2:$A$651,0)),1))</f>
        <v>9</v>
      </c>
      <c r="N203" s="48" t="str">
        <f>IF(INDEX(Applications_2021!$J$2:$J$651,MATCH($A203,Applications_2021!$A$2:$A$651,0))="","",INDEX(Applications_2021!$J$2:$J$651,MATCH($A203,Applications_2021!$A$2:$A$651,0)))</f>
        <v xml:space="preserve">Ridgeland High school </v>
      </c>
      <c r="O203" s="48" t="str">
        <f>IF(INDEX(Applications_2021!$K$2:$K$651,MATCH($A203,Applications_2021!$A$2:$A$651,0))="","",INDEX(Applications_2021!$K$2:$K$651,MATCH($A203,Applications_2021!$A$2:$A$651,0)))</f>
        <v>Madison county</v>
      </c>
      <c r="P203" s="48" t="str">
        <f>IF(INDEX(Applications_2021!$P$2:$P$651,MATCH($A203,Applications_2021!$A$2:$A$651,0))="","",INDEX(Applications_2021!$P$2:$P$651,MATCH($A203,Applications_2021!$A$2:$A$651,0)))</f>
        <v>High School Diploma or up to 3 years of college</v>
      </c>
      <c r="Q203" s="48" t="str">
        <f>IF(INDEX(Applications_2021!$Q$2:$Q$651,MATCH($A203,Applications_2021!$A$2:$A$651,0))="","",INDEX(Applications_2021!$Q$2:$Q$651,MATCH($A203,Applications_2021!$A$2:$A$651,0)))</f>
        <v>$25,000 to $49,999 per year</v>
      </c>
      <c r="R203" s="48" t="str">
        <f>IF(INDEX(Applications_2021!$AL$2:$AL$651,MATCH($A203,Applications_2021!$A$2:$A$651,0))="","",INDEX(Applications_2021!$AL$2:$AL$651,MATCH($A203,Applications_2021!$A$2:$A$651,0)))</f>
        <v>Madison</v>
      </c>
      <c r="S203" s="48" t="str">
        <f>IF(INDEX(Applications_2021!$V$2:$V$651,MATCH($A203,Applications_2021!$A$2:$A$651,0))="","",INDEX(Applications_2021!$V$2:$V$651,MATCH($A203,Applications_2021!$A$2:$A$651,0)))</f>
        <v>MS</v>
      </c>
      <c r="T203" s="48" t="str">
        <f>IF(INDEX(Applications_2021!$AE$2:$AE$651,MATCH($A203,Applications_2021!$A$2:$A$651,0))="","",INDEX(Applications_2021!$AE$2:$AE$651,MATCH($A203,Applications_2021!$A$2:$A$651,0)))</f>
        <v>Excellent</v>
      </c>
      <c r="U203" s="109" t="str">
        <f>IF(INDEX(Applications_2021!$AF$2:$AF$651,MATCH($A203,Applications_2021!$A$2:$A$651,0))="","",INDEX(Applications_2021!$AF$2:$AF$651,MATCH($A203,Applications_2021!$A$2:$A$651,0)))</f>
        <v xml:space="preserve">I would like to attend this camp to learn more about different scholarships, to experience a college campus and to get more help with ACT test prep </v>
      </c>
      <c r="V203" s="109" t="str">
        <f>IF(INDEX(Applications_2021!$AG$2:$AG$651,MATCH($A203,Applications_2021!$A$2:$A$651,0))="","",INDEX(Applications_2021!$AG$2:$AG$651,MATCH($A203,Applications_2021!$A$2:$A$651,0)))</f>
        <v/>
      </c>
      <c r="W203" s="109" t="str">
        <f>IF(INDEX(Applications_2021!$AH$2:$AH$651,MATCH($A203,Applications_2021!$A$2:$A$651,0))="","",INDEX(Applications_2021!$AH$2:$AH$651,MATCH($A203,Applications_2021!$A$2:$A$651,0)))</f>
        <v xml:space="preserve">I am very eager to attend and get this college campus experience. </v>
      </c>
      <c r="X203" s="109" t="str">
        <f>IF(INDEX(Applications_2021!$AI$2:$AI$651,MATCH($A203,Applications_2021!$A$2:$A$651,0))="","",INDEX(Applications_2021!$AI$2:$AI$651,MATCH($A203,Applications_2021!$A$2:$A$651,0)))</f>
        <v>Social Media</v>
      </c>
      <c r="Y203" s="109" t="str">
        <f>IF(INDEX(Applications_2021!$AJ$2:$AJ$651,MATCH($A203,Applications_2021!$A$2:$A$651,0))="","",INDEX(Applications_2021!$AJ$2:$AJ$651,MATCH($A203,Applications_2021!$A$2:$A$651,0)))</f>
        <v/>
      </c>
      <c r="Z203" s="220" t="str">
        <f>IF(INDEX(Applications_2021!$Z$2:$Z$651,MATCH($A203,Applications_2021!$A$2:$A$651,0))="","",INDEX(Applications_2021!$Z$2:$Z$651,MATCH($A203,Applications_2021!$A$2:$A$651,0)))</f>
        <v>YES - I will have transportation to the camp on June 20.</v>
      </c>
      <c r="AA203" s="221" t="str">
        <f>IF(INDEX(Applications_2021!$AB$2:$AB$651,MATCH($A203,Applications_2021!$A$2:$A$651,0))="","",INDEX(Applications_2021!$AB$2:$AB$651,MATCH($A203,Applications_2021!$A$2:$A$651,0)))</f>
        <v>YES - I will have transportation from the camp on June 25.</v>
      </c>
      <c r="AB203" s="48" t="str">
        <f>IF(INDEX(Transcripts_2021!$A$2:$A$324,MATCH($A203,Transcripts_2021!$A$2:$A$324,0))=$A203,INDEX(Transcripts_2021!$O$2:$O$324,MATCH($A203,Transcripts_2021!$A$2:$A$324,0)),"")</f>
        <v>Ridgeland High School</v>
      </c>
      <c r="AC203" s="48" t="str">
        <f t="shared" si="11"/>
        <v>Madison</v>
      </c>
      <c r="AD203" s="48" t="str">
        <f>IF(INDEX(Applications_2021!$AL$2:$AL$651,MATCH($A203,Applications_2021!$A$2:$A$651,0))="","",INDEX(Applications_2021!$AL$2:$AL$651,MATCH($A203,Applications_2021!$A$2:$A$651,0)))</f>
        <v>Madison</v>
      </c>
      <c r="AE203" s="8" t="str">
        <f t="shared" si="12"/>
        <v>Yes</v>
      </c>
    </row>
    <row r="204" spans="1:31" ht="14.4" customHeight="1" x14ac:dyDescent="0.3">
      <c r="A204" s="51" t="str">
        <f>IF(Applications_2021!$A189="","",Applications_2021!$A189)</f>
        <v>0197-LON-MA-0179</v>
      </c>
      <c r="B204" s="52" t="s">
        <v>519</v>
      </c>
      <c r="C204" s="140" t="s">
        <v>92</v>
      </c>
      <c r="D204" s="46">
        <f t="shared" si="10"/>
        <v>9</v>
      </c>
      <c r="E204" s="45" cm="1">
        <f t="array" ref="E204">_xlfn.IFS($Q204="Less than $25,000 per year",5,$Q204="$25,000 to $49,999 per year",4,$Q204="$50,000 per year or above",2,$Q204="I do not know.",3,$Q204="",0)</f>
        <v>4</v>
      </c>
      <c r="F204" s="45" cm="1">
        <f t="array" ref="F204">_xlfn.IFS($T204="Excellent",5,$T204="Good",4,$T204="Average",3,$T204="Below Average",2,$T204="Poor",1)</f>
        <v>5</v>
      </c>
      <c r="G204" s="52"/>
      <c r="H204" s="52"/>
      <c r="I204" s="52"/>
      <c r="J204" s="53" t="s">
        <v>2066</v>
      </c>
      <c r="K204" s="48" t="str">
        <f>IF(LEFT(INDEX(Applications_2021!$E$2:$E$651,MATCH($A204,Applications_2021!$A$2:$A$651,0)),1)="Y","Black","Other")</f>
        <v>Black</v>
      </c>
      <c r="L204" s="48" t="str">
        <f>IF(INDEX(Applications_2021!$F$2:$F$651,MATCH($A204,Applications_2021!$A$2:$A$651,0))="","",INDEX(Applications_2021!$F$2:$F$651,MATCH($A204,Applications_2021!$A$2:$A$651,0)))</f>
        <v>Male</v>
      </c>
      <c r="M204" s="48" t="str">
        <f>IF(LEFT(INDEX(Applications_2021!$I$2:$I$651,MATCH($A204,Applications_2021!$A$2:$A$651,0)),1)="","",LEFT(INDEX(Applications_2021!$I$2:$I$651,MATCH($A204,Applications_2021!$A$2:$A$651,0)),1))</f>
        <v>9</v>
      </c>
      <c r="N204" s="48" t="str">
        <f>IF(INDEX(Applications_2021!$J$2:$J$651,MATCH($A204,Applications_2021!$A$2:$A$651,0))="","",INDEX(Applications_2021!$J$2:$J$651,MATCH($A204,Applications_2021!$A$2:$A$651,0)))</f>
        <v>Ridgeland HS</v>
      </c>
      <c r="O204" s="48" t="str">
        <f>IF(INDEX(Applications_2021!$K$2:$K$651,MATCH($A204,Applications_2021!$A$2:$A$651,0))="","",INDEX(Applications_2021!$K$2:$K$651,MATCH($A204,Applications_2021!$A$2:$A$651,0)))</f>
        <v>Madison County SD</v>
      </c>
      <c r="P204" s="48" t="str">
        <f>IF(INDEX(Applications_2021!$P$2:$P$651,MATCH($A204,Applications_2021!$A$2:$A$651,0))="","",INDEX(Applications_2021!$P$2:$P$651,MATCH($A204,Applications_2021!$A$2:$A$651,0)))</f>
        <v>College degree or 4 or more years of college (including graduate school)</v>
      </c>
      <c r="Q204" s="48" t="str">
        <f>IF(INDEX(Applications_2021!$Q$2:$Q$651,MATCH($A204,Applications_2021!$A$2:$A$651,0))="","",INDEX(Applications_2021!$Q$2:$Q$651,MATCH($A204,Applications_2021!$A$2:$A$651,0)))</f>
        <v>$25,000 to $49,999 per year</v>
      </c>
      <c r="R204" s="48" t="str">
        <f>IF(INDEX(Applications_2021!$AL$2:$AL$651,MATCH($A204,Applications_2021!$A$2:$A$651,0))="","",INDEX(Applications_2021!$AL$2:$AL$651,MATCH($A204,Applications_2021!$A$2:$A$651,0)))</f>
        <v>Madison</v>
      </c>
      <c r="S204" s="48" t="str">
        <f>IF(INDEX(Applications_2021!$V$2:$V$651,MATCH($A204,Applications_2021!$A$2:$A$651,0))="","",INDEX(Applications_2021!$V$2:$V$651,MATCH($A204,Applications_2021!$A$2:$A$651,0)))</f>
        <v>MS</v>
      </c>
      <c r="T204" s="48" t="str">
        <f>IF(INDEX(Applications_2021!$AE$2:$AE$651,MATCH($A204,Applications_2021!$A$2:$A$651,0))="","",INDEX(Applications_2021!$AE$2:$AE$651,MATCH($A204,Applications_2021!$A$2:$A$651,0)))</f>
        <v>Excellent</v>
      </c>
      <c r="U204" s="109" t="str">
        <f>IF(INDEX(Applications_2021!$AF$2:$AF$651,MATCH($A204,Applications_2021!$A$2:$A$651,0))="","",INDEX(Applications_2021!$AF$2:$AF$651,MATCH($A204,Applications_2021!$A$2:$A$651,0)))</f>
        <v xml:space="preserve">My family considers this a good opportunity for me. I’m still figuring out what I would like to do professionally and where I want to go college. This program seems to help with that. I also don’t want to be bored or at home for the entire summer. </v>
      </c>
      <c r="V204" s="109" t="str">
        <f>IF(INDEX(Applications_2021!$AG$2:$AG$651,MATCH($A204,Applications_2021!$A$2:$A$651,0))="","",INDEX(Applications_2021!$AG$2:$AG$651,MATCH($A204,Applications_2021!$A$2:$A$651,0)))</f>
        <v xml:space="preserve">I participate in extra curricular activities and keep my grades up. I’ve been apart of student council so I have some leadership skills. </v>
      </c>
      <c r="W204" s="109" t="str">
        <f>IF(INDEX(Applications_2021!$AH$2:$AH$651,MATCH($A204,Applications_2021!$A$2:$A$651,0))="","",INDEX(Applications_2021!$AH$2:$AH$651,MATCH($A204,Applications_2021!$A$2:$A$651,0)))</f>
        <v xml:space="preserve">My mom’s Soror Dominique McCraney attended this school and speaks highly of it. </v>
      </c>
      <c r="X204" s="109" t="str">
        <f>IF(INDEX(Applications_2021!$AI$2:$AI$651,MATCH($A204,Applications_2021!$A$2:$A$651,0))="","",INDEX(Applications_2021!$AI$2:$AI$651,MATCH($A204,Applications_2021!$A$2:$A$651,0)))</f>
        <v>relative or friend</v>
      </c>
      <c r="Y204" s="109" t="str">
        <f>IF(INDEX(Applications_2021!$AJ$2:$AJ$651,MATCH($A204,Applications_2021!$A$2:$A$651,0))="","",INDEX(Applications_2021!$AJ$2:$AJ$651,MATCH($A204,Applications_2021!$A$2:$A$651,0)))</f>
        <v/>
      </c>
      <c r="Z204" s="220" t="str">
        <f>IF(INDEX(Applications_2021!$Z$2:$Z$651,MATCH($A204,Applications_2021!$A$2:$A$651,0))="","",INDEX(Applications_2021!$Z$2:$Z$651,MATCH($A204,Applications_2021!$A$2:$A$651,0)))</f>
        <v>YES - I will have transportation to the camp on June 20.</v>
      </c>
      <c r="AA204" s="221" t="str">
        <f>IF(INDEX(Applications_2021!$AB$2:$AB$651,MATCH($A204,Applications_2021!$A$2:$A$651,0))="","",INDEX(Applications_2021!$AB$2:$AB$651,MATCH($A204,Applications_2021!$A$2:$A$651,0)))</f>
        <v>YES - I will have transportation from the camp on June 25.</v>
      </c>
      <c r="AB204" s="48" t="str">
        <f>IF(INDEX(Transcripts_2021!$A$2:$A$324,MATCH($A204,Transcripts_2021!$A$2:$A$324,0))=$A204,INDEX(Transcripts_2021!$O$2:$O$324,MATCH($A204,Transcripts_2021!$A$2:$A$324,0)),"")</f>
        <v>Ridgeland HS</v>
      </c>
      <c r="AC204" s="48" t="str">
        <f t="shared" si="11"/>
        <v>Madison</v>
      </c>
      <c r="AD204" s="48" t="str">
        <f>IF(INDEX(Applications_2021!$AL$2:$AL$651,MATCH($A204,Applications_2021!$A$2:$A$651,0))="","",INDEX(Applications_2021!$AL$2:$AL$651,MATCH($A204,Applications_2021!$A$2:$A$651,0)))</f>
        <v>Madison</v>
      </c>
      <c r="AE204" s="8" t="str">
        <f t="shared" si="12"/>
        <v>Yes</v>
      </c>
    </row>
    <row r="205" spans="1:31" ht="129.6" x14ac:dyDescent="0.3">
      <c r="A205" s="51" t="str">
        <f>IF(Applications_2021!$A171="","",Applications_2021!$A171)</f>
        <v>0179-BRA-TA-0137</v>
      </c>
      <c r="B205" s="52"/>
      <c r="C205" s="283" t="s">
        <v>107</v>
      </c>
      <c r="D205" s="46">
        <f t="shared" si="10"/>
        <v>7</v>
      </c>
      <c r="E205" s="45" cm="1">
        <f t="array" ref="E205">_xlfn.IFS($Q205="Less than $25,000 per year",5,$Q205="$25,000 to $49,999 per year",4,$Q205="$50,000 per year or above",2,$Q205="I do not know.",3,$Q205="",0)</f>
        <v>2</v>
      </c>
      <c r="F205" s="45" cm="1">
        <f t="array" ref="F205">_xlfn.IFS($T205="Excellent",5,$T205="Good",4,$T205="Average",3,$T205="Below Average",2,$T205="Poor",1)</f>
        <v>5</v>
      </c>
      <c r="G205" s="52"/>
      <c r="H205" s="52"/>
      <c r="I205" s="52"/>
      <c r="J205" s="53">
        <v>9</v>
      </c>
      <c r="K205" s="48" t="str">
        <f>IF(LEFT(INDEX(Applications_2021!$E$2:$E$651,MATCH($A205,Applications_2021!$A$2:$A$651,0)),1)="Y","Black","Other")</f>
        <v>Black</v>
      </c>
      <c r="L205" s="48" t="str">
        <f>IF(INDEX(Applications_2021!$F$2:$F$651,MATCH($A205,Applications_2021!$A$2:$A$651,0))="","",INDEX(Applications_2021!$F$2:$F$651,MATCH($A205,Applications_2021!$A$2:$A$651,0)))</f>
        <v>Female</v>
      </c>
      <c r="M205" s="48" t="str">
        <f>IF(LEFT(INDEX(Applications_2021!$I$2:$I$651,MATCH($A205,Applications_2021!$A$2:$A$651,0)),1)="","",LEFT(INDEX(Applications_2021!$I$2:$I$651,MATCH($A205,Applications_2021!$A$2:$A$651,0)),1))</f>
        <v>9</v>
      </c>
      <c r="N205" s="48" t="str">
        <f>IF(INDEX(Applications_2021!$J$2:$J$651,MATCH($A205,Applications_2021!$A$2:$A$651,0))="","",INDEX(Applications_2021!$J$2:$J$651,MATCH($A205,Applications_2021!$A$2:$A$651,0)))</f>
        <v xml:space="preserve">Ridgeland High School </v>
      </c>
      <c r="O205" s="48" t="str">
        <f>IF(INDEX(Applications_2021!$K$2:$K$651,MATCH($A205,Applications_2021!$A$2:$A$651,0))="","",INDEX(Applications_2021!$K$2:$K$651,MATCH($A205,Applications_2021!$A$2:$A$651,0)))</f>
        <v xml:space="preserve">Madison County Schools </v>
      </c>
      <c r="P205" s="48" t="str">
        <f>IF(INDEX(Applications_2021!$P$2:$P$651,MATCH($A205,Applications_2021!$A$2:$A$651,0))="","",INDEX(Applications_2021!$P$2:$P$651,MATCH($A205,Applications_2021!$A$2:$A$651,0)))</f>
        <v>College degree or 4 or more years of college (including graduate school)</v>
      </c>
      <c r="Q205" s="48" t="str">
        <f>IF(INDEX(Applications_2021!$Q$2:$Q$651,MATCH($A205,Applications_2021!$A$2:$A$651,0))="","",INDEX(Applications_2021!$Q$2:$Q$651,MATCH($A205,Applications_2021!$A$2:$A$651,0)))</f>
        <v>$50,000 per year or above</v>
      </c>
      <c r="R205" s="48" t="str">
        <f>IF(INDEX(Applications_2021!$AL$2:$AL$651,MATCH($A205,Applications_2021!$A$2:$A$651,0))="","",INDEX(Applications_2021!$AL$2:$AL$651,MATCH($A205,Applications_2021!$A$2:$A$651,0)))</f>
        <v>Madison</v>
      </c>
      <c r="S205" s="48" t="str">
        <f>IF(INDEX(Applications_2021!$V$2:$V$651,MATCH($A205,Applications_2021!$A$2:$A$651,0))="","",INDEX(Applications_2021!$V$2:$V$651,MATCH($A205,Applications_2021!$A$2:$A$651,0)))</f>
        <v>MS</v>
      </c>
      <c r="T205" s="48" t="str">
        <f>IF(INDEX(Applications_2021!$AE$2:$AE$651,MATCH($A205,Applications_2021!$A$2:$A$651,0))="","",INDEX(Applications_2021!$AE$2:$AE$651,MATCH($A205,Applications_2021!$A$2:$A$651,0)))</f>
        <v>Excellent</v>
      </c>
      <c r="U205" s="109" t="str">
        <f>IF(INDEX(Applications_2021!$AF$2:$AF$651,MATCH($A205,Applications_2021!$A$2:$A$651,0))="","",INDEX(Applications_2021!$AF$2:$AF$651,MATCH($A205,Applications_2021!$A$2:$A$651,0)))</f>
        <v>I believe that attending the AAYME Camp will give me the opportunity to learn about different careers and college opportunities. This camp will allow me to gain knowledge about about taking the ACT and SAT in preparation to apply for academic scholarships and acceptance into colleges and universities. My growth in this program will increase my personal and professional skills to develop into a successful college student and professional in the near future.</v>
      </c>
      <c r="V205" s="109" t="str">
        <f>IF(INDEX(Applications_2021!$AG$2:$AG$651,MATCH($A205,Applications_2021!$A$2:$A$651,0))="","",INDEX(Applications_2021!$AG$2:$AG$651,MATCH($A205,Applications_2021!$A$2:$A$651,0)))</f>
        <v>Beta Club, Student Council Representative, Kindness Club, MS Allstate Honor Choir Representative, Merit Math Award, Honor Roll, President’s Education Award, &amp; Citizenship Award</v>
      </c>
      <c r="W205" s="109" t="str">
        <f>IF(INDEX(Applications_2021!$AH$2:$AH$651,MATCH($A205,Applications_2021!$A$2:$A$651,0))="","",INDEX(Applications_2021!$AH$2:$AH$651,MATCH($A205,Applications_2021!$A$2:$A$651,0)))</f>
        <v/>
      </c>
      <c r="X205" s="109" t="str">
        <f>IF(INDEX(Applications_2021!$AI$2:$AI$651,MATCH($A205,Applications_2021!$A$2:$A$651,0))="","",INDEX(Applications_2021!$AI$2:$AI$651,MATCH($A205,Applications_2021!$A$2:$A$651,0)))</f>
        <v>relative or friend</v>
      </c>
      <c r="Y205" s="109" t="str">
        <f>IF(INDEX(Applications_2021!$AJ$2:$AJ$651,MATCH($A205,Applications_2021!$A$2:$A$651,0))="","",INDEX(Applications_2021!$AJ$2:$AJ$651,MATCH($A205,Applications_2021!$A$2:$A$651,0)))</f>
        <v/>
      </c>
      <c r="Z205" s="220" t="str">
        <f>IF(INDEX(Applications_2021!$Z$2:$Z$651,MATCH($A205,Applications_2021!$A$2:$A$651,0))="","",INDEX(Applications_2021!$Z$2:$Z$651,MATCH($A205,Applications_2021!$A$2:$A$651,0)))</f>
        <v>YES - I will have transportation to the camp on June 20.</v>
      </c>
      <c r="AA205" s="221" t="str">
        <f>IF(INDEX(Applications_2021!$AB$2:$AB$651,MATCH($A205,Applications_2021!$A$2:$A$651,0))="","",INDEX(Applications_2021!$AB$2:$AB$651,MATCH($A205,Applications_2021!$A$2:$A$651,0)))</f>
        <v>YES - I will have transportation from the camp on June 25.</v>
      </c>
      <c r="AB205" s="48" t="str">
        <f>IF(INDEX(Transcripts_2021!$A$2:$A$324,MATCH($A205,Transcripts_2021!$A$2:$A$324,0))=$A205,INDEX(Transcripts_2021!$O$2:$O$324,MATCH($A205,Transcripts_2021!$A$2:$A$324,0)),"")</f>
        <v xml:space="preserve">Ridgeland High School </v>
      </c>
      <c r="AC205" s="48" t="str">
        <f t="shared" si="11"/>
        <v>Madison</v>
      </c>
      <c r="AD205" s="48" t="str">
        <f>IF(INDEX(Applications_2021!$AL$2:$AL$651,MATCH($A205,Applications_2021!$A$2:$A$651,0))="","",INDEX(Applications_2021!$AL$2:$AL$651,MATCH($A205,Applications_2021!$A$2:$A$651,0)))</f>
        <v>Madison</v>
      </c>
      <c r="AE205" s="8" t="str">
        <f t="shared" si="12"/>
        <v>Yes</v>
      </c>
    </row>
    <row r="206" spans="1:31" ht="115.2" x14ac:dyDescent="0.3">
      <c r="A206" s="51" t="str">
        <f>IF(Applications_2021!$A176="","",Applications_2021!$A176)</f>
        <v>0184-MAT-JE-0024</v>
      </c>
      <c r="B206" s="45" t="s">
        <v>371</v>
      </c>
      <c r="C206" s="269" t="s">
        <v>101</v>
      </c>
      <c r="D206" s="46">
        <f t="shared" si="10"/>
        <v>7</v>
      </c>
      <c r="E206" s="45" cm="1">
        <f t="array" ref="E206">_xlfn.IFS($Q206="Less than $25,000 per year",5,$Q206="$25,000 to $49,999 per year",4,$Q206="$50,000 per year or above",2,$Q206="I do not know.",3,$Q206="",0)</f>
        <v>2</v>
      </c>
      <c r="F206" s="45" cm="1">
        <f t="array" ref="F206">_xlfn.IFS($T206="Excellent",5,$T206="Good",4,$T206="Average",3,$T206="Below Average",2,$T206="Poor",1)</f>
        <v>5</v>
      </c>
      <c r="G206" s="52"/>
      <c r="H206" s="52"/>
      <c r="I206" s="52"/>
      <c r="J206" s="53">
        <v>7</v>
      </c>
      <c r="K206" s="48" t="str">
        <f>IF(LEFT(INDEX(Applications_2021!$E$2:$E$651,MATCH($A206,Applications_2021!$A$2:$A$651,0)),1)="Y","Black","Other")</f>
        <v>Black</v>
      </c>
      <c r="L206" s="48" t="str">
        <f>IF(INDEX(Applications_2021!$F$2:$F$651,MATCH($A206,Applications_2021!$A$2:$A$651,0))="","",INDEX(Applications_2021!$F$2:$F$651,MATCH($A206,Applications_2021!$A$2:$A$651,0)))</f>
        <v>Male</v>
      </c>
      <c r="M206" s="48" t="str">
        <f>IF(LEFT(INDEX(Applications_2021!$I$2:$I$651,MATCH($A206,Applications_2021!$A$2:$A$651,0)),1)="","",LEFT(INDEX(Applications_2021!$I$2:$I$651,MATCH($A206,Applications_2021!$A$2:$A$651,0)),1))</f>
        <v>7</v>
      </c>
      <c r="N206" s="48" t="str">
        <f>IF(INDEX(Applications_2021!$J$2:$J$651,MATCH($A206,Applications_2021!$A$2:$A$651,0))="","",INDEX(Applications_2021!$J$2:$J$651,MATCH($A206,Applications_2021!$A$2:$A$651,0)))</f>
        <v xml:space="preserve">Germantown Middle School </v>
      </c>
      <c r="O206" s="48" t="str">
        <f>IF(INDEX(Applications_2021!$K$2:$K$651,MATCH($A206,Applications_2021!$A$2:$A$651,0))="","",INDEX(Applications_2021!$K$2:$K$651,MATCH($A206,Applications_2021!$A$2:$A$651,0)))</f>
        <v xml:space="preserve">Madison County </v>
      </c>
      <c r="P206" s="48" t="str">
        <f>IF(INDEX(Applications_2021!$P$2:$P$651,MATCH($A206,Applications_2021!$A$2:$A$651,0))="","",INDEX(Applications_2021!$P$2:$P$651,MATCH($A206,Applications_2021!$A$2:$A$651,0)))</f>
        <v>College degree or 4 or more years of college (including graduate school)</v>
      </c>
      <c r="Q206" s="48" t="str">
        <f>IF(INDEX(Applications_2021!$Q$2:$Q$651,MATCH($A206,Applications_2021!$A$2:$A$651,0))="","",INDEX(Applications_2021!$Q$2:$Q$651,MATCH($A206,Applications_2021!$A$2:$A$651,0)))</f>
        <v>$50,000 per year or above</v>
      </c>
      <c r="R206" s="48" t="str">
        <f>IF(INDEX(Applications_2021!$AL$2:$AL$651,MATCH($A206,Applications_2021!$A$2:$A$651,0))="","",INDEX(Applications_2021!$AL$2:$AL$651,MATCH($A206,Applications_2021!$A$2:$A$651,0)))</f>
        <v>Madison</v>
      </c>
      <c r="S206" s="48" t="str">
        <f>IF(INDEX(Applications_2021!$V$2:$V$651,MATCH($A206,Applications_2021!$A$2:$A$651,0))="","",INDEX(Applications_2021!$V$2:$V$651,MATCH($A206,Applications_2021!$A$2:$A$651,0)))</f>
        <v>MS</v>
      </c>
      <c r="T206" s="48" t="str">
        <f>IF(INDEX(Applications_2021!$AE$2:$AE$651,MATCH($A206,Applications_2021!$A$2:$A$651,0))="","",INDEX(Applications_2021!$AE$2:$AE$651,MATCH($A206,Applications_2021!$A$2:$A$651,0)))</f>
        <v>Excellent</v>
      </c>
      <c r="U206" s="109" t="str">
        <f>IF(INDEX(Applications_2021!$AF$2:$AF$651,MATCH($A206,Applications_2021!$A$2:$A$651,0))="","",INDEX(Applications_2021!$AF$2:$AF$651,MATCH($A206,Applications_2021!$A$2:$A$651,0)))</f>
        <v xml:space="preserve">I look forward to learning about the opportunities for scholarships, academic and social activities that are available to me and meeting other students and administrators who are smart and professional where we can learn from one another. </v>
      </c>
      <c r="V206" s="109" t="str">
        <f>IF(INDEX(Applications_2021!$AG$2:$AG$651,MATCH($A206,Applications_2021!$A$2:$A$651,0))="","",INDEX(Applications_2021!$AG$2:$AG$651,MATCH($A206,Applications_2021!$A$2:$A$651,0)))</f>
        <v xml:space="preserve">I am very hard on myself as I strive for the best and nothing less. Anything I do, I put forth my best effort. I am a straight “A” student despite the pandemic we are facing. It’s been challenging, but I am determined to excel. My teachers all love me and consider me to be a leader.  I am an athlete also. I’ve played football since I was six years old and was in a leader position every season. </v>
      </c>
      <c r="W206" s="109" t="str">
        <f>IF(INDEX(Applications_2021!$AH$2:$AH$651,MATCH($A206,Applications_2021!$A$2:$A$651,0))="","",INDEX(Applications_2021!$AH$2:$AH$651,MATCH($A206,Applications_2021!$A$2:$A$651,0)))</f>
        <v/>
      </c>
      <c r="X206" s="109" t="str">
        <f>IF(INDEX(Applications_2021!$AI$2:$AI$651,MATCH($A206,Applications_2021!$A$2:$A$651,0))="","",INDEX(Applications_2021!$AI$2:$AI$651,MATCH($A206,Applications_2021!$A$2:$A$651,0)))</f>
        <v>relative or friend</v>
      </c>
      <c r="Y206" s="109" t="str">
        <f>IF(INDEX(Applications_2021!$AJ$2:$AJ$651,MATCH($A206,Applications_2021!$A$2:$A$651,0))="","",INDEX(Applications_2021!$AJ$2:$AJ$651,MATCH($A206,Applications_2021!$A$2:$A$651,0)))</f>
        <v/>
      </c>
      <c r="Z206" s="220" t="str">
        <f>IF(INDEX(Applications_2021!$Z$2:$Z$651,MATCH($A206,Applications_2021!$A$2:$A$651,0))="","",INDEX(Applications_2021!$Z$2:$Z$651,MATCH($A206,Applications_2021!$A$2:$A$651,0)))</f>
        <v>YES - I will have transportation to the camp on June 20.</v>
      </c>
      <c r="AA206" s="221" t="str">
        <f>IF(INDEX(Applications_2021!$AB$2:$AB$651,MATCH($A206,Applications_2021!$A$2:$A$651,0))="","",INDEX(Applications_2021!$AB$2:$AB$651,MATCH($A206,Applications_2021!$A$2:$A$651,0)))</f>
        <v>YES - I will have transportation from the camp on June 25.</v>
      </c>
      <c r="AB206" s="48" t="str">
        <f>IF(INDEX(Transcripts_2021!$A$2:$A$324,MATCH($A206,Transcripts_2021!$A$2:$A$324,0))=$A206,INDEX(Transcripts_2021!$O$2:$O$324,MATCH($A206,Transcripts_2021!$A$2:$A$324,0)),"")</f>
        <v>Germantown Middle School</v>
      </c>
      <c r="AC206" s="48" t="str">
        <f t="shared" si="11"/>
        <v>Madison</v>
      </c>
      <c r="AD206" s="48" t="str">
        <f>IF(INDEX(Applications_2021!$AL$2:$AL$651,MATCH($A206,Applications_2021!$A$2:$A$651,0))="","",INDEX(Applications_2021!$AL$2:$AL$651,MATCH($A206,Applications_2021!$A$2:$A$651,0)))</f>
        <v>Madison</v>
      </c>
      <c r="AE206" s="8" t="str">
        <f t="shared" si="12"/>
        <v>Yes</v>
      </c>
    </row>
    <row r="207" spans="1:31" ht="28.8" x14ac:dyDescent="0.3">
      <c r="A207" s="51" t="str">
        <f>IF(Applications_2021!$A343="","",Applications_2021!$A343)</f>
        <v>0356-WIL-NY-0312</v>
      </c>
      <c r="B207" s="52"/>
      <c r="C207" s="283" t="s">
        <v>107</v>
      </c>
      <c r="D207" s="46">
        <f t="shared" si="10"/>
        <v>7</v>
      </c>
      <c r="E207" s="45" cm="1">
        <f t="array" ref="E207">_xlfn.IFS($Q207="Less than $25,000 per year",5,$Q207="$25,000 to $49,999 per year",4,$Q207="$50,000 per year or above",2,$Q207="I do not know.",3,$Q207="",0)</f>
        <v>2</v>
      </c>
      <c r="F207" s="45" cm="1">
        <f t="array" ref="F207">_xlfn.IFS($T207="Excellent",5,$T207="Good",4,$T207="Average",3,$T207="Below Average",2,$T207="Poor",1)</f>
        <v>5</v>
      </c>
      <c r="G207" s="52"/>
      <c r="H207" s="52"/>
      <c r="I207" s="52"/>
      <c r="J207" s="53">
        <v>9</v>
      </c>
      <c r="K207" s="48" t="str">
        <f>IF(LEFT(INDEX(Applications_2021!$E$2:$E$651,MATCH($A207,Applications_2021!$A$2:$A$651,0)),1)="Y","Black","Other")</f>
        <v>Black</v>
      </c>
      <c r="L207" s="48" t="str">
        <f>IF(INDEX(Applications_2021!$F$2:$F$651,MATCH($A207,Applications_2021!$A$2:$A$651,0))="","",INDEX(Applications_2021!$F$2:$F$651,MATCH($A207,Applications_2021!$A$2:$A$651,0)))</f>
        <v>Female</v>
      </c>
      <c r="M207" s="48" t="str">
        <f>IF(LEFT(INDEX(Applications_2021!$I$2:$I$651,MATCH($A207,Applications_2021!$A$2:$A$651,0)),1)="","",LEFT(INDEX(Applications_2021!$I$2:$I$651,MATCH($A207,Applications_2021!$A$2:$A$651,0)),1))</f>
        <v>9</v>
      </c>
      <c r="N207" s="48" t="str">
        <f>IF(INDEX(Applications_2021!$J$2:$J$651,MATCH($A207,Applications_2021!$A$2:$A$651,0))="","",INDEX(Applications_2021!$J$2:$J$651,MATCH($A207,Applications_2021!$A$2:$A$651,0)))</f>
        <v>Rosa Scott High School</v>
      </c>
      <c r="O207" s="48" t="str">
        <f>IF(INDEX(Applications_2021!$K$2:$K$651,MATCH($A207,Applications_2021!$A$2:$A$651,0))="","",INDEX(Applications_2021!$K$2:$K$651,MATCH($A207,Applications_2021!$A$2:$A$651,0)))</f>
        <v>Madison</v>
      </c>
      <c r="P207" s="48" t="str">
        <f>IF(INDEX(Applications_2021!$P$2:$P$651,MATCH($A207,Applications_2021!$A$2:$A$651,0))="","",INDEX(Applications_2021!$P$2:$P$651,MATCH($A207,Applications_2021!$A$2:$A$651,0)))</f>
        <v>College degree or 4 or more years of college (including graduate school)</v>
      </c>
      <c r="Q207" s="48" t="str">
        <f>IF(INDEX(Applications_2021!$Q$2:$Q$651,MATCH($A207,Applications_2021!$A$2:$A$651,0))="","",INDEX(Applications_2021!$Q$2:$Q$651,MATCH($A207,Applications_2021!$A$2:$A$651,0)))</f>
        <v>$50,000 per year or above</v>
      </c>
      <c r="R207" s="48" t="str">
        <f>IF(INDEX(Applications_2021!$AL$2:$AL$651,MATCH($A207,Applications_2021!$A$2:$A$651,0))="","",INDEX(Applications_2021!$AL$2:$AL$651,MATCH($A207,Applications_2021!$A$2:$A$651,0)))</f>
        <v>Madison</v>
      </c>
      <c r="S207" s="48" t="str">
        <f>IF(INDEX(Applications_2021!$V$2:$V$651,MATCH($A207,Applications_2021!$A$2:$A$651,0))="","",INDEX(Applications_2021!$V$2:$V$651,MATCH($A207,Applications_2021!$A$2:$A$651,0)))</f>
        <v>MS</v>
      </c>
      <c r="T207" s="48" t="str">
        <f>IF(INDEX(Applications_2021!$AE$2:$AE$651,MATCH($A207,Applications_2021!$A$2:$A$651,0))="","",INDEX(Applications_2021!$AE$2:$AE$651,MATCH($A207,Applications_2021!$A$2:$A$651,0)))</f>
        <v>Excellent</v>
      </c>
      <c r="U207" s="109" t="str">
        <f>IF(INDEX(Applications_2021!$AF$2:$AF$651,MATCH($A207,Applications_2021!$A$2:$A$651,0))="","",INDEX(Applications_2021!$AF$2:$AF$651,MATCH($A207,Applications_2021!$A$2:$A$651,0)))</f>
        <v>My daughter is interested in attending the camp to learn more about future career opportunities.</v>
      </c>
      <c r="V207" s="109" t="str">
        <f>IF(INDEX(Applications_2021!$AG$2:$AG$651,MATCH($A207,Applications_2021!$A$2:$A$651,0))="","",INDEX(Applications_2021!$AG$2:$AG$651,MATCH($A207,Applications_2021!$A$2:$A$651,0)))</f>
        <v xml:space="preserve">High Honor Roll Student, Recipient of Principals Award    </v>
      </c>
      <c r="W207" s="109" t="str">
        <f>IF(INDEX(Applications_2021!$AH$2:$AH$651,MATCH($A207,Applications_2021!$A$2:$A$651,0))="","",INDEX(Applications_2021!$AH$2:$AH$651,MATCH($A207,Applications_2021!$A$2:$A$651,0)))</f>
        <v/>
      </c>
      <c r="X207" s="109" t="str">
        <f>IF(INDEX(Applications_2021!$AI$2:$AI$651,MATCH($A207,Applications_2021!$A$2:$A$651,0))="","",INDEX(Applications_2021!$AI$2:$AI$651,MATCH($A207,Applications_2021!$A$2:$A$651,0)))</f>
        <v/>
      </c>
      <c r="Y207" s="109" t="str">
        <f>IF(INDEX(Applications_2021!$AJ$2:$AJ$651,MATCH($A207,Applications_2021!$A$2:$A$651,0))="","",INDEX(Applications_2021!$AJ$2:$AJ$651,MATCH($A207,Applications_2021!$A$2:$A$651,0)))</f>
        <v/>
      </c>
      <c r="Z207" s="220" t="str">
        <f>IF(INDEX(Applications_2021!$Z$2:$Z$651,MATCH($A207,Applications_2021!$A$2:$A$651,0))="","",INDEX(Applications_2021!$Z$2:$Z$651,MATCH($A207,Applications_2021!$A$2:$A$651,0)))</f>
        <v>YES - I will have transportation to the camp on June 20.</v>
      </c>
      <c r="AA207" s="221" t="str">
        <f>IF(INDEX(Applications_2021!$AB$2:$AB$651,MATCH($A207,Applications_2021!$A$2:$A$651,0))="","",INDEX(Applications_2021!$AB$2:$AB$651,MATCH($A207,Applications_2021!$A$2:$A$651,0)))</f>
        <v>YES - I will have transportation from the camp on June 25.</v>
      </c>
      <c r="AB207" s="48" t="str">
        <f>IF(INDEX(Transcripts_2021!$A$2:$A$324,MATCH($A207,Transcripts_2021!$A$2:$A$324,0))=$A207,INDEX(Transcripts_2021!$O$2:$O$324,MATCH($A207,Transcripts_2021!$A$2:$A$324,0)),"")</f>
        <v>Rosa Scott High School</v>
      </c>
      <c r="AC207" s="48" t="str">
        <f t="shared" si="11"/>
        <v>Madison</v>
      </c>
      <c r="AD207" s="48" t="str">
        <f>IF(INDEX(Applications_2021!$AL$2:$AL$651,MATCH($A207,Applications_2021!$A$2:$A$651,0))="","",INDEX(Applications_2021!$AL$2:$AL$651,MATCH($A207,Applications_2021!$A$2:$A$651,0)))</f>
        <v>Madison</v>
      </c>
      <c r="AE207" s="8" t="str">
        <f t="shared" si="12"/>
        <v>Yes</v>
      </c>
    </row>
    <row r="208" spans="1:31" ht="14.4" customHeight="1" x14ac:dyDescent="0.3">
      <c r="A208" s="51" t="str">
        <f>IF(Applications_2021!$A344="","",Applications_2021!$A344)</f>
        <v>0357-WIL-NY-0313</v>
      </c>
      <c r="B208" s="52" t="s">
        <v>519</v>
      </c>
      <c r="C208" s="140" t="s">
        <v>98</v>
      </c>
      <c r="D208" s="46">
        <f t="shared" si="10"/>
        <v>7</v>
      </c>
      <c r="E208" s="45" cm="1">
        <f t="array" ref="E208">_xlfn.IFS($Q208="Less than $25,000 per year",5,$Q208="$25,000 to $49,999 per year",4,$Q208="$50,000 per year or above",2,$Q208="I do not know.",3,$Q208="",0)</f>
        <v>2</v>
      </c>
      <c r="F208" s="45" cm="1">
        <f t="array" ref="F208">_xlfn.IFS($T208="Excellent",5,$T208="Good",4,$T208="Average",3,$T208="Below Average",2,$T208="Poor",1)</f>
        <v>5</v>
      </c>
      <c r="G208" s="52"/>
      <c r="H208" s="52"/>
      <c r="I208" s="52"/>
      <c r="J208" s="53">
        <v>9</v>
      </c>
      <c r="K208" s="48" t="str">
        <f>IF(LEFT(INDEX(Applications_2021!$E$2:$E$651,MATCH($A208,Applications_2021!$A$2:$A$651,0)),1)="Y","Black","Other")</f>
        <v>Black</v>
      </c>
      <c r="L208" s="48" t="str">
        <f>IF(INDEX(Applications_2021!$F$2:$F$651,MATCH($A208,Applications_2021!$A$2:$A$651,0))="","",INDEX(Applications_2021!$F$2:$F$651,MATCH($A208,Applications_2021!$A$2:$A$651,0)))</f>
        <v>Female</v>
      </c>
      <c r="M208" s="48" t="str">
        <f>IF(LEFT(INDEX(Applications_2021!$I$2:$I$651,MATCH($A208,Applications_2021!$A$2:$A$651,0)),1)="","",LEFT(INDEX(Applications_2021!$I$2:$I$651,MATCH($A208,Applications_2021!$A$2:$A$651,0)),1))</f>
        <v>9</v>
      </c>
      <c r="N208" s="48" t="str">
        <f>IF(INDEX(Applications_2021!$J$2:$J$651,MATCH($A208,Applications_2021!$A$2:$A$651,0))="","",INDEX(Applications_2021!$J$2:$J$651,MATCH($A208,Applications_2021!$A$2:$A$651,0)))</f>
        <v>Rosa Scott High School</v>
      </c>
      <c r="O208" s="48" t="str">
        <f>IF(INDEX(Applications_2021!$K$2:$K$651,MATCH($A208,Applications_2021!$A$2:$A$651,0))="","",INDEX(Applications_2021!$K$2:$K$651,MATCH($A208,Applications_2021!$A$2:$A$651,0)))</f>
        <v>Madison</v>
      </c>
      <c r="P208" s="48" t="str">
        <f>IF(INDEX(Applications_2021!$P$2:$P$651,MATCH($A208,Applications_2021!$A$2:$A$651,0))="","",INDEX(Applications_2021!$P$2:$P$651,MATCH($A208,Applications_2021!$A$2:$A$651,0)))</f>
        <v>College degree or 4 or more years of college (including graduate school)</v>
      </c>
      <c r="Q208" s="48" t="str">
        <f>IF(INDEX(Applications_2021!$Q$2:$Q$651,MATCH($A208,Applications_2021!$A$2:$A$651,0))="","",INDEX(Applications_2021!$Q$2:$Q$651,MATCH($A208,Applications_2021!$A$2:$A$651,0)))</f>
        <v>$50,000 per year or above</v>
      </c>
      <c r="R208" s="48" t="str">
        <f>IF(INDEX(Applications_2021!$AL$2:$AL$651,MATCH($A208,Applications_2021!$A$2:$A$651,0))="","",INDEX(Applications_2021!$AL$2:$AL$651,MATCH($A208,Applications_2021!$A$2:$A$651,0)))</f>
        <v>Madison</v>
      </c>
      <c r="S208" s="48" t="str">
        <f>IF(INDEX(Applications_2021!$V$2:$V$651,MATCH($A208,Applications_2021!$A$2:$A$651,0))="","",INDEX(Applications_2021!$V$2:$V$651,MATCH($A208,Applications_2021!$A$2:$A$651,0)))</f>
        <v>MS</v>
      </c>
      <c r="T208" s="48" t="str">
        <f>IF(INDEX(Applications_2021!$AE$2:$AE$651,MATCH($A208,Applications_2021!$A$2:$A$651,0))="","",INDEX(Applications_2021!$AE$2:$AE$651,MATCH($A208,Applications_2021!$A$2:$A$651,0)))</f>
        <v>Excellent</v>
      </c>
      <c r="U208" s="109" t="str">
        <f>IF(INDEX(Applications_2021!$AF$2:$AF$651,MATCH($A208,Applications_2021!$A$2:$A$651,0))="","",INDEX(Applications_2021!$AF$2:$AF$651,MATCH($A208,Applications_2021!$A$2:$A$651,0)))</f>
        <v>My daughter would like to attend the camp to learn about future career opportunities.</v>
      </c>
      <c r="V208" s="109" t="str">
        <f>IF(INDEX(Applications_2021!$AG$2:$AG$651,MATCH($A208,Applications_2021!$A$2:$A$651,0))="","",INDEX(Applications_2021!$AG$2:$AG$651,MATCH($A208,Applications_2021!$A$2:$A$651,0)))</f>
        <v>Principals Award, High Honor Roll</v>
      </c>
      <c r="W208" s="109" t="str">
        <f>IF(INDEX(Applications_2021!$AH$2:$AH$651,MATCH($A208,Applications_2021!$A$2:$A$651,0))="","",INDEX(Applications_2021!$AH$2:$AH$651,MATCH($A208,Applications_2021!$A$2:$A$651,0)))</f>
        <v/>
      </c>
      <c r="X208" s="109" t="str">
        <f>IF(INDEX(Applications_2021!$AI$2:$AI$651,MATCH($A208,Applications_2021!$A$2:$A$651,0))="","",INDEX(Applications_2021!$AI$2:$AI$651,MATCH($A208,Applications_2021!$A$2:$A$651,0)))</f>
        <v>Social Media</v>
      </c>
      <c r="Y208" s="109" t="str">
        <f>IF(INDEX(Applications_2021!$AJ$2:$AJ$651,MATCH($A208,Applications_2021!$A$2:$A$651,0))="","",INDEX(Applications_2021!$AJ$2:$AJ$651,MATCH($A208,Applications_2021!$A$2:$A$651,0)))</f>
        <v/>
      </c>
      <c r="Z208" s="220" t="str">
        <f>IF(INDEX(Applications_2021!$Z$2:$Z$651,MATCH($A208,Applications_2021!$A$2:$A$651,0))="","",INDEX(Applications_2021!$Z$2:$Z$651,MATCH($A208,Applications_2021!$A$2:$A$651,0)))</f>
        <v>YES - I will have transportation to the camp on June 20.</v>
      </c>
      <c r="AA208" s="221" t="str">
        <f>IF(INDEX(Applications_2021!$AB$2:$AB$651,MATCH($A208,Applications_2021!$A$2:$A$651,0))="","",INDEX(Applications_2021!$AB$2:$AB$651,MATCH($A208,Applications_2021!$A$2:$A$651,0)))</f>
        <v>YES - I will have transportation from the camp on June 25.</v>
      </c>
      <c r="AB208" s="48" t="str">
        <f>IF(INDEX(Transcripts_2021!$A$2:$A$324,MATCH($A208,Transcripts_2021!$A$2:$A$324,0))=$A208,INDEX(Transcripts_2021!$O$2:$O$324,MATCH($A208,Transcripts_2021!$A$2:$A$324,0)),"")</f>
        <v>Rosa Scott High School</v>
      </c>
      <c r="AC208" s="48" t="str">
        <f t="shared" si="11"/>
        <v>Madison</v>
      </c>
      <c r="AD208" s="48" t="str">
        <f>IF(INDEX(Applications_2021!$AL$2:$AL$651,MATCH($A208,Applications_2021!$A$2:$A$651,0))="","",INDEX(Applications_2021!$AL$2:$AL$651,MATCH($A208,Applications_2021!$A$2:$A$651,0)))</f>
        <v>Madison</v>
      </c>
      <c r="AE208" s="8" t="str">
        <f t="shared" si="12"/>
        <v>Yes</v>
      </c>
    </row>
    <row r="209" spans="1:32" ht="28.8" x14ac:dyDescent="0.3">
      <c r="A209" s="51" t="str">
        <f>IF(Applications_2021!$A434="","",Applications_2021!$A434)</f>
        <v>0450-CAV-LA-0021</v>
      </c>
      <c r="B209" s="45" t="s">
        <v>371</v>
      </c>
      <c r="C209" s="250" t="s">
        <v>104</v>
      </c>
      <c r="D209" s="46">
        <f t="shared" si="10"/>
        <v>7</v>
      </c>
      <c r="E209" s="45" cm="1">
        <f t="array" ref="E209">_xlfn.IFS($Q209="Less than $25,000 per year",5,$Q209="$25,000 to $49,999 per year",4,$Q209="$50,000 per year or above",2,$Q209="I do not know.",3,$Q209="",0)</f>
        <v>2</v>
      </c>
      <c r="F209" s="45" cm="1">
        <f t="array" ref="F209">_xlfn.IFS($T209="Excellent",5,$T209="Good",4,$T209="Average",3,$T209="Below Average",2,$T209="Poor",1)</f>
        <v>5</v>
      </c>
      <c r="G209" s="52"/>
      <c r="H209" s="52"/>
      <c r="I209" s="52"/>
      <c r="J209" s="53">
        <v>7</v>
      </c>
      <c r="K209" s="48" t="str">
        <f>IF(LEFT(INDEX(Applications_2021!$E$2:$E$651,MATCH($A209,Applications_2021!$A$2:$A$651,0)),1)="Y","Black","Other")</f>
        <v>Black</v>
      </c>
      <c r="L209" s="48" t="str">
        <f>IF(INDEX(Applications_2021!$F$2:$F$651,MATCH($A209,Applications_2021!$A$2:$A$651,0))="","",INDEX(Applications_2021!$F$2:$F$651,MATCH($A209,Applications_2021!$A$2:$A$651,0)))</f>
        <v>Female</v>
      </c>
      <c r="M209" s="48" t="str">
        <f>IF(LEFT(INDEX(Applications_2021!$I$2:$I$651,MATCH($A209,Applications_2021!$A$2:$A$651,0)),1)="","",LEFT(INDEX(Applications_2021!$I$2:$I$651,MATCH($A209,Applications_2021!$A$2:$A$651,0)),1))</f>
        <v>7</v>
      </c>
      <c r="N209" s="48" t="str">
        <f>IF(INDEX(Applications_2021!$J$2:$J$651,MATCH($A209,Applications_2021!$A$2:$A$651,0))="","",INDEX(Applications_2021!$J$2:$J$651,MATCH($A209,Applications_2021!$A$2:$A$651,0)))</f>
        <v>Madison Middle School</v>
      </c>
      <c r="O209" s="48" t="str">
        <f>IF(INDEX(Applications_2021!$K$2:$K$651,MATCH($A209,Applications_2021!$A$2:$A$651,0))="","",INDEX(Applications_2021!$K$2:$K$651,MATCH($A209,Applications_2021!$A$2:$A$651,0)))</f>
        <v>Madison County</v>
      </c>
      <c r="P209" s="48" t="str">
        <f>IF(INDEX(Applications_2021!$P$2:$P$651,MATCH($A209,Applications_2021!$A$2:$A$651,0))="","",INDEX(Applications_2021!$P$2:$P$651,MATCH($A209,Applications_2021!$A$2:$A$651,0)))</f>
        <v>College degree or 4 or more years of college (including graduate school)</v>
      </c>
      <c r="Q209" s="48" t="str">
        <f>IF(INDEX(Applications_2021!$Q$2:$Q$651,MATCH($A209,Applications_2021!$A$2:$A$651,0))="","",INDEX(Applications_2021!$Q$2:$Q$651,MATCH($A209,Applications_2021!$A$2:$A$651,0)))</f>
        <v>$50,000 per year or above</v>
      </c>
      <c r="R209" s="48" t="str">
        <f>IF(INDEX(Applications_2021!$AL$2:$AL$651,MATCH($A209,Applications_2021!$A$2:$A$651,0))="","",INDEX(Applications_2021!$AL$2:$AL$651,MATCH($A209,Applications_2021!$A$2:$A$651,0)))</f>
        <v>Madison</v>
      </c>
      <c r="S209" s="48" t="str">
        <f>IF(INDEX(Applications_2021!$V$2:$V$651,MATCH($A209,Applications_2021!$A$2:$A$651,0))="","",INDEX(Applications_2021!$V$2:$V$651,MATCH($A209,Applications_2021!$A$2:$A$651,0)))</f>
        <v>MS</v>
      </c>
      <c r="T209" s="48" t="str">
        <f>IF(INDEX(Applications_2021!$AE$2:$AE$651,MATCH($A209,Applications_2021!$A$2:$A$651,0))="","",INDEX(Applications_2021!$AE$2:$AE$651,MATCH($A209,Applications_2021!$A$2:$A$651,0)))</f>
        <v>Excellent</v>
      </c>
      <c r="U209" s="109" t="str">
        <f>IF(INDEX(Applications_2021!$AF$2:$AF$651,MATCH($A209,Applications_2021!$A$2:$A$651,0))="","",INDEX(Applications_2021!$AF$2:$AF$651,MATCH($A209,Applications_2021!$A$2:$A$651,0)))</f>
        <v>This program gives me a ACT workshop.</v>
      </c>
      <c r="V209" s="109" t="str">
        <f>IF(INDEX(Applications_2021!$AG$2:$AG$651,MATCH($A209,Applications_2021!$A$2:$A$651,0))="","",INDEX(Applications_2021!$AG$2:$AG$651,MATCH($A209,Applications_2021!$A$2:$A$651,0)))</f>
        <v/>
      </c>
      <c r="W209" s="109" t="str">
        <f>IF(INDEX(Applications_2021!$AH$2:$AH$651,MATCH($A209,Applications_2021!$A$2:$A$651,0))="","",INDEX(Applications_2021!$AH$2:$AH$651,MATCH($A209,Applications_2021!$A$2:$A$651,0)))</f>
        <v>Accelerated ELA, 7th grade Algebra, and Beta Club.</v>
      </c>
      <c r="X209" s="109" t="str">
        <f>IF(INDEX(Applications_2021!$AI$2:$AI$651,MATCH($A209,Applications_2021!$A$2:$A$651,0))="","",INDEX(Applications_2021!$AI$2:$AI$651,MATCH($A209,Applications_2021!$A$2:$A$651,0)))</f>
        <v>Social Media</v>
      </c>
      <c r="Y209" s="109" t="str">
        <f>IF(INDEX(Applications_2021!$AJ$2:$AJ$651,MATCH($A209,Applications_2021!$A$2:$A$651,0))="","",INDEX(Applications_2021!$AJ$2:$AJ$651,MATCH($A209,Applications_2021!$A$2:$A$651,0)))</f>
        <v/>
      </c>
      <c r="Z209" s="220" t="str">
        <f>IF(INDEX(Applications_2021!$Z$2:$Z$651,MATCH($A209,Applications_2021!$A$2:$A$651,0))="","",INDEX(Applications_2021!$Z$2:$Z$651,MATCH($A209,Applications_2021!$A$2:$A$651,0)))</f>
        <v>YES - I will have transportation to the camp on June 20.</v>
      </c>
      <c r="AA209" s="221" t="str">
        <f>IF(INDEX(Applications_2021!$AB$2:$AB$651,MATCH($A209,Applications_2021!$A$2:$A$651,0))="","",INDEX(Applications_2021!$AB$2:$AB$651,MATCH($A209,Applications_2021!$A$2:$A$651,0)))</f>
        <v>YES - I will have transportation from the camp on June 25.</v>
      </c>
      <c r="AB209" s="48" t="str">
        <f>IF(INDEX(Transcripts_2021!$A$2:$A$324,MATCH($A209,Transcripts_2021!$A$2:$A$324,0))=$A209,INDEX(Transcripts_2021!$O$2:$O$324,MATCH($A209,Transcripts_2021!$A$2:$A$324,0)),"")</f>
        <v>Madison Middle School</v>
      </c>
      <c r="AC209" s="48" t="str">
        <f t="shared" si="11"/>
        <v>Madison</v>
      </c>
      <c r="AD209" s="48" t="str">
        <f>IF(INDEX(Applications_2021!$AL$2:$AL$651,MATCH($A209,Applications_2021!$A$2:$A$651,0))="","",INDEX(Applications_2021!$AL$2:$AL$651,MATCH($A209,Applications_2021!$A$2:$A$651,0)))</f>
        <v>Madison</v>
      </c>
      <c r="AE209" s="8" t="str">
        <f t="shared" si="12"/>
        <v>Yes</v>
      </c>
    </row>
    <row r="210" spans="1:32" ht="43.2" x14ac:dyDescent="0.3">
      <c r="A210" s="51" t="str">
        <f>IF(Applications_2021!$A101="","",Applications_2021!$A101)</f>
        <v>0103-WEB-JA-0215</v>
      </c>
      <c r="B210" s="52"/>
      <c r="C210" s="140" t="s">
        <v>107</v>
      </c>
      <c r="D210" s="46">
        <f t="shared" si="10"/>
        <v>6</v>
      </c>
      <c r="E210" s="45" cm="1">
        <f t="array" ref="E210">_xlfn.IFS($Q210="Less than $25,000 per year",5,$Q210="$25,000 to $49,999 per year",4,$Q210="$50,000 per year or above",2,$Q210="I do not know.",3,$Q210="",0)</f>
        <v>2</v>
      </c>
      <c r="F210" s="45" cm="1">
        <f t="array" ref="F210">_xlfn.IFS($T210="Excellent",5,$T210="Good",4,$T210="Average",3,$T210="Below Average",2,$T210="Poor",1)</f>
        <v>4</v>
      </c>
      <c r="G210" s="52"/>
      <c r="H210" s="52"/>
      <c r="I210" s="52"/>
      <c r="J210" s="53"/>
      <c r="K210" s="48" t="str">
        <f>IF(LEFT(INDEX(Applications_2021!$E$2:$E$651,MATCH($A210,Applications_2021!$A$2:$A$651,0)),1)="Y","Black","Other")</f>
        <v>Black</v>
      </c>
      <c r="L210" s="48" t="str">
        <f>IF(INDEX(Applications_2021!$F$2:$F$651,MATCH($A210,Applications_2021!$A$2:$A$651,0))="","",INDEX(Applications_2021!$F$2:$F$651,MATCH($A210,Applications_2021!$A$2:$A$651,0)))</f>
        <v>Male</v>
      </c>
      <c r="M210" s="48" t="str">
        <f>IF(LEFT(INDEX(Applications_2021!$I$2:$I$651,MATCH($A210,Applications_2021!$A$2:$A$651,0)),1)="","",LEFT(INDEX(Applications_2021!$I$2:$I$651,MATCH($A210,Applications_2021!$A$2:$A$651,0)),1))</f>
        <v>8</v>
      </c>
      <c r="N210" s="48" t="str">
        <f>IF(INDEX(Applications_2021!$J$2:$J$651,MATCH($A210,Applications_2021!$A$2:$A$651,0))="","",INDEX(Applications_2021!$J$2:$J$651,MATCH($A210,Applications_2021!$A$2:$A$651,0)))</f>
        <v>Germantown Middle School</v>
      </c>
      <c r="O210" s="48" t="str">
        <f>IF(INDEX(Applications_2021!$K$2:$K$651,MATCH($A210,Applications_2021!$A$2:$A$651,0))="","",INDEX(Applications_2021!$K$2:$K$651,MATCH($A210,Applications_2021!$A$2:$A$651,0)))</f>
        <v>Madison County School District</v>
      </c>
      <c r="P210" s="48" t="str">
        <f>IF(INDEX(Applications_2021!$P$2:$P$651,MATCH($A210,Applications_2021!$A$2:$A$651,0))="","",INDEX(Applications_2021!$P$2:$P$651,MATCH($A210,Applications_2021!$A$2:$A$651,0)))</f>
        <v>College degree or 4 or more years of college (including graduate school)</v>
      </c>
      <c r="Q210" s="48" t="str">
        <f>IF(INDEX(Applications_2021!$Q$2:$Q$651,MATCH($A210,Applications_2021!$A$2:$A$651,0))="","",INDEX(Applications_2021!$Q$2:$Q$651,MATCH($A210,Applications_2021!$A$2:$A$651,0)))</f>
        <v>$50,000 per year or above</v>
      </c>
      <c r="R210" s="48" t="str">
        <f>IF(INDEX(Applications_2021!$AL$2:$AL$651,MATCH($A210,Applications_2021!$A$2:$A$651,0))="","",INDEX(Applications_2021!$AL$2:$AL$651,MATCH($A210,Applications_2021!$A$2:$A$651,0)))</f>
        <v>Madison</v>
      </c>
      <c r="S210" s="48" t="str">
        <f>IF(INDEX(Applications_2021!$V$2:$V$651,MATCH($A210,Applications_2021!$A$2:$A$651,0))="","",INDEX(Applications_2021!$V$2:$V$651,MATCH($A210,Applications_2021!$A$2:$A$651,0)))</f>
        <v>MS</v>
      </c>
      <c r="T210" s="48" t="str">
        <f>IF(INDEX(Applications_2021!$AE$2:$AE$651,MATCH($A210,Applications_2021!$A$2:$A$651,0))="","",INDEX(Applications_2021!$AE$2:$AE$651,MATCH($A210,Applications_2021!$A$2:$A$651,0)))</f>
        <v>Good</v>
      </c>
      <c r="U210" s="109" t="str">
        <f>IF(INDEX(Applications_2021!$AF$2:$AF$651,MATCH($A210,Applications_2021!$A$2:$A$651,0))="","",INDEX(Applications_2021!$AF$2:$AF$651,MATCH($A210,Applications_2021!$A$2:$A$651,0)))</f>
        <v>I want to meet like minded students in my age range from throughout the state to share ideas with as I continue to prepare for college.</v>
      </c>
      <c r="V210" s="109" t="str">
        <f>IF(INDEX(Applications_2021!$AG$2:$AG$651,MATCH($A210,Applications_2021!$A$2:$A$651,0))="","",INDEX(Applications_2021!$AG$2:$AG$651,MATCH($A210,Applications_2021!$A$2:$A$651,0)))</f>
        <v/>
      </c>
      <c r="W210" s="109" t="str">
        <f>IF(INDEX(Applications_2021!$AH$2:$AH$651,MATCH($A210,Applications_2021!$A$2:$A$651,0))="","",INDEX(Applications_2021!$AH$2:$AH$651,MATCH($A210,Applications_2021!$A$2:$A$651,0)))</f>
        <v/>
      </c>
      <c r="X210" s="109" t="str">
        <f>IF(INDEX(Applications_2021!$AI$2:$AI$651,MATCH($A210,Applications_2021!$A$2:$A$651,0))="","",INDEX(Applications_2021!$AI$2:$AI$651,MATCH($A210,Applications_2021!$A$2:$A$651,0)))</f>
        <v>Social Media</v>
      </c>
      <c r="Y210" s="109" t="str">
        <f>IF(INDEX(Applications_2021!$AJ$2:$AJ$651,MATCH($A210,Applications_2021!$A$2:$A$651,0))="","",INDEX(Applications_2021!$AJ$2:$AJ$651,MATCH($A210,Applications_2021!$A$2:$A$651,0)))</f>
        <v/>
      </c>
      <c r="Z210" s="220" t="str">
        <f>IF(INDEX(Applications_2021!$Z$2:$Z$651,MATCH($A210,Applications_2021!$A$2:$A$651,0))="","",INDEX(Applications_2021!$Z$2:$Z$651,MATCH($A210,Applications_2021!$A$2:$A$651,0)))</f>
        <v>YES - I will have transportation to the camp on June 20.</v>
      </c>
      <c r="AA210" s="221" t="str">
        <f>IF(INDEX(Applications_2021!$AB$2:$AB$651,MATCH($A210,Applications_2021!$A$2:$A$651,0))="","",INDEX(Applications_2021!$AB$2:$AB$651,MATCH($A210,Applications_2021!$A$2:$A$651,0)))</f>
        <v>YES - I will have transportation from the camp on June 25.</v>
      </c>
      <c r="AB210" s="48" t="str">
        <f>IF(INDEX(Transcripts_2021!$A$2:$A$324,MATCH($A210,Transcripts_2021!$A$2:$A$324,0))=$A210,INDEX(Transcripts_2021!$O$2:$O$324,MATCH($A210,Transcripts_2021!$A$2:$A$324,0)),"")</f>
        <v>Germantown Middle School</v>
      </c>
      <c r="AC210" s="48" t="str">
        <f t="shared" si="11"/>
        <v>Madison</v>
      </c>
      <c r="AD210" s="48" t="str">
        <f>IF(INDEX(Applications_2021!$AL$2:$AL$651,MATCH($A210,Applications_2021!$A$2:$A$651,0))="","",INDEX(Applications_2021!$AL$2:$AL$651,MATCH($A210,Applications_2021!$A$2:$A$651,0)))</f>
        <v>Madison</v>
      </c>
      <c r="AE210" s="8" t="str">
        <f t="shared" si="12"/>
        <v>Yes</v>
      </c>
    </row>
    <row r="211" spans="1:32" ht="72" x14ac:dyDescent="0.3">
      <c r="A211" s="51" t="str">
        <f>IF(Applications_2021!$A490="","",Applications_2021!$A490)</f>
        <v>0509-FAI-AU-0003</v>
      </c>
      <c r="B211" s="52"/>
      <c r="C211" s="140" t="s">
        <v>107</v>
      </c>
      <c r="D211" s="46">
        <f t="shared" si="10"/>
        <v>6</v>
      </c>
      <c r="E211" s="45" cm="1">
        <f t="array" ref="E211">_xlfn.IFS($Q211="Less than $25,000 per year",5,$Q211="$25,000 to $49,999 per year",4,$Q211="$50,000 per year or above",2,$Q211="I do not know.",3,$Q211="",0)</f>
        <v>2</v>
      </c>
      <c r="F211" s="45" cm="1">
        <f t="array" ref="F211">_xlfn.IFS($T211="Excellent",5,$T211="Good",4,$T211="Average",3,$T211="Below Average",2,$T211="Poor",1)</f>
        <v>4</v>
      </c>
      <c r="G211" s="52"/>
      <c r="H211" s="52"/>
      <c r="I211" s="52"/>
      <c r="J211" s="53"/>
      <c r="K211" s="48" t="str">
        <f>IF(LEFT(INDEX(Applications_2021!$E$2:$E$651,MATCH($A211,Applications_2021!$A$2:$A$651,0)),1)="Y","Black","Other")</f>
        <v>Black</v>
      </c>
      <c r="L211" s="48" t="str">
        <f>IF(INDEX(Applications_2021!$F$2:$F$651,MATCH($A211,Applications_2021!$A$2:$A$651,0))="","",INDEX(Applications_2021!$F$2:$F$651,MATCH($A211,Applications_2021!$A$2:$A$651,0)))</f>
        <v>Female</v>
      </c>
      <c r="M211" s="48" t="str">
        <f>IF(LEFT(INDEX(Applications_2021!$I$2:$I$651,MATCH($A211,Applications_2021!$A$2:$A$651,0)),1)="","",LEFT(INDEX(Applications_2021!$I$2:$I$651,MATCH($A211,Applications_2021!$A$2:$A$651,0)),1))</f>
        <v>9</v>
      </c>
      <c r="N211" s="48" t="str">
        <f>IF(INDEX(Applications_2021!$J$2:$J$651,MATCH($A211,Applications_2021!$A$2:$A$651,0))="","",INDEX(Applications_2021!$J$2:$J$651,MATCH($A211,Applications_2021!$A$2:$A$651,0)))</f>
        <v>Germantown High School</v>
      </c>
      <c r="O211" s="48" t="str">
        <f>IF(INDEX(Applications_2021!$K$2:$K$651,MATCH($A211,Applications_2021!$A$2:$A$651,0))="","",INDEX(Applications_2021!$K$2:$K$651,MATCH($A211,Applications_2021!$A$2:$A$651,0)))</f>
        <v xml:space="preserve">Madison County </v>
      </c>
      <c r="P211" s="48" t="str">
        <f>IF(INDEX(Applications_2021!$P$2:$P$651,MATCH($A211,Applications_2021!$A$2:$A$651,0))="","",INDEX(Applications_2021!$P$2:$P$651,MATCH($A211,Applications_2021!$A$2:$A$651,0)))</f>
        <v>College degree or 4 or more years of college (including graduate school)</v>
      </c>
      <c r="Q211" s="48" t="str">
        <f>IF(INDEX(Applications_2021!$Q$2:$Q$651,MATCH($A211,Applications_2021!$A$2:$A$651,0))="","",INDEX(Applications_2021!$Q$2:$Q$651,MATCH($A211,Applications_2021!$A$2:$A$651,0)))</f>
        <v>$50,000 per year or above</v>
      </c>
      <c r="R211" s="48" t="str">
        <f>IF(INDEX(Applications_2021!$AL$2:$AL$651,MATCH($A211,Applications_2021!$A$2:$A$651,0))="","",INDEX(Applications_2021!$AL$2:$AL$651,MATCH($A211,Applications_2021!$A$2:$A$651,0)))</f>
        <v>Madison</v>
      </c>
      <c r="S211" s="48" t="str">
        <f>IF(INDEX(Applications_2021!$V$2:$V$651,MATCH($A211,Applications_2021!$A$2:$A$651,0))="","",INDEX(Applications_2021!$V$2:$V$651,MATCH($A211,Applications_2021!$A$2:$A$651,0)))</f>
        <v>MS</v>
      </c>
      <c r="T211" s="48" t="str">
        <f>IF(INDEX(Applications_2021!$AE$2:$AE$651,MATCH($A211,Applications_2021!$A$2:$A$651,0))="","",INDEX(Applications_2021!$AE$2:$AE$651,MATCH($A211,Applications_2021!$A$2:$A$651,0)))</f>
        <v>Good</v>
      </c>
      <c r="U211" s="109" t="str">
        <f>IF(INDEX(Applications_2021!$AF$2:$AF$651,MATCH($A211,Applications_2021!$A$2:$A$651,0))="","",INDEX(Applications_2021!$AF$2:$AF$651,MATCH($A211,Applications_2021!$A$2:$A$651,0)))</f>
        <v xml:space="preserve">I am always interested in student development I opportunities and gaining exposure. I enjoy seeing life from various perspectives, participating g in this program will allow me the opportunity to learn more about the school and develop new friendships. </v>
      </c>
      <c r="V211" s="109" t="str">
        <f>IF(INDEX(Applications_2021!$AG$2:$AG$651,MATCH($A211,Applications_2021!$A$2:$A$651,0))="","",INDEX(Applications_2021!$AG$2:$AG$651,MATCH($A211,Applications_2021!$A$2:$A$651,0)))</f>
        <v/>
      </c>
      <c r="W211" s="109" t="str">
        <f>IF(INDEX(Applications_2021!$AH$2:$AH$651,MATCH($A211,Applications_2021!$A$2:$A$651,0))="","",INDEX(Applications_2021!$AH$2:$AH$651,MATCH($A211,Applications_2021!$A$2:$A$651,0)))</f>
        <v>I am an honor student.</v>
      </c>
      <c r="X211" s="109" t="str">
        <f>IF(INDEX(Applications_2021!$AI$2:$AI$651,MATCH($A211,Applications_2021!$A$2:$A$651,0))="","",INDEX(Applications_2021!$AI$2:$AI$651,MATCH($A211,Applications_2021!$A$2:$A$651,0)))</f>
        <v>relative or friend</v>
      </c>
      <c r="Y211" s="109" t="str">
        <f>IF(INDEX(Applications_2021!$AJ$2:$AJ$651,MATCH($A211,Applications_2021!$A$2:$A$651,0))="","",INDEX(Applications_2021!$AJ$2:$AJ$651,MATCH($A211,Applications_2021!$A$2:$A$651,0)))</f>
        <v/>
      </c>
      <c r="Z211" s="220" t="str">
        <f>IF(INDEX(Applications_2021!$Z$2:$Z$651,MATCH($A211,Applications_2021!$A$2:$A$651,0))="","",INDEX(Applications_2021!$Z$2:$Z$651,MATCH($A211,Applications_2021!$A$2:$A$651,0)))</f>
        <v>YES - I will have transportation to the camp on June 20.</v>
      </c>
      <c r="AA211" s="221" t="str">
        <f>IF(INDEX(Applications_2021!$AB$2:$AB$651,MATCH($A211,Applications_2021!$A$2:$A$651,0))="","",INDEX(Applications_2021!$AB$2:$AB$651,MATCH($A211,Applications_2021!$A$2:$A$651,0)))</f>
        <v>YES - I will have transportation from the camp on June 25.</v>
      </c>
      <c r="AB211" s="48" t="str">
        <f>IF(INDEX(Transcripts_2021!$A$2:$A$324,MATCH($A211,Transcripts_2021!$A$2:$A$324,0))=$A211,INDEX(Transcripts_2021!$O$2:$O$324,MATCH($A211,Transcripts_2021!$A$2:$A$324,0)),"")</f>
        <v>Germantown High School</v>
      </c>
      <c r="AC211" s="48" t="str">
        <f t="shared" si="11"/>
        <v>Madison</v>
      </c>
      <c r="AD211" s="48" t="str">
        <f>IF(INDEX(Applications_2021!$AL$2:$AL$651,MATCH($A211,Applications_2021!$A$2:$A$651,0))="","",INDEX(Applications_2021!$AL$2:$AL$651,MATCH($A211,Applications_2021!$A$2:$A$651,0)))</f>
        <v>Madison</v>
      </c>
      <c r="AE211" s="8" t="str">
        <f t="shared" si="12"/>
        <v>Yes</v>
      </c>
    </row>
    <row r="212" spans="1:32" ht="43.2" x14ac:dyDescent="0.3">
      <c r="A212" s="51" t="str">
        <f>IF(Applications_2021!$A528="","",Applications_2021!$A528)</f>
        <v>0548-DAV-JH-0038</v>
      </c>
      <c r="B212" s="45" t="s">
        <v>371</v>
      </c>
      <c r="C212" s="250" t="s">
        <v>83</v>
      </c>
      <c r="D212" s="46">
        <f t="shared" si="10"/>
        <v>9</v>
      </c>
      <c r="E212" s="45" cm="1">
        <f t="array" ref="E212">_xlfn.IFS($Q212="Less than $25,000 per year",5,$Q212="$25,000 to $49,999 per year",4,$Q212="$50,000 per year or above",2,$Q212="I do not know.",3,$Q212="",0)</f>
        <v>4</v>
      </c>
      <c r="F212" s="45" cm="1">
        <f t="array" ref="F212">_xlfn.IFS($T212="Excellent",5,$T212="Good",4,$T212="Average",3,$T212="Below Average",2,$T212="Poor",1)</f>
        <v>5</v>
      </c>
      <c r="G212" s="52"/>
      <c r="H212" s="52"/>
      <c r="I212" s="52"/>
      <c r="J212" s="53">
        <v>9</v>
      </c>
      <c r="K212" s="48" t="str">
        <f>IF(LEFT(INDEX(Applications_2021!$E$2:$E$651,MATCH($A212,Applications_2021!$A$2:$A$651,0)),1)="Y","Black","Other")</f>
        <v>Black</v>
      </c>
      <c r="L212" s="48" t="str">
        <f>IF(INDEX(Applications_2021!$F$2:$F$651,MATCH($A212,Applications_2021!$A$2:$A$651,0))="","",INDEX(Applications_2021!$F$2:$F$651,MATCH($A212,Applications_2021!$A$2:$A$651,0)))</f>
        <v>Female</v>
      </c>
      <c r="M212" s="48" t="str">
        <f>IF(LEFT(INDEX(Applications_2021!$I$2:$I$651,MATCH($A212,Applications_2021!$A$2:$A$651,0)),1)="","",LEFT(INDEX(Applications_2021!$I$2:$I$651,MATCH($A212,Applications_2021!$A$2:$A$651,0)),1))</f>
        <v>9</v>
      </c>
      <c r="N212" s="48" t="str">
        <f>IF(INDEX(Applications_2021!$J$2:$J$651,MATCH($A212,Applications_2021!$A$2:$A$651,0))="","",INDEX(Applications_2021!$J$2:$J$651,MATCH($A212,Applications_2021!$A$2:$A$651,0)))</f>
        <v xml:space="preserve">Marshall Academy </v>
      </c>
      <c r="O212" s="48" t="str">
        <f>IF(INDEX(Applications_2021!$K$2:$K$651,MATCH($A212,Applications_2021!$A$2:$A$651,0))="","",INDEX(Applications_2021!$K$2:$K$651,MATCH($A212,Applications_2021!$A$2:$A$651,0)))</f>
        <v>Holly Springs</v>
      </c>
      <c r="P212" s="48" t="str">
        <f>IF(INDEX(Applications_2021!$P$2:$P$651,MATCH($A212,Applications_2021!$A$2:$A$651,0))="","",INDEX(Applications_2021!$P$2:$P$651,MATCH($A212,Applications_2021!$A$2:$A$651,0)))</f>
        <v>College degree or 4 or more years of college (including graduate school)</v>
      </c>
      <c r="Q212" s="48" t="str">
        <f>IF(INDEX(Applications_2021!$Q$2:$Q$651,MATCH($A212,Applications_2021!$A$2:$A$651,0))="","",INDEX(Applications_2021!$Q$2:$Q$651,MATCH($A212,Applications_2021!$A$2:$A$651,0)))</f>
        <v>$25,000 to $49,999 per year</v>
      </c>
      <c r="R212" s="48" t="str">
        <f>IF(INDEX(Applications_2021!$AL$2:$AL$651,MATCH($A212,Applications_2021!$A$2:$A$651,0))="","",INDEX(Applications_2021!$AL$2:$AL$651,MATCH($A212,Applications_2021!$A$2:$A$651,0)))</f>
        <v>Marshall</v>
      </c>
      <c r="S212" s="48" t="str">
        <f>IF(INDEX(Applications_2021!$V$2:$V$651,MATCH($A212,Applications_2021!$A$2:$A$651,0))="","",INDEX(Applications_2021!$V$2:$V$651,MATCH($A212,Applications_2021!$A$2:$A$651,0)))</f>
        <v>MS</v>
      </c>
      <c r="T212" s="48" t="str">
        <f>IF(INDEX(Applications_2021!$AE$2:$AE$651,MATCH($A212,Applications_2021!$A$2:$A$651,0))="","",INDEX(Applications_2021!$AE$2:$AE$651,MATCH($A212,Applications_2021!$A$2:$A$651,0)))</f>
        <v>Excellent</v>
      </c>
      <c r="U212" s="109" t="str">
        <f>IF(INDEX(Applications_2021!$AF$2:$AF$651,MATCH($A212,Applications_2021!$A$2:$A$651,0))="","",INDEX(Applications_2021!$AF$2:$AF$651,MATCH($A212,Applications_2021!$A$2:$A$651,0)))</f>
        <v>To help me progress in multiple subjects to  prepare for me 10th grade and beyond. To also network with other students from multiple backgrounds..</v>
      </c>
      <c r="V212" s="109" t="str">
        <f>IF(INDEX(Applications_2021!$AG$2:$AG$651,MATCH($A212,Applications_2021!$A$2:$A$651,0))="","",INDEX(Applications_2021!$AG$2:$AG$651,MATCH($A212,Applications_2021!$A$2:$A$651,0)))</f>
        <v/>
      </c>
      <c r="W212" s="109" t="str">
        <f>IF(INDEX(Applications_2021!$AH$2:$AH$651,MATCH($A212,Applications_2021!$A$2:$A$651,0))="","",INDEX(Applications_2021!$AH$2:$AH$651,MATCH($A212,Applications_2021!$A$2:$A$651,0)))</f>
        <v/>
      </c>
      <c r="X212" s="109" t="str">
        <f>IF(INDEX(Applications_2021!$AI$2:$AI$651,MATCH($A212,Applications_2021!$A$2:$A$651,0))="","",INDEX(Applications_2021!$AI$2:$AI$651,MATCH($A212,Applications_2021!$A$2:$A$651,0)))</f>
        <v>MSMS alumni/student</v>
      </c>
      <c r="Y212" s="109" t="str">
        <f>IF(INDEX(Applications_2021!$AJ$2:$AJ$651,MATCH($A212,Applications_2021!$A$2:$A$651,0))="","",INDEX(Applications_2021!$AJ$2:$AJ$651,MATCH($A212,Applications_2021!$A$2:$A$651,0)))</f>
        <v/>
      </c>
      <c r="Z212" s="220" t="str">
        <f>IF(INDEX(Applications_2021!$Z$2:$Z$651,MATCH($A212,Applications_2021!$A$2:$A$651,0))="","",INDEX(Applications_2021!$Z$2:$Z$651,MATCH($A212,Applications_2021!$A$2:$A$651,0)))</f>
        <v>YES - I will have transportation to the camp on June 20.</v>
      </c>
      <c r="AA212" s="221" t="str">
        <f>IF(INDEX(Applications_2021!$AB$2:$AB$651,MATCH($A212,Applications_2021!$A$2:$A$651,0))="","",INDEX(Applications_2021!$AB$2:$AB$651,MATCH($A212,Applications_2021!$A$2:$A$651,0)))</f>
        <v>YES - I will have transportation from the camp on June 25.</v>
      </c>
      <c r="AB212" s="48" t="str">
        <f>IF(INDEX(Transcripts_2021!$A$2:$A$324,MATCH($A212,Transcripts_2021!$A$2:$A$324,0))=$A212,INDEX(Transcripts_2021!$O$2:$O$324,MATCH($A212,Transcripts_2021!$A$2:$A$324,0)),"")</f>
        <v>Marshall Academy</v>
      </c>
      <c r="AC212" s="48" t="str">
        <f t="shared" si="11"/>
        <v>Marshall</v>
      </c>
      <c r="AD212" s="48" t="str">
        <f>IF(INDEX(Applications_2021!$AL$2:$AL$651,MATCH($A212,Applications_2021!$A$2:$A$651,0))="","",INDEX(Applications_2021!$AL$2:$AL$651,MATCH($A212,Applications_2021!$A$2:$A$651,0)))</f>
        <v>Marshall</v>
      </c>
      <c r="AE212" s="8" t="str">
        <f t="shared" si="12"/>
        <v>Yes</v>
      </c>
    </row>
    <row r="213" spans="1:32" ht="57.6" x14ac:dyDescent="0.3">
      <c r="A213" s="51" t="str">
        <f>IF(Applications_2021!$A435="","",Applications_2021!$A435)</f>
        <v>0451-SHA-NI-0045</v>
      </c>
      <c r="B213" s="45" t="s">
        <v>371</v>
      </c>
      <c r="C213" s="250" t="s">
        <v>101</v>
      </c>
      <c r="D213" s="46">
        <f t="shared" si="10"/>
        <v>10</v>
      </c>
      <c r="E213" s="45" cm="1">
        <f t="array" ref="E213">_xlfn.IFS($Q213="Less than $25,000 per year",5,$Q213="$25,000 to $49,999 per year",4,$Q213="$50,000 per year or above",2,$Q213="I do not know.",3,$Q213="",0)</f>
        <v>5</v>
      </c>
      <c r="F213" s="45" cm="1">
        <f t="array" ref="F213">_xlfn.IFS($T213="Excellent",5,$T213="Good",4,$T213="Average",3,$T213="Below Average",2,$T213="Poor",1)</f>
        <v>5</v>
      </c>
      <c r="G213" s="52"/>
      <c r="H213" s="52"/>
      <c r="I213" s="52"/>
      <c r="J213" s="53">
        <v>9</v>
      </c>
      <c r="K213" s="48" t="str">
        <f>IF(LEFT(INDEX(Applications_2021!$E$2:$E$651,MATCH($A213,Applications_2021!$A$2:$A$651,0)),1)="Y","Black","Other")</f>
        <v>Black</v>
      </c>
      <c r="L213" s="48" t="str">
        <f>IF(INDEX(Applications_2021!$F$2:$F$651,MATCH($A213,Applications_2021!$A$2:$A$651,0))="","",INDEX(Applications_2021!$F$2:$F$651,MATCH($A213,Applications_2021!$A$2:$A$651,0)))</f>
        <v>Male</v>
      </c>
      <c r="M213" s="48" t="str">
        <f>IF(LEFT(INDEX(Applications_2021!$I$2:$I$651,MATCH($A213,Applications_2021!$A$2:$A$651,0)),1)="","",LEFT(INDEX(Applications_2021!$I$2:$I$651,MATCH($A213,Applications_2021!$A$2:$A$651,0)),1))</f>
        <v>9</v>
      </c>
      <c r="N213" s="48" t="str">
        <f>IF(INDEX(Applications_2021!$J$2:$J$651,MATCH($A213,Applications_2021!$A$2:$A$651,0))="","",INDEX(Applications_2021!$J$2:$J$651,MATCH($A213,Applications_2021!$A$2:$A$651,0)))</f>
        <v>Aberdeen High School</v>
      </c>
      <c r="O213" s="48" t="str">
        <f>IF(INDEX(Applications_2021!$K$2:$K$651,MATCH($A213,Applications_2021!$A$2:$A$651,0))="","",INDEX(Applications_2021!$K$2:$K$651,MATCH($A213,Applications_2021!$A$2:$A$651,0)))</f>
        <v>Aberdeen School District</v>
      </c>
      <c r="P213" s="48" t="str">
        <f>IF(INDEX(Applications_2021!$P$2:$P$651,MATCH($A213,Applications_2021!$A$2:$A$651,0))="","",INDEX(Applications_2021!$P$2:$P$651,MATCH($A213,Applications_2021!$A$2:$A$651,0)))</f>
        <v>College degree or 4 or more years of college (including graduate school)</v>
      </c>
      <c r="Q213" s="48" t="str">
        <f>IF(INDEX(Applications_2021!$Q$2:$Q$651,MATCH($A213,Applications_2021!$A$2:$A$651,0))="","",INDEX(Applications_2021!$Q$2:$Q$651,MATCH($A213,Applications_2021!$A$2:$A$651,0)))</f>
        <v>Less than $25,000 per year</v>
      </c>
      <c r="R213" s="48" t="str">
        <f>IF(INDEX(Applications_2021!$AL$2:$AL$651,MATCH($A213,Applications_2021!$A$2:$A$651,0))="","",INDEX(Applications_2021!$AL$2:$AL$651,MATCH($A213,Applications_2021!$A$2:$A$651,0)))</f>
        <v>Monroe</v>
      </c>
      <c r="S213" s="48" t="str">
        <f>IF(INDEX(Applications_2021!$V$2:$V$651,MATCH($A213,Applications_2021!$A$2:$A$651,0))="","",INDEX(Applications_2021!$V$2:$V$651,MATCH($A213,Applications_2021!$A$2:$A$651,0)))</f>
        <v>MS</v>
      </c>
      <c r="T213" s="48" t="str">
        <f>IF(INDEX(Applications_2021!$AE$2:$AE$651,MATCH($A213,Applications_2021!$A$2:$A$651,0))="","",INDEX(Applications_2021!$AE$2:$AE$651,MATCH($A213,Applications_2021!$A$2:$A$651,0)))</f>
        <v>Excellent</v>
      </c>
      <c r="U213" s="109" t="str">
        <f>IF(INDEX(Applications_2021!$AF$2:$AF$651,MATCH($A213,Applications_2021!$A$2:$A$651,0))="","",INDEX(Applications_2021!$AF$2:$AF$651,MATCH($A213,Applications_2021!$A$2:$A$651,0)))</f>
        <v>I would like to attend the AAYME Camp to gain more confidence, as well as to obtain a better understanding of what opportunities will be available in the future.</v>
      </c>
      <c r="V213" s="109" t="str">
        <f>IF(INDEX(Applications_2021!$AG$2:$AG$651,MATCH($A213,Applications_2021!$A$2:$A$651,0))="","",INDEX(Applications_2021!$AG$2:$AG$651,MATCH($A213,Applications_2021!$A$2:$A$651,0)))</f>
        <v xml:space="preserve">I am a percussionist in the Aberdeen High School Band. I am also a member of the National BETA club. As well as a member of the mass choir at New Zion Missionary Baptist Church.  </v>
      </c>
      <c r="W213" s="109" t="str">
        <f>IF(INDEX(Applications_2021!$AH$2:$AH$651,MATCH($A213,Applications_2021!$A$2:$A$651,0))="","",INDEX(Applications_2021!$AH$2:$AH$651,MATCH($A213,Applications_2021!$A$2:$A$651,0)))</f>
        <v>In 2016 I organized a water drive to help those in need following the Flint Michigan water crisis. I was able to donate two hundred  cases of water with the help of my peers and community.</v>
      </c>
      <c r="X213" s="109" t="str">
        <f>IF(INDEX(Applications_2021!$AI$2:$AI$651,MATCH($A213,Applications_2021!$A$2:$A$651,0))="","",INDEX(Applications_2021!$AI$2:$AI$651,MATCH($A213,Applications_2021!$A$2:$A$651,0)))</f>
        <v>Social Media</v>
      </c>
      <c r="Y213" s="109" t="str">
        <f>IF(INDEX(Applications_2021!$AJ$2:$AJ$651,MATCH($A213,Applications_2021!$A$2:$A$651,0))="","",INDEX(Applications_2021!$AJ$2:$AJ$651,MATCH($A213,Applications_2021!$A$2:$A$651,0)))</f>
        <v/>
      </c>
      <c r="Z213" s="220" t="str">
        <f>IF(INDEX(Applications_2021!$Z$2:$Z$651,MATCH($A213,Applications_2021!$A$2:$A$651,0))="","",INDEX(Applications_2021!$Z$2:$Z$651,MATCH($A213,Applications_2021!$A$2:$A$651,0)))</f>
        <v>YES - I will have transportation to the camp on June 20.</v>
      </c>
      <c r="AA213" s="221" t="str">
        <f>IF(INDEX(Applications_2021!$AB$2:$AB$651,MATCH($A213,Applications_2021!$A$2:$A$651,0))="","",INDEX(Applications_2021!$AB$2:$AB$651,MATCH($A213,Applications_2021!$A$2:$A$651,0)))</f>
        <v>YES - I will have transportation from the camp on June 25.</v>
      </c>
      <c r="AB213" s="48" t="str">
        <f>IF(INDEX(Transcripts_2021!$A$2:$A$324,MATCH($A213,Transcripts_2021!$A$2:$A$324,0))=$A213,INDEX(Transcripts_2021!$O$2:$O$324,MATCH($A213,Transcripts_2021!$A$2:$A$324,0)),"")</f>
        <v xml:space="preserve">Aberdeen High School </v>
      </c>
      <c r="AC213" s="48" t="str">
        <f>IF(INDEX(Applications_2021!$AL$2:$AL$651,MATCH($A213,Applications_2021!$A$2:$A$651,0))="","",INDEX(Applications_2021!$AL$2:$AL$651,MATCH($A213,Applications_2021!$A$2:$A$651,0)))</f>
        <v>Monroe</v>
      </c>
      <c r="AD213" s="48" t="str">
        <f>IF(INDEX(Applications_2021!$AL$2:$AL$651,MATCH($A213,Applications_2021!$A$2:$A$651,0))="","",INDEX(Applications_2021!$AL$2:$AL$651,MATCH($A213,Applications_2021!$A$2:$A$651,0)))</f>
        <v>Monroe</v>
      </c>
      <c r="AE213" s="8" t="str">
        <f t="shared" si="12"/>
        <v>Yes</v>
      </c>
      <c r="AF213" s="146"/>
    </row>
    <row r="214" spans="1:32" ht="14.4" customHeight="1" x14ac:dyDescent="0.3">
      <c r="A214" s="51" t="str">
        <f>IF(Applications_2021!$A241="","",Applications_2021!$A241)</f>
        <v>0251-GRI-TA-0002</v>
      </c>
      <c r="B214" s="52" t="s">
        <v>519</v>
      </c>
      <c r="C214" s="140" t="s">
        <v>92</v>
      </c>
      <c r="D214" s="46">
        <f t="shared" si="10"/>
        <v>9</v>
      </c>
      <c r="E214" s="45" cm="1">
        <f t="array" ref="E214">_xlfn.IFS($Q214="Less than $25,000 per year",5,$Q214="$25,000 to $49,999 per year",4,$Q214="$50,000 per year or above",2,$Q214="I do not know.",3,$Q214="",0)</f>
        <v>5</v>
      </c>
      <c r="F214" s="45" cm="1">
        <f t="array" ref="F214">_xlfn.IFS($T214="Excellent",5,$T214="Good",4,$T214="Average",3,$T214="Below Average",2,$T214="Poor",1)</f>
        <v>4</v>
      </c>
      <c r="G214" s="52"/>
      <c r="H214" s="52"/>
      <c r="I214" s="52"/>
      <c r="J214" s="53" t="s">
        <v>2066</v>
      </c>
      <c r="K214" s="48" t="str">
        <f>IF(LEFT(INDEX(Applications_2021!$E$2:$E$651,MATCH($A214,Applications_2021!$A$2:$A$651,0)),1)="Y","Black","Other")</f>
        <v>Black</v>
      </c>
      <c r="L214" s="48" t="str">
        <f>IF(INDEX(Applications_2021!$F$2:$F$651,MATCH($A214,Applications_2021!$A$2:$A$651,0))="","",INDEX(Applications_2021!$F$2:$F$651,MATCH($A214,Applications_2021!$A$2:$A$651,0)))</f>
        <v>Female</v>
      </c>
      <c r="M214" s="48" t="str">
        <f>IF(LEFT(INDEX(Applications_2021!$I$2:$I$651,MATCH($A214,Applications_2021!$A$2:$A$651,0)),1)="","",LEFT(INDEX(Applications_2021!$I$2:$I$651,MATCH($A214,Applications_2021!$A$2:$A$651,0)),1))</f>
        <v>8</v>
      </c>
      <c r="N214" s="48" t="str">
        <f>IF(INDEX(Applications_2021!$J$2:$J$651,MATCH($A214,Applications_2021!$A$2:$A$651,0))="","",INDEX(Applications_2021!$J$2:$J$651,MATCH($A214,Applications_2021!$A$2:$A$651,0)))</f>
        <v xml:space="preserve">Belle Shivers Middle School </v>
      </c>
      <c r="O214" s="48" t="str">
        <f>IF(INDEX(Applications_2021!$K$2:$K$651,MATCH($A214,Applications_2021!$A$2:$A$651,0))="","",INDEX(Applications_2021!$K$2:$K$651,MATCH($A214,Applications_2021!$A$2:$A$651,0)))</f>
        <v xml:space="preserve">Aberdeen School District </v>
      </c>
      <c r="P214" s="48" t="str">
        <f>IF(INDEX(Applications_2021!$P$2:$P$651,MATCH($A214,Applications_2021!$A$2:$A$651,0))="","",INDEX(Applications_2021!$P$2:$P$651,MATCH($A214,Applications_2021!$A$2:$A$651,0)))</f>
        <v>High School Diploma or up to 3 years of college</v>
      </c>
      <c r="Q214" s="48" t="str">
        <f>IF(INDEX(Applications_2021!$Q$2:$Q$651,MATCH($A214,Applications_2021!$A$2:$A$651,0))="","",INDEX(Applications_2021!$Q$2:$Q$651,MATCH($A214,Applications_2021!$A$2:$A$651,0)))</f>
        <v>Less than $25,000 per year</v>
      </c>
      <c r="R214" s="48" t="str">
        <f>IF(INDEX(Applications_2021!$AL$2:$AL$651,MATCH($A214,Applications_2021!$A$2:$A$651,0))="","",INDEX(Applications_2021!$AL$2:$AL$651,MATCH($A214,Applications_2021!$A$2:$A$651,0)))</f>
        <v>Monroe</v>
      </c>
      <c r="S214" s="48" t="str">
        <f>IF(INDEX(Applications_2021!$V$2:$V$651,MATCH($A214,Applications_2021!$A$2:$A$651,0))="","",INDEX(Applications_2021!$V$2:$V$651,MATCH($A214,Applications_2021!$A$2:$A$651,0)))</f>
        <v>MS</v>
      </c>
      <c r="T214" s="48" t="str">
        <f>IF(INDEX(Applications_2021!$AE$2:$AE$651,MATCH($A214,Applications_2021!$A$2:$A$651,0))="","",INDEX(Applications_2021!$AE$2:$AE$651,MATCH($A214,Applications_2021!$A$2:$A$651,0)))</f>
        <v>Good</v>
      </c>
      <c r="U214" s="109" t="str">
        <f>IF(INDEX(Applications_2021!$AF$2:$AF$651,MATCH($A214,Applications_2021!$A$2:$A$651,0))="","",INDEX(Applications_2021!$AF$2:$AF$651,MATCH($A214,Applications_2021!$A$2:$A$651,0)))</f>
        <v>I want to attend the camp because I plan to major in Chemical Engineering which is part of mathematics and science. I hope to gain a better education of math and science so that my chance of getting a scholarship will be higher.</v>
      </c>
      <c r="V214" s="109" t="str">
        <f>IF(INDEX(Applications_2021!$AG$2:$AG$651,MATCH($A214,Applications_2021!$A$2:$A$651,0))="","",INDEX(Applications_2021!$AG$2:$AG$651,MATCH($A214,Applications_2021!$A$2:$A$651,0)))</f>
        <v xml:space="preserve">I took the practice A.C.T during the summer of 2020 and made a 18.    I also was in the B.E.T.A and A.C.E club for my school.  I am currently taking Algebra 1 in my 8th grade year and have been passing with A's and B's.  </v>
      </c>
      <c r="W214" s="109" t="str">
        <f>IF(INDEX(Applications_2021!$AH$2:$AH$651,MATCH($A214,Applications_2021!$A$2:$A$651,0))="","",INDEX(Applications_2021!$AH$2:$AH$651,MATCH($A214,Applications_2021!$A$2:$A$651,0)))</f>
        <v xml:space="preserve">I am planning to go to Japan to one of their universities to strengthen my education on chemical engineering. I also plan to partake in many of their programs they offer. I hopefully also plan to do a one year transfer student program to Japan in one of  my high school years for the same reason. </v>
      </c>
      <c r="X214" s="109" t="str">
        <f>IF(INDEX(Applications_2021!$AI$2:$AI$651,MATCH($A214,Applications_2021!$A$2:$A$651,0))="","",INDEX(Applications_2021!$AI$2:$AI$651,MATCH($A214,Applications_2021!$A$2:$A$651,0)))</f>
        <v>email announcement</v>
      </c>
      <c r="Y214" s="109" t="str">
        <f>IF(INDEX(Applications_2021!$AJ$2:$AJ$651,MATCH($A214,Applications_2021!$A$2:$A$651,0))="","",INDEX(Applications_2021!$AJ$2:$AJ$651,MATCH($A214,Applications_2021!$A$2:$A$651,0)))</f>
        <v xml:space="preserve">Shanika Mckinney </v>
      </c>
      <c r="Z214" s="220" t="str">
        <f>IF(INDEX(Applications_2021!$Z$2:$Z$651,MATCH($A214,Applications_2021!$A$2:$A$651,0))="","",INDEX(Applications_2021!$Z$2:$Z$651,MATCH($A214,Applications_2021!$A$2:$A$651,0)))</f>
        <v>YES - I will have transportation to the camp on June 20.</v>
      </c>
      <c r="AA214" s="221" t="str">
        <f>IF(INDEX(Applications_2021!$AB$2:$AB$651,MATCH($A214,Applications_2021!$A$2:$A$651,0))="","",INDEX(Applications_2021!$AB$2:$AB$651,MATCH($A214,Applications_2021!$A$2:$A$651,0)))</f>
        <v>YES - I will have transportation from the camp on June 25.</v>
      </c>
      <c r="AB214" s="48" t="str">
        <f>IF(INDEX(Transcripts_2021!$A$2:$A$324,MATCH($A214,Transcripts_2021!$A$2:$A$324,0))=$A214,INDEX(Transcripts_2021!$O$2:$O$324,MATCH($A214,Transcripts_2021!$A$2:$A$324,0)),"")</f>
        <v>Belle-Shivers Middle School</v>
      </c>
      <c r="AC214" s="48" t="str">
        <f t="shared" si="11"/>
        <v>Monroe</v>
      </c>
      <c r="AD214" s="48" t="str">
        <f>IF(INDEX(Applications_2021!$AL$2:$AL$651,MATCH($A214,Applications_2021!$A$2:$A$651,0))="","",INDEX(Applications_2021!$AL$2:$AL$651,MATCH($A214,Applications_2021!$A$2:$A$651,0)))</f>
        <v>Monroe</v>
      </c>
      <c r="AE214" s="8" t="str">
        <f t="shared" si="12"/>
        <v>Yes</v>
      </c>
    </row>
    <row r="215" spans="1:32" ht="129.6" x14ac:dyDescent="0.3">
      <c r="A215" s="51" t="str">
        <f>IF(Applications_2021!$A535="","",Applications_2021!$A535)</f>
        <v>0555-BRA-TO-0056</v>
      </c>
      <c r="B215" s="52" t="s">
        <v>371</v>
      </c>
      <c r="C215" s="269" t="s">
        <v>104</v>
      </c>
      <c r="D215" s="46">
        <f t="shared" si="10"/>
        <v>8</v>
      </c>
      <c r="E215" s="45" cm="1">
        <f t="array" ref="E215">_xlfn.IFS($Q215="Less than $25,000 per year",5,$Q215="$25,000 to $49,999 per year",4,$Q215="$50,000 per year or above",2,$Q215="I do not know.",3,$Q215="",0)</f>
        <v>4</v>
      </c>
      <c r="F215" s="45" cm="1">
        <f t="array" ref="F215">_xlfn.IFS($T215="Excellent",5,$T215="Good",4,$T215="Average",3,$T215="Below Average",2,$T215="Poor",1)</f>
        <v>4</v>
      </c>
      <c r="G215" s="52"/>
      <c r="H215" s="52"/>
      <c r="I215" s="52"/>
      <c r="J215" s="53">
        <v>9</v>
      </c>
      <c r="K215" s="48" t="str">
        <f>IF(LEFT(INDEX(Applications_2021!$E$2:$E$651,MATCH($A215,Applications_2021!$A$2:$A$651,0)),1)="Y","Black","Other")</f>
        <v>Black</v>
      </c>
      <c r="L215" s="48" t="str">
        <f>IF(INDEX(Applications_2021!$F$2:$F$651,MATCH($A215,Applications_2021!$A$2:$A$651,0))="","",INDEX(Applications_2021!$F$2:$F$651,MATCH($A215,Applications_2021!$A$2:$A$651,0)))</f>
        <v>Female</v>
      </c>
      <c r="M215" s="48" t="str">
        <f>IF(LEFT(INDEX(Applications_2021!$I$2:$I$651,MATCH($A215,Applications_2021!$A$2:$A$651,0)),1)="","",LEFT(INDEX(Applications_2021!$I$2:$I$651,MATCH($A215,Applications_2021!$A$2:$A$651,0)),1))</f>
        <v>9</v>
      </c>
      <c r="N215" s="48" t="str">
        <f>IF(INDEX(Applications_2021!$J$2:$J$651,MATCH($A215,Applications_2021!$A$2:$A$651,0))="","",INDEX(Applications_2021!$J$2:$J$651,MATCH($A215,Applications_2021!$A$2:$A$651,0)))</f>
        <v>Aberdeen High School</v>
      </c>
      <c r="O215" s="48" t="str">
        <f>IF(INDEX(Applications_2021!$K$2:$K$651,MATCH($A215,Applications_2021!$A$2:$A$651,0))="","",INDEX(Applications_2021!$K$2:$K$651,MATCH($A215,Applications_2021!$A$2:$A$651,0)))</f>
        <v xml:space="preserve">Aberdeen School District </v>
      </c>
      <c r="P215" s="48" t="str">
        <f>IF(INDEX(Applications_2021!$P$2:$P$651,MATCH($A215,Applications_2021!$A$2:$A$651,0))="","",INDEX(Applications_2021!$P$2:$P$651,MATCH($A215,Applications_2021!$A$2:$A$651,0)))</f>
        <v>College degree or 4 or more years of college (including graduate school)</v>
      </c>
      <c r="Q215" s="48" t="str">
        <f>IF(INDEX(Applications_2021!$Q$2:$Q$651,MATCH($A215,Applications_2021!$A$2:$A$651,0))="","",INDEX(Applications_2021!$Q$2:$Q$651,MATCH($A215,Applications_2021!$A$2:$A$651,0)))</f>
        <v>$25,000 to $49,999 per year</v>
      </c>
      <c r="R215" s="48" t="str">
        <f>IF(INDEX(Applications_2021!$AL$2:$AL$651,MATCH($A215,Applications_2021!$A$2:$A$651,0))="","",INDEX(Applications_2021!$AL$2:$AL$651,MATCH($A215,Applications_2021!$A$2:$A$651,0)))</f>
        <v>Monroe</v>
      </c>
      <c r="S215" s="48" t="str">
        <f>IF(INDEX(Applications_2021!$V$2:$V$651,MATCH($A215,Applications_2021!$A$2:$A$651,0))="","",INDEX(Applications_2021!$V$2:$V$651,MATCH($A215,Applications_2021!$A$2:$A$651,0)))</f>
        <v>MS</v>
      </c>
      <c r="T215" s="48" t="str">
        <f>IF(INDEX(Applications_2021!$AE$2:$AE$651,MATCH($A215,Applications_2021!$A$2:$A$651,0))="","",INDEX(Applications_2021!$AE$2:$AE$651,MATCH($A215,Applications_2021!$A$2:$A$651,0)))</f>
        <v>Good</v>
      </c>
      <c r="U215" s="109" t="str">
        <f>IF(INDEX(Applications_2021!$AF$2:$AF$651,MATCH($A215,Applications_2021!$A$2:$A$651,0))="","",INDEX(Applications_2021!$AF$2:$AF$651,MATCH($A215,Applications_2021!$A$2:$A$651,0)))</f>
        <v xml:space="preserve">I would like to attend the AAYME CAMP so I can learn new ACT strategies and personal/professional skills. After attending this camp I hope to have gained valuable knowledge that I can use during my future educational career. As well as, lessons that I can apply to real life experiences. </v>
      </c>
      <c r="V215" s="109" t="str">
        <f>IF(INDEX(Applications_2021!$AG$2:$AG$651,MATCH($A215,Applications_2021!$A$2:$A$651,0))="","",INDEX(Applications_2021!$AG$2:$AG$651,MATCH($A215,Applications_2021!$A$2:$A$651,0)))</f>
        <v xml:space="preserve">  -BSMS &amp; AHS Honor Roll (2017-2021)  -Advanced and Proficient State Test scores  -Jr.Beta Club (2016-2020)    -Chaplin (2019-2020)    -State and National Convention Awards : Songfest(3) &amp; Service Learning Showcase Junior.  -AHS Beta Club (2020-2021)   -BSMS Student Council (2017-2019)  -BSMS &amp; AHS Cheerleading Squad  (2019-2021)  -BSMS &amp; AHS Band (2018-2021)  -AHS Colorguard (2020-2021)  -BSMS Praise Dance team leader</v>
      </c>
      <c r="W215" s="109" t="str">
        <f>IF(INDEX(Applications_2021!$AH$2:$AH$651,MATCH($A215,Applications_2021!$A$2:$A$651,0))="","",INDEX(Applications_2021!$AH$2:$AH$651,MATCH($A215,Applications_2021!$A$2:$A$651,0)))</f>
        <v>I am a hard working student and an active member of my church and community. In addition, I was given the opportunity to take advanced algebra a year earlier than my peers by being within the top percentile of my class. Despite the many challenges of Covid-19, I have maintained my academic success and extracurricular activities.</v>
      </c>
      <c r="X215" s="109" t="str">
        <f>IF(INDEX(Applications_2021!$AI$2:$AI$651,MATCH($A215,Applications_2021!$A$2:$A$651,0))="","",INDEX(Applications_2021!$AI$2:$AI$651,MATCH($A215,Applications_2021!$A$2:$A$651,0)))</f>
        <v>Social Media</v>
      </c>
      <c r="Y215" s="109" t="str">
        <f>IF(INDEX(Applications_2021!$AJ$2:$AJ$651,MATCH($A215,Applications_2021!$A$2:$A$651,0))="","",INDEX(Applications_2021!$AJ$2:$AJ$651,MATCH($A215,Applications_2021!$A$2:$A$651,0)))</f>
        <v/>
      </c>
      <c r="Z215" s="220" t="str">
        <f>IF(INDEX(Applications_2021!$Z$2:$Z$651,MATCH($A215,Applications_2021!$A$2:$A$651,0))="","",INDEX(Applications_2021!$Z$2:$Z$651,MATCH($A215,Applications_2021!$A$2:$A$651,0)))</f>
        <v>YES - I will have transportation to the camp on June 20.</v>
      </c>
      <c r="AA215" s="221" t="str">
        <f>IF(INDEX(Applications_2021!$AD$2:$AD$651,MATCH($A215,Applications_2021!$A$2:$A$651,0))="","",INDEX(Applications_2021!$AD$2:$AD$651,MATCH($A215,Applications_2021!$A$2:$A$651,0)))</f>
        <v/>
      </c>
      <c r="AB215" s="48" t="str">
        <f>IF(INDEX(Transcripts_2021!$A$2:$A$324,MATCH($A215,Transcripts_2021!$A$2:$A$324,0))=$A215,INDEX(Transcripts_2021!$O$2:$O$324,MATCH($A215,Transcripts_2021!$A$2:$A$324,0)),"")</f>
        <v xml:space="preserve">Aberdeen High School </v>
      </c>
      <c r="AC215" s="48" t="str">
        <f t="shared" si="11"/>
        <v>Monroe</v>
      </c>
      <c r="AD215" s="48" t="str">
        <f>IF(INDEX(Applications_2021!$AL$2:$AL$651,MATCH($A215,Applications_2021!$A$2:$A$651,0))="","",INDEX(Applications_2021!$AL$2:$AL$651,MATCH($A215,Applications_2021!$A$2:$A$651,0)))</f>
        <v>Monroe</v>
      </c>
      <c r="AE215" s="8" t="str">
        <f t="shared" si="12"/>
        <v>Yes</v>
      </c>
    </row>
    <row r="216" spans="1:32" ht="100.8" x14ac:dyDescent="0.3">
      <c r="A216" s="51" t="str">
        <f>IF(Applications_2021!$A68="","",Applications_2021!$A68)</f>
        <v>0068-HUB-KA-0118</v>
      </c>
      <c r="B216" s="52" t="s">
        <v>371</v>
      </c>
      <c r="C216" s="250" t="s">
        <v>101</v>
      </c>
      <c r="D216" s="46">
        <f t="shared" si="10"/>
        <v>7</v>
      </c>
      <c r="E216" s="45" cm="1">
        <f t="array" ref="E216">_xlfn.IFS($Q216="Less than $25,000 per year",5,$Q216="$25,000 to $49,999 per year",4,$Q216="$50,000 per year or above",2,$Q216="I do not know.",3,$Q216="",0)</f>
        <v>2</v>
      </c>
      <c r="F216" s="45" cm="1">
        <f t="array" ref="F216">_xlfn.IFS($T216="Excellent",5,$T216="Good",4,$T216="Average",3,$T216="Below Average",2,$T216="Poor",1)</f>
        <v>5</v>
      </c>
      <c r="G216" s="52"/>
      <c r="H216" s="52"/>
      <c r="I216" s="52"/>
      <c r="J216" s="53">
        <v>7</v>
      </c>
      <c r="K216" s="48" t="str">
        <f>IF(LEFT(INDEX(Applications_2021!$E$2:$E$651,MATCH($A216,Applications_2021!$A$2:$A$651,0)),1)="Y","Black","Other")</f>
        <v>Black</v>
      </c>
      <c r="L216" s="48" t="str">
        <f>IF(INDEX(Applications_2021!$F$2:$F$651,MATCH($A216,Applications_2021!$A$2:$A$651,0))="","",INDEX(Applications_2021!$F$2:$F$651,MATCH($A216,Applications_2021!$A$2:$A$651,0)))</f>
        <v>Female</v>
      </c>
      <c r="M216" s="48" t="str">
        <f>IF(LEFT(INDEX(Applications_2021!$I$2:$I$651,MATCH($A216,Applications_2021!$A$2:$A$651,0)),1)="","",LEFT(INDEX(Applications_2021!$I$2:$I$651,MATCH($A216,Applications_2021!$A$2:$A$651,0)),1))</f>
        <v>7</v>
      </c>
      <c r="N216" s="48" t="str">
        <f>IF(INDEX(Applications_2021!$J$2:$J$651,MATCH($A216,Applications_2021!$A$2:$A$651,0))="","",INDEX(Applications_2021!$J$2:$J$651,MATCH($A216,Applications_2021!$A$2:$A$651,0)))</f>
        <v>Belle-Shivers Middle School</v>
      </c>
      <c r="O216" s="48" t="str">
        <f>IF(INDEX(Applications_2021!$K$2:$K$651,MATCH($A216,Applications_2021!$A$2:$A$651,0))="","",INDEX(Applications_2021!$K$2:$K$651,MATCH($A216,Applications_2021!$A$2:$A$651,0)))</f>
        <v>Aberdeen School District</v>
      </c>
      <c r="P216" s="48" t="str">
        <f>IF(INDEX(Applications_2021!$P$2:$P$651,MATCH($A216,Applications_2021!$A$2:$A$651,0))="","",INDEX(Applications_2021!$P$2:$P$651,MATCH($A216,Applications_2021!$A$2:$A$651,0)))</f>
        <v>College degree or 4 or more years of college (including graduate school)</v>
      </c>
      <c r="Q216" s="48" t="str">
        <f>IF(INDEX(Applications_2021!$Q$2:$Q$651,MATCH($A216,Applications_2021!$A$2:$A$651,0))="","",INDEX(Applications_2021!$Q$2:$Q$651,MATCH($A216,Applications_2021!$A$2:$A$651,0)))</f>
        <v>$50,000 per year or above</v>
      </c>
      <c r="R216" s="48" t="str">
        <f>IF(INDEX(Applications_2021!$AL$2:$AL$651,MATCH($A216,Applications_2021!$A$2:$A$651,0))="","",INDEX(Applications_2021!$AL$2:$AL$651,MATCH($A216,Applications_2021!$A$2:$A$651,0)))</f>
        <v>Monroe</v>
      </c>
      <c r="S216" s="48" t="str">
        <f>IF(INDEX(Applications_2021!$V$2:$V$651,MATCH($A216,Applications_2021!$A$2:$A$651,0))="","",INDEX(Applications_2021!$V$2:$V$651,MATCH($A216,Applications_2021!$A$2:$A$651,0)))</f>
        <v>MS</v>
      </c>
      <c r="T216" s="48" t="str">
        <f>IF(INDEX(Applications_2021!$AE$2:$AE$651,MATCH($A216,Applications_2021!$A$2:$A$651,0))="","",INDEX(Applications_2021!$AE$2:$AE$651,MATCH($A216,Applications_2021!$A$2:$A$651,0)))</f>
        <v>Excellent</v>
      </c>
      <c r="U216" s="109" t="str">
        <f>IF(INDEX(Applications_2021!$AF$2:$AF$651,MATCH($A216,Applications_2021!$A$2:$A$651,0))="","",INDEX(Applications_2021!$AF$2:$AF$651,MATCH($A216,Applications_2021!$A$2:$A$651,0)))</f>
        <v xml:space="preserve">I would like to attend the AAYME Camp because it will be a great opportunity for me to broaden my horizons, meet new people and as a future college student, it will give me the opportunity to experience college life.   With this experience, I hope to gain skills and knowledge that may help me to decide on a future career.  </v>
      </c>
      <c r="V216" s="109" t="str">
        <f>IF(INDEX(Applications_2021!$AG$2:$AG$651,MATCH($A216,Applications_2021!$A$2:$A$651,0))="","",INDEX(Applications_2021!$AG$2:$AG$651,MATCH($A216,Applications_2021!$A$2:$A$651,0)))</f>
        <v xml:space="preserve">Superintendents list, highest math and reading awards from Pre-K to present; National Junior Beta and Beta Club member; Gifted student from 1st - 6th grades; Level 5 Advanced Achievement in Math and ELA on the MAAP test from 2nd - 6th grades, Level 5 Advanced Achievement in Science on state test in 5th grade. </v>
      </c>
      <c r="W216" s="109" t="str">
        <f>IF(INDEX(Applications_2021!$AH$2:$AH$651,MATCH($A216,Applications_2021!$A$2:$A$651,0))="","",INDEX(Applications_2021!$AH$2:$AH$651,MATCH($A216,Applications_2021!$A$2:$A$651,0)))</f>
        <v/>
      </c>
      <c r="X216" s="109" t="str">
        <f>IF(INDEX(Applications_2021!$AI$2:$AI$651,MATCH($A216,Applications_2021!$A$2:$A$651,0))="","",INDEX(Applications_2021!$AI$2:$AI$651,MATCH($A216,Applications_2021!$A$2:$A$651,0)))</f>
        <v>school/teacher</v>
      </c>
      <c r="Y216" s="109" t="str">
        <f>IF(INDEX(Applications_2021!$AJ$2:$AJ$651,MATCH($A216,Applications_2021!$A$2:$A$651,0))="","",INDEX(Applications_2021!$AJ$2:$AJ$651,MATCH($A216,Applications_2021!$A$2:$A$651,0)))</f>
        <v>Tanya Lovelady/Belle-Shivers Middle School</v>
      </c>
      <c r="Z216" s="220" t="str">
        <f>IF(INDEX(Applications_2021!$Z$2:$Z$651,MATCH($A216,Applications_2021!$A$2:$A$651,0))="","",INDEX(Applications_2021!$Z$2:$Z$651,MATCH($A216,Applications_2021!$A$2:$A$651,0)))</f>
        <v>YES - I will have transportation to the camp on June 20.</v>
      </c>
      <c r="AA216" s="221" t="str">
        <f>IF(INDEX(Applications_2021!$AB$2:$AB$651,MATCH($A216,Applications_2021!$A$2:$A$651,0))="","",INDEX(Applications_2021!$AB$2:$AB$651,MATCH($A216,Applications_2021!$A$2:$A$651,0)))</f>
        <v>YES - I will have transportation from the camp on June 25.</v>
      </c>
      <c r="AB216" s="48" t="str">
        <f>IF(INDEX(Transcripts_2021!$A$2:$A$324,MATCH($A216,Transcripts_2021!$A$2:$A$324,0))=$A216,INDEX(Transcripts_2021!$O$2:$O$324,MATCH($A216,Transcripts_2021!$A$2:$A$324,0)),"")</f>
        <v>Belle-Shivers Middle School</v>
      </c>
      <c r="AC216" s="48" t="str">
        <f t="shared" si="11"/>
        <v>Monroe</v>
      </c>
      <c r="AD216" s="48" t="str">
        <f>IF(INDEX(Applications_2021!$AL$2:$AL$651,MATCH($A216,Applications_2021!$A$2:$A$651,0))="","",INDEX(Applications_2021!$AL$2:$AL$651,MATCH($A216,Applications_2021!$A$2:$A$651,0)))</f>
        <v>Monroe</v>
      </c>
      <c r="AE216" s="8" t="str">
        <f t="shared" si="12"/>
        <v>Yes</v>
      </c>
    </row>
    <row r="217" spans="1:32" ht="28.8" x14ac:dyDescent="0.3">
      <c r="A217" s="51" t="str">
        <f>IF(Applications_2021!$A85="","",Applications_2021!$A85)</f>
        <v>0085-JOH-JA-0151</v>
      </c>
      <c r="B217" s="52"/>
      <c r="C217" s="283" t="s">
        <v>107</v>
      </c>
      <c r="D217" s="46">
        <f t="shared" si="10"/>
        <v>7</v>
      </c>
      <c r="E217" s="45" cm="1">
        <f t="array" ref="E217">_xlfn.IFS($Q217="Less than $25,000 per year",5,$Q217="$25,000 to $49,999 per year",4,$Q217="$50,000 per year or above",2,$Q217="I do not know.",3,$Q217="",0)</f>
        <v>2</v>
      </c>
      <c r="F217" s="45" cm="1">
        <f t="array" ref="F217">_xlfn.IFS($T217="Excellent",5,$T217="Good",4,$T217="Average",3,$T217="Below Average",2,$T217="Poor",1)</f>
        <v>5</v>
      </c>
      <c r="G217" s="52"/>
      <c r="H217" s="52"/>
      <c r="I217" s="52"/>
      <c r="J217" s="53">
        <v>7</v>
      </c>
      <c r="K217" s="48" t="str">
        <f>IF(LEFT(INDEX(Applications_2021!$E$2:$E$651,MATCH($A217,Applications_2021!$A$2:$A$651,0)),1)="Y","Black","Other")</f>
        <v>Black</v>
      </c>
      <c r="L217" s="48" t="str">
        <f>IF(INDEX(Applications_2021!$F$2:$F$651,MATCH($A217,Applications_2021!$A$2:$A$651,0))="","",INDEX(Applications_2021!$F$2:$F$651,MATCH($A217,Applications_2021!$A$2:$A$651,0)))</f>
        <v>Female</v>
      </c>
      <c r="M217" s="48" t="str">
        <f>IF(LEFT(INDEX(Applications_2021!$I$2:$I$651,MATCH($A217,Applications_2021!$A$2:$A$651,0)),1)="","",LEFT(INDEX(Applications_2021!$I$2:$I$651,MATCH($A217,Applications_2021!$A$2:$A$651,0)),1))</f>
        <v>7</v>
      </c>
      <c r="N217" s="48" t="str">
        <f>IF(INDEX(Applications_2021!$J$2:$J$651,MATCH($A217,Applications_2021!$A$2:$A$651,0))="","",INDEX(Applications_2021!$J$2:$J$651,MATCH($A217,Applications_2021!$A$2:$A$651,0)))</f>
        <v>Belle-Shivers Middle School</v>
      </c>
      <c r="O217" s="48" t="str">
        <f>IF(INDEX(Applications_2021!$K$2:$K$651,MATCH($A217,Applications_2021!$A$2:$A$651,0))="","",INDEX(Applications_2021!$K$2:$K$651,MATCH($A217,Applications_2021!$A$2:$A$651,0)))</f>
        <v>Aberdeen</v>
      </c>
      <c r="P217" s="48" t="str">
        <f>IF(INDEX(Applications_2021!$P$2:$P$651,MATCH($A217,Applications_2021!$A$2:$A$651,0))="","",INDEX(Applications_2021!$P$2:$P$651,MATCH($A217,Applications_2021!$A$2:$A$651,0)))</f>
        <v>College degree or 4 or more years of college (including graduate school)</v>
      </c>
      <c r="Q217" s="48" t="str">
        <f>IF(INDEX(Applications_2021!$Q$2:$Q$651,MATCH($A217,Applications_2021!$A$2:$A$651,0))="","",INDEX(Applications_2021!$Q$2:$Q$651,MATCH($A217,Applications_2021!$A$2:$A$651,0)))</f>
        <v>$50,000 per year or above</v>
      </c>
      <c r="R217" s="48" t="str">
        <f>IF(INDEX(Applications_2021!$AL$2:$AL$651,MATCH($A217,Applications_2021!$A$2:$A$651,0))="","",INDEX(Applications_2021!$AL$2:$AL$651,MATCH($A217,Applications_2021!$A$2:$A$651,0)))</f>
        <v>Monroe</v>
      </c>
      <c r="S217" s="48" t="str">
        <f>IF(INDEX(Applications_2021!$V$2:$V$651,MATCH($A217,Applications_2021!$A$2:$A$651,0))="","",INDEX(Applications_2021!$V$2:$V$651,MATCH($A217,Applications_2021!$A$2:$A$651,0)))</f>
        <v>MS</v>
      </c>
      <c r="T217" s="48" t="str">
        <f>IF(INDEX(Applications_2021!$AE$2:$AE$651,MATCH($A217,Applications_2021!$A$2:$A$651,0))="","",INDEX(Applications_2021!$AE$2:$AE$651,MATCH($A217,Applications_2021!$A$2:$A$651,0)))</f>
        <v>Excellent</v>
      </c>
      <c r="U217" s="109" t="str">
        <f>IF(INDEX(Applications_2021!$AF$2:$AF$651,MATCH($A217,Applications_2021!$A$2:$A$651,0))="","",INDEX(Applications_2021!$AF$2:$AF$651,MATCH($A217,Applications_2021!$A$2:$A$651,0)))</f>
        <v>To improve my social skills and leadership skills . Learn about career opportunities and how to better myself.</v>
      </c>
      <c r="V217" s="109" t="str">
        <f>IF(INDEX(Applications_2021!$AG$2:$AG$651,MATCH($A217,Applications_2021!$A$2:$A$651,0))="","",INDEX(Applications_2021!$AG$2:$AG$651,MATCH($A217,Applications_2021!$A$2:$A$651,0)))</f>
        <v>Honor Roll student  Girlscout member Youth choir member Softball  Basketball</v>
      </c>
      <c r="W217" s="109" t="str">
        <f>IF(INDEX(Applications_2021!$AH$2:$AH$651,MATCH($A217,Applications_2021!$A$2:$A$651,0))="","",INDEX(Applications_2021!$AH$2:$AH$651,MATCH($A217,Applications_2021!$A$2:$A$651,0)))</f>
        <v/>
      </c>
      <c r="X217" s="109" t="str">
        <f>IF(INDEX(Applications_2021!$AI$2:$AI$651,MATCH($A217,Applications_2021!$A$2:$A$651,0))="","",INDEX(Applications_2021!$AI$2:$AI$651,MATCH($A217,Applications_2021!$A$2:$A$651,0)))</f>
        <v>relative or friend</v>
      </c>
      <c r="Y217" s="109" t="str">
        <f>IF(INDEX(Applications_2021!$AJ$2:$AJ$651,MATCH($A217,Applications_2021!$A$2:$A$651,0))="","",INDEX(Applications_2021!$AJ$2:$AJ$651,MATCH($A217,Applications_2021!$A$2:$A$651,0)))</f>
        <v/>
      </c>
      <c r="Z217" s="220" t="str">
        <f>IF(INDEX(Applications_2021!$Z$2:$Z$651,MATCH($A217,Applications_2021!$A$2:$A$651,0))="","",INDEX(Applications_2021!$Z$2:$Z$651,MATCH($A217,Applications_2021!$A$2:$A$651,0)))</f>
        <v>YES - I will have transportation to the camp on June 20.</v>
      </c>
      <c r="AA217" s="221" t="str">
        <f>IF(INDEX(Applications_2021!$AB$2:$AB$651,MATCH($A217,Applications_2021!$A$2:$A$651,0))="","",INDEX(Applications_2021!$AB$2:$AB$651,MATCH($A217,Applications_2021!$A$2:$A$651,0)))</f>
        <v>YES - I will have transportation from the camp on June 25.</v>
      </c>
      <c r="AB217" s="48" t="str">
        <f>IF(INDEX(Transcripts_2021!$A$2:$A$324,MATCH($A217,Transcripts_2021!$A$2:$A$324,0))=$A217,INDEX(Transcripts_2021!$O$2:$O$324,MATCH($A217,Transcripts_2021!$A$2:$A$324,0)),"")</f>
        <v>Belle-Shivers Middle School</v>
      </c>
      <c r="AC217" s="48" t="str">
        <f t="shared" si="11"/>
        <v>Monroe</v>
      </c>
      <c r="AD217" s="48" t="str">
        <f>IF(INDEX(Applications_2021!$AL$2:$AL$651,MATCH($A217,Applications_2021!$A$2:$A$651,0))="","",INDEX(Applications_2021!$AL$2:$AL$651,MATCH($A217,Applications_2021!$A$2:$A$651,0)))</f>
        <v>Monroe</v>
      </c>
      <c r="AE217" s="8" t="str">
        <f t="shared" si="12"/>
        <v>Yes</v>
      </c>
    </row>
    <row r="218" spans="1:32" ht="86.4" x14ac:dyDescent="0.3">
      <c r="A218" s="51" t="str">
        <f>IF(Applications_2021!$A219="","",Applications_2021!$A219)</f>
        <v>0227-TER-KE-0146</v>
      </c>
      <c r="B218" s="52"/>
      <c r="C218" s="283" t="s">
        <v>107</v>
      </c>
      <c r="D218" s="46">
        <f t="shared" si="10"/>
        <v>7</v>
      </c>
      <c r="E218" s="45" cm="1">
        <f t="array" ref="E218">_xlfn.IFS($Q218="Less than $25,000 per year",5,$Q218="$25,000 to $49,999 per year",4,$Q218="$50,000 per year or above",2,$Q218="I do not know.",3,$Q218="",0)</f>
        <v>2</v>
      </c>
      <c r="F218" s="45" cm="1">
        <f t="array" ref="F218">_xlfn.IFS($T218="Excellent",5,$T218="Good",4,$T218="Average",3,$T218="Below Average",2,$T218="Poor",1)</f>
        <v>5</v>
      </c>
      <c r="G218" s="52"/>
      <c r="H218" s="52"/>
      <c r="I218" s="52"/>
      <c r="J218" s="53">
        <v>8</v>
      </c>
      <c r="K218" s="48" t="str">
        <f>IF(LEFT(INDEX(Applications_2021!$E$2:$E$651,MATCH($A218,Applications_2021!$A$2:$A$651,0)),1)="Y","Black","Other")</f>
        <v>Black</v>
      </c>
      <c r="L218" s="48" t="str">
        <f>IF(INDEX(Applications_2021!$F$2:$F$651,MATCH($A218,Applications_2021!$A$2:$A$651,0))="","",INDEX(Applications_2021!$F$2:$F$651,MATCH($A218,Applications_2021!$A$2:$A$651,0)))</f>
        <v>Female</v>
      </c>
      <c r="M218" s="48" t="str">
        <f>IF(LEFT(INDEX(Applications_2021!$I$2:$I$651,MATCH($A218,Applications_2021!$A$2:$A$651,0)),1)="","",LEFT(INDEX(Applications_2021!$I$2:$I$651,MATCH($A218,Applications_2021!$A$2:$A$651,0)),1))</f>
        <v>8</v>
      </c>
      <c r="N218" s="48" t="str">
        <f>IF(INDEX(Applications_2021!$J$2:$J$651,MATCH($A218,Applications_2021!$A$2:$A$651,0))="","",INDEX(Applications_2021!$J$2:$J$651,MATCH($A218,Applications_2021!$A$2:$A$651,0)))</f>
        <v xml:space="preserve">Amory Middle School </v>
      </c>
      <c r="O218" s="48" t="str">
        <f>IF(INDEX(Applications_2021!$K$2:$K$651,MATCH($A218,Applications_2021!$A$2:$A$651,0))="","",INDEX(Applications_2021!$K$2:$K$651,MATCH($A218,Applications_2021!$A$2:$A$651,0)))</f>
        <v xml:space="preserve">Amory </v>
      </c>
      <c r="P218" s="48" t="str">
        <f>IF(INDEX(Applications_2021!$P$2:$P$651,MATCH($A218,Applications_2021!$A$2:$A$651,0))="","",INDEX(Applications_2021!$P$2:$P$651,MATCH($A218,Applications_2021!$A$2:$A$651,0)))</f>
        <v>College degree or 4 or more years of college (including graduate school)</v>
      </c>
      <c r="Q218" s="48" t="str">
        <f>IF(INDEX(Applications_2021!$Q$2:$Q$651,MATCH($A218,Applications_2021!$A$2:$A$651,0))="","",INDEX(Applications_2021!$Q$2:$Q$651,MATCH($A218,Applications_2021!$A$2:$A$651,0)))</f>
        <v>$50,000 per year or above</v>
      </c>
      <c r="R218" s="48" t="str">
        <f>IF(INDEX(Applications_2021!$AL$2:$AL$651,MATCH($A218,Applications_2021!$A$2:$A$651,0))="","",INDEX(Applications_2021!$AL$2:$AL$651,MATCH($A218,Applications_2021!$A$2:$A$651,0)))</f>
        <v>Monroe</v>
      </c>
      <c r="S218" s="48" t="str">
        <f>IF(INDEX(Applications_2021!$V$2:$V$651,MATCH($A218,Applications_2021!$A$2:$A$651,0))="","",INDEX(Applications_2021!$V$2:$V$651,MATCH($A218,Applications_2021!$A$2:$A$651,0)))</f>
        <v>MS</v>
      </c>
      <c r="T218" s="48" t="str">
        <f>IF(INDEX(Applications_2021!$AE$2:$AE$651,MATCH($A218,Applications_2021!$A$2:$A$651,0))="","",INDEX(Applications_2021!$AE$2:$AE$651,MATCH($A218,Applications_2021!$A$2:$A$651,0)))</f>
        <v>Excellent</v>
      </c>
      <c r="U218" s="109" t="str">
        <f>IF(INDEX(Applications_2021!$AF$2:$AF$651,MATCH($A218,Applications_2021!$A$2:$A$651,0))="","",INDEX(Applications_2021!$AF$2:$AF$651,MATCH($A218,Applications_2021!$A$2:$A$651,0)))</f>
        <v xml:space="preserve"> I would like to attend the camp to experience life on a college campus; to be challenged to excel in a healthy environment; and to meet like-minded individuals from different areas and backgrounds.  I hope to gain more insight on future opportunities available to me as well as enhance my current skills and abilities.</v>
      </c>
      <c r="V218" s="109" t="str">
        <f>IF(INDEX(Applications_2021!$AG$2:$AG$651,MATCH($A218,Applications_2021!$A$2:$A$651,0))="","",INDEX(Applications_2021!$AG$2:$AG$651,MATCH($A218,Applications_2021!$A$2:$A$651,0)))</f>
        <v xml:space="preserve"> I am currently in the National Jr. Honor Society and I was nominated to attend the Junior National Young Leaders Conference in 2020. </v>
      </c>
      <c r="W218" s="109" t="str">
        <f>IF(INDEX(Applications_2021!$AH$2:$AH$651,MATCH($A218,Applications_2021!$A$2:$A$651,0))="","",INDEX(Applications_2021!$AH$2:$AH$651,MATCH($A218,Applications_2021!$A$2:$A$651,0)))</f>
        <v/>
      </c>
      <c r="X218" s="109" t="str">
        <f>IF(INDEX(Applications_2021!$AI$2:$AI$651,MATCH($A218,Applications_2021!$A$2:$A$651,0))="","",INDEX(Applications_2021!$AI$2:$AI$651,MATCH($A218,Applications_2021!$A$2:$A$651,0)))</f>
        <v>MSMS alumni/student</v>
      </c>
      <c r="Y218" s="109" t="str">
        <f>IF(INDEX(Applications_2021!$AJ$2:$AJ$651,MATCH($A218,Applications_2021!$A$2:$A$651,0))="","",INDEX(Applications_2021!$AJ$2:$AJ$651,MATCH($A218,Applications_2021!$A$2:$A$651,0)))</f>
        <v/>
      </c>
      <c r="Z218" s="220" t="str">
        <f>IF(INDEX(Applications_2021!$Z$2:$Z$651,MATCH($A218,Applications_2021!$A$2:$A$651,0))="","",INDEX(Applications_2021!$Z$2:$Z$651,MATCH($A218,Applications_2021!$A$2:$A$651,0)))</f>
        <v>YES - I will have transportation to the camp on June 20.</v>
      </c>
      <c r="AA218" s="221" t="str">
        <f>IF(INDEX(Applications_2021!$AB$2:$AB$651,MATCH($A218,Applications_2021!$A$2:$A$651,0))="","",INDEX(Applications_2021!$AB$2:$AB$651,MATCH($A218,Applications_2021!$A$2:$A$651,0)))</f>
        <v>YES - I will have transportation from the camp on June 25.</v>
      </c>
      <c r="AB218" s="48" t="str">
        <f>IF(INDEX(Transcripts_2021!$A$2:$A$324,MATCH($A218,Transcripts_2021!$A$2:$A$324,0))=$A218,INDEX(Transcripts_2021!$O$2:$O$324,MATCH($A218,Transcripts_2021!$A$2:$A$324,0)),"")</f>
        <v>Amory Middle School</v>
      </c>
      <c r="AC218" s="48" t="str">
        <f t="shared" si="11"/>
        <v>Monroe</v>
      </c>
      <c r="AD218" s="48" t="str">
        <f>IF(INDEX(Applications_2021!$AL$2:$AL$651,MATCH($A218,Applications_2021!$A$2:$A$651,0))="","",INDEX(Applications_2021!$AL$2:$AL$651,MATCH($A218,Applications_2021!$A$2:$A$651,0)))</f>
        <v>Monroe</v>
      </c>
      <c r="AE218" s="8" t="str">
        <f t="shared" si="12"/>
        <v>Yes</v>
      </c>
    </row>
    <row r="219" spans="1:32" ht="144" x14ac:dyDescent="0.3">
      <c r="A219" s="51" t="str">
        <f>IF(Applications_2021!$A162="","",Applications_2021!$A162)</f>
        <v>0170-CAR-JA-0333</v>
      </c>
      <c r="B219" s="45" t="s">
        <v>371</v>
      </c>
      <c r="C219" s="250" t="s">
        <v>101</v>
      </c>
      <c r="D219" s="46">
        <f t="shared" si="10"/>
        <v>10</v>
      </c>
      <c r="E219" s="45" cm="1">
        <f t="array" ref="E219">_xlfn.IFS($Q219="Less than $25,000 per year",5,$Q219="$25,000 to $49,999 per year",4,$Q219="$50,000 per year or above",2,$Q219="I do not know.",3,$Q219="",0)</f>
        <v>5</v>
      </c>
      <c r="F219" s="45" cm="1">
        <f t="array" ref="F219">_xlfn.IFS($T219="Excellent",5,$T219="Good",4,$T219="Average",3,$T219="Below Average",2,$T219="Poor",1)</f>
        <v>5</v>
      </c>
      <c r="G219" s="52"/>
      <c r="H219" s="52"/>
      <c r="I219" s="52"/>
      <c r="J219" s="53">
        <v>8</v>
      </c>
      <c r="K219" s="48" t="str">
        <f>IF(LEFT(INDEX(Applications_2021!$E$2:$E$651,MATCH($A219,Applications_2021!$A$2:$A$651,0)),1)="Y","Black","Other")</f>
        <v>Black</v>
      </c>
      <c r="L219" s="48" t="str">
        <f>IF(INDEX(Applications_2021!$F$2:$F$651,MATCH($A219,Applications_2021!$A$2:$A$651,0))="","",INDEX(Applications_2021!$F$2:$F$651,MATCH($A219,Applications_2021!$A$2:$A$651,0)))</f>
        <v>Male</v>
      </c>
      <c r="M219" s="48" t="str">
        <f>IF(LEFT(INDEX(Applications_2021!$I$2:$I$651,MATCH($A219,Applications_2021!$A$2:$A$651,0)),1)="","",LEFT(INDEX(Applications_2021!$I$2:$I$651,MATCH($A219,Applications_2021!$A$2:$A$651,0)),1))</f>
        <v>8</v>
      </c>
      <c r="N219" s="48" t="str">
        <f>IF(INDEX(Applications_2021!$J$2:$J$651,MATCH($A219,Applications_2021!$A$2:$A$651,0))="","",INDEX(Applications_2021!$J$2:$J$651,MATCH($A219,Applications_2021!$A$2:$A$651,0)))</f>
        <v>Philadelphia Middle School</v>
      </c>
      <c r="O219" s="48" t="str">
        <f>IF(INDEX(Applications_2021!$K$2:$K$651,MATCH($A219,Applications_2021!$A$2:$A$651,0))="","",INDEX(Applications_2021!$K$2:$K$651,MATCH($A219,Applications_2021!$A$2:$A$651,0)))</f>
        <v>Philadelphia public schools</v>
      </c>
      <c r="P219" s="48" t="str">
        <f>IF(INDEX(Applications_2021!$P$2:$P$651,MATCH($A219,Applications_2021!$A$2:$A$651,0))="","",INDEX(Applications_2021!$P$2:$P$651,MATCH($A219,Applications_2021!$A$2:$A$651,0)))</f>
        <v>High School Diploma or up to 3 years of college</v>
      </c>
      <c r="Q219" s="48" t="str">
        <f>IF(INDEX(Applications_2021!$Q$2:$Q$651,MATCH($A219,Applications_2021!$A$2:$A$651,0))="","",INDEX(Applications_2021!$Q$2:$Q$651,MATCH($A219,Applications_2021!$A$2:$A$651,0)))</f>
        <v>Less than $25,000 per year</v>
      </c>
      <c r="R219" s="48" t="str">
        <f>IF(INDEX(Applications_2021!$AL$2:$AL$651,MATCH($A219,Applications_2021!$A$2:$A$651,0))="","",INDEX(Applications_2021!$AL$2:$AL$651,MATCH($A219,Applications_2021!$A$2:$A$651,0)))</f>
        <v>Neshoba</v>
      </c>
      <c r="S219" s="48" t="str">
        <f>IF(INDEX(Applications_2021!$V$2:$V$651,MATCH($A219,Applications_2021!$A$2:$A$651,0))="","",INDEX(Applications_2021!$V$2:$V$651,MATCH($A219,Applications_2021!$A$2:$A$651,0)))</f>
        <v>MS</v>
      </c>
      <c r="T219" s="48" t="str">
        <f>IF(INDEX(Applications_2021!$AE$2:$AE$651,MATCH($A219,Applications_2021!$A$2:$A$651,0))="","",INDEX(Applications_2021!$AE$2:$AE$651,MATCH($A219,Applications_2021!$A$2:$A$651,0)))</f>
        <v>Excellent</v>
      </c>
      <c r="U219" s="109" t="str">
        <f>IF(INDEX(Applications_2021!$AF$2:$AF$651,MATCH($A219,Applications_2021!$A$2:$A$651,0))="","",INDEX(Applications_2021!$AF$2:$AF$651,MATCH($A219,Applications_2021!$A$2:$A$651,0)))</f>
        <v xml:space="preserve">My older brother is a MSMS graduate that currently works his dream job as a food scientist. He has told me how MSMS had a large impact on him and better prepared him to reach his current level. I would like to attend the camp to become better prepared for eventually attending MSMS so I can grow and be prepared to excel in college. I believe the AAYME camp will help me make friends with other gifted black students and set me up to teach my own dream of getting an aerospace engineer. </v>
      </c>
      <c r="V219" s="109" t="str">
        <f>IF(INDEX(Applications_2021!$AG$2:$AG$651,MATCH($A219,Applications_2021!$A$2:$A$651,0))="","",INDEX(Applications_2021!$AG$2:$AG$651,MATCH($A219,Applications_2021!$A$2:$A$651,0)))</f>
        <v/>
      </c>
      <c r="W219" s="109" t="str">
        <f>IF(INDEX(Applications_2021!$AH$2:$AH$651,MATCH($A219,Applications_2021!$A$2:$A$651,0))="","",INDEX(Applications_2021!$AH$2:$AH$651,MATCH($A219,Applications_2021!$A$2:$A$651,0)))</f>
        <v/>
      </c>
      <c r="X219" s="109" t="str">
        <f>IF(INDEX(Applications_2021!$AI$2:$AI$651,MATCH($A219,Applications_2021!$A$2:$A$651,0))="","",INDEX(Applications_2021!$AI$2:$AI$651,MATCH($A219,Applications_2021!$A$2:$A$651,0)))</f>
        <v>MSMS alumni/student</v>
      </c>
      <c r="Y219" s="109" t="str">
        <f>IF(INDEX(Applications_2021!$AJ$2:$AJ$651,MATCH($A219,Applications_2021!$A$2:$A$651,0))="","",INDEX(Applications_2021!$AJ$2:$AJ$651,MATCH($A219,Applications_2021!$A$2:$A$651,0)))</f>
        <v/>
      </c>
      <c r="Z219" s="220" t="str">
        <f>IF(INDEX(Applications_2021!$Z$2:$Z$651,MATCH($A219,Applications_2021!$A$2:$A$651,0))="","",INDEX(Applications_2021!$Z$2:$Z$651,MATCH($A219,Applications_2021!$A$2:$A$651,0)))</f>
        <v>YES - I will have transportation to the camp on June 20.</v>
      </c>
      <c r="AA219" s="221" t="str">
        <f>IF(INDEX(Applications_2021!$AB$2:$AB$651,MATCH($A219,Applications_2021!$A$2:$A$651,0))="","",INDEX(Applications_2021!$AB$2:$AB$651,MATCH($A219,Applications_2021!$A$2:$A$651,0)))</f>
        <v>YES - I will have transportation from the camp on June 25.</v>
      </c>
      <c r="AB219" s="48" t="str">
        <f>IF(INDEX(Transcripts_2021!$A$2:$A$324,MATCH($A219,Transcripts_2021!$A$2:$A$324,0))=$A219,INDEX(Transcripts_2021!$O$2:$O$324,MATCH($A219,Transcripts_2021!$A$2:$A$324,0)),"")</f>
        <v xml:space="preserve">Philadelphia Middle School </v>
      </c>
      <c r="AC219" s="48" t="str">
        <f t="shared" si="11"/>
        <v>Neshoba</v>
      </c>
      <c r="AD219" s="48" t="str">
        <f>IF(INDEX(Applications_2021!$AL$2:$AL$651,MATCH($A219,Applications_2021!$A$2:$A$651,0))="","",INDEX(Applications_2021!$AL$2:$AL$651,MATCH($A219,Applications_2021!$A$2:$A$651,0)))</f>
        <v>Neshoba</v>
      </c>
      <c r="AE219" s="8" t="str">
        <f t="shared" si="12"/>
        <v>Yes</v>
      </c>
    </row>
    <row r="220" spans="1:32" ht="43.2" x14ac:dyDescent="0.3">
      <c r="A220" s="51" t="str">
        <f>IF(Applications_2021!$A266="","",Applications_2021!$A266)</f>
        <v>0278-LYO-JA-0310</v>
      </c>
      <c r="B220" s="45" t="s">
        <v>371</v>
      </c>
      <c r="C220" s="250" t="s">
        <v>101</v>
      </c>
      <c r="D220" s="46">
        <f t="shared" si="10"/>
        <v>9</v>
      </c>
      <c r="E220" s="45" cm="1">
        <f t="array" ref="E220">_xlfn.IFS($Q220="Less than $25,000 per year",5,$Q220="$25,000 to $49,999 per year",4,$Q220="$50,000 per year or above",2,$Q220="I do not know.",3,$Q220="",0)</f>
        <v>5</v>
      </c>
      <c r="F220" s="45" cm="1">
        <f t="array" ref="F220">_xlfn.IFS($T220="Excellent",5,$T220="Good",4,$T220="Average",3,$T220="Below Average",2,$T220="Poor",1)</f>
        <v>4</v>
      </c>
      <c r="G220" s="52"/>
      <c r="H220" s="52"/>
      <c r="I220" s="52"/>
      <c r="J220" s="53">
        <v>9</v>
      </c>
      <c r="K220" s="48" t="str">
        <f>IF(LEFT(INDEX(Applications_2021!$E$2:$E$651,MATCH($A220,Applications_2021!$A$2:$A$651,0)),1)="Y","Black","Other")</f>
        <v>Black</v>
      </c>
      <c r="L220" s="48" t="str">
        <f>IF(INDEX(Applications_2021!$F$2:$F$651,MATCH($A220,Applications_2021!$A$2:$A$651,0))="","",INDEX(Applications_2021!$F$2:$F$651,MATCH($A220,Applications_2021!$A$2:$A$651,0)))</f>
        <v>Male</v>
      </c>
      <c r="M220" s="48" t="str">
        <f>IF(LEFT(INDEX(Applications_2021!$I$2:$I$651,MATCH($A220,Applications_2021!$A$2:$A$651,0)),1)="","",LEFT(INDEX(Applications_2021!$I$2:$I$651,MATCH($A220,Applications_2021!$A$2:$A$651,0)),1))</f>
        <v>9</v>
      </c>
      <c r="N220" s="48" t="str">
        <f>IF(INDEX(Applications_2021!$J$2:$J$651,MATCH($A220,Applications_2021!$A$2:$A$651,0))="","",INDEX(Applications_2021!$J$2:$J$651,MATCH($A220,Applications_2021!$A$2:$A$651,0)))</f>
        <v>Philadelphia High School</v>
      </c>
      <c r="O220" s="48" t="str">
        <f>IF(INDEX(Applications_2021!$K$2:$K$651,MATCH($A220,Applications_2021!$A$2:$A$651,0))="","",INDEX(Applications_2021!$K$2:$K$651,MATCH($A220,Applications_2021!$A$2:$A$651,0)))</f>
        <v>Philadelphia Public School</v>
      </c>
      <c r="P220" s="48" t="str">
        <f>IF(INDEX(Applications_2021!$P$2:$P$651,MATCH($A220,Applications_2021!$A$2:$A$651,0))="","",INDEX(Applications_2021!$P$2:$P$651,MATCH($A220,Applications_2021!$A$2:$A$651,0)))</f>
        <v>College degree or 4 or more years of college (including graduate school)</v>
      </c>
      <c r="Q220" s="48" t="str">
        <f>IF(INDEX(Applications_2021!$Q$2:$Q$651,MATCH($A220,Applications_2021!$A$2:$A$651,0))="","",INDEX(Applications_2021!$Q$2:$Q$651,MATCH($A220,Applications_2021!$A$2:$A$651,0)))</f>
        <v>Less than $25,000 per year</v>
      </c>
      <c r="R220" s="48" t="str">
        <f>IF(INDEX(Applications_2021!$AL$2:$AL$651,MATCH($A220,Applications_2021!$A$2:$A$651,0))="","",INDEX(Applications_2021!$AL$2:$AL$651,MATCH($A220,Applications_2021!$A$2:$A$651,0)))</f>
        <v>Neshoba</v>
      </c>
      <c r="S220" s="48" t="str">
        <f>IF(INDEX(Applications_2021!$V$2:$V$651,MATCH($A220,Applications_2021!$A$2:$A$651,0))="","",INDEX(Applications_2021!$V$2:$V$651,MATCH($A220,Applications_2021!$A$2:$A$651,0)))</f>
        <v>MS</v>
      </c>
      <c r="T220" s="48" t="str">
        <f>IF(INDEX(Applications_2021!$AE$2:$AE$651,MATCH($A220,Applications_2021!$A$2:$A$651,0))="","",INDEX(Applications_2021!$AE$2:$AE$651,MATCH($A220,Applications_2021!$A$2:$A$651,0)))</f>
        <v>Good</v>
      </c>
      <c r="U220" s="109" t="str">
        <f>IF(INDEX(Applications_2021!$AF$2:$AF$651,MATCH($A220,Applications_2021!$A$2:$A$651,0))="","",INDEX(Applications_2021!$AF$2:$AF$651,MATCH($A220,Applications_2021!$A$2:$A$651,0)))</f>
        <v>I want to enrich my education. Gain friends and better understanding of leadership and survival skills in the world today.</v>
      </c>
      <c r="V220" s="109" t="str">
        <f>IF(INDEX(Applications_2021!$AG$2:$AG$651,MATCH($A220,Applications_2021!$A$2:$A$651,0))="","",INDEX(Applications_2021!$AG$2:$AG$651,MATCH($A220,Applications_2021!$A$2:$A$651,0)))</f>
        <v/>
      </c>
      <c r="W220" s="109" t="str">
        <f>IF(INDEX(Applications_2021!$AH$2:$AH$651,MATCH($A220,Applications_2021!$A$2:$A$651,0))="","",INDEX(Applications_2021!$AH$2:$AH$651,MATCH($A220,Applications_2021!$A$2:$A$651,0)))</f>
        <v/>
      </c>
      <c r="X220" s="109" t="str">
        <f>IF(INDEX(Applications_2021!$AI$2:$AI$651,MATCH($A220,Applications_2021!$A$2:$A$651,0))="","",INDEX(Applications_2021!$AI$2:$AI$651,MATCH($A220,Applications_2021!$A$2:$A$651,0)))</f>
        <v>school/teacher</v>
      </c>
      <c r="Y220" s="109" t="str">
        <f>IF(INDEX(Applications_2021!$AJ$2:$AJ$651,MATCH($A220,Applications_2021!$A$2:$A$651,0))="","",INDEX(Applications_2021!$AJ$2:$AJ$651,MATCH($A220,Applications_2021!$A$2:$A$651,0)))</f>
        <v xml:space="preserve">Dr. Ulissa Coburn </v>
      </c>
      <c r="Z220" s="220" t="str">
        <f>IF(INDEX(Applications_2021!$Z$2:$Z$651,MATCH($A220,Applications_2021!$A$2:$A$651,0))="","",INDEX(Applications_2021!$Z$2:$Z$651,MATCH($A220,Applications_2021!$A$2:$A$651,0)))</f>
        <v>YES - I will have transportation to the camp on June 20.</v>
      </c>
      <c r="AA220" s="221" t="str">
        <f>IF(INDEX(Applications_2021!$AB$2:$AB$651,MATCH($A220,Applications_2021!$A$2:$A$651,0))="","",INDEX(Applications_2021!$AB$2:$AB$651,MATCH($A220,Applications_2021!$A$2:$A$651,0)))</f>
        <v>YES - I will have transportation from the camp on June 25.</v>
      </c>
      <c r="AB220" s="48" t="str">
        <f>IF(INDEX(Transcripts_2021!$A$2:$A$324,MATCH($A220,Transcripts_2021!$A$2:$A$324,0))=$A220,INDEX(Transcripts_2021!$O$2:$O$324,MATCH($A220,Transcripts_2021!$A$2:$A$324,0)),"")</f>
        <v>Philadelphia High School</v>
      </c>
      <c r="AC220" s="48" t="str">
        <f t="shared" si="11"/>
        <v>Neshoba</v>
      </c>
      <c r="AD220" s="48" t="str">
        <f>IF(INDEX(Applications_2021!$AL$2:$AL$651,MATCH($A220,Applications_2021!$A$2:$A$651,0))="","",INDEX(Applications_2021!$AL$2:$AL$651,MATCH($A220,Applications_2021!$A$2:$A$651,0)))</f>
        <v>Neshoba</v>
      </c>
      <c r="AE220" s="8" t="str">
        <f t="shared" si="12"/>
        <v>Yes</v>
      </c>
    </row>
    <row r="221" spans="1:32" ht="100.8" x14ac:dyDescent="0.3">
      <c r="A221" s="51" t="str">
        <f>IF(Applications_2021!$A299="","",Applications_2021!$A299)</f>
        <v>0311-CRO-BR-0334</v>
      </c>
      <c r="B221" s="45" t="s">
        <v>371</v>
      </c>
      <c r="C221" s="250" t="s">
        <v>104</v>
      </c>
      <c r="D221" s="46">
        <f t="shared" si="10"/>
        <v>8</v>
      </c>
      <c r="E221" s="45" cm="1">
        <f t="array" ref="E221">_xlfn.IFS($Q221="Less than $25,000 per year",5,$Q221="$25,000 to $49,999 per year",4,$Q221="$50,000 per year or above",2,$Q221="I do not know.",3,$Q221="",0)</f>
        <v>4</v>
      </c>
      <c r="F221" s="45" cm="1">
        <f t="array" ref="F221">_xlfn.IFS($T221="Excellent",5,$T221="Good",4,$T221="Average",3,$T221="Below Average",2,$T221="Poor",1)</f>
        <v>4</v>
      </c>
      <c r="G221" s="52"/>
      <c r="H221" s="52"/>
      <c r="I221" s="52"/>
      <c r="J221" s="53">
        <v>8</v>
      </c>
      <c r="K221" s="48" t="str">
        <f>IF(LEFT(INDEX(Applications_2021!$E$2:$E$651,MATCH($A221,Applications_2021!$A$2:$A$651,0)),1)="Y","Black","Other")</f>
        <v>Black</v>
      </c>
      <c r="L221" s="48" t="str">
        <f>IF(INDEX(Applications_2021!$F$2:$F$651,MATCH($A221,Applications_2021!$A$2:$A$651,0))="","",INDEX(Applications_2021!$F$2:$F$651,MATCH($A221,Applications_2021!$A$2:$A$651,0)))</f>
        <v>Male</v>
      </c>
      <c r="M221" s="48" t="str">
        <f>IF(LEFT(INDEX(Applications_2021!$I$2:$I$651,MATCH($A221,Applications_2021!$A$2:$A$651,0)),1)="","",LEFT(INDEX(Applications_2021!$I$2:$I$651,MATCH($A221,Applications_2021!$A$2:$A$651,0)),1))</f>
        <v>8</v>
      </c>
      <c r="N221" s="48" t="str">
        <f>IF(INDEX(Applications_2021!$J$2:$J$651,MATCH($A221,Applications_2021!$A$2:$A$651,0))="","",INDEX(Applications_2021!$J$2:$J$651,MATCH($A221,Applications_2021!$A$2:$A$651,0)))</f>
        <v xml:space="preserve">Philadelphia Middle School </v>
      </c>
      <c r="O221" s="48" t="str">
        <f>IF(INDEX(Applications_2021!$K$2:$K$651,MATCH($A221,Applications_2021!$A$2:$A$651,0))="","",INDEX(Applications_2021!$K$2:$K$651,MATCH($A221,Applications_2021!$A$2:$A$651,0)))</f>
        <v xml:space="preserve">Philadelphia Public School District </v>
      </c>
      <c r="P221" s="48" t="str">
        <f>IF(INDEX(Applications_2021!$P$2:$P$651,MATCH($A221,Applications_2021!$A$2:$A$651,0))="","",INDEX(Applications_2021!$P$2:$P$651,MATCH($A221,Applications_2021!$A$2:$A$651,0)))</f>
        <v>High School Diploma or up to 3 years of college</v>
      </c>
      <c r="Q221" s="48" t="str">
        <f>IF(INDEX(Applications_2021!$Q$2:$Q$651,MATCH($A221,Applications_2021!$A$2:$A$651,0))="","",INDEX(Applications_2021!$Q$2:$Q$651,MATCH($A221,Applications_2021!$A$2:$A$651,0)))</f>
        <v>$25,000 to $49,999 per year</v>
      </c>
      <c r="R221" s="48" t="str">
        <f>IF(INDEX(Applications_2021!$AL$2:$AL$651,MATCH($A221,Applications_2021!$A$2:$A$651,0))="","",INDEX(Applications_2021!$AL$2:$AL$651,MATCH($A221,Applications_2021!$A$2:$A$651,0)))</f>
        <v>Neshoba</v>
      </c>
      <c r="S221" s="48" t="str">
        <f>IF(INDEX(Applications_2021!$V$2:$V$651,MATCH($A221,Applications_2021!$A$2:$A$651,0))="","",INDEX(Applications_2021!$V$2:$V$651,MATCH($A221,Applications_2021!$A$2:$A$651,0)))</f>
        <v>MS</v>
      </c>
      <c r="T221" s="48" t="str">
        <f>IF(INDEX(Applications_2021!$AE$2:$AE$651,MATCH($A221,Applications_2021!$A$2:$A$651,0))="","",INDEX(Applications_2021!$AE$2:$AE$651,MATCH($A221,Applications_2021!$A$2:$A$651,0)))</f>
        <v>Good</v>
      </c>
      <c r="U221" s="109" t="str">
        <f>IF(INDEX(Applications_2021!$AF$2:$AF$651,MATCH($A221,Applications_2021!$A$2:$A$651,0))="","",INDEX(Applications_2021!$AF$2:$AF$651,MATCH($A221,Applications_2021!$A$2:$A$651,0)))</f>
        <v xml:space="preserve">As a middle schooler I don’t meet many people like me. I love to read, play soccer, and video games. I hope to meet new people like myself and make life connections. I hope that this experience help influence my life decisions as I grow. I hope to build unique interests from this camp. I see this camp as a great opportunity to build myself as I grow older. </v>
      </c>
      <c r="V221" s="109" t="str">
        <f>IF(INDEX(Applications_2021!$AG$2:$AG$651,MATCH($A221,Applications_2021!$A$2:$A$651,0))="","",INDEX(Applications_2021!$AG$2:$AG$651,MATCH($A221,Applications_2021!$A$2:$A$651,0)))</f>
        <v xml:space="preserve">Beta club </v>
      </c>
      <c r="W221" s="109" t="str">
        <f>IF(INDEX(Applications_2021!$AH$2:$AH$651,MATCH($A221,Applications_2021!$A$2:$A$651,0))="","",INDEX(Applications_2021!$AH$2:$AH$651,MATCH($A221,Applications_2021!$A$2:$A$651,0)))</f>
        <v/>
      </c>
      <c r="X221" s="109" t="str">
        <f>IF(INDEX(Applications_2021!$AI$2:$AI$651,MATCH($A221,Applications_2021!$A$2:$A$651,0))="","",INDEX(Applications_2021!$AI$2:$AI$651,MATCH($A221,Applications_2021!$A$2:$A$651,0)))</f>
        <v>school/teacher</v>
      </c>
      <c r="Y221" s="109" t="str">
        <f>IF(INDEX(Applications_2021!$AJ$2:$AJ$651,MATCH($A221,Applications_2021!$A$2:$A$651,0))="","",INDEX(Applications_2021!$AJ$2:$AJ$651,MATCH($A221,Applications_2021!$A$2:$A$651,0)))</f>
        <v xml:space="preserve">Dr. Ullisa Coburn - Philadelphia Public School District </v>
      </c>
      <c r="Z221" s="220" t="str">
        <f>IF(INDEX(Applications_2021!$Z$2:$Z$651,MATCH($A221,Applications_2021!$A$2:$A$651,0))="","",INDEX(Applications_2021!$Z$2:$Z$651,MATCH($A221,Applications_2021!$A$2:$A$651,0)))</f>
        <v>YES - I will have transportation to the camp on June 20.</v>
      </c>
      <c r="AA221" s="221" t="str">
        <f>IF(INDEX(Applications_2021!$AB$2:$AB$651,MATCH($A221,Applications_2021!$A$2:$A$651,0))="","",INDEX(Applications_2021!$AB$2:$AB$651,MATCH($A221,Applications_2021!$A$2:$A$651,0)))</f>
        <v>YES - I will have transportation from the camp on June 25.</v>
      </c>
      <c r="AB221" s="48" t="str">
        <f>IF(INDEX(Transcripts_2021!$A$2:$A$324,MATCH($A221,Transcripts_2021!$A$2:$A$324,0))=$A221,INDEX(Transcripts_2021!$O$2:$O$324,MATCH($A221,Transcripts_2021!$A$2:$A$324,0)),"")</f>
        <v xml:space="preserve">Philadelphia public School District </v>
      </c>
      <c r="AC221" s="48" t="str">
        <f t="shared" si="11"/>
        <v>Neshoba</v>
      </c>
      <c r="AD221" s="48" t="str">
        <f>IF(INDEX(Applications_2021!$AL$2:$AL$651,MATCH($A221,Applications_2021!$A$2:$A$651,0))="","",INDEX(Applications_2021!$AL$2:$AL$651,MATCH($A221,Applications_2021!$A$2:$A$651,0)))</f>
        <v>Neshoba</v>
      </c>
      <c r="AE221" s="8" t="str">
        <f t="shared" si="12"/>
        <v>Yes</v>
      </c>
    </row>
    <row r="222" spans="1:32" ht="14.4" customHeight="1" x14ac:dyDescent="0.3">
      <c r="A222" s="51" t="str">
        <f>IF(Applications_2021!$A151="","",Applications_2021!$A151)</f>
        <v>0159-WAS-MA-0088</v>
      </c>
      <c r="B222" s="52" t="s">
        <v>519</v>
      </c>
      <c r="C222" s="140" t="s">
        <v>92</v>
      </c>
      <c r="D222" s="46">
        <f t="shared" si="10"/>
        <v>7</v>
      </c>
      <c r="E222" s="45" cm="1">
        <f t="array" ref="E222">_xlfn.IFS($Q222="Less than $25,000 per year",5,$Q222="$25,000 to $49,999 per year",4,$Q222="$50,000 per year or above",2,$Q222="I do not know.",3,$Q222="",0)</f>
        <v>2</v>
      </c>
      <c r="F222" s="45" cm="1">
        <f t="array" ref="F222">_xlfn.IFS($T222="Excellent",5,$T222="Good",4,$T222="Average",3,$T222="Below Average",2,$T222="Poor",1)</f>
        <v>5</v>
      </c>
      <c r="G222" s="52"/>
      <c r="H222" s="52"/>
      <c r="I222" s="52"/>
      <c r="J222" s="53" t="s">
        <v>2066</v>
      </c>
      <c r="K222" s="48" t="str">
        <f>IF(LEFT(INDEX(Applications_2021!$E$2:$E$651,MATCH($A222,Applications_2021!$A$2:$A$651,0)),1)="Y","Black","Other")</f>
        <v>Black</v>
      </c>
      <c r="L222" s="48" t="str">
        <f>IF(INDEX(Applications_2021!$F$2:$F$651,MATCH($A222,Applications_2021!$A$2:$A$651,0))="","",INDEX(Applications_2021!$F$2:$F$651,MATCH($A222,Applications_2021!$A$2:$A$651,0)))</f>
        <v>Female</v>
      </c>
      <c r="M222" s="48" t="str">
        <f>IF(LEFT(INDEX(Applications_2021!$I$2:$I$651,MATCH($A222,Applications_2021!$A$2:$A$651,0)),1)="","",LEFT(INDEX(Applications_2021!$I$2:$I$651,MATCH($A222,Applications_2021!$A$2:$A$651,0)),1))</f>
        <v>8</v>
      </c>
      <c r="N222" s="48" t="str">
        <f>IF(INDEX(Applications_2021!$J$2:$J$651,MATCH($A222,Applications_2021!$A$2:$A$651,0))="","",INDEX(Applications_2021!$J$2:$J$651,MATCH($A222,Applications_2021!$A$2:$A$651,0)))</f>
        <v>Neshoba Central Middle</v>
      </c>
      <c r="O222" s="48" t="str">
        <f>IF(INDEX(Applications_2021!$K$2:$K$651,MATCH($A222,Applications_2021!$A$2:$A$651,0))="","",INDEX(Applications_2021!$K$2:$K$651,MATCH($A222,Applications_2021!$A$2:$A$651,0)))</f>
        <v>Neshoba County</v>
      </c>
      <c r="P222" s="48" t="str">
        <f>IF(INDEX(Applications_2021!$P$2:$P$651,MATCH($A222,Applications_2021!$A$2:$A$651,0))="","",INDEX(Applications_2021!$P$2:$P$651,MATCH($A222,Applications_2021!$A$2:$A$651,0)))</f>
        <v>College degree or 4 or more years of college (including graduate school)</v>
      </c>
      <c r="Q222" s="48" t="str">
        <f>IF(INDEX(Applications_2021!$Q$2:$Q$651,MATCH($A222,Applications_2021!$A$2:$A$651,0))="","",INDEX(Applications_2021!$Q$2:$Q$651,MATCH($A222,Applications_2021!$A$2:$A$651,0)))</f>
        <v>$50,000 per year or above</v>
      </c>
      <c r="R222" s="48" t="str">
        <f>IF(INDEX(Applications_2021!$AL$2:$AL$651,MATCH($A222,Applications_2021!$A$2:$A$651,0))="","",INDEX(Applications_2021!$AL$2:$AL$651,MATCH($A222,Applications_2021!$A$2:$A$651,0)))</f>
        <v>Neshoba</v>
      </c>
      <c r="S222" s="48" t="str">
        <f>IF(INDEX(Applications_2021!$V$2:$V$651,MATCH($A222,Applications_2021!$A$2:$A$651,0))="","",INDEX(Applications_2021!$V$2:$V$651,MATCH($A222,Applications_2021!$A$2:$A$651,0)))</f>
        <v>MS</v>
      </c>
      <c r="T222" s="48" t="str">
        <f>IF(INDEX(Applications_2021!$AE$2:$AE$651,MATCH($A222,Applications_2021!$A$2:$A$651,0))="","",INDEX(Applications_2021!$AE$2:$AE$651,MATCH($A222,Applications_2021!$A$2:$A$651,0)))</f>
        <v>Excellent</v>
      </c>
      <c r="U222" s="109" t="str">
        <f>IF(INDEX(Applications_2021!$AF$2:$AF$651,MATCH($A222,Applications_2021!$A$2:$A$651,0))="","",INDEX(Applications_2021!$AF$2:$AF$651,MATCH($A222,Applications_2021!$A$2:$A$651,0)))</f>
        <v>I want to attend the AAYME Camp because it will be a great opportunity to learn new material, enhance leadership skills and meet other like minded people.</v>
      </c>
      <c r="V222" s="109" t="str">
        <f>IF(INDEX(Applications_2021!$AG$2:$AG$651,MATCH($A222,Applications_2021!$A$2:$A$651,0))="","",INDEX(Applications_2021!$AG$2:$AG$651,MATCH($A222,Applications_2021!$A$2:$A$651,0)))</f>
        <v xml:space="preserve">NCMS Student Council President  NCMS Class President Miss NCMS LEVEL 4 student NC Powerlifting team </v>
      </c>
      <c r="W222" s="109" t="str">
        <f>IF(INDEX(Applications_2021!$AH$2:$AH$651,MATCH($A222,Applications_2021!$A$2:$A$651,0))="","",INDEX(Applications_2021!$AH$2:$AH$651,MATCH($A222,Applications_2021!$A$2:$A$651,0)))</f>
        <v/>
      </c>
      <c r="X222" s="109" t="str">
        <f>IF(INDEX(Applications_2021!$AI$2:$AI$651,MATCH($A222,Applications_2021!$A$2:$A$651,0))="","",INDEX(Applications_2021!$AI$2:$AI$651,MATCH($A222,Applications_2021!$A$2:$A$651,0)))</f>
        <v>Social Media</v>
      </c>
      <c r="Y222" s="109" t="str">
        <f>IF(INDEX(Applications_2021!$AJ$2:$AJ$651,MATCH($A222,Applications_2021!$A$2:$A$651,0))="","",INDEX(Applications_2021!$AJ$2:$AJ$651,MATCH($A222,Applications_2021!$A$2:$A$651,0)))</f>
        <v/>
      </c>
      <c r="Z222" s="220" t="str">
        <f>IF(INDEX(Applications_2021!$Z$2:$Z$651,MATCH($A222,Applications_2021!$A$2:$A$651,0))="","",INDEX(Applications_2021!$Z$2:$Z$651,MATCH($A222,Applications_2021!$A$2:$A$651,0)))</f>
        <v>YES - I will have transportation to the camp on June 20.</v>
      </c>
      <c r="AA222" s="221" t="str">
        <f>IF(INDEX(Applications_2021!$AB$2:$AB$651,MATCH($A222,Applications_2021!$A$2:$A$651,0))="","",INDEX(Applications_2021!$AB$2:$AB$651,MATCH($A222,Applications_2021!$A$2:$A$651,0)))</f>
        <v>YES - I will have transportation from the camp on June 25.</v>
      </c>
      <c r="AB222" s="48" t="str">
        <f>IF(INDEX(Transcripts_2021!$A$2:$A$324,MATCH($A222,Transcripts_2021!$A$2:$A$324,0))=$A222,INDEX(Transcripts_2021!$O$2:$O$324,MATCH($A222,Transcripts_2021!$A$2:$A$324,0)),"")</f>
        <v>Neshoba Central Middle School</v>
      </c>
      <c r="AC222" s="48" t="str">
        <f t="shared" si="11"/>
        <v>Neshoba</v>
      </c>
      <c r="AD222" s="48" t="str">
        <f>IF(INDEX(Applications_2021!$AL$2:$AL$651,MATCH($A222,Applications_2021!$A$2:$A$651,0))="","",INDEX(Applications_2021!$AL$2:$AL$651,MATCH($A222,Applications_2021!$A$2:$A$651,0)))</f>
        <v>Neshoba</v>
      </c>
      <c r="AE222" s="8" t="str">
        <f t="shared" si="12"/>
        <v>Yes</v>
      </c>
    </row>
    <row r="223" spans="1:32" ht="14.4" customHeight="1" x14ac:dyDescent="0.3">
      <c r="A223" s="51" t="str">
        <f>IF(Applications_2021!$A150="","",Applications_2021!$A150)</f>
        <v>0158-WAR-KR-0284</v>
      </c>
      <c r="B223" s="52" t="s">
        <v>519</v>
      </c>
      <c r="C223" s="140" t="s">
        <v>92</v>
      </c>
      <c r="D223" s="46">
        <f t="shared" si="10"/>
        <v>6</v>
      </c>
      <c r="E223" s="45" cm="1">
        <f t="array" ref="E223">_xlfn.IFS($Q223="Less than $25,000 per year",5,$Q223="$25,000 to $49,999 per year",4,$Q223="$50,000 per year or above",2,$Q223="I do not know.",3,$Q223="",0)</f>
        <v>2</v>
      </c>
      <c r="F223" s="45" cm="1">
        <f t="array" ref="F223">_xlfn.IFS($T223="Excellent",5,$T223="Good",4,$T223="Average",3,$T223="Below Average",2,$T223="Poor",1)</f>
        <v>4</v>
      </c>
      <c r="G223" s="52"/>
      <c r="H223" s="52"/>
      <c r="I223" s="52"/>
      <c r="J223" s="53" t="s">
        <v>2066</v>
      </c>
      <c r="K223" s="48" t="str">
        <f>IF(LEFT(INDEX(Applications_2021!$E$2:$E$651,MATCH($A223,Applications_2021!$A$2:$A$651,0)),1)="Y","Black","Other")</f>
        <v>Black</v>
      </c>
      <c r="L223" s="48" t="str">
        <f>IF(INDEX(Applications_2021!$F$2:$F$651,MATCH($A223,Applications_2021!$A$2:$A$651,0))="","",INDEX(Applications_2021!$F$2:$F$651,MATCH($A223,Applications_2021!$A$2:$A$651,0)))</f>
        <v>Female</v>
      </c>
      <c r="M223" s="48" t="str">
        <f>IF(LEFT(INDEX(Applications_2021!$I$2:$I$651,MATCH($A223,Applications_2021!$A$2:$A$651,0)),1)="","",LEFT(INDEX(Applications_2021!$I$2:$I$651,MATCH($A223,Applications_2021!$A$2:$A$651,0)),1))</f>
        <v>9</v>
      </c>
      <c r="N223" s="48" t="str">
        <f>IF(INDEX(Applications_2021!$J$2:$J$651,MATCH($A223,Applications_2021!$A$2:$A$651,0))="","",INDEX(Applications_2021!$J$2:$J$651,MATCH($A223,Applications_2021!$A$2:$A$651,0)))</f>
        <v>Philadelphia high school</v>
      </c>
      <c r="O223" s="48" t="str">
        <f>IF(INDEX(Applications_2021!$K$2:$K$651,MATCH($A223,Applications_2021!$A$2:$A$651,0))="","",INDEX(Applications_2021!$K$2:$K$651,MATCH($A223,Applications_2021!$A$2:$A$651,0)))</f>
        <v xml:space="preserve">Philadelphia </v>
      </c>
      <c r="P223" s="48" t="str">
        <f>IF(INDEX(Applications_2021!$P$2:$P$651,MATCH($A223,Applications_2021!$A$2:$A$651,0))="","",INDEX(Applications_2021!$P$2:$P$651,MATCH($A223,Applications_2021!$A$2:$A$651,0)))</f>
        <v>College degree or 4 or more years of college (including graduate school)</v>
      </c>
      <c r="Q223" s="48" t="str">
        <f>IF(INDEX(Applications_2021!$Q$2:$Q$651,MATCH($A223,Applications_2021!$A$2:$A$651,0))="","",INDEX(Applications_2021!$Q$2:$Q$651,MATCH($A223,Applications_2021!$A$2:$A$651,0)))</f>
        <v>$50,000 per year or above</v>
      </c>
      <c r="R223" s="48" t="str">
        <f>IF(INDEX(Applications_2021!$AL$2:$AL$651,MATCH($A223,Applications_2021!$A$2:$A$651,0))="","",INDEX(Applications_2021!$AL$2:$AL$651,MATCH($A223,Applications_2021!$A$2:$A$651,0)))</f>
        <v>Neshoba</v>
      </c>
      <c r="S223" s="48" t="str">
        <f>IF(INDEX(Applications_2021!$V$2:$V$651,MATCH($A223,Applications_2021!$A$2:$A$651,0))="","",INDEX(Applications_2021!$V$2:$V$651,MATCH($A223,Applications_2021!$A$2:$A$651,0)))</f>
        <v>MS</v>
      </c>
      <c r="T223" s="48" t="str">
        <f>IF(INDEX(Applications_2021!$AE$2:$AE$651,MATCH($A223,Applications_2021!$A$2:$A$651,0))="","",INDEX(Applications_2021!$AE$2:$AE$651,MATCH($A223,Applications_2021!$A$2:$A$651,0)))</f>
        <v>Good</v>
      </c>
      <c r="U223" s="109" t="str">
        <f>IF(INDEX(Applications_2021!$AF$2:$AF$651,MATCH($A223,Applications_2021!$A$2:$A$651,0))="","",INDEX(Applications_2021!$AF$2:$AF$651,MATCH($A223,Applications_2021!$A$2:$A$651,0)))</f>
        <v xml:space="preserve">To able to be around peers I feel I can relate with. To improve as an African American girl as a student and person over all. </v>
      </c>
      <c r="V223" s="109" t="str">
        <f>IF(INDEX(Applications_2021!$AG$2:$AG$651,MATCH($A223,Applications_2021!$A$2:$A$651,0))="","",INDEX(Applications_2021!$AG$2:$AG$651,MATCH($A223,Applications_2021!$A$2:$A$651,0)))</f>
        <v xml:space="preserve">Honor student, Advance class enrollment in English and math, member of Beta, and member of the fast pitch softball team. </v>
      </c>
      <c r="W223" s="109" t="str">
        <f>IF(INDEX(Applications_2021!$AH$2:$AH$651,MATCH($A223,Applications_2021!$A$2:$A$651,0))="","",INDEX(Applications_2021!$AH$2:$AH$651,MATCH($A223,Applications_2021!$A$2:$A$651,0)))</f>
        <v/>
      </c>
      <c r="X223" s="109" t="str">
        <f>IF(INDEX(Applications_2021!$AI$2:$AI$651,MATCH($A223,Applications_2021!$A$2:$A$651,0))="","",INDEX(Applications_2021!$AI$2:$AI$651,MATCH($A223,Applications_2021!$A$2:$A$651,0)))</f>
        <v>school/teacher</v>
      </c>
      <c r="Y223" s="109" t="str">
        <f>IF(INDEX(Applications_2021!$AJ$2:$AJ$651,MATCH($A223,Applications_2021!$A$2:$A$651,0))="","",INDEX(Applications_2021!$AJ$2:$AJ$651,MATCH($A223,Applications_2021!$A$2:$A$651,0)))</f>
        <v xml:space="preserve">Tiffany Steele North Forrest Elementary </v>
      </c>
      <c r="Z223" s="220" t="str">
        <f>IF(INDEX(Applications_2021!$Z$2:$Z$651,MATCH($A223,Applications_2021!$A$2:$A$651,0))="","",INDEX(Applications_2021!$Z$2:$Z$651,MATCH($A223,Applications_2021!$A$2:$A$651,0)))</f>
        <v>YES - I will have transportation to the camp on June 20.</v>
      </c>
      <c r="AA223" s="221" t="str">
        <f>IF(INDEX(Applications_2021!$AB$2:$AB$651,MATCH($A223,Applications_2021!$A$2:$A$651,0))="","",INDEX(Applications_2021!$AB$2:$AB$651,MATCH($A223,Applications_2021!$A$2:$A$651,0)))</f>
        <v>YES - I will have transportation from the camp on June 25.</v>
      </c>
      <c r="AB223" s="48" t="str">
        <f>IF(INDEX(Transcripts_2021!$A$2:$A$324,MATCH($A223,Transcripts_2021!$A$2:$A$324,0))=$A223,INDEX(Transcripts_2021!$O$2:$O$324,MATCH($A223,Transcripts_2021!$A$2:$A$324,0)),"")</f>
        <v>Philadelphia High schiil</v>
      </c>
      <c r="AC223" s="48" t="str">
        <f t="shared" si="11"/>
        <v>Neshoba</v>
      </c>
      <c r="AD223" s="48" t="str">
        <f>IF(INDEX(Applications_2021!$AL$2:$AL$651,MATCH($A223,Applications_2021!$A$2:$A$651,0))="","",INDEX(Applications_2021!$AL$2:$AL$651,MATCH($A223,Applications_2021!$A$2:$A$651,0)))</f>
        <v>Neshoba</v>
      </c>
      <c r="AE223" s="8" t="str">
        <f t="shared" si="12"/>
        <v>Yes</v>
      </c>
    </row>
    <row r="224" spans="1:32" ht="172.8" x14ac:dyDescent="0.3">
      <c r="A224" s="51" t="str">
        <f>IF(Applications_2021!$A545="","",Applications_2021!$A545)</f>
        <v>0566-WAR-DA-0291</v>
      </c>
      <c r="B224" s="45" t="s">
        <v>371</v>
      </c>
      <c r="C224" s="250" t="s">
        <v>83</v>
      </c>
      <c r="D224" s="46">
        <f t="shared" si="10"/>
        <v>10</v>
      </c>
      <c r="E224" s="45" cm="1">
        <f t="array" ref="E224">_xlfn.IFS($Q224="Less than $25,000 per year",5,$Q224="$25,000 to $49,999 per year",4,$Q224="$50,000 per year or above",2,$Q224="I do not know.",3,$Q224="",0)</f>
        <v>5</v>
      </c>
      <c r="F224" s="45" cm="1">
        <f t="array" ref="F224">_xlfn.IFS($T224="Excellent",5,$T224="Good",4,$T224="Average",3,$T224="Below Average",2,$T224="Poor",1)</f>
        <v>5</v>
      </c>
      <c r="G224" s="52"/>
      <c r="H224" s="52"/>
      <c r="I224" s="52"/>
      <c r="J224" s="53">
        <v>9</v>
      </c>
      <c r="K224" s="48" t="str">
        <f>IF(LEFT(INDEX(Applications_2021!$E$2:$E$651,MATCH($A224,Applications_2021!$A$2:$A$651,0)),1)="Y","Black","Other")</f>
        <v>Black</v>
      </c>
      <c r="L224" s="48" t="str">
        <f>IF(INDEX(Applications_2021!$F$2:$F$651,MATCH($A224,Applications_2021!$A$2:$A$651,0))="","",INDEX(Applications_2021!$F$2:$F$651,MATCH($A224,Applications_2021!$A$2:$A$651,0)))</f>
        <v>Male</v>
      </c>
      <c r="M224" s="48" t="str">
        <f>IF(LEFT(INDEX(Applications_2021!$I$2:$I$651,MATCH($A224,Applications_2021!$A$2:$A$651,0)),1)="","",LEFT(INDEX(Applications_2021!$I$2:$I$651,MATCH($A224,Applications_2021!$A$2:$A$651,0)),1))</f>
        <v>9</v>
      </c>
      <c r="N224" s="48" t="str">
        <f>IF(INDEX(Applications_2021!$J$2:$J$651,MATCH($A224,Applications_2021!$A$2:$A$651,0))="","",INDEX(Applications_2021!$J$2:$J$651,MATCH($A224,Applications_2021!$A$2:$A$651,0)))</f>
        <v>Newton High School</v>
      </c>
      <c r="O224" s="48" t="str">
        <f>IF(INDEX(Applications_2021!$K$2:$K$651,MATCH($A224,Applications_2021!$A$2:$A$651,0))="","",INDEX(Applications_2021!$K$2:$K$651,MATCH($A224,Applications_2021!$A$2:$A$651,0)))</f>
        <v>Newton Municipal School District</v>
      </c>
      <c r="P224" s="48" t="str">
        <f>IF(INDEX(Applications_2021!$P$2:$P$651,MATCH($A224,Applications_2021!$A$2:$A$651,0))="","",INDEX(Applications_2021!$P$2:$P$651,MATCH($A224,Applications_2021!$A$2:$A$651,0)))</f>
        <v>High School Diploma or up to 3 years of college</v>
      </c>
      <c r="Q224" s="48" t="str">
        <f>IF(INDEX(Applications_2021!$Q$2:$Q$651,MATCH($A224,Applications_2021!$A$2:$A$651,0))="","",INDEX(Applications_2021!$Q$2:$Q$651,MATCH($A224,Applications_2021!$A$2:$A$651,0)))</f>
        <v>Less than $25,000 per year</v>
      </c>
      <c r="R224" s="48" t="str">
        <f>IF(INDEX(Applications_2021!$AL$2:$AL$651,MATCH($A224,Applications_2021!$A$2:$A$651,0))="","",INDEX(Applications_2021!$AL$2:$AL$651,MATCH($A224,Applications_2021!$A$2:$A$651,0)))</f>
        <v>Newton</v>
      </c>
      <c r="S224" s="48" t="str">
        <f>IF(INDEX(Applications_2021!$V$2:$V$651,MATCH($A224,Applications_2021!$A$2:$A$651,0))="","",INDEX(Applications_2021!$V$2:$V$651,MATCH($A224,Applications_2021!$A$2:$A$651,0)))</f>
        <v>MS</v>
      </c>
      <c r="T224" s="48" t="str">
        <f>IF(INDEX(Applications_2021!$AE$2:$AE$651,MATCH($A224,Applications_2021!$A$2:$A$651,0))="","",INDEX(Applications_2021!$AE$2:$AE$651,MATCH($A224,Applications_2021!$A$2:$A$651,0)))</f>
        <v>Excellent</v>
      </c>
      <c r="U224" s="109" t="str">
        <f>IF(INDEX(Applications_2021!$AF$2:$AF$651,MATCH($A224,Applications_2021!$A$2:$A$651,0))="","",INDEX(Applications_2021!$AF$2:$AF$651,MATCH($A224,Applications_2021!$A$2:$A$651,0)))</f>
        <v>I have a strong interest in mathematics as shown by my grades. If you examine my grades from elementary school until now, you will see exceptional marks in the areas of math and science. They have literally been my favorite subjects.  Additionally, I have had the opportunity to talk to a graduate of MSMS (Ms. Jilkiah Bryant) and have been intrigued by all that the School has to offer. I have an interest in applying for admission. I believe that the AAYME Camp will provide me the opportunity to develop myself and expose me to MSMS in a way in which I can explore applying and then submitting a strong application.</v>
      </c>
      <c r="V224" s="109" t="str">
        <f>IF(INDEX(Applications_2021!$AG$2:$AG$651,MATCH($A224,Applications_2021!$A$2:$A$651,0))="","",INDEX(Applications_2021!$AG$2:$AG$651,MATCH($A224,Applications_2021!$A$2:$A$651,0)))</f>
        <v>Achievements: 8th Grade Principal Award (giving to the most distinguished student) Principal’s Lists Honor Roll  Clubs: Beta Club Junior Beta Club  Athletics: Newton High School Varsity Football Team - Wide Receiver Newton High School Varsity Basketball Team - Point Game Newton High School Varsity Baseball Team - First Base (9th grade starter) Newton High School Track Team - 200 meters; 400 meters (9th grade starter)  Community Service: City of Newton Trash Pickup Volunteer (Spring 2021) Bedford Care Center of Newton Volunteer (Fall 2019)</v>
      </c>
      <c r="W224" s="109" t="str">
        <f>IF(INDEX(Applications_2021!$AH$2:$AH$651,MATCH($A224,Applications_2021!$A$2:$A$651,0))="","",INDEX(Applications_2021!$AH$2:$AH$651,MATCH($A224,Applications_2021!$A$2:$A$651,0)))</f>
        <v>Camps are known for helping kids develop independence. I believe AAYME Camp will provide me the opportunity to learn the necessary life skills that will benefit me in the future. Camp also comes with additional benefits, such as making new friends. Students accepted to AAYME, will likely share my interest in academic achievement. I believe that AAYME will help me grow as a person and become more comfortable with meeting new people, as I work through my shyness.</v>
      </c>
      <c r="X224" s="109" t="str">
        <f>IF(INDEX(Applications_2021!$AI$2:$AI$651,MATCH($A224,Applications_2021!$A$2:$A$651,0))="","",INDEX(Applications_2021!$AI$2:$AI$651,MATCH($A224,Applications_2021!$A$2:$A$651,0)))</f>
        <v>school/teacher</v>
      </c>
      <c r="Y224" s="109" t="str">
        <f>IF(INDEX(Applications_2021!$AJ$2:$AJ$651,MATCH($A224,Applications_2021!$A$2:$A$651,0))="","",INDEX(Applications_2021!$AJ$2:$AJ$651,MATCH($A224,Applications_2021!$A$2:$A$651,0)))</f>
        <v>Mrs. Shernise Wilson</v>
      </c>
      <c r="Z224" s="220" t="str">
        <f>IF(INDEX(Applications_2021!$Z$2:$Z$651,MATCH($A224,Applications_2021!$A$2:$A$651,0))="","",INDEX(Applications_2021!$Z$2:$Z$651,MATCH($A224,Applications_2021!$A$2:$A$651,0)))</f>
        <v>YES - I will have transportation to the camp on June 20.</v>
      </c>
      <c r="AA224" s="221" t="str">
        <f>IF(INDEX(Applications_2021!$AB$2:$AB$651,MATCH($A224,Applications_2021!$A$2:$A$651,0))="","",INDEX(Applications_2021!$AB$2:$AB$651,MATCH($A224,Applications_2021!$A$2:$A$651,0)))</f>
        <v>YES - I will have transportation from the camp on June 25.</v>
      </c>
      <c r="AB224" s="48" t="str">
        <f>IF(INDEX(Transcripts_2021!$A$2:$A$324,MATCH($A224,Transcripts_2021!$A$2:$A$324,0))=$A224,INDEX(Transcripts_2021!$O$2:$O$324,MATCH($A224,Transcripts_2021!$A$2:$A$324,0)),"")</f>
        <v>Newton High School</v>
      </c>
      <c r="AC224" s="48" t="str">
        <f t="shared" si="11"/>
        <v>Newton</v>
      </c>
      <c r="AD224" s="48" t="str">
        <f>IF(INDEX(Applications_2021!$AL$2:$AL$651,MATCH($A224,Applications_2021!$A$2:$A$651,0))="","",INDEX(Applications_2021!$AL$2:$AL$651,MATCH($A224,Applications_2021!$A$2:$A$651,0)))</f>
        <v>Newton</v>
      </c>
      <c r="AE224" s="8" t="str">
        <f t="shared" si="12"/>
        <v>Yes</v>
      </c>
    </row>
    <row r="225" spans="1:31" ht="14.4" customHeight="1" x14ac:dyDescent="0.3">
      <c r="A225" s="51" t="str">
        <f>IF(Applications_2021!$A114="","",Applications_2021!$A114)</f>
        <v>0117-STE-KY-0017</v>
      </c>
      <c r="B225" s="52" t="s">
        <v>519</v>
      </c>
      <c r="C225" s="140" t="s">
        <v>92</v>
      </c>
      <c r="D225" s="46">
        <f t="shared" si="10"/>
        <v>10</v>
      </c>
      <c r="E225" s="45" cm="1">
        <f t="array" ref="E225">_xlfn.IFS($Q225="Less than $25,000 per year",5,$Q225="$25,000 to $49,999 per year",4,$Q225="$50,000 per year or above",2,$Q225="I do not know.",3,$Q225="",0)</f>
        <v>5</v>
      </c>
      <c r="F225" s="45" cm="1">
        <f t="array" ref="F225">_xlfn.IFS($T225="Excellent",5,$T225="Good",4,$T225="Average",3,$T225="Below Average",2,$T225="Poor",1)</f>
        <v>5</v>
      </c>
      <c r="G225" s="52"/>
      <c r="H225" s="52"/>
      <c r="I225" s="52"/>
      <c r="J225" s="53" t="s">
        <v>2066</v>
      </c>
      <c r="K225" s="48" t="str">
        <f>IF(LEFT(INDEX(Applications_2021!$E$2:$E$651,MATCH($A225,Applications_2021!$A$2:$A$651,0)),1)="Y","Black","Other")</f>
        <v>Black</v>
      </c>
      <c r="L225" s="48" t="str">
        <f>IF(INDEX(Applications_2021!$F$2:$F$651,MATCH($A225,Applications_2021!$A$2:$A$651,0))="","",INDEX(Applications_2021!$F$2:$F$651,MATCH($A225,Applications_2021!$A$2:$A$651,0)))</f>
        <v>Female</v>
      </c>
      <c r="M225" s="48" t="str">
        <f>IF(LEFT(INDEX(Applications_2021!$I$2:$I$651,MATCH($A225,Applications_2021!$A$2:$A$651,0)),1)="","",LEFT(INDEX(Applications_2021!$I$2:$I$651,MATCH($A225,Applications_2021!$A$2:$A$651,0)),1))</f>
        <v>9</v>
      </c>
      <c r="N225" s="48" t="str">
        <f>IF(INDEX(Applications_2021!$J$2:$J$651,MATCH($A225,Applications_2021!$A$2:$A$651,0))="","",INDEX(Applications_2021!$J$2:$J$651,MATCH($A225,Applications_2021!$A$2:$A$651,0)))</f>
        <v xml:space="preserve">Noxubee County High School </v>
      </c>
      <c r="O225" s="48" t="str">
        <f>IF(INDEX(Applications_2021!$K$2:$K$651,MATCH($A225,Applications_2021!$A$2:$A$651,0))="","",INDEX(Applications_2021!$K$2:$K$651,MATCH($A225,Applications_2021!$A$2:$A$651,0)))</f>
        <v xml:space="preserve">Noxubee County School District </v>
      </c>
      <c r="P225" s="48" t="str">
        <f>IF(INDEX(Applications_2021!$P$2:$P$651,MATCH($A225,Applications_2021!$A$2:$A$651,0))="","",INDEX(Applications_2021!$P$2:$P$651,MATCH($A225,Applications_2021!$A$2:$A$651,0)))</f>
        <v>College degree or 4 or more years of college (including graduate school)</v>
      </c>
      <c r="Q225" s="48" t="str">
        <f>IF(INDEX(Applications_2021!$Q$2:$Q$651,MATCH($A225,Applications_2021!$A$2:$A$651,0))="","",INDEX(Applications_2021!$Q$2:$Q$651,MATCH($A225,Applications_2021!$A$2:$A$651,0)))</f>
        <v>Less than $25,000 per year</v>
      </c>
      <c r="R225" s="48" t="str">
        <f>IF(INDEX(Applications_2021!$AL$2:$AL$651,MATCH($A225,Applications_2021!$A$2:$A$651,0))="","",INDEX(Applications_2021!$AL$2:$AL$651,MATCH($A225,Applications_2021!$A$2:$A$651,0)))</f>
        <v>Noxubee</v>
      </c>
      <c r="S225" s="48" t="str">
        <f>IF(INDEX(Applications_2021!$V$2:$V$651,MATCH($A225,Applications_2021!$A$2:$A$651,0))="","",INDEX(Applications_2021!$V$2:$V$651,MATCH($A225,Applications_2021!$A$2:$A$651,0)))</f>
        <v>MS</v>
      </c>
      <c r="T225" s="48" t="str">
        <f>IF(INDEX(Applications_2021!$AE$2:$AE$651,MATCH($A225,Applications_2021!$A$2:$A$651,0))="","",INDEX(Applications_2021!$AE$2:$AE$651,MATCH($A225,Applications_2021!$A$2:$A$651,0)))</f>
        <v>Excellent</v>
      </c>
      <c r="U225" s="109" t="str">
        <f>IF(INDEX(Applications_2021!$AF$2:$AF$651,MATCH($A225,Applications_2021!$A$2:$A$651,0))="","",INDEX(Applications_2021!$AF$2:$AF$651,MATCH($A225,Applications_2021!$A$2:$A$651,0)))</f>
        <v xml:space="preserve">I would like to attend the AAYME Camp because I feel like it’s a great opportunity. I’ve always wanted to be a cardiologist which takes years of education and I feel that if I start my studying earlier on then it’ll help me later in my career.  I hope that AAYME can be a good experience and a way to learn more while also trying something new. </v>
      </c>
      <c r="V225" s="109" t="str">
        <f>IF(INDEX(Applications_2021!$AG$2:$AG$651,MATCH($A225,Applications_2021!$A$2:$A$651,0))="","",INDEX(Applications_2021!$AG$2:$AG$651,MATCH($A225,Applications_2021!$A$2:$A$651,0)))</f>
        <v xml:space="preserve">I’ve been told occasionally that I’m a great student. I’ve always took honors classes  and been in the top groups throughout my years of school. I even took 4 high school classes in the middle school because I was an advanced student.  I’m a A  and occasionally B student and I haven’t made anything lower since I’ve been in school.  Recently the Congress of future medical students even invited me to their yearly program. I’m a former gifted student and while in that program I learned to be a creative thinker, don’t be scared to take risk and to always keep trying because there is a solution and I feel like I display those skills on a daily basis. </v>
      </c>
      <c r="W225" s="109" t="str">
        <f>IF(INDEX(Applications_2021!$AH$2:$AH$651,MATCH($A225,Applications_2021!$A$2:$A$651,0))="","",INDEX(Applications_2021!$AH$2:$AH$651,MATCH($A225,Applications_2021!$A$2:$A$651,0)))</f>
        <v xml:space="preserve">I would really appreciate this opportunity. I try my hardest on a daily basis to make sure that I am a great student and a even better person . I’ve always been determined to take great opportunities and risks for the sake of my future. I feel that I am the perfect person for this program. </v>
      </c>
      <c r="X225" s="109" t="str">
        <f>IF(INDEX(Applications_2021!$AI$2:$AI$651,MATCH($A225,Applications_2021!$A$2:$A$651,0))="","",INDEX(Applications_2021!$AI$2:$AI$651,MATCH($A225,Applications_2021!$A$2:$A$651,0)))</f>
        <v>school/teacher</v>
      </c>
      <c r="Y225" s="109" t="str">
        <f>IF(INDEX(Applications_2021!$AJ$2:$AJ$651,MATCH($A225,Applications_2021!$A$2:$A$651,0))="","",INDEX(Applications_2021!$AJ$2:$AJ$651,MATCH($A225,Applications_2021!$A$2:$A$651,0)))</f>
        <v/>
      </c>
      <c r="Z225" s="220" t="str">
        <f>IF(INDEX(Applications_2021!$AD$2:$AD$651,MATCH($A225,Applications_2021!$A$2:$A$651,0))="","",INDEX(Applications_2021!$AD$2:$AD$651,MATCH($A225,Applications_2021!$A$2:$A$651,0)))</f>
        <v xml:space="preserve">I do not know my transportation needs at this time. </v>
      </c>
      <c r="AA225" s="221" t="str">
        <f>IF(INDEX(Applications_2021!$AD$2:$AD$651,MATCH($A225,Applications_2021!$A$2:$A$651,0))="","",INDEX(Applications_2021!$AD$2:$AD$651,MATCH($A225,Applications_2021!$A$2:$A$651,0)))</f>
        <v xml:space="preserve">I do not know my transportation needs at this time. </v>
      </c>
      <c r="AB225" s="48" t="str">
        <f>IF(INDEX(Transcripts_2021!$A$2:$A$324,MATCH($A225,Transcripts_2021!$A$2:$A$324,0))=$A225,INDEX(Transcripts_2021!$O$2:$O$324,MATCH($A225,Transcripts_2021!$A$2:$A$324,0)),"")</f>
        <v xml:space="preserve">Noxubee County High School </v>
      </c>
      <c r="AC225" s="48" t="str">
        <f t="shared" si="11"/>
        <v>Noxubee</v>
      </c>
      <c r="AD225" s="48" t="str">
        <f>IF(INDEX(Applications_2021!$AL$2:$AL$651,MATCH($A225,Applications_2021!$A$2:$A$651,0))="","",INDEX(Applications_2021!$AL$2:$AL$651,MATCH($A225,Applications_2021!$A$2:$A$651,0)))</f>
        <v>Noxubee</v>
      </c>
      <c r="AE225" s="8" t="str">
        <f t="shared" si="12"/>
        <v>Yes</v>
      </c>
    </row>
    <row r="226" spans="1:31" ht="14.4" customHeight="1" x14ac:dyDescent="0.3">
      <c r="A226" s="51" t="str">
        <f>IF(Applications_2021!$A390="","",Applications_2021!$A390)</f>
        <v>0404-STA-CH-0236</v>
      </c>
      <c r="B226" s="52" t="s">
        <v>519</v>
      </c>
      <c r="C226" s="140" t="s">
        <v>92</v>
      </c>
      <c r="D226" s="46">
        <f t="shared" si="10"/>
        <v>10</v>
      </c>
      <c r="E226" s="45" cm="1">
        <f t="array" ref="E226">_xlfn.IFS($Q226="Less than $25,000 per year",5,$Q226="$25,000 to $49,999 per year",4,$Q226="$50,000 per year or above",2,$Q226="I do not know.",3,$Q226="",0)</f>
        <v>5</v>
      </c>
      <c r="F226" s="45" cm="1">
        <f t="array" ref="F226">_xlfn.IFS($T226="Excellent",5,$T226="Good",4,$T226="Average",3,$T226="Below Average",2,$T226="Poor",1)</f>
        <v>5</v>
      </c>
      <c r="G226" s="52"/>
      <c r="H226" s="52"/>
      <c r="I226" s="52"/>
      <c r="J226" s="53" t="s">
        <v>2066</v>
      </c>
      <c r="K226" s="48" t="str">
        <f>IF(LEFT(INDEX(Applications_2021!$E$2:$E$651,MATCH($A226,Applications_2021!$A$2:$A$651,0)),1)="Y","Black","Other")</f>
        <v>Black</v>
      </c>
      <c r="L226" s="48" t="str">
        <f>IF(INDEX(Applications_2021!$F$2:$F$651,MATCH($A226,Applications_2021!$A$2:$A$651,0))="","",INDEX(Applications_2021!$F$2:$F$651,MATCH($A226,Applications_2021!$A$2:$A$651,0)))</f>
        <v>Male</v>
      </c>
      <c r="M226" s="48" t="str">
        <f>IF(LEFT(INDEX(Applications_2021!$I$2:$I$651,MATCH($A226,Applications_2021!$A$2:$A$651,0)),1)="","",LEFT(INDEX(Applications_2021!$I$2:$I$651,MATCH($A226,Applications_2021!$A$2:$A$651,0)),1))</f>
        <v>7</v>
      </c>
      <c r="N226" s="48" t="str">
        <f>IF(INDEX(Applications_2021!$J$2:$J$651,MATCH($A226,Applications_2021!$A$2:$A$651,0))="","",INDEX(Applications_2021!$J$2:$J$651,MATCH($A226,Applications_2021!$A$2:$A$651,0)))</f>
        <v>B F Liddell Middle School</v>
      </c>
      <c r="O226" s="48" t="str">
        <f>IF(INDEX(Applications_2021!$K$2:$K$651,MATCH($A226,Applications_2021!$A$2:$A$651,0))="","",INDEX(Applications_2021!$K$2:$K$651,MATCH($A226,Applications_2021!$A$2:$A$651,0)))</f>
        <v>Noxubee County</v>
      </c>
      <c r="P226" s="48" t="str">
        <f>IF(INDEX(Applications_2021!$P$2:$P$651,MATCH($A226,Applications_2021!$A$2:$A$651,0))="","",INDEX(Applications_2021!$P$2:$P$651,MATCH($A226,Applications_2021!$A$2:$A$651,0)))</f>
        <v>High School Diploma or up to 3 years of college</v>
      </c>
      <c r="Q226" s="48" t="str">
        <f>IF(INDEX(Applications_2021!$Q$2:$Q$651,MATCH($A226,Applications_2021!$A$2:$A$651,0))="","",INDEX(Applications_2021!$Q$2:$Q$651,MATCH($A226,Applications_2021!$A$2:$A$651,0)))</f>
        <v>Less than $25,000 per year</v>
      </c>
      <c r="R226" s="48" t="str">
        <f>IF(INDEX(Applications_2021!$AL$2:$AL$651,MATCH($A226,Applications_2021!$A$2:$A$651,0))="","",INDEX(Applications_2021!$AL$2:$AL$651,MATCH($A226,Applications_2021!$A$2:$A$651,0)))</f>
        <v>Noxubee</v>
      </c>
      <c r="S226" s="48" t="str">
        <f>IF(INDEX(Applications_2021!$V$2:$V$651,MATCH($A226,Applications_2021!$A$2:$A$651,0))="","",INDEX(Applications_2021!$V$2:$V$651,MATCH($A226,Applications_2021!$A$2:$A$651,0)))</f>
        <v>MS</v>
      </c>
      <c r="T226" s="48" t="str">
        <f>IF(INDEX(Applications_2021!$AE$2:$AE$651,MATCH($A226,Applications_2021!$A$2:$A$651,0))="","",INDEX(Applications_2021!$AE$2:$AE$651,MATCH($A226,Applications_2021!$A$2:$A$651,0)))</f>
        <v>Excellent</v>
      </c>
      <c r="U226" s="109" t="str">
        <f>IF(INDEX(Applications_2021!$AF$2:$AF$651,MATCH($A226,Applications_2021!$A$2:$A$651,0))="","",INDEX(Applications_2021!$AF$2:$AF$651,MATCH($A226,Applications_2021!$A$2:$A$651,0)))</f>
        <v>I want to attend this camp to become knowledgeable of new life skills, build my self confidence, meet new friends and gain new life experiences.</v>
      </c>
      <c r="V226" s="109" t="str">
        <f>IF(INDEX(Applications_2021!$AG$2:$AG$651,MATCH($A226,Applications_2021!$A$2:$A$651,0))="","",INDEX(Applications_2021!$AG$2:$AG$651,MATCH($A226,Applications_2021!$A$2:$A$651,0)))</f>
        <v>I have been A/B student my entire school years. I have received several certificates for Honor Student and on all subjects.</v>
      </c>
      <c r="W226" s="109" t="str">
        <f>IF(INDEX(Applications_2021!$AH$2:$AH$651,MATCH($A226,Applications_2021!$A$2:$A$651,0))="","",INDEX(Applications_2021!$AH$2:$AH$651,MATCH($A226,Applications_2021!$A$2:$A$651,0)))</f>
        <v>I will be honored to be a part of this camp.</v>
      </c>
      <c r="X226" s="109" t="str">
        <f>IF(INDEX(Applications_2021!$AI$2:$AI$651,MATCH($A226,Applications_2021!$A$2:$A$651,0))="","",INDEX(Applications_2021!$AI$2:$AI$651,MATCH($A226,Applications_2021!$A$2:$A$651,0)))</f>
        <v>MSMS alumni/student</v>
      </c>
      <c r="Y226" s="109" t="str">
        <f>IF(INDEX(Applications_2021!$AJ$2:$AJ$651,MATCH($A226,Applications_2021!$A$2:$A$651,0))="","",INDEX(Applications_2021!$AJ$2:$AJ$651,MATCH($A226,Applications_2021!$A$2:$A$651,0)))</f>
        <v xml:space="preserve">Tyra Ivory Chemistry teacher Noxubee County School </v>
      </c>
      <c r="Z226" s="220" t="str">
        <f>IF(INDEX(Applications_2021!$Z$2:$Z$651,MATCH($A226,Applications_2021!$A$2:$A$651,0))="","",INDEX(Applications_2021!$Z$2:$Z$651,MATCH($A226,Applications_2021!$A$2:$A$651,0)))</f>
        <v>YES - I will have transportation to the camp on June 20.</v>
      </c>
      <c r="AA226" s="221" t="str">
        <f>IF(INDEX(Applications_2021!$AB$2:$AB$651,MATCH($A226,Applications_2021!$A$2:$A$651,0))="","",INDEX(Applications_2021!$AB$2:$AB$651,MATCH($A226,Applications_2021!$A$2:$A$651,0)))</f>
        <v>YES - I will have transportation from the camp on June 25.</v>
      </c>
      <c r="AB226" s="48" t="str">
        <f>IF(INDEX(Transcripts_2021!$A$2:$A$324,MATCH($A226,Transcripts_2021!$A$2:$A$324,0))=$A226,INDEX(Transcripts_2021!$O$2:$O$324,MATCH($A226,Transcripts_2021!$A$2:$A$324,0)),"")</f>
        <v>BF Liddell Middle School</v>
      </c>
      <c r="AC226" s="48" t="str">
        <f t="shared" si="11"/>
        <v>Noxubee</v>
      </c>
      <c r="AD226" s="48" t="str">
        <f>IF(INDEX(Applications_2021!$AL$2:$AL$651,MATCH($A226,Applications_2021!$A$2:$A$651,0))="","",INDEX(Applications_2021!$AL$2:$AL$651,MATCH($A226,Applications_2021!$A$2:$A$651,0)))</f>
        <v>Noxubee</v>
      </c>
      <c r="AE226" s="8" t="str">
        <f t="shared" si="12"/>
        <v>Yes</v>
      </c>
    </row>
    <row r="227" spans="1:31" ht="86.4" x14ac:dyDescent="0.3">
      <c r="A227" s="51" t="str">
        <f>IF(Applications_2021!$A389="","",Applications_2021!$A389)</f>
        <v>0403-DIC-DI-0222</v>
      </c>
      <c r="B227" s="45" t="s">
        <v>371</v>
      </c>
      <c r="C227" s="250" t="s">
        <v>101</v>
      </c>
      <c r="D227" s="46">
        <f t="shared" si="10"/>
        <v>9</v>
      </c>
      <c r="E227" s="45" cm="1">
        <f t="array" ref="E227">_xlfn.IFS($Q227="Less than $25,000 per year",5,$Q227="$25,000 to $49,999 per year",4,$Q227="$50,000 per year or above",2,$Q227="I do not know.",3,$Q227="",0)</f>
        <v>4</v>
      </c>
      <c r="F227" s="45" cm="1">
        <f t="array" ref="F227">_xlfn.IFS($T227="Excellent",5,$T227="Good",4,$T227="Average",3,$T227="Below Average",2,$T227="Poor",1)</f>
        <v>5</v>
      </c>
      <c r="G227" s="52"/>
      <c r="H227" s="52"/>
      <c r="I227" s="52"/>
      <c r="J227" s="53">
        <v>9</v>
      </c>
      <c r="K227" s="48" t="str">
        <f>IF(LEFT(INDEX(Applications_2021!$E$2:$E$651,MATCH($A227,Applications_2021!$A$2:$A$651,0)),1)="Y","Black","Other")</f>
        <v>Black</v>
      </c>
      <c r="L227" s="48" t="str">
        <f>IF(INDEX(Applications_2021!$F$2:$F$651,MATCH($A227,Applications_2021!$A$2:$A$651,0))="","",INDEX(Applications_2021!$F$2:$F$651,MATCH($A227,Applications_2021!$A$2:$A$651,0)))</f>
        <v>Male</v>
      </c>
      <c r="M227" s="48" t="str">
        <f>IF(LEFT(INDEX(Applications_2021!$I$2:$I$651,MATCH($A227,Applications_2021!$A$2:$A$651,0)),1)="","",LEFT(INDEX(Applications_2021!$I$2:$I$651,MATCH($A227,Applications_2021!$A$2:$A$651,0)),1))</f>
        <v>9</v>
      </c>
      <c r="N227" s="48" t="str">
        <f>IF(INDEX(Applications_2021!$J$2:$J$651,MATCH($A227,Applications_2021!$A$2:$A$651,0))="","",INDEX(Applications_2021!$J$2:$J$651,MATCH($A227,Applications_2021!$A$2:$A$651,0)))</f>
        <v>Noxubee County high School</v>
      </c>
      <c r="O227" s="48" t="str">
        <f>IF(INDEX(Applications_2021!$K$2:$K$651,MATCH($A227,Applications_2021!$A$2:$A$651,0))="","",INDEX(Applications_2021!$K$2:$K$651,MATCH($A227,Applications_2021!$A$2:$A$651,0)))</f>
        <v xml:space="preserve">Noxubee County School District </v>
      </c>
      <c r="P227" s="48" t="str">
        <f>IF(INDEX(Applications_2021!$P$2:$P$651,MATCH($A227,Applications_2021!$A$2:$A$651,0))="","",INDEX(Applications_2021!$P$2:$P$651,MATCH($A227,Applications_2021!$A$2:$A$651,0)))</f>
        <v>College degree or 4 or more years of college (including graduate school)</v>
      </c>
      <c r="Q227" s="48" t="str">
        <f>IF(INDEX(Applications_2021!$Q$2:$Q$651,MATCH($A227,Applications_2021!$A$2:$A$651,0))="","",INDEX(Applications_2021!$Q$2:$Q$651,MATCH($A227,Applications_2021!$A$2:$A$651,0)))</f>
        <v>$25,000 to $49,999 per year</v>
      </c>
      <c r="R227" s="48" t="str">
        <f>IF(INDEX(Applications_2021!$AL$2:$AL$651,MATCH($A227,Applications_2021!$A$2:$A$651,0))="","",INDEX(Applications_2021!$AL$2:$AL$651,MATCH($A227,Applications_2021!$A$2:$A$651,0)))</f>
        <v>Noxubee</v>
      </c>
      <c r="S227" s="48" t="str">
        <f>IF(INDEX(Applications_2021!$V$2:$V$651,MATCH($A227,Applications_2021!$A$2:$A$651,0))="","",INDEX(Applications_2021!$V$2:$V$651,MATCH($A227,Applications_2021!$A$2:$A$651,0)))</f>
        <v>MS</v>
      </c>
      <c r="T227" s="48" t="str">
        <f>IF(INDEX(Applications_2021!$AE$2:$AE$651,MATCH($A227,Applications_2021!$A$2:$A$651,0))="","",INDEX(Applications_2021!$AE$2:$AE$651,MATCH($A227,Applications_2021!$A$2:$A$651,0)))</f>
        <v>Excellent</v>
      </c>
      <c r="U227" s="109" t="str">
        <f>IF(INDEX(Applications_2021!$AF$2:$AF$651,MATCH($A227,Applications_2021!$A$2:$A$651,0))="","",INDEX(Applications_2021!$AF$2:$AF$651,MATCH($A227,Applications_2021!$A$2:$A$651,0)))</f>
        <v xml:space="preserve">I want to attend the AAYME Camp this summer because it can provide me with the opportunity to learn about different career paths and possible colleges for me in the future. In addition from this camp I hope to gain  a better understanding of Act prep, scholarships, and overall professional success.     </v>
      </c>
      <c r="V227" s="109" t="str">
        <f>IF(INDEX(Applications_2021!$AG$2:$AG$651,MATCH($A227,Applications_2021!$A$2:$A$651,0))="","",INDEX(Applications_2021!$AG$2:$AG$651,MATCH($A227,Applications_2021!$A$2:$A$651,0)))</f>
        <v>Accomplishments I would like to list are All A's/Superintendents list , a 3.5 Gpa , and I'm also in the top ten of my class.</v>
      </c>
      <c r="W227" s="109" t="str">
        <f>IF(INDEX(Applications_2021!$AH$2:$AH$651,MATCH($A227,Applications_2021!$A$2:$A$651,0))="","",INDEX(Applications_2021!$AH$2:$AH$651,MATCH($A227,Applications_2021!$A$2:$A$651,0)))</f>
        <v/>
      </c>
      <c r="X227" s="109" t="str">
        <f>IF(INDEX(Applications_2021!$AI$2:$AI$651,MATCH($A227,Applications_2021!$A$2:$A$651,0))="","",INDEX(Applications_2021!$AI$2:$AI$651,MATCH($A227,Applications_2021!$A$2:$A$651,0)))</f>
        <v>school/teacher</v>
      </c>
      <c r="Y227" s="109" t="str">
        <f>IF(INDEX(Applications_2021!$AJ$2:$AJ$651,MATCH($A227,Applications_2021!$A$2:$A$651,0))="","",INDEX(Applications_2021!$AJ$2:$AJ$651,MATCH($A227,Applications_2021!$A$2:$A$651,0)))</f>
        <v>Tenesha Moody</v>
      </c>
      <c r="Z227" s="220" t="str">
        <f>IF(INDEX(Applications_2021!$Z$2:$Z$651,MATCH($A227,Applications_2021!$A$2:$A$651,0))="","",INDEX(Applications_2021!$Z$2:$Z$651,MATCH($A227,Applications_2021!$A$2:$A$651,0)))</f>
        <v>YES - I will have transportation to the camp on June 20.</v>
      </c>
      <c r="AA227" s="221" t="str">
        <f>IF(INDEX(Applications_2021!$AB$2:$AB$651,MATCH($A227,Applications_2021!$A$2:$A$651,0))="","",INDEX(Applications_2021!$AB$2:$AB$651,MATCH($A227,Applications_2021!$A$2:$A$651,0)))</f>
        <v>YES - I will have transportation from the camp on June 25.</v>
      </c>
      <c r="AB227" s="48" t="str">
        <f>IF(INDEX(Transcripts_2021!$A$2:$A$324,MATCH($A227,Transcripts_2021!$A$2:$A$324,0))=$A227,INDEX(Transcripts_2021!$O$2:$O$324,MATCH($A227,Transcripts_2021!$A$2:$A$324,0)),"")</f>
        <v>Noxubee County High School</v>
      </c>
      <c r="AC227" s="48" t="str">
        <f t="shared" si="11"/>
        <v>Noxubee</v>
      </c>
      <c r="AD227" s="48" t="str">
        <f>IF(INDEX(Applications_2021!$AL$2:$AL$651,MATCH($A227,Applications_2021!$A$2:$A$651,0))="","",INDEX(Applications_2021!$AL$2:$AL$651,MATCH($A227,Applications_2021!$A$2:$A$651,0)))</f>
        <v>Noxubee</v>
      </c>
      <c r="AE227" s="8" t="str">
        <f t="shared" si="12"/>
        <v>Yes</v>
      </c>
    </row>
    <row r="228" spans="1:31" ht="172.8" x14ac:dyDescent="0.3">
      <c r="A228" s="51" t="str">
        <f>IF(Applications_2021!$A514="","",Applications_2021!$A514)</f>
        <v>0533-LOC-CH-0272</v>
      </c>
      <c r="B228" s="45" t="s">
        <v>371</v>
      </c>
      <c r="C228" s="250" t="s">
        <v>101</v>
      </c>
      <c r="D228" s="46">
        <f t="shared" si="10"/>
        <v>9</v>
      </c>
      <c r="E228" s="45" cm="1">
        <f t="array" ref="E228">_xlfn.IFS($Q228="Less than $25,000 per year",5,$Q228="$25,000 to $49,999 per year",4,$Q228="$50,000 per year or above",2,$Q228="I do not know.",3,$Q228="",0)</f>
        <v>5</v>
      </c>
      <c r="F228" s="45" cm="1">
        <f t="array" ref="F228">_xlfn.IFS($T228="Excellent",5,$T228="Good",4,$T228="Average",3,$T228="Below Average",2,$T228="Poor",1)</f>
        <v>4</v>
      </c>
      <c r="G228" s="52"/>
      <c r="H228" s="52"/>
      <c r="I228" s="52"/>
      <c r="J228" s="53">
        <v>9</v>
      </c>
      <c r="K228" s="48" t="str">
        <f>IF(LEFT(INDEX(Applications_2021!$E$2:$E$651,MATCH($A228,Applications_2021!$A$2:$A$651,0)),1)="Y","Black","Other")</f>
        <v>Black</v>
      </c>
      <c r="L228" s="48" t="str">
        <f>IF(INDEX(Applications_2021!$F$2:$F$651,MATCH($A228,Applications_2021!$A$2:$A$651,0))="","",INDEX(Applications_2021!$F$2:$F$651,MATCH($A228,Applications_2021!$A$2:$A$651,0)))</f>
        <v>Female</v>
      </c>
      <c r="M228" s="48" t="str">
        <f>IF(LEFT(INDEX(Applications_2021!$I$2:$I$651,MATCH($A228,Applications_2021!$A$2:$A$651,0)),1)="","",LEFT(INDEX(Applications_2021!$I$2:$I$651,MATCH($A228,Applications_2021!$A$2:$A$651,0)),1))</f>
        <v>9</v>
      </c>
      <c r="N228" s="48" t="str">
        <f>IF(INDEX(Applications_2021!$J$2:$J$651,MATCH($A228,Applications_2021!$A$2:$A$651,0))="","",INDEX(Applications_2021!$J$2:$J$651,MATCH($A228,Applications_2021!$A$2:$A$651,0)))</f>
        <v>Noxubee County High School</v>
      </c>
      <c r="O228" s="48" t="str">
        <f>IF(INDEX(Applications_2021!$K$2:$K$651,MATCH($A228,Applications_2021!$A$2:$A$651,0))="","",INDEX(Applications_2021!$K$2:$K$651,MATCH($A228,Applications_2021!$A$2:$A$651,0)))</f>
        <v>Noxubee County School District</v>
      </c>
      <c r="P228" s="48" t="str">
        <f>IF(INDEX(Applications_2021!$P$2:$P$651,MATCH($A228,Applications_2021!$A$2:$A$651,0))="","",INDEX(Applications_2021!$P$2:$P$651,MATCH($A228,Applications_2021!$A$2:$A$651,0)))</f>
        <v>High School Diploma or up to 3 years of college</v>
      </c>
      <c r="Q228" s="48" t="str">
        <f>IF(INDEX(Applications_2021!$Q$2:$Q$651,MATCH($A228,Applications_2021!$A$2:$A$651,0))="","",INDEX(Applications_2021!$Q$2:$Q$651,MATCH($A228,Applications_2021!$A$2:$A$651,0)))</f>
        <v>Less than $25,000 per year</v>
      </c>
      <c r="R228" s="48" t="str">
        <f>IF(INDEX(Applications_2021!$AL$2:$AL$651,MATCH($A228,Applications_2021!$A$2:$A$651,0))="","",INDEX(Applications_2021!$AL$2:$AL$651,MATCH($A228,Applications_2021!$A$2:$A$651,0)))</f>
        <v>Noxubee</v>
      </c>
      <c r="S228" s="48" t="str">
        <f>IF(INDEX(Applications_2021!$V$2:$V$651,MATCH($A228,Applications_2021!$A$2:$A$651,0))="","",INDEX(Applications_2021!$V$2:$V$651,MATCH($A228,Applications_2021!$A$2:$A$651,0)))</f>
        <v>MS</v>
      </c>
      <c r="T228" s="48" t="str">
        <f>IF(INDEX(Applications_2021!$AE$2:$AE$651,MATCH($A228,Applications_2021!$A$2:$A$651,0))="","",INDEX(Applications_2021!$AE$2:$AE$651,MATCH($A228,Applications_2021!$A$2:$A$651,0)))</f>
        <v>Good</v>
      </c>
      <c r="U228" s="109" t="str">
        <f>IF(INDEX(Applications_2021!$AF$2:$AF$651,MATCH($A228,Applications_2021!$A$2:$A$651,0))="","",INDEX(Applications_2021!$AF$2:$AF$651,MATCH($A228,Applications_2021!$A$2:$A$651,0)))</f>
        <v xml:space="preserve">I would like to attend the AAYME Camp to obtain knowledge that would be helpful for future experiences. I hope to gain a better thought process overall. I feel like I would be exposed to a bigger window of opportunities in life. Attending this camp would help me improve as a learner, and it would help me work on my skills of thinking outside the box. I would love to hear the what the people over the organization have to teach to us. Also, connecting with people my age with the same goal in life as me would be inspirational, and it would be an amazing boost to my self-esteem. </v>
      </c>
      <c r="V228" s="109" t="str">
        <f>IF(INDEX(Applications_2021!$AG$2:$AG$651,MATCH($A228,Applications_2021!$A$2:$A$651,0))="","",INDEX(Applications_2021!$AG$2:$AG$651,MATCH($A228,Applications_2021!$A$2:$A$651,0)))</f>
        <v xml:space="preserve">I competed in this program called TSA, which stands for Technology Student Association. I won several competitions while attending it in my 7th grade year. </v>
      </c>
      <c r="W228" s="109" t="str">
        <f>IF(INDEX(Applications_2021!$AH$2:$AH$651,MATCH($A228,Applications_2021!$A$2:$A$651,0))="","",INDEX(Applications_2021!$AH$2:$AH$651,MATCH($A228,Applications_2021!$A$2:$A$651,0)))</f>
        <v>As of right now, I am number 8 in my grade for the highest GPAs.</v>
      </c>
      <c r="X228" s="109" t="str">
        <f>IF(INDEX(Applications_2021!$AI$2:$AI$651,MATCH($A228,Applications_2021!$A$2:$A$651,0))="","",INDEX(Applications_2021!$AI$2:$AI$651,MATCH($A228,Applications_2021!$A$2:$A$651,0)))</f>
        <v>school/teacher</v>
      </c>
      <c r="Y228" s="109" t="str">
        <f>IF(INDEX(Applications_2021!$AJ$2:$AJ$651,MATCH($A228,Applications_2021!$A$2:$A$651,0))="","",INDEX(Applications_2021!$AJ$2:$AJ$651,MATCH($A228,Applications_2021!$A$2:$A$651,0)))</f>
        <v>Glenn Draper</v>
      </c>
      <c r="Z228" s="220" t="str">
        <f>IF(INDEX(Applications_2021!$Z$2:$Z$651,MATCH($A228,Applications_2021!$A$2:$A$651,0))="","",INDEX(Applications_2021!$Z$2:$Z$651,MATCH($A228,Applications_2021!$A$2:$A$651,0)))</f>
        <v>YES - I will have transportation to the camp on June 20.</v>
      </c>
      <c r="AA228" s="221" t="str">
        <f>IF(INDEX(Applications_2021!$AB$2:$AB$651,MATCH($A228,Applications_2021!$A$2:$A$651,0))="","",INDEX(Applications_2021!$AB$2:$AB$651,MATCH($A228,Applications_2021!$A$2:$A$651,0)))</f>
        <v>YES - I will have transportation from the camp on June 25.</v>
      </c>
      <c r="AB228" s="48" t="str">
        <f>IF(INDEX(Transcripts_2021!$A$2:$A$324,MATCH($A228,Transcripts_2021!$A$2:$A$324,0))=$A228,INDEX(Transcripts_2021!$O$2:$O$324,MATCH($A228,Transcripts_2021!$A$2:$A$324,0)),"")</f>
        <v>Noxubee County High School</v>
      </c>
      <c r="AC228" s="48" t="str">
        <f t="shared" si="11"/>
        <v>Noxubee</v>
      </c>
      <c r="AD228" s="48" t="str">
        <f>IF(INDEX(Applications_2021!$AL$2:$AL$651,MATCH($A228,Applications_2021!$A$2:$A$651,0))="","",INDEX(Applications_2021!$AL$2:$AL$651,MATCH($A228,Applications_2021!$A$2:$A$651,0)))</f>
        <v>Noxubee</v>
      </c>
      <c r="AE228" s="8" t="str">
        <f t="shared" si="12"/>
        <v>Yes</v>
      </c>
    </row>
    <row r="229" spans="1:31" ht="100.8" x14ac:dyDescent="0.3">
      <c r="A229" s="51" t="str">
        <f>IF(Applications_2021!$A359="","",Applications_2021!$A359)</f>
        <v>0373-LEW-TA-0142</v>
      </c>
      <c r="B229" s="52"/>
      <c r="C229" s="283" t="s">
        <v>107</v>
      </c>
      <c r="D229" s="46">
        <f t="shared" si="10"/>
        <v>8</v>
      </c>
      <c r="E229" s="45" cm="1">
        <f t="array" ref="E229">_xlfn.IFS($Q229="Less than $25,000 per year",5,$Q229="$25,000 to $49,999 per year",4,$Q229="$50,000 per year or above",2,$Q229="I do not know.",3,$Q229="",0)</f>
        <v>4</v>
      </c>
      <c r="F229" s="45" cm="1">
        <f t="array" ref="F229">_xlfn.IFS($T229="Excellent",5,$T229="Good",4,$T229="Average",3,$T229="Below Average",2,$T229="Poor",1)</f>
        <v>4</v>
      </c>
      <c r="G229" s="52"/>
      <c r="H229" s="52"/>
      <c r="I229" s="52"/>
      <c r="J229" s="53">
        <v>9</v>
      </c>
      <c r="K229" s="48" t="str">
        <f>IF(LEFT(INDEX(Applications_2021!$E$2:$E$651,MATCH($A229,Applications_2021!$A$2:$A$651,0)),1)="Y","Black","Other")</f>
        <v>Black</v>
      </c>
      <c r="L229" s="48" t="str">
        <f>IF(INDEX(Applications_2021!$F$2:$F$651,MATCH($A229,Applications_2021!$A$2:$A$651,0))="","",INDEX(Applications_2021!$F$2:$F$651,MATCH($A229,Applications_2021!$A$2:$A$651,0)))</f>
        <v>Female</v>
      </c>
      <c r="M229" s="48" t="str">
        <f>IF(LEFT(INDEX(Applications_2021!$I$2:$I$651,MATCH($A229,Applications_2021!$A$2:$A$651,0)),1)="","",LEFT(INDEX(Applications_2021!$I$2:$I$651,MATCH($A229,Applications_2021!$A$2:$A$651,0)),1))</f>
        <v>9</v>
      </c>
      <c r="N229" s="48" t="str">
        <f>IF(INDEX(Applications_2021!$J$2:$J$651,MATCH($A229,Applications_2021!$A$2:$A$651,0))="","",INDEX(Applications_2021!$J$2:$J$651,MATCH($A229,Applications_2021!$A$2:$A$651,0)))</f>
        <v>Noxubee County High School</v>
      </c>
      <c r="O229" s="48" t="str">
        <f>IF(INDEX(Applications_2021!$K$2:$K$651,MATCH($A229,Applications_2021!$A$2:$A$651,0))="","",INDEX(Applications_2021!$K$2:$K$651,MATCH($A229,Applications_2021!$A$2:$A$651,0)))</f>
        <v>Noxubee County School District</v>
      </c>
      <c r="P229" s="48" t="str">
        <f>IF(INDEX(Applications_2021!$P$2:$P$651,MATCH($A229,Applications_2021!$A$2:$A$651,0))="","",INDEX(Applications_2021!$P$2:$P$651,MATCH($A229,Applications_2021!$A$2:$A$651,0)))</f>
        <v>College degree or 4 or more years of college (including graduate school)</v>
      </c>
      <c r="Q229" s="48" t="str">
        <f>IF(INDEX(Applications_2021!$Q$2:$Q$651,MATCH($A229,Applications_2021!$A$2:$A$651,0))="","",INDEX(Applications_2021!$Q$2:$Q$651,MATCH($A229,Applications_2021!$A$2:$A$651,0)))</f>
        <v>$25,000 to $49,999 per year</v>
      </c>
      <c r="R229" s="48" t="str">
        <f>IF(INDEX(Applications_2021!$AL$2:$AL$651,MATCH($A229,Applications_2021!$A$2:$A$651,0))="","",INDEX(Applications_2021!$AL$2:$AL$651,MATCH($A229,Applications_2021!$A$2:$A$651,0)))</f>
        <v>Noxubee</v>
      </c>
      <c r="S229" s="48" t="str">
        <f>IF(INDEX(Applications_2021!$V$2:$V$651,MATCH($A229,Applications_2021!$A$2:$A$651,0))="","",INDEX(Applications_2021!$V$2:$V$651,MATCH($A229,Applications_2021!$A$2:$A$651,0)))</f>
        <v>MS</v>
      </c>
      <c r="T229" s="48" t="str">
        <f>IF(INDEX(Applications_2021!$AE$2:$AE$651,MATCH($A229,Applications_2021!$A$2:$A$651,0))="","",INDEX(Applications_2021!$AE$2:$AE$651,MATCH($A229,Applications_2021!$A$2:$A$651,0)))</f>
        <v>Good</v>
      </c>
      <c r="U229" s="109" t="str">
        <f>IF(INDEX(Applications_2021!$AF$2:$AF$651,MATCH($A229,Applications_2021!$A$2:$A$651,0))="","",INDEX(Applications_2021!$AF$2:$AF$651,MATCH($A229,Applications_2021!$A$2:$A$651,0)))</f>
        <v xml:space="preserve">I want to attend AAYME because the camp is a great opportunity to learn new things. I will be able to get a clue and know what career or job I want in the future. My ACT score can improve more from the camp also. My goal number is a 36 on the ACT. I have good grades, but I know I can do better. Hopefully the camp will help me achieve my goals. </v>
      </c>
      <c r="V229" s="109" t="str">
        <f>IF(INDEX(Applications_2021!$AG$2:$AG$651,MATCH($A229,Applications_2021!$A$2:$A$651,0))="","",INDEX(Applications_2021!$AG$2:$AG$651,MATCH($A229,Applications_2021!$A$2:$A$651,0)))</f>
        <v xml:space="preserve">I have a ton of academic awards for being on the Superintendent's List. </v>
      </c>
      <c r="W229" s="109" t="str">
        <f>IF(INDEX(Applications_2021!$AH$2:$AH$651,MATCH($A229,Applications_2021!$A$2:$A$651,0))="","",INDEX(Applications_2021!$AH$2:$AH$651,MATCH($A229,Applications_2021!$A$2:$A$651,0)))</f>
        <v>I am struggling with a career choose, and I need help preparing me for the ACT. The camp will hopefully academically. Also it will give me a feeling of what it is like to not rely on</v>
      </c>
      <c r="X229" s="109" t="str">
        <f>IF(INDEX(Applications_2021!$AI$2:$AI$651,MATCH($A229,Applications_2021!$A$2:$A$651,0))="","",INDEX(Applications_2021!$AI$2:$AI$651,MATCH($A229,Applications_2021!$A$2:$A$651,0)))</f>
        <v>school/teacher</v>
      </c>
      <c r="Y229" s="109" t="str">
        <f>IF(INDEX(Applications_2021!$AJ$2:$AJ$651,MATCH($A229,Applications_2021!$A$2:$A$651,0))="","",INDEX(Applications_2021!$AJ$2:$AJ$651,MATCH($A229,Applications_2021!$A$2:$A$651,0)))</f>
        <v>Teneasha Moody/ Biology Teacher</v>
      </c>
      <c r="Z229" s="220" t="str">
        <f>IF(INDEX(Applications_2021!$Z$2:$Z$651,MATCH($A229,Applications_2021!$A$2:$A$651,0))="","",INDEX(Applications_2021!$Z$2:$Z$651,MATCH($A229,Applications_2021!$A$2:$A$651,0)))</f>
        <v>YES - I will have transportation to the camp on June 20.</v>
      </c>
      <c r="AA229" s="221" t="str">
        <f>IF(INDEX(Applications_2021!$AB$2:$AB$651,MATCH($A229,Applications_2021!$A$2:$A$651,0))="","",INDEX(Applications_2021!$AB$2:$AB$651,MATCH($A229,Applications_2021!$A$2:$A$651,0)))</f>
        <v>YES - I will have transportation from the camp on June 25.</v>
      </c>
      <c r="AB229" s="48" t="str">
        <f>IF(INDEX(Transcripts_2021!$A$2:$A$324,MATCH($A229,Transcripts_2021!$A$2:$A$324,0))=$A229,INDEX(Transcripts_2021!$O$2:$O$324,MATCH($A229,Transcripts_2021!$A$2:$A$324,0)),"")</f>
        <v>Noxubee County High School</v>
      </c>
      <c r="AC229" s="48" t="str">
        <f t="shared" si="11"/>
        <v>Noxubee</v>
      </c>
      <c r="AD229" s="48" t="str">
        <f>IF(INDEX(Applications_2021!$AL$2:$AL$651,MATCH($A229,Applications_2021!$A$2:$A$651,0))="","",INDEX(Applications_2021!$AL$2:$AL$651,MATCH($A229,Applications_2021!$A$2:$A$651,0)))</f>
        <v>Noxubee</v>
      </c>
      <c r="AE229" s="8" t="str">
        <f t="shared" si="12"/>
        <v>Yes</v>
      </c>
    </row>
    <row r="230" spans="1:31" ht="172.8" x14ac:dyDescent="0.3">
      <c r="A230" s="51" t="str">
        <f>IF(Applications_2021!$A536="","",Applications_2021!$A536)</f>
        <v>0556-KIN-NI-0109</v>
      </c>
      <c r="B230" s="52"/>
      <c r="C230" s="283" t="s">
        <v>107</v>
      </c>
      <c r="D230" s="46">
        <f t="shared" si="10"/>
        <v>8</v>
      </c>
      <c r="E230" s="45" cm="1">
        <f t="array" ref="E230">_xlfn.IFS($Q230="Less than $25,000 per year",5,$Q230="$25,000 to $49,999 per year",4,$Q230="$50,000 per year or above",2,$Q230="I do not know.",3,$Q230="",0)</f>
        <v>4</v>
      </c>
      <c r="F230" s="45" cm="1">
        <f t="array" ref="F230">_xlfn.IFS($T230="Excellent",5,$T230="Good",4,$T230="Average",3,$T230="Below Average",2,$T230="Poor",1)</f>
        <v>4</v>
      </c>
      <c r="G230" s="52"/>
      <c r="H230" s="52"/>
      <c r="I230" s="52"/>
      <c r="J230" s="53">
        <v>9</v>
      </c>
      <c r="K230" s="48" t="str">
        <f>IF(LEFT(INDEX(Applications_2021!$E$2:$E$651,MATCH($A230,Applications_2021!$A$2:$A$651,0)),1)="Y","Black","Other")</f>
        <v>Black</v>
      </c>
      <c r="L230" s="48" t="str">
        <f>IF(INDEX(Applications_2021!$F$2:$F$651,MATCH($A230,Applications_2021!$A$2:$A$651,0))="","",INDEX(Applications_2021!$F$2:$F$651,MATCH($A230,Applications_2021!$A$2:$A$651,0)))</f>
        <v>Female</v>
      </c>
      <c r="M230" s="48" t="str">
        <f>IF(LEFT(INDEX(Applications_2021!$I$2:$I$651,MATCH($A230,Applications_2021!$A$2:$A$651,0)),1)="","",LEFT(INDEX(Applications_2021!$I$2:$I$651,MATCH($A230,Applications_2021!$A$2:$A$651,0)),1))</f>
        <v>9</v>
      </c>
      <c r="N230" s="48" t="str">
        <f>IF(INDEX(Applications_2021!$J$2:$J$651,MATCH($A230,Applications_2021!$A$2:$A$651,0))="","",INDEX(Applications_2021!$J$2:$J$651,MATCH($A230,Applications_2021!$A$2:$A$651,0)))</f>
        <v>Noxubee High</v>
      </c>
      <c r="O230" s="48" t="str">
        <f>IF(INDEX(Applications_2021!$K$2:$K$651,MATCH($A230,Applications_2021!$A$2:$A$651,0))="","",INDEX(Applications_2021!$K$2:$K$651,MATCH($A230,Applications_2021!$A$2:$A$651,0)))</f>
        <v>Noxubee</v>
      </c>
      <c r="P230" s="48" t="str">
        <f>IF(INDEX(Applications_2021!$P$2:$P$651,MATCH($A230,Applications_2021!$A$2:$A$651,0))="","",INDEX(Applications_2021!$P$2:$P$651,MATCH($A230,Applications_2021!$A$2:$A$651,0)))</f>
        <v>College degree or 4 or more years of college (including graduate school)</v>
      </c>
      <c r="Q230" s="48" t="str">
        <f>IF(INDEX(Applications_2021!$Q$2:$Q$651,MATCH($A230,Applications_2021!$A$2:$A$651,0))="","",INDEX(Applications_2021!$Q$2:$Q$651,MATCH($A230,Applications_2021!$A$2:$A$651,0)))</f>
        <v>$25,000 to $49,999 per year</v>
      </c>
      <c r="R230" s="48" t="str">
        <f>IF(INDEX(Applications_2021!$AL$2:$AL$651,MATCH($A230,Applications_2021!$A$2:$A$651,0))="","",INDEX(Applications_2021!$AL$2:$AL$651,MATCH($A230,Applications_2021!$A$2:$A$651,0)))</f>
        <v>Noxubee</v>
      </c>
      <c r="S230" s="48" t="str">
        <f>IF(INDEX(Applications_2021!$V$2:$V$651,MATCH($A230,Applications_2021!$A$2:$A$651,0))="","",INDEX(Applications_2021!$V$2:$V$651,MATCH($A230,Applications_2021!$A$2:$A$651,0)))</f>
        <v>MS</v>
      </c>
      <c r="T230" s="48" t="str">
        <f>IF(INDEX(Applications_2021!$AE$2:$AE$651,MATCH($A230,Applications_2021!$A$2:$A$651,0))="","",INDEX(Applications_2021!$AE$2:$AE$651,MATCH($A230,Applications_2021!$A$2:$A$651,0)))</f>
        <v>Good</v>
      </c>
      <c r="U230" s="109" t="str">
        <f>IF(INDEX(Applications_2021!$AF$2:$AF$651,MATCH($A230,Applications_2021!$A$2:$A$651,0))="","",INDEX(Applications_2021!$AF$2:$AF$651,MATCH($A230,Applications_2021!$A$2:$A$651,0)))</f>
        <v xml:space="preserve">Attending the MSMS African American Youth of Mississippi Excellence (AAYME) Program will be a great opportunity. I hope to gain skill based knowledge that will better prepare me for the ACT/SAT. I expect to learn strategies that will build vocabulary and increase comprehension.  I’m truly excited to interact with and learn from my peers from the surrounding area while participating in fun and engaging activities that will equip me for future classes. Finally, I hope to build relationships that will last for years to come. I feel that being a part of AAYME will be a very rewarding experience. </v>
      </c>
      <c r="V230" s="109" t="str">
        <f>IF(INDEX(Applications_2021!$AG$2:$AG$651,MATCH($A230,Applications_2021!$A$2:$A$651,0))="","",INDEX(Applications_2021!$AG$2:$AG$651,MATCH($A230,Applications_2021!$A$2:$A$651,0)))</f>
        <v>I am a hardworking student. I am on the Principal’s List at my school, and I play outfield on our softball team.</v>
      </c>
      <c r="W230" s="109" t="str">
        <f>IF(INDEX(Applications_2021!$AH$2:$AH$651,MATCH($A230,Applications_2021!$A$2:$A$651,0))="","",INDEX(Applications_2021!$AH$2:$AH$651,MATCH($A230,Applications_2021!$A$2:$A$651,0)))</f>
        <v/>
      </c>
      <c r="X230" s="109" t="str">
        <f>IF(INDEX(Applications_2021!$AI$2:$AI$651,MATCH($A230,Applications_2021!$A$2:$A$651,0))="","",INDEX(Applications_2021!$AI$2:$AI$651,MATCH($A230,Applications_2021!$A$2:$A$651,0)))</f>
        <v>school/teacher</v>
      </c>
      <c r="Y230" s="109" t="str">
        <f>IF(INDEX(Applications_2021!$AJ$2:$AJ$651,MATCH($A230,Applications_2021!$A$2:$A$651,0))="","",INDEX(Applications_2021!$AJ$2:$AJ$651,MATCH($A230,Applications_2021!$A$2:$A$651,0)))</f>
        <v>Ms. Dixion</v>
      </c>
      <c r="Z230" s="220" t="str">
        <f>IF(INDEX(Applications_2021!$AD$2:$AD$651,MATCH($A230,Applications_2021!$A$2:$A$651,0))="","",INDEX(Applications_2021!$AD$2:$AD$651,MATCH($A230,Applications_2021!$A$2:$A$651,0)))</f>
        <v xml:space="preserve">I do not know my transportation needs at this time. </v>
      </c>
      <c r="AA230" s="221" t="str">
        <f>IF(INDEX(Applications_2021!$AD$2:$AD$651,MATCH($A230,Applications_2021!$A$2:$A$651,0))="","",INDEX(Applications_2021!$AD$2:$AD$651,MATCH($A230,Applications_2021!$A$2:$A$651,0)))</f>
        <v xml:space="preserve">I do not know my transportation needs at this time. </v>
      </c>
      <c r="AB230" s="48" t="str">
        <f>IF(INDEX(Transcripts_2021!$A$2:$A$324,MATCH($A230,Transcripts_2021!$A$2:$A$324,0))=$A230,INDEX(Transcripts_2021!$O$2:$O$324,MATCH($A230,Transcripts_2021!$A$2:$A$324,0)),"")</f>
        <v>Noxubee High</v>
      </c>
      <c r="AC230" s="48" t="str">
        <f t="shared" si="11"/>
        <v>Noxubee</v>
      </c>
      <c r="AD230" s="48" t="str">
        <f>IF(INDEX(Applications_2021!$AL$2:$AL$651,MATCH($A230,Applications_2021!$A$2:$A$651,0))="","",INDEX(Applications_2021!$AL$2:$AL$651,MATCH($A230,Applications_2021!$A$2:$A$651,0)))</f>
        <v>Noxubee</v>
      </c>
      <c r="AE230" s="8" t="str">
        <f t="shared" si="12"/>
        <v>Yes</v>
      </c>
    </row>
    <row r="231" spans="1:31" ht="158.4" x14ac:dyDescent="0.3">
      <c r="A231" s="51" t="str">
        <f>IF(Applications_2021!$A262="","",Applications_2021!$A262)</f>
        <v>0272-CUR-CH-0102</v>
      </c>
      <c r="B231" s="45" t="s">
        <v>371</v>
      </c>
      <c r="C231" s="250" t="s">
        <v>101</v>
      </c>
      <c r="D231" s="46">
        <f t="shared" si="10"/>
        <v>10</v>
      </c>
      <c r="E231" s="45" cm="1">
        <f t="array" ref="E231">_xlfn.IFS($Q231="Less than $25,000 per year",5,$Q231="$25,000 to $49,999 per year",4,$Q231="$50,000 per year or above",2,$Q231="I do not know.",3,$Q231="",0)</f>
        <v>5</v>
      </c>
      <c r="F231" s="45" cm="1">
        <f t="array" ref="F231">_xlfn.IFS($T231="Excellent",5,$T231="Good",4,$T231="Average",3,$T231="Below Average",2,$T231="Poor",1)</f>
        <v>5</v>
      </c>
      <c r="G231" s="52"/>
      <c r="H231" s="52"/>
      <c r="I231" s="52"/>
      <c r="J231" s="53">
        <v>9</v>
      </c>
      <c r="K231" s="48" t="str">
        <f>IF(LEFT(INDEX(Applications_2021!$E$2:$E$651,MATCH($A231,Applications_2021!$A$2:$A$651,0)),1)="Y","Black","Other")</f>
        <v>Black</v>
      </c>
      <c r="L231" s="48" t="str">
        <f>IF(INDEX(Applications_2021!$F$2:$F$651,MATCH($A231,Applications_2021!$A$2:$A$651,0))="","",INDEX(Applications_2021!$F$2:$F$651,MATCH($A231,Applications_2021!$A$2:$A$651,0)))</f>
        <v>Female</v>
      </c>
      <c r="M231" s="48" t="str">
        <f>IF(LEFT(INDEX(Applications_2021!$I$2:$I$651,MATCH($A231,Applications_2021!$A$2:$A$651,0)),1)="","",LEFT(INDEX(Applications_2021!$I$2:$I$651,MATCH($A231,Applications_2021!$A$2:$A$651,0)),1))</f>
        <v>9</v>
      </c>
      <c r="N231" s="48" t="str">
        <f>IF(INDEX(Applications_2021!$J$2:$J$651,MATCH($A231,Applications_2021!$A$2:$A$651,0))="","",INDEX(Applications_2021!$J$2:$J$651,MATCH($A231,Applications_2021!$A$2:$A$651,0)))</f>
        <v>Louisville High School</v>
      </c>
      <c r="O231" s="48" t="str">
        <f>IF(INDEX(Applications_2021!$K$2:$K$651,MATCH($A231,Applications_2021!$A$2:$A$651,0))="","",INDEX(Applications_2021!$K$2:$K$651,MATCH($A231,Applications_2021!$A$2:$A$651,0)))</f>
        <v>Louisville</v>
      </c>
      <c r="P231" s="48" t="str">
        <f>IF(INDEX(Applications_2021!$P$2:$P$651,MATCH($A231,Applications_2021!$A$2:$A$651,0))="","",INDEX(Applications_2021!$P$2:$P$651,MATCH($A231,Applications_2021!$A$2:$A$651,0)))</f>
        <v>College degree or 4 or more years of college (including graduate school)</v>
      </c>
      <c r="Q231" s="48" t="str">
        <f>IF(INDEX(Applications_2021!$Q$2:$Q$651,MATCH($A231,Applications_2021!$A$2:$A$651,0))="","",INDEX(Applications_2021!$Q$2:$Q$651,MATCH($A231,Applications_2021!$A$2:$A$651,0)))</f>
        <v>Less than $25,000 per year</v>
      </c>
      <c r="R231" s="66" t="str">
        <f>$AC231</f>
        <v>Winston</v>
      </c>
      <c r="S231" s="48" t="str">
        <f>IF(INDEX(Applications_2021!$V$2:$V$651,MATCH($A231,Applications_2021!$A$2:$A$651,0))="","",INDEX(Applications_2021!$V$2:$V$651,MATCH($A231,Applications_2021!$A$2:$A$651,0)))</f>
        <v>MS</v>
      </c>
      <c r="T231" s="48" t="str">
        <f>IF(INDEX(Applications_2021!$AE$2:$AE$651,MATCH($A231,Applications_2021!$A$2:$A$651,0))="","",INDEX(Applications_2021!$AE$2:$AE$651,MATCH($A231,Applications_2021!$A$2:$A$651,0)))</f>
        <v>Excellent</v>
      </c>
      <c r="U231" s="109" t="str">
        <f>IF(INDEX(Applications_2021!$AF$2:$AF$651,MATCH($A231,Applications_2021!$A$2:$A$651,0))="","",INDEX(Applications_2021!$AF$2:$AF$651,MATCH($A231,Applications_2021!$A$2:$A$651,0)))</f>
        <v xml:space="preserve">By having this opportunity, it will allow me to continue to build on my networking and leadership skills as well as prepare me to help create positive change at school and in my community.  This will be an opportunity for me to have my first college visit/experience as well as explore leadership through the lens of others leaders.   After I return, I plan to share my MSMS A.A.Y.M.E. experience with my classmates, teachers and church family.  </v>
      </c>
      <c r="V231" s="109" t="str">
        <f>IF(INDEX(Applications_2021!$AG$2:$AG$651,MATCH($A231,Applications_2021!$A$2:$A$651,0))="","",INDEX(Applications_2021!$AG$2:$AG$651,MATCH($A231,Applications_2021!$A$2:$A$651,0)))</f>
        <v>During my seventh grade year, I was selected by my teachers to attend the Junior National Young Leaders Conference (JrNYLN) in Washington, DC for my academic excellence and strong leadership potential.  At JrNYLC, I joined middle school students from around the country for an educational experience.  During my week in Washington, I attended interactive workshops, group simulations and enjoy historical site visits that helped me develop key skills needed to become an effective leader, develop goals, teamwork, problem solve and build communication skills.</v>
      </c>
      <c r="W231" s="109" t="str">
        <f>IF(INDEX(Applications_2021!$AH$2:$AH$651,MATCH($A231,Applications_2021!$A$2:$A$651,0))="","",INDEX(Applications_2021!$AH$2:$AH$651,MATCH($A231,Applications_2021!$A$2:$A$651,0)))</f>
        <v>I have been a member of the Girl Scouts for 8 years.  I am also a member of Black Girls Read club and a member of Louisville High School Marching band.  Lastly I also have been playing piano for the last 5 years.</v>
      </c>
      <c r="X231" s="109" t="str">
        <f>IF(INDEX(Applications_2021!$AI$2:$AI$651,MATCH($A231,Applications_2021!$A$2:$A$651,0))="","",INDEX(Applications_2021!$AI$2:$AI$651,MATCH($A231,Applications_2021!$A$2:$A$651,0)))</f>
        <v>relative or friend</v>
      </c>
      <c r="Y231" s="109" t="str">
        <f>IF(INDEX(Applications_2021!$AJ$2:$AJ$651,MATCH($A231,Applications_2021!$A$2:$A$651,0))="","",INDEX(Applications_2021!$AJ$2:$AJ$651,MATCH($A231,Applications_2021!$A$2:$A$651,0)))</f>
        <v/>
      </c>
      <c r="Z231" s="220" t="str">
        <f>IF(INDEX(Applications_2021!$Z$2:$Z$651,MATCH($A231,Applications_2021!$A$2:$A$651,0))="","",INDEX(Applications_2021!$Z$2:$Z$651,MATCH($A231,Applications_2021!$A$2:$A$651,0)))</f>
        <v>YES - I will have transportation to the camp on June 20.</v>
      </c>
      <c r="AA231" s="221" t="str">
        <f>IF(INDEX(Applications_2021!$AB$2:$AB$651,MATCH($A231,Applications_2021!$A$2:$A$651,0))="","",INDEX(Applications_2021!$AB$2:$AB$651,MATCH($A231,Applications_2021!$A$2:$A$651,0)))</f>
        <v>YES - I will have transportation from the camp on June 25.</v>
      </c>
      <c r="AB231" s="48" t="str">
        <f>IF(INDEX(Transcripts_2021!$A$2:$A$324,MATCH($A231,Transcripts_2021!$A$2:$A$324,0))=$A231,INDEX(Transcripts_2021!$O$2:$O$324,MATCH($A231,Transcripts_2021!$A$2:$A$324,0)),"")</f>
        <v>Louisville High School</v>
      </c>
      <c r="AC231" s="67" t="s">
        <v>264</v>
      </c>
      <c r="AD231" s="48" t="str">
        <f>IF(INDEX(Applications_2021!$AL$2:$AL$651,MATCH($A231,Applications_2021!$A$2:$A$651,0))="","",INDEX(Applications_2021!$AL$2:$AL$651,MATCH($A231,Applications_2021!$A$2:$A$651,0)))</f>
        <v>Oktibbeha</v>
      </c>
      <c r="AE231" s="8" t="str">
        <f t="shared" si="12"/>
        <v>No</v>
      </c>
    </row>
    <row r="232" spans="1:31" ht="57.6" x14ac:dyDescent="0.3">
      <c r="A232" s="51" t="str">
        <f>IF(Applications_2021!$A45="","",Applications_2021!$A45)</f>
        <v>0045-GRE-MA-0248</v>
      </c>
      <c r="B232" s="45" t="s">
        <v>371</v>
      </c>
      <c r="C232" s="250" t="s">
        <v>101</v>
      </c>
      <c r="D232" s="46">
        <f t="shared" si="10"/>
        <v>9</v>
      </c>
      <c r="E232" s="45" cm="1">
        <f t="array" ref="E232">_xlfn.IFS($Q232="Less than $25,000 per year",5,$Q232="$25,000 to $49,999 per year",4,$Q232="$50,000 per year or above",2,$Q232="I do not know.",3,$Q232="",0)</f>
        <v>5</v>
      </c>
      <c r="F232" s="45" cm="1">
        <f t="array" ref="F232">_xlfn.IFS($T232="Excellent",5,$T232="Good",4,$T232="Average",3,$T232="Below Average",2,$T232="Poor",1)</f>
        <v>4</v>
      </c>
      <c r="G232" s="52"/>
      <c r="H232" s="52"/>
      <c r="I232" s="52"/>
      <c r="J232" s="53">
        <v>9</v>
      </c>
      <c r="K232" s="48" t="str">
        <f>IF(LEFT(INDEX(Applications_2021!$E$2:$E$651,MATCH($A232,Applications_2021!$A$2:$A$651,0)),1)="Y","Black","Other")</f>
        <v>Black</v>
      </c>
      <c r="L232" s="48" t="str">
        <f>IF(INDEX(Applications_2021!$F$2:$F$651,MATCH($A232,Applications_2021!$A$2:$A$651,0))="","",INDEX(Applications_2021!$F$2:$F$651,MATCH($A232,Applications_2021!$A$2:$A$651,0)))</f>
        <v>Male</v>
      </c>
      <c r="M232" s="48" t="str">
        <f>IF(LEFT(INDEX(Applications_2021!$I$2:$I$651,MATCH($A232,Applications_2021!$A$2:$A$651,0)),1)="","",LEFT(INDEX(Applications_2021!$I$2:$I$651,MATCH($A232,Applications_2021!$A$2:$A$651,0)),1))</f>
        <v>9</v>
      </c>
      <c r="N232" s="48" t="str">
        <f>IF(INDEX(Applications_2021!$J$2:$J$651,MATCH($A232,Applications_2021!$A$2:$A$651,0))="","",INDEX(Applications_2021!$J$2:$J$651,MATCH($A232,Applications_2021!$A$2:$A$651,0)))</f>
        <v>Armstrong Jr High School</v>
      </c>
      <c r="O232" s="48" t="str">
        <f>IF(INDEX(Applications_2021!$K$2:$K$651,MATCH($A232,Applications_2021!$A$2:$A$651,0))="","",INDEX(Applications_2021!$K$2:$K$651,MATCH($A232,Applications_2021!$A$2:$A$651,0)))</f>
        <v xml:space="preserve">Oktibehha </v>
      </c>
      <c r="P232" s="48" t="str">
        <f>IF(INDEX(Applications_2021!$P$2:$P$651,MATCH($A232,Applications_2021!$A$2:$A$651,0))="","",INDEX(Applications_2021!$P$2:$P$651,MATCH($A232,Applications_2021!$A$2:$A$651,0)))</f>
        <v>High School Diploma or up to 3 years of college</v>
      </c>
      <c r="Q232" s="48" t="str">
        <f>IF(INDEX(Applications_2021!$Q$2:$Q$651,MATCH($A232,Applications_2021!$A$2:$A$651,0))="","",INDEX(Applications_2021!$Q$2:$Q$651,MATCH($A232,Applications_2021!$A$2:$A$651,0)))</f>
        <v>Less than $25,000 per year</v>
      </c>
      <c r="R232" s="48" t="str">
        <f>IF(INDEX(Applications_2021!$AL$2:$AL$651,MATCH($A232,Applications_2021!$A$2:$A$651,0))="","",INDEX(Applications_2021!$AL$2:$AL$651,MATCH($A232,Applications_2021!$A$2:$A$651,0)))</f>
        <v>Oktibbeha</v>
      </c>
      <c r="S232" s="48" t="str">
        <f>IF(INDEX(Applications_2021!$V$2:$V$651,MATCH($A232,Applications_2021!$A$2:$A$651,0))="","",INDEX(Applications_2021!$V$2:$V$651,MATCH($A232,Applications_2021!$A$2:$A$651,0)))</f>
        <v>MS</v>
      </c>
      <c r="T232" s="48" t="str">
        <f>IF(INDEX(Applications_2021!$AE$2:$AE$651,MATCH($A232,Applications_2021!$A$2:$A$651,0))="","",INDEX(Applications_2021!$AE$2:$AE$651,MATCH($A232,Applications_2021!$A$2:$A$651,0)))</f>
        <v>Good</v>
      </c>
      <c r="U232" s="109" t="str">
        <f>IF(INDEX(Applications_2021!$AF$2:$AF$651,MATCH($A232,Applications_2021!$A$2:$A$651,0))="","",INDEX(Applications_2021!$AF$2:$AF$651,MATCH($A232,Applications_2021!$A$2:$A$651,0)))</f>
        <v>I would like to learn more about  Act and learning and testing strategies. I would like to know and learn about colleges and what they offer.</v>
      </c>
      <c r="V232" s="109" t="str">
        <f>IF(INDEX(Applications_2021!$AG$2:$AG$651,MATCH($A232,Applications_2021!$A$2:$A$651,0))="","",INDEX(Applications_2021!$AG$2:$AG$651,MATCH($A232,Applications_2021!$A$2:$A$651,0)))</f>
        <v/>
      </c>
      <c r="W232" s="109" t="str">
        <f>IF(INDEX(Applications_2021!$AH$2:$AH$651,MATCH($A232,Applications_2021!$A$2:$A$651,0))="","",INDEX(Applications_2021!$AH$2:$AH$651,MATCH($A232,Applications_2021!$A$2:$A$651,0)))</f>
        <v>This camp would benefit me so much I will be a upcoming 10 grader 2021-2022 and attending this camp will help teach and get me ahead with k owing about scholarships and a variety of tests.</v>
      </c>
      <c r="X232" s="109" t="str">
        <f>IF(INDEX(Applications_2021!$AI$2:$AI$651,MATCH($A232,Applications_2021!$A$2:$A$651,0))="","",INDEX(Applications_2021!$AI$2:$AI$651,MATCH($A232,Applications_2021!$A$2:$A$651,0)))</f>
        <v>relative or friend</v>
      </c>
      <c r="Y232" s="109" t="str">
        <f>IF(INDEX(Applications_2021!$AJ$2:$AJ$651,MATCH($A232,Applications_2021!$A$2:$A$651,0))="","",INDEX(Applications_2021!$AJ$2:$AJ$651,MATCH($A232,Applications_2021!$A$2:$A$651,0)))</f>
        <v/>
      </c>
      <c r="Z232" s="220" t="str">
        <f>IF(INDEX(Applications_2021!$Z$2:$Z$651,MATCH($A232,Applications_2021!$A$2:$A$651,0))="","",INDEX(Applications_2021!$Z$2:$Z$651,MATCH($A232,Applications_2021!$A$2:$A$651,0)))</f>
        <v>YES - I will have transportation to the camp on June 20.</v>
      </c>
      <c r="AA232" s="221" t="str">
        <f>IF(INDEX(Applications_2021!$AB$2:$AB$651,MATCH($A232,Applications_2021!$A$2:$A$651,0))="","",INDEX(Applications_2021!$AB$2:$AB$651,MATCH($A232,Applications_2021!$A$2:$A$651,0)))</f>
        <v>YES - I will have transportation from the camp on June 25.</v>
      </c>
      <c r="AB232" s="48" t="str">
        <f>IF(INDEX(Transcripts_2021!$A$2:$A$324,MATCH($A232,Transcripts_2021!$A$2:$A$324,0))=$A232,INDEX(Transcripts_2021!$O$2:$O$324,MATCH($A232,Transcripts_2021!$A$2:$A$324,0)),"")</f>
        <v>Armstrong Jr High School</v>
      </c>
      <c r="AC232" s="48" t="str">
        <f t="shared" si="11"/>
        <v>Oktibbeha</v>
      </c>
      <c r="AD232" s="48" t="str">
        <f>IF(INDEX(Applications_2021!$AL$2:$AL$651,MATCH($A232,Applications_2021!$A$2:$A$651,0))="","",INDEX(Applications_2021!$AL$2:$AL$651,MATCH($A232,Applications_2021!$A$2:$A$651,0)))</f>
        <v>Oktibbeha</v>
      </c>
      <c r="AE232" s="8" t="str">
        <f t="shared" si="12"/>
        <v>Yes</v>
      </c>
    </row>
    <row r="233" spans="1:31" ht="28.8" x14ac:dyDescent="0.3">
      <c r="A233" s="51" t="str">
        <f>IF(Applications_2021!$A208="","",Applications_2021!$A208)</f>
        <v>0216-WIL-ZO-0048</v>
      </c>
      <c r="B233" s="45" t="s">
        <v>371</v>
      </c>
      <c r="C233" s="269" t="s">
        <v>104</v>
      </c>
      <c r="D233" s="46">
        <f t="shared" si="10"/>
        <v>9</v>
      </c>
      <c r="E233" s="45" cm="1">
        <f t="array" ref="E233">_xlfn.IFS($Q233="Less than $25,000 per year",5,$Q233="$25,000 to $49,999 per year",4,$Q233="$50,000 per year or above",2,$Q233="I do not know.",3,$Q233="",0)</f>
        <v>5</v>
      </c>
      <c r="F233" s="45" cm="1">
        <f t="array" ref="F233">_xlfn.IFS($T233="Excellent",5,$T233="Good",4,$T233="Average",3,$T233="Below Average",2,$T233="Poor",1)</f>
        <v>4</v>
      </c>
      <c r="G233" s="52"/>
      <c r="H233" s="52"/>
      <c r="I233" s="52"/>
      <c r="J233" s="53">
        <v>8</v>
      </c>
      <c r="K233" s="48" t="str">
        <f>IF(LEFT(INDEX(Applications_2021!$E$2:$E$651,MATCH($A233,Applications_2021!$A$2:$A$651,0)),1)="Y","Black","Other")</f>
        <v>Black</v>
      </c>
      <c r="L233" s="48" t="str">
        <f>IF(INDEX(Applications_2021!$F$2:$F$651,MATCH($A233,Applications_2021!$A$2:$A$651,0))="","",INDEX(Applications_2021!$F$2:$F$651,MATCH($A233,Applications_2021!$A$2:$A$651,0)))</f>
        <v>Female</v>
      </c>
      <c r="M233" s="48" t="str">
        <f>IF(LEFT(INDEX(Applications_2021!$I$2:$I$651,MATCH($A233,Applications_2021!$A$2:$A$651,0)),1)="","",LEFT(INDEX(Applications_2021!$I$2:$I$651,MATCH($A233,Applications_2021!$A$2:$A$651,0)),1))</f>
        <v>8</v>
      </c>
      <c r="N233" s="48" t="str">
        <f>IF(INDEX(Applications_2021!$J$2:$J$651,MATCH($A233,Applications_2021!$A$2:$A$651,0))="","",INDEX(Applications_2021!$J$2:$J$651,MATCH($A233,Applications_2021!$A$2:$A$651,0)))</f>
        <v>AJHS</v>
      </c>
      <c r="O233" s="48" t="str">
        <f>IF(INDEX(Applications_2021!$K$2:$K$651,MATCH($A233,Applications_2021!$A$2:$A$651,0))="","",INDEX(Applications_2021!$K$2:$K$651,MATCH($A233,Applications_2021!$A$2:$A$651,0)))</f>
        <v>Starkville Oktibbeha</v>
      </c>
      <c r="P233" s="48" t="str">
        <f>IF(INDEX(Applications_2021!$P$2:$P$651,MATCH($A233,Applications_2021!$A$2:$A$651,0))="","",INDEX(Applications_2021!$P$2:$P$651,MATCH($A233,Applications_2021!$A$2:$A$651,0)))</f>
        <v>High School Diploma or up to 3 years of college</v>
      </c>
      <c r="Q233" s="48" t="str">
        <f>IF(INDEX(Applications_2021!$Q$2:$Q$651,MATCH($A233,Applications_2021!$A$2:$A$651,0))="","",INDEX(Applications_2021!$Q$2:$Q$651,MATCH($A233,Applications_2021!$A$2:$A$651,0)))</f>
        <v>Less than $25,000 per year</v>
      </c>
      <c r="R233" s="48" t="str">
        <f>IF(INDEX(Applications_2021!$AL$2:$AL$651,MATCH($A233,Applications_2021!$A$2:$A$651,0))="","",INDEX(Applications_2021!$AL$2:$AL$651,MATCH($A233,Applications_2021!$A$2:$A$651,0)))</f>
        <v>Oktibbeha</v>
      </c>
      <c r="S233" s="48" t="str">
        <f>IF(INDEX(Applications_2021!$V$2:$V$651,MATCH($A233,Applications_2021!$A$2:$A$651,0))="","",INDEX(Applications_2021!$V$2:$V$651,MATCH($A233,Applications_2021!$A$2:$A$651,0)))</f>
        <v>MS</v>
      </c>
      <c r="T233" s="48" t="str">
        <f>IF(INDEX(Applications_2021!$AE$2:$AE$651,MATCH($A233,Applications_2021!$A$2:$A$651,0))="","",INDEX(Applications_2021!$AE$2:$AE$651,MATCH($A233,Applications_2021!$A$2:$A$651,0)))</f>
        <v>Good</v>
      </c>
      <c r="U233" s="109" t="str">
        <f>IF(INDEX(Applications_2021!$AF$2:$AF$651,MATCH($A233,Applications_2021!$A$2:$A$651,0))="","",INDEX(Applications_2021!$AF$2:$AF$651,MATCH($A233,Applications_2021!$A$2:$A$651,0)))</f>
        <v>I am entering 9th grade and I feel as if its time to branch out in order to be successful.</v>
      </c>
      <c r="V233" s="109" t="str">
        <f>IF(INDEX(Applications_2021!$AG$2:$AG$651,MATCH($A233,Applications_2021!$A$2:$A$651,0))="","",INDEX(Applications_2021!$AG$2:$AG$651,MATCH($A233,Applications_2021!$A$2:$A$651,0)))</f>
        <v>Junior Thespian Cheerleader Junior National Honor Society</v>
      </c>
      <c r="W233" s="109" t="str">
        <f>IF(INDEX(Applications_2021!$AH$2:$AH$651,MATCH($A233,Applications_2021!$A$2:$A$651,0))="","",INDEX(Applications_2021!$AH$2:$AH$651,MATCH($A233,Applications_2021!$A$2:$A$651,0)))</f>
        <v/>
      </c>
      <c r="X233" s="109" t="str">
        <f>IF(INDEX(Applications_2021!$AI$2:$AI$651,MATCH($A233,Applications_2021!$A$2:$A$651,0))="","",INDEX(Applications_2021!$AI$2:$AI$651,MATCH($A233,Applications_2021!$A$2:$A$651,0)))</f>
        <v>MSMS alumni/student</v>
      </c>
      <c r="Y233" s="109" t="str">
        <f>IF(INDEX(Applications_2021!$AJ$2:$AJ$651,MATCH($A233,Applications_2021!$A$2:$A$651,0))="","",INDEX(Applications_2021!$AJ$2:$AJ$651,MATCH($A233,Applications_2021!$A$2:$A$651,0)))</f>
        <v/>
      </c>
      <c r="Z233" s="220" t="str">
        <f>IF(INDEX(Applications_2021!$Z$2:$Z$651,MATCH($A233,Applications_2021!$A$2:$A$651,0))="","",INDEX(Applications_2021!$Z$2:$Z$651,MATCH($A233,Applications_2021!$A$2:$A$651,0)))</f>
        <v>YES - I will have transportation to the camp on June 20.</v>
      </c>
      <c r="AA233" s="221" t="str">
        <f>IF(INDEX(Applications_2021!$AB$2:$AB$651,MATCH($A233,Applications_2021!$A$2:$A$651,0))="","",INDEX(Applications_2021!$AB$2:$AB$651,MATCH($A233,Applications_2021!$A$2:$A$651,0)))</f>
        <v>YES - I will have transportation from the camp on June 25.</v>
      </c>
      <c r="AB233" s="48" t="str">
        <f>IF(INDEX(Transcripts_2021!$A$2:$A$324,MATCH($A233,Transcripts_2021!$A$2:$A$324,0))=$A233,INDEX(Transcripts_2021!$O$2:$O$324,MATCH($A233,Transcripts_2021!$A$2:$A$324,0)),"")</f>
        <v>Armstrong Junior High School</v>
      </c>
      <c r="AC233" s="48" t="str">
        <f t="shared" si="11"/>
        <v>Oktibbeha</v>
      </c>
      <c r="AD233" s="48" t="str">
        <f>IF(INDEX(Applications_2021!$AL$2:$AL$651,MATCH($A233,Applications_2021!$A$2:$A$651,0))="","",INDEX(Applications_2021!$AL$2:$AL$651,MATCH($A233,Applications_2021!$A$2:$A$651,0)))</f>
        <v>Oktibbeha</v>
      </c>
      <c r="AE233" s="8" t="str">
        <f t="shared" si="12"/>
        <v>Yes</v>
      </c>
    </row>
    <row r="234" spans="1:31" ht="28.8" x14ac:dyDescent="0.3">
      <c r="A234" s="51" t="str">
        <f>IF(Applications_2021!$A13="","",Applications_2021!$A13)</f>
        <v>0013-DUN-AU-0227</v>
      </c>
      <c r="B234" s="45" t="s">
        <v>371</v>
      </c>
      <c r="C234" s="269" t="s">
        <v>101</v>
      </c>
      <c r="D234" s="46">
        <f t="shared" si="10"/>
        <v>7</v>
      </c>
      <c r="E234" s="45" cm="1">
        <f t="array" ref="E234">_xlfn.IFS($Q234="Less than $25,000 per year",5,$Q234="$25,000 to $49,999 per year",4,$Q234="$50,000 per year or above",2,$Q234="I do not know.",3,$Q234="",0)</f>
        <v>3</v>
      </c>
      <c r="F234" s="45" cm="1">
        <f t="array" ref="F234">_xlfn.IFS($T234="Excellent",5,$T234="Good",4,$T234="Average",3,$T234="Below Average",2,$T234="Poor",1)</f>
        <v>4</v>
      </c>
      <c r="G234" s="52"/>
      <c r="H234" s="52"/>
      <c r="I234" s="52"/>
      <c r="J234" s="53">
        <v>7</v>
      </c>
      <c r="K234" s="48" t="str">
        <f>IF(LEFT(INDEX(Applications_2021!$E$2:$E$651,MATCH($A234,Applications_2021!$A$2:$A$651,0)),1)="Y","Black","Other")</f>
        <v>Black</v>
      </c>
      <c r="L234" s="48" t="str">
        <f>IF(INDEX(Applications_2021!$F$2:$F$651,MATCH($A234,Applications_2021!$A$2:$A$651,0))="","",INDEX(Applications_2021!$F$2:$F$651,MATCH($A234,Applications_2021!$A$2:$A$651,0)))</f>
        <v>Male</v>
      </c>
      <c r="M234" s="48" t="str">
        <f>IF(LEFT(INDEX(Applications_2021!$I$2:$I$651,MATCH($A234,Applications_2021!$A$2:$A$651,0)),1)="","",LEFT(INDEX(Applications_2021!$I$2:$I$651,MATCH($A234,Applications_2021!$A$2:$A$651,0)),1))</f>
        <v>7</v>
      </c>
      <c r="N234" s="48" t="str">
        <f>IF(INDEX(Applications_2021!$J$2:$J$651,MATCH($A234,Applications_2021!$A$2:$A$651,0))="","",INDEX(Applications_2021!$J$2:$J$651,MATCH($A234,Applications_2021!$A$2:$A$651,0)))</f>
        <v>Partnership Middle School</v>
      </c>
      <c r="O234" s="48" t="str">
        <f>IF(INDEX(Applications_2021!$K$2:$K$651,MATCH($A234,Applications_2021!$A$2:$A$651,0))="","",INDEX(Applications_2021!$K$2:$K$651,MATCH($A234,Applications_2021!$A$2:$A$651,0)))</f>
        <v>Starkville Oktibbeha Consolidated School District</v>
      </c>
      <c r="P234" s="48" t="str">
        <f>IF(INDEX(Applications_2021!$P$2:$P$651,MATCH($A234,Applications_2021!$A$2:$A$651,0))="","",INDEX(Applications_2021!$P$2:$P$651,MATCH($A234,Applications_2021!$A$2:$A$651,0)))</f>
        <v>College degree or 4 or more years of college (including graduate school)</v>
      </c>
      <c r="Q234" s="48" t="str">
        <f>IF(INDEX(Applications_2021!$Q$2:$Q$651,MATCH($A234,Applications_2021!$A$2:$A$651,0))="","",INDEX(Applications_2021!$Q$2:$Q$651,MATCH($A234,Applications_2021!$A$2:$A$651,0)))</f>
        <v>I do not know.</v>
      </c>
      <c r="R234" s="48" t="str">
        <f>IF(INDEX(Applications_2021!$AL$2:$AL$651,MATCH($A234,Applications_2021!$A$2:$A$651,0))="","",INDEX(Applications_2021!$AL$2:$AL$651,MATCH($A234,Applications_2021!$A$2:$A$651,0)))</f>
        <v>Oktibbeha</v>
      </c>
      <c r="S234" s="48" t="str">
        <f>IF(INDEX(Applications_2021!$V$2:$V$651,MATCH($A234,Applications_2021!$A$2:$A$651,0))="","",INDEX(Applications_2021!$V$2:$V$651,MATCH($A234,Applications_2021!$A$2:$A$651,0)))</f>
        <v>MS</v>
      </c>
      <c r="T234" s="48" t="str">
        <f>IF(INDEX(Applications_2021!$AE$2:$AE$651,MATCH($A234,Applications_2021!$A$2:$A$651,0))="","",INDEX(Applications_2021!$AE$2:$AE$651,MATCH($A234,Applications_2021!$A$2:$A$651,0)))</f>
        <v>Good</v>
      </c>
      <c r="U234" s="109" t="str">
        <f>IF(INDEX(Applications_2021!$AF$2:$AF$651,MATCH($A234,Applications_2021!$A$2:$A$651,0))="","",INDEX(Applications_2021!$AF$2:$AF$651,MATCH($A234,Applications_2021!$A$2:$A$651,0)))</f>
        <v>Improve my leadership skills and ACT prep</v>
      </c>
      <c r="V234" s="109" t="str">
        <f>IF(INDEX(Applications_2021!$AG$2:$AG$651,MATCH($A234,Applications_2021!$A$2:$A$651,0))="","",INDEX(Applications_2021!$AG$2:$AG$651,MATCH($A234,Applications_2021!$A$2:$A$651,0)))</f>
        <v>National Junior Honor Society inducted in 6th grade (2019-2020)</v>
      </c>
      <c r="W234" s="109" t="str">
        <f>IF(INDEX(Applications_2021!$AH$2:$AH$651,MATCH($A234,Applications_2021!$A$2:$A$651,0))="","",INDEX(Applications_2021!$AH$2:$AH$651,MATCH($A234,Applications_2021!$A$2:$A$651,0)))</f>
        <v>Clarence Holmes Jr. (family member) is a graduate from MSMS</v>
      </c>
      <c r="X234" s="109" t="str">
        <f>IF(INDEX(Applications_2021!$AI$2:$AI$651,MATCH($A234,Applications_2021!$A$2:$A$651,0))="","",INDEX(Applications_2021!$AI$2:$AI$651,MATCH($A234,Applications_2021!$A$2:$A$651,0)))</f>
        <v>MSMS alumni/student</v>
      </c>
      <c r="Y234" s="109" t="str">
        <f>IF(INDEX(Applications_2021!$AJ$2:$AJ$651,MATCH($A234,Applications_2021!$A$2:$A$651,0))="","",INDEX(Applications_2021!$AJ$2:$AJ$651,MATCH($A234,Applications_2021!$A$2:$A$651,0)))</f>
        <v/>
      </c>
      <c r="Z234" s="220" t="str">
        <f>IF(INDEX(Applications_2021!$Z$2:$Z$651,MATCH($A234,Applications_2021!$A$2:$A$651,0))="","",INDEX(Applications_2021!$Z$2:$Z$651,MATCH($A234,Applications_2021!$A$2:$A$651,0)))</f>
        <v>YES - I will have transportation to the camp on June 20.</v>
      </c>
      <c r="AA234" s="221" t="str">
        <f>IF(INDEX(Applications_2021!$AD$2:$AD$651,MATCH($A234,Applications_2021!$A$2:$A$651,0))="","",INDEX(Applications_2021!$AD$2:$AD$651,MATCH($A234,Applications_2021!$A$2:$A$651,0)))</f>
        <v/>
      </c>
      <c r="AB234" s="48" t="str">
        <f>IF(INDEX(Transcripts_2021!$A$2:$A$324,MATCH($A234,Transcripts_2021!$A$2:$A$324,0))=$A234,INDEX(Transcripts_2021!$O$2:$O$324,MATCH($A234,Transcripts_2021!$A$2:$A$324,0)),"")</f>
        <v>Partnership Middle School</v>
      </c>
      <c r="AC234" s="48" t="str">
        <f t="shared" si="11"/>
        <v>Oktibbeha</v>
      </c>
      <c r="AD234" s="48" t="str">
        <f>IF(INDEX(Applications_2021!$AL$2:$AL$651,MATCH($A234,Applications_2021!$A$2:$A$651,0))="","",INDEX(Applications_2021!$AL$2:$AL$651,MATCH($A234,Applications_2021!$A$2:$A$651,0)))</f>
        <v>Oktibbeha</v>
      </c>
      <c r="AE234" s="8" t="str">
        <f t="shared" si="12"/>
        <v>Yes</v>
      </c>
    </row>
    <row r="235" spans="1:31" ht="86.4" x14ac:dyDescent="0.3">
      <c r="A235" s="51" t="str">
        <f>IF(Applications_2021!$A432="","",Applications_2021!$A432)</f>
        <v>0448-SHA-MA-0309</v>
      </c>
      <c r="B235" s="52" t="s">
        <v>371</v>
      </c>
      <c r="C235" s="250" t="s">
        <v>104</v>
      </c>
      <c r="D235" s="46">
        <f t="shared" si="10"/>
        <v>7</v>
      </c>
      <c r="E235" s="45" cm="1">
        <f t="array" ref="E235">_xlfn.IFS($Q235="Less than $25,000 per year",5,$Q235="$25,000 to $49,999 per year",4,$Q235="$50,000 per year or above",2,$Q235="I do not know.",3,$Q235="",0)</f>
        <v>4</v>
      </c>
      <c r="F235" s="45" cm="1">
        <f t="array" ref="F235">_xlfn.IFS($T235="Excellent",5,$T235="Good",4,$T235="Average",3,$T235="Below Average",2,$T235="Poor",1)</f>
        <v>3</v>
      </c>
      <c r="G235" s="52"/>
      <c r="H235" s="52"/>
      <c r="I235" s="52"/>
      <c r="J235" s="53">
        <v>9</v>
      </c>
      <c r="K235" s="48" t="str">
        <f>IF(LEFT(INDEX(Applications_2021!$E$2:$E$651,MATCH($A235,Applications_2021!$A$2:$A$651,0)),1)="Y","Black","Other")</f>
        <v>Black</v>
      </c>
      <c r="L235" s="48" t="str">
        <f>IF(INDEX(Applications_2021!$F$2:$F$651,MATCH($A235,Applications_2021!$A$2:$A$651,0))="","",INDEX(Applications_2021!$F$2:$F$651,MATCH($A235,Applications_2021!$A$2:$A$651,0)))</f>
        <v>Male</v>
      </c>
      <c r="M235" s="48" t="str">
        <f>IF(LEFT(INDEX(Applications_2021!$I$2:$I$651,MATCH($A235,Applications_2021!$A$2:$A$651,0)),1)="","",LEFT(INDEX(Applications_2021!$I$2:$I$651,MATCH($A235,Applications_2021!$A$2:$A$651,0)),1))</f>
        <v>9</v>
      </c>
      <c r="N235" s="48" t="str">
        <f>IF(INDEX(Applications_2021!$J$2:$J$651,MATCH($A235,Applications_2021!$A$2:$A$651,0))="","",INDEX(Applications_2021!$J$2:$J$651,MATCH($A235,Applications_2021!$A$2:$A$651,0)))</f>
        <v>Armstrong middle school</v>
      </c>
      <c r="O235" s="48" t="str">
        <f>IF(INDEX(Applications_2021!$K$2:$K$651,MATCH($A235,Applications_2021!$A$2:$A$651,0))="","",INDEX(Applications_2021!$K$2:$K$651,MATCH($A235,Applications_2021!$A$2:$A$651,0)))</f>
        <v>Starkville oktibbeha county school district</v>
      </c>
      <c r="P235" s="48" t="str">
        <f>IF(INDEX(Applications_2021!$P$2:$P$651,MATCH($A235,Applications_2021!$A$2:$A$651,0))="","",INDEX(Applications_2021!$P$2:$P$651,MATCH($A235,Applications_2021!$A$2:$A$651,0)))</f>
        <v>College degree or 4 or more years of college (including graduate school)</v>
      </c>
      <c r="Q235" s="48" t="str">
        <f>IF(INDEX(Applications_2021!$Q$2:$Q$651,MATCH($A235,Applications_2021!$A$2:$A$651,0))="","",INDEX(Applications_2021!$Q$2:$Q$651,MATCH($A235,Applications_2021!$A$2:$A$651,0)))</f>
        <v>$25,000 to $49,999 per year</v>
      </c>
      <c r="R235" s="48" t="str">
        <f>IF(INDEX(Applications_2021!$AL$2:$AL$651,MATCH($A235,Applications_2021!$A$2:$A$651,0))="","",INDEX(Applications_2021!$AL$2:$AL$651,MATCH($A235,Applications_2021!$A$2:$A$651,0)))</f>
        <v>Oktibbeha</v>
      </c>
      <c r="S235" s="48" t="str">
        <f>IF(INDEX(Applications_2021!$V$2:$V$651,MATCH($A235,Applications_2021!$A$2:$A$651,0))="","",INDEX(Applications_2021!$V$2:$V$651,MATCH($A235,Applications_2021!$A$2:$A$651,0)))</f>
        <v>MS</v>
      </c>
      <c r="T235" s="48" t="str">
        <f>IF(INDEX(Applications_2021!$AE$2:$AE$651,MATCH($A235,Applications_2021!$A$2:$A$651,0))="","",INDEX(Applications_2021!$AE$2:$AE$651,MATCH($A235,Applications_2021!$A$2:$A$651,0)))</f>
        <v>Average</v>
      </c>
      <c r="U235" s="109" t="str">
        <f>IF(INDEX(Applications_2021!$AF$2:$AF$651,MATCH($A235,Applications_2021!$A$2:$A$651,0))="","",INDEX(Applications_2021!$AF$2:$AF$651,MATCH($A235,Applications_2021!$A$2:$A$651,0)))</f>
        <v xml:space="preserve">I want to attend this camp to challenge myself again. A couple of years ago I was a member of the national honor society and o started to let my grades drop my mom was so disappointed because she knew I could do better. So I think this camp will help me get back on track with my grades. </v>
      </c>
      <c r="V235" s="109" t="str">
        <f>IF(INDEX(Applications_2021!$AG$2:$AG$651,MATCH($A235,Applications_2021!$A$2:$A$651,0))="","",INDEX(Applications_2021!$AG$2:$AG$651,MATCH($A235,Applications_2021!$A$2:$A$651,0)))</f>
        <v>Was a member of national honor society  Member of starkville Steelers football league  Current member of starkville high football team  My mom has a charity called saviour secret service we do alot of community service things slowed down when covid hit so we havent done much lately</v>
      </c>
      <c r="W235" s="109" t="str">
        <f>IF(INDEX(Applications_2021!$AH$2:$AH$651,MATCH($A235,Applications_2021!$A$2:$A$651,0))="","",INDEX(Applications_2021!$AH$2:$AH$651,MATCH($A235,Applications_2021!$A$2:$A$651,0)))</f>
        <v/>
      </c>
      <c r="X235" s="109" t="str">
        <f>IF(INDEX(Applications_2021!$AI$2:$AI$651,MATCH($A235,Applications_2021!$A$2:$A$651,0))="","",INDEX(Applications_2021!$AI$2:$AI$651,MATCH($A235,Applications_2021!$A$2:$A$651,0)))</f>
        <v>relative or friend</v>
      </c>
      <c r="Y235" s="109" t="str">
        <f>IF(INDEX(Applications_2021!$AJ$2:$AJ$651,MATCH($A235,Applications_2021!$A$2:$A$651,0))="","",INDEX(Applications_2021!$AJ$2:$AJ$651,MATCH($A235,Applications_2021!$A$2:$A$651,0)))</f>
        <v/>
      </c>
      <c r="Z235" s="220" t="str">
        <f>IF(INDEX(Applications_2021!$Z$2:$Z$651,MATCH($A235,Applications_2021!$A$2:$A$651,0))="","",INDEX(Applications_2021!$Z$2:$Z$651,MATCH($A235,Applications_2021!$A$2:$A$651,0)))</f>
        <v>YES - I will have transportation to the camp on June 20.</v>
      </c>
      <c r="AA235" s="221" t="str">
        <f>IF(INDEX(Applications_2021!$AB$2:$AB$651,MATCH($A235,Applications_2021!$A$2:$A$651,0))="","",INDEX(Applications_2021!$AB$2:$AB$651,MATCH($A235,Applications_2021!$A$2:$A$651,0)))</f>
        <v>YES - I will have transportation from the camp on June 25.</v>
      </c>
      <c r="AB235" s="48" t="str">
        <f>IF(INDEX(Transcripts_2021!$A$2:$A$324,MATCH($A235,Transcripts_2021!$A$2:$A$324,0))=$A235,INDEX(Transcripts_2021!$O$2:$O$324,MATCH($A235,Transcripts_2021!$A$2:$A$324,0)),"")</f>
        <v>Armstrong Junior High school</v>
      </c>
      <c r="AC235" s="48" t="str">
        <f t="shared" si="11"/>
        <v>Oktibbeha</v>
      </c>
      <c r="AD235" s="48" t="str">
        <f>IF(INDEX(Applications_2021!$AL$2:$AL$651,MATCH($A235,Applications_2021!$A$2:$A$651,0))="","",INDEX(Applications_2021!$AL$2:$AL$651,MATCH($A235,Applications_2021!$A$2:$A$651,0)))</f>
        <v>Oktibbeha</v>
      </c>
      <c r="AE235" s="8" t="str">
        <f t="shared" si="12"/>
        <v>Yes</v>
      </c>
    </row>
    <row r="236" spans="1:31" ht="158.4" x14ac:dyDescent="0.3">
      <c r="A236" s="51" t="str">
        <f>IF(Applications_2021!$A598="","",Applications_2021!$A598)</f>
        <v>0624-HUN-AL-0249</v>
      </c>
      <c r="B236" s="45" t="s">
        <v>371</v>
      </c>
      <c r="C236" s="250" t="s">
        <v>104</v>
      </c>
      <c r="D236" s="46">
        <f t="shared" si="10"/>
        <v>7</v>
      </c>
      <c r="E236" s="45" cm="1">
        <f t="array" ref="E236">_xlfn.IFS($Q236="Less than $25,000 per year",5,$Q236="$25,000 to $49,999 per year",4,$Q236="$50,000 per year or above",2,$Q236="I do not know.",3,$Q236="",0)</f>
        <v>2</v>
      </c>
      <c r="F236" s="45" cm="1">
        <f t="array" ref="F236">_xlfn.IFS($T236="Excellent",5,$T236="Good",4,$T236="Average",3,$T236="Below Average",2,$T236="Poor",1)</f>
        <v>5</v>
      </c>
      <c r="G236" s="52"/>
      <c r="H236" s="52"/>
      <c r="I236" s="52"/>
      <c r="J236" s="53">
        <v>8</v>
      </c>
      <c r="K236" s="48" t="str">
        <f>IF(LEFT(INDEX(Applications_2021!$E$2:$E$651,MATCH($A236,Applications_2021!$A$2:$A$651,0)),1)="Y","Black","Other")</f>
        <v>Black</v>
      </c>
      <c r="L236" s="48" t="str">
        <f>IF(INDEX(Applications_2021!$F$2:$F$651,MATCH($A236,Applications_2021!$A$2:$A$651,0))="","",INDEX(Applications_2021!$F$2:$F$651,MATCH($A236,Applications_2021!$A$2:$A$651,0)))</f>
        <v>Male</v>
      </c>
      <c r="M236" s="48" t="str">
        <f>IF(LEFT(INDEX(Applications_2021!$I$2:$I$651,MATCH($A236,Applications_2021!$A$2:$A$651,0)),1)="","",LEFT(INDEX(Applications_2021!$I$2:$I$651,MATCH($A236,Applications_2021!$A$2:$A$651,0)),1))</f>
        <v>8</v>
      </c>
      <c r="N236" s="48" t="str">
        <f>IF(INDEX(Applications_2021!$J$2:$J$651,MATCH($A236,Applications_2021!$A$2:$A$651,0))="","",INDEX(Applications_2021!$J$2:$J$651,MATCH($A236,Applications_2021!$A$2:$A$651,0)))</f>
        <v>Starkville Christian School</v>
      </c>
      <c r="O236" s="48" t="str">
        <f>IF(INDEX(Applications_2021!$K$2:$K$651,MATCH($A236,Applications_2021!$A$2:$A$651,0))="","",INDEX(Applications_2021!$K$2:$K$651,MATCH($A236,Applications_2021!$A$2:$A$651,0)))</f>
        <v>Starkville, MS</v>
      </c>
      <c r="P236" s="48" t="str">
        <f>IF(INDEX(Applications_2021!$P$2:$P$651,MATCH($A236,Applications_2021!$A$2:$A$651,0))="","",INDEX(Applications_2021!$P$2:$P$651,MATCH($A236,Applications_2021!$A$2:$A$651,0)))</f>
        <v>College degree or 4 or more years of college (including graduate school)</v>
      </c>
      <c r="Q236" s="48" t="str">
        <f>IF(INDEX(Applications_2021!$Q$2:$Q$651,MATCH($A236,Applications_2021!$A$2:$A$651,0))="","",INDEX(Applications_2021!$Q$2:$Q$651,MATCH($A236,Applications_2021!$A$2:$A$651,0)))</f>
        <v>$50,000 per year or above</v>
      </c>
      <c r="R236" s="48" t="str">
        <f>IF(INDEX(Applications_2021!$AL$2:$AL$651,MATCH($A236,Applications_2021!$A$2:$A$651,0))="","",INDEX(Applications_2021!$AL$2:$AL$651,MATCH($A236,Applications_2021!$A$2:$A$651,0)))</f>
        <v>Oktibbeha</v>
      </c>
      <c r="S236" s="48" t="str">
        <f>IF(INDEX(Applications_2021!$V$2:$V$651,MATCH($A236,Applications_2021!$A$2:$A$651,0))="","",INDEX(Applications_2021!$V$2:$V$651,MATCH($A236,Applications_2021!$A$2:$A$651,0)))</f>
        <v>MS</v>
      </c>
      <c r="T236" s="48" t="str">
        <f>IF(INDEX(Applications_2021!$AE$2:$AE$651,MATCH($A236,Applications_2021!$A$2:$A$651,0))="","",INDEX(Applications_2021!$AE$2:$AE$651,MATCH($A236,Applications_2021!$A$2:$A$651,0)))</f>
        <v>Excellent</v>
      </c>
      <c r="U236" s="109" t="str">
        <f>IF(INDEX(Applications_2021!$AF$2:$AF$651,MATCH($A236,Applications_2021!$A$2:$A$651,0))="","",INDEX(Applications_2021!$AF$2:$AF$651,MATCH($A236,Applications_2021!$A$2:$A$651,0)))</f>
        <v>While my parents have put a great emphasis on achieving a Christian education, my current School environment falls short of the diversity that I want to experience in order to succeed in life. I want to be around other African-American students that are bright and high-achieving. I want to learn from them and to share my gifts. I hope to leave with a community of friends and to be part of a network for future academic and professional development. (statement edited by)</v>
      </c>
      <c r="V236" s="109" t="str">
        <f>IF(INDEX(Applications_2021!$AG$2:$AG$651,MATCH($A236,Applications_2021!$A$2:$A$651,0))="","",INDEX(Applications_2021!$AG$2:$AG$651,MATCH($A236,Applications_2021!$A$2:$A$651,0)))</f>
        <v>Alex is an excellent student who has earned all A's from kindergarten through 8th grade. Alex is a strong athlete not because of exceptional talent but because of hard work, practice, and true team spirit. Alex enjoys social media and has developed an international following. Alex is quite tech savvy however his current school does not have technology at all. So he will Revel in opportunities to learn and utilize technology in an academic setting. Alex has strong character but can be timid. He finds the current political climate exhausting and often avoids tough conversations.</v>
      </c>
      <c r="W236" s="109" t="str">
        <f>IF(INDEX(Applications_2021!$AH$2:$AH$651,MATCH($A236,Applications_2021!$A$2:$A$651,0))="","",INDEX(Applications_2021!$AH$2:$AH$651,MATCH($A236,Applications_2021!$A$2:$A$651,0)))</f>
        <v>Alex is entering the 9th grade. He desires to be in a community of young people that may experience the world in similar ways as him. He is a Christian but he understands that the world is full of diversity and wonderful new experiences.</v>
      </c>
      <c r="X236" s="109" t="str">
        <f>IF(INDEX(Applications_2021!$AI$2:$AI$651,MATCH($A236,Applications_2021!$A$2:$A$651,0))="","",INDEX(Applications_2021!$AI$2:$AI$651,MATCH($A236,Applications_2021!$A$2:$A$651,0)))</f>
        <v>Social Media</v>
      </c>
      <c r="Y236" s="109" t="str">
        <f>IF(INDEX(Applications_2021!$AJ$2:$AJ$651,MATCH($A236,Applications_2021!$A$2:$A$651,0))="","",INDEX(Applications_2021!$AJ$2:$AJ$651,MATCH($A236,Applications_2021!$A$2:$A$651,0)))</f>
        <v/>
      </c>
      <c r="Z236" s="220" t="str">
        <f>IF(INDEX(Applications_2021!$Z$2:$Z$651,MATCH($A236,Applications_2021!$A$2:$A$651,0))="","",INDEX(Applications_2021!$Z$2:$Z$651,MATCH($A236,Applications_2021!$A$2:$A$651,0)))</f>
        <v>YES - I will have transportation to the camp on June 20.</v>
      </c>
      <c r="AA236" s="221" t="str">
        <f>IF(INDEX(Applications_2021!$AD$2:$AD$651,MATCH($A236,Applications_2021!$A$2:$A$651,0))="","",INDEX(Applications_2021!$AD$2:$AD$651,MATCH($A236,Applications_2021!$A$2:$A$651,0)))</f>
        <v/>
      </c>
      <c r="AB236" s="48" t="str">
        <f>IF(INDEX(Transcripts_2021!$A$2:$A$324,MATCH($A236,Transcripts_2021!$A$2:$A$324,0))=$A236,INDEX(Transcripts_2021!$O$2:$O$324,MATCH($A236,Transcripts_2021!$A$2:$A$324,0)),"")</f>
        <v>Starkville Christian School</v>
      </c>
      <c r="AC236" s="48" t="str">
        <f t="shared" si="11"/>
        <v>Oktibbeha</v>
      </c>
      <c r="AD236" s="48" t="str">
        <f>IF(INDEX(Applications_2021!$AL$2:$AL$651,MATCH($A236,Applications_2021!$A$2:$A$651,0))="","",INDEX(Applications_2021!$AL$2:$AL$651,MATCH($A236,Applications_2021!$A$2:$A$651,0)))</f>
        <v>Oktibbeha</v>
      </c>
      <c r="AE236" s="8" t="str">
        <f t="shared" si="12"/>
        <v>Yes</v>
      </c>
    </row>
    <row r="237" spans="1:31" ht="86.4" x14ac:dyDescent="0.3">
      <c r="A237" s="51" t="str">
        <f>IF(Applications_2021!$A422="","",Applications_2021!$A422)</f>
        <v>0438-TAT-JO-0233</v>
      </c>
      <c r="B237" s="52" t="s">
        <v>371</v>
      </c>
      <c r="C237" s="269" t="s">
        <v>101</v>
      </c>
      <c r="D237" s="46">
        <f t="shared" si="10"/>
        <v>5</v>
      </c>
      <c r="E237" s="45" cm="1">
        <f t="array" ref="E237">_xlfn.IFS($Q237="Less than $25,000 per year",5,$Q237="$25,000 to $49,999 per year",4,$Q237="$50,000 per year or above",2,$Q237="I do not know.",3,$Q237="",0)</f>
        <v>0</v>
      </c>
      <c r="F237" s="45" cm="1">
        <f t="array" ref="F237">_xlfn.IFS($T237="Excellent",5,$T237="Good",4,$T237="Average",3,$T237="Below Average",2,$T237="Poor",1)</f>
        <v>5</v>
      </c>
      <c r="G237" s="52"/>
      <c r="H237" s="52"/>
      <c r="I237" s="52"/>
      <c r="J237" s="53">
        <v>7</v>
      </c>
      <c r="K237" s="48" t="str">
        <f>IF(LEFT(INDEX(Applications_2021!$E$2:$E$651,MATCH($A237,Applications_2021!$A$2:$A$651,0)),1)="Y","Black","Other")</f>
        <v>Black</v>
      </c>
      <c r="L237" s="48" t="str">
        <f>IF(INDEX(Applications_2021!$F$2:$F$651,MATCH($A237,Applications_2021!$A$2:$A$651,0))="","",INDEX(Applications_2021!$F$2:$F$651,MATCH($A237,Applications_2021!$A$2:$A$651,0)))</f>
        <v>Female</v>
      </c>
      <c r="M237" s="48" t="str">
        <f>IF(LEFT(INDEX(Applications_2021!$I$2:$I$651,MATCH($A237,Applications_2021!$A$2:$A$651,0)),1)="","",LEFT(INDEX(Applications_2021!$I$2:$I$651,MATCH($A237,Applications_2021!$A$2:$A$651,0)),1))</f>
        <v>7</v>
      </c>
      <c r="N237" s="48" t="str">
        <f>IF(INDEX(Applications_2021!$J$2:$J$651,MATCH($A237,Applications_2021!$A$2:$A$651,0))="","",INDEX(Applications_2021!$J$2:$J$651,MATCH($A237,Applications_2021!$A$2:$A$651,0)))</f>
        <v>homeschool</v>
      </c>
      <c r="O237" s="48" t="str">
        <f>IF(INDEX(Applications_2021!$K$2:$K$651,MATCH($A237,Applications_2021!$A$2:$A$651,0))="","",INDEX(Applications_2021!$K$2:$K$651,MATCH($A237,Applications_2021!$A$2:$A$651,0)))</f>
        <v/>
      </c>
      <c r="P237" s="48" t="str">
        <f>IF(INDEX(Applications_2021!$P$2:$P$651,MATCH($A237,Applications_2021!$A$2:$A$651,0))="","",INDEX(Applications_2021!$P$2:$P$651,MATCH($A237,Applications_2021!$A$2:$A$651,0)))</f>
        <v/>
      </c>
      <c r="Q237" s="48" t="str">
        <f>IF(INDEX(Applications_2021!$Q$2:$Q$651,MATCH($A237,Applications_2021!$A$2:$A$651,0))="","",INDEX(Applications_2021!$Q$2:$Q$651,MATCH($A237,Applications_2021!$A$2:$A$651,0)))</f>
        <v/>
      </c>
      <c r="R237" s="48" t="str">
        <f>IF(INDEX(Applications_2021!$AL$2:$AL$651,MATCH($A237,Applications_2021!$A$2:$A$651,0))="","",INDEX(Applications_2021!$AL$2:$AL$651,MATCH($A237,Applications_2021!$A$2:$A$651,0)))</f>
        <v>Oktibbeha</v>
      </c>
      <c r="S237" s="48" t="str">
        <f>IF(INDEX(Applications_2021!$V$2:$V$651,MATCH($A237,Applications_2021!$A$2:$A$651,0))="","",INDEX(Applications_2021!$V$2:$V$651,MATCH($A237,Applications_2021!$A$2:$A$651,0)))</f>
        <v>MS</v>
      </c>
      <c r="T237" s="48" t="str">
        <f>IF(INDEX(Applications_2021!$AE$2:$AE$651,MATCH($A237,Applications_2021!$A$2:$A$651,0))="","",INDEX(Applications_2021!$AE$2:$AE$651,MATCH($A237,Applications_2021!$A$2:$A$651,0)))</f>
        <v>Excellent</v>
      </c>
      <c r="U237" s="109" t="str">
        <f>IF(INDEX(Applications_2021!$AF$2:$AF$651,MATCH($A237,Applications_2021!$A$2:$A$651,0))="","",INDEX(Applications_2021!$AF$2:$AF$651,MATCH($A237,Applications_2021!$A$2:$A$651,0)))</f>
        <v>I would like to meet and socialize with more students that look like me. I would like to explore different opportunities and better prepare for college. All of my friends are of another race, and I would like to mingle more with more African American children while learning more about myself.</v>
      </c>
      <c r="V237" s="109" t="str">
        <f>IF(INDEX(Applications_2021!$AG$2:$AG$651,MATCH($A237,Applications_2021!$A$2:$A$651,0))="","",INDEX(Applications_2021!$AG$2:$AG$651,MATCH($A237,Applications_2021!$A$2:$A$651,0)))</f>
        <v/>
      </c>
      <c r="W237" s="109" t="str">
        <f>IF(INDEX(Applications_2021!$AH$2:$AH$651,MATCH($A237,Applications_2021!$A$2:$A$651,0))="","",INDEX(Applications_2021!$AH$2:$AH$651,MATCH($A237,Applications_2021!$A$2:$A$651,0)))</f>
        <v>Because I am homeschooled, I do not get a chance to mingle with children my age. Even when I am at school all of my friends are white. My mother and I think this will be a good opportunity to learn more about who I am as a black young lady and become more comfortable with children who look like me.</v>
      </c>
      <c r="X237" s="109" t="str">
        <f>IF(INDEX(Applications_2021!$AI$2:$AI$651,MATCH($A237,Applications_2021!$A$2:$A$651,0))="","",INDEX(Applications_2021!$AI$2:$AI$651,MATCH($A237,Applications_2021!$A$2:$A$651,0)))</f>
        <v>Social Media</v>
      </c>
      <c r="Y237" s="109" t="str">
        <f>IF(INDEX(Applications_2021!$AJ$2:$AJ$651,MATCH($A237,Applications_2021!$A$2:$A$651,0))="","",INDEX(Applications_2021!$AJ$2:$AJ$651,MATCH($A237,Applications_2021!$A$2:$A$651,0)))</f>
        <v/>
      </c>
      <c r="Z237" s="220" t="str">
        <f>IF(INDEX(Applications_2021!$Z$2:$Z$651,MATCH($A237,Applications_2021!$A$2:$A$651,0))="","",INDEX(Applications_2021!$Z$2:$Z$651,MATCH($A237,Applications_2021!$A$2:$A$651,0)))</f>
        <v>YES - I will have transportation to the camp on June 20.</v>
      </c>
      <c r="AA237" s="221" t="str">
        <f>IF(INDEX(Applications_2021!$AB$2:$AB$651,MATCH($A237,Applications_2021!$A$2:$A$651,0))="","",INDEX(Applications_2021!$AB$2:$AB$651,MATCH($A237,Applications_2021!$A$2:$A$651,0)))</f>
        <v>YES - I will have transportation from the camp on June 25.</v>
      </c>
      <c r="AB237" s="48" t="str">
        <f>IF(INDEX(Transcripts_2021!$A$2:$A$324,MATCH($A237,Transcripts_2021!$A$2:$A$324,0))=$A237,INDEX(Transcripts_2021!$O$2:$O$324,MATCH($A237,Transcripts_2021!$A$2:$A$324,0)),"")</f>
        <v>homeschool</v>
      </c>
      <c r="AC237" s="48" t="str">
        <f t="shared" si="11"/>
        <v>Oktibbeha</v>
      </c>
      <c r="AD237" s="48" t="str">
        <f>IF(INDEX(Applications_2021!$AL$2:$AL$651,MATCH($A237,Applications_2021!$A$2:$A$651,0))="","",INDEX(Applications_2021!$AL$2:$AL$651,MATCH($A237,Applications_2021!$A$2:$A$651,0)))</f>
        <v>Oktibbeha</v>
      </c>
      <c r="AE237" s="8" t="str">
        <f t="shared" si="12"/>
        <v>Yes</v>
      </c>
    </row>
    <row r="238" spans="1:31" ht="43.2" x14ac:dyDescent="0.3">
      <c r="A238" s="51" t="str">
        <f>IF(Applications_2021!$A510="","",Applications_2021!$A510)</f>
        <v>0529-DOY-T’-0122</v>
      </c>
      <c r="B238" s="45" t="s">
        <v>371</v>
      </c>
      <c r="C238" s="250" t="s">
        <v>101</v>
      </c>
      <c r="D238" s="46">
        <f t="shared" si="10"/>
        <v>10</v>
      </c>
      <c r="E238" s="45" cm="1">
        <f t="array" ref="E238">_xlfn.IFS($Q238="Less than $25,000 per year",5,$Q238="$25,000 to $49,999 per year",4,$Q238="$50,000 per year or above",2,$Q238="I do not know.",3,$Q238="",0)</f>
        <v>5</v>
      </c>
      <c r="F238" s="45" cm="1">
        <f t="array" ref="F238">_xlfn.IFS($T238="Excellent",5,$T238="Good",4,$T238="Average",3,$T238="Below Average",2,$T238="Poor",1)</f>
        <v>5</v>
      </c>
      <c r="G238" s="52"/>
      <c r="H238" s="52"/>
      <c r="I238" s="52"/>
      <c r="J238" s="53">
        <v>8</v>
      </c>
      <c r="K238" s="48" t="str">
        <f>IF(LEFT(INDEX(Applications_2021!$E$2:$E$651,MATCH($A238,Applications_2021!$A$2:$A$651,0)),1)="Y","Black","Other")</f>
        <v>Black</v>
      </c>
      <c r="L238" s="48" t="str">
        <f>IF(INDEX(Applications_2021!$F$2:$F$651,MATCH($A238,Applications_2021!$A$2:$A$651,0))="","",INDEX(Applications_2021!$F$2:$F$651,MATCH($A238,Applications_2021!$A$2:$A$651,0)))</f>
        <v>Female</v>
      </c>
      <c r="M238" s="48" t="str">
        <f>IF(LEFT(INDEX(Applications_2021!$I$2:$I$651,MATCH($A238,Applications_2021!$A$2:$A$651,0)),1)="","",LEFT(INDEX(Applications_2021!$I$2:$I$651,MATCH($A238,Applications_2021!$A$2:$A$651,0)),1))</f>
        <v>8</v>
      </c>
      <c r="N238" s="48" t="str">
        <f>IF(INDEX(Applications_2021!$J$2:$J$651,MATCH($A238,Applications_2021!$A$2:$A$651,0))="","",INDEX(Applications_2021!$J$2:$J$651,MATCH($A238,Applications_2021!$A$2:$A$651,0)))</f>
        <v xml:space="preserve">Batesville Jr High School </v>
      </c>
      <c r="O238" s="48" t="str">
        <f>IF(INDEX(Applications_2021!$K$2:$K$651,MATCH($A238,Applications_2021!$A$2:$A$651,0))="","",INDEX(Applications_2021!$K$2:$K$651,MATCH($A238,Applications_2021!$A$2:$A$651,0)))</f>
        <v>South Panola</v>
      </c>
      <c r="P238" s="48" t="str">
        <f>IF(INDEX(Applications_2021!$P$2:$P$651,MATCH($A238,Applications_2021!$A$2:$A$651,0))="","",INDEX(Applications_2021!$P$2:$P$651,MATCH($A238,Applications_2021!$A$2:$A$651,0)))</f>
        <v>College degree or 4 or more years of college (including graduate school)</v>
      </c>
      <c r="Q238" s="48" t="str">
        <f>IF(INDEX(Applications_2021!$Q$2:$Q$651,MATCH($A238,Applications_2021!$A$2:$A$651,0))="","",INDEX(Applications_2021!$Q$2:$Q$651,MATCH($A238,Applications_2021!$A$2:$A$651,0)))</f>
        <v>Less than $25,000 per year</v>
      </c>
      <c r="R238" s="48" t="str">
        <f>IF(INDEX(Applications_2021!$AL$2:$AL$651,MATCH($A238,Applications_2021!$A$2:$A$651,0))="","",INDEX(Applications_2021!$AL$2:$AL$651,MATCH($A238,Applications_2021!$A$2:$A$651,0)))</f>
        <v>Panola</v>
      </c>
      <c r="S238" s="48" t="str">
        <f>IF(INDEX(Applications_2021!$V$2:$V$651,MATCH($A238,Applications_2021!$A$2:$A$651,0))="","",INDEX(Applications_2021!$V$2:$V$651,MATCH($A238,Applications_2021!$A$2:$A$651,0)))</f>
        <v>MS</v>
      </c>
      <c r="T238" s="48" t="str">
        <f>IF(INDEX(Applications_2021!$AE$2:$AE$651,MATCH($A238,Applications_2021!$A$2:$A$651,0))="","",INDEX(Applications_2021!$AE$2:$AE$651,MATCH($A238,Applications_2021!$A$2:$A$651,0)))</f>
        <v>Excellent</v>
      </c>
      <c r="U238" s="109" t="str">
        <f>IF(INDEX(Applications_2021!$AF$2:$AF$651,MATCH($A238,Applications_2021!$A$2:$A$651,0))="","",INDEX(Applications_2021!$AF$2:$AF$651,MATCH($A238,Applications_2021!$A$2:$A$651,0)))</f>
        <v xml:space="preserve">I will like to attend the AAYME Camp to better understand the difference technology in math and science. </v>
      </c>
      <c r="V238" s="109" t="str">
        <f>IF(INDEX(Applications_2021!$AG$2:$AG$651,MATCH($A238,Applications_2021!$A$2:$A$651,0))="","",INDEX(Applications_2021!$AG$2:$AG$651,MATCH($A238,Applications_2021!$A$2:$A$651,0)))</f>
        <v>Beta Club member Honor student a school ( principal and superintendent)</v>
      </c>
      <c r="W238" s="109" t="str">
        <f>IF(INDEX(Applications_2021!$AH$2:$AH$651,MATCH($A238,Applications_2021!$A$2:$A$651,0))="","",INDEX(Applications_2021!$AH$2:$AH$651,MATCH($A238,Applications_2021!$A$2:$A$651,0)))</f>
        <v/>
      </c>
      <c r="X238" s="109" t="str">
        <f>IF(INDEX(Applications_2021!$AI$2:$AI$651,MATCH($A238,Applications_2021!$A$2:$A$651,0))="","",INDEX(Applications_2021!$AI$2:$AI$651,MATCH($A238,Applications_2021!$A$2:$A$651,0)))</f>
        <v>Social Media</v>
      </c>
      <c r="Y238" s="109" t="str">
        <f>IF(INDEX(Applications_2021!$AJ$2:$AJ$651,MATCH($A238,Applications_2021!$A$2:$A$651,0))="","",INDEX(Applications_2021!$AJ$2:$AJ$651,MATCH($A238,Applications_2021!$A$2:$A$651,0)))</f>
        <v>Karen Covigton</v>
      </c>
      <c r="Z238" s="220" t="str">
        <f>IF(INDEX(Applications_2021!$Z$2:$Z$651,MATCH($A238,Applications_2021!$A$2:$A$651,0))="","",INDEX(Applications_2021!$Z$2:$Z$651,MATCH($A238,Applications_2021!$A$2:$A$651,0)))</f>
        <v>YES - I will have transportation to the camp on June 20.</v>
      </c>
      <c r="AA238" s="221" t="str">
        <f>IF(INDEX(Applications_2021!$AB$2:$AB$651,MATCH($A238,Applications_2021!$A$2:$A$651,0))="","",INDEX(Applications_2021!$AB$2:$AB$651,MATCH($A238,Applications_2021!$A$2:$A$651,0)))</f>
        <v>YES - I will have transportation from the camp on June 25.</v>
      </c>
      <c r="AB238" s="48" t="str">
        <f>IF(INDEX(Transcripts_2021!$A$2:$A$324,MATCH($A238,Transcripts_2021!$A$2:$A$324,0))=$A238,INDEX(Transcripts_2021!$O$2:$O$324,MATCH($A238,Transcripts_2021!$A$2:$A$324,0)),"")</f>
        <v>Batesville Junior High</v>
      </c>
      <c r="AC238" s="48" t="str">
        <f t="shared" si="11"/>
        <v>Panola</v>
      </c>
      <c r="AD238" s="48" t="str">
        <f>IF(INDEX(Applications_2021!$AL$2:$AL$651,MATCH($A238,Applications_2021!$A$2:$A$651,0))="","",INDEX(Applications_2021!$AL$2:$AL$651,MATCH($A238,Applications_2021!$A$2:$A$651,0)))</f>
        <v>Panola</v>
      </c>
      <c r="AE238" s="8" t="str">
        <f t="shared" si="12"/>
        <v>Yes</v>
      </c>
    </row>
    <row r="239" spans="1:31" ht="14.4" customHeight="1" x14ac:dyDescent="0.3">
      <c r="A239" s="51" t="str">
        <f>IF(Applications_2021!$A67="","",Applications_2021!$A67)</f>
        <v>0067-WOO-KI-0328</v>
      </c>
      <c r="B239" s="52" t="s">
        <v>519</v>
      </c>
      <c r="C239" s="140" t="s">
        <v>92</v>
      </c>
      <c r="D239" s="46">
        <f t="shared" si="10"/>
        <v>9</v>
      </c>
      <c r="E239" s="45" cm="1">
        <f t="array" ref="E239">_xlfn.IFS($Q239="Less than $25,000 per year",5,$Q239="$25,000 to $49,999 per year",4,$Q239="$50,000 per year or above",2,$Q239="I do not know.",3,$Q239="",0)</f>
        <v>4</v>
      </c>
      <c r="F239" s="45" cm="1">
        <f t="array" ref="F239">_xlfn.IFS($T239="Excellent",5,$T239="Good",4,$T239="Average",3,$T239="Below Average",2,$T239="Poor",1)</f>
        <v>5</v>
      </c>
      <c r="G239" s="52"/>
      <c r="H239" s="52"/>
      <c r="I239" s="52"/>
      <c r="J239" s="53" t="s">
        <v>2066</v>
      </c>
      <c r="K239" s="48" t="str">
        <f>IF(LEFT(INDEX(Applications_2021!$E$2:$E$651,MATCH($A239,Applications_2021!$A$2:$A$651,0)),1)="Y","Black","Other")</f>
        <v>Black</v>
      </c>
      <c r="L239" s="48" t="str">
        <f>IF(INDEX(Applications_2021!$F$2:$F$651,MATCH($A239,Applications_2021!$A$2:$A$651,0))="","",INDEX(Applications_2021!$F$2:$F$651,MATCH($A239,Applications_2021!$A$2:$A$651,0)))</f>
        <v>Female</v>
      </c>
      <c r="M239" s="48" t="str">
        <f>IF(LEFT(INDEX(Applications_2021!$I$2:$I$651,MATCH($A239,Applications_2021!$A$2:$A$651,0)),1)="","",LEFT(INDEX(Applications_2021!$I$2:$I$651,MATCH($A239,Applications_2021!$A$2:$A$651,0)),1))</f>
        <v>8</v>
      </c>
      <c r="N239" s="48" t="str">
        <f>IF(INDEX(Applications_2021!$J$2:$J$651,MATCH($A239,Applications_2021!$A$2:$A$651,0))="","",INDEX(Applications_2021!$J$2:$J$651,MATCH($A239,Applications_2021!$A$2:$A$651,0)))</f>
        <v>Batesville Junior High School</v>
      </c>
      <c r="O239" s="48" t="str">
        <f>IF(INDEX(Applications_2021!$K$2:$K$651,MATCH($A239,Applications_2021!$A$2:$A$651,0))="","",INDEX(Applications_2021!$K$2:$K$651,MATCH($A239,Applications_2021!$A$2:$A$651,0)))</f>
        <v>South Panola</v>
      </c>
      <c r="P239" s="48" t="str">
        <f>IF(INDEX(Applications_2021!$P$2:$P$651,MATCH($A239,Applications_2021!$A$2:$A$651,0))="","",INDEX(Applications_2021!$P$2:$P$651,MATCH($A239,Applications_2021!$A$2:$A$651,0)))</f>
        <v>College degree or 4 or more years of college (including graduate school)</v>
      </c>
      <c r="Q239" s="48" t="str">
        <f>IF(INDEX(Applications_2021!$Q$2:$Q$651,MATCH($A239,Applications_2021!$A$2:$A$651,0))="","",INDEX(Applications_2021!$Q$2:$Q$651,MATCH($A239,Applications_2021!$A$2:$A$651,0)))</f>
        <v>$25,000 to $49,999 per year</v>
      </c>
      <c r="R239" s="48" t="str">
        <f>IF(INDEX(Applications_2021!$AL$2:$AL$651,MATCH($A239,Applications_2021!$A$2:$A$651,0))="","",INDEX(Applications_2021!$AL$2:$AL$651,MATCH($A239,Applications_2021!$A$2:$A$651,0)))</f>
        <v>Panola</v>
      </c>
      <c r="S239" s="48" t="str">
        <f>IF(INDEX(Applications_2021!$V$2:$V$651,MATCH($A239,Applications_2021!$A$2:$A$651,0))="","",INDEX(Applications_2021!$V$2:$V$651,MATCH($A239,Applications_2021!$A$2:$A$651,0)))</f>
        <v>MS</v>
      </c>
      <c r="T239" s="48" t="str">
        <f>IF(INDEX(Applications_2021!$AE$2:$AE$651,MATCH($A239,Applications_2021!$A$2:$A$651,0))="","",INDEX(Applications_2021!$AE$2:$AE$651,MATCH($A239,Applications_2021!$A$2:$A$651,0)))</f>
        <v>Excellent</v>
      </c>
      <c r="U239" s="109" t="str">
        <f>IF(INDEX(Applications_2021!$AF$2:$AF$651,MATCH($A239,Applications_2021!$A$2:$A$651,0))="","",INDEX(Applications_2021!$AF$2:$AF$651,MATCH($A239,Applications_2021!$A$2:$A$651,0)))</f>
        <v>I want to gain knowledge in the area of math and science. I feel that my future as a computer engineer will be advanced by foundation I build today. Attending the AAYME program will help build that.</v>
      </c>
      <c r="V239" s="109" t="str">
        <f>IF(INDEX(Applications_2021!$AG$2:$AG$651,MATCH($A239,Applications_2021!$A$2:$A$651,0))="","",INDEX(Applications_2021!$AG$2:$AG$651,MATCH($A239,Applications_2021!$A$2:$A$651,0)))</f>
        <v>All A honor roll, Beta club</v>
      </c>
      <c r="W239" s="109" t="str">
        <f>IF(INDEX(Applications_2021!$AH$2:$AH$651,MATCH($A239,Applications_2021!$A$2:$A$651,0))="","",INDEX(Applications_2021!$AH$2:$AH$651,MATCH($A239,Applications_2021!$A$2:$A$651,0)))</f>
        <v/>
      </c>
      <c r="X239" s="109" t="str">
        <f>IF(INDEX(Applications_2021!$AI$2:$AI$651,MATCH($A239,Applications_2021!$A$2:$A$651,0))="","",INDEX(Applications_2021!$AI$2:$AI$651,MATCH($A239,Applications_2021!$A$2:$A$651,0)))</f>
        <v>school/teacher</v>
      </c>
      <c r="Y239" s="109" t="str">
        <f>IF(INDEX(Applications_2021!$AJ$2:$AJ$651,MATCH($A239,Applications_2021!$A$2:$A$651,0))="","",INDEX(Applications_2021!$AJ$2:$AJ$651,MATCH($A239,Applications_2021!$A$2:$A$651,0)))</f>
        <v/>
      </c>
      <c r="Z239" s="220" t="str">
        <f>IF(INDEX(Applications_2021!$Z$2:$Z$651,MATCH($A239,Applications_2021!$A$2:$A$651,0))="","",INDEX(Applications_2021!$Z$2:$Z$651,MATCH($A239,Applications_2021!$A$2:$A$651,0)))</f>
        <v>YES - I will have transportation to the camp on June 20.</v>
      </c>
      <c r="AA239" s="221" t="str">
        <f>IF(INDEX(Applications_2021!$AB$2:$AB$651,MATCH($A239,Applications_2021!$A$2:$A$651,0))="","",INDEX(Applications_2021!$AB$2:$AB$651,MATCH($A239,Applications_2021!$A$2:$A$651,0)))</f>
        <v>YES - I will have transportation from the camp on June 25.</v>
      </c>
      <c r="AB239" s="48" t="str">
        <f>IF(INDEX(Transcripts_2021!$A$2:$A$324,MATCH($A239,Transcripts_2021!$A$2:$A$324,0))=$A239,INDEX(Transcripts_2021!$O$2:$O$324,MATCH($A239,Transcripts_2021!$A$2:$A$324,0)),"")</f>
        <v>Batesville Junior High</v>
      </c>
      <c r="AC239" s="48" t="str">
        <f t="shared" si="11"/>
        <v>Panola</v>
      </c>
      <c r="AD239" s="48" t="str">
        <f>IF(INDEX(Applications_2021!$AL$2:$AL$651,MATCH($A239,Applications_2021!$A$2:$A$651,0))="","",INDEX(Applications_2021!$AL$2:$AL$651,MATCH($A239,Applications_2021!$A$2:$A$651,0)))</f>
        <v>Panola</v>
      </c>
      <c r="AE239" s="8" t="str">
        <f t="shared" si="12"/>
        <v>Yes</v>
      </c>
    </row>
    <row r="240" spans="1:31" ht="230.4" x14ac:dyDescent="0.3">
      <c r="A240" s="51" t="str">
        <f>IF(Applications_2021!$A110="","",Applications_2021!$A110)</f>
        <v>0113-DRA-IN-0083</v>
      </c>
      <c r="B240" s="45" t="s">
        <v>371</v>
      </c>
      <c r="C240" s="250" t="s">
        <v>104</v>
      </c>
      <c r="D240" s="46">
        <f t="shared" si="10"/>
        <v>8</v>
      </c>
      <c r="E240" s="45" cm="1">
        <f t="array" ref="E240">_xlfn.IFS($Q240="Less than $25,000 per year",5,$Q240="$25,000 to $49,999 per year",4,$Q240="$50,000 per year or above",2,$Q240="I do not know.",3,$Q240="",0)</f>
        <v>4</v>
      </c>
      <c r="F240" s="45" cm="1">
        <f t="array" ref="F240">_xlfn.IFS($T240="Excellent",5,$T240="Good",4,$T240="Average",3,$T240="Below Average",2,$T240="Poor",1)</f>
        <v>4</v>
      </c>
      <c r="G240" s="52"/>
      <c r="H240" s="52"/>
      <c r="I240" s="52"/>
      <c r="J240" s="53">
        <v>9</v>
      </c>
      <c r="K240" s="48" t="str">
        <f>IF(LEFT(INDEX(Applications_2021!$E$2:$E$651,MATCH($A240,Applications_2021!$A$2:$A$651,0)),1)="Y","Black","Other")</f>
        <v>Black</v>
      </c>
      <c r="L240" s="48" t="str">
        <f>IF(INDEX(Applications_2021!$F$2:$F$651,MATCH($A240,Applications_2021!$A$2:$A$651,0))="","",INDEX(Applications_2021!$F$2:$F$651,MATCH($A240,Applications_2021!$A$2:$A$651,0)))</f>
        <v>Female</v>
      </c>
      <c r="M240" s="48" t="str">
        <f>IF(LEFT(INDEX(Applications_2021!$I$2:$I$651,MATCH($A240,Applications_2021!$A$2:$A$651,0)),1)="","",LEFT(INDEX(Applications_2021!$I$2:$I$651,MATCH($A240,Applications_2021!$A$2:$A$651,0)),1))</f>
        <v>9</v>
      </c>
      <c r="N240" s="48" t="str">
        <f>IF(INDEX(Applications_2021!$J$2:$J$651,MATCH($A240,Applications_2021!$A$2:$A$651,0))="","",INDEX(Applications_2021!$J$2:$J$651,MATCH($A240,Applications_2021!$A$2:$A$651,0)))</f>
        <v>South Panola High School</v>
      </c>
      <c r="O240" s="48" t="str">
        <f>IF(INDEX(Applications_2021!$K$2:$K$651,MATCH($A240,Applications_2021!$A$2:$A$651,0))="","",INDEX(Applications_2021!$K$2:$K$651,MATCH($A240,Applications_2021!$A$2:$A$651,0)))</f>
        <v>South Panola School District</v>
      </c>
      <c r="P240" s="48" t="str">
        <f>IF(INDEX(Applications_2021!$P$2:$P$651,MATCH($A240,Applications_2021!$A$2:$A$651,0))="","",INDEX(Applications_2021!$P$2:$P$651,MATCH($A240,Applications_2021!$A$2:$A$651,0)))</f>
        <v>High School Diploma or up to 3 years of college</v>
      </c>
      <c r="Q240" s="48" t="str">
        <f>IF(INDEX(Applications_2021!$Q$2:$Q$651,MATCH($A240,Applications_2021!$A$2:$A$651,0))="","",INDEX(Applications_2021!$Q$2:$Q$651,MATCH($A240,Applications_2021!$A$2:$A$651,0)))</f>
        <v>$25,000 to $49,999 per year</v>
      </c>
      <c r="R240" s="48" t="str">
        <f>IF(INDEX(Applications_2021!$AL$2:$AL$651,MATCH($A240,Applications_2021!$A$2:$A$651,0))="","",INDEX(Applications_2021!$AL$2:$AL$651,MATCH($A240,Applications_2021!$A$2:$A$651,0)))</f>
        <v>Panola</v>
      </c>
      <c r="S240" s="48" t="str">
        <f>IF(INDEX(Applications_2021!$V$2:$V$651,MATCH($A240,Applications_2021!$A$2:$A$651,0))="","",INDEX(Applications_2021!$V$2:$V$651,MATCH($A240,Applications_2021!$A$2:$A$651,0)))</f>
        <v>MS</v>
      </c>
      <c r="T240" s="48" t="str">
        <f>IF(INDEX(Applications_2021!$AE$2:$AE$651,MATCH($A240,Applications_2021!$A$2:$A$651,0))="","",INDEX(Applications_2021!$AE$2:$AE$651,MATCH($A240,Applications_2021!$A$2:$A$651,0)))</f>
        <v>Good</v>
      </c>
      <c r="U240" s="109" t="str">
        <f>IF(INDEX(Applications_2021!$AF$2:$AF$651,MATCH($A240,Applications_2021!$A$2:$A$651,0))="","",INDEX(Applications_2021!$AF$2:$AF$651,MATCH($A240,Applications_2021!$A$2:$A$651,0)))</f>
        <v xml:space="preserve">I want to attend this camp for all the reasons listed in its description.  As a Black/African American female from Batesville, Mississippi who's interested in S.T.E.M., this camp is exactly what I need to continue to grow and expand my knowledge in the sciences.  Having the opportunity to be around other young women who look like me and share the same interests as me, would be a dream come true. I've not had the opportunity to attend a summer camp and certainly have not stayed on a college campus, so I would gain so much by doing so! Living and studying on a college campus would really boost my confidence and give me an experience I've never had.  I can be shy and I'd like to attend this program because I believe it would allow me to step out of my comfort zone and do things I've never done before! </v>
      </c>
      <c r="V240" s="109" t="str">
        <f>IF(INDEX(Applications_2021!$AG$2:$AG$651,MATCH($A240,Applications_2021!$A$2:$A$651,0))="","",INDEX(Applications_2021!$AG$2:$AG$651,MATCH($A240,Applications_2021!$A$2:$A$651,0)))</f>
        <v/>
      </c>
      <c r="W240" s="109" t="str">
        <f>IF(INDEX(Applications_2021!$AH$2:$AH$651,MATCH($A240,Applications_2021!$A$2:$A$651,0))="","",INDEX(Applications_2021!$AH$2:$AH$651,MATCH($A240,Applications_2021!$A$2:$A$651,0)))</f>
        <v/>
      </c>
      <c r="X240" s="109" t="str">
        <f>IF(INDEX(Applications_2021!$AI$2:$AI$651,MATCH($A240,Applications_2021!$A$2:$A$651,0))="","",INDEX(Applications_2021!$AI$2:$AI$651,MATCH($A240,Applications_2021!$A$2:$A$651,0)))</f>
        <v>relative or friend</v>
      </c>
      <c r="Y240" s="109" t="str">
        <f>IF(INDEX(Applications_2021!$AJ$2:$AJ$651,MATCH($A240,Applications_2021!$A$2:$A$651,0))="","",INDEX(Applications_2021!$AJ$2:$AJ$651,MATCH($A240,Applications_2021!$A$2:$A$651,0)))</f>
        <v/>
      </c>
      <c r="Z240" s="220" t="str">
        <f>IF(INDEX(Applications_2021!$Z$2:$Z$651,MATCH($A240,Applications_2021!$A$2:$A$651,0))="","",INDEX(Applications_2021!$Z$2:$Z$651,MATCH($A240,Applications_2021!$A$2:$A$651,0)))</f>
        <v>YES - I will have transportation to the camp on June 20.</v>
      </c>
      <c r="AA240" s="221" t="str">
        <f>IF(INDEX(Applications_2021!$AB$2:$AB$651,MATCH($A240,Applications_2021!$A$2:$A$651,0))="","",INDEX(Applications_2021!$AB$2:$AB$651,MATCH($A240,Applications_2021!$A$2:$A$651,0)))</f>
        <v>YES - I will have transportation from the camp on June 25.</v>
      </c>
      <c r="AB240" s="48" t="str">
        <f>IF(INDEX(Transcripts_2021!$A$2:$A$324,MATCH($A240,Transcripts_2021!$A$2:$A$324,0))=$A240,INDEX(Transcripts_2021!$O$2:$O$324,MATCH($A240,Transcripts_2021!$A$2:$A$324,0)),"")</f>
        <v>South Panola High School</v>
      </c>
      <c r="AC240" s="48" t="str">
        <f t="shared" si="11"/>
        <v>Panola</v>
      </c>
      <c r="AD240" s="48" t="str">
        <f>IF(INDEX(Applications_2021!$AL$2:$AL$651,MATCH($A240,Applications_2021!$A$2:$A$651,0))="","",INDEX(Applications_2021!$AL$2:$AL$651,MATCH($A240,Applications_2021!$A$2:$A$651,0)))</f>
        <v>Panola</v>
      </c>
      <c r="AE240" s="8" t="str">
        <f t="shared" si="12"/>
        <v>Yes</v>
      </c>
    </row>
    <row r="241" spans="1:31" ht="86.4" x14ac:dyDescent="0.3">
      <c r="A241" s="51" t="str">
        <f>IF(Applications_2021!$A69="","",Applications_2021!$A69)</f>
        <v>0069-WIL-JO-0298</v>
      </c>
      <c r="B241" s="45" t="s">
        <v>371</v>
      </c>
      <c r="C241" s="269" t="s">
        <v>101</v>
      </c>
      <c r="D241" s="46">
        <f t="shared" si="10"/>
        <v>7</v>
      </c>
      <c r="E241" s="45" cm="1">
        <f t="array" ref="E241">_xlfn.IFS($Q241="Less than $25,000 per year",5,$Q241="$25,000 to $49,999 per year",4,$Q241="$50,000 per year or above",2,$Q241="I do not know.",3,$Q241="",0)</f>
        <v>2</v>
      </c>
      <c r="F241" s="45" cm="1">
        <f t="array" ref="F241">_xlfn.IFS($T241="Excellent",5,$T241="Good",4,$T241="Average",3,$T241="Below Average",2,$T241="Poor",1)</f>
        <v>5</v>
      </c>
      <c r="G241" s="52"/>
      <c r="H241" s="52"/>
      <c r="I241" s="52"/>
      <c r="J241" s="53">
        <v>9</v>
      </c>
      <c r="K241" s="48" t="str">
        <f>IF(LEFT(INDEX(Applications_2021!$E$2:$E$651,MATCH($A241,Applications_2021!$A$2:$A$651,0)),1)="Y","Black","Other")</f>
        <v>Black</v>
      </c>
      <c r="L241" s="48" t="str">
        <f>IF(INDEX(Applications_2021!$F$2:$F$651,MATCH($A241,Applications_2021!$A$2:$A$651,0))="","",INDEX(Applications_2021!$F$2:$F$651,MATCH($A241,Applications_2021!$A$2:$A$651,0)))</f>
        <v>Male</v>
      </c>
      <c r="M241" s="48" t="str">
        <f>IF(LEFT(INDEX(Applications_2021!$I$2:$I$651,MATCH($A241,Applications_2021!$A$2:$A$651,0)),1)="","",LEFT(INDEX(Applications_2021!$I$2:$I$651,MATCH($A241,Applications_2021!$A$2:$A$651,0)),1))</f>
        <v>9</v>
      </c>
      <c r="N241" s="48" t="str">
        <f>IF(INDEX(Applications_2021!$J$2:$J$651,MATCH($A241,Applications_2021!$A$2:$A$651,0))="","",INDEX(Applications_2021!$J$2:$J$651,MATCH($A241,Applications_2021!$A$2:$A$651,0)))</f>
        <v>South Panola High School</v>
      </c>
      <c r="O241" s="48" t="str">
        <f>IF(INDEX(Applications_2021!$K$2:$K$651,MATCH($A241,Applications_2021!$A$2:$A$651,0))="","",INDEX(Applications_2021!$K$2:$K$651,MATCH($A241,Applications_2021!$A$2:$A$651,0)))</f>
        <v>South Panola School District</v>
      </c>
      <c r="P241" s="48" t="str">
        <f>IF(INDEX(Applications_2021!$P$2:$P$651,MATCH($A241,Applications_2021!$A$2:$A$651,0))="","",INDEX(Applications_2021!$P$2:$P$651,MATCH($A241,Applications_2021!$A$2:$A$651,0)))</f>
        <v>College degree or 4 or more years of college (including graduate school)</v>
      </c>
      <c r="Q241" s="48" t="str">
        <f>IF(INDEX(Applications_2021!$Q$2:$Q$651,MATCH($A241,Applications_2021!$A$2:$A$651,0))="","",INDEX(Applications_2021!$Q$2:$Q$651,MATCH($A241,Applications_2021!$A$2:$A$651,0)))</f>
        <v>$50,000 per year or above</v>
      </c>
      <c r="R241" s="48" t="str">
        <f>IF(INDEX(Applications_2021!$AL$2:$AL$651,MATCH($A241,Applications_2021!$A$2:$A$651,0))="","",INDEX(Applications_2021!$AL$2:$AL$651,MATCH($A241,Applications_2021!$A$2:$A$651,0)))</f>
        <v>Panola</v>
      </c>
      <c r="S241" s="48" t="str">
        <f>IF(INDEX(Applications_2021!$V$2:$V$651,MATCH($A241,Applications_2021!$A$2:$A$651,0))="","",INDEX(Applications_2021!$V$2:$V$651,MATCH($A241,Applications_2021!$A$2:$A$651,0)))</f>
        <v>MS</v>
      </c>
      <c r="T241" s="48" t="str">
        <f>IF(INDEX(Applications_2021!$AE$2:$AE$651,MATCH($A241,Applications_2021!$A$2:$A$651,0))="","",INDEX(Applications_2021!$AE$2:$AE$651,MATCH($A241,Applications_2021!$A$2:$A$651,0)))</f>
        <v>Excellent</v>
      </c>
      <c r="U241" s="109" t="str">
        <f>IF(INDEX(Applications_2021!$AF$2:$AF$651,MATCH($A241,Applications_2021!$A$2:$A$651,0))="","",INDEX(Applications_2021!$AF$2:$AF$651,MATCH($A241,Applications_2021!$A$2:$A$651,0)))</f>
        <v>I am an excellent student. I am interested in coding, engineering, robotics, etc. I enjoy math and science. I am looking for opportunities to participate in areas geared toward math and science. I also believe this will be a great way to connect with others who share my same likes from other places.</v>
      </c>
      <c r="V241" s="109" t="str">
        <f>IF(INDEX(Applications_2021!$AG$2:$AG$651,MATCH($A241,Applications_2021!$A$2:$A$651,0))="","",INDEX(Applications_2021!$AG$2:$AG$651,MATCH($A241,Applications_2021!$A$2:$A$651,0)))</f>
        <v>Tutor (Grades 1-4) I have consistently been on the honor roll throughout my school years. I’ve received numerous awards for my participation and winning competitions in TSA and Math Counts.</v>
      </c>
      <c r="W241" s="109" t="str">
        <f>IF(INDEX(Applications_2021!$AH$2:$AH$651,MATCH($A241,Applications_2021!$A$2:$A$651,0))="","",INDEX(Applications_2021!$AH$2:$AH$651,MATCH($A241,Applications_2021!$A$2:$A$651,0)))</f>
        <v xml:space="preserve">I easily connect with others. I love Math and Science I also enjoy challenges and competitions, as well as working with others. </v>
      </c>
      <c r="X241" s="109" t="str">
        <f>IF(INDEX(Applications_2021!$AI$2:$AI$651,MATCH($A241,Applications_2021!$A$2:$A$651,0))="","",INDEX(Applications_2021!$AI$2:$AI$651,MATCH($A241,Applications_2021!$A$2:$A$651,0)))</f>
        <v>Social Media</v>
      </c>
      <c r="Y241" s="109" t="str">
        <f>IF(INDEX(Applications_2021!$AJ$2:$AJ$651,MATCH($A241,Applications_2021!$A$2:$A$651,0))="","",INDEX(Applications_2021!$AJ$2:$AJ$651,MATCH($A241,Applications_2021!$A$2:$A$651,0)))</f>
        <v/>
      </c>
      <c r="Z241" s="220" t="str">
        <f>IF(INDEX(Applications_2021!$Z$2:$Z$651,MATCH($A241,Applications_2021!$A$2:$A$651,0))="","",INDEX(Applications_2021!$Z$2:$Z$651,MATCH($A241,Applications_2021!$A$2:$A$651,0)))</f>
        <v>YES - I will have transportation to the camp on June 20.</v>
      </c>
      <c r="AA241" s="221" t="str">
        <f>IF(INDEX(Applications_2021!$AB$2:$AB$651,MATCH($A241,Applications_2021!$A$2:$A$651,0))="","",INDEX(Applications_2021!$AB$2:$AB$651,MATCH($A241,Applications_2021!$A$2:$A$651,0)))</f>
        <v>YES - I will have transportation from the camp on June 25.</v>
      </c>
      <c r="AB241" s="48" t="str">
        <f>IF(INDEX(Transcripts_2021!$A$2:$A$324,MATCH($A241,Transcripts_2021!$A$2:$A$324,0))=$A241,INDEX(Transcripts_2021!$O$2:$O$324,MATCH($A241,Transcripts_2021!$A$2:$A$324,0)),"")</f>
        <v xml:space="preserve">South Panola </v>
      </c>
      <c r="AC241" s="48" t="str">
        <f t="shared" si="11"/>
        <v>Panola</v>
      </c>
      <c r="AD241" s="48" t="str">
        <f>IF(INDEX(Applications_2021!$AL$2:$AL$651,MATCH($A241,Applications_2021!$A$2:$A$651,0))="","",INDEX(Applications_2021!$AL$2:$AL$651,MATCH($A241,Applications_2021!$A$2:$A$651,0)))</f>
        <v>Panola</v>
      </c>
      <c r="AE241" s="8" t="str">
        <f t="shared" si="12"/>
        <v>Yes</v>
      </c>
    </row>
    <row r="242" spans="1:31" ht="14.4" customHeight="1" x14ac:dyDescent="0.3">
      <c r="A242" s="51" t="str">
        <f>IF(Applications_2021!$A131="","",Applications_2021!$A131)</f>
        <v>0137-SMI-AL-0125</v>
      </c>
      <c r="B242" s="52" t="s">
        <v>519</v>
      </c>
      <c r="C242" s="140" t="s">
        <v>92</v>
      </c>
      <c r="D242" s="46">
        <f t="shared" si="10"/>
        <v>7</v>
      </c>
      <c r="E242" s="45" cm="1">
        <f t="array" ref="E242">_xlfn.IFS($Q242="Less than $25,000 per year",5,$Q242="$25,000 to $49,999 per year",4,$Q242="$50,000 per year or above",2,$Q242="I do not know.",3,$Q242="",0)</f>
        <v>2</v>
      </c>
      <c r="F242" s="45" cm="1">
        <f t="array" ref="F242">_xlfn.IFS($T242="Excellent",5,$T242="Good",4,$T242="Average",3,$T242="Below Average",2,$T242="Poor",1)</f>
        <v>5</v>
      </c>
      <c r="G242" s="52"/>
      <c r="H242" s="52"/>
      <c r="I242" s="52"/>
      <c r="J242" s="53" t="s">
        <v>2066</v>
      </c>
      <c r="K242" s="48" t="str">
        <f>IF(LEFT(INDEX(Applications_2021!$E$2:$E$651,MATCH($A242,Applications_2021!$A$2:$A$651,0)),1)="Y","Black","Other")</f>
        <v>Black</v>
      </c>
      <c r="L242" s="48" t="str">
        <f>IF(INDEX(Applications_2021!$F$2:$F$651,MATCH($A242,Applications_2021!$A$2:$A$651,0))="","",INDEX(Applications_2021!$F$2:$F$651,MATCH($A242,Applications_2021!$A$2:$A$651,0)))</f>
        <v>Female</v>
      </c>
      <c r="M242" s="48" t="str">
        <f>IF(LEFT(INDEX(Applications_2021!$I$2:$I$651,MATCH($A242,Applications_2021!$A$2:$A$651,0)),1)="","",LEFT(INDEX(Applications_2021!$I$2:$I$651,MATCH($A242,Applications_2021!$A$2:$A$651,0)),1))</f>
        <v>7</v>
      </c>
      <c r="N242" s="48" t="str">
        <f>IF(INDEX(Applications_2021!$J$2:$J$651,MATCH($A242,Applications_2021!$A$2:$A$651,0))="","",INDEX(Applications_2021!$J$2:$J$651,MATCH($A242,Applications_2021!$A$2:$A$651,0)))</f>
        <v>Batesville Junior High School</v>
      </c>
      <c r="O242" s="48" t="str">
        <f>IF(INDEX(Applications_2021!$K$2:$K$651,MATCH($A242,Applications_2021!$A$2:$A$651,0))="","",INDEX(Applications_2021!$K$2:$K$651,MATCH($A242,Applications_2021!$A$2:$A$651,0)))</f>
        <v>South Panola</v>
      </c>
      <c r="P242" s="48" t="str">
        <f>IF(INDEX(Applications_2021!$P$2:$P$651,MATCH($A242,Applications_2021!$A$2:$A$651,0))="","",INDEX(Applications_2021!$P$2:$P$651,MATCH($A242,Applications_2021!$A$2:$A$651,0)))</f>
        <v>College degree or 4 or more years of college (including graduate school)</v>
      </c>
      <c r="Q242" s="48" t="str">
        <f>IF(INDEX(Applications_2021!$Q$2:$Q$651,MATCH($A242,Applications_2021!$A$2:$A$651,0))="","",INDEX(Applications_2021!$Q$2:$Q$651,MATCH($A242,Applications_2021!$A$2:$A$651,0)))</f>
        <v>$50,000 per year or above</v>
      </c>
      <c r="R242" s="48" t="str">
        <f>IF(INDEX(Applications_2021!$AL$2:$AL$651,MATCH($A242,Applications_2021!$A$2:$A$651,0))="","",INDEX(Applications_2021!$AL$2:$AL$651,MATCH($A242,Applications_2021!$A$2:$A$651,0)))</f>
        <v>Panola</v>
      </c>
      <c r="S242" s="48" t="str">
        <f>IF(INDEX(Applications_2021!$V$2:$V$651,MATCH($A242,Applications_2021!$A$2:$A$651,0))="","",INDEX(Applications_2021!$V$2:$V$651,MATCH($A242,Applications_2021!$A$2:$A$651,0)))</f>
        <v>MS</v>
      </c>
      <c r="T242" s="48" t="str">
        <f>IF(INDEX(Applications_2021!$AE$2:$AE$651,MATCH($A242,Applications_2021!$A$2:$A$651,0))="","",INDEX(Applications_2021!$AE$2:$AE$651,MATCH($A242,Applications_2021!$A$2:$A$651,0)))</f>
        <v>Excellent</v>
      </c>
      <c r="U242" s="109" t="str">
        <f>IF(INDEX(Applications_2021!$AF$2:$AF$651,MATCH($A242,Applications_2021!$A$2:$A$651,0))="","",INDEX(Applications_2021!$AF$2:$AF$651,MATCH($A242,Applications_2021!$A$2:$A$651,0)))</f>
        <v xml:space="preserve">Alyssa is an excellent to who has a promising future, how her social skills lack. By becoming a member of this camp it will help her in several ways: 1. It will help her to spread her wings in order to become more sociable. 2. Starting early in education enrichment camps will open her brain to thinking about and solidifying a career choice. 3. Learning these tool for success will surely shine more light onto the bright future she already has ahead. </v>
      </c>
      <c r="V242" s="109" t="str">
        <f>IF(INDEX(Applications_2021!$AG$2:$AG$651,MATCH($A242,Applications_2021!$A$2:$A$651,0))="","",INDEX(Applications_2021!$AG$2:$AG$651,MATCH($A242,Applications_2021!$A$2:$A$651,0)))</f>
        <v xml:space="preserve">1. Cadet Girl Scout  2. Honor Roll -online classes were difficult but she overcame 3. Owner of Belle’s Baked Goods, LLC </v>
      </c>
      <c r="W242" s="109" t="str">
        <f>IF(INDEX(Applications_2021!$AH$2:$AH$651,MATCH($A242,Applications_2021!$A$2:$A$651,0))="","",INDEX(Applications_2021!$AH$2:$AH$651,MATCH($A242,Applications_2021!$A$2:$A$651,0)))</f>
        <v/>
      </c>
      <c r="X242" s="109" t="str">
        <f>IF(INDEX(Applications_2021!$AI$2:$AI$651,MATCH($A242,Applications_2021!$A$2:$A$651,0))="","",INDEX(Applications_2021!$AI$2:$AI$651,MATCH($A242,Applications_2021!$A$2:$A$651,0)))</f>
        <v>Social Media</v>
      </c>
      <c r="Y242" s="109" t="str">
        <f>IF(INDEX(Applications_2021!$AJ$2:$AJ$651,MATCH($A242,Applications_2021!$A$2:$A$651,0))="","",INDEX(Applications_2021!$AJ$2:$AJ$651,MATCH($A242,Applications_2021!$A$2:$A$651,0)))</f>
        <v/>
      </c>
      <c r="Z242" s="220" t="str">
        <f>IF(INDEX(Applications_2021!$Z$2:$Z$651,MATCH($A242,Applications_2021!$A$2:$A$651,0))="","",INDEX(Applications_2021!$Z$2:$Z$651,MATCH($A242,Applications_2021!$A$2:$A$651,0)))</f>
        <v>YES - I will have transportation to the camp on June 20.</v>
      </c>
      <c r="AA242" s="221" t="str">
        <f>IF(INDEX(Applications_2021!$AB$2:$AB$651,MATCH($A242,Applications_2021!$A$2:$A$651,0))="","",INDEX(Applications_2021!$AB$2:$AB$651,MATCH($A242,Applications_2021!$A$2:$A$651,0)))</f>
        <v>YES - I will have transportation from the camp on June 25.</v>
      </c>
      <c r="AB242" s="48" t="str">
        <f>IF(INDEX(Transcripts_2021!$A$2:$A$324,MATCH($A242,Transcripts_2021!$A$2:$A$324,0))=$A242,INDEX(Transcripts_2021!$O$2:$O$324,MATCH($A242,Transcripts_2021!$A$2:$A$324,0)),"")</f>
        <v>Batesville Junior High School</v>
      </c>
      <c r="AC242" s="48" t="str">
        <f t="shared" si="11"/>
        <v>Panola</v>
      </c>
      <c r="AD242" s="48" t="str">
        <f>IF(INDEX(Applications_2021!$AL$2:$AL$651,MATCH($A242,Applications_2021!$A$2:$A$651,0))="","",INDEX(Applications_2021!$AL$2:$AL$651,MATCH($A242,Applications_2021!$A$2:$A$651,0)))</f>
        <v>Panola</v>
      </c>
      <c r="AE242" s="8" t="str">
        <f t="shared" si="12"/>
        <v>Yes</v>
      </c>
    </row>
    <row r="243" spans="1:31" ht="72" x14ac:dyDescent="0.3">
      <c r="A243" s="51" t="str">
        <f>IF(Applications_2021!$A381="","",Applications_2021!$A381)</f>
        <v>0395-JEA-AN-0167</v>
      </c>
      <c r="B243" s="45" t="s">
        <v>371</v>
      </c>
      <c r="C243" s="250" t="s">
        <v>83</v>
      </c>
      <c r="D243" s="46">
        <f t="shared" si="10"/>
        <v>7</v>
      </c>
      <c r="E243" s="45" cm="1">
        <f t="array" ref="E243">_xlfn.IFS($Q243="Less than $25,000 per year",5,$Q243="$25,000 to $49,999 per year",4,$Q243="$50,000 per year or above",2,$Q243="I do not know.",3,$Q243="",0)</f>
        <v>2</v>
      </c>
      <c r="F243" s="45" cm="1">
        <f t="array" ref="F243">_xlfn.IFS($T243="Excellent",5,$T243="Good",4,$T243="Average",3,$T243="Below Average",2,$T243="Poor",1)</f>
        <v>5</v>
      </c>
      <c r="G243" s="52"/>
      <c r="H243" s="52"/>
      <c r="I243" s="52"/>
      <c r="J243" s="53">
        <v>7</v>
      </c>
      <c r="K243" s="48" t="str">
        <f>IF(LEFT(INDEX(Applications_2021!$E$2:$E$651,MATCH($A243,Applications_2021!$A$2:$A$651,0)),1)="Y","Black","Other")</f>
        <v>Black</v>
      </c>
      <c r="L243" s="48" t="str">
        <f>IF(INDEX(Applications_2021!$F$2:$F$651,MATCH($A243,Applications_2021!$A$2:$A$651,0))="","",INDEX(Applications_2021!$F$2:$F$651,MATCH($A243,Applications_2021!$A$2:$A$651,0)))</f>
        <v>Female</v>
      </c>
      <c r="M243" s="48" t="str">
        <f>IF(LEFT(INDEX(Applications_2021!$I$2:$I$651,MATCH($A243,Applications_2021!$A$2:$A$651,0)),1)="","",LEFT(INDEX(Applications_2021!$I$2:$I$651,MATCH($A243,Applications_2021!$A$2:$A$651,0)),1))</f>
        <v>7</v>
      </c>
      <c r="N243" s="48" t="str">
        <f>IF(INDEX(Applications_2021!$J$2:$J$651,MATCH($A243,Applications_2021!$A$2:$A$651,0))="","",INDEX(Applications_2021!$J$2:$J$651,MATCH($A243,Applications_2021!$A$2:$A$651,0)))</f>
        <v>Heritage Christian Academy</v>
      </c>
      <c r="O243" s="48" t="str">
        <f>IF(INDEX(Applications_2021!$K$2:$K$651,MATCH($A243,Applications_2021!$A$2:$A$651,0))="","",INDEX(Applications_2021!$K$2:$K$651,MATCH($A243,Applications_2021!$A$2:$A$651,0)))</f>
        <v xml:space="preserve">Pearl River Country </v>
      </c>
      <c r="P243" s="48" t="str">
        <f>IF(INDEX(Applications_2021!$P$2:$P$651,MATCH($A243,Applications_2021!$A$2:$A$651,0))="","",INDEX(Applications_2021!$P$2:$P$651,MATCH($A243,Applications_2021!$A$2:$A$651,0)))</f>
        <v>College degree or 4 or more years of college (including graduate school)</v>
      </c>
      <c r="Q243" s="48" t="str">
        <f>IF(INDEX(Applications_2021!$Q$2:$Q$651,MATCH($A243,Applications_2021!$A$2:$A$651,0))="","",INDEX(Applications_2021!$Q$2:$Q$651,MATCH($A243,Applications_2021!$A$2:$A$651,0)))</f>
        <v>$50,000 per year or above</v>
      </c>
      <c r="R243" s="48" t="str">
        <f>IF(INDEX(Applications_2021!$AL$2:$AL$651,MATCH($A243,Applications_2021!$A$2:$A$651,0))="","",INDEX(Applications_2021!$AL$2:$AL$651,MATCH($A243,Applications_2021!$A$2:$A$651,0)))</f>
        <v>Pearl River</v>
      </c>
      <c r="S243" s="48" t="str">
        <f>IF(INDEX(Applications_2021!$V$2:$V$651,MATCH($A243,Applications_2021!$A$2:$A$651,0))="","",INDEX(Applications_2021!$V$2:$V$651,MATCH($A243,Applications_2021!$A$2:$A$651,0)))</f>
        <v>MS</v>
      </c>
      <c r="T243" s="48" t="str">
        <f>IF(INDEX(Applications_2021!$AE$2:$AE$651,MATCH($A243,Applications_2021!$A$2:$A$651,0))="","",INDEX(Applications_2021!$AE$2:$AE$651,MATCH($A243,Applications_2021!$A$2:$A$651,0)))</f>
        <v>Excellent</v>
      </c>
      <c r="U243" s="109" t="str">
        <f>IF(INDEX(Applications_2021!$AF$2:$AF$651,MATCH($A243,Applications_2021!$A$2:$A$651,0))="","",INDEX(Applications_2021!$AF$2:$AF$651,MATCH($A243,Applications_2021!$A$2:$A$651,0)))</f>
        <v>I want to attend this camp to improve my chances at excelling academically. I also love learning new things and meeting new people. Hopefully this will  give me more of an advantage getting into a good high school/college.</v>
      </c>
      <c r="V243" s="109" t="str">
        <f>IF(INDEX(Applications_2021!$AG$2:$AG$651,MATCH($A243,Applications_2021!$A$2:$A$651,0))="","",INDEX(Applications_2021!$AG$2:$AG$651,MATCH($A243,Applications_2021!$A$2:$A$651,0)))</f>
        <v xml:space="preserve">Consistently at the top 10% of her class  Scored 79 percentile on the PSAT 8/9 in 6th grade  Duke TIP talent search member since 5th grade  Member of the Beta Club </v>
      </c>
      <c r="W243" s="109" t="str">
        <f>IF(INDEX(Applications_2021!$AH$2:$AH$651,MATCH($A243,Applications_2021!$A$2:$A$651,0))="","",INDEX(Applications_2021!$AH$2:$AH$651,MATCH($A243,Applications_2021!$A$2:$A$651,0)))</f>
        <v>In addition to academic achievements, Angelle enjoys drawing, playing the piano, and being part of her competition dance team. Unfortunately she hasn’t been able to participate during the pandemic but plans to return in the fall.</v>
      </c>
      <c r="X243" s="109" t="str">
        <f>IF(INDEX(Applications_2021!$AI$2:$AI$651,MATCH($A243,Applications_2021!$A$2:$A$651,0))="","",INDEX(Applications_2021!$AI$2:$AI$651,MATCH($A243,Applications_2021!$A$2:$A$651,0)))</f>
        <v>relative or friend</v>
      </c>
      <c r="Y243" s="109" t="str">
        <f>IF(INDEX(Applications_2021!$AJ$2:$AJ$651,MATCH($A243,Applications_2021!$A$2:$A$651,0))="","",INDEX(Applications_2021!$AJ$2:$AJ$651,MATCH($A243,Applications_2021!$A$2:$A$651,0)))</f>
        <v/>
      </c>
      <c r="Z243" s="220" t="str">
        <f>IF(INDEX(Applications_2021!$Z$2:$Z$651,MATCH($A243,Applications_2021!$A$2:$A$651,0))="","",INDEX(Applications_2021!$Z$2:$Z$651,MATCH($A243,Applications_2021!$A$2:$A$651,0)))</f>
        <v>YES - I will have transportation to the camp on June 20.</v>
      </c>
      <c r="AA243" s="221" t="str">
        <f>IF(INDEX(Applications_2021!$AB$2:$AB$651,MATCH($A243,Applications_2021!$A$2:$A$651,0))="","",INDEX(Applications_2021!$AB$2:$AB$651,MATCH($A243,Applications_2021!$A$2:$A$651,0)))</f>
        <v>YES - I will have transportation from the camp on June 25.</v>
      </c>
      <c r="AB243" s="48" t="str">
        <f>IF(INDEX(Transcripts_2021!$A$2:$A$324,MATCH($A243,Transcripts_2021!$A$2:$A$324,0))=$A243,INDEX(Transcripts_2021!$O$2:$O$324,MATCH($A243,Transcripts_2021!$A$2:$A$324,0)),"")</f>
        <v>Heritage Christian Academy</v>
      </c>
      <c r="AC243" s="48" t="str">
        <f t="shared" si="11"/>
        <v>Pearl River</v>
      </c>
      <c r="AD243" s="48" t="str">
        <f>IF(INDEX(Applications_2021!$AL$2:$AL$651,MATCH($A243,Applications_2021!$A$2:$A$651,0))="","",INDEX(Applications_2021!$AL$2:$AL$651,MATCH($A243,Applications_2021!$A$2:$A$651,0)))</f>
        <v>Pearl River</v>
      </c>
      <c r="AE243" s="8" t="str">
        <f t="shared" si="12"/>
        <v>Yes</v>
      </c>
    </row>
    <row r="244" spans="1:31" ht="14.4" customHeight="1" x14ac:dyDescent="0.3">
      <c r="A244" s="165" t="str">
        <f>IF(Applications_2021!$A592="","",Applications_2021!$A592)</f>
        <v>0618-RIG-TI-0293</v>
      </c>
      <c r="B244" s="52" t="s">
        <v>519</v>
      </c>
      <c r="C244" s="140" t="s">
        <v>89</v>
      </c>
      <c r="D244" s="46" t="e">
        <f t="shared" si="10"/>
        <v>#N/A</v>
      </c>
      <c r="E244" s="45" cm="1">
        <f t="array" ref="E244">_xlfn.IFS($Q244="Less than $25,000 per year",5,$Q244="$25,000 to $49,999 per year",4,$Q244="$50,000 per year or above",2,$Q244="I do not know.",3,$Q244="",0)</f>
        <v>2</v>
      </c>
      <c r="F244" s="45" t="e" cm="1">
        <f t="array" ref="F244">_xlfn.IFS($T244="Excellent",5,$T244="Good",4,$T244="Average",3,$T244="Below Average",2,$T244="Poor",1)</f>
        <v>#N/A</v>
      </c>
      <c r="G244" s="52"/>
      <c r="H244" s="52"/>
      <c r="I244" s="52"/>
      <c r="J244" s="53" t="s">
        <v>2066</v>
      </c>
      <c r="K244" s="48" t="str">
        <f>IF(LEFT(INDEX(Applications_2021!$E$2:$E$651,MATCH($A244,Applications_2021!$A$2:$A$651,0)),1)="Y","Black","Other")</f>
        <v>Black</v>
      </c>
      <c r="L244" s="48" t="str">
        <f>IF(INDEX(Applications_2021!$F$2:$F$651,MATCH($A244,Applications_2021!$A$2:$A$651,0))="","",INDEX(Applications_2021!$F$2:$F$651,MATCH($A244,Applications_2021!$A$2:$A$651,0)))</f>
        <v>Female</v>
      </c>
      <c r="M244" s="66" t="str">
        <f>IF(LEFT(INDEX(Applications_2021!$I$2:$I$651,MATCH($A244,Applications_2021!$A$2:$A$651,0)),1)="","",LEFT(INDEX(Applications_2021!$I$2:$I$651,MATCH($A244,Applications_2021!$A$2:$A$651,0)),1))</f>
        <v>8</v>
      </c>
      <c r="N244" s="66" t="str">
        <f>IF(INDEX(Applications_2021!$J$2:$J$651,MATCH($A244,Applications_2021!$A$2:$A$651,0))="","",INDEX(Applications_2021!$J$2:$J$651,MATCH($A244,Applications_2021!$A$2:$A$651,0)))</f>
        <v>Richton Middle School</v>
      </c>
      <c r="O244" s="48" t="str">
        <f>IF(INDEX(Applications_2021!$K$2:$K$651,MATCH($A244,Applications_2021!$A$2:$A$651,0))="","",INDEX(Applications_2021!$K$2:$K$651,MATCH($A244,Applications_2021!$A$2:$A$651,0)))</f>
        <v>Perry</v>
      </c>
      <c r="P244" s="48" t="str">
        <f>IF(INDEX(Applications_2021!$P$2:$P$651,MATCH($A244,Applications_2021!$A$2:$A$651,0))="","",INDEX(Applications_2021!$P$2:$P$651,MATCH($A244,Applications_2021!$A$2:$A$651,0)))</f>
        <v>College degree or 4 or more years of college (including graduate school)</v>
      </c>
      <c r="Q244" s="48" t="str">
        <f>IF(INDEX(Applications_2021!$Q$2:$Q$651,MATCH($A244,Applications_2021!$A$2:$A$651,0))="","",INDEX(Applications_2021!$Q$2:$Q$651,MATCH($A244,Applications_2021!$A$2:$A$651,0)))</f>
        <v>$50,000 per year or above</v>
      </c>
      <c r="R244" s="48" t="str">
        <f>IF(INDEX(Applications_2021!$AL$2:$AL$651,MATCH($A244,Applications_2021!$A$2:$A$651,0))="","",INDEX(Applications_2021!$AL$2:$AL$651,MATCH($A244,Applications_2021!$A$2:$A$651,0)))</f>
        <v>Perry</v>
      </c>
      <c r="S244" s="48" t="str">
        <f>IF(INDEX(Applications_2021!$V$2:$V$651,MATCH($A244,Applications_2021!$A$2:$A$651,0))="","",INDEX(Applications_2021!$V$2:$V$651,MATCH($A244,Applications_2021!$A$2:$A$651,0)))</f>
        <v>MS</v>
      </c>
      <c r="T244" s="66" t="str">
        <f>IF(INDEX(Applications_2021!$AE$2:$AE$651,MATCH($A244,Applications_2021!$A$2:$A$651,0))="","",INDEX(Applications_2021!$AE$2:$AE$651,MATCH($A244,Applications_2021!$A$2:$A$651,0)))</f>
        <v/>
      </c>
      <c r="U244" s="109" t="str">
        <f>IF(INDEX(Applications_2021!$AF$2:$AF$651,MATCH($A244,Applications_2021!$A$2:$A$651,0))="","",INDEX(Applications_2021!$AF$2:$AF$651,MATCH($A244,Applications_2021!$A$2:$A$651,0)))</f>
        <v/>
      </c>
      <c r="V244" s="109" t="str">
        <f>IF(INDEX(Applications_2021!$AG$2:$AG$651,MATCH($A244,Applications_2021!$A$2:$A$651,0))="","",INDEX(Applications_2021!$AG$2:$AG$651,MATCH($A244,Applications_2021!$A$2:$A$651,0)))</f>
        <v/>
      </c>
      <c r="W244" s="109" t="str">
        <f>IF(INDEX(Applications_2021!$AH$2:$AH$651,MATCH($A244,Applications_2021!$A$2:$A$651,0))="","",INDEX(Applications_2021!$AH$2:$AH$651,MATCH($A244,Applications_2021!$A$2:$A$651,0)))</f>
        <v/>
      </c>
      <c r="X244" s="109" t="str">
        <f>IF(INDEX(Applications_2021!$AI$2:$AI$651,MATCH($A244,Applications_2021!$A$2:$A$651,0))="","",INDEX(Applications_2021!$AI$2:$AI$651,MATCH($A244,Applications_2021!$A$2:$A$651,0)))</f>
        <v/>
      </c>
      <c r="Y244" s="109" t="str">
        <f>IF(INDEX(Applications_2021!$AJ$2:$AJ$651,MATCH($A244,Applications_2021!$A$2:$A$651,0))="","",INDEX(Applications_2021!$AJ$2:$AJ$651,MATCH($A244,Applications_2021!$A$2:$A$651,0)))</f>
        <v/>
      </c>
      <c r="Z244" s="220" t="str">
        <f>IF(INDEX(Applications_2021!$AD$2:$AD$651,MATCH($A244,Applications_2021!$A$2:$A$651,0))="","",INDEX(Applications_2021!$AD$2:$AD$651,MATCH($A244,Applications_2021!$A$2:$A$651,0)))</f>
        <v/>
      </c>
      <c r="AA244" s="221" t="str">
        <f>IF(INDEX(Applications_2021!$AD$2:$AD$651,MATCH($A244,Applications_2021!$A$2:$A$651,0))="","",INDEX(Applications_2021!$AD$2:$AD$651,MATCH($A244,Applications_2021!$A$2:$A$651,0)))</f>
        <v/>
      </c>
      <c r="AB244" s="48" t="str">
        <f>IF(INDEX(Transcripts_2021!$A$2:$A$324,MATCH($A244,Transcripts_2021!$A$2:$A$324,0))=$A244,INDEX(Transcripts_2021!$O$2:$O$324,MATCH($A244,Transcripts_2021!$A$2:$A$324,0)),"")</f>
        <v>Richton High School</v>
      </c>
      <c r="AC244" s="48" t="str">
        <f t="shared" si="11"/>
        <v>Perry</v>
      </c>
      <c r="AD244" s="48" t="str">
        <f>IF(INDEX(Applications_2021!$AL$2:$AL$651,MATCH($A244,Applications_2021!$A$2:$A$651,0))="","",INDEX(Applications_2021!$AL$2:$AL$651,MATCH($A244,Applications_2021!$A$2:$A$651,0)))</f>
        <v>Perry</v>
      </c>
      <c r="AE244" s="8" t="str">
        <f t="shared" si="12"/>
        <v>Yes</v>
      </c>
    </row>
    <row r="245" spans="1:31" ht="57.6" x14ac:dyDescent="0.3">
      <c r="A245" s="51" t="str">
        <f>IF(Applications_2021!$A430="","",Applications_2021!$A430)</f>
        <v>0446-LEE-DE-0330</v>
      </c>
      <c r="B245" s="45" t="s">
        <v>371</v>
      </c>
      <c r="C245" s="250" t="s">
        <v>83</v>
      </c>
      <c r="D245" s="46">
        <f t="shared" si="10"/>
        <v>9</v>
      </c>
      <c r="E245" s="45" cm="1">
        <f t="array" ref="E245">_xlfn.IFS($Q245="Less than $25,000 per year",5,$Q245="$25,000 to $49,999 per year",4,$Q245="$50,000 per year or above",2,$Q245="I do not know.",3,$Q245="",0)</f>
        <v>4</v>
      </c>
      <c r="F245" s="45" cm="1">
        <f t="array" ref="F245">_xlfn.IFS($T245="Excellent",5,$T245="Good",4,$T245="Average",3,$T245="Below Average",2,$T245="Poor",1)</f>
        <v>5</v>
      </c>
      <c r="G245" s="52"/>
      <c r="H245" s="52"/>
      <c r="I245" s="52"/>
      <c r="J245" s="53">
        <v>7</v>
      </c>
      <c r="K245" s="48" t="str">
        <f>IF(LEFT(INDEX(Applications_2021!$E$2:$E$651,MATCH($A245,Applications_2021!$A$2:$A$651,0)),1)="Y","Black","Other")</f>
        <v>Black</v>
      </c>
      <c r="L245" s="48" t="str">
        <f>IF(INDEX(Applications_2021!$F$2:$F$651,MATCH($A245,Applications_2021!$A$2:$A$651,0))="","",INDEX(Applications_2021!$F$2:$F$651,MATCH($A245,Applications_2021!$A$2:$A$651,0)))</f>
        <v>Male</v>
      </c>
      <c r="M245" s="48" t="str">
        <f>IF(LEFT(INDEX(Applications_2021!$I$2:$I$651,MATCH($A245,Applications_2021!$A$2:$A$651,0)),1)="","",LEFT(INDEX(Applications_2021!$I$2:$I$651,MATCH($A245,Applications_2021!$A$2:$A$651,0)),1))</f>
        <v>7</v>
      </c>
      <c r="N245" s="48" t="str">
        <f>IF(INDEX(Applications_2021!$J$2:$J$651,MATCH($A245,Applications_2021!$A$2:$A$651,0))="","",INDEX(Applications_2021!$J$2:$J$651,MATCH($A245,Applications_2021!$A$2:$A$651,0)))</f>
        <v>South Pike Jr. High</v>
      </c>
      <c r="O245" s="48" t="str">
        <f>IF(INDEX(Applications_2021!$K$2:$K$651,MATCH($A245,Applications_2021!$A$2:$A$651,0))="","",INDEX(Applications_2021!$K$2:$K$651,MATCH($A245,Applications_2021!$A$2:$A$651,0)))</f>
        <v>South Pike</v>
      </c>
      <c r="P245" s="48" t="str">
        <f>IF(INDEX(Applications_2021!$P$2:$P$651,MATCH($A245,Applications_2021!$A$2:$A$651,0))="","",INDEX(Applications_2021!$P$2:$P$651,MATCH($A245,Applications_2021!$A$2:$A$651,0)))</f>
        <v>College degree or 4 or more years of college (including graduate school)</v>
      </c>
      <c r="Q245" s="48" t="str">
        <f>IF(INDEX(Applications_2021!$Q$2:$Q$651,MATCH($A245,Applications_2021!$A$2:$A$651,0))="","",INDEX(Applications_2021!$Q$2:$Q$651,MATCH($A245,Applications_2021!$A$2:$A$651,0)))</f>
        <v>$25,000 to $49,999 per year</v>
      </c>
      <c r="R245" s="48" t="str">
        <f>IF(INDEX(Applications_2021!$AL$2:$AL$651,MATCH($A245,Applications_2021!$A$2:$A$651,0))="","",INDEX(Applications_2021!$AL$2:$AL$651,MATCH($A245,Applications_2021!$A$2:$A$651,0)))</f>
        <v>Pike</v>
      </c>
      <c r="S245" s="48" t="str">
        <f>IF(INDEX(Applications_2021!$V$2:$V$651,MATCH($A245,Applications_2021!$A$2:$A$651,0))="","",INDEX(Applications_2021!$V$2:$V$651,MATCH($A245,Applications_2021!$A$2:$A$651,0)))</f>
        <v>MS</v>
      </c>
      <c r="T245" s="48" t="str">
        <f>IF(INDEX(Applications_2021!$AE$2:$AE$651,MATCH($A245,Applications_2021!$A$2:$A$651,0))="","",INDEX(Applications_2021!$AE$2:$AE$651,MATCH($A245,Applications_2021!$A$2:$A$651,0)))</f>
        <v>Excellent</v>
      </c>
      <c r="U245" s="109" t="str">
        <f>IF(INDEX(Applications_2021!$AF$2:$AF$651,MATCH($A245,Applications_2021!$A$2:$A$651,0))="","",INDEX(Applications_2021!$AF$2:$AF$651,MATCH($A245,Applications_2021!$A$2:$A$651,0)))</f>
        <v>I want to attend this camp to further my options for potential colleges in the future. What I want to gain from my experience are the new horizons that await me for when I graduate highschool.</v>
      </c>
      <c r="V245" s="109" t="str">
        <f>IF(INDEX(Applications_2021!$AG$2:$AG$651,MATCH($A245,Applications_2021!$A$2:$A$651,0))="","",INDEX(Applications_2021!$AG$2:$AG$651,MATCH($A245,Applications_2021!$A$2:$A$651,0)))</f>
        <v>I'm m vice president of the Jr. High beta club at my school, and I have been principal and superintendent scholar ever since kindergarten.</v>
      </c>
      <c r="W245" s="109" t="str">
        <f>IF(INDEX(Applications_2021!$AH$2:$AH$651,MATCH($A245,Applications_2021!$A$2:$A$651,0))="","",INDEX(Applications_2021!$AH$2:$AH$651,MATCH($A245,Applications_2021!$A$2:$A$651,0)))</f>
        <v/>
      </c>
      <c r="X245" s="109" t="str">
        <f>IF(INDEX(Applications_2021!$AI$2:$AI$651,MATCH($A245,Applications_2021!$A$2:$A$651,0))="","",INDEX(Applications_2021!$AI$2:$AI$651,MATCH($A245,Applications_2021!$A$2:$A$651,0)))</f>
        <v>relative or friend</v>
      </c>
      <c r="Y245" s="109" t="str">
        <f>IF(INDEX(Applications_2021!$AJ$2:$AJ$651,MATCH($A245,Applications_2021!$A$2:$A$651,0))="","",INDEX(Applications_2021!$AJ$2:$AJ$651,MATCH($A245,Applications_2021!$A$2:$A$651,0)))</f>
        <v/>
      </c>
      <c r="Z245" s="220" t="str">
        <f>IF(INDEX(Applications_2021!$AD$2:$AD$651,MATCH($A245,Applications_2021!$A$2:$A$651,0))="","",INDEX(Applications_2021!$AD$2:$AD$651,MATCH($A245,Applications_2021!$A$2:$A$651,0)))</f>
        <v xml:space="preserve">I do not know my transportation needs at this time. </v>
      </c>
      <c r="AA245" s="221" t="str">
        <f>IF(INDEX(Applications_2021!$AD$2:$AD$651,MATCH($A245,Applications_2021!$A$2:$A$651,0))="","",INDEX(Applications_2021!$AD$2:$AD$651,MATCH($A245,Applications_2021!$A$2:$A$651,0)))</f>
        <v xml:space="preserve">I do not know my transportation needs at this time. </v>
      </c>
      <c r="AB245" s="48" t="str">
        <f>IF(INDEX(Transcripts_2021!$A$2:$A$324,MATCH($A245,Transcripts_2021!$A$2:$A$324,0))=$A245,INDEX(Transcripts_2021!$O$2:$O$324,MATCH($A245,Transcripts_2021!$A$2:$A$324,0)),"")</f>
        <v>South Pike Junior High</v>
      </c>
      <c r="AC245" s="48" t="str">
        <f t="shared" si="11"/>
        <v>Pike</v>
      </c>
      <c r="AD245" s="48" t="str">
        <f>IF(INDEX(Applications_2021!$AL$2:$AL$651,MATCH($A245,Applications_2021!$A$2:$A$651,0))="","",INDEX(Applications_2021!$AL$2:$AL$651,MATCH($A245,Applications_2021!$A$2:$A$651,0)))</f>
        <v>Pike</v>
      </c>
      <c r="AE245" s="8" t="str">
        <f t="shared" si="12"/>
        <v>Yes</v>
      </c>
    </row>
    <row r="246" spans="1:31" ht="100.8" x14ac:dyDescent="0.3">
      <c r="A246" s="51" t="str">
        <f>IF(Applications_2021!$A496="","",Applications_2021!$A496)</f>
        <v>0515-GRI-KE-0270</v>
      </c>
      <c r="B246" s="45" t="s">
        <v>371</v>
      </c>
      <c r="C246" s="250" t="s">
        <v>83</v>
      </c>
      <c r="D246" s="46">
        <f t="shared" si="10"/>
        <v>9</v>
      </c>
      <c r="E246" s="45" cm="1">
        <f t="array" ref="E246">_xlfn.IFS($Q246="Less than $25,000 per year",5,$Q246="$25,000 to $49,999 per year",4,$Q246="$50,000 per year or above",2,$Q246="I do not know.",3,$Q246="",0)</f>
        <v>4</v>
      </c>
      <c r="F246" s="45" cm="1">
        <f t="array" ref="F246">_xlfn.IFS($T246="Excellent",5,$T246="Good",4,$T246="Average",3,$T246="Below Average",2,$T246="Poor",1)</f>
        <v>5</v>
      </c>
      <c r="G246" s="52"/>
      <c r="H246" s="52"/>
      <c r="I246" s="52"/>
      <c r="J246" s="53">
        <v>9</v>
      </c>
      <c r="K246" s="48" t="str">
        <f>IF(LEFT(INDEX(Applications_2021!$E$2:$E$651,MATCH($A246,Applications_2021!$A$2:$A$651,0)),1)="Y","Black","Other")</f>
        <v>Black</v>
      </c>
      <c r="L246" s="48" t="str">
        <f>IF(INDEX(Applications_2021!$F$2:$F$651,MATCH($A246,Applications_2021!$A$2:$A$651,0))="","",INDEX(Applications_2021!$F$2:$F$651,MATCH($A246,Applications_2021!$A$2:$A$651,0)))</f>
        <v>Female</v>
      </c>
      <c r="M246" s="48" t="str">
        <f>IF(LEFT(INDEX(Applications_2021!$I$2:$I$651,MATCH($A246,Applications_2021!$A$2:$A$651,0)),1)="","",LEFT(INDEX(Applications_2021!$I$2:$I$651,MATCH($A246,Applications_2021!$A$2:$A$651,0)),1))</f>
        <v>9</v>
      </c>
      <c r="N246" s="48" t="str">
        <f>IF(INDEX(Applications_2021!$J$2:$J$651,MATCH($A246,Applications_2021!$A$2:$A$651,0))="","",INDEX(Applications_2021!$J$2:$J$651,MATCH($A246,Applications_2021!$A$2:$A$651,0)))</f>
        <v>Mccomb Highschool</v>
      </c>
      <c r="O246" s="48" t="str">
        <f>IF(INDEX(Applications_2021!$K$2:$K$651,MATCH($A246,Applications_2021!$A$2:$A$651,0))="","",INDEX(Applications_2021!$K$2:$K$651,MATCH($A246,Applications_2021!$A$2:$A$651,0)))</f>
        <v>Mccomb Ms</v>
      </c>
      <c r="P246" s="48" t="str">
        <f>IF(INDEX(Applications_2021!$P$2:$P$651,MATCH($A246,Applications_2021!$A$2:$A$651,0))="","",INDEX(Applications_2021!$P$2:$P$651,MATCH($A246,Applications_2021!$A$2:$A$651,0)))</f>
        <v>College degree or 4 or more years of college (including graduate school)</v>
      </c>
      <c r="Q246" s="48" t="str">
        <f>IF(INDEX(Applications_2021!$Q$2:$Q$651,MATCH($A246,Applications_2021!$A$2:$A$651,0))="","",INDEX(Applications_2021!$Q$2:$Q$651,MATCH($A246,Applications_2021!$A$2:$A$651,0)))</f>
        <v>$25,000 to $49,999 per year</v>
      </c>
      <c r="R246" s="48" t="str">
        <f>IF(INDEX(Applications_2021!$AL$2:$AL$651,MATCH($A246,Applications_2021!$A$2:$A$651,0))="","",INDEX(Applications_2021!$AL$2:$AL$651,MATCH($A246,Applications_2021!$A$2:$A$651,0)))</f>
        <v>Pike</v>
      </c>
      <c r="S246" s="48" t="str">
        <f>IF(INDEX(Applications_2021!$V$2:$V$651,MATCH($A246,Applications_2021!$A$2:$A$651,0))="","",INDEX(Applications_2021!$V$2:$V$651,MATCH($A246,Applications_2021!$A$2:$A$651,0)))</f>
        <v>MS</v>
      </c>
      <c r="T246" s="48" t="str">
        <f>IF(INDEX(Applications_2021!$AE$2:$AE$651,MATCH($A246,Applications_2021!$A$2:$A$651,0))="","",INDEX(Applications_2021!$AE$2:$AE$651,MATCH($A246,Applications_2021!$A$2:$A$651,0)))</f>
        <v>Excellent</v>
      </c>
      <c r="U246" s="109" t="str">
        <f>IF(INDEX(Applications_2021!$AF$2:$AF$651,MATCH($A246,Applications_2021!$A$2:$A$651,0))="","",INDEX(Applications_2021!$AF$2:$AF$651,MATCH($A246,Applications_2021!$A$2:$A$651,0)))</f>
        <v>I wish to attend the AAYME summer camp in hopes of learning new things that will help shape my future as an African-American female. As a former participant of multiple USM summer camps I always look forward to attending new camps. I've heard highly about MSMS courses and camps. With the things i've heard i'd absolutely love to attend the AAYME summer camp.</v>
      </c>
      <c r="V246" s="109" t="str">
        <f>IF(INDEX(Applications_2021!$AG$2:$AG$651,MATCH($A246,Applications_2021!$A$2:$A$651,0))="","",INDEX(Applications_2021!$AG$2:$AG$651,MATCH($A246,Applications_2021!$A$2:$A$651,0)))</f>
        <v>The hobbies or talents I pursue are softball, piano, marching band, and concert band. I've been enjoying band for three years now on trombone. On the school softball team i'm a very versatile team player who normally occupies the first baseman position. As for my love of piano it has been a strong inter for going on almost eight years.</v>
      </c>
      <c r="W246" s="109" t="str">
        <f>IF(INDEX(Applications_2021!$AH$2:$AH$651,MATCH($A246,Applications_2021!$A$2:$A$651,0))="","",INDEX(Applications_2021!$AH$2:$AH$651,MATCH($A246,Applications_2021!$A$2:$A$651,0)))</f>
        <v/>
      </c>
      <c r="X246" s="109" t="str">
        <f>IF(INDEX(Applications_2021!$AI$2:$AI$651,MATCH($A246,Applications_2021!$A$2:$A$651,0))="","",INDEX(Applications_2021!$AI$2:$AI$651,MATCH($A246,Applications_2021!$A$2:$A$651,0)))</f>
        <v>relative or friend</v>
      </c>
      <c r="Y246" s="109" t="str">
        <f>IF(INDEX(Applications_2021!$AJ$2:$AJ$651,MATCH($A246,Applications_2021!$A$2:$A$651,0))="","",INDEX(Applications_2021!$AJ$2:$AJ$651,MATCH($A246,Applications_2021!$A$2:$A$651,0)))</f>
        <v/>
      </c>
      <c r="Z246" s="220" t="str">
        <f>IF(INDEX(Applications_2021!$Z$2:$Z$651,MATCH($A246,Applications_2021!$A$2:$A$651,0))="","",INDEX(Applications_2021!$Z$2:$Z$651,MATCH($A246,Applications_2021!$A$2:$A$651,0)))</f>
        <v>YES - I will have transportation to the camp on June 20.</v>
      </c>
      <c r="AA246" s="221" t="str">
        <f>IF(INDEX(Applications_2021!$AB$2:$AB$651,MATCH($A246,Applications_2021!$A$2:$A$651,0))="","",INDEX(Applications_2021!$AB$2:$AB$651,MATCH($A246,Applications_2021!$A$2:$A$651,0)))</f>
        <v>YES - I will have transportation from the camp on June 25.</v>
      </c>
      <c r="AB246" s="48" t="str">
        <f>IF(INDEX(Transcripts_2021!$A$2:$A$324,MATCH($A246,Transcripts_2021!$A$2:$A$324,0))=$A246,INDEX(Transcripts_2021!$O$2:$O$324,MATCH($A246,Transcripts_2021!$A$2:$A$324,0)),"")</f>
        <v xml:space="preserve">McComb High School </v>
      </c>
      <c r="AC246" s="48" t="str">
        <f t="shared" si="11"/>
        <v>Pike</v>
      </c>
      <c r="AD246" s="48" t="str">
        <f>IF(INDEX(Applications_2021!$AL$2:$AL$651,MATCH($A246,Applications_2021!$A$2:$A$651,0))="","",INDEX(Applications_2021!$AL$2:$AL$651,MATCH($A246,Applications_2021!$A$2:$A$651,0)))</f>
        <v>Pike</v>
      </c>
      <c r="AE246" s="8" t="str">
        <f t="shared" si="12"/>
        <v>Yes</v>
      </c>
    </row>
    <row r="247" spans="1:31" ht="43.2" x14ac:dyDescent="0.3">
      <c r="A247" s="51" t="str">
        <f>IF(Applications_2021!$A523="","",Applications_2021!$A523)</f>
        <v>0543-MCN-CA-0308</v>
      </c>
      <c r="B247" s="45" t="s">
        <v>371</v>
      </c>
      <c r="C247" s="250" t="s">
        <v>101</v>
      </c>
      <c r="D247" s="46">
        <f t="shared" si="10"/>
        <v>10</v>
      </c>
      <c r="E247" s="45" cm="1">
        <f t="array" ref="E247">_xlfn.IFS($Q247="Less than $25,000 per year",5,$Q247="$25,000 to $49,999 per year",4,$Q247="$50,000 per year or above",2,$Q247="I do not know.",3,$Q247="",0)</f>
        <v>5</v>
      </c>
      <c r="F247" s="45" cm="1">
        <f t="array" ref="F247">_xlfn.IFS($T247="Excellent",5,$T247="Good",4,$T247="Average",3,$T247="Below Average",2,$T247="Poor",1)</f>
        <v>5</v>
      </c>
      <c r="G247" s="52"/>
      <c r="H247" s="52"/>
      <c r="I247" s="52"/>
      <c r="J247" s="53">
        <v>8</v>
      </c>
      <c r="K247" s="48" t="str">
        <f>IF(LEFT(INDEX(Applications_2021!$E$2:$E$651,MATCH($A247,Applications_2021!$A$2:$A$651,0)),1)="Y","Black","Other")</f>
        <v>Black</v>
      </c>
      <c r="L247" s="48" t="str">
        <f>IF(INDEX(Applications_2021!$F$2:$F$651,MATCH($A247,Applications_2021!$A$2:$A$651,0))="","",INDEX(Applications_2021!$F$2:$F$651,MATCH($A247,Applications_2021!$A$2:$A$651,0)))</f>
        <v>Male</v>
      </c>
      <c r="M247" s="48" t="str">
        <f>IF(LEFT(INDEX(Applications_2021!$I$2:$I$651,MATCH($A247,Applications_2021!$A$2:$A$651,0)),1)="","",LEFT(INDEX(Applications_2021!$I$2:$I$651,MATCH($A247,Applications_2021!$A$2:$A$651,0)),1))</f>
        <v>8</v>
      </c>
      <c r="N247" s="48" t="str">
        <f>IF(INDEX(Applications_2021!$J$2:$J$651,MATCH($A247,Applications_2021!$A$2:$A$651,0))="","",INDEX(Applications_2021!$J$2:$J$651,MATCH($A247,Applications_2021!$A$2:$A$651,0)))</f>
        <v>Brandon middle school</v>
      </c>
      <c r="O247" s="48" t="str">
        <f>IF(INDEX(Applications_2021!$K$2:$K$651,MATCH($A247,Applications_2021!$A$2:$A$651,0))="","",INDEX(Applications_2021!$K$2:$K$651,MATCH($A247,Applications_2021!$A$2:$A$651,0)))</f>
        <v>Rankin</v>
      </c>
      <c r="P247" s="48" t="str">
        <f>IF(INDEX(Applications_2021!$P$2:$P$651,MATCH($A247,Applications_2021!$A$2:$A$651,0))="","",INDEX(Applications_2021!$P$2:$P$651,MATCH($A247,Applications_2021!$A$2:$A$651,0)))</f>
        <v>High School Diploma or up to 3 years of college</v>
      </c>
      <c r="Q247" s="48" t="str">
        <f>IF(INDEX(Applications_2021!$Q$2:$Q$651,MATCH($A247,Applications_2021!$A$2:$A$651,0))="","",INDEX(Applications_2021!$Q$2:$Q$651,MATCH($A247,Applications_2021!$A$2:$A$651,0)))</f>
        <v>Less than $25,000 per year</v>
      </c>
      <c r="R247" s="48" t="str">
        <f>IF(INDEX(Applications_2021!$AL$2:$AL$651,MATCH($A247,Applications_2021!$A$2:$A$651,0))="","",INDEX(Applications_2021!$AL$2:$AL$651,MATCH($A247,Applications_2021!$A$2:$A$651,0)))</f>
        <v>Rankin</v>
      </c>
      <c r="S247" s="48" t="str">
        <f>IF(INDEX(Applications_2021!$V$2:$V$651,MATCH($A247,Applications_2021!$A$2:$A$651,0))="","",INDEX(Applications_2021!$V$2:$V$651,MATCH($A247,Applications_2021!$A$2:$A$651,0)))</f>
        <v>MS</v>
      </c>
      <c r="T247" s="48" t="str">
        <f>IF(INDEX(Applications_2021!$AE$2:$AE$651,MATCH($A247,Applications_2021!$A$2:$A$651,0))="","",INDEX(Applications_2021!$AE$2:$AE$651,MATCH($A247,Applications_2021!$A$2:$A$651,0)))</f>
        <v>Excellent</v>
      </c>
      <c r="U247" s="109" t="str">
        <f>IF(INDEX(Applications_2021!$AF$2:$AF$651,MATCH($A247,Applications_2021!$A$2:$A$651,0))="","",INDEX(Applications_2021!$AF$2:$AF$651,MATCH($A247,Applications_2021!$A$2:$A$651,0)))</f>
        <v xml:space="preserve">To better my all around test taking and strategies for taking test that I wouldn’t normally get in my current school settings. </v>
      </c>
      <c r="V247" s="109" t="str">
        <f>IF(INDEX(Applications_2021!$AG$2:$AG$651,MATCH($A247,Applications_2021!$A$2:$A$651,0))="","",INDEX(Applications_2021!$AG$2:$AG$651,MATCH($A247,Applications_2021!$A$2:$A$651,0)))</f>
        <v xml:space="preserve">Venture, fccla, band, beta, student council </v>
      </c>
      <c r="W247" s="109" t="str">
        <f>IF(INDEX(Applications_2021!$AH$2:$AH$651,MATCH($A247,Applications_2021!$A$2:$A$651,0))="","",INDEX(Applications_2021!$AH$2:$AH$651,MATCH($A247,Applications_2021!$A$2:$A$651,0)))</f>
        <v/>
      </c>
      <c r="X247" s="109" t="str">
        <f>IF(INDEX(Applications_2021!$AI$2:$AI$651,MATCH($A247,Applications_2021!$A$2:$A$651,0))="","",INDEX(Applications_2021!$AI$2:$AI$651,MATCH($A247,Applications_2021!$A$2:$A$651,0)))</f>
        <v>email announcement</v>
      </c>
      <c r="Y247" s="109" t="str">
        <f>IF(INDEX(Applications_2021!$AJ$2:$AJ$651,MATCH($A247,Applications_2021!$A$2:$A$651,0))="","",INDEX(Applications_2021!$AJ$2:$AJ$651,MATCH($A247,Applications_2021!$A$2:$A$651,0)))</f>
        <v/>
      </c>
      <c r="Z247" s="220" t="str">
        <f>IF(INDEX(Applications_2021!$Z$2:$Z$651,MATCH($A247,Applications_2021!$A$2:$A$651,0))="","",INDEX(Applications_2021!$Z$2:$Z$651,MATCH($A247,Applications_2021!$A$2:$A$651,0)))</f>
        <v>YES - I will have transportation to the camp on June 20.</v>
      </c>
      <c r="AA247" s="221" t="str">
        <f>IF(INDEX(Applications_2021!$AB$2:$AB$651,MATCH($A247,Applications_2021!$A$2:$A$651,0))="","",INDEX(Applications_2021!$AB$2:$AB$651,MATCH($A247,Applications_2021!$A$2:$A$651,0)))</f>
        <v>YES - I will have transportation from the camp on June 25.</v>
      </c>
      <c r="AB247" s="48" t="str">
        <f>IF(INDEX(Transcripts_2021!$A$2:$A$324,MATCH($A247,Transcripts_2021!$A$2:$A$324,0))=$A247,INDEX(Transcripts_2021!$O$2:$O$324,MATCH($A247,Transcripts_2021!$A$2:$A$324,0)),"")</f>
        <v xml:space="preserve">Brandon middle </v>
      </c>
      <c r="AC247" s="48" t="str">
        <f t="shared" si="11"/>
        <v>Rankin</v>
      </c>
      <c r="AD247" s="48" t="str">
        <f>IF(INDEX(Applications_2021!$AL$2:$AL$651,MATCH($A247,Applications_2021!$A$2:$A$651,0))="","",INDEX(Applications_2021!$AL$2:$AL$651,MATCH($A247,Applications_2021!$A$2:$A$651,0)))</f>
        <v>Rankin</v>
      </c>
      <c r="AE247" s="8" t="str">
        <f t="shared" si="12"/>
        <v>Yes</v>
      </c>
    </row>
    <row r="248" spans="1:31" ht="57.6" x14ac:dyDescent="0.3">
      <c r="A248" s="51" t="str">
        <f>IF(Applications_2021!$A524="","",Applications_2021!$A524)</f>
        <v>0544-SPE-TA-0319</v>
      </c>
      <c r="B248" s="45" t="s">
        <v>371</v>
      </c>
      <c r="C248" s="250" t="s">
        <v>101</v>
      </c>
      <c r="D248" s="46">
        <f t="shared" si="10"/>
        <v>10</v>
      </c>
      <c r="E248" s="45" cm="1">
        <f t="array" ref="E248">_xlfn.IFS($Q248="Less than $25,000 per year",5,$Q248="$25,000 to $49,999 per year",4,$Q248="$50,000 per year or above",2,$Q248="I do not know.",3,$Q248="",0)</f>
        <v>5</v>
      </c>
      <c r="F248" s="45" cm="1">
        <f t="array" ref="F248">_xlfn.IFS($T248="Excellent",5,$T248="Good",4,$T248="Average",3,$T248="Below Average",2,$T248="Poor",1)</f>
        <v>5</v>
      </c>
      <c r="G248" s="52"/>
      <c r="H248" s="52"/>
      <c r="I248" s="52"/>
      <c r="J248" s="53">
        <v>7</v>
      </c>
      <c r="K248" s="48" t="str">
        <f>IF(LEFT(INDEX(Applications_2021!$E$2:$E$651,MATCH($A248,Applications_2021!$A$2:$A$651,0)),1)="Y","Black","Other")</f>
        <v>Black</v>
      </c>
      <c r="L248" s="48" t="str">
        <f>IF(INDEX(Applications_2021!$F$2:$F$651,MATCH($A248,Applications_2021!$A$2:$A$651,0))="","",INDEX(Applications_2021!$F$2:$F$651,MATCH($A248,Applications_2021!$A$2:$A$651,0)))</f>
        <v>Female</v>
      </c>
      <c r="M248" s="48" t="str">
        <f>IF(LEFT(INDEX(Applications_2021!$I$2:$I$651,MATCH($A248,Applications_2021!$A$2:$A$651,0)),1)="","",LEFT(INDEX(Applications_2021!$I$2:$I$651,MATCH($A248,Applications_2021!$A$2:$A$651,0)),1))</f>
        <v>7</v>
      </c>
      <c r="N248" s="48" t="str">
        <f>IF(INDEX(Applications_2021!$J$2:$J$651,MATCH($A248,Applications_2021!$A$2:$A$651,0))="","",INDEX(Applications_2021!$J$2:$J$651,MATCH($A248,Applications_2021!$A$2:$A$651,0)))</f>
        <v xml:space="preserve">McLaurin </v>
      </c>
      <c r="O248" s="48" t="str">
        <f>IF(INDEX(Applications_2021!$K$2:$K$651,MATCH($A248,Applications_2021!$A$2:$A$651,0))="","",INDEX(Applications_2021!$K$2:$K$651,MATCH($A248,Applications_2021!$A$2:$A$651,0)))</f>
        <v>Rankin</v>
      </c>
      <c r="P248" s="48" t="str">
        <f>IF(INDEX(Applications_2021!$P$2:$P$651,MATCH($A248,Applications_2021!$A$2:$A$651,0))="","",INDEX(Applications_2021!$P$2:$P$651,MATCH($A248,Applications_2021!$A$2:$A$651,0)))</f>
        <v>High School Diploma or up to 3 years of college</v>
      </c>
      <c r="Q248" s="48" t="str">
        <f>IF(INDEX(Applications_2021!$Q$2:$Q$651,MATCH($A248,Applications_2021!$A$2:$A$651,0))="","",INDEX(Applications_2021!$Q$2:$Q$651,MATCH($A248,Applications_2021!$A$2:$A$651,0)))</f>
        <v>Less than $25,000 per year</v>
      </c>
      <c r="R248" s="48" t="str">
        <f>IF(INDEX(Applications_2021!$AL$2:$AL$651,MATCH($A248,Applications_2021!$A$2:$A$651,0))="","",INDEX(Applications_2021!$AL$2:$AL$651,MATCH($A248,Applications_2021!$A$2:$A$651,0)))</f>
        <v>Rankin</v>
      </c>
      <c r="S248" s="48" t="str">
        <f>IF(INDEX(Applications_2021!$V$2:$V$651,MATCH($A248,Applications_2021!$A$2:$A$651,0))="","",INDEX(Applications_2021!$V$2:$V$651,MATCH($A248,Applications_2021!$A$2:$A$651,0)))</f>
        <v>MS</v>
      </c>
      <c r="T248" s="48" t="str">
        <f>IF(INDEX(Applications_2021!$AE$2:$AE$651,MATCH($A248,Applications_2021!$A$2:$A$651,0))="","",INDEX(Applications_2021!$AE$2:$AE$651,MATCH($A248,Applications_2021!$A$2:$A$651,0)))</f>
        <v>Excellent</v>
      </c>
      <c r="U248" s="109" t="str">
        <f>IF(INDEX(Applications_2021!$AF$2:$AF$651,MATCH($A248,Applications_2021!$A$2:$A$651,0))="","",INDEX(Applications_2021!$AF$2:$AF$651,MATCH($A248,Applications_2021!$A$2:$A$651,0)))</f>
        <v xml:space="preserve">I want to better my test taking skills to further my chances of being able to attend college when I’m older. I know this is something my parents will not be able to afford. </v>
      </c>
      <c r="V248" s="109" t="str">
        <f>IF(INDEX(Applications_2021!$AG$2:$AG$651,MATCH($A248,Applications_2021!$A$2:$A$651,0))="","",INDEX(Applications_2021!$AG$2:$AG$651,MATCH($A248,Applications_2021!$A$2:$A$651,0)))</f>
        <v>Softball player on high school varsity team</v>
      </c>
      <c r="W248" s="109" t="str">
        <f>IF(INDEX(Applications_2021!$AH$2:$AH$651,MATCH($A248,Applications_2021!$A$2:$A$651,0))="","",INDEX(Applications_2021!$AH$2:$AH$651,MATCH($A248,Applications_2021!$A$2:$A$651,0)))</f>
        <v xml:space="preserve">I’m willing to do anything that will better my education in hopes to securing a scholarship so I can attend college. </v>
      </c>
      <c r="X248" s="109" t="str">
        <f>IF(INDEX(Applications_2021!$AI$2:$AI$651,MATCH($A248,Applications_2021!$A$2:$A$651,0))="","",INDEX(Applications_2021!$AI$2:$AI$651,MATCH($A248,Applications_2021!$A$2:$A$651,0)))</f>
        <v>email announcement</v>
      </c>
      <c r="Y248" s="109" t="str">
        <f>IF(INDEX(Applications_2021!$AJ$2:$AJ$651,MATCH($A248,Applications_2021!$A$2:$A$651,0))="","",INDEX(Applications_2021!$AJ$2:$AJ$651,MATCH($A248,Applications_2021!$A$2:$A$651,0)))</f>
        <v/>
      </c>
      <c r="Z248" s="220" t="str">
        <f>IF(INDEX(Applications_2021!$Z$2:$Z$651,MATCH($A248,Applications_2021!$A$2:$A$651,0))="","",INDEX(Applications_2021!$Z$2:$Z$651,MATCH($A248,Applications_2021!$A$2:$A$651,0)))</f>
        <v>YES - I will have transportation to the camp on June 20.</v>
      </c>
      <c r="AA248" s="221" t="str">
        <f>IF(INDEX(Applications_2021!$AB$2:$AB$651,MATCH($A248,Applications_2021!$A$2:$A$651,0))="","",INDEX(Applications_2021!$AB$2:$AB$651,MATCH($A248,Applications_2021!$A$2:$A$651,0)))</f>
        <v>YES - I will have transportation from the camp on June 25.</v>
      </c>
      <c r="AB248" s="48" t="str">
        <f>IF(INDEX(Transcripts_2021!$A$2:$A$324,MATCH($A248,Transcripts_2021!$A$2:$A$324,0))=$A248,INDEX(Transcripts_2021!$O$2:$O$324,MATCH($A248,Transcripts_2021!$A$2:$A$324,0)),"")</f>
        <v>McLaurin Middle School</v>
      </c>
      <c r="AC248" s="48" t="str">
        <f t="shared" si="11"/>
        <v>Rankin</v>
      </c>
      <c r="AD248" s="48" t="str">
        <f>IF(INDEX(Applications_2021!$AL$2:$AL$651,MATCH($A248,Applications_2021!$A$2:$A$651,0))="","",INDEX(Applications_2021!$AL$2:$AL$651,MATCH($A248,Applications_2021!$A$2:$A$651,0)))</f>
        <v>Rankin</v>
      </c>
      <c r="AE248" s="8" t="str">
        <f t="shared" si="12"/>
        <v>Yes</v>
      </c>
    </row>
    <row r="249" spans="1:31" ht="14.4" customHeight="1" x14ac:dyDescent="0.3">
      <c r="A249" s="51" t="str">
        <f>IF(Applications_2021!$A645="","",Applications_2021!$A645)</f>
        <v>0671-MCG-MA-0324</v>
      </c>
      <c r="B249" s="52" t="s">
        <v>519</v>
      </c>
      <c r="C249" s="140" t="s">
        <v>92</v>
      </c>
      <c r="D249" s="46">
        <f t="shared" si="10"/>
        <v>10</v>
      </c>
      <c r="E249" s="45" cm="1">
        <f t="array" ref="E249">_xlfn.IFS($Q249="Less than $25,000 per year",5,$Q249="$25,000 to $49,999 per year",4,$Q249="$50,000 per year or above",2,$Q249="I do not know.",3,$Q249="",0)</f>
        <v>5</v>
      </c>
      <c r="F249" s="45" cm="1">
        <f t="array" ref="F249">_xlfn.IFS($T249="Excellent",5,$T249="Good",4,$T249="Average",3,$T249="Below Average",2,$T249="Poor",1)</f>
        <v>5</v>
      </c>
      <c r="G249" s="52"/>
      <c r="H249" s="52"/>
      <c r="I249" s="52"/>
      <c r="J249" s="53" t="s">
        <v>2066</v>
      </c>
      <c r="K249" s="48" t="str">
        <f>IF(LEFT(INDEX(Applications_2021!$E$2:$E$651,MATCH($A249,Applications_2021!$A$2:$A$651,0)),1)="Y","Black","Other")</f>
        <v>Black</v>
      </c>
      <c r="L249" s="48" t="str">
        <f>IF(INDEX(Applications_2021!$F$2:$F$651,MATCH($A249,Applications_2021!$A$2:$A$651,0))="","",INDEX(Applications_2021!$F$2:$F$651,MATCH($A249,Applications_2021!$A$2:$A$651,0)))</f>
        <v>Female</v>
      </c>
      <c r="M249" s="48" t="str">
        <f>IF(LEFT(INDEX(Applications_2021!$I$2:$I$651,MATCH($A249,Applications_2021!$A$2:$A$651,0)),1)="","",LEFT(INDEX(Applications_2021!$I$2:$I$651,MATCH($A249,Applications_2021!$A$2:$A$651,0)),1))</f>
        <v>9</v>
      </c>
      <c r="N249" s="48" t="str">
        <f>IF(INDEX(Applications_2021!$J$2:$J$651,MATCH($A249,Applications_2021!$A$2:$A$651,0))="","",INDEX(Applications_2021!$J$2:$J$651,MATCH($A249,Applications_2021!$A$2:$A$651,0)))</f>
        <v>Pelahatchie High School</v>
      </c>
      <c r="O249" s="48" t="str">
        <f>IF(INDEX(Applications_2021!$K$2:$K$651,MATCH($A249,Applications_2021!$A$2:$A$651,0))="","",INDEX(Applications_2021!$K$2:$K$651,MATCH($A249,Applications_2021!$A$2:$A$651,0)))</f>
        <v>Rankin County</v>
      </c>
      <c r="P249" s="48" t="str">
        <f>IF(INDEX(Applications_2021!$P$2:$P$651,MATCH($A249,Applications_2021!$A$2:$A$651,0))="","",INDEX(Applications_2021!$P$2:$P$651,MATCH($A249,Applications_2021!$A$2:$A$651,0)))</f>
        <v>High School Diploma or up to 3 years of college</v>
      </c>
      <c r="Q249" s="48" t="str">
        <f>IF(INDEX(Applications_2021!$Q$2:$Q$651,MATCH($A249,Applications_2021!$A$2:$A$651,0))="","",INDEX(Applications_2021!$Q$2:$Q$651,MATCH($A249,Applications_2021!$A$2:$A$651,0)))</f>
        <v>Less than $25,000 per year</v>
      </c>
      <c r="R249" s="48" t="str">
        <f>IF(INDEX(Applications_2021!$AL$2:$AL$651,MATCH($A249,Applications_2021!$A$2:$A$651,0))="","",INDEX(Applications_2021!$AL$2:$AL$651,MATCH($A249,Applications_2021!$A$2:$A$651,0)))</f>
        <v>Rankin</v>
      </c>
      <c r="S249" s="48" t="str">
        <f>IF(INDEX(Applications_2021!$V$2:$V$651,MATCH($A249,Applications_2021!$A$2:$A$651,0))="","",INDEX(Applications_2021!$V$2:$V$651,MATCH($A249,Applications_2021!$A$2:$A$651,0)))</f>
        <v>MS</v>
      </c>
      <c r="T249" s="48" t="str">
        <f>IF(INDEX(Applications_2021!$AE$2:$AE$651,MATCH($A249,Applications_2021!$A$2:$A$651,0))="","",INDEX(Applications_2021!$AE$2:$AE$651,MATCH($A249,Applications_2021!$A$2:$A$651,0)))</f>
        <v>Excellent</v>
      </c>
      <c r="U249" s="109" t="str">
        <f>IF(INDEX(Applications_2021!$AF$2:$AF$651,MATCH($A249,Applications_2021!$A$2:$A$651,0))="","",INDEX(Applications_2021!$AF$2:$AF$651,MATCH($A249,Applications_2021!$A$2:$A$651,0)))</f>
        <v xml:space="preserve">Whenever people in my family graduate from college, my granny would give them a copy of the book "Oh The Places You’ll Go" as a gift. In each one, my granny would write a personalized message to the graduate and end the message with "The sky’s the limit. I pray you travel many places in life and achieve all of your dreams." While I am not graduating from high school or college just yet, I do see me attending the Mississippi School for Mathematics and Science African-American Youth of Mississippi Excelling Program as a step in the right direction for helping me achieve my dreams.  Whenever one goes to a new place, they are able to meet new people, have a new and different experience, and learn something new.  I see the MSMS AAYME Program as an opportunity for me to experience new people, places, and things.  By meeting new people, the program will  help by providing me with access to various individuals from all walks of life who attended the Mississippi school for mathematics and science and are now successful in a variety of careers.  By being able to network with not only successful Black professionals from Mississippi but also connect with like-minded, success driven teens from the state, I will expand my network of individuals who will not only inspire but encourage me to reach my goals in life and achieve my dreams.  By having new experiences through the development I will gain, I will be able to find out new things about my social and leadership abilities that will help me in years to come. Additionally, by learning something new, I will be able to reach my full potential to achieve all of my goals in life by being exposed to skills and techniques that will help me master the ACT and handle various situations I will encounter in high school and beyond. I believe the MSMS AAYME program will be a new place that will provide me with the new experiences I will need  to reach my fullest potential in life.    In conclusion, I see the MSMS AAYME program as an opportunity for me to have new and exciting experiences in life and know that his is something my granny, who is no longer with me on Earth, would want me have. I know though going new places and experiencing new things, I will be able to reach my fullest potential in life.  I see this program as one of the places that will help me gain some of the skills and development I will need in life.   </v>
      </c>
      <c r="V249" s="109" t="str">
        <f>IF(INDEX(Applications_2021!$AG$2:$AG$651,MATCH($A249,Applications_2021!$A$2:$A$651,0))="","",INDEX(Applications_2021!$AG$2:$AG$651,MATCH($A249,Applications_2021!$A$2:$A$651,0)))</f>
        <v xml:space="preserve">1. October 2020 9th Grade Student of the Month 2. National Beta Club 2020 Inductee and Member of Pelahatchie Beta Club 3. English and Creative Writing Pelahatchie High Representative for 2021 Mississippi State Beta Club 4. 2021 Oral Communication Class Award 5. 2021 Nutrition and Wellness Class Award 6. 2021 A&amp;B 9th Grade Honor Roll 7. 2019 and 2020 A&amp;B Honor Roll (8th and 9th grade) 8. Pelahatchie Girl's Basketball Team Manager      </v>
      </c>
      <c r="W249" s="109" t="str">
        <f>IF(INDEX(Applications_2021!$AH$2:$AH$651,MATCH($A249,Applications_2021!$A$2:$A$651,0))="","",INDEX(Applications_2021!$AH$2:$AH$651,MATCH($A249,Applications_2021!$A$2:$A$651,0)))</f>
        <v>This past year has been very challenging for me. Due to the COVID-19 pandemic, I lost not only my grandfather but also my mother in the span of a week.  This has been very difficult for me but with God’s help and my remaining family members and my friends, I have and know I will be able to continue to thrive and reach my goals in life.  I know that this is what my mother, grandfather, and granny would want for me - to continue to reach for the stars and go places that will help me achieve my dreams in life. I see this program as a great opportunity for me to do so.</v>
      </c>
      <c r="X249" s="109" t="str">
        <f>IF(INDEX(Applications_2021!$AI$2:$AI$651,MATCH($A249,Applications_2021!$A$2:$A$651,0))="","",INDEX(Applications_2021!$AI$2:$AI$651,MATCH($A249,Applications_2021!$A$2:$A$651,0)))</f>
        <v>MSMS alumni/student</v>
      </c>
      <c r="Y249" s="109" t="str">
        <f>IF(INDEX(Applications_2021!$AJ$2:$AJ$651,MATCH($A249,Applications_2021!$A$2:$A$651,0))="","",INDEX(Applications_2021!$AJ$2:$AJ$651,MATCH($A249,Applications_2021!$A$2:$A$651,0)))</f>
        <v>N/A</v>
      </c>
      <c r="Z249" s="220" t="str">
        <f>IF(INDEX(Applications_2021!$Z$2:$Z$651,MATCH($A249,Applications_2021!$A$2:$A$651,0))="","",INDEX(Applications_2021!$Z$2:$Z$651,MATCH($A249,Applications_2021!$A$2:$A$651,0)))</f>
        <v>YES - I will have transportation to the camp on June 20.</v>
      </c>
      <c r="AA249" s="221" t="str">
        <f>IF(INDEX(Applications_2021!$AB$2:$AB$651,MATCH($A249,Applications_2021!$A$2:$A$651,0))="","",INDEX(Applications_2021!$AB$2:$AB$651,MATCH($A249,Applications_2021!$A$2:$A$651,0)))</f>
        <v>YES - I will have transportation from the camp on June 25.</v>
      </c>
      <c r="AB249" s="48" t="str">
        <f>IF(INDEX(Transcripts_2021!$A$2:$A$324,MATCH($A249,Transcripts_2021!$A$2:$A$324,0))=$A249,INDEX(Transcripts_2021!$O$2:$O$324,MATCH($A249,Transcripts_2021!$A$2:$A$324,0)),"")</f>
        <v>Pelahatchie High School</v>
      </c>
      <c r="AC249" s="48" t="str">
        <f t="shared" si="11"/>
        <v>Rankin</v>
      </c>
      <c r="AD249" s="48" t="str">
        <f>IF(INDEX(Applications_2021!$AL$2:$AL$651,MATCH($A249,Applications_2021!$A$2:$A$651,0))="","",INDEX(Applications_2021!$AL$2:$AL$651,MATCH($A249,Applications_2021!$A$2:$A$651,0)))</f>
        <v>Rankin</v>
      </c>
      <c r="AE249" s="8" t="str">
        <f t="shared" si="12"/>
        <v>Yes</v>
      </c>
    </row>
    <row r="250" spans="1:31" ht="57.6" x14ac:dyDescent="0.3">
      <c r="A250" s="51" t="str">
        <f>IF(Applications_2021!$A462="","",Applications_2021!$A462)</f>
        <v>0480-GRA-J’-0128</v>
      </c>
      <c r="B250" s="45" t="s">
        <v>371</v>
      </c>
      <c r="C250" s="250" t="s">
        <v>101</v>
      </c>
      <c r="D250" s="46">
        <f t="shared" si="10"/>
        <v>9</v>
      </c>
      <c r="E250" s="45" cm="1">
        <f t="array" ref="E250">_xlfn.IFS($Q250="Less than $25,000 per year",5,$Q250="$25,000 to $49,999 per year",4,$Q250="$50,000 per year or above",2,$Q250="I do not know.",3,$Q250="",0)</f>
        <v>4</v>
      </c>
      <c r="F250" s="45" cm="1">
        <f t="array" ref="F250">_xlfn.IFS($T250="Excellent",5,$T250="Good",4,$T250="Average",3,$T250="Below Average",2,$T250="Poor",1)</f>
        <v>5</v>
      </c>
      <c r="G250" s="52"/>
      <c r="H250" s="52"/>
      <c r="I250" s="52"/>
      <c r="J250" s="53">
        <v>8</v>
      </c>
      <c r="K250" s="48" t="str">
        <f>IF(LEFT(INDEX(Applications_2021!$E$2:$E$651,MATCH($A250,Applications_2021!$A$2:$A$651,0)),1)="Y","Black","Other")</f>
        <v>Black</v>
      </c>
      <c r="L250" s="48" t="str">
        <f>IF(INDEX(Applications_2021!$F$2:$F$651,MATCH($A250,Applications_2021!$A$2:$A$651,0))="","",INDEX(Applications_2021!$F$2:$F$651,MATCH($A250,Applications_2021!$A$2:$A$651,0)))</f>
        <v>Male</v>
      </c>
      <c r="M250" s="48" t="str">
        <f>IF(LEFT(INDEX(Applications_2021!$I$2:$I$651,MATCH($A250,Applications_2021!$A$2:$A$651,0)),1)="","",LEFT(INDEX(Applications_2021!$I$2:$I$651,MATCH($A250,Applications_2021!$A$2:$A$651,0)),1))</f>
        <v>8</v>
      </c>
      <c r="N250" s="48" t="str">
        <f>IF(INDEX(Applications_2021!$J$2:$J$651,MATCH($A250,Applications_2021!$A$2:$A$651,0))="","",INDEX(Applications_2021!$J$2:$J$651,MATCH($A250,Applications_2021!$A$2:$A$651,0)))</f>
        <v>Brandon middle school</v>
      </c>
      <c r="O250" s="48" t="str">
        <f>IF(INDEX(Applications_2021!$K$2:$K$651,MATCH($A250,Applications_2021!$A$2:$A$651,0))="","",INDEX(Applications_2021!$K$2:$K$651,MATCH($A250,Applications_2021!$A$2:$A$651,0)))</f>
        <v xml:space="preserve">Rankin county </v>
      </c>
      <c r="P250" s="48" t="str">
        <f>IF(INDEX(Applications_2021!$P$2:$P$651,MATCH($A250,Applications_2021!$A$2:$A$651,0))="","",INDEX(Applications_2021!$P$2:$P$651,MATCH($A250,Applications_2021!$A$2:$A$651,0)))</f>
        <v>College degree or 4 or more years of college (including graduate school)</v>
      </c>
      <c r="Q250" s="48" t="str">
        <f>IF(INDEX(Applications_2021!$Q$2:$Q$651,MATCH($A250,Applications_2021!$A$2:$A$651,0))="","",INDEX(Applications_2021!$Q$2:$Q$651,MATCH($A250,Applications_2021!$A$2:$A$651,0)))</f>
        <v>$25,000 to $49,999 per year</v>
      </c>
      <c r="R250" s="48" t="str">
        <f>IF(INDEX(Applications_2021!$AL$2:$AL$651,MATCH($A250,Applications_2021!$A$2:$A$651,0))="","",INDEX(Applications_2021!$AL$2:$AL$651,MATCH($A250,Applications_2021!$A$2:$A$651,0)))</f>
        <v>Rankin</v>
      </c>
      <c r="S250" s="48" t="str">
        <f>IF(INDEX(Applications_2021!$V$2:$V$651,MATCH($A250,Applications_2021!$A$2:$A$651,0))="","",INDEX(Applications_2021!$V$2:$V$651,MATCH($A250,Applications_2021!$A$2:$A$651,0)))</f>
        <v>MS</v>
      </c>
      <c r="T250" s="48" t="str">
        <f>IF(INDEX(Applications_2021!$AE$2:$AE$651,MATCH($A250,Applications_2021!$A$2:$A$651,0))="","",INDEX(Applications_2021!$AE$2:$AE$651,MATCH($A250,Applications_2021!$A$2:$A$651,0)))</f>
        <v>Excellent</v>
      </c>
      <c r="U250" s="109" t="str">
        <f>IF(INDEX(Applications_2021!$AF$2:$AF$651,MATCH($A250,Applications_2021!$A$2:$A$651,0))="","",INDEX(Applications_2021!$AF$2:$AF$651,MATCH($A250,Applications_2021!$A$2:$A$651,0)))</f>
        <v xml:space="preserve">There are limited opportunities for me in Brandon Middle to explore math careers and STEM. The district is predominantly white and I would love to be exposed to more culture in math &amp; science. </v>
      </c>
      <c r="V250" s="109" t="str">
        <f>IF(INDEX(Applications_2021!$AG$2:$AG$651,MATCH($A250,Applications_2021!$A$2:$A$651,0))="","",INDEX(Applications_2021!$AG$2:$AG$651,MATCH($A250,Applications_2021!$A$2:$A$651,0)))</f>
        <v xml:space="preserve">I am a member of BMS Junior Beta Club. </v>
      </c>
      <c r="W250" s="109" t="str">
        <f>IF(INDEX(Applications_2021!$AH$2:$AH$651,MATCH($A250,Applications_2021!$A$2:$A$651,0))="","",INDEX(Applications_2021!$AH$2:$AH$651,MATCH($A250,Applications_2021!$A$2:$A$651,0)))</f>
        <v xml:space="preserve">I am very excited for this opportunity. </v>
      </c>
      <c r="X250" s="109" t="str">
        <f>IF(INDEX(Applications_2021!$AI$2:$AI$651,MATCH($A250,Applications_2021!$A$2:$A$651,0))="","",INDEX(Applications_2021!$AI$2:$AI$651,MATCH($A250,Applications_2021!$A$2:$A$651,0)))</f>
        <v>school/teacher</v>
      </c>
      <c r="Y250" s="109" t="str">
        <f>IF(INDEX(Applications_2021!$AJ$2:$AJ$651,MATCH($A250,Applications_2021!$A$2:$A$651,0))="","",INDEX(Applications_2021!$AJ$2:$AJ$651,MATCH($A250,Applications_2021!$A$2:$A$651,0)))</f>
        <v/>
      </c>
      <c r="Z250" s="220" t="str">
        <f>IF(INDEX(Applications_2021!$Z$2:$Z$651,MATCH($A250,Applications_2021!$A$2:$A$651,0))="","",INDEX(Applications_2021!$Z$2:$Z$651,MATCH($A250,Applications_2021!$A$2:$A$651,0)))</f>
        <v>YES - I will have transportation to the camp on June 20.</v>
      </c>
      <c r="AA250" s="221" t="str">
        <f>IF(INDEX(Applications_2021!$AB$2:$AB$651,MATCH($A250,Applications_2021!$A$2:$A$651,0))="","",INDEX(Applications_2021!$AB$2:$AB$651,MATCH($A250,Applications_2021!$A$2:$A$651,0)))</f>
        <v>YES - I will have transportation from the camp on June 25.</v>
      </c>
      <c r="AB250" s="48" t="str">
        <f>IF(INDEX(Transcripts_2021!$A$2:$A$324,MATCH($A250,Transcripts_2021!$A$2:$A$324,0))=$A250,INDEX(Transcripts_2021!$O$2:$O$324,MATCH($A250,Transcripts_2021!$A$2:$A$324,0)),"")</f>
        <v>Brandon Middle School</v>
      </c>
      <c r="AC250" s="48" t="str">
        <f t="shared" si="11"/>
        <v>Rankin</v>
      </c>
      <c r="AD250" s="48" t="str">
        <f>IF(INDEX(Applications_2021!$AL$2:$AL$651,MATCH($A250,Applications_2021!$A$2:$A$651,0))="","",INDEX(Applications_2021!$AL$2:$AL$651,MATCH($A250,Applications_2021!$A$2:$A$651,0)))</f>
        <v>Rankin</v>
      </c>
      <c r="AE250" s="8" t="str">
        <f t="shared" si="12"/>
        <v>Yes</v>
      </c>
    </row>
    <row r="251" spans="1:31" ht="43.2" x14ac:dyDescent="0.3">
      <c r="A251" s="51" t="str">
        <f>IF(Applications_2021!$A463="","",Applications_2021!$A463)</f>
        <v>0481-STA-TR-0012</v>
      </c>
      <c r="B251" s="52"/>
      <c r="C251" s="283" t="s">
        <v>107</v>
      </c>
      <c r="D251" s="46">
        <f t="shared" si="10"/>
        <v>9</v>
      </c>
      <c r="E251" s="45" cm="1">
        <f t="array" ref="E251">_xlfn.IFS($Q251="Less than $25,000 per year",5,$Q251="$25,000 to $49,999 per year",4,$Q251="$50,000 per year or above",2,$Q251="I do not know.",3,$Q251="",0)</f>
        <v>5</v>
      </c>
      <c r="F251" s="45" cm="1">
        <f t="array" ref="F251">_xlfn.IFS($T251="Excellent",5,$T251="Good",4,$T251="Average",3,$T251="Below Average",2,$T251="Poor",1)</f>
        <v>4</v>
      </c>
      <c r="G251" s="52"/>
      <c r="H251" s="52"/>
      <c r="I251" s="52"/>
      <c r="J251" s="53">
        <v>8</v>
      </c>
      <c r="K251" s="48" t="str">
        <f>IF(LEFT(INDEX(Applications_2021!$E$2:$E$651,MATCH($A251,Applications_2021!$A$2:$A$651,0)),1)="Y","Black","Other")</f>
        <v>Black</v>
      </c>
      <c r="L251" s="48" t="str">
        <f>IF(INDEX(Applications_2021!$F$2:$F$651,MATCH($A251,Applications_2021!$A$2:$A$651,0))="","",INDEX(Applications_2021!$F$2:$F$651,MATCH($A251,Applications_2021!$A$2:$A$651,0)))</f>
        <v>Female</v>
      </c>
      <c r="M251" s="48" t="str">
        <f>IF(LEFT(INDEX(Applications_2021!$I$2:$I$651,MATCH($A251,Applications_2021!$A$2:$A$651,0)),1)="","",LEFT(INDEX(Applications_2021!$I$2:$I$651,MATCH($A251,Applications_2021!$A$2:$A$651,0)),1))</f>
        <v>8</v>
      </c>
      <c r="N251" s="48" t="str">
        <f>IF(INDEX(Applications_2021!$J$2:$J$651,MATCH($A251,Applications_2021!$A$2:$A$651,0))="","",INDEX(Applications_2021!$J$2:$J$651,MATCH($A251,Applications_2021!$A$2:$A$651,0)))</f>
        <v>Brandon Middle School</v>
      </c>
      <c r="O251" s="48" t="str">
        <f>IF(INDEX(Applications_2021!$K$2:$K$651,MATCH($A251,Applications_2021!$A$2:$A$651,0))="","",INDEX(Applications_2021!$K$2:$K$651,MATCH($A251,Applications_2021!$A$2:$A$651,0)))</f>
        <v>Rankin</v>
      </c>
      <c r="P251" s="48" t="str">
        <f>IF(INDEX(Applications_2021!$P$2:$P$651,MATCH($A251,Applications_2021!$A$2:$A$651,0))="","",INDEX(Applications_2021!$P$2:$P$651,MATCH($A251,Applications_2021!$A$2:$A$651,0)))</f>
        <v>High School Diploma or up to 3 years of college</v>
      </c>
      <c r="Q251" s="48" t="str">
        <f>IF(INDEX(Applications_2021!$Q$2:$Q$651,MATCH($A251,Applications_2021!$A$2:$A$651,0))="","",INDEX(Applications_2021!$Q$2:$Q$651,MATCH($A251,Applications_2021!$A$2:$A$651,0)))</f>
        <v>Less than $25,000 per year</v>
      </c>
      <c r="R251" s="48" t="str">
        <f>IF(INDEX(Applications_2021!$AL$2:$AL$651,MATCH($A251,Applications_2021!$A$2:$A$651,0))="","",INDEX(Applications_2021!$AL$2:$AL$651,MATCH($A251,Applications_2021!$A$2:$A$651,0)))</f>
        <v>Rankin</v>
      </c>
      <c r="S251" s="48" t="str">
        <f>IF(INDEX(Applications_2021!$V$2:$V$651,MATCH($A251,Applications_2021!$A$2:$A$651,0))="","",INDEX(Applications_2021!$V$2:$V$651,MATCH($A251,Applications_2021!$A$2:$A$651,0)))</f>
        <v>MS</v>
      </c>
      <c r="T251" s="48" t="str">
        <f>IF(INDEX(Applications_2021!$AE$2:$AE$651,MATCH($A251,Applications_2021!$A$2:$A$651,0))="","",INDEX(Applications_2021!$AE$2:$AE$651,MATCH($A251,Applications_2021!$A$2:$A$651,0)))</f>
        <v>Good</v>
      </c>
      <c r="U251" s="109" t="str">
        <f>IF(INDEX(Applications_2021!$AF$2:$AF$651,MATCH($A251,Applications_2021!$A$2:$A$651,0))="","",INDEX(Applications_2021!$AF$2:$AF$651,MATCH($A251,Applications_2021!$A$2:$A$651,0)))</f>
        <v xml:space="preserve">To fellowship with other students on the importance of college. Using this platform will brighten and further my social, academics, and future career goals. </v>
      </c>
      <c r="V251" s="109" t="str">
        <f>IF(INDEX(Applications_2021!$AG$2:$AG$651,MATCH($A251,Applications_2021!$A$2:$A$651,0))="","",INDEX(Applications_2021!$AG$2:$AG$651,MATCH($A251,Applications_2021!$A$2:$A$651,0)))</f>
        <v>I am currently in the Beta Club at Brandon Middle School.</v>
      </c>
      <c r="W251" s="109" t="str">
        <f>IF(INDEX(Applications_2021!$AH$2:$AH$651,MATCH($A251,Applications_2021!$A$2:$A$651,0))="","",INDEX(Applications_2021!$AH$2:$AH$651,MATCH($A251,Applications_2021!$A$2:$A$651,0)))</f>
        <v>I would love the opportunity for this to be my first experience  of learning first class skills of professionalism and  ACT PREP.</v>
      </c>
      <c r="X251" s="109" t="str">
        <f>IF(INDEX(Applications_2021!$AI$2:$AI$651,MATCH($A251,Applications_2021!$A$2:$A$651,0))="","",INDEX(Applications_2021!$AI$2:$AI$651,MATCH($A251,Applications_2021!$A$2:$A$651,0)))</f>
        <v>email announcement</v>
      </c>
      <c r="Y251" s="109" t="str">
        <f>IF(INDEX(Applications_2021!$AJ$2:$AJ$651,MATCH($A251,Applications_2021!$A$2:$A$651,0))="","",INDEX(Applications_2021!$AJ$2:$AJ$651,MATCH($A251,Applications_2021!$A$2:$A$651,0)))</f>
        <v/>
      </c>
      <c r="Z251" s="220" t="str">
        <f>IF(INDEX(Applications_2021!$Z$2:$Z$651,MATCH($A251,Applications_2021!$A$2:$A$651,0))="","",INDEX(Applications_2021!$Z$2:$Z$651,MATCH($A251,Applications_2021!$A$2:$A$651,0)))</f>
        <v>YES - I will have transportation to the camp on June 20.</v>
      </c>
      <c r="AA251" s="221" t="str">
        <f>IF(INDEX(Applications_2021!$AB$2:$AB$651,MATCH($A251,Applications_2021!$A$2:$A$651,0))="","",INDEX(Applications_2021!$AB$2:$AB$651,MATCH($A251,Applications_2021!$A$2:$A$651,0)))</f>
        <v>YES - I will have transportation from the camp on June 25.</v>
      </c>
      <c r="AB251" s="48" t="str">
        <f>IF(INDEX(Transcripts_2021!$A$2:$A$324,MATCH($A251,Transcripts_2021!$A$2:$A$324,0))=$A251,INDEX(Transcripts_2021!$O$2:$O$324,MATCH($A251,Transcripts_2021!$A$2:$A$324,0)),"")</f>
        <v>Brandon Middle School</v>
      </c>
      <c r="AC251" s="48" t="str">
        <f t="shared" si="11"/>
        <v>Rankin</v>
      </c>
      <c r="AD251" s="48" t="str">
        <f>IF(INDEX(Applications_2021!$AL$2:$AL$651,MATCH($A251,Applications_2021!$A$2:$A$651,0))="","",INDEX(Applications_2021!$AL$2:$AL$651,MATCH($A251,Applications_2021!$A$2:$A$651,0)))</f>
        <v>Rankin</v>
      </c>
      <c r="AE251" s="8" t="str">
        <f t="shared" si="12"/>
        <v>Yes</v>
      </c>
    </row>
    <row r="252" spans="1:31" ht="14.4" customHeight="1" x14ac:dyDescent="0.3">
      <c r="A252" s="51" t="str">
        <f>IF(Applications_2021!$A239="","",Applications_2021!$A239)</f>
        <v>0249-HOB-JE-0141</v>
      </c>
      <c r="B252" s="52" t="s">
        <v>519</v>
      </c>
      <c r="C252" s="140" t="s">
        <v>92</v>
      </c>
      <c r="D252" s="46">
        <f t="shared" si="10"/>
        <v>8</v>
      </c>
      <c r="E252" s="45" cm="1">
        <f t="array" ref="E252">_xlfn.IFS($Q252="Less than $25,000 per year",5,$Q252="$25,000 to $49,999 per year",4,$Q252="$50,000 per year or above",2,$Q252="I do not know.",3,$Q252="",0)</f>
        <v>4</v>
      </c>
      <c r="F252" s="45" cm="1">
        <f t="array" ref="F252">_xlfn.IFS($T252="Excellent",5,$T252="Good",4,$T252="Average",3,$T252="Below Average",2,$T252="Poor",1)</f>
        <v>4</v>
      </c>
      <c r="G252" s="52"/>
      <c r="H252" s="52"/>
      <c r="I252" s="52"/>
      <c r="J252" s="53" t="s">
        <v>2066</v>
      </c>
      <c r="K252" s="48" t="str">
        <f>IF(LEFT(INDEX(Applications_2021!$E$2:$E$651,MATCH($A252,Applications_2021!$A$2:$A$651,0)),1)="Y","Black","Other")</f>
        <v>Black</v>
      </c>
      <c r="L252" s="48" t="str">
        <f>IF(INDEX(Applications_2021!$F$2:$F$651,MATCH($A252,Applications_2021!$A$2:$A$651,0))="","",INDEX(Applications_2021!$F$2:$F$651,MATCH($A252,Applications_2021!$A$2:$A$651,0)))</f>
        <v>Female</v>
      </c>
      <c r="M252" s="48" t="str">
        <f>IF(LEFT(INDEX(Applications_2021!$I$2:$I$651,MATCH($A252,Applications_2021!$A$2:$A$651,0)),1)="","",LEFT(INDEX(Applications_2021!$I$2:$I$651,MATCH($A252,Applications_2021!$A$2:$A$651,0)),1))</f>
        <v>8</v>
      </c>
      <c r="N252" s="48" t="str">
        <f>IF(INDEX(Applications_2021!$J$2:$J$651,MATCH($A252,Applications_2021!$A$2:$A$651,0))="","",INDEX(Applications_2021!$J$2:$J$651,MATCH($A252,Applications_2021!$A$2:$A$651,0)))</f>
        <v>Northwest Rankin Middle School</v>
      </c>
      <c r="O252" s="48" t="str">
        <f>IF(INDEX(Applications_2021!$K$2:$K$651,MATCH($A252,Applications_2021!$A$2:$A$651,0))="","",INDEX(Applications_2021!$K$2:$K$651,MATCH($A252,Applications_2021!$A$2:$A$651,0)))</f>
        <v>Rankin County</v>
      </c>
      <c r="P252" s="48" t="str">
        <f>IF(INDEX(Applications_2021!$P$2:$P$651,MATCH($A252,Applications_2021!$A$2:$A$651,0))="","",INDEX(Applications_2021!$P$2:$P$651,MATCH($A252,Applications_2021!$A$2:$A$651,0)))</f>
        <v>College degree or 4 or more years of college (including graduate school)</v>
      </c>
      <c r="Q252" s="48" t="str">
        <f>IF(INDEX(Applications_2021!$Q$2:$Q$651,MATCH($A252,Applications_2021!$A$2:$A$651,0))="","",INDEX(Applications_2021!$Q$2:$Q$651,MATCH($A252,Applications_2021!$A$2:$A$651,0)))</f>
        <v>$25,000 to $49,999 per year</v>
      </c>
      <c r="R252" s="48" t="str">
        <f>IF(INDEX(Applications_2021!$AL$2:$AL$651,MATCH($A252,Applications_2021!$A$2:$A$651,0))="","",INDEX(Applications_2021!$AL$2:$AL$651,MATCH($A252,Applications_2021!$A$2:$A$651,0)))</f>
        <v>Rankin</v>
      </c>
      <c r="S252" s="48" t="str">
        <f>IF(INDEX(Applications_2021!$V$2:$V$651,MATCH($A252,Applications_2021!$A$2:$A$651,0))="","",INDEX(Applications_2021!$V$2:$V$651,MATCH($A252,Applications_2021!$A$2:$A$651,0)))</f>
        <v>MS</v>
      </c>
      <c r="T252" s="48" t="str">
        <f>IF(INDEX(Applications_2021!$AE$2:$AE$651,MATCH($A252,Applications_2021!$A$2:$A$651,0))="","",INDEX(Applications_2021!$AE$2:$AE$651,MATCH($A252,Applications_2021!$A$2:$A$651,0)))</f>
        <v>Good</v>
      </c>
      <c r="U252" s="109" t="str">
        <f>IF(INDEX(Applications_2021!$AF$2:$AF$651,MATCH($A252,Applications_2021!$A$2:$A$651,0))="","",INDEX(Applications_2021!$AF$2:$AF$651,MATCH($A252,Applications_2021!$A$2:$A$651,0)))</f>
        <v xml:space="preserve">I am an aspiring scholar and I wish to one day attend an Ivy League school to become a doctor. I hope this experience will be an asset to my college application and further my success. </v>
      </c>
      <c r="V252" s="109" t="str">
        <f>IF(INDEX(Applications_2021!$AG$2:$AG$651,MATCH($A252,Applications_2021!$A$2:$A$651,0))="","",INDEX(Applications_2021!$AG$2:$AG$651,MATCH($A252,Applications_2021!$A$2:$A$651,0)))</f>
        <v>I am an active member of student council and I have been recognized as student of the week at least one semester out of each of my middle school years. I have also maintained a high average.</v>
      </c>
      <c r="W252" s="109" t="str">
        <f>IF(INDEX(Applications_2021!$AH$2:$AH$651,MATCH($A252,Applications_2021!$A$2:$A$651,0))="","",INDEX(Applications_2021!$AH$2:$AH$651,MATCH($A252,Applications_2021!$A$2:$A$651,0)))</f>
        <v xml:space="preserve">It is imperative for our youth to take advantage of all opportunities that are provided for us to be the best we can be. I am truly grateful for this opportunity and hop that I am able to attend this camp. </v>
      </c>
      <c r="X252" s="109" t="str">
        <f>IF(INDEX(Applications_2021!$AI$2:$AI$651,MATCH($A252,Applications_2021!$A$2:$A$651,0))="","",INDEX(Applications_2021!$AI$2:$AI$651,MATCH($A252,Applications_2021!$A$2:$A$651,0)))</f>
        <v>Social Media</v>
      </c>
      <c r="Y252" s="109" t="str">
        <f>IF(INDEX(Applications_2021!$AJ$2:$AJ$651,MATCH($A252,Applications_2021!$A$2:$A$651,0))="","",INDEX(Applications_2021!$AJ$2:$AJ$651,MATCH($A252,Applications_2021!$A$2:$A$651,0)))</f>
        <v/>
      </c>
      <c r="Z252" s="220" t="str">
        <f>IF(INDEX(Applications_2021!$Z$2:$Z$651,MATCH($A252,Applications_2021!$A$2:$A$651,0))="","",INDEX(Applications_2021!$Z$2:$Z$651,MATCH($A252,Applications_2021!$A$2:$A$651,0)))</f>
        <v>YES - I will have transportation to the camp on June 20.</v>
      </c>
      <c r="AA252" s="221" t="str">
        <f>IF(INDEX(Applications_2021!$AB$2:$AB$651,MATCH($A252,Applications_2021!$A$2:$A$651,0))="","",INDEX(Applications_2021!$AB$2:$AB$651,MATCH($A252,Applications_2021!$A$2:$A$651,0)))</f>
        <v>YES - I will have transportation from the camp on June 25.</v>
      </c>
      <c r="AB252" s="48" t="str">
        <f>IF(INDEX(Transcripts_2021!$A$2:$A$324,MATCH($A252,Transcripts_2021!$A$2:$A$324,0))=$A252,INDEX(Transcripts_2021!$O$2:$O$324,MATCH($A252,Transcripts_2021!$A$2:$A$324,0)),"")</f>
        <v>Northwest Rankin Middle School</v>
      </c>
      <c r="AC252" s="48" t="str">
        <f t="shared" si="11"/>
        <v>Rankin</v>
      </c>
      <c r="AD252" s="48" t="str">
        <f>IF(INDEX(Applications_2021!$AL$2:$AL$651,MATCH($A252,Applications_2021!$A$2:$A$651,0))="","",INDEX(Applications_2021!$AL$2:$AL$651,MATCH($A252,Applications_2021!$A$2:$A$651,0)))</f>
        <v>Rankin</v>
      </c>
      <c r="AE252" s="8" t="str">
        <f t="shared" si="12"/>
        <v>Yes</v>
      </c>
    </row>
    <row r="253" spans="1:31" ht="86.4" x14ac:dyDescent="0.3">
      <c r="A253" s="51" t="str">
        <f>IF(Applications_2021!$A304="","",Applications_2021!$A304)</f>
        <v>0317-MCB-CH-0184</v>
      </c>
      <c r="B253" s="45" t="s">
        <v>371</v>
      </c>
      <c r="C253" s="250" t="s">
        <v>104</v>
      </c>
      <c r="D253" s="46">
        <f t="shared" si="10"/>
        <v>8</v>
      </c>
      <c r="E253" s="45" cm="1">
        <f t="array" ref="E253">_xlfn.IFS($Q253="Less than $25,000 per year",5,$Q253="$25,000 to $49,999 per year",4,$Q253="$50,000 per year or above",2,$Q253="I do not know.",3,$Q253="",0)</f>
        <v>4</v>
      </c>
      <c r="F253" s="45" cm="1">
        <f t="array" ref="F253">_xlfn.IFS($T253="Excellent",5,$T253="Good",4,$T253="Average",3,$T253="Below Average",2,$T253="Poor",1)</f>
        <v>4</v>
      </c>
      <c r="G253" s="52"/>
      <c r="H253" s="52"/>
      <c r="I253" s="52"/>
      <c r="J253" s="53">
        <v>7</v>
      </c>
      <c r="K253" s="48" t="str">
        <f>IF(LEFT(INDEX(Applications_2021!$E$2:$E$651,MATCH($A253,Applications_2021!$A$2:$A$651,0)),1)="Y","Black","Other")</f>
        <v>Black</v>
      </c>
      <c r="L253" s="48" t="str">
        <f>IF(INDEX(Applications_2021!$F$2:$F$651,MATCH($A253,Applications_2021!$A$2:$A$651,0))="","",INDEX(Applications_2021!$F$2:$F$651,MATCH($A253,Applications_2021!$A$2:$A$651,0)))</f>
        <v>Female</v>
      </c>
      <c r="M253" s="48" t="str">
        <f>IF(LEFT(INDEX(Applications_2021!$I$2:$I$651,MATCH($A253,Applications_2021!$A$2:$A$651,0)),1)="","",LEFT(INDEX(Applications_2021!$I$2:$I$651,MATCH($A253,Applications_2021!$A$2:$A$651,0)),1))</f>
        <v>7</v>
      </c>
      <c r="N253" s="48" t="str">
        <f>IF(INDEX(Applications_2021!$J$2:$J$651,MATCH($A253,Applications_2021!$A$2:$A$651,0))="","",INDEX(Applications_2021!$J$2:$J$651,MATCH($A253,Applications_2021!$A$2:$A$651,0)))</f>
        <v>Florence Middle School</v>
      </c>
      <c r="O253" s="48" t="str">
        <f>IF(INDEX(Applications_2021!$K$2:$K$651,MATCH($A253,Applications_2021!$A$2:$A$651,0))="","",INDEX(Applications_2021!$K$2:$K$651,MATCH($A253,Applications_2021!$A$2:$A$651,0)))</f>
        <v>Rankin County</v>
      </c>
      <c r="P253" s="48" t="str">
        <f>IF(INDEX(Applications_2021!$P$2:$P$651,MATCH($A253,Applications_2021!$A$2:$A$651,0))="","",INDEX(Applications_2021!$P$2:$P$651,MATCH($A253,Applications_2021!$A$2:$A$651,0)))</f>
        <v>College degree or 4 or more years of college (including graduate school)</v>
      </c>
      <c r="Q253" s="48" t="str">
        <f>IF(INDEX(Applications_2021!$Q$2:$Q$651,MATCH($A253,Applications_2021!$A$2:$A$651,0))="","",INDEX(Applications_2021!$Q$2:$Q$651,MATCH($A253,Applications_2021!$A$2:$A$651,0)))</f>
        <v>$25,000 to $49,999 per year</v>
      </c>
      <c r="R253" s="48" t="str">
        <f>IF(INDEX(Applications_2021!$AL$2:$AL$651,MATCH($A253,Applications_2021!$A$2:$A$651,0))="","",INDEX(Applications_2021!$AL$2:$AL$651,MATCH($A253,Applications_2021!$A$2:$A$651,0)))</f>
        <v>Rankin</v>
      </c>
      <c r="S253" s="48" t="str">
        <f>IF(INDEX(Applications_2021!$V$2:$V$651,MATCH($A253,Applications_2021!$A$2:$A$651,0))="","",INDEX(Applications_2021!$V$2:$V$651,MATCH($A253,Applications_2021!$A$2:$A$651,0)))</f>
        <v>MS</v>
      </c>
      <c r="T253" s="48" t="str">
        <f>IF(INDEX(Applications_2021!$AE$2:$AE$651,MATCH($A253,Applications_2021!$A$2:$A$651,0))="","",INDEX(Applications_2021!$AE$2:$AE$651,MATCH($A253,Applications_2021!$A$2:$A$651,0)))</f>
        <v>Good</v>
      </c>
      <c r="U253" s="109" t="str">
        <f>IF(INDEX(Applications_2021!$AF$2:$AF$651,MATCH($A253,Applications_2021!$A$2:$A$651,0))="","",INDEX(Applications_2021!$AF$2:$AF$651,MATCH($A253,Applications_2021!$A$2:$A$651,0)))</f>
        <v>I would like to attend the African American Youth of Mississippi Excelling (AAYME) Camp because I feel like I meet the description of being an African American youth in Mississippi and I try to excel in everything I do. I hope to gain the experience of learning to be successful and hopefully get a feel for college life.</v>
      </c>
      <c r="V253" s="109" t="str">
        <f>IF(INDEX(Applications_2021!$AG$2:$AG$651,MATCH($A253,Applications_2021!$A$2:$A$651,0))="","",INDEX(Applications_2021!$AG$2:$AG$651,MATCH($A253,Applications_2021!$A$2:$A$651,0)))</f>
        <v xml:space="preserve">I recently won 2nd place in a track meet and I was new on the team. I’ve received recognition at my school for the A-B honor roll. </v>
      </c>
      <c r="W253" s="109" t="str">
        <f>IF(INDEX(Applications_2021!$AH$2:$AH$651,MATCH($A253,Applications_2021!$A$2:$A$651,0))="","",INDEX(Applications_2021!$AH$2:$AH$651,MATCH($A253,Applications_2021!$A$2:$A$651,0)))</f>
        <v xml:space="preserve">I am a natural leader who loves to debate. I am bold and talented.  </v>
      </c>
      <c r="X253" s="109" t="str">
        <f>IF(INDEX(Applications_2021!$AI$2:$AI$651,MATCH($A253,Applications_2021!$A$2:$A$651,0))="","",INDEX(Applications_2021!$AI$2:$AI$651,MATCH($A253,Applications_2021!$A$2:$A$651,0)))</f>
        <v>relative or friend</v>
      </c>
      <c r="Y253" s="109" t="str">
        <f>IF(INDEX(Applications_2021!$AJ$2:$AJ$651,MATCH($A253,Applications_2021!$A$2:$A$651,0))="","",INDEX(Applications_2021!$AJ$2:$AJ$651,MATCH($A253,Applications_2021!$A$2:$A$651,0)))</f>
        <v/>
      </c>
      <c r="Z253" s="220" t="str">
        <f>IF(INDEX(Applications_2021!$Z$2:$Z$651,MATCH($A253,Applications_2021!$A$2:$A$651,0))="","",INDEX(Applications_2021!$Z$2:$Z$651,MATCH($A253,Applications_2021!$A$2:$A$651,0)))</f>
        <v>YES - I will have transportation to the camp on June 20.</v>
      </c>
      <c r="AA253" s="221" t="str">
        <f>IF(INDEX(Applications_2021!$AB$2:$AB$651,MATCH($A253,Applications_2021!$A$2:$A$651,0))="","",INDEX(Applications_2021!$AB$2:$AB$651,MATCH($A253,Applications_2021!$A$2:$A$651,0)))</f>
        <v>YES - I will have transportation from the camp on June 25.</v>
      </c>
      <c r="AB253" s="48" t="str">
        <f>IF(INDEX(Transcripts_2021!$A$2:$A$324,MATCH($A253,Transcripts_2021!$A$2:$A$324,0))=$A253,INDEX(Transcripts_2021!$O$2:$O$324,MATCH($A253,Transcripts_2021!$A$2:$A$324,0)),"")</f>
        <v>Florence Middle School</v>
      </c>
      <c r="AC253" s="48" t="str">
        <f t="shared" si="11"/>
        <v>Rankin</v>
      </c>
      <c r="AD253" s="48" t="str">
        <f>IF(INDEX(Applications_2021!$AL$2:$AL$651,MATCH($A253,Applications_2021!$A$2:$A$651,0))="","",INDEX(Applications_2021!$AL$2:$AL$651,MATCH($A253,Applications_2021!$A$2:$A$651,0)))</f>
        <v>Rankin</v>
      </c>
      <c r="AE253" s="8" t="str">
        <f t="shared" si="12"/>
        <v>Yes</v>
      </c>
    </row>
    <row r="254" spans="1:31" ht="86.4" x14ac:dyDescent="0.3">
      <c r="A254" s="51" t="str">
        <f>IF(Applications_2021!$A643="","",Applications_2021!$A643)</f>
        <v>0669-LON-SH-0297</v>
      </c>
      <c r="B254" s="45" t="s">
        <v>371</v>
      </c>
      <c r="C254" s="250" t="s">
        <v>104</v>
      </c>
      <c r="D254" s="46">
        <f t="shared" si="10"/>
        <v>8</v>
      </c>
      <c r="E254" s="45" cm="1">
        <f t="array" ref="E254">_xlfn.IFS($Q254="Less than $25,000 per year",5,$Q254="$25,000 to $49,999 per year",4,$Q254="$50,000 per year or above",2,$Q254="I do not know.",3,$Q254="",0)</f>
        <v>4</v>
      </c>
      <c r="F254" s="45" cm="1">
        <f t="array" ref="F254">_xlfn.IFS($T254="Excellent",5,$T254="Good",4,$T254="Average",3,$T254="Below Average",2,$T254="Poor",1)</f>
        <v>4</v>
      </c>
      <c r="G254" s="52"/>
      <c r="H254" s="52"/>
      <c r="I254" s="52"/>
      <c r="J254" s="53">
        <v>7</v>
      </c>
      <c r="K254" s="48" t="str">
        <f>IF(LEFT(INDEX(Applications_2021!$E$2:$E$651,MATCH($A254,Applications_2021!$A$2:$A$651,0)),1)="Y","Black","Other")</f>
        <v>Black</v>
      </c>
      <c r="L254" s="48" t="str">
        <f>IF(INDEX(Applications_2021!$F$2:$F$651,MATCH($A254,Applications_2021!$A$2:$A$651,0))="","",INDEX(Applications_2021!$F$2:$F$651,MATCH($A254,Applications_2021!$A$2:$A$651,0)))</f>
        <v>Female</v>
      </c>
      <c r="M254" s="48" t="str">
        <f>IF(LEFT(INDEX(Applications_2021!$I$2:$I$651,MATCH($A254,Applications_2021!$A$2:$A$651,0)),1)="","",LEFT(INDEX(Applications_2021!$I$2:$I$651,MATCH($A254,Applications_2021!$A$2:$A$651,0)),1))</f>
        <v>7</v>
      </c>
      <c r="N254" s="48" t="str">
        <f>IF(INDEX(Applications_2021!$J$2:$J$651,MATCH($A254,Applications_2021!$A$2:$A$651,0))="","",INDEX(Applications_2021!$J$2:$J$651,MATCH($A254,Applications_2021!$A$2:$A$651,0)))</f>
        <v xml:space="preserve">Northwest Rankin </v>
      </c>
      <c r="O254" s="48" t="str">
        <f>IF(INDEX(Applications_2021!$K$2:$K$651,MATCH($A254,Applications_2021!$A$2:$A$651,0))="","",INDEX(Applications_2021!$K$2:$K$651,MATCH($A254,Applications_2021!$A$2:$A$651,0)))</f>
        <v xml:space="preserve">Rankin County </v>
      </c>
      <c r="P254" s="48" t="str">
        <f>IF(INDEX(Applications_2021!$P$2:$P$651,MATCH($A254,Applications_2021!$A$2:$A$651,0))="","",INDEX(Applications_2021!$P$2:$P$651,MATCH($A254,Applications_2021!$A$2:$A$651,0)))</f>
        <v>College degree or 4 or more years of college (including graduate school)</v>
      </c>
      <c r="Q254" s="48" t="str">
        <f>IF(INDEX(Applications_2021!$Q$2:$Q$651,MATCH($A254,Applications_2021!$A$2:$A$651,0))="","",INDEX(Applications_2021!$Q$2:$Q$651,MATCH($A254,Applications_2021!$A$2:$A$651,0)))</f>
        <v>$25,000 to $49,999 per year</v>
      </c>
      <c r="R254" s="48" t="str">
        <f>IF(INDEX(Applications_2021!$AL$2:$AL$651,MATCH($A254,Applications_2021!$A$2:$A$651,0))="","",INDEX(Applications_2021!$AL$2:$AL$651,MATCH($A254,Applications_2021!$A$2:$A$651,0)))</f>
        <v>Rankin</v>
      </c>
      <c r="S254" s="48" t="str">
        <f>IF(INDEX(Applications_2021!$V$2:$V$651,MATCH($A254,Applications_2021!$A$2:$A$651,0))="","",INDEX(Applications_2021!$V$2:$V$651,MATCH($A254,Applications_2021!$A$2:$A$651,0)))</f>
        <v>MS</v>
      </c>
      <c r="T254" s="48" t="str">
        <f>IF(INDEX(Applications_2021!$AE$2:$AE$651,MATCH($A254,Applications_2021!$A$2:$A$651,0))="","",INDEX(Applications_2021!$AE$2:$AE$651,MATCH($A254,Applications_2021!$A$2:$A$651,0)))</f>
        <v>Good</v>
      </c>
      <c r="U254" s="109" t="str">
        <f>IF(INDEX(Applications_2021!$AF$2:$AF$651,MATCH($A254,Applications_2021!$A$2:$A$651,0))="","",INDEX(Applications_2021!$AF$2:$AF$651,MATCH($A254,Applications_2021!$A$2:$A$651,0)))</f>
        <v xml:space="preserve">To build and enhance self-awareness and confidence. To build personal and professional skills. I would like to improve in the math and science area.  To expose myself to college and career opportunities, and to increase my test-taking skills to be better prepared to excel on the SAT and ACT.   </v>
      </c>
      <c r="V254" s="109" t="str">
        <f>IF(INDEX(Applications_2021!$AG$2:$AG$651,MATCH($A254,Applications_2021!$A$2:$A$651,0))="","",INDEX(Applications_2021!$AG$2:$AG$651,MATCH($A254,Applications_2021!$A$2:$A$651,0)))</f>
        <v/>
      </c>
      <c r="W254" s="109" t="str">
        <f>IF(INDEX(Applications_2021!$AH$2:$AH$651,MATCH($A254,Applications_2021!$A$2:$A$651,0))="","",INDEX(Applications_2021!$AH$2:$AH$651,MATCH($A254,Applications_2021!$A$2:$A$651,0)))</f>
        <v/>
      </c>
      <c r="X254" s="109" t="str">
        <f>IF(INDEX(Applications_2021!$AI$2:$AI$651,MATCH($A254,Applications_2021!$A$2:$A$651,0))="","",INDEX(Applications_2021!$AI$2:$AI$651,MATCH($A254,Applications_2021!$A$2:$A$651,0)))</f>
        <v>relative or friend</v>
      </c>
      <c r="Y254" s="109" t="str">
        <f>IF(INDEX(Applications_2021!$AJ$2:$AJ$651,MATCH($A254,Applications_2021!$A$2:$A$651,0))="","",INDEX(Applications_2021!$AJ$2:$AJ$651,MATCH($A254,Applications_2021!$A$2:$A$651,0)))</f>
        <v/>
      </c>
      <c r="Z254" s="220" t="str">
        <f>IF(INDEX(Applications_2021!$Z$2:$Z$651,MATCH($A254,Applications_2021!$A$2:$A$651,0))="","",INDEX(Applications_2021!$Z$2:$Z$651,MATCH($A254,Applications_2021!$A$2:$A$651,0)))</f>
        <v>YES - I will have transportation to the camp on June 20.</v>
      </c>
      <c r="AA254" s="221" t="str">
        <f>IF(INDEX(Applications_2021!$AB$2:$AB$651,MATCH($A254,Applications_2021!$A$2:$A$651,0))="","",INDEX(Applications_2021!$AB$2:$AB$651,MATCH($A254,Applications_2021!$A$2:$A$651,0)))</f>
        <v>YES - I will have transportation from the camp on June 25.</v>
      </c>
      <c r="AB254" s="48" t="str">
        <f>IF(INDEX(Transcripts_2021!$A$2:$A$324,MATCH($A254,Transcripts_2021!$A$2:$A$324,0))=$A254,INDEX(Transcripts_2021!$O$2:$O$324,MATCH($A254,Transcripts_2021!$A$2:$A$324,0)),"")</f>
        <v>Northwest Rankin Middle</v>
      </c>
      <c r="AC254" s="48" t="str">
        <f t="shared" si="11"/>
        <v>Rankin</v>
      </c>
      <c r="AD254" s="48" t="str">
        <f>IF(INDEX(Applications_2021!$AL$2:$AL$651,MATCH($A254,Applications_2021!$A$2:$A$651,0))="","",INDEX(Applications_2021!$AL$2:$AL$651,MATCH($A254,Applications_2021!$A$2:$A$651,0)))</f>
        <v>Rankin</v>
      </c>
      <c r="AE254" s="8" t="str">
        <f t="shared" si="12"/>
        <v>Yes</v>
      </c>
    </row>
    <row r="255" spans="1:31" ht="28.8" x14ac:dyDescent="0.3">
      <c r="A255" s="51" t="str">
        <f>IF(Applications_2021!$A142="","",Applications_2021!$A142)</f>
        <v>0148-GAT-EL-0180</v>
      </c>
      <c r="B255" s="52"/>
      <c r="C255" s="140" t="s">
        <v>107</v>
      </c>
      <c r="D255" s="46">
        <f t="shared" si="10"/>
        <v>7</v>
      </c>
      <c r="E255" s="45" cm="1">
        <f t="array" ref="E255">_xlfn.IFS($Q255="Less than $25,000 per year",5,$Q255="$25,000 to $49,999 per year",4,$Q255="$50,000 per year or above",2,$Q255="I do not know.",3,$Q255="",0)</f>
        <v>3</v>
      </c>
      <c r="F255" s="45" cm="1">
        <f t="array" ref="F255">_xlfn.IFS($T255="Excellent",5,$T255="Good",4,$T255="Average",3,$T255="Below Average",2,$T255="Poor",1)</f>
        <v>4</v>
      </c>
      <c r="G255" s="52"/>
      <c r="H255" s="52"/>
      <c r="I255" s="52"/>
      <c r="J255" s="53"/>
      <c r="K255" s="48" t="str">
        <f>IF(LEFT(INDEX(Applications_2021!$E$2:$E$651,MATCH($A255,Applications_2021!$A$2:$A$651,0)),1)="Y","Black","Other")</f>
        <v>Black</v>
      </c>
      <c r="L255" s="48" t="str">
        <f>IF(INDEX(Applications_2021!$F$2:$F$651,MATCH($A255,Applications_2021!$A$2:$A$651,0))="","",INDEX(Applications_2021!$F$2:$F$651,MATCH($A255,Applications_2021!$A$2:$A$651,0)))</f>
        <v>Male</v>
      </c>
      <c r="M255" s="48" t="str">
        <f>IF(LEFT(INDEX(Applications_2021!$I$2:$I$651,MATCH($A255,Applications_2021!$A$2:$A$651,0)),1)="","",LEFT(INDEX(Applications_2021!$I$2:$I$651,MATCH($A255,Applications_2021!$A$2:$A$651,0)),1))</f>
        <v>9</v>
      </c>
      <c r="N255" s="48" t="str">
        <f>IF(INDEX(Applications_2021!$J$2:$J$651,MATCH($A255,Applications_2021!$A$2:$A$651,0))="","",INDEX(Applications_2021!$J$2:$J$651,MATCH($A255,Applications_2021!$A$2:$A$651,0)))</f>
        <v>Northwest Rankin high</v>
      </c>
      <c r="O255" s="48" t="str">
        <f>IF(INDEX(Applications_2021!$K$2:$K$651,MATCH($A255,Applications_2021!$A$2:$A$651,0))="","",INDEX(Applications_2021!$K$2:$K$651,MATCH($A255,Applications_2021!$A$2:$A$651,0)))</f>
        <v>Rankin</v>
      </c>
      <c r="P255" s="48" t="str">
        <f>IF(INDEX(Applications_2021!$P$2:$P$651,MATCH($A255,Applications_2021!$A$2:$A$651,0))="","",INDEX(Applications_2021!$P$2:$P$651,MATCH($A255,Applications_2021!$A$2:$A$651,0)))</f>
        <v>College degree or 4 or more years of college (including graduate school)</v>
      </c>
      <c r="Q255" s="48" t="str">
        <f>IF(INDEX(Applications_2021!$Q$2:$Q$651,MATCH($A255,Applications_2021!$A$2:$A$651,0))="","",INDEX(Applications_2021!$Q$2:$Q$651,MATCH($A255,Applications_2021!$A$2:$A$651,0)))</f>
        <v>I do not know.</v>
      </c>
      <c r="R255" s="48" t="str">
        <f>IF(INDEX(Applications_2021!$AL$2:$AL$651,MATCH($A255,Applications_2021!$A$2:$A$651,0))="","",INDEX(Applications_2021!$AL$2:$AL$651,MATCH($A255,Applications_2021!$A$2:$A$651,0)))</f>
        <v>Rankin</v>
      </c>
      <c r="S255" s="48" t="str">
        <f>IF(INDEX(Applications_2021!$V$2:$V$651,MATCH($A255,Applications_2021!$A$2:$A$651,0))="","",INDEX(Applications_2021!$V$2:$V$651,MATCH($A255,Applications_2021!$A$2:$A$651,0)))</f>
        <v>MS</v>
      </c>
      <c r="T255" s="48" t="str">
        <f>IF(INDEX(Applications_2021!$AE$2:$AE$651,MATCH($A255,Applications_2021!$A$2:$A$651,0))="","",INDEX(Applications_2021!$AE$2:$AE$651,MATCH($A255,Applications_2021!$A$2:$A$651,0)))</f>
        <v>Good</v>
      </c>
      <c r="U255" s="109" t="str">
        <f>IF(INDEX(Applications_2021!$AF$2:$AF$651,MATCH($A255,Applications_2021!$A$2:$A$651,0))="","",INDEX(Applications_2021!$AF$2:$AF$651,MATCH($A255,Applications_2021!$A$2:$A$651,0)))</f>
        <v xml:space="preserve">Additional math and science skills to help me to become a better student and improve my ACT Scores. </v>
      </c>
      <c r="V255" s="109" t="str">
        <f>IF(INDEX(Applications_2021!$AG$2:$AG$651,MATCH($A255,Applications_2021!$A$2:$A$651,0))="","",INDEX(Applications_2021!$AG$2:$AG$651,MATCH($A255,Applications_2021!$A$2:$A$651,0)))</f>
        <v>Member of the band Year 2 Art Student Member of the math honor society</v>
      </c>
      <c r="W255" s="109" t="str">
        <f>IF(INDEX(Applications_2021!$AH$2:$AH$651,MATCH($A255,Applications_2021!$A$2:$A$651,0))="","",INDEX(Applications_2021!$AH$2:$AH$651,MATCH($A255,Applications_2021!$A$2:$A$651,0)))</f>
        <v/>
      </c>
      <c r="X255" s="109" t="str">
        <f>IF(INDEX(Applications_2021!$AI$2:$AI$651,MATCH($A255,Applications_2021!$A$2:$A$651,0))="","",INDEX(Applications_2021!$AI$2:$AI$651,MATCH($A255,Applications_2021!$A$2:$A$651,0)))</f>
        <v>school/teacher</v>
      </c>
      <c r="Y255" s="109" t="str">
        <f>IF(INDEX(Applications_2021!$AJ$2:$AJ$651,MATCH($A255,Applications_2021!$A$2:$A$651,0))="","",INDEX(Applications_2021!$AJ$2:$AJ$651,MATCH($A255,Applications_2021!$A$2:$A$651,0)))</f>
        <v>Beverly McClure-NWRHS</v>
      </c>
      <c r="Z255" s="220" t="str">
        <f>IF(INDEX(Applications_2021!$Z$2:$Z$651,MATCH($A255,Applications_2021!$A$2:$A$651,0))="","",INDEX(Applications_2021!$Z$2:$Z$651,MATCH($A255,Applications_2021!$A$2:$A$651,0)))</f>
        <v>YES - I will have transportation to the camp on June 20.</v>
      </c>
      <c r="AA255" s="221" t="str">
        <f>IF(INDEX(Applications_2021!$AB$2:$AB$651,MATCH($A255,Applications_2021!$A$2:$A$651,0))="","",INDEX(Applications_2021!$AB$2:$AB$651,MATCH($A255,Applications_2021!$A$2:$A$651,0)))</f>
        <v>YES - I will have transportation from the camp on June 25.</v>
      </c>
      <c r="AB255" s="48" t="str">
        <f>IF(INDEX(Transcripts_2021!$A$2:$A$324,MATCH($A255,Transcripts_2021!$A$2:$A$324,0))=$A255,INDEX(Transcripts_2021!$O$2:$O$324,MATCH($A255,Transcripts_2021!$A$2:$A$324,0)),"")</f>
        <v>Northwest Rankin High School</v>
      </c>
      <c r="AC255" s="48" t="str">
        <f t="shared" si="11"/>
        <v>Rankin</v>
      </c>
      <c r="AD255" s="48" t="str">
        <f>IF(INDEX(Applications_2021!$AL$2:$AL$651,MATCH($A255,Applications_2021!$A$2:$A$651,0))="","",INDEX(Applications_2021!$AL$2:$AL$651,MATCH($A255,Applications_2021!$A$2:$A$651,0)))</f>
        <v>Rankin</v>
      </c>
      <c r="AE255" s="8" t="str">
        <f t="shared" si="12"/>
        <v>Yes</v>
      </c>
    </row>
    <row r="256" spans="1:31" ht="100.8" x14ac:dyDescent="0.3">
      <c r="A256" s="51" t="str">
        <f>IF(Applications_2021!$A425="","",Applications_2021!$A425)</f>
        <v>0441-HIL-CO-0229</v>
      </c>
      <c r="B256" s="52"/>
      <c r="C256" s="140" t="s">
        <v>107</v>
      </c>
      <c r="D256" s="46">
        <f t="shared" si="10"/>
        <v>7</v>
      </c>
      <c r="E256" s="45" cm="1">
        <f t="array" ref="E256">_xlfn.IFS($Q256="Less than $25,000 per year",5,$Q256="$25,000 to $49,999 per year",4,$Q256="$50,000 per year or above",2,$Q256="I do not know.",3,$Q256="",0)</f>
        <v>2</v>
      </c>
      <c r="F256" s="45" cm="1">
        <f t="array" ref="F256">_xlfn.IFS($T256="Excellent",5,$T256="Good",4,$T256="Average",3,$T256="Below Average",2,$T256="Poor",1)</f>
        <v>5</v>
      </c>
      <c r="G256" s="52"/>
      <c r="H256" s="52"/>
      <c r="I256" s="52"/>
      <c r="J256" s="53"/>
      <c r="K256" s="48" t="str">
        <f>IF(LEFT(INDEX(Applications_2021!$E$2:$E$651,MATCH($A256,Applications_2021!$A$2:$A$651,0)),1)="Y","Black","Other")</f>
        <v>Black</v>
      </c>
      <c r="L256" s="48" t="str">
        <f>IF(INDEX(Applications_2021!$F$2:$F$651,MATCH($A256,Applications_2021!$A$2:$A$651,0))="","",INDEX(Applications_2021!$F$2:$F$651,MATCH($A256,Applications_2021!$A$2:$A$651,0)))</f>
        <v>Male</v>
      </c>
      <c r="M256" s="48" t="str">
        <f>IF(LEFT(INDEX(Applications_2021!$I$2:$I$651,MATCH($A256,Applications_2021!$A$2:$A$651,0)),1)="","",LEFT(INDEX(Applications_2021!$I$2:$I$651,MATCH($A256,Applications_2021!$A$2:$A$651,0)),1))</f>
        <v>9</v>
      </c>
      <c r="N256" s="48" t="str">
        <f>IF(INDEX(Applications_2021!$J$2:$J$651,MATCH($A256,Applications_2021!$A$2:$A$651,0))="","",INDEX(Applications_2021!$J$2:$J$651,MATCH($A256,Applications_2021!$A$2:$A$651,0)))</f>
        <v>Northwest Rankin High School</v>
      </c>
      <c r="O256" s="48" t="str">
        <f>IF(INDEX(Applications_2021!$K$2:$K$651,MATCH($A256,Applications_2021!$A$2:$A$651,0))="","",INDEX(Applications_2021!$K$2:$K$651,MATCH($A256,Applications_2021!$A$2:$A$651,0)))</f>
        <v>Rankin County School District</v>
      </c>
      <c r="P256" s="48" t="str">
        <f>IF(INDEX(Applications_2021!$P$2:$P$651,MATCH($A256,Applications_2021!$A$2:$A$651,0))="","",INDEX(Applications_2021!$P$2:$P$651,MATCH($A256,Applications_2021!$A$2:$A$651,0)))</f>
        <v>College degree or 4 or more years of college (including graduate school)</v>
      </c>
      <c r="Q256" s="48" t="str">
        <f>IF(INDEX(Applications_2021!$Q$2:$Q$651,MATCH($A256,Applications_2021!$A$2:$A$651,0))="","",INDEX(Applications_2021!$Q$2:$Q$651,MATCH($A256,Applications_2021!$A$2:$A$651,0)))</f>
        <v>$50,000 per year or above</v>
      </c>
      <c r="R256" s="48" t="str">
        <f>IF(INDEX(Applications_2021!$AL$2:$AL$651,MATCH($A256,Applications_2021!$A$2:$A$651,0))="","",INDEX(Applications_2021!$AL$2:$AL$651,MATCH($A256,Applications_2021!$A$2:$A$651,0)))</f>
        <v>Rankin</v>
      </c>
      <c r="S256" s="48" t="str">
        <f>IF(INDEX(Applications_2021!$V$2:$V$651,MATCH($A256,Applications_2021!$A$2:$A$651,0))="","",INDEX(Applications_2021!$V$2:$V$651,MATCH($A256,Applications_2021!$A$2:$A$651,0)))</f>
        <v>MS</v>
      </c>
      <c r="T256" s="48" t="str">
        <f>IF(INDEX(Applications_2021!$AE$2:$AE$651,MATCH($A256,Applications_2021!$A$2:$A$651,0))="","",INDEX(Applications_2021!$AE$2:$AE$651,MATCH($A256,Applications_2021!$A$2:$A$651,0)))</f>
        <v>Excellent</v>
      </c>
      <c r="U256" s="109" t="str">
        <f>IF(INDEX(Applications_2021!$AF$2:$AF$651,MATCH($A256,Applications_2021!$A$2:$A$651,0))="","",INDEX(Applications_2021!$AF$2:$AF$651,MATCH($A256,Applications_2021!$A$2:$A$651,0)))</f>
        <v>I would like to attend the AAYME Camp because it sounds like a good opportunity to prepare me for college and a future career. I also would like to learn test taking strategies so that I can improve my ACT score. I want to pursue a career in something STEM related, so I would like to learn and prepare for that future.</v>
      </c>
      <c r="V256" s="109" t="str">
        <f>IF(INDEX(Applications_2021!$AG$2:$AG$651,MATCH($A256,Applications_2021!$A$2:$A$651,0))="","",INDEX(Applications_2021!$AG$2:$AG$651,MATCH($A256,Applications_2021!$A$2:$A$651,0)))</f>
        <v>Highest average in my 7th grade technology class Above 100 average in my 8th grade technology class</v>
      </c>
      <c r="W256" s="109" t="str">
        <f>IF(INDEX(Applications_2021!$AH$2:$AH$651,MATCH($A256,Applications_2021!$A$2:$A$651,0))="","",INDEX(Applications_2021!$AH$2:$AH$651,MATCH($A256,Applications_2021!$A$2:$A$651,0)))</f>
        <v>I am in my schools engineering academy and my schools honors math courses. For two years, I attended a JSU robotics summer program and was invited to my school's technology team.</v>
      </c>
      <c r="X256" s="109" t="str">
        <f>IF(INDEX(Applications_2021!$AI$2:$AI$651,MATCH($A256,Applications_2021!$A$2:$A$651,0))="","",INDEX(Applications_2021!$AI$2:$AI$651,MATCH($A256,Applications_2021!$A$2:$A$651,0)))</f>
        <v>relative or friend</v>
      </c>
      <c r="Y256" s="109" t="str">
        <f>IF(INDEX(Applications_2021!$AJ$2:$AJ$651,MATCH($A256,Applications_2021!$A$2:$A$651,0))="","",INDEX(Applications_2021!$AJ$2:$AJ$651,MATCH($A256,Applications_2021!$A$2:$A$651,0)))</f>
        <v/>
      </c>
      <c r="Z256" s="220" t="str">
        <f>IF(INDEX(Applications_2021!$Z$2:$Z$651,MATCH($A256,Applications_2021!$A$2:$A$651,0))="","",INDEX(Applications_2021!$Z$2:$Z$651,MATCH($A256,Applications_2021!$A$2:$A$651,0)))</f>
        <v>YES - I will have transportation to the camp on June 20.</v>
      </c>
      <c r="AA256" s="221" t="str">
        <f>IF(INDEX(Applications_2021!$AB$2:$AB$651,MATCH($A256,Applications_2021!$A$2:$A$651,0))="","",INDEX(Applications_2021!$AB$2:$AB$651,MATCH($A256,Applications_2021!$A$2:$A$651,0)))</f>
        <v>YES - I will have transportation from the camp on June 25.</v>
      </c>
      <c r="AB256" s="48" t="str">
        <f>IF(INDEX(Transcripts_2021!$A$2:$A$324,MATCH($A256,Transcripts_2021!$A$2:$A$324,0))=$A256,INDEX(Transcripts_2021!$O$2:$O$324,MATCH($A256,Transcripts_2021!$A$2:$A$324,0)),"")</f>
        <v>Northwest Rankin High School</v>
      </c>
      <c r="AC256" s="48" t="str">
        <f t="shared" si="11"/>
        <v>Rankin</v>
      </c>
      <c r="AD256" s="48" t="str">
        <f>IF(INDEX(Applications_2021!$AL$2:$AL$651,MATCH($A256,Applications_2021!$A$2:$A$651,0))="","",INDEX(Applications_2021!$AL$2:$AL$651,MATCH($A256,Applications_2021!$A$2:$A$651,0)))</f>
        <v>Rankin</v>
      </c>
      <c r="AE256" s="8" t="str">
        <f t="shared" si="12"/>
        <v>Yes</v>
      </c>
    </row>
    <row r="257" spans="1:31" ht="57.6" x14ac:dyDescent="0.3">
      <c r="A257" s="51" t="str">
        <f>IF(Applications_2021!$A476="","",Applications_2021!$A476)</f>
        <v>0494-HAR-LA-0278</v>
      </c>
      <c r="B257" s="52" t="s">
        <v>371</v>
      </c>
      <c r="C257" s="269" t="s">
        <v>104</v>
      </c>
      <c r="D257" s="46">
        <f t="shared" si="10"/>
        <v>7</v>
      </c>
      <c r="E257" s="45" cm="1">
        <f t="array" ref="E257">_xlfn.IFS($Q257="Less than $25,000 per year",5,$Q257="$25,000 to $49,999 per year",4,$Q257="$50,000 per year or above",2,$Q257="I do not know.",3,$Q257="",0)</f>
        <v>2</v>
      </c>
      <c r="F257" s="45" cm="1">
        <f t="array" ref="F257">_xlfn.IFS($T257="Excellent",5,$T257="Good",4,$T257="Average",3,$T257="Below Average",2,$T257="Poor",1)</f>
        <v>5</v>
      </c>
      <c r="G257" s="52"/>
      <c r="H257" s="52"/>
      <c r="I257" s="52"/>
      <c r="J257" s="53">
        <v>7</v>
      </c>
      <c r="K257" s="48" t="str">
        <f>IF(LEFT(INDEX(Applications_2021!$E$2:$E$651,MATCH($A257,Applications_2021!$A$2:$A$651,0)),1)="Y","Black","Other")</f>
        <v>Black</v>
      </c>
      <c r="L257" s="48" t="str">
        <f>IF(INDEX(Applications_2021!$F$2:$F$651,MATCH($A257,Applications_2021!$A$2:$A$651,0))="","",INDEX(Applications_2021!$F$2:$F$651,MATCH($A257,Applications_2021!$A$2:$A$651,0)))</f>
        <v>Male</v>
      </c>
      <c r="M257" s="48" t="str">
        <f>IF(LEFT(INDEX(Applications_2021!$I$2:$I$651,MATCH($A257,Applications_2021!$A$2:$A$651,0)),1)="","",LEFT(INDEX(Applications_2021!$I$2:$I$651,MATCH($A257,Applications_2021!$A$2:$A$651,0)),1))</f>
        <v>7</v>
      </c>
      <c r="N257" s="48" t="str">
        <f>IF(INDEX(Applications_2021!$J$2:$J$651,MATCH($A257,Applications_2021!$A$2:$A$651,0))="","",INDEX(Applications_2021!$J$2:$J$651,MATCH($A257,Applications_2021!$A$2:$A$651,0)))</f>
        <v xml:space="preserve">Brandon Middle School </v>
      </c>
      <c r="O257" s="48" t="str">
        <f>IF(INDEX(Applications_2021!$K$2:$K$651,MATCH($A257,Applications_2021!$A$2:$A$651,0))="","",INDEX(Applications_2021!$K$2:$K$651,MATCH($A257,Applications_2021!$A$2:$A$651,0)))</f>
        <v>Rankin County School District</v>
      </c>
      <c r="P257" s="48" t="str">
        <f>IF(INDEX(Applications_2021!$P$2:$P$651,MATCH($A257,Applications_2021!$A$2:$A$651,0))="","",INDEX(Applications_2021!$P$2:$P$651,MATCH($A257,Applications_2021!$A$2:$A$651,0)))</f>
        <v>College degree or 4 or more years of college (including graduate school)</v>
      </c>
      <c r="Q257" s="48" t="str">
        <f>IF(INDEX(Applications_2021!$Q$2:$Q$651,MATCH($A257,Applications_2021!$A$2:$A$651,0))="","",INDEX(Applications_2021!$Q$2:$Q$651,MATCH($A257,Applications_2021!$A$2:$A$651,0)))</f>
        <v>$50,000 per year or above</v>
      </c>
      <c r="R257" s="48" t="str">
        <f>IF(INDEX(Applications_2021!$AL$2:$AL$651,MATCH($A257,Applications_2021!$A$2:$A$651,0))="","",INDEX(Applications_2021!$AL$2:$AL$651,MATCH($A257,Applications_2021!$A$2:$A$651,0)))</f>
        <v>Rankin</v>
      </c>
      <c r="S257" s="48" t="str">
        <f>IF(INDEX(Applications_2021!$V$2:$V$651,MATCH($A257,Applications_2021!$A$2:$A$651,0))="","",INDEX(Applications_2021!$V$2:$V$651,MATCH($A257,Applications_2021!$A$2:$A$651,0)))</f>
        <v>MS</v>
      </c>
      <c r="T257" s="48" t="str">
        <f>IF(INDEX(Applications_2021!$AE$2:$AE$651,MATCH($A257,Applications_2021!$A$2:$A$651,0))="","",INDEX(Applications_2021!$AE$2:$AE$651,MATCH($A257,Applications_2021!$A$2:$A$651,0)))</f>
        <v>Excellent</v>
      </c>
      <c r="U257" s="109" t="str">
        <f>IF(INDEX(Applications_2021!$AF$2:$AF$651,MATCH($A257,Applications_2021!$A$2:$A$651,0))="","",INDEX(Applications_2021!$AF$2:$AF$651,MATCH($A257,Applications_2021!$A$2:$A$651,0)))</f>
        <v xml:space="preserve">I have previously attended summer camps such as the Tuskegee Verizon Learning Program and I would like to continue to learn more about STEM and careers related to this field. </v>
      </c>
      <c r="V257" s="109" t="str">
        <f>IF(INDEX(Applications_2021!$AG$2:$AG$651,MATCH($A257,Applications_2021!$A$2:$A$651,0))="","",INDEX(Applications_2021!$AG$2:$AG$651,MATCH($A257,Applications_2021!$A$2:$A$651,0)))</f>
        <v>Pike Road Middle School's Robotic team - Team Lead Brandon Middle School - JV Basketball Player Brandon Middle School - Track &amp; Field - Sprinter Honor Roll Student</v>
      </c>
      <c r="W257" s="109" t="str">
        <f>IF(INDEX(Applications_2021!$AH$2:$AH$651,MATCH($A257,Applications_2021!$A$2:$A$651,0))="","",INDEX(Applications_2021!$AH$2:$AH$651,MATCH($A257,Applications_2021!$A$2:$A$651,0)))</f>
        <v xml:space="preserve">I have aspirations of becoming an engineer and would love an opportunity to learn more about STEM so I can better prepare myself for the future. </v>
      </c>
      <c r="X257" s="109" t="str">
        <f>IF(INDEX(Applications_2021!$AI$2:$AI$651,MATCH($A257,Applications_2021!$A$2:$A$651,0))="","",INDEX(Applications_2021!$AI$2:$AI$651,MATCH($A257,Applications_2021!$A$2:$A$651,0)))</f>
        <v>school/teacher</v>
      </c>
      <c r="Y257" s="109" t="str">
        <f>IF(INDEX(Applications_2021!$AJ$2:$AJ$651,MATCH($A257,Applications_2021!$A$2:$A$651,0))="","",INDEX(Applications_2021!$AJ$2:$AJ$651,MATCH($A257,Applications_2021!$A$2:$A$651,0)))</f>
        <v/>
      </c>
      <c r="Z257" s="220" t="str">
        <f>IF(INDEX(Applications_2021!$Z$2:$Z$651,MATCH($A257,Applications_2021!$A$2:$A$651,0))="","",INDEX(Applications_2021!$Z$2:$Z$651,MATCH($A257,Applications_2021!$A$2:$A$651,0)))</f>
        <v>YES - I will have transportation to the camp on June 20.</v>
      </c>
      <c r="AA257" s="221" t="str">
        <f>IF(INDEX(Applications_2021!$AD$2:$AD$651,MATCH($A257,Applications_2021!$A$2:$A$651,0))="","",INDEX(Applications_2021!$AD$2:$AD$651,MATCH($A257,Applications_2021!$A$2:$A$651,0)))</f>
        <v/>
      </c>
      <c r="AB257" s="48" t="str">
        <f>IF(INDEX(Transcripts_2021!$A$2:$A$324,MATCH($A257,Transcripts_2021!$A$2:$A$324,0))=$A257,INDEX(Transcripts_2021!$O$2:$O$324,MATCH($A257,Transcripts_2021!$A$2:$A$324,0)),"")</f>
        <v xml:space="preserve">Brandon Middle School </v>
      </c>
      <c r="AC257" s="48" t="str">
        <f t="shared" si="11"/>
        <v>Rankin</v>
      </c>
      <c r="AD257" s="48" t="str">
        <f>IF(INDEX(Applications_2021!$AL$2:$AL$651,MATCH($A257,Applications_2021!$A$2:$A$651,0))="","",INDEX(Applications_2021!$AL$2:$AL$651,MATCH($A257,Applications_2021!$A$2:$A$651,0)))</f>
        <v>Rankin</v>
      </c>
      <c r="AE257" s="8" t="str">
        <f t="shared" si="12"/>
        <v>Yes</v>
      </c>
    </row>
    <row r="258" spans="1:31" ht="57.6" x14ac:dyDescent="0.3">
      <c r="A258" s="51" t="str">
        <f>IF(Applications_2021!$A489="","",Applications_2021!$A489)</f>
        <v>0508-PRO-KE-0195</v>
      </c>
      <c r="B258" s="52"/>
      <c r="C258" s="140" t="s">
        <v>107</v>
      </c>
      <c r="D258" s="46">
        <f t="shared" si="10"/>
        <v>7</v>
      </c>
      <c r="E258" s="45" cm="1">
        <f t="array" ref="E258">_xlfn.IFS($Q258="Less than $25,000 per year",5,$Q258="$25,000 to $49,999 per year",4,$Q258="$50,000 per year or above",2,$Q258="I do not know.",3,$Q258="",0)</f>
        <v>2</v>
      </c>
      <c r="F258" s="45" cm="1">
        <f t="array" ref="F258">_xlfn.IFS($T258="Excellent",5,$T258="Good",4,$T258="Average",3,$T258="Below Average",2,$T258="Poor",1)</f>
        <v>5</v>
      </c>
      <c r="G258" s="52"/>
      <c r="H258" s="52"/>
      <c r="I258" s="52"/>
      <c r="J258" s="53"/>
      <c r="K258" s="48" t="str">
        <f>IF(LEFT(INDEX(Applications_2021!$E$2:$E$651,MATCH($A258,Applications_2021!$A$2:$A$651,0)),1)="Y","Black","Other")</f>
        <v>Black</v>
      </c>
      <c r="L258" s="48" t="str">
        <f>IF(INDEX(Applications_2021!$F$2:$F$651,MATCH($A258,Applications_2021!$A$2:$A$651,0))="","",INDEX(Applications_2021!$F$2:$F$651,MATCH($A258,Applications_2021!$A$2:$A$651,0)))</f>
        <v>Female</v>
      </c>
      <c r="M258" s="48" t="str">
        <f>IF(LEFT(INDEX(Applications_2021!$I$2:$I$651,MATCH($A258,Applications_2021!$A$2:$A$651,0)),1)="","",LEFT(INDEX(Applications_2021!$I$2:$I$651,MATCH($A258,Applications_2021!$A$2:$A$651,0)),1))</f>
        <v>8</v>
      </c>
      <c r="N258" s="48" t="str">
        <f>IF(INDEX(Applications_2021!$J$2:$J$651,MATCH($A258,Applications_2021!$A$2:$A$651,0))="","",INDEX(Applications_2021!$J$2:$J$651,MATCH($A258,Applications_2021!$A$2:$A$651,0)))</f>
        <v>Brandon Middle School</v>
      </c>
      <c r="O258" s="48" t="str">
        <f>IF(INDEX(Applications_2021!$K$2:$K$651,MATCH($A258,Applications_2021!$A$2:$A$651,0))="","",INDEX(Applications_2021!$K$2:$K$651,MATCH($A258,Applications_2021!$A$2:$A$651,0)))</f>
        <v>Rankin</v>
      </c>
      <c r="P258" s="48" t="str">
        <f>IF(INDEX(Applications_2021!$P$2:$P$651,MATCH($A258,Applications_2021!$A$2:$A$651,0))="","",INDEX(Applications_2021!$P$2:$P$651,MATCH($A258,Applications_2021!$A$2:$A$651,0)))</f>
        <v>College degree or 4 or more years of college (including graduate school)</v>
      </c>
      <c r="Q258" s="48" t="str">
        <f>IF(INDEX(Applications_2021!$Q$2:$Q$651,MATCH($A258,Applications_2021!$A$2:$A$651,0))="","",INDEX(Applications_2021!$Q$2:$Q$651,MATCH($A258,Applications_2021!$A$2:$A$651,0)))</f>
        <v>$50,000 per year or above</v>
      </c>
      <c r="R258" s="48" t="str">
        <f>IF(INDEX(Applications_2021!$AL$2:$AL$651,MATCH($A258,Applications_2021!$A$2:$A$651,0))="","",INDEX(Applications_2021!$AL$2:$AL$651,MATCH($A258,Applications_2021!$A$2:$A$651,0)))</f>
        <v>Rankin</v>
      </c>
      <c r="S258" s="48" t="str">
        <f>IF(INDEX(Applications_2021!$V$2:$V$651,MATCH($A258,Applications_2021!$A$2:$A$651,0))="","",INDEX(Applications_2021!$V$2:$V$651,MATCH($A258,Applications_2021!$A$2:$A$651,0)))</f>
        <v>MS</v>
      </c>
      <c r="T258" s="48" t="str">
        <f>IF(INDEX(Applications_2021!$AE$2:$AE$651,MATCH($A258,Applications_2021!$A$2:$A$651,0))="","",INDEX(Applications_2021!$AE$2:$AE$651,MATCH($A258,Applications_2021!$A$2:$A$651,0)))</f>
        <v>Excellent</v>
      </c>
      <c r="U258" s="109" t="str">
        <f>IF(INDEX(Applications_2021!$AF$2:$AF$651,MATCH($A258,Applications_2021!$A$2:$A$651,0))="","",INDEX(Applications_2021!$AF$2:$AF$651,MATCH($A258,Applications_2021!$A$2:$A$651,0)))</f>
        <v xml:space="preserve">I want to have an opportunity to be around a group of people who look like me and inspire me to be the best. I hope to gain friends, confidence, and build leadership skills.  </v>
      </c>
      <c r="V258" s="109" t="str">
        <f>IF(INDEX(Applications_2021!$AG$2:$AG$651,MATCH($A258,Applications_2021!$A$2:$A$651,0))="","",INDEX(Applications_2021!$AG$2:$AG$651,MATCH($A258,Applications_2021!$A$2:$A$651,0)))</f>
        <v xml:space="preserve">Accepted into Brandon's Show Choir  Plays the clarinet  Member of Beta Club  Selected Member of Brandon's STEM program </v>
      </c>
      <c r="W258" s="109" t="str">
        <f>IF(INDEX(Applications_2021!$AH$2:$AH$651,MATCH($A258,Applications_2021!$A$2:$A$651,0))="","",INDEX(Applications_2021!$AH$2:$AH$651,MATCH($A258,Applications_2021!$A$2:$A$651,0)))</f>
        <v/>
      </c>
      <c r="X258" s="109" t="str">
        <f>IF(INDEX(Applications_2021!$AI$2:$AI$651,MATCH($A258,Applications_2021!$A$2:$A$651,0))="","",INDEX(Applications_2021!$AI$2:$AI$651,MATCH($A258,Applications_2021!$A$2:$A$651,0)))</f>
        <v>school/teacher</v>
      </c>
      <c r="Y258" s="109" t="str">
        <f>IF(INDEX(Applications_2021!$AJ$2:$AJ$651,MATCH($A258,Applications_2021!$A$2:$A$651,0))="","",INDEX(Applications_2021!$AJ$2:$AJ$651,MATCH($A258,Applications_2021!$A$2:$A$651,0)))</f>
        <v>Brandon Middle School Email</v>
      </c>
      <c r="Z258" s="220" t="str">
        <f>IF(INDEX(Applications_2021!$Z$2:$Z$651,MATCH($A258,Applications_2021!$A$2:$A$651,0))="","",INDEX(Applications_2021!$Z$2:$Z$651,MATCH($A258,Applications_2021!$A$2:$A$651,0)))</f>
        <v>YES - I will have transportation to the camp on June 20.</v>
      </c>
      <c r="AA258" s="221" t="str">
        <f>IF(INDEX(Applications_2021!$AB$2:$AB$651,MATCH($A258,Applications_2021!$A$2:$A$651,0))="","",INDEX(Applications_2021!$AB$2:$AB$651,MATCH($A258,Applications_2021!$A$2:$A$651,0)))</f>
        <v>YES - I will have transportation from the camp on June 25.</v>
      </c>
      <c r="AB258" s="48" t="str">
        <f>IF(INDEX(Transcripts_2021!$A$2:$A$324,MATCH($A258,Transcripts_2021!$A$2:$A$324,0))=$A258,INDEX(Transcripts_2021!$O$2:$O$324,MATCH($A258,Transcripts_2021!$A$2:$A$324,0)),"")</f>
        <v>Brandon Middle School</v>
      </c>
      <c r="AC258" s="48" t="str">
        <f t="shared" si="11"/>
        <v>Rankin</v>
      </c>
      <c r="AD258" s="48" t="str">
        <f>IF(INDEX(Applications_2021!$AL$2:$AL$651,MATCH($A258,Applications_2021!$A$2:$A$651,0))="","",INDEX(Applications_2021!$AL$2:$AL$651,MATCH($A258,Applications_2021!$A$2:$A$651,0)))</f>
        <v>Rankin</v>
      </c>
      <c r="AE258" s="8" t="str">
        <f t="shared" si="12"/>
        <v>Yes</v>
      </c>
    </row>
    <row r="259" spans="1:31" ht="72" x14ac:dyDescent="0.3">
      <c r="A259" s="51" t="str">
        <f>IF(Applications_2021!$A504="","",Applications_2021!$A504)</f>
        <v>0523-DER-AN-0171</v>
      </c>
      <c r="B259" s="52"/>
      <c r="C259" s="140" t="s">
        <v>107</v>
      </c>
      <c r="D259" s="46">
        <f t="shared" ref="D259:D311" si="13">SUM($E259:$I259)</f>
        <v>7</v>
      </c>
      <c r="E259" s="45" cm="1">
        <f t="array" ref="E259">_xlfn.IFS($Q259="Less than $25,000 per year",5,$Q259="$25,000 to $49,999 per year",4,$Q259="$50,000 per year or above",2,$Q259="I do not know.",3,$Q259="",0)</f>
        <v>2</v>
      </c>
      <c r="F259" s="45" cm="1">
        <f t="array" ref="F259">_xlfn.IFS($T259="Excellent",5,$T259="Good",4,$T259="Average",3,$T259="Below Average",2,$T259="Poor",1)</f>
        <v>5</v>
      </c>
      <c r="G259" s="52"/>
      <c r="H259" s="52"/>
      <c r="I259" s="52"/>
      <c r="J259" s="53"/>
      <c r="K259" s="48" t="str">
        <f>IF(LEFT(INDEX(Applications_2021!$E$2:$E$651,MATCH($A259,Applications_2021!$A$2:$A$651,0)),1)="Y","Black","Other")</f>
        <v>Black</v>
      </c>
      <c r="L259" s="48" t="str">
        <f>IF(INDEX(Applications_2021!$F$2:$F$651,MATCH($A259,Applications_2021!$A$2:$A$651,0))="","",INDEX(Applications_2021!$F$2:$F$651,MATCH($A259,Applications_2021!$A$2:$A$651,0)))</f>
        <v>Female</v>
      </c>
      <c r="M259" s="48" t="str">
        <f>IF(LEFT(INDEX(Applications_2021!$I$2:$I$651,MATCH($A259,Applications_2021!$A$2:$A$651,0)),1)="","",LEFT(INDEX(Applications_2021!$I$2:$I$651,MATCH($A259,Applications_2021!$A$2:$A$651,0)),1))</f>
        <v>8</v>
      </c>
      <c r="N259" s="48" t="str">
        <f>IF(INDEX(Applications_2021!$J$2:$J$651,MATCH($A259,Applications_2021!$A$2:$A$651,0))="","",INDEX(Applications_2021!$J$2:$J$651,MATCH($A259,Applications_2021!$A$2:$A$651,0)))</f>
        <v>Brandon Middle School</v>
      </c>
      <c r="O259" s="48" t="str">
        <f>IF(INDEX(Applications_2021!$K$2:$K$651,MATCH($A259,Applications_2021!$A$2:$A$651,0))="","",INDEX(Applications_2021!$K$2:$K$651,MATCH($A259,Applications_2021!$A$2:$A$651,0)))</f>
        <v>Rankin County School District</v>
      </c>
      <c r="P259" s="48" t="str">
        <f>IF(INDEX(Applications_2021!$P$2:$P$651,MATCH($A259,Applications_2021!$A$2:$A$651,0))="","",INDEX(Applications_2021!$P$2:$P$651,MATCH($A259,Applications_2021!$A$2:$A$651,0)))</f>
        <v>College degree or 4 or more years of college (including graduate school)</v>
      </c>
      <c r="Q259" s="48" t="str">
        <f>IF(INDEX(Applications_2021!$Q$2:$Q$651,MATCH($A259,Applications_2021!$A$2:$A$651,0))="","",INDEX(Applications_2021!$Q$2:$Q$651,MATCH($A259,Applications_2021!$A$2:$A$651,0)))</f>
        <v>$50,000 per year or above</v>
      </c>
      <c r="R259" s="48" t="str">
        <f>IF(INDEX(Applications_2021!$AL$2:$AL$651,MATCH($A259,Applications_2021!$A$2:$A$651,0))="","",INDEX(Applications_2021!$AL$2:$AL$651,MATCH($A259,Applications_2021!$A$2:$A$651,0)))</f>
        <v>Rankin</v>
      </c>
      <c r="S259" s="48" t="str">
        <f>IF(INDEX(Applications_2021!$V$2:$V$651,MATCH($A259,Applications_2021!$A$2:$A$651,0))="","",INDEX(Applications_2021!$V$2:$V$651,MATCH($A259,Applications_2021!$A$2:$A$651,0)))</f>
        <v>MS</v>
      </c>
      <c r="T259" s="48" t="str">
        <f>IF(INDEX(Applications_2021!$AE$2:$AE$651,MATCH($A259,Applications_2021!$A$2:$A$651,0))="","",INDEX(Applications_2021!$AE$2:$AE$651,MATCH($A259,Applications_2021!$A$2:$A$651,0)))</f>
        <v>Excellent</v>
      </c>
      <c r="U259" s="109" t="str">
        <f>IF(INDEX(Applications_2021!$AF$2:$AF$651,MATCH($A259,Applications_2021!$A$2:$A$651,0))="","",INDEX(Applications_2021!$AF$2:$AF$651,MATCH($A259,Applications_2021!$A$2:$A$651,0)))</f>
        <v>I want to attend the AAYME Camp because I think it will help me academically and give me some guidance into what to expect in the upcoming year. I hope to gain a high score on my ACT when I do take it and get help in areas that I struggle with in math and science.</v>
      </c>
      <c r="V259" s="109" t="str">
        <f>IF(INDEX(Applications_2021!$AG$2:$AG$651,MATCH($A259,Applications_2021!$A$2:$A$651,0))="","",INDEX(Applications_2021!$AG$2:$AG$651,MATCH($A259,Applications_2021!$A$2:$A$651,0)))</f>
        <v>I was a part of my school's Beta Club. I was also given the opportunity from Duke TIP to take my ACT early because I scored at or above the 95th percentile on my grade level standardized test.</v>
      </c>
      <c r="W259" s="109" t="str">
        <f>IF(INDEX(Applications_2021!$AH$2:$AH$651,MATCH($A259,Applications_2021!$A$2:$A$651,0))="","",INDEX(Applications_2021!$AH$2:$AH$651,MATCH($A259,Applications_2021!$A$2:$A$651,0)))</f>
        <v/>
      </c>
      <c r="X259" s="109" t="str">
        <f>IF(INDEX(Applications_2021!$AI$2:$AI$651,MATCH($A259,Applications_2021!$A$2:$A$651,0))="","",INDEX(Applications_2021!$AI$2:$AI$651,MATCH($A259,Applications_2021!$A$2:$A$651,0)))</f>
        <v>school/teacher</v>
      </c>
      <c r="Y259" s="109" t="str">
        <f>IF(INDEX(Applications_2021!$AJ$2:$AJ$651,MATCH($A259,Applications_2021!$A$2:$A$651,0))="","",INDEX(Applications_2021!$AJ$2:$AJ$651,MATCH($A259,Applications_2021!$A$2:$A$651,0)))</f>
        <v>Brandon Middle School</v>
      </c>
      <c r="Z259" s="220" t="str">
        <f>IF(INDEX(Applications_2021!$Z$2:$Z$651,MATCH($A259,Applications_2021!$A$2:$A$651,0))="","",INDEX(Applications_2021!$Z$2:$Z$651,MATCH($A259,Applications_2021!$A$2:$A$651,0)))</f>
        <v>YES - I will have transportation to the camp on June 20.</v>
      </c>
      <c r="AA259" s="221" t="str">
        <f>IF(INDEX(Applications_2021!$AB$2:$AB$651,MATCH($A259,Applications_2021!$A$2:$A$651,0))="","",INDEX(Applications_2021!$AB$2:$AB$651,MATCH($A259,Applications_2021!$A$2:$A$651,0)))</f>
        <v>YES - I will have transportation from the camp on June 25.</v>
      </c>
      <c r="AB259" s="48" t="str">
        <f>IF(INDEX(Transcripts_2021!$A$2:$A$324,MATCH($A259,Transcripts_2021!$A$2:$A$324,0))=$A259,INDEX(Transcripts_2021!$O$2:$O$324,MATCH($A259,Transcripts_2021!$A$2:$A$324,0)),"")</f>
        <v>Brandon Middle School</v>
      </c>
      <c r="AC259" s="48" t="str">
        <f t="shared" si="11"/>
        <v>Rankin</v>
      </c>
      <c r="AD259" s="48" t="str">
        <f>IF(INDEX(Applications_2021!$AL$2:$AL$651,MATCH($A259,Applications_2021!$A$2:$A$651,0))="","",INDEX(Applications_2021!$AL$2:$AL$651,MATCH($A259,Applications_2021!$A$2:$A$651,0)))</f>
        <v>Rankin</v>
      </c>
      <c r="AE259" s="8" t="str">
        <f t="shared" si="12"/>
        <v>Yes</v>
      </c>
    </row>
    <row r="260" spans="1:31" ht="57.6" x14ac:dyDescent="0.3">
      <c r="A260" s="51" t="str">
        <f>IF(Applications_2021!$A40="","",Applications_2021!$A40)</f>
        <v>0040-JON-NI-0087</v>
      </c>
      <c r="B260" s="52" t="s">
        <v>371</v>
      </c>
      <c r="C260" s="269" t="s">
        <v>104</v>
      </c>
      <c r="D260" s="46">
        <f t="shared" si="13"/>
        <v>6</v>
      </c>
      <c r="E260" s="45" cm="1">
        <f t="array" ref="E260">_xlfn.IFS($Q260="Less than $25,000 per year",5,$Q260="$25,000 to $49,999 per year",4,$Q260="$50,000 per year or above",2,$Q260="I do not know.",3,$Q260="",0)</f>
        <v>2</v>
      </c>
      <c r="F260" s="45" cm="1">
        <f t="array" ref="F260">_xlfn.IFS($T260="Excellent",5,$T260="Good",4,$T260="Average",3,$T260="Below Average",2,$T260="Poor",1)</f>
        <v>4</v>
      </c>
      <c r="G260" s="52"/>
      <c r="H260" s="52"/>
      <c r="I260" s="52"/>
      <c r="J260" s="53">
        <v>7</v>
      </c>
      <c r="K260" s="48" t="str">
        <f>IF(LEFT(INDEX(Applications_2021!$E$2:$E$651,MATCH($A260,Applications_2021!$A$2:$A$651,0)),1)="Y","Black","Other")</f>
        <v>Black</v>
      </c>
      <c r="L260" s="48" t="str">
        <f>IF(INDEX(Applications_2021!$F$2:$F$651,MATCH($A260,Applications_2021!$A$2:$A$651,0))="","",INDEX(Applications_2021!$F$2:$F$651,MATCH($A260,Applications_2021!$A$2:$A$651,0)))</f>
        <v>Male</v>
      </c>
      <c r="M260" s="48" t="str">
        <f>IF(LEFT(INDEX(Applications_2021!$I$2:$I$651,MATCH($A260,Applications_2021!$A$2:$A$651,0)),1)="","",LEFT(INDEX(Applications_2021!$I$2:$I$651,MATCH($A260,Applications_2021!$A$2:$A$651,0)),1))</f>
        <v>7</v>
      </c>
      <c r="N260" s="48" t="str">
        <f>IF(INDEX(Applications_2021!$J$2:$J$651,MATCH($A260,Applications_2021!$A$2:$A$651,0))="","",INDEX(Applications_2021!$J$2:$J$651,MATCH($A260,Applications_2021!$A$2:$A$651,0)))</f>
        <v>Byram Middle School</v>
      </c>
      <c r="O260" s="48" t="str">
        <f>IF(INDEX(Applications_2021!$K$2:$K$651,MATCH($A260,Applications_2021!$A$2:$A$651,0))="","",INDEX(Applications_2021!$K$2:$K$651,MATCH($A260,Applications_2021!$A$2:$A$651,0)))</f>
        <v xml:space="preserve">Hinds County </v>
      </c>
      <c r="P260" s="48" t="str">
        <f>IF(INDEX(Applications_2021!$P$2:$P$651,MATCH($A260,Applications_2021!$A$2:$A$651,0))="","",INDEX(Applications_2021!$P$2:$P$651,MATCH($A260,Applications_2021!$A$2:$A$651,0)))</f>
        <v>College degree or 4 or more years of college (including graduate school)</v>
      </c>
      <c r="Q260" s="48" t="str">
        <f>IF(INDEX(Applications_2021!$Q$2:$Q$651,MATCH($A260,Applications_2021!$A$2:$A$651,0))="","",INDEX(Applications_2021!$Q$2:$Q$651,MATCH($A260,Applications_2021!$A$2:$A$651,0)))</f>
        <v>$50,000 per year or above</v>
      </c>
      <c r="R260" s="66" t="str">
        <f>$AC260</f>
        <v>Hinds</v>
      </c>
      <c r="S260" s="48" t="str">
        <f>IF(INDEX(Applications_2021!$V$2:$V$651,MATCH($A260,Applications_2021!$A$2:$A$651,0))="","",INDEX(Applications_2021!$V$2:$V$651,MATCH($A260,Applications_2021!$A$2:$A$651,0)))</f>
        <v>MS</v>
      </c>
      <c r="T260" s="48" t="str">
        <f>IF(INDEX(Applications_2021!$AE$2:$AE$651,MATCH($A260,Applications_2021!$A$2:$A$651,0))="","",INDEX(Applications_2021!$AE$2:$AE$651,MATCH($A260,Applications_2021!$A$2:$A$651,0)))</f>
        <v>Good</v>
      </c>
      <c r="U260" s="109" t="str">
        <f>IF(INDEX(Applications_2021!$AF$2:$AF$651,MATCH($A260,Applications_2021!$A$2:$A$651,0))="","",INDEX(Applications_2021!$AF$2:$AF$651,MATCH($A260,Applications_2021!$A$2:$A$651,0)))</f>
        <v>I want to design buildings and build bridges.  This past school year has been hard due to the pandemic.  I want to spend time with other youth in order to explore options for my future.</v>
      </c>
      <c r="V260" s="109" t="str">
        <f>IF(INDEX(Applications_2021!$AG$2:$AG$651,MATCH($A260,Applications_2021!$A$2:$A$651,0))="","",INDEX(Applications_2021!$AG$2:$AG$651,MATCH($A260,Applications_2021!$A$2:$A$651,0)))</f>
        <v xml:space="preserve"> Student of the Month Citizenship  AAU Basketball (won several championships)</v>
      </c>
      <c r="W260" s="109" t="str">
        <f>IF(INDEX(Applications_2021!$AH$2:$AH$651,MATCH($A260,Applications_2021!$A$2:$A$651,0))="","",INDEX(Applications_2021!$AH$2:$AH$651,MATCH($A260,Applications_2021!$A$2:$A$651,0)))</f>
        <v>I usually do not apply for opportunities like this because I’m always focused on my basketball.  I know I need to look at other options.  This is a great opportunity.</v>
      </c>
      <c r="X260" s="109" t="str">
        <f>IF(INDEX(Applications_2021!$AI$2:$AI$651,MATCH($A260,Applications_2021!$A$2:$A$651,0))="","",INDEX(Applications_2021!$AI$2:$AI$651,MATCH($A260,Applications_2021!$A$2:$A$651,0)))</f>
        <v>Social Media</v>
      </c>
      <c r="Y260" s="109" t="str">
        <f>IF(INDEX(Applications_2021!$AJ$2:$AJ$651,MATCH($A260,Applications_2021!$A$2:$A$651,0))="","",INDEX(Applications_2021!$AJ$2:$AJ$651,MATCH($A260,Applications_2021!$A$2:$A$651,0)))</f>
        <v/>
      </c>
      <c r="Z260" s="220" t="str">
        <f>IF(INDEX(Applications_2021!$Z$2:$Z$651,MATCH($A260,Applications_2021!$A$2:$A$651,0))="","",INDEX(Applications_2021!$Z$2:$Z$651,MATCH($A260,Applications_2021!$A$2:$A$651,0)))</f>
        <v>YES - I will have transportation to the camp on June 20.</v>
      </c>
      <c r="AA260" s="221" t="str">
        <f>IF(INDEX(Applications_2021!$AB$2:$AB$651,MATCH($A260,Applications_2021!$A$2:$A$651,0))="","",INDEX(Applications_2021!$AB$2:$AB$651,MATCH($A260,Applications_2021!$A$2:$A$651,0)))</f>
        <v>YES - I will have transportation from the camp on June 25.</v>
      </c>
      <c r="AB260" s="48" t="str">
        <f>IF(INDEX(Transcripts_2021!$A$2:$A$324,MATCH($A260,Transcripts_2021!$A$2:$A$324,0))=$A260,INDEX(Transcripts_2021!$O$2:$O$324,MATCH($A260,Transcripts_2021!$A$2:$A$324,0)),"")</f>
        <v>Byram Middle School</v>
      </c>
      <c r="AC260" s="67" t="s">
        <v>209</v>
      </c>
      <c r="AD260" s="48" t="str">
        <f>IF(INDEX(Applications_2021!$AL$2:$AL$651,MATCH($A260,Applications_2021!$A$2:$A$651,0))="","",INDEX(Applications_2021!$AL$2:$AL$651,MATCH($A260,Applications_2021!$A$2:$A$651,0)))</f>
        <v>Rankin</v>
      </c>
      <c r="AE260" s="8" t="str">
        <f t="shared" ref="AE260:AE311" si="14">IF($AC260=$AD260,"Yes","No")</f>
        <v>No</v>
      </c>
    </row>
    <row r="261" spans="1:31" ht="43.2" x14ac:dyDescent="0.3">
      <c r="A261" s="51" t="str">
        <f>IF(Applications_2021!$A352="","",Applications_2021!$A352)</f>
        <v>0365-STE-BR-0062</v>
      </c>
      <c r="B261" s="52"/>
      <c r="C261" s="140" t="s">
        <v>107</v>
      </c>
      <c r="D261" s="46">
        <f t="shared" si="13"/>
        <v>6</v>
      </c>
      <c r="E261" s="45" cm="1">
        <f t="array" ref="E261">_xlfn.IFS($Q261="Less than $25,000 per year",5,$Q261="$25,000 to $49,999 per year",4,$Q261="$50,000 per year or above",2,$Q261="I do not know.",3,$Q261="",0)</f>
        <v>2</v>
      </c>
      <c r="F261" s="45" cm="1">
        <f t="array" ref="F261">_xlfn.IFS($T261="Excellent",5,$T261="Good",4,$T261="Average",3,$T261="Below Average",2,$T261="Poor",1)</f>
        <v>4</v>
      </c>
      <c r="G261" s="52"/>
      <c r="H261" s="52"/>
      <c r="I261" s="52"/>
      <c r="J261" s="53"/>
      <c r="K261" s="48" t="str">
        <f>IF(LEFT(INDEX(Applications_2021!$E$2:$E$651,MATCH($A261,Applications_2021!$A$2:$A$651,0)),1)="Y","Black","Other")</f>
        <v>Black</v>
      </c>
      <c r="L261" s="48" t="str">
        <f>IF(INDEX(Applications_2021!$F$2:$F$651,MATCH($A261,Applications_2021!$A$2:$A$651,0))="","",INDEX(Applications_2021!$F$2:$F$651,MATCH($A261,Applications_2021!$A$2:$A$651,0)))</f>
        <v>Male</v>
      </c>
      <c r="M261" s="48" t="str">
        <f>IF(LEFT(INDEX(Applications_2021!$I$2:$I$651,MATCH($A261,Applications_2021!$A$2:$A$651,0)),1)="","",LEFT(INDEX(Applications_2021!$I$2:$I$651,MATCH($A261,Applications_2021!$A$2:$A$651,0)),1))</f>
        <v>9</v>
      </c>
      <c r="N261" s="48" t="str">
        <f>IF(INDEX(Applications_2021!$J$2:$J$651,MATCH($A261,Applications_2021!$A$2:$A$651,0))="","",INDEX(Applications_2021!$J$2:$J$651,MATCH($A261,Applications_2021!$A$2:$A$651,0)))</f>
        <v>Brandon High School</v>
      </c>
      <c r="O261" s="48" t="str">
        <f>IF(INDEX(Applications_2021!$K$2:$K$651,MATCH($A261,Applications_2021!$A$2:$A$651,0))="","",INDEX(Applications_2021!$K$2:$K$651,MATCH($A261,Applications_2021!$A$2:$A$651,0)))</f>
        <v>Rankin County School District</v>
      </c>
      <c r="P261" s="48" t="str">
        <f>IF(INDEX(Applications_2021!$P$2:$P$651,MATCH($A261,Applications_2021!$A$2:$A$651,0))="","",INDEX(Applications_2021!$P$2:$P$651,MATCH($A261,Applications_2021!$A$2:$A$651,0)))</f>
        <v>College degree or 4 or more years of college (including graduate school)</v>
      </c>
      <c r="Q261" s="48" t="str">
        <f>IF(INDEX(Applications_2021!$Q$2:$Q$651,MATCH($A261,Applications_2021!$A$2:$A$651,0))="","",INDEX(Applications_2021!$Q$2:$Q$651,MATCH($A261,Applications_2021!$A$2:$A$651,0)))</f>
        <v>$50,000 per year or above</v>
      </c>
      <c r="R261" s="48" t="str">
        <f>IF(INDEX(Applications_2021!$AL$2:$AL$651,MATCH($A261,Applications_2021!$A$2:$A$651,0))="","",INDEX(Applications_2021!$AL$2:$AL$651,MATCH($A261,Applications_2021!$A$2:$A$651,0)))</f>
        <v>Rankin</v>
      </c>
      <c r="S261" s="48" t="str">
        <f>IF(INDEX(Applications_2021!$V$2:$V$651,MATCH($A261,Applications_2021!$A$2:$A$651,0))="","",INDEX(Applications_2021!$V$2:$V$651,MATCH($A261,Applications_2021!$A$2:$A$651,0)))</f>
        <v>MS</v>
      </c>
      <c r="T261" s="48" t="str">
        <f>IF(INDEX(Applications_2021!$AE$2:$AE$651,MATCH($A261,Applications_2021!$A$2:$A$651,0))="","",INDEX(Applications_2021!$AE$2:$AE$651,MATCH($A261,Applications_2021!$A$2:$A$651,0)))</f>
        <v>Good</v>
      </c>
      <c r="U261" s="109" t="str">
        <f>IF(INDEX(Applications_2021!$AF$2:$AF$651,MATCH($A261,Applications_2021!$A$2:$A$651,0))="","",INDEX(Applications_2021!$AF$2:$AF$651,MATCH($A261,Applications_2021!$A$2:$A$651,0)))</f>
        <v xml:space="preserve">I would like to get an introduction to college life and learn more about opportunities in STEM.  I would also like to meet other students my age. </v>
      </c>
      <c r="V261" s="109" t="str">
        <f>IF(INDEX(Applications_2021!$AG$2:$AG$651,MATCH($A261,Applications_2021!$A$2:$A$651,0))="","",INDEX(Applications_2021!$AG$2:$AG$651,MATCH($A261,Applications_2021!$A$2:$A$651,0)))</f>
        <v/>
      </c>
      <c r="W261" s="109" t="str">
        <f>IF(INDEX(Applications_2021!$AH$2:$AH$651,MATCH($A261,Applications_2021!$A$2:$A$651,0))="","",INDEX(Applications_2021!$AH$2:$AH$651,MATCH($A261,Applications_2021!$A$2:$A$651,0)))</f>
        <v/>
      </c>
      <c r="X261" s="109" t="str">
        <f>IF(INDEX(Applications_2021!$AI$2:$AI$651,MATCH($A261,Applications_2021!$A$2:$A$651,0))="","",INDEX(Applications_2021!$AI$2:$AI$651,MATCH($A261,Applications_2021!$A$2:$A$651,0)))</f>
        <v>school/teacher</v>
      </c>
      <c r="Y261" s="109" t="str">
        <f>IF(INDEX(Applications_2021!$AJ$2:$AJ$651,MATCH($A261,Applications_2021!$A$2:$A$651,0))="","",INDEX(Applications_2021!$AJ$2:$AJ$651,MATCH($A261,Applications_2021!$A$2:$A$651,0)))</f>
        <v>Shea Carter/Brandon High School</v>
      </c>
      <c r="Z261" s="220" t="str">
        <f>IF(INDEX(Applications_2021!$Z$2:$Z$651,MATCH($A261,Applications_2021!$A$2:$A$651,0))="","",INDEX(Applications_2021!$Z$2:$Z$651,MATCH($A261,Applications_2021!$A$2:$A$651,0)))</f>
        <v>YES - I will have transportation to the camp on June 20.</v>
      </c>
      <c r="AA261" s="221" t="str">
        <f>IF(INDEX(Applications_2021!$AB$2:$AB$651,MATCH($A261,Applications_2021!$A$2:$A$651,0))="","",INDEX(Applications_2021!$AB$2:$AB$651,MATCH($A261,Applications_2021!$A$2:$A$651,0)))</f>
        <v>YES - I will have transportation from the camp on June 25.</v>
      </c>
      <c r="AB261" s="48" t="str">
        <f>IF(INDEX(Transcripts_2021!$A$2:$A$324,MATCH($A261,Transcripts_2021!$A$2:$A$324,0))=$A261,INDEX(Transcripts_2021!$O$2:$O$324,MATCH($A261,Transcripts_2021!$A$2:$A$324,0)),"")</f>
        <v>Brandon High School</v>
      </c>
      <c r="AC261" s="48" t="str">
        <f t="shared" ref="AC261:AC310" si="15">$R261</f>
        <v>Rankin</v>
      </c>
      <c r="AD261" s="48" t="str">
        <f>IF(INDEX(Applications_2021!$AL$2:$AL$651,MATCH($A261,Applications_2021!$A$2:$A$651,0))="","",INDEX(Applications_2021!$AL$2:$AL$651,MATCH($A261,Applications_2021!$A$2:$A$651,0)))</f>
        <v>Rankin</v>
      </c>
      <c r="AE261" s="8" t="str">
        <f t="shared" si="14"/>
        <v>Yes</v>
      </c>
    </row>
    <row r="262" spans="1:31" ht="43.2" x14ac:dyDescent="0.3">
      <c r="A262" s="51" t="str">
        <f>IF(Applications_2021!$A449="","",Applications_2021!$A449)</f>
        <v>0467-DAV-EL-0129</v>
      </c>
      <c r="B262" s="52"/>
      <c r="C262" s="140" t="s">
        <v>107</v>
      </c>
      <c r="D262" s="46">
        <f t="shared" si="13"/>
        <v>6</v>
      </c>
      <c r="E262" s="45" cm="1">
        <f t="array" ref="E262">_xlfn.IFS($Q262="Less than $25,000 per year",5,$Q262="$25,000 to $49,999 per year",4,$Q262="$50,000 per year or above",2,$Q262="I do not know.",3,$Q262="",0)</f>
        <v>2</v>
      </c>
      <c r="F262" s="45" cm="1">
        <f t="array" ref="F262">_xlfn.IFS($T262="Excellent",5,$T262="Good",4,$T262="Average",3,$T262="Below Average",2,$T262="Poor",1)</f>
        <v>4</v>
      </c>
      <c r="G262" s="52"/>
      <c r="H262" s="52"/>
      <c r="I262" s="52"/>
      <c r="J262" s="53"/>
      <c r="K262" s="48" t="str">
        <f>IF(LEFT(INDEX(Applications_2021!$E$2:$E$651,MATCH($A262,Applications_2021!$A$2:$A$651,0)),1)="Y","Black","Other")</f>
        <v>Black</v>
      </c>
      <c r="L262" s="48" t="str">
        <f>IF(INDEX(Applications_2021!$F$2:$F$651,MATCH($A262,Applications_2021!$A$2:$A$651,0))="","",INDEX(Applications_2021!$F$2:$F$651,MATCH($A262,Applications_2021!$A$2:$A$651,0)))</f>
        <v>Female</v>
      </c>
      <c r="M262" s="48" t="str">
        <f>IF(LEFT(INDEX(Applications_2021!$I$2:$I$651,MATCH($A262,Applications_2021!$A$2:$A$651,0)),1)="","",LEFT(INDEX(Applications_2021!$I$2:$I$651,MATCH($A262,Applications_2021!$A$2:$A$651,0)),1))</f>
        <v>8</v>
      </c>
      <c r="N262" s="48" t="str">
        <f>IF(INDEX(Applications_2021!$J$2:$J$651,MATCH($A262,Applications_2021!$A$2:$A$651,0))="","",INDEX(Applications_2021!$J$2:$J$651,MATCH($A262,Applications_2021!$A$2:$A$651,0)))</f>
        <v>Brandon Middle School</v>
      </c>
      <c r="O262" s="48" t="str">
        <f>IF(INDEX(Applications_2021!$K$2:$K$651,MATCH($A262,Applications_2021!$A$2:$A$651,0))="","",INDEX(Applications_2021!$K$2:$K$651,MATCH($A262,Applications_2021!$A$2:$A$651,0)))</f>
        <v>RCSD</v>
      </c>
      <c r="P262" s="48" t="str">
        <f>IF(INDEX(Applications_2021!$P$2:$P$651,MATCH($A262,Applications_2021!$A$2:$A$651,0))="","",INDEX(Applications_2021!$P$2:$P$651,MATCH($A262,Applications_2021!$A$2:$A$651,0)))</f>
        <v>College degree or 4 or more years of college (including graduate school)</v>
      </c>
      <c r="Q262" s="48" t="str">
        <f>IF(INDEX(Applications_2021!$Q$2:$Q$651,MATCH($A262,Applications_2021!$A$2:$A$651,0))="","",INDEX(Applications_2021!$Q$2:$Q$651,MATCH($A262,Applications_2021!$A$2:$A$651,0)))</f>
        <v>$50,000 per year or above</v>
      </c>
      <c r="R262" s="48" t="str">
        <f>IF(INDEX(Applications_2021!$AL$2:$AL$651,MATCH($A262,Applications_2021!$A$2:$A$651,0))="","",INDEX(Applications_2021!$AL$2:$AL$651,MATCH($A262,Applications_2021!$A$2:$A$651,0)))</f>
        <v>Rankin</v>
      </c>
      <c r="S262" s="48" t="str">
        <f>IF(INDEX(Applications_2021!$V$2:$V$651,MATCH($A262,Applications_2021!$A$2:$A$651,0))="","",INDEX(Applications_2021!$V$2:$V$651,MATCH($A262,Applications_2021!$A$2:$A$651,0)))</f>
        <v>MS</v>
      </c>
      <c r="T262" s="48" t="str">
        <f>IF(INDEX(Applications_2021!$AE$2:$AE$651,MATCH($A262,Applications_2021!$A$2:$A$651,0))="","",INDEX(Applications_2021!$AE$2:$AE$651,MATCH($A262,Applications_2021!$A$2:$A$651,0)))</f>
        <v>Good</v>
      </c>
      <c r="U262" s="109" t="str">
        <f>IF(INDEX(Applications_2021!$AF$2:$AF$651,MATCH($A262,Applications_2021!$A$2:$A$651,0))="","",INDEX(Applications_2021!$AF$2:$AF$651,MATCH($A262,Applications_2021!$A$2:$A$651,0)))</f>
        <v>It is an opportunity to learn and meet new people. It will help in future math and science courses, as well as, ACT prep.</v>
      </c>
      <c r="V262" s="109" t="str">
        <f>IF(INDEX(Applications_2021!$AG$2:$AG$651,MATCH($A262,Applications_2021!$A$2:$A$651,0))="","",INDEX(Applications_2021!$AG$2:$AG$651,MATCH($A262,Applications_2021!$A$2:$A$651,0)))</f>
        <v>Beta Club Member</v>
      </c>
      <c r="W262" s="109" t="str">
        <f>IF(INDEX(Applications_2021!$AH$2:$AH$651,MATCH($A262,Applications_2021!$A$2:$A$651,0))="","",INDEX(Applications_2021!$AH$2:$AH$651,MATCH($A262,Applications_2021!$A$2:$A$651,0)))</f>
        <v/>
      </c>
      <c r="X262" s="109" t="str">
        <f>IF(INDEX(Applications_2021!$AI$2:$AI$651,MATCH($A262,Applications_2021!$A$2:$A$651,0))="","",INDEX(Applications_2021!$AI$2:$AI$651,MATCH($A262,Applications_2021!$A$2:$A$651,0)))</f>
        <v>school/teacher</v>
      </c>
      <c r="Y262" s="109" t="str">
        <f>IF(INDEX(Applications_2021!$AJ$2:$AJ$651,MATCH($A262,Applications_2021!$A$2:$A$651,0))="","",INDEX(Applications_2021!$AJ$2:$AJ$651,MATCH($A262,Applications_2021!$A$2:$A$651,0)))</f>
        <v>RCSD Flyer</v>
      </c>
      <c r="Z262" s="220" t="str">
        <f>IF(INDEX(Applications_2021!$Z$2:$Z$651,MATCH($A262,Applications_2021!$A$2:$A$651,0))="","",INDEX(Applications_2021!$Z$2:$Z$651,MATCH($A262,Applications_2021!$A$2:$A$651,0)))</f>
        <v>YES - I will have transportation to the camp on June 20.</v>
      </c>
      <c r="AA262" s="221" t="str">
        <f>IF(INDEX(Applications_2021!$AD$2:$AD$651,MATCH($A262,Applications_2021!$A$2:$A$651,0))="","",INDEX(Applications_2021!$AD$2:$AD$651,MATCH($A262,Applications_2021!$A$2:$A$651,0)))</f>
        <v/>
      </c>
      <c r="AB262" s="48" t="str">
        <f>IF(INDEX(Transcripts_2021!$A$2:$A$324,MATCH($A262,Transcripts_2021!$A$2:$A$324,0))=$A262,INDEX(Transcripts_2021!$O$2:$O$324,MATCH($A262,Transcripts_2021!$A$2:$A$324,0)),"")</f>
        <v>Brandon Middle School</v>
      </c>
      <c r="AC262" s="48" t="str">
        <f t="shared" si="15"/>
        <v>Rankin</v>
      </c>
      <c r="AD262" s="48" t="str">
        <f>IF(INDEX(Applications_2021!$AL$2:$AL$651,MATCH($A262,Applications_2021!$A$2:$A$651,0))="","",INDEX(Applications_2021!$AL$2:$AL$651,MATCH($A262,Applications_2021!$A$2:$A$651,0)))</f>
        <v>Rankin</v>
      </c>
      <c r="AE262" s="8" t="str">
        <f t="shared" si="14"/>
        <v>Yes</v>
      </c>
    </row>
    <row r="263" spans="1:31" ht="43.2" x14ac:dyDescent="0.3">
      <c r="A263" s="51" t="str">
        <f>IF(Applications_2021!$A450="","",Applications_2021!$A450)</f>
        <v>0468-DAV-WI-0130</v>
      </c>
      <c r="B263" s="52"/>
      <c r="C263" s="140" t="s">
        <v>107</v>
      </c>
      <c r="D263" s="46">
        <f t="shared" si="13"/>
        <v>6</v>
      </c>
      <c r="E263" s="45" cm="1">
        <f t="array" ref="E263">_xlfn.IFS($Q263="Less than $25,000 per year",5,$Q263="$25,000 to $49,999 per year",4,$Q263="$50,000 per year or above",2,$Q263="I do not know.",3,$Q263="",0)</f>
        <v>2</v>
      </c>
      <c r="F263" s="45" cm="1">
        <f t="array" ref="F263">_xlfn.IFS($T263="Excellent",5,$T263="Good",4,$T263="Average",3,$T263="Below Average",2,$T263="Poor",1)</f>
        <v>4</v>
      </c>
      <c r="G263" s="52"/>
      <c r="H263" s="52"/>
      <c r="I263" s="52"/>
      <c r="J263" s="53"/>
      <c r="K263" s="48" t="str">
        <f>IF(LEFT(INDEX(Applications_2021!$E$2:$E$651,MATCH($A263,Applications_2021!$A$2:$A$651,0)),1)="Y","Black","Other")</f>
        <v>Black</v>
      </c>
      <c r="L263" s="48" t="str">
        <f>IF(INDEX(Applications_2021!$F$2:$F$651,MATCH($A263,Applications_2021!$A$2:$A$651,0))="","",INDEX(Applications_2021!$F$2:$F$651,MATCH($A263,Applications_2021!$A$2:$A$651,0)))</f>
        <v>Male</v>
      </c>
      <c r="M263" s="48" t="str">
        <f>IF(LEFT(INDEX(Applications_2021!$I$2:$I$651,MATCH($A263,Applications_2021!$A$2:$A$651,0)),1)="","",LEFT(INDEX(Applications_2021!$I$2:$I$651,MATCH($A263,Applications_2021!$A$2:$A$651,0)),1))</f>
        <v>8</v>
      </c>
      <c r="N263" s="48" t="str">
        <f>IF(INDEX(Applications_2021!$J$2:$J$651,MATCH($A263,Applications_2021!$A$2:$A$651,0))="","",INDEX(Applications_2021!$J$2:$J$651,MATCH($A263,Applications_2021!$A$2:$A$651,0)))</f>
        <v>Brandon Middle School</v>
      </c>
      <c r="O263" s="48" t="str">
        <f>IF(INDEX(Applications_2021!$K$2:$K$651,MATCH($A263,Applications_2021!$A$2:$A$651,0))="","",INDEX(Applications_2021!$K$2:$K$651,MATCH($A263,Applications_2021!$A$2:$A$651,0)))</f>
        <v>RCSD</v>
      </c>
      <c r="P263" s="48" t="str">
        <f>IF(INDEX(Applications_2021!$P$2:$P$651,MATCH($A263,Applications_2021!$A$2:$A$651,0))="","",INDEX(Applications_2021!$P$2:$P$651,MATCH($A263,Applications_2021!$A$2:$A$651,0)))</f>
        <v>College degree or 4 or more years of college (including graduate school)</v>
      </c>
      <c r="Q263" s="48" t="str">
        <f>IF(INDEX(Applications_2021!$Q$2:$Q$651,MATCH($A263,Applications_2021!$A$2:$A$651,0))="","",INDEX(Applications_2021!$Q$2:$Q$651,MATCH($A263,Applications_2021!$A$2:$A$651,0)))</f>
        <v>$50,000 per year or above</v>
      </c>
      <c r="R263" s="48" t="str">
        <f>IF(INDEX(Applications_2021!$AL$2:$AL$651,MATCH($A263,Applications_2021!$A$2:$A$651,0))="","",INDEX(Applications_2021!$AL$2:$AL$651,MATCH($A263,Applications_2021!$A$2:$A$651,0)))</f>
        <v>Rankin</v>
      </c>
      <c r="S263" s="48" t="str">
        <f>IF(INDEX(Applications_2021!$V$2:$V$651,MATCH($A263,Applications_2021!$A$2:$A$651,0))="","",INDEX(Applications_2021!$V$2:$V$651,MATCH($A263,Applications_2021!$A$2:$A$651,0)))</f>
        <v>MS</v>
      </c>
      <c r="T263" s="48" t="str">
        <f>IF(INDEX(Applications_2021!$AE$2:$AE$651,MATCH($A263,Applications_2021!$A$2:$A$651,0))="","",INDEX(Applications_2021!$AE$2:$AE$651,MATCH($A263,Applications_2021!$A$2:$A$651,0)))</f>
        <v>Good</v>
      </c>
      <c r="U263" s="109" t="str">
        <f>IF(INDEX(Applications_2021!$AF$2:$AF$651,MATCH($A263,Applications_2021!$A$2:$A$651,0))="","",INDEX(Applications_2021!$AF$2:$AF$651,MATCH($A263,Applications_2021!$A$2:$A$651,0)))</f>
        <v>It is an opportunity to learn and meet new people. It will help in future math and science courses, as well as, ACT prep.</v>
      </c>
      <c r="V263" s="109" t="str">
        <f>IF(INDEX(Applications_2021!$AG$2:$AG$651,MATCH($A263,Applications_2021!$A$2:$A$651,0))="","",INDEX(Applications_2021!$AG$2:$AG$651,MATCH($A263,Applications_2021!$A$2:$A$651,0)))</f>
        <v>Beta Club Member</v>
      </c>
      <c r="W263" s="109" t="str">
        <f>IF(INDEX(Applications_2021!$AH$2:$AH$651,MATCH($A263,Applications_2021!$A$2:$A$651,0))="","",INDEX(Applications_2021!$AH$2:$AH$651,MATCH($A263,Applications_2021!$A$2:$A$651,0)))</f>
        <v/>
      </c>
      <c r="X263" s="109" t="str">
        <f>IF(INDEX(Applications_2021!$AI$2:$AI$651,MATCH($A263,Applications_2021!$A$2:$A$651,0))="","",INDEX(Applications_2021!$AI$2:$AI$651,MATCH($A263,Applications_2021!$A$2:$A$651,0)))</f>
        <v>school/teacher</v>
      </c>
      <c r="Y263" s="109" t="str">
        <f>IF(INDEX(Applications_2021!$AJ$2:$AJ$651,MATCH($A263,Applications_2021!$A$2:$A$651,0))="","",INDEX(Applications_2021!$AJ$2:$AJ$651,MATCH($A263,Applications_2021!$A$2:$A$651,0)))</f>
        <v>RCSD Flyer</v>
      </c>
      <c r="Z263" s="220" t="str">
        <f>IF(INDEX(Applications_2021!$Z$2:$Z$651,MATCH($A263,Applications_2021!$A$2:$A$651,0))="","",INDEX(Applications_2021!$Z$2:$Z$651,MATCH($A263,Applications_2021!$A$2:$A$651,0)))</f>
        <v>YES - I will have transportation to the camp on June 20.</v>
      </c>
      <c r="AA263" s="221" t="str">
        <f>IF(INDEX(Applications_2021!$AD$2:$AD$651,MATCH($A263,Applications_2021!$A$2:$A$651,0))="","",INDEX(Applications_2021!$AD$2:$AD$651,MATCH($A263,Applications_2021!$A$2:$A$651,0)))</f>
        <v/>
      </c>
      <c r="AB263" s="48" t="str">
        <f>IF(INDEX(Transcripts_2021!$A$2:$A$324,MATCH($A263,Transcripts_2021!$A$2:$A$324,0))=$A263,INDEX(Transcripts_2021!$O$2:$O$324,MATCH($A263,Transcripts_2021!$A$2:$A$324,0)),"")</f>
        <v>Brandon  Middle School</v>
      </c>
      <c r="AC263" s="48" t="str">
        <f t="shared" si="15"/>
        <v>Rankin</v>
      </c>
      <c r="AD263" s="48" t="str">
        <f>IF(INDEX(Applications_2021!$AL$2:$AL$651,MATCH($A263,Applications_2021!$A$2:$A$651,0))="","",INDEX(Applications_2021!$AL$2:$AL$651,MATCH($A263,Applications_2021!$A$2:$A$651,0)))</f>
        <v>Rankin</v>
      </c>
      <c r="AE263" s="8" t="str">
        <f t="shared" si="14"/>
        <v>Yes</v>
      </c>
    </row>
    <row r="264" spans="1:31" ht="100.8" x14ac:dyDescent="0.3">
      <c r="A264" s="51" t="str">
        <f>IF(Applications_2021!$A478="","",Applications_2021!$A478)</f>
        <v>0496-HAR-RI-0304</v>
      </c>
      <c r="B264" s="52"/>
      <c r="C264" s="140" t="s">
        <v>107</v>
      </c>
      <c r="D264" s="46">
        <f t="shared" si="13"/>
        <v>6</v>
      </c>
      <c r="E264" s="45" cm="1">
        <f t="array" ref="E264">_xlfn.IFS($Q264="Less than $25,000 per year",5,$Q264="$25,000 to $49,999 per year",4,$Q264="$50,000 per year or above",2,$Q264="I do not know.",3,$Q264="",0)</f>
        <v>2</v>
      </c>
      <c r="F264" s="45" cm="1">
        <f t="array" ref="F264">_xlfn.IFS($T264="Excellent",5,$T264="Good",4,$T264="Average",3,$T264="Below Average",2,$T264="Poor",1)</f>
        <v>4</v>
      </c>
      <c r="G264" s="52"/>
      <c r="H264" s="52"/>
      <c r="I264" s="52"/>
      <c r="J264" s="53"/>
      <c r="K264" s="48" t="str">
        <f>IF(LEFT(INDEX(Applications_2021!$E$2:$E$651,MATCH($A264,Applications_2021!$A$2:$A$651,0)),1)="Y","Black","Other")</f>
        <v>Black</v>
      </c>
      <c r="L264" s="48" t="str">
        <f>IF(INDEX(Applications_2021!$F$2:$F$651,MATCH($A264,Applications_2021!$A$2:$A$651,0))="","",INDEX(Applications_2021!$F$2:$F$651,MATCH($A264,Applications_2021!$A$2:$A$651,0)))</f>
        <v>Male</v>
      </c>
      <c r="M264" s="48" t="str">
        <f>IF(LEFT(INDEX(Applications_2021!$I$2:$I$651,MATCH($A264,Applications_2021!$A$2:$A$651,0)),1)="","",LEFT(INDEX(Applications_2021!$I$2:$I$651,MATCH($A264,Applications_2021!$A$2:$A$651,0)),1))</f>
        <v>9</v>
      </c>
      <c r="N264" s="48" t="str">
        <f>IF(INDEX(Applications_2021!$J$2:$J$651,MATCH($A264,Applications_2021!$A$2:$A$651,0))="","",INDEX(Applications_2021!$J$2:$J$651,MATCH($A264,Applications_2021!$A$2:$A$651,0)))</f>
        <v>Brandon High School</v>
      </c>
      <c r="O264" s="48" t="str">
        <f>IF(INDEX(Applications_2021!$K$2:$K$651,MATCH($A264,Applications_2021!$A$2:$A$651,0))="","",INDEX(Applications_2021!$K$2:$K$651,MATCH($A264,Applications_2021!$A$2:$A$651,0)))</f>
        <v>Rankin County School District</v>
      </c>
      <c r="P264" s="48" t="str">
        <f>IF(INDEX(Applications_2021!$P$2:$P$651,MATCH($A264,Applications_2021!$A$2:$A$651,0))="","",INDEX(Applications_2021!$P$2:$P$651,MATCH($A264,Applications_2021!$A$2:$A$651,0)))</f>
        <v>College degree or 4 or more years of college (including graduate school)</v>
      </c>
      <c r="Q264" s="48" t="str">
        <f>IF(INDEX(Applications_2021!$Q$2:$Q$651,MATCH($A264,Applications_2021!$A$2:$A$651,0))="","",INDEX(Applications_2021!$Q$2:$Q$651,MATCH($A264,Applications_2021!$A$2:$A$651,0)))</f>
        <v>$50,000 per year or above</v>
      </c>
      <c r="R264" s="48" t="str">
        <f>IF(INDEX(Applications_2021!$AL$2:$AL$651,MATCH($A264,Applications_2021!$A$2:$A$651,0))="","",INDEX(Applications_2021!$AL$2:$AL$651,MATCH($A264,Applications_2021!$A$2:$A$651,0)))</f>
        <v>Rankin</v>
      </c>
      <c r="S264" s="48" t="str">
        <f>IF(INDEX(Applications_2021!$V$2:$V$651,MATCH($A264,Applications_2021!$A$2:$A$651,0))="","",INDEX(Applications_2021!$V$2:$V$651,MATCH($A264,Applications_2021!$A$2:$A$651,0)))</f>
        <v>MS</v>
      </c>
      <c r="T264" s="48" t="str">
        <f>IF(INDEX(Applications_2021!$AE$2:$AE$651,MATCH($A264,Applications_2021!$A$2:$A$651,0))="","",INDEX(Applications_2021!$AE$2:$AE$651,MATCH($A264,Applications_2021!$A$2:$A$651,0)))</f>
        <v>Good</v>
      </c>
      <c r="U264" s="109" t="str">
        <f>IF(INDEX(Applications_2021!$AF$2:$AF$651,MATCH($A264,Applications_2021!$A$2:$A$651,0))="","",INDEX(Applications_2021!$AF$2:$AF$651,MATCH($A264,Applications_2021!$A$2:$A$651,0)))</f>
        <v xml:space="preserve">I would like to attend the AAYME Camp to build my academic skills and connect with other students that have a growth mindset. </v>
      </c>
      <c r="V264" s="109" t="str">
        <f>IF(INDEX(Applications_2021!$AG$2:$AG$651,MATCH($A264,Applications_2021!$A$2:$A$651,0))="","",INDEX(Applications_2021!$AG$2:$AG$651,MATCH($A264,Applications_2021!$A$2:$A$651,0)))</f>
        <v>Alabama STEM Education, Raise The Bar, Certificate of Completion (11/12/2016) UAB School of Engineering, STEM Pre-Engineering Training Course (6/3/2016) National Society of Black Engineers, Summer Engineering Experience For Kids, (Junior Mentor, Summer 2018) Brandon High School - Track &amp; Field (Sprinter, 2021) Honor Roll Student</v>
      </c>
      <c r="W264" s="109" t="str">
        <f>IF(INDEX(Applications_2021!$AH$2:$AH$651,MATCH($A264,Applications_2021!$A$2:$A$651,0))="","",INDEX(Applications_2021!$AH$2:$AH$651,MATCH($A264,Applications_2021!$A$2:$A$651,0)))</f>
        <v>I look forward to an opportunity to enhance my academic and leadership skills, so I can prepare for the future. I have aspirations of majoring in the STEM field and I feel strongly that participating in camps such as the AAYME camp will help me succeed in reaching my goals.</v>
      </c>
      <c r="X264" s="109" t="str">
        <f>IF(INDEX(Applications_2021!$AI$2:$AI$651,MATCH($A264,Applications_2021!$A$2:$A$651,0))="","",INDEX(Applications_2021!$AI$2:$AI$651,MATCH($A264,Applications_2021!$A$2:$A$651,0)))</f>
        <v>school/teacher</v>
      </c>
      <c r="Y264" s="109" t="str">
        <f>IF(INDEX(Applications_2021!$AJ$2:$AJ$651,MATCH($A264,Applications_2021!$A$2:$A$651,0))="","",INDEX(Applications_2021!$AJ$2:$AJ$651,MATCH($A264,Applications_2021!$A$2:$A$651,0)))</f>
        <v/>
      </c>
      <c r="Z264" s="220" t="str">
        <f>IF(INDEX(Applications_2021!$Z$2:$Z$651,MATCH($A264,Applications_2021!$A$2:$A$651,0))="","",INDEX(Applications_2021!$Z$2:$Z$651,MATCH($A264,Applications_2021!$A$2:$A$651,0)))</f>
        <v>YES - I will have transportation to the camp on June 20.</v>
      </c>
      <c r="AA264" s="221" t="str">
        <f>IF(INDEX(Applications_2021!$AD$2:$AD$651,MATCH($A264,Applications_2021!$A$2:$A$651,0))="","",INDEX(Applications_2021!$AD$2:$AD$651,MATCH($A264,Applications_2021!$A$2:$A$651,0)))</f>
        <v/>
      </c>
      <c r="AB264" s="48" t="str">
        <f>IF(INDEX(Transcripts_2021!$A$2:$A$324,MATCH($A264,Transcripts_2021!$A$2:$A$324,0))=$A264,INDEX(Transcripts_2021!$O$2:$O$324,MATCH($A264,Transcripts_2021!$A$2:$A$324,0)),"")</f>
        <v>Brandon High School</v>
      </c>
      <c r="AC264" s="48" t="str">
        <f t="shared" si="15"/>
        <v>Rankin</v>
      </c>
      <c r="AD264" s="48" t="str">
        <f>IF(INDEX(Applications_2021!$AL$2:$AL$651,MATCH($A264,Applications_2021!$A$2:$A$651,0))="","",INDEX(Applications_2021!$AL$2:$AL$651,MATCH($A264,Applications_2021!$A$2:$A$651,0)))</f>
        <v>Rankin</v>
      </c>
      <c r="AE264" s="8" t="str">
        <f t="shared" si="14"/>
        <v>Yes</v>
      </c>
    </row>
    <row r="265" spans="1:31" ht="129.6" x14ac:dyDescent="0.3">
      <c r="A265" s="51" t="str">
        <f>IF(Applications_2021!$A454="","",Applications_2021!$A454)</f>
        <v>0472-JON-TR-0070</v>
      </c>
      <c r="B265" s="52"/>
      <c r="C265" s="140" t="s">
        <v>107</v>
      </c>
      <c r="D265" s="46">
        <f t="shared" si="13"/>
        <v>5</v>
      </c>
      <c r="E265" s="45" cm="1">
        <f t="array" ref="E265">_xlfn.IFS($Q265="Less than $25,000 per year",5,$Q265="$25,000 to $49,999 per year",4,$Q265="$50,000 per year or above",2,$Q265="I do not know.",3,$Q265="",0)</f>
        <v>2</v>
      </c>
      <c r="F265" s="45" cm="1">
        <f t="array" ref="F265">_xlfn.IFS($T265="Excellent",5,$T265="Good",4,$T265="Average",3,$T265="Below Average",2,$T265="Poor",1)</f>
        <v>3</v>
      </c>
      <c r="G265" s="52"/>
      <c r="H265" s="52"/>
      <c r="I265" s="52"/>
      <c r="J265" s="53"/>
      <c r="K265" s="48" t="str">
        <f>IF(LEFT(INDEX(Applications_2021!$E$2:$E$651,MATCH($A265,Applications_2021!$A$2:$A$651,0)),1)="Y","Black","Other")</f>
        <v>Black</v>
      </c>
      <c r="L265" s="48" t="str">
        <f>IF(INDEX(Applications_2021!$F$2:$F$651,MATCH($A265,Applications_2021!$A$2:$A$651,0))="","",INDEX(Applications_2021!$F$2:$F$651,MATCH($A265,Applications_2021!$A$2:$A$651,0)))</f>
        <v>Male</v>
      </c>
      <c r="M265" s="48" t="str">
        <f>IF(LEFT(INDEX(Applications_2021!$I$2:$I$651,MATCH($A265,Applications_2021!$A$2:$A$651,0)),1)="","",LEFT(INDEX(Applications_2021!$I$2:$I$651,MATCH($A265,Applications_2021!$A$2:$A$651,0)),1))</f>
        <v>7</v>
      </c>
      <c r="N265" s="48" t="str">
        <f>IF(INDEX(Applications_2021!$J$2:$J$651,MATCH($A265,Applications_2021!$A$2:$A$651,0))="","",INDEX(Applications_2021!$J$2:$J$651,MATCH($A265,Applications_2021!$A$2:$A$651,0)))</f>
        <v>Brandon Middle School</v>
      </c>
      <c r="O265" s="48" t="str">
        <f>IF(INDEX(Applications_2021!$K$2:$K$651,MATCH($A265,Applications_2021!$A$2:$A$651,0))="","",INDEX(Applications_2021!$K$2:$K$651,MATCH($A265,Applications_2021!$A$2:$A$651,0)))</f>
        <v>Rankin County</v>
      </c>
      <c r="P265" s="48" t="str">
        <f>IF(INDEX(Applications_2021!$P$2:$P$651,MATCH($A265,Applications_2021!$A$2:$A$651,0))="","",INDEX(Applications_2021!$P$2:$P$651,MATCH($A265,Applications_2021!$A$2:$A$651,0)))</f>
        <v>College degree or 4 or more years of college (including graduate school)</v>
      </c>
      <c r="Q265" s="48" t="str">
        <f>IF(INDEX(Applications_2021!$Q$2:$Q$651,MATCH($A265,Applications_2021!$A$2:$A$651,0))="","",INDEX(Applications_2021!$Q$2:$Q$651,MATCH($A265,Applications_2021!$A$2:$A$651,0)))</f>
        <v>$50,000 per year or above</v>
      </c>
      <c r="R265" s="48" t="str">
        <f>IF(INDEX(Applications_2021!$AL$2:$AL$651,MATCH($A265,Applications_2021!$A$2:$A$651,0))="","",INDEX(Applications_2021!$AL$2:$AL$651,MATCH($A265,Applications_2021!$A$2:$A$651,0)))</f>
        <v>Rankin</v>
      </c>
      <c r="S265" s="48" t="str">
        <f>IF(INDEX(Applications_2021!$V$2:$V$651,MATCH($A265,Applications_2021!$A$2:$A$651,0))="","",INDEX(Applications_2021!$V$2:$V$651,MATCH($A265,Applications_2021!$A$2:$A$651,0)))</f>
        <v>MS</v>
      </c>
      <c r="T265" s="48" t="str">
        <f>IF(INDEX(Applications_2021!$AE$2:$AE$651,MATCH($A265,Applications_2021!$A$2:$A$651,0))="","",INDEX(Applications_2021!$AE$2:$AE$651,MATCH($A265,Applications_2021!$A$2:$A$651,0)))</f>
        <v>Average</v>
      </c>
      <c r="U265" s="109" t="str">
        <f>IF(INDEX(Applications_2021!$AF$2:$AF$651,MATCH($A265,Applications_2021!$A$2:$A$651,0))="","",INDEX(Applications_2021!$AF$2:$AF$651,MATCH($A265,Applications_2021!$A$2:$A$651,0)))</f>
        <v>I am applying on behalf of my son and I would like for him to attend this camp so that he is inspired and has a better appreciation of the opportunities ahead if he puts for the necessary work and commitment.</v>
      </c>
      <c r="V265" s="109" t="str">
        <f>IF(INDEX(Applications_2021!$AG$2:$AG$651,MATCH($A265,Applications_2021!$A$2:$A$651,0))="","",INDEX(Applications_2021!$AG$2:$AG$651,MATCH($A265,Applications_2021!$A$2:$A$651,0)))</f>
        <v/>
      </c>
      <c r="W265" s="109" t="str">
        <f>IF(INDEX(Applications_2021!$AH$2:$AH$651,MATCH($A265,Applications_2021!$A$2:$A$651,0))="","",INDEX(Applications_2021!$AH$2:$AH$651,MATCH($A265,Applications_2021!$A$2:$A$651,0)))</f>
        <v>I think my son needs this. He has been attending classes virtually since last March. His grades were excellent at the beginning of the year and now they are just ok. He's spending the majority of his time playing video games as a way to connect with this friends. He looks math and science and creating and deconstructing things. He seems to have an interest in engineering. I just want him to be inspired and see what could be possible for him.</v>
      </c>
      <c r="X265" s="109" t="str">
        <f>IF(INDEX(Applications_2021!$AI$2:$AI$651,MATCH($A265,Applications_2021!$A$2:$A$651,0))="","",INDEX(Applications_2021!$AI$2:$AI$651,MATCH($A265,Applications_2021!$A$2:$A$651,0)))</f>
        <v>email announcement</v>
      </c>
      <c r="Y265" s="109" t="str">
        <f>IF(INDEX(Applications_2021!$AJ$2:$AJ$651,MATCH($A265,Applications_2021!$A$2:$A$651,0))="","",INDEX(Applications_2021!$AJ$2:$AJ$651,MATCH($A265,Applications_2021!$A$2:$A$651,0)))</f>
        <v/>
      </c>
      <c r="Z265" s="220" t="str">
        <f>IF(INDEX(Applications_2021!$Z$2:$Z$651,MATCH($A265,Applications_2021!$A$2:$A$651,0))="","",INDEX(Applications_2021!$Z$2:$Z$651,MATCH($A265,Applications_2021!$A$2:$A$651,0)))</f>
        <v>YES - I will have transportation to the camp on June 20.</v>
      </c>
      <c r="AA265" s="221" t="str">
        <f>IF(INDEX(Applications_2021!$AB$2:$AB$651,MATCH($A265,Applications_2021!$A$2:$A$651,0))="","",INDEX(Applications_2021!$AB$2:$AB$651,MATCH($A265,Applications_2021!$A$2:$A$651,0)))</f>
        <v>YES - I will have transportation from the camp on June 25.</v>
      </c>
      <c r="AB265" s="48" t="str">
        <f>IF(INDEX(Transcripts_2021!$A$2:$A$324,MATCH($A265,Transcripts_2021!$A$2:$A$324,0))=$A265,INDEX(Transcripts_2021!$O$2:$O$324,MATCH($A265,Transcripts_2021!$A$2:$A$324,0)),"")</f>
        <v xml:space="preserve">Brandon Middle School - Rankin County School District </v>
      </c>
      <c r="AC265" s="48" t="str">
        <f t="shared" si="15"/>
        <v>Rankin</v>
      </c>
      <c r="AD265" s="48" t="str">
        <f>IF(INDEX(Applications_2021!$AL$2:$AL$651,MATCH($A265,Applications_2021!$A$2:$A$651,0))="","",INDEX(Applications_2021!$AL$2:$AL$651,MATCH($A265,Applications_2021!$A$2:$A$651,0)))</f>
        <v>Rankin</v>
      </c>
      <c r="AE265" s="8" t="str">
        <f t="shared" si="14"/>
        <v>Yes</v>
      </c>
    </row>
    <row r="266" spans="1:31" ht="100.8" x14ac:dyDescent="0.3">
      <c r="A266" s="51" t="str">
        <f>IF(Applications_2021!$A93="","",Applications_2021!$A93)</f>
        <v>0094-MIL-GA-0023</v>
      </c>
      <c r="B266" s="52"/>
      <c r="C266" s="140" t="s">
        <v>107</v>
      </c>
      <c r="D266" s="46">
        <f t="shared" si="13"/>
        <v>4</v>
      </c>
      <c r="E266" s="45" cm="1">
        <f t="array" ref="E266">_xlfn.IFS($Q266="Less than $25,000 per year",5,$Q266="$25,000 to $49,999 per year",4,$Q266="$50,000 per year or above",2,$Q266="I do not know.",3,$Q266="",0)</f>
        <v>0</v>
      </c>
      <c r="F266" s="45" cm="1">
        <f t="array" ref="F266">_xlfn.IFS($T266="Excellent",5,$T266="Good",4,$T266="Average",3,$T266="Below Average",2,$T266="Poor",1)</f>
        <v>4</v>
      </c>
      <c r="G266" s="52"/>
      <c r="H266" s="52"/>
      <c r="I266" s="52"/>
      <c r="J266" s="53"/>
      <c r="K266" s="48" t="str">
        <f>IF(LEFT(INDEX(Applications_2021!$E$2:$E$651,MATCH($A266,Applications_2021!$A$2:$A$651,0)),1)="Y","Black","Other")</f>
        <v>Black</v>
      </c>
      <c r="L266" s="48" t="str">
        <f>IF(INDEX(Applications_2021!$F$2:$F$651,MATCH($A266,Applications_2021!$A$2:$A$651,0))="","",INDEX(Applications_2021!$F$2:$F$651,MATCH($A266,Applications_2021!$A$2:$A$651,0)))</f>
        <v>Female</v>
      </c>
      <c r="M266" s="48" t="str">
        <f>IF(LEFT(INDEX(Applications_2021!$I$2:$I$651,MATCH($A266,Applications_2021!$A$2:$A$651,0)),1)="","",LEFT(INDEX(Applications_2021!$I$2:$I$651,MATCH($A266,Applications_2021!$A$2:$A$651,0)),1))</f>
        <v>7</v>
      </c>
      <c r="N266" s="48" t="str">
        <f>IF(INDEX(Applications_2021!$J$2:$J$651,MATCH($A266,Applications_2021!$A$2:$A$651,0))="","",INDEX(Applications_2021!$J$2:$J$651,MATCH($A266,Applications_2021!$A$2:$A$651,0)))</f>
        <v>Brandon Middle School</v>
      </c>
      <c r="O266" s="48" t="str">
        <f>IF(INDEX(Applications_2021!$K$2:$K$651,MATCH($A266,Applications_2021!$A$2:$A$651,0))="","",INDEX(Applications_2021!$K$2:$K$651,MATCH($A266,Applications_2021!$A$2:$A$651,0)))</f>
        <v>Rankin</v>
      </c>
      <c r="P266" s="48" t="str">
        <f>IF(INDEX(Applications_2021!$P$2:$P$651,MATCH($A266,Applications_2021!$A$2:$A$651,0))="","",INDEX(Applications_2021!$P$2:$P$651,MATCH($A266,Applications_2021!$A$2:$A$651,0)))</f>
        <v>College degree or 4 or more years of college (including graduate school)</v>
      </c>
      <c r="Q266" s="48" t="str">
        <f>IF(INDEX(Applications_2021!$Q$2:$Q$651,MATCH($A266,Applications_2021!$A$2:$A$651,0))="","",INDEX(Applications_2021!$Q$2:$Q$651,MATCH($A266,Applications_2021!$A$2:$A$651,0)))</f>
        <v/>
      </c>
      <c r="R266" s="48" t="str">
        <f>IF(INDEX(Applications_2021!$AL$2:$AL$651,MATCH($A266,Applications_2021!$A$2:$A$651,0))="","",INDEX(Applications_2021!$AL$2:$AL$651,MATCH($A266,Applications_2021!$A$2:$A$651,0)))</f>
        <v>Rankin</v>
      </c>
      <c r="S266" s="48" t="str">
        <f>IF(INDEX(Applications_2021!$V$2:$V$651,MATCH($A266,Applications_2021!$A$2:$A$651,0))="","",INDEX(Applications_2021!$V$2:$V$651,MATCH($A266,Applications_2021!$A$2:$A$651,0)))</f>
        <v>MS</v>
      </c>
      <c r="T266" s="48" t="str">
        <f>IF(INDEX(Applications_2021!$AE$2:$AE$651,MATCH($A266,Applications_2021!$A$2:$A$651,0))="","",INDEX(Applications_2021!$AE$2:$AE$651,MATCH($A266,Applications_2021!$A$2:$A$651,0)))</f>
        <v>Good</v>
      </c>
      <c r="U266" s="109" t="str">
        <f>IF(INDEX(Applications_2021!$AF$2:$AF$651,MATCH($A266,Applications_2021!$A$2:$A$651,0))="","",INDEX(Applications_2021!$AF$2:$AF$651,MATCH($A266,Applications_2021!$A$2:$A$651,0)))</f>
        <v>I would like to attend the AAYME Camp to be exposed to all opportunities that are being offered through the camp.  This would be a great experience for me to help with my future goals.</v>
      </c>
      <c r="V266" s="109" t="str">
        <f>IF(INDEX(Applications_2021!$AG$2:$AG$651,MATCH($A266,Applications_2021!$A$2:$A$651,0))="","",INDEX(Applications_2021!$AG$2:$AG$651,MATCH($A266,Applications_2021!$A$2:$A$651,0)))</f>
        <v>In the 1st grade I advanced to the MS Science and Engineering Fair for my science project. In 2nd grade I received 2nd place for a reading project. In the 4th grade I received the Wolf Award, which is the highest award to receive. In 6th grade I was inducted to the Jr. Beta Club.  I'm a member of the school choir.  I take piano and tennis lessons.</v>
      </c>
      <c r="W266" s="109" t="str">
        <f>IF(INDEX(Applications_2021!$AH$2:$AH$651,MATCH($A266,Applications_2021!$A$2:$A$651,0))="","",INDEX(Applications_2021!$AH$2:$AH$651,MATCH($A266,Applications_2021!$A$2:$A$651,0)))</f>
        <v/>
      </c>
      <c r="X266" s="109" t="str">
        <f>IF(INDEX(Applications_2021!$AI$2:$AI$651,MATCH($A266,Applications_2021!$A$2:$A$651,0))="","",INDEX(Applications_2021!$AI$2:$AI$651,MATCH($A266,Applications_2021!$A$2:$A$651,0)))</f>
        <v>relative or friend</v>
      </c>
      <c r="Y266" s="109" t="str">
        <f>IF(INDEX(Applications_2021!$AJ$2:$AJ$651,MATCH($A266,Applications_2021!$A$2:$A$651,0))="","",INDEX(Applications_2021!$AJ$2:$AJ$651,MATCH($A266,Applications_2021!$A$2:$A$651,0)))</f>
        <v/>
      </c>
      <c r="Z266" s="220" t="str">
        <f>IF(INDEX(Applications_2021!$Z$2:$Z$651,MATCH($A266,Applications_2021!$A$2:$A$651,0))="","",INDEX(Applications_2021!$Z$2:$Z$651,MATCH($A266,Applications_2021!$A$2:$A$651,0)))</f>
        <v>YES - I will have transportation to the camp on June 20.</v>
      </c>
      <c r="AA266" s="221" t="str">
        <f>IF(INDEX(Applications_2021!$AD$2:$AD$651,MATCH($A266,Applications_2021!$A$2:$A$651,0))="","",INDEX(Applications_2021!$AD$2:$AD$651,MATCH($A266,Applications_2021!$A$2:$A$651,0)))</f>
        <v/>
      </c>
      <c r="AB266" s="48" t="str">
        <f>IF(INDEX(Transcripts_2021!$A$2:$A$324,MATCH($A266,Transcripts_2021!$A$2:$A$324,0))=$A266,INDEX(Transcripts_2021!$O$2:$O$324,MATCH($A266,Transcripts_2021!$A$2:$A$324,0)),"")</f>
        <v>Brandon Middle School</v>
      </c>
      <c r="AC266" s="48" t="str">
        <f t="shared" si="15"/>
        <v>Rankin</v>
      </c>
      <c r="AD266" s="48" t="str">
        <f>IF(INDEX(Applications_2021!$AL$2:$AL$651,MATCH($A266,Applications_2021!$A$2:$A$651,0))="","",INDEX(Applications_2021!$AL$2:$AL$651,MATCH($A266,Applications_2021!$A$2:$A$651,0)))</f>
        <v>Rankin</v>
      </c>
      <c r="AE266" s="8" t="str">
        <f t="shared" si="14"/>
        <v>Yes</v>
      </c>
    </row>
    <row r="267" spans="1:31" ht="115.2" x14ac:dyDescent="0.3">
      <c r="A267" s="51" t="str">
        <f>IF(Applications_2021!$A583="","",Applications_2021!$A583)</f>
        <v>0607-BAR-KH-0244</v>
      </c>
      <c r="B267" s="52"/>
      <c r="C267" s="140" t="s">
        <v>107</v>
      </c>
      <c r="D267" s="46">
        <f t="shared" si="13"/>
        <v>4</v>
      </c>
      <c r="E267" s="45" cm="1">
        <f t="array" ref="E267">_xlfn.IFS($Q267="Less than $25,000 per year",5,$Q267="$25,000 to $49,999 per year",4,$Q267="$50,000 per year or above",2,$Q267="I do not know.",3,$Q267="",0)</f>
        <v>0</v>
      </c>
      <c r="F267" s="45" cm="1">
        <f t="array" ref="F267">_xlfn.IFS($T267="Excellent",5,$T267="Good",4,$T267="Average",3,$T267="Below Average",2,$T267="Poor",1)</f>
        <v>4</v>
      </c>
      <c r="G267" s="52"/>
      <c r="H267" s="52"/>
      <c r="I267" s="52"/>
      <c r="J267" s="53"/>
      <c r="K267" s="48" t="str">
        <f>IF(LEFT(INDEX(Applications_2021!$E$2:$E$651,MATCH($A267,Applications_2021!$A$2:$A$651,0)),1)="Y","Black","Other")</f>
        <v>Black</v>
      </c>
      <c r="L267" s="48" t="str">
        <f>IF(INDEX(Applications_2021!$F$2:$F$651,MATCH($A267,Applications_2021!$A$2:$A$651,0))="","",INDEX(Applications_2021!$F$2:$F$651,MATCH($A267,Applications_2021!$A$2:$A$651,0)))</f>
        <v>Male</v>
      </c>
      <c r="M267" s="48" t="str">
        <f>IF(LEFT(INDEX(Applications_2021!$I$2:$I$651,MATCH($A267,Applications_2021!$A$2:$A$651,0)),1)="","",LEFT(INDEX(Applications_2021!$I$2:$I$651,MATCH($A267,Applications_2021!$A$2:$A$651,0)),1))</f>
        <v>7</v>
      </c>
      <c r="N267" s="48" t="str">
        <f>IF(INDEX(Applications_2021!$J$2:$J$651,MATCH($A267,Applications_2021!$A$2:$A$651,0))="","",INDEX(Applications_2021!$J$2:$J$651,MATCH($A267,Applications_2021!$A$2:$A$651,0)))</f>
        <v xml:space="preserve">Northwest Rankin Middle School </v>
      </c>
      <c r="O267" s="48" t="str">
        <f>IF(INDEX(Applications_2021!$K$2:$K$651,MATCH($A267,Applications_2021!$A$2:$A$651,0))="","",INDEX(Applications_2021!$K$2:$K$651,MATCH($A267,Applications_2021!$A$2:$A$651,0)))</f>
        <v/>
      </c>
      <c r="P267" s="48" t="str">
        <f>IF(INDEX(Applications_2021!$P$2:$P$651,MATCH($A267,Applications_2021!$A$2:$A$651,0))="","",INDEX(Applications_2021!$P$2:$P$651,MATCH($A267,Applications_2021!$A$2:$A$651,0)))</f>
        <v>College degree or 4 or more years of college (including graduate school)</v>
      </c>
      <c r="Q267" s="48" t="str">
        <f>IF(INDEX(Applications_2021!$Q$2:$Q$651,MATCH($A267,Applications_2021!$A$2:$A$651,0))="","",INDEX(Applications_2021!$Q$2:$Q$651,MATCH($A267,Applications_2021!$A$2:$A$651,0)))</f>
        <v/>
      </c>
      <c r="R267" s="48" t="str">
        <f>IF(INDEX(Applications_2021!$AL$2:$AL$651,MATCH($A267,Applications_2021!$A$2:$A$651,0))="","",INDEX(Applications_2021!$AL$2:$AL$651,MATCH($A267,Applications_2021!$A$2:$A$651,0)))</f>
        <v>Rankin</v>
      </c>
      <c r="S267" s="48" t="str">
        <f>IF(INDEX(Applications_2021!$V$2:$V$651,MATCH($A267,Applications_2021!$A$2:$A$651,0))="","",INDEX(Applications_2021!$V$2:$V$651,MATCH($A267,Applications_2021!$A$2:$A$651,0)))</f>
        <v>MS</v>
      </c>
      <c r="T267" s="48" t="str">
        <f>IF(INDEX(Applications_2021!$AE$2:$AE$651,MATCH($A267,Applications_2021!$A$2:$A$651,0))="","",INDEX(Applications_2021!$AE$2:$AE$651,MATCH($A267,Applications_2021!$A$2:$A$651,0)))</f>
        <v>Good</v>
      </c>
      <c r="U267" s="109" t="str">
        <f>IF(INDEX(Applications_2021!$AF$2:$AF$651,MATCH($A267,Applications_2021!$A$2:$A$651,0))="","",INDEX(Applications_2021!$AF$2:$AF$651,MATCH($A267,Applications_2021!$A$2:$A$651,0)))</f>
        <v xml:space="preserve">As a black male, I look for every opportunity to learn and grow. I believe that this camp will provide me the opportunity to learn a lot of new things and expose me to great experiences. I also have a love for both math and science. Math is my favorite subject in school. Attending this camp will give me a lot to look forward to this summer because I haven't been able to do many things that I used to do because of Covid. </v>
      </c>
      <c r="V267" s="109" t="str">
        <f>IF(INDEX(Applications_2021!$AG$2:$AG$651,MATCH($A267,Applications_2021!$A$2:$A$651,0))="","",INDEX(Applications_2021!$AG$2:$AG$651,MATCH($A267,Applications_2021!$A$2:$A$651,0)))</f>
        <v/>
      </c>
      <c r="W267" s="109" t="str">
        <f>IF(INDEX(Applications_2021!$AH$2:$AH$651,MATCH($A267,Applications_2021!$A$2:$A$651,0))="","",INDEX(Applications_2021!$AH$2:$AH$651,MATCH($A267,Applications_2021!$A$2:$A$651,0)))</f>
        <v/>
      </c>
      <c r="X267" s="109" t="str">
        <f>IF(INDEX(Applications_2021!$AI$2:$AI$651,MATCH($A267,Applications_2021!$A$2:$A$651,0))="","",INDEX(Applications_2021!$AI$2:$AI$651,MATCH($A267,Applications_2021!$A$2:$A$651,0)))</f>
        <v>Social Media</v>
      </c>
      <c r="Y267" s="109" t="str">
        <f>IF(INDEX(Applications_2021!$AJ$2:$AJ$651,MATCH($A267,Applications_2021!$A$2:$A$651,0))="","",INDEX(Applications_2021!$AJ$2:$AJ$651,MATCH($A267,Applications_2021!$A$2:$A$651,0)))</f>
        <v/>
      </c>
      <c r="Z267" s="220" t="str">
        <f>IF(INDEX(Applications_2021!$Z$2:$Z$651,MATCH($A267,Applications_2021!$A$2:$A$651,0))="","",INDEX(Applications_2021!$Z$2:$Z$651,MATCH($A267,Applications_2021!$A$2:$A$651,0)))</f>
        <v>YES - I will have transportation to the camp on June 20.</v>
      </c>
      <c r="AA267" s="221" t="str">
        <f>IF(INDEX(Applications_2021!$AB$2:$AB$651,MATCH($A267,Applications_2021!$A$2:$A$651,0))="","",INDEX(Applications_2021!$AB$2:$AB$651,MATCH($A267,Applications_2021!$A$2:$A$651,0)))</f>
        <v>YES - I will have transportation from the camp on June 25.</v>
      </c>
      <c r="AB267" s="48" t="str">
        <f>IF(INDEX(Transcripts_2021!$A$2:$A$324,MATCH($A267,Transcripts_2021!$A$2:$A$324,0))=$A267,INDEX(Transcripts_2021!$O$2:$O$324,MATCH($A267,Transcripts_2021!$A$2:$A$324,0)),"")</f>
        <v>Nortwest Rankin Middle School</v>
      </c>
      <c r="AC267" s="48" t="str">
        <f t="shared" si="15"/>
        <v>Rankin</v>
      </c>
      <c r="AD267" s="48" t="str">
        <f>IF(INDEX(Applications_2021!$AL$2:$AL$651,MATCH($A267,Applications_2021!$A$2:$A$651,0))="","",INDEX(Applications_2021!$AL$2:$AL$651,MATCH($A267,Applications_2021!$A$2:$A$651,0)))</f>
        <v>Rankin</v>
      </c>
      <c r="AE267" s="8" t="str">
        <f t="shared" si="14"/>
        <v>Yes</v>
      </c>
    </row>
    <row r="268" spans="1:31" ht="100.8" x14ac:dyDescent="0.3">
      <c r="A268" s="51" t="str">
        <f>IF(Applications_2021!$A561="","",Applications_2021!$A561)</f>
        <v>0583-STE-AZ-0181</v>
      </c>
      <c r="B268" s="45" t="s">
        <v>371</v>
      </c>
      <c r="C268" s="250" t="s">
        <v>83</v>
      </c>
      <c r="D268" s="46">
        <f t="shared" si="13"/>
        <v>5</v>
      </c>
      <c r="E268" s="45" cm="1">
        <f t="array" ref="E268">_xlfn.IFS($Q268="Less than $25,000 per year",5,$Q268="$25,000 to $49,999 per year",4,$Q268="$50,000 per year or above",2,$Q268="I do not know.",3,$Q268="",0)</f>
        <v>0</v>
      </c>
      <c r="F268" s="45" cm="1">
        <f t="array" ref="F268">_xlfn.IFS($T268="Excellent",5,$T268="Good",4,$T268="Average",3,$T268="Below Average",2,$T268="Poor",1)</f>
        <v>5</v>
      </c>
      <c r="G268" s="52"/>
      <c r="H268" s="52"/>
      <c r="I268" s="52"/>
      <c r="J268" s="53">
        <v>8</v>
      </c>
      <c r="K268" s="48" t="str">
        <f>IF(LEFT(INDEX(Applications_2021!$E$2:$E$651,MATCH($A268,Applications_2021!$A$2:$A$651,0)),1)="Y","Black","Other")</f>
        <v>Black</v>
      </c>
      <c r="L268" s="48" t="str">
        <f>IF(INDEX(Applications_2021!$F$2:$F$651,MATCH($A268,Applications_2021!$A$2:$A$651,0))="","",INDEX(Applications_2021!$F$2:$F$651,MATCH($A268,Applications_2021!$A$2:$A$651,0)))</f>
        <v>Female</v>
      </c>
      <c r="M268" s="48" t="str">
        <f>IF(LEFT(INDEX(Applications_2021!$I$2:$I$651,MATCH($A268,Applications_2021!$A$2:$A$651,0)),1)="","",LEFT(INDEX(Applications_2021!$I$2:$I$651,MATCH($A268,Applications_2021!$A$2:$A$651,0)),1))</f>
        <v>8</v>
      </c>
      <c r="N268" s="48" t="str">
        <f>IF(INDEX(Applications_2021!$J$2:$J$651,MATCH($A268,Applications_2021!$A$2:$A$651,0))="","",INDEX(Applications_2021!$J$2:$J$651,MATCH($A268,Applications_2021!$A$2:$A$651,0)))</f>
        <v>Stone Middle School</v>
      </c>
      <c r="O268" s="48" t="str">
        <f>IF(INDEX(Applications_2021!$K$2:$K$651,MATCH($A268,Applications_2021!$A$2:$A$651,0))="","",INDEX(Applications_2021!$K$2:$K$651,MATCH($A268,Applications_2021!$A$2:$A$651,0)))</f>
        <v>Stone County School District</v>
      </c>
      <c r="P268" s="48" t="str">
        <f>IF(INDEX(Applications_2021!$P$2:$P$651,MATCH($A268,Applications_2021!$A$2:$A$651,0))="","",INDEX(Applications_2021!$P$2:$P$651,MATCH($A268,Applications_2021!$A$2:$A$651,0)))</f>
        <v>College degree or 4 or more years of college (including graduate school)</v>
      </c>
      <c r="Q268" s="48" t="str">
        <f>IF(INDEX(Applications_2021!$Q$2:$Q$651,MATCH($A268,Applications_2021!$A$2:$A$651,0))="","",INDEX(Applications_2021!$Q$2:$Q$651,MATCH($A268,Applications_2021!$A$2:$A$651,0)))</f>
        <v/>
      </c>
      <c r="R268" s="48" t="str">
        <f>IF(INDEX(Applications_2021!$AL$2:$AL$651,MATCH($A268,Applications_2021!$A$2:$A$651,0))="","",INDEX(Applications_2021!$AL$2:$AL$651,MATCH($A268,Applications_2021!$A$2:$A$651,0)))</f>
        <v>Stone</v>
      </c>
      <c r="S268" s="48" t="str">
        <f>IF(INDEX(Applications_2021!$V$2:$V$651,MATCH($A268,Applications_2021!$A$2:$A$651,0))="","",INDEX(Applications_2021!$V$2:$V$651,MATCH($A268,Applications_2021!$A$2:$A$651,0)))</f>
        <v>MS</v>
      </c>
      <c r="T268" s="48" t="str">
        <f>IF(INDEX(Applications_2021!$AE$2:$AE$651,MATCH($A268,Applications_2021!$A$2:$A$651,0))="","",INDEX(Applications_2021!$AE$2:$AE$651,MATCH($A268,Applications_2021!$A$2:$A$651,0)))</f>
        <v>Excellent</v>
      </c>
      <c r="U268" s="109" t="str">
        <f>IF(INDEX(Applications_2021!$AF$2:$AF$651,MATCH($A268,Applications_2021!$A$2:$A$651,0))="","",INDEX(Applications_2021!$AF$2:$AF$651,MATCH($A268,Applications_2021!$A$2:$A$651,0)))</f>
        <v>I think it is very important to highlight academic excellence within the African American youth. More so than often, our excellence goes unnoticed in our school systems. This enrichment program will give me a chance to further develop the necessary skills I will need to be a successful African American female in my future.</v>
      </c>
      <c r="V268" s="109" t="str">
        <f>IF(INDEX(Applications_2021!$AG$2:$AG$651,MATCH($A268,Applications_2021!$A$2:$A$651,0))="","",INDEX(Applications_2021!$AG$2:$AG$651,MATCH($A268,Applications_2021!$A$2:$A$651,0)))</f>
        <v/>
      </c>
      <c r="W268" s="109" t="str">
        <f>IF(INDEX(Applications_2021!$AH$2:$AH$651,MATCH($A268,Applications_2021!$A$2:$A$651,0))="","",INDEX(Applications_2021!$AH$2:$AH$651,MATCH($A268,Applications_2021!$A$2:$A$651,0)))</f>
        <v/>
      </c>
      <c r="X268" s="109" t="str">
        <f>IF(INDEX(Applications_2021!$AI$2:$AI$651,MATCH($A268,Applications_2021!$A$2:$A$651,0))="","",INDEX(Applications_2021!$AI$2:$AI$651,MATCH($A268,Applications_2021!$A$2:$A$651,0)))</f>
        <v>MSMS alumni/student</v>
      </c>
      <c r="Y268" s="109" t="str">
        <f>IF(INDEX(Applications_2021!$AJ$2:$AJ$651,MATCH($A268,Applications_2021!$A$2:$A$651,0))="","",INDEX(Applications_2021!$AJ$2:$AJ$651,MATCH($A268,Applications_2021!$A$2:$A$651,0)))</f>
        <v/>
      </c>
      <c r="Z268" s="220" t="str">
        <f>IF(INDEX(Applications_2021!$Z$2:$Z$651,MATCH($A268,Applications_2021!$A$2:$A$651,0))="","",INDEX(Applications_2021!$Z$2:$Z$651,MATCH($A268,Applications_2021!$A$2:$A$651,0)))</f>
        <v>YES - I will have transportation to the camp on June 20.</v>
      </c>
      <c r="AA268" s="221" t="str">
        <f>IF(INDEX(Applications_2021!$AB$2:$AB$651,MATCH($A268,Applications_2021!$A$2:$A$651,0))="","",INDEX(Applications_2021!$AB$2:$AB$651,MATCH($A268,Applications_2021!$A$2:$A$651,0)))</f>
        <v>YES - I will have transportation from the camp on June 25.</v>
      </c>
      <c r="AB268" s="48" t="str">
        <f>IF(INDEX(Transcripts_2021!$A$2:$A$324,MATCH($A268,Transcripts_2021!$A$2:$A$324,0))=$A268,INDEX(Transcripts_2021!$O$2:$O$324,MATCH($A268,Transcripts_2021!$A$2:$A$324,0)),"")</f>
        <v>Stone Middle School</v>
      </c>
      <c r="AC268" s="48" t="str">
        <f t="shared" si="15"/>
        <v>Stone</v>
      </c>
      <c r="AD268" s="48" t="str">
        <f>IF(INDEX(Applications_2021!$AL$2:$AL$651,MATCH($A268,Applications_2021!$A$2:$A$651,0))="","",INDEX(Applications_2021!$AL$2:$AL$651,MATCH($A268,Applications_2021!$A$2:$A$651,0)))</f>
        <v>Stone</v>
      </c>
      <c r="AE268" s="8" t="str">
        <f t="shared" si="14"/>
        <v>Yes</v>
      </c>
    </row>
    <row r="269" spans="1:31" ht="28.8" x14ac:dyDescent="0.3">
      <c r="A269" s="51" t="str">
        <f>IF(Applications_2021!$A74="","",Applications_2021!$A74)</f>
        <v>0074-SOP-AL-0133</v>
      </c>
      <c r="B269" s="45" t="s">
        <v>371</v>
      </c>
      <c r="C269" s="250" t="s">
        <v>101</v>
      </c>
      <c r="D269" s="46">
        <f t="shared" si="13"/>
        <v>10</v>
      </c>
      <c r="E269" s="45" cm="1">
        <f t="array" ref="E269">_xlfn.IFS($Q269="Less than $25,000 per year",5,$Q269="$25,000 to $49,999 per year",4,$Q269="$50,000 per year or above",2,$Q269="I do not know.",3,$Q269="",0)</f>
        <v>5</v>
      </c>
      <c r="F269" s="45" cm="1">
        <f t="array" ref="F269">_xlfn.IFS($T269="Excellent",5,$T269="Good",4,$T269="Average",3,$T269="Below Average",2,$T269="Poor",1)</f>
        <v>5</v>
      </c>
      <c r="G269" s="52"/>
      <c r="H269" s="52"/>
      <c r="I269" s="52"/>
      <c r="J269" s="53">
        <v>8</v>
      </c>
      <c r="K269" s="48" t="str">
        <f>IF(LEFT(INDEX(Applications_2021!$E$2:$E$651,MATCH($A269,Applications_2021!$A$2:$A$651,0)),1)="Y","Black","Other")</f>
        <v>Black</v>
      </c>
      <c r="L269" s="48" t="str">
        <f>IF(INDEX(Applications_2021!$F$2:$F$651,MATCH($A269,Applications_2021!$A$2:$A$651,0))="","",INDEX(Applications_2021!$F$2:$F$651,MATCH($A269,Applications_2021!$A$2:$A$651,0)))</f>
        <v>Female</v>
      </c>
      <c r="M269" s="48" t="str">
        <f>IF(LEFT(INDEX(Applications_2021!$I$2:$I$651,MATCH($A269,Applications_2021!$A$2:$A$651,0)),1)="","",LEFT(INDEX(Applications_2021!$I$2:$I$651,MATCH($A269,Applications_2021!$A$2:$A$651,0)),1))</f>
        <v>8</v>
      </c>
      <c r="N269" s="48" t="str">
        <f>IF(INDEX(Applications_2021!$J$2:$J$651,MATCH($A269,Applications_2021!$A$2:$A$651,0))="","",INDEX(Applications_2021!$J$2:$J$651,MATCH($A269,Applications_2021!$A$2:$A$651,0)))</f>
        <v>Robert L. Merritt Junior High School</v>
      </c>
      <c r="O269" s="48" t="str">
        <f>IF(INDEX(Applications_2021!$K$2:$K$651,MATCH($A269,Applications_2021!$A$2:$A$651,0))="","",INDEX(Applications_2021!$K$2:$K$651,MATCH($A269,Applications_2021!$A$2:$A$651,0)))</f>
        <v>Sunflower Consolidated School District</v>
      </c>
      <c r="P269" s="48" t="str">
        <f>IF(INDEX(Applications_2021!$P$2:$P$651,MATCH($A269,Applications_2021!$A$2:$A$651,0))="","",INDEX(Applications_2021!$P$2:$P$651,MATCH($A269,Applications_2021!$A$2:$A$651,0)))</f>
        <v>High School Diploma or up to 3 years of college</v>
      </c>
      <c r="Q269" s="48" t="str">
        <f>IF(INDEX(Applications_2021!$Q$2:$Q$651,MATCH($A269,Applications_2021!$A$2:$A$651,0))="","",INDEX(Applications_2021!$Q$2:$Q$651,MATCH($A269,Applications_2021!$A$2:$A$651,0)))</f>
        <v>Less than $25,000 per year</v>
      </c>
      <c r="R269" s="48" t="str">
        <f>IF(INDEX(Applications_2021!$AL$2:$AL$651,MATCH($A269,Applications_2021!$A$2:$A$651,0))="","",INDEX(Applications_2021!$AL$2:$AL$651,MATCH($A269,Applications_2021!$A$2:$A$651,0)))</f>
        <v>Sunflower</v>
      </c>
      <c r="S269" s="48" t="str">
        <f>IF(INDEX(Applications_2021!$V$2:$V$651,MATCH($A269,Applications_2021!$A$2:$A$651,0))="","",INDEX(Applications_2021!$V$2:$V$651,MATCH($A269,Applications_2021!$A$2:$A$651,0)))</f>
        <v>MS</v>
      </c>
      <c r="T269" s="48" t="str">
        <f>IF(INDEX(Applications_2021!$AE$2:$AE$651,MATCH($A269,Applications_2021!$A$2:$A$651,0))="","",INDEX(Applications_2021!$AE$2:$AE$651,MATCH($A269,Applications_2021!$A$2:$A$651,0)))</f>
        <v>Excellent</v>
      </c>
      <c r="U269" s="109" t="str">
        <f>IF(INDEX(Applications_2021!$AF$2:$AF$651,MATCH($A269,Applications_2021!$A$2:$A$651,0))="","",INDEX(Applications_2021!$AF$2:$AF$651,MATCH($A269,Applications_2021!$A$2:$A$651,0)))</f>
        <v>I'm joining for more experience. Being more reliable and making my grades the best.</v>
      </c>
      <c r="V269" s="109" t="str">
        <f>IF(INDEX(Applications_2021!$AG$2:$AG$651,MATCH($A269,Applications_2021!$A$2:$A$651,0))="","",INDEX(Applications_2021!$AG$2:$AG$651,MATCH($A269,Applications_2021!$A$2:$A$651,0)))</f>
        <v>Superintendent List, Principal List, and Honor Roll</v>
      </c>
      <c r="W269" s="109" t="str">
        <f>IF(INDEX(Applications_2021!$AH$2:$AH$651,MATCH($A269,Applications_2021!$A$2:$A$651,0))="","",INDEX(Applications_2021!$AH$2:$AH$651,MATCH($A269,Applications_2021!$A$2:$A$651,0)))</f>
        <v/>
      </c>
      <c r="X269" s="109" t="str">
        <f>IF(INDEX(Applications_2021!$AI$2:$AI$651,MATCH($A269,Applications_2021!$A$2:$A$651,0))="","",INDEX(Applications_2021!$AI$2:$AI$651,MATCH($A269,Applications_2021!$A$2:$A$651,0)))</f>
        <v>relative or friend</v>
      </c>
      <c r="Y269" s="109" t="str">
        <f>IF(INDEX(Applications_2021!$AJ$2:$AJ$651,MATCH($A269,Applications_2021!$A$2:$A$651,0))="","",INDEX(Applications_2021!$AJ$2:$AJ$651,MATCH($A269,Applications_2021!$A$2:$A$651,0)))</f>
        <v/>
      </c>
      <c r="Z269" s="220" t="str">
        <f>IF(INDEX(Applications_2021!$AD$2:$AD$651,MATCH($A269,Applications_2021!$A$2:$A$651,0))="","",INDEX(Applications_2021!$AD$2:$AD$651,MATCH($A269,Applications_2021!$A$2:$A$651,0)))</f>
        <v xml:space="preserve">I do not know my transportation needs at this time. </v>
      </c>
      <c r="AA269" s="221" t="str">
        <f>IF(INDEX(Applications_2021!$AD$2:$AD$651,MATCH($A269,Applications_2021!$A$2:$A$651,0))="","",INDEX(Applications_2021!$AD$2:$AD$651,MATCH($A269,Applications_2021!$A$2:$A$651,0)))</f>
        <v xml:space="preserve">I do not know my transportation needs at this time. </v>
      </c>
      <c r="AB269" s="48" t="str">
        <f>IF(INDEX(Transcripts_2021!$A$2:$A$324,MATCH($A269,Transcripts_2021!$A$2:$A$324,0))=$A269,INDEX(Transcripts_2021!$O$2:$O$324,MATCH($A269,Transcripts_2021!$A$2:$A$324,0)),"")</f>
        <v>Robert L Merritt Junior High</v>
      </c>
      <c r="AC269" s="48" t="str">
        <f t="shared" si="15"/>
        <v>Sunflower</v>
      </c>
      <c r="AD269" s="48" t="str">
        <f>IF(INDEX(Applications_2021!$AL$2:$AL$651,MATCH($A269,Applications_2021!$A$2:$A$651,0))="","",INDEX(Applications_2021!$AL$2:$AL$651,MATCH($A269,Applications_2021!$A$2:$A$651,0)))</f>
        <v>Sunflower</v>
      </c>
      <c r="AE269" s="8" t="str">
        <f t="shared" si="14"/>
        <v>Yes</v>
      </c>
    </row>
    <row r="270" spans="1:31" ht="14.4" customHeight="1" x14ac:dyDescent="0.3">
      <c r="A270" s="51" t="str">
        <f>IF(Applications_2021!$A190="","",Applications_2021!$A190)</f>
        <v>0198-CON-JA-0246</v>
      </c>
      <c r="B270" s="52" t="s">
        <v>519</v>
      </c>
      <c r="C270" s="140" t="s">
        <v>92</v>
      </c>
      <c r="D270" s="46">
        <f t="shared" si="13"/>
        <v>10</v>
      </c>
      <c r="E270" s="45" cm="1">
        <f t="array" ref="E270">_xlfn.IFS($Q270="Less than $25,000 per year",5,$Q270="$25,000 to $49,999 per year",4,$Q270="$50,000 per year or above",2,$Q270="I do not know.",3,$Q270="",0)</f>
        <v>5</v>
      </c>
      <c r="F270" s="45" cm="1">
        <f t="array" ref="F270">_xlfn.IFS($T270="Excellent",5,$T270="Good",4,$T270="Average",3,$T270="Below Average",2,$T270="Poor",1)</f>
        <v>5</v>
      </c>
      <c r="G270" s="52"/>
      <c r="H270" s="52"/>
      <c r="I270" s="52"/>
      <c r="J270" s="53" t="s">
        <v>2066</v>
      </c>
      <c r="K270" s="48" t="str">
        <f>IF(LEFT(INDEX(Applications_2021!$E$2:$E$651,MATCH($A270,Applications_2021!$A$2:$A$651,0)),1)="Y","Black","Other")</f>
        <v>Black</v>
      </c>
      <c r="L270" s="48" t="str">
        <f>IF(INDEX(Applications_2021!$F$2:$F$651,MATCH($A270,Applications_2021!$A$2:$A$651,0))="","",INDEX(Applications_2021!$F$2:$F$651,MATCH($A270,Applications_2021!$A$2:$A$651,0)))</f>
        <v>Male</v>
      </c>
      <c r="M270" s="48" t="str">
        <f>IF(LEFT(INDEX(Applications_2021!$I$2:$I$651,MATCH($A270,Applications_2021!$A$2:$A$651,0)),1)="","",LEFT(INDEX(Applications_2021!$I$2:$I$651,MATCH($A270,Applications_2021!$A$2:$A$651,0)),1))</f>
        <v>8</v>
      </c>
      <c r="N270" s="48" t="str">
        <f>IF(INDEX(Applications_2021!$J$2:$J$651,MATCH($A270,Applications_2021!$A$2:$A$651,0))="","",INDEX(Applications_2021!$J$2:$J$651,MATCH($A270,Applications_2021!$A$2:$A$651,0)))</f>
        <v xml:space="preserve">Robert L Merritt Jr High </v>
      </c>
      <c r="O270" s="48" t="str">
        <f>IF(INDEX(Applications_2021!$K$2:$K$651,MATCH($A270,Applications_2021!$A$2:$A$651,0))="","",INDEX(Applications_2021!$K$2:$K$651,MATCH($A270,Applications_2021!$A$2:$A$651,0)))</f>
        <v>Sunflower County Consolidated School District</v>
      </c>
      <c r="P270" s="48" t="str">
        <f>IF(INDEX(Applications_2021!$P$2:$P$651,MATCH($A270,Applications_2021!$A$2:$A$651,0))="","",INDEX(Applications_2021!$P$2:$P$651,MATCH($A270,Applications_2021!$A$2:$A$651,0)))</f>
        <v>High School Diploma or up to 3 years of college</v>
      </c>
      <c r="Q270" s="48" t="str">
        <f>IF(INDEX(Applications_2021!$Q$2:$Q$651,MATCH($A270,Applications_2021!$A$2:$A$651,0))="","",INDEX(Applications_2021!$Q$2:$Q$651,MATCH($A270,Applications_2021!$A$2:$A$651,0)))</f>
        <v>Less than $25,000 per year</v>
      </c>
      <c r="R270" s="48" t="str">
        <f>IF(INDEX(Applications_2021!$AL$2:$AL$651,MATCH($A270,Applications_2021!$A$2:$A$651,0))="","",INDEX(Applications_2021!$AL$2:$AL$651,MATCH($A270,Applications_2021!$A$2:$A$651,0)))</f>
        <v>Sunflower</v>
      </c>
      <c r="S270" s="48" t="str">
        <f>IF(INDEX(Applications_2021!$V$2:$V$651,MATCH($A270,Applications_2021!$A$2:$A$651,0))="","",INDEX(Applications_2021!$V$2:$V$651,MATCH($A270,Applications_2021!$A$2:$A$651,0)))</f>
        <v>MS</v>
      </c>
      <c r="T270" s="48" t="str">
        <f>IF(INDEX(Applications_2021!$AE$2:$AE$651,MATCH($A270,Applications_2021!$A$2:$A$651,0))="","",INDEX(Applications_2021!$AE$2:$AE$651,MATCH($A270,Applications_2021!$A$2:$A$651,0)))</f>
        <v>Excellent</v>
      </c>
      <c r="U270" s="109" t="str">
        <f>IF(INDEX(Applications_2021!$AF$2:$AF$651,MATCH($A270,Applications_2021!$A$2:$A$651,0))="","",INDEX(Applications_2021!$AF$2:$AF$651,MATCH($A270,Applications_2021!$A$2:$A$651,0)))</f>
        <v xml:space="preserve">I would like to attend the AAYME Camp to prepare myself for future academic challenges and to experience/ learn what the program has to offer. I hope to gain more confidence and skills needed for personal and academic success. </v>
      </c>
      <c r="V270" s="109" t="str">
        <f>IF(INDEX(Applications_2021!$AG$2:$AG$651,MATCH($A270,Applications_2021!$A$2:$A$651,0))="","",INDEX(Applications_2021!$AG$2:$AG$651,MATCH($A270,Applications_2021!$A$2:$A$651,0)))</f>
        <v xml:space="preserve">Superintendents and Principal’s scholar during 6th grade- Current 8th grade   </v>
      </c>
      <c r="W270" s="109" t="str">
        <f>IF(INDEX(Applications_2021!$AH$2:$AH$651,MATCH($A270,Applications_2021!$A$2:$A$651,0))="","",INDEX(Applications_2021!$AH$2:$AH$651,MATCH($A270,Applications_2021!$A$2:$A$651,0)))</f>
        <v/>
      </c>
      <c r="X270" s="109" t="str">
        <f>IF(INDEX(Applications_2021!$AI$2:$AI$651,MATCH($A270,Applications_2021!$A$2:$A$651,0))="","",INDEX(Applications_2021!$AI$2:$AI$651,MATCH($A270,Applications_2021!$A$2:$A$651,0)))</f>
        <v>relative or friend</v>
      </c>
      <c r="Y270" s="109" t="str">
        <f>IF(INDEX(Applications_2021!$AJ$2:$AJ$651,MATCH($A270,Applications_2021!$A$2:$A$651,0))="","",INDEX(Applications_2021!$AJ$2:$AJ$651,MATCH($A270,Applications_2021!$A$2:$A$651,0)))</f>
        <v/>
      </c>
      <c r="Z270" s="220" t="str">
        <f>IF(INDEX(Applications_2021!$Z$2:$Z$651,MATCH($A270,Applications_2021!$A$2:$A$651,0))="","",INDEX(Applications_2021!$Z$2:$Z$651,MATCH($A270,Applications_2021!$A$2:$A$651,0)))</f>
        <v>YES - I will have transportation to the camp on June 20.</v>
      </c>
      <c r="AA270" s="221" t="str">
        <f>IF(INDEX(Applications_2021!$AB$2:$AB$651,MATCH($A270,Applications_2021!$A$2:$A$651,0))="","",INDEX(Applications_2021!$AB$2:$AB$651,MATCH($A270,Applications_2021!$A$2:$A$651,0)))</f>
        <v>YES - I will have transportation from the camp on June 25.</v>
      </c>
      <c r="AB270" s="48" t="str">
        <f>IF(INDEX(Transcripts_2021!$A$2:$A$324,MATCH($A270,Transcripts_2021!$A$2:$A$324,0))=$A270,INDEX(Transcripts_2021!$O$2:$O$324,MATCH($A270,Transcripts_2021!$A$2:$A$324,0)),"")</f>
        <v xml:space="preserve">Robert L. Merritt Jr High </v>
      </c>
      <c r="AC270" s="48" t="str">
        <f t="shared" si="15"/>
        <v>Sunflower</v>
      </c>
      <c r="AD270" s="48" t="str">
        <f>IF(INDEX(Applications_2021!$AL$2:$AL$651,MATCH($A270,Applications_2021!$A$2:$A$651,0))="","",INDEX(Applications_2021!$AL$2:$AL$651,MATCH($A270,Applications_2021!$A$2:$A$651,0)))</f>
        <v>Sunflower</v>
      </c>
      <c r="AE270" s="8" t="str">
        <f t="shared" si="14"/>
        <v>Yes</v>
      </c>
    </row>
    <row r="271" spans="1:31" ht="144" x14ac:dyDescent="0.3">
      <c r="A271" s="51" t="str">
        <f>IF(Applications_2021!$A25="","",Applications_2021!$A25)</f>
        <v>0025-PRI-KA-0264</v>
      </c>
      <c r="B271" s="45" t="s">
        <v>371</v>
      </c>
      <c r="C271" s="250" t="s">
        <v>101</v>
      </c>
      <c r="D271" s="46">
        <f t="shared" si="13"/>
        <v>9</v>
      </c>
      <c r="E271" s="45" cm="1">
        <f t="array" ref="E271">_xlfn.IFS($Q271="Less than $25,000 per year",5,$Q271="$25,000 to $49,999 per year",4,$Q271="$50,000 per year or above",2,$Q271="I do not know.",3,$Q271="",0)</f>
        <v>4</v>
      </c>
      <c r="F271" s="45" cm="1">
        <f t="array" ref="F271">_xlfn.IFS($T271="Excellent",5,$T271="Good",4,$T271="Average",3,$T271="Below Average",2,$T271="Poor",1)</f>
        <v>5</v>
      </c>
      <c r="G271" s="52"/>
      <c r="H271" s="52"/>
      <c r="I271" s="52"/>
      <c r="J271" s="53">
        <v>7</v>
      </c>
      <c r="K271" s="48" t="str">
        <f>IF(LEFT(INDEX(Applications_2021!$E$2:$E$651,MATCH($A271,Applications_2021!$A$2:$A$651,0)),1)="Y","Black","Other")</f>
        <v>Black</v>
      </c>
      <c r="L271" s="48" t="str">
        <f>IF(INDEX(Applications_2021!$F$2:$F$651,MATCH($A271,Applications_2021!$A$2:$A$651,0))="","",INDEX(Applications_2021!$F$2:$F$651,MATCH($A271,Applications_2021!$A$2:$A$651,0)))</f>
        <v>Female</v>
      </c>
      <c r="M271" s="48" t="str">
        <f>IF(LEFT(INDEX(Applications_2021!$I$2:$I$651,MATCH($A271,Applications_2021!$A$2:$A$651,0)),1)="","",LEFT(INDEX(Applications_2021!$I$2:$I$651,MATCH($A271,Applications_2021!$A$2:$A$651,0)),1))</f>
        <v>7</v>
      </c>
      <c r="N271" s="48" t="str">
        <f>IF(INDEX(Applications_2021!$J$2:$J$651,MATCH($A271,Applications_2021!$A$2:$A$651,0))="","",INDEX(Applications_2021!$J$2:$J$651,MATCH($A271,Applications_2021!$A$2:$A$651,0)))</f>
        <v>Ruleville Middle School</v>
      </c>
      <c r="O271" s="48" t="str">
        <f>IF(INDEX(Applications_2021!$K$2:$K$651,MATCH($A271,Applications_2021!$A$2:$A$651,0))="","",INDEX(Applications_2021!$K$2:$K$651,MATCH($A271,Applications_2021!$A$2:$A$651,0)))</f>
        <v>Sunflower County Consolidated School District</v>
      </c>
      <c r="P271" s="48" t="str">
        <f>IF(INDEX(Applications_2021!$P$2:$P$651,MATCH($A271,Applications_2021!$A$2:$A$651,0))="","",INDEX(Applications_2021!$P$2:$P$651,MATCH($A271,Applications_2021!$A$2:$A$651,0)))</f>
        <v>College degree or 4 or more years of college (including graduate school)</v>
      </c>
      <c r="Q271" s="48" t="str">
        <f>IF(INDEX(Applications_2021!$Q$2:$Q$651,MATCH($A271,Applications_2021!$A$2:$A$651,0))="","",INDEX(Applications_2021!$Q$2:$Q$651,MATCH($A271,Applications_2021!$A$2:$A$651,0)))</f>
        <v>$25,000 to $49,999 per year</v>
      </c>
      <c r="R271" s="48" t="str">
        <f>IF(INDEX(Applications_2021!$AL$2:$AL$651,MATCH($A271,Applications_2021!$A$2:$A$651,0))="","",INDEX(Applications_2021!$AL$2:$AL$651,MATCH($A271,Applications_2021!$A$2:$A$651,0)))</f>
        <v>Sunflower</v>
      </c>
      <c r="S271" s="48" t="str">
        <f>IF(INDEX(Applications_2021!$V$2:$V$651,MATCH($A271,Applications_2021!$A$2:$A$651,0))="","",INDEX(Applications_2021!$V$2:$V$651,MATCH($A271,Applications_2021!$A$2:$A$651,0)))</f>
        <v>MS</v>
      </c>
      <c r="T271" s="48" t="str">
        <f>IF(INDEX(Applications_2021!$AE$2:$AE$651,MATCH($A271,Applications_2021!$A$2:$A$651,0))="","",INDEX(Applications_2021!$AE$2:$AE$651,MATCH($A271,Applications_2021!$A$2:$A$651,0)))</f>
        <v>Excellent</v>
      </c>
      <c r="U271" s="109" t="str">
        <f>IF(INDEX(Applications_2021!$AF$2:$AF$651,MATCH($A271,Applications_2021!$A$2:$A$651,0))="","",INDEX(Applications_2021!$AF$2:$AF$651,MATCH($A271,Applications_2021!$A$2:$A$651,0)))</f>
        <v xml:space="preserve">I am a young lady from the Mississippi Delta that has witnessed the success of many individuals that has attended MSMS. Although our area isn’t afforded many opportunities, it is my hope that I will gain knowledge and a different perspective that will hopefully gain me full submission to MSMS in the next few years. </v>
      </c>
      <c r="V271" s="109" t="str">
        <f>IF(INDEX(Applications_2021!$AG$2:$AG$651,MATCH($A271,Applications_2021!$A$2:$A$651,0))="","",INDEX(Applications_2021!$AG$2:$AG$651,MATCH($A271,Applications_2021!$A$2:$A$651,0)))</f>
        <v xml:space="preserve">I have been an honor students since elementary. This year was my first year receiving a “B”. Because of my potential, my goal is to build on the area I didn’t do well in and get back to where I know I can be as well as assist my classmates to get where they need to be. </v>
      </c>
      <c r="W271" s="109" t="str">
        <f>IF(INDEX(Applications_2021!$AH$2:$AH$651,MATCH($A271,Applications_2021!$A$2:$A$651,0))="","",INDEX(Applications_2021!$AH$2:$AH$651,MATCH($A271,Applications_2021!$A$2:$A$651,0)))</f>
        <v xml:space="preserve">If given the opportunity to be selected fir this program, I plan to utilize skills and outcomes achieved to motivate our class as well as build our momentum to be the future generation of professionals. Again, I’m witnessing before my eyes the greatest impact of MSMS In Individuals from our area. My goal is to be a Doctor. In order to be a doctor, I must start to prepare myself by doing research , participating in programs, volunteering and understanding the process. I’m up next. </v>
      </c>
      <c r="X271" s="109" t="str">
        <f>IF(INDEX(Applications_2021!$AI$2:$AI$651,MATCH($A271,Applications_2021!$A$2:$A$651,0))="","",INDEX(Applications_2021!$AI$2:$AI$651,MATCH($A271,Applications_2021!$A$2:$A$651,0)))</f>
        <v>relative or friend</v>
      </c>
      <c r="Y271" s="109" t="str">
        <f>IF(INDEX(Applications_2021!$AJ$2:$AJ$651,MATCH($A271,Applications_2021!$A$2:$A$651,0))="","",INDEX(Applications_2021!$AJ$2:$AJ$651,MATCH($A271,Applications_2021!$A$2:$A$651,0)))</f>
        <v/>
      </c>
      <c r="Z271" s="220" t="str">
        <f>IF(INDEX(Applications_2021!$Z$2:$Z$651,MATCH($A271,Applications_2021!$A$2:$A$651,0))="","",INDEX(Applications_2021!$Z$2:$Z$651,MATCH($A271,Applications_2021!$A$2:$A$651,0)))</f>
        <v>YES - I will have transportation to the camp on June 20.</v>
      </c>
      <c r="AA271" s="221" t="str">
        <f>IF(INDEX(Applications_2021!$AB$2:$AB$651,MATCH($A271,Applications_2021!$A$2:$A$651,0))="","",INDEX(Applications_2021!$AB$2:$AB$651,MATCH($A271,Applications_2021!$A$2:$A$651,0)))</f>
        <v>YES - I will have transportation from the camp on June 25.</v>
      </c>
      <c r="AB271" s="48" t="str">
        <f>IF(INDEX(Transcripts_2021!$A$2:$A$324,MATCH($A271,Transcripts_2021!$A$2:$A$324,0))=$A271,INDEX(Transcripts_2021!$O$2:$O$324,MATCH($A271,Transcripts_2021!$A$2:$A$324,0)),"")</f>
        <v>Ruleville Middle School</v>
      </c>
      <c r="AC271" s="48" t="str">
        <f t="shared" si="15"/>
        <v>Sunflower</v>
      </c>
      <c r="AD271" s="48" t="str">
        <f>IF(INDEX(Applications_2021!$AL$2:$AL$651,MATCH($A271,Applications_2021!$A$2:$A$651,0))="","",INDEX(Applications_2021!$AL$2:$AL$651,MATCH($A271,Applications_2021!$A$2:$A$651,0)))</f>
        <v>Sunflower</v>
      </c>
      <c r="AE271" s="8" t="str">
        <f t="shared" si="14"/>
        <v>Yes</v>
      </c>
    </row>
    <row r="272" spans="1:31" ht="72" x14ac:dyDescent="0.3">
      <c r="A272" s="51" t="str">
        <f>IF(Applications_2021!$A120="","",Applications_2021!$A120)</f>
        <v>0124-MIT-AU-0213</v>
      </c>
      <c r="B272" s="45" t="s">
        <v>371</v>
      </c>
      <c r="C272" s="250" t="s">
        <v>83</v>
      </c>
      <c r="D272" s="46">
        <f t="shared" si="13"/>
        <v>9</v>
      </c>
      <c r="E272" s="45" cm="1">
        <f t="array" ref="E272">_xlfn.IFS($Q272="Less than $25,000 per year",5,$Q272="$25,000 to $49,999 per year",4,$Q272="$50,000 per year or above",2,$Q272="I do not know.",3,$Q272="",0)</f>
        <v>4</v>
      </c>
      <c r="F272" s="45" cm="1">
        <f t="array" ref="F272">_xlfn.IFS($T272="Excellent",5,$T272="Good",4,$T272="Average",3,$T272="Below Average",2,$T272="Poor",1)</f>
        <v>5</v>
      </c>
      <c r="G272" s="52"/>
      <c r="H272" s="52"/>
      <c r="I272" s="52"/>
      <c r="J272" s="53">
        <v>8</v>
      </c>
      <c r="K272" s="48" t="str">
        <f>IF(LEFT(INDEX(Applications_2021!$E$2:$E$651,MATCH($A272,Applications_2021!$A$2:$A$651,0)),1)="Y","Black","Other")</f>
        <v>Black</v>
      </c>
      <c r="L272" s="48" t="str">
        <f>IF(INDEX(Applications_2021!$F$2:$F$651,MATCH($A272,Applications_2021!$A$2:$A$651,0))="","",INDEX(Applications_2021!$F$2:$F$651,MATCH($A272,Applications_2021!$A$2:$A$651,0)))</f>
        <v>Female</v>
      </c>
      <c r="M272" s="48" t="str">
        <f>IF(LEFT(INDEX(Applications_2021!$I$2:$I$651,MATCH($A272,Applications_2021!$A$2:$A$651,0)),1)="","",LEFT(INDEX(Applications_2021!$I$2:$I$651,MATCH($A272,Applications_2021!$A$2:$A$651,0)),1))</f>
        <v>8</v>
      </c>
      <c r="N272" s="48" t="str">
        <f>IF(INDEX(Applications_2021!$J$2:$J$651,MATCH($A272,Applications_2021!$A$2:$A$651,0))="","",INDEX(Applications_2021!$J$2:$J$651,MATCH($A272,Applications_2021!$A$2:$A$651,0)))</f>
        <v>Coldwater High School</v>
      </c>
      <c r="O272" s="48" t="str">
        <f>IF(INDEX(Applications_2021!$K$2:$K$651,MATCH($A272,Applications_2021!$A$2:$A$651,0))="","",INDEX(Applications_2021!$K$2:$K$651,MATCH($A272,Applications_2021!$A$2:$A$651,0)))</f>
        <v>Tate County School District</v>
      </c>
      <c r="P272" s="48" t="str">
        <f>IF(INDEX(Applications_2021!$P$2:$P$651,MATCH($A272,Applications_2021!$A$2:$A$651,0))="","",INDEX(Applications_2021!$P$2:$P$651,MATCH($A272,Applications_2021!$A$2:$A$651,0)))</f>
        <v>High School Diploma or up to 3 years of college</v>
      </c>
      <c r="Q272" s="48" t="str">
        <f>IF(INDEX(Applications_2021!$Q$2:$Q$651,MATCH($A272,Applications_2021!$A$2:$A$651,0))="","",INDEX(Applications_2021!$Q$2:$Q$651,MATCH($A272,Applications_2021!$A$2:$A$651,0)))</f>
        <v>$25,000 to $49,999 per year</v>
      </c>
      <c r="R272" s="48" t="str">
        <f>IF(INDEX(Applications_2021!$AL$2:$AL$651,MATCH($A272,Applications_2021!$A$2:$A$651,0))="","",INDEX(Applications_2021!$AL$2:$AL$651,MATCH($A272,Applications_2021!$A$2:$A$651,0)))</f>
        <v>Tate</v>
      </c>
      <c r="S272" s="48" t="str">
        <f>IF(INDEX(Applications_2021!$V$2:$V$651,MATCH($A272,Applications_2021!$A$2:$A$651,0))="","",INDEX(Applications_2021!$V$2:$V$651,MATCH($A272,Applications_2021!$A$2:$A$651,0)))</f>
        <v>MS</v>
      </c>
      <c r="T272" s="48" t="str">
        <f>IF(INDEX(Applications_2021!$AE$2:$AE$651,MATCH($A272,Applications_2021!$A$2:$A$651,0))="","",INDEX(Applications_2021!$AE$2:$AE$651,MATCH($A272,Applications_2021!$A$2:$A$651,0)))</f>
        <v>Excellent</v>
      </c>
      <c r="U272" s="109" t="str">
        <f>IF(INDEX(Applications_2021!$AF$2:$AF$651,MATCH($A272,Applications_2021!$A$2:$A$651,0))="","",INDEX(Applications_2021!$AF$2:$AF$651,MATCH($A272,Applications_2021!$A$2:$A$651,0)))</f>
        <v>I would like to attend AAYME Camp in order to learn more about career opportunities that are vested in math and science. I would also love the experience of being on a college campus for a week with a group of my peers from all around our state.</v>
      </c>
      <c r="V272" s="109" t="str">
        <f>IF(INDEX(Applications_2021!$AG$2:$AG$651,MATCH($A272,Applications_2021!$A$2:$A$651,0))="","",INDEX(Applications_2021!$AG$2:$AG$651,MATCH($A272,Applications_2021!$A$2:$A$651,0)))</f>
        <v xml:space="preserve"> - Principal's List each 9 Weeks  - Jr. Beta Club Member  - Jr. High basketball player  - Avid Crochetier  </v>
      </c>
      <c r="W272" s="109" t="str">
        <f>IF(INDEX(Applications_2021!$AH$2:$AH$651,MATCH($A272,Applications_2021!$A$2:$A$651,0))="","",INDEX(Applications_2021!$AH$2:$AH$651,MATCH($A272,Applications_2021!$A$2:$A$651,0)))</f>
        <v>It would be my honor to be selected as one of the participants in this summer's AAMYE camp.  Thank you in advance.</v>
      </c>
      <c r="X272" s="109" t="str">
        <f>IF(INDEX(Applications_2021!$AI$2:$AI$651,MATCH($A272,Applications_2021!$A$2:$A$651,0))="","",INDEX(Applications_2021!$AI$2:$AI$651,MATCH($A272,Applications_2021!$A$2:$A$651,0)))</f>
        <v>Social Media</v>
      </c>
      <c r="Y272" s="109" t="str">
        <f>IF(INDEX(Applications_2021!$AJ$2:$AJ$651,MATCH($A272,Applications_2021!$A$2:$A$651,0))="","",INDEX(Applications_2021!$AJ$2:$AJ$651,MATCH($A272,Applications_2021!$A$2:$A$651,0)))</f>
        <v/>
      </c>
      <c r="Z272" s="220" t="str">
        <f>IF(INDEX(Applications_2021!$Z$2:$Z$651,MATCH($A272,Applications_2021!$A$2:$A$651,0))="","",INDEX(Applications_2021!$Z$2:$Z$651,MATCH($A272,Applications_2021!$A$2:$A$651,0)))</f>
        <v>YES - I will have transportation to the camp on June 20.</v>
      </c>
      <c r="AA272" s="221" t="str">
        <f>IF(INDEX(Applications_2021!$AB$2:$AB$651,MATCH($A272,Applications_2021!$A$2:$A$651,0))="","",INDEX(Applications_2021!$AB$2:$AB$651,MATCH($A272,Applications_2021!$A$2:$A$651,0)))</f>
        <v>YES - I will have transportation from the camp on June 25.</v>
      </c>
      <c r="AB272" s="48" t="str">
        <f>IF(INDEX(Transcripts_2021!$A$2:$A$324,MATCH($A272,Transcripts_2021!$A$2:$A$324,0))=$A272,INDEX(Transcripts_2021!$O$2:$O$324,MATCH($A272,Transcripts_2021!$A$2:$A$324,0)),"")</f>
        <v>Coldwater High School</v>
      </c>
      <c r="AC272" s="48" t="str">
        <f t="shared" si="15"/>
        <v>Tate</v>
      </c>
      <c r="AD272" s="48" t="str">
        <f>IF(INDEX(Applications_2021!$AL$2:$AL$651,MATCH($A272,Applications_2021!$A$2:$A$651,0))="","",INDEX(Applications_2021!$AL$2:$AL$651,MATCH($A272,Applications_2021!$A$2:$A$651,0)))</f>
        <v>Tate</v>
      </c>
      <c r="AE272" s="8" t="str">
        <f t="shared" si="14"/>
        <v>Yes</v>
      </c>
    </row>
    <row r="273" spans="1:31" ht="14.4" customHeight="1" x14ac:dyDescent="0.3">
      <c r="A273" s="51" t="str">
        <f>IF(Applications_2021!$A316="","",Applications_2021!$A316)</f>
        <v>0329-DEA-MI-0085</v>
      </c>
      <c r="B273" s="52" t="s">
        <v>519</v>
      </c>
      <c r="C273" s="140" t="s">
        <v>92</v>
      </c>
      <c r="D273" s="46">
        <f t="shared" si="13"/>
        <v>10</v>
      </c>
      <c r="E273" s="45" cm="1">
        <f t="array" ref="E273">_xlfn.IFS($Q273="Less than $25,000 per year",5,$Q273="$25,000 to $49,999 per year",4,$Q273="$50,000 per year or above",2,$Q273="I do not know.",3,$Q273="",0)</f>
        <v>5</v>
      </c>
      <c r="F273" s="45" cm="1">
        <f t="array" ref="F273">_xlfn.IFS($T273="Excellent",5,$T273="Good",4,$T273="Average",3,$T273="Below Average",2,$T273="Poor",1)</f>
        <v>5</v>
      </c>
      <c r="G273" s="52"/>
      <c r="H273" s="52"/>
      <c r="I273" s="52"/>
      <c r="J273" s="53" t="s">
        <v>2066</v>
      </c>
      <c r="K273" s="48" t="str">
        <f>IF(LEFT(INDEX(Applications_2021!$E$2:$E$651,MATCH($A273,Applications_2021!$A$2:$A$651,0)),1)="Y","Black","Other")</f>
        <v>Black</v>
      </c>
      <c r="L273" s="48" t="str">
        <f>IF(INDEX(Applications_2021!$F$2:$F$651,MATCH($A273,Applications_2021!$A$2:$A$651,0))="","",INDEX(Applications_2021!$F$2:$F$651,MATCH($A273,Applications_2021!$A$2:$A$651,0)))</f>
        <v>Female</v>
      </c>
      <c r="M273" s="48" t="str">
        <f>IF(LEFT(INDEX(Applications_2021!$I$2:$I$651,MATCH($A273,Applications_2021!$A$2:$A$651,0)),1)="","",LEFT(INDEX(Applications_2021!$I$2:$I$651,MATCH($A273,Applications_2021!$A$2:$A$651,0)),1))</f>
        <v>8</v>
      </c>
      <c r="N273" s="48" t="str">
        <f>IF(INDEX(Applications_2021!$J$2:$J$651,MATCH($A273,Applications_2021!$A$2:$A$651,0))="","",INDEX(Applications_2021!$J$2:$J$651,MATCH($A273,Applications_2021!$A$2:$A$651,0)))</f>
        <v>Tunica Middle School</v>
      </c>
      <c r="O273" s="48" t="str">
        <f>IF(INDEX(Applications_2021!$K$2:$K$651,MATCH($A273,Applications_2021!$A$2:$A$651,0))="","",INDEX(Applications_2021!$K$2:$K$651,MATCH($A273,Applications_2021!$A$2:$A$651,0)))</f>
        <v xml:space="preserve">Tunica County School District </v>
      </c>
      <c r="P273" s="48" t="str">
        <f>IF(INDEX(Applications_2021!$P$2:$P$651,MATCH($A273,Applications_2021!$A$2:$A$651,0))="","",INDEX(Applications_2021!$P$2:$P$651,MATCH($A273,Applications_2021!$A$2:$A$651,0)))</f>
        <v>High School Diploma or up to 3 years of college</v>
      </c>
      <c r="Q273" s="48" t="str">
        <f>IF(INDEX(Applications_2021!$Q$2:$Q$651,MATCH($A273,Applications_2021!$A$2:$A$651,0))="","",INDEX(Applications_2021!$Q$2:$Q$651,MATCH($A273,Applications_2021!$A$2:$A$651,0)))</f>
        <v>Less than $25,000 per year</v>
      </c>
      <c r="R273" s="48" t="str">
        <f>IF(INDEX(Applications_2021!$AL$2:$AL$651,MATCH($A273,Applications_2021!$A$2:$A$651,0))="","",INDEX(Applications_2021!$AL$2:$AL$651,MATCH($A273,Applications_2021!$A$2:$A$651,0)))</f>
        <v>Tunica</v>
      </c>
      <c r="S273" s="48" t="str">
        <f>IF(INDEX(Applications_2021!$V$2:$V$651,MATCH($A273,Applications_2021!$A$2:$A$651,0))="","",INDEX(Applications_2021!$V$2:$V$651,MATCH($A273,Applications_2021!$A$2:$A$651,0)))</f>
        <v>MS</v>
      </c>
      <c r="T273" s="48" t="str">
        <f>IF(INDEX(Applications_2021!$AE$2:$AE$651,MATCH($A273,Applications_2021!$A$2:$A$651,0))="","",INDEX(Applications_2021!$AE$2:$AE$651,MATCH($A273,Applications_2021!$A$2:$A$651,0)))</f>
        <v>Excellent</v>
      </c>
      <c r="U273" s="109" t="str">
        <f>IF(INDEX(Applications_2021!$AF$2:$AF$651,MATCH($A273,Applications_2021!$A$2:$A$651,0))="","",INDEX(Applications_2021!$AF$2:$AF$651,MATCH($A273,Applications_2021!$A$2:$A$651,0)))</f>
        <v xml:space="preserve">I want to attend the AAYME camp to improve myself academically. I hope to gain more experience away from home and create new bonds over mutual interests and education. </v>
      </c>
      <c r="V273" s="109" t="str">
        <f>IF(INDEX(Applications_2021!$AG$2:$AG$651,MATCH($A273,Applications_2021!$A$2:$A$651,0))="","",INDEX(Applications_2021!$AG$2:$AG$651,MATCH($A273,Applications_2021!$A$2:$A$651,0)))</f>
        <v/>
      </c>
      <c r="W273" s="109" t="str">
        <f>IF(INDEX(Applications_2021!$AH$2:$AH$651,MATCH($A273,Applications_2021!$A$2:$A$651,0))="","",INDEX(Applications_2021!$AH$2:$AH$651,MATCH($A273,Applications_2021!$A$2:$A$651,0)))</f>
        <v/>
      </c>
      <c r="X273" s="109" t="str">
        <f>IF(INDEX(Applications_2021!$AI$2:$AI$651,MATCH($A273,Applications_2021!$A$2:$A$651,0))="","",INDEX(Applications_2021!$AI$2:$AI$651,MATCH($A273,Applications_2021!$A$2:$A$651,0)))</f>
        <v>email announcement</v>
      </c>
      <c r="Y273" s="109" t="str">
        <f>IF(INDEX(Applications_2021!$AJ$2:$AJ$651,MATCH($A273,Applications_2021!$A$2:$A$651,0))="","",INDEX(Applications_2021!$AJ$2:$AJ$651,MATCH($A273,Applications_2021!$A$2:$A$651,0)))</f>
        <v/>
      </c>
      <c r="Z273" s="220" t="str">
        <f>IF(INDEX(Applications_2021!$AA$2:$AA$651,MATCH($A273,Applications_2021!$A$2:$A$651,0))="","",INDEX(Applications_2021!$AA$2:$AA$651,MATCH($A273,Applications_2021!$A$2:$A$651,0)))</f>
        <v>NO - I will NOT have transportation to the camp on June 20.</v>
      </c>
      <c r="AA273" s="221" t="str">
        <f>IF(INDEX(Applications_2021!$AC$2:$AC$651,MATCH($A273,Applications_2021!$A$2:$A$651,0))="","",INDEX(Applications_2021!$AC$2:$AC$651,MATCH($A273,Applications_2021!$A$2:$A$651,0)))</f>
        <v>NO - I will NOT have transportation from the camp on June 25.</v>
      </c>
      <c r="AB273" s="48" t="str">
        <f>IF(INDEX(Transcripts_2021!$A$2:$A$324,MATCH($A273,Transcripts_2021!$A$2:$A$324,0))=$A273,INDEX(Transcripts_2021!$O$2:$O$324,MATCH($A273,Transcripts_2021!$A$2:$A$324,0)),"")</f>
        <v>Tunica Middle School</v>
      </c>
      <c r="AC273" s="48" t="str">
        <f t="shared" si="15"/>
        <v>Tunica</v>
      </c>
      <c r="AD273" s="48" t="str">
        <f>IF(INDEX(Applications_2021!$AL$2:$AL$651,MATCH($A273,Applications_2021!$A$2:$A$651,0))="","",INDEX(Applications_2021!$AL$2:$AL$651,MATCH($A273,Applications_2021!$A$2:$A$651,0)))</f>
        <v>Tunica</v>
      </c>
      <c r="AE273" s="8" t="str">
        <f t="shared" si="14"/>
        <v>Yes</v>
      </c>
    </row>
    <row r="274" spans="1:31" ht="86.4" x14ac:dyDescent="0.3">
      <c r="A274" s="51" t="str">
        <f>IF(Applications_2021!$A158="","",Applications_2021!$A158)</f>
        <v>0166-BLA-JE-0276</v>
      </c>
      <c r="B274" s="45" t="s">
        <v>371</v>
      </c>
      <c r="C274" s="250" t="s">
        <v>101</v>
      </c>
      <c r="D274" s="46">
        <f t="shared" si="13"/>
        <v>9</v>
      </c>
      <c r="E274" s="45" cm="1">
        <f t="array" ref="E274">_xlfn.IFS($Q274="Less than $25,000 per year",5,$Q274="$25,000 to $49,999 per year",4,$Q274="$50,000 per year or above",2,$Q274="I do not know.",3,$Q274="",0)</f>
        <v>4</v>
      </c>
      <c r="F274" s="45" cm="1">
        <f t="array" ref="F274">_xlfn.IFS($T274="Excellent",5,$T274="Good",4,$T274="Average",3,$T274="Below Average",2,$T274="Poor",1)</f>
        <v>5</v>
      </c>
      <c r="G274" s="52"/>
      <c r="H274" s="52"/>
      <c r="I274" s="52"/>
      <c r="J274" s="53">
        <v>8</v>
      </c>
      <c r="K274" s="48" t="str">
        <f>IF(LEFT(INDEX(Applications_2021!$E$2:$E$651,MATCH($A274,Applications_2021!$A$2:$A$651,0)),1)="Y","Black","Other")</f>
        <v>Black</v>
      </c>
      <c r="L274" s="48" t="str">
        <f>IF(INDEX(Applications_2021!$F$2:$F$651,MATCH($A274,Applications_2021!$A$2:$A$651,0))="","",INDEX(Applications_2021!$F$2:$F$651,MATCH($A274,Applications_2021!$A$2:$A$651,0)))</f>
        <v>Male</v>
      </c>
      <c r="M274" s="48" t="str">
        <f>IF(LEFT(INDEX(Applications_2021!$I$2:$I$651,MATCH($A274,Applications_2021!$A$2:$A$651,0)),1)="","",LEFT(INDEX(Applications_2021!$I$2:$I$651,MATCH($A274,Applications_2021!$A$2:$A$651,0)),1))</f>
        <v>8</v>
      </c>
      <c r="N274" s="48" t="str">
        <f>IF(INDEX(Applications_2021!$J$2:$J$651,MATCH($A274,Applications_2021!$A$2:$A$651,0))="","",INDEX(Applications_2021!$J$2:$J$651,MATCH($A274,Applications_2021!$A$2:$A$651,0)))</f>
        <v>Tunica Middle School</v>
      </c>
      <c r="O274" s="48" t="str">
        <f>IF(INDEX(Applications_2021!$K$2:$K$651,MATCH($A274,Applications_2021!$A$2:$A$651,0))="","",INDEX(Applications_2021!$K$2:$K$651,MATCH($A274,Applications_2021!$A$2:$A$651,0)))</f>
        <v xml:space="preserve">Tunica County </v>
      </c>
      <c r="P274" s="48" t="str">
        <f>IF(INDEX(Applications_2021!$P$2:$P$651,MATCH($A274,Applications_2021!$A$2:$A$651,0))="","",INDEX(Applications_2021!$P$2:$P$651,MATCH($A274,Applications_2021!$A$2:$A$651,0)))</f>
        <v>College degree or 4 or more years of college (including graduate school)</v>
      </c>
      <c r="Q274" s="48" t="str">
        <f>IF(INDEX(Applications_2021!$Q$2:$Q$651,MATCH($A274,Applications_2021!$A$2:$A$651,0))="","",INDEX(Applications_2021!$Q$2:$Q$651,MATCH($A274,Applications_2021!$A$2:$A$651,0)))</f>
        <v>$25,000 to $49,999 per year</v>
      </c>
      <c r="R274" s="48" t="str">
        <f>IF(INDEX(Applications_2021!$AL$2:$AL$651,MATCH($A274,Applications_2021!$A$2:$A$651,0))="","",INDEX(Applications_2021!$AL$2:$AL$651,MATCH($A274,Applications_2021!$A$2:$A$651,0)))</f>
        <v>Tunica</v>
      </c>
      <c r="S274" s="48" t="str">
        <f>IF(INDEX(Applications_2021!$V$2:$V$651,MATCH($A274,Applications_2021!$A$2:$A$651,0))="","",INDEX(Applications_2021!$V$2:$V$651,MATCH($A274,Applications_2021!$A$2:$A$651,0)))</f>
        <v>MS</v>
      </c>
      <c r="T274" s="48" t="str">
        <f>IF(INDEX(Applications_2021!$AE$2:$AE$651,MATCH($A274,Applications_2021!$A$2:$A$651,0))="","",INDEX(Applications_2021!$AE$2:$AE$651,MATCH($A274,Applications_2021!$A$2:$A$651,0)))</f>
        <v>Excellent</v>
      </c>
      <c r="U274" s="109" t="str">
        <f>IF(INDEX(Applications_2021!$AF$2:$AF$651,MATCH($A274,Applications_2021!$A$2:$A$651,0))="","",INDEX(Applications_2021!$AF$2:$AF$651,MATCH($A274,Applications_2021!$A$2:$A$651,0)))</f>
        <v>I would like to attend AAYME Camp  to better my education. It is my dream to create a better world for all. It is a goal of mine to one day attend MSMS to complete my high school years. This would be an excellent opportunity to meet new like minded individuals and to upstart my future career.</v>
      </c>
      <c r="V274" s="109" t="str">
        <f>IF(INDEX(Applications_2021!$AG$2:$AG$651,MATCH($A274,Applications_2021!$A$2:$A$651,0))="","",INDEX(Applications_2021!$AG$2:$AG$651,MATCH($A274,Applications_2021!$A$2:$A$651,0)))</f>
        <v xml:space="preserve">Principle List Honor Roll recipient  Best science fair project  Best academic scholar recipient  Highest on reading test (MAAP) Highest on science test (MAAP) </v>
      </c>
      <c r="W274" s="109" t="str">
        <f>IF(INDEX(Applications_2021!$AH$2:$AH$651,MATCH($A274,Applications_2021!$A$2:$A$651,0))="","",INDEX(Applications_2021!$AH$2:$AH$651,MATCH($A274,Applications_2021!$A$2:$A$651,0)))</f>
        <v/>
      </c>
      <c r="X274" s="109" t="str">
        <f>IF(INDEX(Applications_2021!$AI$2:$AI$651,MATCH($A274,Applications_2021!$A$2:$A$651,0))="","",INDEX(Applications_2021!$AI$2:$AI$651,MATCH($A274,Applications_2021!$A$2:$A$651,0)))</f>
        <v>school/teacher</v>
      </c>
      <c r="Y274" s="109" t="str">
        <f>IF(INDEX(Applications_2021!$AJ$2:$AJ$651,MATCH($A274,Applications_2021!$A$2:$A$651,0))="","",INDEX(Applications_2021!$AJ$2:$AJ$651,MATCH($A274,Applications_2021!$A$2:$A$651,0)))</f>
        <v>Sherwonda Dunn,principal.</v>
      </c>
      <c r="Z274" s="220" t="str">
        <f>IF(INDEX(Applications_2021!$Z$2:$Z$651,MATCH($A274,Applications_2021!$A$2:$A$651,0))="","",INDEX(Applications_2021!$Z$2:$Z$651,MATCH($A274,Applications_2021!$A$2:$A$651,0)))</f>
        <v>YES - I will have transportation to the camp on June 20.</v>
      </c>
      <c r="AA274" s="221" t="str">
        <f>IF(INDEX(Applications_2021!$AB$2:$AB$651,MATCH($A274,Applications_2021!$A$2:$A$651,0))="","",INDEX(Applications_2021!$AB$2:$AB$651,MATCH($A274,Applications_2021!$A$2:$A$651,0)))</f>
        <v>YES - I will have transportation from the camp on June 25.</v>
      </c>
      <c r="AB274" s="48" t="str">
        <f>IF(INDEX(Transcripts_2021!$A$2:$A$324,MATCH($A274,Transcripts_2021!$A$2:$A$324,0))=$A274,INDEX(Transcripts_2021!$O$2:$O$324,MATCH($A274,Transcripts_2021!$A$2:$A$324,0)),"")</f>
        <v xml:space="preserve">Tunica Middle </v>
      </c>
      <c r="AC274" s="48" t="str">
        <f t="shared" si="15"/>
        <v>Tunica</v>
      </c>
      <c r="AD274" s="48" t="str">
        <f>IF(INDEX(Applications_2021!$AL$2:$AL$651,MATCH($A274,Applications_2021!$A$2:$A$651,0))="","",INDEX(Applications_2021!$AL$2:$AL$651,MATCH($A274,Applications_2021!$A$2:$A$651,0)))</f>
        <v>Tunica</v>
      </c>
      <c r="AE274" s="8" t="str">
        <f t="shared" si="14"/>
        <v>Yes</v>
      </c>
    </row>
    <row r="275" spans="1:31" ht="72" x14ac:dyDescent="0.3">
      <c r="A275" s="51" t="str">
        <f>IF(Applications_2021!$A161="","",Applications_2021!$A161)</f>
        <v>0169-SHI-CH-0178</v>
      </c>
      <c r="B275" s="45" t="s">
        <v>371</v>
      </c>
      <c r="C275" s="250" t="s">
        <v>101</v>
      </c>
      <c r="D275" s="46">
        <f t="shared" si="13"/>
        <v>9</v>
      </c>
      <c r="E275" s="45" cm="1">
        <f t="array" ref="E275">_xlfn.IFS($Q275="Less than $25,000 per year",5,$Q275="$25,000 to $49,999 per year",4,$Q275="$50,000 per year or above",2,$Q275="I do not know.",3,$Q275="",0)</f>
        <v>4</v>
      </c>
      <c r="F275" s="45" cm="1">
        <f t="array" ref="F275">_xlfn.IFS($T275="Excellent",5,$T275="Good",4,$T275="Average",3,$T275="Below Average",2,$T275="Poor",1)</f>
        <v>5</v>
      </c>
      <c r="G275" s="52"/>
      <c r="H275" s="52"/>
      <c r="I275" s="52"/>
      <c r="J275" s="53">
        <v>9</v>
      </c>
      <c r="K275" s="48" t="str">
        <f>IF(LEFT(INDEX(Applications_2021!$E$2:$E$651,MATCH($A275,Applications_2021!$A$2:$A$651,0)),1)="Y","Black","Other")</f>
        <v>Black</v>
      </c>
      <c r="L275" s="48" t="str">
        <f>IF(INDEX(Applications_2021!$F$2:$F$651,MATCH($A275,Applications_2021!$A$2:$A$651,0))="","",INDEX(Applications_2021!$F$2:$F$651,MATCH($A275,Applications_2021!$A$2:$A$651,0)))</f>
        <v>Female</v>
      </c>
      <c r="M275" s="48" t="str">
        <f>IF(LEFT(INDEX(Applications_2021!$I$2:$I$651,MATCH($A275,Applications_2021!$A$2:$A$651,0)),1)="","",LEFT(INDEX(Applications_2021!$I$2:$I$651,MATCH($A275,Applications_2021!$A$2:$A$651,0)),1))</f>
        <v>9</v>
      </c>
      <c r="N275" s="48" t="str">
        <f>IF(INDEX(Applications_2021!$J$2:$J$651,MATCH($A275,Applications_2021!$A$2:$A$651,0))="","",INDEX(Applications_2021!$J$2:$J$651,MATCH($A275,Applications_2021!$A$2:$A$651,0)))</f>
        <v>Rosa Fort Highschool</v>
      </c>
      <c r="O275" s="48" t="str">
        <f>IF(INDEX(Applications_2021!$K$2:$K$651,MATCH($A275,Applications_2021!$A$2:$A$651,0))="","",INDEX(Applications_2021!$K$2:$K$651,MATCH($A275,Applications_2021!$A$2:$A$651,0)))</f>
        <v>Tunica County School District</v>
      </c>
      <c r="P275" s="48" t="str">
        <f>IF(INDEX(Applications_2021!$P$2:$P$651,MATCH($A275,Applications_2021!$A$2:$A$651,0))="","",INDEX(Applications_2021!$P$2:$P$651,MATCH($A275,Applications_2021!$A$2:$A$651,0)))</f>
        <v>College degree or 4 or more years of college (including graduate school)</v>
      </c>
      <c r="Q275" s="48" t="str">
        <f>IF(INDEX(Applications_2021!$Q$2:$Q$651,MATCH($A275,Applications_2021!$A$2:$A$651,0))="","",INDEX(Applications_2021!$Q$2:$Q$651,MATCH($A275,Applications_2021!$A$2:$A$651,0)))</f>
        <v>$25,000 to $49,999 per year</v>
      </c>
      <c r="R275" s="48" t="str">
        <f>IF(INDEX(Applications_2021!$AL$2:$AL$651,MATCH($A275,Applications_2021!$A$2:$A$651,0))="","",INDEX(Applications_2021!$AL$2:$AL$651,MATCH($A275,Applications_2021!$A$2:$A$651,0)))</f>
        <v>Tunica</v>
      </c>
      <c r="S275" s="48" t="str">
        <f>IF(INDEX(Applications_2021!$V$2:$V$651,MATCH($A275,Applications_2021!$A$2:$A$651,0))="","",INDEX(Applications_2021!$V$2:$V$651,MATCH($A275,Applications_2021!$A$2:$A$651,0)))</f>
        <v>MS</v>
      </c>
      <c r="T275" s="48" t="str">
        <f>IF(INDEX(Applications_2021!$AE$2:$AE$651,MATCH($A275,Applications_2021!$A$2:$A$651,0))="","",INDEX(Applications_2021!$AE$2:$AE$651,MATCH($A275,Applications_2021!$A$2:$A$651,0)))</f>
        <v>Excellent</v>
      </c>
      <c r="U275" s="109" t="str">
        <f>IF(INDEX(Applications_2021!$AF$2:$AF$651,MATCH($A275,Applications_2021!$A$2:$A$651,0))="","",INDEX(Applications_2021!$AF$2:$AF$651,MATCH($A275,Applications_2021!$A$2:$A$651,0)))</f>
        <v xml:space="preserve">I would like to attend AAYME Camp because I would like to get college and career-ready experience. From my experience at AAYME Camp, I would like to gain skills that would enhance my academics, gain teamwork skills, and professional skills. </v>
      </c>
      <c r="V275" s="109" t="str">
        <f>IF(INDEX(Applications_2021!$AG$2:$AG$651,MATCH($A275,Applications_2021!$A$2:$A$651,0))="","",INDEX(Applications_2021!$AG$2:$AG$651,MATCH($A275,Applications_2021!$A$2:$A$651,0)))</f>
        <v xml:space="preserve">I was a Salutatorian of my 5th-grade class. I was part of the National Junior Honor Society. I was in the Top 11 of my 8th-grade class. I am also an Honor Roll Student and have many certitificates and torphies that represent my academic success and behavior. </v>
      </c>
      <c r="W275" s="109" t="str">
        <f>IF(INDEX(Applications_2021!$AH$2:$AH$651,MATCH($A275,Applications_2021!$A$2:$A$651,0))="","",INDEX(Applications_2021!$AH$2:$AH$651,MATCH($A275,Applications_2021!$A$2:$A$651,0)))</f>
        <v/>
      </c>
      <c r="X275" s="109" t="str">
        <f>IF(INDEX(Applications_2021!$AI$2:$AI$651,MATCH($A275,Applications_2021!$A$2:$A$651,0))="","",INDEX(Applications_2021!$AI$2:$AI$651,MATCH($A275,Applications_2021!$A$2:$A$651,0)))</f>
        <v>school/teacher</v>
      </c>
      <c r="Y275" s="109" t="str">
        <f>IF(INDEX(Applications_2021!$AJ$2:$AJ$651,MATCH($A275,Applications_2021!$A$2:$A$651,0))="","",INDEX(Applications_2021!$AJ$2:$AJ$651,MATCH($A275,Applications_2021!$A$2:$A$651,0)))</f>
        <v>Sherwonda Dunn, Principal Tunica Middle School</v>
      </c>
      <c r="Z275" s="220" t="str">
        <f>IF(INDEX(Applications_2021!$Z$2:$Z$651,MATCH($A275,Applications_2021!$A$2:$A$651,0))="","",INDEX(Applications_2021!$Z$2:$Z$651,MATCH($A275,Applications_2021!$A$2:$A$651,0)))</f>
        <v>YES - I will have transportation to the camp on June 20.</v>
      </c>
      <c r="AA275" s="221" t="str">
        <f>IF(INDEX(Applications_2021!$AD$2:$AD$651,MATCH($A275,Applications_2021!$A$2:$A$651,0))="","",INDEX(Applications_2021!$AD$2:$AD$651,MATCH($A275,Applications_2021!$A$2:$A$651,0)))</f>
        <v/>
      </c>
      <c r="AB275" s="48" t="str">
        <f>IF(INDEX(Transcripts_2021!$A$2:$A$324,MATCH($A275,Transcripts_2021!$A$2:$A$324,0))=$A275,INDEX(Transcripts_2021!$O$2:$O$324,MATCH($A275,Transcripts_2021!$A$2:$A$324,0)),"")</f>
        <v>Rosa Fort High School</v>
      </c>
      <c r="AC275" s="48" t="str">
        <f t="shared" si="15"/>
        <v>Tunica</v>
      </c>
      <c r="AD275" s="48" t="str">
        <f>IF(INDEX(Applications_2021!$AL$2:$AL$651,MATCH($A275,Applications_2021!$A$2:$A$651,0))="","",INDEX(Applications_2021!$AL$2:$AL$651,MATCH($A275,Applications_2021!$A$2:$A$651,0)))</f>
        <v>Tunica</v>
      </c>
      <c r="AE275" s="8" t="str">
        <f t="shared" si="14"/>
        <v>Yes</v>
      </c>
    </row>
    <row r="276" spans="1:31" ht="14.4" customHeight="1" x14ac:dyDescent="0.3">
      <c r="A276" s="51" t="str">
        <f>IF(Applications_2021!$A415="","",Applications_2021!$A415)</f>
        <v>0431-DAW-JA-0121</v>
      </c>
      <c r="B276" s="52" t="s">
        <v>519</v>
      </c>
      <c r="C276" s="140" t="s">
        <v>92</v>
      </c>
      <c r="D276" s="46">
        <f t="shared" si="13"/>
        <v>9</v>
      </c>
      <c r="E276" s="45" cm="1">
        <f t="array" ref="E276">_xlfn.IFS($Q276="Less than $25,000 per year",5,$Q276="$25,000 to $49,999 per year",4,$Q276="$50,000 per year or above",2,$Q276="I do not know.",3,$Q276="",0)</f>
        <v>4</v>
      </c>
      <c r="F276" s="45" cm="1">
        <f t="array" ref="F276">_xlfn.IFS($T276="Excellent",5,$T276="Good",4,$T276="Average",3,$T276="Below Average",2,$T276="Poor",1)</f>
        <v>5</v>
      </c>
      <c r="G276" s="52"/>
      <c r="H276" s="52"/>
      <c r="I276" s="52"/>
      <c r="J276" s="53" t="s">
        <v>2066</v>
      </c>
      <c r="K276" s="48" t="str">
        <f>IF(LEFT(INDEX(Applications_2021!$E$2:$E$651,MATCH($A276,Applications_2021!$A$2:$A$651,0)),1)="Y","Black","Other")</f>
        <v>Black</v>
      </c>
      <c r="L276" s="48" t="str">
        <f>IF(INDEX(Applications_2021!$F$2:$F$651,MATCH($A276,Applications_2021!$A$2:$A$651,0))="","",INDEX(Applications_2021!$F$2:$F$651,MATCH($A276,Applications_2021!$A$2:$A$651,0)))</f>
        <v>Female</v>
      </c>
      <c r="M276" s="48" t="str">
        <f>IF(LEFT(INDEX(Applications_2021!$I$2:$I$651,MATCH($A276,Applications_2021!$A$2:$A$651,0)),1)="","",LEFT(INDEX(Applications_2021!$I$2:$I$651,MATCH($A276,Applications_2021!$A$2:$A$651,0)),1))</f>
        <v>8</v>
      </c>
      <c r="N276" s="48" t="str">
        <f>IF(INDEX(Applications_2021!$J$2:$J$651,MATCH($A276,Applications_2021!$A$2:$A$651,0))="","",INDEX(Applications_2021!$J$2:$J$651,MATCH($A276,Applications_2021!$A$2:$A$651,0)))</f>
        <v>Tunica Middle School</v>
      </c>
      <c r="O276" s="48" t="str">
        <f>IF(INDEX(Applications_2021!$K$2:$K$651,MATCH($A276,Applications_2021!$A$2:$A$651,0))="","",INDEX(Applications_2021!$K$2:$K$651,MATCH($A276,Applications_2021!$A$2:$A$651,0)))</f>
        <v>Tunica County School District</v>
      </c>
      <c r="P276" s="48" t="str">
        <f>IF(INDEX(Applications_2021!$P$2:$P$651,MATCH($A276,Applications_2021!$A$2:$A$651,0))="","",INDEX(Applications_2021!$P$2:$P$651,MATCH($A276,Applications_2021!$A$2:$A$651,0)))</f>
        <v>College degree or 4 or more years of college (including graduate school)</v>
      </c>
      <c r="Q276" s="48" t="str">
        <f>IF(INDEX(Applications_2021!$Q$2:$Q$651,MATCH($A276,Applications_2021!$A$2:$A$651,0))="","",INDEX(Applications_2021!$Q$2:$Q$651,MATCH($A276,Applications_2021!$A$2:$A$651,0)))</f>
        <v>$25,000 to $49,999 per year</v>
      </c>
      <c r="R276" s="48" t="str">
        <f>IF(INDEX(Applications_2021!$AL$2:$AL$651,MATCH($A276,Applications_2021!$A$2:$A$651,0))="","",INDEX(Applications_2021!$AL$2:$AL$651,MATCH($A276,Applications_2021!$A$2:$A$651,0)))</f>
        <v>Tunica</v>
      </c>
      <c r="S276" s="48" t="str">
        <f>IF(INDEX(Applications_2021!$V$2:$V$651,MATCH($A276,Applications_2021!$A$2:$A$651,0))="","",INDEX(Applications_2021!$V$2:$V$651,MATCH($A276,Applications_2021!$A$2:$A$651,0)))</f>
        <v>MS</v>
      </c>
      <c r="T276" s="48" t="str">
        <f>IF(INDEX(Applications_2021!$AE$2:$AE$651,MATCH($A276,Applications_2021!$A$2:$A$651,0))="","",INDEX(Applications_2021!$AE$2:$AE$651,MATCH($A276,Applications_2021!$A$2:$A$651,0)))</f>
        <v>Excellent</v>
      </c>
      <c r="U276" s="109" t="str">
        <f>IF(INDEX(Applications_2021!$AF$2:$AF$651,MATCH($A276,Applications_2021!$A$2:$A$651,0))="","",INDEX(Applications_2021!$AF$2:$AF$651,MATCH($A276,Applications_2021!$A$2:$A$651,0)))</f>
        <v>i want to attend the AAYME Camp to increase my potential for academic success in the future .</v>
      </c>
      <c r="V276" s="109" t="str">
        <f>IF(INDEX(Applications_2021!$AG$2:$AG$651,MATCH($A276,Applications_2021!$A$2:$A$651,0))="","",INDEX(Applications_2021!$AG$2:$AG$651,MATCH($A276,Applications_2021!$A$2:$A$651,0)))</f>
        <v/>
      </c>
      <c r="W276" s="109" t="str">
        <f>IF(INDEX(Applications_2021!$AH$2:$AH$651,MATCH($A276,Applications_2021!$A$2:$A$651,0))="","",INDEX(Applications_2021!$AH$2:$AH$651,MATCH($A276,Applications_2021!$A$2:$A$651,0)))</f>
        <v/>
      </c>
      <c r="X276" s="109" t="str">
        <f>IF(INDEX(Applications_2021!$AI$2:$AI$651,MATCH($A276,Applications_2021!$A$2:$A$651,0))="","",INDEX(Applications_2021!$AI$2:$AI$651,MATCH($A276,Applications_2021!$A$2:$A$651,0)))</f>
        <v>school/teacher</v>
      </c>
      <c r="Y276" s="109" t="str">
        <f>IF(INDEX(Applications_2021!$AJ$2:$AJ$651,MATCH($A276,Applications_2021!$A$2:$A$651,0))="","",INDEX(Applications_2021!$AJ$2:$AJ$651,MATCH($A276,Applications_2021!$A$2:$A$651,0)))</f>
        <v>Mrs.Dunn/Principal</v>
      </c>
      <c r="Z276" s="220" t="str">
        <f>IF(INDEX(Applications_2021!$AD$2:$AD$651,MATCH($A276,Applications_2021!$A$2:$A$651,0))="","",INDEX(Applications_2021!$AD$2:$AD$651,MATCH($A276,Applications_2021!$A$2:$A$651,0)))</f>
        <v xml:space="preserve">I do not know my transportation needs at this time. </v>
      </c>
      <c r="AA276" s="221" t="str">
        <f>IF(INDEX(Applications_2021!$AD$2:$AD$651,MATCH($A276,Applications_2021!$A$2:$A$651,0))="","",INDEX(Applications_2021!$AD$2:$AD$651,MATCH($A276,Applications_2021!$A$2:$A$651,0)))</f>
        <v xml:space="preserve">I do not know my transportation needs at this time. </v>
      </c>
      <c r="AB276" s="48" t="str">
        <f>IF(INDEX(Transcripts_2021!$A$2:$A$324,MATCH($A276,Transcripts_2021!$A$2:$A$324,0))=$A276,INDEX(Transcripts_2021!$O$2:$O$324,MATCH($A276,Transcripts_2021!$A$2:$A$324,0)),"")</f>
        <v>Tunica Middle School</v>
      </c>
      <c r="AC276" s="48" t="str">
        <f t="shared" si="15"/>
        <v>Tunica</v>
      </c>
      <c r="AD276" s="48" t="str">
        <f>IF(INDEX(Applications_2021!$AL$2:$AL$651,MATCH($A276,Applications_2021!$A$2:$A$651,0))="","",INDEX(Applications_2021!$AL$2:$AL$651,MATCH($A276,Applications_2021!$A$2:$A$651,0)))</f>
        <v>Tunica</v>
      </c>
      <c r="AE276" s="8" t="str">
        <f t="shared" si="14"/>
        <v>Yes</v>
      </c>
    </row>
    <row r="277" spans="1:31" ht="86.4" x14ac:dyDescent="0.3">
      <c r="A277" s="51" t="str">
        <f>IF(Applications_2021!$A488="","",Applications_2021!$A488)</f>
        <v>0507-CON-RA-0235</v>
      </c>
      <c r="B277" s="45" t="s">
        <v>371</v>
      </c>
      <c r="C277" s="269" t="s">
        <v>104</v>
      </c>
      <c r="D277" s="46">
        <f t="shared" si="13"/>
        <v>9</v>
      </c>
      <c r="E277" s="45" cm="1">
        <f t="array" ref="E277">_xlfn.IFS($Q277="Less than $25,000 per year",5,$Q277="$25,000 to $49,999 per year",4,$Q277="$50,000 per year or above",2,$Q277="I do not know.",3,$Q277="",0)</f>
        <v>4</v>
      </c>
      <c r="F277" s="45" cm="1">
        <f t="array" ref="F277">_xlfn.IFS($T277="Excellent",5,$T277="Good",4,$T277="Average",3,$T277="Below Average",2,$T277="Poor",1)</f>
        <v>5</v>
      </c>
      <c r="G277" s="52"/>
      <c r="H277" s="52"/>
      <c r="I277" s="52"/>
      <c r="J277" s="53">
        <v>8</v>
      </c>
      <c r="K277" s="48" t="str">
        <f>IF(LEFT(INDEX(Applications_2021!$E$2:$E$651,MATCH($A277,Applications_2021!$A$2:$A$651,0)),1)="Y","Black","Other")</f>
        <v>Black</v>
      </c>
      <c r="L277" s="48" t="str">
        <f>IF(INDEX(Applications_2021!$F$2:$F$651,MATCH($A277,Applications_2021!$A$2:$A$651,0))="","",INDEX(Applications_2021!$F$2:$F$651,MATCH($A277,Applications_2021!$A$2:$A$651,0)))</f>
        <v>Female</v>
      </c>
      <c r="M277" s="48" t="str">
        <f>IF(LEFT(INDEX(Applications_2021!$I$2:$I$651,MATCH($A277,Applications_2021!$A$2:$A$651,0)),1)="","",LEFT(INDEX(Applications_2021!$I$2:$I$651,MATCH($A277,Applications_2021!$A$2:$A$651,0)),1))</f>
        <v>8</v>
      </c>
      <c r="N277" s="48" t="str">
        <f>IF(INDEX(Applications_2021!$J$2:$J$651,MATCH($A277,Applications_2021!$A$2:$A$651,0))="","",INDEX(Applications_2021!$J$2:$J$651,MATCH($A277,Applications_2021!$A$2:$A$651,0)))</f>
        <v>Tunica Middle School</v>
      </c>
      <c r="O277" s="48" t="str">
        <f>IF(INDEX(Applications_2021!$K$2:$K$651,MATCH($A277,Applications_2021!$A$2:$A$651,0))="","",INDEX(Applications_2021!$K$2:$K$651,MATCH($A277,Applications_2021!$A$2:$A$651,0)))</f>
        <v>Tunica County</v>
      </c>
      <c r="P277" s="48" t="str">
        <f>IF(INDEX(Applications_2021!$P$2:$P$651,MATCH($A277,Applications_2021!$A$2:$A$651,0))="","",INDEX(Applications_2021!$P$2:$P$651,MATCH($A277,Applications_2021!$A$2:$A$651,0)))</f>
        <v>High School Diploma or up to 3 years of college</v>
      </c>
      <c r="Q277" s="48" t="str">
        <f>IF(INDEX(Applications_2021!$Q$2:$Q$651,MATCH($A277,Applications_2021!$A$2:$A$651,0))="","",INDEX(Applications_2021!$Q$2:$Q$651,MATCH($A277,Applications_2021!$A$2:$A$651,0)))</f>
        <v>$25,000 to $49,999 per year</v>
      </c>
      <c r="R277" s="48" t="str">
        <f>IF(INDEX(Applications_2021!$AL$2:$AL$651,MATCH($A277,Applications_2021!$A$2:$A$651,0))="","",INDEX(Applications_2021!$AL$2:$AL$651,MATCH($A277,Applications_2021!$A$2:$A$651,0)))</f>
        <v>Tunica</v>
      </c>
      <c r="S277" s="48" t="str">
        <f>IF(INDEX(Applications_2021!$V$2:$V$651,MATCH($A277,Applications_2021!$A$2:$A$651,0))="","",INDEX(Applications_2021!$V$2:$V$651,MATCH($A277,Applications_2021!$A$2:$A$651,0)))</f>
        <v>MS</v>
      </c>
      <c r="T277" s="48" t="str">
        <f>IF(INDEX(Applications_2021!$AE$2:$AE$651,MATCH($A277,Applications_2021!$A$2:$A$651,0))="","",INDEX(Applications_2021!$AE$2:$AE$651,MATCH($A277,Applications_2021!$A$2:$A$651,0)))</f>
        <v>Excellent</v>
      </c>
      <c r="U277" s="109" t="str">
        <f>IF(INDEX(Applications_2021!$AF$2:$AF$651,MATCH($A277,Applications_2021!$A$2:$A$651,0))="","",INDEX(Applications_2021!$AF$2:$AF$651,MATCH($A277,Applications_2021!$A$2:$A$651,0)))</f>
        <v>I would like to attend the camp because I think it will be a great opportunity for me to advance my academic achievements. Due to the pandemic, the ability to socialize with my peers were limited. The camp will provide the interaction with others that we all need as youths growing into young adults.</v>
      </c>
      <c r="V277" s="109" t="str">
        <f>IF(INDEX(Applications_2021!$AG$2:$AG$651,MATCH($A277,Applications_2021!$A$2:$A$651,0))="","",INDEX(Applications_2021!$AG$2:$AG$651,MATCH($A277,Applications_2021!$A$2:$A$651,0)))</f>
        <v>FBLA member, honor roll, and principal list</v>
      </c>
      <c r="W277" s="109" t="str">
        <f>IF(INDEX(Applications_2021!$AH$2:$AH$651,MATCH($A277,Applications_2021!$A$2:$A$651,0))="","",INDEX(Applications_2021!$AH$2:$AH$651,MATCH($A277,Applications_2021!$A$2:$A$651,0)))</f>
        <v/>
      </c>
      <c r="X277" s="109" t="str">
        <f>IF(INDEX(Applications_2021!$AI$2:$AI$651,MATCH($A277,Applications_2021!$A$2:$A$651,0))="","",INDEX(Applications_2021!$AI$2:$AI$651,MATCH($A277,Applications_2021!$A$2:$A$651,0)))</f>
        <v>school/teacher</v>
      </c>
      <c r="Y277" s="109" t="str">
        <f>IF(INDEX(Applications_2021!$AJ$2:$AJ$651,MATCH($A277,Applications_2021!$A$2:$A$651,0))="","",INDEX(Applications_2021!$AJ$2:$AJ$651,MATCH($A277,Applications_2021!$A$2:$A$651,0)))</f>
        <v>Ms. Dunn</v>
      </c>
      <c r="Z277" s="220" t="str">
        <f>IF(INDEX(Applications_2021!$Z$2:$Z$651,MATCH($A277,Applications_2021!$A$2:$A$651,0))="","",INDEX(Applications_2021!$Z$2:$Z$651,MATCH($A277,Applications_2021!$A$2:$A$651,0)))</f>
        <v>YES - I will have transportation to the camp on June 20.</v>
      </c>
      <c r="AA277" s="221" t="str">
        <f>IF(INDEX(Applications_2021!$AB$2:$AB$651,MATCH($A277,Applications_2021!$A$2:$A$651,0))="","",INDEX(Applications_2021!$AB$2:$AB$651,MATCH($A277,Applications_2021!$A$2:$A$651,0)))</f>
        <v>YES - I will have transportation from the camp on June 25.</v>
      </c>
      <c r="AB277" s="48" t="str">
        <f>IF(INDEX(Transcripts_2021!$A$2:$A$324,MATCH($A277,Transcripts_2021!$A$2:$A$324,0))=$A277,INDEX(Transcripts_2021!$O$2:$O$324,MATCH($A277,Transcripts_2021!$A$2:$A$324,0)),"")</f>
        <v>Tunica Middle Scho</v>
      </c>
      <c r="AC277" s="48" t="str">
        <f t="shared" si="15"/>
        <v>Tunica</v>
      </c>
      <c r="AD277" s="48" t="str">
        <f>IF(INDEX(Applications_2021!$AL$2:$AL$651,MATCH($A277,Applications_2021!$A$2:$A$651,0))="","",INDEX(Applications_2021!$AL$2:$AL$651,MATCH($A277,Applications_2021!$A$2:$A$651,0)))</f>
        <v>Tunica</v>
      </c>
      <c r="AE277" s="8" t="str">
        <f t="shared" si="14"/>
        <v>Yes</v>
      </c>
    </row>
    <row r="278" spans="1:31" ht="86.4" x14ac:dyDescent="0.3">
      <c r="A278" s="51" t="str">
        <f>IF(Applications_2021!$A647="","",Applications_2021!$A647)</f>
        <v>0673-BEA-KA-0306</v>
      </c>
      <c r="B278" s="45" t="s">
        <v>371</v>
      </c>
      <c r="C278" s="250" t="s">
        <v>83</v>
      </c>
      <c r="D278" s="46">
        <f t="shared" si="13"/>
        <v>6</v>
      </c>
      <c r="E278" s="45" cm="1">
        <f t="array" ref="E278">_xlfn.IFS($Q278="Less than $25,000 per year",5,$Q278="$25,000 to $49,999 per year",4,$Q278="$50,000 per year or above",2,$Q278="I do not know.",3,$Q278="",0)</f>
        <v>2</v>
      </c>
      <c r="F278" s="45" cm="1">
        <f t="array" ref="F278">_xlfn.IFS($T278="Excellent",5,$T278="Good",4,$T278="Average",3,$T278="Below Average",2,$T278="Poor",1)</f>
        <v>4</v>
      </c>
      <c r="G278" s="52"/>
      <c r="H278" s="52"/>
      <c r="I278" s="52"/>
      <c r="J278" s="53">
        <v>8</v>
      </c>
      <c r="K278" s="48" t="str">
        <f>IF(LEFT(INDEX(Applications_2021!$E$2:$E$651,MATCH($A278,Applications_2021!$A$2:$A$651,0)),1)="Y","Black","Other")</f>
        <v>Black</v>
      </c>
      <c r="L278" s="48" t="str">
        <f>IF(INDEX(Applications_2021!$F$2:$F$651,MATCH($A278,Applications_2021!$A$2:$A$651,0))="","",INDEX(Applications_2021!$F$2:$F$651,MATCH($A278,Applications_2021!$A$2:$A$651,0)))</f>
        <v>Female</v>
      </c>
      <c r="M278" s="48" t="str">
        <f>IF(LEFT(INDEX(Applications_2021!$I$2:$I$651,MATCH($A278,Applications_2021!$A$2:$A$651,0)),1)="","",LEFT(INDEX(Applications_2021!$I$2:$I$651,MATCH($A278,Applications_2021!$A$2:$A$651,0)),1))</f>
        <v>8</v>
      </c>
      <c r="N278" s="48" t="str">
        <f>IF(INDEX(Applications_2021!$J$2:$J$651,MATCH($A278,Applications_2021!$A$2:$A$651,0))="","",INDEX(Applications_2021!$J$2:$J$651,MATCH($A278,Applications_2021!$A$2:$A$651,0)))</f>
        <v>Ingomar Attendance Center</v>
      </c>
      <c r="O278" s="48" t="str">
        <f>IF(INDEX(Applications_2021!$K$2:$K$651,MATCH($A278,Applications_2021!$A$2:$A$651,0))="","",INDEX(Applications_2021!$K$2:$K$651,MATCH($A278,Applications_2021!$A$2:$A$651,0)))</f>
        <v xml:space="preserve">Union County School District </v>
      </c>
      <c r="P278" s="48" t="str">
        <f>IF(INDEX(Applications_2021!$P$2:$P$651,MATCH($A278,Applications_2021!$A$2:$A$651,0))="","",INDEX(Applications_2021!$P$2:$P$651,MATCH($A278,Applications_2021!$A$2:$A$651,0)))</f>
        <v>College degree or 4 or more years of college (including graduate school)</v>
      </c>
      <c r="Q278" s="48" t="str">
        <f>IF(INDEX(Applications_2021!$Q$2:$Q$651,MATCH($A278,Applications_2021!$A$2:$A$651,0))="","",INDEX(Applications_2021!$Q$2:$Q$651,MATCH($A278,Applications_2021!$A$2:$A$651,0)))</f>
        <v>$50,000 per year or above</v>
      </c>
      <c r="R278" s="48" t="str">
        <f>IF(INDEX(Applications_2021!$AL$2:$AL$651,MATCH($A278,Applications_2021!$A$2:$A$651,0))="","",INDEX(Applications_2021!$AL$2:$AL$651,MATCH($A278,Applications_2021!$A$2:$A$651,0)))</f>
        <v>Union</v>
      </c>
      <c r="S278" s="48" t="str">
        <f>IF(INDEX(Applications_2021!$V$2:$V$651,MATCH($A278,Applications_2021!$A$2:$A$651,0))="","",INDEX(Applications_2021!$V$2:$V$651,MATCH($A278,Applications_2021!$A$2:$A$651,0)))</f>
        <v>MS</v>
      </c>
      <c r="T278" s="48" t="str">
        <f>IF(INDEX(Applications_2021!$AE$2:$AE$651,MATCH($A278,Applications_2021!$A$2:$A$651,0))="","",INDEX(Applications_2021!$AE$2:$AE$651,MATCH($A278,Applications_2021!$A$2:$A$651,0)))</f>
        <v>Good</v>
      </c>
      <c r="U278" s="109" t="str">
        <f>IF(INDEX(Applications_2021!$AF$2:$AF$651,MATCH($A278,Applications_2021!$A$2:$A$651,0))="","",INDEX(Applications_2021!$AF$2:$AF$651,MATCH($A278,Applications_2021!$A$2:$A$651,0)))</f>
        <v>To enhance my learning and meet other like minded students.  -This is Kamille’s mother, we had to submit her application twice because I think I deleted the email I was sent and I needed clarity on where to send her transcript and I also had my name listed instead of hers on the first one.</v>
      </c>
      <c r="V278" s="109" t="str">
        <f>IF(INDEX(Applications_2021!$AG$2:$AG$651,MATCH($A278,Applications_2021!$A$2:$A$651,0))="","",INDEX(Applications_2021!$AG$2:$AG$651,MATCH($A278,Applications_2021!$A$2:$A$651,0)))</f>
        <v>Band(Drums) Accelerated Reading awards Honor Roll</v>
      </c>
      <c r="W278" s="109" t="str">
        <f>IF(INDEX(Applications_2021!$AH$2:$AH$651,MATCH($A278,Applications_2021!$A$2:$A$651,0))="","",INDEX(Applications_2021!$AH$2:$AH$651,MATCH($A278,Applications_2021!$A$2:$A$651,0)))</f>
        <v>Very friendly and lives to meet new people and learn new things.</v>
      </c>
      <c r="X278" s="109" t="str">
        <f>IF(INDEX(Applications_2021!$AI$2:$AI$651,MATCH($A278,Applications_2021!$A$2:$A$651,0))="","",INDEX(Applications_2021!$AI$2:$AI$651,MATCH($A278,Applications_2021!$A$2:$A$651,0)))</f>
        <v>Social Media</v>
      </c>
      <c r="Y278" s="109" t="str">
        <f>IF(INDEX(Applications_2021!$AJ$2:$AJ$651,MATCH($A278,Applications_2021!$A$2:$A$651,0))="","",INDEX(Applications_2021!$AJ$2:$AJ$651,MATCH($A278,Applications_2021!$A$2:$A$651,0)))</f>
        <v/>
      </c>
      <c r="Z278" s="220" t="str">
        <f>IF(INDEX(Applications_2021!$Z$2:$Z$651,MATCH($A278,Applications_2021!$A$2:$A$651,0))="","",INDEX(Applications_2021!$Z$2:$Z$651,MATCH($A278,Applications_2021!$A$2:$A$651,0)))</f>
        <v>YES - I will have transportation to the camp on June 20.</v>
      </c>
      <c r="AA278" s="221" t="str">
        <f>IF(INDEX(Applications_2021!$AB$2:$AB$651,MATCH($A278,Applications_2021!$A$2:$A$651,0))="","",INDEX(Applications_2021!$AB$2:$AB$651,MATCH($A278,Applications_2021!$A$2:$A$651,0)))</f>
        <v>YES - I will have transportation from the camp on June 25.</v>
      </c>
      <c r="AB278" s="48" t="str">
        <f>IF(INDEX(Transcripts_2021!$A$2:$A$324,MATCH($A278,Transcripts_2021!$A$2:$A$324,0))=$A278,INDEX(Transcripts_2021!$O$2:$O$324,MATCH($A278,Transcripts_2021!$A$2:$A$324,0)),"")</f>
        <v>Ingomar Attendance Center</v>
      </c>
      <c r="AC278" s="48" t="str">
        <f t="shared" si="15"/>
        <v>Union</v>
      </c>
      <c r="AD278" s="48" t="str">
        <f>IF(INDEX(Applications_2021!$AL$2:$AL$651,MATCH($A278,Applications_2021!$A$2:$A$651,0))="","",INDEX(Applications_2021!$AL$2:$AL$651,MATCH($A278,Applications_2021!$A$2:$A$651,0)))</f>
        <v>Union</v>
      </c>
      <c r="AE278" s="8" t="str">
        <f t="shared" si="14"/>
        <v>Yes</v>
      </c>
    </row>
    <row r="279" spans="1:31" ht="86.4" x14ac:dyDescent="0.3">
      <c r="A279" s="51" t="str">
        <f>IF(Applications_2021!$A71="","",Applications_2021!$A71)</f>
        <v>0071-JEF-TY-0055</v>
      </c>
      <c r="B279" s="45" t="s">
        <v>371</v>
      </c>
      <c r="C279" s="250" t="s">
        <v>83</v>
      </c>
      <c r="D279" s="46">
        <f t="shared" si="13"/>
        <v>8</v>
      </c>
      <c r="E279" s="45" cm="1">
        <f t="array" ref="E279">_xlfn.IFS($Q279="Less than $25,000 per year",5,$Q279="$25,000 to $49,999 per year",4,$Q279="$50,000 per year or above",2,$Q279="I do not know.",3,$Q279="",0)</f>
        <v>4</v>
      </c>
      <c r="F279" s="45" cm="1">
        <f t="array" ref="F279">_xlfn.IFS($T279="Excellent",5,$T279="Good",4,$T279="Average",3,$T279="Below Average",2,$T279="Poor",1)</f>
        <v>4</v>
      </c>
      <c r="G279" s="52"/>
      <c r="H279" s="52"/>
      <c r="I279" s="52"/>
      <c r="J279" s="53">
        <v>8</v>
      </c>
      <c r="K279" s="48" t="str">
        <f>IF(LEFT(INDEX(Applications_2021!$E$2:$E$651,MATCH($A279,Applications_2021!$A$2:$A$651,0)),1)="Y","Black","Other")</f>
        <v>Black</v>
      </c>
      <c r="L279" s="48" t="str">
        <f>IF(INDEX(Applications_2021!$F$2:$F$651,MATCH($A279,Applications_2021!$A$2:$A$651,0))="","",INDEX(Applications_2021!$F$2:$F$651,MATCH($A279,Applications_2021!$A$2:$A$651,0)))</f>
        <v>Female</v>
      </c>
      <c r="M279" s="48" t="str">
        <f>IF(LEFT(INDEX(Applications_2021!$I$2:$I$651,MATCH($A279,Applications_2021!$A$2:$A$651,0)),1)="","",LEFT(INDEX(Applications_2021!$I$2:$I$651,MATCH($A279,Applications_2021!$A$2:$A$651,0)),1))</f>
        <v>8</v>
      </c>
      <c r="N279" s="48" t="str">
        <f>IF(INDEX(Applications_2021!$J$2:$J$651,MATCH($A279,Applications_2021!$A$2:$A$651,0))="","",INDEX(Applications_2021!$J$2:$J$651,MATCH($A279,Applications_2021!$A$2:$A$651,0)))</f>
        <v>Warren Central Jr High</v>
      </c>
      <c r="O279" s="48" t="str">
        <f>IF(INDEX(Applications_2021!$K$2:$K$651,MATCH($A279,Applications_2021!$A$2:$A$651,0))="","",INDEX(Applications_2021!$K$2:$K$651,MATCH($A279,Applications_2021!$A$2:$A$651,0)))</f>
        <v>Vicksburg Warren</v>
      </c>
      <c r="P279" s="48" t="str">
        <f>IF(INDEX(Applications_2021!$P$2:$P$651,MATCH($A279,Applications_2021!$A$2:$A$651,0))="","",INDEX(Applications_2021!$P$2:$P$651,MATCH($A279,Applications_2021!$A$2:$A$651,0)))</f>
        <v>College degree or 4 or more years of college (including graduate school)</v>
      </c>
      <c r="Q279" s="48" t="str">
        <f>IF(INDEX(Applications_2021!$Q$2:$Q$651,MATCH($A279,Applications_2021!$A$2:$A$651,0))="","",INDEX(Applications_2021!$Q$2:$Q$651,MATCH($A279,Applications_2021!$A$2:$A$651,0)))</f>
        <v>$25,000 to $49,999 per year</v>
      </c>
      <c r="R279" s="48" t="str">
        <f>IF(INDEX(Applications_2021!$AL$2:$AL$651,MATCH($A279,Applications_2021!$A$2:$A$651,0))="","",INDEX(Applications_2021!$AL$2:$AL$651,MATCH($A279,Applications_2021!$A$2:$A$651,0)))</f>
        <v>Warren</v>
      </c>
      <c r="S279" s="48" t="str">
        <f>IF(INDEX(Applications_2021!$V$2:$V$651,MATCH($A279,Applications_2021!$A$2:$A$651,0))="","",INDEX(Applications_2021!$V$2:$V$651,MATCH($A279,Applications_2021!$A$2:$A$651,0)))</f>
        <v>MS</v>
      </c>
      <c r="T279" s="48" t="str">
        <f>IF(INDEX(Applications_2021!$AE$2:$AE$651,MATCH($A279,Applications_2021!$A$2:$A$651,0))="","",INDEX(Applications_2021!$AE$2:$AE$651,MATCH($A279,Applications_2021!$A$2:$A$651,0)))</f>
        <v>Good</v>
      </c>
      <c r="U279" s="109" t="str">
        <f>IF(INDEX(Applications_2021!$AF$2:$AF$651,MATCH($A279,Applications_2021!$A$2:$A$651,0))="","",INDEX(Applications_2021!$AF$2:$AF$651,MATCH($A279,Applications_2021!$A$2:$A$651,0)))</f>
        <v xml:space="preserve">I want to build and/or enhance self-awareness and confidence as an African American student. I want to be exposed to various college and career opportunities. I want to be provided support to be more competitive for scholarships and programs. Lastly I want to build personal and professional skills. </v>
      </c>
      <c r="V279" s="109" t="str">
        <f>IF(INDEX(Applications_2021!$AG$2:$AG$651,MATCH($A279,Applications_2021!$A$2:$A$651,0))="","",INDEX(Applications_2021!$AG$2:$AG$651,MATCH($A279,Applications_2021!$A$2:$A$651,0)))</f>
        <v/>
      </c>
      <c r="W279" s="109" t="str">
        <f>IF(INDEX(Applications_2021!$AH$2:$AH$651,MATCH($A279,Applications_2021!$A$2:$A$651,0))="","",INDEX(Applications_2021!$AH$2:$AH$651,MATCH($A279,Applications_2021!$A$2:$A$651,0)))</f>
        <v/>
      </c>
      <c r="X279" s="109" t="str">
        <f>IF(INDEX(Applications_2021!$AI$2:$AI$651,MATCH($A279,Applications_2021!$A$2:$A$651,0))="","",INDEX(Applications_2021!$AI$2:$AI$651,MATCH($A279,Applications_2021!$A$2:$A$651,0)))</f>
        <v>school/teacher</v>
      </c>
      <c r="Y279" s="109" t="str">
        <f>IF(INDEX(Applications_2021!$AJ$2:$AJ$651,MATCH($A279,Applications_2021!$A$2:$A$651,0))="","",INDEX(Applications_2021!$AJ$2:$AJ$651,MATCH($A279,Applications_2021!$A$2:$A$651,0)))</f>
        <v>Chandra Willis/ Warren Central Jr High School</v>
      </c>
      <c r="Z279" s="220" t="str">
        <f>IF(INDEX(Applications_2021!$AD$2:$AD$651,MATCH($A279,Applications_2021!$A$2:$A$651,0))="","",INDEX(Applications_2021!$AD$2:$AD$651,MATCH($A279,Applications_2021!$A$2:$A$651,0)))</f>
        <v xml:space="preserve">I do not know my transportation needs at this time. </v>
      </c>
      <c r="AA279" s="221" t="str">
        <f>IF(INDEX(Applications_2021!$AD$2:$AD$651,MATCH($A279,Applications_2021!$A$2:$A$651,0))="","",INDEX(Applications_2021!$AD$2:$AD$651,MATCH($A279,Applications_2021!$A$2:$A$651,0)))</f>
        <v xml:space="preserve">I do not know my transportation needs at this time. </v>
      </c>
      <c r="AB279" s="48" t="str">
        <f>IF(INDEX(Transcripts_2021!$A$2:$A$324,MATCH($A279,Transcripts_2021!$A$2:$A$324,0))=$A279,INDEX(Transcripts_2021!$O$2:$O$324,MATCH($A279,Transcripts_2021!$A$2:$A$324,0)),"")</f>
        <v>Warren Central Jr. High</v>
      </c>
      <c r="AC279" s="48" t="str">
        <f t="shared" si="15"/>
        <v>Warren</v>
      </c>
      <c r="AD279" s="48" t="str">
        <f>IF(INDEX(Applications_2021!$AL$2:$AL$651,MATCH($A279,Applications_2021!$A$2:$A$651,0))="","",INDEX(Applications_2021!$AL$2:$AL$651,MATCH($A279,Applications_2021!$A$2:$A$651,0)))</f>
        <v>Warren</v>
      </c>
      <c r="AE279" s="8" t="str">
        <f t="shared" si="14"/>
        <v>Yes</v>
      </c>
    </row>
    <row r="280" spans="1:31" ht="14.4" customHeight="1" x14ac:dyDescent="0.3">
      <c r="A280" s="165" t="str">
        <f>IF(Applications_2021!$A368="","",Applications_2021!$A368)</f>
        <v>0382-TUR-BR-0240</v>
      </c>
      <c r="B280" s="52" t="s">
        <v>519</v>
      </c>
      <c r="C280" s="140" t="s">
        <v>92</v>
      </c>
      <c r="D280" s="46">
        <f t="shared" si="13"/>
        <v>6</v>
      </c>
      <c r="E280" s="45" cm="1">
        <f t="array" ref="E280">_xlfn.IFS($Q280="Less than $25,000 per year",5,$Q280="$25,000 to $49,999 per year",4,$Q280="$50,000 per year or above",2,$Q280="I do not know.",3,$Q280="",0)</f>
        <v>2</v>
      </c>
      <c r="F280" s="45" cm="1">
        <f t="array" ref="F280">_xlfn.IFS($T280="Excellent",5,$T280="Good",4,$T280="Average",3,$T280="Below Average",2,$T280="Poor",1)</f>
        <v>4</v>
      </c>
      <c r="G280" s="52"/>
      <c r="H280" s="52"/>
      <c r="I280" s="52"/>
      <c r="J280" s="53">
        <v>7</v>
      </c>
      <c r="K280" s="48" t="str">
        <f>IF(LEFT(INDEX(Applications_2021!$E$2:$E$651,MATCH($A280,Applications_2021!$A$2:$A$651,0)),1)="Y","Black","Other")</f>
        <v>Black</v>
      </c>
      <c r="L280" s="48" t="str">
        <f>IF(INDEX(Applications_2021!$F$2:$F$651,MATCH($A280,Applications_2021!$A$2:$A$651,0))="","",INDEX(Applications_2021!$F$2:$F$651,MATCH($A280,Applications_2021!$A$2:$A$651,0)))</f>
        <v>Female</v>
      </c>
      <c r="M280" s="66" t="str">
        <f>IF(LEFT(INDEX(Applications_2021!$I$2:$I$651,MATCH($A280,Applications_2021!$A$2:$A$651,0)),1)="","",LEFT(INDEX(Applications_2021!$I$2:$I$651,MATCH($A280,Applications_2021!$A$2:$A$651,0)),1))</f>
        <v>7</v>
      </c>
      <c r="N280" s="66" t="str">
        <f>IF(INDEX(Applications_2021!$J$2:$J$651,MATCH($A280,Applications_2021!$A$2:$A$651,0))="","",INDEX(Applications_2021!$J$2:$J$651,MATCH($A280,Applications_2021!$A$2:$A$651,0)))</f>
        <v xml:space="preserve">Academy of Innovation </v>
      </c>
      <c r="O280" s="48" t="str">
        <f>IF(INDEX(Applications_2021!$K$2:$K$651,MATCH($A280,Applications_2021!$A$2:$A$651,0))="","",INDEX(Applications_2021!$K$2:$K$651,MATCH($A280,Applications_2021!$A$2:$A$651,0)))</f>
        <v xml:space="preserve">Vicksburg Warren </v>
      </c>
      <c r="P280" s="48" t="str">
        <f>IF(INDEX(Applications_2021!$P$2:$P$651,MATCH($A280,Applications_2021!$A$2:$A$651,0))="","",INDEX(Applications_2021!$P$2:$P$651,MATCH($A280,Applications_2021!$A$2:$A$651,0)))</f>
        <v>College degree or 4 or more years of college (including graduate school)</v>
      </c>
      <c r="Q280" s="48" t="str">
        <f>IF(INDEX(Applications_2021!$Q$2:$Q$651,MATCH($A280,Applications_2021!$A$2:$A$651,0))="","",INDEX(Applications_2021!$Q$2:$Q$651,MATCH($A280,Applications_2021!$A$2:$A$651,0)))</f>
        <v>$50,000 per year or above</v>
      </c>
      <c r="R280" s="48" t="str">
        <f>IF(INDEX(Applications_2021!$AL$2:$AL$651,MATCH($A280,Applications_2021!$A$2:$A$651,0))="","",INDEX(Applications_2021!$AL$2:$AL$651,MATCH($A280,Applications_2021!$A$2:$A$651,0)))</f>
        <v>Warren</v>
      </c>
      <c r="S280" s="48" t="str">
        <f>IF(INDEX(Applications_2021!$V$2:$V$651,MATCH($A280,Applications_2021!$A$2:$A$651,0))="","",INDEX(Applications_2021!$V$2:$V$651,MATCH($A280,Applications_2021!$A$2:$A$651,0)))</f>
        <v>MS</v>
      </c>
      <c r="T280" s="48" t="str">
        <f>IF(INDEX(Applications_2021!$AE$2:$AE$651,MATCH($A280,Applications_2021!$A$2:$A$651,0))="","",INDEX(Applications_2021!$AE$2:$AE$651,MATCH($A280,Applications_2021!$A$2:$A$651,0)))</f>
        <v>Good</v>
      </c>
      <c r="U280" s="109" t="str">
        <f>IF(INDEX(Applications_2021!$AF$2:$AF$651,MATCH($A280,Applications_2021!$A$2:$A$651,0))="","",INDEX(Applications_2021!$AF$2:$AF$651,MATCH($A280,Applications_2021!$A$2:$A$651,0)))</f>
        <v xml:space="preserve">I hope to meet new people, learn something new, and have some fun. </v>
      </c>
      <c r="V280" s="109" t="str">
        <f>IF(INDEX(Applications_2021!$AG$2:$AG$651,MATCH($A280,Applications_2021!$A$2:$A$651,0))="","",INDEX(Applications_2021!$AG$2:$AG$651,MATCH($A280,Applications_2021!$A$2:$A$651,0)))</f>
        <v/>
      </c>
      <c r="W280" s="109" t="str">
        <f>IF(INDEX(Applications_2021!$AH$2:$AH$651,MATCH($A280,Applications_2021!$A$2:$A$651,0))="","",INDEX(Applications_2021!$AH$2:$AH$651,MATCH($A280,Applications_2021!$A$2:$A$651,0)))</f>
        <v/>
      </c>
      <c r="X280" s="109" t="str">
        <f>IF(INDEX(Applications_2021!$AI$2:$AI$651,MATCH($A280,Applications_2021!$A$2:$A$651,0))="","",INDEX(Applications_2021!$AI$2:$AI$651,MATCH($A280,Applications_2021!$A$2:$A$651,0)))</f>
        <v>Social Media</v>
      </c>
      <c r="Y280" s="109" t="str">
        <f>IF(INDEX(Applications_2021!$AJ$2:$AJ$651,MATCH($A280,Applications_2021!$A$2:$A$651,0))="","",INDEX(Applications_2021!$AJ$2:$AJ$651,MATCH($A280,Applications_2021!$A$2:$A$651,0)))</f>
        <v/>
      </c>
      <c r="Z280" s="220" t="str">
        <f>IF(INDEX(Applications_2021!$Z$2:$Z$651,MATCH($A280,Applications_2021!$A$2:$A$651,0))="","",INDEX(Applications_2021!$Z$2:$Z$651,MATCH($A280,Applications_2021!$A$2:$A$651,0)))</f>
        <v>YES - I will have transportation to the camp on June 20.</v>
      </c>
      <c r="AA280" s="221" t="str">
        <f>IF(INDEX(Applications_2021!$AB$2:$AB$651,MATCH($A280,Applications_2021!$A$2:$A$651,0))="","",INDEX(Applications_2021!$AB$2:$AB$651,MATCH($A280,Applications_2021!$A$2:$A$651,0)))</f>
        <v>YES - I will have transportation from the camp on June 25.</v>
      </c>
      <c r="AB280" s="48" t="str">
        <f>IF(INDEX(Transcripts_2021!$A$2:$A$324,MATCH($A280,Transcripts_2021!$A$2:$A$324,0))=$A280,INDEX(Transcripts_2021!$O$2:$O$324,MATCH($A280,Transcripts_2021!$A$2:$A$324,0)),"")</f>
        <v>Academy of Innovation</v>
      </c>
      <c r="AC280" s="48" t="str">
        <f t="shared" si="15"/>
        <v>Warren</v>
      </c>
      <c r="AD280" s="48" t="str">
        <f>IF(INDEX(Applications_2021!$AL$2:$AL$651,MATCH($A280,Applications_2021!$A$2:$A$651,0))="","",INDEX(Applications_2021!$AL$2:$AL$651,MATCH($A280,Applications_2021!$A$2:$A$651,0)))</f>
        <v>Warren</v>
      </c>
      <c r="AE280" s="8" t="str">
        <f t="shared" si="14"/>
        <v>Yes</v>
      </c>
    </row>
    <row r="281" spans="1:31" ht="14.4" customHeight="1" x14ac:dyDescent="0.3">
      <c r="A281" s="51" t="str">
        <f>IF(Applications_2021!$A534="","",Applications_2021!$A534)</f>
        <v>0554-BUF-NY-0090</v>
      </c>
      <c r="B281" s="52" t="s">
        <v>519</v>
      </c>
      <c r="C281" s="140" t="s">
        <v>92</v>
      </c>
      <c r="D281" s="46">
        <f t="shared" si="13"/>
        <v>10</v>
      </c>
      <c r="E281" s="45" cm="1">
        <f t="array" ref="E281">_xlfn.IFS($Q281="Less than $25,000 per year",5,$Q281="$25,000 to $49,999 per year",4,$Q281="$50,000 per year or above",2,$Q281="I do not know.",3,$Q281="",0)</f>
        <v>5</v>
      </c>
      <c r="F281" s="45" cm="1">
        <f t="array" ref="F281">_xlfn.IFS($T281="Excellent",5,$T281="Good",4,$T281="Average",3,$T281="Below Average",2,$T281="Poor",1)</f>
        <v>5</v>
      </c>
      <c r="G281" s="52"/>
      <c r="H281" s="52"/>
      <c r="I281" s="52"/>
      <c r="J281" s="53" t="s">
        <v>2066</v>
      </c>
      <c r="K281" s="48" t="str">
        <f>IF(LEFT(INDEX(Applications_2021!$E$2:$E$651,MATCH($A281,Applications_2021!$A$2:$A$651,0)),1)="Y","Black","Other")</f>
        <v>Black</v>
      </c>
      <c r="L281" s="48" t="str">
        <f>IF(INDEX(Applications_2021!$F$2:$F$651,MATCH($A281,Applications_2021!$A$2:$A$651,0))="","",INDEX(Applications_2021!$F$2:$F$651,MATCH($A281,Applications_2021!$A$2:$A$651,0)))</f>
        <v>Female</v>
      </c>
      <c r="M281" s="48" t="str">
        <f>IF(LEFT(INDEX(Applications_2021!$I$2:$I$651,MATCH($A281,Applications_2021!$A$2:$A$651,0)),1)="","",LEFT(INDEX(Applications_2021!$I$2:$I$651,MATCH($A281,Applications_2021!$A$2:$A$651,0)),1))</f>
        <v>8</v>
      </c>
      <c r="N281" s="48" t="str">
        <f>IF(INDEX(Applications_2021!$J$2:$J$651,MATCH($A281,Applications_2021!$A$2:$A$651,0))="","",INDEX(Applications_2021!$J$2:$J$651,MATCH($A281,Applications_2021!$A$2:$A$651,0)))</f>
        <v>Coleman Middle School</v>
      </c>
      <c r="O281" s="48" t="str">
        <f>IF(INDEX(Applications_2021!$K$2:$K$651,MATCH($A281,Applications_2021!$A$2:$A$651,0))="","",INDEX(Applications_2021!$K$2:$K$651,MATCH($A281,Applications_2021!$A$2:$A$651,0)))</f>
        <v>Greenville Public School District</v>
      </c>
      <c r="P281" s="48" t="str">
        <f>IF(INDEX(Applications_2021!$P$2:$P$651,MATCH($A281,Applications_2021!$A$2:$A$651,0))="","",INDEX(Applications_2021!$P$2:$P$651,MATCH($A281,Applications_2021!$A$2:$A$651,0)))</f>
        <v>High School Diploma or up to 3 years of college</v>
      </c>
      <c r="Q281" s="48" t="str">
        <f>IF(INDEX(Applications_2021!$Q$2:$Q$651,MATCH($A281,Applications_2021!$A$2:$A$651,0))="","",INDEX(Applications_2021!$Q$2:$Q$651,MATCH($A281,Applications_2021!$A$2:$A$651,0)))</f>
        <v>Less than $25,000 per year</v>
      </c>
      <c r="R281" s="48" t="str">
        <f>IF(INDEX(Applications_2021!$AL$2:$AL$651,MATCH($A281,Applications_2021!$A$2:$A$651,0))="","",INDEX(Applications_2021!$AL$2:$AL$651,MATCH($A281,Applications_2021!$A$2:$A$651,0)))</f>
        <v>Washington</v>
      </c>
      <c r="S281" s="48" t="str">
        <f>IF(INDEX(Applications_2021!$V$2:$V$651,MATCH($A281,Applications_2021!$A$2:$A$651,0))="","",INDEX(Applications_2021!$V$2:$V$651,MATCH($A281,Applications_2021!$A$2:$A$651,0)))</f>
        <v>MS</v>
      </c>
      <c r="T281" s="48" t="str">
        <f>IF(INDEX(Applications_2021!$AE$2:$AE$651,MATCH($A281,Applications_2021!$A$2:$A$651,0))="","",INDEX(Applications_2021!$AE$2:$AE$651,MATCH($A281,Applications_2021!$A$2:$A$651,0)))</f>
        <v>Excellent</v>
      </c>
      <c r="U281" s="109" t="str">
        <f>IF(INDEX(Applications_2021!$AF$2:$AF$651,MATCH($A281,Applications_2021!$A$2:$A$651,0))="","",INDEX(Applications_2021!$AF$2:$AF$651,MATCH($A281,Applications_2021!$A$2:$A$651,0)))</f>
        <v xml:space="preserve">     I hope that this camp will give me head start in the 9th grade. Since I decided not to join the early college program, I will need as much help as I can get if I want to get into a good college and have a career in computer science.</v>
      </c>
      <c r="V281" s="109" t="str">
        <f>IF(INDEX(Applications_2021!$AG$2:$AG$651,MATCH($A281,Applications_2021!$A$2:$A$651,0))="","",INDEX(Applications_2021!$AG$2:$AG$651,MATCH($A281,Applications_2021!$A$2:$A$651,0)))</f>
        <v xml:space="preserve">     I was nominated by my by teachers to write and give our 8th grade speech- https://docs.google.com/document/d/1z_2cHo7jp2KbiOpwBDae0X2JCneaF289Ick5B1cwxGs/edit?usp=sharing  I got 2nd place in the regional science fair in the 6th grade.    </v>
      </c>
      <c r="W281" s="109" t="str">
        <f>IF(INDEX(Applications_2021!$AH$2:$AH$651,MATCH($A281,Applications_2021!$A$2:$A$651,0))="","",INDEX(Applications_2021!$AH$2:$AH$651,MATCH($A281,Applications_2021!$A$2:$A$651,0)))</f>
        <v xml:space="preserve">I was offered to join the National Junior Honor Society but wasn't able to join because I didn't have my parents permission. I'm learning to code. I want a job in computer science. </v>
      </c>
      <c r="X281" s="109" t="str">
        <f>IF(INDEX(Applications_2021!$AI$2:$AI$651,MATCH($A281,Applications_2021!$A$2:$A$651,0))="","",INDEX(Applications_2021!$AI$2:$AI$651,MATCH($A281,Applications_2021!$A$2:$A$651,0)))</f>
        <v>school/teacher</v>
      </c>
      <c r="Y281" s="109" t="str">
        <f>IF(INDEX(Applications_2021!$AJ$2:$AJ$651,MATCH($A281,Applications_2021!$A$2:$A$651,0))="","",INDEX(Applications_2021!$AJ$2:$AJ$651,MATCH($A281,Applications_2021!$A$2:$A$651,0)))</f>
        <v>Donna Green- Coleman Middle School</v>
      </c>
      <c r="Z281" s="220" t="str">
        <f>IF(INDEX(Applications_2021!$AA$2:$AA$651,MATCH($A281,Applications_2021!$A$2:$A$651,0))="","",INDEX(Applications_2021!$AA$2:$AA$651,MATCH($A281,Applications_2021!$A$2:$A$651,0)))</f>
        <v>NO - I will NOT have transportation to the camp on June 20.</v>
      </c>
      <c r="AA281" s="221" t="str">
        <f>IF(INDEX(Applications_2021!$AC$2:$AC$651,MATCH($A281,Applications_2021!$A$2:$A$651,0))="","",INDEX(Applications_2021!$AC$2:$AC$651,MATCH($A281,Applications_2021!$A$2:$A$651,0)))</f>
        <v>NO - I will NOT have transportation from the camp on June 25.</v>
      </c>
      <c r="AB281" s="48" t="str">
        <f>IF(INDEX(Transcripts_2021!$A$2:$A$324,MATCH($A281,Transcripts_2021!$A$2:$A$324,0))=$A281,INDEX(Transcripts_2021!$O$2:$O$324,MATCH($A281,Transcripts_2021!$A$2:$A$324,0)),"")</f>
        <v>Coleman Middle School</v>
      </c>
      <c r="AC281" s="48" t="str">
        <f t="shared" si="15"/>
        <v>Washington</v>
      </c>
      <c r="AD281" s="48" t="str">
        <f>IF(INDEX(Applications_2021!$AL$2:$AL$651,MATCH($A281,Applications_2021!$A$2:$A$651,0))="","",INDEX(Applications_2021!$AL$2:$AL$651,MATCH($A281,Applications_2021!$A$2:$A$651,0)))</f>
        <v>Washington</v>
      </c>
      <c r="AE281" s="8" t="str">
        <f t="shared" si="14"/>
        <v>Yes</v>
      </c>
    </row>
    <row r="282" spans="1:31" ht="230.4" x14ac:dyDescent="0.3">
      <c r="A282" s="51" t="str">
        <f>IF(Applications_2021!$A605="","",Applications_2021!$A605)</f>
        <v>0631-REE-MI-0224</v>
      </c>
      <c r="B282" s="45" t="s">
        <v>371</v>
      </c>
      <c r="C282" s="250" t="s">
        <v>101</v>
      </c>
      <c r="D282" s="46">
        <f t="shared" si="13"/>
        <v>10</v>
      </c>
      <c r="E282" s="45" cm="1">
        <f t="array" ref="E282">_xlfn.IFS($Q282="Less than $25,000 per year",5,$Q282="$25,000 to $49,999 per year",4,$Q282="$50,000 per year or above",2,$Q282="I do not know.",3,$Q282="",0)</f>
        <v>5</v>
      </c>
      <c r="F282" s="45" cm="1">
        <f t="array" ref="F282">_xlfn.IFS($T282="Excellent",5,$T282="Good",4,$T282="Average",3,$T282="Below Average",2,$T282="Poor",1)</f>
        <v>5</v>
      </c>
      <c r="G282" s="52"/>
      <c r="H282" s="52"/>
      <c r="I282" s="52"/>
      <c r="J282" s="53">
        <v>8</v>
      </c>
      <c r="K282" s="48" t="str">
        <f>IF(LEFT(INDEX(Applications_2021!$E$2:$E$651,MATCH($A282,Applications_2021!$A$2:$A$651,0)),1)="Y","Black","Other")</f>
        <v>Black</v>
      </c>
      <c r="L282" s="48" t="str">
        <f>IF(INDEX(Applications_2021!$F$2:$F$651,MATCH($A282,Applications_2021!$A$2:$A$651,0))="","",INDEX(Applications_2021!$F$2:$F$651,MATCH($A282,Applications_2021!$A$2:$A$651,0)))</f>
        <v>Male</v>
      </c>
      <c r="M282" s="48" t="str">
        <f>IF(LEFT(INDEX(Applications_2021!$I$2:$I$651,MATCH($A282,Applications_2021!$A$2:$A$651,0)),1)="","",LEFT(INDEX(Applications_2021!$I$2:$I$651,MATCH($A282,Applications_2021!$A$2:$A$651,0)),1))</f>
        <v>8</v>
      </c>
      <c r="N282" s="48" t="str">
        <f>IF(INDEX(Applications_2021!$J$2:$J$651,MATCH($A282,Applications_2021!$A$2:$A$651,0))="","",INDEX(Applications_2021!$J$2:$J$651,MATCH($A282,Applications_2021!$A$2:$A$651,0)))</f>
        <v>T. L. Weston Middle School</v>
      </c>
      <c r="O282" s="48" t="str">
        <f>IF(INDEX(Applications_2021!$K$2:$K$651,MATCH($A282,Applications_2021!$A$2:$A$651,0))="","",INDEX(Applications_2021!$K$2:$K$651,MATCH($A282,Applications_2021!$A$2:$A$651,0)))</f>
        <v>Greenville Public School District</v>
      </c>
      <c r="P282" s="48" t="str">
        <f>IF(INDEX(Applications_2021!$P$2:$P$651,MATCH($A282,Applications_2021!$A$2:$A$651,0))="","",INDEX(Applications_2021!$P$2:$P$651,MATCH($A282,Applications_2021!$A$2:$A$651,0)))</f>
        <v>High School Diploma or up to 3 years of college</v>
      </c>
      <c r="Q282" s="48" t="str">
        <f>IF(INDEX(Applications_2021!$Q$2:$Q$651,MATCH($A282,Applications_2021!$A$2:$A$651,0))="","",INDEX(Applications_2021!$Q$2:$Q$651,MATCH($A282,Applications_2021!$A$2:$A$651,0)))</f>
        <v>Less than $25,000 per year</v>
      </c>
      <c r="R282" s="48" t="str">
        <f>IF(INDEX(Applications_2021!$AL$2:$AL$651,MATCH($A282,Applications_2021!$A$2:$A$651,0))="","",INDEX(Applications_2021!$AL$2:$AL$651,MATCH($A282,Applications_2021!$A$2:$A$651,0)))</f>
        <v>Washington</v>
      </c>
      <c r="S282" s="48" t="str">
        <f>IF(INDEX(Applications_2021!$V$2:$V$651,MATCH($A282,Applications_2021!$A$2:$A$651,0))="","",INDEX(Applications_2021!$V$2:$V$651,MATCH($A282,Applications_2021!$A$2:$A$651,0)))</f>
        <v>MS</v>
      </c>
      <c r="T282" s="48" t="str">
        <f>IF(INDEX(Applications_2021!$AE$2:$AE$651,MATCH($A282,Applications_2021!$A$2:$A$651,0))="","",INDEX(Applications_2021!$AE$2:$AE$651,MATCH($A282,Applications_2021!$A$2:$A$651,0)))</f>
        <v>Excellent</v>
      </c>
      <c r="U282" s="109" t="str">
        <f>IF(INDEX(Applications_2021!$AF$2:$AF$651,MATCH($A282,Applications_2021!$A$2:$A$651,0))="","",INDEX(Applications_2021!$AF$2:$AF$651,MATCH($A282,Applications_2021!$A$2:$A$651,0)))</f>
        <v>I was excited when I learned of Mississippi School for Math and Science (MSMS) program called African American Youth of Mississippi Excelling (AAYME).  Recently, my mother and I have had conversations about my future college and university plans that centered around Video Game Design.  Allow me to note, currently I am aware that Georgia Institute of Technology (GA Tech) curriculum includes my interest.  Other topics that my mother and I have discussed include but are not limited to the following scholarship opportunities, ACT Test (summer 2021), social involvement (volunteer opportunities and social groups) as well as maintain my grades.  I know that my participation in the AAYME program will open doors and increase my knowledgeable in preparation of my long-term goals of video game design, and college life.</v>
      </c>
      <c r="V282" s="109" t="str">
        <f>IF(INDEX(Applications_2021!$AG$2:$AG$651,MATCH($A282,Applications_2021!$A$2:$A$651,0))="","",INDEX(Applications_2021!$AG$2:$AG$651,MATCH($A282,Applications_2021!$A$2:$A$651,0)))</f>
        <v/>
      </c>
      <c r="W282" s="109" t="str">
        <f>IF(INDEX(Applications_2021!$AH$2:$AH$651,MATCH($A282,Applications_2021!$A$2:$A$651,0))="","",INDEX(Applications_2021!$AH$2:$AH$651,MATCH($A282,Applications_2021!$A$2:$A$651,0)))</f>
        <v/>
      </c>
      <c r="X282" s="109" t="str">
        <f>IF(INDEX(Applications_2021!$AI$2:$AI$651,MATCH($A282,Applications_2021!$A$2:$A$651,0))="","",INDEX(Applications_2021!$AI$2:$AI$651,MATCH($A282,Applications_2021!$A$2:$A$651,0)))</f>
        <v>school/teacher</v>
      </c>
      <c r="Y282" s="109" t="str">
        <f>IF(INDEX(Applications_2021!$AJ$2:$AJ$651,MATCH($A282,Applications_2021!$A$2:$A$651,0))="","",INDEX(Applications_2021!$AJ$2:$AJ$651,MATCH($A282,Applications_2021!$A$2:$A$651,0)))</f>
        <v>Dr. Debra Dace</v>
      </c>
      <c r="Z282" s="220" t="str">
        <f>IF(INDEX(Applications_2021!$Z$2:$Z$651,MATCH($A282,Applications_2021!$A$2:$A$651,0))="","",INDEX(Applications_2021!$Z$2:$Z$651,MATCH($A282,Applications_2021!$A$2:$A$651,0)))</f>
        <v>YES - I will have transportation to the camp on June 20.</v>
      </c>
      <c r="AA282" s="221" t="str">
        <f>IF(INDEX(Applications_2021!$AD$2:$AD$651,MATCH($A282,Applications_2021!$A$2:$A$651,0))="","",INDEX(Applications_2021!$AD$2:$AD$651,MATCH($A282,Applications_2021!$A$2:$A$651,0)))</f>
        <v/>
      </c>
      <c r="AB282" s="48" t="str">
        <f>IF(INDEX(Transcripts_2021!$A$2:$A$324,MATCH($A282,Transcripts_2021!$A$2:$A$324,0))=$A282,INDEX(Transcripts_2021!$O$2:$O$324,MATCH($A282,Transcripts_2021!$A$2:$A$324,0)),"")</f>
        <v>T.L. Weston</v>
      </c>
      <c r="AC282" s="48" t="str">
        <f t="shared" si="15"/>
        <v>Washington</v>
      </c>
      <c r="AD282" s="48" t="str">
        <f>IF(INDEX(Applications_2021!$AL$2:$AL$651,MATCH($A282,Applications_2021!$A$2:$A$651,0))="","",INDEX(Applications_2021!$AL$2:$AL$651,MATCH($A282,Applications_2021!$A$2:$A$651,0)))</f>
        <v>Washington</v>
      </c>
      <c r="AE282" s="8" t="str">
        <f t="shared" si="14"/>
        <v>Yes</v>
      </c>
    </row>
    <row r="283" spans="1:31" ht="86.4" x14ac:dyDescent="0.3">
      <c r="A283" s="51" t="str">
        <f>IF(Applications_2021!$A607="","",Applications_2021!$A607)</f>
        <v>0633-STA-AR-0231</v>
      </c>
      <c r="B283" s="45" t="s">
        <v>371</v>
      </c>
      <c r="C283" s="250" t="s">
        <v>101</v>
      </c>
      <c r="D283" s="46">
        <f t="shared" si="13"/>
        <v>10</v>
      </c>
      <c r="E283" s="45" cm="1">
        <f t="array" ref="E283">_xlfn.IFS($Q283="Less than $25,000 per year",5,$Q283="$25,000 to $49,999 per year",4,$Q283="$50,000 per year or above",2,$Q283="I do not know.",3,$Q283="",0)</f>
        <v>5</v>
      </c>
      <c r="F283" s="45" cm="1">
        <f t="array" ref="F283">_xlfn.IFS($T283="Excellent",5,$T283="Good",4,$T283="Average",3,$T283="Below Average",2,$T283="Poor",1)</f>
        <v>5</v>
      </c>
      <c r="G283" s="52"/>
      <c r="H283" s="52"/>
      <c r="I283" s="52"/>
      <c r="J283" s="53">
        <v>8</v>
      </c>
      <c r="K283" s="48" t="str">
        <f>IF(LEFT(INDEX(Applications_2021!$E$2:$E$651,MATCH($A283,Applications_2021!$A$2:$A$651,0)),1)="Y","Black","Other")</f>
        <v>Black</v>
      </c>
      <c r="L283" s="48" t="str">
        <f>IF(INDEX(Applications_2021!$F$2:$F$651,MATCH($A283,Applications_2021!$A$2:$A$651,0))="","",INDEX(Applications_2021!$F$2:$F$651,MATCH($A283,Applications_2021!$A$2:$A$651,0)))</f>
        <v>Female</v>
      </c>
      <c r="M283" s="48" t="str">
        <f>IF(LEFT(INDEX(Applications_2021!$I$2:$I$651,MATCH($A283,Applications_2021!$A$2:$A$651,0)),1)="","",LEFT(INDEX(Applications_2021!$I$2:$I$651,MATCH($A283,Applications_2021!$A$2:$A$651,0)),1))</f>
        <v>8</v>
      </c>
      <c r="N283" s="48" t="str">
        <f>IF(INDEX(Applications_2021!$J$2:$J$651,MATCH($A283,Applications_2021!$A$2:$A$651,0))="","",INDEX(Applications_2021!$J$2:$J$651,MATCH($A283,Applications_2021!$A$2:$A$651,0)))</f>
        <v>T.L. Weston Middle School</v>
      </c>
      <c r="O283" s="48" t="str">
        <f>IF(INDEX(Applications_2021!$K$2:$K$651,MATCH($A283,Applications_2021!$A$2:$A$651,0))="","",INDEX(Applications_2021!$K$2:$K$651,MATCH($A283,Applications_2021!$A$2:$A$651,0)))</f>
        <v>Greenville Public School District</v>
      </c>
      <c r="P283" s="48" t="str">
        <f>IF(INDEX(Applications_2021!$P$2:$P$651,MATCH($A283,Applications_2021!$A$2:$A$651,0))="","",INDEX(Applications_2021!$P$2:$P$651,MATCH($A283,Applications_2021!$A$2:$A$651,0)))</f>
        <v>High School Diploma or up to 3 years of college</v>
      </c>
      <c r="Q283" s="48" t="str">
        <f>IF(INDEX(Applications_2021!$Q$2:$Q$651,MATCH($A283,Applications_2021!$A$2:$A$651,0))="","",INDEX(Applications_2021!$Q$2:$Q$651,MATCH($A283,Applications_2021!$A$2:$A$651,0)))</f>
        <v>Less than $25,000 per year</v>
      </c>
      <c r="R283" s="48" t="str">
        <f>IF(INDEX(Applications_2021!$AL$2:$AL$651,MATCH($A283,Applications_2021!$A$2:$A$651,0))="","",INDEX(Applications_2021!$AL$2:$AL$651,MATCH($A283,Applications_2021!$A$2:$A$651,0)))</f>
        <v>Washington</v>
      </c>
      <c r="S283" s="48" t="str">
        <f>IF(INDEX(Applications_2021!$V$2:$V$651,MATCH($A283,Applications_2021!$A$2:$A$651,0))="","",INDEX(Applications_2021!$V$2:$V$651,MATCH($A283,Applications_2021!$A$2:$A$651,0)))</f>
        <v>MS</v>
      </c>
      <c r="T283" s="48" t="str">
        <f>IF(INDEX(Applications_2021!$AE$2:$AE$651,MATCH($A283,Applications_2021!$A$2:$A$651,0))="","",INDEX(Applications_2021!$AE$2:$AE$651,MATCH($A283,Applications_2021!$A$2:$A$651,0)))</f>
        <v>Excellent</v>
      </c>
      <c r="U283" s="109" t="str">
        <f>IF(INDEX(Applications_2021!$AF$2:$AF$651,MATCH($A283,Applications_2021!$A$2:$A$651,0))="","",INDEX(Applications_2021!$AF$2:$AF$651,MATCH($A283,Applications_2021!$A$2:$A$651,0)))</f>
        <v>I want to attend this camp because it is a great step to opening many doors to my educational experiences. I attended the middle school camp there back in 2019 summer and really enjoyed it.  I hope to gain the best ways to achieve success, utilize resources, employ well defined objectives, and an attitude of empowerment.</v>
      </c>
      <c r="V283" s="109" t="str">
        <f>IF(INDEX(Applications_2021!$AG$2:$AG$651,MATCH($A283,Applications_2021!$A$2:$A$651,0))="","",INDEX(Applications_2021!$AG$2:$AG$651,MATCH($A283,Applications_2021!$A$2:$A$651,0)))</f>
        <v>I am currently a member of my school T.L. Weston Beta Club, I am an honor student at my school, and I sing in my church choir.</v>
      </c>
      <c r="W283" s="109" t="str">
        <f>IF(INDEX(Applications_2021!$AH$2:$AH$651,MATCH($A283,Applications_2021!$A$2:$A$651,0))="","",INDEX(Applications_2021!$AH$2:$AH$651,MATCH($A283,Applications_2021!$A$2:$A$651,0)))</f>
        <v>I did attend the MSMS Middle School Summer Camp in 2019 and wanted to attend a camp in 2020 but due to COVID I did not pursue the opportunity. So I am super excited when I saw the information for this camp. I love learning new things and ready to attend as soon as accepted.</v>
      </c>
      <c r="X283" s="109" t="str">
        <f>IF(INDEX(Applications_2021!$AI$2:$AI$651,MATCH($A283,Applications_2021!$A$2:$A$651,0))="","",INDEX(Applications_2021!$AI$2:$AI$651,MATCH($A283,Applications_2021!$A$2:$A$651,0)))</f>
        <v>school/teacher</v>
      </c>
      <c r="Y283" s="109" t="str">
        <f>IF(INDEX(Applications_2021!$AJ$2:$AJ$651,MATCH($A283,Applications_2021!$A$2:$A$651,0))="","",INDEX(Applications_2021!$AJ$2:$AJ$651,MATCH($A283,Applications_2021!$A$2:$A$651,0)))</f>
        <v>Dr. Dace (superintendent of school district) T.L. Weston Middle School</v>
      </c>
      <c r="Z283" s="220" t="str">
        <f>IF(INDEX(Applications_2021!$Z$2:$Z$651,MATCH($A283,Applications_2021!$A$2:$A$651,0))="","",INDEX(Applications_2021!$Z$2:$Z$651,MATCH($A283,Applications_2021!$A$2:$A$651,0)))</f>
        <v>YES - I will have transportation to the camp on June 20.</v>
      </c>
      <c r="AA283" s="221" t="str">
        <f>IF(INDEX(Applications_2021!$AB$2:$AB$651,MATCH($A283,Applications_2021!$A$2:$A$651,0))="","",INDEX(Applications_2021!$AB$2:$AB$651,MATCH($A283,Applications_2021!$A$2:$A$651,0)))</f>
        <v>YES - I will have transportation from the camp on June 25.</v>
      </c>
      <c r="AB283" s="48" t="str">
        <f>IF(INDEX(Transcripts_2021!$A$2:$A$324,MATCH($A283,Transcripts_2021!$A$2:$A$324,0))=$A283,INDEX(Transcripts_2021!$O$2:$O$324,MATCH($A283,Transcripts_2021!$A$2:$A$324,0)),"")</f>
        <v>T. L Weston Middle School</v>
      </c>
      <c r="AC283" s="48" t="str">
        <f t="shared" si="15"/>
        <v>Washington</v>
      </c>
      <c r="AD283" s="48" t="str">
        <f>IF(INDEX(Applications_2021!$AL$2:$AL$651,MATCH($A283,Applications_2021!$A$2:$A$651,0))="","",INDEX(Applications_2021!$AL$2:$AL$651,MATCH($A283,Applications_2021!$A$2:$A$651,0)))</f>
        <v>Washington</v>
      </c>
      <c r="AE283" s="8" t="str">
        <f t="shared" si="14"/>
        <v>Yes</v>
      </c>
    </row>
    <row r="284" spans="1:31" ht="14.4" customHeight="1" x14ac:dyDescent="0.3">
      <c r="A284" s="51" t="str">
        <f>IF(Applications_2021!$A115="","",Applications_2021!$A115)</f>
        <v>0118-SHE-RY-0200</v>
      </c>
      <c r="B284" s="52" t="s">
        <v>519</v>
      </c>
      <c r="C284" s="140" t="s">
        <v>92</v>
      </c>
      <c r="D284" s="46">
        <f t="shared" si="13"/>
        <v>9</v>
      </c>
      <c r="E284" s="45" cm="1">
        <f t="array" ref="E284">_xlfn.IFS($Q284="Less than $25,000 per year",5,$Q284="$25,000 to $49,999 per year",4,$Q284="$50,000 per year or above",2,$Q284="I do not know.",3,$Q284="",0)</f>
        <v>4</v>
      </c>
      <c r="F284" s="45" cm="1">
        <f t="array" ref="F284">_xlfn.IFS($T284="Excellent",5,$T284="Good",4,$T284="Average",3,$T284="Below Average",2,$T284="Poor",1)</f>
        <v>5</v>
      </c>
      <c r="G284" s="52"/>
      <c r="H284" s="52"/>
      <c r="I284" s="52"/>
      <c r="J284" s="53" t="s">
        <v>2066</v>
      </c>
      <c r="K284" s="48" t="str">
        <f>IF(LEFT(INDEX(Applications_2021!$E$2:$E$651,MATCH($A284,Applications_2021!$A$2:$A$651,0)),1)="Y","Black","Other")</f>
        <v>Black</v>
      </c>
      <c r="L284" s="48" t="str">
        <f>IF(INDEX(Applications_2021!$F$2:$F$651,MATCH($A284,Applications_2021!$A$2:$A$651,0))="","",INDEX(Applications_2021!$F$2:$F$651,MATCH($A284,Applications_2021!$A$2:$A$651,0)))</f>
        <v>Male</v>
      </c>
      <c r="M284" s="48" t="str">
        <f>IF(LEFT(INDEX(Applications_2021!$I$2:$I$651,MATCH($A284,Applications_2021!$A$2:$A$651,0)),1)="","",LEFT(INDEX(Applications_2021!$I$2:$I$651,MATCH($A284,Applications_2021!$A$2:$A$651,0)),1))</f>
        <v>9</v>
      </c>
      <c r="N284" s="48" t="str">
        <f>IF(INDEX(Applications_2021!$J$2:$J$651,MATCH($A284,Applications_2021!$A$2:$A$651,0))="","",INDEX(Applications_2021!$J$2:$J$651,MATCH($A284,Applications_2021!$A$2:$A$651,0)))</f>
        <v xml:space="preserve">King's Court Christian Academy </v>
      </c>
      <c r="O284" s="48" t="str">
        <f>IF(INDEX(Applications_2021!$K$2:$K$651,MATCH($A284,Applications_2021!$A$2:$A$651,0))="","",INDEX(Applications_2021!$K$2:$K$651,MATCH($A284,Applications_2021!$A$2:$A$651,0)))</f>
        <v>Washington County</v>
      </c>
      <c r="P284" s="48" t="str">
        <f>IF(INDEX(Applications_2021!$P$2:$P$651,MATCH($A284,Applications_2021!$A$2:$A$651,0))="","",INDEX(Applications_2021!$P$2:$P$651,MATCH($A284,Applications_2021!$A$2:$A$651,0)))</f>
        <v>College degree or 4 or more years of college (including graduate school)</v>
      </c>
      <c r="Q284" s="48" t="str">
        <f>IF(INDEX(Applications_2021!$Q$2:$Q$651,MATCH($A284,Applications_2021!$A$2:$A$651,0))="","",INDEX(Applications_2021!$Q$2:$Q$651,MATCH($A284,Applications_2021!$A$2:$A$651,0)))</f>
        <v>$25,000 to $49,999 per year</v>
      </c>
      <c r="R284" s="48" t="str">
        <f>IF(INDEX(Applications_2021!$AL$2:$AL$651,MATCH($A284,Applications_2021!$A$2:$A$651,0))="","",INDEX(Applications_2021!$AL$2:$AL$651,MATCH($A284,Applications_2021!$A$2:$A$651,0)))</f>
        <v>Washington</v>
      </c>
      <c r="S284" s="48" t="str">
        <f>IF(INDEX(Applications_2021!$V$2:$V$651,MATCH($A284,Applications_2021!$A$2:$A$651,0))="","",INDEX(Applications_2021!$V$2:$V$651,MATCH($A284,Applications_2021!$A$2:$A$651,0)))</f>
        <v>MS</v>
      </c>
      <c r="T284" s="48" t="str">
        <f>IF(INDEX(Applications_2021!$AE$2:$AE$651,MATCH($A284,Applications_2021!$A$2:$A$651,0))="","",INDEX(Applications_2021!$AE$2:$AE$651,MATCH($A284,Applications_2021!$A$2:$A$651,0)))</f>
        <v>Excellent</v>
      </c>
      <c r="U284" s="109" t="str">
        <f>IF(INDEX(Applications_2021!$AF$2:$AF$651,MATCH($A284,Applications_2021!$A$2:$A$651,0))="","",INDEX(Applications_2021!$AF$2:$AF$651,MATCH($A284,Applications_2021!$A$2:$A$651,0)))</f>
        <v xml:space="preserve">I want to increase my academic capabilities and gain experience that may be beneficial to me in the future. </v>
      </c>
      <c r="V284" s="109" t="str">
        <f>IF(INDEX(Applications_2021!$AG$2:$AG$651,MATCH($A284,Applications_2021!$A$2:$A$651,0))="","",INDEX(Applications_2021!$AG$2:$AG$651,MATCH($A284,Applications_2021!$A$2:$A$651,0)))</f>
        <v xml:space="preserve">I have maintained honor roll status. I completed 6th and 7th grade simultaneously. </v>
      </c>
      <c r="W284" s="109" t="str">
        <f>IF(INDEX(Applications_2021!$AH$2:$AH$651,MATCH($A284,Applications_2021!$A$2:$A$651,0))="","",INDEX(Applications_2021!$AH$2:$AH$651,MATCH($A284,Applications_2021!$A$2:$A$651,0)))</f>
        <v xml:space="preserve">This will be a great experience and I would greatly appreciate if I am given the opportunity to participate in this camp. </v>
      </c>
      <c r="X284" s="109" t="str">
        <f>IF(INDEX(Applications_2021!$AI$2:$AI$651,MATCH($A284,Applications_2021!$A$2:$A$651,0))="","",INDEX(Applications_2021!$AI$2:$AI$651,MATCH($A284,Applications_2021!$A$2:$A$651,0)))</f>
        <v>Social Media</v>
      </c>
      <c r="Y284" s="109" t="str">
        <f>IF(INDEX(Applications_2021!$AJ$2:$AJ$651,MATCH($A284,Applications_2021!$A$2:$A$651,0))="","",INDEX(Applications_2021!$AJ$2:$AJ$651,MATCH($A284,Applications_2021!$A$2:$A$651,0)))</f>
        <v/>
      </c>
      <c r="Z284" s="220" t="str">
        <f>IF(INDEX(Applications_2021!$Z$2:$Z$651,MATCH($A284,Applications_2021!$A$2:$A$651,0))="","",INDEX(Applications_2021!$Z$2:$Z$651,MATCH($A284,Applications_2021!$A$2:$A$651,0)))</f>
        <v>YES - I will have transportation to the camp on June 20.</v>
      </c>
      <c r="AA284" s="221" t="str">
        <f>IF(INDEX(Applications_2021!$AB$2:$AB$651,MATCH($A284,Applications_2021!$A$2:$A$651,0))="","",INDEX(Applications_2021!$AB$2:$AB$651,MATCH($A284,Applications_2021!$A$2:$A$651,0)))</f>
        <v>YES - I will have transportation from the camp on June 25.</v>
      </c>
      <c r="AB284" s="48" t="str">
        <f>IF(INDEX(Transcripts_2021!$A$2:$A$324,MATCH($A284,Transcripts_2021!$A$2:$A$324,0))=$A284,INDEX(Transcripts_2021!$O$2:$O$324,MATCH($A284,Transcripts_2021!$A$2:$A$324,0)),"")</f>
        <v xml:space="preserve">King's Court Christian Academy </v>
      </c>
      <c r="AC284" s="48" t="str">
        <f t="shared" si="15"/>
        <v>Washington</v>
      </c>
      <c r="AD284" s="48" t="str">
        <f>IF(INDEX(Applications_2021!$AL$2:$AL$651,MATCH($A284,Applications_2021!$A$2:$A$651,0))="","",INDEX(Applications_2021!$AL$2:$AL$651,MATCH($A284,Applications_2021!$A$2:$A$651,0)))</f>
        <v>Washington</v>
      </c>
      <c r="AE284" s="8" t="str">
        <f t="shared" si="14"/>
        <v>Yes</v>
      </c>
    </row>
    <row r="285" spans="1:31" ht="216" x14ac:dyDescent="0.3">
      <c r="A285" s="51" t="str">
        <f>IF(Applications_2021!$A418="","",Applications_2021!$A418)</f>
        <v>0434-GIL-JO-0232</v>
      </c>
      <c r="B285" s="52" t="s">
        <v>371</v>
      </c>
      <c r="C285" s="269" t="s">
        <v>104</v>
      </c>
      <c r="D285" s="46">
        <f t="shared" si="13"/>
        <v>9</v>
      </c>
      <c r="E285" s="45" cm="1">
        <f t="array" ref="E285">_xlfn.IFS($Q285="Less than $25,000 per year",5,$Q285="$25,000 to $49,999 per year",4,$Q285="$50,000 per year or above",2,$Q285="I do not know.",3,$Q285="",0)</f>
        <v>4</v>
      </c>
      <c r="F285" s="45" cm="1">
        <f t="array" ref="F285">_xlfn.IFS($T285="Excellent",5,$T285="Good",4,$T285="Average",3,$T285="Below Average",2,$T285="Poor",1)</f>
        <v>5</v>
      </c>
      <c r="G285" s="52"/>
      <c r="H285" s="52"/>
      <c r="I285" s="52"/>
      <c r="J285" s="53">
        <v>9</v>
      </c>
      <c r="K285" s="48" t="str">
        <f>IF(LEFT(INDEX(Applications_2021!$E$2:$E$651,MATCH($A285,Applications_2021!$A$2:$A$651,0)),1)="Y","Black","Other")</f>
        <v>Black</v>
      </c>
      <c r="L285" s="48" t="str">
        <f>IF(INDEX(Applications_2021!$F$2:$F$651,MATCH($A285,Applications_2021!$A$2:$A$651,0))="","",INDEX(Applications_2021!$F$2:$F$651,MATCH($A285,Applications_2021!$A$2:$A$651,0)))</f>
        <v>Female</v>
      </c>
      <c r="M285" s="48" t="str">
        <f>IF(LEFT(INDEX(Applications_2021!$I$2:$I$651,MATCH($A285,Applications_2021!$A$2:$A$651,0)),1)="","",LEFT(INDEX(Applications_2021!$I$2:$I$651,MATCH($A285,Applications_2021!$A$2:$A$651,0)),1))</f>
        <v>9</v>
      </c>
      <c r="N285" s="48" t="str">
        <f>IF(INDEX(Applications_2021!$J$2:$J$651,MATCH($A285,Applications_2021!$A$2:$A$651,0))="","",INDEX(Applications_2021!$J$2:$J$651,MATCH($A285,Applications_2021!$A$2:$A$651,0)))</f>
        <v>STRIDE</v>
      </c>
      <c r="O285" s="48" t="str">
        <f>IF(INDEX(Applications_2021!$K$2:$K$651,MATCH($A285,Applications_2021!$A$2:$A$651,0))="","",INDEX(Applications_2021!$K$2:$K$651,MATCH($A285,Applications_2021!$A$2:$A$651,0)))</f>
        <v/>
      </c>
      <c r="P285" s="48" t="str">
        <f>IF(INDEX(Applications_2021!$P$2:$P$651,MATCH($A285,Applications_2021!$A$2:$A$651,0))="","",INDEX(Applications_2021!$P$2:$P$651,MATCH($A285,Applications_2021!$A$2:$A$651,0)))</f>
        <v>College degree or 4 or more years of college (including graduate school)</v>
      </c>
      <c r="Q285" s="48" t="str">
        <f>IF(INDEX(Applications_2021!$Q$2:$Q$651,MATCH($A285,Applications_2021!$A$2:$A$651,0))="","",INDEX(Applications_2021!$Q$2:$Q$651,MATCH($A285,Applications_2021!$A$2:$A$651,0)))</f>
        <v>$25,000 to $49,999 per year</v>
      </c>
      <c r="R285" s="48" t="str">
        <f>IF(INDEX(Applications_2021!$AL$2:$AL$651,MATCH($A285,Applications_2021!$A$2:$A$651,0))="","",INDEX(Applications_2021!$AL$2:$AL$651,MATCH($A285,Applications_2021!$A$2:$A$651,0)))</f>
        <v>Washington</v>
      </c>
      <c r="S285" s="48" t="str">
        <f>IF(INDEX(Applications_2021!$V$2:$V$651,MATCH($A285,Applications_2021!$A$2:$A$651,0))="","",INDEX(Applications_2021!$V$2:$V$651,MATCH($A285,Applications_2021!$A$2:$A$651,0)))</f>
        <v>MS</v>
      </c>
      <c r="T285" s="48" t="str">
        <f>IF(INDEX(Applications_2021!$AE$2:$AE$651,MATCH($A285,Applications_2021!$A$2:$A$651,0))="","",INDEX(Applications_2021!$AE$2:$AE$651,MATCH($A285,Applications_2021!$A$2:$A$651,0)))</f>
        <v>Excellent</v>
      </c>
      <c r="U285" s="109" t="str">
        <f>IF(INDEX(Applications_2021!$AF$2:$AF$651,MATCH($A285,Applications_2021!$A$2:$A$651,0))="","",INDEX(Applications_2021!$AF$2:$AF$651,MATCH($A285,Applications_2021!$A$2:$A$651,0)))</f>
        <v>Besides experiencing all the goals set forth by the AAYME Camp I would like to attend so that I can gain a more impactful perspective on how to access everything available to help me after high school. I have been taught virtually my entire schooling &amp; to get a chance to be around peers (who look like me) in a real life setting discussing future goals and the roads to obtaining them will be a new experience. One, I know will be interesting, informative &amp; inspiring. To build a small network of friends is an important lesson my mom has taught me. Although, I have a small group of friends from each: soccer, gymnastics, dance, &amp; taekwondo; creating a friendship with individuals now moving in the same direction as me will undoubtedly be a win in my book!</v>
      </c>
      <c r="V285" s="109" t="str">
        <f>IF(INDEX(Applications_2021!$AG$2:$AG$651,MATCH($A285,Applications_2021!$A$2:$A$651,0))="","",INDEX(Applications_2021!$AG$2:$AG$651,MATCH($A285,Applications_2021!$A$2:$A$651,0)))</f>
        <v>After attending a K12.com public school for 1st-8th grade, I won one of four renewable scholarships for high school at STRIDE starting my freshman year (2020-21).</v>
      </c>
      <c r="W285" s="109" t="str">
        <f>IF(INDEX(Applications_2021!$AH$2:$AH$651,MATCH($A285,Applications_2021!$A$2:$A$651,0))="","",INDEX(Applications_2021!$AH$2:$AH$651,MATCH($A285,Applications_2021!$A$2:$A$651,0)))</f>
        <v>I am an hardworking individual always striving to do my best. I have not been afforded many opportunities outside of my normal virtual education to enhance my knowledge of what road I will take in order to pursue my dreams. Being a part of the AAYME Camp this summer will be a first step in the building of pavement that will carry me through life.</v>
      </c>
      <c r="X285" s="109" t="str">
        <f>IF(INDEX(Applications_2021!$AI$2:$AI$651,MATCH($A285,Applications_2021!$A$2:$A$651,0))="","",INDEX(Applications_2021!$AI$2:$AI$651,MATCH($A285,Applications_2021!$A$2:$A$651,0)))</f>
        <v>MSMS alumni/student</v>
      </c>
      <c r="Y285" s="109" t="str">
        <f>IF(INDEX(Applications_2021!$AJ$2:$AJ$651,MATCH($A285,Applications_2021!$A$2:$A$651,0))="","",INDEX(Applications_2021!$AJ$2:$AJ$651,MATCH($A285,Applications_2021!$A$2:$A$651,0)))</f>
        <v/>
      </c>
      <c r="Z285" s="220" t="str">
        <f>IF(INDEX(Applications_2021!$Z$2:$Z$651,MATCH($A285,Applications_2021!$A$2:$A$651,0))="","",INDEX(Applications_2021!$Z$2:$Z$651,MATCH($A285,Applications_2021!$A$2:$A$651,0)))</f>
        <v>YES - I will have transportation to the camp on June 20.</v>
      </c>
      <c r="AA285" s="221" t="str">
        <f>IF(INDEX(Applications_2021!$AB$2:$AB$651,MATCH($A285,Applications_2021!$A$2:$A$651,0))="","",INDEX(Applications_2021!$AB$2:$AB$651,MATCH($A285,Applications_2021!$A$2:$A$651,0)))</f>
        <v>YES - I will have transportation from the camp on June 25.</v>
      </c>
      <c r="AB285" s="48" t="str">
        <f>IF(INDEX(Transcripts_2021!$A$2:$A$324,MATCH($A285,Transcripts_2021!$A$2:$A$324,0))=$A285,INDEX(Transcripts_2021!$O$2:$O$324,MATCH($A285,Transcripts_2021!$A$2:$A$324,0)),"")</f>
        <v xml:space="preserve">Stride (K12 Private Academy) </v>
      </c>
      <c r="AC285" s="48" t="str">
        <f>IF(INDEX(Applications_2021!$AL$2:$AL$651,MATCH($A285,Applications_2021!$A$2:$A$651,0))="","",INDEX(Applications_2021!$AL$2:$AL$651,MATCH($A285,Applications_2021!$A$2:$A$651,0)))</f>
        <v>Washington</v>
      </c>
      <c r="AD285" s="48" t="str">
        <f>IF(INDEX(Applications_2021!$AL$2:$AL$651,MATCH($A285,Applications_2021!$A$2:$A$651,0))="","",INDEX(Applications_2021!$AL$2:$AL$651,MATCH($A285,Applications_2021!$A$2:$A$651,0)))</f>
        <v>Washington</v>
      </c>
      <c r="AE285" s="8" t="str">
        <f t="shared" si="14"/>
        <v>Yes</v>
      </c>
    </row>
    <row r="286" spans="1:31" ht="43.2" x14ac:dyDescent="0.3">
      <c r="A286" s="51" t="str">
        <f>IF(Applications_2021!$A19="","",Applications_2021!$A19)</f>
        <v>0019-RHO-CA-0039</v>
      </c>
      <c r="B286" s="45" t="s">
        <v>371</v>
      </c>
      <c r="C286" s="250" t="s">
        <v>104</v>
      </c>
      <c r="D286" s="46">
        <f t="shared" si="13"/>
        <v>8</v>
      </c>
      <c r="E286" s="45" cm="1">
        <f t="array" ref="E286">_xlfn.IFS($Q286="Less than $25,000 per year",5,$Q286="$25,000 to $49,999 per year",4,$Q286="$50,000 per year or above",2,$Q286="I do not know.",3,$Q286="",0)</f>
        <v>4</v>
      </c>
      <c r="F286" s="45" cm="1">
        <f t="array" ref="F286">_xlfn.IFS($T286="Excellent",5,$T286="Good",4,$T286="Average",3,$T286="Below Average",2,$T286="Poor",1)</f>
        <v>4</v>
      </c>
      <c r="G286" s="52"/>
      <c r="H286" s="52"/>
      <c r="I286" s="52"/>
      <c r="J286" s="53">
        <v>8</v>
      </c>
      <c r="K286" s="48" t="str">
        <f>IF(LEFT(INDEX(Applications_2021!$E$2:$E$651,MATCH($A286,Applications_2021!$A$2:$A$651,0)),1)="Y","Black","Other")</f>
        <v>Black</v>
      </c>
      <c r="L286" s="48" t="str">
        <f>IF(INDEX(Applications_2021!$F$2:$F$651,MATCH($A286,Applications_2021!$A$2:$A$651,0))="","",INDEX(Applications_2021!$F$2:$F$651,MATCH($A286,Applications_2021!$A$2:$A$651,0)))</f>
        <v>Male</v>
      </c>
      <c r="M286" s="48" t="str">
        <f>IF(LEFT(INDEX(Applications_2021!$I$2:$I$651,MATCH($A286,Applications_2021!$A$2:$A$651,0)),1)="","",LEFT(INDEX(Applications_2021!$I$2:$I$651,MATCH($A286,Applications_2021!$A$2:$A$651,0)),1))</f>
        <v>8</v>
      </c>
      <c r="N286" s="48" t="str">
        <f>IF(INDEX(Applications_2021!$J$2:$J$651,MATCH($A286,Applications_2021!$A$2:$A$651,0))="","",INDEX(Applications_2021!$J$2:$J$651,MATCH($A286,Applications_2021!$A$2:$A$651,0)))</f>
        <v xml:space="preserve">Coleman Middle School </v>
      </c>
      <c r="O286" s="48" t="str">
        <f>IF(INDEX(Applications_2021!$K$2:$K$651,MATCH($A286,Applications_2021!$A$2:$A$651,0))="","",INDEX(Applications_2021!$K$2:$K$651,MATCH($A286,Applications_2021!$A$2:$A$651,0)))</f>
        <v/>
      </c>
      <c r="P286" s="48" t="str">
        <f>IF(INDEX(Applications_2021!$P$2:$P$651,MATCH($A286,Applications_2021!$A$2:$A$651,0))="","",INDEX(Applications_2021!$P$2:$P$651,MATCH($A286,Applications_2021!$A$2:$A$651,0)))</f>
        <v>College degree or 4 or more years of college (including graduate school)</v>
      </c>
      <c r="Q286" s="48" t="str">
        <f>IF(INDEX(Applications_2021!$Q$2:$Q$651,MATCH($A286,Applications_2021!$A$2:$A$651,0))="","",INDEX(Applications_2021!$Q$2:$Q$651,MATCH($A286,Applications_2021!$A$2:$A$651,0)))</f>
        <v>$25,000 to $49,999 per year</v>
      </c>
      <c r="R286" s="48" t="str">
        <f>IF(INDEX(Applications_2021!$AL$2:$AL$651,MATCH($A286,Applications_2021!$A$2:$A$651,0))="","",INDEX(Applications_2021!$AL$2:$AL$651,MATCH($A286,Applications_2021!$A$2:$A$651,0)))</f>
        <v>Washington</v>
      </c>
      <c r="S286" s="48" t="str">
        <f>IF(INDEX(Applications_2021!$V$2:$V$651,MATCH($A286,Applications_2021!$A$2:$A$651,0))="","",INDEX(Applications_2021!$V$2:$V$651,MATCH($A286,Applications_2021!$A$2:$A$651,0)))</f>
        <v>MS</v>
      </c>
      <c r="T286" s="48" t="str">
        <f>IF(INDEX(Applications_2021!$AE$2:$AE$651,MATCH($A286,Applications_2021!$A$2:$A$651,0))="","",INDEX(Applications_2021!$AE$2:$AE$651,MATCH($A286,Applications_2021!$A$2:$A$651,0)))</f>
        <v>Good</v>
      </c>
      <c r="U286" s="109" t="str">
        <f>IF(INDEX(Applications_2021!$AF$2:$AF$651,MATCH($A286,Applications_2021!$A$2:$A$651,0))="","",INDEX(Applications_2021!$AF$2:$AF$651,MATCH($A286,Applications_2021!$A$2:$A$651,0)))</f>
        <v>It would be a great experience for me and hopefully I get the opportunity to network with others who can provide educational  resources.</v>
      </c>
      <c r="V286" s="109" t="str">
        <f>IF(INDEX(Applications_2021!$AG$2:$AG$651,MATCH($A286,Applications_2021!$A$2:$A$651,0))="","",INDEX(Applications_2021!$AG$2:$AG$651,MATCH($A286,Applications_2021!$A$2:$A$651,0)))</f>
        <v/>
      </c>
      <c r="W286" s="109" t="str">
        <f>IF(INDEX(Applications_2021!$AH$2:$AH$651,MATCH($A286,Applications_2021!$A$2:$A$651,0))="","",INDEX(Applications_2021!$AH$2:$AH$651,MATCH($A286,Applications_2021!$A$2:$A$651,0)))</f>
        <v/>
      </c>
      <c r="X286" s="109" t="str">
        <f>IF(INDEX(Applications_2021!$AI$2:$AI$651,MATCH($A286,Applications_2021!$A$2:$A$651,0))="","",INDEX(Applications_2021!$AI$2:$AI$651,MATCH($A286,Applications_2021!$A$2:$A$651,0)))</f>
        <v>Social Media</v>
      </c>
      <c r="Y286" s="109" t="str">
        <f>IF(INDEX(Applications_2021!$AJ$2:$AJ$651,MATCH($A286,Applications_2021!$A$2:$A$651,0))="","",INDEX(Applications_2021!$AJ$2:$AJ$651,MATCH($A286,Applications_2021!$A$2:$A$651,0)))</f>
        <v/>
      </c>
      <c r="Z286" s="220" t="str">
        <f>IF(INDEX(Applications_2021!$Z$2:$Z$651,MATCH($A286,Applications_2021!$A$2:$A$651,0))="","",INDEX(Applications_2021!$Z$2:$Z$651,MATCH($A286,Applications_2021!$A$2:$A$651,0)))</f>
        <v>YES - I will have transportation to the camp on June 20.</v>
      </c>
      <c r="AA286" s="221" t="str">
        <f>IF(INDEX(Applications_2021!$AB$2:$AB$651,MATCH($A286,Applications_2021!$A$2:$A$651,0))="","",INDEX(Applications_2021!$AB$2:$AB$651,MATCH($A286,Applications_2021!$A$2:$A$651,0)))</f>
        <v>YES - I will have transportation from the camp on June 25.</v>
      </c>
      <c r="AB286" s="48" t="str">
        <f>IF(INDEX(Transcripts_2021!$A$2:$A$324,MATCH($A286,Transcripts_2021!$A$2:$A$324,0))=$A286,INDEX(Transcripts_2021!$O$2:$O$324,MATCH($A286,Transcripts_2021!$A$2:$A$324,0)),"")</f>
        <v xml:space="preserve">Coleman Middle School </v>
      </c>
      <c r="AC286" s="48" t="str">
        <f t="shared" si="15"/>
        <v>Washington</v>
      </c>
      <c r="AD286" s="48" t="str">
        <f>IF(INDEX(Applications_2021!$AL$2:$AL$651,MATCH($A286,Applications_2021!$A$2:$A$651,0))="","",INDEX(Applications_2021!$AL$2:$AL$651,MATCH($A286,Applications_2021!$A$2:$A$651,0)))</f>
        <v>Washington</v>
      </c>
      <c r="AE286" s="8" t="str">
        <f t="shared" si="14"/>
        <v>Yes</v>
      </c>
    </row>
    <row r="287" spans="1:31" ht="57.6" x14ac:dyDescent="0.3">
      <c r="A287" s="51" t="str">
        <f>IF(Applications_2021!$A606="","",Applications_2021!$A606)</f>
        <v>0632-BUT-KA-0206</v>
      </c>
      <c r="B287" s="45" t="s">
        <v>371</v>
      </c>
      <c r="C287" s="250" t="s">
        <v>104</v>
      </c>
      <c r="D287" s="46">
        <f t="shared" si="13"/>
        <v>8</v>
      </c>
      <c r="E287" s="45" cm="1">
        <f t="array" ref="E287">_xlfn.IFS($Q287="Less than $25,000 per year",5,$Q287="$25,000 to $49,999 per year",4,$Q287="$50,000 per year or above",2,$Q287="I do not know.",3,$Q287="",0)</f>
        <v>4</v>
      </c>
      <c r="F287" s="45" cm="1">
        <f t="array" ref="F287">_xlfn.IFS($T287="Excellent",5,$T287="Good",4,$T287="Average",3,$T287="Below Average",2,$T287="Poor",1)</f>
        <v>4</v>
      </c>
      <c r="G287" s="52"/>
      <c r="H287" s="52"/>
      <c r="I287" s="52"/>
      <c r="J287" s="53">
        <v>8</v>
      </c>
      <c r="K287" s="48" t="str">
        <f>IF(LEFT(INDEX(Applications_2021!$E$2:$E$651,MATCH($A287,Applications_2021!$A$2:$A$651,0)),1)="Y","Black","Other")</f>
        <v>Black</v>
      </c>
      <c r="L287" s="48" t="str">
        <f>IF(INDEX(Applications_2021!$F$2:$F$651,MATCH($A287,Applications_2021!$A$2:$A$651,0))="","",INDEX(Applications_2021!$F$2:$F$651,MATCH($A287,Applications_2021!$A$2:$A$651,0)))</f>
        <v>Male</v>
      </c>
      <c r="M287" s="48" t="str">
        <f>IF(LEFT(INDEX(Applications_2021!$I$2:$I$651,MATCH($A287,Applications_2021!$A$2:$A$651,0)),1)="","",LEFT(INDEX(Applications_2021!$I$2:$I$651,MATCH($A287,Applications_2021!$A$2:$A$651,0)),1))</f>
        <v>8</v>
      </c>
      <c r="N287" s="48" t="str">
        <f>IF(INDEX(Applications_2021!$J$2:$J$651,MATCH($A287,Applications_2021!$A$2:$A$651,0))="","",INDEX(Applications_2021!$J$2:$J$651,MATCH($A287,Applications_2021!$A$2:$A$651,0)))</f>
        <v>Coleman middle school</v>
      </c>
      <c r="O287" s="48" t="str">
        <f>IF(INDEX(Applications_2021!$K$2:$K$651,MATCH($A287,Applications_2021!$A$2:$A$651,0))="","",INDEX(Applications_2021!$K$2:$K$651,MATCH($A287,Applications_2021!$A$2:$A$651,0)))</f>
        <v>GPSD</v>
      </c>
      <c r="P287" s="48" t="str">
        <f>IF(INDEX(Applications_2021!$P$2:$P$651,MATCH($A287,Applications_2021!$A$2:$A$651,0))="","",INDEX(Applications_2021!$P$2:$P$651,MATCH($A287,Applications_2021!$A$2:$A$651,0)))</f>
        <v>College degree or 4 or more years of college (including graduate school)</v>
      </c>
      <c r="Q287" s="48" t="str">
        <f>IF(INDEX(Applications_2021!$Q$2:$Q$651,MATCH($A287,Applications_2021!$A$2:$A$651,0))="","",INDEX(Applications_2021!$Q$2:$Q$651,MATCH($A287,Applications_2021!$A$2:$A$651,0)))</f>
        <v>$25,000 to $49,999 per year</v>
      </c>
      <c r="R287" s="48" t="str">
        <f>IF(INDEX(Applications_2021!$AL$2:$AL$651,MATCH($A287,Applications_2021!$A$2:$A$651,0))="","",INDEX(Applications_2021!$AL$2:$AL$651,MATCH($A287,Applications_2021!$A$2:$A$651,0)))</f>
        <v>Washington</v>
      </c>
      <c r="S287" s="48" t="str">
        <f>IF(INDEX(Applications_2021!$V$2:$V$651,MATCH($A287,Applications_2021!$A$2:$A$651,0))="","",INDEX(Applications_2021!$V$2:$V$651,MATCH($A287,Applications_2021!$A$2:$A$651,0)))</f>
        <v>MS</v>
      </c>
      <c r="T287" s="48" t="str">
        <f>IF(INDEX(Applications_2021!$AE$2:$AE$651,MATCH($A287,Applications_2021!$A$2:$A$651,0))="","",INDEX(Applications_2021!$AE$2:$AE$651,MATCH($A287,Applications_2021!$A$2:$A$651,0)))</f>
        <v>Good</v>
      </c>
      <c r="U287" s="109" t="str">
        <f>IF(INDEX(Applications_2021!$AF$2:$AF$651,MATCH($A287,Applications_2021!$A$2:$A$651,0))="","",INDEX(Applications_2021!$AF$2:$AF$651,MATCH($A287,Applications_2021!$A$2:$A$651,0)))</f>
        <v>This would be a great opportunity for me to make friends. I hope to become independent, improve social skills, and hopefully get an idea on what I would like to do in life</v>
      </c>
      <c r="V287" s="109" t="str">
        <f>IF(INDEX(Applications_2021!$AG$2:$AG$651,MATCH($A287,Applications_2021!$A$2:$A$651,0))="","",INDEX(Applications_2021!$AG$2:$AG$651,MATCH($A287,Applications_2021!$A$2:$A$651,0)))</f>
        <v/>
      </c>
      <c r="W287" s="109" t="str">
        <f>IF(INDEX(Applications_2021!$AH$2:$AH$651,MATCH($A287,Applications_2021!$A$2:$A$651,0))="","",INDEX(Applications_2021!$AH$2:$AH$651,MATCH($A287,Applications_2021!$A$2:$A$651,0)))</f>
        <v/>
      </c>
      <c r="X287" s="109" t="str">
        <f>IF(INDEX(Applications_2021!$AI$2:$AI$651,MATCH($A287,Applications_2021!$A$2:$A$651,0))="","",INDEX(Applications_2021!$AI$2:$AI$651,MATCH($A287,Applications_2021!$A$2:$A$651,0)))</f>
        <v>school/teacher</v>
      </c>
      <c r="Y287" s="109" t="str">
        <f>IF(INDEX(Applications_2021!$AJ$2:$AJ$651,MATCH($A287,Applications_2021!$A$2:$A$651,0))="","",INDEX(Applications_2021!$AJ$2:$AJ$651,MATCH($A287,Applications_2021!$A$2:$A$651,0)))</f>
        <v>Donna Green</v>
      </c>
      <c r="Z287" s="220" t="str">
        <f>IF(INDEX(Applications_2021!$Z$2:$Z$651,MATCH($A287,Applications_2021!$A$2:$A$651,0))="","",INDEX(Applications_2021!$Z$2:$Z$651,MATCH($A287,Applications_2021!$A$2:$A$651,0)))</f>
        <v>YES - I will have transportation to the camp on June 20.</v>
      </c>
      <c r="AA287" s="221" t="str">
        <f>IF(INDEX(Applications_2021!$AB$2:$AB$651,MATCH($A287,Applications_2021!$A$2:$A$651,0))="","",INDEX(Applications_2021!$AB$2:$AB$651,MATCH($A287,Applications_2021!$A$2:$A$651,0)))</f>
        <v>YES - I will have transportation from the camp on June 25.</v>
      </c>
      <c r="AB287" s="48" t="str">
        <f>IF(INDEX(Transcripts_2021!$A$2:$A$324,MATCH($A287,Transcripts_2021!$A$2:$A$324,0))=$A287,INDEX(Transcripts_2021!$O$2:$O$324,MATCH($A287,Transcripts_2021!$A$2:$A$324,0)),"")</f>
        <v>Coleman Middle School</v>
      </c>
      <c r="AC287" s="48" t="str">
        <f t="shared" si="15"/>
        <v>Washington</v>
      </c>
      <c r="AD287" s="48" t="str">
        <f>IF(INDEX(Applications_2021!$AL$2:$AL$651,MATCH($A287,Applications_2021!$A$2:$A$651,0))="","",INDEX(Applications_2021!$AL$2:$AL$651,MATCH($A287,Applications_2021!$A$2:$A$651,0)))</f>
        <v>Washington</v>
      </c>
      <c r="AE287" s="8" t="str">
        <f t="shared" si="14"/>
        <v>Yes</v>
      </c>
    </row>
    <row r="288" spans="1:31" ht="72" x14ac:dyDescent="0.3">
      <c r="A288" s="51" t="str">
        <f>IF(Applications_2021!$A141="","",Applications_2021!$A141)</f>
        <v>0147-SEA-MA-0054</v>
      </c>
      <c r="B288" s="52"/>
      <c r="C288" s="283" t="s">
        <v>107</v>
      </c>
      <c r="D288" s="46">
        <f t="shared" si="13"/>
        <v>7</v>
      </c>
      <c r="E288" s="45" cm="1">
        <f t="array" ref="E288">_xlfn.IFS($Q288="Less than $25,000 per year",5,$Q288="$25,000 to $49,999 per year",4,$Q288="$50,000 per year or above",2,$Q288="I do not know.",3,$Q288="",0)</f>
        <v>2</v>
      </c>
      <c r="F288" s="45" cm="1">
        <f t="array" ref="F288">_xlfn.IFS($T288="Excellent",5,$T288="Good",4,$T288="Average",3,$T288="Below Average",2,$T288="Poor",1)</f>
        <v>5</v>
      </c>
      <c r="G288" s="52"/>
      <c r="H288" s="52"/>
      <c r="I288" s="52"/>
      <c r="J288" s="53">
        <v>9</v>
      </c>
      <c r="K288" s="48" t="str">
        <f>IF(LEFT(INDEX(Applications_2021!$E$2:$E$651,MATCH($A288,Applications_2021!$A$2:$A$651,0)),1)="Y","Black","Other")</f>
        <v>Black</v>
      </c>
      <c r="L288" s="48" t="str">
        <f>IF(INDEX(Applications_2021!$F$2:$F$651,MATCH($A288,Applications_2021!$A$2:$A$651,0))="","",INDEX(Applications_2021!$F$2:$F$651,MATCH($A288,Applications_2021!$A$2:$A$651,0)))</f>
        <v>Female</v>
      </c>
      <c r="M288" s="48" t="str">
        <f>IF(LEFT(INDEX(Applications_2021!$I$2:$I$651,MATCH($A288,Applications_2021!$A$2:$A$651,0)),1)="","",LEFT(INDEX(Applications_2021!$I$2:$I$651,MATCH($A288,Applications_2021!$A$2:$A$651,0)),1))</f>
        <v>9</v>
      </c>
      <c r="N288" s="48" t="str">
        <f>IF(INDEX(Applications_2021!$J$2:$J$651,MATCH($A288,Applications_2021!$A$2:$A$651,0))="","",INDEX(Applications_2021!$J$2:$J$651,MATCH($A288,Applications_2021!$A$2:$A$651,0)))</f>
        <v>Greenville Weston Highschool</v>
      </c>
      <c r="O288" s="48" t="str">
        <f>IF(INDEX(Applications_2021!$K$2:$K$651,MATCH($A288,Applications_2021!$A$2:$A$651,0))="","",INDEX(Applications_2021!$K$2:$K$651,MATCH($A288,Applications_2021!$A$2:$A$651,0)))</f>
        <v xml:space="preserve">Greenville Public School District </v>
      </c>
      <c r="P288" s="48" t="str">
        <f>IF(INDEX(Applications_2021!$P$2:$P$651,MATCH($A288,Applications_2021!$A$2:$A$651,0))="","",INDEX(Applications_2021!$P$2:$P$651,MATCH($A288,Applications_2021!$A$2:$A$651,0)))</f>
        <v>College degree or 4 or more years of college (including graduate school)</v>
      </c>
      <c r="Q288" s="48" t="str">
        <f>IF(INDEX(Applications_2021!$Q$2:$Q$651,MATCH($A288,Applications_2021!$A$2:$A$651,0))="","",INDEX(Applications_2021!$Q$2:$Q$651,MATCH($A288,Applications_2021!$A$2:$A$651,0)))</f>
        <v>$50,000 per year or above</v>
      </c>
      <c r="R288" s="48" t="str">
        <f>IF(INDEX(Applications_2021!$AL$2:$AL$651,MATCH($A288,Applications_2021!$A$2:$A$651,0))="","",INDEX(Applications_2021!$AL$2:$AL$651,MATCH($A288,Applications_2021!$A$2:$A$651,0)))</f>
        <v>Washington</v>
      </c>
      <c r="S288" s="48" t="str">
        <f>IF(INDEX(Applications_2021!$V$2:$V$651,MATCH($A288,Applications_2021!$A$2:$A$651,0))="","",INDEX(Applications_2021!$V$2:$V$651,MATCH($A288,Applications_2021!$A$2:$A$651,0)))</f>
        <v>MS</v>
      </c>
      <c r="T288" s="48" t="str">
        <f>IF(INDEX(Applications_2021!$AE$2:$AE$651,MATCH($A288,Applications_2021!$A$2:$A$651,0))="","",INDEX(Applications_2021!$AE$2:$AE$651,MATCH($A288,Applications_2021!$A$2:$A$651,0)))</f>
        <v>Excellent</v>
      </c>
      <c r="U288" s="109" t="str">
        <f>IF(INDEX(Applications_2021!$AF$2:$AF$651,MATCH($A288,Applications_2021!$A$2:$A$651,0))="","",INDEX(Applications_2021!$AF$2:$AF$651,MATCH($A288,Applications_2021!$A$2:$A$651,0)))</f>
        <v>I would like to attend the AAYME Camp because this camp could broaden my knowledge concerning Mathematics and Science! Later in life, I would love to become a Family Nurse Practitioner; so, attending this camp is an early start on my future career!</v>
      </c>
      <c r="V288" s="109" t="str">
        <f>IF(INDEX(Applications_2021!$AG$2:$AG$651,MATCH($A288,Applications_2021!$A$2:$A$651,0))="","",INDEX(Applications_2021!$AG$2:$AG$651,MATCH($A288,Applications_2021!$A$2:$A$651,0)))</f>
        <v xml:space="preserve">Currently, I'm a member of the National BETA Club at my school. This prestigious organization requires students to obtain and maintain outstanding grades, servicing their community, and being a great leader to the entire student body. </v>
      </c>
      <c r="W288" s="109" t="str">
        <f>IF(INDEX(Applications_2021!$AH$2:$AH$651,MATCH($A288,Applications_2021!$A$2:$A$651,0))="","",INDEX(Applications_2021!$AH$2:$AH$651,MATCH($A288,Applications_2021!$A$2:$A$651,0)))</f>
        <v xml:space="preserve">Since 1st grade, I've been selected as Top 5 of my class every year! </v>
      </c>
      <c r="X288" s="109" t="str">
        <f>IF(INDEX(Applications_2021!$AI$2:$AI$651,MATCH($A288,Applications_2021!$A$2:$A$651,0))="","",INDEX(Applications_2021!$AI$2:$AI$651,MATCH($A288,Applications_2021!$A$2:$A$651,0)))</f>
        <v>relative or friend</v>
      </c>
      <c r="Y288" s="109" t="str">
        <f>IF(INDEX(Applications_2021!$AJ$2:$AJ$651,MATCH($A288,Applications_2021!$A$2:$A$651,0))="","",INDEX(Applications_2021!$AJ$2:$AJ$651,MATCH($A288,Applications_2021!$A$2:$A$651,0)))</f>
        <v/>
      </c>
      <c r="Z288" s="220" t="str">
        <f>IF(INDEX(Applications_2021!$Z$2:$Z$651,MATCH($A288,Applications_2021!$A$2:$A$651,0))="","",INDEX(Applications_2021!$Z$2:$Z$651,MATCH($A288,Applications_2021!$A$2:$A$651,0)))</f>
        <v>YES - I will have transportation to the camp on June 20.</v>
      </c>
      <c r="AA288" s="221" t="str">
        <f>IF(INDEX(Applications_2021!$AB$2:$AB$651,MATCH($A288,Applications_2021!$A$2:$A$651,0))="","",INDEX(Applications_2021!$AB$2:$AB$651,MATCH($A288,Applications_2021!$A$2:$A$651,0)))</f>
        <v>YES - I will have transportation from the camp on June 25.</v>
      </c>
      <c r="AB288" s="48" t="str">
        <f>IF(INDEX(Transcripts_2021!$A$2:$A$324,MATCH($A288,Transcripts_2021!$A$2:$A$324,0))=$A288,INDEX(Transcripts_2021!$O$2:$O$324,MATCH($A288,Transcripts_2021!$A$2:$A$324,0)),"")</f>
        <v xml:space="preserve">Greenville High School </v>
      </c>
      <c r="AC288" s="48" t="str">
        <f t="shared" si="15"/>
        <v>Washington</v>
      </c>
      <c r="AD288" s="48" t="str">
        <f>IF(INDEX(Applications_2021!$AL$2:$AL$651,MATCH($A288,Applications_2021!$A$2:$A$651,0))="","",INDEX(Applications_2021!$AL$2:$AL$651,MATCH($A288,Applications_2021!$A$2:$A$651,0)))</f>
        <v>Washington</v>
      </c>
      <c r="AE288" s="8" t="str">
        <f t="shared" si="14"/>
        <v>Yes</v>
      </c>
    </row>
    <row r="289" spans="1:31" ht="216" x14ac:dyDescent="0.3">
      <c r="A289" s="51" t="str">
        <f>IF(Applications_2021!$A153="","",Applications_2021!$A153)</f>
        <v>0161-RIC-ZI-0029</v>
      </c>
      <c r="B289" s="52"/>
      <c r="C289" s="283" t="s">
        <v>107</v>
      </c>
      <c r="D289" s="46">
        <f t="shared" si="13"/>
        <v>7</v>
      </c>
      <c r="E289" s="45" cm="1">
        <f t="array" ref="E289">_xlfn.IFS($Q289="Less than $25,000 per year",5,$Q289="$25,000 to $49,999 per year",4,$Q289="$50,000 per year or above",2,$Q289="I do not know.",3,$Q289="",0)</f>
        <v>2</v>
      </c>
      <c r="F289" s="45" cm="1">
        <f t="array" ref="F289">_xlfn.IFS($T289="Excellent",5,$T289="Good",4,$T289="Average",3,$T289="Below Average",2,$T289="Poor",1)</f>
        <v>5</v>
      </c>
      <c r="G289" s="52"/>
      <c r="H289" s="52"/>
      <c r="I289" s="52"/>
      <c r="J289" s="53">
        <v>9</v>
      </c>
      <c r="K289" s="48" t="str">
        <f>IF(LEFT(INDEX(Applications_2021!$E$2:$E$651,MATCH($A289,Applications_2021!$A$2:$A$651,0)),1)="Y","Black","Other")</f>
        <v>Black</v>
      </c>
      <c r="L289" s="48" t="str">
        <f>IF(INDEX(Applications_2021!$F$2:$F$651,MATCH($A289,Applications_2021!$A$2:$A$651,0))="","",INDEX(Applications_2021!$F$2:$F$651,MATCH($A289,Applications_2021!$A$2:$A$651,0)))</f>
        <v>Female</v>
      </c>
      <c r="M289" s="48" t="str">
        <f>IF(LEFT(INDEX(Applications_2021!$I$2:$I$651,MATCH($A289,Applications_2021!$A$2:$A$651,0)),1)="","",LEFT(INDEX(Applications_2021!$I$2:$I$651,MATCH($A289,Applications_2021!$A$2:$A$651,0)),1))</f>
        <v>9</v>
      </c>
      <c r="N289" s="48" t="str">
        <f>IF(INDEX(Applications_2021!$J$2:$J$651,MATCH($A289,Applications_2021!$A$2:$A$651,0))="","",INDEX(Applications_2021!$J$2:$J$651,MATCH($A289,Applications_2021!$A$2:$A$651,0)))</f>
        <v>St. Joseph Catholic</v>
      </c>
      <c r="O289" s="48" t="str">
        <f>IF(INDEX(Applications_2021!$K$2:$K$651,MATCH($A289,Applications_2021!$A$2:$A$651,0))="","",INDEX(Applications_2021!$K$2:$K$651,MATCH($A289,Applications_2021!$A$2:$A$651,0)))</f>
        <v/>
      </c>
      <c r="P289" s="48" t="str">
        <f>IF(INDEX(Applications_2021!$P$2:$P$651,MATCH($A289,Applications_2021!$A$2:$A$651,0))="","",INDEX(Applications_2021!$P$2:$P$651,MATCH($A289,Applications_2021!$A$2:$A$651,0)))</f>
        <v>College degree or 4 or more years of college (including graduate school)</v>
      </c>
      <c r="Q289" s="48" t="str">
        <f>IF(INDEX(Applications_2021!$Q$2:$Q$651,MATCH($A289,Applications_2021!$A$2:$A$651,0))="","",INDEX(Applications_2021!$Q$2:$Q$651,MATCH($A289,Applications_2021!$A$2:$A$651,0)))</f>
        <v>$50,000 per year or above</v>
      </c>
      <c r="R289" s="48" t="str">
        <f>IF(INDEX(Applications_2021!$AL$2:$AL$651,MATCH($A289,Applications_2021!$A$2:$A$651,0))="","",INDEX(Applications_2021!$AL$2:$AL$651,MATCH($A289,Applications_2021!$A$2:$A$651,0)))</f>
        <v>Washington</v>
      </c>
      <c r="S289" s="48" t="str">
        <f>IF(INDEX(Applications_2021!$V$2:$V$651,MATCH($A289,Applications_2021!$A$2:$A$651,0))="","",INDEX(Applications_2021!$V$2:$V$651,MATCH($A289,Applications_2021!$A$2:$A$651,0)))</f>
        <v>MS</v>
      </c>
      <c r="T289" s="48" t="str">
        <f>IF(INDEX(Applications_2021!$AE$2:$AE$651,MATCH($A289,Applications_2021!$A$2:$A$651,0))="","",INDEX(Applications_2021!$AE$2:$AE$651,MATCH($A289,Applications_2021!$A$2:$A$651,0)))</f>
        <v>Excellent</v>
      </c>
      <c r="U289" s="109" t="str">
        <f>IF(INDEX(Applications_2021!$AF$2:$AF$651,MATCH($A289,Applications_2021!$A$2:$A$651,0))="","",INDEX(Applications_2021!$AF$2:$AF$651,MATCH($A289,Applications_2021!$A$2:$A$651,0)))</f>
        <v xml:space="preserve">I am always interested in any enrichment program because I love to learn and I am always open to new and different ideas.  I am particularly interested in attending AAYME Camp at the MSMS because I have considered applying to the MSMS for my junior and senior year.  Attending this camp would give me the opportunity to be on campus and experience what campus life would actually be like.  Additionally, this camp would expose me to other career opportunities and help me further prepare for the ACT.  I know that a good ACT score is very important in being accepted into college and the more prepared I am, the more confident I will feel taking the test and the better I will do.  </v>
      </c>
      <c r="V289" s="109" t="str">
        <f>IF(INDEX(Applications_2021!$AG$2:$AG$651,MATCH($A289,Applications_2021!$A$2:$A$651,0))="","",INDEX(Applications_2021!$AG$2:$AG$651,MATCH($A289,Applications_2021!$A$2:$A$651,0)))</f>
        <v>I am a member of the National Honor Society, I am a cheerleader, I play softball and basketball.  Additionally, I am very involved in my church and my community.  I have won several oratorical contests and I have participated in a debate camp.</v>
      </c>
      <c r="W289" s="109" t="str">
        <f>IF(INDEX(Applications_2021!$AH$2:$AH$651,MATCH($A289,Applications_2021!$A$2:$A$651,0))="","",INDEX(Applications_2021!$AH$2:$AH$651,MATCH($A289,Applications_2021!$A$2:$A$651,0)))</f>
        <v>Sometimes people are just born with an interest in a particular field and other times, people's interests are based on something they are exposed to.  Because of this, I am always open to exploring new opportunities.  Living in the Mississippi Delta, I do not see a lot of women involved in the fields of math, science, and technology.  But I do know that these fields play a large part in shaping the world that we live in: from our cellphones, to our laptops, to the video games my little brothers are obsessed with.  Anything shaping our world, I think girls need to be a part of! That is one of the main reasons, I am trying to become more exposed to career fields involving math, science and technology and why I'm interested in attending a summer camp at MSMS.</v>
      </c>
      <c r="X289" s="109" t="str">
        <f>IF(INDEX(Applications_2021!$AI$2:$AI$651,MATCH($A289,Applications_2021!$A$2:$A$651,0))="","",INDEX(Applications_2021!$AI$2:$AI$651,MATCH($A289,Applications_2021!$A$2:$A$651,0)))</f>
        <v>relative or friend</v>
      </c>
      <c r="Y289" s="109" t="str">
        <f>IF(INDEX(Applications_2021!$AJ$2:$AJ$651,MATCH($A289,Applications_2021!$A$2:$A$651,0))="","",INDEX(Applications_2021!$AJ$2:$AJ$651,MATCH($A289,Applications_2021!$A$2:$A$651,0)))</f>
        <v/>
      </c>
      <c r="Z289" s="220" t="str">
        <f>IF(INDEX(Applications_2021!$Z$2:$Z$651,MATCH($A289,Applications_2021!$A$2:$A$651,0))="","",INDEX(Applications_2021!$Z$2:$Z$651,MATCH($A289,Applications_2021!$A$2:$A$651,0)))</f>
        <v>YES - I will have transportation to the camp on June 20.</v>
      </c>
      <c r="AA289" s="221" t="str">
        <f>IF(INDEX(Applications_2021!$AB$2:$AB$651,MATCH($A289,Applications_2021!$A$2:$A$651,0))="","",INDEX(Applications_2021!$AB$2:$AB$651,MATCH($A289,Applications_2021!$A$2:$A$651,0)))</f>
        <v>YES - I will have transportation from the camp on June 25.</v>
      </c>
      <c r="AB289" s="48" t="str">
        <f>IF(INDEX(Transcripts_2021!$A$2:$A$324,MATCH($A289,Transcripts_2021!$A$2:$A$324,0))=$A289,INDEX(Transcripts_2021!$O$2:$O$324,MATCH($A289,Transcripts_2021!$A$2:$A$324,0)),"")</f>
        <v>St. Joseph Catholic School</v>
      </c>
      <c r="AC289" s="48" t="str">
        <f t="shared" si="15"/>
        <v>Washington</v>
      </c>
      <c r="AD289" s="48" t="str">
        <f>IF(INDEX(Applications_2021!$AL$2:$AL$651,MATCH($A289,Applications_2021!$A$2:$A$651,0))="","",INDEX(Applications_2021!$AL$2:$AL$651,MATCH($A289,Applications_2021!$A$2:$A$651,0)))</f>
        <v>Washington</v>
      </c>
      <c r="AE289" s="8" t="str">
        <f t="shared" si="14"/>
        <v>Yes</v>
      </c>
    </row>
    <row r="290" spans="1:31" ht="43.2" x14ac:dyDescent="0.3">
      <c r="A290" s="51" t="str">
        <f>IF(Applications_2021!$A265="","",Applications_2021!$A265)</f>
        <v>0277-MIL-MA-0009</v>
      </c>
      <c r="B290" s="52"/>
      <c r="C290" s="283" t="s">
        <v>107</v>
      </c>
      <c r="D290" s="46">
        <f t="shared" si="13"/>
        <v>7</v>
      </c>
      <c r="E290" s="45" cm="1">
        <f t="array" ref="E290">_xlfn.IFS($Q290="Less than $25,000 per year",5,$Q290="$25,000 to $49,999 per year",4,$Q290="$50,000 per year or above",2,$Q290="I do not know.",3,$Q290="",0)</f>
        <v>2</v>
      </c>
      <c r="F290" s="45" cm="1">
        <f t="array" ref="F290">_xlfn.IFS($T290="Excellent",5,$T290="Good",4,$T290="Average",3,$T290="Below Average",2,$T290="Poor",1)</f>
        <v>5</v>
      </c>
      <c r="G290" s="52"/>
      <c r="H290" s="52"/>
      <c r="I290" s="52"/>
      <c r="J290" s="53">
        <v>8</v>
      </c>
      <c r="K290" s="48" t="str">
        <f>IF(LEFT(INDEX(Applications_2021!$E$2:$E$651,MATCH($A290,Applications_2021!$A$2:$A$651,0)),1)="Y","Black","Other")</f>
        <v>Black</v>
      </c>
      <c r="L290" s="48" t="str">
        <f>IF(INDEX(Applications_2021!$F$2:$F$651,MATCH($A290,Applications_2021!$A$2:$A$651,0))="","",INDEX(Applications_2021!$F$2:$F$651,MATCH($A290,Applications_2021!$A$2:$A$651,0)))</f>
        <v>Female</v>
      </c>
      <c r="M290" s="48" t="str">
        <f>IF(LEFT(INDEX(Applications_2021!$I$2:$I$651,MATCH($A290,Applications_2021!$A$2:$A$651,0)),1)="","",LEFT(INDEX(Applications_2021!$I$2:$I$651,MATCH($A290,Applications_2021!$A$2:$A$651,0)),1))</f>
        <v>8</v>
      </c>
      <c r="N290" s="48" t="str">
        <f>IF(INDEX(Applications_2021!$J$2:$J$651,MATCH($A290,Applications_2021!$A$2:$A$651,0))="","",INDEX(Applications_2021!$J$2:$J$651,MATCH($A290,Applications_2021!$A$2:$A$651,0)))</f>
        <v>Obannon High School</v>
      </c>
      <c r="O290" s="48" t="str">
        <f>IF(INDEX(Applications_2021!$K$2:$K$651,MATCH($A290,Applications_2021!$A$2:$A$651,0))="","",INDEX(Applications_2021!$K$2:$K$651,MATCH($A290,Applications_2021!$A$2:$A$651,0)))</f>
        <v>Western Line</v>
      </c>
      <c r="P290" s="48" t="str">
        <f>IF(INDEX(Applications_2021!$P$2:$P$651,MATCH($A290,Applications_2021!$A$2:$A$651,0))="","",INDEX(Applications_2021!$P$2:$P$651,MATCH($A290,Applications_2021!$A$2:$A$651,0)))</f>
        <v>College degree or 4 or more years of college (including graduate school)</v>
      </c>
      <c r="Q290" s="48" t="str">
        <f>IF(INDEX(Applications_2021!$Q$2:$Q$651,MATCH($A290,Applications_2021!$A$2:$A$651,0))="","",INDEX(Applications_2021!$Q$2:$Q$651,MATCH($A290,Applications_2021!$A$2:$A$651,0)))</f>
        <v>$50,000 per year or above</v>
      </c>
      <c r="R290" s="48" t="str">
        <f>IF(INDEX(Applications_2021!$AL$2:$AL$651,MATCH($A290,Applications_2021!$A$2:$A$651,0))="","",INDEX(Applications_2021!$AL$2:$AL$651,MATCH($A290,Applications_2021!$A$2:$A$651,0)))</f>
        <v>Washington</v>
      </c>
      <c r="S290" s="48" t="str">
        <f>IF(INDEX(Applications_2021!$V$2:$V$651,MATCH($A290,Applications_2021!$A$2:$A$651,0))="","",INDEX(Applications_2021!$V$2:$V$651,MATCH($A290,Applications_2021!$A$2:$A$651,0)))</f>
        <v>MS</v>
      </c>
      <c r="T290" s="48" t="str">
        <f>IF(INDEX(Applications_2021!$AE$2:$AE$651,MATCH($A290,Applications_2021!$A$2:$A$651,0))="","",INDEX(Applications_2021!$AE$2:$AE$651,MATCH($A290,Applications_2021!$A$2:$A$651,0)))</f>
        <v>Excellent</v>
      </c>
      <c r="U290" s="109" t="str">
        <f>IF(INDEX(Applications_2021!$AF$2:$AF$651,MATCH($A290,Applications_2021!$A$2:$A$651,0))="","",INDEX(Applications_2021!$AF$2:$AF$651,MATCH($A290,Applications_2021!$A$2:$A$651,0)))</f>
        <v xml:space="preserve">Leadership skills, test taking skills, networking with others from different areas of the state </v>
      </c>
      <c r="V290" s="109" t="str">
        <f>IF(INDEX(Applications_2021!$AG$2:$AG$651,MATCH($A290,Applications_2021!$A$2:$A$651,0))="","",INDEX(Applications_2021!$AG$2:$AG$651,MATCH($A290,Applications_2021!$A$2:$A$651,0)))</f>
        <v>Superintendent’s list Cheer captain Leader of archery team Recently recognized as future leader at Kay’s Kute Fruit (place of employment)</v>
      </c>
      <c r="W290" s="109" t="str">
        <f>IF(INDEX(Applications_2021!$AH$2:$AH$651,MATCH($A290,Applications_2021!$A$2:$A$651,0))="","",INDEX(Applications_2021!$AH$2:$AH$651,MATCH($A290,Applications_2021!$A$2:$A$651,0)))</f>
        <v/>
      </c>
      <c r="X290" s="109" t="str">
        <f>IF(INDEX(Applications_2021!$AI$2:$AI$651,MATCH($A290,Applications_2021!$A$2:$A$651,0))="","",INDEX(Applications_2021!$AI$2:$AI$651,MATCH($A290,Applications_2021!$A$2:$A$651,0)))</f>
        <v>Social Media</v>
      </c>
      <c r="Y290" s="109" t="str">
        <f>IF(INDEX(Applications_2021!$AJ$2:$AJ$651,MATCH($A290,Applications_2021!$A$2:$A$651,0))="","",INDEX(Applications_2021!$AJ$2:$AJ$651,MATCH($A290,Applications_2021!$A$2:$A$651,0)))</f>
        <v/>
      </c>
      <c r="Z290" s="220" t="str">
        <f>IF(INDEX(Applications_2021!$Z$2:$Z$651,MATCH($A290,Applications_2021!$A$2:$A$651,0))="","",INDEX(Applications_2021!$Z$2:$Z$651,MATCH($A290,Applications_2021!$A$2:$A$651,0)))</f>
        <v>YES - I will have transportation to the camp on June 20.</v>
      </c>
      <c r="AA290" s="221" t="str">
        <f>IF(INDEX(Applications_2021!$AB$2:$AB$651,MATCH($A290,Applications_2021!$A$2:$A$651,0))="","",INDEX(Applications_2021!$AB$2:$AB$651,MATCH($A290,Applications_2021!$A$2:$A$651,0)))</f>
        <v>YES - I will have transportation from the camp on June 25.</v>
      </c>
      <c r="AB290" s="48" t="str">
        <f>IF(INDEX(Transcripts_2021!$A$2:$A$324,MATCH($A290,Transcripts_2021!$A$2:$A$324,0))=$A290,INDEX(Transcripts_2021!$O$2:$O$324,MATCH($A290,Transcripts_2021!$A$2:$A$324,0)),"")</f>
        <v xml:space="preserve">Obannon High School </v>
      </c>
      <c r="AC290" s="48" t="str">
        <f t="shared" si="15"/>
        <v>Washington</v>
      </c>
      <c r="AD290" s="48" t="str">
        <f>IF(INDEX(Applications_2021!$AL$2:$AL$651,MATCH($A290,Applications_2021!$A$2:$A$651,0))="","",INDEX(Applications_2021!$AL$2:$AL$651,MATCH($A290,Applications_2021!$A$2:$A$651,0)))</f>
        <v>Washington</v>
      </c>
      <c r="AE290" s="8" t="str">
        <f t="shared" si="14"/>
        <v>Yes</v>
      </c>
    </row>
    <row r="291" spans="1:31" ht="72" x14ac:dyDescent="0.3">
      <c r="A291" s="51" t="str">
        <f>IF(Applications_2021!$A484="","",Applications_2021!$A484)</f>
        <v>0502-GIR-KE-0285</v>
      </c>
      <c r="B291" s="52"/>
      <c r="C291" s="140" t="s">
        <v>107</v>
      </c>
      <c r="D291" s="46">
        <f t="shared" si="13"/>
        <v>6</v>
      </c>
      <c r="E291" s="45" cm="1">
        <f t="array" ref="E291">_xlfn.IFS($Q291="Less than $25,000 per year",5,$Q291="$25,000 to $49,999 per year",4,$Q291="$50,000 per year or above",2,$Q291="I do not know.",3,$Q291="",0)</f>
        <v>2</v>
      </c>
      <c r="F291" s="45" cm="1">
        <f t="array" ref="F291">_xlfn.IFS($T291="Excellent",5,$T291="Good",4,$T291="Average",3,$T291="Below Average",2,$T291="Poor",1)</f>
        <v>4</v>
      </c>
      <c r="G291" s="52"/>
      <c r="H291" s="52"/>
      <c r="I291" s="52"/>
      <c r="J291" s="53"/>
      <c r="K291" s="48" t="str">
        <f>IF(LEFT(INDEX(Applications_2021!$E$2:$E$651,MATCH($A291,Applications_2021!$A$2:$A$651,0)),1)="Y","Black","Other")</f>
        <v>Black</v>
      </c>
      <c r="L291" s="48" t="str">
        <f>IF(INDEX(Applications_2021!$F$2:$F$651,MATCH($A291,Applications_2021!$A$2:$A$651,0))="","",INDEX(Applications_2021!$F$2:$F$651,MATCH($A291,Applications_2021!$A$2:$A$651,0)))</f>
        <v>Female</v>
      </c>
      <c r="M291" s="48" t="str">
        <f>IF(LEFT(INDEX(Applications_2021!$I$2:$I$651,MATCH($A291,Applications_2021!$A$2:$A$651,0)),1)="","",LEFT(INDEX(Applications_2021!$I$2:$I$651,MATCH($A291,Applications_2021!$A$2:$A$651,0)),1))</f>
        <v>8</v>
      </c>
      <c r="N291" s="48" t="str">
        <f>IF(INDEX(Applications_2021!$J$2:$J$651,MATCH($A291,Applications_2021!$A$2:$A$651,0))="","",INDEX(Applications_2021!$J$2:$J$651,MATCH($A291,Applications_2021!$A$2:$A$651,0)))</f>
        <v xml:space="preserve">Coleman Middle School </v>
      </c>
      <c r="O291" s="48" t="str">
        <f>IF(INDEX(Applications_2021!$K$2:$K$651,MATCH($A291,Applications_2021!$A$2:$A$651,0))="","",INDEX(Applications_2021!$K$2:$K$651,MATCH($A291,Applications_2021!$A$2:$A$651,0)))</f>
        <v xml:space="preserve">Greenville Public School District </v>
      </c>
      <c r="P291" s="48" t="str">
        <f>IF(INDEX(Applications_2021!$P$2:$P$651,MATCH($A291,Applications_2021!$A$2:$A$651,0))="","",INDEX(Applications_2021!$P$2:$P$651,MATCH($A291,Applications_2021!$A$2:$A$651,0)))</f>
        <v>College degree or 4 or more years of college (including graduate school)</v>
      </c>
      <c r="Q291" s="48" t="str">
        <f>IF(INDEX(Applications_2021!$Q$2:$Q$651,MATCH($A291,Applications_2021!$A$2:$A$651,0))="","",INDEX(Applications_2021!$Q$2:$Q$651,MATCH($A291,Applications_2021!$A$2:$A$651,0)))</f>
        <v>$50,000 per year or above</v>
      </c>
      <c r="R291" s="48" t="str">
        <f>IF(INDEX(Applications_2021!$AL$2:$AL$651,MATCH($A291,Applications_2021!$A$2:$A$651,0))="","",INDEX(Applications_2021!$AL$2:$AL$651,MATCH($A291,Applications_2021!$A$2:$A$651,0)))</f>
        <v>Washington</v>
      </c>
      <c r="S291" s="48" t="str">
        <f>IF(INDEX(Applications_2021!$V$2:$V$651,MATCH($A291,Applications_2021!$A$2:$A$651,0))="","",INDEX(Applications_2021!$V$2:$V$651,MATCH($A291,Applications_2021!$A$2:$A$651,0)))</f>
        <v>MS</v>
      </c>
      <c r="T291" s="48" t="str">
        <f>IF(INDEX(Applications_2021!$AE$2:$AE$651,MATCH($A291,Applications_2021!$A$2:$A$651,0))="","",INDEX(Applications_2021!$AE$2:$AE$651,MATCH($A291,Applications_2021!$A$2:$A$651,0)))</f>
        <v>Good</v>
      </c>
      <c r="U291" s="109" t="str">
        <f>IF(INDEX(Applications_2021!$AF$2:$AF$651,MATCH($A291,Applications_2021!$A$2:$A$651,0))="","",INDEX(Applications_2021!$AF$2:$AF$651,MATCH($A291,Applications_2021!$A$2:$A$651,0)))</f>
        <v>I would like to attend the camp because it would give me a firsthand college experience and I hope to gain some skills to strengthen my academic skills in STEM subjects. I also hope to gain some new friends that will help broaden my networking skills.</v>
      </c>
      <c r="V291" s="109" t="str">
        <f>IF(INDEX(Applications_2021!$AG$2:$AG$651,MATCH($A291,Applications_2021!$A$2:$A$651,0))="","",INDEX(Applications_2021!$AG$2:$AG$651,MATCH($A291,Applications_2021!$A$2:$A$651,0)))</f>
        <v/>
      </c>
      <c r="W291" s="109" t="str">
        <f>IF(INDEX(Applications_2021!$AH$2:$AH$651,MATCH($A291,Applications_2021!$A$2:$A$651,0))="","",INDEX(Applications_2021!$AH$2:$AH$651,MATCH($A291,Applications_2021!$A$2:$A$651,0)))</f>
        <v/>
      </c>
      <c r="X291" s="109" t="str">
        <f>IF(INDEX(Applications_2021!$AI$2:$AI$651,MATCH($A291,Applications_2021!$A$2:$A$651,0))="","",INDEX(Applications_2021!$AI$2:$AI$651,MATCH($A291,Applications_2021!$A$2:$A$651,0)))</f>
        <v>school/teacher</v>
      </c>
      <c r="Y291" s="109" t="str">
        <f>IF(INDEX(Applications_2021!$AJ$2:$AJ$651,MATCH($A291,Applications_2021!$A$2:$A$651,0))="","",INDEX(Applications_2021!$AJ$2:$AJ$651,MATCH($A291,Applications_2021!$A$2:$A$651,0)))</f>
        <v xml:space="preserve">Donna Green/Coleman Middle School Counselor.  </v>
      </c>
      <c r="Z291" s="220" t="str">
        <f>IF(INDEX(Applications_2021!$Z$2:$Z$651,MATCH($A291,Applications_2021!$A$2:$A$651,0))="","",INDEX(Applications_2021!$Z$2:$Z$651,MATCH($A291,Applications_2021!$A$2:$A$651,0)))</f>
        <v>YES - I will have transportation to the camp on June 20.</v>
      </c>
      <c r="AA291" s="221" t="str">
        <f>IF(INDEX(Applications_2021!$AB$2:$AB$651,MATCH($A291,Applications_2021!$A$2:$A$651,0))="","",INDEX(Applications_2021!$AB$2:$AB$651,MATCH($A291,Applications_2021!$A$2:$A$651,0)))</f>
        <v>YES - I will have transportation from the camp on June 25.</v>
      </c>
      <c r="AB291" s="48" t="str">
        <f>IF(INDEX(Transcripts_2021!$A$2:$A$324,MATCH($A291,Transcripts_2021!$A$2:$A$324,0))=$A291,INDEX(Transcripts_2021!$O$2:$O$324,MATCH($A291,Transcripts_2021!$A$2:$A$324,0)),"")</f>
        <v>Coleman Middle School</v>
      </c>
      <c r="AC291" s="48" t="str">
        <f t="shared" si="15"/>
        <v>Washington</v>
      </c>
      <c r="AD291" s="48" t="str">
        <f>IF(INDEX(Applications_2021!$AL$2:$AL$651,MATCH($A291,Applications_2021!$A$2:$A$651,0))="","",INDEX(Applications_2021!$AL$2:$AL$651,MATCH($A291,Applications_2021!$A$2:$A$651,0)))</f>
        <v>Washington</v>
      </c>
      <c r="AE291" s="8" t="str">
        <f t="shared" si="14"/>
        <v>Yes</v>
      </c>
    </row>
    <row r="292" spans="1:31" ht="43.2" x14ac:dyDescent="0.3">
      <c r="A292" s="51" t="str">
        <f>IF(Applications_2021!$A539="","",Applications_2021!$A539)</f>
        <v>0560-DOR-TA-0321</v>
      </c>
      <c r="B292" s="52"/>
      <c r="C292" s="140" t="s">
        <v>107</v>
      </c>
      <c r="D292" s="46">
        <f t="shared" si="13"/>
        <v>6</v>
      </c>
      <c r="E292" s="45" cm="1">
        <f t="array" ref="E292">_xlfn.IFS($Q292="Less than $25,000 per year",5,$Q292="$25,000 to $49,999 per year",4,$Q292="$50,000 per year or above",2,$Q292="I do not know.",3,$Q292="",0)</f>
        <v>2</v>
      </c>
      <c r="F292" s="45" cm="1">
        <f t="array" ref="F292">_xlfn.IFS($T292="Excellent",5,$T292="Good",4,$T292="Average",3,$T292="Below Average",2,$T292="Poor",1)</f>
        <v>4</v>
      </c>
      <c r="G292" s="52"/>
      <c r="H292" s="52"/>
      <c r="I292" s="52"/>
      <c r="J292" s="53"/>
      <c r="K292" s="48" t="str">
        <f>IF(LEFT(INDEX(Applications_2021!$E$2:$E$651,MATCH($A292,Applications_2021!$A$2:$A$651,0)),1)="Y","Black","Other")</f>
        <v>Black</v>
      </c>
      <c r="L292" s="48" t="str">
        <f>IF(INDEX(Applications_2021!$F$2:$F$651,MATCH($A292,Applications_2021!$A$2:$A$651,0))="","",INDEX(Applications_2021!$F$2:$F$651,MATCH($A292,Applications_2021!$A$2:$A$651,0)))</f>
        <v>Female</v>
      </c>
      <c r="M292" s="48" t="str">
        <f>IF(LEFT(INDEX(Applications_2021!$I$2:$I$651,MATCH($A292,Applications_2021!$A$2:$A$651,0)),1)="","",LEFT(INDEX(Applications_2021!$I$2:$I$651,MATCH($A292,Applications_2021!$A$2:$A$651,0)),1))</f>
        <v>7</v>
      </c>
      <c r="N292" s="48" t="str">
        <f>IF(INDEX(Applications_2021!$J$2:$J$651,MATCH($A292,Applications_2021!$A$2:$A$651,0))="","",INDEX(Applications_2021!$J$2:$J$651,MATCH($A292,Applications_2021!$A$2:$A$651,0)))</f>
        <v>Riverside Jr. High</v>
      </c>
      <c r="O292" s="48" t="str">
        <f>IF(INDEX(Applications_2021!$K$2:$K$651,MATCH($A292,Applications_2021!$A$2:$A$651,0))="","",INDEX(Applications_2021!$K$2:$K$651,MATCH($A292,Applications_2021!$A$2:$A$651,0)))</f>
        <v>Westernline School District</v>
      </c>
      <c r="P292" s="48" t="str">
        <f>IF(INDEX(Applications_2021!$P$2:$P$651,MATCH($A292,Applications_2021!$A$2:$A$651,0))="","",INDEX(Applications_2021!$P$2:$P$651,MATCH($A292,Applications_2021!$A$2:$A$651,0)))</f>
        <v>College degree or 4 or more years of college (including graduate school)</v>
      </c>
      <c r="Q292" s="48" t="str">
        <f>IF(INDEX(Applications_2021!$Q$2:$Q$651,MATCH($A292,Applications_2021!$A$2:$A$651,0))="","",INDEX(Applications_2021!$Q$2:$Q$651,MATCH($A292,Applications_2021!$A$2:$A$651,0)))</f>
        <v>$50,000 per year or above</v>
      </c>
      <c r="R292" s="48" t="str">
        <f>IF(INDEX(Applications_2021!$AL$2:$AL$651,MATCH($A292,Applications_2021!$A$2:$A$651,0))="","",INDEX(Applications_2021!$AL$2:$AL$651,MATCH($A292,Applications_2021!$A$2:$A$651,0)))</f>
        <v>Washington</v>
      </c>
      <c r="S292" s="48" t="str">
        <f>IF(INDEX(Applications_2021!$V$2:$V$651,MATCH($A292,Applications_2021!$A$2:$A$651,0))="","",INDEX(Applications_2021!$V$2:$V$651,MATCH($A292,Applications_2021!$A$2:$A$651,0)))</f>
        <v>MS</v>
      </c>
      <c r="T292" s="48" t="str">
        <f>IF(INDEX(Applications_2021!$AE$2:$AE$651,MATCH($A292,Applications_2021!$A$2:$A$651,0))="","",INDEX(Applications_2021!$AE$2:$AE$651,MATCH($A292,Applications_2021!$A$2:$A$651,0)))</f>
        <v>Good</v>
      </c>
      <c r="U292" s="109" t="str">
        <f>IF(INDEX(Applications_2021!$AF$2:$AF$651,MATCH($A292,Applications_2021!$A$2:$A$651,0))="","",INDEX(Applications_2021!$AF$2:$AF$651,MATCH($A292,Applications_2021!$A$2:$A$651,0)))</f>
        <v xml:space="preserve">I hope this program will help me academically first of all. Next, I hope this camp will impact me socially, as I meet new people with common interests. </v>
      </c>
      <c r="V292" s="109" t="str">
        <f>IF(INDEX(Applications_2021!$AG$2:$AG$651,MATCH($A292,Applications_2021!$A$2:$A$651,0))="","",INDEX(Applications_2021!$AG$2:$AG$651,MATCH($A292,Applications_2021!$A$2:$A$651,0)))</f>
        <v>Steam Afterschool program Honor student Completed the virtual Science and math camp last year for School of Math and Science</v>
      </c>
      <c r="W292" s="109" t="str">
        <f>IF(INDEX(Applications_2021!$AH$2:$AH$651,MATCH($A292,Applications_2021!$A$2:$A$651,0))="","",INDEX(Applications_2021!$AH$2:$AH$651,MATCH($A292,Applications_2021!$A$2:$A$651,0)))</f>
        <v/>
      </c>
      <c r="X292" s="109" t="str">
        <f>IF(INDEX(Applications_2021!$AI$2:$AI$651,MATCH($A292,Applications_2021!$A$2:$A$651,0))="","",INDEX(Applications_2021!$AI$2:$AI$651,MATCH($A292,Applications_2021!$A$2:$A$651,0)))</f>
        <v>email announcement</v>
      </c>
      <c r="Y292" s="109" t="str">
        <f>IF(INDEX(Applications_2021!$AJ$2:$AJ$651,MATCH($A292,Applications_2021!$A$2:$A$651,0))="","",INDEX(Applications_2021!$AJ$2:$AJ$651,MATCH($A292,Applications_2021!$A$2:$A$651,0)))</f>
        <v/>
      </c>
      <c r="Z292" s="220" t="str">
        <f>IF(INDEX(Applications_2021!$Z$2:$Z$651,MATCH($A292,Applications_2021!$A$2:$A$651,0))="","",INDEX(Applications_2021!$Z$2:$Z$651,MATCH($A292,Applications_2021!$A$2:$A$651,0)))</f>
        <v>YES - I will have transportation to the camp on June 20.</v>
      </c>
      <c r="AA292" s="221" t="str">
        <f>IF(INDEX(Applications_2021!$AB$2:$AB$651,MATCH($A292,Applications_2021!$A$2:$A$651,0))="","",INDEX(Applications_2021!$AB$2:$AB$651,MATCH($A292,Applications_2021!$A$2:$A$651,0)))</f>
        <v>YES - I will have transportation from the camp on June 25.</v>
      </c>
      <c r="AB292" s="48" t="str">
        <f>IF(INDEX(Transcripts_2021!$A$2:$A$324,MATCH($A292,Transcripts_2021!$A$2:$A$324,0))=$A292,INDEX(Transcripts_2021!$O$2:$O$324,MATCH($A292,Transcripts_2021!$A$2:$A$324,0)),"")</f>
        <v>Riverside Jr High</v>
      </c>
      <c r="AC292" s="48" t="str">
        <f t="shared" si="15"/>
        <v>Washington</v>
      </c>
      <c r="AD292" s="48" t="str">
        <f>IF(INDEX(Applications_2021!$AL$2:$AL$651,MATCH($A292,Applications_2021!$A$2:$A$651,0))="","",INDEX(Applications_2021!$AL$2:$AL$651,MATCH($A292,Applications_2021!$A$2:$A$651,0)))</f>
        <v>Washington</v>
      </c>
      <c r="AE292" s="8" t="str">
        <f t="shared" si="14"/>
        <v>Yes</v>
      </c>
    </row>
    <row r="293" spans="1:31" ht="187.2" x14ac:dyDescent="0.3">
      <c r="A293" s="51" t="str">
        <f>IF(Applications_2021!$A546="","",Applications_2021!$A546)</f>
        <v>0567-FUL-JA-0300</v>
      </c>
      <c r="B293" s="52"/>
      <c r="C293" s="140" t="s">
        <v>107</v>
      </c>
      <c r="D293" s="46">
        <f t="shared" si="13"/>
        <v>6</v>
      </c>
      <c r="E293" s="45" cm="1">
        <f t="array" ref="E293">_xlfn.IFS($Q293="Less than $25,000 per year",5,$Q293="$25,000 to $49,999 per year",4,$Q293="$50,000 per year or above",2,$Q293="I do not know.",3,$Q293="",0)</f>
        <v>2</v>
      </c>
      <c r="F293" s="45" cm="1">
        <f t="array" ref="F293">_xlfn.IFS($T293="Excellent",5,$T293="Good",4,$T293="Average",3,$T293="Below Average",2,$T293="Poor",1)</f>
        <v>4</v>
      </c>
      <c r="G293" s="52"/>
      <c r="H293" s="52"/>
      <c r="I293" s="52"/>
      <c r="J293" s="53"/>
      <c r="K293" s="48" t="str">
        <f>IF(LEFT(INDEX(Applications_2021!$E$2:$E$651,MATCH($A293,Applications_2021!$A$2:$A$651,0)),1)="Y","Black","Other")</f>
        <v>Black</v>
      </c>
      <c r="L293" s="48" t="str">
        <f>IF(INDEX(Applications_2021!$F$2:$F$651,MATCH($A293,Applications_2021!$A$2:$A$651,0))="","",INDEX(Applications_2021!$F$2:$F$651,MATCH($A293,Applications_2021!$A$2:$A$651,0)))</f>
        <v>Female</v>
      </c>
      <c r="M293" s="48" t="str">
        <f>IF(LEFT(INDEX(Applications_2021!$I$2:$I$651,MATCH($A293,Applications_2021!$A$2:$A$651,0)),1)="","",LEFT(INDEX(Applications_2021!$I$2:$I$651,MATCH($A293,Applications_2021!$A$2:$A$651,0)),1))</f>
        <v>7</v>
      </c>
      <c r="N293" s="48" t="str">
        <f>IF(INDEX(Applications_2021!$J$2:$J$651,MATCH($A293,Applications_2021!$A$2:$A$651,0))="","",INDEX(Applications_2021!$J$2:$J$651,MATCH($A293,Applications_2021!$A$2:$A$651,0)))</f>
        <v>Riverside High School</v>
      </c>
      <c r="O293" s="48" t="str">
        <f>IF(INDEX(Applications_2021!$K$2:$K$651,MATCH($A293,Applications_2021!$A$2:$A$651,0))="","",INDEX(Applications_2021!$K$2:$K$651,MATCH($A293,Applications_2021!$A$2:$A$651,0)))</f>
        <v>Western Line School District</v>
      </c>
      <c r="P293" s="48" t="str">
        <f>IF(INDEX(Applications_2021!$P$2:$P$651,MATCH($A293,Applications_2021!$A$2:$A$651,0))="","",INDEX(Applications_2021!$P$2:$P$651,MATCH($A293,Applications_2021!$A$2:$A$651,0)))</f>
        <v>College degree or 4 or more years of college (including graduate school)</v>
      </c>
      <c r="Q293" s="48" t="str">
        <f>IF(INDEX(Applications_2021!$Q$2:$Q$651,MATCH($A293,Applications_2021!$A$2:$A$651,0))="","",INDEX(Applications_2021!$Q$2:$Q$651,MATCH($A293,Applications_2021!$A$2:$A$651,0)))</f>
        <v>$50,000 per year or above</v>
      </c>
      <c r="R293" s="48" t="str">
        <f>IF(INDEX(Applications_2021!$AL$2:$AL$651,MATCH($A293,Applications_2021!$A$2:$A$651,0))="","",INDEX(Applications_2021!$AL$2:$AL$651,MATCH($A293,Applications_2021!$A$2:$A$651,0)))</f>
        <v>Washington</v>
      </c>
      <c r="S293" s="48" t="str">
        <f>IF(INDEX(Applications_2021!$V$2:$V$651,MATCH($A293,Applications_2021!$A$2:$A$651,0))="","",INDEX(Applications_2021!$V$2:$V$651,MATCH($A293,Applications_2021!$A$2:$A$651,0)))</f>
        <v>MS</v>
      </c>
      <c r="T293" s="48" t="str">
        <f>IF(INDEX(Applications_2021!$AE$2:$AE$651,MATCH($A293,Applications_2021!$A$2:$A$651,0))="","",INDEX(Applications_2021!$AE$2:$AE$651,MATCH($A293,Applications_2021!$A$2:$A$651,0)))</f>
        <v>Good</v>
      </c>
      <c r="U293" s="109" t="str">
        <f>IF(INDEX(Applications_2021!$AF$2:$AF$651,MATCH($A293,Applications_2021!$A$2:$A$651,0))="","",INDEX(Applications_2021!$AF$2:$AF$651,MATCH($A293,Applications_2021!$A$2:$A$651,0)))</f>
        <v xml:space="preserve">I would like to attend the AAYME Camp to get the opportunity to get ideas of what career that will be best for me in the future.   </v>
      </c>
      <c r="V293" s="109" t="str">
        <f>IF(INDEX(Applications_2021!$AG$2:$AG$651,MATCH($A293,Applications_2021!$A$2:$A$651,0))="","",INDEX(Applications_2021!$AG$2:$AG$651,MATCH($A293,Applications_2021!$A$2:$A$651,0)))</f>
        <v xml:space="preserve">Recognized twice for scoring proficient on state test.   Past President and Treasure of Progressive Arts Civic and Social Club Girls Youth Group (2017-2019) .  4-H District Project Achievement Day 2019 - 1st Place in Visual Presentation.   4-H State Fair 2019 &amp; 2018 - 4+ First Place Recognition each year in Youth Projects.   Gymnast - 2020 Meet - 3rd Place All Around in Division   Magnolia State - Miss Junior Miss Greenville 2020 Delta Hot Tamale - Junior Miss Hot Tamale 2019 Miss Mississippi - Magnolia Princess 2018 Miss Black USA - Miss Black Mississippi Junior Teen 2018 Delta Hot Tamale - Tiny Miss Hot Tamale 2017 Miss Mississippi - Petite Magnolia Princess 2015                </v>
      </c>
      <c r="W293" s="109" t="str">
        <f>IF(INDEX(Applications_2021!$AH$2:$AH$651,MATCH($A293,Applications_2021!$A$2:$A$651,0))="","",INDEX(Applications_2021!$AH$2:$AH$651,MATCH($A293,Applications_2021!$A$2:$A$651,0)))</f>
        <v/>
      </c>
      <c r="X293" s="109" t="str">
        <f>IF(INDEX(Applications_2021!$AI$2:$AI$651,MATCH($A293,Applications_2021!$A$2:$A$651,0))="","",INDEX(Applications_2021!$AI$2:$AI$651,MATCH($A293,Applications_2021!$A$2:$A$651,0)))</f>
        <v>other</v>
      </c>
      <c r="Y293" s="109" t="str">
        <f>IF(INDEX(Applications_2021!$AJ$2:$AJ$651,MATCH($A293,Applications_2021!$A$2:$A$651,0))="","",INDEX(Applications_2021!$AJ$2:$AJ$651,MATCH($A293,Applications_2021!$A$2:$A$651,0)))</f>
        <v/>
      </c>
      <c r="Z293" s="220" t="str">
        <f>IF(INDEX(Applications_2021!$Z$2:$Z$651,MATCH($A293,Applications_2021!$A$2:$A$651,0))="","",INDEX(Applications_2021!$Z$2:$Z$651,MATCH($A293,Applications_2021!$A$2:$A$651,0)))</f>
        <v>YES - I will have transportation to the camp on June 20.</v>
      </c>
      <c r="AA293" s="221" t="str">
        <f>IF(INDEX(Applications_2021!$AB$2:$AB$651,MATCH($A293,Applications_2021!$A$2:$A$651,0))="","",INDEX(Applications_2021!$AB$2:$AB$651,MATCH($A293,Applications_2021!$A$2:$A$651,0)))</f>
        <v>YES - I will have transportation from the camp on June 25.</v>
      </c>
      <c r="AB293" s="48" t="str">
        <f>IF(INDEX(Transcripts_2021!$A$2:$A$324,MATCH($A293,Transcripts_2021!$A$2:$A$324,0))=$A293,INDEX(Transcripts_2021!$O$2:$O$324,MATCH($A293,Transcripts_2021!$A$2:$A$324,0)),"")</f>
        <v>Riverside High School</v>
      </c>
      <c r="AC293" s="48" t="str">
        <f t="shared" si="15"/>
        <v>Washington</v>
      </c>
      <c r="AD293" s="48" t="str">
        <f>IF(INDEX(Applications_2021!$AL$2:$AL$651,MATCH($A293,Applications_2021!$A$2:$A$651,0))="","",INDEX(Applications_2021!$AL$2:$AL$651,MATCH($A293,Applications_2021!$A$2:$A$651,0)))</f>
        <v>Washington</v>
      </c>
      <c r="AE293" s="8" t="str">
        <f t="shared" si="14"/>
        <v>Yes</v>
      </c>
    </row>
    <row r="294" spans="1:31" ht="14.4" customHeight="1" x14ac:dyDescent="0.3">
      <c r="A294" s="165" t="str">
        <f>IF(Applications_2021!$A614="","",Applications_2021!$A614)</f>
        <v>0640-SUM-JO-0259</v>
      </c>
      <c r="B294" s="52" t="s">
        <v>519</v>
      </c>
      <c r="C294" s="140" t="s">
        <v>92</v>
      </c>
      <c r="D294" s="46">
        <f t="shared" si="13"/>
        <v>9</v>
      </c>
      <c r="E294" s="45" cm="1">
        <f t="array" ref="E294">_xlfn.IFS($Q294="Less than $25,000 per year",5,$Q294="$25,000 to $49,999 per year",4,$Q294="$50,000 per year or above",2,$Q294="I do not know.",3,$Q294="",0)</f>
        <v>5</v>
      </c>
      <c r="F294" s="45" cm="1">
        <f t="array" ref="F294">_xlfn.IFS($T294="Excellent",5,$T294="Good",4,$T294="Average",3,$T294="Below Average",2,$T294="Poor",1)</f>
        <v>4</v>
      </c>
      <c r="G294" s="52"/>
      <c r="H294" s="52"/>
      <c r="I294" s="52"/>
      <c r="J294" s="53" t="s">
        <v>2066</v>
      </c>
      <c r="K294" s="48" t="str">
        <f>IF(LEFT(INDEX(Applications_2021!$E$2:$E$651,MATCH($A294,Applications_2021!$A$2:$A$651,0)),1)="Y","Black","Other")</f>
        <v>Black</v>
      </c>
      <c r="L294" s="48" t="str">
        <f>IF(INDEX(Applications_2021!$F$2:$F$651,MATCH($A294,Applications_2021!$A$2:$A$651,0))="","",INDEX(Applications_2021!$F$2:$F$651,MATCH($A294,Applications_2021!$A$2:$A$651,0)))</f>
        <v>Male</v>
      </c>
      <c r="M294" s="66" t="str">
        <f>IF(LEFT(INDEX(Applications_2021!$I$2:$I$651,MATCH($A294,Applications_2021!$A$2:$A$651,0)),1)="","",LEFT(INDEX(Applications_2021!$I$2:$I$651,MATCH($A294,Applications_2021!$A$2:$A$651,0)),1))</f>
        <v>7</v>
      </c>
      <c r="N294" s="66" t="str">
        <f>IF(INDEX(Applications_2021!$J$2:$J$651,MATCH($A294,Applications_2021!$A$2:$A$651,0))="","",INDEX(Applications_2021!$J$2:$J$651,MATCH($A294,Applications_2021!$A$2:$A$651,0)))</f>
        <v>Wayne central</v>
      </c>
      <c r="O294" s="48" t="str">
        <f>IF(INDEX(Applications_2021!$K$2:$K$651,MATCH($A294,Applications_2021!$A$2:$A$651,0))="","",INDEX(Applications_2021!$K$2:$K$651,MATCH($A294,Applications_2021!$A$2:$A$651,0)))</f>
        <v>Wayne county</v>
      </c>
      <c r="P294" s="48" t="str">
        <f>IF(INDEX(Applications_2021!$P$2:$P$651,MATCH($A294,Applications_2021!$A$2:$A$651,0))="","",INDEX(Applications_2021!$P$2:$P$651,MATCH($A294,Applications_2021!$A$2:$A$651,0)))</f>
        <v>High School Diploma or up to 3 years of college</v>
      </c>
      <c r="Q294" s="48" t="str">
        <f>IF(INDEX(Applications_2021!$Q$2:$Q$651,MATCH($A294,Applications_2021!$A$2:$A$651,0))="","",INDEX(Applications_2021!$Q$2:$Q$651,MATCH($A294,Applications_2021!$A$2:$A$651,0)))</f>
        <v>Less than $25,000 per year</v>
      </c>
      <c r="R294" s="48" t="str">
        <f>IF(INDEX(Applications_2021!$AL$2:$AL$651,MATCH($A294,Applications_2021!$A$2:$A$651,0))="","",INDEX(Applications_2021!$AL$2:$AL$651,MATCH($A294,Applications_2021!$A$2:$A$651,0)))</f>
        <v>Wayne</v>
      </c>
      <c r="S294" s="48" t="str">
        <f>IF(INDEX(Applications_2021!$V$2:$V$651,MATCH($A294,Applications_2021!$A$2:$A$651,0))="","",INDEX(Applications_2021!$V$2:$V$651,MATCH($A294,Applications_2021!$A$2:$A$651,0)))</f>
        <v>MS</v>
      </c>
      <c r="T294" s="48" t="str">
        <f>IF(INDEX(Applications_2021!$AE$2:$AE$651,MATCH($A294,Applications_2021!$A$2:$A$651,0))="","",INDEX(Applications_2021!$AE$2:$AE$651,MATCH($A294,Applications_2021!$A$2:$A$651,0)))</f>
        <v>Good</v>
      </c>
      <c r="U294" s="109" t="str">
        <f>IF(INDEX(Applications_2021!$AF$2:$AF$651,MATCH($A294,Applications_2021!$A$2:$A$651,0))="","",INDEX(Applications_2021!$AF$2:$AF$651,MATCH($A294,Applications_2021!$A$2:$A$651,0)))</f>
        <v>To learn more knowledge, and to help me better prepare for college</v>
      </c>
      <c r="V294" s="109" t="str">
        <f>IF(INDEX(Applications_2021!$AG$2:$AG$651,MATCH($A294,Applications_2021!$A$2:$A$651,0))="","",INDEX(Applications_2021!$AG$2:$AG$651,MATCH($A294,Applications_2021!$A$2:$A$651,0)))</f>
        <v/>
      </c>
      <c r="W294" s="109" t="str">
        <f>IF(INDEX(Applications_2021!$AH$2:$AH$651,MATCH($A294,Applications_2021!$A$2:$A$651,0))="","",INDEX(Applications_2021!$AH$2:$AH$651,MATCH($A294,Applications_2021!$A$2:$A$651,0)))</f>
        <v/>
      </c>
      <c r="X294" s="109" t="str">
        <f>IF(INDEX(Applications_2021!$AI$2:$AI$651,MATCH($A294,Applications_2021!$A$2:$A$651,0))="","",INDEX(Applications_2021!$AI$2:$AI$651,MATCH($A294,Applications_2021!$A$2:$A$651,0)))</f>
        <v>relative or friend</v>
      </c>
      <c r="Y294" s="109" t="str">
        <f>IF(INDEX(Applications_2021!$AJ$2:$AJ$651,MATCH($A294,Applications_2021!$A$2:$A$651,0))="","",INDEX(Applications_2021!$AJ$2:$AJ$651,MATCH($A294,Applications_2021!$A$2:$A$651,0)))</f>
        <v/>
      </c>
      <c r="Z294" s="220" t="str">
        <f>IF(INDEX(Applications_2021!$Z$2:$Z$651,MATCH($A294,Applications_2021!$A$2:$A$651,0))="","",INDEX(Applications_2021!$Z$2:$Z$651,MATCH($A294,Applications_2021!$A$2:$A$651,0)))</f>
        <v>YES - I will have transportation to the camp on June 20.</v>
      </c>
      <c r="AA294" s="221" t="str">
        <f>IF(INDEX(Applications_2021!$AB$2:$AB$651,MATCH($A294,Applications_2021!$A$2:$A$651,0))="","",INDEX(Applications_2021!$AB$2:$AB$651,MATCH($A294,Applications_2021!$A$2:$A$651,0)))</f>
        <v>YES - I will have transportation from the camp on June 25.</v>
      </c>
      <c r="AB294" s="48" t="str">
        <f>IF(INDEX(Transcripts_2021!$A$2:$A$324,MATCH($A294,Transcripts_2021!$A$2:$A$324,0))=$A294,INDEX(Transcripts_2021!$O$2:$O$324,MATCH($A294,Transcripts_2021!$A$2:$A$324,0)),"")</f>
        <v>Wayne central</v>
      </c>
      <c r="AC294" s="48" t="str">
        <f t="shared" si="15"/>
        <v>Wayne</v>
      </c>
      <c r="AD294" s="48" t="str">
        <f>IF(INDEX(Applications_2021!$AL$2:$AL$651,MATCH($A294,Applications_2021!$A$2:$A$651,0))="","",INDEX(Applications_2021!$AL$2:$AL$651,MATCH($A294,Applications_2021!$A$2:$A$651,0)))</f>
        <v>Wayne</v>
      </c>
      <c r="AE294" s="8" t="str">
        <f t="shared" si="14"/>
        <v>Yes</v>
      </c>
    </row>
    <row r="295" spans="1:31" ht="14.4" customHeight="1" x14ac:dyDescent="0.3">
      <c r="A295" s="165" t="str">
        <f>IF(Applications_2021!$A23="","",Applications_2021!$A23)</f>
        <v>0023-LOL-AS-0018</v>
      </c>
      <c r="B295" s="52" t="s">
        <v>519</v>
      </c>
      <c r="C295" s="140" t="s">
        <v>92</v>
      </c>
      <c r="D295" s="46">
        <f t="shared" si="13"/>
        <v>7</v>
      </c>
      <c r="E295" s="45" cm="1">
        <f t="array" ref="E295">_xlfn.IFS($Q295="Less than $25,000 per year",5,$Q295="$25,000 to $49,999 per year",4,$Q295="$50,000 per year or above",2,$Q295="I do not know.",3,$Q295="",0)</f>
        <v>2</v>
      </c>
      <c r="F295" s="45" cm="1">
        <f t="array" ref="F295">_xlfn.IFS($T295="Excellent",5,$T295="Good",4,$T295="Average",3,$T295="Below Average",2,$T295="Poor",1)</f>
        <v>5</v>
      </c>
      <c r="G295" s="52"/>
      <c r="H295" s="52"/>
      <c r="I295" s="52"/>
      <c r="J295" s="53" t="s">
        <v>2066</v>
      </c>
      <c r="K295" s="48" t="str">
        <f>IF(LEFT(INDEX(Applications_2021!$E$2:$E$651,MATCH($A295,Applications_2021!$A$2:$A$651,0)),1)="Y","Black","Other")</f>
        <v>Black</v>
      </c>
      <c r="L295" s="48" t="str">
        <f>IF(INDEX(Applications_2021!$F$2:$F$651,MATCH($A295,Applications_2021!$A$2:$A$651,0))="","",INDEX(Applications_2021!$F$2:$F$651,MATCH($A295,Applications_2021!$A$2:$A$651,0)))</f>
        <v>Male</v>
      </c>
      <c r="M295" s="66" t="str">
        <f>IF(LEFT(INDEX(Applications_2021!$I$2:$I$651,MATCH($A295,Applications_2021!$A$2:$A$651,0)),1)="","",LEFT(INDEX(Applications_2021!$I$2:$I$651,MATCH($A295,Applications_2021!$A$2:$A$651,0)),1))</f>
        <v>9</v>
      </c>
      <c r="N295" s="66" t="str">
        <f>IF(INDEX(Applications_2021!$J$2:$J$651,MATCH($A295,Applications_2021!$A$2:$A$651,0))="","",INDEX(Applications_2021!$J$2:$J$651,MATCH($A295,Applications_2021!$A$2:$A$651,0)))</f>
        <v>Wilkinson County High School</v>
      </c>
      <c r="O295" s="48" t="str">
        <f>IF(INDEX(Applications_2021!$K$2:$K$651,MATCH($A295,Applications_2021!$A$2:$A$651,0))="","",INDEX(Applications_2021!$K$2:$K$651,MATCH($A295,Applications_2021!$A$2:$A$651,0)))</f>
        <v>Wilkinson County School District</v>
      </c>
      <c r="P295" s="48" t="str">
        <f>IF(INDEX(Applications_2021!$P$2:$P$651,MATCH($A295,Applications_2021!$A$2:$A$651,0))="","",INDEX(Applications_2021!$P$2:$P$651,MATCH($A295,Applications_2021!$A$2:$A$651,0)))</f>
        <v>College degree or 4 or more years of college (including graduate school)</v>
      </c>
      <c r="Q295" s="48" t="str">
        <f>IF(INDEX(Applications_2021!$Q$2:$Q$651,MATCH($A295,Applications_2021!$A$2:$A$651,0))="","",INDEX(Applications_2021!$Q$2:$Q$651,MATCH($A295,Applications_2021!$A$2:$A$651,0)))</f>
        <v>$50,000 per year or above</v>
      </c>
      <c r="R295" s="48" t="str">
        <f>IF(INDEX(Applications_2021!$AL$2:$AL$651,MATCH($A295,Applications_2021!$A$2:$A$651,0))="","",INDEX(Applications_2021!$AL$2:$AL$651,MATCH($A295,Applications_2021!$A$2:$A$651,0)))</f>
        <v>Wilkinson</v>
      </c>
      <c r="S295" s="48" t="str">
        <f>IF(INDEX(Applications_2021!$V$2:$V$651,MATCH($A295,Applications_2021!$A$2:$A$651,0))="","",INDEX(Applications_2021!$V$2:$V$651,MATCH($A295,Applications_2021!$A$2:$A$651,0)))</f>
        <v>MS</v>
      </c>
      <c r="T295" s="48" t="str">
        <f>IF(INDEX(Applications_2021!$AE$2:$AE$651,MATCH($A295,Applications_2021!$A$2:$A$651,0))="","",INDEX(Applications_2021!$AE$2:$AE$651,MATCH($A295,Applications_2021!$A$2:$A$651,0)))</f>
        <v>Excellent</v>
      </c>
      <c r="U295" s="109" t="str">
        <f>IF(INDEX(Applications_2021!$AF$2:$AF$651,MATCH($A295,Applications_2021!$A$2:$A$651,0))="","",INDEX(Applications_2021!$AF$2:$AF$651,MATCH($A295,Applications_2021!$A$2:$A$651,0)))</f>
        <v xml:space="preserve">I would like to attend the AAYME Camp to develop skills I need work on. I also would to challenge my strongest skill to develop them to the next level with my time at this camp. Things I hope to gain from this experience are learning strategies, building my school, college, and work resume, and to gain new friends. </v>
      </c>
      <c r="V295" s="109" t="str">
        <f>IF(INDEX(Applications_2021!$AG$2:$AG$651,MATCH($A295,Applications_2021!$A$2:$A$651,0))="","",INDEX(Applications_2021!$AG$2:$AG$651,MATCH($A295,Applications_2021!$A$2:$A$651,0)))</f>
        <v xml:space="preserve">Member of the Wilkinson County High Technology Student Association Trumpet Section Leader in the Wilkinson County Marching Band Valedictorian of William Winans Middle School C/O 2020 Principal Scholar during entire span of Middle School The Chapter President of the Wilkinson County Elementary Junior Beta Club  </v>
      </c>
      <c r="W295" s="109" t="str">
        <f>IF(INDEX(Applications_2021!$AH$2:$AH$651,MATCH($A295,Applications_2021!$A$2:$A$651,0))="","",INDEX(Applications_2021!$AH$2:$AH$651,MATCH($A295,Applications_2021!$A$2:$A$651,0)))</f>
        <v>Fellow at The Baton Rouge Youth Coalition Part of Bleak House Baptist Church Youth's Daughters and Son's of Thunder</v>
      </c>
      <c r="X295" s="109" t="str">
        <f>IF(INDEX(Applications_2021!$AI$2:$AI$651,MATCH($A295,Applications_2021!$A$2:$A$651,0))="","",INDEX(Applications_2021!$AI$2:$AI$651,MATCH($A295,Applications_2021!$A$2:$A$651,0)))</f>
        <v>MSMS alumni/student</v>
      </c>
      <c r="Y295" s="109" t="str">
        <f>IF(INDEX(Applications_2021!$AJ$2:$AJ$651,MATCH($A295,Applications_2021!$A$2:$A$651,0))="","",INDEX(Applications_2021!$AJ$2:$AJ$651,MATCH($A295,Applications_2021!$A$2:$A$651,0)))</f>
        <v/>
      </c>
      <c r="Z295" s="220" t="str">
        <f>IF(INDEX(Applications_2021!$Z$2:$Z$651,MATCH($A295,Applications_2021!$A$2:$A$651,0))="","",INDEX(Applications_2021!$Z$2:$Z$651,MATCH($A295,Applications_2021!$A$2:$A$651,0)))</f>
        <v>YES - I will have transportation to the camp on June 20.</v>
      </c>
      <c r="AA295" s="221" t="str">
        <f>IF(INDEX(Applications_2021!$AB$2:$AB$651,MATCH($A295,Applications_2021!$A$2:$A$651,0))="","",INDEX(Applications_2021!$AB$2:$AB$651,MATCH($A295,Applications_2021!$A$2:$A$651,0)))</f>
        <v>YES - I will have transportation from the camp on June 25.</v>
      </c>
      <c r="AB295" s="48" t="str">
        <f>IF(INDEX(Transcripts_2021!$A$2:$A$324,MATCH($A295,Transcripts_2021!$A$2:$A$324,0))=$A295,INDEX(Transcripts_2021!$O$2:$O$324,MATCH($A295,Transcripts_2021!$A$2:$A$324,0)),"")</f>
        <v>Wilkinson County High School</v>
      </c>
      <c r="AC295" s="48" t="str">
        <f t="shared" si="15"/>
        <v>Wilkinson</v>
      </c>
      <c r="AD295" s="48" t="str">
        <f>IF(INDEX(Applications_2021!$AL$2:$AL$651,MATCH($A295,Applications_2021!$A$2:$A$651,0))="","",INDEX(Applications_2021!$AL$2:$AL$651,MATCH($A295,Applications_2021!$A$2:$A$651,0)))</f>
        <v>Wilkinson</v>
      </c>
      <c r="AE295" s="8" t="str">
        <f t="shared" si="14"/>
        <v>Yes</v>
      </c>
    </row>
    <row r="296" spans="1:31" ht="28.8" x14ac:dyDescent="0.3">
      <c r="A296" s="51" t="str">
        <f>IF(Applications_2021!$A108="","",Applications_2021!$A108)</f>
        <v>0111-BIB-CH-0176</v>
      </c>
      <c r="B296" s="52"/>
      <c r="C296" s="283" t="s">
        <v>107</v>
      </c>
      <c r="D296" s="46">
        <f t="shared" si="13"/>
        <v>9</v>
      </c>
      <c r="E296" s="45" cm="1">
        <f t="array" ref="E296">_xlfn.IFS($Q296="Less than $25,000 per year",5,$Q296="$25,000 to $49,999 per year",4,$Q296="$50,000 per year or above",2,$Q296="I do not know.",3,$Q296="",0)</f>
        <v>5</v>
      </c>
      <c r="F296" s="45" cm="1">
        <f t="array" ref="F296">_xlfn.IFS($T296="Excellent",5,$T296="Good",4,$T296="Average",3,$T296="Below Average",2,$T296="Poor",1)</f>
        <v>4</v>
      </c>
      <c r="G296" s="52"/>
      <c r="H296" s="52"/>
      <c r="I296" s="52"/>
      <c r="J296" s="53">
        <v>7</v>
      </c>
      <c r="K296" s="48" t="str">
        <f>IF(LEFT(INDEX(Applications_2021!$E$2:$E$651,MATCH($A296,Applications_2021!$A$2:$A$651,0)),1)="Y","Black","Other")</f>
        <v>Black</v>
      </c>
      <c r="L296" s="48" t="str">
        <f>IF(INDEX(Applications_2021!$F$2:$F$651,MATCH($A296,Applications_2021!$A$2:$A$651,0))="","",INDEX(Applications_2021!$F$2:$F$651,MATCH($A296,Applications_2021!$A$2:$A$651,0)))</f>
        <v>Female</v>
      </c>
      <c r="M296" s="48" t="str">
        <f>IF(LEFT(INDEX(Applications_2021!$I$2:$I$651,MATCH($A296,Applications_2021!$A$2:$A$651,0)),1)="","",LEFT(INDEX(Applications_2021!$I$2:$I$651,MATCH($A296,Applications_2021!$A$2:$A$651,0)),1))</f>
        <v>7</v>
      </c>
      <c r="N296" s="48" t="str">
        <f>IF(INDEX(Applications_2021!$J$2:$J$651,MATCH($A296,Applications_2021!$A$2:$A$651,0))="","",INDEX(Applications_2021!$J$2:$J$651,MATCH($A296,Applications_2021!$A$2:$A$651,0)))</f>
        <v xml:space="preserve">Eiland Middle School </v>
      </c>
      <c r="O296" s="48" t="str">
        <f>IF(INDEX(Applications_2021!$K$2:$K$651,MATCH($A296,Applications_2021!$A$2:$A$651,0))="","",INDEX(Applications_2021!$K$2:$K$651,MATCH($A296,Applications_2021!$A$2:$A$651,0)))</f>
        <v xml:space="preserve">Louisville </v>
      </c>
      <c r="P296" s="48" t="str">
        <f>IF(INDEX(Applications_2021!$P$2:$P$651,MATCH($A296,Applications_2021!$A$2:$A$651,0))="","",INDEX(Applications_2021!$P$2:$P$651,MATCH($A296,Applications_2021!$A$2:$A$651,0)))</f>
        <v>College degree or 4 or more years of college (including graduate school)</v>
      </c>
      <c r="Q296" s="48" t="str">
        <f>IF(INDEX(Applications_2021!$Q$2:$Q$651,MATCH($A296,Applications_2021!$A$2:$A$651,0))="","",INDEX(Applications_2021!$Q$2:$Q$651,MATCH($A296,Applications_2021!$A$2:$A$651,0)))</f>
        <v>Less than $25,000 per year</v>
      </c>
      <c r="R296" s="48" t="str">
        <f>IF(INDEX(Applications_2021!$AL$2:$AL$651,MATCH($A296,Applications_2021!$A$2:$A$651,0))="","",INDEX(Applications_2021!$AL$2:$AL$651,MATCH($A296,Applications_2021!$A$2:$A$651,0)))</f>
        <v>Winston</v>
      </c>
      <c r="S296" s="48" t="str">
        <f>IF(INDEX(Applications_2021!$V$2:$V$651,MATCH($A296,Applications_2021!$A$2:$A$651,0))="","",INDEX(Applications_2021!$V$2:$V$651,MATCH($A296,Applications_2021!$A$2:$A$651,0)))</f>
        <v>MS</v>
      </c>
      <c r="T296" s="48" t="str">
        <f>IF(INDEX(Applications_2021!$AE$2:$AE$651,MATCH($A296,Applications_2021!$A$2:$A$651,0))="","",INDEX(Applications_2021!$AE$2:$AE$651,MATCH($A296,Applications_2021!$A$2:$A$651,0)))</f>
        <v>Good</v>
      </c>
      <c r="U296" s="109" t="str">
        <f>IF(INDEX(Applications_2021!$AF$2:$AF$651,MATCH($A296,Applications_2021!$A$2:$A$651,0))="","",INDEX(Applications_2021!$AF$2:$AF$651,MATCH($A296,Applications_2021!$A$2:$A$651,0)))</f>
        <v>This would be my first time being experiencing this.i hope to learn new things and make new friends!</v>
      </c>
      <c r="V296" s="109" t="str">
        <f>IF(INDEX(Applications_2021!$AG$2:$AG$651,MATCH($A296,Applications_2021!$A$2:$A$651,0))="","",INDEX(Applications_2021!$AG$2:$AG$651,MATCH($A296,Applications_2021!$A$2:$A$651,0)))</f>
        <v/>
      </c>
      <c r="W296" s="109" t="str">
        <f>IF(INDEX(Applications_2021!$AH$2:$AH$651,MATCH($A296,Applications_2021!$A$2:$A$651,0))="","",INDEX(Applications_2021!$AH$2:$AH$651,MATCH($A296,Applications_2021!$A$2:$A$651,0)))</f>
        <v/>
      </c>
      <c r="X296" s="109" t="str">
        <f>IF(INDEX(Applications_2021!$AI$2:$AI$651,MATCH($A296,Applications_2021!$A$2:$A$651,0))="","",INDEX(Applications_2021!$AI$2:$AI$651,MATCH($A296,Applications_2021!$A$2:$A$651,0)))</f>
        <v>school/teacher</v>
      </c>
      <c r="Y296" s="109" t="str">
        <f>IF(INDEX(Applications_2021!$AJ$2:$AJ$651,MATCH($A296,Applications_2021!$A$2:$A$651,0))="","",INDEX(Applications_2021!$AJ$2:$AJ$651,MATCH($A296,Applications_2021!$A$2:$A$651,0)))</f>
        <v>Mary Adams</v>
      </c>
      <c r="Z296" s="220" t="str">
        <f>IF(INDEX(Applications_2021!$Z$2:$Z$651,MATCH($A296,Applications_2021!$A$2:$A$651,0))="","",INDEX(Applications_2021!$Z$2:$Z$651,MATCH($A296,Applications_2021!$A$2:$A$651,0)))</f>
        <v>YES - I will have transportation to the camp on June 20.</v>
      </c>
      <c r="AA296" s="221" t="str">
        <f>IF(INDEX(Applications_2021!$AD$2:$AD$651,MATCH($A296,Applications_2021!$A$2:$A$651,0))="","",INDEX(Applications_2021!$AD$2:$AD$651,MATCH($A296,Applications_2021!$A$2:$A$651,0)))</f>
        <v/>
      </c>
      <c r="AB296" s="48" t="str">
        <f>IF(INDEX(Transcripts_2021!$A$2:$A$324,MATCH($A296,Transcripts_2021!$A$2:$A$324,0))=$A296,INDEX(Transcripts_2021!$O$2:$O$324,MATCH($A296,Transcripts_2021!$A$2:$A$324,0)),"")</f>
        <v xml:space="preserve">Eiland Middle School </v>
      </c>
      <c r="AC296" s="48" t="str">
        <f t="shared" si="15"/>
        <v>Winston</v>
      </c>
      <c r="AD296" s="48" t="str">
        <f>IF(INDEX(Applications_2021!$AL$2:$AL$651,MATCH($A296,Applications_2021!$A$2:$A$651,0))="","",INDEX(Applications_2021!$AL$2:$AL$651,MATCH($A296,Applications_2021!$A$2:$A$651,0)))</f>
        <v>Winston</v>
      </c>
      <c r="AE296" s="8" t="str">
        <f t="shared" si="14"/>
        <v>Yes</v>
      </c>
    </row>
    <row r="297" spans="1:31" ht="86.4" x14ac:dyDescent="0.3">
      <c r="A297" s="51" t="str">
        <f>IF(Applications_2021!$A255="","",Applications_2021!$A255)</f>
        <v>0265-JER-CH-0120</v>
      </c>
      <c r="B297" s="45" t="s">
        <v>371</v>
      </c>
      <c r="C297" s="269" t="s">
        <v>101</v>
      </c>
      <c r="D297" s="46">
        <f t="shared" si="13"/>
        <v>7</v>
      </c>
      <c r="E297" s="45" cm="1">
        <f t="array" ref="E297">_xlfn.IFS($Q297="Less than $25,000 per year",5,$Q297="$25,000 to $49,999 per year",4,$Q297="$50,000 per year or above",2,$Q297="I do not know.",3,$Q297="",0)</f>
        <v>2</v>
      </c>
      <c r="F297" s="45" cm="1">
        <f t="array" ref="F297">_xlfn.IFS($T297="Excellent",5,$T297="Good",4,$T297="Average",3,$T297="Below Average",2,$T297="Poor",1)</f>
        <v>5</v>
      </c>
      <c r="G297" s="52"/>
      <c r="H297" s="52"/>
      <c r="I297" s="52"/>
      <c r="J297" s="53">
        <v>8</v>
      </c>
      <c r="K297" s="48" t="str">
        <f>IF(LEFT(INDEX(Applications_2021!$E$2:$E$651,MATCH($A297,Applications_2021!$A$2:$A$651,0)),1)="Y","Black","Other")</f>
        <v>Black</v>
      </c>
      <c r="L297" s="48" t="str">
        <f>IF(INDEX(Applications_2021!$F$2:$F$651,MATCH($A297,Applications_2021!$A$2:$A$651,0))="","",INDEX(Applications_2021!$F$2:$F$651,MATCH($A297,Applications_2021!$A$2:$A$651,0)))</f>
        <v>Male</v>
      </c>
      <c r="M297" s="48" t="str">
        <f>IF(LEFT(INDEX(Applications_2021!$I$2:$I$651,MATCH($A297,Applications_2021!$A$2:$A$651,0)),1)="","",LEFT(INDEX(Applications_2021!$I$2:$I$651,MATCH($A297,Applications_2021!$A$2:$A$651,0)),1))</f>
        <v>8</v>
      </c>
      <c r="N297" s="48" t="str">
        <f>IF(INDEX(Applications_2021!$J$2:$J$651,MATCH($A297,Applications_2021!$A$2:$A$651,0))="","",INDEX(Applications_2021!$J$2:$J$651,MATCH($A297,Applications_2021!$A$2:$A$651,0)))</f>
        <v>Eiland Middle School</v>
      </c>
      <c r="O297" s="48" t="str">
        <f>IF(INDEX(Applications_2021!$K$2:$K$651,MATCH($A297,Applications_2021!$A$2:$A$651,0))="","",INDEX(Applications_2021!$K$2:$K$651,MATCH($A297,Applications_2021!$A$2:$A$651,0)))</f>
        <v>Louisville Municipal School District</v>
      </c>
      <c r="P297" s="48" t="str">
        <f>IF(INDEX(Applications_2021!$P$2:$P$651,MATCH($A297,Applications_2021!$A$2:$A$651,0))="","",INDEX(Applications_2021!$P$2:$P$651,MATCH($A297,Applications_2021!$A$2:$A$651,0)))</f>
        <v>College degree or 4 or more years of college (including graduate school)</v>
      </c>
      <c r="Q297" s="48" t="str">
        <f>IF(INDEX(Applications_2021!$Q$2:$Q$651,MATCH($A297,Applications_2021!$A$2:$A$651,0))="","",INDEX(Applications_2021!$Q$2:$Q$651,MATCH($A297,Applications_2021!$A$2:$A$651,0)))</f>
        <v>$50,000 per year or above</v>
      </c>
      <c r="R297" s="48" t="str">
        <f>IF(INDEX(Applications_2021!$AL$2:$AL$651,MATCH($A297,Applications_2021!$A$2:$A$651,0))="","",INDEX(Applications_2021!$AL$2:$AL$651,MATCH($A297,Applications_2021!$A$2:$A$651,0)))</f>
        <v>Winston</v>
      </c>
      <c r="S297" s="48" t="str">
        <f>IF(INDEX(Applications_2021!$V$2:$V$651,MATCH($A297,Applications_2021!$A$2:$A$651,0))="","",INDEX(Applications_2021!$V$2:$V$651,MATCH($A297,Applications_2021!$A$2:$A$651,0)))</f>
        <v>MS</v>
      </c>
      <c r="T297" s="48" t="str">
        <f>IF(INDEX(Applications_2021!$AE$2:$AE$651,MATCH($A297,Applications_2021!$A$2:$A$651,0))="","",INDEX(Applications_2021!$AE$2:$AE$651,MATCH($A297,Applications_2021!$A$2:$A$651,0)))</f>
        <v>Excellent</v>
      </c>
      <c r="U297" s="109" t="str">
        <f>IF(INDEX(Applications_2021!$AF$2:$AF$651,MATCH($A297,Applications_2021!$A$2:$A$651,0))="","",INDEX(Applications_2021!$AF$2:$AF$651,MATCH($A297,Applications_2021!$A$2:$A$651,0)))</f>
        <v>I want to attend camp for the various college and career opportunities. I hope to build personal and professional skills in leadership and communication.</v>
      </c>
      <c r="V297" s="109" t="str">
        <f>IF(INDEX(Applications_2021!$AG$2:$AG$651,MATCH($A297,Applications_2021!$A$2:$A$651,0))="","",INDEX(Applications_2021!$AG$2:$AG$651,MATCH($A297,Applications_2021!$A$2:$A$651,0)))</f>
        <v>I have participated in Winston County 4-H Robotics Club and 4-H Community Service Club. I received the Bullock's B.E.S.T. Award; chosen by my teachers. I have played trombone in my school's band since 6th grade. I have been in the Talented and Gifted (TAG) Program since 4th grade.</v>
      </c>
      <c r="W297" s="109" t="str">
        <f>IF(INDEX(Applications_2021!$AH$2:$AH$651,MATCH($A297,Applications_2021!$A$2:$A$651,0))="","",INDEX(Applications_2021!$AH$2:$AH$651,MATCH($A297,Applications_2021!$A$2:$A$651,0)))</f>
        <v>Multiple Special Distinction Rewards for 93 or above average for all courses during the 9 week term.</v>
      </c>
      <c r="X297" s="109" t="str">
        <f>IF(INDEX(Applications_2021!$AI$2:$AI$651,MATCH($A297,Applications_2021!$A$2:$A$651,0))="","",INDEX(Applications_2021!$AI$2:$AI$651,MATCH($A297,Applications_2021!$A$2:$A$651,0)))</f>
        <v>church or community organization</v>
      </c>
      <c r="Y297" s="109" t="str">
        <f>IF(INDEX(Applications_2021!$AJ$2:$AJ$651,MATCH($A297,Applications_2021!$A$2:$A$651,0))="","",INDEX(Applications_2021!$AJ$2:$AJ$651,MATCH($A297,Applications_2021!$A$2:$A$651,0)))</f>
        <v/>
      </c>
      <c r="Z297" s="220" t="str">
        <f>IF(INDEX(Applications_2021!$Z$2:$Z$651,MATCH($A297,Applications_2021!$A$2:$A$651,0))="","",INDEX(Applications_2021!$Z$2:$Z$651,MATCH($A297,Applications_2021!$A$2:$A$651,0)))</f>
        <v>YES - I will have transportation to the camp on June 20.</v>
      </c>
      <c r="AA297" s="221" t="str">
        <f>IF(INDEX(Applications_2021!$AB$2:$AB$651,MATCH($A297,Applications_2021!$A$2:$A$651,0))="","",INDEX(Applications_2021!$AB$2:$AB$651,MATCH($A297,Applications_2021!$A$2:$A$651,0)))</f>
        <v>YES - I will have transportation from the camp on June 25.</v>
      </c>
      <c r="AB297" s="48" t="str">
        <f>IF(INDEX(Transcripts_2021!$A$2:$A$324,MATCH($A297,Transcripts_2021!$A$2:$A$324,0))=$A297,INDEX(Transcripts_2021!$O$2:$O$324,MATCH($A297,Transcripts_2021!$A$2:$A$324,0)),"")</f>
        <v>Eiland Middle School</v>
      </c>
      <c r="AC297" s="48" t="str">
        <f t="shared" si="15"/>
        <v>Winston</v>
      </c>
      <c r="AD297" s="48" t="str">
        <f>IF(INDEX(Applications_2021!$AL$2:$AL$651,MATCH($A297,Applications_2021!$A$2:$A$651,0))="","",INDEX(Applications_2021!$AL$2:$AL$651,MATCH($A297,Applications_2021!$A$2:$A$651,0)))</f>
        <v>Winston</v>
      </c>
      <c r="AE297" s="8" t="str">
        <f t="shared" si="14"/>
        <v>Yes</v>
      </c>
    </row>
    <row r="298" spans="1:31" ht="14.4" customHeight="1" x14ac:dyDescent="0.3">
      <c r="A298" s="51" t="str">
        <f>IF(Applications_2021!$A428="","",Applications_2021!$A428)</f>
        <v>0444-TAY-JO-0006</v>
      </c>
      <c r="B298" s="52" t="s">
        <v>519</v>
      </c>
      <c r="C298" s="140" t="s">
        <v>89</v>
      </c>
      <c r="D298" s="46" t="e">
        <f t="shared" si="13"/>
        <v>#N/A</v>
      </c>
      <c r="E298" s="45" cm="1">
        <f t="array" ref="E298">_xlfn.IFS($Q298="Less than $25,000 per year",5,$Q298="$25,000 to $49,999 per year",4,$Q298="$50,000 per year or above",2,$Q298="I do not know.",3,$Q298="",0)</f>
        <v>0</v>
      </c>
      <c r="F298" s="45" t="e" cm="1">
        <f t="array" ref="F298">_xlfn.IFS($T298="Excellent",5,$T298="Good",4,$T298="Average",3,$T298="Below Average",2,$T298="Poor",1)</f>
        <v>#N/A</v>
      </c>
      <c r="G298" s="52"/>
      <c r="H298" s="52"/>
      <c r="I298" s="52"/>
      <c r="J298" s="53"/>
      <c r="K298" s="48" t="str">
        <f>IF(LEFT(INDEX(Applications_2021!$E$2:$E$651,MATCH($A298,Applications_2021!$A$2:$A$651,0)),1)="Y","Black","Other")</f>
        <v>Black</v>
      </c>
      <c r="L298" s="48" t="str">
        <f>IF(INDEX(Applications_2021!$F$2:$F$651,MATCH($A298,Applications_2021!$A$2:$A$651,0))="","",INDEX(Applications_2021!$F$2:$F$651,MATCH($A298,Applications_2021!$A$2:$A$651,0)))</f>
        <v>Female</v>
      </c>
      <c r="M298" s="48" t="str">
        <f>IF(LEFT(INDEX(Applications_2021!$I$2:$I$651,MATCH($A298,Applications_2021!$A$2:$A$651,0)),1)="","",LEFT(INDEX(Applications_2021!$I$2:$I$651,MATCH($A298,Applications_2021!$A$2:$A$651,0)),1))</f>
        <v>9</v>
      </c>
      <c r="N298" s="48" t="str">
        <f>IF(INDEX(Applications_2021!$J$2:$J$651,MATCH($A298,Applications_2021!$A$2:$A$651,0))="","",INDEX(Applications_2021!$J$2:$J$651,MATCH($A298,Applications_2021!$A$2:$A$651,0)))</f>
        <v>Coffeeville High School</v>
      </c>
      <c r="O298" s="48" t="str">
        <f>IF(INDEX(Applications_2021!$K$2:$K$651,MATCH($A298,Applications_2021!$A$2:$A$651,0))="","",INDEX(Applications_2021!$K$2:$K$651,MATCH($A298,Applications_2021!$A$2:$A$651,0)))</f>
        <v>Coffeeville School District</v>
      </c>
      <c r="P298" s="48" t="str">
        <f>IF(INDEX(Applications_2021!$P$2:$P$651,MATCH($A298,Applications_2021!$A$2:$A$651,0))="","",INDEX(Applications_2021!$P$2:$P$651,MATCH($A298,Applications_2021!$A$2:$A$651,0)))</f>
        <v>Less than a High School Diploma</v>
      </c>
      <c r="Q298" s="48" t="str">
        <f>IF(INDEX(Applications_2021!$Q$2:$Q$651,MATCH($A298,Applications_2021!$A$2:$A$651,0))="","",INDEX(Applications_2021!$Q$2:$Q$651,MATCH($A298,Applications_2021!$A$2:$A$651,0)))</f>
        <v/>
      </c>
      <c r="R298" s="48" t="str">
        <f>IF(INDEX(Applications_2021!$AL$2:$AL$651,MATCH($A298,Applications_2021!$A$2:$A$651,0))="","",INDEX(Applications_2021!$AL$2:$AL$651,MATCH($A298,Applications_2021!$A$2:$A$651,0)))</f>
        <v>Yalobusha</v>
      </c>
      <c r="S298" s="48" t="str">
        <f>IF(INDEX(Applications_2021!$V$2:$V$651,MATCH($A298,Applications_2021!$A$2:$A$651,0))="","",INDEX(Applications_2021!$V$2:$V$651,MATCH($A298,Applications_2021!$A$2:$A$651,0)))</f>
        <v>MS</v>
      </c>
      <c r="T298" s="48" t="str">
        <f>IF(INDEX(Applications_2021!$AE$2:$AE$651,MATCH($A298,Applications_2021!$A$2:$A$651,0))="","",INDEX(Applications_2021!$AE$2:$AE$651,MATCH($A298,Applications_2021!$A$2:$A$651,0)))</f>
        <v>Two forms submitted. ENTRY 444: Good. ENTRY 461: Excellent</v>
      </c>
      <c r="U298" s="109" t="str">
        <f>IF(INDEX(Applications_2021!$AF$2:$AF$651,MATCH($A298,Applications_2021!$A$2:$A$651,0))="","",INDEX(Applications_2021!$AF$2:$AF$651,MATCH($A298,Applications_2021!$A$2:$A$651,0)))</f>
        <v xml:space="preserve">ENTRY 444: I would like to attend AAYME Camp because it would be a new experience for me.  Also I am very interested in this camp because I love math and science.  It is very intriguing to me.  This camp will also give me an opportunity to communicate and meet new people.  ENTRY 461: I would like to attend the AAYME Camp because it will be a new social and educational experience and I hope to gain more information that will bring back to my high school and will help me as well as my peers. </v>
      </c>
      <c r="V298" s="109" t="str">
        <f>IF(INDEX(Applications_2021!$AG$2:$AG$651,MATCH($A298,Applications_2021!$A$2:$A$651,0))="","",INDEX(Applications_2021!$AG$2:$AG$651,MATCH($A298,Applications_2021!$A$2:$A$651,0)))</f>
        <v xml:space="preserve">ENTRY 444: I am in a program call Upward Bound.  It is a program that prepares you for college. ENTRY 461: I am a member of the Upward Bound Program where I gain information on preparing for college and actively participate in community service projects. I have always been an Honor Roll student. I sing lead songs and praise dance at my local church. I enjoy Math and Science in which I have exceptionally good grades in. </v>
      </c>
      <c r="W298" s="109" t="str">
        <f>IF(INDEX(Applications_2021!$AH$2:$AH$651,MATCH($A298,Applications_2021!$A$2:$A$651,0))="","",INDEX(Applications_2021!$AH$2:$AH$651,MATCH($A298,Applications_2021!$A$2:$A$651,0)))</f>
        <v/>
      </c>
      <c r="X298" s="109" t="str">
        <f>IF(INDEX(Applications_2021!$AI$2:$AI$651,MATCH($A298,Applications_2021!$A$2:$A$651,0))="","",INDEX(Applications_2021!$AI$2:$AI$651,MATCH($A298,Applications_2021!$A$2:$A$651,0)))</f>
        <v>school/teacher</v>
      </c>
      <c r="Y298" s="109" t="str">
        <f>IF(INDEX(Applications_2021!$AJ$2:$AJ$651,MATCH($A298,Applications_2021!$A$2:$A$651,0))="","",INDEX(Applications_2021!$AJ$2:$AJ$651,MATCH($A298,Applications_2021!$A$2:$A$651,0)))</f>
        <v>Ashely L. Taylor-Polk and Joni Harrell, Coffeeville School District</v>
      </c>
      <c r="Z298" s="220" t="str">
        <f>IF(INDEX(Applications_2021!$AD$2:$AD$651,MATCH($A298,Applications_2021!$A$2:$A$651,0))="","",INDEX(Applications_2021!$AD$2:$AD$651,MATCH($A298,Applications_2021!$A$2:$A$651,0)))</f>
        <v xml:space="preserve">I do not know my transportation needs at this time. </v>
      </c>
      <c r="AA298" s="221" t="str">
        <f>IF(INDEX(Applications_2021!$AD$2:$AD$651,MATCH($A298,Applications_2021!$A$2:$A$651,0))="","",INDEX(Applications_2021!$AD$2:$AD$651,MATCH($A298,Applications_2021!$A$2:$A$651,0)))</f>
        <v xml:space="preserve">I do not know my transportation needs at this time. </v>
      </c>
      <c r="AB298" s="48" t="str">
        <f>IF(INDEX(Transcripts_2021!$A$2:$A$324,MATCH($A298,Transcripts_2021!$A$2:$A$324,0))=$A298,INDEX(Transcripts_2021!$O$2:$O$324,MATCH($A298,Transcripts_2021!$A$2:$A$324,0)),"")</f>
        <v>Coffeeville High School</v>
      </c>
      <c r="AC298" s="48" t="str">
        <f t="shared" si="15"/>
        <v>Yalobusha</v>
      </c>
      <c r="AD298" s="48" t="str">
        <f>IF(INDEX(Applications_2021!$AL$2:$AL$651,MATCH($A298,Applications_2021!$A$2:$A$651,0))="","",INDEX(Applications_2021!$AL$2:$AL$651,MATCH($A298,Applications_2021!$A$2:$A$651,0)))</f>
        <v>Yalobusha</v>
      </c>
      <c r="AE298" s="8" t="str">
        <f t="shared" si="14"/>
        <v>Yes</v>
      </c>
    </row>
    <row r="299" spans="1:31" ht="86.4" x14ac:dyDescent="0.3">
      <c r="A299" s="51" t="str">
        <f>IF(Applications_2021!$A440="","",Applications_2021!$A440)</f>
        <v>0457-CUR-YI-0162</v>
      </c>
      <c r="B299" s="45" t="s">
        <v>371</v>
      </c>
      <c r="C299" s="250" t="s">
        <v>101</v>
      </c>
      <c r="D299" s="46">
        <f t="shared" si="13"/>
        <v>10</v>
      </c>
      <c r="E299" s="45" cm="1">
        <f t="array" ref="E299">_xlfn.IFS($Q299="Less than $25,000 per year",5,$Q299="$25,000 to $49,999 per year",4,$Q299="$50,000 per year or above",2,$Q299="I do not know.",3,$Q299="",0)</f>
        <v>5</v>
      </c>
      <c r="F299" s="45" cm="1">
        <f t="array" ref="F299">_xlfn.IFS($T299="Excellent",5,$T299="Good",4,$T299="Average",3,$T299="Below Average",2,$T299="Poor",1)</f>
        <v>5</v>
      </c>
      <c r="G299" s="52"/>
      <c r="H299" s="52"/>
      <c r="I299" s="52"/>
      <c r="J299" s="53">
        <v>9</v>
      </c>
      <c r="K299" s="48" t="str">
        <f>IF(LEFT(INDEX(Applications_2021!$E$2:$E$651,MATCH($A299,Applications_2021!$A$2:$A$651,0)),1)="Y","Black","Other")</f>
        <v>Black</v>
      </c>
      <c r="L299" s="48" t="str">
        <f>IF(INDEX(Applications_2021!$F$2:$F$651,MATCH($A299,Applications_2021!$A$2:$A$651,0))="","",INDEX(Applications_2021!$F$2:$F$651,MATCH($A299,Applications_2021!$A$2:$A$651,0)))</f>
        <v>Female</v>
      </c>
      <c r="M299" s="48" t="str">
        <f>IF(LEFT(INDEX(Applications_2021!$I$2:$I$651,MATCH($A299,Applications_2021!$A$2:$A$651,0)),1)="","",LEFT(INDEX(Applications_2021!$I$2:$I$651,MATCH($A299,Applications_2021!$A$2:$A$651,0)),1))</f>
        <v>9</v>
      </c>
      <c r="N299" s="48" t="str">
        <f>IF(INDEX(Applications_2021!$J$2:$J$651,MATCH($A299,Applications_2021!$A$2:$A$651,0))="","",INDEX(Applications_2021!$J$2:$J$651,MATCH($A299,Applications_2021!$A$2:$A$651,0)))</f>
        <v>Coffeeville High School</v>
      </c>
      <c r="O299" s="48" t="str">
        <f>IF(INDEX(Applications_2021!$K$2:$K$651,MATCH($A299,Applications_2021!$A$2:$A$651,0))="","",INDEX(Applications_2021!$K$2:$K$651,MATCH($A299,Applications_2021!$A$2:$A$651,0)))</f>
        <v>Coffeeville</v>
      </c>
      <c r="P299" s="48" t="str">
        <f>IF(INDEX(Applications_2021!$P$2:$P$651,MATCH($A299,Applications_2021!$A$2:$A$651,0))="","",INDEX(Applications_2021!$P$2:$P$651,MATCH($A299,Applications_2021!$A$2:$A$651,0)))</f>
        <v>High School Diploma or up to 3 years of college</v>
      </c>
      <c r="Q299" s="48" t="str">
        <f>IF(INDEX(Applications_2021!$Q$2:$Q$651,MATCH($A299,Applications_2021!$A$2:$A$651,0))="","",INDEX(Applications_2021!$Q$2:$Q$651,MATCH($A299,Applications_2021!$A$2:$A$651,0)))</f>
        <v>Less than $25,000 per year</v>
      </c>
      <c r="R299" s="48" t="str">
        <f>IF(INDEX(Applications_2021!$AL$2:$AL$651,MATCH($A299,Applications_2021!$A$2:$A$651,0))="","",INDEX(Applications_2021!$AL$2:$AL$651,MATCH($A299,Applications_2021!$A$2:$A$651,0)))</f>
        <v>Yalobusha</v>
      </c>
      <c r="S299" s="48" t="str">
        <f>IF(INDEX(Applications_2021!$V$2:$V$651,MATCH($A299,Applications_2021!$A$2:$A$651,0))="","",INDEX(Applications_2021!$V$2:$V$651,MATCH($A299,Applications_2021!$A$2:$A$651,0)))</f>
        <v>MS</v>
      </c>
      <c r="T299" s="48" t="str">
        <f>IF(INDEX(Applications_2021!$AE$2:$AE$651,MATCH($A299,Applications_2021!$A$2:$A$651,0))="","",INDEX(Applications_2021!$AE$2:$AE$651,MATCH($A299,Applications_2021!$A$2:$A$651,0)))</f>
        <v>Excellent</v>
      </c>
      <c r="U299" s="109" t="str">
        <f>IF(INDEX(Applications_2021!$AF$2:$AF$651,MATCH($A299,Applications_2021!$A$2:$A$651,0))="","",INDEX(Applications_2021!$AF$2:$AF$651,MATCH($A299,Applications_2021!$A$2:$A$651,0)))</f>
        <v xml:space="preserve"> I would like to attend this camp because I would gain more educational experience from a different environment.</v>
      </c>
      <c r="V299" s="109" t="str">
        <f>IF(INDEX(Applications_2021!$AG$2:$AG$651,MATCH($A299,Applications_2021!$A$2:$A$651,0))="","",INDEX(Applications_2021!$AG$2:$AG$651,MATCH($A299,Applications_2021!$A$2:$A$651,0)))</f>
        <v xml:space="preserve"> I have been on honor roll since Elementary school. I have received awards for my high honors as well as attendance. I have also received rewards for having the highest averages in Math and English. I am currently apart of the Upward Bound Program and I am a member of the High School Basketball team.</v>
      </c>
      <c r="W299" s="109" t="str">
        <f>IF(INDEX(Applications_2021!$AH$2:$AH$651,MATCH($A299,Applications_2021!$A$2:$A$651,0))="","",INDEX(Applications_2021!$AH$2:$AH$651,MATCH($A299,Applications_2021!$A$2:$A$651,0)))</f>
        <v/>
      </c>
      <c r="X299" s="109" t="str">
        <f>IF(INDEX(Applications_2021!$AI$2:$AI$651,MATCH($A299,Applications_2021!$A$2:$A$651,0))="","",INDEX(Applications_2021!$AI$2:$AI$651,MATCH($A299,Applications_2021!$A$2:$A$651,0)))</f>
        <v>other</v>
      </c>
      <c r="Y299" s="109" t="str">
        <f>IF(INDEX(Applications_2021!$AJ$2:$AJ$651,MATCH($A299,Applications_2021!$A$2:$A$651,0))="","",INDEX(Applications_2021!$AJ$2:$AJ$651,MATCH($A299,Applications_2021!$A$2:$A$651,0)))</f>
        <v>Dr. Tilda Neal, Upward Bound Coffeeville</v>
      </c>
      <c r="Z299" s="220" t="str">
        <f>IF(INDEX(Applications_2021!$Z$2:$Z$651,MATCH($A299,Applications_2021!$A$2:$A$651,0))="","",INDEX(Applications_2021!$Z$2:$Z$651,MATCH($A299,Applications_2021!$A$2:$A$651,0)))</f>
        <v>YES - I will have transportation to the camp on June 20.</v>
      </c>
      <c r="AA299" s="221" t="str">
        <f>IF(INDEX(Applications_2021!$AB$2:$AB$651,MATCH($A299,Applications_2021!$A$2:$A$651,0))="","",INDEX(Applications_2021!$AB$2:$AB$651,MATCH($A299,Applications_2021!$A$2:$A$651,0)))</f>
        <v>YES - I will have transportation from the camp on June 25.</v>
      </c>
      <c r="AB299" s="48" t="str">
        <f>IF(INDEX(Transcripts_2021!$A$2:$A$324,MATCH($A299,Transcripts_2021!$A$2:$A$324,0))=$A299,INDEX(Transcripts_2021!$O$2:$O$324,MATCH($A299,Transcripts_2021!$A$2:$A$324,0)),"")</f>
        <v>Coffeeville High School</v>
      </c>
      <c r="AC299" s="48" t="str">
        <f t="shared" si="15"/>
        <v>Yalobusha</v>
      </c>
      <c r="AD299" s="48" t="str">
        <f>IF(INDEX(Applications_2021!$AL$2:$AL$651,MATCH($A299,Applications_2021!$A$2:$A$651,0))="","",INDEX(Applications_2021!$AL$2:$AL$651,MATCH($A299,Applications_2021!$A$2:$A$651,0)))</f>
        <v>Yalobusha</v>
      </c>
      <c r="AE299" s="8" t="str">
        <f t="shared" si="14"/>
        <v>Yes</v>
      </c>
    </row>
    <row r="300" spans="1:31" ht="14.4" customHeight="1" x14ac:dyDescent="0.3">
      <c r="A300" s="51" t="str">
        <f>IF(Applications_2021!$A457="","",Applications_2021!$A457)</f>
        <v>0475-SUM-KR-0008</v>
      </c>
      <c r="B300" s="52" t="s">
        <v>519</v>
      </c>
      <c r="C300" s="140" t="s">
        <v>92</v>
      </c>
      <c r="D300" s="46">
        <f t="shared" si="13"/>
        <v>10</v>
      </c>
      <c r="E300" s="45" cm="1">
        <f t="array" ref="E300">_xlfn.IFS($Q300="Less than $25,000 per year",5,$Q300="$25,000 to $49,999 per year",4,$Q300="$50,000 per year or above",2,$Q300="I do not know.",3,$Q300="",0)</f>
        <v>5</v>
      </c>
      <c r="F300" s="45" cm="1">
        <f t="array" ref="F300">_xlfn.IFS($T300="Excellent",5,$T300="Good",4,$T300="Average",3,$T300="Below Average",2,$T300="Poor",1)</f>
        <v>5</v>
      </c>
      <c r="G300" s="52"/>
      <c r="H300" s="52"/>
      <c r="I300" s="52"/>
      <c r="J300" s="53" t="s">
        <v>2066</v>
      </c>
      <c r="K300" s="48" t="str">
        <f>IF(LEFT(INDEX(Applications_2021!$E$2:$E$651,MATCH($A300,Applications_2021!$A$2:$A$651,0)),1)="Y","Black","Other")</f>
        <v>Black</v>
      </c>
      <c r="L300" s="48" t="str">
        <f>IF(INDEX(Applications_2021!$F$2:$F$651,MATCH($A300,Applications_2021!$A$2:$A$651,0))="","",INDEX(Applications_2021!$F$2:$F$651,MATCH($A300,Applications_2021!$A$2:$A$651,0)))</f>
        <v>Female</v>
      </c>
      <c r="M300" s="48" t="str">
        <f>IF(LEFT(INDEX(Applications_2021!$I$2:$I$651,MATCH($A300,Applications_2021!$A$2:$A$651,0)),1)="","",LEFT(INDEX(Applications_2021!$I$2:$I$651,MATCH($A300,Applications_2021!$A$2:$A$651,0)),1))</f>
        <v>9</v>
      </c>
      <c r="N300" s="48" t="str">
        <f>IF(INDEX(Applications_2021!$J$2:$J$651,MATCH($A300,Applications_2021!$A$2:$A$651,0))="","",INDEX(Applications_2021!$J$2:$J$651,MATCH($A300,Applications_2021!$A$2:$A$651,0)))</f>
        <v>Coffeeville High School</v>
      </c>
      <c r="O300" s="48" t="str">
        <f>IF(INDEX(Applications_2021!$K$2:$K$651,MATCH($A300,Applications_2021!$A$2:$A$651,0))="","",INDEX(Applications_2021!$K$2:$K$651,MATCH($A300,Applications_2021!$A$2:$A$651,0)))</f>
        <v>Coffeeville</v>
      </c>
      <c r="P300" s="48" t="str">
        <f>IF(INDEX(Applications_2021!$P$2:$P$651,MATCH($A300,Applications_2021!$A$2:$A$651,0))="","",INDEX(Applications_2021!$P$2:$P$651,MATCH($A300,Applications_2021!$A$2:$A$651,0)))</f>
        <v>High School Diploma or up to 3 years of college</v>
      </c>
      <c r="Q300" s="48" t="str">
        <f>IF(INDEX(Applications_2021!$Q$2:$Q$651,MATCH($A300,Applications_2021!$A$2:$A$651,0))="","",INDEX(Applications_2021!$Q$2:$Q$651,MATCH($A300,Applications_2021!$A$2:$A$651,0)))</f>
        <v>Less than $25,000 per year</v>
      </c>
      <c r="R300" s="48" t="str">
        <f>IF(INDEX(Applications_2021!$AL$2:$AL$651,MATCH($A300,Applications_2021!$A$2:$A$651,0))="","",INDEX(Applications_2021!$AL$2:$AL$651,MATCH($A300,Applications_2021!$A$2:$A$651,0)))</f>
        <v>Yalobusha</v>
      </c>
      <c r="S300" s="48" t="str">
        <f>IF(INDEX(Applications_2021!$V$2:$V$651,MATCH($A300,Applications_2021!$A$2:$A$651,0))="","",INDEX(Applications_2021!$V$2:$V$651,MATCH($A300,Applications_2021!$A$2:$A$651,0)))</f>
        <v>MS</v>
      </c>
      <c r="T300" s="48" t="str">
        <f>IF(INDEX(Applications_2021!$AE$2:$AE$651,MATCH($A300,Applications_2021!$A$2:$A$651,0))="","",INDEX(Applications_2021!$AE$2:$AE$651,MATCH($A300,Applications_2021!$A$2:$A$651,0)))</f>
        <v>Excellent</v>
      </c>
      <c r="U300" s="109" t="str">
        <f>IF(INDEX(Applications_2021!$AF$2:$AF$651,MATCH($A300,Applications_2021!$A$2:$A$651,0))="","",INDEX(Applications_2021!$AF$2:$AF$651,MATCH($A300,Applications_2021!$A$2:$A$651,0)))</f>
        <v>I would like to attend the camp because it will offer me an opportunity to learn more without the distraction of learning at home or virtually.  I hope to gain more life skills and independence.</v>
      </c>
      <c r="V300" s="109" t="str">
        <f>IF(INDEX(Applications_2021!$AG$2:$AG$651,MATCH($A300,Applications_2021!$A$2:$A$651,0))="","",INDEX(Applications_2021!$AG$2:$AG$651,MATCH($A300,Applications_2021!$A$2:$A$651,0)))</f>
        <v>I am a member of the Coffeeville/Calhoun Upward Bound Program.  I have maintained honor roll my 7th and 8th grade year. I have participated in sessions on career exploration and financial literacy with Upward Bound.</v>
      </c>
      <c r="W300" s="109" t="str">
        <f>IF(INDEX(Applications_2021!$AH$2:$AH$651,MATCH($A300,Applications_2021!$A$2:$A$651,0))="","",INDEX(Applications_2021!$AH$2:$AH$651,MATCH($A300,Applications_2021!$A$2:$A$651,0)))</f>
        <v/>
      </c>
      <c r="X300" s="109" t="str">
        <f>IF(INDEX(Applications_2021!$AI$2:$AI$651,MATCH($A300,Applications_2021!$A$2:$A$651,0))="","",INDEX(Applications_2021!$AI$2:$AI$651,MATCH($A300,Applications_2021!$A$2:$A$651,0)))</f>
        <v>other</v>
      </c>
      <c r="Y300" s="109" t="str">
        <f>IF(INDEX(Applications_2021!$AJ$2:$AJ$651,MATCH($A300,Applications_2021!$A$2:$A$651,0))="","",INDEX(Applications_2021!$AJ$2:$AJ$651,MATCH($A300,Applications_2021!$A$2:$A$651,0)))</f>
        <v>Dr. Tilda Neal, Coffeeville School District</v>
      </c>
      <c r="Z300" s="220" t="str">
        <f>IF(INDEX(Applications_2021!$Z$2:$Z$651,MATCH($A300,Applications_2021!$A$2:$A$651,0))="","",INDEX(Applications_2021!$Z$2:$Z$651,MATCH($A300,Applications_2021!$A$2:$A$651,0)))</f>
        <v>YES - I will have transportation to the camp on June 20.</v>
      </c>
      <c r="AA300" s="221" t="str">
        <f>IF(INDEX(Applications_2021!$AB$2:$AB$651,MATCH($A300,Applications_2021!$A$2:$A$651,0))="","",INDEX(Applications_2021!$AB$2:$AB$651,MATCH($A300,Applications_2021!$A$2:$A$651,0)))</f>
        <v>YES - I will have transportation from the camp on June 25.</v>
      </c>
      <c r="AB300" s="48" t="str">
        <f>IF(INDEX(Transcripts_2021!$A$2:$A$324,MATCH($A300,Transcripts_2021!$A$2:$A$324,0))=$A300,INDEX(Transcripts_2021!$O$2:$O$324,MATCH($A300,Transcripts_2021!$A$2:$A$324,0)),"")</f>
        <v xml:space="preserve">Coffeeville High School </v>
      </c>
      <c r="AC300" s="48" t="str">
        <f t="shared" si="15"/>
        <v>Yalobusha</v>
      </c>
      <c r="AD300" s="48" t="str">
        <f>IF(INDEX(Applications_2021!$AL$2:$AL$651,MATCH($A300,Applications_2021!$A$2:$A$651,0))="","",INDEX(Applications_2021!$AL$2:$AL$651,MATCH($A300,Applications_2021!$A$2:$A$651,0)))</f>
        <v>Yalobusha</v>
      </c>
      <c r="AE300" s="8" t="str">
        <f t="shared" si="14"/>
        <v>Yes</v>
      </c>
    </row>
    <row r="301" spans="1:31" ht="57.6" x14ac:dyDescent="0.3">
      <c r="A301" s="51" t="str">
        <f>IF(Applications_2021!$A511="","",Applications_2021!$A511)</f>
        <v>0530-ARM-AL-0245</v>
      </c>
      <c r="B301" s="45" t="s">
        <v>371</v>
      </c>
      <c r="C301" s="250" t="s">
        <v>101</v>
      </c>
      <c r="D301" s="46">
        <f t="shared" si="13"/>
        <v>10</v>
      </c>
      <c r="E301" s="45" cm="1">
        <f t="array" ref="E301">_xlfn.IFS($Q301="Less than $25,000 per year",5,$Q301="$25,000 to $49,999 per year",4,$Q301="$50,000 per year or above",2,$Q301="I do not know.",3,$Q301="",0)</f>
        <v>5</v>
      </c>
      <c r="F301" s="45" cm="1">
        <f t="array" ref="F301">_xlfn.IFS($T301="Excellent",5,$T301="Good",4,$T301="Average",3,$T301="Below Average",2,$T301="Poor",1)</f>
        <v>5</v>
      </c>
      <c r="G301" s="52"/>
      <c r="H301" s="52"/>
      <c r="I301" s="52"/>
      <c r="J301" s="53">
        <v>7</v>
      </c>
      <c r="K301" s="48" t="str">
        <f>IF(LEFT(INDEX(Applications_2021!$E$2:$E$651,MATCH($A301,Applications_2021!$A$2:$A$651,0)),1)="Y","Black","Other")</f>
        <v>Black</v>
      </c>
      <c r="L301" s="48" t="str">
        <f>IF(INDEX(Applications_2021!$F$2:$F$651,MATCH($A301,Applications_2021!$A$2:$A$651,0))="","",INDEX(Applications_2021!$F$2:$F$651,MATCH($A301,Applications_2021!$A$2:$A$651,0)))</f>
        <v>Male</v>
      </c>
      <c r="M301" s="48" t="str">
        <f>IF(LEFT(INDEX(Applications_2021!$I$2:$I$651,MATCH($A301,Applications_2021!$A$2:$A$651,0)),1)="","",LEFT(INDEX(Applications_2021!$I$2:$I$651,MATCH($A301,Applications_2021!$A$2:$A$651,0)),1))</f>
        <v>7</v>
      </c>
      <c r="N301" s="48" t="str">
        <f>IF(INDEX(Applications_2021!$J$2:$J$651,MATCH($A301,Applications_2021!$A$2:$A$651,0))="","",INDEX(Applications_2021!$J$2:$J$651,MATCH($A301,Applications_2021!$A$2:$A$651,0)))</f>
        <v xml:space="preserve">Coffeeville </v>
      </c>
      <c r="O301" s="48" t="str">
        <f>IF(INDEX(Applications_2021!$K$2:$K$651,MATCH($A301,Applications_2021!$A$2:$A$651,0))="","",INDEX(Applications_2021!$K$2:$K$651,MATCH($A301,Applications_2021!$A$2:$A$651,0)))</f>
        <v xml:space="preserve">Coffeeville </v>
      </c>
      <c r="P301" s="48" t="str">
        <f>IF(INDEX(Applications_2021!$P$2:$P$651,MATCH($A301,Applications_2021!$A$2:$A$651,0))="","",INDEX(Applications_2021!$P$2:$P$651,MATCH($A301,Applications_2021!$A$2:$A$651,0)))</f>
        <v>College degree or 4 or more years of college (including graduate school)</v>
      </c>
      <c r="Q301" s="48" t="str">
        <f>IF(INDEX(Applications_2021!$Q$2:$Q$651,MATCH($A301,Applications_2021!$A$2:$A$651,0))="","",INDEX(Applications_2021!$Q$2:$Q$651,MATCH($A301,Applications_2021!$A$2:$A$651,0)))</f>
        <v>Less than $25,000 per year</v>
      </c>
      <c r="R301" s="48" t="str">
        <f>IF(INDEX(Applications_2021!$AL$2:$AL$651,MATCH($A301,Applications_2021!$A$2:$A$651,0))="","",INDEX(Applications_2021!$AL$2:$AL$651,MATCH($A301,Applications_2021!$A$2:$A$651,0)))</f>
        <v>Yalobusha</v>
      </c>
      <c r="S301" s="48" t="str">
        <f>IF(INDEX(Applications_2021!$V$2:$V$651,MATCH($A301,Applications_2021!$A$2:$A$651,0))="","",INDEX(Applications_2021!$V$2:$V$651,MATCH($A301,Applications_2021!$A$2:$A$651,0)))</f>
        <v>MS</v>
      </c>
      <c r="T301" s="48" t="str">
        <f>IF(INDEX(Applications_2021!$AE$2:$AE$651,MATCH($A301,Applications_2021!$A$2:$A$651,0))="","",INDEX(Applications_2021!$AE$2:$AE$651,MATCH($A301,Applications_2021!$A$2:$A$651,0)))</f>
        <v>Excellent</v>
      </c>
      <c r="U301" s="109" t="str">
        <f>IF(INDEX(Applications_2021!$AF$2:$AF$651,MATCH($A301,Applications_2021!$A$2:$A$651,0))="","",INDEX(Applications_2021!$AF$2:$AF$651,MATCH($A301,Applications_2021!$A$2:$A$651,0)))</f>
        <v xml:space="preserve">Because I feel like it’s a great opportunity to experience </v>
      </c>
      <c r="V301" s="109" t="str">
        <f>IF(INDEX(Applications_2021!$AG$2:$AG$651,MATCH($A301,Applications_2021!$A$2:$A$651,0))="","",INDEX(Applications_2021!$AG$2:$AG$651,MATCH($A301,Applications_2021!$A$2:$A$651,0)))</f>
        <v xml:space="preserve">I’ve always been on the teacher’s honor roll since I been in school and math is one of my favorite subjects. As of now I got the highest in math in my 7th grade class. </v>
      </c>
      <c r="W301" s="109" t="str">
        <f>IF(INDEX(Applications_2021!$AH$2:$AH$651,MATCH($A301,Applications_2021!$A$2:$A$651,0))="","",INDEX(Applications_2021!$AH$2:$AH$651,MATCH($A301,Applications_2021!$A$2:$A$651,0)))</f>
        <v>N/A</v>
      </c>
      <c r="X301" s="109" t="str">
        <f>IF(INDEX(Applications_2021!$AI$2:$AI$651,MATCH($A301,Applications_2021!$A$2:$A$651,0))="","",INDEX(Applications_2021!$AI$2:$AI$651,MATCH($A301,Applications_2021!$A$2:$A$651,0)))</f>
        <v>school/teacher</v>
      </c>
      <c r="Y301" s="109" t="str">
        <f>IF(INDEX(Applications_2021!$AJ$2:$AJ$651,MATCH($A301,Applications_2021!$A$2:$A$651,0))="","",INDEX(Applications_2021!$AJ$2:$AJ$651,MATCH($A301,Applications_2021!$A$2:$A$651,0)))</f>
        <v/>
      </c>
      <c r="Z301" s="220" t="str">
        <f>IF(INDEX(Applications_2021!$Z$2:$Z$651,MATCH($A301,Applications_2021!$A$2:$A$651,0))="","",INDEX(Applications_2021!$Z$2:$Z$651,MATCH($A301,Applications_2021!$A$2:$A$651,0)))</f>
        <v>YES - I will have transportation to the camp on June 20.</v>
      </c>
      <c r="AA301" s="221" t="str">
        <f>IF(INDEX(Applications_2021!$AB$2:$AB$651,MATCH($A301,Applications_2021!$A$2:$A$651,0))="","",INDEX(Applications_2021!$AB$2:$AB$651,MATCH($A301,Applications_2021!$A$2:$A$651,0)))</f>
        <v>YES - I will have transportation from the camp on June 25.</v>
      </c>
      <c r="AB301" s="48" t="str">
        <f>IF(INDEX(Transcripts_2021!$A$2:$A$324,MATCH($A301,Transcripts_2021!$A$2:$A$324,0))=$A301,INDEX(Transcripts_2021!$O$2:$O$324,MATCH($A301,Transcripts_2021!$A$2:$A$324,0)),"")</f>
        <v xml:space="preserve">Coffeeville Elementary </v>
      </c>
      <c r="AC301" s="48" t="str">
        <f t="shared" si="15"/>
        <v>Yalobusha</v>
      </c>
      <c r="AD301" s="48" t="str">
        <f>IF(INDEX(Applications_2021!$AL$2:$AL$651,MATCH($A301,Applications_2021!$A$2:$A$651,0))="","",INDEX(Applications_2021!$AL$2:$AL$651,MATCH($A301,Applications_2021!$A$2:$A$651,0)))</f>
        <v>Yalobusha</v>
      </c>
      <c r="AE301" s="8" t="str">
        <f t="shared" si="14"/>
        <v>Yes</v>
      </c>
    </row>
    <row r="302" spans="1:31" ht="57.6" x14ac:dyDescent="0.3">
      <c r="A302" s="51" t="str">
        <f>IF(Applications_2021!$A442="","",Applications_2021!$A442)</f>
        <v>0459-SAG-AR-0149</v>
      </c>
      <c r="B302" s="52"/>
      <c r="C302" s="283" t="s">
        <v>107</v>
      </c>
      <c r="D302" s="46">
        <f t="shared" si="13"/>
        <v>9</v>
      </c>
      <c r="E302" s="45" cm="1">
        <f t="array" ref="E302">_xlfn.IFS($Q302="Less than $25,000 per year",5,$Q302="$25,000 to $49,999 per year",4,$Q302="$50,000 per year or above",2,$Q302="I do not know.",3,$Q302="",0)</f>
        <v>5</v>
      </c>
      <c r="F302" s="45" cm="1">
        <f t="array" ref="F302">_xlfn.IFS($T302="Excellent",5,$T302="Good",4,$T302="Average",3,$T302="Below Average",2,$T302="Poor",1)</f>
        <v>4</v>
      </c>
      <c r="G302" s="52"/>
      <c r="H302" s="52"/>
      <c r="I302" s="52"/>
      <c r="J302" s="53">
        <v>9</v>
      </c>
      <c r="K302" s="48" t="str">
        <f>IF(LEFT(INDEX(Applications_2021!$E$2:$E$651,MATCH($A302,Applications_2021!$A$2:$A$651,0)),1)="Y","Black","Other")</f>
        <v>Black</v>
      </c>
      <c r="L302" s="48" t="str">
        <f>IF(INDEX(Applications_2021!$F$2:$F$651,MATCH($A302,Applications_2021!$A$2:$A$651,0))="","",INDEX(Applications_2021!$F$2:$F$651,MATCH($A302,Applications_2021!$A$2:$A$651,0)))</f>
        <v>Female</v>
      </c>
      <c r="M302" s="48" t="str">
        <f>IF(LEFT(INDEX(Applications_2021!$I$2:$I$651,MATCH($A302,Applications_2021!$A$2:$A$651,0)),1)="","",LEFT(INDEX(Applications_2021!$I$2:$I$651,MATCH($A302,Applications_2021!$A$2:$A$651,0)),1))</f>
        <v>9</v>
      </c>
      <c r="N302" s="48" t="str">
        <f>IF(INDEX(Applications_2021!$J$2:$J$651,MATCH($A302,Applications_2021!$A$2:$A$651,0))="","",INDEX(Applications_2021!$J$2:$J$651,MATCH($A302,Applications_2021!$A$2:$A$651,0)))</f>
        <v>Coffeeville High School</v>
      </c>
      <c r="O302" s="48" t="str">
        <f>IF(INDEX(Applications_2021!$K$2:$K$651,MATCH($A302,Applications_2021!$A$2:$A$651,0))="","",INDEX(Applications_2021!$K$2:$K$651,MATCH($A302,Applications_2021!$A$2:$A$651,0)))</f>
        <v>Coffeeville</v>
      </c>
      <c r="P302" s="48" t="str">
        <f>IF(INDEX(Applications_2021!$P$2:$P$651,MATCH($A302,Applications_2021!$A$2:$A$651,0))="","",INDEX(Applications_2021!$P$2:$P$651,MATCH($A302,Applications_2021!$A$2:$A$651,0)))</f>
        <v>High School Diploma or up to 3 years of college</v>
      </c>
      <c r="Q302" s="48" t="str">
        <f>IF(INDEX(Applications_2021!$Q$2:$Q$651,MATCH($A302,Applications_2021!$A$2:$A$651,0))="","",INDEX(Applications_2021!$Q$2:$Q$651,MATCH($A302,Applications_2021!$A$2:$A$651,0)))</f>
        <v>Less than $25,000 per year</v>
      </c>
      <c r="R302" s="48" t="str">
        <f>IF(INDEX(Applications_2021!$AL$2:$AL$651,MATCH($A302,Applications_2021!$A$2:$A$651,0))="","",INDEX(Applications_2021!$AL$2:$AL$651,MATCH($A302,Applications_2021!$A$2:$A$651,0)))</f>
        <v>Yalobusha</v>
      </c>
      <c r="S302" s="48" t="str">
        <f>IF(INDEX(Applications_2021!$V$2:$V$651,MATCH($A302,Applications_2021!$A$2:$A$651,0))="","",INDEX(Applications_2021!$V$2:$V$651,MATCH($A302,Applications_2021!$A$2:$A$651,0)))</f>
        <v>MS</v>
      </c>
      <c r="T302" s="48" t="str">
        <f>IF(INDEX(Applications_2021!$AE$2:$AE$651,MATCH($A302,Applications_2021!$A$2:$A$651,0))="","",INDEX(Applications_2021!$AE$2:$AE$651,MATCH($A302,Applications_2021!$A$2:$A$651,0)))</f>
        <v>Good</v>
      </c>
      <c r="U302" s="109" t="str">
        <f>IF(INDEX(Applications_2021!$AF$2:$AF$651,MATCH($A302,Applications_2021!$A$2:$A$651,0))="","",INDEX(Applications_2021!$AF$2:$AF$651,MATCH($A302,Applications_2021!$A$2:$A$651,0)))</f>
        <v xml:space="preserve">I would like to attend this camp because it will give me a college experience and exposure to college life.  I hope to gain knowledge that will help me with my high school career. </v>
      </c>
      <c r="V302" s="109" t="str">
        <f>IF(INDEX(Applications_2021!$AG$2:$AG$651,MATCH($A302,Applications_2021!$A$2:$A$651,0))="","",INDEX(Applications_2021!$AG$2:$AG$651,MATCH($A302,Applications_2021!$A$2:$A$651,0)))</f>
        <v>I am a member the Coffeeville/Calhoun Upward Bound program were I participate in community service projects as well as Cultural experiences. I participate in cheer and biology is my favorite subject.</v>
      </c>
      <c r="W302" s="109" t="str">
        <f>IF(INDEX(Applications_2021!$AH$2:$AH$651,MATCH($A302,Applications_2021!$A$2:$A$651,0))="","",INDEX(Applications_2021!$AH$2:$AH$651,MATCH($A302,Applications_2021!$A$2:$A$651,0)))</f>
        <v/>
      </c>
      <c r="X302" s="109" t="str">
        <f>IF(INDEX(Applications_2021!$AI$2:$AI$651,MATCH($A302,Applications_2021!$A$2:$A$651,0))="","",INDEX(Applications_2021!$AI$2:$AI$651,MATCH($A302,Applications_2021!$A$2:$A$651,0)))</f>
        <v>other</v>
      </c>
      <c r="Y302" s="109" t="str">
        <f>IF(INDEX(Applications_2021!$AJ$2:$AJ$651,MATCH($A302,Applications_2021!$A$2:$A$651,0))="","",INDEX(Applications_2021!$AJ$2:$AJ$651,MATCH($A302,Applications_2021!$A$2:$A$651,0)))</f>
        <v>Upward Bound, Dr. Tilda Neal, Coffeeville School District</v>
      </c>
      <c r="Z302" s="220" t="str">
        <f>IF(INDEX(Applications_2021!$Z$2:$Z$651,MATCH($A302,Applications_2021!$A$2:$A$651,0))="","",INDEX(Applications_2021!$Z$2:$Z$651,MATCH($A302,Applications_2021!$A$2:$A$651,0)))</f>
        <v>YES - I will have transportation to the camp on June 20.</v>
      </c>
      <c r="AA302" s="221" t="str">
        <f>IF(INDEX(Applications_2021!$AB$2:$AB$651,MATCH($A302,Applications_2021!$A$2:$A$651,0))="","",INDEX(Applications_2021!$AB$2:$AB$651,MATCH($A302,Applications_2021!$A$2:$A$651,0)))</f>
        <v>YES - I will have transportation from the camp on June 25.</v>
      </c>
      <c r="AB302" s="48" t="str">
        <f>IF(INDEX(Transcripts_2021!$A$2:$A$324,MATCH($A302,Transcripts_2021!$A$2:$A$324,0))=$A302,INDEX(Transcripts_2021!$O$2:$O$324,MATCH($A302,Transcripts_2021!$A$2:$A$324,0)),"")</f>
        <v>Coffeeville High School</v>
      </c>
      <c r="AC302" s="48" t="str">
        <f t="shared" si="15"/>
        <v>Yalobusha</v>
      </c>
      <c r="AD302" s="48" t="str">
        <f>IF(INDEX(Applications_2021!$AL$2:$AL$651,MATCH($A302,Applications_2021!$A$2:$A$651,0))="","",INDEX(Applications_2021!$AL$2:$AL$651,MATCH($A302,Applications_2021!$A$2:$A$651,0)))</f>
        <v>Yalobusha</v>
      </c>
      <c r="AE302" s="8" t="str">
        <f t="shared" si="14"/>
        <v>Yes</v>
      </c>
    </row>
    <row r="303" spans="1:31" ht="129.6" x14ac:dyDescent="0.3">
      <c r="A303" s="51" t="str">
        <f>IF(Applications_2021!$A451="","",Applications_2021!$A451)</f>
        <v>0469-POL-ZY-0160</v>
      </c>
      <c r="B303" s="52"/>
      <c r="C303" s="283" t="s">
        <v>107</v>
      </c>
      <c r="D303" s="46">
        <f t="shared" si="13"/>
        <v>9</v>
      </c>
      <c r="E303" s="45" cm="1">
        <f t="array" ref="E303">_xlfn.IFS($Q303="Less than $25,000 per year",5,$Q303="$25,000 to $49,999 per year",4,$Q303="$50,000 per year or above",2,$Q303="I do not know.",3,$Q303="",0)</f>
        <v>5</v>
      </c>
      <c r="F303" s="45" cm="1">
        <f t="array" ref="F303">_xlfn.IFS($T303="Excellent",5,$T303="Good",4,$T303="Average",3,$T303="Below Average",2,$T303="Poor",1)</f>
        <v>4</v>
      </c>
      <c r="G303" s="52"/>
      <c r="H303" s="52"/>
      <c r="I303" s="52"/>
      <c r="J303" s="53">
        <v>9</v>
      </c>
      <c r="K303" s="48" t="str">
        <f>IF(LEFT(INDEX(Applications_2021!$E$2:$E$651,MATCH($A303,Applications_2021!$A$2:$A$651,0)),1)="Y","Black","Other")</f>
        <v>Black</v>
      </c>
      <c r="L303" s="48" t="str">
        <f>IF(INDEX(Applications_2021!$F$2:$F$651,MATCH($A303,Applications_2021!$A$2:$A$651,0))="","",INDEX(Applications_2021!$F$2:$F$651,MATCH($A303,Applications_2021!$A$2:$A$651,0)))</f>
        <v>Female</v>
      </c>
      <c r="M303" s="48" t="str">
        <f>IF(LEFT(INDEX(Applications_2021!$I$2:$I$651,MATCH($A303,Applications_2021!$A$2:$A$651,0)),1)="","",LEFT(INDEX(Applications_2021!$I$2:$I$651,MATCH($A303,Applications_2021!$A$2:$A$651,0)),1))</f>
        <v>9</v>
      </c>
      <c r="N303" s="48" t="str">
        <f>IF(INDEX(Applications_2021!$J$2:$J$651,MATCH($A303,Applications_2021!$A$2:$A$651,0))="","",INDEX(Applications_2021!$J$2:$J$651,MATCH($A303,Applications_2021!$A$2:$A$651,0)))</f>
        <v>Coffeeville High School</v>
      </c>
      <c r="O303" s="48" t="str">
        <f>IF(INDEX(Applications_2021!$K$2:$K$651,MATCH($A303,Applications_2021!$A$2:$A$651,0))="","",INDEX(Applications_2021!$K$2:$K$651,MATCH($A303,Applications_2021!$A$2:$A$651,0)))</f>
        <v>Coffeeville</v>
      </c>
      <c r="P303" s="48" t="str">
        <f>IF(INDEX(Applications_2021!$P$2:$P$651,MATCH($A303,Applications_2021!$A$2:$A$651,0))="","",INDEX(Applications_2021!$P$2:$P$651,MATCH($A303,Applications_2021!$A$2:$A$651,0)))</f>
        <v>High School Diploma or up to 3 years of college</v>
      </c>
      <c r="Q303" s="48" t="str">
        <f>IF(INDEX(Applications_2021!$Q$2:$Q$651,MATCH($A303,Applications_2021!$A$2:$A$651,0))="","",INDEX(Applications_2021!$Q$2:$Q$651,MATCH($A303,Applications_2021!$A$2:$A$651,0)))</f>
        <v>Less than $25,000 per year</v>
      </c>
      <c r="R303" s="48" t="str">
        <f>IF(INDEX(Applications_2021!$AL$2:$AL$651,MATCH($A303,Applications_2021!$A$2:$A$651,0))="","",INDEX(Applications_2021!$AL$2:$AL$651,MATCH($A303,Applications_2021!$A$2:$A$651,0)))</f>
        <v>Yalobusha</v>
      </c>
      <c r="S303" s="48" t="str">
        <f>IF(INDEX(Applications_2021!$V$2:$V$651,MATCH($A303,Applications_2021!$A$2:$A$651,0))="","",INDEX(Applications_2021!$V$2:$V$651,MATCH($A303,Applications_2021!$A$2:$A$651,0)))</f>
        <v>MS</v>
      </c>
      <c r="T303" s="48" t="str">
        <f>IF(INDEX(Applications_2021!$AE$2:$AE$651,MATCH($A303,Applications_2021!$A$2:$A$651,0))="","",INDEX(Applications_2021!$AE$2:$AE$651,MATCH($A303,Applications_2021!$A$2:$A$651,0)))</f>
        <v>Good</v>
      </c>
      <c r="U303" s="109" t="str">
        <f>IF(INDEX(Applications_2021!$AF$2:$AF$651,MATCH($A303,Applications_2021!$A$2:$A$651,0))="","",INDEX(Applications_2021!$AF$2:$AF$651,MATCH($A303,Applications_2021!$A$2:$A$651,0)))</f>
        <v>I would like to attend the AAYME Camp to search for better opportunities and experience more. I hope to gain a more sense of leadership and develop into a more mature individual.</v>
      </c>
      <c r="V303" s="109" t="str">
        <f>IF(INDEX(Applications_2021!$AG$2:$AG$651,MATCH($A303,Applications_2021!$A$2:$A$651,0))="","",INDEX(Applications_2021!$AG$2:$AG$651,MATCH($A303,Applications_2021!$A$2:$A$651,0)))</f>
        <v xml:space="preserve">I am a member of the Coffeeville/Calhoun Upward Bound program.  I have received honor roll since the 1st grade.  I am a current and active member of the Yalobusha County 4-H program. I play basketball at Coffeeville High School as well. I have also attended Leadership camp at University of Southern Mississippi in Hattiesburg during my 7th and 8th grade year. I attended the Mississippi School of Arts during the summer of my 8th grade year. </v>
      </c>
      <c r="W303" s="109" t="str">
        <f>IF(INDEX(Applications_2021!$AH$2:$AH$651,MATCH($A303,Applications_2021!$A$2:$A$651,0))="","",INDEX(Applications_2021!$AH$2:$AH$651,MATCH($A303,Applications_2021!$A$2:$A$651,0)))</f>
        <v/>
      </c>
      <c r="X303" s="109" t="str">
        <f>IF(INDEX(Applications_2021!$AI$2:$AI$651,MATCH($A303,Applications_2021!$A$2:$A$651,0))="","",INDEX(Applications_2021!$AI$2:$AI$651,MATCH($A303,Applications_2021!$A$2:$A$651,0)))</f>
        <v>other</v>
      </c>
      <c r="Y303" s="109" t="str">
        <f>IF(INDEX(Applications_2021!$AJ$2:$AJ$651,MATCH($A303,Applications_2021!$A$2:$A$651,0))="","",INDEX(Applications_2021!$AJ$2:$AJ$651,MATCH($A303,Applications_2021!$A$2:$A$651,0)))</f>
        <v>Dr. Tilda Neal, Coffeeville School District</v>
      </c>
      <c r="Z303" s="220" t="str">
        <f>IF(INDEX(Applications_2021!$Z$2:$Z$651,MATCH($A303,Applications_2021!$A$2:$A$651,0))="","",INDEX(Applications_2021!$Z$2:$Z$651,MATCH($A303,Applications_2021!$A$2:$A$651,0)))</f>
        <v>YES - I will have transportation to the camp on June 20.</v>
      </c>
      <c r="AA303" s="221" t="str">
        <f>IF(INDEX(Applications_2021!$AB$2:$AB$651,MATCH($A303,Applications_2021!$A$2:$A$651,0))="","",INDEX(Applications_2021!$AB$2:$AB$651,MATCH($A303,Applications_2021!$A$2:$A$651,0)))</f>
        <v>YES - I will have transportation from the camp on June 25.</v>
      </c>
      <c r="AB303" s="48" t="str">
        <f>IF(INDEX(Transcripts_2021!$A$2:$A$324,MATCH($A303,Transcripts_2021!$A$2:$A$324,0))=$A303,INDEX(Transcripts_2021!$O$2:$O$324,MATCH($A303,Transcripts_2021!$A$2:$A$324,0)),"")</f>
        <v>Coffeeville High School</v>
      </c>
      <c r="AC303" s="48" t="str">
        <f t="shared" si="15"/>
        <v>Yalobusha</v>
      </c>
      <c r="AD303" s="48" t="str">
        <f>IF(INDEX(Applications_2021!$AL$2:$AL$651,MATCH($A303,Applications_2021!$A$2:$A$651,0))="","",INDEX(Applications_2021!$AL$2:$AL$651,MATCH($A303,Applications_2021!$A$2:$A$651,0)))</f>
        <v>Yalobusha</v>
      </c>
      <c r="AE303" s="8" t="str">
        <f t="shared" si="14"/>
        <v>Yes</v>
      </c>
    </row>
    <row r="304" spans="1:31" ht="72" x14ac:dyDescent="0.3">
      <c r="A304" s="51" t="str">
        <f>IF(Applications_2021!$A121="","",Applications_2021!$A121)</f>
        <v>0125-WEL-NA-0282</v>
      </c>
      <c r="B304" s="45" t="s">
        <v>371</v>
      </c>
      <c r="C304" s="250" t="s">
        <v>101</v>
      </c>
      <c r="D304" s="46">
        <f t="shared" si="13"/>
        <v>10</v>
      </c>
      <c r="E304" s="45" cm="1">
        <f t="array" ref="E304">_xlfn.IFS($Q304="Less than $25,000 per year",5,$Q304="$25,000 to $49,999 per year",4,$Q304="$50,000 per year or above",2,$Q304="I do not know.",3,$Q304="",0)</f>
        <v>5</v>
      </c>
      <c r="F304" s="45" cm="1">
        <f t="array" ref="F304">_xlfn.IFS($T304="Excellent",5,$T304="Good",4,$T304="Average",3,$T304="Below Average",2,$T304="Poor",1)</f>
        <v>5</v>
      </c>
      <c r="G304" s="52"/>
      <c r="H304" s="52"/>
      <c r="I304" s="52"/>
      <c r="J304" s="53">
        <v>7</v>
      </c>
      <c r="K304" s="48" t="str">
        <f>IF(LEFT(INDEX(Applications_2021!$E$2:$E$651,MATCH($A304,Applications_2021!$A$2:$A$651,0)),1)="Y","Black","Other")</f>
        <v>Black</v>
      </c>
      <c r="L304" s="48" t="str">
        <f>IF(INDEX(Applications_2021!$F$2:$F$651,MATCH($A304,Applications_2021!$A$2:$A$651,0))="","",INDEX(Applications_2021!$F$2:$F$651,MATCH($A304,Applications_2021!$A$2:$A$651,0)))</f>
        <v>Female</v>
      </c>
      <c r="M304" s="48" t="str">
        <f>IF(LEFT(INDEX(Applications_2021!$I$2:$I$651,MATCH($A304,Applications_2021!$A$2:$A$651,0)),1)="","",LEFT(INDEX(Applications_2021!$I$2:$I$651,MATCH($A304,Applications_2021!$A$2:$A$651,0)),1))</f>
        <v>7</v>
      </c>
      <c r="N304" s="48" t="str">
        <f>IF(INDEX(Applications_2021!$J$2:$J$651,MATCH($A304,Applications_2021!$A$2:$A$651,0))="","",INDEX(Applications_2021!$J$2:$J$651,MATCH($A304,Applications_2021!$A$2:$A$651,0)))</f>
        <v>Germantown Middle School</v>
      </c>
      <c r="O304" s="48" t="str">
        <f>IF(INDEX(Applications_2021!$K$2:$K$651,MATCH($A304,Applications_2021!$A$2:$A$651,0))="","",INDEX(Applications_2021!$K$2:$K$651,MATCH($A304,Applications_2021!$A$2:$A$651,0)))</f>
        <v xml:space="preserve">Madison County </v>
      </c>
      <c r="P304" s="48" t="str">
        <f>IF(INDEX(Applications_2021!$P$2:$P$651,MATCH($A304,Applications_2021!$A$2:$A$651,0))="","",INDEX(Applications_2021!$P$2:$P$651,MATCH($A304,Applications_2021!$A$2:$A$651,0)))</f>
        <v>College degree or 4 or more years of college (including graduate school)</v>
      </c>
      <c r="Q304" s="48" t="str">
        <f>IF(INDEX(Applications_2021!$Q$2:$Q$651,MATCH($A304,Applications_2021!$A$2:$A$651,0))="","",INDEX(Applications_2021!$Q$2:$Q$651,MATCH($A304,Applications_2021!$A$2:$A$651,0)))</f>
        <v>Less than $25,000 per year</v>
      </c>
      <c r="R304" s="66" t="str">
        <f>$AC304</f>
        <v>Madison</v>
      </c>
      <c r="S304" s="48" t="str">
        <f>IF(INDEX(Applications_2021!$V$2:$V$651,MATCH($A304,Applications_2021!$A$2:$A$651,0))="","",INDEX(Applications_2021!$V$2:$V$651,MATCH($A304,Applications_2021!$A$2:$A$651,0)))</f>
        <v>MS</v>
      </c>
      <c r="T304" s="48" t="str">
        <f>IF(INDEX(Applications_2021!$AE$2:$AE$651,MATCH($A304,Applications_2021!$A$2:$A$651,0))="","",INDEX(Applications_2021!$AE$2:$AE$651,MATCH($A304,Applications_2021!$A$2:$A$651,0)))</f>
        <v>Excellent</v>
      </c>
      <c r="U304" s="109" t="str">
        <f>IF(INDEX(Applications_2021!$AF$2:$AF$651,MATCH($A304,Applications_2021!$A$2:$A$651,0))="","",INDEX(Applications_2021!$AF$2:$AF$651,MATCH($A304,Applications_2021!$A$2:$A$651,0)))</f>
        <v xml:space="preserve"> I want to attend the AAYME Camp so I can allow myself to be more exposed to academic opportunities and to build my social and professional skills. I hope to gain a great concept of the AAYME Camp goals and gain knowledge that can further me in my academic studies.</v>
      </c>
      <c r="V304" s="109" t="str">
        <f>IF(INDEX(Applications_2021!$AG$2:$AG$651,MATCH($A304,Applications_2021!$A$2:$A$651,0))="","",INDEX(Applications_2021!$AG$2:$AG$651,MATCH($A304,Applications_2021!$A$2:$A$651,0)))</f>
        <v>I have gotten the highest average in language arts. I am a beginner band student hoping to become well known with my music. I have excelled in all of my classes and I am currently taking advanced courses for language and math.</v>
      </c>
      <c r="W304" s="109" t="str">
        <f>IF(INDEX(Applications_2021!$AH$2:$AH$651,MATCH($A304,Applications_2021!$A$2:$A$651,0))="","",INDEX(Applications_2021!$AH$2:$AH$651,MATCH($A304,Applications_2021!$A$2:$A$651,0)))</f>
        <v>I am currently working on bettering my acting skills to possibly get casted for some local plays, movies, and tv shows.</v>
      </c>
      <c r="X304" s="109" t="str">
        <f>IF(INDEX(Applications_2021!$AI$2:$AI$651,MATCH($A304,Applications_2021!$A$2:$A$651,0))="","",INDEX(Applications_2021!$AI$2:$AI$651,MATCH($A304,Applications_2021!$A$2:$A$651,0)))</f>
        <v>relative or friend</v>
      </c>
      <c r="Y304" s="109" t="str">
        <f>IF(INDEX(Applications_2021!$AJ$2:$AJ$651,MATCH($A304,Applications_2021!$A$2:$A$651,0))="","",INDEX(Applications_2021!$AJ$2:$AJ$651,MATCH($A304,Applications_2021!$A$2:$A$651,0)))</f>
        <v/>
      </c>
      <c r="Z304" s="220" t="str">
        <f>IF(INDEX(Applications_2021!$Z$2:$Z$651,MATCH($A304,Applications_2021!$A$2:$A$651,0))="","",INDEX(Applications_2021!$Z$2:$Z$651,MATCH($A304,Applications_2021!$A$2:$A$651,0)))</f>
        <v>YES - I will have transportation to the camp on June 20.</v>
      </c>
      <c r="AA304" s="221" t="str">
        <f>IF(INDEX(Applications_2021!$AB$2:$AB$651,MATCH($A304,Applications_2021!$A$2:$A$651,0))="","",INDEX(Applications_2021!$AB$2:$AB$651,MATCH($A304,Applications_2021!$A$2:$A$651,0)))</f>
        <v>YES - I will have transportation from the camp on June 25.</v>
      </c>
      <c r="AB304" s="48" t="str">
        <f>IF(INDEX(Transcripts_2021!$A$2:$A$324,MATCH($A304,Transcripts_2021!$A$2:$A$324,0))=$A304,INDEX(Transcripts_2021!$O$2:$O$324,MATCH($A304,Transcripts_2021!$A$2:$A$324,0)),"")</f>
        <v xml:space="preserve">Germantown Middle School </v>
      </c>
      <c r="AC304" s="67" t="s">
        <v>229</v>
      </c>
      <c r="AD304" s="48" t="str">
        <f>IF(INDEX(Applications_2021!$AL$2:$AL$651,MATCH($A304,Applications_2021!$A$2:$A$651,0))="","",INDEX(Applications_2021!$AL$2:$AL$651,MATCH($A304,Applications_2021!$A$2:$A$651,0)))</f>
        <v>Yazoo</v>
      </c>
      <c r="AE304" s="8" t="str">
        <f t="shared" si="14"/>
        <v>No</v>
      </c>
    </row>
    <row r="305" spans="1:31" ht="72" x14ac:dyDescent="0.3">
      <c r="A305" s="51" t="str">
        <f>IF(Applications_2021!$A587="","",Applications_2021!$A587)</f>
        <v>0613-TAY-OC-0255</v>
      </c>
      <c r="B305" s="45" t="s">
        <v>371</v>
      </c>
      <c r="C305" s="250" t="s">
        <v>101</v>
      </c>
      <c r="D305" s="46">
        <f t="shared" si="13"/>
        <v>10</v>
      </c>
      <c r="E305" s="45" cm="1">
        <f t="array" ref="E305">_xlfn.IFS($Q305="Less than $25,000 per year",5,$Q305="$25,000 to $49,999 per year",4,$Q305="$50,000 per year or above",2,$Q305="I do not know.",3,$Q305="",0)</f>
        <v>5</v>
      </c>
      <c r="F305" s="45" cm="1">
        <f t="array" ref="F305">_xlfn.IFS($T305="Excellent",5,$T305="Good",4,$T305="Average",3,$T305="Below Average",2,$T305="Poor",1)</f>
        <v>5</v>
      </c>
      <c r="G305" s="52"/>
      <c r="H305" s="52"/>
      <c r="I305" s="52"/>
      <c r="J305" s="53">
        <v>7</v>
      </c>
      <c r="K305" s="48" t="str">
        <f>IF(LEFT(INDEX(Applications_2021!$E$2:$E$651,MATCH($A305,Applications_2021!$A$2:$A$651,0)),1)="Y","Black","Other")</f>
        <v>Black</v>
      </c>
      <c r="L305" s="48" t="str">
        <f>IF(INDEX(Applications_2021!$F$2:$F$651,MATCH($A305,Applications_2021!$A$2:$A$651,0))="","",INDEX(Applications_2021!$F$2:$F$651,MATCH($A305,Applications_2021!$A$2:$A$651,0)))</f>
        <v>Male</v>
      </c>
      <c r="M305" s="48" t="str">
        <f>IF(LEFT(INDEX(Applications_2021!$I$2:$I$651,MATCH($A305,Applications_2021!$A$2:$A$651,0)),1)="","",LEFT(INDEX(Applications_2021!$I$2:$I$651,MATCH($A305,Applications_2021!$A$2:$A$651,0)),1))</f>
        <v>7</v>
      </c>
      <c r="N305" s="48" t="str">
        <f>IF(INDEX(Applications_2021!$J$2:$J$651,MATCH($A305,Applications_2021!$A$2:$A$651,0))="","",INDEX(Applications_2021!$J$2:$J$651,MATCH($A305,Applications_2021!$A$2:$A$651,0)))</f>
        <v>Bettie E. Woolfolk Middle School</v>
      </c>
      <c r="O305" s="48" t="str">
        <f>IF(INDEX(Applications_2021!$K$2:$K$651,MATCH($A305,Applications_2021!$A$2:$A$651,0))="","",INDEX(Applications_2021!$K$2:$K$651,MATCH($A305,Applications_2021!$A$2:$A$651,0)))</f>
        <v>MASD School District (Yazoo City)</v>
      </c>
      <c r="P305" s="48" t="str">
        <f>IF(INDEX(Applications_2021!$P$2:$P$651,MATCH($A305,Applications_2021!$A$2:$A$651,0))="","",INDEX(Applications_2021!$P$2:$P$651,MATCH($A305,Applications_2021!$A$2:$A$651,0)))</f>
        <v>College degree or 4 or more years of college (including graduate school)</v>
      </c>
      <c r="Q305" s="48" t="str">
        <f>IF(INDEX(Applications_2021!$Q$2:$Q$651,MATCH($A305,Applications_2021!$A$2:$A$651,0))="","",INDEX(Applications_2021!$Q$2:$Q$651,MATCH($A305,Applications_2021!$A$2:$A$651,0)))</f>
        <v>Less than $25,000 per year</v>
      </c>
      <c r="R305" s="48" t="str">
        <f>IF(INDEX(Applications_2021!$AL$2:$AL$651,MATCH($A305,Applications_2021!$A$2:$A$651,0))="","",INDEX(Applications_2021!$AL$2:$AL$651,MATCH($A305,Applications_2021!$A$2:$A$651,0)))</f>
        <v>Yazoo</v>
      </c>
      <c r="S305" s="48" t="str">
        <f>IF(INDEX(Applications_2021!$V$2:$V$651,MATCH($A305,Applications_2021!$A$2:$A$651,0))="","",INDEX(Applications_2021!$V$2:$V$651,MATCH($A305,Applications_2021!$A$2:$A$651,0)))</f>
        <v>MS</v>
      </c>
      <c r="T305" s="48" t="str">
        <f>IF(INDEX(Applications_2021!$AE$2:$AE$651,MATCH($A305,Applications_2021!$A$2:$A$651,0))="","",INDEX(Applications_2021!$AE$2:$AE$651,MATCH($A305,Applications_2021!$A$2:$A$651,0)))</f>
        <v>Excellent</v>
      </c>
      <c r="U305" s="109" t="str">
        <f>IF(INDEX(Applications_2021!$AF$2:$AF$651,MATCH($A305,Applications_2021!$A$2:$A$651,0))="","",INDEX(Applications_2021!$AF$2:$AF$651,MATCH($A305,Applications_2021!$A$2:$A$651,0)))</f>
        <v xml:space="preserve">I would like to attend this camp in order to have a summer experience away from my home and to strengthen my social skills. I hope to gain new friendships, a sense of independence, and any new skills I may learn while there. </v>
      </c>
      <c r="V305" s="109" t="str">
        <f>IF(INDEX(Applications_2021!$AG$2:$AG$651,MATCH($A305,Applications_2021!$A$2:$A$651,0))="","",INDEX(Applications_2021!$AG$2:$AG$651,MATCH($A305,Applications_2021!$A$2:$A$651,0)))</f>
        <v>*Inducted into the Junior National Beta Club (2019) * Big Wheelie annual skate show participant (2011-2019)</v>
      </c>
      <c r="W305" s="109" t="str">
        <f>IF(INDEX(Applications_2021!$AH$2:$AH$651,MATCH($A305,Applications_2021!$A$2:$A$651,0))="","",INDEX(Applications_2021!$AH$2:$AH$651,MATCH($A305,Applications_2021!$A$2:$A$651,0)))</f>
        <v/>
      </c>
      <c r="X305" s="109" t="str">
        <f>IF(INDEX(Applications_2021!$AI$2:$AI$651,MATCH($A305,Applications_2021!$A$2:$A$651,0))="","",INDEX(Applications_2021!$AI$2:$AI$651,MATCH($A305,Applications_2021!$A$2:$A$651,0)))</f>
        <v>Social Media</v>
      </c>
      <c r="Y305" s="109" t="str">
        <f>IF(INDEX(Applications_2021!$AJ$2:$AJ$651,MATCH($A305,Applications_2021!$A$2:$A$651,0))="","",INDEX(Applications_2021!$AJ$2:$AJ$651,MATCH($A305,Applications_2021!$A$2:$A$651,0)))</f>
        <v/>
      </c>
      <c r="Z305" s="220" t="str">
        <f>IF(INDEX(Applications_2021!$Z$2:$Z$651,MATCH($A305,Applications_2021!$A$2:$A$651,0))="","",INDEX(Applications_2021!$Z$2:$Z$651,MATCH($A305,Applications_2021!$A$2:$A$651,0)))</f>
        <v>YES - I will have transportation to the camp on June 20.</v>
      </c>
      <c r="AA305" s="221" t="str">
        <f>IF(INDEX(Applications_2021!$AB$2:$AB$651,MATCH($A305,Applications_2021!$A$2:$A$651,0))="","",INDEX(Applications_2021!$AB$2:$AB$651,MATCH($A305,Applications_2021!$A$2:$A$651,0)))</f>
        <v>YES - I will have transportation from the camp on June 25.</v>
      </c>
      <c r="AB305" s="48" t="str">
        <f>IF(INDEX(Transcripts_2021!$A$2:$A$324,MATCH($A305,Transcripts_2021!$A$2:$A$324,0))=$A305,INDEX(Transcripts_2021!$O$2:$O$324,MATCH($A305,Transcripts_2021!$A$2:$A$324,0)),"")</f>
        <v>Bettie E Woolfolk Middle School</v>
      </c>
      <c r="AC305" s="48" t="str">
        <f t="shared" si="15"/>
        <v>Yazoo</v>
      </c>
      <c r="AD305" s="48" t="str">
        <f>IF(INDEX(Applications_2021!$AL$2:$AL$651,MATCH($A305,Applications_2021!$A$2:$A$651,0))="","",INDEX(Applications_2021!$AL$2:$AL$651,MATCH($A305,Applications_2021!$A$2:$A$651,0)))</f>
        <v>Yazoo</v>
      </c>
      <c r="AE305" s="8" t="str">
        <f t="shared" si="14"/>
        <v>Yes</v>
      </c>
    </row>
    <row r="306" spans="1:31" ht="230.4" x14ac:dyDescent="0.3">
      <c r="A306" s="51" t="str">
        <f>IF(Applications_2021!$A139="","",Applications_2021!$A139)</f>
        <v>0145-ALL-SA-0110</v>
      </c>
      <c r="B306" s="52" t="s">
        <v>371</v>
      </c>
      <c r="C306" s="269" t="s">
        <v>101</v>
      </c>
      <c r="D306" s="46">
        <f t="shared" si="13"/>
        <v>9</v>
      </c>
      <c r="E306" s="45" cm="1">
        <f t="array" ref="E306">_xlfn.IFS($Q306="Less than $25,000 per year",5,$Q306="$25,000 to $49,999 per year",4,$Q306="$50,000 per year or above",2,$Q306="I do not know.",3,$Q306="",0)</f>
        <v>4</v>
      </c>
      <c r="F306" s="45" cm="1">
        <f t="array" ref="F306">_xlfn.IFS($T306="Excellent",5,$T306="Good",4,$T306="Average",3,$T306="Below Average",2,$T306="Poor",1)</f>
        <v>5</v>
      </c>
      <c r="G306" s="52"/>
      <c r="H306" s="52"/>
      <c r="I306" s="52"/>
      <c r="J306" s="53">
        <v>9</v>
      </c>
      <c r="K306" s="48" t="str">
        <f>IF(LEFT(INDEX(Applications_2021!$E$2:$E$651,MATCH($A306,Applications_2021!$A$2:$A$651,0)),1)="Y","Black","Other")</f>
        <v>Black</v>
      </c>
      <c r="L306" s="48" t="str">
        <f>IF(INDEX(Applications_2021!$F$2:$F$651,MATCH($A306,Applications_2021!$A$2:$A$651,0))="","",INDEX(Applications_2021!$F$2:$F$651,MATCH($A306,Applications_2021!$A$2:$A$651,0)))</f>
        <v>Female</v>
      </c>
      <c r="M306" s="48" t="str">
        <f>IF(LEFT(INDEX(Applications_2021!$I$2:$I$651,MATCH($A306,Applications_2021!$A$2:$A$651,0)),1)="","",LEFT(INDEX(Applications_2021!$I$2:$I$651,MATCH($A306,Applications_2021!$A$2:$A$651,0)),1))</f>
        <v>9</v>
      </c>
      <c r="N306" s="48" t="str">
        <f>IF(INDEX(Applications_2021!$J$2:$J$651,MATCH($A306,Applications_2021!$A$2:$A$651,0))="","",INDEX(Applications_2021!$J$2:$J$651,MATCH($A306,Applications_2021!$A$2:$A$651,0)))</f>
        <v xml:space="preserve">Yazoo City High School </v>
      </c>
      <c r="O306" s="48" t="str">
        <f>IF(INDEX(Applications_2021!$K$2:$K$651,MATCH($A306,Applications_2021!$A$2:$A$651,0))="","",INDEX(Applications_2021!$K$2:$K$651,MATCH($A306,Applications_2021!$A$2:$A$651,0)))</f>
        <v xml:space="preserve">Yazoo City </v>
      </c>
      <c r="P306" s="48" t="str">
        <f>IF(INDEX(Applications_2021!$P$2:$P$651,MATCH($A306,Applications_2021!$A$2:$A$651,0))="","",INDEX(Applications_2021!$P$2:$P$651,MATCH($A306,Applications_2021!$A$2:$A$651,0)))</f>
        <v>High School Diploma or up to 3 years of college</v>
      </c>
      <c r="Q306" s="48" t="str">
        <f>IF(INDEX(Applications_2021!$Q$2:$Q$651,MATCH($A306,Applications_2021!$A$2:$A$651,0))="","",INDEX(Applications_2021!$Q$2:$Q$651,MATCH($A306,Applications_2021!$A$2:$A$651,0)))</f>
        <v>$25,000 to $49,999 per year</v>
      </c>
      <c r="R306" s="48" t="str">
        <f>IF(INDEX(Applications_2021!$AL$2:$AL$651,MATCH($A306,Applications_2021!$A$2:$A$651,0))="","",INDEX(Applications_2021!$AL$2:$AL$651,MATCH($A306,Applications_2021!$A$2:$A$651,0)))</f>
        <v>Yazoo</v>
      </c>
      <c r="S306" s="48" t="str">
        <f>IF(INDEX(Applications_2021!$V$2:$V$651,MATCH($A306,Applications_2021!$A$2:$A$651,0))="","",INDEX(Applications_2021!$V$2:$V$651,MATCH($A306,Applications_2021!$A$2:$A$651,0)))</f>
        <v>MS</v>
      </c>
      <c r="T306" s="48" t="str">
        <f>IF(INDEX(Applications_2021!$AE$2:$AE$651,MATCH($A306,Applications_2021!$A$2:$A$651,0))="","",INDEX(Applications_2021!$AE$2:$AE$651,MATCH($A306,Applications_2021!$A$2:$A$651,0)))</f>
        <v>Excellent</v>
      </c>
      <c r="U306" s="109" t="str">
        <f>IF(INDEX(Applications_2021!$AF$2:$AF$651,MATCH($A306,Applications_2021!$A$2:$A$651,0))="","",INDEX(Applications_2021!$AF$2:$AF$651,MATCH($A306,Applications_2021!$A$2:$A$651,0)))</f>
        <v xml:space="preserve">ENTRY 145: I would love to attend AAYME because it would be a great experience for me. I  entered High School in a global pandemic I wasn't able to give what I  wanted to give as a student fully because on virtual learning. Although I continue to have a 4.0 plus average in school I feel this program will help develop me more for college / career. ENTRY 426: I want to attend the AAYME Camp because I love math and science. I hope to gain more skills on each subject to enhance my knowledge.  It will also be an opportunity to meet other people that share the same interest and similarities as myself. </v>
      </c>
      <c r="V306" s="109" t="str">
        <f>IF(INDEX(Applications_2021!$AG$2:$AG$651,MATCH($A306,Applications_2021!$A$2:$A$651,0))="","",INDEX(Applications_2021!$AG$2:$AG$651,MATCH($A306,Applications_2021!$A$2:$A$651,0)))</f>
        <v xml:space="preserve">ENTRY 145: I am a leader in my community and church I attend New King Solomon MB Church my pastor is Rev Dr Gregory Robertson. I am a part of the praise team ministry. I often, along with my parents and other church members give back to my community by feeding and assisting people that are less fortunate, as well as assisting the elderly etc. I can also provide references.  My School Accomplishments  I was Number 2 in my middle school class ( Currently praying and working hard for the number 1 spot in my High School Class. National Jr Beta Club Beta Club Ms TSA TSA JROTC  Cheerleader Artist. ENTRY 426: I participated in Beta Club.  I participated in Tsa.  I am a part of the National Honor Society.  I participated in Cheer.  I participated in Softball.  I participated in JROTC.  I know how to draw.  I know how to rap.  I know how to dance. </v>
      </c>
      <c r="W306" s="109" t="str">
        <f>IF(INDEX(Applications_2021!$AH$2:$AH$651,MATCH($A306,Applications_2021!$A$2:$A$651,0))="","",INDEX(Applications_2021!$AH$2:$AH$651,MATCH($A306,Applications_2021!$A$2:$A$651,0)))</f>
        <v xml:space="preserve">I really hope to be accepted into this camp. I am very excited to meet other people with the same interests as myself. This will help bring many opportunities and help me in the future. </v>
      </c>
      <c r="X306" s="109" t="str">
        <f>IF(INDEX(Applications_2021!$AI$2:$AI$651,MATCH($A306,Applications_2021!$A$2:$A$651,0))="","",INDEX(Applications_2021!$AI$2:$AI$651,MATCH($A306,Applications_2021!$A$2:$A$651,0)))</f>
        <v>school/teacher</v>
      </c>
      <c r="Y306" s="109" t="str">
        <f>IF(INDEX(Applications_2021!$AJ$2:$AJ$651,MATCH($A306,Applications_2021!$A$2:$A$651,0))="","",INDEX(Applications_2021!$AJ$2:$AJ$651,MATCH($A306,Applications_2021!$A$2:$A$651,0)))</f>
        <v>Ms Lynette Boddy</v>
      </c>
      <c r="Z306" s="220" t="str">
        <f>IF(INDEX(Applications_2021!$Z$2:$Z$651,MATCH($A306,Applications_2021!$A$2:$A$651,0))="","",INDEX(Applications_2021!$Z$2:$Z$651,MATCH($A306,Applications_2021!$A$2:$A$651,0)))</f>
        <v>YES - I will have transportation to the camp on June 20.</v>
      </c>
      <c r="AA306" s="221" t="str">
        <f>IF(INDEX(Applications_2021!$AB$2:$AB$651,MATCH($A306,Applications_2021!$A$2:$A$651,0))="","",INDEX(Applications_2021!$AB$2:$AB$651,MATCH($A306,Applications_2021!$A$2:$A$651,0)))</f>
        <v>YES - I will have transportation from the camp on June 25.</v>
      </c>
      <c r="AB306" s="48" t="str">
        <f>IF(INDEX(Transcripts_2021!$A$2:$A$324,MATCH($A306,Transcripts_2021!$A$2:$A$324,0))=$A306,INDEX(Transcripts_2021!$O$2:$O$324,MATCH($A306,Transcripts_2021!$A$2:$A$324,0)),"")</f>
        <v>Yazoo City High School</v>
      </c>
      <c r="AC306" s="48" t="str">
        <f t="shared" si="15"/>
        <v>Yazoo</v>
      </c>
      <c r="AD306" s="48" t="str">
        <f>IF(INDEX(Applications_2021!$AL$2:$AL$651,MATCH($A306,Applications_2021!$A$2:$A$651,0))="","",INDEX(Applications_2021!$AL$2:$AL$651,MATCH($A306,Applications_2021!$A$2:$A$651,0)))</f>
        <v>Yazoo</v>
      </c>
      <c r="AE306" s="8" t="str">
        <f t="shared" si="14"/>
        <v>Yes</v>
      </c>
    </row>
    <row r="307" spans="1:31" ht="100.8" x14ac:dyDescent="0.3">
      <c r="A307" s="51" t="str">
        <f>IF(Applications_2021!$A385="","",Applications_2021!$A385)</f>
        <v>0399-WRI-JO-0203</v>
      </c>
      <c r="B307" s="52"/>
      <c r="C307" s="283" t="s">
        <v>107</v>
      </c>
      <c r="D307" s="46">
        <f t="shared" si="13"/>
        <v>9</v>
      </c>
      <c r="E307" s="45" cm="1">
        <f t="array" ref="E307">_xlfn.IFS($Q307="Less than $25,000 per year",5,$Q307="$25,000 to $49,999 per year",4,$Q307="$50,000 per year or above",2,$Q307="I do not know.",3,$Q307="",0)</f>
        <v>4</v>
      </c>
      <c r="F307" s="45" cm="1">
        <f t="array" ref="F307">_xlfn.IFS($T307="Excellent",5,$T307="Good",4,$T307="Average",3,$T307="Below Average",2,$T307="Poor",1)</f>
        <v>5</v>
      </c>
      <c r="G307" s="52"/>
      <c r="H307" s="52"/>
      <c r="I307" s="52"/>
      <c r="J307" s="53">
        <v>9</v>
      </c>
      <c r="K307" s="48" t="str">
        <f>IF(LEFT(INDEX(Applications_2021!$E$2:$E$651,MATCH($A307,Applications_2021!$A$2:$A$651,0)),1)="Y","Black","Other")</f>
        <v>Black</v>
      </c>
      <c r="L307" s="48" t="str">
        <f>IF(INDEX(Applications_2021!$F$2:$F$651,MATCH($A307,Applications_2021!$A$2:$A$651,0))="","",INDEX(Applications_2021!$F$2:$F$651,MATCH($A307,Applications_2021!$A$2:$A$651,0)))</f>
        <v>Female</v>
      </c>
      <c r="M307" s="48" t="str">
        <f>IF(LEFT(INDEX(Applications_2021!$I$2:$I$651,MATCH($A307,Applications_2021!$A$2:$A$651,0)),1)="","",LEFT(INDEX(Applications_2021!$I$2:$I$651,MATCH($A307,Applications_2021!$A$2:$A$651,0)),1))</f>
        <v>9</v>
      </c>
      <c r="N307" s="48" t="str">
        <f>IF(INDEX(Applications_2021!$J$2:$J$651,MATCH($A307,Applications_2021!$A$2:$A$651,0))="","",INDEX(Applications_2021!$J$2:$J$651,MATCH($A307,Applications_2021!$A$2:$A$651,0)))</f>
        <v>Yazoo County High School</v>
      </c>
      <c r="O307" s="48" t="str">
        <f>IF(INDEX(Applications_2021!$K$2:$K$651,MATCH($A307,Applications_2021!$A$2:$A$651,0))="","",INDEX(Applications_2021!$K$2:$K$651,MATCH($A307,Applications_2021!$A$2:$A$651,0)))</f>
        <v xml:space="preserve">Yazoo County School District </v>
      </c>
      <c r="P307" s="48" t="str">
        <f>IF(INDEX(Applications_2021!$P$2:$P$651,MATCH($A307,Applications_2021!$A$2:$A$651,0))="","",INDEX(Applications_2021!$P$2:$P$651,MATCH($A307,Applications_2021!$A$2:$A$651,0)))</f>
        <v>College degree or 4 or more years of college (including graduate school)</v>
      </c>
      <c r="Q307" s="48" t="str">
        <f>IF(INDEX(Applications_2021!$Q$2:$Q$651,MATCH($A307,Applications_2021!$A$2:$A$651,0))="","",INDEX(Applications_2021!$Q$2:$Q$651,MATCH($A307,Applications_2021!$A$2:$A$651,0)))</f>
        <v>$25,000 to $49,999 per year</v>
      </c>
      <c r="R307" s="48" t="str">
        <f>IF(INDEX(Applications_2021!$AL$2:$AL$651,MATCH($A307,Applications_2021!$A$2:$A$651,0))="","",INDEX(Applications_2021!$AL$2:$AL$651,MATCH($A307,Applications_2021!$A$2:$A$651,0)))</f>
        <v>Yazoo</v>
      </c>
      <c r="S307" s="48" t="str">
        <f>IF(INDEX(Applications_2021!$V$2:$V$651,MATCH($A307,Applications_2021!$A$2:$A$651,0))="","",INDEX(Applications_2021!$V$2:$V$651,MATCH($A307,Applications_2021!$A$2:$A$651,0)))</f>
        <v>MS</v>
      </c>
      <c r="T307" s="48" t="str">
        <f>IF(INDEX(Applications_2021!$AE$2:$AE$651,MATCH($A307,Applications_2021!$A$2:$A$651,0))="","",INDEX(Applications_2021!$AE$2:$AE$651,MATCH($A307,Applications_2021!$A$2:$A$651,0)))</f>
        <v>Excellent</v>
      </c>
      <c r="U307" s="109" t="str">
        <f>IF(INDEX(Applications_2021!$AF$2:$AF$651,MATCH($A307,Applications_2021!$A$2:$A$651,0))="","",INDEX(Applications_2021!$AF$2:$AF$651,MATCH($A307,Applications_2021!$A$2:$A$651,0)))</f>
        <v>I want to attend this camp because it will give me an opportunity to experience first hand of what it has to offer because my goal is attend MSMS as a future student. Additionally, I will have an opportunity to meet other students from around the state of Mississippi who has similar interests and who looks like me. I am proud to be an African American.</v>
      </c>
      <c r="V307" s="109" t="str">
        <f>IF(INDEX(Applications_2021!$AG$2:$AG$651,MATCH($A307,Applications_2021!$A$2:$A$651,0))="","",INDEX(Applications_2021!$AG$2:$AG$651,MATCH($A307,Applications_2021!$A$2:$A$651,0)))</f>
        <v xml:space="preserve">I scored a composite score 18 on my ACT the first attempt at the end of 7th grade.   I was a member of Jr. Beta Club and the National Honor Society in middle school, grades 6-8th. I received honors each year for math, science, English, and Social Studies at the middle school level.  I am currently being inducted as a member of Beta Club at the high school level.  </v>
      </c>
      <c r="W307" s="109" t="str">
        <f>IF(INDEX(Applications_2021!$AH$2:$AH$651,MATCH($A307,Applications_2021!$A$2:$A$651,0))="","",INDEX(Applications_2021!$AH$2:$AH$651,MATCH($A307,Applications_2021!$A$2:$A$651,0)))</f>
        <v/>
      </c>
      <c r="X307" s="109" t="str">
        <f>IF(INDEX(Applications_2021!$AI$2:$AI$651,MATCH($A307,Applications_2021!$A$2:$A$651,0))="","",INDEX(Applications_2021!$AI$2:$AI$651,MATCH($A307,Applications_2021!$A$2:$A$651,0)))</f>
        <v>school/teacher</v>
      </c>
      <c r="Y307" s="109" t="str">
        <f>IF(INDEX(Applications_2021!$AJ$2:$AJ$651,MATCH($A307,Applications_2021!$A$2:$A$651,0))="","",INDEX(Applications_2021!$AJ$2:$AJ$651,MATCH($A307,Applications_2021!$A$2:$A$651,0)))</f>
        <v>Deloris Scott - Yazoo County School District</v>
      </c>
      <c r="Z307" s="220" t="str">
        <f>IF(INDEX(Applications_2021!$Z$2:$Z$651,MATCH($A307,Applications_2021!$A$2:$A$651,0))="","",INDEX(Applications_2021!$Z$2:$Z$651,MATCH($A307,Applications_2021!$A$2:$A$651,0)))</f>
        <v>YES - I will have transportation to the camp on June 20.</v>
      </c>
      <c r="AA307" s="221" t="str">
        <f>IF(INDEX(Applications_2021!$AB$2:$AB$651,MATCH($A307,Applications_2021!$A$2:$A$651,0))="","",INDEX(Applications_2021!$AB$2:$AB$651,MATCH($A307,Applications_2021!$A$2:$A$651,0)))</f>
        <v>YES - I will have transportation from the camp on June 25.</v>
      </c>
      <c r="AB307" s="48" t="str">
        <f>IF(INDEX(Transcripts_2021!$A$2:$A$324,MATCH($A307,Transcripts_2021!$A$2:$A$324,0))=$A307,INDEX(Transcripts_2021!$O$2:$O$324,MATCH($A307,Transcripts_2021!$A$2:$A$324,0)),"")</f>
        <v>Yazoo County High School</v>
      </c>
      <c r="AC307" s="48" t="str">
        <f t="shared" si="15"/>
        <v>Yazoo</v>
      </c>
      <c r="AD307" s="48" t="str">
        <f>IF(INDEX(Applications_2021!$AL$2:$AL$651,MATCH($A307,Applications_2021!$A$2:$A$651,0))="","",INDEX(Applications_2021!$AL$2:$AL$651,MATCH($A307,Applications_2021!$A$2:$A$651,0)))</f>
        <v>Yazoo</v>
      </c>
      <c r="AE307" s="8" t="str">
        <f t="shared" si="14"/>
        <v>Yes</v>
      </c>
    </row>
    <row r="308" spans="1:31" ht="14.4" customHeight="1" x14ac:dyDescent="0.3">
      <c r="A308" s="51" t="str">
        <f>IF(Applications_2021!$A64="","",Applications_2021!$A64)</f>
        <v>0064-STU-KA-0097</v>
      </c>
      <c r="B308" s="52" t="s">
        <v>519</v>
      </c>
      <c r="C308" s="140" t="s">
        <v>92</v>
      </c>
      <c r="D308" s="46">
        <f t="shared" si="13"/>
        <v>8</v>
      </c>
      <c r="E308" s="45" cm="1">
        <f t="array" ref="E308">_xlfn.IFS($Q308="Less than $25,000 per year",5,$Q308="$25,000 to $49,999 per year",4,$Q308="$50,000 per year or above",2,$Q308="I do not know.",3,$Q308="",0)</f>
        <v>4</v>
      </c>
      <c r="F308" s="45" cm="1">
        <f t="array" ref="F308">_xlfn.IFS($T308="Excellent",5,$T308="Good",4,$T308="Average",3,$T308="Below Average",2,$T308="Poor",1)</f>
        <v>4</v>
      </c>
      <c r="G308" s="52"/>
      <c r="H308" s="52"/>
      <c r="I308" s="52"/>
      <c r="J308" s="53" t="s">
        <v>2066</v>
      </c>
      <c r="K308" s="48" t="str">
        <f>IF(LEFT(INDEX(Applications_2021!$E$2:$E$651,MATCH($A308,Applications_2021!$A$2:$A$651,0)),1)="Y","Black","Other")</f>
        <v>Black</v>
      </c>
      <c r="L308" s="48" t="str">
        <f>IF(INDEX(Applications_2021!$F$2:$F$651,MATCH($A308,Applications_2021!$A$2:$A$651,0))="","",INDEX(Applications_2021!$F$2:$F$651,MATCH($A308,Applications_2021!$A$2:$A$651,0)))</f>
        <v>Male</v>
      </c>
      <c r="M308" s="48" t="str">
        <f>IF(LEFT(INDEX(Applications_2021!$I$2:$I$651,MATCH($A308,Applications_2021!$A$2:$A$651,0)),1)="","",LEFT(INDEX(Applications_2021!$I$2:$I$651,MATCH($A308,Applications_2021!$A$2:$A$651,0)),1))</f>
        <v>8</v>
      </c>
      <c r="N308" s="48" t="str">
        <f>IF(INDEX(Applications_2021!$J$2:$J$651,MATCH($A308,Applications_2021!$A$2:$A$651,0))="","",INDEX(Applications_2021!$J$2:$J$651,MATCH($A308,Applications_2021!$A$2:$A$651,0)))</f>
        <v>Woolfolk Middle School</v>
      </c>
      <c r="O308" s="48" t="str">
        <f>IF(INDEX(Applications_2021!$K$2:$K$651,MATCH($A308,Applications_2021!$A$2:$A$651,0))="","",INDEX(Applications_2021!$K$2:$K$651,MATCH($A308,Applications_2021!$A$2:$A$651,0)))</f>
        <v>Yazoo City municipal school district</v>
      </c>
      <c r="P308" s="48" t="str">
        <f>IF(INDEX(Applications_2021!$P$2:$P$651,MATCH($A308,Applications_2021!$A$2:$A$651,0))="","",INDEX(Applications_2021!$P$2:$P$651,MATCH($A308,Applications_2021!$A$2:$A$651,0)))</f>
        <v>High School Diploma or up to 3 years of college</v>
      </c>
      <c r="Q308" s="48" t="str">
        <f>IF(INDEX(Applications_2021!$Q$2:$Q$651,MATCH($A308,Applications_2021!$A$2:$A$651,0))="","",INDEX(Applications_2021!$Q$2:$Q$651,MATCH($A308,Applications_2021!$A$2:$A$651,0)))</f>
        <v>$25,000 to $49,999 per year</v>
      </c>
      <c r="R308" s="48" t="str">
        <f>IF(INDEX(Applications_2021!$AL$2:$AL$651,MATCH($A308,Applications_2021!$A$2:$A$651,0))="","",INDEX(Applications_2021!$AL$2:$AL$651,MATCH($A308,Applications_2021!$A$2:$A$651,0)))</f>
        <v>Yazoo</v>
      </c>
      <c r="S308" s="48" t="str">
        <f>IF(INDEX(Applications_2021!$V$2:$V$651,MATCH($A308,Applications_2021!$A$2:$A$651,0))="","",INDEX(Applications_2021!$V$2:$V$651,MATCH($A308,Applications_2021!$A$2:$A$651,0)))</f>
        <v>MS</v>
      </c>
      <c r="T308" s="48" t="str">
        <f>IF(INDEX(Applications_2021!$AE$2:$AE$651,MATCH($A308,Applications_2021!$A$2:$A$651,0))="","",INDEX(Applications_2021!$AE$2:$AE$651,MATCH($A308,Applications_2021!$A$2:$A$651,0)))</f>
        <v>Good</v>
      </c>
      <c r="U308" s="109" t="str">
        <f>IF(INDEX(Applications_2021!$AF$2:$AF$651,MATCH($A308,Applications_2021!$A$2:$A$651,0))="","",INDEX(Applications_2021!$AF$2:$AF$651,MATCH($A308,Applications_2021!$A$2:$A$651,0)))</f>
        <v>To be able to challenge myself and to further my current math and other academic skills. To learn to think critically and apply math in the everyday world.</v>
      </c>
      <c r="V308" s="109" t="str">
        <f>IF(INDEX(Applications_2021!$AG$2:$AG$651,MATCH($A308,Applications_2021!$A$2:$A$651,0))="","",INDEX(Applications_2021!$AG$2:$AG$651,MATCH($A308,Applications_2021!$A$2:$A$651,0)))</f>
        <v xml:space="preserve">I was MS junior beta club state secretary for my school and for the state of MS for 2017/2018. I also attended the Mathaton hosted at the W university in 2016. </v>
      </c>
      <c r="W308" s="109" t="str">
        <f>IF(INDEX(Applications_2021!$AH$2:$AH$651,MATCH($A308,Applications_2021!$A$2:$A$651,0))="","",INDEX(Applications_2021!$AH$2:$AH$651,MATCH($A308,Applications_2021!$A$2:$A$651,0)))</f>
        <v/>
      </c>
      <c r="X308" s="109" t="str">
        <f>IF(INDEX(Applications_2021!$AI$2:$AI$651,MATCH($A308,Applications_2021!$A$2:$A$651,0))="","",INDEX(Applications_2021!$AI$2:$AI$651,MATCH($A308,Applications_2021!$A$2:$A$651,0)))</f>
        <v>Social Media</v>
      </c>
      <c r="Y308" s="109" t="str">
        <f>IF(INDEX(Applications_2021!$AJ$2:$AJ$651,MATCH($A308,Applications_2021!$A$2:$A$651,0))="","",INDEX(Applications_2021!$AJ$2:$AJ$651,MATCH($A308,Applications_2021!$A$2:$A$651,0)))</f>
        <v/>
      </c>
      <c r="Z308" s="220" t="str">
        <f>IF(INDEX(Applications_2021!$Z$2:$Z$651,MATCH($A308,Applications_2021!$A$2:$A$651,0))="","",INDEX(Applications_2021!$Z$2:$Z$651,MATCH($A308,Applications_2021!$A$2:$A$651,0)))</f>
        <v>YES - I will have transportation to the camp on June 20.</v>
      </c>
      <c r="AA308" s="221" t="str">
        <f>IF(INDEX(Applications_2021!$AB$2:$AB$651,MATCH($A308,Applications_2021!$A$2:$A$651,0))="","",INDEX(Applications_2021!$AB$2:$AB$651,MATCH($A308,Applications_2021!$A$2:$A$651,0)))</f>
        <v>YES - I will have transportation from the camp on June 25.</v>
      </c>
      <c r="AB308" s="48" t="str">
        <f>IF(INDEX(Transcripts_2021!$A$2:$A$324,MATCH($A308,Transcripts_2021!$A$2:$A$324,0))=$A308,INDEX(Transcripts_2021!$O$2:$O$324,MATCH($A308,Transcripts_2021!$A$2:$A$324,0)),"")</f>
        <v xml:space="preserve">Woolfolk Middle School </v>
      </c>
      <c r="AC308" s="48" t="str">
        <f t="shared" si="15"/>
        <v>Yazoo</v>
      </c>
      <c r="AD308" s="48" t="str">
        <f>IF(INDEX(Applications_2021!$AL$2:$AL$651,MATCH($A308,Applications_2021!$A$2:$A$651,0))="","",INDEX(Applications_2021!$AL$2:$AL$651,MATCH($A308,Applications_2021!$A$2:$A$651,0)))</f>
        <v>Yazoo</v>
      </c>
      <c r="AE308" s="8" t="str">
        <f t="shared" si="14"/>
        <v>Yes</v>
      </c>
    </row>
    <row r="309" spans="1:31" ht="14.4" customHeight="1" x14ac:dyDescent="0.3">
      <c r="A309" s="51" t="str">
        <f>IF(Applications_2021!$A97="","",Applications_2021!$A97)</f>
        <v>0099-STU-KA-0096</v>
      </c>
      <c r="B309" s="52" t="s">
        <v>519</v>
      </c>
      <c r="C309" s="140" t="s">
        <v>92</v>
      </c>
      <c r="D309" s="46">
        <f t="shared" si="13"/>
        <v>8</v>
      </c>
      <c r="E309" s="45" cm="1">
        <f t="array" ref="E309">_xlfn.IFS($Q309="Less than $25,000 per year",5,$Q309="$25,000 to $49,999 per year",4,$Q309="$50,000 per year or above",2,$Q309="I do not know.",3,$Q309="",0)</f>
        <v>4</v>
      </c>
      <c r="F309" s="45" cm="1">
        <f t="array" ref="F309">_xlfn.IFS($T309="Excellent",5,$T309="Good",4,$T309="Average",3,$T309="Below Average",2,$T309="Poor",1)</f>
        <v>4</v>
      </c>
      <c r="G309" s="52"/>
      <c r="H309" s="52"/>
      <c r="I309" s="52"/>
      <c r="J309" s="53" t="s">
        <v>2066</v>
      </c>
      <c r="K309" s="48" t="str">
        <f>IF(LEFT(INDEX(Applications_2021!$E$2:$E$651,MATCH($A309,Applications_2021!$A$2:$A$651,0)),1)="Y","Black","Other")</f>
        <v>Black</v>
      </c>
      <c r="L309" s="48" t="str">
        <f>IF(INDEX(Applications_2021!$F$2:$F$651,MATCH($A309,Applications_2021!$A$2:$A$651,0))="","",INDEX(Applications_2021!$F$2:$F$651,MATCH($A309,Applications_2021!$A$2:$A$651,0)))</f>
        <v>Male</v>
      </c>
      <c r="M309" s="48" t="str">
        <f>IF(LEFT(INDEX(Applications_2021!$I$2:$I$651,MATCH($A309,Applications_2021!$A$2:$A$651,0)),1)="","",LEFT(INDEX(Applications_2021!$I$2:$I$651,MATCH($A309,Applications_2021!$A$2:$A$651,0)),1))</f>
        <v>7</v>
      </c>
      <c r="N309" s="48" t="str">
        <f>IF(INDEX(Applications_2021!$J$2:$J$651,MATCH($A309,Applications_2021!$A$2:$A$651,0))="","",INDEX(Applications_2021!$J$2:$J$651,MATCH($A309,Applications_2021!$A$2:$A$651,0)))</f>
        <v>woolfolk Middle School</v>
      </c>
      <c r="O309" s="48" t="str">
        <f>IF(INDEX(Applications_2021!$K$2:$K$651,MATCH($A309,Applications_2021!$A$2:$A$651,0))="","",INDEX(Applications_2021!$K$2:$K$651,MATCH($A309,Applications_2021!$A$2:$A$651,0)))</f>
        <v>yazoo city municipal school district</v>
      </c>
      <c r="P309" s="48" t="str">
        <f>IF(INDEX(Applications_2021!$P$2:$P$651,MATCH($A309,Applications_2021!$A$2:$A$651,0))="","",INDEX(Applications_2021!$P$2:$P$651,MATCH($A309,Applications_2021!$A$2:$A$651,0)))</f>
        <v>High School Diploma or up to 3 years of college</v>
      </c>
      <c r="Q309" s="48" t="str">
        <f>IF(INDEX(Applications_2021!$Q$2:$Q$651,MATCH($A309,Applications_2021!$A$2:$A$651,0))="","",INDEX(Applications_2021!$Q$2:$Q$651,MATCH($A309,Applications_2021!$A$2:$A$651,0)))</f>
        <v>$25,000 to $49,999 per year</v>
      </c>
      <c r="R309" s="48" t="str">
        <f>IF(INDEX(Applications_2021!$AL$2:$AL$651,MATCH($A309,Applications_2021!$A$2:$A$651,0))="","",INDEX(Applications_2021!$AL$2:$AL$651,MATCH($A309,Applications_2021!$A$2:$A$651,0)))</f>
        <v>Yazoo</v>
      </c>
      <c r="S309" s="48" t="str">
        <f>IF(INDEX(Applications_2021!$V$2:$V$651,MATCH($A309,Applications_2021!$A$2:$A$651,0))="","",INDEX(Applications_2021!$V$2:$V$651,MATCH($A309,Applications_2021!$A$2:$A$651,0)))</f>
        <v>MS</v>
      </c>
      <c r="T309" s="48" t="str">
        <f>IF(INDEX(Applications_2021!$AE$2:$AE$651,MATCH($A309,Applications_2021!$A$2:$A$651,0))="","",INDEX(Applications_2021!$AE$2:$AE$651,MATCH($A309,Applications_2021!$A$2:$A$651,0)))</f>
        <v>Good</v>
      </c>
      <c r="U309" s="109" t="str">
        <f>IF(INDEX(Applications_2021!$AF$2:$AF$651,MATCH($A309,Applications_2021!$A$2:$A$651,0))="","",INDEX(Applications_2021!$AF$2:$AF$651,MATCH($A309,Applications_2021!$A$2:$A$651,0)))</f>
        <v xml:space="preserve">I would like to attend the AAYME camp so I can sharpen my math skills and my academic performance at school. I want to be comfortable with working different problems and learn different ways to work them. </v>
      </c>
      <c r="V309" s="109" t="str">
        <f>IF(INDEX(Applications_2021!$AG$2:$AG$651,MATCH($A309,Applications_2021!$A$2:$A$651,0))="","",INDEX(Applications_2021!$AG$2:$AG$651,MATCH($A309,Applications_2021!$A$2:$A$651,0)))</f>
        <v xml:space="preserve"> 2018 MS junior Beta Club member, and I competed in the national competition in Florida.</v>
      </c>
      <c r="W309" s="109" t="str">
        <f>IF(INDEX(Applications_2021!$AH$2:$AH$651,MATCH($A309,Applications_2021!$A$2:$A$651,0))="","",INDEX(Applications_2021!$AH$2:$AH$651,MATCH($A309,Applications_2021!$A$2:$A$651,0)))</f>
        <v/>
      </c>
      <c r="X309" s="109" t="str">
        <f>IF(INDEX(Applications_2021!$AI$2:$AI$651,MATCH($A309,Applications_2021!$A$2:$A$651,0))="","",INDEX(Applications_2021!$AI$2:$AI$651,MATCH($A309,Applications_2021!$A$2:$A$651,0)))</f>
        <v>Social Media</v>
      </c>
      <c r="Y309" s="109" t="str">
        <f>IF(INDEX(Applications_2021!$AJ$2:$AJ$651,MATCH($A309,Applications_2021!$A$2:$A$651,0))="","",INDEX(Applications_2021!$AJ$2:$AJ$651,MATCH($A309,Applications_2021!$A$2:$A$651,0)))</f>
        <v/>
      </c>
      <c r="Z309" s="220" t="str">
        <f>IF(INDEX(Applications_2021!$Z$2:$Z$651,MATCH($A309,Applications_2021!$A$2:$A$651,0))="","",INDEX(Applications_2021!$Z$2:$Z$651,MATCH($A309,Applications_2021!$A$2:$A$651,0)))</f>
        <v>YES - I will have transportation to the camp on June 20.</v>
      </c>
      <c r="AA309" s="221" t="str">
        <f>IF(INDEX(Applications_2021!$AB$2:$AB$651,MATCH($A309,Applications_2021!$A$2:$A$651,0))="","",INDEX(Applications_2021!$AB$2:$AB$651,MATCH($A309,Applications_2021!$A$2:$A$651,0)))</f>
        <v>YES - I will have transportation from the camp on June 25.</v>
      </c>
      <c r="AB309" s="48" t="str">
        <f>IF(INDEX(Transcripts_2021!$A$2:$A$324,MATCH($A309,Transcripts_2021!$A$2:$A$324,0))=$A309,INDEX(Transcripts_2021!$O$2:$O$324,MATCH($A309,Transcripts_2021!$A$2:$A$324,0)),"")</f>
        <v>Woolfolk Middle School</v>
      </c>
      <c r="AC309" s="48" t="str">
        <f t="shared" si="15"/>
        <v>Yazoo</v>
      </c>
      <c r="AD309" s="48" t="str">
        <f>IF(INDEX(Applications_2021!$AL$2:$AL$651,MATCH($A309,Applications_2021!$A$2:$A$651,0))="","",INDEX(Applications_2021!$AL$2:$AL$651,MATCH($A309,Applications_2021!$A$2:$A$651,0)))</f>
        <v>Yazoo</v>
      </c>
      <c r="AE309" s="8" t="str">
        <f t="shared" si="14"/>
        <v>Yes</v>
      </c>
    </row>
    <row r="310" spans="1:31" ht="86.4" x14ac:dyDescent="0.3">
      <c r="A310" s="51" t="str">
        <f>IF(Applications_2021!$A293="","",Applications_2021!$A293)</f>
        <v>0305-BER-KA-0219</v>
      </c>
      <c r="B310" s="52"/>
      <c r="C310" s="283" t="s">
        <v>107</v>
      </c>
      <c r="D310" s="46">
        <f t="shared" si="13"/>
        <v>7</v>
      </c>
      <c r="E310" s="45" cm="1">
        <f t="array" ref="E310">_xlfn.IFS($Q310="Less than $25,000 per year",5,$Q310="$25,000 to $49,999 per year",4,$Q310="$50,000 per year or above",2,$Q310="I do not know.",3,$Q310="",0)</f>
        <v>2</v>
      </c>
      <c r="F310" s="45" cm="1">
        <f t="array" ref="F310">_xlfn.IFS($T310="Excellent",5,$T310="Good",4,$T310="Average",3,$T310="Below Average",2,$T310="Poor",1)</f>
        <v>5</v>
      </c>
      <c r="G310" s="52"/>
      <c r="H310" s="52"/>
      <c r="I310" s="52"/>
      <c r="J310" s="53">
        <v>9</v>
      </c>
      <c r="K310" s="48" t="str">
        <f>IF(LEFT(INDEX(Applications_2021!$E$2:$E$651,MATCH($A310,Applications_2021!$A$2:$A$651,0)),1)="Y","Black","Other")</f>
        <v>Black</v>
      </c>
      <c r="L310" s="48" t="str">
        <f>IF(INDEX(Applications_2021!$F$2:$F$651,MATCH($A310,Applications_2021!$A$2:$A$651,0))="","",INDEX(Applications_2021!$F$2:$F$651,MATCH($A310,Applications_2021!$A$2:$A$651,0)))</f>
        <v>Female</v>
      </c>
      <c r="M310" s="48" t="str">
        <f>IF(LEFT(INDEX(Applications_2021!$I$2:$I$651,MATCH($A310,Applications_2021!$A$2:$A$651,0)),1)="","",LEFT(INDEX(Applications_2021!$I$2:$I$651,MATCH($A310,Applications_2021!$A$2:$A$651,0)),1))</f>
        <v>9</v>
      </c>
      <c r="N310" s="48" t="str">
        <f>IF(INDEX(Applications_2021!$J$2:$J$651,MATCH($A310,Applications_2021!$A$2:$A$651,0))="","",INDEX(Applications_2021!$J$2:$J$651,MATCH($A310,Applications_2021!$A$2:$A$651,0)))</f>
        <v>Yazoo City High School</v>
      </c>
      <c r="O310" s="48" t="str">
        <f>IF(INDEX(Applications_2021!$K$2:$K$651,MATCH($A310,Applications_2021!$A$2:$A$651,0))="","",INDEX(Applications_2021!$K$2:$K$651,MATCH($A310,Applications_2021!$A$2:$A$651,0)))</f>
        <v>Mississippi Achievement School District</v>
      </c>
      <c r="P310" s="48" t="str">
        <f>IF(INDEX(Applications_2021!$P$2:$P$651,MATCH($A310,Applications_2021!$A$2:$A$651,0))="","",INDEX(Applications_2021!$P$2:$P$651,MATCH($A310,Applications_2021!$A$2:$A$651,0)))</f>
        <v>College degree or 4 or more years of college (including graduate school)</v>
      </c>
      <c r="Q310" s="48" t="str">
        <f>IF(INDEX(Applications_2021!$Q$2:$Q$651,MATCH($A310,Applications_2021!$A$2:$A$651,0))="","",INDEX(Applications_2021!$Q$2:$Q$651,MATCH($A310,Applications_2021!$A$2:$A$651,0)))</f>
        <v>$50,000 per year or above</v>
      </c>
      <c r="R310" s="48" t="str">
        <f>IF(INDEX(Applications_2021!$AL$2:$AL$651,MATCH($A310,Applications_2021!$A$2:$A$651,0))="","",INDEX(Applications_2021!$AL$2:$AL$651,MATCH($A310,Applications_2021!$A$2:$A$651,0)))</f>
        <v>Yazoo</v>
      </c>
      <c r="S310" s="48" t="str">
        <f>IF(INDEX(Applications_2021!$V$2:$V$651,MATCH($A310,Applications_2021!$A$2:$A$651,0))="","",INDEX(Applications_2021!$V$2:$V$651,MATCH($A310,Applications_2021!$A$2:$A$651,0)))</f>
        <v>MS</v>
      </c>
      <c r="T310" s="48" t="str">
        <f>IF(INDEX(Applications_2021!$AE$2:$AE$651,MATCH($A310,Applications_2021!$A$2:$A$651,0))="","",INDEX(Applications_2021!$AE$2:$AE$651,MATCH($A310,Applications_2021!$A$2:$A$651,0)))</f>
        <v>Excellent</v>
      </c>
      <c r="U310" s="109" t="str">
        <f>IF(INDEX(Applications_2021!$AF$2:$AF$651,MATCH($A310,Applications_2021!$A$2:$A$651,0))="","",INDEX(Applications_2021!$AF$2:$AF$651,MATCH($A310,Applications_2021!$A$2:$A$651,0)))</f>
        <v>I would like to attend the AAYME Camp to broaden my understanding about multiple colleges and various career opportunities. I would also like to use the camp as a social event to help boost my social skills. From this experience, I hope to gain more test taking strategies and professional skills.</v>
      </c>
      <c r="V310" s="109" t="str">
        <f>IF(INDEX(Applications_2021!$AG$2:$AG$651,MATCH($A310,Applications_2021!$A$2:$A$651,0))="","",INDEX(Applications_2021!$AG$2:$AG$651,MATCH($A310,Applications_2021!$A$2:$A$651,0)))</f>
        <v>Superintendent List Scholar, Superintendent Students Advisory Council, Softball team captain</v>
      </c>
      <c r="W310" s="109" t="str">
        <f>IF(INDEX(Applications_2021!$AH$2:$AH$651,MATCH($A310,Applications_2021!$A$2:$A$651,0))="","",INDEX(Applications_2021!$AH$2:$AH$651,MATCH($A310,Applications_2021!$A$2:$A$651,0)))</f>
        <v xml:space="preserve">As a first-semester freshman, I scored a 22 on the ACT. I am also a multi-sport athlete who's goal is to obtain a Biochemistry/ Pre-dentistry degree. </v>
      </c>
      <c r="X310" s="109" t="str">
        <f>IF(INDEX(Applications_2021!$AI$2:$AI$651,MATCH($A310,Applications_2021!$A$2:$A$651,0))="","",INDEX(Applications_2021!$AI$2:$AI$651,MATCH($A310,Applications_2021!$A$2:$A$651,0)))</f>
        <v>relative or friend</v>
      </c>
      <c r="Y310" s="109" t="str">
        <f>IF(INDEX(Applications_2021!$AJ$2:$AJ$651,MATCH($A310,Applications_2021!$A$2:$A$651,0))="","",INDEX(Applications_2021!$AJ$2:$AJ$651,MATCH($A310,Applications_2021!$A$2:$A$651,0)))</f>
        <v>Woolfolk Middle School</v>
      </c>
      <c r="Z310" s="220" t="str">
        <f>IF(INDEX(Applications_2021!$Z$2:$Z$651,MATCH($A310,Applications_2021!$A$2:$A$651,0))="","",INDEX(Applications_2021!$Z$2:$Z$651,MATCH($A310,Applications_2021!$A$2:$A$651,0)))</f>
        <v>YES - I will have transportation to the camp on June 20.</v>
      </c>
      <c r="AA310" s="221" t="str">
        <f>IF(INDEX(Applications_2021!$AB$2:$AB$651,MATCH($A310,Applications_2021!$A$2:$A$651,0))="","",INDEX(Applications_2021!$AB$2:$AB$651,MATCH($A310,Applications_2021!$A$2:$A$651,0)))</f>
        <v>YES - I will have transportation from the camp on June 25.</v>
      </c>
      <c r="AB310" s="48" t="str">
        <f>IF(INDEX(Transcripts_2021!$A$2:$A$324,MATCH($A310,Transcripts_2021!$A$2:$A$324,0))=$A310,INDEX(Transcripts_2021!$O$2:$O$324,MATCH($A310,Transcripts_2021!$A$2:$A$324,0)),"")</f>
        <v>Yazoo City High School</v>
      </c>
      <c r="AC310" s="48" t="str">
        <f t="shared" si="15"/>
        <v>Yazoo</v>
      </c>
      <c r="AD310" s="48" t="str">
        <f>IF(INDEX(Applications_2021!$AL$2:$AL$651,MATCH($A310,Applications_2021!$A$2:$A$651,0))="","",INDEX(Applications_2021!$AL$2:$AL$651,MATCH($A310,Applications_2021!$A$2:$A$651,0)))</f>
        <v>Yazoo</v>
      </c>
      <c r="AE310" s="8" t="str">
        <f t="shared" si="14"/>
        <v>Yes</v>
      </c>
    </row>
    <row r="311" spans="1:31" ht="29.4" thickBot="1" x14ac:dyDescent="0.35">
      <c r="A311" s="54" t="str">
        <f>IF(Applications_2021!$A552="","",Applications_2021!$A552)</f>
        <v>0573-WIL-JA-0247</v>
      </c>
      <c r="B311" s="56" t="s">
        <v>371</v>
      </c>
      <c r="C311" s="273" t="s">
        <v>104</v>
      </c>
      <c r="D311" s="55">
        <f t="shared" si="13"/>
        <v>7</v>
      </c>
      <c r="E311" s="56" cm="1">
        <f t="array" ref="E311">_xlfn.IFS($Q311="Less than $25,000 per year",5,$Q311="$25,000 to $49,999 per year",4,$Q311="$50,000 per year or above",2,$Q311="I do not know.",3,$Q311="",0)</f>
        <v>4</v>
      </c>
      <c r="F311" s="56" cm="1">
        <f t="array" ref="F311">_xlfn.IFS($T311="Excellent",5,$T311="Good",4,$T311="Average",3,$T311="Below Average",2,$T311="Poor",1)</f>
        <v>3</v>
      </c>
      <c r="G311" s="57"/>
      <c r="H311" s="57"/>
      <c r="I311" s="57"/>
      <c r="J311" s="58">
        <v>7</v>
      </c>
      <c r="K311" s="48" t="str">
        <f>IF(LEFT(INDEX(Applications_2021!$E$2:$E$651,MATCH($A311,Applications_2021!$A$2:$A$651,0)),1)="Y","Black","Other")</f>
        <v>Black</v>
      </c>
      <c r="L311" s="48" t="str">
        <f>IF(INDEX(Applications_2021!$F$2:$F$651,MATCH($A311,Applications_2021!$A$2:$A$651,0))="","",INDEX(Applications_2021!$F$2:$F$651,MATCH($A311,Applications_2021!$A$2:$A$651,0)))</f>
        <v>Male</v>
      </c>
      <c r="M311" s="48" t="str">
        <f>IF(LEFT(INDEX(Applications_2021!$I$2:$I$651,MATCH($A311,Applications_2021!$A$2:$A$651,0)),1)="","",LEFT(INDEX(Applications_2021!$I$2:$I$651,MATCH($A311,Applications_2021!$A$2:$A$651,0)),1))</f>
        <v>7</v>
      </c>
      <c r="N311" s="48" t="str">
        <f>IF(INDEX(Applications_2021!$J$2:$J$651,MATCH($A311,Applications_2021!$A$2:$A$651,0))="","",INDEX(Applications_2021!$J$2:$J$651,MATCH($A311,Applications_2021!$A$2:$A$651,0)))</f>
        <v>Byram Middle</v>
      </c>
      <c r="O311" s="48" t="str">
        <f>IF(INDEX(Applications_2021!$K$2:$K$651,MATCH($A311,Applications_2021!$A$2:$A$651,0))="","",INDEX(Applications_2021!$K$2:$K$651,MATCH($A311,Applications_2021!$A$2:$A$651,0)))</f>
        <v>Hinds County</v>
      </c>
      <c r="P311" s="48" t="str">
        <f>IF(INDEX(Applications_2021!$P$2:$P$651,MATCH($A311,Applications_2021!$A$2:$A$651,0))="","",INDEX(Applications_2021!$P$2:$P$651,MATCH($A311,Applications_2021!$A$2:$A$651,0)))</f>
        <v>College degree or 4 or more years of college (including graduate school)</v>
      </c>
      <c r="Q311" s="48" t="str">
        <f>IF(INDEX(Applications_2021!$Q$2:$Q$651,MATCH($A311,Applications_2021!$A$2:$A$651,0))="","",INDEX(Applications_2021!$Q$2:$Q$651,MATCH($A311,Applications_2021!$A$2:$A$651,0)))</f>
        <v>$25,000 to $49,999 per year</v>
      </c>
      <c r="R311" s="66" t="str">
        <f>$AC311</f>
        <v>Hinds</v>
      </c>
      <c r="S311" s="48" t="str">
        <f>IF(INDEX(Applications_2021!$V$2:$V$651,MATCH($A311,Applications_2021!$A$2:$A$651,0))="","",INDEX(Applications_2021!$V$2:$V$651,MATCH($A311,Applications_2021!$A$2:$A$651,0)))</f>
        <v>MS</v>
      </c>
      <c r="T311" s="48" t="str">
        <f>IF(INDEX(Applications_2021!$AE$2:$AE$651,MATCH($A311,Applications_2021!$A$2:$A$651,0))="","",INDEX(Applications_2021!$AE$2:$AE$651,MATCH($A311,Applications_2021!$A$2:$A$651,0)))</f>
        <v>Average</v>
      </c>
      <c r="U311" s="109" t="str">
        <f>IF(INDEX(Applications_2021!$AF$2:$AF$651,MATCH($A311,Applications_2021!$A$2:$A$651,0))="","",INDEX(Applications_2021!$AF$2:$AF$651,MATCH($A311,Applications_2021!$A$2:$A$651,0)))</f>
        <v xml:space="preserve">I want to gain leadership skills to help further my career as an entrepreneur. </v>
      </c>
      <c r="V311" s="109" t="str">
        <f>IF(INDEX(Applications_2021!$AG$2:$AG$651,MATCH($A311,Applications_2021!$A$2:$A$651,0))="","",INDEX(Applications_2021!$AG$2:$AG$651,MATCH($A311,Applications_2021!$A$2:$A$651,0)))</f>
        <v>Selected as a Jr. National Young Leaders participant during 5th grade.</v>
      </c>
      <c r="W311" s="109" t="str">
        <f>IF(INDEX(Applications_2021!$AH$2:$AH$651,MATCH($A311,Applications_2021!$A$2:$A$651,0))="","",INDEX(Applications_2021!$AH$2:$AH$651,MATCH($A311,Applications_2021!$A$2:$A$651,0)))</f>
        <v/>
      </c>
      <c r="X311" s="109" t="str">
        <f>IF(INDEX(Applications_2021!$AI$2:$AI$651,MATCH($A311,Applications_2021!$A$2:$A$651,0))="","",INDEX(Applications_2021!$AI$2:$AI$651,MATCH($A311,Applications_2021!$A$2:$A$651,0)))</f>
        <v>email announcement</v>
      </c>
      <c r="Y311" s="109" t="str">
        <f>IF(INDEX(Applications_2021!$AJ$2:$AJ$651,MATCH($A311,Applications_2021!$A$2:$A$651,0))="","",INDEX(Applications_2021!$AJ$2:$AJ$651,MATCH($A311,Applications_2021!$A$2:$A$651,0)))</f>
        <v/>
      </c>
      <c r="Z311" s="222" t="str">
        <f>IF(INDEX(Applications_2021!$Z$2:$Z$651,MATCH($A311,Applications_2021!$A$2:$A$651,0))="","",INDEX(Applications_2021!$Z$2:$Z$651,MATCH($A311,Applications_2021!$A$2:$A$651,0)))</f>
        <v>YES - I will have transportation to the camp on June 20.</v>
      </c>
      <c r="AA311" s="223" t="str">
        <f>IF(INDEX(Applications_2021!$AB$2:$AB$651,MATCH($A311,Applications_2021!$A$2:$A$651,0))="","",INDEX(Applications_2021!$AB$2:$AB$651,MATCH($A311,Applications_2021!$A$2:$A$651,0)))</f>
        <v>YES - I will have transportation from the camp on June 25.</v>
      </c>
      <c r="AB311" s="48" t="str">
        <f>IF(INDEX(Transcripts_2021!$A$2:$A$324,MATCH($A311,Transcripts_2021!$A$2:$A$324,0))=$A311,INDEX(Transcripts_2021!$O$2:$O$324,MATCH($A311,Transcripts_2021!$A$2:$A$324,0)),"")</f>
        <v>Byram Middle School</v>
      </c>
      <c r="AC311" s="67" t="s">
        <v>209</v>
      </c>
      <c r="AD311" s="48" t="str">
        <f>IF(INDEX(Applications_2021!$AL$2:$AL$651,MATCH($A311,Applications_2021!$A$2:$A$651,0))="","",INDEX(Applications_2021!$AL$2:$AL$651,MATCH($A311,Applications_2021!$A$2:$A$651,0)))</f>
        <v>Yazoo</v>
      </c>
      <c r="AE311" s="8" t="str">
        <f t="shared" si="14"/>
        <v>No</v>
      </c>
    </row>
    <row r="312" spans="1:31" ht="14.4" customHeight="1" x14ac:dyDescent="0.3"/>
  </sheetData>
  <sheetProtection algorithmName="SHA-512" hashValue="wN9sSZ/u9iXq9Y8dVB69CVnk0lXAm8NKkgNP0tBvBeOglQE8U/erbJNce0tB557UmphdKP34p+453AXo+3H4YQ==" saltValue="YNTD4lMqKdMLhtzjw3/bbA==" spinCount="100000" sheet="1" objects="1" scenarios="1" autoFilter="0"/>
  <autoFilter ref="A2:AD311" xr:uid="{7C253633-0500-481B-9120-7E491038BC01}"/>
  <mergeCells count="2">
    <mergeCell ref="E1:I1"/>
    <mergeCell ref="Z1:AA1"/>
  </mergeCells>
  <conditionalFormatting sqref="B3:B311">
    <cfRule type="containsText" dxfId="3" priority="1" operator="containsText" text="No">
      <formula>NOT(ISERROR(SEARCH("No",B3)))</formula>
    </cfRule>
    <cfRule type="containsText" dxfId="2" priority="2" operator="containsText" text="Yes">
      <formula>NOT(ISERROR(SEARCH("Yes",B3)))</formula>
    </cfRule>
  </conditionalFormatting>
  <dataValidations count="1">
    <dataValidation type="list" allowBlank="1" showInputMessage="1" showErrorMessage="1" errorTitle="RejReasonErr" error="Use value from the drop down list." prompt="Disqualify Reason" sqref="C3:C311" xr:uid="{1665A0F1-AC8E-4463-96CF-E30F902709E2}">
      <formula1>RejReason</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DE0B5-93CA-4EBE-B62B-19A01091C621}">
  <dimension ref="A1:AE311"/>
  <sheetViews>
    <sheetView workbookViewId="0">
      <pane ySplit="2" topLeftCell="A4" activePane="bottomLeft" state="frozen"/>
      <selection pane="bottomLeft" activeCell="A2" sqref="A2"/>
    </sheetView>
  </sheetViews>
  <sheetFormatPr defaultColWidth="8.88671875" defaultRowHeight="14.4" x14ac:dyDescent="0.3"/>
  <cols>
    <col min="1" max="1" width="16.88671875" style="8" customWidth="1"/>
    <col min="2" max="2" width="13" style="33" customWidth="1"/>
    <col min="3" max="3" width="28.6640625" style="33" bestFit="1" customWidth="1"/>
    <col min="4" max="4" width="13" style="59" customWidth="1"/>
    <col min="5" max="5" width="13" style="33" customWidth="1"/>
    <col min="6" max="6" width="14" style="33" customWidth="1"/>
    <col min="7" max="10" width="13" style="33" customWidth="1"/>
    <col min="11" max="16" width="8.88671875" style="8" customWidth="1"/>
    <col min="17" max="17" width="8.88671875" style="60" customWidth="1"/>
    <col min="18" max="20" width="8.88671875" style="8" customWidth="1"/>
    <col min="21" max="23" width="33.6640625" style="8" customWidth="1"/>
    <col min="24" max="25" width="8.88671875" style="8" customWidth="1"/>
    <col min="26" max="27" width="11.5546875" style="8" customWidth="1"/>
    <col min="28" max="28" width="33.6640625" style="8" customWidth="1"/>
    <col min="29" max="29" width="8.88671875" style="8"/>
    <col min="30" max="30" width="8.88671875" style="33"/>
    <col min="31" max="31" width="10.6640625" style="8" bestFit="1" customWidth="1"/>
    <col min="32" max="16384" width="8.88671875" style="8"/>
  </cols>
  <sheetData>
    <row r="1" spans="1:31" s="35" customFormat="1" ht="18.600000000000001" thickBot="1" x14ac:dyDescent="0.4">
      <c r="B1" s="32"/>
      <c r="C1" s="32"/>
      <c r="D1" s="36"/>
      <c r="E1" s="355" t="s">
        <v>2035</v>
      </c>
      <c r="F1" s="356"/>
      <c r="G1" s="356"/>
      <c r="H1" s="356"/>
      <c r="I1" s="357"/>
      <c r="J1" s="111"/>
      <c r="Q1" s="37"/>
      <c r="AD1" s="32"/>
    </row>
    <row r="2" spans="1:31" s="64" customFormat="1" ht="15" thickBot="1" x14ac:dyDescent="0.35">
      <c r="A2" s="154" t="s">
        <v>2037</v>
      </c>
      <c r="B2" s="155" t="s">
        <v>2038</v>
      </c>
      <c r="C2" s="155" t="s">
        <v>2039</v>
      </c>
      <c r="D2" s="155" t="s">
        <v>2040</v>
      </c>
      <c r="E2" s="156" t="s">
        <v>2041</v>
      </c>
      <c r="F2" s="156" t="s">
        <v>2042</v>
      </c>
      <c r="G2" s="156" t="s">
        <v>2043</v>
      </c>
      <c r="H2" s="156" t="s">
        <v>2044</v>
      </c>
      <c r="I2" s="157" t="s">
        <v>2045</v>
      </c>
      <c r="J2" s="158" t="s">
        <v>2046</v>
      </c>
      <c r="K2" s="159" t="s">
        <v>2047</v>
      </c>
      <c r="L2" s="159" t="s">
        <v>2048</v>
      </c>
      <c r="M2" s="159" t="s">
        <v>2049</v>
      </c>
      <c r="N2" s="159" t="s">
        <v>2050</v>
      </c>
      <c r="O2" s="159" t="s">
        <v>2051</v>
      </c>
      <c r="P2" s="159" t="s">
        <v>2067</v>
      </c>
      <c r="Q2" s="160" t="s">
        <v>2041</v>
      </c>
      <c r="R2" s="159" t="s">
        <v>2053</v>
      </c>
      <c r="S2" s="159" t="s">
        <v>2054</v>
      </c>
      <c r="T2" s="159" t="s">
        <v>2068</v>
      </c>
      <c r="U2" s="159" t="s">
        <v>2069</v>
      </c>
      <c r="V2" s="159" t="s">
        <v>2070</v>
      </c>
      <c r="W2" s="159" t="s">
        <v>2071</v>
      </c>
      <c r="X2" s="159" t="s">
        <v>2059</v>
      </c>
      <c r="Y2" s="159" t="s">
        <v>2060</v>
      </c>
      <c r="Z2" s="161" t="s">
        <v>2072</v>
      </c>
      <c r="AA2" s="161" t="s">
        <v>2073</v>
      </c>
      <c r="AB2" s="161" t="s">
        <v>2074</v>
      </c>
      <c r="AC2" s="64" t="s">
        <v>2063</v>
      </c>
      <c r="AD2" s="64" t="s">
        <v>2064</v>
      </c>
      <c r="AE2" s="64" t="s">
        <v>2065</v>
      </c>
    </row>
    <row r="3" spans="1:31" ht="15" thickTop="1" x14ac:dyDescent="0.3">
      <c r="A3" s="162" t="str">
        <f>IF(Applications_2021!$A2="","",Applications_2021!$A2)</f>
        <v>0002-BUF-KH-0114</v>
      </c>
      <c r="B3" s="164" t="str">
        <f>IF(INDEX('AAYME 2021_List'!$A$3:$A$311,MATCH($A3,'AAYME 2021_List'!$A$3:$A$311,0))=$A3,INDEX('AAYME 2021_List'!$B$3:$B$311,MATCH($A3,'AAYME 2021_List'!$A$3:$A$311,0)),"")</f>
        <v>Yes</v>
      </c>
      <c r="C3" s="257" t="str">
        <f>IF(INDEX('AAYME 2021_List'!$A$3:$A$311,MATCH($A3,'AAYME 2021_List'!$A$3:$A$311,0))=$A3,INDEX('AAYME 2021_List'!$C$3:$C$311,MATCH($A3,'AAYME 2021_List'!$A$3:$A$311,0)),"")</f>
        <v>06-Finalist</v>
      </c>
      <c r="D3" s="163">
        <f>SUM($E3:$I3)</f>
        <v>9</v>
      </c>
      <c r="E3" s="47" cm="1">
        <f t="array" ref="E3">_xlfn.IFS($Q3="Less than $25,000 per year",5,$Q3="$25,000 to $49,999 per year",4,$Q3="$50,000 per year or above",2,$Q3="I do not know.",3,$Q3="",0)</f>
        <v>4</v>
      </c>
      <c r="F3" s="47" cm="1">
        <f t="array" ref="F3">_xlfn.IFS($T3="Excellent",5,$T3="Good",4,$T3="Average",3,$T3="Below Average",2,$T3="Poor",1)</f>
        <v>5</v>
      </c>
      <c r="G3" s="164"/>
      <c r="H3" s="164"/>
      <c r="I3" s="164"/>
      <c r="J3" s="254">
        <f>IF(INDEX('AAYME 2021_List'!$A$3:$A$311,MATCH($A3,'AAYME 2021_List'!$A$3:$A$311,0))=$A3,INDEX('AAYME 2021_List'!$J$3:$J$311,MATCH($A3,'AAYME 2021_List'!$A$3:$A$311,0)),"")</f>
        <v>7</v>
      </c>
      <c r="K3" s="48" t="str">
        <f>IF(LEFT(INDEX(Applications_2021!$E$2:$E$651,MATCH($A3,Applications_2021!$A$2:$A$651,0)),1)="Y","Black","Other")</f>
        <v>Black</v>
      </c>
      <c r="L3" s="48" t="str">
        <f>IF(INDEX(Applications_2021!$F$2:$F$651,MATCH($A3,Applications_2021!$A$2:$A$651,0))="","",INDEX(Applications_2021!$F$2:$F$651,MATCH($A3,Applications_2021!$A$2:$A$651,0)))</f>
        <v>Female</v>
      </c>
      <c r="M3" s="48" t="str">
        <f>IF(LEFT(INDEX(Applications_2021!$I$2:$I$651,MATCH($A3,Applications_2021!$A$2:$A$651,0)),1)="","",LEFT(INDEX(Applications_2021!$I$2:$I$651,MATCH($A3,Applications_2021!$A$2:$A$651,0)),1))</f>
        <v>7</v>
      </c>
      <c r="N3" s="48" t="str">
        <f>IF(INDEX(Applications_2021!$J$2:$J$651,MATCH($A3,Applications_2021!$A$2:$A$651,0))="","",INDEX(Applications_2021!$J$2:$J$651,MATCH($A3,Applications_2021!$A$2:$A$651,0)))</f>
        <v>North Forrest High School</v>
      </c>
      <c r="O3" s="48" t="str">
        <f>IF(INDEX(Applications_2021!$K$2:$K$651,MATCH($A3,Applications_2021!$A$2:$A$651,0))="","",INDEX(Applications_2021!$K$2:$K$651,MATCH($A3,Applications_2021!$A$2:$A$651,0)))</f>
        <v>Forrest County</v>
      </c>
      <c r="P3" s="48" t="str">
        <f>IF(INDEX(Applications_2021!$P$2:$P$651,MATCH($A3,Applications_2021!$A$2:$A$651,0))="","",INDEX(Applications_2021!$P$2:$P$651,MATCH($A3,Applications_2021!$A$2:$A$651,0)))</f>
        <v>College degree or 4 or more years of college (including graduate school)</v>
      </c>
      <c r="Q3" s="48" t="str">
        <f>IF(INDEX(Applications_2021!$Q$2:$Q$651,MATCH($A3,Applications_2021!$A$2:$A$651,0))="","",INDEX(Applications_2021!$Q$2:$Q$651,MATCH($A3,Applications_2021!$A$2:$A$651,0)))</f>
        <v>$25,000 to $49,999 per year</v>
      </c>
      <c r="R3" s="48" t="str">
        <f>IF(INDEX(Applications_2021!$AL$2:$AL$651,MATCH($A3,Applications_2021!$A$2:$A$651,0))="","",INDEX(Applications_2021!$AL$2:$AL$651,MATCH($A3,Applications_2021!$A$2:$A$651,0)))</f>
        <v>Forrest</v>
      </c>
      <c r="S3" s="48" t="str">
        <f>IF(INDEX(Applications_2021!$V$2:$V$651,MATCH($A3,Applications_2021!$A$2:$A$651,0))="","",INDEX(Applications_2021!$V$2:$V$651,MATCH($A3,Applications_2021!$A$2:$A$651,0)))</f>
        <v>MS</v>
      </c>
      <c r="T3" s="48" t="str">
        <f>IF(INDEX(Applications_2021!$AE$2:$AE$651,MATCH($A3,Applications_2021!$A$2:$A$651,0))="","",INDEX(Applications_2021!$AE$2:$AE$651,MATCH($A3,Applications_2021!$A$2:$A$651,0)))</f>
        <v>Excellent</v>
      </c>
      <c r="U3" s="48" t="str">
        <f>IF(INDEX(Applications_2021!$AF$2:$AF$651,MATCH($A3,Applications_2021!$A$2:$A$651,0))="","",INDEX(Applications_2021!$AF$2:$AF$651,MATCH($A3,Applications_2021!$A$2:$A$651,0)))</f>
        <v xml:space="preserve">I hope to build my self confidence while gaining support to strive further to earn more scholarships. </v>
      </c>
      <c r="V3" s="48" t="str">
        <f>IF(INDEX(Applications_2021!$AG$2:$AG$651,MATCH($A3,Applications_2021!$A$2:$A$651,0))="","",INDEX(Applications_2021!$AG$2:$AG$651,MATCH($A3,Applications_2021!$A$2:$A$651,0)))</f>
        <v xml:space="preserve">I have scored a perfect score for 3 years in a row on state assessments. The 4th year we were unable to test due to Covid-19. However, I was prepared to do the same. I am also a strong creative writer. </v>
      </c>
      <c r="W3" s="48" t="str">
        <f>IF(INDEX(Applications_2021!$AH$2:$AH$651,MATCH($A3,Applications_2021!$A$2:$A$651,0))="","",INDEX(Applications_2021!$AH$2:$AH$651,MATCH($A3,Applications_2021!$A$2:$A$651,0)))</f>
        <v xml:space="preserve">I am challenged in social situations. I feel a camp with like minded people would help me to use my skills and talents in a more productive way. My aunt has spoken to me about the MSMS previously. I would love the opportunity to get a glimpse of what life on this campus would be like. </v>
      </c>
      <c r="X3" s="48" t="str">
        <f>IF(INDEX(Applications_2021!$AI$2:$AI$651,MATCH($A3,Applications_2021!$A$2:$A$651,0))="","",INDEX(Applications_2021!$AI$2:$AI$651,MATCH($A3,Applications_2021!$A$2:$A$651,0)))</f>
        <v>relative or friend</v>
      </c>
      <c r="Y3" s="48" t="str">
        <f>IF(INDEX(Applications_2021!$AJ$2:$AJ$651,MATCH($A3,Applications_2021!$A$2:$A$651,0))="","",INDEX(Applications_2021!$AJ$2:$AJ$651,MATCH($A3,Applications_2021!$A$2:$A$651,0)))</f>
        <v/>
      </c>
      <c r="Z3" s="48" t="str" cm="1">
        <f t="array" ref="Z3">IF(INDEX(Transcripts_2021!$Q$2:$Q$1001,MATCH($A3,Applications_2021!$A$2:$A$1001,0))="","",INDEX(Transcripts_2021!$Q$2:$Q$1001,MATCH(TRIM($A3),TRIM(Transcripts_2021!$B$2:$B$1001),0)))</f>
        <v>2385_001_1.pdf</v>
      </c>
      <c r="AA3" s="48" t="str" cm="1">
        <f t="array" ref="AA3">IF(INDEX(Transcripts_2021!$S$2:$S$1001,MATCH($A3,Applications_2021!$A$2:$A$1001,0))="","",INDEX(Transcripts_2021!$S$2:$S$1001,MATCH(TRIM($A3),TRIM(Transcripts_2021!$B$2:$B$1001),0)))</f>
        <v/>
      </c>
      <c r="AB3" s="48" t="str" cm="1">
        <f t="array" ref="AB3">IF(INDEX(Transcripts_2021!$U$2:$U$1001,MATCH($A3,Applications_2021!$A$2:$A$1001,0))="","",INDEX(Transcripts_2021!$U$2:$U$1001,MATCH(TRIM($A3),TRIM(Transcripts_2021!$B$2:$B$1001),0)))</f>
        <v/>
      </c>
      <c r="AC3" s="48" t="str">
        <f>IF(INDEX(Transcripts_2021!$A$2:$A$324,MATCH($A3,Transcripts_2021!$A$2:$A$324,0))=$A3,INDEX(Transcripts_2021!$O$2:$O$324,MATCH($A3,Transcripts_2021!$A$2:$A$324,0)),"")</f>
        <v>North Forrest High School</v>
      </c>
      <c r="AD3" s="48" t="str">
        <f>IF(INDEX('AAYME 2021_List'!$A$3:$A$311,MATCH($A3,'AAYME 2021_List'!$A$3:$A$311,0))=$A3,INDEX('AAYME 2021_List'!$AC$3:$AC$311,MATCH($A3,'AAYME 2021_List'!$A$3:$A$311,0)),"")</f>
        <v>Forrest</v>
      </c>
      <c r="AE3" s="48" t="str">
        <f>IF(INDEX(Applications_2021!$AL$2:$AL$651,MATCH($A3,Applications_2021!$A$2:$A$651,0))="","",INDEX(Applications_2021!$AL$2:$AL$651,MATCH($A3,Applications_2021!$A$2:$A$651,0)))</f>
        <v>Forrest</v>
      </c>
    </row>
    <row r="4" spans="1:31" x14ac:dyDescent="0.3">
      <c r="A4" s="51" t="str">
        <f>IF(Applications_2021!$A5="","",Applications_2021!$A5)</f>
        <v>0005-JON-KY-0047</v>
      </c>
      <c r="B4" s="52">
        <f>IF(INDEX('AAYME 2021_List'!$A$3:$A$311,MATCH($A4,'AAYME 2021_List'!$A$3:$A$311,0))=$A4,INDEX('AAYME 2021_List'!$B$3:$B$311,MATCH($A4,'AAYME 2021_List'!$A$3:$A$311,0)),"")</f>
        <v>0</v>
      </c>
      <c r="C4" s="258" t="str">
        <f>IF(INDEX('AAYME 2021_List'!$A$3:$A$311,MATCH($A4,'AAYME 2021_List'!$A$3:$A$311,0))=$A4,INDEX('AAYME 2021_List'!$C$3:$C$311,MATCH($A4,'AAYME 2021_List'!$A$3:$A$311,0)),"")</f>
        <v>99-Not Selected</v>
      </c>
      <c r="D4" s="46">
        <f t="shared" ref="D4:D32" si="0">SUM($E4:$I4)</f>
        <v>6</v>
      </c>
      <c r="E4" s="45" cm="1">
        <f t="array" ref="E4">_xlfn.IFS($Q4="Less than $25,000 per year",5,$Q4="$25,000 to $49,999 per year",4,$Q4="$50,000 per year or above",2,$Q4="I do not know.",3,$Q4="",0)</f>
        <v>2</v>
      </c>
      <c r="F4" s="45" cm="1">
        <f t="array" ref="F4">_xlfn.IFS($T4="Excellent",5,$T4="Good",4,$T4="Average",3,$T4="Below Average",2,$T4="Poor",1)</f>
        <v>4</v>
      </c>
      <c r="G4" s="52"/>
      <c r="H4" s="52"/>
      <c r="I4" s="52"/>
      <c r="J4" s="255">
        <f>IF(INDEX('AAYME 2021_List'!$A$3:$A$311,MATCH($A4,'AAYME 2021_List'!$A$3:$A$311,0))=$A4,INDEX('AAYME 2021_List'!$J$3:$J$311,MATCH($A4,'AAYME 2021_List'!$A$3:$A$311,0)),"")</f>
        <v>0</v>
      </c>
      <c r="K4" s="48" t="str">
        <f>IF(LEFT(INDEX(Applications_2021!$E$2:$E$651,MATCH($A4,Applications_2021!$A$2:$A$651,0)),1)="Y","Black","Other")</f>
        <v>Black</v>
      </c>
      <c r="L4" s="48" t="str">
        <f>IF(INDEX(Applications_2021!$F$2:$F$651,MATCH($A4,Applications_2021!$A$2:$A$651,0))="","",INDEX(Applications_2021!$F$2:$F$651,MATCH($A4,Applications_2021!$A$2:$A$651,0)))</f>
        <v>Male</v>
      </c>
      <c r="M4" s="48" t="str">
        <f>IF(LEFT(INDEX(Applications_2021!$I$2:$I$651,MATCH($A4,Applications_2021!$A$2:$A$651,0)),1)="","",LEFT(INDEX(Applications_2021!$I$2:$I$651,MATCH($A4,Applications_2021!$A$2:$A$651,0)),1))</f>
        <v>9</v>
      </c>
      <c r="N4" s="48" t="str">
        <f>IF(INDEX(Applications_2021!$J$2:$J$651,MATCH($A4,Applications_2021!$A$2:$A$651,0))="","",INDEX(Applications_2021!$J$2:$J$651,MATCH($A4,Applications_2021!$A$2:$A$651,0)))</f>
        <v>Columbus High Schhool</v>
      </c>
      <c r="O4" s="48" t="str">
        <f>IF(INDEX(Applications_2021!$K$2:$K$651,MATCH($A4,Applications_2021!$A$2:$A$651,0))="","",INDEX(Applications_2021!$K$2:$K$651,MATCH($A4,Applications_2021!$A$2:$A$651,0)))</f>
        <v>Columbus Municipal School District</v>
      </c>
      <c r="P4" s="48" t="str">
        <f>IF(INDEX(Applications_2021!$P$2:$P$651,MATCH($A4,Applications_2021!$A$2:$A$651,0))="","",INDEX(Applications_2021!$P$2:$P$651,MATCH($A4,Applications_2021!$A$2:$A$651,0)))</f>
        <v>College degree or 4 or more years of college (including graduate school)</v>
      </c>
      <c r="Q4" s="48" t="str">
        <f>IF(INDEX(Applications_2021!$Q$2:$Q$651,MATCH($A4,Applications_2021!$A$2:$A$651,0))="","",INDEX(Applications_2021!$Q$2:$Q$651,MATCH($A4,Applications_2021!$A$2:$A$651,0)))</f>
        <v>$50,000 per year or above</v>
      </c>
      <c r="R4" s="48" t="str">
        <f>IF(INDEX(Applications_2021!$AL$2:$AL$651,MATCH($A4,Applications_2021!$A$2:$A$651,0))="","",INDEX(Applications_2021!$AL$2:$AL$651,MATCH($A4,Applications_2021!$A$2:$A$651,0)))</f>
        <v>Lowndes</v>
      </c>
      <c r="S4" s="48" t="str">
        <f>IF(INDEX(Applications_2021!$V$2:$V$651,MATCH($A4,Applications_2021!$A$2:$A$651,0))="","",INDEX(Applications_2021!$V$2:$V$651,MATCH($A4,Applications_2021!$A$2:$A$651,0)))</f>
        <v>MS</v>
      </c>
      <c r="T4" s="48" t="str">
        <f>IF(INDEX(Applications_2021!$AE$2:$AE$651,MATCH($A4,Applications_2021!$A$2:$A$651,0))="","",INDEX(Applications_2021!$AE$2:$AE$651,MATCH($A4,Applications_2021!$A$2:$A$651,0)))</f>
        <v>Good</v>
      </c>
      <c r="U4" s="48" t="str">
        <f>IF(INDEX(Applications_2021!$AF$2:$AF$651,MATCH($A4,Applications_2021!$A$2:$A$651,0))="","",INDEX(Applications_2021!$AF$2:$AF$651,MATCH($A4,Applications_2021!$A$2:$A$651,0)))</f>
        <v xml:space="preserve">Truthfully, I didn't want to apply initially. I was told by  my mom to apply, but after we chatted a bit, I realized the importance of seizing opportunities that will help me remain a proud Black youth who will eventually become a proud Black man. In a time when we as people of color are trying to make it in a place that doesn't always seem to care for us, it's important to have a space specifically designed for us. The mission of the camp is to help with personal, social, professional and leadership development. At times I am socially awkward and at other times I can step up to lead. I feel this camp will help me become more aware and stronger in those areas. Because of COVID and the limits it has placed on us, I believe being around my peers is needed more now than ever. By attending the AAYME Camp, I hope to meet new people, strengthen my challenges, learn new skills and have some fun. </v>
      </c>
      <c r="V4" s="48" t="str">
        <f>IF(INDEX(Applications_2021!$AG$2:$AG$651,MATCH($A4,Applications_2021!$A$2:$A$651,0))="","",INDEX(Applications_2021!$AG$2:$AG$651,MATCH($A4,Applications_2021!$A$2:$A$651,0)))</f>
        <v xml:space="preserve">Most Improved Soccer Player, Columbus High School, 2021  3rd place in MSU Regional Science Fair (Botany), 2020 Recipient of Armstad Law Firm ACT Sponsorship Member of International Thespian Society Mississippi State University Regional Science Fair participant 2012-2020 Mississippi State University Regional Science Fair winner 2012 -2020 Member of SPIRIT (gifted) Program 2nd place in 6th grade Columbus Middle School Science Fair, 2017 (Botany) </v>
      </c>
      <c r="W4" s="48" t="str">
        <f>IF(INDEX(Applications_2021!$AH$2:$AH$651,MATCH($A4,Applications_2021!$A$2:$A$651,0))="","",INDEX(Applications_2021!$AH$2:$AH$651,MATCH($A4,Applications_2021!$A$2:$A$651,0)))</f>
        <v xml:space="preserve">Member of Vibrant Church/Dream Team Columbus High School Soccer Team, November 2020 Columbus High School Track Team, November 2020 Columbus Middle School Track Team, January 2020 Animation Camp Participant, Columbus Middle School, June 2019 Cast Member in CMS’s production of Fame, April 2019 Attended CMS’s Dinner Mystery Theater, December 2018 Cast member in CMS’s production of Little Women, October 2018 Thrive Conference Participant, July 2018 Columbus United Soccer Club Prospect, October 2017 Southside Baptist Church Fashion Show Participant, September 2017 Vibrant Kids Camp, 2015-2018 Boys &amp; Girls Club of Columbus/Lowndes County, 2015-2017 Columbus Lowndes Recreation Authority (CLRA) Soccer League, 2014-2017 First United Methodist Church Vacation Bible School (VBS), 2012-2017 First Baptist Church VBS, 2012-2018 Won 1st place in Life Choices Pregnancy Care Center Color Walk/Run, April 2017 Cast member in Cook’s production of Sadako, May 2016 Participated in Columbus Wellness Day, April 2016  Summer Discovery Camp, June 2014 Cub Scouts, 2012-2014 Pinewood Derby Race Participant and Winner, 2013  </v>
      </c>
      <c r="X4" s="48" t="str">
        <f>IF(INDEX(Applications_2021!$AI$2:$AI$651,MATCH($A4,Applications_2021!$A$2:$A$651,0))="","",INDEX(Applications_2021!$AI$2:$AI$651,MATCH($A4,Applications_2021!$A$2:$A$651,0)))</f>
        <v>relative or friend</v>
      </c>
      <c r="Y4" s="48" t="str">
        <f>IF(INDEX(Applications_2021!$AJ$2:$AJ$651,MATCH($A4,Applications_2021!$A$2:$A$651,0))="","",INDEX(Applications_2021!$AJ$2:$AJ$651,MATCH($A4,Applications_2021!$A$2:$A$651,0)))</f>
        <v/>
      </c>
      <c r="Z4" s="48" t="str" cm="1">
        <f t="array" ref="Z4">IF(INDEX(Transcripts_2021!$Q$2:$Q$1001,MATCH($A4,Applications_2021!$A$2:$A$1001,0))="","",INDEX(Transcripts_2021!$Q$2:$Q$1001,MATCH(TRIM($A4),TRIM(Transcripts_2021!$B$2:$B$1001),0)))</f>
        <v>kjtranscript.pdf</v>
      </c>
      <c r="AA4" s="48" t="str" cm="1">
        <f t="array" ref="AA4">IF(INDEX(Transcripts_2021!$S$2:$S$1001,MATCH($A4,Applications_2021!$A$2:$A$1001,0))="","",INDEX(Transcripts_2021!$S$2:$S$1001,MATCH(TRIM($A4),TRIM(Transcripts_2021!$B$2:$B$1001),0)))</f>
        <v/>
      </c>
      <c r="AB4" s="48" t="str" cm="1">
        <f t="array" ref="AB4">IF(INDEX(Transcripts_2021!$U$2:$U$1001,MATCH($A4,Applications_2021!$A$2:$A$1001,0))="","",INDEX(Transcripts_2021!$U$2:$U$1001,MATCH(TRIM($A4),TRIM(Transcripts_2021!$B$2:$B$1001),0)))</f>
        <v/>
      </c>
      <c r="AC4" s="48" t="str">
        <f>IF(INDEX(Transcripts_2021!$A$2:$A$324,MATCH($A4,Transcripts_2021!$A$2:$A$324,0))=$A4,INDEX(Transcripts_2021!$O$2:$O$324,MATCH($A4,Transcripts_2021!$A$2:$A$324,0)),"")</f>
        <v>Columbus High School</v>
      </c>
      <c r="AD4" s="48" t="str">
        <f>IF(INDEX('AAYME 2021_List'!$A$3:$A$311,MATCH($A4,'AAYME 2021_List'!$A$3:$A$311,0))=$A4,INDEX('AAYME 2021_List'!$AC$3:$AC$311,MATCH($A4,'AAYME 2021_List'!$A$3:$A$311,0)),"")</f>
        <v>Lowndes</v>
      </c>
      <c r="AE4" s="48" t="str">
        <f>IF(INDEX(Applications_2021!$AL$2:$AL$651,MATCH($A4,Applications_2021!$A$2:$A$651,0))="","",INDEX(Applications_2021!$AL$2:$AL$651,MATCH($A4,Applications_2021!$A$2:$A$651,0)))</f>
        <v>Lowndes</v>
      </c>
    </row>
    <row r="5" spans="1:31" x14ac:dyDescent="0.3">
      <c r="A5" s="51" t="str">
        <f>IF(Applications_2021!$A9="","",Applications_2021!$A9)</f>
        <v>0009-JON-KH-0194</v>
      </c>
      <c r="B5" s="52" t="str">
        <f>IF(INDEX('AAYME 2021_List'!$A$3:$A$311,MATCH($A5,'AAYME 2021_List'!$A$3:$A$311,0))=$A5,INDEX('AAYME 2021_List'!$B$3:$B$311,MATCH($A5,'AAYME 2021_List'!$A$3:$A$311,0)),"")</f>
        <v>Yes</v>
      </c>
      <c r="C5" s="258" t="str">
        <f>IF(INDEX('AAYME 2021_List'!$A$3:$A$311,MATCH($A5,'AAYME 2021_List'!$A$3:$A$311,0))=$A5,INDEX('AAYME 2021_List'!$C$3:$C$311,MATCH($A5,'AAYME 2021_List'!$A$3:$A$311,0)),"")</f>
        <v>00-Priority Representation</v>
      </c>
      <c r="D5" s="46">
        <f t="shared" si="0"/>
        <v>8</v>
      </c>
      <c r="E5" s="45" cm="1">
        <f t="array" ref="E5">_xlfn.IFS($Q5="Less than $25,000 per year",5,$Q5="$25,000 to $49,999 per year",4,$Q5="$50,000 per year or above",2,$Q5="I do not know.",3,$Q5="",0)</f>
        <v>4</v>
      </c>
      <c r="F5" s="45" cm="1">
        <f t="array" ref="F5">_xlfn.IFS($T5="Excellent",5,$T5="Good",4,$T5="Average",3,$T5="Below Average",2,$T5="Poor",1)</f>
        <v>4</v>
      </c>
      <c r="G5" s="52"/>
      <c r="H5" s="52"/>
      <c r="I5" s="52"/>
      <c r="J5" s="255">
        <f>IF(INDEX('AAYME 2021_List'!$A$3:$A$311,MATCH($A5,'AAYME 2021_List'!$A$3:$A$311,0))=$A5,INDEX('AAYME 2021_List'!$J$3:$J$311,MATCH($A5,'AAYME 2021_List'!$A$3:$A$311,0)),"")</f>
        <v>9</v>
      </c>
      <c r="K5" s="48" t="str">
        <f>IF(LEFT(INDEX(Applications_2021!$E$2:$E$651,MATCH($A5,Applications_2021!$A$2:$A$651,0)),1)="Y","Black","Other")</f>
        <v>Black</v>
      </c>
      <c r="L5" s="48" t="str">
        <f>IF(INDEX(Applications_2021!$F$2:$F$651,MATCH($A5,Applications_2021!$A$2:$A$651,0))="","",INDEX(Applications_2021!$F$2:$F$651,MATCH($A5,Applications_2021!$A$2:$A$651,0)))</f>
        <v>Female</v>
      </c>
      <c r="M5" s="48" t="str">
        <f>IF(LEFT(INDEX(Applications_2021!$I$2:$I$651,MATCH($A5,Applications_2021!$A$2:$A$651,0)),1)="","",LEFT(INDEX(Applications_2021!$I$2:$I$651,MATCH($A5,Applications_2021!$A$2:$A$651,0)),1))</f>
        <v>9</v>
      </c>
      <c r="N5" s="48" t="str">
        <f>IF(INDEX(Applications_2021!$J$2:$J$651,MATCH($A5,Applications_2021!$A$2:$A$651,0))="","",INDEX(Applications_2021!$J$2:$J$651,MATCH($A5,Applications_2021!$A$2:$A$651,0)))</f>
        <v>West Point High North Campus</v>
      </c>
      <c r="O5" s="48" t="str">
        <f>IF(INDEX(Applications_2021!$K$2:$K$651,MATCH($A5,Applications_2021!$A$2:$A$651,0))="","",INDEX(Applications_2021!$K$2:$K$651,MATCH($A5,Applications_2021!$A$2:$A$651,0)))</f>
        <v>West Point</v>
      </c>
      <c r="P5" s="48" t="str">
        <f>IF(INDEX(Applications_2021!$P$2:$P$651,MATCH($A5,Applications_2021!$A$2:$A$651,0))="","",INDEX(Applications_2021!$P$2:$P$651,MATCH($A5,Applications_2021!$A$2:$A$651,0)))</f>
        <v>College degree or 4 or more years of college (including graduate school)</v>
      </c>
      <c r="Q5" s="48" t="str">
        <f>IF(INDEX(Applications_2021!$Q$2:$Q$651,MATCH($A5,Applications_2021!$A$2:$A$651,0))="","",INDEX(Applications_2021!$Q$2:$Q$651,MATCH($A5,Applications_2021!$A$2:$A$651,0)))</f>
        <v>$25,000 to $49,999 per year</v>
      </c>
      <c r="R5" s="48" t="str">
        <f>IF(INDEX(Applications_2021!$AL$2:$AL$651,MATCH($A5,Applications_2021!$A$2:$A$651,0))="","",INDEX(Applications_2021!$AL$2:$AL$651,MATCH($A5,Applications_2021!$A$2:$A$651,0)))</f>
        <v>Clay</v>
      </c>
      <c r="S5" s="48" t="str">
        <f>IF(INDEX(Applications_2021!$V$2:$V$651,MATCH($A5,Applications_2021!$A$2:$A$651,0))="","",INDEX(Applications_2021!$V$2:$V$651,MATCH($A5,Applications_2021!$A$2:$A$651,0)))</f>
        <v>MS</v>
      </c>
      <c r="T5" s="48" t="str">
        <f>IF(INDEX(Applications_2021!$AE$2:$AE$651,MATCH($A5,Applications_2021!$A$2:$A$651,0))="","",INDEX(Applications_2021!$AE$2:$AE$651,MATCH($A5,Applications_2021!$A$2:$A$651,0)))</f>
        <v>Good</v>
      </c>
      <c r="U5" s="48" t="str">
        <f>IF(INDEX(Applications_2021!$AF$2:$AF$651,MATCH($A5,Applications_2021!$A$2:$A$651,0))="","",INDEX(Applications_2021!$AF$2:$AF$651,MATCH($A5,Applications_2021!$A$2:$A$651,0)))</f>
        <v>I believe thia opportunity to experience college life.  It will also allow me to make friends with other students who are like me.</v>
      </c>
      <c r="V5" s="48" t="str">
        <f>IF(INDEX(Applications_2021!$AG$2:$AG$651,MATCH($A5,Applications_2021!$A$2:$A$651,0))="","",INDEX(Applications_2021!$AG$2:$AG$651,MATCH($A5,Applications_2021!$A$2:$A$651,0)))</f>
        <v xml:space="preserve">*All A or A/B honor roll: 1-8th grade *Attended the 2020 Smarty party *Previous member of Zeta Youth League </v>
      </c>
      <c r="W5" s="48" t="str">
        <f>IF(INDEX(Applications_2021!$AH$2:$AH$651,MATCH($A5,Applications_2021!$A$2:$A$651,0))="","",INDEX(Applications_2021!$AH$2:$AH$651,MATCH($A5,Applications_2021!$A$2:$A$651,0)))</f>
        <v/>
      </c>
      <c r="X5" s="48" t="str">
        <f>IF(INDEX(Applications_2021!$AI$2:$AI$651,MATCH($A5,Applications_2021!$A$2:$A$651,0))="","",INDEX(Applications_2021!$AI$2:$AI$651,MATCH($A5,Applications_2021!$A$2:$A$651,0)))</f>
        <v>Social Media</v>
      </c>
      <c r="Y5" s="48" t="str">
        <f>IF(INDEX(Applications_2021!$AJ$2:$AJ$651,MATCH($A5,Applications_2021!$A$2:$A$651,0))="","",INDEX(Applications_2021!$AJ$2:$AJ$651,MATCH($A5,Applications_2021!$A$2:$A$651,0)))</f>
        <v>Angie Jones- MUW</v>
      </c>
      <c r="Z5" s="48" t="str" cm="1">
        <f t="array" ref="Z5">IF(INDEX(Transcripts_2021!$Q$2:$Q$1001,MATCH($A5,Applications_2021!$A$2:$A$1001,0))="","",INDEX(Transcripts_2021!$Q$2:$Q$1001,MATCH(TRIM($A5),TRIM(Transcripts_2021!$B$2:$B$1001),0)))</f>
        <v>16194603180494098416166743559628.jpg</v>
      </c>
      <c r="AA5" s="48" t="str" cm="1">
        <f t="array" ref="AA5">IF(INDEX(Transcripts_2021!$S$2:$S$1001,MATCH($A5,Applications_2021!$A$2:$A$1001,0))="","",INDEX(Transcripts_2021!$S$2:$S$1001,MATCH(TRIM($A5),TRIM(Transcripts_2021!$B$2:$B$1001),0)))</f>
        <v/>
      </c>
      <c r="AB5" s="48" t="str" cm="1">
        <f t="array" ref="AB5">IF(INDEX(Transcripts_2021!$U$2:$U$1001,MATCH($A5,Applications_2021!$A$2:$A$1001,0))="","",INDEX(Transcripts_2021!$U$2:$U$1001,MATCH(TRIM($A5),TRIM(Transcripts_2021!$B$2:$B$1001),0)))</f>
        <v/>
      </c>
      <c r="AC5" s="48" t="str">
        <f>IF(INDEX(Transcripts_2021!$A$2:$A$324,MATCH($A5,Transcripts_2021!$A$2:$A$324,0))=$A5,INDEX(Transcripts_2021!$O$2:$O$324,MATCH($A5,Transcripts_2021!$A$2:$A$324,0)),"")</f>
        <v>West Point High</v>
      </c>
      <c r="AD5" s="48" t="str">
        <f>IF(INDEX('AAYME 2021_List'!$A$3:$A$311,MATCH($A5,'AAYME 2021_List'!$A$3:$A$311,0))=$A5,INDEX('AAYME 2021_List'!$AC$3:$AC$311,MATCH($A5,'AAYME 2021_List'!$A$3:$A$311,0)),"")</f>
        <v>Clay</v>
      </c>
      <c r="AE5" s="48" t="str">
        <f>IF(INDEX(Applications_2021!$AL$2:$AL$651,MATCH($A5,Applications_2021!$A$2:$A$651,0))="","",INDEX(Applications_2021!$AL$2:$AL$651,MATCH($A5,Applications_2021!$A$2:$A$651,0)))</f>
        <v>Clay</v>
      </c>
    </row>
    <row r="6" spans="1:31" x14ac:dyDescent="0.3">
      <c r="A6" s="51" t="str">
        <f>IF(Applications_2021!$A10="","",Applications_2021!$A10)</f>
        <v>0010-ONE-MI-0119</v>
      </c>
      <c r="B6" s="52">
        <f>IF(INDEX('AAYME 2021_List'!$A$3:$A$311,MATCH($A6,'AAYME 2021_List'!$A$3:$A$311,0))=$A6,INDEX('AAYME 2021_List'!$B$3:$B$311,MATCH($A6,'AAYME 2021_List'!$A$3:$A$311,0)),"")</f>
        <v>0</v>
      </c>
      <c r="C6" s="281" t="str">
        <f>IF(INDEX('AAYME 2021_List'!$A$3:$A$311,MATCH($A6,'AAYME 2021_List'!$A$3:$A$311,0))=$A6,INDEX('AAYME 2021_List'!$C$3:$C$311,MATCH($A6,'AAYME 2021_List'!$A$3:$A$311,0)),"")</f>
        <v>99-Not Selected</v>
      </c>
      <c r="D6" s="46">
        <f t="shared" si="0"/>
        <v>9</v>
      </c>
      <c r="E6" s="45" cm="1">
        <f t="array" ref="E6">_xlfn.IFS($Q6="Less than $25,000 per year",5,$Q6="$25,000 to $49,999 per year",4,$Q6="$50,000 per year or above",2,$Q6="I do not know.",3,$Q6="",0)</f>
        <v>4</v>
      </c>
      <c r="F6" s="45" cm="1">
        <f t="array" ref="F6">_xlfn.IFS($T6="Excellent",5,$T6="Good",4,$T6="Average",3,$T6="Below Average",2,$T6="Poor",1)</f>
        <v>5</v>
      </c>
      <c r="G6" s="52"/>
      <c r="H6" s="52"/>
      <c r="I6" s="52"/>
      <c r="J6" s="255">
        <f>IF(INDEX('AAYME 2021_List'!$A$3:$A$311,MATCH($A6,'AAYME 2021_List'!$A$3:$A$311,0))=$A6,INDEX('AAYME 2021_List'!$J$3:$J$311,MATCH($A6,'AAYME 2021_List'!$A$3:$A$311,0)),"")</f>
        <v>9</v>
      </c>
      <c r="K6" s="48" t="str">
        <f>IF(LEFT(INDEX(Applications_2021!$E$2:$E$651,MATCH($A6,Applications_2021!$A$2:$A$651,0)),1)="Y","Black","Other")</f>
        <v>Black</v>
      </c>
      <c r="L6" s="48" t="str">
        <f>IF(INDEX(Applications_2021!$F$2:$F$651,MATCH($A6,Applications_2021!$A$2:$A$651,0))="","",INDEX(Applications_2021!$F$2:$F$651,MATCH($A6,Applications_2021!$A$2:$A$651,0)))</f>
        <v>Female</v>
      </c>
      <c r="M6" s="48" t="str">
        <f>IF(LEFT(INDEX(Applications_2021!$I$2:$I$651,MATCH($A6,Applications_2021!$A$2:$A$651,0)),1)="","",LEFT(INDEX(Applications_2021!$I$2:$I$651,MATCH($A6,Applications_2021!$A$2:$A$651,0)),1))</f>
        <v>9</v>
      </c>
      <c r="N6" s="48" t="str">
        <f>IF(INDEX(Applications_2021!$J$2:$J$651,MATCH($A6,Applications_2021!$A$2:$A$651,0))="","",INDEX(Applications_2021!$J$2:$J$651,MATCH($A6,Applications_2021!$A$2:$A$651,0)))</f>
        <v>Columbus High School</v>
      </c>
      <c r="O6" s="48" t="str">
        <f>IF(INDEX(Applications_2021!$K$2:$K$651,MATCH($A6,Applications_2021!$A$2:$A$651,0))="","",INDEX(Applications_2021!$K$2:$K$651,MATCH($A6,Applications_2021!$A$2:$A$651,0)))</f>
        <v>CMSD</v>
      </c>
      <c r="P6" s="48" t="str">
        <f>IF(INDEX(Applications_2021!$P$2:$P$651,MATCH($A6,Applications_2021!$A$2:$A$651,0))="","",INDEX(Applications_2021!$P$2:$P$651,MATCH($A6,Applications_2021!$A$2:$A$651,0)))</f>
        <v>High School Diploma or up to 3 years of college</v>
      </c>
      <c r="Q6" s="48" t="str">
        <f>IF(INDEX(Applications_2021!$Q$2:$Q$651,MATCH($A6,Applications_2021!$A$2:$A$651,0))="","",INDEX(Applications_2021!$Q$2:$Q$651,MATCH($A6,Applications_2021!$A$2:$A$651,0)))</f>
        <v>$25,000 to $49,999 per year</v>
      </c>
      <c r="R6" s="48" t="str">
        <f>IF(INDEX(Applications_2021!$AL$2:$AL$651,MATCH($A6,Applications_2021!$A$2:$A$651,0))="","",INDEX(Applications_2021!$AL$2:$AL$651,MATCH($A6,Applications_2021!$A$2:$A$651,0)))</f>
        <v>Lowndes</v>
      </c>
      <c r="S6" s="48" t="str">
        <f>IF(INDEX(Applications_2021!$V$2:$V$651,MATCH($A6,Applications_2021!$A$2:$A$651,0))="","",INDEX(Applications_2021!$V$2:$V$651,MATCH($A6,Applications_2021!$A$2:$A$651,0)))</f>
        <v>MS</v>
      </c>
      <c r="T6" s="48" t="str">
        <f>IF(INDEX(Applications_2021!$AE$2:$AE$651,MATCH($A6,Applications_2021!$A$2:$A$651,0))="","",INDEX(Applications_2021!$AE$2:$AE$651,MATCH($A6,Applications_2021!$A$2:$A$651,0)))</f>
        <v>Excellent</v>
      </c>
      <c r="U6" s="48" t="str">
        <f>IF(INDEX(Applications_2021!$AF$2:$AF$651,MATCH($A6,Applications_2021!$A$2:$A$651,0))="","",INDEX(Applications_2021!$AF$2:$AF$651,MATCH($A6,Applications_2021!$A$2:$A$651,0)))</f>
        <v xml:space="preserve">I want to attend because I would like to be able to interact with other African American students while also gaining useful test taking strategies and skills. </v>
      </c>
      <c r="V6" s="48" t="str">
        <f>IF(INDEX(Applications_2021!$AG$2:$AG$651,MATCH($A6,Applications_2021!$A$2:$A$651,0))="","",INDEX(Applications_2021!$AG$2:$AG$651,MATCH($A6,Applications_2021!$A$2:$A$651,0)))</f>
        <v xml:space="preserve">I’ve received student of the month two consecutive years in the past.  Inducted into International Thespian Society - 8th grade  Inducted into National Junior Honor Society - 7th grade  I was ranked number 6 out of 260 plus students academically upon leaving 8th grade  I placed in my school level science fair - 1st in Biochemistry  On the state level - I placed 3rd place  I was a team member in the MSMS Science Bowl Tournament in which we made it to the semi finals.  I’ve maintained above a 90 average in all of my classes as of this school year.  I’m a part of the media team at New Beginning Full Gospel Baptist Church. </v>
      </c>
      <c r="W6" s="48" t="str">
        <f>IF(INDEX(Applications_2021!$AH$2:$AH$651,MATCH($A6,Applications_2021!$A$2:$A$651,0))="","",INDEX(Applications_2021!$AH$2:$AH$651,MATCH($A6,Applications_2021!$A$2:$A$651,0)))</f>
        <v/>
      </c>
      <c r="X6" s="48" t="str">
        <f>IF(INDEX(Applications_2021!$AI$2:$AI$651,MATCH($A6,Applications_2021!$A$2:$A$651,0))="","",INDEX(Applications_2021!$AI$2:$AI$651,MATCH($A6,Applications_2021!$A$2:$A$651,0)))</f>
        <v>relative or friend</v>
      </c>
      <c r="Y6" s="48" t="str">
        <f>IF(INDEX(Applications_2021!$AJ$2:$AJ$651,MATCH($A6,Applications_2021!$A$2:$A$651,0))="","",INDEX(Applications_2021!$AJ$2:$AJ$651,MATCH($A6,Applications_2021!$A$2:$A$651,0)))</f>
        <v/>
      </c>
      <c r="Z6" s="48" t="str" cm="1">
        <f t="array" ref="Z6">IF(INDEX(Transcripts_2021!$Q$2:$Q$1001,MATCH($A6,Applications_2021!$A$2:$A$1001,0))="","",INDEX(Transcripts_2021!$Q$2:$Q$1001,MATCH(TRIM($A6),TRIM(Transcripts_2021!$B$2:$B$1001),0)))</f>
        <v>miracle_oneal_transcript.pdf</v>
      </c>
      <c r="AA6" s="48" t="str" cm="1">
        <f t="array" ref="AA6">IF(INDEX(Transcripts_2021!$S$2:$S$1001,MATCH($A6,Applications_2021!$A$2:$A$1001,0))="","",INDEX(Transcripts_2021!$S$2:$S$1001,MATCH(TRIM($A6),TRIM(Transcripts_2021!$B$2:$B$1001),0)))</f>
        <v/>
      </c>
      <c r="AB6" s="48" t="str" cm="1">
        <f t="array" ref="AB6">IF(INDEX(Transcripts_2021!$U$2:$U$1001,MATCH($A6,Applications_2021!$A$2:$A$1001,0))="","",INDEX(Transcripts_2021!$U$2:$U$1001,MATCH(TRIM($A6),TRIM(Transcripts_2021!$B$2:$B$1001),0)))</f>
        <v/>
      </c>
      <c r="AC6" s="48" t="str">
        <f>IF(INDEX(Transcripts_2021!$A$2:$A$324,MATCH($A6,Transcripts_2021!$A$2:$A$324,0))=$A6,INDEX(Transcripts_2021!$O$2:$O$324,MATCH($A6,Transcripts_2021!$A$2:$A$324,0)),"")</f>
        <v>Columbus High School</v>
      </c>
      <c r="AD6" s="48" t="str">
        <f>IF(INDEX('AAYME 2021_List'!$A$3:$A$311,MATCH($A6,'AAYME 2021_List'!$A$3:$A$311,0))=$A6,INDEX('AAYME 2021_List'!$AC$3:$AC$311,MATCH($A6,'AAYME 2021_List'!$A$3:$A$311,0)),"")</f>
        <v>Lowndes</v>
      </c>
      <c r="AE6" s="48" t="str">
        <f>IF(INDEX(Applications_2021!$AL$2:$AL$651,MATCH($A6,Applications_2021!$A$2:$A$651,0))="","",INDEX(Applications_2021!$AL$2:$AL$651,MATCH($A6,Applications_2021!$A$2:$A$651,0)))</f>
        <v>Lowndes</v>
      </c>
    </row>
    <row r="7" spans="1:31" x14ac:dyDescent="0.3">
      <c r="A7" s="51" t="str">
        <f>IF(Applications_2021!$A13="","",Applications_2021!$A13)</f>
        <v>0013-DUN-AU-0227</v>
      </c>
      <c r="B7" s="52" t="str">
        <f>IF(INDEX('AAYME 2021_List'!$A$3:$A$311,MATCH($A7,'AAYME 2021_List'!$A$3:$A$311,0))=$A7,INDEX('AAYME 2021_List'!$B$3:$B$311,MATCH($A7,'AAYME 2021_List'!$A$3:$A$311,0)),"")</f>
        <v>Yes</v>
      </c>
      <c r="C7" s="258" t="str">
        <f>IF(INDEX('AAYME 2021_List'!$A$3:$A$311,MATCH($A7,'AAYME 2021_List'!$A$3:$A$311,0))=$A7,INDEX('AAYME 2021_List'!$C$3:$C$311,MATCH($A7,'AAYME 2021_List'!$A$3:$A$311,0)),"")</f>
        <v>06-Finalist</v>
      </c>
      <c r="D7" s="46">
        <f t="shared" si="0"/>
        <v>7</v>
      </c>
      <c r="E7" s="45" cm="1">
        <f t="array" ref="E7">_xlfn.IFS($Q7="Less than $25,000 per year",5,$Q7="$25,000 to $49,999 per year",4,$Q7="$50,000 per year or above",2,$Q7="I do not know.",3,$Q7="",0)</f>
        <v>3</v>
      </c>
      <c r="F7" s="45" cm="1">
        <f t="array" ref="F7">_xlfn.IFS($T7="Excellent",5,$T7="Good",4,$T7="Average",3,$T7="Below Average",2,$T7="Poor",1)</f>
        <v>4</v>
      </c>
      <c r="G7" s="52"/>
      <c r="H7" s="52"/>
      <c r="I7" s="52"/>
      <c r="J7" s="255">
        <f>IF(INDEX('AAYME 2021_List'!$A$3:$A$311,MATCH($A7,'AAYME 2021_List'!$A$3:$A$311,0))=$A7,INDEX('AAYME 2021_List'!$J$3:$J$311,MATCH($A7,'AAYME 2021_List'!$A$3:$A$311,0)),"")</f>
        <v>7</v>
      </c>
      <c r="K7" s="48" t="str">
        <f>IF(LEFT(INDEX(Applications_2021!$E$2:$E$651,MATCH($A7,Applications_2021!$A$2:$A$651,0)),1)="Y","Black","Other")</f>
        <v>Black</v>
      </c>
      <c r="L7" s="48" t="str">
        <f>IF(INDEX(Applications_2021!$F$2:$F$651,MATCH($A7,Applications_2021!$A$2:$A$651,0))="","",INDEX(Applications_2021!$F$2:$F$651,MATCH($A7,Applications_2021!$A$2:$A$651,0)))</f>
        <v>Male</v>
      </c>
      <c r="M7" s="48" t="str">
        <f>IF(LEFT(INDEX(Applications_2021!$I$2:$I$651,MATCH($A7,Applications_2021!$A$2:$A$651,0)),1)="","",LEFT(INDEX(Applications_2021!$I$2:$I$651,MATCH($A7,Applications_2021!$A$2:$A$651,0)),1))</f>
        <v>7</v>
      </c>
      <c r="N7" s="48" t="str">
        <f>IF(INDEX(Applications_2021!$J$2:$J$651,MATCH($A7,Applications_2021!$A$2:$A$651,0))="","",INDEX(Applications_2021!$J$2:$J$651,MATCH($A7,Applications_2021!$A$2:$A$651,0)))</f>
        <v>Partnership Middle School</v>
      </c>
      <c r="O7" s="48" t="str">
        <f>IF(INDEX(Applications_2021!$K$2:$K$651,MATCH($A7,Applications_2021!$A$2:$A$651,0))="","",INDEX(Applications_2021!$K$2:$K$651,MATCH($A7,Applications_2021!$A$2:$A$651,0)))</f>
        <v>Starkville Oktibbeha Consolidated School District</v>
      </c>
      <c r="P7" s="48" t="str">
        <f>IF(INDEX(Applications_2021!$P$2:$P$651,MATCH($A7,Applications_2021!$A$2:$A$651,0))="","",INDEX(Applications_2021!$P$2:$P$651,MATCH($A7,Applications_2021!$A$2:$A$651,0)))</f>
        <v>College degree or 4 or more years of college (including graduate school)</v>
      </c>
      <c r="Q7" s="48" t="str">
        <f>IF(INDEX(Applications_2021!$Q$2:$Q$651,MATCH($A7,Applications_2021!$A$2:$A$651,0))="","",INDEX(Applications_2021!$Q$2:$Q$651,MATCH($A7,Applications_2021!$A$2:$A$651,0)))</f>
        <v>I do not know.</v>
      </c>
      <c r="R7" s="48" t="str">
        <f>IF(INDEX(Applications_2021!$AL$2:$AL$651,MATCH($A7,Applications_2021!$A$2:$A$651,0))="","",INDEX(Applications_2021!$AL$2:$AL$651,MATCH($A7,Applications_2021!$A$2:$A$651,0)))</f>
        <v>Oktibbeha</v>
      </c>
      <c r="S7" s="48" t="str">
        <f>IF(INDEX(Applications_2021!$V$2:$V$651,MATCH($A7,Applications_2021!$A$2:$A$651,0))="","",INDEX(Applications_2021!$V$2:$V$651,MATCH($A7,Applications_2021!$A$2:$A$651,0)))</f>
        <v>MS</v>
      </c>
      <c r="T7" s="48" t="str">
        <f>IF(INDEX(Applications_2021!$AE$2:$AE$651,MATCH($A7,Applications_2021!$A$2:$A$651,0))="","",INDEX(Applications_2021!$AE$2:$AE$651,MATCH($A7,Applications_2021!$A$2:$A$651,0)))</f>
        <v>Good</v>
      </c>
      <c r="U7" s="48" t="str">
        <f>IF(INDEX(Applications_2021!$AF$2:$AF$651,MATCH($A7,Applications_2021!$A$2:$A$651,0))="","",INDEX(Applications_2021!$AF$2:$AF$651,MATCH($A7,Applications_2021!$A$2:$A$651,0)))</f>
        <v>Improve my leadership skills and ACT prep</v>
      </c>
      <c r="V7" s="48" t="str">
        <f>IF(INDEX(Applications_2021!$AG$2:$AG$651,MATCH($A7,Applications_2021!$A$2:$A$651,0))="","",INDEX(Applications_2021!$AG$2:$AG$651,MATCH($A7,Applications_2021!$A$2:$A$651,0)))</f>
        <v>National Junior Honor Society inducted in 6th grade (2019-2020)</v>
      </c>
      <c r="W7" s="48" t="str">
        <f>IF(INDEX(Applications_2021!$AH$2:$AH$651,MATCH($A7,Applications_2021!$A$2:$A$651,0))="","",INDEX(Applications_2021!$AH$2:$AH$651,MATCH($A7,Applications_2021!$A$2:$A$651,0)))</f>
        <v>Clarence Holmes Jr. (family member) is a graduate from MSMS</v>
      </c>
      <c r="X7" s="48" t="str">
        <f>IF(INDEX(Applications_2021!$AI$2:$AI$651,MATCH($A7,Applications_2021!$A$2:$A$651,0))="","",INDEX(Applications_2021!$AI$2:$AI$651,MATCH($A7,Applications_2021!$A$2:$A$651,0)))</f>
        <v>MSMS alumni/student</v>
      </c>
      <c r="Y7" s="48" t="str">
        <f>IF(INDEX(Applications_2021!$AJ$2:$AJ$651,MATCH($A7,Applications_2021!$A$2:$A$651,0))="","",INDEX(Applications_2021!$AJ$2:$AJ$651,MATCH($A7,Applications_2021!$A$2:$A$651,0)))</f>
        <v/>
      </c>
      <c r="Z7" s="48" t="str" cm="1">
        <f t="array" ref="Z7">IF(INDEX(Transcripts_2021!$Q$2:$Q$1001,MATCH($A7,Applications_2021!$A$2:$A$1001,0))="","",INDEX(Transcripts_2021!$Q$2:$Q$1001,MATCH(TRIM($A7),TRIM(Transcripts_2021!$B$2:$B$1001),0)))</f>
        <v>a.dunning_transfer_info.pdf</v>
      </c>
      <c r="AA7" s="48" t="str" cm="1">
        <f t="array" ref="AA7">IF(INDEX(Transcripts_2021!$S$2:$S$1001,MATCH($A7,Applications_2021!$A$2:$A$1001,0))="","",INDEX(Transcripts_2021!$S$2:$S$1001,MATCH(TRIM($A7),TRIM(Transcripts_2021!$B$2:$B$1001),0)))</f>
        <v/>
      </c>
      <c r="AB7" s="48" t="str" cm="1">
        <f t="array" ref="AB7">IF(INDEX(Transcripts_2021!$U$2:$U$1001,MATCH($A7,Applications_2021!$A$2:$A$1001,0))="","",INDEX(Transcripts_2021!$U$2:$U$1001,MATCH(TRIM($A7),TRIM(Transcripts_2021!$B$2:$B$1001),0)))</f>
        <v/>
      </c>
      <c r="AC7" s="48" t="str">
        <f>IF(INDEX(Transcripts_2021!$A$2:$A$324,MATCH($A7,Transcripts_2021!$A$2:$A$324,0))=$A7,INDEX(Transcripts_2021!$O$2:$O$324,MATCH($A7,Transcripts_2021!$A$2:$A$324,0)),"")</f>
        <v>Partnership Middle School</v>
      </c>
      <c r="AD7" s="48" t="str">
        <f>IF(INDEX('AAYME 2021_List'!$A$3:$A$311,MATCH($A7,'AAYME 2021_List'!$A$3:$A$311,0))=$A7,INDEX('AAYME 2021_List'!$AC$3:$AC$311,MATCH($A7,'AAYME 2021_List'!$A$3:$A$311,0)),"")</f>
        <v>Oktibbeha</v>
      </c>
      <c r="AE7" s="48" t="str">
        <f>IF(INDEX(Applications_2021!$AL$2:$AL$651,MATCH($A7,Applications_2021!$A$2:$A$651,0))="","",INDEX(Applications_2021!$AL$2:$AL$651,MATCH($A7,Applications_2021!$A$2:$A$651,0)))</f>
        <v>Oktibbeha</v>
      </c>
    </row>
    <row r="8" spans="1:31" x14ac:dyDescent="0.3">
      <c r="A8" s="51" t="str">
        <f>IF(Applications_2021!$A19="","",Applications_2021!$A19)</f>
        <v>0019-RHO-CA-0039</v>
      </c>
      <c r="B8" s="52" t="str">
        <f>IF(INDEX('AAYME 2021_List'!$A$3:$A$311,MATCH($A8,'AAYME 2021_List'!$A$3:$A$311,0))=$A8,INDEX('AAYME 2021_List'!$B$3:$B$311,MATCH($A8,'AAYME 2021_List'!$A$3:$A$311,0)),"")</f>
        <v>Yes</v>
      </c>
      <c r="C8" s="258" t="str">
        <f>IF(INDEX('AAYME 2021_List'!$A$3:$A$311,MATCH($A8,'AAYME 2021_List'!$A$3:$A$311,0))=$A8,INDEX('AAYME 2021_List'!$C$3:$C$311,MATCH($A8,'AAYME 2021_List'!$A$3:$A$311,0)),"")</f>
        <v>07-Alternate</v>
      </c>
      <c r="D8" s="46">
        <f t="shared" si="0"/>
        <v>8</v>
      </c>
      <c r="E8" s="45" cm="1">
        <f t="array" ref="E8">_xlfn.IFS($Q8="Less than $25,000 per year",5,$Q8="$25,000 to $49,999 per year",4,$Q8="$50,000 per year or above",2,$Q8="I do not know.",3,$Q8="",0)</f>
        <v>4</v>
      </c>
      <c r="F8" s="45" cm="1">
        <f t="array" ref="F8">_xlfn.IFS($T8="Excellent",5,$T8="Good",4,$T8="Average",3,$T8="Below Average",2,$T8="Poor",1)</f>
        <v>4</v>
      </c>
      <c r="G8" s="52"/>
      <c r="H8" s="52"/>
      <c r="I8" s="52"/>
      <c r="J8" s="255">
        <f>IF(INDEX('AAYME 2021_List'!$A$3:$A$311,MATCH($A8,'AAYME 2021_List'!$A$3:$A$311,0))=$A8,INDEX('AAYME 2021_List'!$J$3:$J$311,MATCH($A8,'AAYME 2021_List'!$A$3:$A$311,0)),"")</f>
        <v>8</v>
      </c>
      <c r="K8" s="48" t="str">
        <f>IF(LEFT(INDEX(Applications_2021!$E$2:$E$651,MATCH($A8,Applications_2021!$A$2:$A$651,0)),1)="Y","Black","Other")</f>
        <v>Black</v>
      </c>
      <c r="L8" s="48" t="str">
        <f>IF(INDEX(Applications_2021!$F$2:$F$651,MATCH($A8,Applications_2021!$A$2:$A$651,0))="","",INDEX(Applications_2021!$F$2:$F$651,MATCH($A8,Applications_2021!$A$2:$A$651,0)))</f>
        <v>Male</v>
      </c>
      <c r="M8" s="48" t="str">
        <f>IF(LEFT(INDEX(Applications_2021!$I$2:$I$651,MATCH($A8,Applications_2021!$A$2:$A$651,0)),1)="","",LEFT(INDEX(Applications_2021!$I$2:$I$651,MATCH($A8,Applications_2021!$A$2:$A$651,0)),1))</f>
        <v>8</v>
      </c>
      <c r="N8" s="48" t="str">
        <f>IF(INDEX(Applications_2021!$J$2:$J$651,MATCH($A8,Applications_2021!$A$2:$A$651,0))="","",INDEX(Applications_2021!$J$2:$J$651,MATCH($A8,Applications_2021!$A$2:$A$651,0)))</f>
        <v xml:space="preserve">Coleman Middle School </v>
      </c>
      <c r="O8" s="48" t="str">
        <f>IF(INDEX(Applications_2021!$K$2:$K$651,MATCH($A8,Applications_2021!$A$2:$A$651,0))="","",INDEX(Applications_2021!$K$2:$K$651,MATCH($A8,Applications_2021!$A$2:$A$651,0)))</f>
        <v/>
      </c>
      <c r="P8" s="48" t="str">
        <f>IF(INDEX(Applications_2021!$P$2:$P$651,MATCH($A8,Applications_2021!$A$2:$A$651,0))="","",INDEX(Applications_2021!$P$2:$P$651,MATCH($A8,Applications_2021!$A$2:$A$651,0)))</f>
        <v>College degree or 4 or more years of college (including graduate school)</v>
      </c>
      <c r="Q8" s="48" t="str">
        <f>IF(INDEX(Applications_2021!$Q$2:$Q$651,MATCH($A8,Applications_2021!$A$2:$A$651,0))="","",INDEX(Applications_2021!$Q$2:$Q$651,MATCH($A8,Applications_2021!$A$2:$A$651,0)))</f>
        <v>$25,000 to $49,999 per year</v>
      </c>
      <c r="R8" s="48" t="str">
        <f>IF(INDEX(Applications_2021!$AL$2:$AL$651,MATCH($A8,Applications_2021!$A$2:$A$651,0))="","",INDEX(Applications_2021!$AL$2:$AL$651,MATCH($A8,Applications_2021!$A$2:$A$651,0)))</f>
        <v>Washington</v>
      </c>
      <c r="S8" s="48" t="str">
        <f>IF(INDEX(Applications_2021!$V$2:$V$651,MATCH($A8,Applications_2021!$A$2:$A$651,0))="","",INDEX(Applications_2021!$V$2:$V$651,MATCH($A8,Applications_2021!$A$2:$A$651,0)))</f>
        <v>MS</v>
      </c>
      <c r="T8" s="48" t="str">
        <f>IF(INDEX(Applications_2021!$AE$2:$AE$651,MATCH($A8,Applications_2021!$A$2:$A$651,0))="","",INDEX(Applications_2021!$AE$2:$AE$651,MATCH($A8,Applications_2021!$A$2:$A$651,0)))</f>
        <v>Good</v>
      </c>
      <c r="U8" s="48" t="str">
        <f>IF(INDEX(Applications_2021!$AF$2:$AF$651,MATCH($A8,Applications_2021!$A$2:$A$651,0))="","",INDEX(Applications_2021!$AF$2:$AF$651,MATCH($A8,Applications_2021!$A$2:$A$651,0)))</f>
        <v>It would be a great experience for me and hopefully I get the opportunity to network with others who can provide educational  resources.</v>
      </c>
      <c r="V8" s="48" t="str">
        <f>IF(INDEX(Applications_2021!$AG$2:$AG$651,MATCH($A8,Applications_2021!$A$2:$A$651,0))="","",INDEX(Applications_2021!$AG$2:$AG$651,MATCH($A8,Applications_2021!$A$2:$A$651,0)))</f>
        <v/>
      </c>
      <c r="W8" s="48" t="str">
        <f>IF(INDEX(Applications_2021!$AH$2:$AH$651,MATCH($A8,Applications_2021!$A$2:$A$651,0))="","",INDEX(Applications_2021!$AH$2:$AH$651,MATCH($A8,Applications_2021!$A$2:$A$651,0)))</f>
        <v/>
      </c>
      <c r="X8" s="48" t="str">
        <f>IF(INDEX(Applications_2021!$AI$2:$AI$651,MATCH($A8,Applications_2021!$A$2:$A$651,0))="","",INDEX(Applications_2021!$AI$2:$AI$651,MATCH($A8,Applications_2021!$A$2:$A$651,0)))</f>
        <v>Social Media</v>
      </c>
      <c r="Y8" s="48" t="str">
        <f>IF(INDEX(Applications_2021!$AJ$2:$AJ$651,MATCH($A8,Applications_2021!$A$2:$A$651,0))="","",INDEX(Applications_2021!$AJ$2:$AJ$651,MATCH($A8,Applications_2021!$A$2:$A$651,0)))</f>
        <v/>
      </c>
      <c r="Z8" s="48" t="str" cm="1">
        <f t="array" ref="Z8">IF(INDEX(Transcripts_2021!$Q$2:$Q$1001,MATCH($A8,Applications_2021!$A$2:$A$1001,0))="","",INDEX(Transcripts_2021!$Q$2:$Q$1001,MATCH(TRIM($A8),TRIM(Transcripts_2021!$B$2:$B$1001),0)))</f>
        <v>e1f90c77699346c2ab9ec791f2c19fce.jpeg.jpg</v>
      </c>
      <c r="AA8" s="48" t="str" cm="1">
        <f t="array" ref="AA8">IF(INDEX(Transcripts_2021!$S$2:$S$1001,MATCH($A8,Applications_2021!$A$2:$A$1001,0))="","",INDEX(Transcripts_2021!$S$2:$S$1001,MATCH(TRIM($A8),TRIM(Transcripts_2021!$B$2:$B$1001),0)))</f>
        <v/>
      </c>
      <c r="AB8" s="48" t="str" cm="1">
        <f t="array" ref="AB8">IF(INDEX(Transcripts_2021!$U$2:$U$1001,MATCH($A8,Applications_2021!$A$2:$A$1001,0))="","",INDEX(Transcripts_2021!$U$2:$U$1001,MATCH(TRIM($A8),TRIM(Transcripts_2021!$B$2:$B$1001),0)))</f>
        <v/>
      </c>
      <c r="AC8" s="48" t="str">
        <f>IF(INDEX(Transcripts_2021!$A$2:$A$324,MATCH($A8,Transcripts_2021!$A$2:$A$324,0))=$A8,INDEX(Transcripts_2021!$O$2:$O$324,MATCH($A8,Transcripts_2021!$A$2:$A$324,0)),"")</f>
        <v xml:space="preserve">Coleman Middle School </v>
      </c>
      <c r="AD8" s="48" t="str">
        <f>IF(INDEX('AAYME 2021_List'!$A$3:$A$311,MATCH($A8,'AAYME 2021_List'!$A$3:$A$311,0))=$A8,INDEX('AAYME 2021_List'!$AC$3:$AC$311,MATCH($A8,'AAYME 2021_List'!$A$3:$A$311,0)),"")</f>
        <v>Washington</v>
      </c>
      <c r="AE8" s="48" t="str">
        <f>IF(INDEX(Applications_2021!$AL$2:$AL$651,MATCH($A8,Applications_2021!$A$2:$A$651,0))="","",INDEX(Applications_2021!$AL$2:$AL$651,MATCH($A8,Applications_2021!$A$2:$A$651,0)))</f>
        <v>Washington</v>
      </c>
    </row>
    <row r="9" spans="1:31" x14ac:dyDescent="0.3">
      <c r="A9" s="51" t="str">
        <f>IF(Applications_2021!$A20="","",Applications_2021!$A20)</f>
        <v>0020-STA-YA-0290</v>
      </c>
      <c r="B9" s="52">
        <f>IF(INDEX('AAYME 2021_List'!$A$3:$A$311,MATCH($A9,'AAYME 2021_List'!$A$3:$A$311,0))=$A9,INDEX('AAYME 2021_List'!$B$3:$B$311,MATCH($A9,'AAYME 2021_List'!$A$3:$A$311,0)),"")</f>
        <v>0</v>
      </c>
      <c r="C9" s="281" t="str">
        <f>IF(INDEX('AAYME 2021_List'!$A$3:$A$311,MATCH($A9,'AAYME 2021_List'!$A$3:$A$311,0))=$A9,INDEX('AAYME 2021_List'!$C$3:$C$311,MATCH($A9,'AAYME 2021_List'!$A$3:$A$311,0)),"")</f>
        <v>99-Not Selected</v>
      </c>
      <c r="D9" s="46">
        <f t="shared" si="0"/>
        <v>8</v>
      </c>
      <c r="E9" s="45" cm="1">
        <f t="array" ref="E9">_xlfn.IFS($Q9="Less than $25,000 per year",5,$Q9="$25,000 to $49,999 per year",4,$Q9="$50,000 per year or above",2,$Q9="I do not know.",3,$Q9="",0)</f>
        <v>3</v>
      </c>
      <c r="F9" s="45" cm="1">
        <f t="array" ref="F9">_xlfn.IFS($T9="Excellent",5,$T9="Good",4,$T9="Average",3,$T9="Below Average",2,$T9="Poor",1)</f>
        <v>5</v>
      </c>
      <c r="G9" s="52"/>
      <c r="H9" s="52"/>
      <c r="I9" s="52"/>
      <c r="J9" s="255">
        <f>IF(INDEX('AAYME 2021_List'!$A$3:$A$311,MATCH($A9,'AAYME 2021_List'!$A$3:$A$311,0))=$A9,INDEX('AAYME 2021_List'!$J$3:$J$311,MATCH($A9,'AAYME 2021_List'!$A$3:$A$311,0)),"")</f>
        <v>9</v>
      </c>
      <c r="K9" s="48" t="str">
        <f>IF(LEFT(INDEX(Applications_2021!$E$2:$E$651,MATCH($A9,Applications_2021!$A$2:$A$651,0)),1)="Y","Black","Other")</f>
        <v>Black</v>
      </c>
      <c r="L9" s="48" t="str">
        <f>IF(INDEX(Applications_2021!$F$2:$F$651,MATCH($A9,Applications_2021!$A$2:$A$651,0))="","",INDEX(Applications_2021!$F$2:$F$651,MATCH($A9,Applications_2021!$A$2:$A$651,0)))</f>
        <v>Female</v>
      </c>
      <c r="M9" s="48" t="str">
        <f>IF(LEFT(INDEX(Applications_2021!$I$2:$I$651,MATCH($A9,Applications_2021!$A$2:$A$651,0)),1)="","",LEFT(INDEX(Applications_2021!$I$2:$I$651,MATCH($A9,Applications_2021!$A$2:$A$651,0)),1))</f>
        <v>9</v>
      </c>
      <c r="N9" s="48" t="str">
        <f>IF(INDEX(Applications_2021!$J$2:$J$651,MATCH($A9,Applications_2021!$A$2:$A$651,0))="","",INDEX(Applications_2021!$J$2:$J$651,MATCH($A9,Applications_2021!$A$2:$A$651,0)))</f>
        <v>Greenwood High School</v>
      </c>
      <c r="O9" s="48" t="str">
        <f>IF(INDEX(Applications_2021!$K$2:$K$651,MATCH($A9,Applications_2021!$A$2:$A$651,0))="","",INDEX(Applications_2021!$K$2:$K$651,MATCH($A9,Applications_2021!$A$2:$A$651,0)))</f>
        <v xml:space="preserve">Greenwood Leflore Consolidated School </v>
      </c>
      <c r="P9" s="48" t="str">
        <f>IF(INDEX(Applications_2021!$P$2:$P$651,MATCH($A9,Applications_2021!$A$2:$A$651,0))="","",INDEX(Applications_2021!$P$2:$P$651,MATCH($A9,Applications_2021!$A$2:$A$651,0)))</f>
        <v>College degree or 4 or more years of college (including graduate school)</v>
      </c>
      <c r="Q9" s="48" t="str">
        <f>IF(INDEX(Applications_2021!$Q$2:$Q$651,MATCH($A9,Applications_2021!$A$2:$A$651,0))="","",INDEX(Applications_2021!$Q$2:$Q$651,MATCH($A9,Applications_2021!$A$2:$A$651,0)))</f>
        <v>I do not know.</v>
      </c>
      <c r="R9" s="48" t="str">
        <f>IF(INDEX(Applications_2021!$AL$2:$AL$651,MATCH($A9,Applications_2021!$A$2:$A$651,0))="","",INDEX(Applications_2021!$AL$2:$AL$651,MATCH($A9,Applications_2021!$A$2:$A$651,0)))</f>
        <v>Leflore</v>
      </c>
      <c r="S9" s="48" t="str">
        <f>IF(INDEX(Applications_2021!$V$2:$V$651,MATCH($A9,Applications_2021!$A$2:$A$651,0))="","",INDEX(Applications_2021!$V$2:$V$651,MATCH($A9,Applications_2021!$A$2:$A$651,0)))</f>
        <v>MS</v>
      </c>
      <c r="T9" s="48" t="str">
        <f>IF(INDEX(Applications_2021!$AE$2:$AE$651,MATCH($A9,Applications_2021!$A$2:$A$651,0))="","",INDEX(Applications_2021!$AE$2:$AE$651,MATCH($A9,Applications_2021!$A$2:$A$651,0)))</f>
        <v>Excellent</v>
      </c>
      <c r="U9" s="48" t="str">
        <f>IF(INDEX(Applications_2021!$AF$2:$AF$651,MATCH($A9,Applications_2021!$A$2:$A$651,0))="","",INDEX(Applications_2021!$AF$2:$AF$651,MATCH($A9,Applications_2021!$A$2:$A$651,0)))</f>
        <v>I want to attend the AAYME Camp because I really feel I need to be pushed to my full potential. I have been sitting around waiting to be challenged and I feel that AAYME will do just that. This camp could provide me with the benefit of getting a leg up and also being able to be around people who want to see themselves pushed more as I do.</v>
      </c>
      <c r="V9" s="48" t="str">
        <f>IF(INDEX(Applications_2021!$AG$2:$AG$651,MATCH($A9,Applications_2021!$A$2:$A$651,0))="","",INDEX(Applications_2021!$AG$2:$AG$651,MATCH($A9,Applications_2021!$A$2:$A$651,0)))</f>
        <v>I have received and accomplished so much as of now. I took my ACT for the first time in December and achieved the score of a 23 as a 9th grader. I have been invited to be a student at Mary Baldwin University PEG  program, I have been invited to NYFL: Medicine, and I also have started my own business which has inspired and motivated so many people that you can do so many things at a young age .</v>
      </c>
      <c r="W9" s="48" t="str">
        <f>IF(INDEX(Applications_2021!$AH$2:$AH$651,MATCH($A9,Applications_2021!$A$2:$A$651,0))="","",INDEX(Applications_2021!$AH$2:$AH$651,MATCH($A9,Applications_2021!$A$2:$A$651,0)))</f>
        <v/>
      </c>
      <c r="X9" s="48" t="str">
        <f>IF(INDEX(Applications_2021!$AI$2:$AI$651,MATCH($A9,Applications_2021!$A$2:$A$651,0))="","",INDEX(Applications_2021!$AI$2:$AI$651,MATCH($A9,Applications_2021!$A$2:$A$651,0)))</f>
        <v>relative or friend</v>
      </c>
      <c r="Y9" s="48" t="str">
        <f>IF(INDEX(Applications_2021!$AJ$2:$AJ$651,MATCH($A9,Applications_2021!$A$2:$A$651,0))="","",INDEX(Applications_2021!$AJ$2:$AJ$651,MATCH($A9,Applications_2021!$A$2:$A$651,0)))</f>
        <v/>
      </c>
      <c r="Z9" s="48" t="str" cm="1">
        <f t="array" ref="Z9">IF(INDEX(Transcripts_2021!$Q$2:$Q$1001,MATCH($A9,Applications_2021!$A$2:$A$1001,0))="","",INDEX(Transcripts_2021!$Q$2:$Q$1001,MATCH(TRIM($A9),TRIM(Transcripts_2021!$B$2:$B$1001),0)))</f>
        <v>yakyla_stasher_transcript.pdf</v>
      </c>
      <c r="AA9" s="48" t="str" cm="1">
        <f t="array" ref="AA9">IF(INDEX(Transcripts_2021!$S$2:$S$1001,MATCH($A9,Applications_2021!$A$2:$A$1001,0))="","",INDEX(Transcripts_2021!$S$2:$S$1001,MATCH(TRIM($A9),TRIM(Transcripts_2021!$B$2:$B$1001),0)))</f>
        <v/>
      </c>
      <c r="AB9" s="48" t="str" cm="1">
        <f t="array" ref="AB9">IF(INDEX(Transcripts_2021!$U$2:$U$1001,MATCH($A9,Applications_2021!$A$2:$A$1001,0))="","",INDEX(Transcripts_2021!$U$2:$U$1001,MATCH(TRIM($A9),TRIM(Transcripts_2021!$B$2:$B$1001),0)))</f>
        <v/>
      </c>
      <c r="AC9" s="48" t="str">
        <f>IF(INDEX(Transcripts_2021!$A$2:$A$324,MATCH($A9,Transcripts_2021!$A$2:$A$324,0))=$A9,INDEX(Transcripts_2021!$O$2:$O$324,MATCH($A9,Transcripts_2021!$A$2:$A$324,0)),"")</f>
        <v>Greenwood High School</v>
      </c>
      <c r="AD9" s="48" t="str">
        <f>IF(INDEX('AAYME 2021_List'!$A$3:$A$311,MATCH($A9,'AAYME 2021_List'!$A$3:$A$311,0))=$A9,INDEX('AAYME 2021_List'!$AC$3:$AC$311,MATCH($A9,'AAYME 2021_List'!$A$3:$A$311,0)),"")</f>
        <v>Leflore</v>
      </c>
      <c r="AE9" s="48" t="str">
        <f>IF(INDEX(Applications_2021!$AL$2:$AL$651,MATCH($A9,Applications_2021!$A$2:$A$651,0))="","",INDEX(Applications_2021!$AL$2:$AL$651,MATCH($A9,Applications_2021!$A$2:$A$651,0)))</f>
        <v>Leflore</v>
      </c>
    </row>
    <row r="10" spans="1:31" x14ac:dyDescent="0.3">
      <c r="A10" s="51" t="str">
        <f>IF(Applications_2021!$A21="","",Applications_2021!$A21)</f>
        <v>0021-ROB-DE-0237</v>
      </c>
      <c r="B10" s="52" t="str">
        <f>IF(INDEX('AAYME 2021_List'!$A$3:$A$311,MATCH($A10,'AAYME 2021_List'!$A$3:$A$311,0))=$A10,INDEX('AAYME 2021_List'!$B$3:$B$311,MATCH($A10,'AAYME 2021_List'!$A$3:$A$311,0)),"")</f>
        <v>Yes</v>
      </c>
      <c r="C10" s="258" t="str">
        <f>IF(INDEX('AAYME 2021_List'!$A$3:$A$311,MATCH($A10,'AAYME 2021_List'!$A$3:$A$311,0))=$A10,INDEX('AAYME 2021_List'!$C$3:$C$311,MATCH($A10,'AAYME 2021_List'!$A$3:$A$311,0)),"")</f>
        <v>07-Alternate</v>
      </c>
      <c r="D10" s="46">
        <f t="shared" si="0"/>
        <v>8</v>
      </c>
      <c r="E10" s="45" cm="1">
        <f t="array" ref="E10">_xlfn.IFS($Q10="Less than $25,000 per year",5,$Q10="$25,000 to $49,999 per year",4,$Q10="$50,000 per year or above",2,$Q10="I do not know.",3,$Q10="",0)</f>
        <v>4</v>
      </c>
      <c r="F10" s="45" cm="1">
        <f t="array" ref="F10">_xlfn.IFS($T10="Excellent",5,$T10="Good",4,$T10="Average",3,$T10="Below Average",2,$T10="Poor",1)</f>
        <v>4</v>
      </c>
      <c r="G10" s="52"/>
      <c r="H10" s="52"/>
      <c r="I10" s="52"/>
      <c r="J10" s="255">
        <f>IF(INDEX('AAYME 2021_List'!$A$3:$A$311,MATCH($A10,'AAYME 2021_List'!$A$3:$A$311,0))=$A10,INDEX('AAYME 2021_List'!$J$3:$J$311,MATCH($A10,'AAYME 2021_List'!$A$3:$A$311,0)),"")</f>
        <v>9</v>
      </c>
      <c r="K10" s="48" t="str">
        <f>IF(LEFT(INDEX(Applications_2021!$E$2:$E$651,MATCH($A10,Applications_2021!$A$2:$A$651,0)),1)="Y","Black","Other")</f>
        <v>Black</v>
      </c>
      <c r="L10" s="48" t="str">
        <f>IF(INDEX(Applications_2021!$F$2:$F$651,MATCH($A10,Applications_2021!$A$2:$A$651,0))="","",INDEX(Applications_2021!$F$2:$F$651,MATCH($A10,Applications_2021!$A$2:$A$651,0)))</f>
        <v>Male</v>
      </c>
      <c r="M10" s="48" t="str">
        <f>IF(LEFT(INDEX(Applications_2021!$I$2:$I$651,MATCH($A10,Applications_2021!$A$2:$A$651,0)),1)="","",LEFT(INDEX(Applications_2021!$I$2:$I$651,MATCH($A10,Applications_2021!$A$2:$A$651,0)),1))</f>
        <v>9</v>
      </c>
      <c r="N10" s="48" t="str">
        <f>IF(INDEX(Applications_2021!$J$2:$J$651,MATCH($A10,Applications_2021!$A$2:$A$651,0))="","",INDEX(Applications_2021!$J$2:$J$651,MATCH($A10,Applications_2021!$A$2:$A$651,0)))</f>
        <v>Greenwood High School</v>
      </c>
      <c r="O10" s="48" t="str">
        <f>IF(INDEX(Applications_2021!$K$2:$K$651,MATCH($A10,Applications_2021!$A$2:$A$651,0))="","",INDEX(Applications_2021!$K$2:$K$651,MATCH($A10,Applications_2021!$A$2:$A$651,0)))</f>
        <v>GLCSD</v>
      </c>
      <c r="P10" s="48" t="str">
        <f>IF(INDEX(Applications_2021!$P$2:$P$651,MATCH($A10,Applications_2021!$A$2:$A$651,0))="","",INDEX(Applications_2021!$P$2:$P$651,MATCH($A10,Applications_2021!$A$2:$A$651,0)))</f>
        <v>College degree or 4 or more years of college (including graduate school)</v>
      </c>
      <c r="Q10" s="48" t="str">
        <f>IF(INDEX(Applications_2021!$Q$2:$Q$651,MATCH($A10,Applications_2021!$A$2:$A$651,0))="","",INDEX(Applications_2021!$Q$2:$Q$651,MATCH($A10,Applications_2021!$A$2:$A$651,0)))</f>
        <v>$25,000 to $49,999 per year</v>
      </c>
      <c r="R10" s="48" t="str">
        <f>IF(INDEX(Applications_2021!$AL$2:$AL$651,MATCH($A10,Applications_2021!$A$2:$A$651,0))="","",INDEX(Applications_2021!$AL$2:$AL$651,MATCH($A10,Applications_2021!$A$2:$A$651,0)))</f>
        <v>Leflore</v>
      </c>
      <c r="S10" s="48" t="str">
        <f>IF(INDEX(Applications_2021!$V$2:$V$651,MATCH($A10,Applications_2021!$A$2:$A$651,0))="","",INDEX(Applications_2021!$V$2:$V$651,MATCH($A10,Applications_2021!$A$2:$A$651,0)))</f>
        <v>MS</v>
      </c>
      <c r="T10" s="48" t="str">
        <f>IF(INDEX(Applications_2021!$AE$2:$AE$651,MATCH($A10,Applications_2021!$A$2:$A$651,0))="","",INDEX(Applications_2021!$AE$2:$AE$651,MATCH($A10,Applications_2021!$A$2:$A$651,0)))</f>
        <v>Good</v>
      </c>
      <c r="U10" s="48" t="str">
        <f>IF(INDEX(Applications_2021!$AF$2:$AF$651,MATCH($A10,Applications_2021!$A$2:$A$651,0))="","",INDEX(Applications_2021!$AF$2:$AF$651,MATCH($A10,Applications_2021!$A$2:$A$651,0)))</f>
        <v xml:space="preserve">The AAYME Camp will give me the opportunity to better myself. Through hard work and dedication, I am certain I will gain lifelong skills. I'm seeking better communication and leadership skills. I would also like to prepare for the ACT. </v>
      </c>
      <c r="V10" s="48" t="str">
        <f>IF(INDEX(Applications_2021!$AG$2:$AG$651,MATCH($A10,Applications_2021!$A$2:$A$651,0))="","",INDEX(Applications_2021!$AG$2:$AG$651,MATCH($A10,Applications_2021!$A$2:$A$651,0)))</f>
        <v xml:space="preserve">Since beginning school, I have received numerous academic awards (principal's list, highest average, etc).  I am also a member of the prestigious "Guys in Ties" organization. While maintaining academics, I also managed to lead our football team as captain my 8th grade year. </v>
      </c>
      <c r="W10" s="48" t="str">
        <f>IF(INDEX(Applications_2021!$AH$2:$AH$651,MATCH($A10,Applications_2021!$A$2:$A$651,0))="","",INDEX(Applications_2021!$AH$2:$AH$651,MATCH($A10,Applications_2021!$A$2:$A$651,0)))</f>
        <v xml:space="preserve">Once I am chosen to participate in this program, I will set goals to ensure I have a beneficial experience. I am looking forward to becoming more knowledgeable in all areas provided. </v>
      </c>
      <c r="X10" s="48" t="str">
        <f>IF(INDEX(Applications_2021!$AI$2:$AI$651,MATCH($A10,Applications_2021!$A$2:$A$651,0))="","",INDEX(Applications_2021!$AI$2:$AI$651,MATCH($A10,Applications_2021!$A$2:$A$651,0)))</f>
        <v>Social Media</v>
      </c>
      <c r="Y10" s="48" t="str">
        <f>IF(INDEX(Applications_2021!$AJ$2:$AJ$651,MATCH($A10,Applications_2021!$A$2:$A$651,0))="","",INDEX(Applications_2021!$AJ$2:$AJ$651,MATCH($A10,Applications_2021!$A$2:$A$651,0)))</f>
        <v/>
      </c>
      <c r="Z10" s="48" t="str" cm="1">
        <f t="array" ref="Z10">IF(INDEX(Transcripts_2021!$Q$2:$Q$1001,MATCH($A10,Applications_2021!$A$2:$A$1001,0))="","",INDEX(Transcripts_2021!$Q$2:$Q$1001,MATCH(TRIM($A10),TRIM(Transcripts_2021!$B$2:$B$1001),0)))</f>
        <v>mooks_9th_grade_transcript.pdf</v>
      </c>
      <c r="AA10" s="48" t="str" cm="1">
        <f t="array" ref="AA10">IF(INDEX(Transcripts_2021!$S$2:$S$1001,MATCH($A10,Applications_2021!$A$2:$A$1001,0))="","",INDEX(Transcripts_2021!$S$2:$S$1001,MATCH(TRIM($A10),TRIM(Transcripts_2021!$B$2:$B$1001),0)))</f>
        <v/>
      </c>
      <c r="AB10" s="48" t="str" cm="1">
        <f t="array" ref="AB10">IF(INDEX(Transcripts_2021!$U$2:$U$1001,MATCH($A10,Applications_2021!$A$2:$A$1001,0))="","",INDEX(Transcripts_2021!$U$2:$U$1001,MATCH(TRIM($A10),TRIM(Transcripts_2021!$B$2:$B$1001),0)))</f>
        <v/>
      </c>
      <c r="AC10" s="48" t="str">
        <f>IF(INDEX(Transcripts_2021!$A$2:$A$324,MATCH($A10,Transcripts_2021!$A$2:$A$324,0))=$A10,INDEX(Transcripts_2021!$O$2:$O$324,MATCH($A10,Transcripts_2021!$A$2:$A$324,0)),"")</f>
        <v>Greenwood High School</v>
      </c>
      <c r="AD10" s="48" t="str">
        <f>IF(INDEX('AAYME 2021_List'!$A$3:$A$311,MATCH($A10,'AAYME 2021_List'!$A$3:$A$311,0))=$A10,INDEX('AAYME 2021_List'!$AC$3:$AC$311,MATCH($A10,'AAYME 2021_List'!$A$3:$A$311,0)),"")</f>
        <v>Leflore</v>
      </c>
      <c r="AE10" s="48" t="str">
        <f>IF(INDEX(Applications_2021!$AL$2:$AL$651,MATCH($A10,Applications_2021!$A$2:$A$651,0))="","",INDEX(Applications_2021!$AL$2:$AL$651,MATCH($A10,Applications_2021!$A$2:$A$651,0)))</f>
        <v>Leflore</v>
      </c>
    </row>
    <row r="11" spans="1:31" x14ac:dyDescent="0.3">
      <c r="A11" s="165" t="str">
        <f>IF(Applications_2021!$A23="","",Applications_2021!$A23)</f>
        <v>0023-LOL-AS-0018</v>
      </c>
      <c r="B11" s="52" t="str">
        <f>IF(INDEX('AAYME 2021_List'!$A$3:$A$311,MATCH($A11,'AAYME 2021_List'!$A$3:$A$311,0))=$A11,INDEX('AAYME 2021_List'!$B$3:$B$311,MATCH($A11,'AAYME 2021_List'!$A$3:$A$311,0)),"")</f>
        <v>No</v>
      </c>
      <c r="C11" s="258" t="str">
        <f>IF(INDEX('AAYME 2021_List'!$A$3:$A$311,MATCH($A11,'AAYME 2021_List'!$A$3:$A$311,0))=$A11,INDEX('AAYME 2021_List'!$C$3:$C$311,MATCH($A11,'AAYME 2021_List'!$A$3:$A$311,0)),"")</f>
        <v>03-Missing/Invalid transcript info</v>
      </c>
      <c r="D11" s="46">
        <f t="shared" si="0"/>
        <v>7</v>
      </c>
      <c r="E11" s="45" cm="1">
        <f t="array" ref="E11">_xlfn.IFS($Q11="Less than $25,000 per year",5,$Q11="$25,000 to $49,999 per year",4,$Q11="$50,000 per year or above",2,$Q11="I do not know.",3,$Q11="",0)</f>
        <v>2</v>
      </c>
      <c r="F11" s="45" cm="1">
        <f t="array" ref="F11">_xlfn.IFS($T11="Excellent",5,$T11="Good",4,$T11="Average",3,$T11="Below Average",2,$T11="Poor",1)</f>
        <v>5</v>
      </c>
      <c r="G11" s="52"/>
      <c r="H11" s="52"/>
      <c r="I11" s="52"/>
      <c r="J11" s="255" t="str">
        <f>IF(INDEX('AAYME 2021_List'!$A$3:$A$311,MATCH($A11,'AAYME 2021_List'!$A$3:$A$311,0))=$A11,INDEX('AAYME 2021_List'!$J$3:$J$311,MATCH($A11,'AAYME 2021_List'!$A$3:$A$311,0)),"")</f>
        <v>?</v>
      </c>
      <c r="K11" s="48" t="str">
        <f>IF(LEFT(INDEX(Applications_2021!$E$2:$E$651,MATCH($A11,Applications_2021!$A$2:$A$651,0)),1)="Y","Black","Other")</f>
        <v>Black</v>
      </c>
      <c r="L11" s="48" t="str">
        <f>IF(INDEX(Applications_2021!$F$2:$F$651,MATCH($A11,Applications_2021!$A$2:$A$651,0))="","",INDEX(Applications_2021!$F$2:$F$651,MATCH($A11,Applications_2021!$A$2:$A$651,0)))</f>
        <v>Male</v>
      </c>
      <c r="M11" s="66" t="str">
        <f>IF(LEFT(INDEX(Applications_2021!$I$2:$I$651,MATCH($A11,Applications_2021!$A$2:$A$651,0)),1)="","",LEFT(INDEX(Applications_2021!$I$2:$I$651,MATCH($A11,Applications_2021!$A$2:$A$651,0)),1))</f>
        <v>9</v>
      </c>
      <c r="N11" s="66" t="str">
        <f>IF(INDEX(Applications_2021!$J$2:$J$651,MATCH($A11,Applications_2021!$A$2:$A$651,0))="","",INDEX(Applications_2021!$J$2:$J$651,MATCH($A11,Applications_2021!$A$2:$A$651,0)))</f>
        <v>Wilkinson County High School</v>
      </c>
      <c r="O11" s="48" t="str">
        <f>IF(INDEX(Applications_2021!$K$2:$K$651,MATCH($A11,Applications_2021!$A$2:$A$651,0))="","",INDEX(Applications_2021!$K$2:$K$651,MATCH($A11,Applications_2021!$A$2:$A$651,0)))</f>
        <v>Wilkinson County School District</v>
      </c>
      <c r="P11" s="48" t="str">
        <f>IF(INDEX(Applications_2021!$P$2:$P$651,MATCH($A11,Applications_2021!$A$2:$A$651,0))="","",INDEX(Applications_2021!$P$2:$P$651,MATCH($A11,Applications_2021!$A$2:$A$651,0)))</f>
        <v>College degree or 4 or more years of college (including graduate school)</v>
      </c>
      <c r="Q11" s="48" t="str">
        <f>IF(INDEX(Applications_2021!$Q$2:$Q$651,MATCH($A11,Applications_2021!$A$2:$A$651,0))="","",INDEX(Applications_2021!$Q$2:$Q$651,MATCH($A11,Applications_2021!$A$2:$A$651,0)))</f>
        <v>$50,000 per year or above</v>
      </c>
      <c r="R11" s="48" t="str">
        <f>IF(INDEX(Applications_2021!$AL$2:$AL$651,MATCH($A11,Applications_2021!$A$2:$A$651,0))="","",INDEX(Applications_2021!$AL$2:$AL$651,MATCH($A11,Applications_2021!$A$2:$A$651,0)))</f>
        <v>Wilkinson</v>
      </c>
      <c r="S11" s="48" t="str">
        <f>IF(INDEX(Applications_2021!$V$2:$V$651,MATCH($A11,Applications_2021!$A$2:$A$651,0))="","",INDEX(Applications_2021!$V$2:$V$651,MATCH($A11,Applications_2021!$A$2:$A$651,0)))</f>
        <v>MS</v>
      </c>
      <c r="T11" s="48" t="str">
        <f>IF(INDEX(Applications_2021!$AE$2:$AE$651,MATCH($A11,Applications_2021!$A$2:$A$651,0))="","",INDEX(Applications_2021!$AE$2:$AE$651,MATCH($A11,Applications_2021!$A$2:$A$651,0)))</f>
        <v>Excellent</v>
      </c>
      <c r="U11" s="48" t="str">
        <f>IF(INDEX(Applications_2021!$AF$2:$AF$651,MATCH($A11,Applications_2021!$A$2:$A$651,0))="","",INDEX(Applications_2021!$AF$2:$AF$651,MATCH($A11,Applications_2021!$A$2:$A$651,0)))</f>
        <v xml:space="preserve">I would like to attend the AAYME Camp to develop skills I need work on. I also would to challenge my strongest skill to develop them to the next level with my time at this camp. Things I hope to gain from this experience are learning strategies, building my school, college, and work resume, and to gain new friends. </v>
      </c>
      <c r="V11" s="48" t="str">
        <f>IF(INDEX(Applications_2021!$AG$2:$AG$651,MATCH($A11,Applications_2021!$A$2:$A$651,0))="","",INDEX(Applications_2021!$AG$2:$AG$651,MATCH($A11,Applications_2021!$A$2:$A$651,0)))</f>
        <v xml:space="preserve">Member of the Wilkinson County High Technology Student Association Trumpet Section Leader in the Wilkinson County Marching Band Valedictorian of William Winans Middle School C/O 2020 Principal Scholar during entire span of Middle School The Chapter President of the Wilkinson County Elementary Junior Beta Club  </v>
      </c>
      <c r="W11" s="48" t="str">
        <f>IF(INDEX(Applications_2021!$AH$2:$AH$651,MATCH($A11,Applications_2021!$A$2:$A$651,0))="","",INDEX(Applications_2021!$AH$2:$AH$651,MATCH($A11,Applications_2021!$A$2:$A$651,0)))</f>
        <v>Fellow at The Baton Rouge Youth Coalition Part of Bleak House Baptist Church Youth's Daughters and Son's of Thunder</v>
      </c>
      <c r="X11" s="48" t="str">
        <f>IF(INDEX(Applications_2021!$AI$2:$AI$651,MATCH($A11,Applications_2021!$A$2:$A$651,0))="","",INDEX(Applications_2021!$AI$2:$AI$651,MATCH($A11,Applications_2021!$A$2:$A$651,0)))</f>
        <v>MSMS alumni/student</v>
      </c>
      <c r="Y11" s="48" t="str">
        <f>IF(INDEX(Applications_2021!$AJ$2:$AJ$651,MATCH($A11,Applications_2021!$A$2:$A$651,0))="","",INDEX(Applications_2021!$AJ$2:$AJ$651,MATCH($A11,Applications_2021!$A$2:$A$651,0)))</f>
        <v/>
      </c>
      <c r="Z11" s="48" t="str" cm="1">
        <f t="array" ref="Z11">IF(INDEX(Transcripts_2021!$Q$2:$Q$1001,MATCH($A11,Applications_2021!$A$2:$A$1001,0))="","",INDEX(Transcripts_2021!$Q$2:$Q$1001,MATCH(TRIM($A11),TRIM(Transcripts_2021!$B$2:$B$1001),0)))</f>
        <v>8f18704f4450483987d89a3f99e8667f.png</v>
      </c>
      <c r="AA11" s="48" t="str" cm="1">
        <f t="array" ref="AA11">IF(INDEX(Transcripts_2021!$S$2:$S$1001,MATCH($A11,Applications_2021!$A$2:$A$1001,0))="","",INDEX(Transcripts_2021!$S$2:$S$1001,MATCH(TRIM($A11),TRIM(Transcripts_2021!$B$2:$B$1001),0)))</f>
        <v/>
      </c>
      <c r="AB11" s="48" t="str" cm="1">
        <f t="array" ref="AB11">IF(INDEX(Transcripts_2021!$U$2:$U$1001,MATCH($A11,Applications_2021!$A$2:$A$1001,0))="","",INDEX(Transcripts_2021!$U$2:$U$1001,MATCH(TRIM($A11),TRIM(Transcripts_2021!$B$2:$B$1001),0)))</f>
        <v/>
      </c>
      <c r="AC11" s="48" t="str">
        <f>IF(INDEX(Transcripts_2021!$A$2:$A$324,MATCH($A11,Transcripts_2021!$A$2:$A$324,0))=$A11,INDEX(Transcripts_2021!$O$2:$O$324,MATCH($A11,Transcripts_2021!$A$2:$A$324,0)),"")</f>
        <v>Wilkinson County High School</v>
      </c>
      <c r="AD11" s="48" t="str">
        <f>IF(INDEX('AAYME 2021_List'!$A$3:$A$311,MATCH($A11,'AAYME 2021_List'!$A$3:$A$311,0))=$A11,INDEX('AAYME 2021_List'!$AC$3:$AC$311,MATCH($A11,'AAYME 2021_List'!$A$3:$A$311,0)),"")</f>
        <v>Wilkinson</v>
      </c>
      <c r="AE11" s="48" t="str">
        <f>IF(INDEX(Applications_2021!$AL$2:$AL$651,MATCH($A11,Applications_2021!$A$2:$A$651,0))="","",INDEX(Applications_2021!$AL$2:$AL$651,MATCH($A11,Applications_2021!$A$2:$A$651,0)))</f>
        <v>Wilkinson</v>
      </c>
    </row>
    <row r="12" spans="1:31" x14ac:dyDescent="0.3">
      <c r="A12" s="51" t="str">
        <f>IF(Applications_2021!$A25="","",Applications_2021!$A25)</f>
        <v>0025-PRI-KA-0264</v>
      </c>
      <c r="B12" s="52" t="str">
        <f>IF(INDEX('AAYME 2021_List'!$A$3:$A$311,MATCH($A12,'AAYME 2021_List'!$A$3:$A$311,0))=$A12,INDEX('AAYME 2021_List'!$B$3:$B$311,MATCH($A12,'AAYME 2021_List'!$A$3:$A$311,0)),"")</f>
        <v>Yes</v>
      </c>
      <c r="C12" s="258" t="str">
        <f>IF(INDEX('AAYME 2021_List'!$A$3:$A$311,MATCH($A12,'AAYME 2021_List'!$A$3:$A$311,0))=$A12,INDEX('AAYME 2021_List'!$C$3:$C$311,MATCH($A12,'AAYME 2021_List'!$A$3:$A$311,0)),"")</f>
        <v>06-Finalist</v>
      </c>
      <c r="D12" s="46">
        <f t="shared" si="0"/>
        <v>9</v>
      </c>
      <c r="E12" s="45" cm="1">
        <f t="array" ref="E12">_xlfn.IFS($Q12="Less than $25,000 per year",5,$Q12="$25,000 to $49,999 per year",4,$Q12="$50,000 per year or above",2,$Q12="I do not know.",3,$Q12="",0)</f>
        <v>4</v>
      </c>
      <c r="F12" s="45" cm="1">
        <f t="array" ref="F12">_xlfn.IFS($T12="Excellent",5,$T12="Good",4,$T12="Average",3,$T12="Below Average",2,$T12="Poor",1)</f>
        <v>5</v>
      </c>
      <c r="G12" s="52"/>
      <c r="H12" s="52"/>
      <c r="I12" s="52"/>
      <c r="J12" s="255">
        <f>IF(INDEX('AAYME 2021_List'!$A$3:$A$311,MATCH($A12,'AAYME 2021_List'!$A$3:$A$311,0))=$A12,INDEX('AAYME 2021_List'!$J$3:$J$311,MATCH($A12,'AAYME 2021_List'!$A$3:$A$311,0)),"")</f>
        <v>7</v>
      </c>
      <c r="K12" s="48" t="str">
        <f>IF(LEFT(INDEX(Applications_2021!$E$2:$E$651,MATCH($A12,Applications_2021!$A$2:$A$651,0)),1)="Y","Black","Other")</f>
        <v>Black</v>
      </c>
      <c r="L12" s="48" t="str">
        <f>IF(INDEX(Applications_2021!$F$2:$F$651,MATCH($A12,Applications_2021!$A$2:$A$651,0))="","",INDEX(Applications_2021!$F$2:$F$651,MATCH($A12,Applications_2021!$A$2:$A$651,0)))</f>
        <v>Female</v>
      </c>
      <c r="M12" s="48" t="str">
        <f>IF(LEFT(INDEX(Applications_2021!$I$2:$I$651,MATCH($A12,Applications_2021!$A$2:$A$651,0)),1)="","",LEFT(INDEX(Applications_2021!$I$2:$I$651,MATCH($A12,Applications_2021!$A$2:$A$651,0)),1))</f>
        <v>7</v>
      </c>
      <c r="N12" s="48" t="str">
        <f>IF(INDEX(Applications_2021!$J$2:$J$651,MATCH($A12,Applications_2021!$A$2:$A$651,0))="","",INDEX(Applications_2021!$J$2:$J$651,MATCH($A12,Applications_2021!$A$2:$A$651,0)))</f>
        <v>Ruleville Middle School</v>
      </c>
      <c r="O12" s="48" t="str">
        <f>IF(INDEX(Applications_2021!$K$2:$K$651,MATCH($A12,Applications_2021!$A$2:$A$651,0))="","",INDEX(Applications_2021!$K$2:$K$651,MATCH($A12,Applications_2021!$A$2:$A$651,0)))</f>
        <v>Sunflower County Consolidated School District</v>
      </c>
      <c r="P12" s="48" t="str">
        <f>IF(INDEX(Applications_2021!$P$2:$P$651,MATCH($A12,Applications_2021!$A$2:$A$651,0))="","",INDEX(Applications_2021!$P$2:$P$651,MATCH($A12,Applications_2021!$A$2:$A$651,0)))</f>
        <v>College degree or 4 or more years of college (including graduate school)</v>
      </c>
      <c r="Q12" s="48" t="str">
        <f>IF(INDEX(Applications_2021!$Q$2:$Q$651,MATCH($A12,Applications_2021!$A$2:$A$651,0))="","",INDEX(Applications_2021!$Q$2:$Q$651,MATCH($A12,Applications_2021!$A$2:$A$651,0)))</f>
        <v>$25,000 to $49,999 per year</v>
      </c>
      <c r="R12" s="48" t="str">
        <f>IF(INDEX(Applications_2021!$AL$2:$AL$651,MATCH($A12,Applications_2021!$A$2:$A$651,0))="","",INDEX(Applications_2021!$AL$2:$AL$651,MATCH($A12,Applications_2021!$A$2:$A$651,0)))</f>
        <v>Sunflower</v>
      </c>
      <c r="S12" s="48" t="str">
        <f>IF(INDEX(Applications_2021!$V$2:$V$651,MATCH($A12,Applications_2021!$A$2:$A$651,0))="","",INDEX(Applications_2021!$V$2:$V$651,MATCH($A12,Applications_2021!$A$2:$A$651,0)))</f>
        <v>MS</v>
      </c>
      <c r="T12" s="48" t="str">
        <f>IF(INDEX(Applications_2021!$AE$2:$AE$651,MATCH($A12,Applications_2021!$A$2:$A$651,0))="","",INDEX(Applications_2021!$AE$2:$AE$651,MATCH($A12,Applications_2021!$A$2:$A$651,0)))</f>
        <v>Excellent</v>
      </c>
      <c r="U12" s="48" t="str">
        <f>IF(INDEX(Applications_2021!$AF$2:$AF$651,MATCH($A12,Applications_2021!$A$2:$A$651,0))="","",INDEX(Applications_2021!$AF$2:$AF$651,MATCH($A12,Applications_2021!$A$2:$A$651,0)))</f>
        <v xml:space="preserve">I am a young lady from the Mississippi Delta that has witnessed the success of many individuals that has attended MSMS. Although our area isn’t afforded many opportunities, it is my hope that I will gain knowledge and a different perspective that will hopefully gain me full submission to MSMS in the next few years. </v>
      </c>
      <c r="V12" s="48" t="str">
        <f>IF(INDEX(Applications_2021!$AG$2:$AG$651,MATCH($A12,Applications_2021!$A$2:$A$651,0))="","",INDEX(Applications_2021!$AG$2:$AG$651,MATCH($A12,Applications_2021!$A$2:$A$651,0)))</f>
        <v xml:space="preserve">I have been an honor students since elementary. This year was my first year receiving a “B”. Because of my potential, my goal is to build on the area I didn’t do well in and get back to where I know I can be as well as assist my classmates to get where they need to be. </v>
      </c>
      <c r="W12" s="48" t="str">
        <f>IF(INDEX(Applications_2021!$AH$2:$AH$651,MATCH($A12,Applications_2021!$A$2:$A$651,0))="","",INDEX(Applications_2021!$AH$2:$AH$651,MATCH($A12,Applications_2021!$A$2:$A$651,0)))</f>
        <v xml:space="preserve">If given the opportunity to be selected fir this program, I plan to utilize skills and outcomes achieved to motivate our class as well as build our momentum to be the future generation of professionals. Again, I’m witnessing before my eyes the greatest impact of MSMS In Individuals from our area. My goal is to be a Doctor. In order to be a doctor, I must start to prepare myself by doing research , participating in programs, volunteering and understanding the process. I’m up next. </v>
      </c>
      <c r="X12" s="48" t="str">
        <f>IF(INDEX(Applications_2021!$AI$2:$AI$651,MATCH($A12,Applications_2021!$A$2:$A$651,0))="","",INDEX(Applications_2021!$AI$2:$AI$651,MATCH($A12,Applications_2021!$A$2:$A$651,0)))</f>
        <v>relative or friend</v>
      </c>
      <c r="Y12" s="48" t="str">
        <f>IF(INDEX(Applications_2021!$AJ$2:$AJ$651,MATCH($A12,Applications_2021!$A$2:$A$651,0))="","",INDEX(Applications_2021!$AJ$2:$AJ$651,MATCH($A12,Applications_2021!$A$2:$A$651,0)))</f>
        <v/>
      </c>
      <c r="Z12" s="48" t="str" cm="1">
        <f t="array" ref="Z12">IF(INDEX(Transcripts_2021!$Q$2:$Q$1001,MATCH($A12,Applications_2021!$A$2:$A$1001,0))="","",INDEX(Transcripts_2021!$Q$2:$Q$1001,MATCH(TRIM($A12),TRIM(Transcripts_2021!$B$2:$B$1001),0)))</f>
        <v>price_kaitlyn.pdf</v>
      </c>
      <c r="AA12" s="48" t="str" cm="1">
        <f t="array" ref="AA12">IF(INDEX(Transcripts_2021!$S$2:$S$1001,MATCH($A12,Applications_2021!$A$2:$A$1001,0))="","",INDEX(Transcripts_2021!$S$2:$S$1001,MATCH(TRIM($A12),TRIM(Transcripts_2021!$B$2:$B$1001),0)))</f>
        <v/>
      </c>
      <c r="AB12" s="48" t="str" cm="1">
        <f t="array" ref="AB12">IF(INDEX(Transcripts_2021!$U$2:$U$1001,MATCH($A12,Applications_2021!$A$2:$A$1001,0))="","",INDEX(Transcripts_2021!$U$2:$U$1001,MATCH(TRIM($A12),TRIM(Transcripts_2021!$B$2:$B$1001),0)))</f>
        <v/>
      </c>
      <c r="AC12" s="48" t="str">
        <f>IF(INDEX(Transcripts_2021!$A$2:$A$324,MATCH($A12,Transcripts_2021!$A$2:$A$324,0))=$A12,INDEX(Transcripts_2021!$O$2:$O$324,MATCH($A12,Transcripts_2021!$A$2:$A$324,0)),"")</f>
        <v>Ruleville Middle School</v>
      </c>
      <c r="AD12" s="48" t="str">
        <f>IF(INDEX('AAYME 2021_List'!$A$3:$A$311,MATCH($A12,'AAYME 2021_List'!$A$3:$A$311,0))=$A12,INDEX('AAYME 2021_List'!$AC$3:$AC$311,MATCH($A12,'AAYME 2021_List'!$A$3:$A$311,0)),"")</f>
        <v>Sunflower</v>
      </c>
      <c r="AE12" s="48" t="str">
        <f>IF(INDEX(Applications_2021!$AL$2:$AL$651,MATCH($A12,Applications_2021!$A$2:$A$651,0))="","",INDEX(Applications_2021!$AL$2:$AL$651,MATCH($A12,Applications_2021!$A$2:$A$651,0)))</f>
        <v>Sunflower</v>
      </c>
    </row>
    <row r="13" spans="1:31" x14ac:dyDescent="0.3">
      <c r="A13" s="51" t="str">
        <f>IF(Applications_2021!$A28="","",Applications_2021!$A28)</f>
        <v>0028-MOO-KE-0243</v>
      </c>
      <c r="B13" s="52" t="str">
        <f>IF(INDEX('AAYME 2021_List'!$A$3:$A$311,MATCH($A13,'AAYME 2021_List'!$A$3:$A$311,0))=$A13,INDEX('AAYME 2021_List'!$B$3:$B$311,MATCH($A13,'AAYME 2021_List'!$A$3:$A$311,0)),"")</f>
        <v>Yes</v>
      </c>
      <c r="C13" s="258" t="str">
        <f>IF(INDEX('AAYME 2021_List'!$A$3:$A$311,MATCH($A13,'AAYME 2021_List'!$A$3:$A$311,0))=$A13,INDEX('AAYME 2021_List'!$C$3:$C$311,MATCH($A13,'AAYME 2021_List'!$A$3:$A$311,0)),"")</f>
        <v>06-Finalist</v>
      </c>
      <c r="D13" s="46">
        <f t="shared" si="0"/>
        <v>8</v>
      </c>
      <c r="E13" s="45" cm="1">
        <f t="array" ref="E13">_xlfn.IFS($Q13="Less than $25,000 per year",5,$Q13="$25,000 to $49,999 per year",4,$Q13="$50,000 per year or above",2,$Q13="I do not know.",3,$Q13="",0)</f>
        <v>4</v>
      </c>
      <c r="F13" s="45" cm="1">
        <f t="array" ref="F13">_xlfn.IFS($T13="Excellent",5,$T13="Good",4,$T13="Average",3,$T13="Below Average",2,$T13="Poor",1)</f>
        <v>4</v>
      </c>
      <c r="G13" s="52"/>
      <c r="H13" s="52"/>
      <c r="I13" s="52"/>
      <c r="J13" s="255">
        <f>IF(INDEX('AAYME 2021_List'!$A$3:$A$311,MATCH($A13,'AAYME 2021_List'!$A$3:$A$311,0))=$A13,INDEX('AAYME 2021_List'!$J$3:$J$311,MATCH($A13,'AAYME 2021_List'!$A$3:$A$311,0)),"")</f>
        <v>7</v>
      </c>
      <c r="K13" s="48" t="str">
        <f>IF(LEFT(INDEX(Applications_2021!$E$2:$E$651,MATCH($A13,Applications_2021!$A$2:$A$651,0)),1)="Y","Black","Other")</f>
        <v>Black</v>
      </c>
      <c r="L13" s="48" t="str">
        <f>IF(INDEX(Applications_2021!$F$2:$F$651,MATCH($A13,Applications_2021!$A$2:$A$651,0))="","",INDEX(Applications_2021!$F$2:$F$651,MATCH($A13,Applications_2021!$A$2:$A$651,0)))</f>
        <v>Male</v>
      </c>
      <c r="M13" s="48" t="str">
        <f>IF(LEFT(INDEX(Applications_2021!$I$2:$I$651,MATCH($A13,Applications_2021!$A$2:$A$651,0)),1)="","",LEFT(INDEX(Applications_2021!$I$2:$I$651,MATCH($A13,Applications_2021!$A$2:$A$651,0)),1))</f>
        <v>7</v>
      </c>
      <c r="N13" s="48" t="str">
        <f>IF(INDEX(Applications_2021!$J$2:$J$651,MATCH($A13,Applications_2021!$A$2:$A$651,0))="","",INDEX(Applications_2021!$J$2:$J$651,MATCH($A13,Applications_2021!$A$2:$A$651,0)))</f>
        <v>Desoto Central Middle School</v>
      </c>
      <c r="O13" s="48" t="str">
        <f>IF(INDEX(Applications_2021!$K$2:$K$651,MATCH($A13,Applications_2021!$A$2:$A$651,0))="","",INDEX(Applications_2021!$K$2:$K$651,MATCH($A13,Applications_2021!$A$2:$A$651,0)))</f>
        <v/>
      </c>
      <c r="P13" s="48" t="str">
        <f>IF(INDEX(Applications_2021!$P$2:$P$651,MATCH($A13,Applications_2021!$A$2:$A$651,0))="","",INDEX(Applications_2021!$P$2:$P$651,MATCH($A13,Applications_2021!$A$2:$A$651,0)))</f>
        <v>College degree or 4 or more years of college (including graduate school)</v>
      </c>
      <c r="Q13" s="48" t="str">
        <f>IF(INDEX(Applications_2021!$Q$2:$Q$651,MATCH($A13,Applications_2021!$A$2:$A$651,0))="","",INDEX(Applications_2021!$Q$2:$Q$651,MATCH($A13,Applications_2021!$A$2:$A$651,0)))</f>
        <v>$25,000 to $49,999 per year</v>
      </c>
      <c r="R13" s="48" t="str">
        <f>IF(INDEX(Applications_2021!$AL$2:$AL$651,MATCH($A13,Applications_2021!$A$2:$A$651,0))="","",INDEX(Applications_2021!$AL$2:$AL$651,MATCH($A13,Applications_2021!$A$2:$A$651,0)))</f>
        <v>DeSoto</v>
      </c>
      <c r="S13" s="48" t="str">
        <f>IF(INDEX(Applications_2021!$V$2:$V$651,MATCH($A13,Applications_2021!$A$2:$A$651,0))="","",INDEX(Applications_2021!$V$2:$V$651,MATCH($A13,Applications_2021!$A$2:$A$651,0)))</f>
        <v>MS</v>
      </c>
      <c r="T13" s="48" t="str">
        <f>IF(INDEX(Applications_2021!$AE$2:$AE$651,MATCH($A13,Applications_2021!$A$2:$A$651,0))="","",INDEX(Applications_2021!$AE$2:$AE$651,MATCH($A13,Applications_2021!$A$2:$A$651,0)))</f>
        <v>Good</v>
      </c>
      <c r="U13" s="48" t="str">
        <f>IF(INDEX(Applications_2021!$AF$2:$AF$651,MATCH($A13,Applications_2021!$A$2:$A$651,0))="","",INDEX(Applications_2021!$AF$2:$AF$651,MATCH($A13,Applications_2021!$A$2:$A$651,0)))</f>
        <v xml:space="preserve">I really enjoy math &amp; science. Science is my favorite subject. I feel like this camp will help me to decide if I possibly want to pursue a science-related career. </v>
      </c>
      <c r="V13" s="48" t="str">
        <f>IF(INDEX(Applications_2021!$AG$2:$AG$651,MATCH($A13,Applications_2021!$A$2:$A$651,0))="","",INDEX(Applications_2021!$AG$2:$AG$651,MATCH($A13,Applications_2021!$A$2:$A$651,0)))</f>
        <v xml:space="preserve">Highest Average in Science Award in 3rd grade </v>
      </c>
      <c r="W13" s="48" t="str">
        <f>IF(INDEX(Applications_2021!$AH$2:$AH$651,MATCH($A13,Applications_2021!$A$2:$A$651,0))="","",INDEX(Applications_2021!$AH$2:$AH$651,MATCH($A13,Applications_2021!$A$2:$A$651,0)))</f>
        <v xml:space="preserve">I really hope I am chosen for this camp. I would be grateful because this is a wonderful opportunity to learn as well as be amongst peers. Thank you. </v>
      </c>
      <c r="X13" s="48" t="str">
        <f>IF(INDEX(Applications_2021!$AI$2:$AI$651,MATCH($A13,Applications_2021!$A$2:$A$651,0))="","",INDEX(Applications_2021!$AI$2:$AI$651,MATCH($A13,Applications_2021!$A$2:$A$651,0)))</f>
        <v>Social Media</v>
      </c>
      <c r="Y13" s="48" t="str">
        <f>IF(INDEX(Applications_2021!$AJ$2:$AJ$651,MATCH($A13,Applications_2021!$A$2:$A$651,0))="","",INDEX(Applications_2021!$AJ$2:$AJ$651,MATCH($A13,Applications_2021!$A$2:$A$651,0)))</f>
        <v/>
      </c>
      <c r="Z13" s="48" t="str" cm="1">
        <f t="array" ref="Z13">IF(INDEX(Transcripts_2021!$Q$2:$Q$1001,MATCH($A13,Applications_2021!$A$2:$A$1001,0))="","",INDEX(Transcripts_2021!$Q$2:$Q$1001,MATCH(TRIM($A13),TRIM(Transcripts_2021!$B$2:$B$1001),0)))</f>
        <v>kelby_moore_report_card.pdf</v>
      </c>
      <c r="AA13" s="48" t="str" cm="1">
        <f t="array" ref="AA13">IF(INDEX(Transcripts_2021!$S$2:$S$1001,MATCH($A13,Applications_2021!$A$2:$A$1001,0))="","",INDEX(Transcripts_2021!$S$2:$S$1001,MATCH(TRIM($A13),TRIM(Transcripts_2021!$B$2:$B$1001),0)))</f>
        <v/>
      </c>
      <c r="AB13" s="48" t="str" cm="1">
        <f t="array" ref="AB13">IF(INDEX(Transcripts_2021!$U$2:$U$1001,MATCH($A13,Applications_2021!$A$2:$A$1001,0))="","",INDEX(Transcripts_2021!$U$2:$U$1001,MATCH(TRIM($A13),TRIM(Transcripts_2021!$B$2:$B$1001),0)))</f>
        <v/>
      </c>
      <c r="AC13" s="48" t="str">
        <f>IF(INDEX(Transcripts_2021!$A$2:$A$324,MATCH($A13,Transcripts_2021!$A$2:$A$324,0))=$A13,INDEX(Transcripts_2021!$O$2:$O$324,MATCH($A13,Transcripts_2021!$A$2:$A$324,0)),"")</f>
        <v xml:space="preserve">Desoto Central Middle School </v>
      </c>
      <c r="AD13" s="48" t="str">
        <f>IF(INDEX('AAYME 2021_List'!$A$3:$A$311,MATCH($A13,'AAYME 2021_List'!$A$3:$A$311,0))=$A13,INDEX('AAYME 2021_List'!$AC$3:$AC$311,MATCH($A13,'AAYME 2021_List'!$A$3:$A$311,0)),"")</f>
        <v>DeSoto</v>
      </c>
      <c r="AE13" s="48" t="str">
        <f>IF(INDEX(Applications_2021!$AL$2:$AL$651,MATCH($A13,Applications_2021!$A$2:$A$651,0))="","",INDEX(Applications_2021!$AL$2:$AL$651,MATCH($A13,Applications_2021!$A$2:$A$651,0)))</f>
        <v>DeSoto</v>
      </c>
    </row>
    <row r="14" spans="1:31" x14ac:dyDescent="0.3">
      <c r="A14" s="51" t="str">
        <f>IF(Applications_2021!$A30="","",Applications_2021!$A30)</f>
        <v>0030-CAM-DA-0301</v>
      </c>
      <c r="B14" s="52" t="str">
        <f>IF(INDEX('AAYME 2021_List'!$A$3:$A$311,MATCH($A14,'AAYME 2021_List'!$A$3:$A$311,0))=$A14,INDEX('AAYME 2021_List'!$B$3:$B$311,MATCH($A14,'AAYME 2021_List'!$A$3:$A$311,0)),"")</f>
        <v>Yes</v>
      </c>
      <c r="C14" s="258" t="str">
        <f>IF(INDEX('AAYME 2021_List'!$A$3:$A$311,MATCH($A14,'AAYME 2021_List'!$A$3:$A$311,0))=$A14,INDEX('AAYME 2021_List'!$C$3:$C$311,MATCH($A14,'AAYME 2021_List'!$A$3:$A$311,0)),"")</f>
        <v>00-Priority Representation</v>
      </c>
      <c r="D14" s="46">
        <f t="shared" si="0"/>
        <v>9</v>
      </c>
      <c r="E14" s="45" cm="1">
        <f t="array" ref="E14">_xlfn.IFS($Q14="Less than $25,000 per year",5,$Q14="$25,000 to $49,999 per year",4,$Q14="$50,000 per year or above",2,$Q14="I do not know.",3,$Q14="",0)</f>
        <v>4</v>
      </c>
      <c r="F14" s="45" cm="1">
        <f t="array" ref="F14">_xlfn.IFS($T14="Excellent",5,$T14="Good",4,$T14="Average",3,$T14="Below Average",2,$T14="Poor",1)</f>
        <v>5</v>
      </c>
      <c r="G14" s="52"/>
      <c r="H14" s="52"/>
      <c r="I14" s="52"/>
      <c r="J14" s="255">
        <f>IF(INDEX('AAYME 2021_List'!$A$3:$A$311,MATCH($A14,'AAYME 2021_List'!$A$3:$A$311,0))=$A14,INDEX('AAYME 2021_List'!$J$3:$J$311,MATCH($A14,'AAYME 2021_List'!$A$3:$A$311,0)),"")</f>
        <v>8</v>
      </c>
      <c r="K14" s="48" t="str">
        <f>IF(LEFT(INDEX(Applications_2021!$E$2:$E$651,MATCH($A14,Applications_2021!$A$2:$A$651,0)),1)="Y","Black","Other")</f>
        <v>Black</v>
      </c>
      <c r="L14" s="48" t="str">
        <f>IF(INDEX(Applications_2021!$F$2:$F$651,MATCH($A14,Applications_2021!$A$2:$A$651,0))="","",INDEX(Applications_2021!$F$2:$F$651,MATCH($A14,Applications_2021!$A$2:$A$651,0)))</f>
        <v>Female</v>
      </c>
      <c r="M14" s="48" t="str">
        <f>IF(LEFT(INDEX(Applications_2021!$I$2:$I$651,MATCH($A14,Applications_2021!$A$2:$A$651,0)),1)="","",LEFT(INDEX(Applications_2021!$I$2:$I$651,MATCH($A14,Applications_2021!$A$2:$A$651,0)),1))</f>
        <v>8</v>
      </c>
      <c r="N14" s="48" t="str">
        <f>IF(INDEX(Applications_2021!$J$2:$J$651,MATCH($A14,Applications_2021!$A$2:$A$651,0))="","",INDEX(Applications_2021!$J$2:$J$651,MATCH($A14,Applications_2021!$A$2:$A$651,0)))</f>
        <v>Bruce High School</v>
      </c>
      <c r="O14" s="48" t="str">
        <f>IF(INDEX(Applications_2021!$K$2:$K$651,MATCH($A14,Applications_2021!$A$2:$A$651,0))="","",INDEX(Applications_2021!$K$2:$K$651,MATCH($A14,Applications_2021!$A$2:$A$651,0)))</f>
        <v>Calhoun</v>
      </c>
      <c r="P14" s="48" t="str">
        <f>IF(INDEX(Applications_2021!$P$2:$P$651,MATCH($A14,Applications_2021!$A$2:$A$651,0))="","",INDEX(Applications_2021!$P$2:$P$651,MATCH($A14,Applications_2021!$A$2:$A$651,0)))</f>
        <v>College degree or 4 or more years of college (including graduate school)</v>
      </c>
      <c r="Q14" s="48" t="str">
        <f>IF(INDEX(Applications_2021!$Q$2:$Q$651,MATCH($A14,Applications_2021!$A$2:$A$651,0))="","",INDEX(Applications_2021!$Q$2:$Q$651,MATCH($A14,Applications_2021!$A$2:$A$651,0)))</f>
        <v>$25,000 to $49,999 per year</v>
      </c>
      <c r="R14" s="48" t="str">
        <f>IF(INDEX(Applications_2021!$AL$2:$AL$651,MATCH($A14,Applications_2021!$A$2:$A$651,0))="","",INDEX(Applications_2021!$AL$2:$AL$651,MATCH($A14,Applications_2021!$A$2:$A$651,0)))</f>
        <v>Calhoun</v>
      </c>
      <c r="S14" s="48" t="str">
        <f>IF(INDEX(Applications_2021!$V$2:$V$651,MATCH($A14,Applications_2021!$A$2:$A$651,0))="","",INDEX(Applications_2021!$V$2:$V$651,MATCH($A14,Applications_2021!$A$2:$A$651,0)))</f>
        <v>MS</v>
      </c>
      <c r="T14" s="48" t="str">
        <f>IF(INDEX(Applications_2021!$AE$2:$AE$651,MATCH($A14,Applications_2021!$A$2:$A$651,0))="","",INDEX(Applications_2021!$AE$2:$AE$651,MATCH($A14,Applications_2021!$A$2:$A$651,0)))</f>
        <v>Excellent</v>
      </c>
      <c r="U14" s="48" t="str">
        <f>IF(INDEX(Applications_2021!$AF$2:$AF$651,MATCH($A14,Applications_2021!$A$2:$A$651,0))="","",INDEX(Applications_2021!$AF$2:$AF$651,MATCH($A14,Applications_2021!$A$2:$A$651,0)))</f>
        <v>If selected, this will be my first academic camp.  I hope to gain some knowledge of how to communicate on a professional level.  I also plan to use the experience to see if maybe MSMS is the school for me.</v>
      </c>
      <c r="V14" s="48" t="str">
        <f>IF(INDEX(Applications_2021!$AG$2:$AG$651,MATCH($A14,Applications_2021!$A$2:$A$651,0))="","",INDEX(Applications_2021!$AG$2:$AG$651,MATCH($A14,Applications_2021!$A$2:$A$651,0)))</f>
        <v xml:space="preserve">My name is Dallas Campbell and I am currently a cheerleader and jr. varsity softball player at my school in Bruce, MS.  I make all A's in my classes and I am very interested in pursuing a career in medicine.  </v>
      </c>
      <c r="W14" s="48" t="str">
        <f>IF(INDEX(Applications_2021!$AH$2:$AH$651,MATCH($A14,Applications_2021!$A$2:$A$651,0))="","",INDEX(Applications_2021!$AH$2:$AH$651,MATCH($A14,Applications_2021!$A$2:$A$651,0)))</f>
        <v xml:space="preserve">I have a MSMS alumni family member who has been encouraging my siblings and I to consider MSMS.  I want to attend this camp as a first step in seeing what is available on the campus and to surround myself with other students like myself.  </v>
      </c>
      <c r="X14" s="48" t="str">
        <f>IF(INDEX(Applications_2021!$AI$2:$AI$651,MATCH($A14,Applications_2021!$A$2:$A$651,0))="","",INDEX(Applications_2021!$AI$2:$AI$651,MATCH($A14,Applications_2021!$A$2:$A$651,0)))</f>
        <v>MSMS alumni/student</v>
      </c>
      <c r="Y14" s="48" t="str">
        <f>IF(INDEX(Applications_2021!$AJ$2:$AJ$651,MATCH($A14,Applications_2021!$A$2:$A$651,0))="","",INDEX(Applications_2021!$AJ$2:$AJ$651,MATCH($A14,Applications_2021!$A$2:$A$651,0)))</f>
        <v/>
      </c>
      <c r="Z14" s="48" t="str" cm="1">
        <f t="array" ref="Z14">IF(INDEX(Transcripts_2021!$Q$2:$Q$1001,MATCH($A14,Applications_2021!$A$2:$A$1001,0))="","",INDEX(Transcripts_2021!$Q$2:$Q$1001,MATCH(TRIM($A14),TRIM(Transcripts_2021!$B$2:$B$1001),0)))</f>
        <v>report_card__4302021_2.pdf</v>
      </c>
      <c r="AA14" s="48" t="str" cm="1">
        <f t="array" ref="AA14">IF(INDEX(Transcripts_2021!$S$2:$S$1001,MATCH($A14,Applications_2021!$A$2:$A$1001,0))="","",INDEX(Transcripts_2021!$S$2:$S$1001,MATCH(TRIM($A14),TRIM(Transcripts_2021!$B$2:$B$1001),0)))</f>
        <v/>
      </c>
      <c r="AB14" s="48" t="str" cm="1">
        <f t="array" ref="AB14">IF(INDEX(Transcripts_2021!$U$2:$U$1001,MATCH($A14,Applications_2021!$A$2:$A$1001,0))="","",INDEX(Transcripts_2021!$U$2:$U$1001,MATCH(TRIM($A14),TRIM(Transcripts_2021!$B$2:$B$1001),0)))</f>
        <v/>
      </c>
      <c r="AC14" s="48" t="str">
        <f>IF(INDEX(Transcripts_2021!$A$2:$A$324,MATCH($A14,Transcripts_2021!$A$2:$A$324,0))=$A14,INDEX(Transcripts_2021!$O$2:$O$324,MATCH($A14,Transcripts_2021!$A$2:$A$324,0)),"")</f>
        <v>Bruce High School</v>
      </c>
      <c r="AD14" s="48" t="str">
        <f>IF(INDEX('AAYME 2021_List'!$A$3:$A$311,MATCH($A14,'AAYME 2021_List'!$A$3:$A$311,0))=$A14,INDEX('AAYME 2021_List'!$AC$3:$AC$311,MATCH($A14,'AAYME 2021_List'!$A$3:$A$311,0)),"")</f>
        <v>Calhoun</v>
      </c>
      <c r="AE14" s="48" t="str">
        <f>IF(INDEX(Applications_2021!$AL$2:$AL$651,MATCH($A14,Applications_2021!$A$2:$A$651,0))="","",INDEX(Applications_2021!$AL$2:$AL$651,MATCH($A14,Applications_2021!$A$2:$A$651,0)))</f>
        <v>Calhoun</v>
      </c>
    </row>
    <row r="15" spans="1:31" x14ac:dyDescent="0.3">
      <c r="A15" s="51" t="str">
        <f>IF(Applications_2021!$A33="","",Applications_2021!$A33)</f>
        <v>0033-SMI-KE-0103</v>
      </c>
      <c r="B15" s="52">
        <f>IF(INDEX('AAYME 2021_List'!$A$3:$A$311,MATCH($A15,'AAYME 2021_List'!$A$3:$A$311,0))=$A15,INDEX('AAYME 2021_List'!$B$3:$B$311,MATCH($A15,'AAYME 2021_List'!$A$3:$A$311,0)),"")</f>
        <v>0</v>
      </c>
      <c r="C15" s="258" t="str">
        <f>IF(INDEX('AAYME 2021_List'!$A$3:$A$311,MATCH($A15,'AAYME 2021_List'!$A$3:$A$311,0))=$A15,INDEX('AAYME 2021_List'!$C$3:$C$311,MATCH($A15,'AAYME 2021_List'!$A$3:$A$311,0)),"")</f>
        <v>99-Not Selected</v>
      </c>
      <c r="D15" s="46">
        <f t="shared" si="0"/>
        <v>5</v>
      </c>
      <c r="E15" s="45" cm="1">
        <f t="array" ref="E15">_xlfn.IFS($Q15="Less than $25,000 per year",5,$Q15="$25,000 to $49,999 per year",4,$Q15="$50,000 per year or above",2,$Q15="I do not know.",3,$Q15="",0)</f>
        <v>0</v>
      </c>
      <c r="F15" s="45" cm="1">
        <f t="array" ref="F15">_xlfn.IFS($T15="Excellent",5,$T15="Good",4,$T15="Average",3,$T15="Below Average",2,$T15="Poor",1)</f>
        <v>5</v>
      </c>
      <c r="G15" s="52"/>
      <c r="H15" s="52"/>
      <c r="I15" s="52"/>
      <c r="J15" s="255">
        <f>IF(INDEX('AAYME 2021_List'!$A$3:$A$311,MATCH($A15,'AAYME 2021_List'!$A$3:$A$311,0))=$A15,INDEX('AAYME 2021_List'!$J$3:$J$311,MATCH($A15,'AAYME 2021_List'!$A$3:$A$311,0)),"")</f>
        <v>0</v>
      </c>
      <c r="K15" s="48" t="str">
        <f>IF(LEFT(INDEX(Applications_2021!$E$2:$E$651,MATCH($A15,Applications_2021!$A$2:$A$651,0)),1)="Y","Black","Other")</f>
        <v>Black</v>
      </c>
      <c r="L15" s="48" t="str">
        <f>IF(INDEX(Applications_2021!$F$2:$F$651,MATCH($A15,Applications_2021!$A$2:$A$651,0))="","",INDEX(Applications_2021!$F$2:$F$651,MATCH($A15,Applications_2021!$A$2:$A$651,0)))</f>
        <v>Male</v>
      </c>
      <c r="M15" s="48" t="str">
        <f>IF(LEFT(INDEX(Applications_2021!$I$2:$I$651,MATCH($A15,Applications_2021!$A$2:$A$651,0)),1)="","",LEFT(INDEX(Applications_2021!$I$2:$I$651,MATCH($A15,Applications_2021!$A$2:$A$651,0)),1))</f>
        <v>7</v>
      </c>
      <c r="N15" s="48" t="str">
        <f>IF(INDEX(Applications_2021!$J$2:$J$651,MATCH($A15,Applications_2021!$A$2:$A$651,0))="","",INDEX(Applications_2021!$J$2:$J$651,MATCH($A15,Applications_2021!$A$2:$A$651,0)))</f>
        <v>Clinton Junior High School</v>
      </c>
      <c r="O15" s="48" t="str">
        <f>IF(INDEX(Applications_2021!$K$2:$K$651,MATCH($A15,Applications_2021!$A$2:$A$651,0))="","",INDEX(Applications_2021!$K$2:$K$651,MATCH($A15,Applications_2021!$A$2:$A$651,0)))</f>
        <v xml:space="preserve">Clinton Public School District </v>
      </c>
      <c r="P15" s="48" t="str">
        <f>IF(INDEX(Applications_2021!$P$2:$P$651,MATCH($A15,Applications_2021!$A$2:$A$651,0))="","",INDEX(Applications_2021!$P$2:$P$651,MATCH($A15,Applications_2021!$A$2:$A$651,0)))</f>
        <v>High School Diploma or up to 3 years of college</v>
      </c>
      <c r="Q15" s="48" t="str">
        <f>IF(INDEX(Applications_2021!$Q$2:$Q$651,MATCH($A15,Applications_2021!$A$2:$A$651,0))="","",INDEX(Applications_2021!$Q$2:$Q$651,MATCH($A15,Applications_2021!$A$2:$A$651,0)))</f>
        <v/>
      </c>
      <c r="R15" s="48" t="str">
        <f>IF(INDEX(Applications_2021!$AL$2:$AL$651,MATCH($A15,Applications_2021!$A$2:$A$651,0))="","",INDEX(Applications_2021!$AL$2:$AL$651,MATCH($A15,Applications_2021!$A$2:$A$651,0)))</f>
        <v>Hinds</v>
      </c>
      <c r="S15" s="48" t="str">
        <f>IF(INDEX(Applications_2021!$V$2:$V$651,MATCH($A15,Applications_2021!$A$2:$A$651,0))="","",INDEX(Applications_2021!$V$2:$V$651,MATCH($A15,Applications_2021!$A$2:$A$651,0)))</f>
        <v>MS</v>
      </c>
      <c r="T15" s="48" t="str">
        <f>IF(INDEX(Applications_2021!$AE$2:$AE$651,MATCH($A15,Applications_2021!$A$2:$A$651,0))="","",INDEX(Applications_2021!$AE$2:$AE$651,MATCH($A15,Applications_2021!$A$2:$A$651,0)))</f>
        <v>Excellent</v>
      </c>
      <c r="U15" s="48" t="str">
        <f>IF(INDEX(Applications_2021!$AF$2:$AF$651,MATCH($A15,Applications_2021!$A$2:$A$651,0))="","",INDEX(Applications_2021!$AF$2:$AF$651,MATCH($A15,Applications_2021!$A$2:$A$651,0)))</f>
        <v xml:space="preserve">I am interested in science and medicine. I would hope to attain information relevant and experience working hands on and with others to accomplish a common goal.  </v>
      </c>
      <c r="V15" s="48" t="str">
        <f>IF(INDEX(Applications_2021!$AG$2:$AG$651,MATCH($A15,Applications_2021!$A$2:$A$651,0))="","",INDEX(Applications_2021!$AG$2:$AG$651,MATCH($A15,Applications_2021!$A$2:$A$651,0)))</f>
        <v/>
      </c>
      <c r="W15" s="48" t="str">
        <f>IF(INDEX(Applications_2021!$AH$2:$AH$651,MATCH($A15,Applications_2021!$A$2:$A$651,0))="","",INDEX(Applications_2021!$AH$2:$AH$651,MATCH($A15,Applications_2021!$A$2:$A$651,0)))</f>
        <v/>
      </c>
      <c r="X15" s="48" t="str">
        <f>IF(INDEX(Applications_2021!$AI$2:$AI$651,MATCH($A15,Applications_2021!$A$2:$A$651,0))="","",INDEX(Applications_2021!$AI$2:$AI$651,MATCH($A15,Applications_2021!$A$2:$A$651,0)))</f>
        <v>MSMS alumni/student</v>
      </c>
      <c r="Y15" s="48" t="str">
        <f>IF(INDEX(Applications_2021!$AJ$2:$AJ$651,MATCH($A15,Applications_2021!$A$2:$A$651,0))="","",INDEX(Applications_2021!$AJ$2:$AJ$651,MATCH($A15,Applications_2021!$A$2:$A$651,0)))</f>
        <v/>
      </c>
      <c r="Z15" s="48" t="str" cm="1">
        <f t="array" ref="Z15">IF(INDEX(Transcripts_2021!$Q$2:$Q$1001,MATCH($A15,Applications_2021!$A$2:$A$1001,0))="","",INDEX(Transcripts_2021!$Q$2:$Q$1001,MATCH(TRIM($A15),TRIM(Transcripts_2021!$B$2:$B$1001),0)))</f>
        <v>fff994af69684d7fb4a3c07e5ef3778e.png</v>
      </c>
      <c r="AA15" s="48" t="str" cm="1">
        <f t="array" ref="AA15">IF(INDEX(Transcripts_2021!$S$2:$S$1001,MATCH($A15,Applications_2021!$A$2:$A$1001,0))="","",INDEX(Transcripts_2021!$S$2:$S$1001,MATCH(TRIM($A15),TRIM(Transcripts_2021!$B$2:$B$1001),0)))</f>
        <v>30f49d1cfff848398690ed84a81273f9.png</v>
      </c>
      <c r="AB15" s="48" t="str" cm="1">
        <f t="array" ref="AB15">IF(INDEX(Transcripts_2021!$U$2:$U$1001,MATCH($A15,Applications_2021!$A$2:$A$1001,0))="","",INDEX(Transcripts_2021!$U$2:$U$1001,MATCH(TRIM($A15),TRIM(Transcripts_2021!$B$2:$B$1001),0)))</f>
        <v/>
      </c>
      <c r="AC15" s="48" t="str">
        <f>IF(INDEX(Transcripts_2021!$A$2:$A$324,MATCH($A15,Transcripts_2021!$A$2:$A$324,0))=$A15,INDEX(Transcripts_2021!$O$2:$O$324,MATCH($A15,Transcripts_2021!$A$2:$A$324,0)),"")</f>
        <v>Clinton Junior High School</v>
      </c>
      <c r="AD15" s="48" t="str">
        <f>IF(INDEX('AAYME 2021_List'!$A$3:$A$311,MATCH($A15,'AAYME 2021_List'!$A$3:$A$311,0))=$A15,INDEX('AAYME 2021_List'!$AC$3:$AC$311,MATCH($A15,'AAYME 2021_List'!$A$3:$A$311,0)),"")</f>
        <v>Hinds</v>
      </c>
      <c r="AE15" s="48" t="str">
        <f>IF(INDEX(Applications_2021!$AL$2:$AL$651,MATCH($A15,Applications_2021!$A$2:$A$651,0))="","",INDEX(Applications_2021!$AL$2:$AL$651,MATCH($A15,Applications_2021!$A$2:$A$651,0)))</f>
        <v>Hinds</v>
      </c>
    </row>
    <row r="16" spans="1:31" x14ac:dyDescent="0.3">
      <c r="A16" s="51" t="str">
        <f>IF(Applications_2021!$A40="","",Applications_2021!$A40)</f>
        <v>0040-JON-NI-0087</v>
      </c>
      <c r="B16" s="52" t="str">
        <f>IF(INDEX('AAYME 2021_List'!$A$3:$A$311,MATCH($A16,'AAYME 2021_List'!$A$3:$A$311,0))=$A16,INDEX('AAYME 2021_List'!$B$3:$B$311,MATCH($A16,'AAYME 2021_List'!$A$3:$A$311,0)),"")</f>
        <v>Yes</v>
      </c>
      <c r="C16" s="258" t="str">
        <f>IF(INDEX('AAYME 2021_List'!$A$3:$A$311,MATCH($A16,'AAYME 2021_List'!$A$3:$A$311,0))=$A16,INDEX('AAYME 2021_List'!$C$3:$C$311,MATCH($A16,'AAYME 2021_List'!$A$3:$A$311,0)),"")</f>
        <v>07-Alternate</v>
      </c>
      <c r="D16" s="46">
        <f t="shared" si="0"/>
        <v>6</v>
      </c>
      <c r="E16" s="45" cm="1">
        <f t="array" ref="E16">_xlfn.IFS($Q16="Less than $25,000 per year",5,$Q16="$25,000 to $49,999 per year",4,$Q16="$50,000 per year or above",2,$Q16="I do not know.",3,$Q16="",0)</f>
        <v>2</v>
      </c>
      <c r="F16" s="45" cm="1">
        <f t="array" ref="F16">_xlfn.IFS($T16="Excellent",5,$T16="Good",4,$T16="Average",3,$T16="Below Average",2,$T16="Poor",1)</f>
        <v>4</v>
      </c>
      <c r="G16" s="52"/>
      <c r="H16" s="52"/>
      <c r="I16" s="52"/>
      <c r="J16" s="255">
        <f>IF(INDEX('AAYME 2021_List'!$A$3:$A$311,MATCH($A16,'AAYME 2021_List'!$A$3:$A$311,0))=$A16,INDEX('AAYME 2021_List'!$J$3:$J$311,MATCH($A16,'AAYME 2021_List'!$A$3:$A$311,0)),"")</f>
        <v>7</v>
      </c>
      <c r="K16" s="48" t="str">
        <f>IF(LEFT(INDEX(Applications_2021!$E$2:$E$651,MATCH($A16,Applications_2021!$A$2:$A$651,0)),1)="Y","Black","Other")</f>
        <v>Black</v>
      </c>
      <c r="L16" s="48" t="str">
        <f>IF(INDEX(Applications_2021!$F$2:$F$651,MATCH($A16,Applications_2021!$A$2:$A$651,0))="","",INDEX(Applications_2021!$F$2:$F$651,MATCH($A16,Applications_2021!$A$2:$A$651,0)))</f>
        <v>Male</v>
      </c>
      <c r="M16" s="48" t="str">
        <f>IF(LEFT(INDEX(Applications_2021!$I$2:$I$651,MATCH($A16,Applications_2021!$A$2:$A$651,0)),1)="","",LEFT(INDEX(Applications_2021!$I$2:$I$651,MATCH($A16,Applications_2021!$A$2:$A$651,0)),1))</f>
        <v>7</v>
      </c>
      <c r="N16" s="48" t="str">
        <f>IF(INDEX(Applications_2021!$J$2:$J$651,MATCH($A16,Applications_2021!$A$2:$A$651,0))="","",INDEX(Applications_2021!$J$2:$J$651,MATCH($A16,Applications_2021!$A$2:$A$651,0)))</f>
        <v>Byram Middle School</v>
      </c>
      <c r="O16" s="48" t="str">
        <f>IF(INDEX(Applications_2021!$K$2:$K$651,MATCH($A16,Applications_2021!$A$2:$A$651,0))="","",INDEX(Applications_2021!$K$2:$K$651,MATCH($A16,Applications_2021!$A$2:$A$651,0)))</f>
        <v xml:space="preserve">Hinds County </v>
      </c>
      <c r="P16" s="48" t="str">
        <f>IF(INDEX(Applications_2021!$P$2:$P$651,MATCH($A16,Applications_2021!$A$2:$A$651,0))="","",INDEX(Applications_2021!$P$2:$P$651,MATCH($A16,Applications_2021!$A$2:$A$651,0)))</f>
        <v>College degree or 4 or more years of college (including graduate school)</v>
      </c>
      <c r="Q16" s="48" t="str">
        <f>IF(INDEX(Applications_2021!$Q$2:$Q$651,MATCH($A16,Applications_2021!$A$2:$A$651,0))="","",INDEX(Applications_2021!$Q$2:$Q$651,MATCH($A16,Applications_2021!$A$2:$A$651,0)))</f>
        <v>$50,000 per year or above</v>
      </c>
      <c r="R16" s="66" t="str">
        <f>$AD16</f>
        <v>Hinds</v>
      </c>
      <c r="S16" s="48" t="str">
        <f>IF(INDEX(Applications_2021!$V$2:$V$651,MATCH($A16,Applications_2021!$A$2:$A$651,0))="","",INDEX(Applications_2021!$V$2:$V$651,MATCH($A16,Applications_2021!$A$2:$A$651,0)))</f>
        <v>MS</v>
      </c>
      <c r="T16" s="48" t="str">
        <f>IF(INDEX(Applications_2021!$AE$2:$AE$651,MATCH($A16,Applications_2021!$A$2:$A$651,0))="","",INDEX(Applications_2021!$AE$2:$AE$651,MATCH($A16,Applications_2021!$A$2:$A$651,0)))</f>
        <v>Good</v>
      </c>
      <c r="U16" s="48" t="str">
        <f>IF(INDEX(Applications_2021!$AF$2:$AF$651,MATCH($A16,Applications_2021!$A$2:$A$651,0))="","",INDEX(Applications_2021!$AF$2:$AF$651,MATCH($A16,Applications_2021!$A$2:$A$651,0)))</f>
        <v>I want to design buildings and build bridges.  This past school year has been hard due to the pandemic.  I want to spend time with other youth in order to explore options for my future.</v>
      </c>
      <c r="V16" s="48" t="str">
        <f>IF(INDEX(Applications_2021!$AG$2:$AG$651,MATCH($A16,Applications_2021!$A$2:$A$651,0))="","",INDEX(Applications_2021!$AG$2:$AG$651,MATCH($A16,Applications_2021!$A$2:$A$651,0)))</f>
        <v xml:space="preserve"> Student of the Month Citizenship  AAU Basketball (won several championships)</v>
      </c>
      <c r="W16" s="48" t="str">
        <f>IF(INDEX(Applications_2021!$AH$2:$AH$651,MATCH($A16,Applications_2021!$A$2:$A$651,0))="","",INDEX(Applications_2021!$AH$2:$AH$651,MATCH($A16,Applications_2021!$A$2:$A$651,0)))</f>
        <v>I usually do not apply for opportunities like this because I’m always focused on my basketball.  I know I need to look at other options.  This is a great opportunity.</v>
      </c>
      <c r="X16" s="48" t="str">
        <f>IF(INDEX(Applications_2021!$AI$2:$AI$651,MATCH($A16,Applications_2021!$A$2:$A$651,0))="","",INDEX(Applications_2021!$AI$2:$AI$651,MATCH($A16,Applications_2021!$A$2:$A$651,0)))</f>
        <v>Social Media</v>
      </c>
      <c r="Y16" s="48" t="str">
        <f>IF(INDEX(Applications_2021!$AJ$2:$AJ$651,MATCH($A16,Applications_2021!$A$2:$A$651,0))="","",INDEX(Applications_2021!$AJ$2:$AJ$651,MATCH($A16,Applications_2021!$A$2:$A$651,0)))</f>
        <v/>
      </c>
      <c r="Z16" s="48" t="str" cm="1">
        <f t="array" ref="Z16">IF(INDEX(Transcripts_2021!$Q$2:$Q$1001,MATCH($A16,Applications_2021!$A$2:$A$1001,0))="","",INDEX(Transcripts_2021!$Q$2:$Q$1001,MATCH(TRIM($A16),TRIM(Transcripts_2021!$B$2:$B$1001),0)))</f>
        <v>n._jones_rc_t3_1.pdf</v>
      </c>
      <c r="AA16" s="48" t="str" cm="1">
        <f t="array" ref="AA16">IF(INDEX(Transcripts_2021!$S$2:$S$1001,MATCH($A16,Applications_2021!$A$2:$A$1001,0))="","",INDEX(Transcripts_2021!$S$2:$S$1001,MATCH(TRIM($A16),TRIM(Transcripts_2021!$B$2:$B$1001),0)))</f>
        <v/>
      </c>
      <c r="AB16" s="48" t="str" cm="1">
        <f t="array" ref="AB16">IF(INDEX(Transcripts_2021!$U$2:$U$1001,MATCH($A16,Applications_2021!$A$2:$A$1001,0))="","",INDEX(Transcripts_2021!$U$2:$U$1001,MATCH(TRIM($A16),TRIM(Transcripts_2021!$B$2:$B$1001),0)))</f>
        <v/>
      </c>
      <c r="AC16" s="48" t="str">
        <f>IF(INDEX(Transcripts_2021!$A$2:$A$324,MATCH($A16,Transcripts_2021!$A$2:$A$324,0))=$A16,INDEX(Transcripts_2021!$O$2:$O$324,MATCH($A16,Transcripts_2021!$A$2:$A$324,0)),"")</f>
        <v>Byram Middle School</v>
      </c>
      <c r="AD16" s="67" t="s">
        <v>209</v>
      </c>
      <c r="AE16" s="48" t="str">
        <f>IF(INDEX(Applications_2021!$AL$2:$AL$651,MATCH($A16,Applications_2021!$A$2:$A$651,0))="","",INDEX(Applications_2021!$AL$2:$AL$651,MATCH($A16,Applications_2021!$A$2:$A$651,0)))</f>
        <v>Rankin</v>
      </c>
    </row>
    <row r="17" spans="1:31" x14ac:dyDescent="0.3">
      <c r="A17" s="51" t="str">
        <f>IF(Applications_2021!$A43="","",Applications_2021!$A43)</f>
        <v>0043-WIL-GA-0340</v>
      </c>
      <c r="B17" s="52">
        <f>IF(INDEX('AAYME 2021_List'!$A$3:$A$311,MATCH($A17,'AAYME 2021_List'!$A$3:$A$311,0))=$A17,INDEX('AAYME 2021_List'!$B$3:$B$311,MATCH($A17,'AAYME 2021_List'!$A$3:$A$311,0)),"")</f>
        <v>0</v>
      </c>
      <c r="C17" s="281" t="str">
        <f>IF(INDEX('AAYME 2021_List'!$A$3:$A$311,MATCH($A17,'AAYME 2021_List'!$A$3:$A$311,0))=$A17,INDEX('AAYME 2021_List'!$C$3:$C$311,MATCH($A17,'AAYME 2021_List'!$A$3:$A$311,0)),"")</f>
        <v>99-Not Selected</v>
      </c>
      <c r="D17" s="46">
        <f t="shared" si="0"/>
        <v>7</v>
      </c>
      <c r="E17" s="45" cm="1">
        <f t="array" ref="E17">_xlfn.IFS($Q17="Less than $25,000 per year",5,$Q17="$25,000 to $49,999 per year",4,$Q17="$50,000 per year or above",2,$Q17="I do not know.",3,$Q17="",0)</f>
        <v>2</v>
      </c>
      <c r="F17" s="45" cm="1">
        <f t="array" ref="F17">_xlfn.IFS($T17="Excellent",5,$T17="Good",4,$T17="Average",3,$T17="Below Average",2,$T17="Poor",1)</f>
        <v>5</v>
      </c>
      <c r="G17" s="52"/>
      <c r="H17" s="52"/>
      <c r="I17" s="52"/>
      <c r="J17" s="255">
        <f>IF(INDEX('AAYME 2021_List'!$A$3:$A$311,MATCH($A17,'AAYME 2021_List'!$A$3:$A$311,0))=$A17,INDEX('AAYME 2021_List'!$J$3:$J$311,MATCH($A17,'AAYME 2021_List'!$A$3:$A$311,0)),"")</f>
        <v>8</v>
      </c>
      <c r="K17" s="48" t="str">
        <f>IF(LEFT(INDEX(Applications_2021!$E$2:$E$651,MATCH($A17,Applications_2021!$A$2:$A$651,0)),1)="Y","Black","Other")</f>
        <v>Black</v>
      </c>
      <c r="L17" s="48" t="str">
        <f>IF(INDEX(Applications_2021!$F$2:$F$651,MATCH($A17,Applications_2021!$A$2:$A$651,0))="","",INDEX(Applications_2021!$F$2:$F$651,MATCH($A17,Applications_2021!$A$2:$A$651,0)))</f>
        <v>Female</v>
      </c>
      <c r="M17" s="48" t="str">
        <f>IF(LEFT(INDEX(Applications_2021!$I$2:$I$651,MATCH($A17,Applications_2021!$A$2:$A$651,0)),1)="","",LEFT(INDEX(Applications_2021!$I$2:$I$651,MATCH($A17,Applications_2021!$A$2:$A$651,0)),1))</f>
        <v>8</v>
      </c>
      <c r="N17" s="48" t="str">
        <f>IF(INDEX(Applications_2021!$J$2:$J$651,MATCH($A17,Applications_2021!$A$2:$A$651,0))="","",INDEX(Applications_2021!$J$2:$J$651,MATCH($A17,Applications_2021!$A$2:$A$651,0)))</f>
        <v>Grenada Middle School</v>
      </c>
      <c r="O17" s="48" t="str">
        <f>IF(INDEX(Applications_2021!$K$2:$K$651,MATCH($A17,Applications_2021!$A$2:$A$651,0))="","",INDEX(Applications_2021!$K$2:$K$651,MATCH($A17,Applications_2021!$A$2:$A$651,0)))</f>
        <v>Grenada County</v>
      </c>
      <c r="P17" s="48" t="str">
        <f>IF(INDEX(Applications_2021!$P$2:$P$651,MATCH($A17,Applications_2021!$A$2:$A$651,0))="","",INDEX(Applications_2021!$P$2:$P$651,MATCH($A17,Applications_2021!$A$2:$A$651,0)))</f>
        <v>College degree or 4 or more years of college (including graduate school)</v>
      </c>
      <c r="Q17" s="48" t="str">
        <f>IF(INDEX(Applications_2021!$Q$2:$Q$651,MATCH($A17,Applications_2021!$A$2:$A$651,0))="","",INDEX(Applications_2021!$Q$2:$Q$651,MATCH($A17,Applications_2021!$A$2:$A$651,0)))</f>
        <v>$50,000 per year or above</v>
      </c>
      <c r="R17" s="48" t="str">
        <f>IF(INDEX(Applications_2021!$AL$2:$AL$651,MATCH($A17,Applications_2021!$A$2:$A$651,0))="","",INDEX(Applications_2021!$AL$2:$AL$651,MATCH($A17,Applications_2021!$A$2:$A$651,0)))</f>
        <v>Grenada</v>
      </c>
      <c r="S17" s="48" t="str">
        <f>IF(INDEX(Applications_2021!$V$2:$V$651,MATCH($A17,Applications_2021!$A$2:$A$651,0))="","",INDEX(Applications_2021!$V$2:$V$651,MATCH($A17,Applications_2021!$A$2:$A$651,0)))</f>
        <v>MS</v>
      </c>
      <c r="T17" s="48" t="str">
        <f>IF(INDEX(Applications_2021!$AE$2:$AE$651,MATCH($A17,Applications_2021!$A$2:$A$651,0))="","",INDEX(Applications_2021!$AE$2:$AE$651,MATCH($A17,Applications_2021!$A$2:$A$651,0)))</f>
        <v>Excellent</v>
      </c>
      <c r="U17" s="48" t="str">
        <f>IF(INDEX(Applications_2021!$AF$2:$AF$651,MATCH($A17,Applications_2021!$A$2:$A$651,0))="","",INDEX(Applications_2021!$AF$2:$AF$651,MATCH($A17,Applications_2021!$A$2:$A$651,0)))</f>
        <v xml:space="preserve">I want to attend the AAYME Camp so I can meet other minority students across our State that are excelling in their academics. I hope to network and build an everlasting friendship. </v>
      </c>
      <c r="V17" s="48" t="str">
        <f>IF(INDEX(Applications_2021!$AG$2:$AG$651,MATCH($A17,Applications_2021!$A$2:$A$651,0))="","",INDEX(Applications_2021!$AG$2:$AG$651,MATCH($A17,Applications_2021!$A$2:$A$651,0)))</f>
        <v xml:space="preserve">I was a Gifted Student that competed at the local level State competition in a single category and was asked to compete at the National level in Wisconsin. I ranked 11th in the world at National. I was so amazed.  I’ve attended the Superintendent Ceremony for over 5 years for having all A’s for the school year. I used to compete in beauty pageants a lot. I won the Local Little Magnolia State pageant. I won Little Mrs Grenada County, I won Little Miss Fire two years in a row. I met Mrs America 2013 &amp; 2014. I met Miss Mississippi 2013 &amp; 2015.  </v>
      </c>
      <c r="W17" s="48" t="str">
        <f>IF(INDEX(Applications_2021!$AH$2:$AH$651,MATCH($A17,Applications_2021!$A$2:$A$651,0))="","",INDEX(Applications_2021!$AH$2:$AH$651,MATCH($A17,Applications_2021!$A$2:$A$651,0)))</f>
        <v>I’ m an Junior usher at my church. I’m a Christian. I play basketball &amp; run track. I played soccer and the piano up until 2020. I won overall sales 2 years straight in our ballet and tap competition. I’m in our school’s Entertainers Show Choir. We won 2nd place last weekend at the Deep South Classic held at Madison Central High School. We also won First Runner Up in the Virtual Illinois Event held at Glenwood, IL. We won overall Best Custom as well.</v>
      </c>
      <c r="X17" s="48" t="str">
        <f>IF(INDEX(Applications_2021!$AI$2:$AI$651,MATCH($A17,Applications_2021!$A$2:$A$651,0))="","",INDEX(Applications_2021!$AI$2:$AI$651,MATCH($A17,Applications_2021!$A$2:$A$651,0)))</f>
        <v>school/teacher</v>
      </c>
      <c r="Y17" s="48" t="str">
        <f>IF(INDEX(Applications_2021!$AJ$2:$AJ$651,MATCH($A17,Applications_2021!$A$2:$A$651,0))="","",INDEX(Applications_2021!$AJ$2:$AJ$651,MATCH($A17,Applications_2021!$A$2:$A$651,0)))</f>
        <v>Coach Townes @ Grenada Middle School</v>
      </c>
      <c r="Z17" s="48" t="str" cm="1">
        <f t="array" ref="Z17">IF(INDEX(Transcripts_2021!$Q$2:$Q$1001,MATCH($A17,Applications_2021!$A$2:$A$1001,0))="","",INDEX(Transcripts_2021!$Q$2:$Q$1001,MATCH(TRIM($A17),TRIM(Transcripts_2021!$B$2:$B$1001),0)))</f>
        <v>Emailed</v>
      </c>
      <c r="AA17" s="48" t="str" cm="1">
        <f t="array" ref="AA17">IF(INDEX(Transcripts_2021!$S$2:$S$1001,MATCH($A17,Applications_2021!$A$2:$A$1001,0))="","",INDEX(Transcripts_2021!$S$2:$S$1001,MATCH(TRIM($A17),TRIM(Transcripts_2021!$B$2:$B$1001),0)))</f>
        <v/>
      </c>
      <c r="AB17" s="48" t="str" cm="1">
        <f t="array" ref="AB17">IF(INDEX(Transcripts_2021!$U$2:$U$1001,MATCH($A17,Applications_2021!$A$2:$A$1001,0))="","",INDEX(Transcripts_2021!$U$2:$U$1001,MATCH(TRIM($A17),TRIM(Transcripts_2021!$B$2:$B$1001),0)))</f>
        <v/>
      </c>
      <c r="AC17" s="48" t="str">
        <f>IF(INDEX(Transcripts_2021!$A$2:$A$324,MATCH($A17,Transcripts_2021!$A$2:$A$324,0))=$A17,INDEX(Transcripts_2021!$O$2:$O$324,MATCH($A17,Transcripts_2021!$A$2:$A$324,0)),"")</f>
        <v>Grenada Middle School</v>
      </c>
      <c r="AD17" s="48" t="str">
        <f>IF(INDEX('AAYME 2021_List'!$A$3:$A$311,MATCH($A17,'AAYME 2021_List'!$A$3:$A$311,0))=$A17,INDEX('AAYME 2021_List'!$AC$3:$AC$311,MATCH($A17,'AAYME 2021_List'!$A$3:$A$311,0)),"")</f>
        <v>Grenada</v>
      </c>
      <c r="AE17" s="48" t="str">
        <f>IF(INDEX(Applications_2021!$AL$2:$AL$651,MATCH($A17,Applications_2021!$A$2:$A$651,0))="","",INDEX(Applications_2021!$AL$2:$AL$651,MATCH($A17,Applications_2021!$A$2:$A$651,0)))</f>
        <v>Grenada</v>
      </c>
    </row>
    <row r="18" spans="1:31" x14ac:dyDescent="0.3">
      <c r="A18" s="51" t="str">
        <f>IF(Applications_2021!$A44="","",Applications_2021!$A44)</f>
        <v>0044-MCD-TI-0010</v>
      </c>
      <c r="B18" s="52" t="str">
        <f>IF(INDEX('AAYME 2021_List'!$A$3:$A$311,MATCH($A18,'AAYME 2021_List'!$A$3:$A$311,0))=$A18,INDEX('AAYME 2021_List'!$B$3:$B$311,MATCH($A18,'AAYME 2021_List'!$A$3:$A$311,0)),"")</f>
        <v>Yes</v>
      </c>
      <c r="C18" s="258" t="str">
        <f>IF(INDEX('AAYME 2021_List'!$A$3:$A$311,MATCH($A18,'AAYME 2021_List'!$A$3:$A$311,0))=$A18,INDEX('AAYME 2021_List'!$C$3:$C$311,MATCH($A18,'AAYME 2021_List'!$A$3:$A$311,0)),"")</f>
        <v>00-Priority Representation</v>
      </c>
      <c r="D18" s="46">
        <f t="shared" si="0"/>
        <v>8</v>
      </c>
      <c r="E18" s="45" cm="1">
        <f t="array" ref="E18">_xlfn.IFS($Q18="Less than $25,000 per year",5,$Q18="$25,000 to $49,999 per year",4,$Q18="$50,000 per year or above",2,$Q18="I do not know.",3,$Q18="",0)</f>
        <v>4</v>
      </c>
      <c r="F18" s="45" cm="1">
        <f t="array" ref="F18">_xlfn.IFS($T18="Excellent",5,$T18="Good",4,$T18="Average",3,$T18="Below Average",2,$T18="Poor",1)</f>
        <v>4</v>
      </c>
      <c r="G18" s="52"/>
      <c r="H18" s="52"/>
      <c r="I18" s="52"/>
      <c r="J18" s="255">
        <f>IF(INDEX('AAYME 2021_List'!$A$3:$A$311,MATCH($A18,'AAYME 2021_List'!$A$3:$A$311,0))=$A18,INDEX('AAYME 2021_List'!$J$3:$J$311,MATCH($A18,'AAYME 2021_List'!$A$3:$A$311,0)),"")</f>
        <v>8</v>
      </c>
      <c r="K18" s="48" t="str">
        <f>IF(LEFT(INDEX(Applications_2021!$E$2:$E$651,MATCH($A18,Applications_2021!$A$2:$A$651,0)),1)="Y","Black","Other")</f>
        <v>Black</v>
      </c>
      <c r="L18" s="48" t="str">
        <f>IF(INDEX(Applications_2021!$F$2:$F$651,MATCH($A18,Applications_2021!$A$2:$A$651,0))="","",INDEX(Applications_2021!$F$2:$F$651,MATCH($A18,Applications_2021!$A$2:$A$651,0)))</f>
        <v>Female</v>
      </c>
      <c r="M18" s="48" t="str">
        <f>IF(LEFT(INDEX(Applications_2021!$I$2:$I$651,MATCH($A18,Applications_2021!$A$2:$A$651,0)),1)="","",LEFT(INDEX(Applications_2021!$I$2:$I$651,MATCH($A18,Applications_2021!$A$2:$A$651,0)),1))</f>
        <v>8</v>
      </c>
      <c r="N18" s="48" t="str">
        <f>IF(INDEX(Applications_2021!$J$2:$J$651,MATCH($A18,Applications_2021!$A$2:$A$651,0))="","",INDEX(Applications_2021!$J$2:$J$651,MATCH($A18,Applications_2021!$A$2:$A$651,0)))</f>
        <v>Cathedral Catholic School</v>
      </c>
      <c r="O18" s="48" t="str">
        <f>IF(INDEX(Applications_2021!$K$2:$K$651,MATCH($A18,Applications_2021!$A$2:$A$651,0))="","",INDEX(Applications_2021!$K$2:$K$651,MATCH($A18,Applications_2021!$A$2:$A$651,0)))</f>
        <v/>
      </c>
      <c r="P18" s="48" t="str">
        <f>IF(INDEX(Applications_2021!$P$2:$P$651,MATCH($A18,Applications_2021!$A$2:$A$651,0))="","",INDEX(Applications_2021!$P$2:$P$651,MATCH($A18,Applications_2021!$A$2:$A$651,0)))</f>
        <v>College degree or 4 or more years of college (including graduate school)</v>
      </c>
      <c r="Q18" s="48" t="str">
        <f>IF(INDEX(Applications_2021!$Q$2:$Q$651,MATCH($A18,Applications_2021!$A$2:$A$651,0))="","",INDEX(Applications_2021!$Q$2:$Q$651,MATCH($A18,Applications_2021!$A$2:$A$651,0)))</f>
        <v>$25,000 to $49,999 per year</v>
      </c>
      <c r="R18" s="48" t="str">
        <f>IF(INDEX(Applications_2021!$AL$2:$AL$651,MATCH($A18,Applications_2021!$A$2:$A$651,0))="","",INDEX(Applications_2021!$AL$2:$AL$651,MATCH($A18,Applications_2021!$A$2:$A$651,0)))</f>
        <v>Adams</v>
      </c>
      <c r="S18" s="48" t="str">
        <f>IF(INDEX(Applications_2021!$V$2:$V$651,MATCH($A18,Applications_2021!$A$2:$A$651,0))="","",INDEX(Applications_2021!$V$2:$V$651,MATCH($A18,Applications_2021!$A$2:$A$651,0)))</f>
        <v>MS</v>
      </c>
      <c r="T18" s="48" t="str">
        <f>IF(INDEX(Applications_2021!$AE$2:$AE$651,MATCH($A18,Applications_2021!$A$2:$A$651,0))="","",INDEX(Applications_2021!$AE$2:$AE$651,MATCH($A18,Applications_2021!$A$2:$A$651,0)))</f>
        <v>Good</v>
      </c>
      <c r="U18" s="48" t="str">
        <f>IF(INDEX(Applications_2021!$AF$2:$AF$651,MATCH($A18,Applications_2021!$A$2:$A$651,0))="","",INDEX(Applications_2021!$AF$2:$AF$651,MATCH($A18,Applications_2021!$A$2:$A$651,0)))</f>
        <v xml:space="preserve">ENTRY 44: The camp will provide opportunities and exposure to academic resources and college opportunities.  I hope to gain more academic knowledge and skills to better prepare me for college. ENTRY 126: The AAYME Camp will be a great opportunity and provide exposure to academic content that will prepare me for college. It will also place me with other students that are also college and career minded! </v>
      </c>
      <c r="V18" s="48" t="str">
        <f>IF(INDEX(Applications_2021!$AG$2:$AG$651,MATCH($A18,Applications_2021!$A$2:$A$651,0))="","",INDEX(Applications_2021!$AG$2:$AG$651,MATCH($A18,Applications_2021!$A$2:$A$651,0)))</f>
        <v>Principal’s Scholar A-Honor List Jr Beta Club  Talent- Basketball, Technology Wiz</v>
      </c>
      <c r="W18" s="48" t="str">
        <f>IF(INDEX(Applications_2021!$AH$2:$AH$651,MATCH($A18,Applications_2021!$A$2:$A$651,0))="","",INDEX(Applications_2021!$AH$2:$AH$651,MATCH($A18,Applications_2021!$A$2:$A$651,0)))</f>
        <v>It would be an honor to be included in this summer program!</v>
      </c>
      <c r="X18" s="48" t="str">
        <f>IF(INDEX(Applications_2021!$AI$2:$AI$651,MATCH($A18,Applications_2021!$A$2:$A$651,0))="","",INDEX(Applications_2021!$AI$2:$AI$651,MATCH($A18,Applications_2021!$A$2:$A$651,0)))</f>
        <v>MSMS alumni/student</v>
      </c>
      <c r="Y18" s="48" t="str">
        <f>IF(INDEX(Applications_2021!$AJ$2:$AJ$651,MATCH($A18,Applications_2021!$A$2:$A$651,0))="","",INDEX(Applications_2021!$AJ$2:$AJ$651,MATCH($A18,Applications_2021!$A$2:$A$651,0)))</f>
        <v/>
      </c>
      <c r="Z18" s="48" t="str" cm="1">
        <f t="array" ref="Z18">IF(INDEX(Transcripts_2021!$Q$2:$Q$1001,MATCH($A18,Applications_2021!$A$2:$A$1001,0))="","",INDEX(Transcripts_2021!$Q$2:$Q$1001,MATCH(TRIM($A18),TRIM(Transcripts_2021!$B$2:$B$1001),0)))</f>
        <v>tmcdaniel_report_card.pdf</v>
      </c>
      <c r="AA18" s="48" t="str" cm="1">
        <f t="array" ref="AA18">IF(INDEX(Transcripts_2021!$S$2:$S$1001,MATCH($A18,Applications_2021!$A$2:$A$1001,0))="","",INDEX(Transcripts_2021!$S$2:$S$1001,MATCH(TRIM($A18),TRIM(Transcripts_2021!$B$2:$B$1001),0)))</f>
        <v/>
      </c>
      <c r="AB18" s="48" t="str" cm="1">
        <f t="array" ref="AB18">IF(INDEX(Transcripts_2021!$U$2:$U$1001,MATCH($A18,Applications_2021!$A$2:$A$1001,0))="","",INDEX(Transcripts_2021!$U$2:$U$1001,MATCH(TRIM($A18),TRIM(Transcripts_2021!$B$2:$B$1001),0)))</f>
        <v/>
      </c>
      <c r="AC18" s="48" t="str">
        <f>IF(INDEX(Transcripts_2021!$A$2:$A$324,MATCH($A18,Transcripts_2021!$A$2:$A$324,0))=$A18,INDEX(Transcripts_2021!$O$2:$O$324,MATCH($A18,Transcripts_2021!$A$2:$A$324,0)),"")</f>
        <v>Cathedral Catholic School</v>
      </c>
      <c r="AD18" s="48" t="str">
        <f>IF(INDEX('AAYME 2021_List'!$A$3:$A$311,MATCH($A18,'AAYME 2021_List'!$A$3:$A$311,0))=$A18,INDEX('AAYME 2021_List'!$AC$3:$AC$311,MATCH($A18,'AAYME 2021_List'!$A$3:$A$311,0)),"")</f>
        <v>Adams</v>
      </c>
      <c r="AE18" s="48" t="str">
        <f>IF(INDEX(Applications_2021!$AL$2:$AL$651,MATCH($A18,Applications_2021!$A$2:$A$651,0))="","",INDEX(Applications_2021!$AL$2:$AL$651,MATCH($A18,Applications_2021!$A$2:$A$651,0)))</f>
        <v>Adams</v>
      </c>
    </row>
    <row r="19" spans="1:31" x14ac:dyDescent="0.3">
      <c r="A19" s="51" t="str">
        <f>IF(Applications_2021!$A45="","",Applications_2021!$A45)</f>
        <v>0045-GRE-MA-0248</v>
      </c>
      <c r="B19" s="52" t="str">
        <f>IF(INDEX('AAYME 2021_List'!$A$3:$A$311,MATCH($A19,'AAYME 2021_List'!$A$3:$A$311,0))=$A19,INDEX('AAYME 2021_List'!$B$3:$B$311,MATCH($A19,'AAYME 2021_List'!$A$3:$A$311,0)),"")</f>
        <v>Yes</v>
      </c>
      <c r="C19" s="258" t="str">
        <f>IF(INDEX('AAYME 2021_List'!$A$3:$A$311,MATCH($A19,'AAYME 2021_List'!$A$3:$A$311,0))=$A19,INDEX('AAYME 2021_List'!$C$3:$C$311,MATCH($A19,'AAYME 2021_List'!$A$3:$A$311,0)),"")</f>
        <v>06-Finalist</v>
      </c>
      <c r="D19" s="46">
        <f t="shared" si="0"/>
        <v>9</v>
      </c>
      <c r="E19" s="45" cm="1">
        <f t="array" ref="E19">_xlfn.IFS($Q19="Less than $25,000 per year",5,$Q19="$25,000 to $49,999 per year",4,$Q19="$50,000 per year or above",2,$Q19="I do not know.",3,$Q19="",0)</f>
        <v>5</v>
      </c>
      <c r="F19" s="45" cm="1">
        <f t="array" ref="F19">_xlfn.IFS($T19="Excellent",5,$T19="Good",4,$T19="Average",3,$T19="Below Average",2,$T19="Poor",1)</f>
        <v>4</v>
      </c>
      <c r="G19" s="52"/>
      <c r="H19" s="52"/>
      <c r="I19" s="52"/>
      <c r="J19" s="255">
        <f>IF(INDEX('AAYME 2021_List'!$A$3:$A$311,MATCH($A19,'AAYME 2021_List'!$A$3:$A$311,0))=$A19,INDEX('AAYME 2021_List'!$J$3:$J$311,MATCH($A19,'AAYME 2021_List'!$A$3:$A$311,0)),"")</f>
        <v>9</v>
      </c>
      <c r="K19" s="48" t="str">
        <f>IF(LEFT(INDEX(Applications_2021!$E$2:$E$651,MATCH($A19,Applications_2021!$A$2:$A$651,0)),1)="Y","Black","Other")</f>
        <v>Black</v>
      </c>
      <c r="L19" s="48" t="str">
        <f>IF(INDEX(Applications_2021!$F$2:$F$651,MATCH($A19,Applications_2021!$A$2:$A$651,0))="","",INDEX(Applications_2021!$F$2:$F$651,MATCH($A19,Applications_2021!$A$2:$A$651,0)))</f>
        <v>Male</v>
      </c>
      <c r="M19" s="48" t="str">
        <f>IF(LEFT(INDEX(Applications_2021!$I$2:$I$651,MATCH($A19,Applications_2021!$A$2:$A$651,0)),1)="","",LEFT(INDEX(Applications_2021!$I$2:$I$651,MATCH($A19,Applications_2021!$A$2:$A$651,0)),1))</f>
        <v>9</v>
      </c>
      <c r="N19" s="48" t="str">
        <f>IF(INDEX(Applications_2021!$J$2:$J$651,MATCH($A19,Applications_2021!$A$2:$A$651,0))="","",INDEX(Applications_2021!$J$2:$J$651,MATCH($A19,Applications_2021!$A$2:$A$651,0)))</f>
        <v>Armstrong Jr High School</v>
      </c>
      <c r="O19" s="48" t="str">
        <f>IF(INDEX(Applications_2021!$K$2:$K$651,MATCH($A19,Applications_2021!$A$2:$A$651,0))="","",INDEX(Applications_2021!$K$2:$K$651,MATCH($A19,Applications_2021!$A$2:$A$651,0)))</f>
        <v xml:space="preserve">Oktibehha </v>
      </c>
      <c r="P19" s="48" t="str">
        <f>IF(INDEX(Applications_2021!$P$2:$P$651,MATCH($A19,Applications_2021!$A$2:$A$651,0))="","",INDEX(Applications_2021!$P$2:$P$651,MATCH($A19,Applications_2021!$A$2:$A$651,0)))</f>
        <v>High School Diploma or up to 3 years of college</v>
      </c>
      <c r="Q19" s="48" t="str">
        <f>IF(INDEX(Applications_2021!$Q$2:$Q$651,MATCH($A19,Applications_2021!$A$2:$A$651,0))="","",INDEX(Applications_2021!$Q$2:$Q$651,MATCH($A19,Applications_2021!$A$2:$A$651,0)))</f>
        <v>Less than $25,000 per year</v>
      </c>
      <c r="R19" s="48" t="str">
        <f>IF(INDEX(Applications_2021!$AL$2:$AL$651,MATCH($A19,Applications_2021!$A$2:$A$651,0))="","",INDEX(Applications_2021!$AL$2:$AL$651,MATCH($A19,Applications_2021!$A$2:$A$651,0)))</f>
        <v>Oktibbeha</v>
      </c>
      <c r="S19" s="48" t="str">
        <f>IF(INDEX(Applications_2021!$V$2:$V$651,MATCH($A19,Applications_2021!$A$2:$A$651,0))="","",INDEX(Applications_2021!$V$2:$V$651,MATCH($A19,Applications_2021!$A$2:$A$651,0)))</f>
        <v>MS</v>
      </c>
      <c r="T19" s="48" t="str">
        <f>IF(INDEX(Applications_2021!$AE$2:$AE$651,MATCH($A19,Applications_2021!$A$2:$A$651,0))="","",INDEX(Applications_2021!$AE$2:$AE$651,MATCH($A19,Applications_2021!$A$2:$A$651,0)))</f>
        <v>Good</v>
      </c>
      <c r="U19" s="48" t="str">
        <f>IF(INDEX(Applications_2021!$AF$2:$AF$651,MATCH($A19,Applications_2021!$A$2:$A$651,0))="","",INDEX(Applications_2021!$AF$2:$AF$651,MATCH($A19,Applications_2021!$A$2:$A$651,0)))</f>
        <v>I would like to learn more about  Act and learning and testing strategies. I would like to know and learn about colleges and what they offer.</v>
      </c>
      <c r="V19" s="48" t="str">
        <f>IF(INDEX(Applications_2021!$AG$2:$AG$651,MATCH($A19,Applications_2021!$A$2:$A$651,0))="","",INDEX(Applications_2021!$AG$2:$AG$651,MATCH($A19,Applications_2021!$A$2:$A$651,0)))</f>
        <v/>
      </c>
      <c r="W19" s="48" t="str">
        <f>IF(INDEX(Applications_2021!$AH$2:$AH$651,MATCH($A19,Applications_2021!$A$2:$A$651,0))="","",INDEX(Applications_2021!$AH$2:$AH$651,MATCH($A19,Applications_2021!$A$2:$A$651,0)))</f>
        <v>This camp would benefit me so much I will be a upcoming 10 grader 2021-2022 and attending this camp will help teach and get me ahead with k owing about scholarships and a variety of tests.</v>
      </c>
      <c r="X19" s="48" t="str">
        <f>IF(INDEX(Applications_2021!$AI$2:$AI$651,MATCH($A19,Applications_2021!$A$2:$A$651,0))="","",INDEX(Applications_2021!$AI$2:$AI$651,MATCH($A19,Applications_2021!$A$2:$A$651,0)))</f>
        <v>relative or friend</v>
      </c>
      <c r="Y19" s="48" t="str">
        <f>IF(INDEX(Applications_2021!$AJ$2:$AJ$651,MATCH($A19,Applications_2021!$A$2:$A$651,0))="","",INDEX(Applications_2021!$AJ$2:$AJ$651,MATCH($A19,Applications_2021!$A$2:$A$651,0)))</f>
        <v/>
      </c>
      <c r="Z19" s="48" t="str" cm="1">
        <f t="array" ref="Z19">IF(INDEX(Transcripts_2021!$Q$2:$Q$1001,MATCH($A19,Applications_2021!$A$2:$A$1001,0))="","",INDEX(Transcripts_2021!$Q$2:$Q$1001,MATCH(TRIM($A19),TRIM(Transcripts_2021!$B$2:$B$1001),0)))</f>
        <v>f4266fec700745e98410252629a834c0.jpeg.jpg</v>
      </c>
      <c r="AA19" s="48" t="str" cm="1">
        <f t="array" ref="AA19">IF(INDEX(Transcripts_2021!$S$2:$S$1001,MATCH($A19,Applications_2021!$A$2:$A$1001,0))="","",INDEX(Transcripts_2021!$S$2:$S$1001,MATCH(TRIM($A19),TRIM(Transcripts_2021!$B$2:$B$1001),0)))</f>
        <v/>
      </c>
      <c r="AB19" s="48" t="str" cm="1">
        <f t="array" ref="AB19">IF(INDEX(Transcripts_2021!$U$2:$U$1001,MATCH($A19,Applications_2021!$A$2:$A$1001,0))="","",INDEX(Transcripts_2021!$U$2:$U$1001,MATCH(TRIM($A19),TRIM(Transcripts_2021!$B$2:$B$1001),0)))</f>
        <v/>
      </c>
      <c r="AC19" s="48" t="str">
        <f>IF(INDEX(Transcripts_2021!$A$2:$A$324,MATCH($A19,Transcripts_2021!$A$2:$A$324,0))=$A19,INDEX(Transcripts_2021!$O$2:$O$324,MATCH($A19,Transcripts_2021!$A$2:$A$324,0)),"")</f>
        <v>Armstrong Jr High School</v>
      </c>
      <c r="AD19" s="48" t="str">
        <f>IF(INDEX('AAYME 2021_List'!$A$3:$A$311,MATCH($A19,'AAYME 2021_List'!$A$3:$A$311,0))=$A19,INDEX('AAYME 2021_List'!$AC$3:$AC$311,MATCH($A19,'AAYME 2021_List'!$A$3:$A$311,0)),"")</f>
        <v>Oktibbeha</v>
      </c>
      <c r="AE19" s="48" t="str">
        <f>IF(INDEX(Applications_2021!$AL$2:$AL$651,MATCH($A19,Applications_2021!$A$2:$A$651,0))="","",INDEX(Applications_2021!$AL$2:$AL$651,MATCH($A19,Applications_2021!$A$2:$A$651,0)))</f>
        <v>Oktibbeha</v>
      </c>
    </row>
    <row r="20" spans="1:31" x14ac:dyDescent="0.3">
      <c r="A20" s="51" t="str">
        <f>IF(Applications_2021!$A47="","",Applications_2021!$A47)</f>
        <v>0047-BAI-JA-0155</v>
      </c>
      <c r="B20" s="52">
        <f>IF(INDEX('AAYME 2021_List'!$A$3:$A$311,MATCH($A20,'AAYME 2021_List'!$A$3:$A$311,0))=$A20,INDEX('AAYME 2021_List'!$B$3:$B$311,MATCH($A20,'AAYME 2021_List'!$A$3:$A$311,0)),"")</f>
        <v>0</v>
      </c>
      <c r="C20" s="258" t="str">
        <f>IF(INDEX('AAYME 2021_List'!$A$3:$A$311,MATCH($A20,'AAYME 2021_List'!$A$3:$A$311,0))=$A20,INDEX('AAYME 2021_List'!$C$3:$C$311,MATCH($A20,'AAYME 2021_List'!$A$3:$A$311,0)),"")</f>
        <v>99-Not Selected</v>
      </c>
      <c r="D20" s="46">
        <f t="shared" si="0"/>
        <v>7</v>
      </c>
      <c r="E20" s="45" cm="1">
        <f t="array" ref="E20">_xlfn.IFS($Q20="Less than $25,000 per year",5,$Q20="$25,000 to $49,999 per year",4,$Q20="$50,000 per year or above",2,$Q20="I do not know.",3,$Q20="",0)</f>
        <v>2</v>
      </c>
      <c r="F20" s="45" cm="1">
        <f t="array" ref="F20">_xlfn.IFS($T20="Excellent",5,$T20="Good",4,$T20="Average",3,$T20="Below Average",2,$T20="Poor",1)</f>
        <v>5</v>
      </c>
      <c r="G20" s="52"/>
      <c r="H20" s="52"/>
      <c r="I20" s="52"/>
      <c r="J20" s="255">
        <f>IF(INDEX('AAYME 2021_List'!$A$3:$A$311,MATCH($A20,'AAYME 2021_List'!$A$3:$A$311,0))=$A20,INDEX('AAYME 2021_List'!$J$3:$J$311,MATCH($A20,'AAYME 2021_List'!$A$3:$A$311,0)),"")</f>
        <v>0</v>
      </c>
      <c r="K20" s="48" t="str">
        <f>IF(LEFT(INDEX(Applications_2021!$E$2:$E$651,MATCH($A20,Applications_2021!$A$2:$A$651,0)),1)="Y","Black","Other")</f>
        <v>Black</v>
      </c>
      <c r="L20" s="48" t="str">
        <f>IF(INDEX(Applications_2021!$F$2:$F$651,MATCH($A20,Applications_2021!$A$2:$A$651,0))="","",INDEX(Applications_2021!$F$2:$F$651,MATCH($A20,Applications_2021!$A$2:$A$651,0)))</f>
        <v>Male</v>
      </c>
      <c r="M20" s="48" t="str">
        <f>IF(LEFT(INDEX(Applications_2021!$I$2:$I$651,MATCH($A20,Applications_2021!$A$2:$A$651,0)),1)="","",LEFT(INDEX(Applications_2021!$I$2:$I$651,MATCH($A20,Applications_2021!$A$2:$A$651,0)),1))</f>
        <v>9</v>
      </c>
      <c r="N20" s="48" t="str">
        <f>IF(INDEX(Applications_2021!$J$2:$J$651,MATCH($A20,Applications_2021!$A$2:$A$651,0))="","",INDEX(Applications_2021!$J$2:$J$651,MATCH($A20,Applications_2021!$A$2:$A$651,0)))</f>
        <v>Desoto Central</v>
      </c>
      <c r="O20" s="48" t="str">
        <f>IF(INDEX(Applications_2021!$K$2:$K$651,MATCH($A20,Applications_2021!$A$2:$A$651,0))="","",INDEX(Applications_2021!$K$2:$K$651,MATCH($A20,Applications_2021!$A$2:$A$651,0)))</f>
        <v>Desoto Southaven</v>
      </c>
      <c r="P20" s="48" t="str">
        <f>IF(INDEX(Applications_2021!$P$2:$P$651,MATCH($A20,Applications_2021!$A$2:$A$651,0))="","",INDEX(Applications_2021!$P$2:$P$651,MATCH($A20,Applications_2021!$A$2:$A$651,0)))</f>
        <v>College degree or 4 or more years of college (including graduate school)</v>
      </c>
      <c r="Q20" s="48" t="str">
        <f>IF(INDEX(Applications_2021!$Q$2:$Q$651,MATCH($A20,Applications_2021!$A$2:$A$651,0))="","",INDEX(Applications_2021!$Q$2:$Q$651,MATCH($A20,Applications_2021!$A$2:$A$651,0)))</f>
        <v>$50,000 per year or above</v>
      </c>
      <c r="R20" s="48" t="str">
        <f>IF(INDEX(Applications_2021!$AL$2:$AL$651,MATCH($A20,Applications_2021!$A$2:$A$651,0))="","",INDEX(Applications_2021!$AL$2:$AL$651,MATCH($A20,Applications_2021!$A$2:$A$651,0)))</f>
        <v>DeSoto</v>
      </c>
      <c r="S20" s="48" t="str">
        <f>IF(INDEX(Applications_2021!$V$2:$V$651,MATCH($A20,Applications_2021!$A$2:$A$651,0))="","",INDEX(Applications_2021!$V$2:$V$651,MATCH($A20,Applications_2021!$A$2:$A$651,0)))</f>
        <v>MS</v>
      </c>
      <c r="T20" s="48" t="str">
        <f>IF(INDEX(Applications_2021!$AE$2:$AE$651,MATCH($A20,Applications_2021!$A$2:$A$651,0))="","",INDEX(Applications_2021!$AE$2:$AE$651,MATCH($A20,Applications_2021!$A$2:$A$651,0)))</f>
        <v>Excellent</v>
      </c>
      <c r="U20" s="48" t="str">
        <f>IF(INDEX(Applications_2021!$AF$2:$AF$651,MATCH($A20,Applications_2021!$A$2:$A$651,0))="","",INDEX(Applications_2021!$AF$2:$AF$651,MATCH($A20,Applications_2021!$A$2:$A$651,0)))</f>
        <v>As a future leader of tomorrow I am hoping to grow my skill set in leadership, and public speaking. I feel that with the current political environment strong future leadership will be needed in the community. I am hoping this AAYME camp will help me on my quest for knowledge and leadership.</v>
      </c>
      <c r="V20" s="48" t="str">
        <f>IF(INDEX(Applications_2021!$AG$2:$AG$651,MATCH($A20,Applications_2021!$A$2:$A$651,0))="","",INDEX(Applications_2021!$AG$2:$AG$651,MATCH($A20,Applications_2021!$A$2:$A$651,0)))</f>
        <v>I am current a freshman in the Desoto Central Band, I have played first chair saxophone for three years straight. I volunteer with my dad and was able to collect over 105 blankets for homeless in December.  I am in the members of the youth leadership group at my church. I currently have an 4.0 GPA in school.</v>
      </c>
      <c r="W20" s="48" t="str">
        <f>IF(INDEX(Applications_2021!$AH$2:$AH$651,MATCH($A20,Applications_2021!$A$2:$A$651,0))="","",INDEX(Applications_2021!$AH$2:$AH$651,MATCH($A20,Applications_2021!$A$2:$A$651,0)))</f>
        <v>I have attended Space Came in Huntsville for the last three years it is my life long dream to become an astronaut. To help me prepare for this goal I received my black belt in karate and In my spare time I work with my grandfather business learning the trades of electrical and plumbing. The are a few things that  I am doing to make a responsible person and a future leader.</v>
      </c>
      <c r="X20" s="48" t="str">
        <f>IF(INDEX(Applications_2021!$AI$2:$AI$651,MATCH($A20,Applications_2021!$A$2:$A$651,0))="","",INDEX(Applications_2021!$AI$2:$AI$651,MATCH($A20,Applications_2021!$A$2:$A$651,0)))</f>
        <v>relative or friend</v>
      </c>
      <c r="Y20" s="48" t="str">
        <f>IF(INDEX(Applications_2021!$AJ$2:$AJ$651,MATCH($A20,Applications_2021!$A$2:$A$651,0))="","",INDEX(Applications_2021!$AJ$2:$AJ$651,MATCH($A20,Applications_2021!$A$2:$A$651,0)))</f>
        <v>Anansa Bailey Class of 2004</v>
      </c>
      <c r="Z20" s="48" t="str" cm="1">
        <f t="array" ref="Z20">IF(INDEX(Transcripts_2021!$Q$2:$Q$1001,MATCH($A20,Applications_2021!$A$2:$A$1001,0))="","",INDEX(Transcripts_2021!$Q$2:$Q$1001,MATCH(TRIM($A20),TRIM(Transcripts_2021!$B$2:$B$1001),0)))</f>
        <v>dcsd_transcript153891.pdf</v>
      </c>
      <c r="AA20" s="48" t="str" cm="1">
        <f t="array" ref="AA20">IF(INDEX(Transcripts_2021!$S$2:$S$1001,MATCH($A20,Applications_2021!$A$2:$A$1001,0))="","",INDEX(Transcripts_2021!$S$2:$S$1001,MATCH(TRIM($A20),TRIM(Transcripts_2021!$B$2:$B$1001),0)))</f>
        <v/>
      </c>
      <c r="AB20" s="48" t="str" cm="1">
        <f t="array" ref="AB20">IF(INDEX(Transcripts_2021!$U$2:$U$1001,MATCH($A20,Applications_2021!$A$2:$A$1001,0))="","",INDEX(Transcripts_2021!$U$2:$U$1001,MATCH(TRIM($A20),TRIM(Transcripts_2021!$B$2:$B$1001),0)))</f>
        <v/>
      </c>
      <c r="AC20" s="48" t="str">
        <f>IF(INDEX(Transcripts_2021!$A$2:$A$324,MATCH($A20,Transcripts_2021!$A$2:$A$324,0))=$A20,INDEX(Transcripts_2021!$O$2:$O$324,MATCH($A20,Transcripts_2021!$A$2:$A$324,0)),"")</f>
        <v>Desoto Central High School</v>
      </c>
      <c r="AD20" s="48" t="str">
        <f>IF(INDEX('AAYME 2021_List'!$A$3:$A$311,MATCH($A20,'AAYME 2021_List'!$A$3:$A$311,0))=$A20,INDEX('AAYME 2021_List'!$AC$3:$AC$311,MATCH($A20,'AAYME 2021_List'!$A$3:$A$311,0)),"")</f>
        <v>DeSoto</v>
      </c>
      <c r="AE20" s="48" t="str">
        <f>IF(INDEX(Applications_2021!$AL$2:$AL$651,MATCH($A20,Applications_2021!$A$2:$A$651,0))="","",INDEX(Applications_2021!$AL$2:$AL$651,MATCH($A20,Applications_2021!$A$2:$A$651,0)))</f>
        <v>DeSoto</v>
      </c>
    </row>
    <row r="21" spans="1:31" x14ac:dyDescent="0.3">
      <c r="A21" s="51" t="str">
        <f>IF(Applications_2021!$A49="","",Applications_2021!$A49)</f>
        <v>0049-GLA-JO-0341</v>
      </c>
      <c r="B21" s="52" t="str">
        <f>IF(INDEX('AAYME 2021_List'!$A$3:$A$311,MATCH($A21,'AAYME 2021_List'!$A$3:$A$311,0))=$A21,INDEX('AAYME 2021_List'!$B$3:$B$311,MATCH($A21,'AAYME 2021_List'!$A$3:$A$311,0)),"")</f>
        <v>Yes</v>
      </c>
      <c r="C21" s="258" t="str">
        <f>IF(INDEX('AAYME 2021_List'!$A$3:$A$311,MATCH($A21,'AAYME 2021_List'!$A$3:$A$311,0))=$A21,INDEX('AAYME 2021_List'!$C$3:$C$311,MATCH($A21,'AAYME 2021_List'!$A$3:$A$311,0)),"")</f>
        <v>07-Alternate</v>
      </c>
      <c r="D21" s="46">
        <f t="shared" si="0"/>
        <v>8</v>
      </c>
      <c r="E21" s="45" cm="1">
        <f t="array" ref="E21">_xlfn.IFS($Q21="Less than $25,000 per year",5,$Q21="$25,000 to $49,999 per year",4,$Q21="$50,000 per year or above",2,$Q21="I do not know.",3,$Q21="",0)</f>
        <v>4</v>
      </c>
      <c r="F21" s="45" cm="1">
        <f t="array" ref="F21">_xlfn.IFS($T21="Excellent",5,$T21="Good",4,$T21="Average",3,$T21="Below Average",2,$T21="Poor",1)</f>
        <v>4</v>
      </c>
      <c r="G21" s="52"/>
      <c r="H21" s="52"/>
      <c r="I21" s="52"/>
      <c r="J21" s="255">
        <f>IF(INDEX('AAYME 2021_List'!$A$3:$A$311,MATCH($A21,'AAYME 2021_List'!$A$3:$A$311,0))=$A21,INDEX('AAYME 2021_List'!$J$3:$J$311,MATCH($A21,'AAYME 2021_List'!$A$3:$A$311,0)),"")</f>
        <v>8</v>
      </c>
      <c r="K21" s="48" t="str">
        <f>IF(LEFT(INDEX(Applications_2021!$E$2:$E$651,MATCH($A21,Applications_2021!$A$2:$A$651,0)),1)="Y","Black","Other")</f>
        <v>Black</v>
      </c>
      <c r="L21" s="48" t="str">
        <f>IF(INDEX(Applications_2021!$F$2:$F$651,MATCH($A21,Applications_2021!$A$2:$A$651,0))="","",INDEX(Applications_2021!$F$2:$F$651,MATCH($A21,Applications_2021!$A$2:$A$651,0)))</f>
        <v>Female</v>
      </c>
      <c r="M21" s="48" t="str">
        <f>IF(LEFT(INDEX(Applications_2021!$I$2:$I$651,MATCH($A21,Applications_2021!$A$2:$A$651,0)),1)="","",LEFT(INDEX(Applications_2021!$I$2:$I$651,MATCH($A21,Applications_2021!$A$2:$A$651,0)),1))</f>
        <v>8</v>
      </c>
      <c r="N21" s="66" t="str">
        <f>IF(INDEX(Applications_2021!$J$2:$J$651,MATCH($A21,Applications_2021!$A$2:$A$651,0))="","",INDEX(Applications_2021!$J$2:$J$651,MATCH($A21,Applications_2021!$A$2:$A$651,0)))</f>
        <v>Leake Central Jr High</v>
      </c>
      <c r="O21" s="48" t="str">
        <f>IF(INDEX(Applications_2021!$K$2:$K$651,MATCH($A21,Applications_2021!$A$2:$A$651,0))="","",INDEX(Applications_2021!$K$2:$K$651,MATCH($A21,Applications_2021!$A$2:$A$651,0)))</f>
        <v xml:space="preserve">Leake County School District </v>
      </c>
      <c r="P21" s="48" t="str">
        <f>IF(INDEX(Applications_2021!$P$2:$P$651,MATCH($A21,Applications_2021!$A$2:$A$651,0))="","",INDEX(Applications_2021!$P$2:$P$651,MATCH($A21,Applications_2021!$A$2:$A$651,0)))</f>
        <v>College degree or 4 or more years of college (including graduate school)</v>
      </c>
      <c r="Q21" s="48" t="str">
        <f>IF(INDEX(Applications_2021!$Q$2:$Q$651,MATCH($A21,Applications_2021!$A$2:$A$651,0))="","",INDEX(Applications_2021!$Q$2:$Q$651,MATCH($A21,Applications_2021!$A$2:$A$651,0)))</f>
        <v>$25,000 to $49,999 per year</v>
      </c>
      <c r="R21" s="66" t="str">
        <f>$AD21</f>
        <v>Leake</v>
      </c>
      <c r="S21" s="48" t="str">
        <f>IF(INDEX(Applications_2021!$V$2:$V$651,MATCH($A21,Applications_2021!$A$2:$A$651,0))="","",INDEX(Applications_2021!$V$2:$V$651,MATCH($A21,Applications_2021!$A$2:$A$651,0)))</f>
        <v>MS</v>
      </c>
      <c r="T21" s="48" t="str">
        <f>IF(INDEX(Applications_2021!$AE$2:$AE$651,MATCH($A21,Applications_2021!$A$2:$A$651,0))="","",INDEX(Applications_2021!$AE$2:$AE$651,MATCH($A21,Applications_2021!$A$2:$A$651,0)))</f>
        <v>Good</v>
      </c>
      <c r="U21" s="48" t="str">
        <f>IF(INDEX(Applications_2021!$AF$2:$AF$651,MATCH($A21,Applications_2021!$A$2:$A$651,0))="","",INDEX(Applications_2021!$AF$2:$AF$651,MATCH($A21,Applications_2021!$A$2:$A$651,0)))</f>
        <v xml:space="preserve">I’d like to attend the camp to improve my knowledge in math. It’ll be a new experience, learning things and meeting new people. Once I attended an engineering camp at MSU and learned about how math is used in day to day life and on many jobs. </v>
      </c>
      <c r="V21" s="48" t="str">
        <f>IF(INDEX(Applications_2021!$AG$2:$AG$651,MATCH($A21,Applications_2021!$A$2:$A$651,0))="","",INDEX(Applications_2021!$AG$2:$AG$651,MATCH($A21,Applications_2021!$A$2:$A$651,0)))</f>
        <v xml:space="preserve">Stem Camp Completion from Mississippi State  Honor Roll  Leadership Scholarship Bailey College of Engineering </v>
      </c>
      <c r="W21" s="48" t="str">
        <f>IF(INDEX(Applications_2021!$AH$2:$AH$651,MATCH($A21,Applications_2021!$A$2:$A$651,0))="","",INDEX(Applications_2021!$AH$2:$AH$651,MATCH($A21,Applications_2021!$A$2:$A$651,0)))</f>
        <v>It would be really nice to go here and show people what I know and let people show me what they know I believe I am a smart person and it would be even better to become more smart , if I attend this camp my knowledge in math would become stronger .</v>
      </c>
      <c r="X21" s="48" t="str">
        <f>IF(INDEX(Applications_2021!$AI$2:$AI$651,MATCH($A21,Applications_2021!$A$2:$A$651,0))="","",INDEX(Applications_2021!$AI$2:$AI$651,MATCH($A21,Applications_2021!$A$2:$A$651,0)))</f>
        <v>relative or friend</v>
      </c>
      <c r="Y21" s="48" t="str">
        <f>IF(INDEX(Applications_2021!$AJ$2:$AJ$651,MATCH($A21,Applications_2021!$A$2:$A$651,0))="","",INDEX(Applications_2021!$AJ$2:$AJ$651,MATCH($A21,Applications_2021!$A$2:$A$651,0)))</f>
        <v xml:space="preserve">Mia McDonald </v>
      </c>
      <c r="Z21" s="48" t="str" cm="1">
        <f t="array" ref="Z21">IF(INDEX(Transcripts_2021!$Q$2:$Q$1001,MATCH($A21,Applications_2021!$A$2:$A$1001,0))="","",INDEX(Transcripts_2021!$Q$2:$Q$1001,MATCH(TRIM($A21),TRIM(Transcripts_2021!$B$2:$B$1001),0)))</f>
        <v>Emailed</v>
      </c>
      <c r="AA21" s="48" t="str" cm="1">
        <f t="array" ref="AA21">IF(INDEX(Transcripts_2021!$S$2:$S$1001,MATCH($A21,Applications_2021!$A$2:$A$1001,0))="","",INDEX(Transcripts_2021!$S$2:$S$1001,MATCH(TRIM($A21),TRIM(Transcripts_2021!$B$2:$B$1001),0)))</f>
        <v/>
      </c>
      <c r="AB21" s="48" t="str" cm="1">
        <f t="array" ref="AB21">IF(INDEX(Transcripts_2021!$U$2:$U$1001,MATCH($A21,Applications_2021!$A$2:$A$1001,0))="","",INDEX(Transcripts_2021!$U$2:$U$1001,MATCH(TRIM($A21),TRIM(Transcripts_2021!$B$2:$B$1001),0)))</f>
        <v/>
      </c>
      <c r="AC21" s="48" t="str">
        <f>IF(INDEX(Transcripts_2021!$A$2:$A$324,MATCH($A21,Transcripts_2021!$A$2:$A$324,0))=$A21,INDEX(Transcripts_2021!$O$2:$O$324,MATCH($A21,Transcripts_2021!$A$2:$A$324,0)),"")</f>
        <v>Leake County High School</v>
      </c>
      <c r="AD21" s="67" t="s">
        <v>224</v>
      </c>
      <c r="AE21" s="48" t="str">
        <f>IF(INDEX(Applications_2021!$AL$2:$AL$651,MATCH($A21,Applications_2021!$A$2:$A$651,0))="","",INDEX(Applications_2021!$AL$2:$AL$651,MATCH($A21,Applications_2021!$A$2:$A$651,0)))</f>
        <v>Attala</v>
      </c>
    </row>
    <row r="22" spans="1:31" x14ac:dyDescent="0.3">
      <c r="A22" s="51" t="str">
        <f>IF(Applications_2021!$A50="","",Applications_2021!$A50)</f>
        <v>0050-WIL-MA-0138</v>
      </c>
      <c r="B22" s="52" t="str">
        <f>IF(INDEX('AAYME 2021_List'!$A$3:$A$311,MATCH($A22,'AAYME 2021_List'!$A$3:$A$311,0))=$A22,INDEX('AAYME 2021_List'!$B$3:$B$311,MATCH($A22,'AAYME 2021_List'!$A$3:$A$311,0)),"")</f>
        <v>Yes</v>
      </c>
      <c r="C22" s="258" t="str">
        <f>IF(INDEX('AAYME 2021_List'!$A$3:$A$311,MATCH($A22,'AAYME 2021_List'!$A$3:$A$311,0))=$A22,INDEX('AAYME 2021_List'!$C$3:$C$311,MATCH($A22,'AAYME 2021_List'!$A$3:$A$311,0)),"")</f>
        <v>06-Finalist</v>
      </c>
      <c r="D22" s="46">
        <f t="shared" si="0"/>
        <v>7</v>
      </c>
      <c r="E22" s="45" cm="1">
        <f t="array" ref="E22">_xlfn.IFS($Q22="Less than $25,000 per year",5,$Q22="$25,000 to $49,999 per year",4,$Q22="$50,000 per year or above",2,$Q22="I do not know.",3,$Q22="",0)</f>
        <v>2</v>
      </c>
      <c r="F22" s="45" cm="1">
        <f t="array" ref="F22">_xlfn.IFS($T22="Excellent",5,$T22="Good",4,$T22="Average",3,$T22="Below Average",2,$T22="Poor",1)</f>
        <v>5</v>
      </c>
      <c r="G22" s="52"/>
      <c r="H22" s="52"/>
      <c r="I22" s="52"/>
      <c r="J22" s="255">
        <f>IF(INDEX('AAYME 2021_List'!$A$3:$A$311,MATCH($A22,'AAYME 2021_List'!$A$3:$A$311,0))=$A22,INDEX('AAYME 2021_List'!$J$3:$J$311,MATCH($A22,'AAYME 2021_List'!$A$3:$A$311,0)),"")</f>
        <v>8</v>
      </c>
      <c r="K22" s="48" t="str">
        <f>IF(LEFT(INDEX(Applications_2021!$E$2:$E$651,MATCH($A22,Applications_2021!$A$2:$A$651,0)),1)="Y","Black","Other")</f>
        <v>Black</v>
      </c>
      <c r="L22" s="48" t="str">
        <f>IF(INDEX(Applications_2021!$F$2:$F$651,MATCH($A22,Applications_2021!$A$2:$A$651,0))="","",INDEX(Applications_2021!$F$2:$F$651,MATCH($A22,Applications_2021!$A$2:$A$651,0)))</f>
        <v>Female</v>
      </c>
      <c r="M22" s="48" t="str">
        <f>IF(LEFT(INDEX(Applications_2021!$I$2:$I$651,MATCH($A22,Applications_2021!$A$2:$A$651,0)),1)="","",LEFT(INDEX(Applications_2021!$I$2:$I$651,MATCH($A22,Applications_2021!$A$2:$A$651,0)),1))</f>
        <v>8</v>
      </c>
      <c r="N22" s="48" t="str">
        <f>IF(INDEX(Applications_2021!$J$2:$J$651,MATCH($A22,Applications_2021!$A$2:$A$651,0))="","",INDEX(Applications_2021!$J$2:$J$651,MATCH($A22,Applications_2021!$A$2:$A$651,0)))</f>
        <v xml:space="preserve">Grenada Middle School </v>
      </c>
      <c r="O22" s="48" t="str">
        <f>IF(INDEX(Applications_2021!$K$2:$K$651,MATCH($A22,Applications_2021!$A$2:$A$651,0))="","",INDEX(Applications_2021!$K$2:$K$651,MATCH($A22,Applications_2021!$A$2:$A$651,0)))</f>
        <v xml:space="preserve">Grenada School District </v>
      </c>
      <c r="P22" s="48" t="str">
        <f>IF(INDEX(Applications_2021!$P$2:$P$651,MATCH($A22,Applications_2021!$A$2:$A$651,0))="","",INDEX(Applications_2021!$P$2:$P$651,MATCH($A22,Applications_2021!$A$2:$A$651,0)))</f>
        <v>College degree or 4 or more years of college (including graduate school)</v>
      </c>
      <c r="Q22" s="48" t="str">
        <f>IF(INDEX(Applications_2021!$Q$2:$Q$651,MATCH($A22,Applications_2021!$A$2:$A$651,0))="","",INDEX(Applications_2021!$Q$2:$Q$651,MATCH($A22,Applications_2021!$A$2:$A$651,0)))</f>
        <v>$50,000 per year or above</v>
      </c>
      <c r="R22" s="48" t="str">
        <f>IF(INDEX(Applications_2021!$AL$2:$AL$651,MATCH($A22,Applications_2021!$A$2:$A$651,0))="","",INDEX(Applications_2021!$AL$2:$AL$651,MATCH($A22,Applications_2021!$A$2:$A$651,0)))</f>
        <v>Grenada</v>
      </c>
      <c r="S22" s="48" t="str">
        <f>IF(INDEX(Applications_2021!$V$2:$V$651,MATCH($A22,Applications_2021!$A$2:$A$651,0))="","",INDEX(Applications_2021!$V$2:$V$651,MATCH($A22,Applications_2021!$A$2:$A$651,0)))</f>
        <v>MS</v>
      </c>
      <c r="T22" s="48" t="str">
        <f>IF(INDEX(Applications_2021!$AE$2:$AE$651,MATCH($A22,Applications_2021!$A$2:$A$651,0))="","",INDEX(Applications_2021!$AE$2:$AE$651,MATCH($A22,Applications_2021!$A$2:$A$651,0)))</f>
        <v>Excellent</v>
      </c>
      <c r="U22" s="48" t="str">
        <f>IF(INDEX(Applications_2021!$AF$2:$AF$651,MATCH($A22,Applications_2021!$A$2:$A$651,0))="","",INDEX(Applications_2021!$AF$2:$AF$651,MATCH($A22,Applications_2021!$A$2:$A$651,0)))</f>
        <v xml:space="preserve"> I want to learn more about mathematics and science, and the different careers that include those subjects. </v>
      </c>
      <c r="V22" s="48" t="str">
        <f>IF(INDEX(Applications_2021!$AG$2:$AG$651,MATCH($A22,Applications_2021!$A$2:$A$651,0))="","",INDEX(Applications_2021!$AG$2:$AG$651,MATCH($A22,Applications_2021!$A$2:$A$651,0)))</f>
        <v xml:space="preserve">1st place, 3rd place, and many honorable mentions at my local science fairs. 5th place at the Ole Miss regional science fair. Nominated for the STEM program for National Youth Leadership Forum. I participated and I still participate in the Project Lead The Way program. </v>
      </c>
      <c r="W22" s="48" t="str">
        <f>IF(INDEX(Applications_2021!$AH$2:$AH$651,MATCH($A22,Applications_2021!$A$2:$A$651,0))="","",INDEX(Applications_2021!$AH$2:$AH$651,MATCH($A22,Applications_2021!$A$2:$A$651,0)))</f>
        <v>I was nominated for the LOTT Institute at Ole Miss</v>
      </c>
      <c r="X22" s="48" t="str">
        <f>IF(INDEX(Applications_2021!$AI$2:$AI$651,MATCH($A22,Applications_2021!$A$2:$A$651,0))="","",INDEX(Applications_2021!$AI$2:$AI$651,MATCH($A22,Applications_2021!$A$2:$A$651,0)))</f>
        <v>MSMS alumni/student</v>
      </c>
      <c r="Y22" s="48" t="str">
        <f>IF(INDEX(Applications_2021!$AJ$2:$AJ$651,MATCH($A22,Applications_2021!$A$2:$A$651,0))="","",INDEX(Applications_2021!$AJ$2:$AJ$651,MATCH($A22,Applications_2021!$A$2:$A$651,0)))</f>
        <v/>
      </c>
      <c r="Z22" s="48" t="str" cm="1">
        <f t="array" ref="Z22">IF(INDEX(Transcripts_2021!$Q$2:$Q$1001,MATCH($A22,Applications_2021!$A$2:$A$1001,0))="","",INDEX(Transcripts_2021!$Q$2:$Q$1001,MATCH(TRIM($A22),TRIM(Transcripts_2021!$B$2:$B$1001),0)))</f>
        <v>17a496781c9c43a797738d4ed163f515.jpeg.jpg</v>
      </c>
      <c r="AA22" s="48" t="str" cm="1">
        <f t="array" ref="AA22">IF(INDEX(Transcripts_2021!$S$2:$S$1001,MATCH($A22,Applications_2021!$A$2:$A$1001,0))="","",INDEX(Transcripts_2021!$S$2:$S$1001,MATCH(TRIM($A22),TRIM(Transcripts_2021!$B$2:$B$1001),0)))</f>
        <v/>
      </c>
      <c r="AB22" s="48" t="str" cm="1">
        <f t="array" ref="AB22">IF(INDEX(Transcripts_2021!$U$2:$U$1001,MATCH($A22,Applications_2021!$A$2:$A$1001,0))="","",INDEX(Transcripts_2021!$U$2:$U$1001,MATCH(TRIM($A22),TRIM(Transcripts_2021!$B$2:$B$1001),0)))</f>
        <v/>
      </c>
      <c r="AC22" s="48" t="str">
        <f>IF(INDEX(Transcripts_2021!$A$2:$A$324,MATCH($A22,Transcripts_2021!$A$2:$A$324,0))=$A22,INDEX(Transcripts_2021!$O$2:$O$324,MATCH($A22,Transcripts_2021!$A$2:$A$324,0)),"")</f>
        <v xml:space="preserve">Grenada Middle School </v>
      </c>
      <c r="AD22" s="48" t="str">
        <f>IF(INDEX('AAYME 2021_List'!$A$3:$A$311,MATCH($A22,'AAYME 2021_List'!$A$3:$A$311,0))=$A22,INDEX('AAYME 2021_List'!$AC$3:$AC$311,MATCH($A22,'AAYME 2021_List'!$A$3:$A$311,0)),"")</f>
        <v>Grenada</v>
      </c>
      <c r="AE22" s="48" t="str">
        <f>IF(INDEX(Applications_2021!$AL$2:$AL$651,MATCH($A22,Applications_2021!$A$2:$A$651,0))="","",INDEX(Applications_2021!$AL$2:$AL$651,MATCH($A22,Applications_2021!$A$2:$A$651,0)))</f>
        <v>Grenada</v>
      </c>
    </row>
    <row r="23" spans="1:31" x14ac:dyDescent="0.3">
      <c r="A23" s="51" t="str">
        <f>IF(Applications_2021!$A51="","",Applications_2021!$A51)</f>
        <v>0051-TAY-SA-0071</v>
      </c>
      <c r="B23" s="52" t="str">
        <f>IF(INDEX('AAYME 2021_List'!$A$3:$A$311,MATCH($A23,'AAYME 2021_List'!$A$3:$A$311,0))=$A23,INDEX('AAYME 2021_List'!$B$3:$B$311,MATCH($A23,'AAYME 2021_List'!$A$3:$A$311,0)),"")</f>
        <v>Yes</v>
      </c>
      <c r="C23" s="258" t="str">
        <f>IF(INDEX('AAYME 2021_List'!$A$3:$A$311,MATCH($A23,'AAYME 2021_List'!$A$3:$A$311,0))=$A23,INDEX('AAYME 2021_List'!$C$3:$C$311,MATCH($A23,'AAYME 2021_List'!$A$3:$A$311,0)),"")</f>
        <v>07-Alternate</v>
      </c>
      <c r="D23" s="46">
        <f t="shared" si="0"/>
        <v>9</v>
      </c>
      <c r="E23" s="45" cm="1">
        <f t="array" ref="E23">_xlfn.IFS($Q23="Less than $25,000 per year",5,$Q23="$25,000 to $49,999 per year",4,$Q23="$50,000 per year or above",2,$Q23="I do not know.",3,$Q23="",0)</f>
        <v>5</v>
      </c>
      <c r="F23" s="45" cm="1">
        <f t="array" ref="F23">_xlfn.IFS($T23="Excellent",5,$T23="Good",4,$T23="Average",3,$T23="Below Average",2,$T23="Poor",1)</f>
        <v>4</v>
      </c>
      <c r="G23" s="52"/>
      <c r="H23" s="52"/>
      <c r="I23" s="52"/>
      <c r="J23" s="255">
        <f>IF(INDEX('AAYME 2021_List'!$A$3:$A$311,MATCH($A23,'AAYME 2021_List'!$A$3:$A$311,0))=$A23,INDEX('AAYME 2021_List'!$J$3:$J$311,MATCH($A23,'AAYME 2021_List'!$A$3:$A$311,0)),"")</f>
        <v>9</v>
      </c>
      <c r="K23" s="48" t="str">
        <f>IF(LEFT(INDEX(Applications_2021!$E$2:$E$651,MATCH($A23,Applications_2021!$A$2:$A$651,0)),1)="Y","Black","Other")</f>
        <v>Black</v>
      </c>
      <c r="L23" s="48" t="str">
        <f>IF(INDEX(Applications_2021!$F$2:$F$651,MATCH($A23,Applications_2021!$A$2:$A$651,0))="","",INDEX(Applications_2021!$F$2:$F$651,MATCH($A23,Applications_2021!$A$2:$A$651,0)))</f>
        <v>Male</v>
      </c>
      <c r="M23" s="48" t="str">
        <f>IF(LEFT(INDEX(Applications_2021!$I$2:$I$651,MATCH($A23,Applications_2021!$A$2:$A$651,0)),1)="","",LEFT(INDEX(Applications_2021!$I$2:$I$651,MATCH($A23,Applications_2021!$A$2:$A$651,0)),1))</f>
        <v>9</v>
      </c>
      <c r="N23" s="48" t="str">
        <f>IF(INDEX(Applications_2021!$J$2:$J$651,MATCH($A23,Applications_2021!$A$2:$A$651,0))="","",INDEX(Applications_2021!$J$2:$J$651,MATCH($A23,Applications_2021!$A$2:$A$651,0)))</f>
        <v>DeSoto Central High School</v>
      </c>
      <c r="O23" s="48" t="str">
        <f>IF(INDEX(Applications_2021!$K$2:$K$651,MATCH($A23,Applications_2021!$A$2:$A$651,0))="","",INDEX(Applications_2021!$K$2:$K$651,MATCH($A23,Applications_2021!$A$2:$A$651,0)))</f>
        <v>DeSoto County School District</v>
      </c>
      <c r="P23" s="48" t="str">
        <f>IF(INDEX(Applications_2021!$P$2:$P$651,MATCH($A23,Applications_2021!$A$2:$A$651,0))="","",INDEX(Applications_2021!$P$2:$P$651,MATCH($A23,Applications_2021!$A$2:$A$651,0)))</f>
        <v>College degree or 4 or more years of college (including graduate school)</v>
      </c>
      <c r="Q23" s="48" t="str">
        <f>IF(INDEX(Applications_2021!$Q$2:$Q$651,MATCH($A23,Applications_2021!$A$2:$A$651,0))="","",INDEX(Applications_2021!$Q$2:$Q$651,MATCH($A23,Applications_2021!$A$2:$A$651,0)))</f>
        <v>Less than $25,000 per year</v>
      </c>
      <c r="R23" s="48" t="str">
        <f>IF(INDEX(Applications_2021!$AL$2:$AL$651,MATCH($A23,Applications_2021!$A$2:$A$651,0))="","",INDEX(Applications_2021!$AL$2:$AL$651,MATCH($A23,Applications_2021!$A$2:$A$651,0)))</f>
        <v>DeSoto</v>
      </c>
      <c r="S23" s="48" t="str">
        <f>IF(INDEX(Applications_2021!$V$2:$V$651,MATCH($A23,Applications_2021!$A$2:$A$651,0))="","",INDEX(Applications_2021!$V$2:$V$651,MATCH($A23,Applications_2021!$A$2:$A$651,0)))</f>
        <v>MS</v>
      </c>
      <c r="T23" s="48" t="str">
        <f>IF(INDEX(Applications_2021!$AE$2:$AE$651,MATCH($A23,Applications_2021!$A$2:$A$651,0))="","",INDEX(Applications_2021!$AE$2:$AE$651,MATCH($A23,Applications_2021!$A$2:$A$651,0)))</f>
        <v>Good</v>
      </c>
      <c r="U23" s="48" t="str">
        <f>IF(INDEX(Applications_2021!$AF$2:$AF$651,MATCH($A23,Applications_2021!$A$2:$A$651,0))="","",INDEX(Applications_2021!$AF$2:$AF$651,MATCH($A23,Applications_2021!$A$2:$A$651,0)))</f>
        <v xml:space="preserve">I would like to gain more confidence as an African American young man. I also want to increase my self-esteem by being able to interact with others as well as improving my self-awareness. I have not been able to attend school since March 2020, so this will a great opportunity to prepare me for when I do return to school in August 2021. </v>
      </c>
      <c r="V23" s="48" t="str">
        <f>IF(INDEX(Applications_2021!$AG$2:$AG$651,MATCH($A23,Applications_2021!$A$2:$A$651,0))="","",INDEX(Applications_2021!$AG$2:$AG$651,MATCH($A23,Applications_2021!$A$2:$A$651,0)))</f>
        <v xml:space="preserve">I love to draw, act and read books. </v>
      </c>
      <c r="W23" s="48" t="str">
        <f>IF(INDEX(Applications_2021!$AH$2:$AH$651,MATCH($A23,Applications_2021!$A$2:$A$651,0))="","",INDEX(Applications_2021!$AH$2:$AH$651,MATCH($A23,Applications_2021!$A$2:$A$651,0)))</f>
        <v xml:space="preserve">I really hope I have the opportunity to join this awesome organization because it is very much needed. As a young African American life has been very scary and hard. I have only 3 years before I enter the real world of going to college and I really just need confidence that I will be ok and things will get better. I want to be the African American young boy who attends college and not be another statistic. </v>
      </c>
      <c r="X23" s="48" t="str">
        <f>IF(INDEX(Applications_2021!$AI$2:$AI$651,MATCH($A23,Applications_2021!$A$2:$A$651,0))="","",INDEX(Applications_2021!$AI$2:$AI$651,MATCH($A23,Applications_2021!$A$2:$A$651,0)))</f>
        <v>relative or friend</v>
      </c>
      <c r="Y23" s="48" t="str">
        <f>IF(INDEX(Applications_2021!$AJ$2:$AJ$651,MATCH($A23,Applications_2021!$A$2:$A$651,0))="","",INDEX(Applications_2021!$AJ$2:$AJ$651,MATCH($A23,Applications_2021!$A$2:$A$651,0)))</f>
        <v/>
      </c>
      <c r="Z23" s="48" t="str" cm="1">
        <f t="array" ref="Z23">IF(INDEX(Transcripts_2021!$Q$2:$Q$1001,MATCH($A23,Applications_2021!$A$2:$A$1001,0))="","",INDEX(Transcripts_2021!$Q$2:$Q$1001,MATCH(TRIM($A23),TRIM(Transcripts_2021!$B$2:$B$1001),0)))</f>
        <v>samoren_taylor_transcript_information.pdf</v>
      </c>
      <c r="AA23" s="48" t="str" cm="1">
        <f t="array" ref="AA23">IF(INDEX(Transcripts_2021!$S$2:$S$1001,MATCH($A23,Applications_2021!$A$2:$A$1001,0))="","",INDEX(Transcripts_2021!$S$2:$S$1001,MATCH(TRIM($A23),TRIM(Transcripts_2021!$B$2:$B$1001),0)))</f>
        <v/>
      </c>
      <c r="AB23" s="48" t="str" cm="1">
        <f t="array" ref="AB23">IF(INDEX(Transcripts_2021!$U$2:$U$1001,MATCH($A23,Applications_2021!$A$2:$A$1001,0))="","",INDEX(Transcripts_2021!$U$2:$U$1001,MATCH(TRIM($A23),TRIM(Transcripts_2021!$B$2:$B$1001),0)))</f>
        <v/>
      </c>
      <c r="AC23" s="48" t="str">
        <f>IF(INDEX(Transcripts_2021!$A$2:$A$324,MATCH($A23,Transcripts_2021!$A$2:$A$324,0))=$A23,INDEX(Transcripts_2021!$O$2:$O$324,MATCH($A23,Transcripts_2021!$A$2:$A$324,0)),"")</f>
        <v>DeSoto Central High School</v>
      </c>
      <c r="AD23" s="48" t="str">
        <f>IF(INDEX('AAYME 2021_List'!$A$3:$A$311,MATCH($A23,'AAYME 2021_List'!$A$3:$A$311,0))=$A23,INDEX('AAYME 2021_List'!$AC$3:$AC$311,MATCH($A23,'AAYME 2021_List'!$A$3:$A$311,0)),"")</f>
        <v>DeSoto</v>
      </c>
      <c r="AE23" s="48" t="str">
        <f>IF(INDEX(Applications_2021!$AL$2:$AL$651,MATCH($A23,Applications_2021!$A$2:$A$651,0))="","",INDEX(Applications_2021!$AL$2:$AL$651,MATCH($A23,Applications_2021!$A$2:$A$651,0)))</f>
        <v>DeSoto</v>
      </c>
    </row>
    <row r="24" spans="1:31" x14ac:dyDescent="0.3">
      <c r="A24" s="51" t="str">
        <f>IF(Applications_2021!$A52="","",Applications_2021!$A52)</f>
        <v>0052-JON-SH-0170</v>
      </c>
      <c r="B24" s="52" t="str">
        <f>IF(INDEX('AAYME 2021_List'!$A$3:$A$311,MATCH($A24,'AAYME 2021_List'!$A$3:$A$311,0))=$A24,INDEX('AAYME 2021_List'!$B$3:$B$311,MATCH($A24,'AAYME 2021_List'!$A$3:$A$311,0)),"")</f>
        <v>No</v>
      </c>
      <c r="C24" s="258" t="str">
        <f>IF(INDEX('AAYME 2021_List'!$A$3:$A$311,MATCH($A24,'AAYME 2021_List'!$A$3:$A$311,0))=$A24,INDEX('AAYME 2021_List'!$C$3:$C$311,MATCH($A24,'AAYME 2021_List'!$A$3:$A$311,0)),"")</f>
        <v>03-Missing/Invalid transcript info</v>
      </c>
      <c r="D24" s="46">
        <f t="shared" si="0"/>
        <v>9</v>
      </c>
      <c r="E24" s="45" cm="1">
        <f t="array" ref="E24">_xlfn.IFS($Q24="Less than $25,000 per year",5,$Q24="$25,000 to $49,999 per year",4,$Q24="$50,000 per year or above",2,$Q24="I do not know.",3,$Q24="",0)</f>
        <v>5</v>
      </c>
      <c r="F24" s="45" cm="1">
        <f t="array" ref="F24">_xlfn.IFS($T24="Excellent",5,$T24="Good",4,$T24="Average",3,$T24="Below Average",2,$T24="Poor",1)</f>
        <v>4</v>
      </c>
      <c r="G24" s="52"/>
      <c r="H24" s="52"/>
      <c r="I24" s="52"/>
      <c r="J24" s="255" t="str">
        <f>IF(INDEX('AAYME 2021_List'!$A$3:$A$311,MATCH($A24,'AAYME 2021_List'!$A$3:$A$311,0))=$A24,INDEX('AAYME 2021_List'!$J$3:$J$311,MATCH($A24,'AAYME 2021_List'!$A$3:$A$311,0)),"")</f>
        <v>?</v>
      </c>
      <c r="K24" s="48" t="str">
        <f>IF(LEFT(INDEX(Applications_2021!$E$2:$E$651,MATCH($A24,Applications_2021!$A$2:$A$651,0)),1)="Y","Black","Other")</f>
        <v>Black</v>
      </c>
      <c r="L24" s="48" t="str">
        <f>IF(INDEX(Applications_2021!$F$2:$F$651,MATCH($A24,Applications_2021!$A$2:$A$651,0))="","",INDEX(Applications_2021!$F$2:$F$651,MATCH($A24,Applications_2021!$A$2:$A$651,0)))</f>
        <v>Female</v>
      </c>
      <c r="M24" s="48" t="str">
        <f>IF(LEFT(INDEX(Applications_2021!$I$2:$I$651,MATCH($A24,Applications_2021!$A$2:$A$651,0)),1)="","",LEFT(INDEX(Applications_2021!$I$2:$I$651,MATCH($A24,Applications_2021!$A$2:$A$651,0)),1))</f>
        <v>8</v>
      </c>
      <c r="N24" s="48" t="str">
        <f>IF(INDEX(Applications_2021!$J$2:$J$651,MATCH($A24,Applications_2021!$A$2:$A$651,0))="","",INDEX(Applications_2021!$J$2:$J$651,MATCH($A24,Applications_2021!$A$2:$A$651,0)))</f>
        <v>Grenada Middle School</v>
      </c>
      <c r="O24" s="48" t="str">
        <f>IF(INDEX(Applications_2021!$K$2:$K$651,MATCH($A24,Applications_2021!$A$2:$A$651,0))="","",INDEX(Applications_2021!$K$2:$K$651,MATCH($A24,Applications_2021!$A$2:$A$651,0)))</f>
        <v>Grenada School District</v>
      </c>
      <c r="P24" s="48" t="str">
        <f>IF(INDEX(Applications_2021!$P$2:$P$651,MATCH($A24,Applications_2021!$A$2:$A$651,0))="","",INDEX(Applications_2021!$P$2:$P$651,MATCH($A24,Applications_2021!$A$2:$A$651,0)))</f>
        <v>High School Diploma or up to 3 years of college</v>
      </c>
      <c r="Q24" s="48" t="str">
        <f>IF(INDEX(Applications_2021!$Q$2:$Q$651,MATCH($A24,Applications_2021!$A$2:$A$651,0))="","",INDEX(Applications_2021!$Q$2:$Q$651,MATCH($A24,Applications_2021!$A$2:$A$651,0)))</f>
        <v>Less than $25,000 per year</v>
      </c>
      <c r="R24" s="48" t="str">
        <f>IF(INDEX(Applications_2021!$AL$2:$AL$651,MATCH($A24,Applications_2021!$A$2:$A$651,0))="","",INDEX(Applications_2021!$AL$2:$AL$651,MATCH($A24,Applications_2021!$A$2:$A$651,0)))</f>
        <v>Grenada</v>
      </c>
      <c r="S24" s="48" t="str">
        <f>IF(INDEX(Applications_2021!$V$2:$V$651,MATCH($A24,Applications_2021!$A$2:$A$651,0))="","",INDEX(Applications_2021!$V$2:$V$651,MATCH($A24,Applications_2021!$A$2:$A$651,0)))</f>
        <v>MS</v>
      </c>
      <c r="T24" s="48" t="str">
        <f>IF(INDEX(Applications_2021!$AE$2:$AE$651,MATCH($A24,Applications_2021!$A$2:$A$651,0))="","",INDEX(Applications_2021!$AE$2:$AE$651,MATCH($A24,Applications_2021!$A$2:$A$651,0)))</f>
        <v>Good</v>
      </c>
      <c r="U24" s="48" t="str">
        <f>IF(INDEX(Applications_2021!$AF$2:$AF$651,MATCH($A24,Applications_2021!$A$2:$A$651,0))="","",INDEX(Applications_2021!$AF$2:$AF$651,MATCH($A24,Applications_2021!$A$2:$A$651,0)))</f>
        <v xml:space="preserve">I want to attend the camp because it will help me understand more of my value and I believe it will become a better learning experience. </v>
      </c>
      <c r="V24" s="48" t="str">
        <f>IF(INDEX(Applications_2021!$AG$2:$AG$651,MATCH($A24,Applications_2021!$A$2:$A$651,0))="","",INDEX(Applications_2021!$AG$2:$AG$651,MATCH($A24,Applications_2021!$A$2:$A$651,0)))</f>
        <v xml:space="preserve">Highest seventh grade math, reading, Award, symphonic first chair band, and leadership award. </v>
      </c>
      <c r="W24" s="48" t="str">
        <f>IF(INDEX(Applications_2021!$AH$2:$AH$651,MATCH($A24,Applications_2021!$A$2:$A$651,0))="","",INDEX(Applications_2021!$AH$2:$AH$651,MATCH($A24,Applications_2021!$A$2:$A$651,0)))</f>
        <v xml:space="preserve">When my mother passed, math became my strong passion and I believed that if I could achieve that, that she would be very proud of me. </v>
      </c>
      <c r="X24" s="48" t="str">
        <f>IF(INDEX(Applications_2021!$AI$2:$AI$651,MATCH($A24,Applications_2021!$A$2:$A$651,0))="","",INDEX(Applications_2021!$AI$2:$AI$651,MATCH($A24,Applications_2021!$A$2:$A$651,0)))</f>
        <v>Social Media</v>
      </c>
      <c r="Y24" s="48" t="str">
        <f>IF(INDEX(Applications_2021!$AJ$2:$AJ$651,MATCH($A24,Applications_2021!$A$2:$A$651,0))="","",INDEX(Applications_2021!$AJ$2:$AJ$651,MATCH($A24,Applications_2021!$A$2:$A$651,0)))</f>
        <v/>
      </c>
      <c r="Z24" s="48" t="str" cm="1">
        <f t="array" ref="Z24">IF(INDEX(Transcripts_2021!$Q$2:$Q$1001,MATCH($A24,Applications_2021!$A$2:$A$1001,0))="","",INDEX(Transcripts_2021!$Q$2:$Q$1001,MATCH(TRIM($A24),TRIM(Transcripts_2021!$B$2:$B$1001),0)))</f>
        <v>8946334f470149f9a1a596c96dd5129d.jpeg.jpg</v>
      </c>
      <c r="AA24" s="48" t="str" cm="1">
        <f t="array" ref="AA24">IF(INDEX(Transcripts_2021!$S$2:$S$1001,MATCH($A24,Applications_2021!$A$2:$A$1001,0))="","",INDEX(Transcripts_2021!$S$2:$S$1001,MATCH(TRIM($A24),TRIM(Transcripts_2021!$B$2:$B$1001),0)))</f>
        <v/>
      </c>
      <c r="AB24" s="48" t="str" cm="1">
        <f t="array" ref="AB24">IF(INDEX(Transcripts_2021!$U$2:$U$1001,MATCH($A24,Applications_2021!$A$2:$A$1001,0))="","",INDEX(Transcripts_2021!$U$2:$U$1001,MATCH(TRIM($A24),TRIM(Transcripts_2021!$B$2:$B$1001),0)))</f>
        <v/>
      </c>
      <c r="AC24" s="48" t="str">
        <f>IF(INDEX(Transcripts_2021!$A$2:$A$324,MATCH($A24,Transcripts_2021!$A$2:$A$324,0))=$A24,INDEX(Transcripts_2021!$O$2:$O$324,MATCH($A24,Transcripts_2021!$A$2:$A$324,0)),"")</f>
        <v>Grenada Middle School</v>
      </c>
      <c r="AD24" s="48" t="str">
        <f>IF(INDEX('AAYME 2021_List'!$A$3:$A$311,MATCH($A24,'AAYME 2021_List'!$A$3:$A$311,0))=$A24,INDEX('AAYME 2021_List'!$AC$3:$AC$311,MATCH($A24,'AAYME 2021_List'!$A$3:$A$311,0)),"")</f>
        <v>Grenada</v>
      </c>
      <c r="AE24" s="48" t="str">
        <f>IF(INDEX(Applications_2021!$AL$2:$AL$651,MATCH($A24,Applications_2021!$A$2:$A$651,0))="","",INDEX(Applications_2021!$AL$2:$AL$651,MATCH($A24,Applications_2021!$A$2:$A$651,0)))</f>
        <v>Grenada</v>
      </c>
    </row>
    <row r="25" spans="1:31" x14ac:dyDescent="0.3">
      <c r="A25" s="51" t="str">
        <f>IF(Applications_2021!$A53="","",Applications_2021!$A53)</f>
        <v>0053-AVE-CA-0189</v>
      </c>
      <c r="B25" s="52">
        <f>IF(INDEX('AAYME 2021_List'!$A$3:$A$311,MATCH($A25,'AAYME 2021_List'!$A$3:$A$311,0))=$A25,INDEX('AAYME 2021_List'!$B$3:$B$311,MATCH($A25,'AAYME 2021_List'!$A$3:$A$311,0)),"")</f>
        <v>0</v>
      </c>
      <c r="C25" s="281" t="str">
        <f>IF(INDEX('AAYME 2021_List'!$A$3:$A$311,MATCH($A25,'AAYME 2021_List'!$A$3:$A$311,0))=$A25,INDEX('AAYME 2021_List'!$C$3:$C$311,MATCH($A25,'AAYME 2021_List'!$A$3:$A$311,0)),"")</f>
        <v>99-Not Selected</v>
      </c>
      <c r="D25" s="46">
        <f t="shared" si="0"/>
        <v>7</v>
      </c>
      <c r="E25" s="45" cm="1">
        <f t="array" ref="E25">_xlfn.IFS($Q25="Less than $25,000 per year",5,$Q25="$25,000 to $49,999 per year",4,$Q25="$50,000 per year or above",2,$Q25="I do not know.",3,$Q25="",0)</f>
        <v>4</v>
      </c>
      <c r="F25" s="45" cm="1">
        <f t="array" ref="F25">_xlfn.IFS($T25="Excellent",5,$T25="Good",4,$T25="Average",3,$T25="Below Average",2,$T25="Poor",1)</f>
        <v>3</v>
      </c>
      <c r="G25" s="52"/>
      <c r="H25" s="52"/>
      <c r="I25" s="52"/>
      <c r="J25" s="255">
        <f>IF(INDEX('AAYME 2021_List'!$A$3:$A$311,MATCH($A25,'AAYME 2021_List'!$A$3:$A$311,0))=$A25,INDEX('AAYME 2021_List'!$J$3:$J$311,MATCH($A25,'AAYME 2021_List'!$A$3:$A$311,0)),"")</f>
        <v>8</v>
      </c>
      <c r="K25" s="48" t="str">
        <f>IF(LEFT(INDEX(Applications_2021!$E$2:$E$651,MATCH($A25,Applications_2021!$A$2:$A$651,0)),1)="Y","Black","Other")</f>
        <v>Black</v>
      </c>
      <c r="L25" s="48" t="str">
        <f>IF(INDEX(Applications_2021!$F$2:$F$651,MATCH($A25,Applications_2021!$A$2:$A$651,0))="","",INDEX(Applications_2021!$F$2:$F$651,MATCH($A25,Applications_2021!$A$2:$A$651,0)))</f>
        <v>Female</v>
      </c>
      <c r="M25" s="48" t="str">
        <f>IF(LEFT(INDEX(Applications_2021!$I$2:$I$651,MATCH($A25,Applications_2021!$A$2:$A$651,0)),1)="","",LEFT(INDEX(Applications_2021!$I$2:$I$651,MATCH($A25,Applications_2021!$A$2:$A$651,0)),1))</f>
        <v>8</v>
      </c>
      <c r="N25" s="48" t="str">
        <f>IF(INDEX(Applications_2021!$J$2:$J$651,MATCH($A25,Applications_2021!$A$2:$A$651,0))="","",INDEX(Applications_2021!$J$2:$J$651,MATCH($A25,Applications_2021!$A$2:$A$651,0)))</f>
        <v>Grenada middle school</v>
      </c>
      <c r="O25" s="48" t="str">
        <f>IF(INDEX(Applications_2021!$K$2:$K$651,MATCH($A25,Applications_2021!$A$2:$A$651,0))="","",INDEX(Applications_2021!$K$2:$K$651,MATCH($A25,Applications_2021!$A$2:$A$651,0)))</f>
        <v>Grenada</v>
      </c>
      <c r="P25" s="48" t="str">
        <f>IF(INDEX(Applications_2021!$P$2:$P$651,MATCH($A25,Applications_2021!$A$2:$A$651,0))="","",INDEX(Applications_2021!$P$2:$P$651,MATCH($A25,Applications_2021!$A$2:$A$651,0)))</f>
        <v>High School Diploma or up to 3 years of college</v>
      </c>
      <c r="Q25" s="48" t="str">
        <f>IF(INDEX(Applications_2021!$Q$2:$Q$651,MATCH($A25,Applications_2021!$A$2:$A$651,0))="","",INDEX(Applications_2021!$Q$2:$Q$651,MATCH($A25,Applications_2021!$A$2:$A$651,0)))</f>
        <v>$25,000 to $49,999 per year</v>
      </c>
      <c r="R25" s="48" t="str">
        <f>IF(INDEX(Applications_2021!$AL$2:$AL$651,MATCH($A25,Applications_2021!$A$2:$A$651,0))="","",INDEX(Applications_2021!$AL$2:$AL$651,MATCH($A25,Applications_2021!$A$2:$A$651,0)))</f>
        <v>Grenada</v>
      </c>
      <c r="S25" s="48" t="str">
        <f>IF(INDEX(Applications_2021!$V$2:$V$651,MATCH($A25,Applications_2021!$A$2:$A$651,0))="","",INDEX(Applications_2021!$V$2:$V$651,MATCH($A25,Applications_2021!$A$2:$A$651,0)))</f>
        <v>MS</v>
      </c>
      <c r="T25" s="48" t="str">
        <f>IF(INDEX(Applications_2021!$AE$2:$AE$651,MATCH($A25,Applications_2021!$A$2:$A$651,0))="","",INDEX(Applications_2021!$AE$2:$AE$651,MATCH($A25,Applications_2021!$A$2:$A$651,0)))</f>
        <v>Average</v>
      </c>
      <c r="U25" s="48" t="str">
        <f>IF(INDEX(Applications_2021!$AF$2:$AF$651,MATCH($A25,Applications_2021!$A$2:$A$651,0))="","",INDEX(Applications_2021!$AF$2:$AF$651,MATCH($A25,Applications_2021!$A$2:$A$651,0)))</f>
        <v>I think this camp will advance my education as I enter into high school as freshman for the year 2021/2022</v>
      </c>
      <c r="V25" s="48" t="str">
        <f>IF(INDEX(Applications_2021!$AG$2:$AG$651,MATCH($A25,Applications_2021!$A$2:$A$651,0))="","",INDEX(Applications_2021!$AG$2:$AG$651,MATCH($A25,Applications_2021!$A$2:$A$651,0)))</f>
        <v xml:space="preserve">I have received several awards in sports and just finish doing a video for my school for future students. </v>
      </c>
      <c r="W25" s="48" t="str">
        <f>IF(INDEX(Applications_2021!$AH$2:$AH$651,MATCH($A25,Applications_2021!$A$2:$A$651,0))="","",INDEX(Applications_2021!$AH$2:$AH$651,MATCH($A25,Applications_2021!$A$2:$A$651,0)))</f>
        <v xml:space="preserve">I feel this camp will encourage and develop me into a bright African American women! </v>
      </c>
      <c r="X25" s="48" t="str">
        <f>IF(INDEX(Applications_2021!$AI$2:$AI$651,MATCH($A25,Applications_2021!$A$2:$A$651,0))="","",INDEX(Applications_2021!$AI$2:$AI$651,MATCH($A25,Applications_2021!$A$2:$A$651,0)))</f>
        <v>MSMS alumni/student</v>
      </c>
      <c r="Y25" s="48" t="str">
        <f>IF(INDEX(Applications_2021!$AJ$2:$AJ$651,MATCH($A25,Applications_2021!$A$2:$A$651,0))="","",INDEX(Applications_2021!$AJ$2:$AJ$651,MATCH($A25,Applications_2021!$A$2:$A$651,0)))</f>
        <v/>
      </c>
      <c r="Z25" s="48" t="str" cm="1">
        <f t="array" ref="Z25">IF(INDEX(Transcripts_2021!$Q$2:$Q$1001,MATCH($A25,Applications_2021!$A$2:$A$1001,0))="","",INDEX(Transcripts_2021!$Q$2:$Q$1001,MATCH(TRIM($A25),TRIM(Transcripts_2021!$B$2:$B$1001),0)))</f>
        <v>report_card__4262021_1.pdf</v>
      </c>
      <c r="AA25" s="48" t="str" cm="1">
        <f t="array" ref="AA25">IF(INDEX(Transcripts_2021!$S$2:$S$1001,MATCH($A25,Applications_2021!$A$2:$A$1001,0))="","",INDEX(Transcripts_2021!$S$2:$S$1001,MATCH(TRIM($A25),TRIM(Transcripts_2021!$B$2:$B$1001),0)))</f>
        <v/>
      </c>
      <c r="AB25" s="48" t="str" cm="1">
        <f t="array" ref="AB25">IF(INDEX(Transcripts_2021!$U$2:$U$1001,MATCH($A25,Applications_2021!$A$2:$A$1001,0))="","",INDEX(Transcripts_2021!$U$2:$U$1001,MATCH(TRIM($A25),TRIM(Transcripts_2021!$B$2:$B$1001),0)))</f>
        <v/>
      </c>
      <c r="AC25" s="48" t="str">
        <f>IF(INDEX(Transcripts_2021!$A$2:$A$324,MATCH($A25,Transcripts_2021!$A$2:$A$324,0))=$A25,INDEX(Transcripts_2021!$O$2:$O$324,MATCH($A25,Transcripts_2021!$A$2:$A$324,0)),"")</f>
        <v xml:space="preserve">Grenada middle school </v>
      </c>
      <c r="AD25" s="48" t="str">
        <f>IF(INDEX('AAYME 2021_List'!$A$3:$A$311,MATCH($A25,'AAYME 2021_List'!$A$3:$A$311,0))=$A25,INDEX('AAYME 2021_List'!$AC$3:$AC$311,MATCH($A25,'AAYME 2021_List'!$A$3:$A$311,0)),"")</f>
        <v>Grenada</v>
      </c>
      <c r="AE25" s="48" t="str">
        <f>IF(INDEX(Applications_2021!$AL$2:$AL$651,MATCH($A25,Applications_2021!$A$2:$A$651,0))="","",INDEX(Applications_2021!$AL$2:$AL$651,MATCH($A25,Applications_2021!$A$2:$A$651,0)))</f>
        <v>Grenada</v>
      </c>
    </row>
    <row r="26" spans="1:31" x14ac:dyDescent="0.3">
      <c r="A26" s="51" t="str">
        <f>IF(Applications_2021!$A54="","",Applications_2021!$A54)</f>
        <v>0054-WIL-DE-0331</v>
      </c>
      <c r="B26" s="52" t="str">
        <f>IF(INDEX('AAYME 2021_List'!$A$3:$A$311,MATCH($A26,'AAYME 2021_List'!$A$3:$A$311,0))=$A26,INDEX('AAYME 2021_List'!$B$3:$B$311,MATCH($A26,'AAYME 2021_List'!$A$3:$A$311,0)),"")</f>
        <v>No</v>
      </c>
      <c r="C26" s="258" t="str">
        <f>IF(INDEX('AAYME 2021_List'!$A$3:$A$311,MATCH($A26,'AAYME 2021_List'!$A$3:$A$311,0))=$A26,INDEX('AAYME 2021_List'!$C$3:$C$311,MATCH($A26,'AAYME 2021_List'!$A$3:$A$311,0)),"")</f>
        <v>03-Missing/Invalid transcript info</v>
      </c>
      <c r="D26" s="46">
        <f t="shared" si="0"/>
        <v>9</v>
      </c>
      <c r="E26" s="45" cm="1">
        <f t="array" ref="E26">_xlfn.IFS($Q26="Less than $25,000 per year",5,$Q26="$25,000 to $49,999 per year",4,$Q26="$50,000 per year or above",2,$Q26="I do not know.",3,$Q26="",0)</f>
        <v>5</v>
      </c>
      <c r="F26" s="45" cm="1">
        <f t="array" ref="F26">_xlfn.IFS($T26="Excellent",5,$T26="Good",4,$T26="Average",3,$T26="Below Average",2,$T26="Poor",1)</f>
        <v>4</v>
      </c>
      <c r="G26" s="52"/>
      <c r="H26" s="52"/>
      <c r="I26" s="52"/>
      <c r="J26" s="255" t="str">
        <f>IF(INDEX('AAYME 2021_List'!$A$3:$A$311,MATCH($A26,'AAYME 2021_List'!$A$3:$A$311,0))=$A26,INDEX('AAYME 2021_List'!$J$3:$J$311,MATCH($A26,'AAYME 2021_List'!$A$3:$A$311,0)),"")</f>
        <v>?</v>
      </c>
      <c r="K26" s="48" t="str">
        <f>IF(LEFT(INDEX(Applications_2021!$E$2:$E$651,MATCH($A26,Applications_2021!$A$2:$A$651,0)),1)="Y","Black","Other")</f>
        <v>Black</v>
      </c>
      <c r="L26" s="48" t="str">
        <f>IF(INDEX(Applications_2021!$F$2:$F$651,MATCH($A26,Applications_2021!$A$2:$A$651,0))="","",INDEX(Applications_2021!$F$2:$F$651,MATCH($A26,Applications_2021!$A$2:$A$651,0)))</f>
        <v>Female</v>
      </c>
      <c r="M26" s="48" t="str">
        <f>IF(LEFT(INDEX(Applications_2021!$I$2:$I$651,MATCH($A26,Applications_2021!$A$2:$A$651,0)),1)="","",LEFT(INDEX(Applications_2021!$I$2:$I$651,MATCH($A26,Applications_2021!$A$2:$A$651,0)),1))</f>
        <v>9</v>
      </c>
      <c r="N26" s="48" t="str">
        <f>IF(INDEX(Applications_2021!$J$2:$J$651,MATCH($A26,Applications_2021!$A$2:$A$651,0))="","",INDEX(Applications_2021!$J$2:$J$651,MATCH($A26,Applications_2021!$A$2:$A$651,0)))</f>
        <v>Holmes County Central HighSchool</v>
      </c>
      <c r="O26" s="48" t="str">
        <f>IF(INDEX(Applications_2021!$K$2:$K$651,MATCH($A26,Applications_2021!$A$2:$A$651,0))="","",INDEX(Applications_2021!$K$2:$K$651,MATCH($A26,Applications_2021!$A$2:$A$651,0)))</f>
        <v xml:space="preserve">Holmes County Consolidated School District </v>
      </c>
      <c r="P26" s="48" t="str">
        <f>IF(INDEX(Applications_2021!$P$2:$P$651,MATCH($A26,Applications_2021!$A$2:$A$651,0))="","",INDEX(Applications_2021!$P$2:$P$651,MATCH($A26,Applications_2021!$A$2:$A$651,0)))</f>
        <v>College degree or 4 or more years of college (including graduate school)</v>
      </c>
      <c r="Q26" s="48" t="str">
        <f>IF(INDEX(Applications_2021!$Q$2:$Q$651,MATCH($A26,Applications_2021!$A$2:$A$651,0))="","",INDEX(Applications_2021!$Q$2:$Q$651,MATCH($A26,Applications_2021!$A$2:$A$651,0)))</f>
        <v>Less than $25,000 per year</v>
      </c>
      <c r="R26" s="48" t="str">
        <f>IF(INDEX(Applications_2021!$AL$2:$AL$651,MATCH($A26,Applications_2021!$A$2:$A$651,0))="","",INDEX(Applications_2021!$AL$2:$AL$651,MATCH($A26,Applications_2021!$A$2:$A$651,0)))</f>
        <v>Holmes</v>
      </c>
      <c r="S26" s="48" t="str">
        <f>IF(INDEX(Applications_2021!$V$2:$V$651,MATCH($A26,Applications_2021!$A$2:$A$651,0))="","",INDEX(Applications_2021!$V$2:$V$651,MATCH($A26,Applications_2021!$A$2:$A$651,0)))</f>
        <v>MS</v>
      </c>
      <c r="T26" s="48" t="str">
        <f>IF(INDEX(Applications_2021!$AE$2:$AE$651,MATCH($A26,Applications_2021!$A$2:$A$651,0))="","",INDEX(Applications_2021!$AE$2:$AE$651,MATCH($A26,Applications_2021!$A$2:$A$651,0)))</f>
        <v>Good</v>
      </c>
      <c r="U26" s="48" t="str">
        <f>IF(INDEX(Applications_2021!$AF$2:$AF$651,MATCH($A26,Applications_2021!$A$2:$A$651,0))="","",INDEX(Applications_2021!$AF$2:$AF$651,MATCH($A26,Applications_2021!$A$2:$A$651,0)))</f>
        <v xml:space="preserve"> I want to attend the AAYME Camp to experience this unique educational opportunity. At the age of five, I knew that I wanted a career in the medical field. It's hard to access many opportunities where I'm from. I consider this opportunity great for academic exploration in a diverse setting. I hope to gain skills that will have a lasting impact on my future.</v>
      </c>
      <c r="V26" s="48" t="str">
        <f>IF(INDEX(Applications_2021!$AG$2:$AG$651,MATCH($A26,Applications_2021!$A$2:$A$651,0))="","",INDEX(Applications_2021!$AG$2:$AG$651,MATCH($A26,Applications_2021!$A$2:$A$651,0)))</f>
        <v>During middle school, I was a Beta Club member, honor  student, and peer tutor. Currently, I'm a honor student that loves making art. Art is an escape for me and it allows me to express myself in many ways.</v>
      </c>
      <c r="W26" s="48" t="str">
        <f>IF(INDEX(Applications_2021!$AH$2:$AH$651,MATCH($A26,Applications_2021!$A$2:$A$651,0))="","",INDEX(Applications_2021!$AH$2:$AH$651,MATCH($A26,Applications_2021!$A$2:$A$651,0)))</f>
        <v>N/a</v>
      </c>
      <c r="X26" s="48" t="str">
        <f>IF(INDEX(Applications_2021!$AI$2:$AI$651,MATCH($A26,Applications_2021!$A$2:$A$651,0))="","",INDEX(Applications_2021!$AI$2:$AI$651,MATCH($A26,Applications_2021!$A$2:$A$651,0)))</f>
        <v>relative or friend</v>
      </c>
      <c r="Y26" s="48" t="str">
        <f>IF(INDEX(Applications_2021!$AJ$2:$AJ$651,MATCH($A26,Applications_2021!$A$2:$A$651,0))="","",INDEX(Applications_2021!$AJ$2:$AJ$651,MATCH($A26,Applications_2021!$A$2:$A$651,0)))</f>
        <v/>
      </c>
      <c r="Z26" s="48" t="str" cm="1">
        <f t="array" ref="Z26">IF(INDEX(Transcripts_2021!$Q$2:$Q$1001,MATCH($A26,Applications_2021!$A$2:$A$1001,0))="","",INDEX(Transcripts_2021!$Q$2:$Q$1001,MATCH(TRIM($A26),TRIM(Transcripts_2021!$B$2:$B$1001),0)))</f>
        <v>deundra_grades.pdf</v>
      </c>
      <c r="AA26" s="48" t="str" cm="1">
        <f t="array" ref="AA26">IF(INDEX(Transcripts_2021!$S$2:$S$1001,MATCH($A26,Applications_2021!$A$2:$A$1001,0))="","",INDEX(Transcripts_2021!$S$2:$S$1001,MATCH(TRIM($A26),TRIM(Transcripts_2021!$B$2:$B$1001),0)))</f>
        <v/>
      </c>
      <c r="AB26" s="48" t="str" cm="1">
        <f t="array" ref="AB26">IF(INDEX(Transcripts_2021!$U$2:$U$1001,MATCH($A26,Applications_2021!$A$2:$A$1001,0))="","",INDEX(Transcripts_2021!$U$2:$U$1001,MATCH(TRIM($A26),TRIM(Transcripts_2021!$B$2:$B$1001),0)))</f>
        <v>DeUndra's grades are still being updated for the 4th term. However, the recorded grades for 1st through third are accurate. I provided a copy of her transcript for additional data recording her previous academic performance. Also, she scored advanced on her last two state assessment from her 6th and 7th grade school year.</v>
      </c>
      <c r="AC26" s="48" t="str">
        <f>IF(INDEX(Transcripts_2021!$A$2:$A$324,MATCH($A26,Transcripts_2021!$A$2:$A$324,0))=$A26,INDEX(Transcripts_2021!$O$2:$O$324,MATCH($A26,Transcripts_2021!$A$2:$A$324,0)),"")</f>
        <v>Holmes County Central High School</v>
      </c>
      <c r="AD26" s="48" t="str">
        <f>IF(INDEX('AAYME 2021_List'!$A$3:$A$311,MATCH($A26,'AAYME 2021_List'!$A$3:$A$311,0))=$A26,INDEX('AAYME 2021_List'!$AC$3:$AC$311,MATCH($A26,'AAYME 2021_List'!$A$3:$A$311,0)),"")</f>
        <v>Holmes</v>
      </c>
      <c r="AE26" s="48" t="str">
        <f>IF(INDEX(Applications_2021!$AL$2:$AL$651,MATCH($A26,Applications_2021!$A$2:$A$651,0))="","",INDEX(Applications_2021!$AL$2:$AL$651,MATCH($A26,Applications_2021!$A$2:$A$651,0)))</f>
        <v>Holmes</v>
      </c>
    </row>
    <row r="27" spans="1:31" x14ac:dyDescent="0.3">
      <c r="A27" s="165" t="str">
        <f>IF(Applications_2021!$A55="","",Applications_2021!$A55)</f>
        <v>0055-GLA-GA-0212</v>
      </c>
      <c r="B27" s="52" t="str">
        <f>IF(INDEX('AAYME 2021_List'!$A$3:$A$311,MATCH($A27,'AAYME 2021_List'!$A$3:$A$311,0))=$A27,INDEX('AAYME 2021_List'!$B$3:$B$311,MATCH($A27,'AAYME 2021_List'!$A$3:$A$311,0)),"")</f>
        <v>Yes</v>
      </c>
      <c r="C27" s="258" t="str">
        <f>IF(INDEX('AAYME 2021_List'!$A$3:$A$311,MATCH($A27,'AAYME 2021_List'!$A$3:$A$311,0))=$A27,INDEX('AAYME 2021_List'!$C$3:$C$311,MATCH($A27,'AAYME 2021_List'!$A$3:$A$311,0)),"")</f>
        <v>07-Alternate</v>
      </c>
      <c r="D27" s="46">
        <f t="shared" si="0"/>
        <v>8</v>
      </c>
      <c r="E27" s="45" cm="1">
        <f t="array" ref="E27">_xlfn.IFS($Q27="Less than $25,000 per year",5,$Q27="$25,000 to $49,999 per year",4,$Q27="$50,000 per year or above",2,$Q27="I do not know.",3,$Q27="",0)</f>
        <v>4</v>
      </c>
      <c r="F27" s="45" cm="1">
        <f t="array" ref="F27">_xlfn.IFS($T27="Excellent",5,$T27="Good",4,$T27="Average",3,$T27="Below Average",2,$T27="Poor",1)</f>
        <v>4</v>
      </c>
      <c r="G27" s="52"/>
      <c r="H27" s="52"/>
      <c r="I27" s="52"/>
      <c r="J27" s="255">
        <f>IF(INDEX('AAYME 2021_List'!$A$3:$A$311,MATCH($A27,'AAYME 2021_List'!$A$3:$A$311,0))=$A27,INDEX('AAYME 2021_List'!$J$3:$J$311,MATCH($A27,'AAYME 2021_List'!$A$3:$A$311,0)),"")</f>
        <v>7</v>
      </c>
      <c r="K27" s="48" t="str">
        <f>IF(LEFT(INDEX(Applications_2021!$E$2:$E$651,MATCH($A27,Applications_2021!$A$2:$A$651,0)),1)="Y","Black","Other")</f>
        <v>Black</v>
      </c>
      <c r="L27" s="48" t="str">
        <f>IF(INDEX(Applications_2021!$F$2:$F$651,MATCH($A27,Applications_2021!$A$2:$A$651,0))="","",INDEX(Applications_2021!$F$2:$F$651,MATCH($A27,Applications_2021!$A$2:$A$651,0)))</f>
        <v>Female</v>
      </c>
      <c r="M27" s="48" t="str">
        <f>IF(LEFT(INDEX(Applications_2021!$I$2:$I$651,MATCH($A27,Applications_2021!$A$2:$A$651,0)),1)="","",LEFT(INDEX(Applications_2021!$I$2:$I$651,MATCH($A27,Applications_2021!$A$2:$A$651,0)),1))</f>
        <v>7</v>
      </c>
      <c r="N27" s="66" t="str">
        <f>IF(INDEX(Applications_2021!$J$2:$J$651,MATCH($A27,Applications_2021!$A$2:$A$651,0))="","",INDEX(Applications_2021!$J$2:$J$651,MATCH($A27,Applications_2021!$A$2:$A$651,0)))</f>
        <v xml:space="preserve">Leake central junior high school </v>
      </c>
      <c r="O27" s="48" t="str">
        <f>IF(INDEX(Applications_2021!$K$2:$K$651,MATCH($A27,Applications_2021!$A$2:$A$651,0))="","",INDEX(Applications_2021!$K$2:$K$651,MATCH($A27,Applications_2021!$A$2:$A$651,0)))</f>
        <v xml:space="preserve">Leake county </v>
      </c>
      <c r="P27" s="48" t="str">
        <f>IF(INDEX(Applications_2021!$P$2:$P$651,MATCH($A27,Applications_2021!$A$2:$A$651,0))="","",INDEX(Applications_2021!$P$2:$P$651,MATCH($A27,Applications_2021!$A$2:$A$651,0)))</f>
        <v>College degree or 4 or more years of college (including graduate school)</v>
      </c>
      <c r="Q27" s="48" t="str">
        <f>IF(INDEX(Applications_2021!$Q$2:$Q$651,MATCH($A27,Applications_2021!$A$2:$A$651,0))="","",INDEX(Applications_2021!$Q$2:$Q$651,MATCH($A27,Applications_2021!$A$2:$A$651,0)))</f>
        <v>$25,000 to $49,999 per year</v>
      </c>
      <c r="R27" s="66" t="str">
        <f>$AD27</f>
        <v>Leake</v>
      </c>
      <c r="S27" s="48" t="str">
        <f>IF(INDEX(Applications_2021!$V$2:$V$651,MATCH($A27,Applications_2021!$A$2:$A$651,0))="","",INDEX(Applications_2021!$V$2:$V$651,MATCH($A27,Applications_2021!$A$2:$A$651,0)))</f>
        <v>MS</v>
      </c>
      <c r="T27" s="48" t="str">
        <f>IF(INDEX(Applications_2021!$AE$2:$AE$651,MATCH($A27,Applications_2021!$A$2:$A$651,0))="","",INDEX(Applications_2021!$AE$2:$AE$651,MATCH($A27,Applications_2021!$A$2:$A$651,0)))</f>
        <v>Good</v>
      </c>
      <c r="U27" s="48" t="str">
        <f>IF(INDEX(Applications_2021!$AF$2:$AF$651,MATCH($A27,Applications_2021!$A$2:$A$651,0))="","",INDEX(Applications_2021!$AF$2:$AF$651,MATCH($A27,Applications_2021!$A$2:$A$651,0)))</f>
        <v>I’d like to attend the camp to be around other minority kids they are trying To be better in Math. I’d love a challenge that will inspire me to work hard at my goals. I’ve never been to a camp and a chance to go is good. I’ve been interested in engineering for few years. I know that math is important in engineering and I’d love to attend.   Do the app on you phone  It’ll only let me do one</v>
      </c>
      <c r="V27" s="48" t="str">
        <f>IF(INDEX(Applications_2021!$AG$2:$AG$651,MATCH($A27,Applications_2021!$A$2:$A$651,0))="","",INDEX(Applications_2021!$AG$2:$AG$651,MATCH($A27,Applications_2021!$A$2:$A$651,0)))</f>
        <v xml:space="preserve">3 football awards  Principal list  2 honor roll  </v>
      </c>
      <c r="W27" s="48" t="str">
        <f>IF(INDEX(Applications_2021!$AH$2:$AH$651,MATCH($A27,Applications_2021!$A$2:$A$651,0))="","",INDEX(Applications_2021!$AH$2:$AH$651,MATCH($A27,Applications_2021!$A$2:$A$651,0)))</f>
        <v/>
      </c>
      <c r="X27" s="48" t="str">
        <f>IF(INDEX(Applications_2021!$AI$2:$AI$651,MATCH($A27,Applications_2021!$A$2:$A$651,0))="","",INDEX(Applications_2021!$AI$2:$AI$651,MATCH($A27,Applications_2021!$A$2:$A$651,0)))</f>
        <v>relative or friend</v>
      </c>
      <c r="Y27" s="48" t="str">
        <f>IF(INDEX(Applications_2021!$AJ$2:$AJ$651,MATCH($A27,Applications_2021!$A$2:$A$651,0))="","",INDEX(Applications_2021!$AJ$2:$AJ$651,MATCH($A27,Applications_2021!$A$2:$A$651,0)))</f>
        <v/>
      </c>
      <c r="Z27" s="48" t="str" cm="1">
        <f t="array" ref="Z27">IF(INDEX(Transcripts_2021!$Q$2:$Q$1001,MATCH($A27,Applications_2021!$A$2:$A$1001,0))="","",INDEX(Transcripts_2021!$Q$2:$Q$1001,MATCH(TRIM($A27),TRIM(Transcripts_2021!$B$2:$B$1001),0)))</f>
        <v>g._glass.pdf</v>
      </c>
      <c r="AA27" s="48" t="str" cm="1">
        <f t="array" ref="AA27">IF(INDEX(Transcripts_2021!$S$2:$S$1001,MATCH($A27,Applications_2021!$A$2:$A$1001,0))="","",INDEX(Transcripts_2021!$S$2:$S$1001,MATCH(TRIM($A27),TRIM(Transcripts_2021!$B$2:$B$1001),0)))</f>
        <v/>
      </c>
      <c r="AB27" s="48" t="str" cm="1">
        <f t="array" ref="AB27">IF(INDEX(Transcripts_2021!$U$2:$U$1001,MATCH($A27,Applications_2021!$A$2:$A$1001,0))="","",INDEX(Transcripts_2021!$U$2:$U$1001,MATCH(TRIM($A27),TRIM(Transcripts_2021!$B$2:$B$1001),0)))</f>
        <v/>
      </c>
      <c r="AC27" s="48" t="str">
        <f>IF(INDEX(Transcripts_2021!$A$2:$A$324,MATCH($A27,Transcripts_2021!$A$2:$A$324,0))=$A27,INDEX(Transcripts_2021!$O$2:$O$324,MATCH($A27,Transcripts_2021!$A$2:$A$324,0)),"")</f>
        <v>Leake Central Jr High</v>
      </c>
      <c r="AD27" s="67" t="s">
        <v>224</v>
      </c>
      <c r="AE27" s="48" t="str">
        <f>IF(INDEX(Applications_2021!$AL$2:$AL$651,MATCH($A27,Applications_2021!$A$2:$A$651,0))="","",INDEX(Applications_2021!$AL$2:$AL$651,MATCH($A27,Applications_2021!$A$2:$A$651,0)))</f>
        <v>Attala</v>
      </c>
    </row>
    <row r="28" spans="1:31" x14ac:dyDescent="0.3">
      <c r="A28" s="51" t="str">
        <f>IF(Applications_2021!$A58="","",Applications_2021!$A58)</f>
        <v>0058-EVA-KY-0153</v>
      </c>
      <c r="B28" s="52" t="str">
        <f>IF(INDEX('AAYME 2021_List'!$A$3:$A$311,MATCH($A28,'AAYME 2021_List'!$A$3:$A$311,0))=$A28,INDEX('AAYME 2021_List'!$B$3:$B$311,MATCH($A28,'AAYME 2021_List'!$A$3:$A$311,0)),"")</f>
        <v>Yes</v>
      </c>
      <c r="C28" s="258" t="str">
        <f>IF(INDEX('AAYME 2021_List'!$A$3:$A$311,MATCH($A28,'AAYME 2021_List'!$A$3:$A$311,0))=$A28,INDEX('AAYME 2021_List'!$C$3:$C$311,MATCH($A28,'AAYME 2021_List'!$A$3:$A$311,0)),"")</f>
        <v>07-Alternate</v>
      </c>
      <c r="D28" s="46">
        <f t="shared" si="0"/>
        <v>9</v>
      </c>
      <c r="E28" s="45" cm="1">
        <f t="array" ref="E28">_xlfn.IFS($Q28="Less than $25,000 per year",5,$Q28="$25,000 to $49,999 per year",4,$Q28="$50,000 per year or above",2,$Q28="I do not know.",3,$Q28="",0)</f>
        <v>4</v>
      </c>
      <c r="F28" s="45" cm="1">
        <f t="array" ref="F28">_xlfn.IFS($T28="Excellent",5,$T28="Good",4,$T28="Average",3,$T28="Below Average",2,$T28="Poor",1)</f>
        <v>5</v>
      </c>
      <c r="G28" s="52"/>
      <c r="H28" s="52"/>
      <c r="I28" s="52"/>
      <c r="J28" s="255">
        <f>IF(INDEX('AAYME 2021_List'!$A$3:$A$311,MATCH($A28,'AAYME 2021_List'!$A$3:$A$311,0))=$A28,INDEX('AAYME 2021_List'!$J$3:$J$311,MATCH($A28,'AAYME 2021_List'!$A$3:$A$311,0)),"")</f>
        <v>9</v>
      </c>
      <c r="K28" s="48" t="str">
        <f>IF(LEFT(INDEX(Applications_2021!$E$2:$E$651,MATCH($A28,Applications_2021!$A$2:$A$651,0)),1)="Y","Black","Other")</f>
        <v>Black</v>
      </c>
      <c r="L28" s="48" t="str">
        <f>IF(INDEX(Applications_2021!$F$2:$F$651,MATCH($A28,Applications_2021!$A$2:$A$651,0))="","",INDEX(Applications_2021!$F$2:$F$651,MATCH($A28,Applications_2021!$A$2:$A$651,0)))</f>
        <v>Female</v>
      </c>
      <c r="M28" s="48" t="str">
        <f>IF(LEFT(INDEX(Applications_2021!$I$2:$I$651,MATCH($A28,Applications_2021!$A$2:$A$651,0)),1)="","",LEFT(INDEX(Applications_2021!$I$2:$I$651,MATCH($A28,Applications_2021!$A$2:$A$651,0)),1))</f>
        <v>9</v>
      </c>
      <c r="N28" s="48" t="str">
        <f>IF(INDEX(Applications_2021!$J$2:$J$651,MATCH($A28,Applications_2021!$A$2:$A$651,0))="","",INDEX(Applications_2021!$J$2:$J$651,MATCH($A28,Applications_2021!$A$2:$A$651,0)))</f>
        <v>Ridgeland High School</v>
      </c>
      <c r="O28" s="48" t="str">
        <f>IF(INDEX(Applications_2021!$K$2:$K$651,MATCH($A28,Applications_2021!$A$2:$A$651,0))="","",INDEX(Applications_2021!$K$2:$K$651,MATCH($A28,Applications_2021!$A$2:$A$651,0)))</f>
        <v xml:space="preserve">Madison </v>
      </c>
      <c r="P28" s="48" t="str">
        <f>IF(INDEX(Applications_2021!$P$2:$P$651,MATCH($A28,Applications_2021!$A$2:$A$651,0))="","",INDEX(Applications_2021!$P$2:$P$651,MATCH($A28,Applications_2021!$A$2:$A$651,0)))</f>
        <v>College degree or 4 or more years of college (including graduate school)</v>
      </c>
      <c r="Q28" s="48" t="str">
        <f>IF(INDEX(Applications_2021!$Q$2:$Q$651,MATCH($A28,Applications_2021!$A$2:$A$651,0))="","",INDEX(Applications_2021!$Q$2:$Q$651,MATCH($A28,Applications_2021!$A$2:$A$651,0)))</f>
        <v>$25,000 to $49,999 per year</v>
      </c>
      <c r="R28" s="48" t="str">
        <f>IF(INDEX(Applications_2021!$AL$2:$AL$651,MATCH($A28,Applications_2021!$A$2:$A$651,0))="","",INDEX(Applications_2021!$AL$2:$AL$651,MATCH($A28,Applications_2021!$A$2:$A$651,0)))</f>
        <v>Madison</v>
      </c>
      <c r="S28" s="48" t="str">
        <f>IF(INDEX(Applications_2021!$V$2:$V$651,MATCH($A28,Applications_2021!$A$2:$A$651,0))="","",INDEX(Applications_2021!$V$2:$V$651,MATCH($A28,Applications_2021!$A$2:$A$651,0)))</f>
        <v>MS</v>
      </c>
      <c r="T28" s="48" t="str">
        <f>IF(INDEX(Applications_2021!$AE$2:$AE$651,MATCH($A28,Applications_2021!$A$2:$A$651,0))="","",INDEX(Applications_2021!$AE$2:$AE$651,MATCH($A28,Applications_2021!$A$2:$A$651,0)))</f>
        <v>Excellent</v>
      </c>
      <c r="U28" s="48" t="e">
        <f>IF(INDEX(Applications_2021!$AF$2:$AF$651,MATCH($A28,Applications_2021!$A$2:$A$651,0))="","",INDEX(Applications_2021!$AF$2:$AF$651,MATCH($A28,Applications_2021!$A$2:$A$651,0)))</f>
        <v>#NAME?</v>
      </c>
      <c r="V28" s="48" t="str">
        <f>IF(INDEX(Applications_2021!$AG$2:$AG$651,MATCH($A28,Applications_2021!$A$2:$A$651,0))="","",INDEX(Applications_2021!$AG$2:$AG$651,MATCH($A28,Applications_2021!$A$2:$A$651,0)))</f>
        <v/>
      </c>
      <c r="W28" s="48" t="str">
        <f>IF(INDEX(Applications_2021!$AH$2:$AH$651,MATCH($A28,Applications_2021!$A$2:$A$651,0))="","",INDEX(Applications_2021!$AH$2:$AH$651,MATCH($A28,Applications_2021!$A$2:$A$651,0)))</f>
        <v/>
      </c>
      <c r="X28" s="48" t="str">
        <f>IF(INDEX(Applications_2021!$AI$2:$AI$651,MATCH($A28,Applications_2021!$A$2:$A$651,0))="","",INDEX(Applications_2021!$AI$2:$AI$651,MATCH($A28,Applications_2021!$A$2:$A$651,0)))</f>
        <v>MSMS alumni/student</v>
      </c>
      <c r="Y28" s="48" t="str">
        <f>IF(INDEX(Applications_2021!$AJ$2:$AJ$651,MATCH($A28,Applications_2021!$A$2:$A$651,0))="","",INDEX(Applications_2021!$AJ$2:$AJ$651,MATCH($A28,Applications_2021!$A$2:$A$651,0)))</f>
        <v/>
      </c>
      <c r="Z28" s="48" t="str" cm="1">
        <f t="array" ref="Z28">IF(INDEX(Transcripts_2021!$Q$2:$Q$1001,MATCH($A28,Applications_2021!$A$2:$A$1001,0))="","",INDEX(Transcripts_2021!$Q$2:$Q$1001,MATCH(TRIM($A28),TRIM(Transcripts_2021!$B$2:$B$1001),0)))</f>
        <v>kyce_evans_transcript.pdf</v>
      </c>
      <c r="AA28" s="48" t="str" cm="1">
        <f t="array" ref="AA28">IF(INDEX(Transcripts_2021!$S$2:$S$1001,MATCH($A28,Applications_2021!$A$2:$A$1001,0))="","",INDEX(Transcripts_2021!$S$2:$S$1001,MATCH(TRIM($A28),TRIM(Transcripts_2021!$B$2:$B$1001),0)))</f>
        <v/>
      </c>
      <c r="AB28" s="48" t="str" cm="1">
        <f t="array" ref="AB28">IF(INDEX(Transcripts_2021!$U$2:$U$1001,MATCH($A28,Applications_2021!$A$2:$A$1001,0))="","",INDEX(Transcripts_2021!$U$2:$U$1001,MATCH(TRIM($A28),TRIM(Transcripts_2021!$B$2:$B$1001),0)))</f>
        <v/>
      </c>
      <c r="AC28" s="48" t="str">
        <f>IF(INDEX(Transcripts_2021!$A$2:$A$324,MATCH($A28,Transcripts_2021!$A$2:$A$324,0))=$A28,INDEX(Transcripts_2021!$O$2:$O$324,MATCH($A28,Transcripts_2021!$A$2:$A$324,0)),"")</f>
        <v>Ridgeland High School</v>
      </c>
      <c r="AD28" s="48" t="str">
        <f>IF(INDEX('AAYME 2021_List'!$A$3:$A$311,MATCH($A28,'AAYME 2021_List'!$A$3:$A$311,0))=$A28,INDEX('AAYME 2021_List'!$AC$3:$AC$311,MATCH($A28,'AAYME 2021_List'!$A$3:$A$311,0)),"")</f>
        <v>Madison</v>
      </c>
      <c r="AE28" s="48" t="str">
        <f>IF(INDEX(Applications_2021!$AL$2:$AL$651,MATCH($A28,Applications_2021!$A$2:$A$651,0))="","",INDEX(Applications_2021!$AL$2:$AL$651,MATCH($A28,Applications_2021!$A$2:$A$651,0)))</f>
        <v>Madison</v>
      </c>
    </row>
    <row r="29" spans="1:31" x14ac:dyDescent="0.3">
      <c r="A29" s="51" t="str">
        <f>IF(Applications_2021!$A62="","",Applications_2021!$A62)</f>
        <v>0062-HOO-JA-0305</v>
      </c>
      <c r="B29" s="52" t="str">
        <f>IF(INDEX('AAYME 2021_List'!$A$3:$A$311,MATCH($A29,'AAYME 2021_List'!$A$3:$A$311,0))=$A29,INDEX('AAYME 2021_List'!$B$3:$B$311,MATCH($A29,'AAYME 2021_List'!$A$3:$A$311,0)),"")</f>
        <v>Yes</v>
      </c>
      <c r="C29" s="258" t="str">
        <f>IF(INDEX('AAYME 2021_List'!$A$3:$A$311,MATCH($A29,'AAYME 2021_List'!$A$3:$A$311,0))=$A29,INDEX('AAYME 2021_List'!$C$3:$C$311,MATCH($A29,'AAYME 2021_List'!$A$3:$A$311,0)),"")</f>
        <v>00-Priority Representation</v>
      </c>
      <c r="D29" s="46">
        <f t="shared" si="0"/>
        <v>9</v>
      </c>
      <c r="E29" s="45" cm="1">
        <f t="array" ref="E29">_xlfn.IFS($Q29="Less than $25,000 per year",5,$Q29="$25,000 to $49,999 per year",4,$Q29="$50,000 per year or above",2,$Q29="I do not know.",3,$Q29="",0)</f>
        <v>4</v>
      </c>
      <c r="F29" s="45" cm="1">
        <f t="array" ref="F29">_xlfn.IFS($T29="Excellent",5,$T29="Good",4,$T29="Average",3,$T29="Below Average",2,$T29="Poor",1)</f>
        <v>5</v>
      </c>
      <c r="G29" s="52"/>
      <c r="H29" s="52"/>
      <c r="I29" s="52"/>
      <c r="J29" s="255">
        <f>IF(INDEX('AAYME 2021_List'!$A$3:$A$311,MATCH($A29,'AAYME 2021_List'!$A$3:$A$311,0))=$A29,INDEX('AAYME 2021_List'!$J$3:$J$311,MATCH($A29,'AAYME 2021_List'!$A$3:$A$311,0)),"")</f>
        <v>9</v>
      </c>
      <c r="K29" s="48" t="str">
        <f>IF(LEFT(INDEX(Applications_2021!$E$2:$E$651,MATCH($A29,Applications_2021!$A$2:$A$651,0)),1)="Y","Black","Other")</f>
        <v>Black</v>
      </c>
      <c r="L29" s="48" t="str">
        <f>IF(INDEX(Applications_2021!$F$2:$F$651,MATCH($A29,Applications_2021!$A$2:$A$651,0))="","",INDEX(Applications_2021!$F$2:$F$651,MATCH($A29,Applications_2021!$A$2:$A$651,0)))</f>
        <v>Female</v>
      </c>
      <c r="M29" s="48" t="str">
        <f>IF(LEFT(INDEX(Applications_2021!$I$2:$I$651,MATCH($A29,Applications_2021!$A$2:$A$651,0)),1)="","",LEFT(INDEX(Applications_2021!$I$2:$I$651,MATCH($A29,Applications_2021!$A$2:$A$651,0)),1))</f>
        <v>9</v>
      </c>
      <c r="N29" s="48" t="str">
        <f>IF(INDEX(Applications_2021!$J$2:$J$651,MATCH($A29,Applications_2021!$A$2:$A$651,0))="","",INDEX(Applications_2021!$J$2:$J$651,MATCH($A29,Applications_2021!$A$2:$A$651,0)))</f>
        <v>JZ George</v>
      </c>
      <c r="O29" s="48" t="str">
        <f>IF(INDEX(Applications_2021!$K$2:$K$651,MATCH($A29,Applications_2021!$A$2:$A$651,0))="","",INDEX(Applications_2021!$K$2:$K$651,MATCH($A29,Applications_2021!$A$2:$A$651,0)))</f>
        <v>Carroll</v>
      </c>
      <c r="P29" s="48" t="str">
        <f>IF(INDEX(Applications_2021!$P$2:$P$651,MATCH($A29,Applications_2021!$A$2:$A$651,0))="","",INDEX(Applications_2021!$P$2:$P$651,MATCH($A29,Applications_2021!$A$2:$A$651,0)))</f>
        <v>College degree or 4 or more years of college (including graduate school)</v>
      </c>
      <c r="Q29" s="48" t="str">
        <f>IF(INDEX(Applications_2021!$Q$2:$Q$651,MATCH($A29,Applications_2021!$A$2:$A$651,0))="","",INDEX(Applications_2021!$Q$2:$Q$651,MATCH($A29,Applications_2021!$A$2:$A$651,0)))</f>
        <v>$25,000 to $49,999 per year</v>
      </c>
      <c r="R29" s="48" t="str">
        <f>IF(INDEX(Applications_2021!$AL$2:$AL$651,MATCH($A29,Applications_2021!$A$2:$A$651,0))="","",INDEX(Applications_2021!$AL$2:$AL$651,MATCH($A29,Applications_2021!$A$2:$A$651,0)))</f>
        <v>Carroll</v>
      </c>
      <c r="S29" s="48" t="str">
        <f>IF(INDEX(Applications_2021!$V$2:$V$651,MATCH($A29,Applications_2021!$A$2:$A$651,0))="","",INDEX(Applications_2021!$V$2:$V$651,MATCH($A29,Applications_2021!$A$2:$A$651,0)))</f>
        <v>MS</v>
      </c>
      <c r="T29" s="48" t="str">
        <f>IF(INDEX(Applications_2021!$AE$2:$AE$651,MATCH($A29,Applications_2021!$A$2:$A$651,0))="","",INDEX(Applications_2021!$AE$2:$AE$651,MATCH($A29,Applications_2021!$A$2:$A$651,0)))</f>
        <v>Excellent</v>
      </c>
      <c r="U29" s="48" t="str">
        <f>IF(INDEX(Applications_2021!$AF$2:$AF$651,MATCH($A29,Applications_2021!$A$2:$A$651,0))="","",INDEX(Applications_2021!$AF$2:$AF$651,MATCH($A29,Applications_2021!$A$2:$A$651,0)))</f>
        <v>I would like to attend the AAYME Camp  because I am interested in a career in  the Stem field. I hope to gain more knowledge about  the science, technology, engineering, and mathematics field. I hope to be exposed to new technology and meet different people with similar goals</v>
      </c>
      <c r="V29" s="48" t="str">
        <f>IF(INDEX(Applications_2021!$AG$2:$AG$651,MATCH($A29,Applications_2021!$A$2:$A$651,0))="","",INDEX(Applications_2021!$AG$2:$AG$651,MATCH($A29,Applications_2021!$A$2:$A$651,0)))</f>
        <v>Honor Roll student, 7th and 8th grade attendance in MVSU Stem program, talented flute player and cheerleader</v>
      </c>
      <c r="W29" s="48" t="str">
        <f>IF(INDEX(Applications_2021!$AH$2:$AH$651,MATCH($A29,Applications_2021!$A$2:$A$651,0))="","",INDEX(Applications_2021!$AH$2:$AH$651,MATCH($A29,Applications_2021!$A$2:$A$651,0)))</f>
        <v/>
      </c>
      <c r="X29" s="48" t="str">
        <f>IF(INDEX(Applications_2021!$AI$2:$AI$651,MATCH($A29,Applications_2021!$A$2:$A$651,0))="","",INDEX(Applications_2021!$AI$2:$AI$651,MATCH($A29,Applications_2021!$A$2:$A$651,0)))</f>
        <v>school/teacher</v>
      </c>
      <c r="Y29" s="48" t="str">
        <f>IF(INDEX(Applications_2021!$AJ$2:$AJ$651,MATCH($A29,Applications_2021!$A$2:$A$651,0))="","",INDEX(Applications_2021!$AJ$2:$AJ$651,MATCH($A29,Applications_2021!$A$2:$A$651,0)))</f>
        <v>Mrs. Rias</v>
      </c>
      <c r="Z29" s="48" t="str" cm="1">
        <f t="array" ref="Z29">IF(INDEX(Transcripts_2021!$Q$2:$Q$1001,MATCH($A29,Applications_2021!$A$2:$A$1001,0))="","",INDEX(Transcripts_2021!$Q$2:$Q$1001,MATCH(TRIM($A29),TRIM(Transcripts_2021!$B$2:$B$1001),0)))</f>
        <v>janiya_hoovers_transcript.pdf</v>
      </c>
      <c r="AA29" s="48" t="str" cm="1">
        <f t="array" ref="AA29">IF(INDEX(Transcripts_2021!$S$2:$S$1001,MATCH($A29,Applications_2021!$A$2:$A$1001,0))="","",INDEX(Transcripts_2021!$S$2:$S$1001,MATCH(TRIM($A29),TRIM(Transcripts_2021!$B$2:$B$1001),0)))</f>
        <v/>
      </c>
      <c r="AB29" s="48" t="str" cm="1">
        <f t="array" ref="AB29">IF(INDEX(Transcripts_2021!$U$2:$U$1001,MATCH($A29,Applications_2021!$A$2:$A$1001,0))="","",INDEX(Transcripts_2021!$U$2:$U$1001,MATCH(TRIM($A29),TRIM(Transcripts_2021!$B$2:$B$1001),0)))</f>
        <v/>
      </c>
      <c r="AC29" s="48" t="str">
        <f>IF(INDEX(Transcripts_2021!$A$2:$A$324,MATCH($A29,Transcripts_2021!$A$2:$A$324,0))=$A29,INDEX(Transcripts_2021!$O$2:$O$324,MATCH($A29,Transcripts_2021!$A$2:$A$324,0)),"")</f>
        <v>J.Z. George</v>
      </c>
      <c r="AD29" s="48" t="str">
        <f>IF(INDEX('AAYME 2021_List'!$A$3:$A$311,MATCH($A29,'AAYME 2021_List'!$A$3:$A$311,0))=$A29,INDEX('AAYME 2021_List'!$AC$3:$AC$311,MATCH($A29,'AAYME 2021_List'!$A$3:$A$311,0)),"")</f>
        <v>Carroll</v>
      </c>
      <c r="AE29" s="48" t="str">
        <f>IF(INDEX(Applications_2021!$AL$2:$AL$651,MATCH($A29,Applications_2021!$A$2:$A$651,0))="","",INDEX(Applications_2021!$AL$2:$AL$651,MATCH($A29,Applications_2021!$A$2:$A$651,0)))</f>
        <v>Carroll</v>
      </c>
    </row>
    <row r="30" spans="1:31" x14ac:dyDescent="0.3">
      <c r="A30" s="51" t="str">
        <f>IF(Applications_2021!$A64="","",Applications_2021!$A64)</f>
        <v>0064-STU-KA-0097</v>
      </c>
      <c r="B30" s="52" t="str">
        <f>IF(INDEX('AAYME 2021_List'!$A$3:$A$311,MATCH($A30,'AAYME 2021_List'!$A$3:$A$311,0))=$A30,INDEX('AAYME 2021_List'!$B$3:$B$311,MATCH($A30,'AAYME 2021_List'!$A$3:$A$311,0)),"")</f>
        <v>No</v>
      </c>
      <c r="C30" s="258" t="str">
        <f>IF(INDEX('AAYME 2021_List'!$A$3:$A$311,MATCH($A30,'AAYME 2021_List'!$A$3:$A$311,0))=$A30,INDEX('AAYME 2021_List'!$C$3:$C$311,MATCH($A30,'AAYME 2021_List'!$A$3:$A$311,0)),"")</f>
        <v>03-Missing/Invalid transcript info</v>
      </c>
      <c r="D30" s="46">
        <f t="shared" si="0"/>
        <v>8</v>
      </c>
      <c r="E30" s="45" cm="1">
        <f t="array" ref="E30">_xlfn.IFS($Q30="Less than $25,000 per year",5,$Q30="$25,000 to $49,999 per year",4,$Q30="$50,000 per year or above",2,$Q30="I do not know.",3,$Q30="",0)</f>
        <v>4</v>
      </c>
      <c r="F30" s="45" cm="1">
        <f t="array" ref="F30">_xlfn.IFS($T30="Excellent",5,$T30="Good",4,$T30="Average",3,$T30="Below Average",2,$T30="Poor",1)</f>
        <v>4</v>
      </c>
      <c r="G30" s="52"/>
      <c r="H30" s="52"/>
      <c r="I30" s="52"/>
      <c r="J30" s="255" t="str">
        <f>IF(INDEX('AAYME 2021_List'!$A$3:$A$311,MATCH($A30,'AAYME 2021_List'!$A$3:$A$311,0))=$A30,INDEX('AAYME 2021_List'!$J$3:$J$311,MATCH($A30,'AAYME 2021_List'!$A$3:$A$311,0)),"")</f>
        <v>?</v>
      </c>
      <c r="K30" s="48" t="str">
        <f>IF(LEFT(INDEX(Applications_2021!$E$2:$E$651,MATCH($A30,Applications_2021!$A$2:$A$651,0)),1)="Y","Black","Other")</f>
        <v>Black</v>
      </c>
      <c r="L30" s="48" t="str">
        <f>IF(INDEX(Applications_2021!$F$2:$F$651,MATCH($A30,Applications_2021!$A$2:$A$651,0))="","",INDEX(Applications_2021!$F$2:$F$651,MATCH($A30,Applications_2021!$A$2:$A$651,0)))</f>
        <v>Male</v>
      </c>
      <c r="M30" s="48" t="str">
        <f>IF(LEFT(INDEX(Applications_2021!$I$2:$I$651,MATCH($A30,Applications_2021!$A$2:$A$651,0)),1)="","",LEFT(INDEX(Applications_2021!$I$2:$I$651,MATCH($A30,Applications_2021!$A$2:$A$651,0)),1))</f>
        <v>8</v>
      </c>
      <c r="N30" s="48" t="str">
        <f>IF(INDEX(Applications_2021!$J$2:$J$651,MATCH($A30,Applications_2021!$A$2:$A$651,0))="","",INDEX(Applications_2021!$J$2:$J$651,MATCH($A30,Applications_2021!$A$2:$A$651,0)))</f>
        <v>Woolfolk Middle School</v>
      </c>
      <c r="O30" s="48" t="str">
        <f>IF(INDEX(Applications_2021!$K$2:$K$651,MATCH($A30,Applications_2021!$A$2:$A$651,0))="","",INDEX(Applications_2021!$K$2:$K$651,MATCH($A30,Applications_2021!$A$2:$A$651,0)))</f>
        <v>Yazoo City municipal school district</v>
      </c>
      <c r="P30" s="48" t="str">
        <f>IF(INDEX(Applications_2021!$P$2:$P$651,MATCH($A30,Applications_2021!$A$2:$A$651,0))="","",INDEX(Applications_2021!$P$2:$P$651,MATCH($A30,Applications_2021!$A$2:$A$651,0)))</f>
        <v>High School Diploma or up to 3 years of college</v>
      </c>
      <c r="Q30" s="48" t="str">
        <f>IF(INDEX(Applications_2021!$Q$2:$Q$651,MATCH($A30,Applications_2021!$A$2:$A$651,0))="","",INDEX(Applications_2021!$Q$2:$Q$651,MATCH($A30,Applications_2021!$A$2:$A$651,0)))</f>
        <v>$25,000 to $49,999 per year</v>
      </c>
      <c r="R30" s="48" t="str">
        <f>IF(INDEX(Applications_2021!$AL$2:$AL$651,MATCH($A30,Applications_2021!$A$2:$A$651,0))="","",INDEX(Applications_2021!$AL$2:$AL$651,MATCH($A30,Applications_2021!$A$2:$A$651,0)))</f>
        <v>Yazoo</v>
      </c>
      <c r="S30" s="48" t="str">
        <f>IF(INDEX(Applications_2021!$V$2:$V$651,MATCH($A30,Applications_2021!$A$2:$A$651,0))="","",INDEX(Applications_2021!$V$2:$V$651,MATCH($A30,Applications_2021!$A$2:$A$651,0)))</f>
        <v>MS</v>
      </c>
      <c r="T30" s="48" t="str">
        <f>IF(INDEX(Applications_2021!$AE$2:$AE$651,MATCH($A30,Applications_2021!$A$2:$A$651,0))="","",INDEX(Applications_2021!$AE$2:$AE$651,MATCH($A30,Applications_2021!$A$2:$A$651,0)))</f>
        <v>Good</v>
      </c>
      <c r="U30" s="48" t="str">
        <f>IF(INDEX(Applications_2021!$AF$2:$AF$651,MATCH($A30,Applications_2021!$A$2:$A$651,0))="","",INDEX(Applications_2021!$AF$2:$AF$651,MATCH($A30,Applications_2021!$A$2:$A$651,0)))</f>
        <v>To be able to challenge myself and to further my current math and other academic skills. To learn to think critically and apply math in the everyday world.</v>
      </c>
      <c r="V30" s="48" t="str">
        <f>IF(INDEX(Applications_2021!$AG$2:$AG$651,MATCH($A30,Applications_2021!$A$2:$A$651,0))="","",INDEX(Applications_2021!$AG$2:$AG$651,MATCH($A30,Applications_2021!$A$2:$A$651,0)))</f>
        <v xml:space="preserve">I was MS junior beta club state secretary for my school and for the state of MS for 2017/2018. I also attended the Mathaton hosted at the W university in 2016. </v>
      </c>
      <c r="W30" s="48" t="str">
        <f>IF(INDEX(Applications_2021!$AH$2:$AH$651,MATCH($A30,Applications_2021!$A$2:$A$651,0))="","",INDEX(Applications_2021!$AH$2:$AH$651,MATCH($A30,Applications_2021!$A$2:$A$651,0)))</f>
        <v/>
      </c>
      <c r="X30" s="48" t="str">
        <f>IF(INDEX(Applications_2021!$AI$2:$AI$651,MATCH($A30,Applications_2021!$A$2:$A$651,0))="","",INDEX(Applications_2021!$AI$2:$AI$651,MATCH($A30,Applications_2021!$A$2:$A$651,0)))</f>
        <v>Social Media</v>
      </c>
      <c r="Y30" s="48" t="str">
        <f>IF(INDEX(Applications_2021!$AJ$2:$AJ$651,MATCH($A30,Applications_2021!$A$2:$A$651,0))="","",INDEX(Applications_2021!$AJ$2:$AJ$651,MATCH($A30,Applications_2021!$A$2:$A$651,0)))</f>
        <v/>
      </c>
      <c r="Z30" s="48" t="str" cm="1">
        <f t="array" ref="Z30">IF(INDEX(Transcripts_2021!$Q$2:$Q$1001,MATCH($A30,Applications_2021!$A$2:$A$1001,0))="","",INDEX(Transcripts_2021!$Q$2:$Q$1001,MATCH(TRIM($A30),TRIM(Transcripts_2021!$B$2:$B$1001),0)))</f>
        <v>5fef048cf7a1494eb3dca147f19bbb36.png</v>
      </c>
      <c r="AA30" s="48" t="str" cm="1">
        <f t="array" ref="AA30">IF(INDEX(Transcripts_2021!$S$2:$S$1001,MATCH($A30,Applications_2021!$A$2:$A$1001,0))="","",INDEX(Transcripts_2021!$S$2:$S$1001,MATCH(TRIM($A30),TRIM(Transcripts_2021!$B$2:$B$1001),0)))</f>
        <v/>
      </c>
      <c r="AB30" s="48" t="str" cm="1">
        <f t="array" ref="AB30">IF(INDEX(Transcripts_2021!$U$2:$U$1001,MATCH($A30,Applications_2021!$A$2:$A$1001,0))="","",INDEX(Transcripts_2021!$U$2:$U$1001,MATCH(TRIM($A30),TRIM(Transcripts_2021!$B$2:$B$1001),0)))</f>
        <v/>
      </c>
      <c r="AC30" s="48" t="str">
        <f>IF(INDEX(Transcripts_2021!$A$2:$A$324,MATCH($A30,Transcripts_2021!$A$2:$A$324,0))=$A30,INDEX(Transcripts_2021!$O$2:$O$324,MATCH($A30,Transcripts_2021!$A$2:$A$324,0)),"")</f>
        <v xml:space="preserve">Woolfolk Middle School </v>
      </c>
      <c r="AD30" s="48" t="str">
        <f>IF(INDEX('AAYME 2021_List'!$A$3:$A$311,MATCH($A30,'AAYME 2021_List'!$A$3:$A$311,0))=$A30,INDEX('AAYME 2021_List'!$AC$3:$AC$311,MATCH($A30,'AAYME 2021_List'!$A$3:$A$311,0)),"")</f>
        <v>Yazoo</v>
      </c>
      <c r="AE30" s="48" t="str">
        <f>IF(INDEX(Applications_2021!$AL$2:$AL$651,MATCH($A30,Applications_2021!$A$2:$A$651,0))="","",INDEX(Applications_2021!$AL$2:$AL$651,MATCH($A30,Applications_2021!$A$2:$A$651,0)))</f>
        <v>Yazoo</v>
      </c>
    </row>
    <row r="31" spans="1:31" x14ac:dyDescent="0.3">
      <c r="A31" s="51" t="str">
        <f>IF(Applications_2021!$A65="","",Applications_2021!$A65)</f>
        <v>0065-CLA-CA-0201</v>
      </c>
      <c r="B31" s="52" t="str">
        <f>IF(INDEX('AAYME 2021_List'!$A$3:$A$311,MATCH($A31,'AAYME 2021_List'!$A$3:$A$311,0))=$A31,INDEX('AAYME 2021_List'!$B$3:$B$311,MATCH($A31,'AAYME 2021_List'!$A$3:$A$311,0)),"")</f>
        <v>No</v>
      </c>
      <c r="C31" s="258" t="str">
        <f>IF(INDEX('AAYME 2021_List'!$A$3:$A$311,MATCH($A31,'AAYME 2021_List'!$A$3:$A$311,0))=$A31,INDEX('AAYME 2021_List'!$C$3:$C$311,MATCH($A31,'AAYME 2021_List'!$A$3:$A$311,0)),"")</f>
        <v>03-Missing/Invalid transcript info</v>
      </c>
      <c r="D31" s="46">
        <f t="shared" si="0"/>
        <v>8</v>
      </c>
      <c r="E31" s="45" cm="1">
        <f t="array" ref="E31">_xlfn.IFS($Q31="Less than $25,000 per year",5,$Q31="$25,000 to $49,999 per year",4,$Q31="$50,000 per year or above",2,$Q31="I do not know.",3,$Q31="",0)</f>
        <v>4</v>
      </c>
      <c r="F31" s="45" cm="1">
        <f t="array" ref="F31">_xlfn.IFS($T31="Excellent",5,$T31="Good",4,$T31="Average",3,$T31="Below Average",2,$T31="Poor",1)</f>
        <v>4</v>
      </c>
      <c r="G31" s="52"/>
      <c r="H31" s="52"/>
      <c r="I31" s="52"/>
      <c r="J31" s="255" t="str">
        <f>IF(INDEX('AAYME 2021_List'!$A$3:$A$311,MATCH($A31,'AAYME 2021_List'!$A$3:$A$311,0))=$A31,INDEX('AAYME 2021_List'!$J$3:$J$311,MATCH($A31,'AAYME 2021_List'!$A$3:$A$311,0)),"")</f>
        <v>?</v>
      </c>
      <c r="K31" s="48" t="str">
        <f>IF(LEFT(INDEX(Applications_2021!$E$2:$E$651,MATCH($A31,Applications_2021!$A$2:$A$651,0)),1)="Y","Black","Other")</f>
        <v>Black</v>
      </c>
      <c r="L31" s="48" t="str">
        <f>IF(INDEX(Applications_2021!$F$2:$F$651,MATCH($A31,Applications_2021!$A$2:$A$651,0))="","",INDEX(Applications_2021!$F$2:$F$651,MATCH($A31,Applications_2021!$A$2:$A$651,0)))</f>
        <v>Male</v>
      </c>
      <c r="M31" s="48" t="str">
        <f>IF(LEFT(INDEX(Applications_2021!$I$2:$I$651,MATCH($A31,Applications_2021!$A$2:$A$651,0)),1)="","",LEFT(INDEX(Applications_2021!$I$2:$I$651,MATCH($A31,Applications_2021!$A$2:$A$651,0)),1))</f>
        <v>8</v>
      </c>
      <c r="N31" s="48" t="str">
        <f>IF(INDEX(Applications_2021!$J$2:$J$651,MATCH($A31,Applications_2021!$A$2:$A$651,0))="","",INDEX(Applications_2021!$J$2:$J$651,MATCH($A31,Applications_2021!$A$2:$A$651,0)))</f>
        <v>Byram Middle School</v>
      </c>
      <c r="O31" s="48" t="str">
        <f>IF(INDEX(Applications_2021!$K$2:$K$651,MATCH($A31,Applications_2021!$A$2:$A$651,0))="","",INDEX(Applications_2021!$K$2:$K$651,MATCH($A31,Applications_2021!$A$2:$A$651,0)))</f>
        <v>Hinds County</v>
      </c>
      <c r="P31" s="48" t="str">
        <f>IF(INDEX(Applications_2021!$P$2:$P$651,MATCH($A31,Applications_2021!$A$2:$A$651,0))="","",INDEX(Applications_2021!$P$2:$P$651,MATCH($A31,Applications_2021!$A$2:$A$651,0)))</f>
        <v>College degree or 4 or more years of college (including graduate school)</v>
      </c>
      <c r="Q31" s="48" t="str">
        <f>IF(INDEX(Applications_2021!$Q$2:$Q$651,MATCH($A31,Applications_2021!$A$2:$A$651,0))="","",INDEX(Applications_2021!$Q$2:$Q$651,MATCH($A31,Applications_2021!$A$2:$A$651,0)))</f>
        <v>$25,000 to $49,999 per year</v>
      </c>
      <c r="R31" s="48" t="str">
        <f>IF(INDEX(Applications_2021!$AL$2:$AL$651,MATCH($A31,Applications_2021!$A$2:$A$651,0))="","",INDEX(Applications_2021!$AL$2:$AL$651,MATCH($A31,Applications_2021!$A$2:$A$651,0)))</f>
        <v>Hinds</v>
      </c>
      <c r="S31" s="48" t="str">
        <f>IF(INDEX(Applications_2021!$V$2:$V$651,MATCH($A31,Applications_2021!$A$2:$A$651,0))="","",INDEX(Applications_2021!$V$2:$V$651,MATCH($A31,Applications_2021!$A$2:$A$651,0)))</f>
        <v>MS</v>
      </c>
      <c r="T31" s="48" t="str">
        <f>IF(INDEX(Applications_2021!$AE$2:$AE$651,MATCH($A31,Applications_2021!$A$2:$A$651,0))="","",INDEX(Applications_2021!$AE$2:$AE$651,MATCH($A31,Applications_2021!$A$2:$A$651,0)))</f>
        <v>Good</v>
      </c>
      <c r="U31" s="48" t="str">
        <f>IF(INDEX(Applications_2021!$AF$2:$AF$651,MATCH($A31,Applications_2021!$A$2:$A$651,0))="","",INDEX(Applications_2021!$AF$2:$AF$651,MATCH($A31,Applications_2021!$A$2:$A$651,0)))</f>
        <v>I hope to gain exposure and leadership.  I hope to be introduced to new academic possibilities and to be challenged. I hope to meet new people and build lasting friendships and connections. I also look forward to be able to get out around peers this summer!</v>
      </c>
      <c r="V31" s="48" t="str">
        <f>IF(INDEX(Applications_2021!$AG$2:$AG$651,MATCH($A31,Applications_2021!$A$2:$A$651,0))="","",INDEX(Applications_2021!$AG$2:$AG$651,MATCH($A31,Applications_2021!$A$2:$A$651,0)))</f>
        <v xml:space="preserve">Cade Chapel Church MSMS summer Enrichment 2019 Love coding and technology </v>
      </c>
      <c r="W31" s="48" t="str">
        <f>IF(INDEX(Applications_2021!$AH$2:$AH$651,MATCH($A31,Applications_2021!$A$2:$A$651,0))="","",INDEX(Applications_2021!$AH$2:$AH$651,MATCH($A31,Applications_2021!$A$2:$A$651,0)))</f>
        <v xml:space="preserve">I am preparing for high school next year. The next four years will fly by before I know it. I would love the opportunity to academically, socially, and mentally prepare myself for this next phase. At this point, I am unsure about beyond high school and hope to gain more knowledge about possibilities. </v>
      </c>
      <c r="X31" s="48" t="str">
        <f>IF(INDEX(Applications_2021!$AI$2:$AI$651,MATCH($A31,Applications_2021!$A$2:$A$651,0))="","",INDEX(Applications_2021!$AI$2:$AI$651,MATCH($A31,Applications_2021!$A$2:$A$651,0)))</f>
        <v>flyer or poster</v>
      </c>
      <c r="Y31" s="48" t="str">
        <f>IF(INDEX(Applications_2021!$AJ$2:$AJ$651,MATCH($A31,Applications_2021!$A$2:$A$651,0))="","",INDEX(Applications_2021!$AJ$2:$AJ$651,MATCH($A31,Applications_2021!$A$2:$A$651,0)))</f>
        <v/>
      </c>
      <c r="Z31" s="48" t="str" cm="1">
        <f t="array" ref="Z31">IF(INDEX(Transcripts_2021!$Q$2:$Q$1001,MATCH($A31,Applications_2021!$A$2:$A$1001,0))="","",INDEX(Transcripts_2021!$Q$2:$Q$1001,MATCH(TRIM($A31),TRIM(Transcripts_2021!$B$2:$B$1001),0)))</f>
        <v>caiden_clark7th.pdf</v>
      </c>
      <c r="AA31" s="48" t="str" cm="1">
        <f t="array" ref="AA31">IF(INDEX(Transcripts_2021!$S$2:$S$1001,MATCH($A31,Applications_2021!$A$2:$A$1001,0))="","",INDEX(Transcripts_2021!$S$2:$S$1001,MATCH(TRIM($A31),TRIM(Transcripts_2021!$B$2:$B$1001),0)))</f>
        <v/>
      </c>
      <c r="AB31" s="48" t="str" cm="1">
        <f t="array" ref="AB31">IF(INDEX(Transcripts_2021!$U$2:$U$1001,MATCH($A31,Applications_2021!$A$2:$A$1001,0))="","",INDEX(Transcripts_2021!$U$2:$U$1001,MATCH(TRIM($A31),TRIM(Transcripts_2021!$B$2:$B$1001),0)))</f>
        <v/>
      </c>
      <c r="AC31" s="48" t="str">
        <f>IF(INDEX(Transcripts_2021!$A$2:$A$324,MATCH($A31,Transcripts_2021!$A$2:$A$324,0))=$A31,INDEX(Transcripts_2021!$O$2:$O$324,MATCH($A31,Transcripts_2021!$A$2:$A$324,0)),"")</f>
        <v>Byram Middle School</v>
      </c>
      <c r="AD31" s="48" t="str">
        <f>IF(INDEX('AAYME 2021_List'!$A$3:$A$311,MATCH($A31,'AAYME 2021_List'!$A$3:$A$311,0))=$A31,INDEX('AAYME 2021_List'!$AC$3:$AC$311,MATCH($A31,'AAYME 2021_List'!$A$3:$A$311,0)),"")</f>
        <v>Hinds</v>
      </c>
      <c r="AE31" s="48" t="str">
        <f>IF(INDEX(Applications_2021!$AL$2:$AL$651,MATCH($A31,Applications_2021!$A$2:$A$651,0))="","",INDEX(Applications_2021!$AL$2:$AL$651,MATCH($A31,Applications_2021!$A$2:$A$651,0)))</f>
        <v>Hinds</v>
      </c>
    </row>
    <row r="32" spans="1:31" x14ac:dyDescent="0.3">
      <c r="A32" s="51" t="str">
        <f>IF(Applications_2021!$A67="","",Applications_2021!$A67)</f>
        <v>0067-WOO-KI-0328</v>
      </c>
      <c r="B32" s="52" t="str">
        <f>IF(INDEX('AAYME 2021_List'!$A$3:$A$311,MATCH($A32,'AAYME 2021_List'!$A$3:$A$311,0))=$A32,INDEX('AAYME 2021_List'!$B$3:$B$311,MATCH($A32,'AAYME 2021_List'!$A$3:$A$311,0)),"")</f>
        <v>No</v>
      </c>
      <c r="C32" s="258" t="str">
        <f>IF(INDEX('AAYME 2021_List'!$A$3:$A$311,MATCH($A32,'AAYME 2021_List'!$A$3:$A$311,0))=$A32,INDEX('AAYME 2021_List'!$C$3:$C$311,MATCH($A32,'AAYME 2021_List'!$A$3:$A$311,0)),"")</f>
        <v>03-Missing/Invalid transcript info</v>
      </c>
      <c r="D32" s="46">
        <f t="shared" si="0"/>
        <v>9</v>
      </c>
      <c r="E32" s="45" cm="1">
        <f t="array" ref="E32">_xlfn.IFS($Q32="Less than $25,000 per year",5,$Q32="$25,000 to $49,999 per year",4,$Q32="$50,000 per year or above",2,$Q32="I do not know.",3,$Q32="",0)</f>
        <v>4</v>
      </c>
      <c r="F32" s="45" cm="1">
        <f t="array" ref="F32">_xlfn.IFS($T32="Excellent",5,$T32="Good",4,$T32="Average",3,$T32="Below Average",2,$T32="Poor",1)</f>
        <v>5</v>
      </c>
      <c r="G32" s="52"/>
      <c r="H32" s="52"/>
      <c r="I32" s="52"/>
      <c r="J32" s="255" t="str">
        <f>IF(INDEX('AAYME 2021_List'!$A$3:$A$311,MATCH($A32,'AAYME 2021_List'!$A$3:$A$311,0))=$A32,INDEX('AAYME 2021_List'!$J$3:$J$311,MATCH($A32,'AAYME 2021_List'!$A$3:$A$311,0)),"")</f>
        <v>?</v>
      </c>
      <c r="K32" s="48" t="str">
        <f>IF(LEFT(INDEX(Applications_2021!$E$2:$E$651,MATCH($A32,Applications_2021!$A$2:$A$651,0)),1)="Y","Black","Other")</f>
        <v>Black</v>
      </c>
      <c r="L32" s="48" t="str">
        <f>IF(INDEX(Applications_2021!$F$2:$F$651,MATCH($A32,Applications_2021!$A$2:$A$651,0))="","",INDEX(Applications_2021!$F$2:$F$651,MATCH($A32,Applications_2021!$A$2:$A$651,0)))</f>
        <v>Female</v>
      </c>
      <c r="M32" s="48" t="str">
        <f>IF(LEFT(INDEX(Applications_2021!$I$2:$I$651,MATCH($A32,Applications_2021!$A$2:$A$651,0)),1)="","",LEFT(INDEX(Applications_2021!$I$2:$I$651,MATCH($A32,Applications_2021!$A$2:$A$651,0)),1))</f>
        <v>8</v>
      </c>
      <c r="N32" s="48" t="str">
        <f>IF(INDEX(Applications_2021!$J$2:$J$651,MATCH($A32,Applications_2021!$A$2:$A$651,0))="","",INDEX(Applications_2021!$J$2:$J$651,MATCH($A32,Applications_2021!$A$2:$A$651,0)))</f>
        <v>Batesville Junior High School</v>
      </c>
      <c r="O32" s="48" t="str">
        <f>IF(INDEX(Applications_2021!$K$2:$K$651,MATCH($A32,Applications_2021!$A$2:$A$651,0))="","",INDEX(Applications_2021!$K$2:$K$651,MATCH($A32,Applications_2021!$A$2:$A$651,0)))</f>
        <v>South Panola</v>
      </c>
      <c r="P32" s="48" t="str">
        <f>IF(INDEX(Applications_2021!$P$2:$P$651,MATCH($A32,Applications_2021!$A$2:$A$651,0))="","",INDEX(Applications_2021!$P$2:$P$651,MATCH($A32,Applications_2021!$A$2:$A$651,0)))</f>
        <v>College degree or 4 or more years of college (including graduate school)</v>
      </c>
      <c r="Q32" s="48" t="str">
        <f>IF(INDEX(Applications_2021!$Q$2:$Q$651,MATCH($A32,Applications_2021!$A$2:$A$651,0))="","",INDEX(Applications_2021!$Q$2:$Q$651,MATCH($A32,Applications_2021!$A$2:$A$651,0)))</f>
        <v>$25,000 to $49,999 per year</v>
      </c>
      <c r="R32" s="48" t="str">
        <f>IF(INDEX(Applications_2021!$AL$2:$AL$651,MATCH($A32,Applications_2021!$A$2:$A$651,0))="","",INDEX(Applications_2021!$AL$2:$AL$651,MATCH($A32,Applications_2021!$A$2:$A$651,0)))</f>
        <v>Panola</v>
      </c>
      <c r="S32" s="48" t="str">
        <f>IF(INDEX(Applications_2021!$V$2:$V$651,MATCH($A32,Applications_2021!$A$2:$A$651,0))="","",INDEX(Applications_2021!$V$2:$V$651,MATCH($A32,Applications_2021!$A$2:$A$651,0)))</f>
        <v>MS</v>
      </c>
      <c r="T32" s="48" t="str">
        <f>IF(INDEX(Applications_2021!$AE$2:$AE$651,MATCH($A32,Applications_2021!$A$2:$A$651,0))="","",INDEX(Applications_2021!$AE$2:$AE$651,MATCH($A32,Applications_2021!$A$2:$A$651,0)))</f>
        <v>Excellent</v>
      </c>
      <c r="U32" s="48" t="str">
        <f>IF(INDEX(Applications_2021!$AF$2:$AF$651,MATCH($A32,Applications_2021!$A$2:$A$651,0))="","",INDEX(Applications_2021!$AF$2:$AF$651,MATCH($A32,Applications_2021!$A$2:$A$651,0)))</f>
        <v>I want to gain knowledge in the area of math and science. I feel that my future as a computer engineer will be advanced by foundation I build today. Attending the AAYME program will help build that.</v>
      </c>
      <c r="V32" s="48" t="str">
        <f>IF(INDEX(Applications_2021!$AG$2:$AG$651,MATCH($A32,Applications_2021!$A$2:$A$651,0))="","",INDEX(Applications_2021!$AG$2:$AG$651,MATCH($A32,Applications_2021!$A$2:$A$651,0)))</f>
        <v>All A honor roll, Beta club</v>
      </c>
      <c r="W32" s="48" t="str">
        <f>IF(INDEX(Applications_2021!$AH$2:$AH$651,MATCH($A32,Applications_2021!$A$2:$A$651,0))="","",INDEX(Applications_2021!$AH$2:$AH$651,MATCH($A32,Applications_2021!$A$2:$A$651,0)))</f>
        <v/>
      </c>
      <c r="X32" s="48" t="str">
        <f>IF(INDEX(Applications_2021!$AI$2:$AI$651,MATCH($A32,Applications_2021!$A$2:$A$651,0))="","",INDEX(Applications_2021!$AI$2:$AI$651,MATCH($A32,Applications_2021!$A$2:$A$651,0)))</f>
        <v>school/teacher</v>
      </c>
      <c r="Y32" s="48" t="str">
        <f>IF(INDEX(Applications_2021!$AJ$2:$AJ$651,MATCH($A32,Applications_2021!$A$2:$A$651,0))="","",INDEX(Applications_2021!$AJ$2:$AJ$651,MATCH($A32,Applications_2021!$A$2:$A$651,0)))</f>
        <v/>
      </c>
      <c r="Z32" s="48" t="str" cm="1">
        <f t="array" ref="Z32">IF(INDEX(Transcripts_2021!$Q$2:$Q$1001,MATCH($A32,Applications_2021!$A$2:$A$1001,0))="","",INDEX(Transcripts_2021!$Q$2:$Q$1001,MATCH(TRIM($A32),TRIM(Transcripts_2021!$B$2:$B$1001),0)))</f>
        <v>adc584181c514ce89fcb02a58bce7b0b.jpeg.jpg</v>
      </c>
      <c r="AA32" s="48" t="str" cm="1">
        <f t="array" ref="AA32">IF(INDEX(Transcripts_2021!$S$2:$S$1001,MATCH($A32,Applications_2021!$A$2:$A$1001,0))="","",INDEX(Transcripts_2021!$S$2:$S$1001,MATCH(TRIM($A32),TRIM(Transcripts_2021!$B$2:$B$1001),0)))</f>
        <v/>
      </c>
      <c r="AB32" s="48" t="str" cm="1">
        <f t="array" ref="AB32">IF(INDEX(Transcripts_2021!$U$2:$U$1001,MATCH($A32,Applications_2021!$A$2:$A$1001,0))="","",INDEX(Transcripts_2021!$U$2:$U$1001,MATCH(TRIM($A32),TRIM(Transcripts_2021!$B$2:$B$1001),0)))</f>
        <v/>
      </c>
      <c r="AC32" s="48" t="str">
        <f>IF(INDEX(Transcripts_2021!$A$2:$A$324,MATCH($A32,Transcripts_2021!$A$2:$A$324,0))=$A32,INDEX(Transcripts_2021!$O$2:$O$324,MATCH($A32,Transcripts_2021!$A$2:$A$324,0)),"")</f>
        <v>Batesville Junior High</v>
      </c>
      <c r="AD32" s="48" t="str">
        <f>IF(INDEX('AAYME 2021_List'!$A$3:$A$311,MATCH($A32,'AAYME 2021_List'!$A$3:$A$311,0))=$A32,INDEX('AAYME 2021_List'!$AC$3:$AC$311,MATCH($A32,'AAYME 2021_List'!$A$3:$A$311,0)),"")</f>
        <v>Panola</v>
      </c>
      <c r="AE32" s="48" t="str">
        <f>IF(INDEX(Applications_2021!$AL$2:$AL$651,MATCH($A32,Applications_2021!$A$2:$A$651,0))="","",INDEX(Applications_2021!$AL$2:$AL$651,MATCH($A32,Applications_2021!$A$2:$A$651,0)))</f>
        <v>Panola</v>
      </c>
    </row>
    <row r="33" spans="1:31" x14ac:dyDescent="0.3">
      <c r="A33" s="51" t="str">
        <f>IF(Applications_2021!$A68="","",Applications_2021!$A68)</f>
        <v>0068-HUB-KA-0118</v>
      </c>
      <c r="B33" s="52" t="str">
        <f>IF(INDEX('AAYME 2021_List'!$A$3:$A$311,MATCH($A33,'AAYME 2021_List'!$A$3:$A$311,0))=$A33,INDEX('AAYME 2021_List'!$B$3:$B$311,MATCH($A33,'AAYME 2021_List'!$A$3:$A$311,0)),"")</f>
        <v>Yes</v>
      </c>
      <c r="C33" s="258" t="str">
        <f>IF(INDEX('AAYME 2021_List'!$A$3:$A$311,MATCH($A33,'AAYME 2021_List'!$A$3:$A$311,0))=$A33,INDEX('AAYME 2021_List'!$C$3:$C$311,MATCH($A33,'AAYME 2021_List'!$A$3:$A$311,0)),"")</f>
        <v>06-Finalist</v>
      </c>
      <c r="D33" s="46">
        <f t="shared" ref="D33:D63" si="1">SUM($E33:$I33)</f>
        <v>7</v>
      </c>
      <c r="E33" s="45" cm="1">
        <f t="array" ref="E33">_xlfn.IFS($Q33="Less than $25,000 per year",5,$Q33="$25,000 to $49,999 per year",4,$Q33="$50,000 per year or above",2,$Q33="I do not know.",3,$Q33="",0)</f>
        <v>2</v>
      </c>
      <c r="F33" s="45" cm="1">
        <f t="array" ref="F33">_xlfn.IFS($T33="Excellent",5,$T33="Good",4,$T33="Average",3,$T33="Below Average",2,$T33="Poor",1)</f>
        <v>5</v>
      </c>
      <c r="G33" s="52"/>
      <c r="H33" s="52"/>
      <c r="I33" s="52"/>
      <c r="J33" s="255">
        <f>IF(INDEX('AAYME 2021_List'!$A$3:$A$311,MATCH($A33,'AAYME 2021_List'!$A$3:$A$311,0))=$A33,INDEX('AAYME 2021_List'!$J$3:$J$311,MATCH($A33,'AAYME 2021_List'!$A$3:$A$311,0)),"")</f>
        <v>7</v>
      </c>
      <c r="K33" s="48" t="str">
        <f>IF(LEFT(INDEX(Applications_2021!$E$2:$E$651,MATCH($A33,Applications_2021!$A$2:$A$651,0)),1)="Y","Black","Other")</f>
        <v>Black</v>
      </c>
      <c r="L33" s="48" t="str">
        <f>IF(INDEX(Applications_2021!$F$2:$F$651,MATCH($A33,Applications_2021!$A$2:$A$651,0))="","",INDEX(Applications_2021!$F$2:$F$651,MATCH($A33,Applications_2021!$A$2:$A$651,0)))</f>
        <v>Female</v>
      </c>
      <c r="M33" s="48" t="str">
        <f>IF(LEFT(INDEX(Applications_2021!$I$2:$I$651,MATCH($A33,Applications_2021!$A$2:$A$651,0)),1)="","",LEFT(INDEX(Applications_2021!$I$2:$I$651,MATCH($A33,Applications_2021!$A$2:$A$651,0)),1))</f>
        <v>7</v>
      </c>
      <c r="N33" s="48" t="str">
        <f>IF(INDEX(Applications_2021!$J$2:$J$651,MATCH($A33,Applications_2021!$A$2:$A$651,0))="","",INDEX(Applications_2021!$J$2:$J$651,MATCH($A33,Applications_2021!$A$2:$A$651,0)))</f>
        <v>Belle-Shivers Middle School</v>
      </c>
      <c r="O33" s="48" t="str">
        <f>IF(INDEX(Applications_2021!$K$2:$K$651,MATCH($A33,Applications_2021!$A$2:$A$651,0))="","",INDEX(Applications_2021!$K$2:$K$651,MATCH($A33,Applications_2021!$A$2:$A$651,0)))</f>
        <v>Aberdeen School District</v>
      </c>
      <c r="P33" s="48" t="str">
        <f>IF(INDEX(Applications_2021!$P$2:$P$651,MATCH($A33,Applications_2021!$A$2:$A$651,0))="","",INDEX(Applications_2021!$P$2:$P$651,MATCH($A33,Applications_2021!$A$2:$A$651,0)))</f>
        <v>College degree or 4 or more years of college (including graduate school)</v>
      </c>
      <c r="Q33" s="48" t="str">
        <f>IF(INDEX(Applications_2021!$Q$2:$Q$651,MATCH($A33,Applications_2021!$A$2:$A$651,0))="","",INDEX(Applications_2021!$Q$2:$Q$651,MATCH($A33,Applications_2021!$A$2:$A$651,0)))</f>
        <v>$50,000 per year or above</v>
      </c>
      <c r="R33" s="48" t="str">
        <f>IF(INDEX(Applications_2021!$AL$2:$AL$651,MATCH($A33,Applications_2021!$A$2:$A$651,0))="","",INDEX(Applications_2021!$AL$2:$AL$651,MATCH($A33,Applications_2021!$A$2:$A$651,0)))</f>
        <v>Monroe</v>
      </c>
      <c r="S33" s="48" t="str">
        <f>IF(INDEX(Applications_2021!$V$2:$V$651,MATCH($A33,Applications_2021!$A$2:$A$651,0))="","",INDEX(Applications_2021!$V$2:$V$651,MATCH($A33,Applications_2021!$A$2:$A$651,0)))</f>
        <v>MS</v>
      </c>
      <c r="T33" s="48" t="str">
        <f>IF(INDEX(Applications_2021!$AE$2:$AE$651,MATCH($A33,Applications_2021!$A$2:$A$651,0))="","",INDEX(Applications_2021!$AE$2:$AE$651,MATCH($A33,Applications_2021!$A$2:$A$651,0)))</f>
        <v>Excellent</v>
      </c>
      <c r="U33" s="48" t="str">
        <f>IF(INDEX(Applications_2021!$AF$2:$AF$651,MATCH($A33,Applications_2021!$A$2:$A$651,0))="","",INDEX(Applications_2021!$AF$2:$AF$651,MATCH($A33,Applications_2021!$A$2:$A$651,0)))</f>
        <v xml:space="preserve">I would like to attend the AAYME Camp because it will be a great opportunity for me to broaden my horizons, meet new people and as a future college student, it will give me the opportunity to experience college life.   With this experience, I hope to gain skills and knowledge that may help me to decide on a future career.  </v>
      </c>
      <c r="V33" s="48" t="str">
        <f>IF(INDEX(Applications_2021!$AG$2:$AG$651,MATCH($A33,Applications_2021!$A$2:$A$651,0))="","",INDEX(Applications_2021!$AG$2:$AG$651,MATCH($A33,Applications_2021!$A$2:$A$651,0)))</f>
        <v xml:space="preserve">Superintendents list, highest math and reading awards from Pre-K to present; National Junior Beta and Beta Club member; Gifted student from 1st - 6th grades; Level 5 Advanced Achievement in Math and ELA on the MAAP test from 2nd - 6th grades, Level 5 Advanced Achievement in Science on state test in 5th grade. </v>
      </c>
      <c r="W33" s="48" t="str">
        <f>IF(INDEX(Applications_2021!$AH$2:$AH$651,MATCH($A33,Applications_2021!$A$2:$A$651,0))="","",INDEX(Applications_2021!$AH$2:$AH$651,MATCH($A33,Applications_2021!$A$2:$A$651,0)))</f>
        <v/>
      </c>
      <c r="X33" s="48" t="str">
        <f>IF(INDEX(Applications_2021!$AI$2:$AI$651,MATCH($A33,Applications_2021!$A$2:$A$651,0))="","",INDEX(Applications_2021!$AI$2:$AI$651,MATCH($A33,Applications_2021!$A$2:$A$651,0)))</f>
        <v>school/teacher</v>
      </c>
      <c r="Y33" s="48" t="str">
        <f>IF(INDEX(Applications_2021!$AJ$2:$AJ$651,MATCH($A33,Applications_2021!$A$2:$A$651,0))="","",INDEX(Applications_2021!$AJ$2:$AJ$651,MATCH($A33,Applications_2021!$A$2:$A$651,0)))</f>
        <v>Tanya Lovelady/Belle-Shivers Middle School</v>
      </c>
      <c r="Z33" s="48" t="str" cm="1">
        <f t="array" ref="Z33">IF(INDEX(Transcripts_2021!$Q$2:$Q$1001,MATCH($A33,Applications_2021!$A$2:$A$1001,0))="","",INDEX(Transcripts_2021!$Q$2:$Q$1001,MATCH(TRIM($A33),TRIM(Transcripts_2021!$B$2:$B$1001),0)))</f>
        <v>transcript__4212021.pdf</v>
      </c>
      <c r="AA33" s="48" t="str" cm="1">
        <f t="array" ref="AA33">IF(INDEX(Transcripts_2021!$S$2:$S$1001,MATCH($A33,Applications_2021!$A$2:$A$1001,0))="","",INDEX(Transcripts_2021!$S$2:$S$1001,MATCH(TRIM($A33),TRIM(Transcripts_2021!$B$2:$B$1001),0)))</f>
        <v/>
      </c>
      <c r="AB33" s="48" t="str" cm="1">
        <f t="array" ref="AB33">IF(INDEX(Transcripts_2021!$U$2:$U$1001,MATCH($A33,Applications_2021!$A$2:$A$1001,0))="","",INDEX(Transcripts_2021!$U$2:$U$1001,MATCH(TRIM($A33),TRIM(Transcripts_2021!$B$2:$B$1001),0)))</f>
        <v/>
      </c>
      <c r="AC33" s="48" t="str">
        <f>IF(INDEX(Transcripts_2021!$A$2:$A$324,MATCH($A33,Transcripts_2021!$A$2:$A$324,0))=$A33,INDEX(Transcripts_2021!$O$2:$O$324,MATCH($A33,Transcripts_2021!$A$2:$A$324,0)),"")</f>
        <v>Belle-Shivers Middle School</v>
      </c>
      <c r="AD33" s="48" t="str">
        <f>IF(INDEX('AAYME 2021_List'!$A$3:$A$311,MATCH($A33,'AAYME 2021_List'!$A$3:$A$311,0))=$A33,INDEX('AAYME 2021_List'!$AC$3:$AC$311,MATCH($A33,'AAYME 2021_List'!$A$3:$A$311,0)),"")</f>
        <v>Monroe</v>
      </c>
      <c r="AE33" s="48" t="str">
        <f>IF(INDEX(Applications_2021!$AL$2:$AL$651,MATCH($A33,Applications_2021!$A$2:$A$651,0))="","",INDEX(Applications_2021!$AL$2:$AL$651,MATCH($A33,Applications_2021!$A$2:$A$651,0)))</f>
        <v>Monroe</v>
      </c>
    </row>
    <row r="34" spans="1:31" x14ac:dyDescent="0.3">
      <c r="A34" s="51" t="str">
        <f>IF(Applications_2021!$A69="","",Applications_2021!$A69)</f>
        <v>0069-WIL-JO-0298</v>
      </c>
      <c r="B34" s="52" t="str">
        <f>IF(INDEX('AAYME 2021_List'!$A$3:$A$311,MATCH($A34,'AAYME 2021_List'!$A$3:$A$311,0))=$A34,INDEX('AAYME 2021_List'!$B$3:$B$311,MATCH($A34,'AAYME 2021_List'!$A$3:$A$311,0)),"")</f>
        <v>Yes</v>
      </c>
      <c r="C34" s="258" t="str">
        <f>IF(INDEX('AAYME 2021_List'!$A$3:$A$311,MATCH($A34,'AAYME 2021_List'!$A$3:$A$311,0))=$A34,INDEX('AAYME 2021_List'!$C$3:$C$311,MATCH($A34,'AAYME 2021_List'!$A$3:$A$311,0)),"")</f>
        <v>06-Finalist</v>
      </c>
      <c r="D34" s="46">
        <f t="shared" si="1"/>
        <v>7</v>
      </c>
      <c r="E34" s="45" cm="1">
        <f t="array" ref="E34">_xlfn.IFS($Q34="Less than $25,000 per year",5,$Q34="$25,000 to $49,999 per year",4,$Q34="$50,000 per year or above",2,$Q34="I do not know.",3,$Q34="",0)</f>
        <v>2</v>
      </c>
      <c r="F34" s="45" cm="1">
        <f t="array" ref="F34">_xlfn.IFS($T34="Excellent",5,$T34="Good",4,$T34="Average",3,$T34="Below Average",2,$T34="Poor",1)</f>
        <v>5</v>
      </c>
      <c r="G34" s="52"/>
      <c r="H34" s="52"/>
      <c r="I34" s="52"/>
      <c r="J34" s="255">
        <f>IF(INDEX('AAYME 2021_List'!$A$3:$A$311,MATCH($A34,'AAYME 2021_List'!$A$3:$A$311,0))=$A34,INDEX('AAYME 2021_List'!$J$3:$J$311,MATCH($A34,'AAYME 2021_List'!$A$3:$A$311,0)),"")</f>
        <v>9</v>
      </c>
      <c r="K34" s="48" t="str">
        <f>IF(LEFT(INDEX(Applications_2021!$E$2:$E$651,MATCH($A34,Applications_2021!$A$2:$A$651,0)),1)="Y","Black","Other")</f>
        <v>Black</v>
      </c>
      <c r="L34" s="48" t="str">
        <f>IF(INDEX(Applications_2021!$F$2:$F$651,MATCH($A34,Applications_2021!$A$2:$A$651,0))="","",INDEX(Applications_2021!$F$2:$F$651,MATCH($A34,Applications_2021!$A$2:$A$651,0)))</f>
        <v>Male</v>
      </c>
      <c r="M34" s="48" t="str">
        <f>IF(LEFT(INDEX(Applications_2021!$I$2:$I$651,MATCH($A34,Applications_2021!$A$2:$A$651,0)),1)="","",LEFT(INDEX(Applications_2021!$I$2:$I$651,MATCH($A34,Applications_2021!$A$2:$A$651,0)),1))</f>
        <v>9</v>
      </c>
      <c r="N34" s="48" t="str">
        <f>IF(INDEX(Applications_2021!$J$2:$J$651,MATCH($A34,Applications_2021!$A$2:$A$651,0))="","",INDEX(Applications_2021!$J$2:$J$651,MATCH($A34,Applications_2021!$A$2:$A$651,0)))</f>
        <v>South Panola High School</v>
      </c>
      <c r="O34" s="48" t="str">
        <f>IF(INDEX(Applications_2021!$K$2:$K$651,MATCH($A34,Applications_2021!$A$2:$A$651,0))="","",INDEX(Applications_2021!$K$2:$K$651,MATCH($A34,Applications_2021!$A$2:$A$651,0)))</f>
        <v>South Panola School District</v>
      </c>
      <c r="P34" s="48" t="str">
        <f>IF(INDEX(Applications_2021!$P$2:$P$651,MATCH($A34,Applications_2021!$A$2:$A$651,0))="","",INDEX(Applications_2021!$P$2:$P$651,MATCH($A34,Applications_2021!$A$2:$A$651,0)))</f>
        <v>College degree or 4 or more years of college (including graduate school)</v>
      </c>
      <c r="Q34" s="48" t="str">
        <f>IF(INDEX(Applications_2021!$Q$2:$Q$651,MATCH($A34,Applications_2021!$A$2:$A$651,0))="","",INDEX(Applications_2021!$Q$2:$Q$651,MATCH($A34,Applications_2021!$A$2:$A$651,0)))</f>
        <v>$50,000 per year or above</v>
      </c>
      <c r="R34" s="48" t="str">
        <f>IF(INDEX(Applications_2021!$AL$2:$AL$651,MATCH($A34,Applications_2021!$A$2:$A$651,0))="","",INDEX(Applications_2021!$AL$2:$AL$651,MATCH($A34,Applications_2021!$A$2:$A$651,0)))</f>
        <v>Panola</v>
      </c>
      <c r="S34" s="48" t="str">
        <f>IF(INDEX(Applications_2021!$V$2:$V$651,MATCH($A34,Applications_2021!$A$2:$A$651,0))="","",INDEX(Applications_2021!$V$2:$V$651,MATCH($A34,Applications_2021!$A$2:$A$651,0)))</f>
        <v>MS</v>
      </c>
      <c r="T34" s="48" t="str">
        <f>IF(INDEX(Applications_2021!$AE$2:$AE$651,MATCH($A34,Applications_2021!$A$2:$A$651,0))="","",INDEX(Applications_2021!$AE$2:$AE$651,MATCH($A34,Applications_2021!$A$2:$A$651,0)))</f>
        <v>Excellent</v>
      </c>
      <c r="U34" s="48" t="str">
        <f>IF(INDEX(Applications_2021!$AF$2:$AF$651,MATCH($A34,Applications_2021!$A$2:$A$651,0))="","",INDEX(Applications_2021!$AF$2:$AF$651,MATCH($A34,Applications_2021!$A$2:$A$651,0)))</f>
        <v>I am an excellent student. I am interested in coding, engineering, robotics, etc. I enjoy math and science. I am looking for opportunities to participate in areas geared toward math and science. I also believe this will be a great way to connect with others who share my same likes from other places.</v>
      </c>
      <c r="V34" s="48" t="str">
        <f>IF(INDEX(Applications_2021!$AG$2:$AG$651,MATCH($A34,Applications_2021!$A$2:$A$651,0))="","",INDEX(Applications_2021!$AG$2:$AG$651,MATCH($A34,Applications_2021!$A$2:$A$651,0)))</f>
        <v>Tutor (Grades 1-4) I have consistently been on the honor roll throughout my school years. I’ve received numerous awards for my participation and winning competitions in TSA and Math Counts.</v>
      </c>
      <c r="W34" s="48" t="str">
        <f>IF(INDEX(Applications_2021!$AH$2:$AH$651,MATCH($A34,Applications_2021!$A$2:$A$651,0))="","",INDEX(Applications_2021!$AH$2:$AH$651,MATCH($A34,Applications_2021!$A$2:$A$651,0)))</f>
        <v xml:space="preserve">I easily connect with others. I love Math and Science I also enjoy challenges and competitions, as well as working with others. </v>
      </c>
      <c r="X34" s="48" t="str">
        <f>IF(INDEX(Applications_2021!$AI$2:$AI$651,MATCH($A34,Applications_2021!$A$2:$A$651,0))="","",INDEX(Applications_2021!$AI$2:$AI$651,MATCH($A34,Applications_2021!$A$2:$A$651,0)))</f>
        <v>Social Media</v>
      </c>
      <c r="Y34" s="48" t="str">
        <f>IF(INDEX(Applications_2021!$AJ$2:$AJ$651,MATCH($A34,Applications_2021!$A$2:$A$651,0))="","",INDEX(Applications_2021!$AJ$2:$AJ$651,MATCH($A34,Applications_2021!$A$2:$A$651,0)))</f>
        <v/>
      </c>
      <c r="Z34" s="48" t="str" cm="1">
        <f t="array" ref="Z34">IF(INDEX(Transcripts_2021!$Q$2:$Q$1001,MATCH($A34,Applications_2021!$A$2:$A$1001,0))="","",INDEX(Transcripts_2021!$Q$2:$Q$1001,MATCH(TRIM($A34),TRIM(Transcripts_2021!$B$2:$B$1001),0)))</f>
        <v>joshua_williams_jw.jpg</v>
      </c>
      <c r="AA34" s="48" t="str" cm="1">
        <f t="array" ref="AA34">IF(INDEX(Transcripts_2021!$S$2:$S$1001,MATCH($A34,Applications_2021!$A$2:$A$1001,0))="","",INDEX(Transcripts_2021!$S$2:$S$1001,MATCH(TRIM($A34),TRIM(Transcripts_2021!$B$2:$B$1001),0)))</f>
        <v/>
      </c>
      <c r="AB34" s="48" t="str" cm="1">
        <f t="array" ref="AB34">IF(INDEX(Transcripts_2021!$U$2:$U$1001,MATCH($A34,Applications_2021!$A$2:$A$1001,0))="","",INDEX(Transcripts_2021!$U$2:$U$1001,MATCH(TRIM($A34),TRIM(Transcripts_2021!$B$2:$B$1001),0)))</f>
        <v>The transcript is uploaded. Please let me know if additional information is needed. The applicant is Joshua Caleb Williams South Panola High School 9th Grade</v>
      </c>
      <c r="AC34" s="48" t="str">
        <f>IF(INDEX(Transcripts_2021!$A$2:$A$324,MATCH($A34,Transcripts_2021!$A$2:$A$324,0))=$A34,INDEX(Transcripts_2021!$O$2:$O$324,MATCH($A34,Transcripts_2021!$A$2:$A$324,0)),"")</f>
        <v xml:space="preserve">South Panola </v>
      </c>
      <c r="AD34" s="48" t="str">
        <f>IF(INDEX('AAYME 2021_List'!$A$3:$A$311,MATCH($A34,'AAYME 2021_List'!$A$3:$A$311,0))=$A34,INDEX('AAYME 2021_List'!$AC$3:$AC$311,MATCH($A34,'AAYME 2021_List'!$A$3:$A$311,0)),"")</f>
        <v>Panola</v>
      </c>
      <c r="AE34" s="48" t="str">
        <f>IF(INDEX(Applications_2021!$AL$2:$AL$651,MATCH($A34,Applications_2021!$A$2:$A$651,0))="","",INDEX(Applications_2021!$AL$2:$AL$651,MATCH($A34,Applications_2021!$A$2:$A$651,0)))</f>
        <v>Panola</v>
      </c>
    </row>
    <row r="35" spans="1:31" x14ac:dyDescent="0.3">
      <c r="A35" s="51" t="str">
        <f>IF(Applications_2021!$A71="","",Applications_2021!$A71)</f>
        <v>0071-JEF-TY-0055</v>
      </c>
      <c r="B35" s="52" t="str">
        <f>IF(INDEX('AAYME 2021_List'!$A$3:$A$311,MATCH($A35,'AAYME 2021_List'!$A$3:$A$311,0))=$A35,INDEX('AAYME 2021_List'!$B$3:$B$311,MATCH($A35,'AAYME 2021_List'!$A$3:$A$311,0)),"")</f>
        <v>Yes</v>
      </c>
      <c r="C35" s="258" t="str">
        <f>IF(INDEX('AAYME 2021_List'!$A$3:$A$311,MATCH($A35,'AAYME 2021_List'!$A$3:$A$311,0))=$A35,INDEX('AAYME 2021_List'!$C$3:$C$311,MATCH($A35,'AAYME 2021_List'!$A$3:$A$311,0)),"")</f>
        <v>00-Priority Representation</v>
      </c>
      <c r="D35" s="46">
        <f t="shared" si="1"/>
        <v>8</v>
      </c>
      <c r="E35" s="45" cm="1">
        <f t="array" ref="E35">_xlfn.IFS($Q35="Less than $25,000 per year",5,$Q35="$25,000 to $49,999 per year",4,$Q35="$50,000 per year or above",2,$Q35="I do not know.",3,$Q35="",0)</f>
        <v>4</v>
      </c>
      <c r="F35" s="45" cm="1">
        <f t="array" ref="F35">_xlfn.IFS($T35="Excellent",5,$T35="Good",4,$T35="Average",3,$T35="Below Average",2,$T35="Poor",1)</f>
        <v>4</v>
      </c>
      <c r="G35" s="52"/>
      <c r="H35" s="52"/>
      <c r="I35" s="52"/>
      <c r="J35" s="255">
        <f>IF(INDEX('AAYME 2021_List'!$A$3:$A$311,MATCH($A35,'AAYME 2021_List'!$A$3:$A$311,0))=$A35,INDEX('AAYME 2021_List'!$J$3:$J$311,MATCH($A35,'AAYME 2021_List'!$A$3:$A$311,0)),"")</f>
        <v>8</v>
      </c>
      <c r="K35" s="48" t="str">
        <f>IF(LEFT(INDEX(Applications_2021!$E$2:$E$651,MATCH($A35,Applications_2021!$A$2:$A$651,0)),1)="Y","Black","Other")</f>
        <v>Black</v>
      </c>
      <c r="L35" s="48" t="str">
        <f>IF(INDEX(Applications_2021!$F$2:$F$651,MATCH($A35,Applications_2021!$A$2:$A$651,0))="","",INDEX(Applications_2021!$F$2:$F$651,MATCH($A35,Applications_2021!$A$2:$A$651,0)))</f>
        <v>Female</v>
      </c>
      <c r="M35" s="48" t="str">
        <f>IF(LEFT(INDEX(Applications_2021!$I$2:$I$651,MATCH($A35,Applications_2021!$A$2:$A$651,0)),1)="","",LEFT(INDEX(Applications_2021!$I$2:$I$651,MATCH($A35,Applications_2021!$A$2:$A$651,0)),1))</f>
        <v>8</v>
      </c>
      <c r="N35" s="48" t="str">
        <f>IF(INDEX(Applications_2021!$J$2:$J$651,MATCH($A35,Applications_2021!$A$2:$A$651,0))="","",INDEX(Applications_2021!$J$2:$J$651,MATCH($A35,Applications_2021!$A$2:$A$651,0)))</f>
        <v>Warren Central Jr High</v>
      </c>
      <c r="O35" s="48" t="str">
        <f>IF(INDEX(Applications_2021!$K$2:$K$651,MATCH($A35,Applications_2021!$A$2:$A$651,0))="","",INDEX(Applications_2021!$K$2:$K$651,MATCH($A35,Applications_2021!$A$2:$A$651,0)))</f>
        <v>Vicksburg Warren</v>
      </c>
      <c r="P35" s="48" t="str">
        <f>IF(INDEX(Applications_2021!$P$2:$P$651,MATCH($A35,Applications_2021!$A$2:$A$651,0))="","",INDEX(Applications_2021!$P$2:$P$651,MATCH($A35,Applications_2021!$A$2:$A$651,0)))</f>
        <v>College degree or 4 or more years of college (including graduate school)</v>
      </c>
      <c r="Q35" s="48" t="str">
        <f>IF(INDEX(Applications_2021!$Q$2:$Q$651,MATCH($A35,Applications_2021!$A$2:$A$651,0))="","",INDEX(Applications_2021!$Q$2:$Q$651,MATCH($A35,Applications_2021!$A$2:$A$651,0)))</f>
        <v>$25,000 to $49,999 per year</v>
      </c>
      <c r="R35" s="48" t="str">
        <f>IF(INDEX(Applications_2021!$AL$2:$AL$651,MATCH($A35,Applications_2021!$A$2:$A$651,0))="","",INDEX(Applications_2021!$AL$2:$AL$651,MATCH($A35,Applications_2021!$A$2:$A$651,0)))</f>
        <v>Warren</v>
      </c>
      <c r="S35" s="48" t="str">
        <f>IF(INDEX(Applications_2021!$V$2:$V$651,MATCH($A35,Applications_2021!$A$2:$A$651,0))="","",INDEX(Applications_2021!$V$2:$V$651,MATCH($A35,Applications_2021!$A$2:$A$651,0)))</f>
        <v>MS</v>
      </c>
      <c r="T35" s="48" t="str">
        <f>IF(INDEX(Applications_2021!$AE$2:$AE$651,MATCH($A35,Applications_2021!$A$2:$A$651,0))="","",INDEX(Applications_2021!$AE$2:$AE$651,MATCH($A35,Applications_2021!$A$2:$A$651,0)))</f>
        <v>Good</v>
      </c>
      <c r="U35" s="48" t="str">
        <f>IF(INDEX(Applications_2021!$AF$2:$AF$651,MATCH($A35,Applications_2021!$A$2:$A$651,0))="","",INDEX(Applications_2021!$AF$2:$AF$651,MATCH($A35,Applications_2021!$A$2:$A$651,0)))</f>
        <v xml:space="preserve">I want to build and/or enhance self-awareness and confidence as an African American student. I want to be exposed to various college and career opportunities. I want to be provided support to be more competitive for scholarships and programs. Lastly I want to build personal and professional skills. </v>
      </c>
      <c r="V35" s="48" t="str">
        <f>IF(INDEX(Applications_2021!$AG$2:$AG$651,MATCH($A35,Applications_2021!$A$2:$A$651,0))="","",INDEX(Applications_2021!$AG$2:$AG$651,MATCH($A35,Applications_2021!$A$2:$A$651,0)))</f>
        <v/>
      </c>
      <c r="W35" s="48" t="str">
        <f>IF(INDEX(Applications_2021!$AH$2:$AH$651,MATCH($A35,Applications_2021!$A$2:$A$651,0))="","",INDEX(Applications_2021!$AH$2:$AH$651,MATCH($A35,Applications_2021!$A$2:$A$651,0)))</f>
        <v/>
      </c>
      <c r="X35" s="48" t="str">
        <f>IF(INDEX(Applications_2021!$AI$2:$AI$651,MATCH($A35,Applications_2021!$A$2:$A$651,0))="","",INDEX(Applications_2021!$AI$2:$AI$651,MATCH($A35,Applications_2021!$A$2:$A$651,0)))</f>
        <v>school/teacher</v>
      </c>
      <c r="Y35" s="48" t="str">
        <f>IF(INDEX(Applications_2021!$AJ$2:$AJ$651,MATCH($A35,Applications_2021!$A$2:$A$651,0))="","",INDEX(Applications_2021!$AJ$2:$AJ$651,MATCH($A35,Applications_2021!$A$2:$A$651,0)))</f>
        <v>Chandra Willis/ Warren Central Jr High School</v>
      </c>
      <c r="Z35" s="48" t="str" cm="1">
        <f t="array" ref="Z35">IF(INDEX(Transcripts_2021!$Q$2:$Q$1001,MATCH($A35,Applications_2021!$A$2:$A$1001,0))="","",INDEX(Transcripts_2021!$Q$2:$Q$1001,MATCH(TRIM($A35),TRIM(Transcripts_2021!$B$2:$B$1001),0)))</f>
        <v>t._jeffery__4212021_1.pdf</v>
      </c>
      <c r="AA35" s="48" t="str" cm="1">
        <f t="array" ref="AA35">IF(INDEX(Transcripts_2021!$S$2:$S$1001,MATCH($A35,Applications_2021!$A$2:$A$1001,0))="","",INDEX(Transcripts_2021!$S$2:$S$1001,MATCH(TRIM($A35),TRIM(Transcripts_2021!$B$2:$B$1001),0)))</f>
        <v/>
      </c>
      <c r="AB35" s="48" t="str" cm="1">
        <f t="array" ref="AB35">IF(INDEX(Transcripts_2021!$U$2:$U$1001,MATCH($A35,Applications_2021!$A$2:$A$1001,0))="","",INDEX(Transcripts_2021!$U$2:$U$1001,MATCH(TRIM($A35),TRIM(Transcripts_2021!$B$2:$B$1001),0)))</f>
        <v>Her GPA is 3.4 I believe that Ty will do great in this program.</v>
      </c>
      <c r="AC35" s="48" t="str">
        <f>IF(INDEX(Transcripts_2021!$A$2:$A$324,MATCH($A35,Transcripts_2021!$A$2:$A$324,0))=$A35,INDEX(Transcripts_2021!$O$2:$O$324,MATCH($A35,Transcripts_2021!$A$2:$A$324,0)),"")</f>
        <v>Warren Central Jr. High</v>
      </c>
      <c r="AD35" s="48" t="str">
        <f>IF(INDEX('AAYME 2021_List'!$A$3:$A$311,MATCH($A35,'AAYME 2021_List'!$A$3:$A$311,0))=$A35,INDEX('AAYME 2021_List'!$AC$3:$AC$311,MATCH($A35,'AAYME 2021_List'!$A$3:$A$311,0)),"")</f>
        <v>Warren</v>
      </c>
      <c r="AE35" s="48" t="str">
        <f>IF(INDEX(Applications_2021!$AL$2:$AL$651,MATCH($A35,Applications_2021!$A$2:$A$651,0))="","",INDEX(Applications_2021!$AL$2:$AL$651,MATCH($A35,Applications_2021!$A$2:$A$651,0)))</f>
        <v>Warren</v>
      </c>
    </row>
    <row r="36" spans="1:31" x14ac:dyDescent="0.3">
      <c r="A36" s="51" t="str">
        <f>IF(Applications_2021!$A72="","",Applications_2021!$A72)</f>
        <v>0072-MAT-MC-0185</v>
      </c>
      <c r="B36" s="52">
        <f>IF(INDEX('AAYME 2021_List'!$A$3:$A$311,MATCH($A36,'AAYME 2021_List'!$A$3:$A$311,0))=$A36,INDEX('AAYME 2021_List'!$B$3:$B$311,MATCH($A36,'AAYME 2021_List'!$A$3:$A$311,0)),"")</f>
        <v>0</v>
      </c>
      <c r="C36" s="258" t="str">
        <f>IF(INDEX('AAYME 2021_List'!$A$3:$A$311,MATCH($A36,'AAYME 2021_List'!$A$3:$A$311,0))=$A36,INDEX('AAYME 2021_List'!$C$3:$C$311,MATCH($A36,'AAYME 2021_List'!$A$3:$A$311,0)),"")</f>
        <v>99-Not Selected</v>
      </c>
      <c r="D36" s="46">
        <f t="shared" si="1"/>
        <v>7</v>
      </c>
      <c r="E36" s="45" cm="1">
        <f t="array" ref="E36">_xlfn.IFS($Q36="Less than $25,000 per year",5,$Q36="$25,000 to $49,999 per year",4,$Q36="$50,000 per year or above",2,$Q36="I do not know.",3,$Q36="",0)</f>
        <v>2</v>
      </c>
      <c r="F36" s="45" cm="1">
        <f t="array" ref="F36">_xlfn.IFS($T36="Excellent",5,$T36="Good",4,$T36="Average",3,$T36="Below Average",2,$T36="Poor",1)</f>
        <v>5</v>
      </c>
      <c r="G36" s="52"/>
      <c r="H36" s="52"/>
      <c r="I36" s="52"/>
      <c r="J36" s="255">
        <f>IF(INDEX('AAYME 2021_List'!$A$3:$A$311,MATCH($A36,'AAYME 2021_List'!$A$3:$A$311,0))=$A36,INDEX('AAYME 2021_List'!$J$3:$J$311,MATCH($A36,'AAYME 2021_List'!$A$3:$A$311,0)),"")</f>
        <v>0</v>
      </c>
      <c r="K36" s="48" t="str">
        <f>IF(LEFT(INDEX(Applications_2021!$E$2:$E$651,MATCH($A36,Applications_2021!$A$2:$A$651,0)),1)="Y","Black","Other")</f>
        <v>Black</v>
      </c>
      <c r="L36" s="48" t="str">
        <f>IF(INDEX(Applications_2021!$F$2:$F$651,MATCH($A36,Applications_2021!$A$2:$A$651,0))="","",INDEX(Applications_2021!$F$2:$F$651,MATCH($A36,Applications_2021!$A$2:$A$651,0)))</f>
        <v>Female</v>
      </c>
      <c r="M36" s="48" t="str">
        <f>IF(LEFT(INDEX(Applications_2021!$I$2:$I$651,MATCH($A36,Applications_2021!$A$2:$A$651,0)),1)="","",LEFT(INDEX(Applications_2021!$I$2:$I$651,MATCH($A36,Applications_2021!$A$2:$A$651,0)),1))</f>
        <v>8</v>
      </c>
      <c r="N36" s="48" t="str">
        <f>IF(INDEX(Applications_2021!$J$2:$J$651,MATCH($A36,Applications_2021!$A$2:$A$651,0))="","",INDEX(Applications_2021!$J$2:$J$651,MATCH($A36,Applications_2021!$A$2:$A$651,0)))</f>
        <v>Smilow Prep</v>
      </c>
      <c r="O36" s="48" t="str">
        <f>IF(INDEX(Applications_2021!$K$2:$K$651,MATCH($A36,Applications_2021!$A$2:$A$651,0))="","",INDEX(Applications_2021!$K$2:$K$651,MATCH($A36,Applications_2021!$A$2:$A$651,0)))</f>
        <v>REPUBLIC CHARTER SCHOOLS</v>
      </c>
      <c r="P36" s="48" t="str">
        <f>IF(INDEX(Applications_2021!$P$2:$P$651,MATCH($A36,Applications_2021!$A$2:$A$651,0))="","",INDEX(Applications_2021!$P$2:$P$651,MATCH($A36,Applications_2021!$A$2:$A$651,0)))</f>
        <v>College degree or 4 or more years of college (including graduate school)</v>
      </c>
      <c r="Q36" s="48" t="str">
        <f>IF(INDEX(Applications_2021!$Q$2:$Q$651,MATCH($A36,Applications_2021!$A$2:$A$651,0))="","",INDEX(Applications_2021!$Q$2:$Q$651,MATCH($A36,Applications_2021!$A$2:$A$651,0)))</f>
        <v>$50,000 per year or above</v>
      </c>
      <c r="R36" s="48" t="str">
        <f>IF(INDEX(Applications_2021!$AL$2:$AL$651,MATCH($A36,Applications_2021!$A$2:$A$651,0))="","",INDEX(Applications_2021!$AL$2:$AL$651,MATCH($A36,Applications_2021!$A$2:$A$651,0)))</f>
        <v>Hinds</v>
      </c>
      <c r="S36" s="48" t="str">
        <f>IF(INDEX(Applications_2021!$V$2:$V$651,MATCH($A36,Applications_2021!$A$2:$A$651,0))="","",INDEX(Applications_2021!$V$2:$V$651,MATCH($A36,Applications_2021!$A$2:$A$651,0)))</f>
        <v>MS</v>
      </c>
      <c r="T36" s="48" t="str">
        <f>IF(INDEX(Applications_2021!$AE$2:$AE$651,MATCH($A36,Applications_2021!$A$2:$A$651,0))="","",INDEX(Applications_2021!$AE$2:$AE$651,MATCH($A36,Applications_2021!$A$2:$A$651,0)))</f>
        <v>Excellent</v>
      </c>
      <c r="U36" s="48" t="str">
        <f>IF(INDEX(Applications_2021!$AF$2:$AF$651,MATCH($A36,Applications_2021!$A$2:$A$651,0))="","",INDEX(Applications_2021!$AF$2:$AF$651,MATCH($A36,Applications_2021!$A$2:$A$651,0)))</f>
        <v>I would like to attend the AAYME Camp because I think it is important to continue my education even during summer break.  I believe that this opportunity will help me to prepare for high school and give me a head start with my high school education.  I love Math and Science and I look forward to expanding my knowledge in both subjects!</v>
      </c>
      <c r="V36" s="48" t="str">
        <f>IF(INDEX(Applications_2021!$AG$2:$AG$651,MATCH($A36,Applications_2021!$A$2:$A$651,0))="","",INDEX(Applications_2021!$AG$2:$AG$651,MATCH($A36,Applications_2021!$A$2:$A$651,0)))</f>
        <v>National Youth Reporter for “Stepping into Service” Track and Field High Honor Roll Acting Role in movie “Get On Up” Piano National Junior Honor Society</v>
      </c>
      <c r="W36" s="48" t="str">
        <f>IF(INDEX(Applications_2021!$AH$2:$AH$651,MATCH($A36,Applications_2021!$A$2:$A$651,0))="","",INDEX(Applications_2021!$AH$2:$AH$651,MATCH($A36,Applications_2021!$A$2:$A$651,0)))</f>
        <v xml:space="preserve">I have participated in the Piney Woods Youth Summer Camp, National Society for Black Engineers STEM Camp (SEEK), and Jackson State University’s STEM Camp.  </v>
      </c>
      <c r="X36" s="48" t="str">
        <f>IF(INDEX(Applications_2021!$AI$2:$AI$651,MATCH($A36,Applications_2021!$A$2:$A$651,0))="","",INDEX(Applications_2021!$AI$2:$AI$651,MATCH($A36,Applications_2021!$A$2:$A$651,0)))</f>
        <v>Social Media</v>
      </c>
      <c r="Y36" s="48" t="str">
        <f>IF(INDEX(Applications_2021!$AJ$2:$AJ$651,MATCH($A36,Applications_2021!$A$2:$A$651,0))="","",INDEX(Applications_2021!$AJ$2:$AJ$651,MATCH($A36,Applications_2021!$A$2:$A$651,0)))</f>
        <v/>
      </c>
      <c r="Z36" s="48" t="str" cm="1">
        <f t="array" ref="Z36">IF(INDEX(Transcripts_2021!$Q$2:$Q$1001,MATCH($A36,Applications_2021!$A$2:$A$1001,0))="","",INDEX(Transcripts_2021!$Q$2:$Q$1001,MATCH(TRIM($A36),TRIM(Transcripts_2021!$B$2:$B$1001),0)))</f>
        <v>mmatthewsmostrecent.pdf</v>
      </c>
      <c r="AA36" s="48" t="str" cm="1">
        <f t="array" ref="AA36">IF(INDEX(Transcripts_2021!$S$2:$S$1001,MATCH($A36,Applications_2021!$A$2:$A$1001,0))="","",INDEX(Transcripts_2021!$S$2:$S$1001,MATCH(TRIM($A36),TRIM(Transcripts_2021!$B$2:$B$1001),0)))</f>
        <v/>
      </c>
      <c r="AB36" s="48" t="str" cm="1">
        <f t="array" ref="AB36">IF(INDEX(Transcripts_2021!$U$2:$U$1001,MATCH($A36,Applications_2021!$A$2:$A$1001,0))="","",INDEX(Transcripts_2021!$U$2:$U$1001,MATCH(TRIM($A36),TRIM(Transcripts_2021!$B$2:$B$1001),0)))</f>
        <v/>
      </c>
      <c r="AC36" s="48" t="str">
        <f>IF(INDEX(Transcripts_2021!$A$2:$A$324,MATCH($A36,Transcripts_2021!$A$2:$A$324,0))=$A36,INDEX(Transcripts_2021!$O$2:$O$324,MATCH($A36,Transcripts_2021!$A$2:$A$324,0)),"")</f>
        <v>Smilow Prep Charter School</v>
      </c>
      <c r="AD36" s="48" t="str">
        <f>IF(INDEX('AAYME 2021_List'!$A$3:$A$311,MATCH($A36,'AAYME 2021_List'!$A$3:$A$311,0))=$A36,INDEX('AAYME 2021_List'!$AC$3:$AC$311,MATCH($A36,'AAYME 2021_List'!$A$3:$A$311,0)),"")</f>
        <v>Hinds</v>
      </c>
      <c r="AE36" s="48" t="str">
        <f>IF(INDEX(Applications_2021!$AL$2:$AL$651,MATCH($A36,Applications_2021!$A$2:$A$651,0))="","",INDEX(Applications_2021!$AL$2:$AL$651,MATCH($A36,Applications_2021!$A$2:$A$651,0)))</f>
        <v>Hinds</v>
      </c>
    </row>
    <row r="37" spans="1:31" x14ac:dyDescent="0.3">
      <c r="A37" s="51" t="str">
        <f>IF(Applications_2021!$A74="","",Applications_2021!$A74)</f>
        <v>0074-SOP-AL-0133</v>
      </c>
      <c r="B37" s="52" t="str">
        <f>IF(INDEX('AAYME 2021_List'!$A$3:$A$311,MATCH($A37,'AAYME 2021_List'!$A$3:$A$311,0))=$A37,INDEX('AAYME 2021_List'!$B$3:$B$311,MATCH($A37,'AAYME 2021_List'!$A$3:$A$311,0)),"")</f>
        <v>Yes</v>
      </c>
      <c r="C37" s="258" t="str">
        <f>IF(INDEX('AAYME 2021_List'!$A$3:$A$311,MATCH($A37,'AAYME 2021_List'!$A$3:$A$311,0))=$A37,INDEX('AAYME 2021_List'!$C$3:$C$311,MATCH($A37,'AAYME 2021_List'!$A$3:$A$311,0)),"")</f>
        <v>06-Finalist</v>
      </c>
      <c r="D37" s="46">
        <f t="shared" si="1"/>
        <v>10</v>
      </c>
      <c r="E37" s="45" cm="1">
        <f t="array" ref="E37">_xlfn.IFS($Q37="Less than $25,000 per year",5,$Q37="$25,000 to $49,999 per year",4,$Q37="$50,000 per year or above",2,$Q37="I do not know.",3,$Q37="",0)</f>
        <v>5</v>
      </c>
      <c r="F37" s="45" cm="1">
        <f t="array" ref="F37">_xlfn.IFS($T37="Excellent",5,$T37="Good",4,$T37="Average",3,$T37="Below Average",2,$T37="Poor",1)</f>
        <v>5</v>
      </c>
      <c r="G37" s="52"/>
      <c r="H37" s="52"/>
      <c r="I37" s="52"/>
      <c r="J37" s="255">
        <f>IF(INDEX('AAYME 2021_List'!$A$3:$A$311,MATCH($A37,'AAYME 2021_List'!$A$3:$A$311,0))=$A37,INDEX('AAYME 2021_List'!$J$3:$J$311,MATCH($A37,'AAYME 2021_List'!$A$3:$A$311,0)),"")</f>
        <v>8</v>
      </c>
      <c r="K37" s="48" t="str">
        <f>IF(LEFT(INDEX(Applications_2021!$E$2:$E$651,MATCH($A37,Applications_2021!$A$2:$A$651,0)),1)="Y","Black","Other")</f>
        <v>Black</v>
      </c>
      <c r="L37" s="48" t="str">
        <f>IF(INDEX(Applications_2021!$F$2:$F$651,MATCH($A37,Applications_2021!$A$2:$A$651,0))="","",INDEX(Applications_2021!$F$2:$F$651,MATCH($A37,Applications_2021!$A$2:$A$651,0)))</f>
        <v>Female</v>
      </c>
      <c r="M37" s="48" t="str">
        <f>IF(LEFT(INDEX(Applications_2021!$I$2:$I$651,MATCH($A37,Applications_2021!$A$2:$A$651,0)),1)="","",LEFT(INDEX(Applications_2021!$I$2:$I$651,MATCH($A37,Applications_2021!$A$2:$A$651,0)),1))</f>
        <v>8</v>
      </c>
      <c r="N37" s="48" t="str">
        <f>IF(INDEX(Applications_2021!$J$2:$J$651,MATCH($A37,Applications_2021!$A$2:$A$651,0))="","",INDEX(Applications_2021!$J$2:$J$651,MATCH($A37,Applications_2021!$A$2:$A$651,0)))</f>
        <v>Robert L. Merritt Junior High School</v>
      </c>
      <c r="O37" s="48" t="str">
        <f>IF(INDEX(Applications_2021!$K$2:$K$651,MATCH($A37,Applications_2021!$A$2:$A$651,0))="","",INDEX(Applications_2021!$K$2:$K$651,MATCH($A37,Applications_2021!$A$2:$A$651,0)))</f>
        <v>Sunflower Consolidated School District</v>
      </c>
      <c r="P37" s="48" t="str">
        <f>IF(INDEX(Applications_2021!$P$2:$P$651,MATCH($A37,Applications_2021!$A$2:$A$651,0))="","",INDEX(Applications_2021!$P$2:$P$651,MATCH($A37,Applications_2021!$A$2:$A$651,0)))</f>
        <v>High School Diploma or up to 3 years of college</v>
      </c>
      <c r="Q37" s="48" t="str">
        <f>IF(INDEX(Applications_2021!$Q$2:$Q$651,MATCH($A37,Applications_2021!$A$2:$A$651,0))="","",INDEX(Applications_2021!$Q$2:$Q$651,MATCH($A37,Applications_2021!$A$2:$A$651,0)))</f>
        <v>Less than $25,000 per year</v>
      </c>
      <c r="R37" s="48" t="str">
        <f>IF(INDEX(Applications_2021!$AL$2:$AL$651,MATCH($A37,Applications_2021!$A$2:$A$651,0))="","",INDEX(Applications_2021!$AL$2:$AL$651,MATCH($A37,Applications_2021!$A$2:$A$651,0)))</f>
        <v>Sunflower</v>
      </c>
      <c r="S37" s="48" t="str">
        <f>IF(INDEX(Applications_2021!$V$2:$V$651,MATCH($A37,Applications_2021!$A$2:$A$651,0))="","",INDEX(Applications_2021!$V$2:$V$651,MATCH($A37,Applications_2021!$A$2:$A$651,0)))</f>
        <v>MS</v>
      </c>
      <c r="T37" s="48" t="str">
        <f>IF(INDEX(Applications_2021!$AE$2:$AE$651,MATCH($A37,Applications_2021!$A$2:$A$651,0))="","",INDEX(Applications_2021!$AE$2:$AE$651,MATCH($A37,Applications_2021!$A$2:$A$651,0)))</f>
        <v>Excellent</v>
      </c>
      <c r="U37" s="48" t="str">
        <f>IF(INDEX(Applications_2021!$AF$2:$AF$651,MATCH($A37,Applications_2021!$A$2:$A$651,0))="","",INDEX(Applications_2021!$AF$2:$AF$651,MATCH($A37,Applications_2021!$A$2:$A$651,0)))</f>
        <v>I'm joining for more experience. Being more reliable and making my grades the best.</v>
      </c>
      <c r="V37" s="48" t="str">
        <f>IF(INDEX(Applications_2021!$AG$2:$AG$651,MATCH($A37,Applications_2021!$A$2:$A$651,0))="","",INDEX(Applications_2021!$AG$2:$AG$651,MATCH($A37,Applications_2021!$A$2:$A$651,0)))</f>
        <v>Superintendent List, Principal List, and Honor Roll</v>
      </c>
      <c r="W37" s="48" t="str">
        <f>IF(INDEX(Applications_2021!$AH$2:$AH$651,MATCH($A37,Applications_2021!$A$2:$A$651,0))="","",INDEX(Applications_2021!$AH$2:$AH$651,MATCH($A37,Applications_2021!$A$2:$A$651,0)))</f>
        <v/>
      </c>
      <c r="X37" s="48" t="str">
        <f>IF(INDEX(Applications_2021!$AI$2:$AI$651,MATCH($A37,Applications_2021!$A$2:$A$651,0))="","",INDEX(Applications_2021!$AI$2:$AI$651,MATCH($A37,Applications_2021!$A$2:$A$651,0)))</f>
        <v>relative or friend</v>
      </c>
      <c r="Y37" s="48" t="str">
        <f>IF(INDEX(Applications_2021!$AJ$2:$AJ$651,MATCH($A37,Applications_2021!$A$2:$A$651,0))="","",INDEX(Applications_2021!$AJ$2:$AJ$651,MATCH($A37,Applications_2021!$A$2:$A$651,0)))</f>
        <v/>
      </c>
      <c r="Z37" s="48" t="str" cm="1">
        <f t="array" ref="Z37">IF(INDEX(Transcripts_2021!$Q$2:$Q$1001,MATCH($A37,Applications_2021!$A$2:$A$1001,0))="","",INDEX(Transcripts_2021!$Q$2:$Q$1001,MATCH(TRIM($A37),TRIM(Transcripts_2021!$B$2:$B$1001),0)))</f>
        <v>16191237387305371939264019317528.jpg</v>
      </c>
      <c r="AA37" s="48" t="str" cm="1">
        <f t="array" ref="AA37">IF(INDEX(Transcripts_2021!$S$2:$S$1001,MATCH($A37,Applications_2021!$A$2:$A$1001,0))="","",INDEX(Transcripts_2021!$S$2:$S$1001,MATCH(TRIM($A37),TRIM(Transcripts_2021!$B$2:$B$1001),0)))</f>
        <v/>
      </c>
      <c r="AB37" s="48" t="str" cm="1">
        <f t="array" ref="AB37">IF(INDEX(Transcripts_2021!$U$2:$U$1001,MATCH($A37,Applications_2021!$A$2:$A$1001,0))="","",INDEX(Transcripts_2021!$U$2:$U$1001,MATCH(TRIM($A37),TRIM(Transcripts_2021!$B$2:$B$1001),0)))</f>
        <v/>
      </c>
      <c r="AC37" s="48" t="str">
        <f>IF(INDEX(Transcripts_2021!$A$2:$A$324,MATCH($A37,Transcripts_2021!$A$2:$A$324,0))=$A37,INDEX(Transcripts_2021!$O$2:$O$324,MATCH($A37,Transcripts_2021!$A$2:$A$324,0)),"")</f>
        <v>Robert L Merritt Junior High</v>
      </c>
      <c r="AD37" s="48" t="str">
        <f>IF(INDEX('AAYME 2021_List'!$A$3:$A$311,MATCH($A37,'AAYME 2021_List'!$A$3:$A$311,0))=$A37,INDEX('AAYME 2021_List'!$AC$3:$AC$311,MATCH($A37,'AAYME 2021_List'!$A$3:$A$311,0)),"")</f>
        <v>Sunflower</v>
      </c>
      <c r="AE37" s="48" t="str">
        <f>IF(INDEX(Applications_2021!$AL$2:$AL$651,MATCH($A37,Applications_2021!$A$2:$A$651,0))="","",INDEX(Applications_2021!$AL$2:$AL$651,MATCH($A37,Applications_2021!$A$2:$A$651,0)))</f>
        <v>Sunflower</v>
      </c>
    </row>
    <row r="38" spans="1:31" x14ac:dyDescent="0.3">
      <c r="A38" s="51" t="str">
        <f>IF(Applications_2021!$A75="","",Applications_2021!$A75)</f>
        <v>0075-BRI-LE-0186</v>
      </c>
      <c r="B38" s="52" t="str">
        <f>IF(INDEX('AAYME 2021_List'!$A$3:$A$311,MATCH($A38,'AAYME 2021_List'!$A$3:$A$311,0))=$A38,INDEX('AAYME 2021_List'!$B$3:$B$311,MATCH($A38,'AAYME 2021_List'!$A$3:$A$311,0)),"")</f>
        <v>Yes</v>
      </c>
      <c r="C38" s="258" t="str">
        <f>IF(INDEX('AAYME 2021_List'!$A$3:$A$311,MATCH($A38,'AAYME 2021_List'!$A$3:$A$311,0))=$A38,INDEX('AAYME 2021_List'!$C$3:$C$311,MATCH($A38,'AAYME 2021_List'!$A$3:$A$311,0)),"")</f>
        <v>06-Finalist</v>
      </c>
      <c r="D38" s="46">
        <f t="shared" si="1"/>
        <v>9</v>
      </c>
      <c r="E38" s="45" cm="1">
        <f t="array" ref="E38">_xlfn.IFS($Q38="Less than $25,000 per year",5,$Q38="$25,000 to $49,999 per year",4,$Q38="$50,000 per year or above",2,$Q38="I do not know.",3,$Q38="",0)</f>
        <v>4</v>
      </c>
      <c r="F38" s="45" cm="1">
        <f t="array" ref="F38">_xlfn.IFS($T38="Excellent",5,$T38="Good",4,$T38="Average",3,$T38="Below Average",2,$T38="Poor",1)</f>
        <v>5</v>
      </c>
      <c r="G38" s="52"/>
      <c r="H38" s="52"/>
      <c r="I38" s="52"/>
      <c r="J38" s="255">
        <f>IF(INDEX('AAYME 2021_List'!$A$3:$A$311,MATCH($A38,'AAYME 2021_List'!$A$3:$A$311,0))=$A38,INDEX('AAYME 2021_List'!$J$3:$J$311,MATCH($A38,'AAYME 2021_List'!$A$3:$A$311,0)),"")</f>
        <v>7</v>
      </c>
      <c r="K38" s="48" t="str">
        <f>IF(LEFT(INDEX(Applications_2021!$E$2:$E$651,MATCH($A38,Applications_2021!$A$2:$A$651,0)),1)="Y","Black","Other")</f>
        <v>Black</v>
      </c>
      <c r="L38" s="48" t="str">
        <f>IF(INDEX(Applications_2021!$F$2:$F$651,MATCH($A38,Applications_2021!$A$2:$A$651,0))="","",INDEX(Applications_2021!$F$2:$F$651,MATCH($A38,Applications_2021!$A$2:$A$651,0)))</f>
        <v>Male</v>
      </c>
      <c r="M38" s="48" t="str">
        <f>IF(LEFT(INDEX(Applications_2021!$I$2:$I$651,MATCH($A38,Applications_2021!$A$2:$A$651,0)),1)="","",LEFT(INDEX(Applications_2021!$I$2:$I$651,MATCH($A38,Applications_2021!$A$2:$A$651,0)),1))</f>
        <v>7</v>
      </c>
      <c r="N38" s="48" t="str">
        <f>IF(INDEX(Applications_2021!$J$2:$J$651,MATCH($A38,Applications_2021!$A$2:$A$651,0))="","",INDEX(Applications_2021!$J$2:$J$651,MATCH($A38,Applications_2021!$A$2:$A$651,0)))</f>
        <v xml:space="preserve">Williams-Sullivan Middle School </v>
      </c>
      <c r="O38" s="48" t="str">
        <f>IF(INDEX(Applications_2021!$K$2:$K$651,MATCH($A38,Applications_2021!$A$2:$A$651,0))="","",INDEX(Applications_2021!$K$2:$K$651,MATCH($A38,Applications_2021!$A$2:$A$651,0)))</f>
        <v xml:space="preserve">Holmes County Consolidated School District </v>
      </c>
      <c r="P38" s="48" t="str">
        <f>IF(INDEX(Applications_2021!$P$2:$P$651,MATCH($A38,Applications_2021!$A$2:$A$651,0))="","",INDEX(Applications_2021!$P$2:$P$651,MATCH($A38,Applications_2021!$A$2:$A$651,0)))</f>
        <v>College degree or 4 or more years of college (including graduate school)</v>
      </c>
      <c r="Q38" s="48" t="str">
        <f>IF(INDEX(Applications_2021!$Q$2:$Q$651,MATCH($A38,Applications_2021!$A$2:$A$651,0))="","",INDEX(Applications_2021!$Q$2:$Q$651,MATCH($A38,Applications_2021!$A$2:$A$651,0)))</f>
        <v>$25,000 to $49,999 per year</v>
      </c>
      <c r="R38" s="48" t="str">
        <f>IF(INDEX(Applications_2021!$AL$2:$AL$651,MATCH($A38,Applications_2021!$A$2:$A$651,0))="","",INDEX(Applications_2021!$AL$2:$AL$651,MATCH($A38,Applications_2021!$A$2:$A$651,0)))</f>
        <v>Holmes</v>
      </c>
      <c r="S38" s="48" t="str">
        <f>IF(INDEX(Applications_2021!$V$2:$V$651,MATCH($A38,Applications_2021!$A$2:$A$651,0))="","",INDEX(Applications_2021!$V$2:$V$651,MATCH($A38,Applications_2021!$A$2:$A$651,0)))</f>
        <v>MS</v>
      </c>
      <c r="T38" s="48" t="str">
        <f>IF(INDEX(Applications_2021!$AE$2:$AE$651,MATCH($A38,Applications_2021!$A$2:$A$651,0))="","",INDEX(Applications_2021!$AE$2:$AE$651,MATCH($A38,Applications_2021!$A$2:$A$651,0)))</f>
        <v>Excellent</v>
      </c>
      <c r="U38" s="48" t="str">
        <f>IF(INDEX(Applications_2021!$AF$2:$AF$651,MATCH($A38,Applications_2021!$A$2:$A$651,0))="","",INDEX(Applications_2021!$AF$2:$AF$651,MATCH($A38,Applications_2021!$A$2:$A$651,0)))</f>
        <v>This will be the first time to attend a camp imitative. We actually researched and  completed an application for the School of Math and Science. This is a great opportunity to meet and socialize with other students from various school districts. This will also be a great preparation for college. We look forward to this great opportunity!</v>
      </c>
      <c r="V38" s="48" t="str">
        <f>IF(INDEX(Applications_2021!$AG$2:$AG$651,MATCH($A38,Applications_2021!$A$2:$A$651,0))="","",INDEX(Applications_2021!$AG$2:$AG$651,MATCH($A38,Applications_2021!$A$2:$A$651,0)))</f>
        <v xml:space="preserve">-Special and Honor Roll Student. -Gifted Class since 2nd Grade to current. -Gifted Team placed 3rd place in Core Values in first time competition.  -Junior Beta Club Member- Parliamentarian,  placed 3rd in first time competition in Science Fair at the Beta Club Competition in 2018, Biloxi Technology Student Association Member -Reading Fair Winner 3rd place - first time competition at Mississippi Department of Education -  5th Grade. -Place first in Science Fair - first time competition at Delta State University State Fair - 5th Grade. -First place essay writer - 5th Grade in Summer camp </v>
      </c>
      <c r="W38" s="48" t="e">
        <f>IF(INDEX(Applications_2021!$AH$2:$AH$651,MATCH($A38,Applications_2021!$A$2:$A$651,0))="","",INDEX(Applications_2021!$AH$2:$AH$651,MATCH($A38,Applications_2021!$A$2:$A$651,0)))</f>
        <v>#NAME?</v>
      </c>
      <c r="X38" s="48" t="str">
        <f>IF(INDEX(Applications_2021!$AI$2:$AI$651,MATCH($A38,Applications_2021!$A$2:$A$651,0))="","",INDEX(Applications_2021!$AI$2:$AI$651,MATCH($A38,Applications_2021!$A$2:$A$651,0)))</f>
        <v>school/teacher</v>
      </c>
      <c r="Y38" s="48" t="str">
        <f>IF(INDEX(Applications_2021!$AJ$2:$AJ$651,MATCH($A38,Applications_2021!$A$2:$A$651,0))="","",INDEX(Applications_2021!$AJ$2:$AJ$651,MATCH($A38,Applications_2021!$A$2:$A$651,0)))</f>
        <v xml:space="preserve">Williams-Sullivan Middle School - Mr. Tremaine Johnson </v>
      </c>
      <c r="Z38" s="48" t="str" cm="1">
        <f t="array" ref="Z38">IF(INDEX(Transcripts_2021!$Q$2:$Q$1001,MATCH($A38,Applications_2021!$A$2:$A$1001,0))="","",INDEX(Transcripts_2021!$Q$2:$Q$1001,MATCH(TRIM($A38),TRIM(Transcripts_2021!$B$2:$B$1001),0)))</f>
        <v>lebaudrio_bridgeford_transcript.pdf</v>
      </c>
      <c r="AA38" s="48" t="str" cm="1">
        <f t="array" ref="AA38">IF(INDEX(Transcripts_2021!$S$2:$S$1001,MATCH($A38,Applications_2021!$A$2:$A$1001,0))="","",INDEX(Transcripts_2021!$S$2:$S$1001,MATCH(TRIM($A38),TRIM(Transcripts_2021!$B$2:$B$1001),0)))</f>
        <v>lebaudrio_bridgeford_report_card.pdf</v>
      </c>
      <c r="AB38" s="48" t="str" cm="1">
        <f t="array" ref="AB38">IF(INDEX(Transcripts_2021!$U$2:$U$1001,MATCH($A38,Applications_2021!$A$2:$A$1001,0))="","",INDEX(Transcripts_2021!$U$2:$U$1001,MATCH(TRIM($A38),TRIM(Transcripts_2021!$B$2:$B$1001),0)))</f>
        <v/>
      </c>
      <c r="AC38" s="48" t="str">
        <f>IF(INDEX(Transcripts_2021!$A$2:$A$324,MATCH($A38,Transcripts_2021!$A$2:$A$324,0))=$A38,INDEX(Transcripts_2021!$O$2:$O$324,MATCH($A38,Transcripts_2021!$A$2:$A$324,0)),"")</f>
        <v>Williams-Sullivan Middle School</v>
      </c>
      <c r="AD38" s="48" t="str">
        <f>IF(INDEX('AAYME 2021_List'!$A$3:$A$311,MATCH($A38,'AAYME 2021_List'!$A$3:$A$311,0))=$A38,INDEX('AAYME 2021_List'!$AC$3:$AC$311,MATCH($A38,'AAYME 2021_List'!$A$3:$A$311,0)),"")</f>
        <v>Holmes</v>
      </c>
      <c r="AE38" s="48" t="str">
        <f>IF(INDEX(Applications_2021!$AL$2:$AL$651,MATCH($A38,Applications_2021!$A$2:$A$651,0))="","",INDEX(Applications_2021!$AL$2:$AL$651,MATCH($A38,Applications_2021!$A$2:$A$651,0)))</f>
        <v>Holmes</v>
      </c>
    </row>
    <row r="39" spans="1:31" x14ac:dyDescent="0.3">
      <c r="A39" s="51" t="str">
        <f>IF(Applications_2021!$A79="","",Applications_2021!$A79)</f>
        <v>0079-LAT-AI-0326</v>
      </c>
      <c r="B39" s="52" t="str">
        <f>IF(INDEX('AAYME 2021_List'!$A$3:$A$311,MATCH($A39,'AAYME 2021_List'!$A$3:$A$311,0))=$A39,INDEX('AAYME 2021_List'!$B$3:$B$311,MATCH($A39,'AAYME 2021_List'!$A$3:$A$311,0)),"")</f>
        <v>Yes</v>
      </c>
      <c r="C39" s="258" t="str">
        <f>IF(INDEX('AAYME 2021_List'!$A$3:$A$311,MATCH($A39,'AAYME 2021_List'!$A$3:$A$311,0))=$A39,INDEX('AAYME 2021_List'!$C$3:$C$311,MATCH($A39,'AAYME 2021_List'!$A$3:$A$311,0)),"")</f>
        <v>06-Finalist</v>
      </c>
      <c r="D39" s="46">
        <f t="shared" si="1"/>
        <v>7</v>
      </c>
      <c r="E39" s="45" cm="1">
        <f t="array" ref="E39">_xlfn.IFS($Q39="Less than $25,000 per year",5,$Q39="$25,000 to $49,999 per year",4,$Q39="$50,000 per year or above",2,$Q39="I do not know.",3,$Q39="",0)</f>
        <v>2</v>
      </c>
      <c r="F39" s="45" cm="1">
        <f t="array" ref="F39">_xlfn.IFS($T39="Excellent",5,$T39="Good",4,$T39="Average",3,$T39="Below Average",2,$T39="Poor",1)</f>
        <v>5</v>
      </c>
      <c r="G39" s="52"/>
      <c r="H39" s="52"/>
      <c r="I39" s="52"/>
      <c r="J39" s="255">
        <f>IF(INDEX('AAYME 2021_List'!$A$3:$A$311,MATCH($A39,'AAYME 2021_List'!$A$3:$A$311,0))=$A39,INDEX('AAYME 2021_List'!$J$3:$J$311,MATCH($A39,'AAYME 2021_List'!$A$3:$A$311,0)),"")</f>
        <v>7</v>
      </c>
      <c r="K39" s="48" t="str">
        <f>IF(LEFT(INDEX(Applications_2021!$E$2:$E$651,MATCH($A39,Applications_2021!$A$2:$A$651,0)),1)="Y","Black","Other")</f>
        <v>Black</v>
      </c>
      <c r="L39" s="48" t="str">
        <f>IF(INDEX(Applications_2021!$F$2:$F$651,MATCH($A39,Applications_2021!$A$2:$A$651,0))="","",INDEX(Applications_2021!$F$2:$F$651,MATCH($A39,Applications_2021!$A$2:$A$651,0)))</f>
        <v>Male</v>
      </c>
      <c r="M39" s="48" t="str">
        <f>IF(LEFT(INDEX(Applications_2021!$I$2:$I$651,MATCH($A39,Applications_2021!$A$2:$A$651,0)),1)="","",LEFT(INDEX(Applications_2021!$I$2:$I$651,MATCH($A39,Applications_2021!$A$2:$A$651,0)),1))</f>
        <v>7</v>
      </c>
      <c r="N39" s="48" t="str">
        <f>IF(INDEX(Applications_2021!$J$2:$J$651,MATCH($A39,Applications_2021!$A$2:$A$651,0))="","",INDEX(Applications_2021!$J$2:$J$651,MATCH($A39,Applications_2021!$A$2:$A$651,0)))</f>
        <v xml:space="preserve">Leake Central Junior High </v>
      </c>
      <c r="O39" s="48" t="str">
        <f>IF(INDEX(Applications_2021!$K$2:$K$651,MATCH($A39,Applications_2021!$A$2:$A$651,0))="","",INDEX(Applications_2021!$K$2:$K$651,MATCH($A39,Applications_2021!$A$2:$A$651,0)))</f>
        <v xml:space="preserve">Leake County </v>
      </c>
      <c r="P39" s="48" t="str">
        <f>IF(INDEX(Applications_2021!$P$2:$P$651,MATCH($A39,Applications_2021!$A$2:$A$651,0))="","",INDEX(Applications_2021!$P$2:$P$651,MATCH($A39,Applications_2021!$A$2:$A$651,0)))</f>
        <v>College degree or 4 or more years of college (including graduate school)</v>
      </c>
      <c r="Q39" s="48" t="str">
        <f>IF(INDEX(Applications_2021!$Q$2:$Q$651,MATCH($A39,Applications_2021!$A$2:$A$651,0))="","",INDEX(Applications_2021!$Q$2:$Q$651,MATCH($A39,Applications_2021!$A$2:$A$651,0)))</f>
        <v>$50,000 per year or above</v>
      </c>
      <c r="R39" s="48" t="str">
        <f>IF(INDEX(Applications_2021!$AL$2:$AL$651,MATCH($A39,Applications_2021!$A$2:$A$651,0))="","",INDEX(Applications_2021!$AL$2:$AL$651,MATCH($A39,Applications_2021!$A$2:$A$651,0)))</f>
        <v>Leake</v>
      </c>
      <c r="S39" s="48" t="str">
        <f>IF(INDEX(Applications_2021!$V$2:$V$651,MATCH($A39,Applications_2021!$A$2:$A$651,0))="","",INDEX(Applications_2021!$V$2:$V$651,MATCH($A39,Applications_2021!$A$2:$A$651,0)))</f>
        <v>MS</v>
      </c>
      <c r="T39" s="48" t="str">
        <f>IF(INDEX(Applications_2021!$AE$2:$AE$651,MATCH($A39,Applications_2021!$A$2:$A$651,0))="","",INDEX(Applications_2021!$AE$2:$AE$651,MATCH($A39,Applications_2021!$A$2:$A$651,0)))</f>
        <v>Excellent</v>
      </c>
      <c r="U39" s="48" t="str">
        <f>IF(INDEX(Applications_2021!$AF$2:$AF$651,MATCH($A39,Applications_2021!$A$2:$A$651,0))="","",INDEX(Applications_2021!$AF$2:$AF$651,MATCH($A39,Applications_2021!$A$2:$A$651,0)))</f>
        <v>I want to attend the AAYME camp because I want to make myself more marketable for scholarship when it is time to attend college. I also want to build my self- confidence with like minded individuals.</v>
      </c>
      <c r="V39" s="48" t="str">
        <f>IF(INDEX(Applications_2021!$AG$2:$AG$651,MATCH($A39,Applications_2021!$A$2:$A$651,0))="","",INDEX(Applications_2021!$AG$2:$AG$651,MATCH($A39,Applications_2021!$A$2:$A$651,0)))</f>
        <v>Beta club member, Spanish club member, and CIA member.</v>
      </c>
      <c r="W39" s="48" t="str">
        <f>IF(INDEX(Applications_2021!$AH$2:$AH$651,MATCH($A39,Applications_2021!$A$2:$A$651,0))="","",INDEX(Applications_2021!$AH$2:$AH$651,MATCH($A39,Applications_2021!$A$2:$A$651,0)))</f>
        <v xml:space="preserve">I am a very smart young man and quick learner. </v>
      </c>
      <c r="X39" s="48" t="str">
        <f>IF(INDEX(Applications_2021!$AI$2:$AI$651,MATCH($A39,Applications_2021!$A$2:$A$651,0))="","",INDEX(Applications_2021!$AI$2:$AI$651,MATCH($A39,Applications_2021!$A$2:$A$651,0)))</f>
        <v>relative or friend</v>
      </c>
      <c r="Y39" s="48" t="str">
        <f>IF(INDEX(Applications_2021!$AJ$2:$AJ$651,MATCH($A39,Applications_2021!$A$2:$A$651,0))="","",INDEX(Applications_2021!$AJ$2:$AJ$651,MATCH($A39,Applications_2021!$A$2:$A$651,0)))</f>
        <v/>
      </c>
      <c r="Z39" s="48" t="str" cm="1">
        <f t="array" ref="Z39">IF(INDEX(Transcripts_2021!$Q$2:$Q$1001,MATCH($A39,Applications_2021!$A$2:$A$1001,0))="","",INDEX(Transcripts_2021!$Q$2:$Q$1001,MATCH(TRIM($A39),TRIM(Transcripts_2021!$B$2:$B$1001),0)))</f>
        <v>aidan_transcript_.pdf</v>
      </c>
      <c r="AA39" s="48" t="str" cm="1">
        <f t="array" ref="AA39">IF(INDEX(Transcripts_2021!$S$2:$S$1001,MATCH($A39,Applications_2021!$A$2:$A$1001,0))="","",INDEX(Transcripts_2021!$S$2:$S$1001,MATCH(TRIM($A39),TRIM(Transcripts_2021!$B$2:$B$1001),0)))</f>
        <v/>
      </c>
      <c r="AB39" s="48" t="str" cm="1">
        <f t="array" ref="AB39">IF(INDEX(Transcripts_2021!$U$2:$U$1001,MATCH($A39,Applications_2021!$A$2:$A$1001,0))="","",INDEX(Transcripts_2021!$U$2:$U$1001,MATCH(TRIM($A39),TRIM(Transcripts_2021!$B$2:$B$1001),0)))</f>
        <v/>
      </c>
      <c r="AC39" s="48" t="str">
        <f>IF(INDEX(Transcripts_2021!$A$2:$A$324,MATCH($A39,Transcripts_2021!$A$2:$A$324,0))=$A39,INDEX(Transcripts_2021!$O$2:$O$324,MATCH($A39,Transcripts_2021!$A$2:$A$324,0)),"")</f>
        <v>Leake Central Junior High</v>
      </c>
      <c r="AD39" s="48" t="str">
        <f>IF(INDEX('AAYME 2021_List'!$A$3:$A$311,MATCH($A39,'AAYME 2021_List'!$A$3:$A$311,0))=$A39,INDEX('AAYME 2021_List'!$AC$3:$AC$311,MATCH($A39,'AAYME 2021_List'!$A$3:$A$311,0)),"")</f>
        <v>Leake</v>
      </c>
      <c r="AE39" s="48" t="str">
        <f>IF(INDEX(Applications_2021!$AL$2:$AL$651,MATCH($A39,Applications_2021!$A$2:$A$651,0))="","",INDEX(Applications_2021!$AL$2:$AL$651,MATCH($A39,Applications_2021!$A$2:$A$651,0)))</f>
        <v>Leake</v>
      </c>
    </row>
    <row r="40" spans="1:31" x14ac:dyDescent="0.3">
      <c r="A40" s="51" t="str">
        <f>IF(Applications_2021!$A85="","",Applications_2021!$A85)</f>
        <v>0085-JOH-JA-0151</v>
      </c>
      <c r="B40" s="52">
        <f>IF(INDEX('AAYME 2021_List'!$A$3:$A$311,MATCH($A40,'AAYME 2021_List'!$A$3:$A$311,0))=$A40,INDEX('AAYME 2021_List'!$B$3:$B$311,MATCH($A40,'AAYME 2021_List'!$A$3:$A$311,0)),"")</f>
        <v>0</v>
      </c>
      <c r="C40" s="281" t="str">
        <f>IF(INDEX('AAYME 2021_List'!$A$3:$A$311,MATCH($A40,'AAYME 2021_List'!$A$3:$A$311,0))=$A40,INDEX('AAYME 2021_List'!$C$3:$C$311,MATCH($A40,'AAYME 2021_List'!$A$3:$A$311,0)),"")</f>
        <v>99-Not Selected</v>
      </c>
      <c r="D40" s="46">
        <f t="shared" si="1"/>
        <v>7</v>
      </c>
      <c r="E40" s="45" cm="1">
        <f t="array" ref="E40">_xlfn.IFS($Q40="Less than $25,000 per year",5,$Q40="$25,000 to $49,999 per year",4,$Q40="$50,000 per year or above",2,$Q40="I do not know.",3,$Q40="",0)</f>
        <v>2</v>
      </c>
      <c r="F40" s="45" cm="1">
        <f t="array" ref="F40">_xlfn.IFS($T40="Excellent",5,$T40="Good",4,$T40="Average",3,$T40="Below Average",2,$T40="Poor",1)</f>
        <v>5</v>
      </c>
      <c r="G40" s="52"/>
      <c r="H40" s="52"/>
      <c r="I40" s="52"/>
      <c r="J40" s="255">
        <f>IF(INDEX('AAYME 2021_List'!$A$3:$A$311,MATCH($A40,'AAYME 2021_List'!$A$3:$A$311,0))=$A40,INDEX('AAYME 2021_List'!$J$3:$J$311,MATCH($A40,'AAYME 2021_List'!$A$3:$A$311,0)),"")</f>
        <v>7</v>
      </c>
      <c r="K40" s="48" t="str">
        <f>IF(LEFT(INDEX(Applications_2021!$E$2:$E$651,MATCH($A40,Applications_2021!$A$2:$A$651,0)),1)="Y","Black","Other")</f>
        <v>Black</v>
      </c>
      <c r="L40" s="48" t="str">
        <f>IF(INDEX(Applications_2021!$F$2:$F$651,MATCH($A40,Applications_2021!$A$2:$A$651,0))="","",INDEX(Applications_2021!$F$2:$F$651,MATCH($A40,Applications_2021!$A$2:$A$651,0)))</f>
        <v>Female</v>
      </c>
      <c r="M40" s="48" t="str">
        <f>IF(LEFT(INDEX(Applications_2021!$I$2:$I$651,MATCH($A40,Applications_2021!$A$2:$A$651,0)),1)="","",LEFT(INDEX(Applications_2021!$I$2:$I$651,MATCH($A40,Applications_2021!$A$2:$A$651,0)),1))</f>
        <v>7</v>
      </c>
      <c r="N40" s="48" t="str">
        <f>IF(INDEX(Applications_2021!$J$2:$J$651,MATCH($A40,Applications_2021!$A$2:$A$651,0))="","",INDEX(Applications_2021!$J$2:$J$651,MATCH($A40,Applications_2021!$A$2:$A$651,0)))</f>
        <v>Belle-Shivers Middle School</v>
      </c>
      <c r="O40" s="48" t="str">
        <f>IF(INDEX(Applications_2021!$K$2:$K$651,MATCH($A40,Applications_2021!$A$2:$A$651,0))="","",INDEX(Applications_2021!$K$2:$K$651,MATCH($A40,Applications_2021!$A$2:$A$651,0)))</f>
        <v>Aberdeen</v>
      </c>
      <c r="P40" s="48" t="str">
        <f>IF(INDEX(Applications_2021!$P$2:$P$651,MATCH($A40,Applications_2021!$A$2:$A$651,0))="","",INDEX(Applications_2021!$P$2:$P$651,MATCH($A40,Applications_2021!$A$2:$A$651,0)))</f>
        <v>College degree or 4 or more years of college (including graduate school)</v>
      </c>
      <c r="Q40" s="48" t="str">
        <f>IF(INDEX(Applications_2021!$Q$2:$Q$651,MATCH($A40,Applications_2021!$A$2:$A$651,0))="","",INDEX(Applications_2021!$Q$2:$Q$651,MATCH($A40,Applications_2021!$A$2:$A$651,0)))</f>
        <v>$50,000 per year or above</v>
      </c>
      <c r="R40" s="48" t="str">
        <f>IF(INDEX(Applications_2021!$AL$2:$AL$651,MATCH($A40,Applications_2021!$A$2:$A$651,0))="","",INDEX(Applications_2021!$AL$2:$AL$651,MATCH($A40,Applications_2021!$A$2:$A$651,0)))</f>
        <v>Monroe</v>
      </c>
      <c r="S40" s="48" t="str">
        <f>IF(INDEX(Applications_2021!$V$2:$V$651,MATCH($A40,Applications_2021!$A$2:$A$651,0))="","",INDEX(Applications_2021!$V$2:$V$651,MATCH($A40,Applications_2021!$A$2:$A$651,0)))</f>
        <v>MS</v>
      </c>
      <c r="T40" s="48" t="str">
        <f>IF(INDEX(Applications_2021!$AE$2:$AE$651,MATCH($A40,Applications_2021!$A$2:$A$651,0))="","",INDEX(Applications_2021!$AE$2:$AE$651,MATCH($A40,Applications_2021!$A$2:$A$651,0)))</f>
        <v>Excellent</v>
      </c>
      <c r="U40" s="48" t="str">
        <f>IF(INDEX(Applications_2021!$AF$2:$AF$651,MATCH($A40,Applications_2021!$A$2:$A$651,0))="","",INDEX(Applications_2021!$AF$2:$AF$651,MATCH($A40,Applications_2021!$A$2:$A$651,0)))</f>
        <v>To improve my social skills and leadership skills . Learn about career opportunities and how to better myself.</v>
      </c>
      <c r="V40" s="48" t="str">
        <f>IF(INDEX(Applications_2021!$AG$2:$AG$651,MATCH($A40,Applications_2021!$A$2:$A$651,0))="","",INDEX(Applications_2021!$AG$2:$AG$651,MATCH($A40,Applications_2021!$A$2:$A$651,0)))</f>
        <v>Honor Roll student  Girlscout member Youth choir member Softball  Basketball</v>
      </c>
      <c r="W40" s="48" t="str">
        <f>IF(INDEX(Applications_2021!$AH$2:$AH$651,MATCH($A40,Applications_2021!$A$2:$A$651,0))="","",INDEX(Applications_2021!$AH$2:$AH$651,MATCH($A40,Applications_2021!$A$2:$A$651,0)))</f>
        <v/>
      </c>
      <c r="X40" s="48" t="str">
        <f>IF(INDEX(Applications_2021!$AI$2:$AI$651,MATCH($A40,Applications_2021!$A$2:$A$651,0))="","",INDEX(Applications_2021!$AI$2:$AI$651,MATCH($A40,Applications_2021!$A$2:$A$651,0)))</f>
        <v>relative or friend</v>
      </c>
      <c r="Y40" s="48" t="str">
        <f>IF(INDEX(Applications_2021!$AJ$2:$AJ$651,MATCH($A40,Applications_2021!$A$2:$A$651,0))="","",INDEX(Applications_2021!$AJ$2:$AJ$651,MATCH($A40,Applications_2021!$A$2:$A$651,0)))</f>
        <v/>
      </c>
      <c r="Z40" s="48" t="str" cm="1">
        <f t="array" ref="Z40">IF(INDEX(Transcripts_2021!$Q$2:$Q$1001,MATCH($A40,Applications_2021!$A$2:$A$1001,0))="","",INDEX(Transcripts_2021!$Q$2:$Q$1001,MATCH(TRIM($A40),TRIM(Transcripts_2021!$B$2:$B$1001),0)))</f>
        <v>report_card__4232021.pdf</v>
      </c>
      <c r="AA40" s="48" t="str" cm="1">
        <f t="array" ref="AA40">IF(INDEX(Transcripts_2021!$S$2:$S$1001,MATCH($A40,Applications_2021!$A$2:$A$1001,0))="","",INDEX(Transcripts_2021!$S$2:$S$1001,MATCH(TRIM($A40),TRIM(Transcripts_2021!$B$2:$B$1001),0)))</f>
        <v/>
      </c>
      <c r="AB40" s="48" t="str" cm="1">
        <f t="array" ref="AB40">IF(INDEX(Transcripts_2021!$U$2:$U$1001,MATCH($A40,Applications_2021!$A$2:$A$1001,0))="","",INDEX(Transcripts_2021!$U$2:$U$1001,MATCH(TRIM($A40),TRIM(Transcripts_2021!$B$2:$B$1001),0)))</f>
        <v/>
      </c>
      <c r="AC40" s="48" t="str">
        <f>IF(INDEX(Transcripts_2021!$A$2:$A$324,MATCH($A40,Transcripts_2021!$A$2:$A$324,0))=$A40,INDEX(Transcripts_2021!$O$2:$O$324,MATCH($A40,Transcripts_2021!$A$2:$A$324,0)),"")</f>
        <v>Belle-Shivers Middle School</v>
      </c>
      <c r="AD40" s="48" t="str">
        <f>IF(INDEX('AAYME 2021_List'!$A$3:$A$311,MATCH($A40,'AAYME 2021_List'!$A$3:$A$311,0))=$A40,INDEX('AAYME 2021_List'!$AC$3:$AC$311,MATCH($A40,'AAYME 2021_List'!$A$3:$A$311,0)),"")</f>
        <v>Monroe</v>
      </c>
      <c r="AE40" s="48" t="str">
        <f>IF(INDEX(Applications_2021!$AL$2:$AL$651,MATCH($A40,Applications_2021!$A$2:$A$651,0))="","",INDEX(Applications_2021!$AL$2:$AL$651,MATCH($A40,Applications_2021!$A$2:$A$651,0)))</f>
        <v>Monroe</v>
      </c>
    </row>
    <row r="41" spans="1:31" x14ac:dyDescent="0.3">
      <c r="A41" s="51" t="str">
        <f>IF(Applications_2021!$A93="","",Applications_2021!$A93)</f>
        <v>0094-MIL-GA-0023</v>
      </c>
      <c r="B41" s="52">
        <f>IF(INDEX('AAYME 2021_List'!$A$3:$A$311,MATCH($A41,'AAYME 2021_List'!$A$3:$A$311,0))=$A41,INDEX('AAYME 2021_List'!$B$3:$B$311,MATCH($A41,'AAYME 2021_List'!$A$3:$A$311,0)),"")</f>
        <v>0</v>
      </c>
      <c r="C41" s="258" t="str">
        <f>IF(INDEX('AAYME 2021_List'!$A$3:$A$311,MATCH($A41,'AAYME 2021_List'!$A$3:$A$311,0))=$A41,INDEX('AAYME 2021_List'!$C$3:$C$311,MATCH($A41,'AAYME 2021_List'!$A$3:$A$311,0)),"")</f>
        <v>99-Not Selected</v>
      </c>
      <c r="D41" s="46">
        <f t="shared" si="1"/>
        <v>4</v>
      </c>
      <c r="E41" s="45" cm="1">
        <f t="array" ref="E41">_xlfn.IFS($Q41="Less than $25,000 per year",5,$Q41="$25,000 to $49,999 per year",4,$Q41="$50,000 per year or above",2,$Q41="I do not know.",3,$Q41="",0)</f>
        <v>0</v>
      </c>
      <c r="F41" s="45" cm="1">
        <f t="array" ref="F41">_xlfn.IFS($T41="Excellent",5,$T41="Good",4,$T41="Average",3,$T41="Below Average",2,$T41="Poor",1)</f>
        <v>4</v>
      </c>
      <c r="G41" s="52"/>
      <c r="H41" s="52"/>
      <c r="I41" s="52"/>
      <c r="J41" s="255">
        <f>IF(INDEX('AAYME 2021_List'!$A$3:$A$311,MATCH($A41,'AAYME 2021_List'!$A$3:$A$311,0))=$A41,INDEX('AAYME 2021_List'!$J$3:$J$311,MATCH($A41,'AAYME 2021_List'!$A$3:$A$311,0)),"")</f>
        <v>0</v>
      </c>
      <c r="K41" s="48" t="str">
        <f>IF(LEFT(INDEX(Applications_2021!$E$2:$E$651,MATCH($A41,Applications_2021!$A$2:$A$651,0)),1)="Y","Black","Other")</f>
        <v>Black</v>
      </c>
      <c r="L41" s="48" t="str">
        <f>IF(INDEX(Applications_2021!$F$2:$F$651,MATCH($A41,Applications_2021!$A$2:$A$651,0))="","",INDEX(Applications_2021!$F$2:$F$651,MATCH($A41,Applications_2021!$A$2:$A$651,0)))</f>
        <v>Female</v>
      </c>
      <c r="M41" s="48" t="str">
        <f>IF(LEFT(INDEX(Applications_2021!$I$2:$I$651,MATCH($A41,Applications_2021!$A$2:$A$651,0)),1)="","",LEFT(INDEX(Applications_2021!$I$2:$I$651,MATCH($A41,Applications_2021!$A$2:$A$651,0)),1))</f>
        <v>7</v>
      </c>
      <c r="N41" s="48" t="str">
        <f>IF(INDEX(Applications_2021!$J$2:$J$651,MATCH($A41,Applications_2021!$A$2:$A$651,0))="","",INDEX(Applications_2021!$J$2:$J$651,MATCH($A41,Applications_2021!$A$2:$A$651,0)))</f>
        <v>Brandon Middle School</v>
      </c>
      <c r="O41" s="48" t="str">
        <f>IF(INDEX(Applications_2021!$K$2:$K$651,MATCH($A41,Applications_2021!$A$2:$A$651,0))="","",INDEX(Applications_2021!$K$2:$K$651,MATCH($A41,Applications_2021!$A$2:$A$651,0)))</f>
        <v>Rankin</v>
      </c>
      <c r="P41" s="48" t="str">
        <f>IF(INDEX(Applications_2021!$P$2:$P$651,MATCH($A41,Applications_2021!$A$2:$A$651,0))="","",INDEX(Applications_2021!$P$2:$P$651,MATCH($A41,Applications_2021!$A$2:$A$651,0)))</f>
        <v>College degree or 4 or more years of college (including graduate school)</v>
      </c>
      <c r="Q41" s="48" t="str">
        <f>IF(INDEX(Applications_2021!$Q$2:$Q$651,MATCH($A41,Applications_2021!$A$2:$A$651,0))="","",INDEX(Applications_2021!$Q$2:$Q$651,MATCH($A41,Applications_2021!$A$2:$A$651,0)))</f>
        <v/>
      </c>
      <c r="R41" s="48" t="str">
        <f>IF(INDEX(Applications_2021!$AL$2:$AL$651,MATCH($A41,Applications_2021!$A$2:$A$651,0))="","",INDEX(Applications_2021!$AL$2:$AL$651,MATCH($A41,Applications_2021!$A$2:$A$651,0)))</f>
        <v>Rankin</v>
      </c>
      <c r="S41" s="48" t="str">
        <f>IF(INDEX(Applications_2021!$V$2:$V$651,MATCH($A41,Applications_2021!$A$2:$A$651,0))="","",INDEX(Applications_2021!$V$2:$V$651,MATCH($A41,Applications_2021!$A$2:$A$651,0)))</f>
        <v>MS</v>
      </c>
      <c r="T41" s="48" t="str">
        <f>IF(INDEX(Applications_2021!$AE$2:$AE$651,MATCH($A41,Applications_2021!$A$2:$A$651,0))="","",INDEX(Applications_2021!$AE$2:$AE$651,MATCH($A41,Applications_2021!$A$2:$A$651,0)))</f>
        <v>Good</v>
      </c>
      <c r="U41" s="48" t="str">
        <f>IF(INDEX(Applications_2021!$AF$2:$AF$651,MATCH($A41,Applications_2021!$A$2:$A$651,0))="","",INDEX(Applications_2021!$AF$2:$AF$651,MATCH($A41,Applications_2021!$A$2:$A$651,0)))</f>
        <v>I would like to attend the AAYME Camp to be exposed to all opportunities that are being offered through the camp.  This would be a great experience for me to help with my future goals.</v>
      </c>
      <c r="V41" s="48" t="str">
        <f>IF(INDEX(Applications_2021!$AG$2:$AG$651,MATCH($A41,Applications_2021!$A$2:$A$651,0))="","",INDEX(Applications_2021!$AG$2:$AG$651,MATCH($A41,Applications_2021!$A$2:$A$651,0)))</f>
        <v>In the 1st grade I advanced to the MS Science and Engineering Fair for my science project. In 2nd grade I received 2nd place for a reading project. In the 4th grade I received the Wolf Award, which is the highest award to receive. In 6th grade I was inducted to the Jr. Beta Club.  I'm a member of the school choir.  I take piano and tennis lessons.</v>
      </c>
      <c r="W41" s="48" t="str">
        <f>IF(INDEX(Applications_2021!$AH$2:$AH$651,MATCH($A41,Applications_2021!$A$2:$A$651,0))="","",INDEX(Applications_2021!$AH$2:$AH$651,MATCH($A41,Applications_2021!$A$2:$A$651,0)))</f>
        <v/>
      </c>
      <c r="X41" s="48" t="str">
        <f>IF(INDEX(Applications_2021!$AI$2:$AI$651,MATCH($A41,Applications_2021!$A$2:$A$651,0))="","",INDEX(Applications_2021!$AI$2:$AI$651,MATCH($A41,Applications_2021!$A$2:$A$651,0)))</f>
        <v>relative or friend</v>
      </c>
      <c r="Y41" s="48" t="str">
        <f>IF(INDEX(Applications_2021!$AJ$2:$AJ$651,MATCH($A41,Applications_2021!$A$2:$A$651,0))="","",INDEX(Applications_2021!$AJ$2:$AJ$651,MATCH($A41,Applications_2021!$A$2:$A$651,0)))</f>
        <v/>
      </c>
      <c r="Z41" s="48" t="str" cm="1">
        <f t="array" ref="Z41">IF(INDEX(Transcripts_2021!$Q$2:$Q$1001,MATCH($A41,Applications_2021!$A$2:$A$1001,0))="","",INDEX(Transcripts_2021!$Q$2:$Q$1001,MATCH(TRIM($A41),TRIM(Transcripts_2021!$B$2:$B$1001),0)))</f>
        <v>gabrielle_m_miller__brandon_middle_school_7th_grade..pdf</v>
      </c>
      <c r="AA41" s="48" t="str" cm="1">
        <f t="array" ref="AA41">IF(INDEX(Transcripts_2021!$S$2:$S$1001,MATCH($A41,Applications_2021!$A$2:$A$1001,0))="","",INDEX(Transcripts_2021!$S$2:$S$1001,MATCH(TRIM($A41),TRIM(Transcripts_2021!$B$2:$B$1001),0)))</f>
        <v/>
      </c>
      <c r="AB41" s="48" t="str" cm="1">
        <f t="array" ref="AB41">IF(INDEX(Transcripts_2021!$U$2:$U$1001,MATCH($A41,Applications_2021!$A$2:$A$1001,0))="","",INDEX(Transcripts_2021!$U$2:$U$1001,MATCH(TRIM($A41),TRIM(Transcripts_2021!$B$2:$B$1001),0)))</f>
        <v/>
      </c>
      <c r="AC41" s="48" t="str">
        <f>IF(INDEX(Transcripts_2021!$A$2:$A$324,MATCH($A41,Transcripts_2021!$A$2:$A$324,0))=$A41,INDEX(Transcripts_2021!$O$2:$O$324,MATCH($A41,Transcripts_2021!$A$2:$A$324,0)),"")</f>
        <v>Brandon Middle School</v>
      </c>
      <c r="AD41" s="48" t="str">
        <f>IF(INDEX('AAYME 2021_List'!$A$3:$A$311,MATCH($A41,'AAYME 2021_List'!$A$3:$A$311,0))=$A41,INDEX('AAYME 2021_List'!$AC$3:$AC$311,MATCH($A41,'AAYME 2021_List'!$A$3:$A$311,0)),"")</f>
        <v>Rankin</v>
      </c>
      <c r="AE41" s="48" t="str">
        <f>IF(INDEX(Applications_2021!$AL$2:$AL$651,MATCH($A41,Applications_2021!$A$2:$A$651,0))="","",INDEX(Applications_2021!$AL$2:$AL$651,MATCH($A41,Applications_2021!$A$2:$A$651,0)))</f>
        <v>Rankin</v>
      </c>
    </row>
    <row r="42" spans="1:31" x14ac:dyDescent="0.3">
      <c r="A42" s="51" t="str">
        <f>IF(Applications_2021!$A94="","",Applications_2021!$A94)</f>
        <v>0095-BRO-CH-0322</v>
      </c>
      <c r="B42" s="52" t="str">
        <f>IF(INDEX('AAYME 2021_List'!$A$3:$A$311,MATCH($A42,'AAYME 2021_List'!$A$3:$A$311,0))=$A42,INDEX('AAYME 2021_List'!$B$3:$B$311,MATCH($A42,'AAYME 2021_List'!$A$3:$A$311,0)),"")</f>
        <v>No</v>
      </c>
      <c r="C42" s="258" t="str">
        <f>IF(INDEX('AAYME 2021_List'!$A$3:$A$311,MATCH($A42,'AAYME 2021_List'!$A$3:$A$311,0))=$A42,INDEX('AAYME 2021_List'!$C$3:$C$311,MATCH($A42,'AAYME 2021_List'!$A$3:$A$311,0)),"")</f>
        <v>03-Missing/Invalid transcript info</v>
      </c>
      <c r="D42" s="46">
        <f t="shared" si="1"/>
        <v>6</v>
      </c>
      <c r="E42" s="45" cm="1">
        <f t="array" ref="E42">_xlfn.IFS($Q42="Less than $25,000 per year",5,$Q42="$25,000 to $49,999 per year",4,$Q42="$50,000 per year or above",2,$Q42="I do not know.",3,$Q42="",0)</f>
        <v>2</v>
      </c>
      <c r="F42" s="45" cm="1">
        <f t="array" ref="F42">_xlfn.IFS($T42="Excellent",5,$T42="Good",4,$T42="Average",3,$T42="Below Average",2,$T42="Poor",1)</f>
        <v>4</v>
      </c>
      <c r="G42" s="52"/>
      <c r="H42" s="52"/>
      <c r="I42" s="52"/>
      <c r="J42" s="255" t="str">
        <f>IF(INDEX('AAYME 2021_List'!$A$3:$A$311,MATCH($A42,'AAYME 2021_List'!$A$3:$A$311,0))=$A42,INDEX('AAYME 2021_List'!$J$3:$J$311,MATCH($A42,'AAYME 2021_List'!$A$3:$A$311,0)),"")</f>
        <v>?</v>
      </c>
      <c r="K42" s="48" t="str">
        <f>IF(LEFT(INDEX(Applications_2021!$E$2:$E$651,MATCH($A42,Applications_2021!$A$2:$A$651,0)),1)="Y","Black","Other")</f>
        <v>Black</v>
      </c>
      <c r="L42" s="48" t="str">
        <f>IF(INDEX(Applications_2021!$F$2:$F$651,MATCH($A42,Applications_2021!$A$2:$A$651,0))="","",INDEX(Applications_2021!$F$2:$F$651,MATCH($A42,Applications_2021!$A$2:$A$651,0)))</f>
        <v>Male</v>
      </c>
      <c r="M42" s="48" t="str">
        <f>IF(LEFT(INDEX(Applications_2021!$I$2:$I$651,MATCH($A42,Applications_2021!$A$2:$A$651,0)),1)="","",LEFT(INDEX(Applications_2021!$I$2:$I$651,MATCH($A42,Applications_2021!$A$2:$A$651,0)),1))</f>
        <v>7</v>
      </c>
      <c r="N42" s="48" t="str">
        <f>IF(INDEX(Applications_2021!$J$2:$J$651,MATCH($A42,Applications_2021!$A$2:$A$651,0))="","",INDEX(Applications_2021!$J$2:$J$651,MATCH($A42,Applications_2021!$A$2:$A$651,0)))</f>
        <v>O.M.McNair Middle School</v>
      </c>
      <c r="O42" s="48" t="str">
        <f>IF(INDEX(Applications_2021!$K$2:$K$651,MATCH($A42,Applications_2021!$A$2:$A$651,0))="","",INDEX(Applications_2021!$K$2:$K$651,MATCH($A42,Applications_2021!$A$2:$A$651,0)))</f>
        <v>Mississippi Achievement School District</v>
      </c>
      <c r="P42" s="48" t="str">
        <f>IF(INDEX(Applications_2021!$P$2:$P$651,MATCH($A42,Applications_2021!$A$2:$A$651,0))="","",INDEX(Applications_2021!$P$2:$P$651,MATCH($A42,Applications_2021!$A$2:$A$651,0)))</f>
        <v>College degree or 4 or more years of college (including graduate school)</v>
      </c>
      <c r="Q42" s="48" t="str">
        <f>IF(INDEX(Applications_2021!$Q$2:$Q$651,MATCH($A42,Applications_2021!$A$2:$A$651,0))="","",INDEX(Applications_2021!$Q$2:$Q$651,MATCH($A42,Applications_2021!$A$2:$A$651,0)))</f>
        <v>$50,000 per year or above</v>
      </c>
      <c r="R42" s="48" t="str">
        <f>IF(INDEX(Applications_2021!$AL$2:$AL$651,MATCH($A42,Applications_2021!$A$2:$A$651,0))="","",INDEX(Applications_2021!$AL$2:$AL$651,MATCH($A42,Applications_2021!$A$2:$A$651,0)))</f>
        <v>Humphreys</v>
      </c>
      <c r="S42" s="48" t="str">
        <f>IF(INDEX(Applications_2021!$V$2:$V$651,MATCH($A42,Applications_2021!$A$2:$A$651,0))="","",INDEX(Applications_2021!$V$2:$V$651,MATCH($A42,Applications_2021!$A$2:$A$651,0)))</f>
        <v>MS</v>
      </c>
      <c r="T42" s="48" t="str">
        <f>IF(INDEX(Applications_2021!$AE$2:$AE$651,MATCH($A42,Applications_2021!$A$2:$A$651,0))="","",INDEX(Applications_2021!$AE$2:$AE$651,MATCH($A42,Applications_2021!$A$2:$A$651,0)))</f>
        <v>Good</v>
      </c>
      <c r="U42" s="48" t="str">
        <f>IF(INDEX(Applications_2021!$AF$2:$AF$651,MATCH($A42,Applications_2021!$A$2:$A$651,0))="","",INDEX(Applications_2021!$AF$2:$AF$651,MATCH($A42,Applications_2021!$A$2:$A$651,0)))</f>
        <v xml:space="preserve">I would like to attend this camp so that I can learn more about my culture, different career avenues and how to be successful moving forward. I would like to learn more about careers with math and science. </v>
      </c>
      <c r="V42" s="48" t="str">
        <f>IF(INDEX(Applications_2021!$AG$2:$AG$651,MATCH($A42,Applications_2021!$A$2:$A$651,0))="","",INDEX(Applications_2021!$AG$2:$AG$651,MATCH($A42,Applications_2021!$A$2:$A$651,0)))</f>
        <v>I've always excelled academically since pre-k. I value my work and I put my best foot forward. I've been recognized for superintendent, principal and honor awards. I am also a member of our local 4-h and I participate in various activities. I won first place in 13.1 mile marathon for my age group.</v>
      </c>
      <c r="W42" s="48" t="str">
        <f>IF(INDEX(Applications_2021!$AH$2:$AH$651,MATCH($A42,Applications_2021!$A$2:$A$651,0))="","",INDEX(Applications_2021!$AH$2:$AH$651,MATCH($A42,Applications_2021!$A$2:$A$651,0)))</f>
        <v xml:space="preserve">My current grades are A/B but I am generally an A student. This year has been challenging trying to complete everything virtually but I know that I have more to offer. </v>
      </c>
      <c r="X42" s="48" t="str">
        <f>IF(INDEX(Applications_2021!$AI$2:$AI$651,MATCH($A42,Applications_2021!$A$2:$A$651,0))="","",INDEX(Applications_2021!$AI$2:$AI$651,MATCH($A42,Applications_2021!$A$2:$A$651,0)))</f>
        <v>school/teacher</v>
      </c>
      <c r="Y42" s="48" t="str">
        <f>IF(INDEX(Applications_2021!$AJ$2:$AJ$651,MATCH($A42,Applications_2021!$A$2:$A$651,0))="","",INDEX(Applications_2021!$AJ$2:$AJ$651,MATCH($A42,Applications_2021!$A$2:$A$651,0)))</f>
        <v>Sophia Gray, Humphreys County High School</v>
      </c>
      <c r="Z42" s="48" t="str" cm="1">
        <f t="array" ref="Z42">IF(INDEX(Transcripts_2021!$Q$2:$Q$1001,MATCH($A42,Applications_2021!$A$2:$A$1001,0))="","",INDEX(Transcripts_2021!$Q$2:$Q$1001,MATCH(TRIM($A42),TRIM(Transcripts_2021!$B$2:$B$1001),0)))</f>
        <v>charles_transcript.pdf</v>
      </c>
      <c r="AA42" s="48" t="str" cm="1">
        <f t="array" ref="AA42">IF(INDEX(Transcripts_2021!$S$2:$S$1001,MATCH($A42,Applications_2021!$A$2:$A$1001,0))="","",INDEX(Transcripts_2021!$S$2:$S$1001,MATCH(TRIM($A42),TRIM(Transcripts_2021!$B$2:$B$1001),0)))</f>
        <v/>
      </c>
      <c r="AB42" s="48" t="str" cm="1">
        <f t="array" ref="AB42">IF(INDEX(Transcripts_2021!$U$2:$U$1001,MATCH($A42,Applications_2021!$A$2:$A$1001,0))="","",INDEX(Transcripts_2021!$U$2:$U$1001,MATCH(TRIM($A42),TRIM(Transcripts_2021!$B$2:$B$1001),0)))</f>
        <v>Greetings!! I want to inform you that Charles is a very bright student who values his education. He has struggled a bit this year due to the pandemic however he is a quick learner and has excelled academically in the past.</v>
      </c>
      <c r="AC42" s="48" t="str">
        <f>IF(INDEX(Transcripts_2021!$A$2:$A$324,MATCH($A42,Transcripts_2021!$A$2:$A$324,0))=$A42,INDEX(Transcripts_2021!$O$2:$O$324,MATCH($A42,Transcripts_2021!$A$2:$A$324,0)),"")</f>
        <v>O.M.McNair Middle School</v>
      </c>
      <c r="AD42" s="48" t="str">
        <f>IF(INDEX('AAYME 2021_List'!$A$3:$A$311,MATCH($A42,'AAYME 2021_List'!$A$3:$A$311,0))=$A42,INDEX('AAYME 2021_List'!$AC$3:$AC$311,MATCH($A42,'AAYME 2021_List'!$A$3:$A$311,0)),"")</f>
        <v>Humphreys</v>
      </c>
      <c r="AE42" s="48" t="str">
        <f>IF(INDEX(Applications_2021!$AL$2:$AL$651,MATCH($A42,Applications_2021!$A$2:$A$651,0))="","",INDEX(Applications_2021!$AL$2:$AL$651,MATCH($A42,Applications_2021!$A$2:$A$651,0)))</f>
        <v>Humphreys</v>
      </c>
    </row>
    <row r="43" spans="1:31" x14ac:dyDescent="0.3">
      <c r="A43" s="51" t="str">
        <f>IF(Applications_2021!$A95="","",Applications_2021!$A95)</f>
        <v>0097-JON-KA-0013</v>
      </c>
      <c r="B43" s="52" t="str">
        <f>IF(INDEX('AAYME 2021_List'!$A$3:$A$311,MATCH($A43,'AAYME 2021_List'!$A$3:$A$311,0))=$A43,INDEX('AAYME 2021_List'!$B$3:$B$311,MATCH($A43,'AAYME 2021_List'!$A$3:$A$311,0)),"")</f>
        <v>Yes</v>
      </c>
      <c r="C43" s="258" t="str">
        <f>IF(INDEX('AAYME 2021_List'!$A$3:$A$311,MATCH($A43,'AAYME 2021_List'!$A$3:$A$311,0))=$A43,INDEX('AAYME 2021_List'!$C$3:$C$311,MATCH($A43,'AAYME 2021_List'!$A$3:$A$311,0)),"")</f>
        <v>07-Alternate</v>
      </c>
      <c r="D43" s="46">
        <f t="shared" si="1"/>
        <v>7</v>
      </c>
      <c r="E43" s="45" cm="1">
        <f t="array" ref="E43">_xlfn.IFS($Q43="Less than $25,000 per year",5,$Q43="$25,000 to $49,999 per year",4,$Q43="$50,000 per year or above",2,$Q43="I do not know.",3,$Q43="",0)</f>
        <v>2</v>
      </c>
      <c r="F43" s="45" cm="1">
        <f t="array" ref="F43">_xlfn.IFS($T43="Excellent",5,$T43="Good",4,$T43="Average",3,$T43="Below Average",2,$T43="Poor",1)</f>
        <v>5</v>
      </c>
      <c r="G43" s="52"/>
      <c r="H43" s="52"/>
      <c r="I43" s="52"/>
      <c r="J43" s="255">
        <f>IF(INDEX('AAYME 2021_List'!$A$3:$A$311,MATCH($A43,'AAYME 2021_List'!$A$3:$A$311,0))=$A43,INDEX('AAYME 2021_List'!$J$3:$J$311,MATCH($A43,'AAYME 2021_List'!$A$3:$A$311,0)),"")</f>
        <v>8</v>
      </c>
      <c r="K43" s="48" t="str">
        <f>IF(LEFT(INDEX(Applications_2021!$E$2:$E$651,MATCH($A43,Applications_2021!$A$2:$A$651,0)),1)="Y","Black","Other")</f>
        <v>Black</v>
      </c>
      <c r="L43" s="48" t="str">
        <f>IF(INDEX(Applications_2021!$F$2:$F$651,MATCH($A43,Applications_2021!$A$2:$A$651,0))="","",INDEX(Applications_2021!$F$2:$F$651,MATCH($A43,Applications_2021!$A$2:$A$651,0)))</f>
        <v>Female</v>
      </c>
      <c r="M43" s="48" t="str">
        <f>IF(LEFT(INDEX(Applications_2021!$I$2:$I$651,MATCH($A43,Applications_2021!$A$2:$A$651,0)),1)="","",LEFT(INDEX(Applications_2021!$I$2:$I$651,MATCH($A43,Applications_2021!$A$2:$A$651,0)),1))</f>
        <v>8</v>
      </c>
      <c r="N43" s="48" t="str">
        <f>IF(INDEX(Applications_2021!$J$2:$J$651,MATCH($A43,Applications_2021!$A$2:$A$651,0))="","",INDEX(Applications_2021!$J$2:$J$651,MATCH($A43,Applications_2021!$A$2:$A$651,0)))</f>
        <v xml:space="preserve">N.R.Burger Middle School </v>
      </c>
      <c r="O43" s="48" t="str">
        <f>IF(INDEX(Applications_2021!$K$2:$K$651,MATCH($A43,Applications_2021!$A$2:$A$651,0))="","",INDEX(Applications_2021!$K$2:$K$651,MATCH($A43,Applications_2021!$A$2:$A$651,0)))</f>
        <v xml:space="preserve">Hattiesburg Public School District </v>
      </c>
      <c r="P43" s="48" t="str">
        <f>IF(INDEX(Applications_2021!$P$2:$P$651,MATCH($A43,Applications_2021!$A$2:$A$651,0))="","",INDEX(Applications_2021!$P$2:$P$651,MATCH($A43,Applications_2021!$A$2:$A$651,0)))</f>
        <v>College degree or 4 or more years of college (including graduate school)</v>
      </c>
      <c r="Q43" s="48" t="str">
        <f>IF(INDEX(Applications_2021!$Q$2:$Q$651,MATCH($A43,Applications_2021!$A$2:$A$651,0))="","",INDEX(Applications_2021!$Q$2:$Q$651,MATCH($A43,Applications_2021!$A$2:$A$651,0)))</f>
        <v>$50,000 per year or above</v>
      </c>
      <c r="R43" s="48" t="str">
        <f>IF(INDEX(Applications_2021!$AL$2:$AL$651,MATCH($A43,Applications_2021!$A$2:$A$651,0))="","",INDEX(Applications_2021!$AL$2:$AL$651,MATCH($A43,Applications_2021!$A$2:$A$651,0)))</f>
        <v>Lamar</v>
      </c>
      <c r="S43" s="48" t="str">
        <f>IF(INDEX(Applications_2021!$V$2:$V$651,MATCH($A43,Applications_2021!$A$2:$A$651,0))="","",INDEX(Applications_2021!$V$2:$V$651,MATCH($A43,Applications_2021!$A$2:$A$651,0)))</f>
        <v>MS</v>
      </c>
      <c r="T43" s="48" t="str">
        <f>IF(INDEX(Applications_2021!$AE$2:$AE$651,MATCH($A43,Applications_2021!$A$2:$A$651,0))="","",INDEX(Applications_2021!$AE$2:$AE$651,MATCH($A43,Applications_2021!$A$2:$A$651,0)))</f>
        <v>Excellent</v>
      </c>
      <c r="U43" s="48" t="str">
        <f>IF(INDEX(Applications_2021!$AF$2:$AF$651,MATCH($A43,Applications_2021!$A$2:$A$651,0))="","",INDEX(Applications_2021!$AF$2:$AF$651,MATCH($A43,Applications_2021!$A$2:$A$651,0)))</f>
        <v xml:space="preserve">I would like to attend this camp to be exposed to other activities that may pique my interest in Math and Science. It would also be good to collaborate with others who have the same interest. </v>
      </c>
      <c r="V43" s="48" t="str">
        <f>IF(INDEX(Applications_2021!$AG$2:$AG$651,MATCH($A43,Applications_2021!$A$2:$A$651,0))="","",INDEX(Applications_2021!$AG$2:$AG$651,MATCH($A43,Applications_2021!$A$2:$A$651,0)))</f>
        <v xml:space="preserve">All A Honor Roll Student  Junior Beta Club Member  Technology Student Association Member  Forensics Club Member  </v>
      </c>
      <c r="W43" s="48" t="str">
        <f>IF(INDEX(Applications_2021!$AH$2:$AH$651,MATCH($A43,Applications_2021!$A$2:$A$651,0))="","",INDEX(Applications_2021!$AH$2:$AH$651,MATCH($A43,Applications_2021!$A$2:$A$651,0)))</f>
        <v/>
      </c>
      <c r="X43" s="48" t="str">
        <f>IF(INDEX(Applications_2021!$AI$2:$AI$651,MATCH($A43,Applications_2021!$A$2:$A$651,0))="","",INDEX(Applications_2021!$AI$2:$AI$651,MATCH($A43,Applications_2021!$A$2:$A$651,0)))</f>
        <v>flyer or poster</v>
      </c>
      <c r="Y43" s="48" t="str">
        <f>IF(INDEX(Applications_2021!$AJ$2:$AJ$651,MATCH($A43,Applications_2021!$A$2:$A$651,0))="","",INDEX(Applications_2021!$AJ$2:$AJ$651,MATCH($A43,Applications_2021!$A$2:$A$651,0)))</f>
        <v/>
      </c>
      <c r="Z43" s="48" t="str" cm="1">
        <f t="array" ref="Z43">IF(INDEX(Transcripts_2021!$Q$2:$Q$1001,MATCH($A43,Applications_2021!$A$2:$A$1001,0))="","",INDEX(Transcripts_2021!$Q$2:$Q$1001,MATCH(TRIM($A43),TRIM(Transcripts_2021!$B$2:$B$1001),0)))</f>
        <v>kara_jones_transcript__4202021.pdf</v>
      </c>
      <c r="AA43" s="48" t="str" cm="1">
        <f t="array" ref="AA43">IF(INDEX(Transcripts_2021!$S$2:$S$1001,MATCH($A43,Applications_2021!$A$2:$A$1001,0))="","",INDEX(Transcripts_2021!$S$2:$S$1001,MATCH(TRIM($A43),TRIM(Transcripts_2021!$B$2:$B$1001),0)))</f>
        <v/>
      </c>
      <c r="AB43" s="48" t="str" cm="1">
        <f t="array" ref="AB43">IF(INDEX(Transcripts_2021!$U$2:$U$1001,MATCH($A43,Applications_2021!$A$2:$A$1001,0))="","",INDEX(Transcripts_2021!$U$2:$U$1001,MATCH(TRIM($A43),TRIM(Transcripts_2021!$B$2:$B$1001),0)))</f>
        <v/>
      </c>
      <c r="AC43" s="48" t="str">
        <f>IF(INDEX(Transcripts_2021!$A$2:$A$324,MATCH($A43,Transcripts_2021!$A$2:$A$324,0))=$A43,INDEX(Transcripts_2021!$O$2:$O$324,MATCH($A43,Transcripts_2021!$A$2:$A$324,0)),"")</f>
        <v>N.R.Burger Middle School</v>
      </c>
      <c r="AD43" s="48" t="str">
        <f>IF(INDEX('AAYME 2021_List'!$A$3:$A$311,MATCH($A43,'AAYME 2021_List'!$A$3:$A$311,0))=$A43,INDEX('AAYME 2021_List'!$AC$3:$AC$311,MATCH($A43,'AAYME 2021_List'!$A$3:$A$311,0)),"")</f>
        <v>Lamar</v>
      </c>
      <c r="AE43" s="48" t="str">
        <f>IF(INDEX(Applications_2021!$AL$2:$AL$651,MATCH($A43,Applications_2021!$A$2:$A$651,0))="","",INDEX(Applications_2021!$AL$2:$AL$651,MATCH($A43,Applications_2021!$A$2:$A$651,0)))</f>
        <v>Lamar</v>
      </c>
    </row>
    <row r="44" spans="1:31" x14ac:dyDescent="0.3">
      <c r="A44" s="51" t="str">
        <f>IF(Applications_2021!$A96="","",Applications_2021!$A96)</f>
        <v>0098-COL-KA-0191</v>
      </c>
      <c r="B44" s="52">
        <f>IF(INDEX('AAYME 2021_List'!$A$3:$A$311,MATCH($A44,'AAYME 2021_List'!$A$3:$A$311,0))=$A44,INDEX('AAYME 2021_List'!$B$3:$B$311,MATCH($A44,'AAYME 2021_List'!$A$3:$A$311,0)),"")</f>
        <v>0</v>
      </c>
      <c r="C44" s="258" t="str">
        <f>IF(INDEX('AAYME 2021_List'!$A$3:$A$311,MATCH($A44,'AAYME 2021_List'!$A$3:$A$311,0))=$A44,INDEX('AAYME 2021_List'!$C$3:$C$311,MATCH($A44,'AAYME 2021_List'!$A$3:$A$311,0)),"")</f>
        <v>99-Not Selected</v>
      </c>
      <c r="D44" s="46">
        <f t="shared" si="1"/>
        <v>7</v>
      </c>
      <c r="E44" s="45" cm="1">
        <f t="array" ref="E44">_xlfn.IFS($Q44="Less than $25,000 per year",5,$Q44="$25,000 to $49,999 per year",4,$Q44="$50,000 per year or above",2,$Q44="I do not know.",3,$Q44="",0)</f>
        <v>2</v>
      </c>
      <c r="F44" s="45" cm="1">
        <f t="array" ref="F44">_xlfn.IFS($T44="Excellent",5,$T44="Good",4,$T44="Average",3,$T44="Below Average",2,$T44="Poor",1)</f>
        <v>5</v>
      </c>
      <c r="G44" s="52"/>
      <c r="H44" s="52"/>
      <c r="I44" s="52"/>
      <c r="J44" s="255">
        <f>IF(INDEX('AAYME 2021_List'!$A$3:$A$311,MATCH($A44,'AAYME 2021_List'!$A$3:$A$311,0))=$A44,INDEX('AAYME 2021_List'!$J$3:$J$311,MATCH($A44,'AAYME 2021_List'!$A$3:$A$311,0)),"")</f>
        <v>0</v>
      </c>
      <c r="K44" s="48" t="str">
        <f>IF(LEFT(INDEX(Applications_2021!$E$2:$E$651,MATCH($A44,Applications_2021!$A$2:$A$651,0)),1)="Y","Black","Other")</f>
        <v>Black</v>
      </c>
      <c r="L44" s="48" t="str">
        <f>IF(INDEX(Applications_2021!$F$2:$F$651,MATCH($A44,Applications_2021!$A$2:$A$651,0))="","",INDEX(Applications_2021!$F$2:$F$651,MATCH($A44,Applications_2021!$A$2:$A$651,0)))</f>
        <v>Female</v>
      </c>
      <c r="M44" s="48" t="str">
        <f>IF(LEFT(INDEX(Applications_2021!$I$2:$I$651,MATCH($A44,Applications_2021!$A$2:$A$651,0)),1)="","",LEFT(INDEX(Applications_2021!$I$2:$I$651,MATCH($A44,Applications_2021!$A$2:$A$651,0)),1))</f>
        <v>7</v>
      </c>
      <c r="N44" s="48" t="str">
        <f>IF(INDEX(Applications_2021!$J$2:$J$651,MATCH($A44,Applications_2021!$A$2:$A$651,0))="","",INDEX(Applications_2021!$J$2:$J$651,MATCH($A44,Applications_2021!$A$2:$A$651,0)))</f>
        <v>Clinton Junior High</v>
      </c>
      <c r="O44" s="48" t="str">
        <f>IF(INDEX(Applications_2021!$K$2:$K$651,MATCH($A44,Applications_2021!$A$2:$A$651,0))="","",INDEX(Applications_2021!$K$2:$K$651,MATCH($A44,Applications_2021!$A$2:$A$651,0)))</f>
        <v>Clinton Public School District</v>
      </c>
      <c r="P44" s="48" t="str">
        <f>IF(INDEX(Applications_2021!$P$2:$P$651,MATCH($A44,Applications_2021!$A$2:$A$651,0))="","",INDEX(Applications_2021!$P$2:$P$651,MATCH($A44,Applications_2021!$A$2:$A$651,0)))</f>
        <v>College degree or 4 or more years of college (including graduate school)</v>
      </c>
      <c r="Q44" s="48" t="str">
        <f>IF(INDEX(Applications_2021!$Q$2:$Q$651,MATCH($A44,Applications_2021!$A$2:$A$651,0))="","",INDEX(Applications_2021!$Q$2:$Q$651,MATCH($A44,Applications_2021!$A$2:$A$651,0)))</f>
        <v>$50,000 per year or above</v>
      </c>
      <c r="R44" s="48" t="str">
        <f>IF(INDEX(Applications_2021!$AL$2:$AL$651,MATCH($A44,Applications_2021!$A$2:$A$651,0))="","",INDEX(Applications_2021!$AL$2:$AL$651,MATCH($A44,Applications_2021!$A$2:$A$651,0)))</f>
        <v>Hinds</v>
      </c>
      <c r="S44" s="48" t="str">
        <f>IF(INDEX(Applications_2021!$V$2:$V$651,MATCH($A44,Applications_2021!$A$2:$A$651,0))="","",INDEX(Applications_2021!$V$2:$V$651,MATCH($A44,Applications_2021!$A$2:$A$651,0)))</f>
        <v>MS</v>
      </c>
      <c r="T44" s="48" t="str">
        <f>IF(INDEX(Applications_2021!$AE$2:$AE$651,MATCH($A44,Applications_2021!$A$2:$A$651,0))="","",INDEX(Applications_2021!$AE$2:$AE$651,MATCH($A44,Applications_2021!$A$2:$A$651,0)))</f>
        <v>Excellent</v>
      </c>
      <c r="U44" s="48" t="str">
        <f>IF(INDEX(Applications_2021!$AF$2:$AF$651,MATCH($A44,Applications_2021!$A$2:$A$651,0))="","",INDEX(Applications_2021!$AF$2:$AF$651,MATCH($A44,Applications_2021!$A$2:$A$651,0)))</f>
        <v>Math and Science are my favorite subjects.  My school district is offering a STEM class next year and I have signed up to take that as well. I will take Algebra 1 and Biology next year. I want to expand my knowledge in math and science and how I can use it to better the world.</v>
      </c>
      <c r="V44" s="48" t="str">
        <f>IF(INDEX(Applications_2021!$AG$2:$AG$651,MATCH($A44,Applications_2021!$A$2:$A$651,0))="","",INDEX(Applications_2021!$AG$2:$AG$651,MATCH($A44,Applications_2021!$A$2:$A$651,0)))</f>
        <v xml:space="preserve">I am in Honors classes at school and a straight "A" student.  I have received various awards for academics and leadership at school.  I play soccer for the South Jackson Arsenal team.  I am also a member of thier tournament team. I am apart of the EyeShine Creative Performing Arts Academy on the Advanced team.  </v>
      </c>
      <c r="W44" s="48" t="str">
        <f>IF(INDEX(Applications_2021!$AH$2:$AH$651,MATCH($A44,Applications_2021!$A$2:$A$651,0))="","",INDEX(Applications_2021!$AH$2:$AH$651,MATCH($A44,Applications_2021!$A$2:$A$651,0)))</f>
        <v/>
      </c>
      <c r="X44" s="48" t="str">
        <f>IF(INDEX(Applications_2021!$AI$2:$AI$651,MATCH($A44,Applications_2021!$A$2:$A$651,0))="","",INDEX(Applications_2021!$AI$2:$AI$651,MATCH($A44,Applications_2021!$A$2:$A$651,0)))</f>
        <v>relative or friend</v>
      </c>
      <c r="Y44" s="48" t="str">
        <f>IF(INDEX(Applications_2021!$AJ$2:$AJ$651,MATCH($A44,Applications_2021!$A$2:$A$651,0))="","",INDEX(Applications_2021!$AJ$2:$AJ$651,MATCH($A44,Applications_2021!$A$2:$A$651,0)))</f>
        <v/>
      </c>
      <c r="Z44" s="48" t="str" cm="1">
        <f t="array" ref="Z44">IF(INDEX(Transcripts_2021!$Q$2:$Q$1001,MATCH($A44,Applications_2021!$A$2:$A$1001,0))="","",INDEX(Transcripts_2021!$Q$2:$Q$1001,MATCH(TRIM($A44),TRIM(Transcripts_2021!$B$2:$B$1001),0)))</f>
        <v>skm_c25821042612180.pdf</v>
      </c>
      <c r="AA44" s="48" t="str" cm="1">
        <f t="array" ref="AA44">IF(INDEX(Transcripts_2021!$S$2:$S$1001,MATCH($A44,Applications_2021!$A$2:$A$1001,0))="","",INDEX(Transcripts_2021!$S$2:$S$1001,MATCH(TRIM($A44),TRIM(Transcripts_2021!$B$2:$B$1001),0)))</f>
        <v/>
      </c>
      <c r="AB44" s="48" t="str" cm="1">
        <f t="array" ref="AB44">IF(INDEX(Transcripts_2021!$U$2:$U$1001,MATCH($A44,Applications_2021!$A$2:$A$1001,0))="","",INDEX(Transcripts_2021!$U$2:$U$1001,MATCH(TRIM($A44),TRIM(Transcripts_2021!$B$2:$B$1001),0)))</f>
        <v/>
      </c>
      <c r="AC44" s="48" t="str">
        <f>IF(INDEX(Transcripts_2021!$A$2:$A$324,MATCH($A44,Transcripts_2021!$A$2:$A$324,0))=$A44,INDEX(Transcripts_2021!$O$2:$O$324,MATCH($A44,Transcripts_2021!$A$2:$A$324,0)),"")</f>
        <v>Clinton Junior High School</v>
      </c>
      <c r="AD44" s="48" t="str">
        <f>IF(INDEX('AAYME 2021_List'!$A$3:$A$311,MATCH($A44,'AAYME 2021_List'!$A$3:$A$311,0))=$A44,INDEX('AAYME 2021_List'!$AC$3:$AC$311,MATCH($A44,'AAYME 2021_List'!$A$3:$A$311,0)),"")</f>
        <v>Hinds</v>
      </c>
      <c r="AE44" s="48" t="str">
        <f>IF(INDEX(Applications_2021!$AL$2:$AL$651,MATCH($A44,Applications_2021!$A$2:$A$651,0))="","",INDEX(Applications_2021!$AL$2:$AL$651,MATCH($A44,Applications_2021!$A$2:$A$651,0)))</f>
        <v>Hinds</v>
      </c>
    </row>
    <row r="45" spans="1:31" x14ac:dyDescent="0.3">
      <c r="A45" s="51" t="str">
        <f>IF(Applications_2021!$A97="","",Applications_2021!$A97)</f>
        <v>0099-STU-KA-0096</v>
      </c>
      <c r="B45" s="52" t="str">
        <f>IF(INDEX('AAYME 2021_List'!$A$3:$A$311,MATCH($A45,'AAYME 2021_List'!$A$3:$A$311,0))=$A45,INDEX('AAYME 2021_List'!$B$3:$B$311,MATCH($A45,'AAYME 2021_List'!$A$3:$A$311,0)),"")</f>
        <v>No</v>
      </c>
      <c r="C45" s="258" t="str">
        <f>IF(INDEX('AAYME 2021_List'!$A$3:$A$311,MATCH($A45,'AAYME 2021_List'!$A$3:$A$311,0))=$A45,INDEX('AAYME 2021_List'!$C$3:$C$311,MATCH($A45,'AAYME 2021_List'!$A$3:$A$311,0)),"")</f>
        <v>03-Missing/Invalid transcript info</v>
      </c>
      <c r="D45" s="46">
        <f t="shared" si="1"/>
        <v>8</v>
      </c>
      <c r="E45" s="45" cm="1">
        <f t="array" ref="E45">_xlfn.IFS($Q45="Less than $25,000 per year",5,$Q45="$25,000 to $49,999 per year",4,$Q45="$50,000 per year or above",2,$Q45="I do not know.",3,$Q45="",0)</f>
        <v>4</v>
      </c>
      <c r="F45" s="45" cm="1">
        <f t="array" ref="F45">_xlfn.IFS($T45="Excellent",5,$T45="Good",4,$T45="Average",3,$T45="Below Average",2,$T45="Poor",1)</f>
        <v>4</v>
      </c>
      <c r="G45" s="52"/>
      <c r="H45" s="52"/>
      <c r="I45" s="52"/>
      <c r="J45" s="255" t="str">
        <f>IF(INDEX('AAYME 2021_List'!$A$3:$A$311,MATCH($A45,'AAYME 2021_List'!$A$3:$A$311,0))=$A45,INDEX('AAYME 2021_List'!$J$3:$J$311,MATCH($A45,'AAYME 2021_List'!$A$3:$A$311,0)),"")</f>
        <v>?</v>
      </c>
      <c r="K45" s="48" t="str">
        <f>IF(LEFT(INDEX(Applications_2021!$E$2:$E$651,MATCH($A45,Applications_2021!$A$2:$A$651,0)),1)="Y","Black","Other")</f>
        <v>Black</v>
      </c>
      <c r="L45" s="48" t="str">
        <f>IF(INDEX(Applications_2021!$F$2:$F$651,MATCH($A45,Applications_2021!$A$2:$A$651,0))="","",INDEX(Applications_2021!$F$2:$F$651,MATCH($A45,Applications_2021!$A$2:$A$651,0)))</f>
        <v>Male</v>
      </c>
      <c r="M45" s="48" t="str">
        <f>IF(LEFT(INDEX(Applications_2021!$I$2:$I$651,MATCH($A45,Applications_2021!$A$2:$A$651,0)),1)="","",LEFT(INDEX(Applications_2021!$I$2:$I$651,MATCH($A45,Applications_2021!$A$2:$A$651,0)),1))</f>
        <v>7</v>
      </c>
      <c r="N45" s="48" t="str">
        <f>IF(INDEX(Applications_2021!$J$2:$J$651,MATCH($A45,Applications_2021!$A$2:$A$651,0))="","",INDEX(Applications_2021!$J$2:$J$651,MATCH($A45,Applications_2021!$A$2:$A$651,0)))</f>
        <v>woolfolk Middle School</v>
      </c>
      <c r="O45" s="48" t="str">
        <f>IF(INDEX(Applications_2021!$K$2:$K$651,MATCH($A45,Applications_2021!$A$2:$A$651,0))="","",INDEX(Applications_2021!$K$2:$K$651,MATCH($A45,Applications_2021!$A$2:$A$651,0)))</f>
        <v>yazoo city municipal school district</v>
      </c>
      <c r="P45" s="48" t="str">
        <f>IF(INDEX(Applications_2021!$P$2:$P$651,MATCH($A45,Applications_2021!$A$2:$A$651,0))="","",INDEX(Applications_2021!$P$2:$P$651,MATCH($A45,Applications_2021!$A$2:$A$651,0)))</f>
        <v>High School Diploma or up to 3 years of college</v>
      </c>
      <c r="Q45" s="48" t="str">
        <f>IF(INDEX(Applications_2021!$Q$2:$Q$651,MATCH($A45,Applications_2021!$A$2:$A$651,0))="","",INDEX(Applications_2021!$Q$2:$Q$651,MATCH($A45,Applications_2021!$A$2:$A$651,0)))</f>
        <v>$25,000 to $49,999 per year</v>
      </c>
      <c r="R45" s="48" t="str">
        <f>IF(INDEX(Applications_2021!$AL$2:$AL$651,MATCH($A45,Applications_2021!$A$2:$A$651,0))="","",INDEX(Applications_2021!$AL$2:$AL$651,MATCH($A45,Applications_2021!$A$2:$A$651,0)))</f>
        <v>Yazoo</v>
      </c>
      <c r="S45" s="48" t="str">
        <f>IF(INDEX(Applications_2021!$V$2:$V$651,MATCH($A45,Applications_2021!$A$2:$A$651,0))="","",INDEX(Applications_2021!$V$2:$V$651,MATCH($A45,Applications_2021!$A$2:$A$651,0)))</f>
        <v>MS</v>
      </c>
      <c r="T45" s="48" t="str">
        <f>IF(INDEX(Applications_2021!$AE$2:$AE$651,MATCH($A45,Applications_2021!$A$2:$A$651,0))="","",INDEX(Applications_2021!$AE$2:$AE$651,MATCH($A45,Applications_2021!$A$2:$A$651,0)))</f>
        <v>Good</v>
      </c>
      <c r="U45" s="48" t="str">
        <f>IF(INDEX(Applications_2021!$AF$2:$AF$651,MATCH($A45,Applications_2021!$A$2:$A$651,0))="","",INDEX(Applications_2021!$AF$2:$AF$651,MATCH($A45,Applications_2021!$A$2:$A$651,0)))</f>
        <v xml:space="preserve">I would like to attend the AAYME camp so I can sharpen my math skills and my academic performance at school. I want to be comfortable with working different problems and learn different ways to work them. </v>
      </c>
      <c r="V45" s="48" t="str">
        <f>IF(INDEX(Applications_2021!$AG$2:$AG$651,MATCH($A45,Applications_2021!$A$2:$A$651,0))="","",INDEX(Applications_2021!$AG$2:$AG$651,MATCH($A45,Applications_2021!$A$2:$A$651,0)))</f>
        <v xml:space="preserve"> 2018 MS junior Beta Club member, and I competed in the national competition in Florida.</v>
      </c>
      <c r="W45" s="48" t="str">
        <f>IF(INDEX(Applications_2021!$AH$2:$AH$651,MATCH($A45,Applications_2021!$A$2:$A$651,0))="","",INDEX(Applications_2021!$AH$2:$AH$651,MATCH($A45,Applications_2021!$A$2:$A$651,0)))</f>
        <v/>
      </c>
      <c r="X45" s="48" t="str">
        <f>IF(INDEX(Applications_2021!$AI$2:$AI$651,MATCH($A45,Applications_2021!$A$2:$A$651,0))="","",INDEX(Applications_2021!$AI$2:$AI$651,MATCH($A45,Applications_2021!$A$2:$A$651,0)))</f>
        <v>Social Media</v>
      </c>
      <c r="Y45" s="48" t="str">
        <f>IF(INDEX(Applications_2021!$AJ$2:$AJ$651,MATCH($A45,Applications_2021!$A$2:$A$651,0))="","",INDEX(Applications_2021!$AJ$2:$AJ$651,MATCH($A45,Applications_2021!$A$2:$A$651,0)))</f>
        <v/>
      </c>
      <c r="Z45" s="48" t="str" cm="1">
        <f t="array" ref="Z45">IF(INDEX(Transcripts_2021!$Q$2:$Q$1001,MATCH($A45,Applications_2021!$A$2:$A$1001,0))="","",INDEX(Transcripts_2021!$Q$2:$Q$1001,MATCH(TRIM($A45),TRIM(Transcripts_2021!$B$2:$B$1001),0)))</f>
        <v>e5306e929c8b4363b8f6e193232291cc.png</v>
      </c>
      <c r="AA45" s="48" t="str" cm="1">
        <f t="array" ref="AA45">IF(INDEX(Transcripts_2021!$S$2:$S$1001,MATCH($A45,Applications_2021!$A$2:$A$1001,0))="","",INDEX(Transcripts_2021!$S$2:$S$1001,MATCH(TRIM($A45),TRIM(Transcripts_2021!$B$2:$B$1001),0)))</f>
        <v/>
      </c>
      <c r="AB45" s="48" t="str" cm="1">
        <f t="array" ref="AB45">IF(INDEX(Transcripts_2021!$U$2:$U$1001,MATCH($A45,Applications_2021!$A$2:$A$1001,0))="","",INDEX(Transcripts_2021!$U$2:$U$1001,MATCH(TRIM($A45),TRIM(Transcripts_2021!$B$2:$B$1001),0)))</f>
        <v/>
      </c>
      <c r="AC45" s="48" t="str">
        <f>IF(INDEX(Transcripts_2021!$A$2:$A$324,MATCH($A45,Transcripts_2021!$A$2:$A$324,0))=$A45,INDEX(Transcripts_2021!$O$2:$O$324,MATCH($A45,Transcripts_2021!$A$2:$A$324,0)),"")</f>
        <v>Woolfolk Middle School</v>
      </c>
      <c r="AD45" s="48" t="str">
        <f>IF(INDEX('AAYME 2021_List'!$A$3:$A$311,MATCH($A45,'AAYME 2021_List'!$A$3:$A$311,0))=$A45,INDEX('AAYME 2021_List'!$AC$3:$AC$311,MATCH($A45,'AAYME 2021_List'!$A$3:$A$311,0)),"")</f>
        <v>Yazoo</v>
      </c>
      <c r="AE45" s="48" t="str">
        <f>IF(INDEX(Applications_2021!$AL$2:$AL$651,MATCH($A45,Applications_2021!$A$2:$A$651,0))="","",INDEX(Applications_2021!$AL$2:$AL$651,MATCH($A45,Applications_2021!$A$2:$A$651,0)))</f>
        <v>Yazoo</v>
      </c>
    </row>
    <row r="46" spans="1:31" x14ac:dyDescent="0.3">
      <c r="A46" s="51" t="str">
        <f>IF(Applications_2021!$A99="","",Applications_2021!$A99)</f>
        <v>0101-HEN-AN-0158</v>
      </c>
      <c r="B46" s="52" t="str">
        <f>IF(INDEX('AAYME 2021_List'!$A$3:$A$311,MATCH($A46,'AAYME 2021_List'!$A$3:$A$311,0))=$A46,INDEX('AAYME 2021_List'!$B$3:$B$311,MATCH($A46,'AAYME 2021_List'!$A$3:$A$311,0)),"")</f>
        <v>Yes</v>
      </c>
      <c r="C46" s="258" t="str">
        <f>IF(INDEX('AAYME 2021_List'!$A$3:$A$311,MATCH($A46,'AAYME 2021_List'!$A$3:$A$311,0))=$A46,INDEX('AAYME 2021_List'!$C$3:$C$311,MATCH($A46,'AAYME 2021_List'!$A$3:$A$311,0)),"")</f>
        <v>07-Alternate</v>
      </c>
      <c r="D46" s="46">
        <f t="shared" si="1"/>
        <v>9</v>
      </c>
      <c r="E46" s="45" cm="1">
        <f t="array" ref="E46">_xlfn.IFS($Q46="Less than $25,000 per year",5,$Q46="$25,000 to $49,999 per year",4,$Q46="$50,000 per year or above",2,$Q46="I do not know.",3,$Q46="",0)</f>
        <v>4</v>
      </c>
      <c r="F46" s="45" cm="1">
        <f t="array" ref="F46">_xlfn.IFS($T46="Excellent",5,$T46="Good",4,$T46="Average",3,$T46="Below Average",2,$T46="Poor",1)</f>
        <v>5</v>
      </c>
      <c r="G46" s="52"/>
      <c r="H46" s="52"/>
      <c r="I46" s="52"/>
      <c r="J46" s="255">
        <f>IF(INDEX('AAYME 2021_List'!$A$3:$A$311,MATCH($A46,'AAYME 2021_List'!$A$3:$A$311,0))=$A46,INDEX('AAYME 2021_List'!$J$3:$J$311,MATCH($A46,'AAYME 2021_List'!$A$3:$A$311,0)),"")</f>
        <v>9</v>
      </c>
      <c r="K46" s="48" t="str">
        <f>IF(LEFT(INDEX(Applications_2021!$E$2:$E$651,MATCH($A46,Applications_2021!$A$2:$A$651,0)),1)="Y","Black","Other")</f>
        <v>Black</v>
      </c>
      <c r="L46" s="48" t="str">
        <f>IF(INDEX(Applications_2021!$F$2:$F$651,MATCH($A46,Applications_2021!$A$2:$A$651,0))="","",INDEX(Applications_2021!$F$2:$F$651,MATCH($A46,Applications_2021!$A$2:$A$651,0)))</f>
        <v>Male</v>
      </c>
      <c r="M46" s="48" t="str">
        <f>IF(LEFT(INDEX(Applications_2021!$I$2:$I$651,MATCH($A46,Applications_2021!$A$2:$A$651,0)),1)="","",LEFT(INDEX(Applications_2021!$I$2:$I$651,MATCH($A46,Applications_2021!$A$2:$A$651,0)),1))</f>
        <v>9</v>
      </c>
      <c r="N46" s="48" t="str">
        <f>IF(INDEX(Applications_2021!$J$2:$J$651,MATCH($A46,Applications_2021!$A$2:$A$651,0))="","",INDEX(Applications_2021!$J$2:$J$651,MATCH($A46,Applications_2021!$A$2:$A$651,0)))</f>
        <v>Callaway High School (Early College Program)</v>
      </c>
      <c r="O46" s="48" t="str">
        <f>IF(INDEX(Applications_2021!$K$2:$K$651,MATCH($A46,Applications_2021!$A$2:$A$651,0))="","",INDEX(Applications_2021!$K$2:$K$651,MATCH($A46,Applications_2021!$A$2:$A$651,0)))</f>
        <v>Jackson Public Schools</v>
      </c>
      <c r="P46" s="48" t="str">
        <f>IF(INDEX(Applications_2021!$P$2:$P$651,MATCH($A46,Applications_2021!$A$2:$A$651,0))="","",INDEX(Applications_2021!$P$2:$P$651,MATCH($A46,Applications_2021!$A$2:$A$651,0)))</f>
        <v>College degree or 4 or more years of college (including graduate school)</v>
      </c>
      <c r="Q46" s="48" t="str">
        <f>IF(INDEX(Applications_2021!$Q$2:$Q$651,MATCH($A46,Applications_2021!$A$2:$A$651,0))="","",INDEX(Applications_2021!$Q$2:$Q$651,MATCH($A46,Applications_2021!$A$2:$A$651,0)))</f>
        <v>$25,000 to $49,999 per year</v>
      </c>
      <c r="R46" s="48" t="str">
        <f>IF(INDEX(Applications_2021!$AL$2:$AL$651,MATCH($A46,Applications_2021!$A$2:$A$651,0))="","",INDEX(Applications_2021!$AL$2:$AL$651,MATCH($A46,Applications_2021!$A$2:$A$651,0)))</f>
        <v>Hinds</v>
      </c>
      <c r="S46" s="48" t="str">
        <f>IF(INDEX(Applications_2021!$V$2:$V$651,MATCH($A46,Applications_2021!$A$2:$A$651,0))="","",INDEX(Applications_2021!$V$2:$V$651,MATCH($A46,Applications_2021!$A$2:$A$651,0)))</f>
        <v>MS</v>
      </c>
      <c r="T46" s="48" t="str">
        <f>IF(INDEX(Applications_2021!$AE$2:$AE$651,MATCH($A46,Applications_2021!$A$2:$A$651,0))="","",INDEX(Applications_2021!$AE$2:$AE$651,MATCH($A46,Applications_2021!$A$2:$A$651,0)))</f>
        <v>Excellent</v>
      </c>
      <c r="U46" s="48" t="str">
        <f>IF(INDEX(Applications_2021!$AF$2:$AF$651,MATCH($A46,Applications_2021!$A$2:$A$651,0))="","",INDEX(Applications_2021!$AF$2:$AF$651,MATCH($A46,Applications_2021!$A$2:$A$651,0)))</f>
        <v>My mother tells me that exposure is one of the best teachers and so I'd like to attend the AAYME Camp for the exposure to professional and leadership development.  I hope to gain support in my leadership skills, social interaction with up and coming Mississippi African-American students, and academic support and enrichment.</v>
      </c>
      <c r="V46" s="48" t="str">
        <f>IF(INDEX(Applications_2021!$AG$2:$AG$651,MATCH($A46,Applications_2021!$A$2:$A$651,0))="","",INDEX(Applications_2021!$AG$2:$AG$651,MATCH($A46,Applications_2021!$A$2:$A$651,0)))</f>
        <v/>
      </c>
      <c r="W46" s="48" t="str">
        <f>IF(INDEX(Applications_2021!$AH$2:$AH$651,MATCH($A46,Applications_2021!$A$2:$A$651,0))="","",INDEX(Applications_2021!$AH$2:$AH$651,MATCH($A46,Applications_2021!$A$2:$A$651,0)))</f>
        <v/>
      </c>
      <c r="X46" s="48" t="str">
        <f>IF(INDEX(Applications_2021!$AI$2:$AI$651,MATCH($A46,Applications_2021!$A$2:$A$651,0))="","",INDEX(Applications_2021!$AI$2:$AI$651,MATCH($A46,Applications_2021!$A$2:$A$651,0)))</f>
        <v>relative or friend</v>
      </c>
      <c r="Y46" s="48" t="str">
        <f>IF(INDEX(Applications_2021!$AJ$2:$AJ$651,MATCH($A46,Applications_2021!$A$2:$A$651,0))="","",INDEX(Applications_2021!$AJ$2:$AJ$651,MATCH($A46,Applications_2021!$A$2:$A$651,0)))</f>
        <v/>
      </c>
      <c r="Z46" s="48" t="str" cm="1">
        <f t="array" ref="Z46">IF(INDEX(Transcripts_2021!$Q$2:$Q$1001,MATCH($A46,Applications_2021!$A$2:$A$1001,0))="","",INDEX(Transcripts_2021!$Q$2:$Q$1001,MATCH(TRIM($A46),TRIM(Transcripts_2021!$B$2:$B$1001),0)))</f>
        <v>report_card__a._henry.pdf</v>
      </c>
      <c r="AA46" s="48" t="str" cm="1">
        <f t="array" ref="AA46">IF(INDEX(Transcripts_2021!$S$2:$S$1001,MATCH($A46,Applications_2021!$A$2:$A$1001,0))="","",INDEX(Transcripts_2021!$S$2:$S$1001,MATCH(TRIM($A46),TRIM(Transcripts_2021!$B$2:$B$1001),0)))</f>
        <v/>
      </c>
      <c r="AB46" s="48" t="str" cm="1">
        <f t="array" ref="AB46">IF(INDEX(Transcripts_2021!$U$2:$U$1001,MATCH($A46,Applications_2021!$A$2:$A$1001,0))="","",INDEX(Transcripts_2021!$U$2:$U$1001,MATCH(TRIM($A46),TRIM(Transcripts_2021!$B$2:$B$1001),0)))</f>
        <v>Anthony is a Jackson Public School student in the Jackson-Tougaloo Early College High School program. His home school is Callaway High School.</v>
      </c>
      <c r="AC46" s="48" t="str">
        <f>IF(INDEX(Transcripts_2021!$A$2:$A$324,MATCH($A46,Transcripts_2021!$A$2:$A$324,0))=$A46,INDEX(Transcripts_2021!$O$2:$O$324,MATCH($A46,Transcripts_2021!$A$2:$A$324,0)),"")</f>
        <v>Callaway High School (JTECHS)</v>
      </c>
      <c r="AD46" s="48" t="str">
        <f>IF(INDEX('AAYME 2021_List'!$A$3:$A$311,MATCH($A46,'AAYME 2021_List'!$A$3:$A$311,0))=$A46,INDEX('AAYME 2021_List'!$AC$3:$AC$311,MATCH($A46,'AAYME 2021_List'!$A$3:$A$311,0)),"")</f>
        <v>Hinds</v>
      </c>
      <c r="AE46" s="48" t="str">
        <f>IF(INDEX(Applications_2021!$AL$2:$AL$651,MATCH($A46,Applications_2021!$A$2:$A$651,0))="","",INDEX(Applications_2021!$AL$2:$AL$651,MATCH($A46,Applications_2021!$A$2:$A$651,0)))</f>
        <v>Hinds</v>
      </c>
    </row>
    <row r="47" spans="1:31" x14ac:dyDescent="0.3">
      <c r="A47" s="51" t="str">
        <f>IF(Applications_2021!$A101="","",Applications_2021!$A101)</f>
        <v>0103-WEB-JA-0215</v>
      </c>
      <c r="B47" s="52">
        <f>IF(INDEX('AAYME 2021_List'!$A$3:$A$311,MATCH($A47,'AAYME 2021_List'!$A$3:$A$311,0))=$A47,INDEX('AAYME 2021_List'!$B$3:$B$311,MATCH($A47,'AAYME 2021_List'!$A$3:$A$311,0)),"")</f>
        <v>0</v>
      </c>
      <c r="C47" s="258" t="str">
        <f>IF(INDEX('AAYME 2021_List'!$A$3:$A$311,MATCH($A47,'AAYME 2021_List'!$A$3:$A$311,0))=$A47,INDEX('AAYME 2021_List'!$C$3:$C$311,MATCH($A47,'AAYME 2021_List'!$A$3:$A$311,0)),"")</f>
        <v>99-Not Selected</v>
      </c>
      <c r="D47" s="46">
        <f t="shared" si="1"/>
        <v>6</v>
      </c>
      <c r="E47" s="45" cm="1">
        <f t="array" ref="E47">_xlfn.IFS($Q47="Less than $25,000 per year",5,$Q47="$25,000 to $49,999 per year",4,$Q47="$50,000 per year or above",2,$Q47="I do not know.",3,$Q47="",0)</f>
        <v>2</v>
      </c>
      <c r="F47" s="45" cm="1">
        <f t="array" ref="F47">_xlfn.IFS($T47="Excellent",5,$T47="Good",4,$T47="Average",3,$T47="Below Average",2,$T47="Poor",1)</f>
        <v>4</v>
      </c>
      <c r="G47" s="52"/>
      <c r="H47" s="52"/>
      <c r="I47" s="52"/>
      <c r="J47" s="255">
        <f>IF(INDEX('AAYME 2021_List'!$A$3:$A$311,MATCH($A47,'AAYME 2021_List'!$A$3:$A$311,0))=$A47,INDEX('AAYME 2021_List'!$J$3:$J$311,MATCH($A47,'AAYME 2021_List'!$A$3:$A$311,0)),"")</f>
        <v>0</v>
      </c>
      <c r="K47" s="48" t="str">
        <f>IF(LEFT(INDEX(Applications_2021!$E$2:$E$651,MATCH($A47,Applications_2021!$A$2:$A$651,0)),1)="Y","Black","Other")</f>
        <v>Black</v>
      </c>
      <c r="L47" s="48" t="str">
        <f>IF(INDEX(Applications_2021!$F$2:$F$651,MATCH($A47,Applications_2021!$A$2:$A$651,0))="","",INDEX(Applications_2021!$F$2:$F$651,MATCH($A47,Applications_2021!$A$2:$A$651,0)))</f>
        <v>Male</v>
      </c>
      <c r="M47" s="48" t="str">
        <f>IF(LEFT(INDEX(Applications_2021!$I$2:$I$651,MATCH($A47,Applications_2021!$A$2:$A$651,0)),1)="","",LEFT(INDEX(Applications_2021!$I$2:$I$651,MATCH($A47,Applications_2021!$A$2:$A$651,0)),1))</f>
        <v>8</v>
      </c>
      <c r="N47" s="48" t="str">
        <f>IF(INDEX(Applications_2021!$J$2:$J$651,MATCH($A47,Applications_2021!$A$2:$A$651,0))="","",INDEX(Applications_2021!$J$2:$J$651,MATCH($A47,Applications_2021!$A$2:$A$651,0)))</f>
        <v>Germantown Middle School</v>
      </c>
      <c r="O47" s="48" t="str">
        <f>IF(INDEX(Applications_2021!$K$2:$K$651,MATCH($A47,Applications_2021!$A$2:$A$651,0))="","",INDEX(Applications_2021!$K$2:$K$651,MATCH($A47,Applications_2021!$A$2:$A$651,0)))</f>
        <v>Madison County School District</v>
      </c>
      <c r="P47" s="48" t="str">
        <f>IF(INDEX(Applications_2021!$P$2:$P$651,MATCH($A47,Applications_2021!$A$2:$A$651,0))="","",INDEX(Applications_2021!$P$2:$P$651,MATCH($A47,Applications_2021!$A$2:$A$651,0)))</f>
        <v>College degree or 4 or more years of college (including graduate school)</v>
      </c>
      <c r="Q47" s="48" t="str">
        <f>IF(INDEX(Applications_2021!$Q$2:$Q$651,MATCH($A47,Applications_2021!$A$2:$A$651,0))="","",INDEX(Applications_2021!$Q$2:$Q$651,MATCH($A47,Applications_2021!$A$2:$A$651,0)))</f>
        <v>$50,000 per year or above</v>
      </c>
      <c r="R47" s="48" t="str">
        <f>IF(INDEX(Applications_2021!$AL$2:$AL$651,MATCH($A47,Applications_2021!$A$2:$A$651,0))="","",INDEX(Applications_2021!$AL$2:$AL$651,MATCH($A47,Applications_2021!$A$2:$A$651,0)))</f>
        <v>Madison</v>
      </c>
      <c r="S47" s="48" t="str">
        <f>IF(INDEX(Applications_2021!$V$2:$V$651,MATCH($A47,Applications_2021!$A$2:$A$651,0))="","",INDEX(Applications_2021!$V$2:$V$651,MATCH($A47,Applications_2021!$A$2:$A$651,0)))</f>
        <v>MS</v>
      </c>
      <c r="T47" s="48" t="str">
        <f>IF(INDEX(Applications_2021!$AE$2:$AE$651,MATCH($A47,Applications_2021!$A$2:$A$651,0))="","",INDEX(Applications_2021!$AE$2:$AE$651,MATCH($A47,Applications_2021!$A$2:$A$651,0)))</f>
        <v>Good</v>
      </c>
      <c r="U47" s="48" t="str">
        <f>IF(INDEX(Applications_2021!$AF$2:$AF$651,MATCH($A47,Applications_2021!$A$2:$A$651,0))="","",INDEX(Applications_2021!$AF$2:$AF$651,MATCH($A47,Applications_2021!$A$2:$A$651,0)))</f>
        <v>I want to meet like minded students in my age range from throughout the state to share ideas with as I continue to prepare for college.</v>
      </c>
      <c r="V47" s="48" t="str">
        <f>IF(INDEX(Applications_2021!$AG$2:$AG$651,MATCH($A47,Applications_2021!$A$2:$A$651,0))="","",INDEX(Applications_2021!$AG$2:$AG$651,MATCH($A47,Applications_2021!$A$2:$A$651,0)))</f>
        <v/>
      </c>
      <c r="W47" s="48" t="str">
        <f>IF(INDEX(Applications_2021!$AH$2:$AH$651,MATCH($A47,Applications_2021!$A$2:$A$651,0))="","",INDEX(Applications_2021!$AH$2:$AH$651,MATCH($A47,Applications_2021!$A$2:$A$651,0)))</f>
        <v/>
      </c>
      <c r="X47" s="48" t="str">
        <f>IF(INDEX(Applications_2021!$AI$2:$AI$651,MATCH($A47,Applications_2021!$A$2:$A$651,0))="","",INDEX(Applications_2021!$AI$2:$AI$651,MATCH($A47,Applications_2021!$A$2:$A$651,0)))</f>
        <v>Social Media</v>
      </c>
      <c r="Y47" s="48" t="str">
        <f>IF(INDEX(Applications_2021!$AJ$2:$AJ$651,MATCH($A47,Applications_2021!$A$2:$A$651,0))="","",INDEX(Applications_2021!$AJ$2:$AJ$651,MATCH($A47,Applications_2021!$A$2:$A$651,0)))</f>
        <v/>
      </c>
      <c r="Z47" s="48" t="str" cm="1">
        <f t="array" ref="Z47">IF(INDEX(Transcripts_2021!$Q$2:$Q$1001,MATCH($A47,Applications_2021!$A$2:$A$1001,0))="","",INDEX(Transcripts_2021!$Q$2:$Q$1001,MATCH(TRIM($A47),TRIM(Transcripts_2021!$B$2:$B$1001),0)))</f>
        <v>jason_webb_grade_report.pdf</v>
      </c>
      <c r="AA47" s="48" t="str" cm="1">
        <f t="array" ref="AA47">IF(INDEX(Transcripts_2021!$S$2:$S$1001,MATCH($A47,Applications_2021!$A$2:$A$1001,0))="","",INDEX(Transcripts_2021!$S$2:$S$1001,MATCH(TRIM($A47),TRIM(Transcripts_2021!$B$2:$B$1001),0)))</f>
        <v/>
      </c>
      <c r="AB47" s="48" t="str" cm="1">
        <f t="array" ref="AB47">IF(INDEX(Transcripts_2021!$U$2:$U$1001,MATCH($A47,Applications_2021!$A$2:$A$1001,0))="","",INDEX(Transcripts_2021!$U$2:$U$1001,MATCH(TRIM($A47),TRIM(Transcripts_2021!$B$2:$B$1001),0)))</f>
        <v/>
      </c>
      <c r="AC47" s="48" t="str">
        <f>IF(INDEX(Transcripts_2021!$A$2:$A$324,MATCH($A47,Transcripts_2021!$A$2:$A$324,0))=$A47,INDEX(Transcripts_2021!$O$2:$O$324,MATCH($A47,Transcripts_2021!$A$2:$A$324,0)),"")</f>
        <v>Germantown Middle School</v>
      </c>
      <c r="AD47" s="48" t="str">
        <f>IF(INDEX('AAYME 2021_List'!$A$3:$A$311,MATCH($A47,'AAYME 2021_List'!$A$3:$A$311,0))=$A47,INDEX('AAYME 2021_List'!$AC$3:$AC$311,MATCH($A47,'AAYME 2021_List'!$A$3:$A$311,0)),"")</f>
        <v>Madison</v>
      </c>
      <c r="AE47" s="48" t="str">
        <f>IF(INDEX(Applications_2021!$AL$2:$AL$651,MATCH($A47,Applications_2021!$A$2:$A$651,0))="","",INDEX(Applications_2021!$AL$2:$AL$651,MATCH($A47,Applications_2021!$A$2:$A$651,0)))</f>
        <v>Madison</v>
      </c>
    </row>
    <row r="48" spans="1:31" x14ac:dyDescent="0.3">
      <c r="A48" s="51" t="str">
        <f>IF(Applications_2021!$A107="","",Applications_2021!$A107)</f>
        <v>0110-DOS-CH-0223</v>
      </c>
      <c r="B48" s="52" t="str">
        <f>IF(INDEX('AAYME 2021_List'!$A$3:$A$311,MATCH($A48,'AAYME 2021_List'!$A$3:$A$311,0))=$A48,INDEX('AAYME 2021_List'!$B$3:$B$311,MATCH($A48,'AAYME 2021_List'!$A$3:$A$311,0)),"")</f>
        <v>Yes</v>
      </c>
      <c r="C48" s="258" t="str">
        <f>IF(INDEX('AAYME 2021_List'!$A$3:$A$311,MATCH($A48,'AAYME 2021_List'!$A$3:$A$311,0))=$A48,INDEX('AAYME 2021_List'!$C$3:$C$311,MATCH($A48,'AAYME 2021_List'!$A$3:$A$311,0)),"")</f>
        <v>00-Priority Representation</v>
      </c>
      <c r="D48" s="46">
        <f t="shared" si="1"/>
        <v>9</v>
      </c>
      <c r="E48" s="45" cm="1">
        <f t="array" ref="E48">_xlfn.IFS($Q48="Less than $25,000 per year",5,$Q48="$25,000 to $49,999 per year",4,$Q48="$50,000 per year or above",2,$Q48="I do not know.",3,$Q48="",0)</f>
        <v>4</v>
      </c>
      <c r="F48" s="45" cm="1">
        <f t="array" ref="F48">_xlfn.IFS($T48="Excellent",5,$T48="Good",4,$T48="Average",3,$T48="Below Average",2,$T48="Poor",1)</f>
        <v>5</v>
      </c>
      <c r="G48" s="52"/>
      <c r="H48" s="52"/>
      <c r="I48" s="52"/>
      <c r="J48" s="255">
        <f>IF(INDEX('AAYME 2021_List'!$A$3:$A$311,MATCH($A48,'AAYME 2021_List'!$A$3:$A$311,0))=$A48,INDEX('AAYME 2021_List'!$J$3:$J$311,MATCH($A48,'AAYME 2021_List'!$A$3:$A$311,0)),"")</f>
        <v>7</v>
      </c>
      <c r="K48" s="48" t="str">
        <f>IF(LEFT(INDEX(Applications_2021!$E$2:$E$651,MATCH($A48,Applications_2021!$A$2:$A$651,0)),1)="Y","Black","Other")</f>
        <v>Black</v>
      </c>
      <c r="L48" s="48" t="str">
        <f>IF(INDEX(Applications_2021!$F$2:$F$651,MATCH($A48,Applications_2021!$A$2:$A$651,0))="","",INDEX(Applications_2021!$F$2:$F$651,MATCH($A48,Applications_2021!$A$2:$A$651,0)))</f>
        <v>Male</v>
      </c>
      <c r="M48" s="48" t="str">
        <f>IF(LEFT(INDEX(Applications_2021!$I$2:$I$651,MATCH($A48,Applications_2021!$A$2:$A$651,0)),1)="","",LEFT(INDEX(Applications_2021!$I$2:$I$651,MATCH($A48,Applications_2021!$A$2:$A$651,0)),1))</f>
        <v>7</v>
      </c>
      <c r="N48" s="48" t="str">
        <f>IF(INDEX(Applications_2021!$J$2:$J$651,MATCH($A48,Applications_2021!$A$2:$A$651,0))="","",INDEX(Applications_2021!$J$2:$J$651,MATCH($A48,Applications_2021!$A$2:$A$651,0)))</f>
        <v>Kemper County Middle School</v>
      </c>
      <c r="O48" s="48" t="str">
        <f>IF(INDEX(Applications_2021!$K$2:$K$651,MATCH($A48,Applications_2021!$A$2:$A$651,0))="","",INDEX(Applications_2021!$K$2:$K$651,MATCH($A48,Applications_2021!$A$2:$A$651,0)))</f>
        <v>Kemper County Schools</v>
      </c>
      <c r="P48" s="48" t="str">
        <f>IF(INDEX(Applications_2021!$P$2:$P$651,MATCH($A48,Applications_2021!$A$2:$A$651,0))="","",INDEX(Applications_2021!$P$2:$P$651,MATCH($A48,Applications_2021!$A$2:$A$651,0)))</f>
        <v>College degree or 4 or more years of college (including graduate school)</v>
      </c>
      <c r="Q48" s="48" t="str">
        <f>IF(INDEX(Applications_2021!$Q$2:$Q$651,MATCH($A48,Applications_2021!$A$2:$A$651,0))="","",INDEX(Applications_2021!$Q$2:$Q$651,MATCH($A48,Applications_2021!$A$2:$A$651,0)))</f>
        <v>$25,000 to $49,999 per year</v>
      </c>
      <c r="R48" s="48" t="str">
        <f>IF(INDEX(Applications_2021!$AL$2:$AL$651,MATCH($A48,Applications_2021!$A$2:$A$651,0))="","",INDEX(Applications_2021!$AL$2:$AL$651,MATCH($A48,Applications_2021!$A$2:$A$651,0)))</f>
        <v>Kemper</v>
      </c>
      <c r="S48" s="48" t="str">
        <f>IF(INDEX(Applications_2021!$V$2:$V$651,MATCH($A48,Applications_2021!$A$2:$A$651,0))="","",INDEX(Applications_2021!$V$2:$V$651,MATCH($A48,Applications_2021!$A$2:$A$651,0)))</f>
        <v>MS</v>
      </c>
      <c r="T48" s="48" t="str">
        <f>IF(INDEX(Applications_2021!$AE$2:$AE$651,MATCH($A48,Applications_2021!$A$2:$A$651,0))="","",INDEX(Applications_2021!$AE$2:$AE$651,MATCH($A48,Applications_2021!$A$2:$A$651,0)))</f>
        <v>Excellent</v>
      </c>
      <c r="U48" s="48" t="str">
        <f>IF(INDEX(Applications_2021!$AF$2:$AF$651,MATCH($A48,Applications_2021!$A$2:$A$651,0))="","",INDEX(Applications_2021!$AF$2:$AF$651,MATCH($A48,Applications_2021!$A$2:$A$651,0)))</f>
        <v xml:space="preserve">Hopefully, camp experience will allow for enrichment opportunities and hands-on experience with a variety of new and previously studied skills. </v>
      </c>
      <c r="V48" s="48" t="str">
        <f>IF(INDEX(Applications_2021!$AG$2:$AG$651,MATCH($A48,Applications_2021!$A$2:$A$651,0))="","",INDEX(Applications_2021!$AG$2:$AG$651,MATCH($A48,Applications_2021!$A$2:$A$651,0)))</f>
        <v xml:space="preserve">Christian has been chosen for various extracurricular and academic awards.  He is a member of Junior Beta club, 4H, and has won numerous writing and science awards. </v>
      </c>
      <c r="W48" s="48" t="str">
        <f>IF(INDEX(Applications_2021!$AH$2:$AH$651,MATCH($A48,Applications_2021!$A$2:$A$651,0))="","",INDEX(Applications_2021!$AH$2:$AH$651,MATCH($A48,Applications_2021!$A$2:$A$651,0)))</f>
        <v/>
      </c>
      <c r="X48" s="48" t="str">
        <f>IF(INDEX(Applications_2021!$AI$2:$AI$651,MATCH($A48,Applications_2021!$A$2:$A$651,0))="","",INDEX(Applications_2021!$AI$2:$AI$651,MATCH($A48,Applications_2021!$A$2:$A$651,0)))</f>
        <v>Social Media</v>
      </c>
      <c r="Y48" s="48" t="str">
        <f>IF(INDEX(Applications_2021!$AJ$2:$AJ$651,MATCH($A48,Applications_2021!$A$2:$A$651,0))="","",INDEX(Applications_2021!$AJ$2:$AJ$651,MATCH($A48,Applications_2021!$A$2:$A$651,0)))</f>
        <v/>
      </c>
      <c r="Z48" s="48" t="str" cm="1">
        <f t="array" ref="Z48">IF(INDEX(Transcripts_2021!$Q$2:$Q$1001,MATCH($A48,Applications_2021!$A$2:$A$1001,0))="","",INDEX(Transcripts_2021!$Q$2:$Q$1001,MATCH(TRIM($A48),TRIM(Transcripts_2021!$B$2:$B$1001),0)))</f>
        <v>doss_report_card__4222022.pdf</v>
      </c>
      <c r="AA48" s="48" t="str" cm="1">
        <f t="array" ref="AA48">IF(INDEX(Transcripts_2021!$S$2:$S$1001,MATCH($A48,Applications_2021!$A$2:$A$1001,0))="","",INDEX(Transcripts_2021!$S$2:$S$1001,MATCH(TRIM($A48),TRIM(Transcripts_2021!$B$2:$B$1001),0)))</f>
        <v/>
      </c>
      <c r="AB48" s="48" t="str" cm="1">
        <f t="array" ref="AB48">IF(INDEX(Transcripts_2021!$U$2:$U$1001,MATCH($A48,Applications_2021!$A$2:$A$1001,0))="","",INDEX(Transcripts_2021!$U$2:$U$1001,MATCH(TRIM($A48),TRIM(Transcripts_2021!$B$2:$B$1001),0)))</f>
        <v/>
      </c>
      <c r="AC48" s="48" t="str">
        <f>IF(INDEX(Transcripts_2021!$A$2:$A$324,MATCH($A48,Transcripts_2021!$A$2:$A$324,0))=$A48,INDEX(Transcripts_2021!$O$2:$O$324,MATCH($A48,Transcripts_2021!$A$2:$A$324,0)),"")</f>
        <v xml:space="preserve">Kemper County Middle School </v>
      </c>
      <c r="AD48" s="48" t="str">
        <f>IF(INDEX('AAYME 2021_List'!$A$3:$A$311,MATCH($A48,'AAYME 2021_List'!$A$3:$A$311,0))=$A48,INDEX('AAYME 2021_List'!$AC$3:$AC$311,MATCH($A48,'AAYME 2021_List'!$A$3:$A$311,0)),"")</f>
        <v>Kemper</v>
      </c>
      <c r="AE48" s="48" t="str">
        <f>IF(INDEX(Applications_2021!$AL$2:$AL$651,MATCH($A48,Applications_2021!$A$2:$A$651,0))="","",INDEX(Applications_2021!$AL$2:$AL$651,MATCH($A48,Applications_2021!$A$2:$A$651,0)))</f>
        <v>Kemper</v>
      </c>
    </row>
    <row r="49" spans="1:31" x14ac:dyDescent="0.3">
      <c r="A49" s="51" t="str">
        <f>IF(Applications_2021!$A108="","",Applications_2021!$A108)</f>
        <v>0111-BIB-CH-0176</v>
      </c>
      <c r="B49" s="52">
        <f>IF(INDEX('AAYME 2021_List'!$A$3:$A$311,MATCH($A49,'AAYME 2021_List'!$A$3:$A$311,0))=$A49,INDEX('AAYME 2021_List'!$B$3:$B$311,MATCH($A49,'AAYME 2021_List'!$A$3:$A$311,0)),"")</f>
        <v>0</v>
      </c>
      <c r="C49" s="270" t="str">
        <f>IF(INDEX('AAYME 2021_List'!$A$3:$A$311,MATCH($A49,'AAYME 2021_List'!$A$3:$A$311,0))=$A49,INDEX('AAYME 2021_List'!$C$3:$C$311,MATCH($A49,'AAYME 2021_List'!$A$3:$A$311,0)),"")</f>
        <v>99-Not Selected</v>
      </c>
      <c r="D49" s="46">
        <f t="shared" si="1"/>
        <v>9</v>
      </c>
      <c r="E49" s="45" cm="1">
        <f t="array" ref="E49">_xlfn.IFS($Q49="Less than $25,000 per year",5,$Q49="$25,000 to $49,999 per year",4,$Q49="$50,000 per year or above",2,$Q49="I do not know.",3,$Q49="",0)</f>
        <v>5</v>
      </c>
      <c r="F49" s="45" cm="1">
        <f t="array" ref="F49">_xlfn.IFS($T49="Excellent",5,$T49="Good",4,$T49="Average",3,$T49="Below Average",2,$T49="Poor",1)</f>
        <v>4</v>
      </c>
      <c r="G49" s="52"/>
      <c r="H49" s="52"/>
      <c r="I49" s="52"/>
      <c r="J49" s="255">
        <f>IF(INDEX('AAYME 2021_List'!$A$3:$A$311,MATCH($A49,'AAYME 2021_List'!$A$3:$A$311,0))=$A49,INDEX('AAYME 2021_List'!$J$3:$J$311,MATCH($A49,'AAYME 2021_List'!$A$3:$A$311,0)),"")</f>
        <v>7</v>
      </c>
      <c r="K49" s="48" t="str">
        <f>IF(LEFT(INDEX(Applications_2021!$E$2:$E$651,MATCH($A49,Applications_2021!$A$2:$A$651,0)),1)="Y","Black","Other")</f>
        <v>Black</v>
      </c>
      <c r="L49" s="48" t="str">
        <f>IF(INDEX(Applications_2021!$F$2:$F$651,MATCH($A49,Applications_2021!$A$2:$A$651,0))="","",INDEX(Applications_2021!$F$2:$F$651,MATCH($A49,Applications_2021!$A$2:$A$651,0)))</f>
        <v>Female</v>
      </c>
      <c r="M49" s="48" t="str">
        <f>IF(LEFT(INDEX(Applications_2021!$I$2:$I$651,MATCH($A49,Applications_2021!$A$2:$A$651,0)),1)="","",LEFT(INDEX(Applications_2021!$I$2:$I$651,MATCH($A49,Applications_2021!$A$2:$A$651,0)),1))</f>
        <v>7</v>
      </c>
      <c r="N49" s="48" t="str">
        <f>IF(INDEX(Applications_2021!$J$2:$J$651,MATCH($A49,Applications_2021!$A$2:$A$651,0))="","",INDEX(Applications_2021!$J$2:$J$651,MATCH($A49,Applications_2021!$A$2:$A$651,0)))</f>
        <v xml:space="preserve">Eiland Middle School </v>
      </c>
      <c r="O49" s="48" t="str">
        <f>IF(INDEX(Applications_2021!$K$2:$K$651,MATCH($A49,Applications_2021!$A$2:$A$651,0))="","",INDEX(Applications_2021!$K$2:$K$651,MATCH($A49,Applications_2021!$A$2:$A$651,0)))</f>
        <v xml:space="preserve">Louisville </v>
      </c>
      <c r="P49" s="48" t="str">
        <f>IF(INDEX(Applications_2021!$P$2:$P$651,MATCH($A49,Applications_2021!$A$2:$A$651,0))="","",INDEX(Applications_2021!$P$2:$P$651,MATCH($A49,Applications_2021!$A$2:$A$651,0)))</f>
        <v>College degree or 4 or more years of college (including graduate school)</v>
      </c>
      <c r="Q49" s="48" t="str">
        <f>IF(INDEX(Applications_2021!$Q$2:$Q$651,MATCH($A49,Applications_2021!$A$2:$A$651,0))="","",INDEX(Applications_2021!$Q$2:$Q$651,MATCH($A49,Applications_2021!$A$2:$A$651,0)))</f>
        <v>Less than $25,000 per year</v>
      </c>
      <c r="R49" s="48" t="str">
        <f>IF(INDEX(Applications_2021!$AL$2:$AL$651,MATCH($A49,Applications_2021!$A$2:$A$651,0))="","",INDEX(Applications_2021!$AL$2:$AL$651,MATCH($A49,Applications_2021!$A$2:$A$651,0)))</f>
        <v>Winston</v>
      </c>
      <c r="S49" s="48" t="str">
        <f>IF(INDEX(Applications_2021!$V$2:$V$651,MATCH($A49,Applications_2021!$A$2:$A$651,0))="","",INDEX(Applications_2021!$V$2:$V$651,MATCH($A49,Applications_2021!$A$2:$A$651,0)))</f>
        <v>MS</v>
      </c>
      <c r="T49" s="48" t="str">
        <f>IF(INDEX(Applications_2021!$AE$2:$AE$651,MATCH($A49,Applications_2021!$A$2:$A$651,0))="","",INDEX(Applications_2021!$AE$2:$AE$651,MATCH($A49,Applications_2021!$A$2:$A$651,0)))</f>
        <v>Good</v>
      </c>
      <c r="U49" s="48" t="str">
        <f>IF(INDEX(Applications_2021!$AF$2:$AF$651,MATCH($A49,Applications_2021!$A$2:$A$651,0))="","",INDEX(Applications_2021!$AF$2:$AF$651,MATCH($A49,Applications_2021!$A$2:$A$651,0)))</f>
        <v>This would be my first time being experiencing this.i hope to learn new things and make new friends!</v>
      </c>
      <c r="V49" s="48" t="str">
        <f>IF(INDEX(Applications_2021!$AG$2:$AG$651,MATCH($A49,Applications_2021!$A$2:$A$651,0))="","",INDEX(Applications_2021!$AG$2:$AG$651,MATCH($A49,Applications_2021!$A$2:$A$651,0)))</f>
        <v/>
      </c>
      <c r="W49" s="48" t="str">
        <f>IF(INDEX(Applications_2021!$AH$2:$AH$651,MATCH($A49,Applications_2021!$A$2:$A$651,0))="","",INDEX(Applications_2021!$AH$2:$AH$651,MATCH($A49,Applications_2021!$A$2:$A$651,0)))</f>
        <v/>
      </c>
      <c r="X49" s="48" t="str">
        <f>IF(INDEX(Applications_2021!$AI$2:$AI$651,MATCH($A49,Applications_2021!$A$2:$A$651,0))="","",INDEX(Applications_2021!$AI$2:$AI$651,MATCH($A49,Applications_2021!$A$2:$A$651,0)))</f>
        <v>school/teacher</v>
      </c>
      <c r="Y49" s="48" t="str">
        <f>IF(INDEX(Applications_2021!$AJ$2:$AJ$651,MATCH($A49,Applications_2021!$A$2:$A$651,0))="","",INDEX(Applications_2021!$AJ$2:$AJ$651,MATCH($A49,Applications_2021!$A$2:$A$651,0)))</f>
        <v>Mary Adams</v>
      </c>
      <c r="Z49" s="48" t="str" cm="1">
        <f t="array" ref="Z49">IF(INDEX(Transcripts_2021!$Q$2:$Q$1001,MATCH($A49,Applications_2021!$A$2:$A$1001,0))="","",INDEX(Transcripts_2021!$Q$2:$Q$1001,MATCH(TRIM($A49),TRIM(Transcripts_2021!$B$2:$B$1001),0)))</f>
        <v>20210424_104002.jpg</v>
      </c>
      <c r="AA49" s="48" t="str" cm="1">
        <f t="array" ref="AA49">IF(INDEX(Transcripts_2021!$S$2:$S$1001,MATCH($A49,Applications_2021!$A$2:$A$1001,0))="","",INDEX(Transcripts_2021!$S$2:$S$1001,MATCH(TRIM($A49),TRIM(Transcripts_2021!$B$2:$B$1001),0)))</f>
        <v/>
      </c>
      <c r="AB49" s="48" t="str" cm="1">
        <f t="array" ref="AB49">IF(INDEX(Transcripts_2021!$U$2:$U$1001,MATCH($A49,Applications_2021!$A$2:$A$1001,0))="","",INDEX(Transcripts_2021!$U$2:$U$1001,MATCH(TRIM($A49),TRIM(Transcripts_2021!$B$2:$B$1001),0)))</f>
        <v/>
      </c>
      <c r="AC49" s="48" t="str">
        <f>IF(INDEX(Transcripts_2021!$A$2:$A$324,MATCH($A49,Transcripts_2021!$A$2:$A$324,0))=$A49,INDEX(Transcripts_2021!$O$2:$O$324,MATCH($A49,Transcripts_2021!$A$2:$A$324,0)),"")</f>
        <v xml:space="preserve">Eiland Middle School </v>
      </c>
      <c r="AD49" s="48" t="str">
        <f>IF(INDEX('AAYME 2021_List'!$A$3:$A$311,MATCH($A49,'AAYME 2021_List'!$A$3:$A$311,0))=$A49,INDEX('AAYME 2021_List'!$AC$3:$AC$311,MATCH($A49,'AAYME 2021_List'!$A$3:$A$311,0)),"")</f>
        <v>Winston</v>
      </c>
      <c r="AE49" s="48" t="str">
        <f>IF(INDEX(Applications_2021!$AL$2:$AL$651,MATCH($A49,Applications_2021!$A$2:$A$651,0))="","",INDEX(Applications_2021!$AL$2:$AL$651,MATCH($A49,Applications_2021!$A$2:$A$651,0)))</f>
        <v>Winston</v>
      </c>
    </row>
    <row r="50" spans="1:31" x14ac:dyDescent="0.3">
      <c r="A50" s="51" t="str">
        <f>IF(Applications_2021!$A109="","",Applications_2021!$A109)</f>
        <v>0112-CLA-JO-0135</v>
      </c>
      <c r="B50" s="52" t="str">
        <f>IF(INDEX('AAYME 2021_List'!$A$3:$A$311,MATCH($A50,'AAYME 2021_List'!$A$3:$A$311,0))=$A50,INDEX('AAYME 2021_List'!$B$3:$B$311,MATCH($A50,'AAYME 2021_List'!$A$3:$A$311,0)),"")</f>
        <v>Yes</v>
      </c>
      <c r="C50" s="258" t="str">
        <f>IF(INDEX('AAYME 2021_List'!$A$3:$A$311,MATCH($A50,'AAYME 2021_List'!$A$3:$A$311,0))=$A50,INDEX('AAYME 2021_List'!$C$3:$C$311,MATCH($A50,'AAYME 2021_List'!$A$3:$A$311,0)),"")</f>
        <v>07-Alternate</v>
      </c>
      <c r="D50" s="46">
        <f t="shared" si="1"/>
        <v>7</v>
      </c>
      <c r="E50" s="45" cm="1">
        <f t="array" ref="E50">_xlfn.IFS($Q50="Less than $25,000 per year",5,$Q50="$25,000 to $49,999 per year",4,$Q50="$50,000 per year or above",2,$Q50="I do not know.",3,$Q50="",0)</f>
        <v>2</v>
      </c>
      <c r="F50" s="45" cm="1">
        <f t="array" ref="F50">_xlfn.IFS($T50="Excellent",5,$T50="Good",4,$T50="Average",3,$T50="Below Average",2,$T50="Poor",1)</f>
        <v>5</v>
      </c>
      <c r="G50" s="52"/>
      <c r="H50" s="52"/>
      <c r="I50" s="52"/>
      <c r="J50" s="255">
        <f>IF(INDEX('AAYME 2021_List'!$A$3:$A$311,MATCH($A50,'AAYME 2021_List'!$A$3:$A$311,0))=$A50,INDEX('AAYME 2021_List'!$J$3:$J$311,MATCH($A50,'AAYME 2021_List'!$A$3:$A$311,0)),"")</f>
        <v>7</v>
      </c>
      <c r="K50" s="48" t="str">
        <f>IF(LEFT(INDEX(Applications_2021!$E$2:$E$651,MATCH($A50,Applications_2021!$A$2:$A$651,0)),1)="Y","Black","Other")</f>
        <v>Black</v>
      </c>
      <c r="L50" s="48" t="str">
        <f>IF(INDEX(Applications_2021!$F$2:$F$651,MATCH($A50,Applications_2021!$A$2:$A$651,0))="","",INDEX(Applications_2021!$F$2:$F$651,MATCH($A50,Applications_2021!$A$2:$A$651,0)))</f>
        <v>Male</v>
      </c>
      <c r="M50" s="48" t="str">
        <f>IF(LEFT(INDEX(Applications_2021!$I$2:$I$651,MATCH($A50,Applications_2021!$A$2:$A$651,0)),1)="","",LEFT(INDEX(Applications_2021!$I$2:$I$651,MATCH($A50,Applications_2021!$A$2:$A$651,0)),1))</f>
        <v>7</v>
      </c>
      <c r="N50" s="48" t="str">
        <f>IF(INDEX(Applications_2021!$J$2:$J$651,MATCH($A50,Applications_2021!$A$2:$A$651,0))="","",INDEX(Applications_2021!$J$2:$J$651,MATCH($A50,Applications_2021!$A$2:$A$651,0)))</f>
        <v>Columbus Middle School</v>
      </c>
      <c r="O50" s="48" t="str">
        <f>IF(INDEX(Applications_2021!$K$2:$K$651,MATCH($A50,Applications_2021!$A$2:$A$651,0))="","",INDEX(Applications_2021!$K$2:$K$651,MATCH($A50,Applications_2021!$A$2:$A$651,0)))</f>
        <v>Columbus Municipal School District</v>
      </c>
      <c r="P50" s="48" t="str">
        <f>IF(INDEX(Applications_2021!$P$2:$P$651,MATCH($A50,Applications_2021!$A$2:$A$651,0))="","",INDEX(Applications_2021!$P$2:$P$651,MATCH($A50,Applications_2021!$A$2:$A$651,0)))</f>
        <v>High School Diploma or up to 3 years of college</v>
      </c>
      <c r="Q50" s="48" t="str">
        <f>IF(INDEX(Applications_2021!$Q$2:$Q$651,MATCH($A50,Applications_2021!$A$2:$A$651,0))="","",INDEX(Applications_2021!$Q$2:$Q$651,MATCH($A50,Applications_2021!$A$2:$A$651,0)))</f>
        <v>$50,000 per year or above</v>
      </c>
      <c r="R50" s="48" t="str">
        <f>IF(INDEX(Applications_2021!$AL$2:$AL$651,MATCH($A50,Applications_2021!$A$2:$A$651,0))="","",INDEX(Applications_2021!$AL$2:$AL$651,MATCH($A50,Applications_2021!$A$2:$A$651,0)))</f>
        <v>Lowndes</v>
      </c>
      <c r="S50" s="48" t="str">
        <f>IF(INDEX(Applications_2021!$V$2:$V$651,MATCH($A50,Applications_2021!$A$2:$A$651,0))="","",INDEX(Applications_2021!$V$2:$V$651,MATCH($A50,Applications_2021!$A$2:$A$651,0)))</f>
        <v>MS</v>
      </c>
      <c r="T50" s="48" t="str">
        <f>IF(INDEX(Applications_2021!$AE$2:$AE$651,MATCH($A50,Applications_2021!$A$2:$A$651,0))="","",INDEX(Applications_2021!$AE$2:$AE$651,MATCH($A50,Applications_2021!$A$2:$A$651,0)))</f>
        <v>Excellent</v>
      </c>
      <c r="U50" s="48" t="str">
        <f>IF(INDEX(Applications_2021!$AF$2:$AF$651,MATCH($A50,Applications_2021!$A$2:$A$651,0))="","",INDEX(Applications_2021!$AF$2:$AF$651,MATCH($A50,Applications_2021!$A$2:$A$651,0)))</f>
        <v xml:space="preserve">I want to attend camp because I want to build on social skills and get help on careers options. </v>
      </c>
      <c r="V50" s="48" t="str">
        <f>IF(INDEX(Applications_2021!$AG$2:$AG$651,MATCH($A50,Applications_2021!$A$2:$A$651,0))="","",INDEX(Applications_2021!$AG$2:$AG$651,MATCH($A50,Applications_2021!$A$2:$A$651,0)))</f>
        <v>none</v>
      </c>
      <c r="W50" s="48" t="str">
        <f>IF(INDEX(Applications_2021!$AH$2:$AH$651,MATCH($A50,Applications_2021!$A$2:$A$651,0))="","",INDEX(Applications_2021!$AH$2:$AH$651,MATCH($A50,Applications_2021!$A$2:$A$651,0)))</f>
        <v/>
      </c>
      <c r="X50" s="48" t="str">
        <f>IF(INDEX(Applications_2021!$AI$2:$AI$651,MATCH($A50,Applications_2021!$A$2:$A$651,0))="","",INDEX(Applications_2021!$AI$2:$AI$651,MATCH($A50,Applications_2021!$A$2:$A$651,0)))</f>
        <v>school/teacher</v>
      </c>
      <c r="Y50" s="48" t="str">
        <f>IF(INDEX(Applications_2021!$AJ$2:$AJ$651,MATCH($A50,Applications_2021!$A$2:$A$651,0))="","",INDEX(Applications_2021!$AJ$2:$AJ$651,MATCH($A50,Applications_2021!$A$2:$A$651,0)))</f>
        <v>Amy Smith-Clark</v>
      </c>
      <c r="Z50" s="48" t="str" cm="1">
        <f t="array" ref="Z50">IF(INDEX(Transcripts_2021!$Q$2:$Q$1001,MATCH($A50,Applications_2021!$A$2:$A$1001,0))="","",INDEX(Transcripts_2021!$Q$2:$Q$1001,MATCH(TRIM($A50),TRIM(Transcripts_2021!$B$2:$B$1001),0)))</f>
        <v>transcript_jonathanclark.pdf</v>
      </c>
      <c r="AA50" s="48" t="str" cm="1">
        <f t="array" ref="AA50">IF(INDEX(Transcripts_2021!$S$2:$S$1001,MATCH($A50,Applications_2021!$A$2:$A$1001,0))="","",INDEX(Transcripts_2021!$S$2:$S$1001,MATCH(TRIM($A50),TRIM(Transcripts_2021!$B$2:$B$1001),0)))</f>
        <v/>
      </c>
      <c r="AB50" s="48" t="str" cm="1">
        <f t="array" ref="AB50">IF(INDEX(Transcripts_2021!$U$2:$U$1001,MATCH($A50,Applications_2021!$A$2:$A$1001,0))="","",INDEX(Transcripts_2021!$U$2:$U$1001,MATCH(TRIM($A50),TRIM(Transcripts_2021!$B$2:$B$1001),0)))</f>
        <v/>
      </c>
      <c r="AC50" s="48" t="str">
        <f>IF(INDEX(Transcripts_2021!$A$2:$A$324,MATCH($A50,Transcripts_2021!$A$2:$A$324,0))=$A50,INDEX(Transcripts_2021!$O$2:$O$324,MATCH($A50,Transcripts_2021!$A$2:$A$324,0)),"")</f>
        <v>Columbus Middle School</v>
      </c>
      <c r="AD50" s="48" t="str">
        <f>IF(INDEX('AAYME 2021_List'!$A$3:$A$311,MATCH($A50,'AAYME 2021_List'!$A$3:$A$311,0))=$A50,INDEX('AAYME 2021_List'!$AC$3:$AC$311,MATCH($A50,'AAYME 2021_List'!$A$3:$A$311,0)),"")</f>
        <v>Lowndes</v>
      </c>
      <c r="AE50" s="48" t="str">
        <f>IF(INDEX(Applications_2021!$AL$2:$AL$651,MATCH($A50,Applications_2021!$A$2:$A$651,0))="","",INDEX(Applications_2021!$AL$2:$AL$651,MATCH($A50,Applications_2021!$A$2:$A$651,0)))</f>
        <v>Lowndes</v>
      </c>
    </row>
    <row r="51" spans="1:31" x14ac:dyDescent="0.3">
      <c r="A51" s="51" t="str">
        <f>IF(Applications_2021!$A110="","",Applications_2021!$A110)</f>
        <v>0113-DRA-IN-0083</v>
      </c>
      <c r="B51" s="52" t="str">
        <f>IF(INDEX('AAYME 2021_List'!$A$3:$A$311,MATCH($A51,'AAYME 2021_List'!$A$3:$A$311,0))=$A51,INDEX('AAYME 2021_List'!$B$3:$B$311,MATCH($A51,'AAYME 2021_List'!$A$3:$A$311,0)),"")</f>
        <v>Yes</v>
      </c>
      <c r="C51" s="258" t="str">
        <f>IF(INDEX('AAYME 2021_List'!$A$3:$A$311,MATCH($A51,'AAYME 2021_List'!$A$3:$A$311,0))=$A51,INDEX('AAYME 2021_List'!$C$3:$C$311,MATCH($A51,'AAYME 2021_List'!$A$3:$A$311,0)),"")</f>
        <v>07-Alternate</v>
      </c>
      <c r="D51" s="46">
        <f t="shared" si="1"/>
        <v>8</v>
      </c>
      <c r="E51" s="45" cm="1">
        <f t="array" ref="E51">_xlfn.IFS($Q51="Less than $25,000 per year",5,$Q51="$25,000 to $49,999 per year",4,$Q51="$50,000 per year or above",2,$Q51="I do not know.",3,$Q51="",0)</f>
        <v>4</v>
      </c>
      <c r="F51" s="45" cm="1">
        <f t="array" ref="F51">_xlfn.IFS($T51="Excellent",5,$T51="Good",4,$T51="Average",3,$T51="Below Average",2,$T51="Poor",1)</f>
        <v>4</v>
      </c>
      <c r="G51" s="52"/>
      <c r="H51" s="52"/>
      <c r="I51" s="52"/>
      <c r="J51" s="255">
        <f>IF(INDEX('AAYME 2021_List'!$A$3:$A$311,MATCH($A51,'AAYME 2021_List'!$A$3:$A$311,0))=$A51,INDEX('AAYME 2021_List'!$J$3:$J$311,MATCH($A51,'AAYME 2021_List'!$A$3:$A$311,0)),"")</f>
        <v>9</v>
      </c>
      <c r="K51" s="48" t="str">
        <f>IF(LEFT(INDEX(Applications_2021!$E$2:$E$651,MATCH($A51,Applications_2021!$A$2:$A$651,0)),1)="Y","Black","Other")</f>
        <v>Black</v>
      </c>
      <c r="L51" s="48" t="str">
        <f>IF(INDEX(Applications_2021!$F$2:$F$651,MATCH($A51,Applications_2021!$A$2:$A$651,0))="","",INDEX(Applications_2021!$F$2:$F$651,MATCH($A51,Applications_2021!$A$2:$A$651,0)))</f>
        <v>Female</v>
      </c>
      <c r="M51" s="48" t="str">
        <f>IF(LEFT(INDEX(Applications_2021!$I$2:$I$651,MATCH($A51,Applications_2021!$A$2:$A$651,0)),1)="","",LEFT(INDEX(Applications_2021!$I$2:$I$651,MATCH($A51,Applications_2021!$A$2:$A$651,0)),1))</f>
        <v>9</v>
      </c>
      <c r="N51" s="48" t="str">
        <f>IF(INDEX(Applications_2021!$J$2:$J$651,MATCH($A51,Applications_2021!$A$2:$A$651,0))="","",INDEX(Applications_2021!$J$2:$J$651,MATCH($A51,Applications_2021!$A$2:$A$651,0)))</f>
        <v>South Panola High School</v>
      </c>
      <c r="O51" s="48" t="str">
        <f>IF(INDEX(Applications_2021!$K$2:$K$651,MATCH($A51,Applications_2021!$A$2:$A$651,0))="","",INDEX(Applications_2021!$K$2:$K$651,MATCH($A51,Applications_2021!$A$2:$A$651,0)))</f>
        <v>South Panola School District</v>
      </c>
      <c r="P51" s="48" t="str">
        <f>IF(INDEX(Applications_2021!$P$2:$P$651,MATCH($A51,Applications_2021!$A$2:$A$651,0))="","",INDEX(Applications_2021!$P$2:$P$651,MATCH($A51,Applications_2021!$A$2:$A$651,0)))</f>
        <v>High School Diploma or up to 3 years of college</v>
      </c>
      <c r="Q51" s="48" t="str">
        <f>IF(INDEX(Applications_2021!$Q$2:$Q$651,MATCH($A51,Applications_2021!$A$2:$A$651,0))="","",INDEX(Applications_2021!$Q$2:$Q$651,MATCH($A51,Applications_2021!$A$2:$A$651,0)))</f>
        <v>$25,000 to $49,999 per year</v>
      </c>
      <c r="R51" s="48" t="str">
        <f>IF(INDEX(Applications_2021!$AL$2:$AL$651,MATCH($A51,Applications_2021!$A$2:$A$651,0))="","",INDEX(Applications_2021!$AL$2:$AL$651,MATCH($A51,Applications_2021!$A$2:$A$651,0)))</f>
        <v>Panola</v>
      </c>
      <c r="S51" s="48" t="str">
        <f>IF(INDEX(Applications_2021!$V$2:$V$651,MATCH($A51,Applications_2021!$A$2:$A$651,0))="","",INDEX(Applications_2021!$V$2:$V$651,MATCH($A51,Applications_2021!$A$2:$A$651,0)))</f>
        <v>MS</v>
      </c>
      <c r="T51" s="48" t="str">
        <f>IF(INDEX(Applications_2021!$AE$2:$AE$651,MATCH($A51,Applications_2021!$A$2:$A$651,0))="","",INDEX(Applications_2021!$AE$2:$AE$651,MATCH($A51,Applications_2021!$A$2:$A$651,0)))</f>
        <v>Good</v>
      </c>
      <c r="U51" s="48" t="str">
        <f>IF(INDEX(Applications_2021!$AF$2:$AF$651,MATCH($A51,Applications_2021!$A$2:$A$651,0))="","",INDEX(Applications_2021!$AF$2:$AF$651,MATCH($A51,Applications_2021!$A$2:$A$651,0)))</f>
        <v xml:space="preserve">I want to attend this camp for all the reasons listed in its description.  As a Black/African American female from Batesville, Mississippi who's interested in S.T.E.M., this camp is exactly what I need to continue to grow and expand my knowledge in the sciences.  Having the opportunity to be around other young women who look like me and share the same interests as me, would be a dream come true. I've not had the opportunity to attend a summer camp and certainly have not stayed on a college campus, so I would gain so much by doing so! Living and studying on a college campus would really boost my confidence and give me an experience I've never had.  I can be shy and I'd like to attend this program because I believe it would allow me to step out of my comfort zone and do things I've never done before! </v>
      </c>
      <c r="V51" s="48" t="str">
        <f>IF(INDEX(Applications_2021!$AG$2:$AG$651,MATCH($A51,Applications_2021!$A$2:$A$651,0))="","",INDEX(Applications_2021!$AG$2:$AG$651,MATCH($A51,Applications_2021!$A$2:$A$651,0)))</f>
        <v/>
      </c>
      <c r="W51" s="48" t="str">
        <f>IF(INDEX(Applications_2021!$AH$2:$AH$651,MATCH($A51,Applications_2021!$A$2:$A$651,0))="","",INDEX(Applications_2021!$AH$2:$AH$651,MATCH($A51,Applications_2021!$A$2:$A$651,0)))</f>
        <v/>
      </c>
      <c r="X51" s="48" t="str">
        <f>IF(INDEX(Applications_2021!$AI$2:$AI$651,MATCH($A51,Applications_2021!$A$2:$A$651,0))="","",INDEX(Applications_2021!$AI$2:$AI$651,MATCH($A51,Applications_2021!$A$2:$A$651,0)))</f>
        <v>relative or friend</v>
      </c>
      <c r="Y51" s="48" t="str">
        <f>IF(INDEX(Applications_2021!$AJ$2:$AJ$651,MATCH($A51,Applications_2021!$A$2:$A$651,0))="","",INDEX(Applications_2021!$AJ$2:$AJ$651,MATCH($A51,Applications_2021!$A$2:$A$651,0)))</f>
        <v/>
      </c>
      <c r="Z51" s="48" t="str" cm="1">
        <f t="array" ref="Z51">IF(INDEX(Transcripts_2021!$Q$2:$Q$1001,MATCH($A51,Applications_2021!$A$2:$A$1001,0))="","",INDEX(Transcripts_2021!$Q$2:$Q$1001,MATCH(TRIM($A51),TRIM(Transcripts_2021!$B$2:$B$1001),0)))</f>
        <v>untitled__20210421t141218.884.pdf</v>
      </c>
      <c r="AA51" s="48" t="str" cm="1">
        <f t="array" ref="AA51">IF(INDEX(Transcripts_2021!$S$2:$S$1001,MATCH($A51,Applications_2021!$A$2:$A$1001,0))="","",INDEX(Transcripts_2021!$S$2:$S$1001,MATCH(TRIM($A51),TRIM(Transcripts_2021!$B$2:$B$1001),0)))</f>
        <v/>
      </c>
      <c r="AB51" s="48" t="str" cm="1">
        <f t="array" ref="AB51">IF(INDEX(Transcripts_2021!$U$2:$U$1001,MATCH($A51,Applications_2021!$A$2:$A$1001,0))="","",INDEX(Transcripts_2021!$U$2:$U$1001,MATCH(TRIM($A51),TRIM(Transcripts_2021!$B$2:$B$1001),0)))</f>
        <v/>
      </c>
      <c r="AC51" s="48" t="str">
        <f>IF(INDEX(Transcripts_2021!$A$2:$A$324,MATCH($A51,Transcripts_2021!$A$2:$A$324,0))=$A51,INDEX(Transcripts_2021!$O$2:$O$324,MATCH($A51,Transcripts_2021!$A$2:$A$324,0)),"")</f>
        <v>South Panola High School</v>
      </c>
      <c r="AD51" s="48" t="str">
        <f>IF(INDEX('AAYME 2021_List'!$A$3:$A$311,MATCH($A51,'AAYME 2021_List'!$A$3:$A$311,0))=$A51,INDEX('AAYME 2021_List'!$AC$3:$AC$311,MATCH($A51,'AAYME 2021_List'!$A$3:$A$311,0)),"")</f>
        <v>Panola</v>
      </c>
      <c r="AE51" s="48" t="str">
        <f>IF(INDEX(Applications_2021!$AL$2:$AL$651,MATCH($A51,Applications_2021!$A$2:$A$651,0))="","",INDEX(Applications_2021!$AL$2:$AL$651,MATCH($A51,Applications_2021!$A$2:$A$651,0)))</f>
        <v>Panola</v>
      </c>
    </row>
    <row r="52" spans="1:31" x14ac:dyDescent="0.3">
      <c r="A52" s="51" t="str">
        <f>IF(Applications_2021!$A112="","",Applications_2021!$A112)</f>
        <v>0115-BAR-JO-0157</v>
      </c>
      <c r="B52" s="52">
        <f>IF(INDEX('AAYME 2021_List'!$A$3:$A$311,MATCH($A52,'AAYME 2021_List'!$A$3:$A$311,0))=$A52,INDEX('AAYME 2021_List'!$B$3:$B$311,MATCH($A52,'AAYME 2021_List'!$A$3:$A$311,0)),"")</f>
        <v>0</v>
      </c>
      <c r="C52" s="281" t="str">
        <f>IF(INDEX('AAYME 2021_List'!$A$3:$A$311,MATCH($A52,'AAYME 2021_List'!$A$3:$A$311,0))=$A52,INDEX('AAYME 2021_List'!$C$3:$C$311,MATCH($A52,'AAYME 2021_List'!$A$3:$A$311,0)),"")</f>
        <v>99-Not Selected</v>
      </c>
      <c r="D52" s="46">
        <f t="shared" si="1"/>
        <v>7</v>
      </c>
      <c r="E52" s="45" cm="1">
        <f t="array" ref="E52">_xlfn.IFS($Q52="Less than $25,000 per year",5,$Q52="$25,000 to $49,999 per year",4,$Q52="$50,000 per year or above",2,$Q52="I do not know.",3,$Q52="",0)</f>
        <v>2</v>
      </c>
      <c r="F52" s="45" cm="1">
        <f t="array" ref="F52">_xlfn.IFS($T52="Excellent",5,$T52="Good",4,$T52="Average",3,$T52="Below Average",2,$T52="Poor",1)</f>
        <v>5</v>
      </c>
      <c r="G52" s="52"/>
      <c r="H52" s="52"/>
      <c r="I52" s="52"/>
      <c r="J52" s="255">
        <f>IF(INDEX('AAYME 2021_List'!$A$3:$A$311,MATCH($A52,'AAYME 2021_List'!$A$3:$A$311,0))=$A52,INDEX('AAYME 2021_List'!$J$3:$J$311,MATCH($A52,'AAYME 2021_List'!$A$3:$A$311,0)),"")</f>
        <v>8</v>
      </c>
      <c r="K52" s="48" t="str">
        <f>IF(LEFT(INDEX(Applications_2021!$E$2:$E$651,MATCH($A52,Applications_2021!$A$2:$A$651,0)),1)="Y","Black","Other")</f>
        <v>Black</v>
      </c>
      <c r="L52" s="48" t="str">
        <f>IF(INDEX(Applications_2021!$F$2:$F$651,MATCH($A52,Applications_2021!$A$2:$A$651,0))="","",INDEX(Applications_2021!$F$2:$F$651,MATCH($A52,Applications_2021!$A$2:$A$651,0)))</f>
        <v>Female</v>
      </c>
      <c r="M52" s="48" t="str">
        <f>IF(LEFT(INDEX(Applications_2021!$I$2:$I$651,MATCH($A52,Applications_2021!$A$2:$A$651,0)),1)="","",LEFT(INDEX(Applications_2021!$I$2:$I$651,MATCH($A52,Applications_2021!$A$2:$A$651,0)),1))</f>
        <v>8</v>
      </c>
      <c r="N52" s="48" t="str">
        <f>IF(INDEX(Applications_2021!$J$2:$J$651,MATCH($A52,Applications_2021!$A$2:$A$651,0))="","",INDEX(Applications_2021!$J$2:$J$651,MATCH($A52,Applications_2021!$A$2:$A$651,0)))</f>
        <v>Wesson Attendance Center</v>
      </c>
      <c r="O52" s="48" t="str">
        <f>IF(INDEX(Applications_2021!$K$2:$K$651,MATCH($A52,Applications_2021!$A$2:$A$651,0))="","",INDEX(Applications_2021!$K$2:$K$651,MATCH($A52,Applications_2021!$A$2:$A$651,0)))</f>
        <v>Copiah County</v>
      </c>
      <c r="P52" s="48" t="str">
        <f>IF(INDEX(Applications_2021!$P$2:$P$651,MATCH($A52,Applications_2021!$A$2:$A$651,0))="","",INDEX(Applications_2021!$P$2:$P$651,MATCH($A52,Applications_2021!$A$2:$A$651,0)))</f>
        <v>College degree or 4 or more years of college (including graduate school)</v>
      </c>
      <c r="Q52" s="48" t="str">
        <f>IF(INDEX(Applications_2021!$Q$2:$Q$651,MATCH($A52,Applications_2021!$A$2:$A$651,0))="","",INDEX(Applications_2021!$Q$2:$Q$651,MATCH($A52,Applications_2021!$A$2:$A$651,0)))</f>
        <v>$50,000 per year or above</v>
      </c>
      <c r="R52" s="48" t="str">
        <f>IF(INDEX(Applications_2021!$AL$2:$AL$651,MATCH($A52,Applications_2021!$A$2:$A$651,0))="","",INDEX(Applications_2021!$AL$2:$AL$651,MATCH($A52,Applications_2021!$A$2:$A$651,0)))</f>
        <v>Copiah</v>
      </c>
      <c r="S52" s="48" t="str">
        <f>IF(INDEX(Applications_2021!$V$2:$V$651,MATCH($A52,Applications_2021!$A$2:$A$651,0))="","",INDEX(Applications_2021!$V$2:$V$651,MATCH($A52,Applications_2021!$A$2:$A$651,0)))</f>
        <v>MS</v>
      </c>
      <c r="T52" s="48" t="str">
        <f>IF(INDEX(Applications_2021!$AE$2:$AE$651,MATCH($A52,Applications_2021!$A$2:$A$651,0))="","",INDEX(Applications_2021!$AE$2:$AE$651,MATCH($A52,Applications_2021!$A$2:$A$651,0)))</f>
        <v>Excellent</v>
      </c>
      <c r="U52" s="48" t="str">
        <f>IF(INDEX(Applications_2021!$AF$2:$AF$651,MATCH($A52,Applications_2021!$A$2:$A$651,0))="","",INDEX(Applications_2021!$AF$2:$AF$651,MATCH($A52,Applications_2021!$A$2:$A$651,0)))</f>
        <v>I am interested in math and science. I want to broaden my horizons and meet new people who are in my age range and of similar scholastic abilities.</v>
      </c>
      <c r="V52" s="48" t="str">
        <f>IF(INDEX(Applications_2021!$AG$2:$AG$651,MATCH($A52,Applications_2021!$A$2:$A$651,0))="","",INDEX(Applications_2021!$AG$2:$AG$651,MATCH($A52,Applications_2021!$A$2:$A$651,0)))</f>
        <v>I generally receive highest grade point average in at least two or three subjects. I earned first chair for flute in band for two years. I have been a member of the Beta Club for two years.</v>
      </c>
      <c r="W52" s="48" t="str">
        <f>IF(INDEX(Applications_2021!$AH$2:$AH$651,MATCH($A52,Applications_2021!$A$2:$A$651,0))="","",INDEX(Applications_2021!$AH$2:$AH$651,MATCH($A52,Applications_2021!$A$2:$A$651,0)))</f>
        <v/>
      </c>
      <c r="X52" s="48" t="str">
        <f>IF(INDEX(Applications_2021!$AI$2:$AI$651,MATCH($A52,Applications_2021!$A$2:$A$651,0))="","",INDEX(Applications_2021!$AI$2:$AI$651,MATCH($A52,Applications_2021!$A$2:$A$651,0)))</f>
        <v>relative or friend</v>
      </c>
      <c r="Y52" s="48" t="str">
        <f>IF(INDEX(Applications_2021!$AJ$2:$AJ$651,MATCH($A52,Applications_2021!$A$2:$A$651,0))="","",INDEX(Applications_2021!$AJ$2:$AJ$651,MATCH($A52,Applications_2021!$A$2:$A$651,0)))</f>
        <v/>
      </c>
      <c r="Z52" s="48" t="str" cm="1">
        <f t="array" ref="Z52">IF(INDEX(Transcripts_2021!$Q$2:$Q$1001,MATCH($A52,Applications_2021!$A$2:$A$1001,0))="","",INDEX(Transcripts_2021!$Q$2:$Q$1001,MATCH(TRIM($A52),TRIM(Transcripts_2021!$B$2:$B$1001),0)))</f>
        <v>joys_transcript_pg_1.pdf</v>
      </c>
      <c r="AA52" s="48" t="str" cm="1">
        <f t="array" ref="AA52">IF(INDEX(Transcripts_2021!$S$2:$S$1001,MATCH($A52,Applications_2021!$A$2:$A$1001,0))="","",INDEX(Transcripts_2021!$S$2:$S$1001,MATCH(TRIM($A52),TRIM(Transcripts_2021!$B$2:$B$1001),0)))</f>
        <v>joys_transcript_pg_2.pdf</v>
      </c>
      <c r="AB52" s="48" t="str" cm="1">
        <f t="array" ref="AB52">IF(INDEX(Transcripts_2021!$U$2:$U$1001,MATCH($A52,Applications_2021!$A$2:$A$1001,0))="","",INDEX(Transcripts_2021!$U$2:$U$1001,MATCH(TRIM($A52),TRIM(Transcripts_2021!$B$2:$B$1001),0)))</f>
        <v/>
      </c>
      <c r="AC52" s="48" t="str">
        <f>IF(INDEX(Transcripts_2021!$A$2:$A$324,MATCH($A52,Transcripts_2021!$A$2:$A$324,0))=$A52,INDEX(Transcripts_2021!$O$2:$O$324,MATCH($A52,Transcripts_2021!$A$2:$A$324,0)),"")</f>
        <v>Wesson Attendance Center</v>
      </c>
      <c r="AD52" s="48" t="str">
        <f>IF(INDEX('AAYME 2021_List'!$A$3:$A$311,MATCH($A52,'AAYME 2021_List'!$A$3:$A$311,0))=$A52,INDEX('AAYME 2021_List'!$AC$3:$AC$311,MATCH($A52,'AAYME 2021_List'!$A$3:$A$311,0)),"")</f>
        <v>Copiah</v>
      </c>
      <c r="AE52" s="48" t="str">
        <f>IF(INDEX(Applications_2021!$AL$2:$AL$651,MATCH($A52,Applications_2021!$A$2:$A$651,0))="","",INDEX(Applications_2021!$AL$2:$AL$651,MATCH($A52,Applications_2021!$A$2:$A$651,0)))</f>
        <v>Copiah</v>
      </c>
    </row>
    <row r="53" spans="1:31" x14ac:dyDescent="0.3">
      <c r="A53" s="51" t="str">
        <f>IF(Applications_2021!$A113="","",Applications_2021!$A113)</f>
        <v>0116-CLA-KA-0132</v>
      </c>
      <c r="B53" s="52">
        <f>IF(INDEX('AAYME 2021_List'!$A$3:$A$311,MATCH($A53,'AAYME 2021_List'!$A$3:$A$311,0))=$A53,INDEX('AAYME 2021_List'!$B$3:$B$311,MATCH($A53,'AAYME 2021_List'!$A$3:$A$311,0)),"")</f>
        <v>0</v>
      </c>
      <c r="C53" s="258" t="str">
        <f>IF(INDEX('AAYME 2021_List'!$A$3:$A$311,MATCH($A53,'AAYME 2021_List'!$A$3:$A$311,0))=$A53,INDEX('AAYME 2021_List'!$C$3:$C$311,MATCH($A53,'AAYME 2021_List'!$A$3:$A$311,0)),"")</f>
        <v>99-Not Selected</v>
      </c>
      <c r="D53" s="46">
        <f t="shared" si="1"/>
        <v>5</v>
      </c>
      <c r="E53" s="45" cm="1">
        <f t="array" ref="E53">_xlfn.IFS($Q53="Less than $25,000 per year",5,$Q53="$25,000 to $49,999 per year",4,$Q53="$50,000 per year or above",2,$Q53="I do not know.",3,$Q53="",0)</f>
        <v>2</v>
      </c>
      <c r="F53" s="45" cm="1">
        <f t="array" ref="F53">_xlfn.IFS($T53="Excellent",5,$T53="Good",4,$T53="Average",3,$T53="Below Average",2,$T53="Poor",1)</f>
        <v>3</v>
      </c>
      <c r="G53" s="52"/>
      <c r="H53" s="52"/>
      <c r="I53" s="52"/>
      <c r="J53" s="255">
        <f>IF(INDEX('AAYME 2021_List'!$A$3:$A$311,MATCH($A53,'AAYME 2021_List'!$A$3:$A$311,0))=$A53,INDEX('AAYME 2021_List'!$J$3:$J$311,MATCH($A53,'AAYME 2021_List'!$A$3:$A$311,0)),"")</f>
        <v>0</v>
      </c>
      <c r="K53" s="48" t="str">
        <f>IF(LEFT(INDEX(Applications_2021!$E$2:$E$651,MATCH($A53,Applications_2021!$A$2:$A$651,0)),1)="Y","Black","Other")</f>
        <v>Black</v>
      </c>
      <c r="L53" s="48" t="str">
        <f>IF(INDEX(Applications_2021!$F$2:$F$651,MATCH($A53,Applications_2021!$A$2:$A$651,0))="","",INDEX(Applications_2021!$F$2:$F$651,MATCH($A53,Applications_2021!$A$2:$A$651,0)))</f>
        <v>Female</v>
      </c>
      <c r="M53" s="48" t="str">
        <f>IF(LEFT(INDEX(Applications_2021!$I$2:$I$651,MATCH($A53,Applications_2021!$A$2:$A$651,0)),1)="","",LEFT(INDEX(Applications_2021!$I$2:$I$651,MATCH($A53,Applications_2021!$A$2:$A$651,0)),1))</f>
        <v>9</v>
      </c>
      <c r="N53" s="48" t="str">
        <f>IF(INDEX(Applications_2021!$J$2:$J$651,MATCH($A53,Applications_2021!$A$2:$A$651,0))="","",INDEX(Applications_2021!$J$2:$J$651,MATCH($A53,Applications_2021!$A$2:$A$651,0)))</f>
        <v>Murrah High SChool</v>
      </c>
      <c r="O53" s="48" t="str">
        <f>IF(INDEX(Applications_2021!$K$2:$K$651,MATCH($A53,Applications_2021!$A$2:$A$651,0))="","",INDEX(Applications_2021!$K$2:$K$651,MATCH($A53,Applications_2021!$A$2:$A$651,0)))</f>
        <v>Jackson Public School</v>
      </c>
      <c r="P53" s="48" t="str">
        <f>IF(INDEX(Applications_2021!$P$2:$P$651,MATCH($A53,Applications_2021!$A$2:$A$651,0))="","",INDEX(Applications_2021!$P$2:$P$651,MATCH($A53,Applications_2021!$A$2:$A$651,0)))</f>
        <v>College degree or 4 or more years of college (including graduate school)</v>
      </c>
      <c r="Q53" s="48" t="str">
        <f>IF(INDEX(Applications_2021!$Q$2:$Q$651,MATCH($A53,Applications_2021!$A$2:$A$651,0))="","",INDEX(Applications_2021!$Q$2:$Q$651,MATCH($A53,Applications_2021!$A$2:$A$651,0)))</f>
        <v>$50,000 per year or above</v>
      </c>
      <c r="R53" s="48" t="str">
        <f>IF(INDEX(Applications_2021!$AL$2:$AL$651,MATCH($A53,Applications_2021!$A$2:$A$651,0))="","",INDEX(Applications_2021!$AL$2:$AL$651,MATCH($A53,Applications_2021!$A$2:$A$651,0)))</f>
        <v>Hinds</v>
      </c>
      <c r="S53" s="48" t="str">
        <f>IF(INDEX(Applications_2021!$V$2:$V$651,MATCH($A53,Applications_2021!$A$2:$A$651,0))="","",INDEX(Applications_2021!$V$2:$V$651,MATCH($A53,Applications_2021!$A$2:$A$651,0)))</f>
        <v>MS</v>
      </c>
      <c r="T53" s="48" t="str">
        <f>IF(INDEX(Applications_2021!$AE$2:$AE$651,MATCH($A53,Applications_2021!$A$2:$A$651,0))="","",INDEX(Applications_2021!$AE$2:$AE$651,MATCH($A53,Applications_2021!$A$2:$A$651,0)))</f>
        <v>Average</v>
      </c>
      <c r="U53" s="48" t="str">
        <f>IF(INDEX(Applications_2021!$AF$2:$AF$651,MATCH($A53,Applications_2021!$A$2:$A$651,0))="","",INDEX(Applications_2021!$AF$2:$AF$651,MATCH($A53,Applications_2021!$A$2:$A$651,0)))</f>
        <v>Hope to gain a better understanding and love for math and science that is not addressed in school.</v>
      </c>
      <c r="V53" s="48" t="str">
        <f>IF(INDEX(Applications_2021!$AG$2:$AG$651,MATCH($A53,Applications_2021!$A$2:$A$651,0))="","",INDEX(Applications_2021!$AG$2:$AG$651,MATCH($A53,Applications_2021!$A$2:$A$651,0)))</f>
        <v>Leadership: Freshman Class President of the student council Performance Arts: Dance</v>
      </c>
      <c r="W53" s="48" t="str">
        <f>IF(INDEX(Applications_2021!$AH$2:$AH$651,MATCH($A53,Applications_2021!$A$2:$A$651,0))="","",INDEX(Applications_2021!$AH$2:$AH$651,MATCH($A53,Applications_2021!$A$2:$A$651,0)))</f>
        <v xml:space="preserve">I am eager to learn more about science and math that is more rewarding and taught on a level that I can understand and enjoy. </v>
      </c>
      <c r="X53" s="48" t="str">
        <f>IF(INDEX(Applications_2021!$AI$2:$AI$651,MATCH($A53,Applications_2021!$A$2:$A$651,0))="","",INDEX(Applications_2021!$AI$2:$AI$651,MATCH($A53,Applications_2021!$A$2:$A$651,0)))</f>
        <v>relative or friend</v>
      </c>
      <c r="Y53" s="48" t="str">
        <f>IF(INDEX(Applications_2021!$AJ$2:$AJ$651,MATCH($A53,Applications_2021!$A$2:$A$651,0))="","",INDEX(Applications_2021!$AJ$2:$AJ$651,MATCH($A53,Applications_2021!$A$2:$A$651,0)))</f>
        <v/>
      </c>
      <c r="Z53" s="48" t="str" cm="1">
        <f t="array" ref="Z53">IF(INDEX(Transcripts_2021!$Q$2:$Q$1001,MATCH($A53,Applications_2021!$A$2:$A$1001,0))="","",INDEX(Transcripts_2021!$Q$2:$Q$1001,MATCH(TRIM($A53),TRIM(Transcripts_2021!$B$2:$B$1001),0)))</f>
        <v>kaci_murrah_transcript.pdf</v>
      </c>
      <c r="AA53" s="48" t="str" cm="1">
        <f t="array" ref="AA53">IF(INDEX(Transcripts_2021!$S$2:$S$1001,MATCH($A53,Applications_2021!$A$2:$A$1001,0))="","",INDEX(Transcripts_2021!$S$2:$S$1001,MATCH(TRIM($A53),TRIM(Transcripts_2021!$B$2:$B$1001),0)))</f>
        <v/>
      </c>
      <c r="AB53" s="48" t="str" cm="1">
        <f t="array" ref="AB53">IF(INDEX(Transcripts_2021!$U$2:$U$1001,MATCH($A53,Applications_2021!$A$2:$A$1001,0))="","",INDEX(Transcripts_2021!$U$2:$U$1001,MATCH(TRIM($A53),TRIM(Transcripts_2021!$B$2:$B$1001),0)))</f>
        <v/>
      </c>
      <c r="AC53" s="48" t="str">
        <f>IF(INDEX(Transcripts_2021!$A$2:$A$324,MATCH($A53,Transcripts_2021!$A$2:$A$324,0))=$A53,INDEX(Transcripts_2021!$O$2:$O$324,MATCH($A53,Transcripts_2021!$A$2:$A$324,0)),"")</f>
        <v>Murrah High School</v>
      </c>
      <c r="AD53" s="48" t="str">
        <f>IF(INDEX('AAYME 2021_List'!$A$3:$A$311,MATCH($A53,'AAYME 2021_List'!$A$3:$A$311,0))=$A53,INDEX('AAYME 2021_List'!$AC$3:$AC$311,MATCH($A53,'AAYME 2021_List'!$A$3:$A$311,0)),"")</f>
        <v>Hinds</v>
      </c>
      <c r="AE53" s="48" t="str">
        <f>IF(INDEX(Applications_2021!$AL$2:$AL$651,MATCH($A53,Applications_2021!$A$2:$A$651,0))="","",INDEX(Applications_2021!$AL$2:$AL$651,MATCH($A53,Applications_2021!$A$2:$A$651,0)))</f>
        <v>Hinds</v>
      </c>
    </row>
    <row r="54" spans="1:31" x14ac:dyDescent="0.3">
      <c r="A54" s="51" t="str">
        <f>IF(Applications_2021!$A114="","",Applications_2021!$A114)</f>
        <v>0117-STE-KY-0017</v>
      </c>
      <c r="B54" s="52" t="str">
        <f>IF(INDEX('AAYME 2021_List'!$A$3:$A$311,MATCH($A54,'AAYME 2021_List'!$A$3:$A$311,0))=$A54,INDEX('AAYME 2021_List'!$B$3:$B$311,MATCH($A54,'AAYME 2021_List'!$A$3:$A$311,0)),"")</f>
        <v>No</v>
      </c>
      <c r="C54" s="258" t="str">
        <f>IF(INDEX('AAYME 2021_List'!$A$3:$A$311,MATCH($A54,'AAYME 2021_List'!$A$3:$A$311,0))=$A54,INDEX('AAYME 2021_List'!$C$3:$C$311,MATCH($A54,'AAYME 2021_List'!$A$3:$A$311,0)),"")</f>
        <v>03-Missing/Invalid transcript info</v>
      </c>
      <c r="D54" s="46">
        <f t="shared" si="1"/>
        <v>10</v>
      </c>
      <c r="E54" s="45" cm="1">
        <f t="array" ref="E54">_xlfn.IFS($Q54="Less than $25,000 per year",5,$Q54="$25,000 to $49,999 per year",4,$Q54="$50,000 per year or above",2,$Q54="I do not know.",3,$Q54="",0)</f>
        <v>5</v>
      </c>
      <c r="F54" s="45" cm="1">
        <f t="array" ref="F54">_xlfn.IFS($T54="Excellent",5,$T54="Good",4,$T54="Average",3,$T54="Below Average",2,$T54="Poor",1)</f>
        <v>5</v>
      </c>
      <c r="G54" s="52"/>
      <c r="H54" s="52"/>
      <c r="I54" s="52"/>
      <c r="J54" s="255" t="str">
        <f>IF(INDEX('AAYME 2021_List'!$A$3:$A$311,MATCH($A54,'AAYME 2021_List'!$A$3:$A$311,0))=$A54,INDEX('AAYME 2021_List'!$J$3:$J$311,MATCH($A54,'AAYME 2021_List'!$A$3:$A$311,0)),"")</f>
        <v>?</v>
      </c>
      <c r="K54" s="48" t="str">
        <f>IF(LEFT(INDEX(Applications_2021!$E$2:$E$651,MATCH($A54,Applications_2021!$A$2:$A$651,0)),1)="Y","Black","Other")</f>
        <v>Black</v>
      </c>
      <c r="L54" s="48" t="str">
        <f>IF(INDEX(Applications_2021!$F$2:$F$651,MATCH($A54,Applications_2021!$A$2:$A$651,0))="","",INDEX(Applications_2021!$F$2:$F$651,MATCH($A54,Applications_2021!$A$2:$A$651,0)))</f>
        <v>Female</v>
      </c>
      <c r="M54" s="48" t="str">
        <f>IF(LEFT(INDEX(Applications_2021!$I$2:$I$651,MATCH($A54,Applications_2021!$A$2:$A$651,0)),1)="","",LEFT(INDEX(Applications_2021!$I$2:$I$651,MATCH($A54,Applications_2021!$A$2:$A$651,0)),1))</f>
        <v>9</v>
      </c>
      <c r="N54" s="48" t="str">
        <f>IF(INDEX(Applications_2021!$J$2:$J$651,MATCH($A54,Applications_2021!$A$2:$A$651,0))="","",INDEX(Applications_2021!$J$2:$J$651,MATCH($A54,Applications_2021!$A$2:$A$651,0)))</f>
        <v xml:space="preserve">Noxubee County High School </v>
      </c>
      <c r="O54" s="48" t="str">
        <f>IF(INDEX(Applications_2021!$K$2:$K$651,MATCH($A54,Applications_2021!$A$2:$A$651,0))="","",INDEX(Applications_2021!$K$2:$K$651,MATCH($A54,Applications_2021!$A$2:$A$651,0)))</f>
        <v xml:space="preserve">Noxubee County School District </v>
      </c>
      <c r="P54" s="48" t="str">
        <f>IF(INDEX(Applications_2021!$P$2:$P$651,MATCH($A54,Applications_2021!$A$2:$A$651,0))="","",INDEX(Applications_2021!$P$2:$P$651,MATCH($A54,Applications_2021!$A$2:$A$651,0)))</f>
        <v>College degree or 4 or more years of college (including graduate school)</v>
      </c>
      <c r="Q54" s="48" t="str">
        <f>IF(INDEX(Applications_2021!$Q$2:$Q$651,MATCH($A54,Applications_2021!$A$2:$A$651,0))="","",INDEX(Applications_2021!$Q$2:$Q$651,MATCH($A54,Applications_2021!$A$2:$A$651,0)))</f>
        <v>Less than $25,000 per year</v>
      </c>
      <c r="R54" s="48" t="str">
        <f>IF(INDEX(Applications_2021!$AL$2:$AL$651,MATCH($A54,Applications_2021!$A$2:$A$651,0))="","",INDEX(Applications_2021!$AL$2:$AL$651,MATCH($A54,Applications_2021!$A$2:$A$651,0)))</f>
        <v>Noxubee</v>
      </c>
      <c r="S54" s="48" t="str">
        <f>IF(INDEX(Applications_2021!$V$2:$V$651,MATCH($A54,Applications_2021!$A$2:$A$651,0))="","",INDEX(Applications_2021!$V$2:$V$651,MATCH($A54,Applications_2021!$A$2:$A$651,0)))</f>
        <v>MS</v>
      </c>
      <c r="T54" s="48" t="str">
        <f>IF(INDEX(Applications_2021!$AE$2:$AE$651,MATCH($A54,Applications_2021!$A$2:$A$651,0))="","",INDEX(Applications_2021!$AE$2:$AE$651,MATCH($A54,Applications_2021!$A$2:$A$651,0)))</f>
        <v>Excellent</v>
      </c>
      <c r="U54" s="48" t="str">
        <f>IF(INDEX(Applications_2021!$AF$2:$AF$651,MATCH($A54,Applications_2021!$A$2:$A$651,0))="","",INDEX(Applications_2021!$AF$2:$AF$651,MATCH($A54,Applications_2021!$A$2:$A$651,0)))</f>
        <v xml:space="preserve">I would like to attend the AAYME Camp because I feel like it’s a great opportunity. I’ve always wanted to be a cardiologist which takes years of education and I feel that if I start my studying earlier on then it’ll help me later in my career.  I hope that AAYME can be a good experience and a way to learn more while also trying something new. </v>
      </c>
      <c r="V54" s="48" t="str">
        <f>IF(INDEX(Applications_2021!$AG$2:$AG$651,MATCH($A54,Applications_2021!$A$2:$A$651,0))="","",INDEX(Applications_2021!$AG$2:$AG$651,MATCH($A54,Applications_2021!$A$2:$A$651,0)))</f>
        <v xml:space="preserve">I’ve been told occasionally that I’m a great student. I’ve always took honors classes  and been in the top groups throughout my years of school. I even took 4 high school classes in the middle school because I was an advanced student.  I’m a A  and occasionally B student and I haven’t made anything lower since I’ve been in school.  Recently the Congress of future medical students even invited me to their yearly program. I’m a former gifted student and while in that program I learned to be a creative thinker, don’t be scared to take risk and to always keep trying because there is a solution and I feel like I display those skills on a daily basis. </v>
      </c>
      <c r="W54" s="48" t="str">
        <f>IF(INDEX(Applications_2021!$AH$2:$AH$651,MATCH($A54,Applications_2021!$A$2:$A$651,0))="","",INDEX(Applications_2021!$AH$2:$AH$651,MATCH($A54,Applications_2021!$A$2:$A$651,0)))</f>
        <v xml:space="preserve">I would really appreciate this opportunity. I try my hardest on a daily basis to make sure that I am a great student and a even better person . I’ve always been determined to take great opportunities and risks for the sake of my future. I feel that I am the perfect person for this program. </v>
      </c>
      <c r="X54" s="48" t="str">
        <f>IF(INDEX(Applications_2021!$AI$2:$AI$651,MATCH($A54,Applications_2021!$A$2:$A$651,0))="","",INDEX(Applications_2021!$AI$2:$AI$651,MATCH($A54,Applications_2021!$A$2:$A$651,0)))</f>
        <v>school/teacher</v>
      </c>
      <c r="Y54" s="48" t="str">
        <f>IF(INDEX(Applications_2021!$AJ$2:$AJ$651,MATCH($A54,Applications_2021!$A$2:$A$651,0))="","",INDEX(Applications_2021!$AJ$2:$AJ$651,MATCH($A54,Applications_2021!$A$2:$A$651,0)))</f>
        <v/>
      </c>
      <c r="Z54" s="48" t="str" cm="1">
        <f t="array" ref="Z54">IF(INDEX(Transcripts_2021!$Q$2:$Q$1001,MATCH($A54,Applications_2021!$A$2:$A$1001,0))="","",INDEX(Transcripts_2021!$Q$2:$Q$1001,MATCH(TRIM($A54),TRIM(Transcripts_2021!$B$2:$B$1001),0)))</f>
        <v>a07a199cab5d40c688bf3d7791b33a09.png</v>
      </c>
      <c r="AA54" s="48" t="str" cm="1">
        <f t="array" ref="AA54">IF(INDEX(Transcripts_2021!$S$2:$S$1001,MATCH($A54,Applications_2021!$A$2:$A$1001,0))="","",INDEX(Transcripts_2021!$S$2:$S$1001,MATCH(TRIM($A54),TRIM(Transcripts_2021!$B$2:$B$1001),0)))</f>
        <v>1fe3c26814da4aafb0edf897b7664f79.png</v>
      </c>
      <c r="AB54" s="48" t="str" cm="1">
        <f t="array" ref="AB54">IF(INDEX(Transcripts_2021!$U$2:$U$1001,MATCH($A54,Applications_2021!$A$2:$A$1001,0))="","",INDEX(Transcripts_2021!$U$2:$U$1001,MATCH(TRIM($A54),TRIM(Transcripts_2021!$B$2:$B$1001),0)))</f>
        <v>If any additional information is needed you have my permission to contact her high school counselor Mrs. Angela Joiner-Williams at (662)726-4428</v>
      </c>
      <c r="AC54" s="48" t="str">
        <f>IF(INDEX(Transcripts_2021!$A$2:$A$324,MATCH($A54,Transcripts_2021!$A$2:$A$324,0))=$A54,INDEX(Transcripts_2021!$O$2:$O$324,MATCH($A54,Transcripts_2021!$A$2:$A$324,0)),"")</f>
        <v xml:space="preserve">Noxubee County High School </v>
      </c>
      <c r="AD54" s="48" t="str">
        <f>IF(INDEX('AAYME 2021_List'!$A$3:$A$311,MATCH($A54,'AAYME 2021_List'!$A$3:$A$311,0))=$A54,INDEX('AAYME 2021_List'!$AC$3:$AC$311,MATCH($A54,'AAYME 2021_List'!$A$3:$A$311,0)),"")</f>
        <v>Noxubee</v>
      </c>
      <c r="AE54" s="48" t="str">
        <f>IF(INDEX(Applications_2021!$AL$2:$AL$651,MATCH($A54,Applications_2021!$A$2:$A$651,0))="","",INDEX(Applications_2021!$AL$2:$AL$651,MATCH($A54,Applications_2021!$A$2:$A$651,0)))</f>
        <v>Noxubee</v>
      </c>
    </row>
    <row r="55" spans="1:31" x14ac:dyDescent="0.3">
      <c r="A55" s="51" t="str">
        <f>IF(Applications_2021!$A115="","",Applications_2021!$A115)</f>
        <v>0118-SHE-RY-0200</v>
      </c>
      <c r="B55" s="52" t="str">
        <f>IF(INDEX('AAYME 2021_List'!$A$3:$A$311,MATCH($A55,'AAYME 2021_List'!$A$3:$A$311,0))=$A55,INDEX('AAYME 2021_List'!$B$3:$B$311,MATCH($A55,'AAYME 2021_List'!$A$3:$A$311,0)),"")</f>
        <v>No</v>
      </c>
      <c r="C55" s="258" t="str">
        <f>IF(INDEX('AAYME 2021_List'!$A$3:$A$311,MATCH($A55,'AAYME 2021_List'!$A$3:$A$311,0))=$A55,INDEX('AAYME 2021_List'!$C$3:$C$311,MATCH($A55,'AAYME 2021_List'!$A$3:$A$311,0)),"")</f>
        <v>03-Missing/Invalid transcript info</v>
      </c>
      <c r="D55" s="46">
        <f t="shared" si="1"/>
        <v>9</v>
      </c>
      <c r="E55" s="45" cm="1">
        <f t="array" ref="E55">_xlfn.IFS($Q55="Less than $25,000 per year",5,$Q55="$25,000 to $49,999 per year",4,$Q55="$50,000 per year or above",2,$Q55="I do not know.",3,$Q55="",0)</f>
        <v>4</v>
      </c>
      <c r="F55" s="45" cm="1">
        <f t="array" ref="F55">_xlfn.IFS($T55="Excellent",5,$T55="Good",4,$T55="Average",3,$T55="Below Average",2,$T55="Poor",1)</f>
        <v>5</v>
      </c>
      <c r="G55" s="52"/>
      <c r="H55" s="52"/>
      <c r="I55" s="52"/>
      <c r="J55" s="255" t="str">
        <f>IF(INDEX('AAYME 2021_List'!$A$3:$A$311,MATCH($A55,'AAYME 2021_List'!$A$3:$A$311,0))=$A55,INDEX('AAYME 2021_List'!$J$3:$J$311,MATCH($A55,'AAYME 2021_List'!$A$3:$A$311,0)),"")</f>
        <v>?</v>
      </c>
      <c r="K55" s="48" t="str">
        <f>IF(LEFT(INDEX(Applications_2021!$E$2:$E$651,MATCH($A55,Applications_2021!$A$2:$A$651,0)),1)="Y","Black","Other")</f>
        <v>Black</v>
      </c>
      <c r="L55" s="48" t="str">
        <f>IF(INDEX(Applications_2021!$F$2:$F$651,MATCH($A55,Applications_2021!$A$2:$A$651,0))="","",INDEX(Applications_2021!$F$2:$F$651,MATCH($A55,Applications_2021!$A$2:$A$651,0)))</f>
        <v>Male</v>
      </c>
      <c r="M55" s="48" t="str">
        <f>IF(LEFT(INDEX(Applications_2021!$I$2:$I$651,MATCH($A55,Applications_2021!$A$2:$A$651,0)),1)="","",LEFT(INDEX(Applications_2021!$I$2:$I$651,MATCH($A55,Applications_2021!$A$2:$A$651,0)),1))</f>
        <v>9</v>
      </c>
      <c r="N55" s="48" t="str">
        <f>IF(INDEX(Applications_2021!$J$2:$J$651,MATCH($A55,Applications_2021!$A$2:$A$651,0))="","",INDEX(Applications_2021!$J$2:$J$651,MATCH($A55,Applications_2021!$A$2:$A$651,0)))</f>
        <v xml:space="preserve">King's Court Christian Academy </v>
      </c>
      <c r="O55" s="48" t="str">
        <f>IF(INDEX(Applications_2021!$K$2:$K$651,MATCH($A55,Applications_2021!$A$2:$A$651,0))="","",INDEX(Applications_2021!$K$2:$K$651,MATCH($A55,Applications_2021!$A$2:$A$651,0)))</f>
        <v>Washington County</v>
      </c>
      <c r="P55" s="48" t="str">
        <f>IF(INDEX(Applications_2021!$P$2:$P$651,MATCH($A55,Applications_2021!$A$2:$A$651,0))="","",INDEX(Applications_2021!$P$2:$P$651,MATCH($A55,Applications_2021!$A$2:$A$651,0)))</f>
        <v>College degree or 4 or more years of college (including graduate school)</v>
      </c>
      <c r="Q55" s="48" t="str">
        <f>IF(INDEX(Applications_2021!$Q$2:$Q$651,MATCH($A55,Applications_2021!$A$2:$A$651,0))="","",INDEX(Applications_2021!$Q$2:$Q$651,MATCH($A55,Applications_2021!$A$2:$A$651,0)))</f>
        <v>$25,000 to $49,999 per year</v>
      </c>
      <c r="R55" s="48" t="str">
        <f>IF(INDEX(Applications_2021!$AL$2:$AL$651,MATCH($A55,Applications_2021!$A$2:$A$651,0))="","",INDEX(Applications_2021!$AL$2:$AL$651,MATCH($A55,Applications_2021!$A$2:$A$651,0)))</f>
        <v>Washington</v>
      </c>
      <c r="S55" s="48" t="str">
        <f>IF(INDEX(Applications_2021!$V$2:$V$651,MATCH($A55,Applications_2021!$A$2:$A$651,0))="","",INDEX(Applications_2021!$V$2:$V$651,MATCH($A55,Applications_2021!$A$2:$A$651,0)))</f>
        <v>MS</v>
      </c>
      <c r="T55" s="48" t="str">
        <f>IF(INDEX(Applications_2021!$AE$2:$AE$651,MATCH($A55,Applications_2021!$A$2:$A$651,0))="","",INDEX(Applications_2021!$AE$2:$AE$651,MATCH($A55,Applications_2021!$A$2:$A$651,0)))</f>
        <v>Excellent</v>
      </c>
      <c r="U55" s="48" t="str">
        <f>IF(INDEX(Applications_2021!$AF$2:$AF$651,MATCH($A55,Applications_2021!$A$2:$A$651,0))="","",INDEX(Applications_2021!$AF$2:$AF$651,MATCH($A55,Applications_2021!$A$2:$A$651,0)))</f>
        <v xml:space="preserve">I want to increase my academic capabilities and gain experience that may be beneficial to me in the future. </v>
      </c>
      <c r="V55" s="48" t="str">
        <f>IF(INDEX(Applications_2021!$AG$2:$AG$651,MATCH($A55,Applications_2021!$A$2:$A$651,0))="","",INDEX(Applications_2021!$AG$2:$AG$651,MATCH($A55,Applications_2021!$A$2:$A$651,0)))</f>
        <v xml:space="preserve">I have maintained honor roll status. I completed 6th and 7th grade simultaneously. </v>
      </c>
      <c r="W55" s="48" t="str">
        <f>IF(INDEX(Applications_2021!$AH$2:$AH$651,MATCH($A55,Applications_2021!$A$2:$A$651,0))="","",INDEX(Applications_2021!$AH$2:$AH$651,MATCH($A55,Applications_2021!$A$2:$A$651,0)))</f>
        <v xml:space="preserve">This will be a great experience and I would greatly appreciate if I am given the opportunity to participate in this camp. </v>
      </c>
      <c r="X55" s="48" t="str">
        <f>IF(INDEX(Applications_2021!$AI$2:$AI$651,MATCH($A55,Applications_2021!$A$2:$A$651,0))="","",INDEX(Applications_2021!$AI$2:$AI$651,MATCH($A55,Applications_2021!$A$2:$A$651,0)))</f>
        <v>Social Media</v>
      </c>
      <c r="Y55" s="48" t="str">
        <f>IF(INDEX(Applications_2021!$AJ$2:$AJ$651,MATCH($A55,Applications_2021!$A$2:$A$651,0))="","",INDEX(Applications_2021!$AJ$2:$AJ$651,MATCH($A55,Applications_2021!$A$2:$A$651,0)))</f>
        <v/>
      </c>
      <c r="Z55" s="48" t="str" cm="1">
        <f t="array" ref="Z55">IF(INDEX(Transcripts_2021!$Q$2:$Q$1001,MATCH($A55,Applications_2021!$A$2:$A$1001,0))="","",INDEX(Transcripts_2021!$Q$2:$Q$1001,MATCH(TRIM($A55),TRIM(Transcripts_2021!$B$2:$B$1001),0)))</f>
        <v>ryan_shead_pending_transcript1.pdf</v>
      </c>
      <c r="AA55" s="48" t="str" cm="1">
        <f t="array" ref="AA55">IF(INDEX(Transcripts_2021!$S$2:$S$1001,MATCH($A55,Applications_2021!$A$2:$A$1001,0))="","",INDEX(Transcripts_2021!$S$2:$S$1001,MATCH(TRIM($A55),TRIM(Transcripts_2021!$B$2:$B$1001),0)))</f>
        <v/>
      </c>
      <c r="AB55" s="48" t="str" cm="1">
        <f t="array" ref="AB55">IF(INDEX(Transcripts_2021!$U$2:$U$1001,MATCH($A55,Applications_2021!$A$2:$A$1001,0))="","",INDEX(Transcripts_2021!$U$2:$U$1001,MATCH(TRIM($A55),TRIM(Transcripts_2021!$B$2:$B$1001),0)))</f>
        <v/>
      </c>
      <c r="AC55" s="48" t="str">
        <f>IF(INDEX(Transcripts_2021!$A$2:$A$324,MATCH($A55,Transcripts_2021!$A$2:$A$324,0))=$A55,INDEX(Transcripts_2021!$O$2:$O$324,MATCH($A55,Transcripts_2021!$A$2:$A$324,0)),"")</f>
        <v xml:space="preserve">King's Court Christian Academy </v>
      </c>
      <c r="AD55" s="48" t="str">
        <f>IF(INDEX('AAYME 2021_List'!$A$3:$A$311,MATCH($A55,'AAYME 2021_List'!$A$3:$A$311,0))=$A55,INDEX('AAYME 2021_List'!$AC$3:$AC$311,MATCH($A55,'AAYME 2021_List'!$A$3:$A$311,0)),"")</f>
        <v>Washington</v>
      </c>
      <c r="AE55" s="48" t="str">
        <f>IF(INDEX(Applications_2021!$AL$2:$AL$651,MATCH($A55,Applications_2021!$A$2:$A$651,0))="","",INDEX(Applications_2021!$AL$2:$AL$651,MATCH($A55,Applications_2021!$A$2:$A$651,0)))</f>
        <v>Washington</v>
      </c>
    </row>
    <row r="56" spans="1:31" x14ac:dyDescent="0.3">
      <c r="A56" s="51" t="str">
        <f>IF(Applications_2021!$A116="","",Applications_2021!$A116)</f>
        <v>0119-SHI-MA-0204</v>
      </c>
      <c r="B56" s="52" t="str">
        <f>IF(INDEX('AAYME 2021_List'!$A$3:$A$311,MATCH($A56,'AAYME 2021_List'!$A$3:$A$311,0))=$A56,INDEX('AAYME 2021_List'!$B$3:$B$311,MATCH($A56,'AAYME 2021_List'!$A$3:$A$311,0)),"")</f>
        <v>Yes</v>
      </c>
      <c r="C56" s="258" t="str">
        <f>IF(INDEX('AAYME 2021_List'!$A$3:$A$311,MATCH($A56,'AAYME 2021_List'!$A$3:$A$311,0))=$A56,INDEX('AAYME 2021_List'!$C$3:$C$311,MATCH($A56,'AAYME 2021_List'!$A$3:$A$311,0)),"")</f>
        <v>06-Finalist</v>
      </c>
      <c r="D56" s="46">
        <f t="shared" si="1"/>
        <v>9</v>
      </c>
      <c r="E56" s="45" cm="1">
        <f t="array" ref="E56">_xlfn.IFS($Q56="Less than $25,000 per year",5,$Q56="$25,000 to $49,999 per year",4,$Q56="$50,000 per year or above",2,$Q56="I do not know.",3,$Q56="",0)</f>
        <v>4</v>
      </c>
      <c r="F56" s="45" cm="1">
        <f t="array" ref="F56">_xlfn.IFS($T56="Excellent",5,$T56="Good",4,$T56="Average",3,$T56="Below Average",2,$T56="Poor",1)</f>
        <v>5</v>
      </c>
      <c r="G56" s="52"/>
      <c r="H56" s="52"/>
      <c r="I56" s="52"/>
      <c r="J56" s="255">
        <f>IF(INDEX('AAYME 2021_List'!$A$3:$A$311,MATCH($A56,'AAYME 2021_List'!$A$3:$A$311,0))=$A56,INDEX('AAYME 2021_List'!$J$3:$J$311,MATCH($A56,'AAYME 2021_List'!$A$3:$A$311,0)),"")</f>
        <v>8</v>
      </c>
      <c r="K56" s="48" t="str">
        <f>IF(LEFT(INDEX(Applications_2021!$E$2:$E$651,MATCH($A56,Applications_2021!$A$2:$A$651,0)),1)="Y","Black","Other")</f>
        <v>Black</v>
      </c>
      <c r="L56" s="48" t="str">
        <f>IF(INDEX(Applications_2021!$F$2:$F$651,MATCH($A56,Applications_2021!$A$2:$A$651,0))="","",INDEX(Applications_2021!$F$2:$F$651,MATCH($A56,Applications_2021!$A$2:$A$651,0)))</f>
        <v>Female</v>
      </c>
      <c r="M56" s="48" t="str">
        <f>IF(LEFT(INDEX(Applications_2021!$I$2:$I$651,MATCH($A56,Applications_2021!$A$2:$A$651,0)),1)="","",LEFT(INDEX(Applications_2021!$I$2:$I$651,MATCH($A56,Applications_2021!$A$2:$A$651,0)),1))</f>
        <v>8</v>
      </c>
      <c r="N56" s="48" t="str">
        <f>IF(INDEX(Applications_2021!$J$2:$J$651,MATCH($A56,Applications_2021!$A$2:$A$651,0))="","",INDEX(Applications_2021!$J$2:$J$651,MATCH($A56,Applications_2021!$A$2:$A$651,0)))</f>
        <v>Grenada Middle School</v>
      </c>
      <c r="O56" s="48" t="str">
        <f>IF(INDEX(Applications_2021!$K$2:$K$651,MATCH($A56,Applications_2021!$A$2:$A$651,0))="","",INDEX(Applications_2021!$K$2:$K$651,MATCH($A56,Applications_2021!$A$2:$A$651,0)))</f>
        <v xml:space="preserve">Grenada </v>
      </c>
      <c r="P56" s="48" t="str">
        <f>IF(INDEX(Applications_2021!$P$2:$P$651,MATCH($A56,Applications_2021!$A$2:$A$651,0))="","",INDEX(Applications_2021!$P$2:$P$651,MATCH($A56,Applications_2021!$A$2:$A$651,0)))</f>
        <v>High School Diploma or up to 3 years of college</v>
      </c>
      <c r="Q56" s="48" t="str">
        <f>IF(INDEX(Applications_2021!$Q$2:$Q$651,MATCH($A56,Applications_2021!$A$2:$A$651,0))="","",INDEX(Applications_2021!$Q$2:$Q$651,MATCH($A56,Applications_2021!$A$2:$A$651,0)))</f>
        <v>$25,000 to $49,999 per year</v>
      </c>
      <c r="R56" s="48" t="str">
        <f>IF(INDEX(Applications_2021!$AL$2:$AL$651,MATCH($A56,Applications_2021!$A$2:$A$651,0))="","",INDEX(Applications_2021!$AL$2:$AL$651,MATCH($A56,Applications_2021!$A$2:$A$651,0)))</f>
        <v>Grenada</v>
      </c>
      <c r="S56" s="48" t="str">
        <f>IF(INDEX(Applications_2021!$V$2:$V$651,MATCH($A56,Applications_2021!$A$2:$A$651,0))="","",INDEX(Applications_2021!$V$2:$V$651,MATCH($A56,Applications_2021!$A$2:$A$651,0)))</f>
        <v>MS</v>
      </c>
      <c r="T56" s="48" t="str">
        <f>IF(INDEX(Applications_2021!$AE$2:$AE$651,MATCH($A56,Applications_2021!$A$2:$A$651,0))="","",INDEX(Applications_2021!$AE$2:$AE$651,MATCH($A56,Applications_2021!$A$2:$A$651,0)))</f>
        <v>Excellent</v>
      </c>
      <c r="U56" s="48" t="str">
        <f>IF(INDEX(Applications_2021!$AF$2:$AF$651,MATCH($A56,Applications_2021!$A$2:$A$651,0))="","",INDEX(Applications_2021!$AF$2:$AF$651,MATCH($A56,Applications_2021!$A$2:$A$651,0)))</f>
        <v>I think this would be a great opportunity to experience college life away from home with peers my age and of my ethnics background. If selected for this camp I hope to take away skills that will prepare me for college life along with ACT prep.</v>
      </c>
      <c r="V56" s="48" t="str">
        <f>IF(INDEX(Applications_2021!$AG$2:$AG$651,MATCH($A56,Applications_2021!$A$2:$A$651,0))="","",INDEX(Applications_2021!$AG$2:$AG$651,MATCH($A56,Applications_2021!$A$2:$A$651,0)))</f>
        <v xml:space="preserve">I am a member of the Grenada Middle School band were I am in top band. I am an honor student were I take some advance classes. I also take part in The Diamond Project Org. a non profit organization in my hometown that consents of young African American females that volunteer and helps throughout Mississippi. I was recently awarded first place winner in a Black History Month speech on Rosa Parks. </v>
      </c>
      <c r="W56" s="48" t="str">
        <f>IF(INDEX(Applications_2021!$AH$2:$AH$651,MATCH($A56,Applications_2021!$A$2:$A$651,0))="","",INDEX(Applications_2021!$AH$2:$AH$651,MATCH($A56,Applications_2021!$A$2:$A$651,0)))</f>
        <v>I am very outgoing and determined young lady. I am always ready to learn new things especially if it will help my future.</v>
      </c>
      <c r="X56" s="48" t="str">
        <f>IF(INDEX(Applications_2021!$AI$2:$AI$651,MATCH($A56,Applications_2021!$A$2:$A$651,0))="","",INDEX(Applications_2021!$AI$2:$AI$651,MATCH($A56,Applications_2021!$A$2:$A$651,0)))</f>
        <v>school/teacher</v>
      </c>
      <c r="Y56" s="48" t="str">
        <f>IF(INDEX(Applications_2021!$AJ$2:$AJ$651,MATCH($A56,Applications_2021!$A$2:$A$651,0))="","",INDEX(Applications_2021!$AJ$2:$AJ$651,MATCH($A56,Applications_2021!$A$2:$A$651,0)))</f>
        <v>Leah Clark</v>
      </c>
      <c r="Z56" s="48" t="str" cm="1">
        <f t="array" ref="Z56">IF(INDEX(Transcripts_2021!$Q$2:$Q$1001,MATCH($A56,Applications_2021!$A$2:$A$1001,0))="","",INDEX(Transcripts_2021!$Q$2:$Q$1001,MATCH(TRIM($A56),TRIM(Transcripts_2021!$B$2:$B$1001),0)))</f>
        <v>report_card__makiya_shipp.pdf</v>
      </c>
      <c r="AA56" s="48" t="str" cm="1">
        <f t="array" ref="AA56">IF(INDEX(Transcripts_2021!$S$2:$S$1001,MATCH($A56,Applications_2021!$A$2:$A$1001,0))="","",INDEX(Transcripts_2021!$S$2:$S$1001,MATCH(TRIM($A56),TRIM(Transcripts_2021!$B$2:$B$1001),0)))</f>
        <v/>
      </c>
      <c r="AB56" s="48" t="str" cm="1">
        <f t="array" ref="AB56">IF(INDEX(Transcripts_2021!$U$2:$U$1001,MATCH($A56,Applications_2021!$A$2:$A$1001,0))="","",INDEX(Transcripts_2021!$U$2:$U$1001,MATCH(TRIM($A56),TRIM(Transcripts_2021!$B$2:$B$1001),0)))</f>
        <v/>
      </c>
      <c r="AC56" s="48" t="str">
        <f>IF(INDEX(Transcripts_2021!$A$2:$A$324,MATCH($A56,Transcripts_2021!$A$2:$A$324,0))=$A56,INDEX(Transcripts_2021!$O$2:$O$324,MATCH($A56,Transcripts_2021!$A$2:$A$324,0)),"")</f>
        <v>Grenada Middle School</v>
      </c>
      <c r="AD56" s="48" t="str">
        <f>IF(INDEX('AAYME 2021_List'!$A$3:$A$311,MATCH($A56,'AAYME 2021_List'!$A$3:$A$311,0))=$A56,INDEX('AAYME 2021_List'!$AC$3:$AC$311,MATCH($A56,'AAYME 2021_List'!$A$3:$A$311,0)),"")</f>
        <v>Grenada</v>
      </c>
      <c r="AE56" s="48" t="str">
        <f>IF(INDEX(Applications_2021!$AL$2:$AL$651,MATCH($A56,Applications_2021!$A$2:$A$651,0))="","",INDEX(Applications_2021!$AL$2:$AL$651,MATCH($A56,Applications_2021!$A$2:$A$651,0)))</f>
        <v>Grenada</v>
      </c>
    </row>
    <row r="57" spans="1:31" x14ac:dyDescent="0.3">
      <c r="A57" s="51" t="str">
        <f>IF(Applications_2021!$A117="","",Applications_2021!$A117)</f>
        <v>0121-SIL-KE-0016</v>
      </c>
      <c r="B57" s="52" t="str">
        <f>IF(INDEX('AAYME 2021_List'!$A$3:$A$311,MATCH($A57,'AAYME 2021_List'!$A$3:$A$311,0))=$A57,INDEX('AAYME 2021_List'!$B$3:$B$311,MATCH($A57,'AAYME 2021_List'!$A$3:$A$311,0)),"")</f>
        <v>No</v>
      </c>
      <c r="C57" s="258" t="str">
        <f>IF(INDEX('AAYME 2021_List'!$A$3:$A$311,MATCH($A57,'AAYME 2021_List'!$A$3:$A$311,0))=$A57,INDEX('AAYME 2021_List'!$C$3:$C$311,MATCH($A57,'AAYME 2021_List'!$A$3:$A$311,0)),"")</f>
        <v>03-Missing/Invalid transcript info</v>
      </c>
      <c r="D57" s="46">
        <f t="shared" si="1"/>
        <v>9</v>
      </c>
      <c r="E57" s="45" cm="1">
        <f t="array" ref="E57">_xlfn.IFS($Q57="Less than $25,000 per year",5,$Q57="$25,000 to $49,999 per year",4,$Q57="$50,000 per year or above",2,$Q57="I do not know.",3,$Q57="",0)</f>
        <v>4</v>
      </c>
      <c r="F57" s="45" cm="1">
        <f t="array" ref="F57">_xlfn.IFS($T57="Excellent",5,$T57="Good",4,$T57="Average",3,$T57="Below Average",2,$T57="Poor",1)</f>
        <v>5</v>
      </c>
      <c r="G57" s="52"/>
      <c r="H57" s="52"/>
      <c r="I57" s="52"/>
      <c r="J57" s="255" t="str">
        <f>IF(INDEX('AAYME 2021_List'!$A$3:$A$311,MATCH($A57,'AAYME 2021_List'!$A$3:$A$311,0))=$A57,INDEX('AAYME 2021_List'!$J$3:$J$311,MATCH($A57,'AAYME 2021_List'!$A$3:$A$311,0)),"")</f>
        <v>?</v>
      </c>
      <c r="K57" s="48" t="str">
        <f>IF(LEFT(INDEX(Applications_2021!$E$2:$E$651,MATCH($A57,Applications_2021!$A$2:$A$651,0)),1)="Y","Black","Other")</f>
        <v>Black</v>
      </c>
      <c r="L57" s="48" t="str">
        <f>IF(INDEX(Applications_2021!$F$2:$F$651,MATCH($A57,Applications_2021!$A$2:$A$651,0))="","",INDEX(Applications_2021!$F$2:$F$651,MATCH($A57,Applications_2021!$A$2:$A$651,0)))</f>
        <v>Female</v>
      </c>
      <c r="M57" s="66" t="str">
        <f>IF(LEFT(INDEX(Applications_2021!$I$2:$I$651,MATCH($A57,Applications_2021!$A$2:$A$651,0)),1)="","",LEFT(INDEX(Applications_2021!$I$2:$I$651,MATCH($A57,Applications_2021!$A$2:$A$651,0)),1))</f>
        <v>9</v>
      </c>
      <c r="N57" s="66" t="str">
        <f>IF(INDEX(Applications_2021!$J$2:$J$651,MATCH($A57,Applications_2021!$A$2:$A$651,0))="","",INDEX(Applications_2021!$J$2:$J$651,MATCH($A57,Applications_2021!$A$2:$A$651,0)))</f>
        <v>Cleveland Central High School</v>
      </c>
      <c r="O57" s="48" t="str">
        <f>IF(INDEX(Applications_2021!$K$2:$K$651,MATCH($A57,Applications_2021!$A$2:$A$651,0))="","",INDEX(Applications_2021!$K$2:$K$651,MATCH($A57,Applications_2021!$A$2:$A$651,0)))</f>
        <v>Cleveland School District</v>
      </c>
      <c r="P57" s="48" t="str">
        <f>IF(INDEX(Applications_2021!$P$2:$P$651,MATCH($A57,Applications_2021!$A$2:$A$651,0))="","",INDEX(Applications_2021!$P$2:$P$651,MATCH($A57,Applications_2021!$A$2:$A$651,0)))</f>
        <v>College degree or 4 or more years of college (including graduate school)</v>
      </c>
      <c r="Q57" s="48" t="str">
        <f>IF(INDEX(Applications_2021!$Q$2:$Q$651,MATCH($A57,Applications_2021!$A$2:$A$651,0))="","",INDEX(Applications_2021!$Q$2:$Q$651,MATCH($A57,Applications_2021!$A$2:$A$651,0)))</f>
        <v>$25,000 to $49,999 per year</v>
      </c>
      <c r="R57" s="48" t="str">
        <f>IF(INDEX(Applications_2021!$AL$2:$AL$651,MATCH($A57,Applications_2021!$A$2:$A$651,0))="","",INDEX(Applications_2021!$AL$2:$AL$651,MATCH($A57,Applications_2021!$A$2:$A$651,0)))</f>
        <v>Bolivar</v>
      </c>
      <c r="S57" s="48" t="str">
        <f>IF(INDEX(Applications_2021!$V$2:$V$651,MATCH($A57,Applications_2021!$A$2:$A$651,0))="","",INDEX(Applications_2021!$V$2:$V$651,MATCH($A57,Applications_2021!$A$2:$A$651,0)))</f>
        <v>MS</v>
      </c>
      <c r="T57" s="48" t="str">
        <f>IF(INDEX(Applications_2021!$AE$2:$AE$651,MATCH($A57,Applications_2021!$A$2:$A$651,0))="","",INDEX(Applications_2021!$AE$2:$AE$651,MATCH($A57,Applications_2021!$A$2:$A$651,0)))</f>
        <v>Excellent</v>
      </c>
      <c r="U57" s="48" t="str">
        <f>IF(INDEX(Applications_2021!$AF$2:$AF$651,MATCH($A57,Applications_2021!$A$2:$A$651,0))="","",INDEX(Applications_2021!$AF$2:$AF$651,MATCH($A57,Applications_2021!$A$2:$A$651,0)))</f>
        <v xml:space="preserve">   I would like to attend the AAYME Camp because it would be a great opportunity to experience a new thing. If I attend, I would be able to venture out, go out of my comfort zone, and meet amazing, new people. I don't get many opportunities to show my skills and determination, but I feel like this would be the best option. I would like to gain more clarity on what it is I want to do with my life and further my education. I would also like to gain a better understanding on why it is important to maintain good grades.</v>
      </c>
      <c r="V57" s="48" t="str">
        <f>IF(INDEX(Applications_2021!$AG$2:$AG$651,MATCH($A57,Applications_2021!$A$2:$A$651,0))="","",INDEX(Applications_2021!$AG$2:$AG$651,MATCH($A57,Applications_2021!$A$2:$A$651,0)))</f>
        <v xml:space="preserve">   Throughout my entire education, I've always maintained A's and B's. I've always received the Citizenship Award at ceremonies. Throughout my education, I was always on the Superintendent's List and Honor Roll. In middle school, I was in the STAR program. My 7th grade year at middle school, I was in the Drama Club. I was a 7th and 8th grade representative for Student Council. In band of my 8th grade year, I maintained 2nd chair as a trombone player all year long. I was on Honor three times in a row. Lastly, I graduated in Honors from middle school.</v>
      </c>
      <c r="W57" s="48" t="str">
        <f>IF(INDEX(Applications_2021!$AH$2:$AH$651,MATCH($A57,Applications_2021!$A$2:$A$651,0))="","",INDEX(Applications_2021!$AH$2:$AH$651,MATCH($A57,Applications_2021!$A$2:$A$651,0)))</f>
        <v/>
      </c>
      <c r="X57" s="48" t="str">
        <f>IF(INDEX(Applications_2021!$AI$2:$AI$651,MATCH($A57,Applications_2021!$A$2:$A$651,0))="","",INDEX(Applications_2021!$AI$2:$AI$651,MATCH($A57,Applications_2021!$A$2:$A$651,0)))</f>
        <v>email announcement</v>
      </c>
      <c r="Y57" s="48" t="str">
        <f>IF(INDEX(Applications_2021!$AJ$2:$AJ$651,MATCH($A57,Applications_2021!$A$2:$A$651,0))="","",INDEX(Applications_2021!$AJ$2:$AJ$651,MATCH($A57,Applications_2021!$A$2:$A$651,0)))</f>
        <v>Nakita J. Goins</v>
      </c>
      <c r="Z57" s="48" t="str" cm="1">
        <f t="array" ref="Z57">IF(INDEX(Transcripts_2021!$Q$2:$Q$1001,MATCH($A57,Applications_2021!$A$2:$A$1001,0))="","",INDEX(Transcripts_2021!$Q$2:$Q$1001,MATCH(TRIM($A57),TRIM(Transcripts_2021!$B$2:$B$1001),0)))</f>
        <v>img_6210.jpg</v>
      </c>
      <c r="AA57" s="48" t="str" cm="1">
        <f t="array" ref="AA57">IF(INDEX(Transcripts_2021!$S$2:$S$1001,MATCH($A57,Applications_2021!$A$2:$A$1001,0))="","",INDEX(Transcripts_2021!$S$2:$S$1001,MATCH(TRIM($A57),TRIM(Transcripts_2021!$B$2:$B$1001),0)))</f>
        <v/>
      </c>
      <c r="AB57" s="48" t="str" cm="1">
        <f t="array" ref="AB57">IF(INDEX(Transcripts_2021!$U$2:$U$1001,MATCH($A57,Applications_2021!$A$2:$A$1001,0))="","",INDEX(Transcripts_2021!$U$2:$U$1001,MATCH(TRIM($A57),TRIM(Transcripts_2021!$B$2:$B$1001),0)))</f>
        <v/>
      </c>
      <c r="AC57" s="48" t="str">
        <f>IF(INDEX(Transcripts_2021!$A$2:$A$324,MATCH($A57,Transcripts_2021!$A$2:$A$324,0))=$A57,INDEX(Transcripts_2021!$O$2:$O$324,MATCH($A57,Transcripts_2021!$A$2:$A$324,0)),"")</f>
        <v>Cleveland Central High School</v>
      </c>
      <c r="AD57" s="48" t="str">
        <f>IF(INDEX('AAYME 2021_List'!$A$3:$A$311,MATCH($A57,'AAYME 2021_List'!$A$3:$A$311,0))=$A57,INDEX('AAYME 2021_List'!$AC$3:$AC$311,MATCH($A57,'AAYME 2021_List'!$A$3:$A$311,0)),"")</f>
        <v>Bolivar</v>
      </c>
      <c r="AE57" s="48" t="str">
        <f>IF(INDEX(Applications_2021!$AL$2:$AL$651,MATCH($A57,Applications_2021!$A$2:$A$651,0))="","",INDEX(Applications_2021!$AL$2:$AL$651,MATCH($A57,Applications_2021!$A$2:$A$651,0)))</f>
        <v>Bolivar</v>
      </c>
    </row>
    <row r="58" spans="1:31" x14ac:dyDescent="0.3">
      <c r="A58" s="51" t="str">
        <f>IF(Applications_2021!$A118="","",Applications_2021!$A118)</f>
        <v>0122-O’N-HA-0074</v>
      </c>
      <c r="B58" s="52" t="str">
        <f>IF(INDEX('AAYME 2021_List'!$A$3:$A$311,MATCH($A58,'AAYME 2021_List'!$A$3:$A$311,0))=$A58,INDEX('AAYME 2021_List'!$B$3:$B$311,MATCH($A58,'AAYME 2021_List'!$A$3:$A$311,0)),"")</f>
        <v>Yes</v>
      </c>
      <c r="C58" s="258" t="str">
        <f>IF(INDEX('AAYME 2021_List'!$A$3:$A$311,MATCH($A58,'AAYME 2021_List'!$A$3:$A$311,0))=$A58,INDEX('AAYME 2021_List'!$C$3:$C$311,MATCH($A58,'AAYME 2021_List'!$A$3:$A$311,0)),"")</f>
        <v>06-Finalist</v>
      </c>
      <c r="D58" s="46">
        <f t="shared" si="1"/>
        <v>7</v>
      </c>
      <c r="E58" s="45" cm="1">
        <f t="array" ref="E58">_xlfn.IFS($Q58="Less than $25,000 per year",5,$Q58="$25,000 to $49,999 per year",4,$Q58="$50,000 per year or above",2,$Q58="I do not know.",3,$Q58="",0)</f>
        <v>2</v>
      </c>
      <c r="F58" s="45" cm="1">
        <f t="array" ref="F58">_xlfn.IFS($T58="Excellent",5,$T58="Good",4,$T58="Average",3,$T58="Below Average",2,$T58="Poor",1)</f>
        <v>5</v>
      </c>
      <c r="G58" s="52"/>
      <c r="H58" s="52"/>
      <c r="I58" s="52"/>
      <c r="J58" s="255">
        <f>IF(INDEX('AAYME 2021_List'!$A$3:$A$311,MATCH($A58,'AAYME 2021_List'!$A$3:$A$311,0))=$A58,INDEX('AAYME 2021_List'!$J$3:$J$311,MATCH($A58,'AAYME 2021_List'!$A$3:$A$311,0)),"")</f>
        <v>9</v>
      </c>
      <c r="K58" s="48" t="str">
        <f>IF(LEFT(INDEX(Applications_2021!$E$2:$E$651,MATCH($A58,Applications_2021!$A$2:$A$651,0)),1)="Y","Black","Other")</f>
        <v>Black</v>
      </c>
      <c r="L58" s="48" t="str">
        <f>IF(INDEX(Applications_2021!$F$2:$F$651,MATCH($A58,Applications_2021!$A$2:$A$651,0))="","",INDEX(Applications_2021!$F$2:$F$651,MATCH($A58,Applications_2021!$A$2:$A$651,0)))</f>
        <v>Male</v>
      </c>
      <c r="M58" s="48" t="str">
        <f>IF(LEFT(INDEX(Applications_2021!$I$2:$I$651,MATCH($A58,Applications_2021!$A$2:$A$651,0)),1)="","",LEFT(INDEX(Applications_2021!$I$2:$I$651,MATCH($A58,Applications_2021!$A$2:$A$651,0)),1))</f>
        <v>9</v>
      </c>
      <c r="N58" s="48" t="str">
        <f>IF(INDEX(Applications_2021!$J$2:$J$651,MATCH($A58,Applications_2021!$A$2:$A$651,0))="","",INDEX(Applications_2021!$J$2:$J$651,MATCH($A58,Applications_2021!$A$2:$A$651,0)))</f>
        <v xml:space="preserve">Sumrall High School </v>
      </c>
      <c r="O58" s="48" t="str">
        <f>IF(INDEX(Applications_2021!$K$2:$K$651,MATCH($A58,Applications_2021!$A$2:$A$651,0))="","",INDEX(Applications_2021!$K$2:$K$651,MATCH($A58,Applications_2021!$A$2:$A$651,0)))</f>
        <v xml:space="preserve">Lamar County School District </v>
      </c>
      <c r="P58" s="48" t="str">
        <f>IF(INDEX(Applications_2021!$P$2:$P$651,MATCH($A58,Applications_2021!$A$2:$A$651,0))="","",INDEX(Applications_2021!$P$2:$P$651,MATCH($A58,Applications_2021!$A$2:$A$651,0)))</f>
        <v>College degree or 4 or more years of college (including graduate school)</v>
      </c>
      <c r="Q58" s="48" t="str">
        <f>IF(INDEX(Applications_2021!$Q$2:$Q$651,MATCH($A58,Applications_2021!$A$2:$A$651,0))="","",INDEX(Applications_2021!$Q$2:$Q$651,MATCH($A58,Applications_2021!$A$2:$A$651,0)))</f>
        <v>$50,000 per year or above</v>
      </c>
      <c r="R58" s="48" t="str">
        <f>IF(INDEX(Applications_2021!$AL$2:$AL$651,MATCH($A58,Applications_2021!$A$2:$A$651,0))="","",INDEX(Applications_2021!$AL$2:$AL$651,MATCH($A58,Applications_2021!$A$2:$A$651,0)))</f>
        <v>Lamar</v>
      </c>
      <c r="S58" s="48" t="str">
        <f>IF(INDEX(Applications_2021!$V$2:$V$651,MATCH($A58,Applications_2021!$A$2:$A$651,0))="","",INDEX(Applications_2021!$V$2:$V$651,MATCH($A58,Applications_2021!$A$2:$A$651,0)))</f>
        <v>MS</v>
      </c>
      <c r="T58" s="48" t="str">
        <f>IF(INDEX(Applications_2021!$AE$2:$AE$651,MATCH($A58,Applications_2021!$A$2:$A$651,0))="","",INDEX(Applications_2021!$AE$2:$AE$651,MATCH($A58,Applications_2021!$A$2:$A$651,0)))</f>
        <v>Excellent</v>
      </c>
      <c r="U58" s="48" t="str">
        <f>IF(INDEX(Applications_2021!$AF$2:$AF$651,MATCH($A58,Applications_2021!$A$2:$A$651,0))="","",INDEX(Applications_2021!$AF$2:$AF$651,MATCH($A58,Applications_2021!$A$2:$A$651,0)))</f>
        <v>I would like to attend the AAYME camp to gain exposure to higher levels of math and science and preparation for success in STEM courses and future career opportunities.</v>
      </c>
      <c r="V58" s="48" t="str">
        <f>IF(INDEX(Applications_2021!$AG$2:$AG$651,MATCH($A58,Applications_2021!$A$2:$A$651,0))="","",INDEX(Applications_2021!$AG$2:$AG$651,MATCH($A58,Applications_2021!$A$2:$A$651,0)))</f>
        <v xml:space="preserve">I volunteer with my youth group at Grace Temple Church. Currently, I participate in the Tiger Rock Martial Arts Leadership Program. My participation and practice, since 2nd-grade, has earned me the rank of 3rd degree level 3 black belt. I am a recipient of the Tiger Rock Integrity Award. In addition to chores at the academy, I get to train younger students. I have been a member of the robotics team and I am maintaining Honor Student Status, all-A’s. </v>
      </c>
      <c r="W58" s="48" t="str">
        <f>IF(INDEX(Applications_2021!$AH$2:$AH$651,MATCH($A58,Applications_2021!$A$2:$A$651,0))="","",INDEX(Applications_2021!$AH$2:$AH$651,MATCH($A58,Applications_2021!$A$2:$A$651,0)))</f>
        <v xml:space="preserve">I would love to have the opportunity to be among the 2021 MSMS-AAYME campers and be able to say that the AAYME enabled me to be a lead student in math and science and among the graduating class of 2024 with scholarships to leading colleges and universities. </v>
      </c>
      <c r="X58" s="48" t="str">
        <f>IF(INDEX(Applications_2021!$AI$2:$AI$651,MATCH($A58,Applications_2021!$A$2:$A$651,0))="","",INDEX(Applications_2021!$AI$2:$AI$651,MATCH($A58,Applications_2021!$A$2:$A$651,0)))</f>
        <v>relative or friend</v>
      </c>
      <c r="Y58" s="48" t="str">
        <f>IF(INDEX(Applications_2021!$AJ$2:$AJ$651,MATCH($A58,Applications_2021!$A$2:$A$651,0))="","",INDEX(Applications_2021!$AJ$2:$AJ$651,MATCH($A58,Applications_2021!$A$2:$A$651,0)))</f>
        <v/>
      </c>
      <c r="Z58" s="48" t="str" cm="1">
        <f t="array" ref="Z58">IF(INDEX(Transcripts_2021!$Q$2:$Q$1001,MATCH($A58,Applications_2021!$A$2:$A$1001,0))="","",INDEX(Transcripts_2021!$Q$2:$Q$1001,MATCH(TRIM($A58),TRIM(Transcripts_2021!$B$2:$B$1001),0)))</f>
        <v>haven_oneal_report_card_and_transcript.pdf</v>
      </c>
      <c r="AA58" s="48" t="str" cm="1">
        <f t="array" ref="AA58">IF(INDEX(Transcripts_2021!$S$2:$S$1001,MATCH($A58,Applications_2021!$A$2:$A$1001,0))="","",INDEX(Transcripts_2021!$S$2:$S$1001,MATCH(TRIM($A58),TRIM(Transcripts_2021!$B$2:$B$1001),0)))</f>
        <v/>
      </c>
      <c r="AB58" s="48" t="str" cm="1">
        <f t="array" ref="AB58">IF(INDEX(Transcripts_2021!$U$2:$U$1001,MATCH($A58,Applications_2021!$A$2:$A$1001,0))="","",INDEX(Transcripts_2021!$U$2:$U$1001,MATCH(TRIM($A58),TRIM(Transcripts_2021!$B$2:$B$1001),0)))</f>
        <v/>
      </c>
      <c r="AC58" s="48" t="str">
        <f>IF(INDEX(Transcripts_2021!$A$2:$A$324,MATCH($A58,Transcripts_2021!$A$2:$A$324,0))=$A58,INDEX(Transcripts_2021!$O$2:$O$324,MATCH($A58,Transcripts_2021!$A$2:$A$324,0)),"")</f>
        <v>Sumrall High School</v>
      </c>
      <c r="AD58" s="48" t="str">
        <f>IF(INDEX('AAYME 2021_List'!$A$3:$A$311,MATCH($A58,'AAYME 2021_List'!$A$3:$A$311,0))=$A58,INDEX('AAYME 2021_List'!$AC$3:$AC$311,MATCH($A58,'AAYME 2021_List'!$A$3:$A$311,0)),"")</f>
        <v>Lamar</v>
      </c>
      <c r="AE58" s="48" t="str">
        <f>IF(INDEX(Applications_2021!$AL$2:$AL$651,MATCH($A58,Applications_2021!$A$2:$A$651,0))="","",INDEX(Applications_2021!$AL$2:$AL$651,MATCH($A58,Applications_2021!$A$2:$A$651,0)))</f>
        <v>Lamar</v>
      </c>
    </row>
    <row r="59" spans="1:31" x14ac:dyDescent="0.3">
      <c r="A59" s="51" t="str">
        <f>IF(Applications_2021!$A120="","",Applications_2021!$A120)</f>
        <v>0124-MIT-AU-0213</v>
      </c>
      <c r="B59" s="52" t="str">
        <f>IF(INDEX('AAYME 2021_List'!$A$3:$A$311,MATCH($A59,'AAYME 2021_List'!$A$3:$A$311,0))=$A59,INDEX('AAYME 2021_List'!$B$3:$B$311,MATCH($A59,'AAYME 2021_List'!$A$3:$A$311,0)),"")</f>
        <v>Yes</v>
      </c>
      <c r="C59" s="258" t="str">
        <f>IF(INDEX('AAYME 2021_List'!$A$3:$A$311,MATCH($A59,'AAYME 2021_List'!$A$3:$A$311,0))=$A59,INDEX('AAYME 2021_List'!$C$3:$C$311,MATCH($A59,'AAYME 2021_List'!$A$3:$A$311,0)),"")</f>
        <v>00-Priority Representation</v>
      </c>
      <c r="D59" s="46">
        <f t="shared" si="1"/>
        <v>9</v>
      </c>
      <c r="E59" s="45" cm="1">
        <f t="array" ref="E59">_xlfn.IFS($Q59="Less than $25,000 per year",5,$Q59="$25,000 to $49,999 per year",4,$Q59="$50,000 per year or above",2,$Q59="I do not know.",3,$Q59="",0)</f>
        <v>4</v>
      </c>
      <c r="F59" s="45" cm="1">
        <f t="array" ref="F59">_xlfn.IFS($T59="Excellent",5,$T59="Good",4,$T59="Average",3,$T59="Below Average",2,$T59="Poor",1)</f>
        <v>5</v>
      </c>
      <c r="G59" s="52"/>
      <c r="H59" s="52"/>
      <c r="I59" s="52"/>
      <c r="J59" s="255">
        <f>IF(INDEX('AAYME 2021_List'!$A$3:$A$311,MATCH($A59,'AAYME 2021_List'!$A$3:$A$311,0))=$A59,INDEX('AAYME 2021_List'!$J$3:$J$311,MATCH($A59,'AAYME 2021_List'!$A$3:$A$311,0)),"")</f>
        <v>8</v>
      </c>
      <c r="K59" s="48" t="str">
        <f>IF(LEFT(INDEX(Applications_2021!$E$2:$E$651,MATCH($A59,Applications_2021!$A$2:$A$651,0)),1)="Y","Black","Other")</f>
        <v>Black</v>
      </c>
      <c r="L59" s="48" t="str">
        <f>IF(INDEX(Applications_2021!$F$2:$F$651,MATCH($A59,Applications_2021!$A$2:$A$651,0))="","",INDEX(Applications_2021!$F$2:$F$651,MATCH($A59,Applications_2021!$A$2:$A$651,0)))</f>
        <v>Female</v>
      </c>
      <c r="M59" s="48" t="str">
        <f>IF(LEFT(INDEX(Applications_2021!$I$2:$I$651,MATCH($A59,Applications_2021!$A$2:$A$651,0)),1)="","",LEFT(INDEX(Applications_2021!$I$2:$I$651,MATCH($A59,Applications_2021!$A$2:$A$651,0)),1))</f>
        <v>8</v>
      </c>
      <c r="N59" s="48" t="str">
        <f>IF(INDEX(Applications_2021!$J$2:$J$651,MATCH($A59,Applications_2021!$A$2:$A$651,0))="","",INDEX(Applications_2021!$J$2:$J$651,MATCH($A59,Applications_2021!$A$2:$A$651,0)))</f>
        <v>Coldwater High School</v>
      </c>
      <c r="O59" s="48" t="str">
        <f>IF(INDEX(Applications_2021!$K$2:$K$651,MATCH($A59,Applications_2021!$A$2:$A$651,0))="","",INDEX(Applications_2021!$K$2:$K$651,MATCH($A59,Applications_2021!$A$2:$A$651,0)))</f>
        <v>Tate County School District</v>
      </c>
      <c r="P59" s="48" t="str">
        <f>IF(INDEX(Applications_2021!$P$2:$P$651,MATCH($A59,Applications_2021!$A$2:$A$651,0))="","",INDEX(Applications_2021!$P$2:$P$651,MATCH($A59,Applications_2021!$A$2:$A$651,0)))</f>
        <v>High School Diploma or up to 3 years of college</v>
      </c>
      <c r="Q59" s="48" t="str">
        <f>IF(INDEX(Applications_2021!$Q$2:$Q$651,MATCH($A59,Applications_2021!$A$2:$A$651,0))="","",INDEX(Applications_2021!$Q$2:$Q$651,MATCH($A59,Applications_2021!$A$2:$A$651,0)))</f>
        <v>$25,000 to $49,999 per year</v>
      </c>
      <c r="R59" s="48" t="str">
        <f>IF(INDEX(Applications_2021!$AL$2:$AL$651,MATCH($A59,Applications_2021!$A$2:$A$651,0))="","",INDEX(Applications_2021!$AL$2:$AL$651,MATCH($A59,Applications_2021!$A$2:$A$651,0)))</f>
        <v>Tate</v>
      </c>
      <c r="S59" s="48" t="str">
        <f>IF(INDEX(Applications_2021!$V$2:$V$651,MATCH($A59,Applications_2021!$A$2:$A$651,0))="","",INDEX(Applications_2021!$V$2:$V$651,MATCH($A59,Applications_2021!$A$2:$A$651,0)))</f>
        <v>MS</v>
      </c>
      <c r="T59" s="48" t="str">
        <f>IF(INDEX(Applications_2021!$AE$2:$AE$651,MATCH($A59,Applications_2021!$A$2:$A$651,0))="","",INDEX(Applications_2021!$AE$2:$AE$651,MATCH($A59,Applications_2021!$A$2:$A$651,0)))</f>
        <v>Excellent</v>
      </c>
      <c r="U59" s="48" t="str">
        <f>IF(INDEX(Applications_2021!$AF$2:$AF$651,MATCH($A59,Applications_2021!$A$2:$A$651,0))="","",INDEX(Applications_2021!$AF$2:$AF$651,MATCH($A59,Applications_2021!$A$2:$A$651,0)))</f>
        <v>I would like to attend AAYME Camp in order to learn more about career opportunities that are vested in math and science. I would also love the experience of being on a college campus for a week with a group of my peers from all around our state.</v>
      </c>
      <c r="V59" s="48" t="str">
        <f>IF(INDEX(Applications_2021!$AG$2:$AG$651,MATCH($A59,Applications_2021!$A$2:$A$651,0))="","",INDEX(Applications_2021!$AG$2:$AG$651,MATCH($A59,Applications_2021!$A$2:$A$651,0)))</f>
        <v xml:space="preserve"> - Principal's List each 9 Weeks  - Jr. Beta Club Member  - Jr. High basketball player  - Avid Crochetier  </v>
      </c>
      <c r="W59" s="48" t="str">
        <f>IF(INDEX(Applications_2021!$AH$2:$AH$651,MATCH($A59,Applications_2021!$A$2:$A$651,0))="","",INDEX(Applications_2021!$AH$2:$AH$651,MATCH($A59,Applications_2021!$A$2:$A$651,0)))</f>
        <v>It would be my honor to be selected as one of the participants in this summer's AAMYE camp.  Thank you in advance.</v>
      </c>
      <c r="X59" s="48" t="str">
        <f>IF(INDEX(Applications_2021!$AI$2:$AI$651,MATCH($A59,Applications_2021!$A$2:$A$651,0))="","",INDEX(Applications_2021!$AI$2:$AI$651,MATCH($A59,Applications_2021!$A$2:$A$651,0)))</f>
        <v>Social Media</v>
      </c>
      <c r="Y59" s="48" t="str">
        <f>IF(INDEX(Applications_2021!$AJ$2:$AJ$651,MATCH($A59,Applications_2021!$A$2:$A$651,0))="","",INDEX(Applications_2021!$AJ$2:$AJ$651,MATCH($A59,Applications_2021!$A$2:$A$651,0)))</f>
        <v/>
      </c>
      <c r="Z59" s="48" t="str" cm="1">
        <f t="array" ref="Z59">IF(INDEX(Transcripts_2021!$Q$2:$Q$1001,MATCH($A59,Applications_2021!$A$2:$A$1001,0))="","",INDEX(Transcripts_2021!$Q$2:$Q$1001,MATCH(TRIM($A59),TRIM(Transcripts_2021!$B$2:$B$1001),0)))</f>
        <v>20210426_2117413.jpg</v>
      </c>
      <c r="AA59" s="48" t="str" cm="1">
        <f t="array" ref="AA59">IF(INDEX(Transcripts_2021!$S$2:$S$1001,MATCH($A59,Applications_2021!$A$2:$A$1001,0))="","",INDEX(Transcripts_2021!$S$2:$S$1001,MATCH(TRIM($A59),TRIM(Transcripts_2021!$B$2:$B$1001),0)))</f>
        <v/>
      </c>
      <c r="AB59" s="48" t="str" cm="1">
        <f t="array" ref="AB59">IF(INDEX(Transcripts_2021!$U$2:$U$1001,MATCH($A59,Applications_2021!$A$2:$A$1001,0))="","",INDEX(Transcripts_2021!$U$2:$U$1001,MATCH(TRIM($A59),TRIM(Transcripts_2021!$B$2:$B$1001),0)))</f>
        <v/>
      </c>
      <c r="AC59" s="48" t="str">
        <f>IF(INDEX(Transcripts_2021!$A$2:$A$324,MATCH($A59,Transcripts_2021!$A$2:$A$324,0))=$A59,INDEX(Transcripts_2021!$O$2:$O$324,MATCH($A59,Transcripts_2021!$A$2:$A$324,0)),"")</f>
        <v>Coldwater High School</v>
      </c>
      <c r="AD59" s="48" t="str">
        <f>IF(INDEX('AAYME 2021_List'!$A$3:$A$311,MATCH($A59,'AAYME 2021_List'!$A$3:$A$311,0))=$A59,INDEX('AAYME 2021_List'!$AC$3:$AC$311,MATCH($A59,'AAYME 2021_List'!$A$3:$A$311,0)),"")</f>
        <v>Tate</v>
      </c>
      <c r="AE59" s="48" t="str">
        <f>IF(INDEX(Applications_2021!$AL$2:$AL$651,MATCH($A59,Applications_2021!$A$2:$A$651,0))="","",INDEX(Applications_2021!$AL$2:$AL$651,MATCH($A59,Applications_2021!$A$2:$A$651,0)))</f>
        <v>Tate</v>
      </c>
    </row>
    <row r="60" spans="1:31" x14ac:dyDescent="0.3">
      <c r="A60" s="51" t="str">
        <f>IF(Applications_2021!$A121="","",Applications_2021!$A121)</f>
        <v>0125-WEL-NA-0282</v>
      </c>
      <c r="B60" s="52" t="str">
        <f>IF(INDEX('AAYME 2021_List'!$A$3:$A$311,MATCH($A60,'AAYME 2021_List'!$A$3:$A$311,0))=$A60,INDEX('AAYME 2021_List'!$B$3:$B$311,MATCH($A60,'AAYME 2021_List'!$A$3:$A$311,0)),"")</f>
        <v>Yes</v>
      </c>
      <c r="C60" s="258" t="str">
        <f>IF(INDEX('AAYME 2021_List'!$A$3:$A$311,MATCH($A60,'AAYME 2021_List'!$A$3:$A$311,0))=$A60,INDEX('AAYME 2021_List'!$C$3:$C$311,MATCH($A60,'AAYME 2021_List'!$A$3:$A$311,0)),"")</f>
        <v>06-Finalist</v>
      </c>
      <c r="D60" s="46">
        <f t="shared" si="1"/>
        <v>10</v>
      </c>
      <c r="E60" s="45" cm="1">
        <f t="array" ref="E60">_xlfn.IFS($Q60="Less than $25,000 per year",5,$Q60="$25,000 to $49,999 per year",4,$Q60="$50,000 per year or above",2,$Q60="I do not know.",3,$Q60="",0)</f>
        <v>5</v>
      </c>
      <c r="F60" s="45" cm="1">
        <f t="array" ref="F60">_xlfn.IFS($T60="Excellent",5,$T60="Good",4,$T60="Average",3,$T60="Below Average",2,$T60="Poor",1)</f>
        <v>5</v>
      </c>
      <c r="G60" s="52"/>
      <c r="H60" s="52"/>
      <c r="I60" s="52"/>
      <c r="J60" s="255">
        <f>IF(INDEX('AAYME 2021_List'!$A$3:$A$311,MATCH($A60,'AAYME 2021_List'!$A$3:$A$311,0))=$A60,INDEX('AAYME 2021_List'!$J$3:$J$311,MATCH($A60,'AAYME 2021_List'!$A$3:$A$311,0)),"")</f>
        <v>7</v>
      </c>
      <c r="K60" s="48" t="str">
        <f>IF(LEFT(INDEX(Applications_2021!$E$2:$E$651,MATCH($A60,Applications_2021!$A$2:$A$651,0)),1)="Y","Black","Other")</f>
        <v>Black</v>
      </c>
      <c r="L60" s="48" t="str">
        <f>IF(INDEX(Applications_2021!$F$2:$F$651,MATCH($A60,Applications_2021!$A$2:$A$651,0))="","",INDEX(Applications_2021!$F$2:$F$651,MATCH($A60,Applications_2021!$A$2:$A$651,0)))</f>
        <v>Female</v>
      </c>
      <c r="M60" s="48" t="str">
        <f>IF(LEFT(INDEX(Applications_2021!$I$2:$I$651,MATCH($A60,Applications_2021!$A$2:$A$651,0)),1)="","",LEFT(INDEX(Applications_2021!$I$2:$I$651,MATCH($A60,Applications_2021!$A$2:$A$651,0)),1))</f>
        <v>7</v>
      </c>
      <c r="N60" s="48" t="str">
        <f>IF(INDEX(Applications_2021!$J$2:$J$651,MATCH($A60,Applications_2021!$A$2:$A$651,0))="","",INDEX(Applications_2021!$J$2:$J$651,MATCH($A60,Applications_2021!$A$2:$A$651,0)))</f>
        <v>Germantown Middle School</v>
      </c>
      <c r="O60" s="48" t="str">
        <f>IF(INDEX(Applications_2021!$K$2:$K$651,MATCH($A60,Applications_2021!$A$2:$A$651,0))="","",INDEX(Applications_2021!$K$2:$K$651,MATCH($A60,Applications_2021!$A$2:$A$651,0)))</f>
        <v xml:space="preserve">Madison County </v>
      </c>
      <c r="P60" s="48" t="str">
        <f>IF(INDEX(Applications_2021!$P$2:$P$651,MATCH($A60,Applications_2021!$A$2:$A$651,0))="","",INDEX(Applications_2021!$P$2:$P$651,MATCH($A60,Applications_2021!$A$2:$A$651,0)))</f>
        <v>College degree or 4 or more years of college (including graduate school)</v>
      </c>
      <c r="Q60" s="48" t="str">
        <f>IF(INDEX(Applications_2021!$Q$2:$Q$651,MATCH($A60,Applications_2021!$A$2:$A$651,0))="","",INDEX(Applications_2021!$Q$2:$Q$651,MATCH($A60,Applications_2021!$A$2:$A$651,0)))</f>
        <v>Less than $25,000 per year</v>
      </c>
      <c r="R60" s="66" t="str">
        <f>$AD60</f>
        <v>Madison</v>
      </c>
      <c r="S60" s="48" t="str">
        <f>IF(INDEX(Applications_2021!$V$2:$V$651,MATCH($A60,Applications_2021!$A$2:$A$651,0))="","",INDEX(Applications_2021!$V$2:$V$651,MATCH($A60,Applications_2021!$A$2:$A$651,0)))</f>
        <v>MS</v>
      </c>
      <c r="T60" s="48" t="str">
        <f>IF(INDEX(Applications_2021!$AE$2:$AE$651,MATCH($A60,Applications_2021!$A$2:$A$651,0))="","",INDEX(Applications_2021!$AE$2:$AE$651,MATCH($A60,Applications_2021!$A$2:$A$651,0)))</f>
        <v>Excellent</v>
      </c>
      <c r="U60" s="48" t="str">
        <f>IF(INDEX(Applications_2021!$AF$2:$AF$651,MATCH($A60,Applications_2021!$A$2:$A$651,0))="","",INDEX(Applications_2021!$AF$2:$AF$651,MATCH($A60,Applications_2021!$A$2:$A$651,0)))</f>
        <v xml:space="preserve"> I want to attend the AAYME Camp so I can allow myself to be more exposed to academic opportunities and to build my social and professional skills. I hope to gain a great concept of the AAYME Camp goals and gain knowledge that can further me in my academic studies.</v>
      </c>
      <c r="V60" s="48" t="str">
        <f>IF(INDEX(Applications_2021!$AG$2:$AG$651,MATCH($A60,Applications_2021!$A$2:$A$651,0))="","",INDEX(Applications_2021!$AG$2:$AG$651,MATCH($A60,Applications_2021!$A$2:$A$651,0)))</f>
        <v>I have gotten the highest average in language arts. I am a beginner band student hoping to become well known with my music. I have excelled in all of my classes and I am currently taking advanced courses for language and math.</v>
      </c>
      <c r="W60" s="48" t="str">
        <f>IF(INDEX(Applications_2021!$AH$2:$AH$651,MATCH($A60,Applications_2021!$A$2:$A$651,0))="","",INDEX(Applications_2021!$AH$2:$AH$651,MATCH($A60,Applications_2021!$A$2:$A$651,0)))</f>
        <v>I am currently working on bettering my acting skills to possibly get casted for some local plays, movies, and tv shows.</v>
      </c>
      <c r="X60" s="48" t="str">
        <f>IF(INDEX(Applications_2021!$AI$2:$AI$651,MATCH($A60,Applications_2021!$A$2:$A$651,0))="","",INDEX(Applications_2021!$AI$2:$AI$651,MATCH($A60,Applications_2021!$A$2:$A$651,0)))</f>
        <v>relative or friend</v>
      </c>
      <c r="Y60" s="48" t="str">
        <f>IF(INDEX(Applications_2021!$AJ$2:$AJ$651,MATCH($A60,Applications_2021!$A$2:$A$651,0))="","",INDEX(Applications_2021!$AJ$2:$AJ$651,MATCH($A60,Applications_2021!$A$2:$A$651,0)))</f>
        <v/>
      </c>
      <c r="Z60" s="48" t="str" cm="1">
        <f t="array" ref="Z60">IF(INDEX(Transcripts_2021!$Q$2:$Q$1001,MATCH($A60,Applications_2021!$A$2:$A$1001,0))="","",INDEX(Transcripts_2021!$Q$2:$Q$1001,MATCH(TRIM($A60),TRIM(Transcripts_2021!$B$2:$B$1001),0)))</f>
        <v>2e9ef484b2db4a6ab2626543c9a485ac.jpeg.jpg</v>
      </c>
      <c r="AA60" s="48" t="str" cm="1">
        <f t="array" ref="AA60">IF(INDEX(Transcripts_2021!$S$2:$S$1001,MATCH($A60,Applications_2021!$A$2:$A$1001,0))="","",INDEX(Transcripts_2021!$S$2:$S$1001,MATCH(TRIM($A60),TRIM(Transcripts_2021!$B$2:$B$1001),0)))</f>
        <v/>
      </c>
      <c r="AB60" s="48" t="str" cm="1">
        <f t="array" ref="AB60">IF(INDEX(Transcripts_2021!$U$2:$U$1001,MATCH($A60,Applications_2021!$A$2:$A$1001,0))="","",INDEX(Transcripts_2021!$U$2:$U$1001,MATCH(TRIM($A60),TRIM(Transcripts_2021!$B$2:$B$1001),0)))</f>
        <v/>
      </c>
      <c r="AC60" s="48" t="str">
        <f>IF(INDEX(Transcripts_2021!$A$2:$A$324,MATCH($A60,Transcripts_2021!$A$2:$A$324,0))=$A60,INDEX(Transcripts_2021!$O$2:$O$324,MATCH($A60,Transcripts_2021!$A$2:$A$324,0)),"")</f>
        <v xml:space="preserve">Germantown Middle School </v>
      </c>
      <c r="AD60" s="67" t="s">
        <v>229</v>
      </c>
      <c r="AE60" s="48" t="str">
        <f>IF(INDEX(Applications_2021!$AL$2:$AL$651,MATCH($A60,Applications_2021!$A$2:$A$651,0))="","",INDEX(Applications_2021!$AL$2:$AL$651,MATCH($A60,Applications_2021!$A$2:$A$651,0)))</f>
        <v>Yazoo</v>
      </c>
    </row>
    <row r="61" spans="1:31" x14ac:dyDescent="0.3">
      <c r="A61" s="51" t="str">
        <f>IF(Applications_2021!$A125="","",Applications_2021!$A125)</f>
        <v>0131-TRI-J'-0036</v>
      </c>
      <c r="B61" s="52">
        <f>IF(INDEX('AAYME 2021_List'!$A$3:$A$311,MATCH($A61,'AAYME 2021_List'!$A$3:$A$311,0))=$A61,INDEX('AAYME 2021_List'!$B$3:$B$311,MATCH($A61,'AAYME 2021_List'!$A$3:$A$311,0)),"")</f>
        <v>0</v>
      </c>
      <c r="C61" s="281" t="str">
        <f>IF(INDEX('AAYME 2021_List'!$A$3:$A$311,MATCH($A61,'AAYME 2021_List'!$A$3:$A$311,0))=$A61,INDEX('AAYME 2021_List'!$C$3:$C$311,MATCH($A61,'AAYME 2021_List'!$A$3:$A$311,0)),"")</f>
        <v>99-Not Selected</v>
      </c>
      <c r="D61" s="46">
        <f t="shared" si="1"/>
        <v>9</v>
      </c>
      <c r="E61" s="45" cm="1">
        <f t="array" ref="E61">_xlfn.IFS($Q61="Less than $25,000 per year",5,$Q61="$25,000 to $49,999 per year",4,$Q61="$50,000 per year or above",2,$Q61="I do not know.",3,$Q61="",0)</f>
        <v>4</v>
      </c>
      <c r="F61" s="45" cm="1">
        <f t="array" ref="F61">_xlfn.IFS($T61="Excellent",5,$T61="Good",4,$T61="Average",3,$T61="Below Average",2,$T61="Poor",1)</f>
        <v>5</v>
      </c>
      <c r="G61" s="52"/>
      <c r="H61" s="52"/>
      <c r="I61" s="52"/>
      <c r="J61" s="255">
        <f>IF(INDEX('AAYME 2021_List'!$A$3:$A$311,MATCH($A61,'AAYME 2021_List'!$A$3:$A$311,0))=$A61,INDEX('AAYME 2021_List'!$J$3:$J$311,MATCH($A61,'AAYME 2021_List'!$A$3:$A$311,0)),"")</f>
        <v>9</v>
      </c>
      <c r="K61" s="48" t="str">
        <f>IF(LEFT(INDEX(Applications_2021!$E$2:$E$651,MATCH($A61,Applications_2021!$A$2:$A$651,0)),1)="Y","Black","Other")</f>
        <v>Black</v>
      </c>
      <c r="L61" s="48" t="str">
        <f>IF(INDEX(Applications_2021!$F$2:$F$651,MATCH($A61,Applications_2021!$A$2:$A$651,0))="","",INDEX(Applications_2021!$F$2:$F$651,MATCH($A61,Applications_2021!$A$2:$A$651,0)))</f>
        <v>Female</v>
      </c>
      <c r="M61" s="48" t="str">
        <f>IF(LEFT(INDEX(Applications_2021!$I$2:$I$651,MATCH($A61,Applications_2021!$A$2:$A$651,0)),1)="","",LEFT(INDEX(Applications_2021!$I$2:$I$651,MATCH($A61,Applications_2021!$A$2:$A$651,0)),1))</f>
        <v>9</v>
      </c>
      <c r="N61" s="48" t="str">
        <f>IF(INDEX(Applications_2021!$J$2:$J$651,MATCH($A61,Applications_2021!$A$2:$A$651,0))="","",INDEX(Applications_2021!$J$2:$J$651,MATCH($A61,Applications_2021!$A$2:$A$651,0)))</f>
        <v>Columbus High School</v>
      </c>
      <c r="O61" s="48" t="str">
        <f>IF(INDEX(Applications_2021!$K$2:$K$651,MATCH($A61,Applications_2021!$A$2:$A$651,0))="","",INDEX(Applications_2021!$K$2:$K$651,MATCH($A61,Applications_2021!$A$2:$A$651,0)))</f>
        <v>Columbus Municipal School District</v>
      </c>
      <c r="P61" s="48" t="str">
        <f>IF(INDEX(Applications_2021!$P$2:$P$651,MATCH($A61,Applications_2021!$A$2:$A$651,0))="","",INDEX(Applications_2021!$P$2:$P$651,MATCH($A61,Applications_2021!$A$2:$A$651,0)))</f>
        <v>College degree or 4 or more years of college (including graduate school)</v>
      </c>
      <c r="Q61" s="48" t="str">
        <f>IF(INDEX(Applications_2021!$Q$2:$Q$651,MATCH($A61,Applications_2021!$A$2:$A$651,0))="","",INDEX(Applications_2021!$Q$2:$Q$651,MATCH($A61,Applications_2021!$A$2:$A$651,0)))</f>
        <v>$25,000 to $49,999 per year</v>
      </c>
      <c r="R61" s="48" t="str">
        <f>IF(INDEX(Applications_2021!$AL$2:$AL$651,MATCH($A61,Applications_2021!$A$2:$A$651,0))="","",INDEX(Applications_2021!$AL$2:$AL$651,MATCH($A61,Applications_2021!$A$2:$A$651,0)))</f>
        <v>Lowndes</v>
      </c>
      <c r="S61" s="48" t="str">
        <f>IF(INDEX(Applications_2021!$V$2:$V$651,MATCH($A61,Applications_2021!$A$2:$A$651,0))="","",INDEX(Applications_2021!$V$2:$V$651,MATCH($A61,Applications_2021!$A$2:$A$651,0)))</f>
        <v>MS</v>
      </c>
      <c r="T61" s="48" t="str">
        <f>IF(INDEX(Applications_2021!$AE$2:$AE$651,MATCH($A61,Applications_2021!$A$2:$A$651,0))="","",INDEX(Applications_2021!$AE$2:$AE$651,MATCH($A61,Applications_2021!$A$2:$A$651,0)))</f>
        <v>Excellent</v>
      </c>
      <c r="U61" s="48" t="str">
        <f>IF(INDEX(Applications_2021!$AF$2:$AF$651,MATCH($A61,Applications_2021!$A$2:$A$651,0))="","",INDEX(Applications_2021!$AF$2:$AF$651,MATCH($A61,Applications_2021!$A$2:$A$651,0)))</f>
        <v>I would like to attend the AAYME Camp to continue to expand academically and to experience socialization.  I hope to gain knowledge that grows my mind academically while socializing with a group of individual that I am unfamiliar with, with the hopes that it grows my social skills.  I love challenges and is looking forward to new opportunities that will better me overall as an individual.</v>
      </c>
      <c r="V61" s="48" t="str">
        <f>IF(INDEX(Applications_2021!$AG$2:$AG$651,MATCH($A61,Applications_2021!$A$2:$A$651,0))="","",INDEX(Applications_2021!$AG$2:$AG$651,MATCH($A61,Applications_2021!$A$2:$A$651,0)))</f>
        <v xml:space="preserve">National Honor Society  Beta Club Highest Average in Math &amp; Biology Student Counselor  </v>
      </c>
      <c r="W61" s="48" t="str">
        <f>IF(INDEX(Applications_2021!$AH$2:$AH$651,MATCH($A61,Applications_2021!$A$2:$A$651,0))="","",INDEX(Applications_2021!$AH$2:$AH$651,MATCH($A61,Applications_2021!$A$2:$A$651,0)))</f>
        <v/>
      </c>
      <c r="X61" s="48" t="str">
        <f>IF(INDEX(Applications_2021!$AI$2:$AI$651,MATCH($A61,Applications_2021!$A$2:$A$651,0))="","",INDEX(Applications_2021!$AI$2:$AI$651,MATCH($A61,Applications_2021!$A$2:$A$651,0)))</f>
        <v>school/teacher</v>
      </c>
      <c r="Y61" s="48" t="str">
        <f>IF(INDEX(Applications_2021!$AJ$2:$AJ$651,MATCH($A61,Applications_2021!$A$2:$A$651,0))="","",INDEX(Applications_2021!$AJ$2:$AJ$651,MATCH($A61,Applications_2021!$A$2:$A$651,0)))</f>
        <v>Columbus High School</v>
      </c>
      <c r="Z61" s="48" t="str" cm="1">
        <f t="array" ref="Z61">IF(INDEX(Transcripts_2021!$Q$2:$Q$1001,MATCH($A61,Applications_2021!$A$2:$A$1001,0))="","",INDEX(Transcripts_2021!$Q$2:$Q$1001,MATCH(TRIM($A61),TRIM(Transcripts_2021!$B$2:$B$1001),0)))</f>
        <v>0000289.pdf</v>
      </c>
      <c r="AA61" s="48" t="str" cm="1">
        <f t="array" ref="AA61">IF(INDEX(Transcripts_2021!$S$2:$S$1001,MATCH($A61,Applications_2021!$A$2:$A$1001,0))="","",INDEX(Transcripts_2021!$S$2:$S$1001,MATCH(TRIM($A61),TRIM(Transcripts_2021!$B$2:$B$1001),0)))</f>
        <v/>
      </c>
      <c r="AB61" s="48" t="str" cm="1">
        <f t="array" ref="AB61">IF(INDEX(Transcripts_2021!$U$2:$U$1001,MATCH($A61,Applications_2021!$A$2:$A$1001,0))="","",INDEX(Transcripts_2021!$U$2:$U$1001,MATCH(TRIM($A61),TRIM(Transcripts_2021!$B$2:$B$1001),0)))</f>
        <v/>
      </c>
      <c r="AC61" s="48" t="str">
        <f>IF(INDEX(Transcripts_2021!$A$2:$A$324,MATCH($A61,Transcripts_2021!$A$2:$A$324,0))=$A61,INDEX(Transcripts_2021!$O$2:$O$324,MATCH($A61,Transcripts_2021!$A$2:$A$324,0)),"")</f>
        <v>Columbus High School</v>
      </c>
      <c r="AD61" s="48" t="str">
        <f>IF(INDEX('AAYME 2021_List'!$A$3:$A$311,MATCH($A61,'AAYME 2021_List'!$A$3:$A$311,0))=$A61,INDEX('AAYME 2021_List'!$AC$3:$AC$311,MATCH($A61,'AAYME 2021_List'!$A$3:$A$311,0)),"")</f>
        <v>Lowndes</v>
      </c>
      <c r="AE61" s="48" t="str">
        <f>IF(INDEX(Applications_2021!$AL$2:$AL$651,MATCH($A61,Applications_2021!$A$2:$A$651,0))="","",INDEX(Applications_2021!$AL$2:$AL$651,MATCH($A61,Applications_2021!$A$2:$A$651,0)))</f>
        <v>Lowndes</v>
      </c>
    </row>
    <row r="62" spans="1:31" x14ac:dyDescent="0.3">
      <c r="A62" s="51" t="str">
        <f>IF(Applications_2021!$A130="","",Applications_2021!$A130)</f>
        <v>0136-WOF-PH-0256</v>
      </c>
      <c r="B62" s="52">
        <f>IF(INDEX('AAYME 2021_List'!$A$3:$A$311,MATCH($A62,'AAYME 2021_List'!$A$3:$A$311,0))=$A62,INDEX('AAYME 2021_List'!$B$3:$B$311,MATCH($A62,'AAYME 2021_List'!$A$3:$A$311,0)),"")</f>
        <v>0</v>
      </c>
      <c r="C62" s="258" t="str">
        <f>IF(INDEX('AAYME 2021_List'!$A$3:$A$311,MATCH($A62,'AAYME 2021_List'!$A$3:$A$311,0))=$A62,INDEX('AAYME 2021_List'!$C$3:$C$311,MATCH($A62,'AAYME 2021_List'!$A$3:$A$311,0)),"")</f>
        <v>99-Not Selected</v>
      </c>
      <c r="D62" s="46">
        <f t="shared" si="1"/>
        <v>7</v>
      </c>
      <c r="E62" s="45" cm="1">
        <f t="array" ref="E62">_xlfn.IFS($Q62="Less than $25,000 per year",5,$Q62="$25,000 to $49,999 per year",4,$Q62="$50,000 per year or above",2,$Q62="I do not know.",3,$Q62="",0)</f>
        <v>2</v>
      </c>
      <c r="F62" s="45" cm="1">
        <f t="array" ref="F62">_xlfn.IFS($T62="Excellent",5,$T62="Good",4,$T62="Average",3,$T62="Below Average",2,$T62="Poor",1)</f>
        <v>5</v>
      </c>
      <c r="G62" s="52"/>
      <c r="H62" s="52"/>
      <c r="I62" s="52"/>
      <c r="J62" s="255">
        <f>IF(INDEX('AAYME 2021_List'!$A$3:$A$311,MATCH($A62,'AAYME 2021_List'!$A$3:$A$311,0))=$A62,INDEX('AAYME 2021_List'!$J$3:$J$311,MATCH($A62,'AAYME 2021_List'!$A$3:$A$311,0)),"")</f>
        <v>0</v>
      </c>
      <c r="K62" s="48" t="str">
        <f>IF(LEFT(INDEX(Applications_2021!$E$2:$E$651,MATCH($A62,Applications_2021!$A$2:$A$651,0)),1)="Y","Black","Other")</f>
        <v>Black</v>
      </c>
      <c r="L62" s="48" t="str">
        <f>IF(INDEX(Applications_2021!$F$2:$F$651,MATCH($A62,Applications_2021!$A$2:$A$651,0))="","",INDEX(Applications_2021!$F$2:$F$651,MATCH($A62,Applications_2021!$A$2:$A$651,0)))</f>
        <v>Male</v>
      </c>
      <c r="M62" s="48" t="str">
        <f>IF(LEFT(INDEX(Applications_2021!$I$2:$I$651,MATCH($A62,Applications_2021!$A$2:$A$651,0)),1)="","",LEFT(INDEX(Applications_2021!$I$2:$I$651,MATCH($A62,Applications_2021!$A$2:$A$651,0)),1))</f>
        <v>9</v>
      </c>
      <c r="N62" s="48" t="str">
        <f>IF(INDEX(Applications_2021!$J$2:$J$651,MATCH($A62,Applications_2021!$A$2:$A$651,0))="","",INDEX(Applications_2021!$J$2:$J$651,MATCH($A62,Applications_2021!$A$2:$A$651,0)))</f>
        <v xml:space="preserve">Desoto Central High School </v>
      </c>
      <c r="O62" s="48" t="str">
        <f>IF(INDEX(Applications_2021!$K$2:$K$651,MATCH($A62,Applications_2021!$A$2:$A$651,0))="","",INDEX(Applications_2021!$K$2:$K$651,MATCH($A62,Applications_2021!$A$2:$A$651,0)))</f>
        <v xml:space="preserve">Desoto County </v>
      </c>
      <c r="P62" s="48" t="str">
        <f>IF(INDEX(Applications_2021!$P$2:$P$651,MATCH($A62,Applications_2021!$A$2:$A$651,0))="","",INDEX(Applications_2021!$P$2:$P$651,MATCH($A62,Applications_2021!$A$2:$A$651,0)))</f>
        <v>College degree or 4 or more years of college (including graduate school)</v>
      </c>
      <c r="Q62" s="48" t="str">
        <f>IF(INDEX(Applications_2021!$Q$2:$Q$651,MATCH($A62,Applications_2021!$A$2:$A$651,0))="","",INDEX(Applications_2021!$Q$2:$Q$651,MATCH($A62,Applications_2021!$A$2:$A$651,0)))</f>
        <v>$50,000 per year or above</v>
      </c>
      <c r="R62" s="48" t="str">
        <f>IF(INDEX(Applications_2021!$AL$2:$AL$651,MATCH($A62,Applications_2021!$A$2:$A$651,0))="","",INDEX(Applications_2021!$AL$2:$AL$651,MATCH($A62,Applications_2021!$A$2:$A$651,0)))</f>
        <v>DeSoto</v>
      </c>
      <c r="S62" s="48" t="str">
        <f>IF(INDEX(Applications_2021!$V$2:$V$651,MATCH($A62,Applications_2021!$A$2:$A$651,0))="","",INDEX(Applications_2021!$V$2:$V$651,MATCH($A62,Applications_2021!$A$2:$A$651,0)))</f>
        <v>MS</v>
      </c>
      <c r="T62" s="48" t="str">
        <f>IF(INDEX(Applications_2021!$AE$2:$AE$651,MATCH($A62,Applications_2021!$A$2:$A$651,0))="","",INDEX(Applications_2021!$AE$2:$AE$651,MATCH($A62,Applications_2021!$A$2:$A$651,0)))</f>
        <v>Excellent</v>
      </c>
      <c r="U62" s="48" t="str">
        <f>IF(INDEX(Applications_2021!$AF$2:$AF$651,MATCH($A62,Applications_2021!$A$2:$A$651,0))="","",INDEX(Applications_2021!$AF$2:$AF$651,MATCH($A62,Applications_2021!$A$2:$A$651,0)))</f>
        <v>I plan to major in microbiology where I will further move to medical school and become a physician.  Enrolling in this program will help assist me in these goals.  It will apply my current knowledge to real world applications, it will help me make connections, and it will help me build relationships with like minded individuals from other parts of Mississippi.</v>
      </c>
      <c r="V62" s="48" t="str">
        <f>IF(INDEX(Applications_2021!$AG$2:$AG$651,MATCH($A62,Applications_2021!$A$2:$A$651,0))="","",INDEX(Applications_2021!$AG$2:$AG$651,MATCH($A62,Applications_2021!$A$2:$A$651,0)))</f>
        <v xml:space="preserve">Midsle School National Honor Society  Student Council Representative  2021 Algebra I Competition held virtually by MSMS Top ten of my class of over 400 Oratorical speaker </v>
      </c>
      <c r="W62" s="48" t="str">
        <f>IF(INDEX(Applications_2021!$AH$2:$AH$651,MATCH($A62,Applications_2021!$A$2:$A$651,0))="","",INDEX(Applications_2021!$AH$2:$AH$651,MATCH($A62,Applications_2021!$A$2:$A$651,0)))</f>
        <v/>
      </c>
      <c r="X62" s="48" t="str">
        <f>IF(INDEX(Applications_2021!$AI$2:$AI$651,MATCH($A62,Applications_2021!$A$2:$A$651,0))="","",INDEX(Applications_2021!$AI$2:$AI$651,MATCH($A62,Applications_2021!$A$2:$A$651,0)))</f>
        <v>relative or friend</v>
      </c>
      <c r="Y62" s="48" t="str">
        <f>IF(INDEX(Applications_2021!$AJ$2:$AJ$651,MATCH($A62,Applications_2021!$A$2:$A$651,0))="","",INDEX(Applications_2021!$AJ$2:$AJ$651,MATCH($A62,Applications_2021!$A$2:$A$651,0)))</f>
        <v/>
      </c>
      <c r="Z62" s="48" t="str" cm="1">
        <f t="array" ref="Z62">IF(INDEX(Transcripts_2021!$Q$2:$Q$1001,MATCH($A62,Applications_2021!$A$2:$A$1001,0))="","",INDEX(Transcripts_2021!$Q$2:$Q$1001,MATCH(TRIM($A62),TRIM(Transcripts_2021!$B$2:$B$1001),0)))</f>
        <v>20210428_231347.jpg</v>
      </c>
      <c r="AA62" s="48" t="str" cm="1">
        <f t="array" ref="AA62">IF(INDEX(Transcripts_2021!$S$2:$S$1001,MATCH($A62,Applications_2021!$A$2:$A$1001,0))="","",INDEX(Transcripts_2021!$S$2:$S$1001,MATCH(TRIM($A62),TRIM(Transcripts_2021!$B$2:$B$1001),0)))</f>
        <v/>
      </c>
      <c r="AB62" s="48" t="str" cm="1">
        <f t="array" ref="AB62">IF(INDEX(Transcripts_2021!$U$2:$U$1001,MATCH($A62,Applications_2021!$A$2:$A$1001,0))="","",INDEX(Transcripts_2021!$U$2:$U$1001,MATCH(TRIM($A62),TRIM(Transcripts_2021!$B$2:$B$1001),0)))</f>
        <v/>
      </c>
      <c r="AC62" s="48" t="str">
        <f>IF(INDEX(Transcripts_2021!$A$2:$A$324,MATCH($A62,Transcripts_2021!$A$2:$A$324,0))=$A62,INDEX(Transcripts_2021!$O$2:$O$324,MATCH($A62,Transcripts_2021!$A$2:$A$324,0)),"")</f>
        <v xml:space="preserve">Desoto Central High School </v>
      </c>
      <c r="AD62" s="48" t="str">
        <f>IF(INDEX('AAYME 2021_List'!$A$3:$A$311,MATCH($A62,'AAYME 2021_List'!$A$3:$A$311,0))=$A62,INDEX('AAYME 2021_List'!$AC$3:$AC$311,MATCH($A62,'AAYME 2021_List'!$A$3:$A$311,0)),"")</f>
        <v>DeSoto</v>
      </c>
      <c r="AE62" s="48" t="str">
        <f>IF(INDEX(Applications_2021!$AL$2:$AL$651,MATCH($A62,Applications_2021!$A$2:$A$651,0))="","",INDEX(Applications_2021!$AL$2:$AL$651,MATCH($A62,Applications_2021!$A$2:$A$651,0)))</f>
        <v>DeSoto</v>
      </c>
    </row>
    <row r="63" spans="1:31" x14ac:dyDescent="0.3">
      <c r="A63" s="51" t="str">
        <f>IF(Applications_2021!$A131="","",Applications_2021!$A131)</f>
        <v>0137-SMI-AL-0125</v>
      </c>
      <c r="B63" s="52" t="str">
        <f>IF(INDEX('AAYME 2021_List'!$A$3:$A$311,MATCH($A63,'AAYME 2021_List'!$A$3:$A$311,0))=$A63,INDEX('AAYME 2021_List'!$B$3:$B$311,MATCH($A63,'AAYME 2021_List'!$A$3:$A$311,0)),"")</f>
        <v>No</v>
      </c>
      <c r="C63" s="258" t="str">
        <f>IF(INDEX('AAYME 2021_List'!$A$3:$A$311,MATCH($A63,'AAYME 2021_List'!$A$3:$A$311,0))=$A63,INDEX('AAYME 2021_List'!$C$3:$C$311,MATCH($A63,'AAYME 2021_List'!$A$3:$A$311,0)),"")</f>
        <v>03-Missing/Invalid transcript info</v>
      </c>
      <c r="D63" s="46">
        <f t="shared" si="1"/>
        <v>7</v>
      </c>
      <c r="E63" s="45" cm="1">
        <f t="array" ref="E63">_xlfn.IFS($Q63="Less than $25,000 per year",5,$Q63="$25,000 to $49,999 per year",4,$Q63="$50,000 per year or above",2,$Q63="I do not know.",3,$Q63="",0)</f>
        <v>2</v>
      </c>
      <c r="F63" s="45" cm="1">
        <f t="array" ref="F63">_xlfn.IFS($T63="Excellent",5,$T63="Good",4,$T63="Average",3,$T63="Below Average",2,$T63="Poor",1)</f>
        <v>5</v>
      </c>
      <c r="G63" s="52"/>
      <c r="H63" s="52"/>
      <c r="I63" s="52"/>
      <c r="J63" s="255" t="str">
        <f>IF(INDEX('AAYME 2021_List'!$A$3:$A$311,MATCH($A63,'AAYME 2021_List'!$A$3:$A$311,0))=$A63,INDEX('AAYME 2021_List'!$J$3:$J$311,MATCH($A63,'AAYME 2021_List'!$A$3:$A$311,0)),"")</f>
        <v>?</v>
      </c>
      <c r="K63" s="48" t="str">
        <f>IF(LEFT(INDEX(Applications_2021!$E$2:$E$651,MATCH($A63,Applications_2021!$A$2:$A$651,0)),1)="Y","Black","Other")</f>
        <v>Black</v>
      </c>
      <c r="L63" s="48" t="str">
        <f>IF(INDEX(Applications_2021!$F$2:$F$651,MATCH($A63,Applications_2021!$A$2:$A$651,0))="","",INDEX(Applications_2021!$F$2:$F$651,MATCH($A63,Applications_2021!$A$2:$A$651,0)))</f>
        <v>Female</v>
      </c>
      <c r="M63" s="48" t="str">
        <f>IF(LEFT(INDEX(Applications_2021!$I$2:$I$651,MATCH($A63,Applications_2021!$A$2:$A$651,0)),1)="","",LEFT(INDEX(Applications_2021!$I$2:$I$651,MATCH($A63,Applications_2021!$A$2:$A$651,0)),1))</f>
        <v>7</v>
      </c>
      <c r="N63" s="48" t="str">
        <f>IF(INDEX(Applications_2021!$J$2:$J$651,MATCH($A63,Applications_2021!$A$2:$A$651,0))="","",INDEX(Applications_2021!$J$2:$J$651,MATCH($A63,Applications_2021!$A$2:$A$651,0)))</f>
        <v>Batesville Junior High School</v>
      </c>
      <c r="O63" s="48" t="str">
        <f>IF(INDEX(Applications_2021!$K$2:$K$651,MATCH($A63,Applications_2021!$A$2:$A$651,0))="","",INDEX(Applications_2021!$K$2:$K$651,MATCH($A63,Applications_2021!$A$2:$A$651,0)))</f>
        <v>South Panola</v>
      </c>
      <c r="P63" s="48" t="str">
        <f>IF(INDEX(Applications_2021!$P$2:$P$651,MATCH($A63,Applications_2021!$A$2:$A$651,0))="","",INDEX(Applications_2021!$P$2:$P$651,MATCH($A63,Applications_2021!$A$2:$A$651,0)))</f>
        <v>College degree or 4 or more years of college (including graduate school)</v>
      </c>
      <c r="Q63" s="48" t="str">
        <f>IF(INDEX(Applications_2021!$Q$2:$Q$651,MATCH($A63,Applications_2021!$A$2:$A$651,0))="","",INDEX(Applications_2021!$Q$2:$Q$651,MATCH($A63,Applications_2021!$A$2:$A$651,0)))</f>
        <v>$50,000 per year or above</v>
      </c>
      <c r="R63" s="48" t="str">
        <f>IF(INDEX(Applications_2021!$AL$2:$AL$651,MATCH($A63,Applications_2021!$A$2:$A$651,0))="","",INDEX(Applications_2021!$AL$2:$AL$651,MATCH($A63,Applications_2021!$A$2:$A$651,0)))</f>
        <v>Panola</v>
      </c>
      <c r="S63" s="48" t="str">
        <f>IF(INDEX(Applications_2021!$V$2:$V$651,MATCH($A63,Applications_2021!$A$2:$A$651,0))="","",INDEX(Applications_2021!$V$2:$V$651,MATCH($A63,Applications_2021!$A$2:$A$651,0)))</f>
        <v>MS</v>
      </c>
      <c r="T63" s="48" t="str">
        <f>IF(INDEX(Applications_2021!$AE$2:$AE$651,MATCH($A63,Applications_2021!$A$2:$A$651,0))="","",INDEX(Applications_2021!$AE$2:$AE$651,MATCH($A63,Applications_2021!$A$2:$A$651,0)))</f>
        <v>Excellent</v>
      </c>
      <c r="U63" s="48" t="str">
        <f>IF(INDEX(Applications_2021!$AF$2:$AF$651,MATCH($A63,Applications_2021!$A$2:$A$651,0))="","",INDEX(Applications_2021!$AF$2:$AF$651,MATCH($A63,Applications_2021!$A$2:$A$651,0)))</f>
        <v xml:space="preserve">Alyssa is an excellent to who has a promising future, how her social skills lack. By becoming a member of this camp it will help her in several ways: 1. It will help her to spread her wings in order to become more sociable. 2. Starting early in education enrichment camps will open her brain to thinking about and solidifying a career choice. 3. Learning these tool for success will surely shine more light onto the bright future she already has ahead. </v>
      </c>
      <c r="V63" s="48" t="str">
        <f>IF(INDEX(Applications_2021!$AG$2:$AG$651,MATCH($A63,Applications_2021!$A$2:$A$651,0))="","",INDEX(Applications_2021!$AG$2:$AG$651,MATCH($A63,Applications_2021!$A$2:$A$651,0)))</f>
        <v xml:space="preserve">1. Cadet Girl Scout  2. Honor Roll -online classes were difficult but she overcame 3. Owner of Belle’s Baked Goods, LLC </v>
      </c>
      <c r="W63" s="48" t="str">
        <f>IF(INDEX(Applications_2021!$AH$2:$AH$651,MATCH($A63,Applications_2021!$A$2:$A$651,0))="","",INDEX(Applications_2021!$AH$2:$AH$651,MATCH($A63,Applications_2021!$A$2:$A$651,0)))</f>
        <v/>
      </c>
      <c r="X63" s="48" t="str">
        <f>IF(INDEX(Applications_2021!$AI$2:$AI$651,MATCH($A63,Applications_2021!$A$2:$A$651,0))="","",INDEX(Applications_2021!$AI$2:$AI$651,MATCH($A63,Applications_2021!$A$2:$A$651,0)))</f>
        <v>Social Media</v>
      </c>
      <c r="Y63" s="48" t="str">
        <f>IF(INDEX(Applications_2021!$AJ$2:$AJ$651,MATCH($A63,Applications_2021!$A$2:$A$651,0))="","",INDEX(Applications_2021!$AJ$2:$AJ$651,MATCH($A63,Applications_2021!$A$2:$A$651,0)))</f>
        <v/>
      </c>
      <c r="Z63" s="48" t="str" cm="1">
        <f t="array" ref="Z63">IF(INDEX(Transcripts_2021!$Q$2:$Q$1001,MATCH($A63,Applications_2021!$A$2:$A$1001,0))="","",INDEX(Transcripts_2021!$Q$2:$Q$1001,MATCH(TRIM($A63),TRIM(Transcripts_2021!$B$2:$B$1001),0)))</f>
        <v>23c42ee15fe94801bc682ba55c5242e5.png</v>
      </c>
      <c r="AA63" s="48" t="str" cm="1">
        <f t="array" ref="AA63">IF(INDEX(Transcripts_2021!$S$2:$S$1001,MATCH($A63,Applications_2021!$A$2:$A$1001,0))="","",INDEX(Transcripts_2021!$S$2:$S$1001,MATCH(TRIM($A63),TRIM(Transcripts_2021!$B$2:$B$1001),0)))</f>
        <v/>
      </c>
      <c r="AB63" s="48" t="str" cm="1">
        <f t="array" ref="AB63">IF(INDEX(Transcripts_2021!$U$2:$U$1001,MATCH($A63,Applications_2021!$A$2:$A$1001,0))="","",INDEX(Transcripts_2021!$U$2:$U$1001,MATCH(TRIM($A63),TRIM(Transcripts_2021!$B$2:$B$1001),0)))</f>
        <v>These are grade from August 2020 to current via active parent. Please let me know if this will suffice.</v>
      </c>
      <c r="AC63" s="48" t="str">
        <f>IF(INDEX(Transcripts_2021!$A$2:$A$324,MATCH($A63,Transcripts_2021!$A$2:$A$324,0))=$A63,INDEX(Transcripts_2021!$O$2:$O$324,MATCH($A63,Transcripts_2021!$A$2:$A$324,0)),"")</f>
        <v>Batesville Junior High School</v>
      </c>
      <c r="AD63" s="48" t="str">
        <f>IF(INDEX('AAYME 2021_List'!$A$3:$A$311,MATCH($A63,'AAYME 2021_List'!$A$3:$A$311,0))=$A63,INDEX('AAYME 2021_List'!$AC$3:$AC$311,MATCH($A63,'AAYME 2021_List'!$A$3:$A$311,0)),"")</f>
        <v>Panola</v>
      </c>
      <c r="AE63" s="48" t="str">
        <f>IF(INDEX(Applications_2021!$AL$2:$AL$651,MATCH($A63,Applications_2021!$A$2:$A$651,0))="","",INDEX(Applications_2021!$AL$2:$AL$651,MATCH($A63,Applications_2021!$A$2:$A$651,0)))</f>
        <v>Panola</v>
      </c>
    </row>
    <row r="64" spans="1:31" x14ac:dyDescent="0.3">
      <c r="A64" s="51" t="str">
        <f>IF(Applications_2021!$A139="","",Applications_2021!$A139)</f>
        <v>0145-ALL-SA-0110</v>
      </c>
      <c r="B64" s="52" t="str">
        <f>IF(INDEX('AAYME 2021_List'!$A$3:$A$311,MATCH($A64,'AAYME 2021_List'!$A$3:$A$311,0))=$A64,INDEX('AAYME 2021_List'!$B$3:$B$311,MATCH($A64,'AAYME 2021_List'!$A$3:$A$311,0)),"")</f>
        <v>Yes</v>
      </c>
      <c r="C64" s="258" t="str">
        <f>IF(INDEX('AAYME 2021_List'!$A$3:$A$311,MATCH($A64,'AAYME 2021_List'!$A$3:$A$311,0))=$A64,INDEX('AAYME 2021_List'!$C$3:$C$311,MATCH($A64,'AAYME 2021_List'!$A$3:$A$311,0)),"")</f>
        <v>06-Finalist</v>
      </c>
      <c r="D64" s="46">
        <f t="shared" ref="D64:D89" si="2">SUM($E64:$I64)</f>
        <v>9</v>
      </c>
      <c r="E64" s="45" cm="1">
        <f t="array" ref="E64">_xlfn.IFS($Q64="Less than $25,000 per year",5,$Q64="$25,000 to $49,999 per year",4,$Q64="$50,000 per year or above",2,$Q64="I do not know.",3,$Q64="",0)</f>
        <v>4</v>
      </c>
      <c r="F64" s="45" cm="1">
        <f t="array" ref="F64">_xlfn.IFS($T64="Excellent",5,$T64="Good",4,$T64="Average",3,$T64="Below Average",2,$T64="Poor",1)</f>
        <v>5</v>
      </c>
      <c r="G64" s="52"/>
      <c r="H64" s="52"/>
      <c r="I64" s="52"/>
      <c r="J64" s="255">
        <f>IF(INDEX('AAYME 2021_List'!$A$3:$A$311,MATCH($A64,'AAYME 2021_List'!$A$3:$A$311,0))=$A64,INDEX('AAYME 2021_List'!$J$3:$J$311,MATCH($A64,'AAYME 2021_List'!$A$3:$A$311,0)),"")</f>
        <v>9</v>
      </c>
      <c r="K64" s="48" t="str">
        <f>IF(LEFT(INDEX(Applications_2021!$E$2:$E$651,MATCH($A64,Applications_2021!$A$2:$A$651,0)),1)="Y","Black","Other")</f>
        <v>Black</v>
      </c>
      <c r="L64" s="48" t="str">
        <f>IF(INDEX(Applications_2021!$F$2:$F$651,MATCH($A64,Applications_2021!$A$2:$A$651,0))="","",INDEX(Applications_2021!$F$2:$F$651,MATCH($A64,Applications_2021!$A$2:$A$651,0)))</f>
        <v>Female</v>
      </c>
      <c r="M64" s="48" t="str">
        <f>IF(LEFT(INDEX(Applications_2021!$I$2:$I$651,MATCH($A64,Applications_2021!$A$2:$A$651,0)),1)="","",LEFT(INDEX(Applications_2021!$I$2:$I$651,MATCH($A64,Applications_2021!$A$2:$A$651,0)),1))</f>
        <v>9</v>
      </c>
      <c r="N64" s="48" t="str">
        <f>IF(INDEX(Applications_2021!$J$2:$J$651,MATCH($A64,Applications_2021!$A$2:$A$651,0))="","",INDEX(Applications_2021!$J$2:$J$651,MATCH($A64,Applications_2021!$A$2:$A$651,0)))</f>
        <v xml:space="preserve">Yazoo City High School </v>
      </c>
      <c r="O64" s="48" t="str">
        <f>IF(INDEX(Applications_2021!$K$2:$K$651,MATCH($A64,Applications_2021!$A$2:$A$651,0))="","",INDEX(Applications_2021!$K$2:$K$651,MATCH($A64,Applications_2021!$A$2:$A$651,0)))</f>
        <v xml:space="preserve">Yazoo City </v>
      </c>
      <c r="P64" s="48" t="str">
        <f>IF(INDEX(Applications_2021!$P$2:$P$651,MATCH($A64,Applications_2021!$A$2:$A$651,0))="","",INDEX(Applications_2021!$P$2:$P$651,MATCH($A64,Applications_2021!$A$2:$A$651,0)))</f>
        <v>High School Diploma or up to 3 years of college</v>
      </c>
      <c r="Q64" s="48" t="str">
        <f>IF(INDEX(Applications_2021!$Q$2:$Q$651,MATCH($A64,Applications_2021!$A$2:$A$651,0))="","",INDEX(Applications_2021!$Q$2:$Q$651,MATCH($A64,Applications_2021!$A$2:$A$651,0)))</f>
        <v>$25,000 to $49,999 per year</v>
      </c>
      <c r="R64" s="48" t="str">
        <f>IF(INDEX(Applications_2021!$AL$2:$AL$651,MATCH($A64,Applications_2021!$A$2:$A$651,0))="","",INDEX(Applications_2021!$AL$2:$AL$651,MATCH($A64,Applications_2021!$A$2:$A$651,0)))</f>
        <v>Yazoo</v>
      </c>
      <c r="S64" s="48" t="str">
        <f>IF(INDEX(Applications_2021!$V$2:$V$651,MATCH($A64,Applications_2021!$A$2:$A$651,0))="","",INDEX(Applications_2021!$V$2:$V$651,MATCH($A64,Applications_2021!$A$2:$A$651,0)))</f>
        <v>MS</v>
      </c>
      <c r="T64" s="48" t="str">
        <f>IF(INDEX(Applications_2021!$AE$2:$AE$651,MATCH($A64,Applications_2021!$A$2:$A$651,0))="","",INDEX(Applications_2021!$AE$2:$AE$651,MATCH($A64,Applications_2021!$A$2:$A$651,0)))</f>
        <v>Excellent</v>
      </c>
      <c r="U64" s="48" t="str">
        <f>IF(INDEX(Applications_2021!$AF$2:$AF$651,MATCH($A64,Applications_2021!$A$2:$A$651,0))="","",INDEX(Applications_2021!$AF$2:$AF$651,MATCH($A64,Applications_2021!$A$2:$A$651,0)))</f>
        <v xml:space="preserve">ENTRY 145: I would love to attend AAYME because it would be a great experience for me. I  entered High School in a global pandemic I wasn't able to give what I  wanted to give as a student fully because on virtual learning. Although I continue to have a 4.0 plus average in school I feel this program will help develop me more for college / career. ENTRY 426: I want to attend the AAYME Camp because I love math and science. I hope to gain more skills on each subject to enhance my knowledge.  It will also be an opportunity to meet other people that share the same interest and similarities as myself. </v>
      </c>
      <c r="V64" s="48" t="str">
        <f>IF(INDEX(Applications_2021!$AG$2:$AG$651,MATCH($A64,Applications_2021!$A$2:$A$651,0))="","",INDEX(Applications_2021!$AG$2:$AG$651,MATCH($A64,Applications_2021!$A$2:$A$651,0)))</f>
        <v xml:space="preserve">ENTRY 145: I am a leader in my community and church I attend New King Solomon MB Church my pastor is Rev Dr Gregory Robertson. I am a part of the praise team ministry. I often, along with my parents and other church members give back to my community by feeding and assisting people that are less fortunate, as well as assisting the elderly etc. I can also provide references.  My School Accomplishments  I was Number 2 in my middle school class ( Currently praying and working hard for the number 1 spot in my High School Class. National Jr Beta Club Beta Club Ms TSA TSA JROTC  Cheerleader Artist. ENTRY 426: I participated in Beta Club.  I participated in Tsa.  I am a part of the National Honor Society.  I participated in Cheer.  I participated in Softball.  I participated in JROTC.  I know how to draw.  I know how to rap.  I know how to dance. </v>
      </c>
      <c r="W64" s="48" t="str">
        <f>IF(INDEX(Applications_2021!$AH$2:$AH$651,MATCH($A64,Applications_2021!$A$2:$A$651,0))="","",INDEX(Applications_2021!$AH$2:$AH$651,MATCH($A64,Applications_2021!$A$2:$A$651,0)))</f>
        <v xml:space="preserve">I really hope to be accepted into this camp. I am very excited to meet other people with the same interests as myself. This will help bring many opportunities and help me in the future. </v>
      </c>
      <c r="X64" s="48" t="str">
        <f>IF(INDEX(Applications_2021!$AI$2:$AI$651,MATCH($A64,Applications_2021!$A$2:$A$651,0))="","",INDEX(Applications_2021!$AI$2:$AI$651,MATCH($A64,Applications_2021!$A$2:$A$651,0)))</f>
        <v>school/teacher</v>
      </c>
      <c r="Y64" s="48" t="str">
        <f>IF(INDEX(Applications_2021!$AJ$2:$AJ$651,MATCH($A64,Applications_2021!$A$2:$A$651,0))="","",INDEX(Applications_2021!$AJ$2:$AJ$651,MATCH($A64,Applications_2021!$A$2:$A$651,0)))</f>
        <v>Ms Lynette Boddy</v>
      </c>
      <c r="Z64" s="48" t="str" cm="1">
        <f t="array" ref="Z64">IF(INDEX(Transcripts_2021!$Q$2:$Q$1001,MATCH($A64,Applications_2021!$A$2:$A$1001,0))="","",INDEX(Transcripts_2021!$Q$2:$Q$1001,MATCH(TRIM($A64),TRIM(Transcripts_2021!$B$2:$B$1001),0)))</f>
        <v>fd34353c22b54ddb97abff1a6bc9ef5e.jpeg.jpg</v>
      </c>
      <c r="AA64" s="48" t="str" cm="1">
        <f t="array" ref="AA64">IF(INDEX(Transcripts_2021!$S$2:$S$1001,MATCH($A64,Applications_2021!$A$2:$A$1001,0))="","",INDEX(Transcripts_2021!$S$2:$S$1001,MATCH(TRIM($A64),TRIM(Transcripts_2021!$B$2:$B$1001),0)))</f>
        <v/>
      </c>
      <c r="AB64" s="48" t="str" cm="1">
        <f t="array" ref="AB64">IF(INDEX(Transcripts_2021!$U$2:$U$1001,MATCH($A64,Applications_2021!$A$2:$A$1001,0))="","",INDEX(Transcripts_2021!$U$2:$U$1001,MATCH(TRIM($A64),TRIM(Transcripts_2021!$B$2:$B$1001),0)))</f>
        <v/>
      </c>
      <c r="AC64" s="48" t="str">
        <f>IF(INDEX(Transcripts_2021!$A$2:$A$324,MATCH($A64,Transcripts_2021!$A$2:$A$324,0))=$A64,INDEX(Transcripts_2021!$O$2:$O$324,MATCH($A64,Transcripts_2021!$A$2:$A$324,0)),"")</f>
        <v>Yazoo City High School</v>
      </c>
      <c r="AD64" s="48" t="str">
        <f>IF(INDEX('AAYME 2021_List'!$A$3:$A$311,MATCH($A64,'AAYME 2021_List'!$A$3:$A$311,0))=$A64,INDEX('AAYME 2021_List'!$AC$3:$AC$311,MATCH($A64,'AAYME 2021_List'!$A$3:$A$311,0)),"")</f>
        <v>Yazoo</v>
      </c>
      <c r="AE64" s="48" t="str">
        <f>IF(INDEX(Applications_2021!$AL$2:$AL$651,MATCH($A64,Applications_2021!$A$2:$A$651,0))="","",INDEX(Applications_2021!$AL$2:$AL$651,MATCH($A64,Applications_2021!$A$2:$A$651,0)))</f>
        <v>Yazoo</v>
      </c>
    </row>
    <row r="65" spans="1:31" x14ac:dyDescent="0.3">
      <c r="A65" s="51" t="str">
        <f>IF(Applications_2021!$A140="","",Applications_2021!$A140)</f>
        <v>0146-LIN-RA-0046</v>
      </c>
      <c r="B65" s="52" t="str">
        <f>IF(INDEX('AAYME 2021_List'!$A$3:$A$311,MATCH($A65,'AAYME 2021_List'!$A$3:$A$311,0))=$A65,INDEX('AAYME 2021_List'!$B$3:$B$311,MATCH($A65,'AAYME 2021_List'!$A$3:$A$311,0)),"")</f>
        <v>Yes</v>
      </c>
      <c r="C65" s="258" t="str">
        <f>IF(INDEX('AAYME 2021_List'!$A$3:$A$311,MATCH($A65,'AAYME 2021_List'!$A$3:$A$311,0))=$A65,INDEX('AAYME 2021_List'!$C$3:$C$311,MATCH($A65,'AAYME 2021_List'!$A$3:$A$311,0)),"")</f>
        <v>07-Alternate</v>
      </c>
      <c r="D65" s="46">
        <f t="shared" si="2"/>
        <v>9</v>
      </c>
      <c r="E65" s="45" cm="1">
        <f t="array" ref="E65">_xlfn.IFS($Q65="Less than $25,000 per year",5,$Q65="$25,000 to $49,999 per year",4,$Q65="$50,000 per year or above",2,$Q65="I do not know.",3,$Q65="",0)</f>
        <v>4</v>
      </c>
      <c r="F65" s="45" cm="1">
        <f t="array" ref="F65">_xlfn.IFS($T65="Excellent",5,$T65="Good",4,$T65="Average",3,$T65="Below Average",2,$T65="Poor",1)</f>
        <v>5</v>
      </c>
      <c r="G65" s="52"/>
      <c r="H65" s="52"/>
      <c r="I65" s="52"/>
      <c r="J65" s="255">
        <f>IF(INDEX('AAYME 2021_List'!$A$3:$A$311,MATCH($A65,'AAYME 2021_List'!$A$3:$A$311,0))=$A65,INDEX('AAYME 2021_List'!$J$3:$J$311,MATCH($A65,'AAYME 2021_List'!$A$3:$A$311,0)),"")</f>
        <v>9</v>
      </c>
      <c r="K65" s="48" t="str">
        <f>IF(LEFT(INDEX(Applications_2021!$E$2:$E$651,MATCH($A65,Applications_2021!$A$2:$A$651,0)),1)="Y","Black","Other")</f>
        <v>Black</v>
      </c>
      <c r="L65" s="48" t="str">
        <f>IF(INDEX(Applications_2021!$F$2:$F$651,MATCH($A65,Applications_2021!$A$2:$A$651,0))="","",INDEX(Applications_2021!$F$2:$F$651,MATCH($A65,Applications_2021!$A$2:$A$651,0)))</f>
        <v>Female</v>
      </c>
      <c r="M65" s="48" t="str">
        <f>IF(LEFT(INDEX(Applications_2021!$I$2:$I$651,MATCH($A65,Applications_2021!$A$2:$A$651,0)),1)="","",LEFT(INDEX(Applications_2021!$I$2:$I$651,MATCH($A65,Applications_2021!$A$2:$A$651,0)),1))</f>
        <v>9</v>
      </c>
      <c r="N65" s="48" t="str">
        <f>IF(INDEX(Applications_2021!$J$2:$J$651,MATCH($A65,Applications_2021!$A$2:$A$651,0))="","",INDEX(Applications_2021!$J$2:$J$651,MATCH($A65,Applications_2021!$A$2:$A$651,0)))</f>
        <v xml:space="preserve">laurel highschool </v>
      </c>
      <c r="O65" s="48" t="str">
        <f>IF(INDEX(Applications_2021!$K$2:$K$651,MATCH($A65,Applications_2021!$A$2:$A$651,0))="","",INDEX(Applications_2021!$K$2:$K$651,MATCH($A65,Applications_2021!$A$2:$A$651,0)))</f>
        <v>laurelschool district</v>
      </c>
      <c r="P65" s="48" t="str">
        <f>IF(INDEX(Applications_2021!$P$2:$P$651,MATCH($A65,Applications_2021!$A$2:$A$651,0))="","",INDEX(Applications_2021!$P$2:$P$651,MATCH($A65,Applications_2021!$A$2:$A$651,0)))</f>
        <v>High School Diploma or up to 3 years of college</v>
      </c>
      <c r="Q65" s="48" t="str">
        <f>IF(INDEX(Applications_2021!$Q$2:$Q$651,MATCH($A65,Applications_2021!$A$2:$A$651,0))="","",INDEX(Applications_2021!$Q$2:$Q$651,MATCH($A65,Applications_2021!$A$2:$A$651,0)))</f>
        <v>$25,000 to $49,999 per year</v>
      </c>
      <c r="R65" s="48" t="str">
        <f>IF(INDEX(Applications_2021!$AL$2:$AL$651,MATCH($A65,Applications_2021!$A$2:$A$651,0))="","",INDEX(Applications_2021!$AL$2:$AL$651,MATCH($A65,Applications_2021!$A$2:$A$651,0)))</f>
        <v>Jones</v>
      </c>
      <c r="S65" s="48" t="str">
        <f>IF(INDEX(Applications_2021!$V$2:$V$651,MATCH($A65,Applications_2021!$A$2:$A$651,0))="","",INDEX(Applications_2021!$V$2:$V$651,MATCH($A65,Applications_2021!$A$2:$A$651,0)))</f>
        <v>MS</v>
      </c>
      <c r="T65" s="48" t="str">
        <f>IF(INDEX(Applications_2021!$AE$2:$AE$651,MATCH($A65,Applications_2021!$A$2:$A$651,0))="","",INDEX(Applications_2021!$AE$2:$AE$651,MATCH($A65,Applications_2021!$A$2:$A$651,0)))</f>
        <v>Excellent</v>
      </c>
      <c r="U65" s="48" t="str">
        <f>IF(INDEX(Applications_2021!$AF$2:$AF$651,MATCH($A65,Applications_2021!$A$2:$A$651,0))="","",INDEX(Applications_2021!$AF$2:$AF$651,MATCH($A65,Applications_2021!$A$2:$A$651,0)))</f>
        <v>I would like to AAYME camp to better my education in hopes to learn something im not able to learn a my previous school.</v>
      </c>
      <c r="V65" s="48" t="str">
        <f>IF(INDEX(Applications_2021!$AG$2:$AG$651,MATCH($A65,Applications_2021!$A$2:$A$651,0))="","",INDEX(Applications_2021!$AG$2:$AG$651,MATCH($A65,Applications_2021!$A$2:$A$651,0)))</f>
        <v>Im a straight A student and i make superintendents list almost every nine weeks.As well as principal list  and honor roll.</v>
      </c>
      <c r="W65" s="48" t="str">
        <f>IF(INDEX(Applications_2021!$AH$2:$AH$651,MATCH($A65,Applications_2021!$A$2:$A$651,0))="","",INDEX(Applications_2021!$AH$2:$AH$651,MATCH($A65,Applications_2021!$A$2:$A$651,0)))</f>
        <v>I'm a very fast learner .Im dedicated to my school work as well as my grades.</v>
      </c>
      <c r="X65" s="48" t="str">
        <f>IF(INDEX(Applications_2021!$AI$2:$AI$651,MATCH($A65,Applications_2021!$A$2:$A$651,0))="","",INDEX(Applications_2021!$AI$2:$AI$651,MATCH($A65,Applications_2021!$A$2:$A$651,0)))</f>
        <v>school/teacher</v>
      </c>
      <c r="Y65" s="48" t="str">
        <f>IF(INDEX(Applications_2021!$AJ$2:$AJ$651,MATCH($A65,Applications_2021!$A$2:$A$651,0))="","",INDEX(Applications_2021!$AJ$2:$AJ$651,MATCH($A65,Applications_2021!$A$2:$A$651,0)))</f>
        <v>LaToya Mapp</v>
      </c>
      <c r="Z65" s="48" t="str" cm="1">
        <f t="array" ref="Z65">IF(INDEX(Transcripts_2021!$Q$2:$Q$1001,MATCH($A65,Applications_2021!$A$2:$A$1001,0))="","",INDEX(Transcripts_2021!$Q$2:$Q$1001,MATCH(TRIM($A65),TRIM(Transcripts_2021!$B$2:$B$1001),0)))</f>
        <v>transcript__4212021_1.pdf</v>
      </c>
      <c r="AA65" s="48" t="str" cm="1">
        <f t="array" ref="AA65">IF(INDEX(Transcripts_2021!$S$2:$S$1001,MATCH($A65,Applications_2021!$A$2:$A$1001,0))="","",INDEX(Transcripts_2021!$S$2:$S$1001,MATCH(TRIM($A65),TRIM(Transcripts_2021!$B$2:$B$1001),0)))</f>
        <v/>
      </c>
      <c r="AB65" s="48" t="str" cm="1">
        <f t="array" ref="AB65">IF(INDEX(Transcripts_2021!$U$2:$U$1001,MATCH($A65,Applications_2021!$A$2:$A$1001,0))="","",INDEX(Transcripts_2021!$U$2:$U$1001,MATCH(TRIM($A65),TRIM(Transcripts_2021!$B$2:$B$1001),0)))</f>
        <v/>
      </c>
      <c r="AC65" s="48" t="str">
        <f>IF(INDEX(Transcripts_2021!$A$2:$A$324,MATCH($A65,Transcripts_2021!$A$2:$A$324,0))=$A65,INDEX(Transcripts_2021!$O$2:$O$324,MATCH($A65,Transcripts_2021!$A$2:$A$324,0)),"")</f>
        <v>laurel high school</v>
      </c>
      <c r="AD65" s="48" t="str">
        <f>IF(INDEX('AAYME 2021_List'!$A$3:$A$311,MATCH($A65,'AAYME 2021_List'!$A$3:$A$311,0))=$A65,INDEX('AAYME 2021_List'!$AC$3:$AC$311,MATCH($A65,'AAYME 2021_List'!$A$3:$A$311,0)),"")</f>
        <v>Jones</v>
      </c>
      <c r="AE65" s="48" t="str">
        <f>IF(INDEX(Applications_2021!$AL$2:$AL$651,MATCH($A65,Applications_2021!$A$2:$A$651,0))="","",INDEX(Applications_2021!$AL$2:$AL$651,MATCH($A65,Applications_2021!$A$2:$A$651,0)))</f>
        <v>Jones</v>
      </c>
    </row>
    <row r="66" spans="1:31" x14ac:dyDescent="0.3">
      <c r="A66" s="51" t="str">
        <f>IF(Applications_2021!$A141="","",Applications_2021!$A141)</f>
        <v>0147-SEA-MA-0054</v>
      </c>
      <c r="B66" s="52">
        <f>IF(INDEX('AAYME 2021_List'!$A$3:$A$311,MATCH($A66,'AAYME 2021_List'!$A$3:$A$311,0))=$A66,INDEX('AAYME 2021_List'!$B$3:$B$311,MATCH($A66,'AAYME 2021_List'!$A$3:$A$311,0)),"")</f>
        <v>0</v>
      </c>
      <c r="C66" s="281" t="str">
        <f>IF(INDEX('AAYME 2021_List'!$A$3:$A$311,MATCH($A66,'AAYME 2021_List'!$A$3:$A$311,0))=$A66,INDEX('AAYME 2021_List'!$C$3:$C$311,MATCH($A66,'AAYME 2021_List'!$A$3:$A$311,0)),"")</f>
        <v>99-Not Selected</v>
      </c>
      <c r="D66" s="46">
        <f t="shared" si="2"/>
        <v>7</v>
      </c>
      <c r="E66" s="45" cm="1">
        <f t="array" ref="E66">_xlfn.IFS($Q66="Less than $25,000 per year",5,$Q66="$25,000 to $49,999 per year",4,$Q66="$50,000 per year or above",2,$Q66="I do not know.",3,$Q66="",0)</f>
        <v>2</v>
      </c>
      <c r="F66" s="45" cm="1">
        <f t="array" ref="F66">_xlfn.IFS($T66="Excellent",5,$T66="Good",4,$T66="Average",3,$T66="Below Average",2,$T66="Poor",1)</f>
        <v>5</v>
      </c>
      <c r="G66" s="52"/>
      <c r="H66" s="52"/>
      <c r="I66" s="52"/>
      <c r="J66" s="255">
        <f>IF(INDEX('AAYME 2021_List'!$A$3:$A$311,MATCH($A66,'AAYME 2021_List'!$A$3:$A$311,0))=$A66,INDEX('AAYME 2021_List'!$J$3:$J$311,MATCH($A66,'AAYME 2021_List'!$A$3:$A$311,0)),"")</f>
        <v>9</v>
      </c>
      <c r="K66" s="48" t="str">
        <f>IF(LEFT(INDEX(Applications_2021!$E$2:$E$651,MATCH($A66,Applications_2021!$A$2:$A$651,0)),1)="Y","Black","Other")</f>
        <v>Black</v>
      </c>
      <c r="L66" s="48" t="str">
        <f>IF(INDEX(Applications_2021!$F$2:$F$651,MATCH($A66,Applications_2021!$A$2:$A$651,0))="","",INDEX(Applications_2021!$F$2:$F$651,MATCH($A66,Applications_2021!$A$2:$A$651,0)))</f>
        <v>Female</v>
      </c>
      <c r="M66" s="48" t="str">
        <f>IF(LEFT(INDEX(Applications_2021!$I$2:$I$651,MATCH($A66,Applications_2021!$A$2:$A$651,0)),1)="","",LEFT(INDEX(Applications_2021!$I$2:$I$651,MATCH($A66,Applications_2021!$A$2:$A$651,0)),1))</f>
        <v>9</v>
      </c>
      <c r="N66" s="48" t="str">
        <f>IF(INDEX(Applications_2021!$J$2:$J$651,MATCH($A66,Applications_2021!$A$2:$A$651,0))="","",INDEX(Applications_2021!$J$2:$J$651,MATCH($A66,Applications_2021!$A$2:$A$651,0)))</f>
        <v>Greenville Weston Highschool</v>
      </c>
      <c r="O66" s="48" t="str">
        <f>IF(INDEX(Applications_2021!$K$2:$K$651,MATCH($A66,Applications_2021!$A$2:$A$651,0))="","",INDEX(Applications_2021!$K$2:$K$651,MATCH($A66,Applications_2021!$A$2:$A$651,0)))</f>
        <v xml:space="preserve">Greenville Public School District </v>
      </c>
      <c r="P66" s="48" t="str">
        <f>IF(INDEX(Applications_2021!$P$2:$P$651,MATCH($A66,Applications_2021!$A$2:$A$651,0))="","",INDEX(Applications_2021!$P$2:$P$651,MATCH($A66,Applications_2021!$A$2:$A$651,0)))</f>
        <v>College degree or 4 or more years of college (including graduate school)</v>
      </c>
      <c r="Q66" s="48" t="str">
        <f>IF(INDEX(Applications_2021!$Q$2:$Q$651,MATCH($A66,Applications_2021!$A$2:$A$651,0))="","",INDEX(Applications_2021!$Q$2:$Q$651,MATCH($A66,Applications_2021!$A$2:$A$651,0)))</f>
        <v>$50,000 per year or above</v>
      </c>
      <c r="R66" s="48" t="str">
        <f>IF(INDEX(Applications_2021!$AL$2:$AL$651,MATCH($A66,Applications_2021!$A$2:$A$651,0))="","",INDEX(Applications_2021!$AL$2:$AL$651,MATCH($A66,Applications_2021!$A$2:$A$651,0)))</f>
        <v>Washington</v>
      </c>
      <c r="S66" s="48" t="str">
        <f>IF(INDEX(Applications_2021!$V$2:$V$651,MATCH($A66,Applications_2021!$A$2:$A$651,0))="","",INDEX(Applications_2021!$V$2:$V$651,MATCH($A66,Applications_2021!$A$2:$A$651,0)))</f>
        <v>MS</v>
      </c>
      <c r="T66" s="48" t="str">
        <f>IF(INDEX(Applications_2021!$AE$2:$AE$651,MATCH($A66,Applications_2021!$A$2:$A$651,0))="","",INDEX(Applications_2021!$AE$2:$AE$651,MATCH($A66,Applications_2021!$A$2:$A$651,0)))</f>
        <v>Excellent</v>
      </c>
      <c r="U66" s="48" t="str">
        <f>IF(INDEX(Applications_2021!$AF$2:$AF$651,MATCH($A66,Applications_2021!$A$2:$A$651,0))="","",INDEX(Applications_2021!$AF$2:$AF$651,MATCH($A66,Applications_2021!$A$2:$A$651,0)))</f>
        <v>I would like to attend the AAYME Camp because this camp could broaden my knowledge concerning Mathematics and Science! Later in life, I would love to become a Family Nurse Practitioner; so, attending this camp is an early start on my future career!</v>
      </c>
      <c r="V66" s="48" t="str">
        <f>IF(INDEX(Applications_2021!$AG$2:$AG$651,MATCH($A66,Applications_2021!$A$2:$A$651,0))="","",INDEX(Applications_2021!$AG$2:$AG$651,MATCH($A66,Applications_2021!$A$2:$A$651,0)))</f>
        <v xml:space="preserve">Currently, I'm a member of the National BETA Club at my school. This prestigious organization requires students to obtain and maintain outstanding grades, servicing their community, and being a great leader to the entire student body. </v>
      </c>
      <c r="W66" s="48" t="str">
        <f>IF(INDEX(Applications_2021!$AH$2:$AH$651,MATCH($A66,Applications_2021!$A$2:$A$651,0))="","",INDEX(Applications_2021!$AH$2:$AH$651,MATCH($A66,Applications_2021!$A$2:$A$651,0)))</f>
        <v xml:space="preserve">Since 1st grade, I've been selected as Top 5 of my class every year! </v>
      </c>
      <c r="X66" s="48" t="str">
        <f>IF(INDEX(Applications_2021!$AI$2:$AI$651,MATCH($A66,Applications_2021!$A$2:$A$651,0))="","",INDEX(Applications_2021!$AI$2:$AI$651,MATCH($A66,Applications_2021!$A$2:$A$651,0)))</f>
        <v>relative or friend</v>
      </c>
      <c r="Y66" s="48" t="str">
        <f>IF(INDEX(Applications_2021!$AJ$2:$AJ$651,MATCH($A66,Applications_2021!$A$2:$A$651,0))="","",INDEX(Applications_2021!$AJ$2:$AJ$651,MATCH($A66,Applications_2021!$A$2:$A$651,0)))</f>
        <v/>
      </c>
      <c r="Z66" s="48" t="str" cm="1">
        <f t="array" ref="Z66">IF(INDEX(Transcripts_2021!$Q$2:$Q$1001,MATCH($A66,Applications_2021!$A$2:$A$1001,0))="","",INDEX(Transcripts_2021!$Q$2:$Q$1001,MATCH(TRIM($A66),TRIM(Transcripts_2021!$B$2:$B$1001),0)))</f>
        <v>transcript__madison_seard.pdf</v>
      </c>
      <c r="AA66" s="48" t="str" cm="1">
        <f t="array" ref="AA66">IF(INDEX(Transcripts_2021!$S$2:$S$1001,MATCH($A66,Applications_2021!$A$2:$A$1001,0))="","",INDEX(Transcripts_2021!$S$2:$S$1001,MATCH(TRIM($A66),TRIM(Transcripts_2021!$B$2:$B$1001),0)))</f>
        <v/>
      </c>
      <c r="AB66" s="48" t="str" cm="1">
        <f t="array" ref="AB66">IF(INDEX(Transcripts_2021!$U$2:$U$1001,MATCH($A66,Applications_2021!$A$2:$A$1001,0))="","",INDEX(Transcripts_2021!$U$2:$U$1001,MATCH(TRIM($A66),TRIM(Transcripts_2021!$B$2:$B$1001),0)))</f>
        <v/>
      </c>
      <c r="AC66" s="48" t="str">
        <f>IF(INDEX(Transcripts_2021!$A$2:$A$324,MATCH($A66,Transcripts_2021!$A$2:$A$324,0))=$A66,INDEX(Transcripts_2021!$O$2:$O$324,MATCH($A66,Transcripts_2021!$A$2:$A$324,0)),"")</f>
        <v xml:space="preserve">Greenville High School </v>
      </c>
      <c r="AD66" s="48" t="str">
        <f>IF(INDEX('AAYME 2021_List'!$A$3:$A$311,MATCH($A66,'AAYME 2021_List'!$A$3:$A$311,0))=$A66,INDEX('AAYME 2021_List'!$AC$3:$AC$311,MATCH($A66,'AAYME 2021_List'!$A$3:$A$311,0)),"")</f>
        <v>Washington</v>
      </c>
      <c r="AE66" s="48" t="str">
        <f>IF(INDEX(Applications_2021!$AL$2:$AL$651,MATCH($A66,Applications_2021!$A$2:$A$651,0))="","",INDEX(Applications_2021!$AL$2:$AL$651,MATCH($A66,Applications_2021!$A$2:$A$651,0)))</f>
        <v>Washington</v>
      </c>
    </row>
    <row r="67" spans="1:31" x14ac:dyDescent="0.3">
      <c r="A67" s="51" t="str">
        <f>IF(Applications_2021!$A142="","",Applications_2021!$A142)</f>
        <v>0148-GAT-EL-0180</v>
      </c>
      <c r="B67" s="52">
        <f>IF(INDEX('AAYME 2021_List'!$A$3:$A$311,MATCH($A67,'AAYME 2021_List'!$A$3:$A$311,0))=$A67,INDEX('AAYME 2021_List'!$B$3:$B$311,MATCH($A67,'AAYME 2021_List'!$A$3:$A$311,0)),"")</f>
        <v>0</v>
      </c>
      <c r="C67" s="258" t="str">
        <f>IF(INDEX('AAYME 2021_List'!$A$3:$A$311,MATCH($A67,'AAYME 2021_List'!$A$3:$A$311,0))=$A67,INDEX('AAYME 2021_List'!$C$3:$C$311,MATCH($A67,'AAYME 2021_List'!$A$3:$A$311,0)),"")</f>
        <v>99-Not Selected</v>
      </c>
      <c r="D67" s="46">
        <f t="shared" si="2"/>
        <v>7</v>
      </c>
      <c r="E67" s="45" cm="1">
        <f t="array" ref="E67">_xlfn.IFS($Q67="Less than $25,000 per year",5,$Q67="$25,000 to $49,999 per year",4,$Q67="$50,000 per year or above",2,$Q67="I do not know.",3,$Q67="",0)</f>
        <v>3</v>
      </c>
      <c r="F67" s="45" cm="1">
        <f t="array" ref="F67">_xlfn.IFS($T67="Excellent",5,$T67="Good",4,$T67="Average",3,$T67="Below Average",2,$T67="Poor",1)</f>
        <v>4</v>
      </c>
      <c r="G67" s="52"/>
      <c r="H67" s="52"/>
      <c r="I67" s="52"/>
      <c r="J67" s="255">
        <f>IF(INDEX('AAYME 2021_List'!$A$3:$A$311,MATCH($A67,'AAYME 2021_List'!$A$3:$A$311,0))=$A67,INDEX('AAYME 2021_List'!$J$3:$J$311,MATCH($A67,'AAYME 2021_List'!$A$3:$A$311,0)),"")</f>
        <v>0</v>
      </c>
      <c r="K67" s="48" t="str">
        <f>IF(LEFT(INDEX(Applications_2021!$E$2:$E$651,MATCH($A67,Applications_2021!$A$2:$A$651,0)),1)="Y","Black","Other")</f>
        <v>Black</v>
      </c>
      <c r="L67" s="48" t="str">
        <f>IF(INDEX(Applications_2021!$F$2:$F$651,MATCH($A67,Applications_2021!$A$2:$A$651,0))="","",INDEX(Applications_2021!$F$2:$F$651,MATCH($A67,Applications_2021!$A$2:$A$651,0)))</f>
        <v>Male</v>
      </c>
      <c r="M67" s="48" t="str">
        <f>IF(LEFT(INDEX(Applications_2021!$I$2:$I$651,MATCH($A67,Applications_2021!$A$2:$A$651,0)),1)="","",LEFT(INDEX(Applications_2021!$I$2:$I$651,MATCH($A67,Applications_2021!$A$2:$A$651,0)),1))</f>
        <v>9</v>
      </c>
      <c r="N67" s="48" t="str">
        <f>IF(INDEX(Applications_2021!$J$2:$J$651,MATCH($A67,Applications_2021!$A$2:$A$651,0))="","",INDEX(Applications_2021!$J$2:$J$651,MATCH($A67,Applications_2021!$A$2:$A$651,0)))</f>
        <v>Northwest Rankin high</v>
      </c>
      <c r="O67" s="48" t="str">
        <f>IF(INDEX(Applications_2021!$K$2:$K$651,MATCH($A67,Applications_2021!$A$2:$A$651,0))="","",INDEX(Applications_2021!$K$2:$K$651,MATCH($A67,Applications_2021!$A$2:$A$651,0)))</f>
        <v>Rankin</v>
      </c>
      <c r="P67" s="48" t="str">
        <f>IF(INDEX(Applications_2021!$P$2:$P$651,MATCH($A67,Applications_2021!$A$2:$A$651,0))="","",INDEX(Applications_2021!$P$2:$P$651,MATCH($A67,Applications_2021!$A$2:$A$651,0)))</f>
        <v>College degree or 4 or more years of college (including graduate school)</v>
      </c>
      <c r="Q67" s="48" t="str">
        <f>IF(INDEX(Applications_2021!$Q$2:$Q$651,MATCH($A67,Applications_2021!$A$2:$A$651,0))="","",INDEX(Applications_2021!$Q$2:$Q$651,MATCH($A67,Applications_2021!$A$2:$A$651,0)))</f>
        <v>I do not know.</v>
      </c>
      <c r="R67" s="48" t="str">
        <f>IF(INDEX(Applications_2021!$AL$2:$AL$651,MATCH($A67,Applications_2021!$A$2:$A$651,0))="","",INDEX(Applications_2021!$AL$2:$AL$651,MATCH($A67,Applications_2021!$A$2:$A$651,0)))</f>
        <v>Rankin</v>
      </c>
      <c r="S67" s="48" t="str">
        <f>IF(INDEX(Applications_2021!$V$2:$V$651,MATCH($A67,Applications_2021!$A$2:$A$651,0))="","",INDEX(Applications_2021!$V$2:$V$651,MATCH($A67,Applications_2021!$A$2:$A$651,0)))</f>
        <v>MS</v>
      </c>
      <c r="T67" s="48" t="str">
        <f>IF(INDEX(Applications_2021!$AE$2:$AE$651,MATCH($A67,Applications_2021!$A$2:$A$651,0))="","",INDEX(Applications_2021!$AE$2:$AE$651,MATCH($A67,Applications_2021!$A$2:$A$651,0)))</f>
        <v>Good</v>
      </c>
      <c r="U67" s="48" t="str">
        <f>IF(INDEX(Applications_2021!$AF$2:$AF$651,MATCH($A67,Applications_2021!$A$2:$A$651,0))="","",INDEX(Applications_2021!$AF$2:$AF$651,MATCH($A67,Applications_2021!$A$2:$A$651,0)))</f>
        <v xml:space="preserve">Additional math and science skills to help me to become a better student and improve my ACT Scores. </v>
      </c>
      <c r="V67" s="48" t="str">
        <f>IF(INDEX(Applications_2021!$AG$2:$AG$651,MATCH($A67,Applications_2021!$A$2:$A$651,0))="","",INDEX(Applications_2021!$AG$2:$AG$651,MATCH($A67,Applications_2021!$A$2:$A$651,0)))</f>
        <v>Member of the band Year 2 Art Student Member of the math honor society</v>
      </c>
      <c r="W67" s="48" t="str">
        <f>IF(INDEX(Applications_2021!$AH$2:$AH$651,MATCH($A67,Applications_2021!$A$2:$A$651,0))="","",INDEX(Applications_2021!$AH$2:$AH$651,MATCH($A67,Applications_2021!$A$2:$A$651,0)))</f>
        <v/>
      </c>
      <c r="X67" s="48" t="str">
        <f>IF(INDEX(Applications_2021!$AI$2:$AI$651,MATCH($A67,Applications_2021!$A$2:$A$651,0))="","",INDEX(Applications_2021!$AI$2:$AI$651,MATCH($A67,Applications_2021!$A$2:$A$651,0)))</f>
        <v>school/teacher</v>
      </c>
      <c r="Y67" s="48" t="str">
        <f>IF(INDEX(Applications_2021!$AJ$2:$AJ$651,MATCH($A67,Applications_2021!$A$2:$A$651,0))="","",INDEX(Applications_2021!$AJ$2:$AJ$651,MATCH($A67,Applications_2021!$A$2:$A$651,0)))</f>
        <v>Beverly McClure-NWRHS</v>
      </c>
      <c r="Z67" s="48" t="str" cm="1">
        <f t="array" ref="Z67">IF(INDEX(Transcripts_2021!$Q$2:$Q$1001,MATCH($A67,Applications_2021!$A$2:$A$1001,0))="","",INDEX(Transcripts_2021!$Q$2:$Q$1001,MATCH(TRIM($A67),TRIM(Transcripts_2021!$B$2:$B$1001),0)))</f>
        <v>elroyngathright7_nwhs_transcript_712__al.pdf</v>
      </c>
      <c r="AA67" s="48" t="str" cm="1">
        <f t="array" ref="AA67">IF(INDEX(Transcripts_2021!$S$2:$S$1001,MATCH($A67,Applications_2021!$A$2:$A$1001,0))="","",INDEX(Transcripts_2021!$S$2:$S$1001,MATCH(TRIM($A67),TRIM(Transcripts_2021!$B$2:$B$1001),0)))</f>
        <v/>
      </c>
      <c r="AB67" s="48" t="str" cm="1">
        <f t="array" ref="AB67">IF(INDEX(Transcripts_2021!$U$2:$U$1001,MATCH($A67,Applications_2021!$A$2:$A$1001,0))="","",INDEX(Transcripts_2021!$U$2:$U$1001,MATCH(TRIM($A67),TRIM(Transcripts_2021!$B$2:$B$1001),0)))</f>
        <v/>
      </c>
      <c r="AC67" s="48" t="str">
        <f>IF(INDEX(Transcripts_2021!$A$2:$A$324,MATCH($A67,Transcripts_2021!$A$2:$A$324,0))=$A67,INDEX(Transcripts_2021!$O$2:$O$324,MATCH($A67,Transcripts_2021!$A$2:$A$324,0)),"")</f>
        <v>Northwest Rankin High School</v>
      </c>
      <c r="AD67" s="48" t="str">
        <f>IF(INDEX('AAYME 2021_List'!$A$3:$A$311,MATCH($A67,'AAYME 2021_List'!$A$3:$A$311,0))=$A67,INDEX('AAYME 2021_List'!$AC$3:$AC$311,MATCH($A67,'AAYME 2021_List'!$A$3:$A$311,0)),"")</f>
        <v>Rankin</v>
      </c>
      <c r="AE67" s="48" t="str">
        <f>IF(INDEX(Applications_2021!$AL$2:$AL$651,MATCH($A67,Applications_2021!$A$2:$A$651,0))="","",INDEX(Applications_2021!$AL$2:$AL$651,MATCH($A67,Applications_2021!$A$2:$A$651,0)))</f>
        <v>Rankin</v>
      </c>
    </row>
    <row r="68" spans="1:31" x14ac:dyDescent="0.3">
      <c r="A68" s="51" t="str">
        <f>IF(Applications_2021!$A145="","",Applications_2021!$A145)</f>
        <v>0151-GIL-AL-0076</v>
      </c>
      <c r="B68" s="52" t="str">
        <f>IF(INDEX('AAYME 2021_List'!$A$3:$A$311,MATCH($A68,'AAYME 2021_List'!$A$3:$A$311,0))=$A68,INDEX('AAYME 2021_List'!$B$3:$B$311,MATCH($A68,'AAYME 2021_List'!$A$3:$A$311,0)),"")</f>
        <v>No</v>
      </c>
      <c r="C68" s="258" t="str">
        <f>IF(INDEX('AAYME 2021_List'!$A$3:$A$311,MATCH($A68,'AAYME 2021_List'!$A$3:$A$311,0))=$A68,INDEX('AAYME 2021_List'!$C$3:$C$311,MATCH($A68,'AAYME 2021_List'!$A$3:$A$311,0)),"")</f>
        <v>03-Missing/Invalid transcript info</v>
      </c>
      <c r="D68" s="46">
        <f t="shared" si="2"/>
        <v>9</v>
      </c>
      <c r="E68" s="45" cm="1">
        <f t="array" ref="E68">_xlfn.IFS($Q68="Less than $25,000 per year",5,$Q68="$25,000 to $49,999 per year",4,$Q68="$50,000 per year or above",2,$Q68="I do not know.",3,$Q68="",0)</f>
        <v>4</v>
      </c>
      <c r="F68" s="45" cm="1">
        <f t="array" ref="F68">_xlfn.IFS($T68="Excellent",5,$T68="Good",4,$T68="Average",3,$T68="Below Average",2,$T68="Poor",1)</f>
        <v>5</v>
      </c>
      <c r="G68" s="52"/>
      <c r="H68" s="52"/>
      <c r="I68" s="52"/>
      <c r="J68" s="255" t="str">
        <f>IF(INDEX('AAYME 2021_List'!$A$3:$A$311,MATCH($A68,'AAYME 2021_List'!$A$3:$A$311,0))=$A68,INDEX('AAYME 2021_List'!$J$3:$J$311,MATCH($A68,'AAYME 2021_List'!$A$3:$A$311,0)),"")</f>
        <v>?</v>
      </c>
      <c r="K68" s="48" t="str">
        <f>IF(LEFT(INDEX(Applications_2021!$E$2:$E$651,MATCH($A68,Applications_2021!$A$2:$A$651,0)),1)="Y","Black","Other")</f>
        <v>Black</v>
      </c>
      <c r="L68" s="48" t="str">
        <f>IF(INDEX(Applications_2021!$F$2:$F$651,MATCH($A68,Applications_2021!$A$2:$A$651,0))="","",INDEX(Applications_2021!$F$2:$F$651,MATCH($A68,Applications_2021!$A$2:$A$651,0)))</f>
        <v>Female</v>
      </c>
      <c r="M68" s="48" t="str">
        <f>IF(LEFT(INDEX(Applications_2021!$I$2:$I$651,MATCH($A68,Applications_2021!$A$2:$A$651,0)),1)="","",LEFT(INDEX(Applications_2021!$I$2:$I$651,MATCH($A68,Applications_2021!$A$2:$A$651,0)),1))</f>
        <v>7</v>
      </c>
      <c r="N68" s="48" t="str">
        <f>IF(INDEX(Applications_2021!$J$2:$J$651,MATCH($A68,Applications_2021!$A$2:$A$651,0))="","",INDEX(Applications_2021!$J$2:$J$651,MATCH($A68,Applications_2021!$A$2:$A$651,0)))</f>
        <v>North Forrest Junior High</v>
      </c>
      <c r="O68" s="48" t="str">
        <f>IF(INDEX(Applications_2021!$K$2:$K$651,MATCH($A68,Applications_2021!$A$2:$A$651,0))="","",INDEX(Applications_2021!$K$2:$K$651,MATCH($A68,Applications_2021!$A$2:$A$651,0)))</f>
        <v>Forrest County</v>
      </c>
      <c r="P68" s="48" t="str">
        <f>IF(INDEX(Applications_2021!$P$2:$P$651,MATCH($A68,Applications_2021!$A$2:$A$651,0))="","",INDEX(Applications_2021!$P$2:$P$651,MATCH($A68,Applications_2021!$A$2:$A$651,0)))</f>
        <v>College degree or 4 or more years of college (including graduate school)</v>
      </c>
      <c r="Q68" s="48" t="str">
        <f>IF(INDEX(Applications_2021!$Q$2:$Q$651,MATCH($A68,Applications_2021!$A$2:$A$651,0))="","",INDEX(Applications_2021!$Q$2:$Q$651,MATCH($A68,Applications_2021!$A$2:$A$651,0)))</f>
        <v>$25,000 to $49,999 per year</v>
      </c>
      <c r="R68" s="48" t="str">
        <f>IF(INDEX(Applications_2021!$AL$2:$AL$651,MATCH($A68,Applications_2021!$A$2:$A$651,0))="","",INDEX(Applications_2021!$AL$2:$AL$651,MATCH($A68,Applications_2021!$A$2:$A$651,0)))</f>
        <v>Forrest</v>
      </c>
      <c r="S68" s="48" t="str">
        <f>IF(INDEX(Applications_2021!$V$2:$V$651,MATCH($A68,Applications_2021!$A$2:$A$651,0))="","",INDEX(Applications_2021!$V$2:$V$651,MATCH($A68,Applications_2021!$A$2:$A$651,0)))</f>
        <v>MS</v>
      </c>
      <c r="T68" s="48" t="str">
        <f>IF(INDEX(Applications_2021!$AE$2:$AE$651,MATCH($A68,Applications_2021!$A$2:$A$651,0))="","",INDEX(Applications_2021!$AE$2:$AE$651,MATCH($A68,Applications_2021!$A$2:$A$651,0)))</f>
        <v>Excellent</v>
      </c>
      <c r="U68" s="48" t="str">
        <f>IF(INDEX(Applications_2021!$AF$2:$AF$651,MATCH($A68,Applications_2021!$A$2:$A$651,0))="","",INDEX(Applications_2021!$AF$2:$AF$651,MATCH($A68,Applications_2021!$A$2:$A$651,0)))</f>
        <v>This applicant submitted two forms. ENTRY 151:  I want to attend the AAYME Camp to get a college like experience. I hope that it helps me decide what I would like to do after graduation. ENTRY 152: I would like to attend the AAYME Camp because I would like to attend college to be an engineer. I hope to gain an experience that's like college and a better understanding of what I want to do in life.</v>
      </c>
      <c r="V68" s="48" t="str">
        <f>IF(INDEX(Applications_2021!$AG$2:$AG$651,MATCH($A68,Applications_2021!$A$2:$A$651,0))="","",INDEX(Applications_2021!$AG$2:$AG$651,MATCH($A68,Applications_2021!$A$2:$A$651,0)))</f>
        <v xml:space="preserve">ENTRY 151: I was a leader on my 7th grade cheer squad. I participate in gymnastics, track, and plan to do other sports. My grades are good and I balance all extra-curricular activities also. ENTRY 152: I participate in several activities and have many hobbies, including basketball, piano, and band. I also serve as a class representative for Student Council.   In the past, I have volunteered at some political events and helped organize a march in my city.  </v>
      </c>
      <c r="W68" s="48" t="str">
        <f>IF(INDEX(Applications_2021!$AH$2:$AH$651,MATCH($A68,Applications_2021!$A$2:$A$651,0))="","",INDEX(Applications_2021!$AH$2:$AH$651,MATCH($A68,Applications_2021!$A$2:$A$651,0)))</f>
        <v xml:space="preserve">I would appreciate this opportunity and experience. </v>
      </c>
      <c r="X68" s="48" t="str">
        <f>IF(INDEX(Applications_2021!$AI$2:$AI$651,MATCH($A68,Applications_2021!$A$2:$A$651,0))="","",INDEX(Applications_2021!$AI$2:$AI$651,MATCH($A68,Applications_2021!$A$2:$A$651,0)))</f>
        <v>relative or friend</v>
      </c>
      <c r="Y68" s="48" t="str">
        <f>IF(INDEX(Applications_2021!$AJ$2:$AJ$651,MATCH($A68,Applications_2021!$A$2:$A$651,0))="","",INDEX(Applications_2021!$AJ$2:$AJ$651,MATCH($A68,Applications_2021!$A$2:$A$651,0)))</f>
        <v/>
      </c>
      <c r="Z68" s="48" t="str" cm="1">
        <f t="array" ref="Z68">IF(INDEX(Transcripts_2021!$Q$2:$Q$1001,MATCH($A68,Applications_2021!$A$2:$A$1001,0))="","",INDEX(Transcripts_2021!$Q$2:$Q$1001,MATCH(TRIM($A68),TRIM(Transcripts_2021!$B$2:$B$1001),0)))</f>
        <v>alaina_gill.pdf</v>
      </c>
      <c r="AA68" s="48" t="str" cm="1">
        <f t="array" ref="AA68">IF(INDEX(Transcripts_2021!$S$2:$S$1001,MATCH($A68,Applications_2021!$A$2:$A$1001,0))="","",INDEX(Transcripts_2021!$S$2:$S$1001,MATCH(TRIM($A68),TRIM(Transcripts_2021!$B$2:$B$1001),0)))</f>
        <v/>
      </c>
      <c r="AB68" s="48" t="str" cm="1">
        <f t="array" ref="AB68">IF(INDEX(Transcripts_2021!$U$2:$U$1001,MATCH($A68,Applications_2021!$A$2:$A$1001,0))="","",INDEX(Transcripts_2021!$U$2:$U$1001,MATCH(TRIM($A68),TRIM(Transcripts_2021!$B$2:$B$1001),0)))</f>
        <v/>
      </c>
      <c r="AC68" s="48" t="str">
        <f>IF(INDEX(Transcripts_2021!$A$2:$A$324,MATCH($A68,Transcripts_2021!$A$2:$A$324,0))=$A68,INDEX(Transcripts_2021!$O$2:$O$324,MATCH($A68,Transcripts_2021!$A$2:$A$324,0)),"")</f>
        <v>North Forrest Junior High</v>
      </c>
      <c r="AD68" s="48" t="str">
        <f>IF(INDEX('AAYME 2021_List'!$A$3:$A$311,MATCH($A68,'AAYME 2021_List'!$A$3:$A$311,0))=$A68,INDEX('AAYME 2021_List'!$AC$3:$AC$311,MATCH($A68,'AAYME 2021_List'!$A$3:$A$311,0)),"")</f>
        <v>Forrest</v>
      </c>
      <c r="AE68" s="48" t="str">
        <f>IF(INDEX(Applications_2021!$AL$2:$AL$651,MATCH($A68,Applications_2021!$A$2:$A$651,0))="","",INDEX(Applications_2021!$AL$2:$AL$651,MATCH($A68,Applications_2021!$A$2:$A$651,0)))</f>
        <v>Forrest</v>
      </c>
    </row>
    <row r="69" spans="1:31" x14ac:dyDescent="0.3">
      <c r="A69" s="51" t="str">
        <f>IF(Applications_2021!$A148="","",Applications_2021!$A148)</f>
        <v>0155-DIX-MO-0221</v>
      </c>
      <c r="B69" s="52">
        <f>IF(INDEX('AAYME 2021_List'!$A$3:$A$311,MATCH($A69,'AAYME 2021_List'!$A$3:$A$311,0))=$A69,INDEX('AAYME 2021_List'!$B$3:$B$311,MATCH($A69,'AAYME 2021_List'!$A$3:$A$311,0)),"")</f>
        <v>0</v>
      </c>
      <c r="C69" s="281" t="str">
        <f>IF(INDEX('AAYME 2021_List'!$A$3:$A$311,MATCH($A69,'AAYME 2021_List'!$A$3:$A$311,0))=$A69,INDEX('AAYME 2021_List'!$C$3:$C$311,MATCH($A69,'AAYME 2021_List'!$A$3:$A$311,0)),"")</f>
        <v>99-Not Selected</v>
      </c>
      <c r="D69" s="46">
        <f t="shared" si="2"/>
        <v>6</v>
      </c>
      <c r="E69" s="45" cm="1">
        <f t="array" ref="E69">_xlfn.IFS($Q69="Less than $25,000 per year",5,$Q69="$25,000 to $49,999 per year",4,$Q69="$50,000 per year or above",2,$Q69="I do not know.",3,$Q69="",0)</f>
        <v>2</v>
      </c>
      <c r="F69" s="45" cm="1">
        <f t="array" ref="F69">_xlfn.IFS($T69="Excellent",5,$T69="Good",4,$T69="Average",3,$T69="Below Average",2,$T69="Poor",1)</f>
        <v>4</v>
      </c>
      <c r="G69" s="52"/>
      <c r="H69" s="52"/>
      <c r="I69" s="52"/>
      <c r="J69" s="255">
        <f>IF(INDEX('AAYME 2021_List'!$A$3:$A$311,MATCH($A69,'AAYME 2021_List'!$A$3:$A$311,0))=$A69,INDEX('AAYME 2021_List'!$J$3:$J$311,MATCH($A69,'AAYME 2021_List'!$A$3:$A$311,0)),"")</f>
        <v>9</v>
      </c>
      <c r="K69" s="48" t="str">
        <f>IF(LEFT(INDEX(Applications_2021!$E$2:$E$651,MATCH($A69,Applications_2021!$A$2:$A$651,0)),1)="Y","Black","Other")</f>
        <v>Black</v>
      </c>
      <c r="L69" s="48" t="str">
        <f>IF(INDEX(Applications_2021!$F$2:$F$651,MATCH($A69,Applications_2021!$A$2:$A$651,0))="","",INDEX(Applications_2021!$F$2:$F$651,MATCH($A69,Applications_2021!$A$2:$A$651,0)))</f>
        <v>Female</v>
      </c>
      <c r="M69" s="48" t="str">
        <f>IF(LEFT(INDEX(Applications_2021!$I$2:$I$651,MATCH($A69,Applications_2021!$A$2:$A$651,0)),1)="","",LEFT(INDEX(Applications_2021!$I$2:$I$651,MATCH($A69,Applications_2021!$A$2:$A$651,0)),1))</f>
        <v>9</v>
      </c>
      <c r="N69" s="48" t="str">
        <f>IF(INDEX(Applications_2021!$J$2:$J$651,MATCH($A69,Applications_2021!$A$2:$A$651,0))="","",INDEX(Applications_2021!$J$2:$J$651,MATCH($A69,Applications_2021!$A$2:$A$651,0)))</f>
        <v xml:space="preserve">J.W. Stampley </v>
      </c>
      <c r="O69" s="48" t="str">
        <f>IF(INDEX(Applications_2021!$K$2:$K$651,MATCH($A69,Applications_2021!$A$2:$A$651,0))="","",INDEX(Applications_2021!$K$2:$K$651,MATCH($A69,Applications_2021!$A$2:$A$651,0)))</f>
        <v xml:space="preserve">CMSD </v>
      </c>
      <c r="P69" s="48" t="str">
        <f>IF(INDEX(Applications_2021!$P$2:$P$651,MATCH($A69,Applications_2021!$A$2:$A$651,0))="","",INDEX(Applications_2021!$P$2:$P$651,MATCH($A69,Applications_2021!$A$2:$A$651,0)))</f>
        <v>College degree or 4 or more years of college (including graduate school)</v>
      </c>
      <c r="Q69" s="48" t="str">
        <f>IF(INDEX(Applications_2021!$Q$2:$Q$651,MATCH($A69,Applications_2021!$A$2:$A$651,0))="","",INDEX(Applications_2021!$Q$2:$Q$651,MATCH($A69,Applications_2021!$A$2:$A$651,0)))</f>
        <v>$50,000 per year or above</v>
      </c>
      <c r="R69" s="48" t="str">
        <f>IF(INDEX(Applications_2021!$AL$2:$AL$651,MATCH($A69,Applications_2021!$A$2:$A$651,0))="","",INDEX(Applications_2021!$AL$2:$AL$651,MATCH($A69,Applications_2021!$A$2:$A$651,0)))</f>
        <v>Coahoma</v>
      </c>
      <c r="S69" s="48" t="str">
        <f>IF(INDEX(Applications_2021!$V$2:$V$651,MATCH($A69,Applications_2021!$A$2:$A$651,0))="","",INDEX(Applications_2021!$V$2:$V$651,MATCH($A69,Applications_2021!$A$2:$A$651,0)))</f>
        <v>MS</v>
      </c>
      <c r="T69" s="48" t="str">
        <f>IF(INDEX(Applications_2021!$AE$2:$AE$651,MATCH($A69,Applications_2021!$A$2:$A$651,0))="","",INDEX(Applications_2021!$AE$2:$AE$651,MATCH($A69,Applications_2021!$A$2:$A$651,0)))</f>
        <v>Good</v>
      </c>
      <c r="U69" s="48" t="str">
        <f>IF(INDEX(Applications_2021!$AF$2:$AF$651,MATCH($A69,Applications_2021!$A$2:$A$651,0))="","",INDEX(Applications_2021!$AF$2:$AF$651,MATCH($A69,Applications_2021!$A$2:$A$651,0)))</f>
        <v>I have a love for STEM. I enjoy robotics. I would like to learn more about math and science.</v>
      </c>
      <c r="V69" s="48" t="str">
        <f>IF(INDEX(Applications_2021!$AG$2:$AG$651,MATCH($A69,Applications_2021!$A$2:$A$651,0))="","",INDEX(Applications_2021!$AG$2:$AG$651,MATCH($A69,Applications_2021!$A$2:$A$651,0)))</f>
        <v xml:space="preserve">Girl Up Robotics Club Delta Gems </v>
      </c>
      <c r="W69" s="48" t="str">
        <f>IF(INDEX(Applications_2021!$AH$2:$AH$651,MATCH($A69,Applications_2021!$A$2:$A$651,0))="","",INDEX(Applications_2021!$AH$2:$AH$651,MATCH($A69,Applications_2021!$A$2:$A$651,0)))</f>
        <v>I am outgoing and eager to learn. I am often called upon by my family to fix their technology issues. I am looking forward to learning more.</v>
      </c>
      <c r="X69" s="48" t="str">
        <f>IF(INDEX(Applications_2021!$AI$2:$AI$651,MATCH($A69,Applications_2021!$A$2:$A$651,0))="","",INDEX(Applications_2021!$AI$2:$AI$651,MATCH($A69,Applications_2021!$A$2:$A$651,0)))</f>
        <v>relative or friend</v>
      </c>
      <c r="Y69" s="48" t="str">
        <f>IF(INDEX(Applications_2021!$AJ$2:$AJ$651,MATCH($A69,Applications_2021!$A$2:$A$651,0))="","",INDEX(Applications_2021!$AJ$2:$AJ$651,MATCH($A69,Applications_2021!$A$2:$A$651,0)))</f>
        <v/>
      </c>
      <c r="Z69" s="48" t="str" cm="1">
        <f t="array" ref="Z69">IF(INDEX(Transcripts_2021!$Q$2:$Q$1001,MATCH($A69,Applications_2021!$A$2:$A$1001,0))="","",INDEX(Transcripts_2021!$Q$2:$Q$1001,MATCH(TRIM($A69),TRIM(Transcripts_2021!$B$2:$B$1001),0)))</f>
        <v>morgan_dixon_transcript__4252021.pdf</v>
      </c>
      <c r="AA69" s="48" t="str" cm="1">
        <f t="array" ref="AA69">IF(INDEX(Transcripts_2021!$S$2:$S$1001,MATCH($A69,Applications_2021!$A$2:$A$1001,0))="","",INDEX(Transcripts_2021!$S$2:$S$1001,MATCH(TRIM($A69),TRIM(Transcripts_2021!$B$2:$B$1001),0)))</f>
        <v/>
      </c>
      <c r="AB69" s="48" t="str" cm="1">
        <f t="array" ref="AB69">IF(INDEX(Transcripts_2021!$U$2:$U$1001,MATCH($A69,Applications_2021!$A$2:$A$1001,0))="","",INDEX(Transcripts_2021!$U$2:$U$1001,MATCH(TRIM($A69),TRIM(Transcripts_2021!$B$2:$B$1001),0)))</f>
        <v/>
      </c>
      <c r="AC69" s="48" t="str">
        <f>IF(INDEX(Transcripts_2021!$A$2:$A$324,MATCH($A69,Transcripts_2021!$A$2:$A$324,0))=$A69,INDEX(Transcripts_2021!$O$2:$O$324,MATCH($A69,Transcripts_2021!$A$2:$A$324,0)),"")</f>
        <v>J. W. Stampley 9th Grade Academy</v>
      </c>
      <c r="AD69" s="48" t="str">
        <f>IF(INDEX('AAYME 2021_List'!$A$3:$A$311,MATCH($A69,'AAYME 2021_List'!$A$3:$A$311,0))=$A69,INDEX('AAYME 2021_List'!$AC$3:$AC$311,MATCH($A69,'AAYME 2021_List'!$A$3:$A$311,0)),"")</f>
        <v>Coahoma</v>
      </c>
      <c r="AE69" s="48" t="str">
        <f>IF(INDEX(Applications_2021!$AL$2:$AL$651,MATCH($A69,Applications_2021!$A$2:$A$651,0))="","",INDEX(Applications_2021!$AL$2:$AL$651,MATCH($A69,Applications_2021!$A$2:$A$651,0)))</f>
        <v>Coahoma</v>
      </c>
    </row>
    <row r="70" spans="1:31" x14ac:dyDescent="0.3">
      <c r="A70" s="51" t="str">
        <f>IF(Applications_2021!$A150="","",Applications_2021!$A150)</f>
        <v>0158-WAR-KR-0284</v>
      </c>
      <c r="B70" s="52" t="str">
        <f>IF(INDEX('AAYME 2021_List'!$A$3:$A$311,MATCH($A70,'AAYME 2021_List'!$A$3:$A$311,0))=$A70,INDEX('AAYME 2021_List'!$B$3:$B$311,MATCH($A70,'AAYME 2021_List'!$A$3:$A$311,0)),"")</f>
        <v>No</v>
      </c>
      <c r="C70" s="258" t="str">
        <f>IF(INDEX('AAYME 2021_List'!$A$3:$A$311,MATCH($A70,'AAYME 2021_List'!$A$3:$A$311,0))=$A70,INDEX('AAYME 2021_List'!$C$3:$C$311,MATCH($A70,'AAYME 2021_List'!$A$3:$A$311,0)),"")</f>
        <v>03-Missing/Invalid transcript info</v>
      </c>
      <c r="D70" s="46">
        <f t="shared" si="2"/>
        <v>6</v>
      </c>
      <c r="E70" s="45" cm="1">
        <f t="array" ref="E70">_xlfn.IFS($Q70="Less than $25,000 per year",5,$Q70="$25,000 to $49,999 per year",4,$Q70="$50,000 per year or above",2,$Q70="I do not know.",3,$Q70="",0)</f>
        <v>2</v>
      </c>
      <c r="F70" s="45" cm="1">
        <f t="array" ref="F70">_xlfn.IFS($T70="Excellent",5,$T70="Good",4,$T70="Average",3,$T70="Below Average",2,$T70="Poor",1)</f>
        <v>4</v>
      </c>
      <c r="G70" s="52"/>
      <c r="H70" s="52"/>
      <c r="I70" s="52"/>
      <c r="J70" s="255" t="str">
        <f>IF(INDEX('AAYME 2021_List'!$A$3:$A$311,MATCH($A70,'AAYME 2021_List'!$A$3:$A$311,0))=$A70,INDEX('AAYME 2021_List'!$J$3:$J$311,MATCH($A70,'AAYME 2021_List'!$A$3:$A$311,0)),"")</f>
        <v>?</v>
      </c>
      <c r="K70" s="48" t="str">
        <f>IF(LEFT(INDEX(Applications_2021!$E$2:$E$651,MATCH($A70,Applications_2021!$A$2:$A$651,0)),1)="Y","Black","Other")</f>
        <v>Black</v>
      </c>
      <c r="L70" s="48" t="str">
        <f>IF(INDEX(Applications_2021!$F$2:$F$651,MATCH($A70,Applications_2021!$A$2:$A$651,0))="","",INDEX(Applications_2021!$F$2:$F$651,MATCH($A70,Applications_2021!$A$2:$A$651,0)))</f>
        <v>Female</v>
      </c>
      <c r="M70" s="48" t="str">
        <f>IF(LEFT(INDEX(Applications_2021!$I$2:$I$651,MATCH($A70,Applications_2021!$A$2:$A$651,0)),1)="","",LEFT(INDEX(Applications_2021!$I$2:$I$651,MATCH($A70,Applications_2021!$A$2:$A$651,0)),1))</f>
        <v>9</v>
      </c>
      <c r="N70" s="48" t="str">
        <f>IF(INDEX(Applications_2021!$J$2:$J$651,MATCH($A70,Applications_2021!$A$2:$A$651,0))="","",INDEX(Applications_2021!$J$2:$J$651,MATCH($A70,Applications_2021!$A$2:$A$651,0)))</f>
        <v>Philadelphia high school</v>
      </c>
      <c r="O70" s="48" t="str">
        <f>IF(INDEX(Applications_2021!$K$2:$K$651,MATCH($A70,Applications_2021!$A$2:$A$651,0))="","",INDEX(Applications_2021!$K$2:$K$651,MATCH($A70,Applications_2021!$A$2:$A$651,0)))</f>
        <v xml:space="preserve">Philadelphia </v>
      </c>
      <c r="P70" s="48" t="str">
        <f>IF(INDEX(Applications_2021!$P$2:$P$651,MATCH($A70,Applications_2021!$A$2:$A$651,0))="","",INDEX(Applications_2021!$P$2:$P$651,MATCH($A70,Applications_2021!$A$2:$A$651,0)))</f>
        <v>College degree or 4 or more years of college (including graduate school)</v>
      </c>
      <c r="Q70" s="48" t="str">
        <f>IF(INDEX(Applications_2021!$Q$2:$Q$651,MATCH($A70,Applications_2021!$A$2:$A$651,0))="","",INDEX(Applications_2021!$Q$2:$Q$651,MATCH($A70,Applications_2021!$A$2:$A$651,0)))</f>
        <v>$50,000 per year or above</v>
      </c>
      <c r="R70" s="48" t="str">
        <f>IF(INDEX(Applications_2021!$AL$2:$AL$651,MATCH($A70,Applications_2021!$A$2:$A$651,0))="","",INDEX(Applications_2021!$AL$2:$AL$651,MATCH($A70,Applications_2021!$A$2:$A$651,0)))</f>
        <v>Neshoba</v>
      </c>
      <c r="S70" s="48" t="str">
        <f>IF(INDEX(Applications_2021!$V$2:$V$651,MATCH($A70,Applications_2021!$A$2:$A$651,0))="","",INDEX(Applications_2021!$V$2:$V$651,MATCH($A70,Applications_2021!$A$2:$A$651,0)))</f>
        <v>MS</v>
      </c>
      <c r="T70" s="48" t="str">
        <f>IF(INDEX(Applications_2021!$AE$2:$AE$651,MATCH($A70,Applications_2021!$A$2:$A$651,0))="","",INDEX(Applications_2021!$AE$2:$AE$651,MATCH($A70,Applications_2021!$A$2:$A$651,0)))</f>
        <v>Good</v>
      </c>
      <c r="U70" s="48" t="str">
        <f>IF(INDEX(Applications_2021!$AF$2:$AF$651,MATCH($A70,Applications_2021!$A$2:$A$651,0))="","",INDEX(Applications_2021!$AF$2:$AF$651,MATCH($A70,Applications_2021!$A$2:$A$651,0)))</f>
        <v xml:space="preserve">To able to be around peers I feel I can relate with. To improve as an African American girl as a student and person over all. </v>
      </c>
      <c r="V70" s="48" t="str">
        <f>IF(INDEX(Applications_2021!$AG$2:$AG$651,MATCH($A70,Applications_2021!$A$2:$A$651,0))="","",INDEX(Applications_2021!$AG$2:$AG$651,MATCH($A70,Applications_2021!$A$2:$A$651,0)))</f>
        <v xml:space="preserve">Honor student, Advance class enrollment in English and math, member of Beta, and member of the fast pitch softball team. </v>
      </c>
      <c r="W70" s="48" t="str">
        <f>IF(INDEX(Applications_2021!$AH$2:$AH$651,MATCH($A70,Applications_2021!$A$2:$A$651,0))="","",INDEX(Applications_2021!$AH$2:$AH$651,MATCH($A70,Applications_2021!$A$2:$A$651,0)))</f>
        <v/>
      </c>
      <c r="X70" s="48" t="str">
        <f>IF(INDEX(Applications_2021!$AI$2:$AI$651,MATCH($A70,Applications_2021!$A$2:$A$651,0))="","",INDEX(Applications_2021!$AI$2:$AI$651,MATCH($A70,Applications_2021!$A$2:$A$651,0)))</f>
        <v>school/teacher</v>
      </c>
      <c r="Y70" s="48" t="str">
        <f>IF(INDEX(Applications_2021!$AJ$2:$AJ$651,MATCH($A70,Applications_2021!$A$2:$A$651,0))="","",INDEX(Applications_2021!$AJ$2:$AJ$651,MATCH($A70,Applications_2021!$A$2:$A$651,0)))</f>
        <v xml:space="preserve">Tiffany Steele North Forrest Elementary </v>
      </c>
      <c r="Z70" s="48" t="str" cm="1">
        <f t="array" ref="Z70">IF(INDEX(Transcripts_2021!$Q$2:$Q$1001,MATCH($A70,Applications_2021!$A$2:$A$1001,0))="","",INDEX(Transcripts_2021!$Q$2:$Q$1001,MATCH(TRIM($A70),TRIM(Transcripts_2021!$B$2:$B$1001),0)))</f>
        <v>6c8829861f064e9ca703f07d238d50d9.jpeg.jpg</v>
      </c>
      <c r="AA70" s="48" t="str" cm="1">
        <f t="array" ref="AA70">IF(INDEX(Transcripts_2021!$S$2:$S$1001,MATCH($A70,Applications_2021!$A$2:$A$1001,0))="","",INDEX(Transcripts_2021!$S$2:$S$1001,MATCH(TRIM($A70),TRIM(Transcripts_2021!$B$2:$B$1001),0)))</f>
        <v>668c66d65b354dcd95604e7c15f35ea9.jpeg.jpg</v>
      </c>
      <c r="AB70" s="48" t="str" cm="1">
        <f t="array" ref="AB70">IF(INDEX(Transcripts_2021!$U$2:$U$1001,MATCH($A70,Applications_2021!$A$2:$A$1001,0))="","",INDEX(Transcripts_2021!$U$2:$U$1001,MATCH(TRIM($A70),TRIM(Transcripts_2021!$B$2:$B$1001),0)))</f>
        <v/>
      </c>
      <c r="AC70" s="48" t="str">
        <f>IF(INDEX(Transcripts_2021!$A$2:$A$324,MATCH($A70,Transcripts_2021!$A$2:$A$324,0))=$A70,INDEX(Transcripts_2021!$O$2:$O$324,MATCH($A70,Transcripts_2021!$A$2:$A$324,0)),"")</f>
        <v>Philadelphia High schiil</v>
      </c>
      <c r="AD70" s="48" t="str">
        <f>IF(INDEX('AAYME 2021_List'!$A$3:$A$311,MATCH($A70,'AAYME 2021_List'!$A$3:$A$311,0))=$A70,INDEX('AAYME 2021_List'!$AC$3:$AC$311,MATCH($A70,'AAYME 2021_List'!$A$3:$A$311,0)),"")</f>
        <v>Neshoba</v>
      </c>
      <c r="AE70" s="48" t="str">
        <f>IF(INDEX(Applications_2021!$AL$2:$AL$651,MATCH($A70,Applications_2021!$A$2:$A$651,0))="","",INDEX(Applications_2021!$AL$2:$AL$651,MATCH($A70,Applications_2021!$A$2:$A$651,0)))</f>
        <v>Neshoba</v>
      </c>
    </row>
    <row r="71" spans="1:31" x14ac:dyDescent="0.3">
      <c r="A71" s="51" t="str">
        <f>IF(Applications_2021!$A151="","",Applications_2021!$A151)</f>
        <v>0159-WAS-MA-0088</v>
      </c>
      <c r="B71" s="52" t="str">
        <f>IF(INDEX('AAYME 2021_List'!$A$3:$A$311,MATCH($A71,'AAYME 2021_List'!$A$3:$A$311,0))=$A71,INDEX('AAYME 2021_List'!$B$3:$B$311,MATCH($A71,'AAYME 2021_List'!$A$3:$A$311,0)),"")</f>
        <v>No</v>
      </c>
      <c r="C71" s="258" t="str">
        <f>IF(INDEX('AAYME 2021_List'!$A$3:$A$311,MATCH($A71,'AAYME 2021_List'!$A$3:$A$311,0))=$A71,INDEX('AAYME 2021_List'!$C$3:$C$311,MATCH($A71,'AAYME 2021_List'!$A$3:$A$311,0)),"")</f>
        <v>03-Missing/Invalid transcript info</v>
      </c>
      <c r="D71" s="46">
        <f t="shared" si="2"/>
        <v>7</v>
      </c>
      <c r="E71" s="45" cm="1">
        <f t="array" ref="E71">_xlfn.IFS($Q71="Less than $25,000 per year",5,$Q71="$25,000 to $49,999 per year",4,$Q71="$50,000 per year or above",2,$Q71="I do not know.",3,$Q71="",0)</f>
        <v>2</v>
      </c>
      <c r="F71" s="45" cm="1">
        <f t="array" ref="F71">_xlfn.IFS($T71="Excellent",5,$T71="Good",4,$T71="Average",3,$T71="Below Average",2,$T71="Poor",1)</f>
        <v>5</v>
      </c>
      <c r="G71" s="52"/>
      <c r="H71" s="52"/>
      <c r="I71" s="52"/>
      <c r="J71" s="255" t="str">
        <f>IF(INDEX('AAYME 2021_List'!$A$3:$A$311,MATCH($A71,'AAYME 2021_List'!$A$3:$A$311,0))=$A71,INDEX('AAYME 2021_List'!$J$3:$J$311,MATCH($A71,'AAYME 2021_List'!$A$3:$A$311,0)),"")</f>
        <v>?</v>
      </c>
      <c r="K71" s="48" t="str">
        <f>IF(LEFT(INDEX(Applications_2021!$E$2:$E$651,MATCH($A71,Applications_2021!$A$2:$A$651,0)),1)="Y","Black","Other")</f>
        <v>Black</v>
      </c>
      <c r="L71" s="48" t="str">
        <f>IF(INDEX(Applications_2021!$F$2:$F$651,MATCH($A71,Applications_2021!$A$2:$A$651,0))="","",INDEX(Applications_2021!$F$2:$F$651,MATCH($A71,Applications_2021!$A$2:$A$651,0)))</f>
        <v>Female</v>
      </c>
      <c r="M71" s="48" t="str">
        <f>IF(LEFT(INDEX(Applications_2021!$I$2:$I$651,MATCH($A71,Applications_2021!$A$2:$A$651,0)),1)="","",LEFT(INDEX(Applications_2021!$I$2:$I$651,MATCH($A71,Applications_2021!$A$2:$A$651,0)),1))</f>
        <v>8</v>
      </c>
      <c r="N71" s="48" t="str">
        <f>IF(INDEX(Applications_2021!$J$2:$J$651,MATCH($A71,Applications_2021!$A$2:$A$651,0))="","",INDEX(Applications_2021!$J$2:$J$651,MATCH($A71,Applications_2021!$A$2:$A$651,0)))</f>
        <v>Neshoba Central Middle</v>
      </c>
      <c r="O71" s="48" t="str">
        <f>IF(INDEX(Applications_2021!$K$2:$K$651,MATCH($A71,Applications_2021!$A$2:$A$651,0))="","",INDEX(Applications_2021!$K$2:$K$651,MATCH($A71,Applications_2021!$A$2:$A$651,0)))</f>
        <v>Neshoba County</v>
      </c>
      <c r="P71" s="48" t="str">
        <f>IF(INDEX(Applications_2021!$P$2:$P$651,MATCH($A71,Applications_2021!$A$2:$A$651,0))="","",INDEX(Applications_2021!$P$2:$P$651,MATCH($A71,Applications_2021!$A$2:$A$651,0)))</f>
        <v>College degree or 4 or more years of college (including graduate school)</v>
      </c>
      <c r="Q71" s="48" t="str">
        <f>IF(INDEX(Applications_2021!$Q$2:$Q$651,MATCH($A71,Applications_2021!$A$2:$A$651,0))="","",INDEX(Applications_2021!$Q$2:$Q$651,MATCH($A71,Applications_2021!$A$2:$A$651,0)))</f>
        <v>$50,000 per year or above</v>
      </c>
      <c r="R71" s="48" t="str">
        <f>IF(INDEX(Applications_2021!$AL$2:$AL$651,MATCH($A71,Applications_2021!$A$2:$A$651,0))="","",INDEX(Applications_2021!$AL$2:$AL$651,MATCH($A71,Applications_2021!$A$2:$A$651,0)))</f>
        <v>Neshoba</v>
      </c>
      <c r="S71" s="48" t="str">
        <f>IF(INDEX(Applications_2021!$V$2:$V$651,MATCH($A71,Applications_2021!$A$2:$A$651,0))="","",INDEX(Applications_2021!$V$2:$V$651,MATCH($A71,Applications_2021!$A$2:$A$651,0)))</f>
        <v>MS</v>
      </c>
      <c r="T71" s="48" t="str">
        <f>IF(INDEX(Applications_2021!$AE$2:$AE$651,MATCH($A71,Applications_2021!$A$2:$A$651,0))="","",INDEX(Applications_2021!$AE$2:$AE$651,MATCH($A71,Applications_2021!$A$2:$A$651,0)))</f>
        <v>Excellent</v>
      </c>
      <c r="U71" s="48" t="str">
        <f>IF(INDEX(Applications_2021!$AF$2:$AF$651,MATCH($A71,Applications_2021!$A$2:$A$651,0))="","",INDEX(Applications_2021!$AF$2:$AF$651,MATCH($A71,Applications_2021!$A$2:$A$651,0)))</f>
        <v>I want to attend the AAYME Camp because it will be a great opportunity to learn new material, enhance leadership skills and meet other like minded people.</v>
      </c>
      <c r="V71" s="48" t="str">
        <f>IF(INDEX(Applications_2021!$AG$2:$AG$651,MATCH($A71,Applications_2021!$A$2:$A$651,0))="","",INDEX(Applications_2021!$AG$2:$AG$651,MATCH($A71,Applications_2021!$A$2:$A$651,0)))</f>
        <v xml:space="preserve">NCMS Student Council President  NCMS Class President Miss NCMS LEVEL 4 student NC Powerlifting team </v>
      </c>
      <c r="W71" s="48" t="str">
        <f>IF(INDEX(Applications_2021!$AH$2:$AH$651,MATCH($A71,Applications_2021!$A$2:$A$651,0))="","",INDEX(Applications_2021!$AH$2:$AH$651,MATCH($A71,Applications_2021!$A$2:$A$651,0)))</f>
        <v/>
      </c>
      <c r="X71" s="48" t="str">
        <f>IF(INDEX(Applications_2021!$AI$2:$AI$651,MATCH($A71,Applications_2021!$A$2:$A$651,0))="","",INDEX(Applications_2021!$AI$2:$AI$651,MATCH($A71,Applications_2021!$A$2:$A$651,0)))</f>
        <v>Social Media</v>
      </c>
      <c r="Y71" s="48" t="str">
        <f>IF(INDEX(Applications_2021!$AJ$2:$AJ$651,MATCH($A71,Applications_2021!$A$2:$A$651,0))="","",INDEX(Applications_2021!$AJ$2:$AJ$651,MATCH($A71,Applications_2021!$A$2:$A$651,0)))</f>
        <v/>
      </c>
      <c r="Z71" s="48" t="str" cm="1">
        <f t="array" ref="Z71">IF(INDEX(Transcripts_2021!$Q$2:$Q$1001,MATCH($A71,Applications_2021!$A$2:$A$1001,0))="","",INDEX(Transcripts_2021!$Q$2:$Q$1001,MATCH(TRIM($A71),TRIM(Transcripts_2021!$B$2:$B$1001),0)))</f>
        <v>m.washington.pdf</v>
      </c>
      <c r="AA71" s="48" t="str" cm="1">
        <f t="array" ref="AA71">IF(INDEX(Transcripts_2021!$S$2:$S$1001,MATCH($A71,Applications_2021!$A$2:$A$1001,0))="","",INDEX(Transcripts_2021!$S$2:$S$1001,MATCH(TRIM($A71),TRIM(Transcripts_2021!$B$2:$B$1001),0)))</f>
        <v/>
      </c>
      <c r="AB71" s="48" t="str" cm="1">
        <f t="array" ref="AB71">IF(INDEX(Transcripts_2021!$U$2:$U$1001,MATCH($A71,Applications_2021!$A$2:$A$1001,0))="","",INDEX(Transcripts_2021!$U$2:$U$1001,MATCH(TRIM($A71),TRIM(Transcripts_2021!$B$2:$B$1001),0)))</f>
        <v/>
      </c>
      <c r="AC71" s="48" t="str">
        <f>IF(INDEX(Transcripts_2021!$A$2:$A$324,MATCH($A71,Transcripts_2021!$A$2:$A$324,0))=$A71,INDEX(Transcripts_2021!$O$2:$O$324,MATCH($A71,Transcripts_2021!$A$2:$A$324,0)),"")</f>
        <v>Neshoba Central Middle School</v>
      </c>
      <c r="AD71" s="48" t="str">
        <f>IF(INDEX('AAYME 2021_List'!$A$3:$A$311,MATCH($A71,'AAYME 2021_List'!$A$3:$A$311,0))=$A71,INDEX('AAYME 2021_List'!$AC$3:$AC$311,MATCH($A71,'AAYME 2021_List'!$A$3:$A$311,0)),"")</f>
        <v>Neshoba</v>
      </c>
      <c r="AE71" s="48" t="str">
        <f>IF(INDEX(Applications_2021!$AL$2:$AL$651,MATCH($A71,Applications_2021!$A$2:$A$651,0))="","",INDEX(Applications_2021!$AL$2:$AL$651,MATCH($A71,Applications_2021!$A$2:$A$651,0)))</f>
        <v>Neshoba</v>
      </c>
    </row>
    <row r="72" spans="1:31" x14ac:dyDescent="0.3">
      <c r="A72" s="51" t="str">
        <f>IF(Applications_2021!$A152="","",Applications_2021!$A152)</f>
        <v>0160-AND-AN-0140</v>
      </c>
      <c r="B72" s="52" t="str">
        <f>IF(INDEX('AAYME 2021_List'!$A$3:$A$311,MATCH($A72,'AAYME 2021_List'!$A$3:$A$311,0))=$A72,INDEX('AAYME 2021_List'!$B$3:$B$311,MATCH($A72,'AAYME 2021_List'!$A$3:$A$311,0)),"")</f>
        <v>No</v>
      </c>
      <c r="C72" s="258" t="str">
        <f>IF(INDEX('AAYME 2021_List'!$A$3:$A$311,MATCH($A72,'AAYME 2021_List'!$A$3:$A$311,0))=$A72,INDEX('AAYME 2021_List'!$C$3:$C$311,MATCH($A72,'AAYME 2021_List'!$A$3:$A$311,0)),"")</f>
        <v>03-Missing/Invalid transcript info</v>
      </c>
      <c r="D72" s="46">
        <f t="shared" si="2"/>
        <v>9</v>
      </c>
      <c r="E72" s="45" cm="1">
        <f t="array" ref="E72">_xlfn.IFS($Q72="Less than $25,000 per year",5,$Q72="$25,000 to $49,999 per year",4,$Q72="$50,000 per year or above",2,$Q72="I do not know.",3,$Q72="",0)</f>
        <v>4</v>
      </c>
      <c r="F72" s="45" cm="1">
        <f t="array" ref="F72">_xlfn.IFS($T72="Excellent",5,$T72="Good",4,$T72="Average",3,$T72="Below Average",2,$T72="Poor",1)</f>
        <v>5</v>
      </c>
      <c r="G72" s="52"/>
      <c r="H72" s="52"/>
      <c r="I72" s="52"/>
      <c r="J72" s="255" t="str">
        <f>IF(INDEX('AAYME 2021_List'!$A$3:$A$311,MATCH($A72,'AAYME 2021_List'!$A$3:$A$311,0))=$A72,INDEX('AAYME 2021_List'!$J$3:$J$311,MATCH($A72,'AAYME 2021_List'!$A$3:$A$311,0)),"")</f>
        <v>?</v>
      </c>
      <c r="K72" s="48" t="str">
        <f>IF(LEFT(INDEX(Applications_2021!$E$2:$E$651,MATCH($A72,Applications_2021!$A$2:$A$651,0)),1)="Y","Black","Other")</f>
        <v>Black</v>
      </c>
      <c r="L72" s="48" t="str">
        <f>IF(INDEX(Applications_2021!$F$2:$F$651,MATCH($A72,Applications_2021!$A$2:$A$651,0))="","",INDEX(Applications_2021!$F$2:$F$651,MATCH($A72,Applications_2021!$A$2:$A$651,0)))</f>
        <v>Female</v>
      </c>
      <c r="M72" s="48" t="str">
        <f>IF(LEFT(INDEX(Applications_2021!$I$2:$I$651,MATCH($A72,Applications_2021!$A$2:$A$651,0)),1)="","",LEFT(INDEX(Applications_2021!$I$2:$I$651,MATCH($A72,Applications_2021!$A$2:$A$651,0)),1))</f>
        <v>9</v>
      </c>
      <c r="N72" s="48" t="str">
        <f>IF(INDEX(Applications_2021!$J$2:$J$651,MATCH($A72,Applications_2021!$A$2:$A$651,0))="","",INDEX(Applications_2021!$J$2:$J$651,MATCH($A72,Applications_2021!$A$2:$A$651,0)))</f>
        <v>Amanda Elzy High School</v>
      </c>
      <c r="O72" s="48" t="str">
        <f>IF(INDEX(Applications_2021!$K$2:$K$651,MATCH($A72,Applications_2021!$A$2:$A$651,0))="","",INDEX(Applications_2021!$K$2:$K$651,MATCH($A72,Applications_2021!$A$2:$A$651,0)))</f>
        <v>Glcsd</v>
      </c>
      <c r="P72" s="48" t="str">
        <f>IF(INDEX(Applications_2021!$P$2:$P$651,MATCH($A72,Applications_2021!$A$2:$A$651,0))="","",INDEX(Applications_2021!$P$2:$P$651,MATCH($A72,Applications_2021!$A$2:$A$651,0)))</f>
        <v>College degree or 4 or more years of college (including graduate school)</v>
      </c>
      <c r="Q72" s="48" t="str">
        <f>IF(INDEX(Applications_2021!$Q$2:$Q$651,MATCH($A72,Applications_2021!$A$2:$A$651,0))="","",INDEX(Applications_2021!$Q$2:$Q$651,MATCH($A72,Applications_2021!$A$2:$A$651,0)))</f>
        <v>$25,000 to $49,999 per year</v>
      </c>
      <c r="R72" s="48" t="str">
        <f>IF(INDEX(Applications_2021!$AL$2:$AL$651,MATCH($A72,Applications_2021!$A$2:$A$651,0))="","",INDEX(Applications_2021!$AL$2:$AL$651,MATCH($A72,Applications_2021!$A$2:$A$651,0)))</f>
        <v>Leflore</v>
      </c>
      <c r="S72" s="48" t="str">
        <f>IF(INDEX(Applications_2021!$V$2:$V$651,MATCH($A72,Applications_2021!$A$2:$A$651,0))="","",INDEX(Applications_2021!$V$2:$V$651,MATCH($A72,Applications_2021!$A$2:$A$651,0)))</f>
        <v>MS</v>
      </c>
      <c r="T72" s="48" t="str">
        <f>IF(INDEX(Applications_2021!$AE$2:$AE$651,MATCH($A72,Applications_2021!$A$2:$A$651,0))="","",INDEX(Applications_2021!$AE$2:$AE$651,MATCH($A72,Applications_2021!$A$2:$A$651,0)))</f>
        <v>Excellent</v>
      </c>
      <c r="U72" s="48" t="str">
        <f>IF(INDEX(Applications_2021!$AF$2:$AF$651,MATCH($A72,Applications_2021!$A$2:$A$651,0))="","",INDEX(Applications_2021!$AF$2:$AF$651,MATCH($A72,Applications_2021!$A$2:$A$651,0)))</f>
        <v>I want to attend the camp because it will give me more knowledge on science and math.It will also help me in school next year,when I am in the 10th grade.What I hope to gain from this experience is to accomplish things in my full potential and to be more confident in my work and in myself.</v>
      </c>
      <c r="V72" s="48" t="str">
        <f>IF(INDEX(Applications_2021!$AG$2:$AG$651,MATCH($A72,Applications_2021!$A$2:$A$651,0))="","",INDEX(Applications_2021!$AG$2:$AG$651,MATCH($A72,Applications_2021!$A$2:$A$651,0)))</f>
        <v>I have work hard to keep my A and B average and now I have all A's.I have been on the honor roll for as long as I can remember.</v>
      </c>
      <c r="W72" s="48" t="str">
        <f>IF(INDEX(Applications_2021!$AH$2:$AH$651,MATCH($A72,Applications_2021!$A$2:$A$651,0))="","",INDEX(Applications_2021!$AH$2:$AH$651,MATCH($A72,Applications_2021!$A$2:$A$651,0)))</f>
        <v/>
      </c>
      <c r="X72" s="48" t="str">
        <f>IF(INDEX(Applications_2021!$AI$2:$AI$651,MATCH($A72,Applications_2021!$A$2:$A$651,0))="","",INDEX(Applications_2021!$AI$2:$AI$651,MATCH($A72,Applications_2021!$A$2:$A$651,0)))</f>
        <v>school/teacher</v>
      </c>
      <c r="Y72" s="48" t="str">
        <f>IF(INDEX(Applications_2021!$AJ$2:$AJ$651,MATCH($A72,Applications_2021!$A$2:$A$651,0))="","",INDEX(Applications_2021!$AJ$2:$AJ$651,MATCH($A72,Applications_2021!$A$2:$A$651,0)))</f>
        <v>Mr. McGee/Amanda Elzy High School</v>
      </c>
      <c r="Z72" s="48" t="str" cm="1">
        <f t="array" ref="Z72">IF(INDEX(Transcripts_2021!$Q$2:$Q$1001,MATCH($A72,Applications_2021!$A$2:$A$1001,0))="","",INDEX(Transcripts_2021!$Q$2:$Q$1001,MATCH(TRIM($A72),TRIM(Transcripts_2021!$B$2:$B$1001),0)))</f>
        <v>image.jpg</v>
      </c>
      <c r="AA72" s="48" t="str" cm="1">
        <f t="array" ref="AA72">IF(INDEX(Transcripts_2021!$S$2:$S$1001,MATCH($A72,Applications_2021!$A$2:$A$1001,0))="","",INDEX(Transcripts_2021!$S$2:$S$1001,MATCH(TRIM($A72),TRIM(Transcripts_2021!$B$2:$B$1001),0)))</f>
        <v/>
      </c>
      <c r="AB72" s="48" t="str" cm="1">
        <f t="array" ref="AB72">IF(INDEX(Transcripts_2021!$U$2:$U$1001,MATCH($A72,Applications_2021!$A$2:$A$1001,0))="","",INDEX(Transcripts_2021!$U$2:$U$1001,MATCH(TRIM($A72),TRIM(Transcripts_2021!$B$2:$B$1001),0)))</f>
        <v/>
      </c>
      <c r="AC72" s="48" t="str">
        <f>IF(INDEX(Transcripts_2021!$A$2:$A$324,MATCH($A72,Transcripts_2021!$A$2:$A$324,0))=$A72,INDEX(Transcripts_2021!$O$2:$O$324,MATCH($A72,Transcripts_2021!$A$2:$A$324,0)),"")</f>
        <v>Amanda Elzy High School</v>
      </c>
      <c r="AD72" s="48" t="str">
        <f>IF(INDEX('AAYME 2021_List'!$A$3:$A$311,MATCH($A72,'AAYME 2021_List'!$A$3:$A$311,0))=$A72,INDEX('AAYME 2021_List'!$AC$3:$AC$311,MATCH($A72,'AAYME 2021_List'!$A$3:$A$311,0)),"")</f>
        <v>Leflore</v>
      </c>
      <c r="AE72" s="48" t="str">
        <f>IF(INDEX(Applications_2021!$AL$2:$AL$651,MATCH($A72,Applications_2021!$A$2:$A$651,0))="","",INDEX(Applications_2021!$AL$2:$AL$651,MATCH($A72,Applications_2021!$A$2:$A$651,0)))</f>
        <v>Leflore</v>
      </c>
    </row>
    <row r="73" spans="1:31" x14ac:dyDescent="0.3">
      <c r="A73" s="51" t="str">
        <f>IF(Applications_2021!$A153="","",Applications_2021!$A153)</f>
        <v>0161-RIC-ZI-0029</v>
      </c>
      <c r="B73" s="52">
        <f>IF(INDEX('AAYME 2021_List'!$A$3:$A$311,MATCH($A73,'AAYME 2021_List'!$A$3:$A$311,0))=$A73,INDEX('AAYME 2021_List'!$B$3:$B$311,MATCH($A73,'AAYME 2021_List'!$A$3:$A$311,0)),"")</f>
        <v>0</v>
      </c>
      <c r="C73" s="281" t="str">
        <f>IF(INDEX('AAYME 2021_List'!$A$3:$A$311,MATCH($A73,'AAYME 2021_List'!$A$3:$A$311,0))=$A73,INDEX('AAYME 2021_List'!$C$3:$C$311,MATCH($A73,'AAYME 2021_List'!$A$3:$A$311,0)),"")</f>
        <v>99-Not Selected</v>
      </c>
      <c r="D73" s="46">
        <f t="shared" si="2"/>
        <v>7</v>
      </c>
      <c r="E73" s="45" cm="1">
        <f t="array" ref="E73">_xlfn.IFS($Q73="Less than $25,000 per year",5,$Q73="$25,000 to $49,999 per year",4,$Q73="$50,000 per year or above",2,$Q73="I do not know.",3,$Q73="",0)</f>
        <v>2</v>
      </c>
      <c r="F73" s="45" cm="1">
        <f t="array" ref="F73">_xlfn.IFS($T73="Excellent",5,$T73="Good",4,$T73="Average",3,$T73="Below Average",2,$T73="Poor",1)</f>
        <v>5</v>
      </c>
      <c r="G73" s="52"/>
      <c r="H73" s="52"/>
      <c r="I73" s="52"/>
      <c r="J73" s="255">
        <f>IF(INDEX('AAYME 2021_List'!$A$3:$A$311,MATCH($A73,'AAYME 2021_List'!$A$3:$A$311,0))=$A73,INDEX('AAYME 2021_List'!$J$3:$J$311,MATCH($A73,'AAYME 2021_List'!$A$3:$A$311,0)),"")</f>
        <v>9</v>
      </c>
      <c r="K73" s="48" t="str">
        <f>IF(LEFT(INDEX(Applications_2021!$E$2:$E$651,MATCH($A73,Applications_2021!$A$2:$A$651,0)),1)="Y","Black","Other")</f>
        <v>Black</v>
      </c>
      <c r="L73" s="48" t="str">
        <f>IF(INDEX(Applications_2021!$F$2:$F$651,MATCH($A73,Applications_2021!$A$2:$A$651,0))="","",INDEX(Applications_2021!$F$2:$F$651,MATCH($A73,Applications_2021!$A$2:$A$651,0)))</f>
        <v>Female</v>
      </c>
      <c r="M73" s="48" t="str">
        <f>IF(LEFT(INDEX(Applications_2021!$I$2:$I$651,MATCH($A73,Applications_2021!$A$2:$A$651,0)),1)="","",LEFT(INDEX(Applications_2021!$I$2:$I$651,MATCH($A73,Applications_2021!$A$2:$A$651,0)),1))</f>
        <v>9</v>
      </c>
      <c r="N73" s="48" t="str">
        <f>IF(INDEX(Applications_2021!$J$2:$J$651,MATCH($A73,Applications_2021!$A$2:$A$651,0))="","",INDEX(Applications_2021!$J$2:$J$651,MATCH($A73,Applications_2021!$A$2:$A$651,0)))</f>
        <v>St. Joseph Catholic</v>
      </c>
      <c r="O73" s="48" t="str">
        <f>IF(INDEX(Applications_2021!$K$2:$K$651,MATCH($A73,Applications_2021!$A$2:$A$651,0))="","",INDEX(Applications_2021!$K$2:$K$651,MATCH($A73,Applications_2021!$A$2:$A$651,0)))</f>
        <v/>
      </c>
      <c r="P73" s="48" t="str">
        <f>IF(INDEX(Applications_2021!$P$2:$P$651,MATCH($A73,Applications_2021!$A$2:$A$651,0))="","",INDEX(Applications_2021!$P$2:$P$651,MATCH($A73,Applications_2021!$A$2:$A$651,0)))</f>
        <v>College degree or 4 or more years of college (including graduate school)</v>
      </c>
      <c r="Q73" s="48" t="str">
        <f>IF(INDEX(Applications_2021!$Q$2:$Q$651,MATCH($A73,Applications_2021!$A$2:$A$651,0))="","",INDEX(Applications_2021!$Q$2:$Q$651,MATCH($A73,Applications_2021!$A$2:$A$651,0)))</f>
        <v>$50,000 per year or above</v>
      </c>
      <c r="R73" s="48" t="str">
        <f>IF(INDEX(Applications_2021!$AL$2:$AL$651,MATCH($A73,Applications_2021!$A$2:$A$651,0))="","",INDEX(Applications_2021!$AL$2:$AL$651,MATCH($A73,Applications_2021!$A$2:$A$651,0)))</f>
        <v>Washington</v>
      </c>
      <c r="S73" s="48" t="str">
        <f>IF(INDEX(Applications_2021!$V$2:$V$651,MATCH($A73,Applications_2021!$A$2:$A$651,0))="","",INDEX(Applications_2021!$V$2:$V$651,MATCH($A73,Applications_2021!$A$2:$A$651,0)))</f>
        <v>MS</v>
      </c>
      <c r="T73" s="48" t="str">
        <f>IF(INDEX(Applications_2021!$AE$2:$AE$651,MATCH($A73,Applications_2021!$A$2:$A$651,0))="","",INDEX(Applications_2021!$AE$2:$AE$651,MATCH($A73,Applications_2021!$A$2:$A$651,0)))</f>
        <v>Excellent</v>
      </c>
      <c r="U73" s="48" t="str">
        <f>IF(INDEX(Applications_2021!$AF$2:$AF$651,MATCH($A73,Applications_2021!$A$2:$A$651,0))="","",INDEX(Applications_2021!$AF$2:$AF$651,MATCH($A73,Applications_2021!$A$2:$A$651,0)))</f>
        <v xml:space="preserve">I am always interested in any enrichment program because I love to learn and I am always open to new and different ideas.  I am particularly interested in attending AAYME Camp at the MSMS because I have considered applying to the MSMS for my junior and senior year.  Attending this camp would give me the opportunity to be on campus and experience what campus life would actually be like.  Additionally, this camp would expose me to other career opportunities and help me further prepare for the ACT.  I know that a good ACT score is very important in being accepted into college and the more prepared I am, the more confident I will feel taking the test and the better I will do.  </v>
      </c>
      <c r="V73" s="48" t="str">
        <f>IF(INDEX(Applications_2021!$AG$2:$AG$651,MATCH($A73,Applications_2021!$A$2:$A$651,0))="","",INDEX(Applications_2021!$AG$2:$AG$651,MATCH($A73,Applications_2021!$A$2:$A$651,0)))</f>
        <v>I am a member of the National Honor Society, I am a cheerleader, I play softball and basketball.  Additionally, I am very involved in my church and my community.  I have won several oratorical contests and I have participated in a debate camp.</v>
      </c>
      <c r="W73" s="48" t="str">
        <f>IF(INDEX(Applications_2021!$AH$2:$AH$651,MATCH($A73,Applications_2021!$A$2:$A$651,0))="","",INDEX(Applications_2021!$AH$2:$AH$651,MATCH($A73,Applications_2021!$A$2:$A$651,0)))</f>
        <v>Sometimes people are just born with an interest in a particular field and other times, people's interests are based on something they are exposed to.  Because of this, I am always open to exploring new opportunities.  Living in the Mississippi Delta, I do not see a lot of women involved in the fields of math, science, and technology.  But I do know that these fields play a large part in shaping the world that we live in: from our cellphones, to our laptops, to the video games my little brothers are obsessed with.  Anything shaping our world, I think girls need to be a part of! That is one of the main reasons, I am trying to become more exposed to career fields involving math, science and technology and why I'm interested in attending a summer camp at MSMS.</v>
      </c>
      <c r="X73" s="48" t="str">
        <f>IF(INDEX(Applications_2021!$AI$2:$AI$651,MATCH($A73,Applications_2021!$A$2:$A$651,0))="","",INDEX(Applications_2021!$AI$2:$AI$651,MATCH($A73,Applications_2021!$A$2:$A$651,0)))</f>
        <v>relative or friend</v>
      </c>
      <c r="Y73" s="48" t="str">
        <f>IF(INDEX(Applications_2021!$AJ$2:$AJ$651,MATCH($A73,Applications_2021!$A$2:$A$651,0))="","",INDEX(Applications_2021!$AJ$2:$AJ$651,MATCH($A73,Applications_2021!$A$2:$A$651,0)))</f>
        <v/>
      </c>
      <c r="Z73" s="48" t="str" cm="1">
        <f t="array" ref="Z73">IF(INDEX(Transcripts_2021!$Q$2:$Q$1001,MATCH($A73,Applications_2021!$A$2:$A$1001,0))="","",INDEX(Transcripts_2021!$Q$2:$Q$1001,MATCH(TRIM($A73),TRIM(Transcripts_2021!$B$2:$B$1001),0)))</f>
        <v>zions_transcript_20202021.pdf</v>
      </c>
      <c r="AA73" s="48" t="str" cm="1">
        <f t="array" ref="AA73">IF(INDEX(Transcripts_2021!$S$2:$S$1001,MATCH($A73,Applications_2021!$A$2:$A$1001,0))="","",INDEX(Transcripts_2021!$S$2:$S$1001,MATCH(TRIM($A73),TRIM(Transcripts_2021!$B$2:$B$1001),0)))</f>
        <v/>
      </c>
      <c r="AB73" s="48" t="str" cm="1">
        <f t="array" ref="AB73">IF(INDEX(Transcripts_2021!$U$2:$U$1001,MATCH($A73,Applications_2021!$A$2:$A$1001,0))="","",INDEX(Transcripts_2021!$U$2:$U$1001,MATCH(TRIM($A73),TRIM(Transcripts_2021!$B$2:$B$1001),0)))</f>
        <v/>
      </c>
      <c r="AC73" s="48" t="str">
        <f>IF(INDEX(Transcripts_2021!$A$2:$A$324,MATCH($A73,Transcripts_2021!$A$2:$A$324,0))=$A73,INDEX(Transcripts_2021!$O$2:$O$324,MATCH($A73,Transcripts_2021!$A$2:$A$324,0)),"")</f>
        <v>St. Joseph Catholic School</v>
      </c>
      <c r="AD73" s="48" t="str">
        <f>IF(INDEX('AAYME 2021_List'!$A$3:$A$311,MATCH($A73,'AAYME 2021_List'!$A$3:$A$311,0))=$A73,INDEX('AAYME 2021_List'!$AC$3:$AC$311,MATCH($A73,'AAYME 2021_List'!$A$3:$A$311,0)),"")</f>
        <v>Washington</v>
      </c>
      <c r="AE73" s="48" t="str">
        <f>IF(INDEX(Applications_2021!$AL$2:$AL$651,MATCH($A73,Applications_2021!$A$2:$A$651,0))="","",INDEX(Applications_2021!$AL$2:$AL$651,MATCH($A73,Applications_2021!$A$2:$A$651,0)))</f>
        <v>Washington</v>
      </c>
    </row>
    <row r="74" spans="1:31" x14ac:dyDescent="0.3">
      <c r="A74" s="51" t="str">
        <f>IF(Applications_2021!$A154="","",Applications_2021!$A154)</f>
        <v>0162-STA-JA-0092</v>
      </c>
      <c r="B74" s="52" t="str">
        <f>IF(INDEX('AAYME 2021_List'!$A$3:$A$311,MATCH($A74,'AAYME 2021_List'!$A$3:$A$311,0))=$A74,INDEX('AAYME 2021_List'!$B$3:$B$311,MATCH($A74,'AAYME 2021_List'!$A$3:$A$311,0)),"")</f>
        <v>Yes</v>
      </c>
      <c r="C74" s="258" t="str">
        <f>IF(INDEX('AAYME 2021_List'!$A$3:$A$311,MATCH($A74,'AAYME 2021_List'!$A$3:$A$311,0))=$A74,INDEX('AAYME 2021_List'!$C$3:$C$311,MATCH($A74,'AAYME 2021_List'!$A$3:$A$311,0)),"")</f>
        <v>06-Finalist</v>
      </c>
      <c r="D74" s="46">
        <f t="shared" si="2"/>
        <v>8</v>
      </c>
      <c r="E74" s="45" cm="1">
        <f t="array" ref="E74">_xlfn.IFS($Q74="Less than $25,000 per year",5,$Q74="$25,000 to $49,999 per year",4,$Q74="$50,000 per year or above",2,$Q74="I do not know.",3,$Q74="",0)</f>
        <v>4</v>
      </c>
      <c r="F74" s="45" cm="1">
        <f t="array" ref="F74">_xlfn.IFS($T74="Excellent",5,$T74="Good",4,$T74="Average",3,$T74="Below Average",2,$T74="Poor",1)</f>
        <v>4</v>
      </c>
      <c r="G74" s="52"/>
      <c r="H74" s="52"/>
      <c r="I74" s="52"/>
      <c r="J74" s="255">
        <f>IF(INDEX('AAYME 2021_List'!$A$3:$A$311,MATCH($A74,'AAYME 2021_List'!$A$3:$A$311,0))=$A74,INDEX('AAYME 2021_List'!$J$3:$J$311,MATCH($A74,'AAYME 2021_List'!$A$3:$A$311,0)),"")</f>
        <v>8</v>
      </c>
      <c r="K74" s="48" t="str">
        <f>IF(LEFT(INDEX(Applications_2021!$E$2:$E$651,MATCH($A74,Applications_2021!$A$2:$A$651,0)),1)="Y","Black","Other")</f>
        <v>Black</v>
      </c>
      <c r="L74" s="48" t="str">
        <f>IF(INDEX(Applications_2021!$F$2:$F$651,MATCH($A74,Applications_2021!$A$2:$A$651,0))="","",INDEX(Applications_2021!$F$2:$F$651,MATCH($A74,Applications_2021!$A$2:$A$651,0)))</f>
        <v>Female</v>
      </c>
      <c r="M74" s="48" t="str">
        <f>IF(LEFT(INDEX(Applications_2021!$I$2:$I$651,MATCH($A74,Applications_2021!$A$2:$A$651,0)),1)="","",LEFT(INDEX(Applications_2021!$I$2:$I$651,MATCH($A74,Applications_2021!$A$2:$A$651,0)),1))</f>
        <v>8</v>
      </c>
      <c r="N74" s="48" t="str">
        <f>IF(INDEX(Applications_2021!$J$2:$J$651,MATCH($A74,Applications_2021!$A$2:$A$651,0))="","",INDEX(Applications_2021!$J$2:$J$651,MATCH($A74,Applications_2021!$A$2:$A$651,0)))</f>
        <v>Cleveland Central Middle School</v>
      </c>
      <c r="O74" s="48" t="str">
        <f>IF(INDEX(Applications_2021!$K$2:$K$651,MATCH($A74,Applications_2021!$A$2:$A$651,0))="","",INDEX(Applications_2021!$K$2:$K$651,MATCH($A74,Applications_2021!$A$2:$A$651,0)))</f>
        <v>Cleveland School District</v>
      </c>
      <c r="P74" s="48" t="str">
        <f>IF(INDEX(Applications_2021!$P$2:$P$651,MATCH($A74,Applications_2021!$A$2:$A$651,0))="","",INDEX(Applications_2021!$P$2:$P$651,MATCH($A74,Applications_2021!$A$2:$A$651,0)))</f>
        <v>College degree or 4 or more years of college (including graduate school)</v>
      </c>
      <c r="Q74" s="48" t="str">
        <f>IF(INDEX(Applications_2021!$Q$2:$Q$651,MATCH($A74,Applications_2021!$A$2:$A$651,0))="","",INDEX(Applications_2021!$Q$2:$Q$651,MATCH($A74,Applications_2021!$A$2:$A$651,0)))</f>
        <v>$25,000 to $49,999 per year</v>
      </c>
      <c r="R74" s="48" t="str">
        <f>IF(INDEX(Applications_2021!$AL$2:$AL$651,MATCH($A74,Applications_2021!$A$2:$A$651,0))="","",INDEX(Applications_2021!$AL$2:$AL$651,MATCH($A74,Applications_2021!$A$2:$A$651,0)))</f>
        <v>Bolivar</v>
      </c>
      <c r="S74" s="48" t="str">
        <f>IF(INDEX(Applications_2021!$V$2:$V$651,MATCH($A74,Applications_2021!$A$2:$A$651,0))="","",INDEX(Applications_2021!$V$2:$V$651,MATCH($A74,Applications_2021!$A$2:$A$651,0)))</f>
        <v>MS</v>
      </c>
      <c r="T74" s="48" t="str">
        <f>IF(INDEX(Applications_2021!$AE$2:$AE$651,MATCH($A74,Applications_2021!$A$2:$A$651,0))="","",INDEX(Applications_2021!$AE$2:$AE$651,MATCH($A74,Applications_2021!$A$2:$A$651,0)))</f>
        <v>Good</v>
      </c>
      <c r="U74" s="48" t="str">
        <f>IF(INDEX(Applications_2021!$AF$2:$AF$651,MATCH($A74,Applications_2021!$A$2:$A$651,0))="","",INDEX(Applications_2021!$AF$2:$AF$651,MATCH($A74,Applications_2021!$A$2:$A$651,0)))</f>
        <v>I want to attend the camp for enrichment purposes. I wish to gain knowledge/techniques that will help me achieve high score on ACT</v>
      </c>
      <c r="V74" s="48" t="str">
        <f>IF(INDEX(Applications_2021!$AG$2:$AG$651,MATCH($A74,Applications_2021!$A$2:$A$651,0))="","",INDEX(Applications_2021!$AG$2:$AG$651,MATCH($A74,Applications_2021!$A$2:$A$651,0)))</f>
        <v xml:space="preserve">I am a national level TSA MEMBER. I also compete in oratorical and essay contest at my local Optimist Club. </v>
      </c>
      <c r="W74" s="48" t="str">
        <f>IF(INDEX(Applications_2021!$AH$2:$AH$651,MATCH($A74,Applications_2021!$A$2:$A$651,0))="","",INDEX(Applications_2021!$AH$2:$AH$651,MATCH($A74,Applications_2021!$A$2:$A$651,0)))</f>
        <v/>
      </c>
      <c r="X74" s="48" t="str">
        <f>IF(INDEX(Applications_2021!$AI$2:$AI$651,MATCH($A74,Applications_2021!$A$2:$A$651,0))="","",INDEX(Applications_2021!$AI$2:$AI$651,MATCH($A74,Applications_2021!$A$2:$A$651,0)))</f>
        <v>MSMS alumni/student</v>
      </c>
      <c r="Y74" s="48" t="str">
        <f>IF(INDEX(Applications_2021!$AJ$2:$AJ$651,MATCH($A74,Applications_2021!$A$2:$A$651,0))="","",INDEX(Applications_2021!$AJ$2:$AJ$651,MATCH($A74,Applications_2021!$A$2:$A$651,0)))</f>
        <v/>
      </c>
      <c r="Z74" s="48" t="str" cm="1">
        <f t="array" ref="Z74">IF(INDEX(Transcripts_2021!$Q$2:$Q$1001,MATCH($A74,Applications_2021!$A$2:$A$1001,0))="","",INDEX(Transcripts_2021!$Q$2:$Q$1001,MATCH(TRIM($A74),TRIM(Transcripts_2021!$B$2:$B$1001),0)))</f>
        <v>001.jpg</v>
      </c>
      <c r="AA74" s="48" t="str" cm="1">
        <f t="array" ref="AA74">IF(INDEX(Transcripts_2021!$S$2:$S$1001,MATCH($A74,Applications_2021!$A$2:$A$1001,0))="","",INDEX(Transcripts_2021!$S$2:$S$1001,MATCH(TRIM($A74),TRIM(Transcripts_2021!$B$2:$B$1001),0)))</f>
        <v/>
      </c>
      <c r="AB74" s="48" t="str" cm="1">
        <f t="array" ref="AB74">IF(INDEX(Transcripts_2021!$U$2:$U$1001,MATCH($A74,Applications_2021!$A$2:$A$1001,0))="","",INDEX(Transcripts_2021!$U$2:$U$1001,MATCH(TRIM($A74),TRIM(Transcripts_2021!$B$2:$B$1001),0)))</f>
        <v/>
      </c>
      <c r="AC74" s="48" t="str">
        <f>IF(INDEX(Transcripts_2021!$A$2:$A$324,MATCH($A74,Transcripts_2021!$A$2:$A$324,0))=$A74,INDEX(Transcripts_2021!$O$2:$O$324,MATCH($A74,Transcripts_2021!$A$2:$A$324,0)),"")</f>
        <v>Cleveland Central Middle School</v>
      </c>
      <c r="AD74" s="48" t="str">
        <f>IF(INDEX('AAYME 2021_List'!$A$3:$A$311,MATCH($A74,'AAYME 2021_List'!$A$3:$A$311,0))=$A74,INDEX('AAYME 2021_List'!$AC$3:$AC$311,MATCH($A74,'AAYME 2021_List'!$A$3:$A$311,0)),"")</f>
        <v>Bolivar</v>
      </c>
      <c r="AE74" s="48" t="str">
        <f>IF(INDEX(Applications_2021!$AL$2:$AL$651,MATCH($A74,Applications_2021!$A$2:$A$651,0))="","",INDEX(Applications_2021!$AL$2:$AL$651,MATCH($A74,Applications_2021!$A$2:$A$651,0)))</f>
        <v>Bolivar</v>
      </c>
    </row>
    <row r="75" spans="1:31" x14ac:dyDescent="0.3">
      <c r="A75" s="51" t="str">
        <f>IF(Applications_2021!$A156="","",Applications_2021!$A156)</f>
        <v>0164-PIE-AK-0123</v>
      </c>
      <c r="B75" s="52" t="str">
        <f>IF(INDEX('AAYME 2021_List'!$A$3:$A$311,MATCH($A75,'AAYME 2021_List'!$A$3:$A$311,0))=$A75,INDEX('AAYME 2021_List'!$B$3:$B$311,MATCH($A75,'AAYME 2021_List'!$A$3:$A$311,0)),"")</f>
        <v>Yes</v>
      </c>
      <c r="C75" s="258" t="str">
        <f>IF(INDEX('AAYME 2021_List'!$A$3:$A$311,MATCH($A75,'AAYME 2021_List'!$A$3:$A$311,0))=$A75,INDEX('AAYME 2021_List'!$C$3:$C$311,MATCH($A75,'AAYME 2021_List'!$A$3:$A$311,0)),"")</f>
        <v>06-Finalist</v>
      </c>
      <c r="D75" s="46">
        <f t="shared" si="2"/>
        <v>10</v>
      </c>
      <c r="E75" s="45" cm="1">
        <f t="array" ref="E75">_xlfn.IFS($Q75="Less than $25,000 per year",5,$Q75="$25,000 to $49,999 per year",4,$Q75="$50,000 per year or above",2,$Q75="I do not know.",3,$Q75="",0)</f>
        <v>5</v>
      </c>
      <c r="F75" s="45" cm="1">
        <f t="array" ref="F75">_xlfn.IFS($T75="Excellent",5,$T75="Good",4,$T75="Average",3,$T75="Below Average",2,$T75="Poor",1)</f>
        <v>5</v>
      </c>
      <c r="G75" s="52"/>
      <c r="H75" s="52"/>
      <c r="I75" s="52"/>
      <c r="J75" s="255">
        <f>IF(INDEX('AAYME 2021_List'!$A$3:$A$311,MATCH($A75,'AAYME 2021_List'!$A$3:$A$311,0))=$A75,INDEX('AAYME 2021_List'!$J$3:$J$311,MATCH($A75,'AAYME 2021_List'!$A$3:$A$311,0)),"")</f>
        <v>9</v>
      </c>
      <c r="K75" s="48" t="str">
        <f>IF(LEFT(INDEX(Applications_2021!$E$2:$E$651,MATCH($A75,Applications_2021!$A$2:$A$651,0)),1)="Y","Black","Other")</f>
        <v>Black</v>
      </c>
      <c r="L75" s="48" t="str">
        <f>IF(INDEX(Applications_2021!$F$2:$F$651,MATCH($A75,Applications_2021!$A$2:$A$651,0))="","",INDEX(Applications_2021!$F$2:$F$651,MATCH($A75,Applications_2021!$A$2:$A$651,0)))</f>
        <v>Female</v>
      </c>
      <c r="M75" s="48" t="str">
        <f>IF(LEFT(INDEX(Applications_2021!$I$2:$I$651,MATCH($A75,Applications_2021!$A$2:$A$651,0)),1)="","",LEFT(INDEX(Applications_2021!$I$2:$I$651,MATCH($A75,Applications_2021!$A$2:$A$651,0)),1))</f>
        <v>9</v>
      </c>
      <c r="N75" s="48" t="str">
        <f>IF(INDEX(Applications_2021!$J$2:$J$651,MATCH($A75,Applications_2021!$A$2:$A$651,0))="","",INDEX(Applications_2021!$J$2:$J$651,MATCH($A75,Applications_2021!$A$2:$A$651,0)))</f>
        <v xml:space="preserve">Laurel school </v>
      </c>
      <c r="O75" s="48" t="str">
        <f>IF(INDEX(Applications_2021!$K$2:$K$651,MATCH($A75,Applications_2021!$A$2:$A$651,0))="","",INDEX(Applications_2021!$K$2:$K$651,MATCH($A75,Applications_2021!$A$2:$A$651,0)))</f>
        <v>Laurel</v>
      </c>
      <c r="P75" s="48" t="str">
        <f>IF(INDEX(Applications_2021!$P$2:$P$651,MATCH($A75,Applications_2021!$A$2:$A$651,0))="","",INDEX(Applications_2021!$P$2:$P$651,MATCH($A75,Applications_2021!$A$2:$A$651,0)))</f>
        <v>High School Diploma or up to 3 years of college</v>
      </c>
      <c r="Q75" s="48" t="str">
        <f>IF(INDEX(Applications_2021!$Q$2:$Q$651,MATCH($A75,Applications_2021!$A$2:$A$651,0))="","",INDEX(Applications_2021!$Q$2:$Q$651,MATCH($A75,Applications_2021!$A$2:$A$651,0)))</f>
        <v>Less than $25,000 per year</v>
      </c>
      <c r="R75" s="48" t="str">
        <f>IF(INDEX(Applications_2021!$AL$2:$AL$651,MATCH($A75,Applications_2021!$A$2:$A$651,0))="","",INDEX(Applications_2021!$AL$2:$AL$651,MATCH($A75,Applications_2021!$A$2:$A$651,0)))</f>
        <v>Jones</v>
      </c>
      <c r="S75" s="48" t="str">
        <f>IF(INDEX(Applications_2021!$V$2:$V$651,MATCH($A75,Applications_2021!$A$2:$A$651,0))="","",INDEX(Applications_2021!$V$2:$V$651,MATCH($A75,Applications_2021!$A$2:$A$651,0)))</f>
        <v>MS</v>
      </c>
      <c r="T75" s="48" t="str">
        <f>IF(INDEX(Applications_2021!$AE$2:$AE$651,MATCH($A75,Applications_2021!$A$2:$A$651,0))="","",INDEX(Applications_2021!$AE$2:$AE$651,MATCH($A75,Applications_2021!$A$2:$A$651,0)))</f>
        <v>Excellent</v>
      </c>
      <c r="U75" s="48" t="str">
        <f>IF(INDEX(Applications_2021!$AF$2:$AF$651,MATCH($A75,Applications_2021!$A$2:$A$651,0))="","",INDEX(Applications_2021!$AF$2:$AF$651,MATCH($A75,Applications_2021!$A$2:$A$651,0)))</f>
        <v xml:space="preserve">I am interested in furthering my education with at your school. After investigating your school seeing what you have to offer, I have came to the conclusion that this school could offer me more learning opportunities. </v>
      </c>
      <c r="V75" s="48" t="str">
        <f>IF(INDEX(Applications_2021!$AG$2:$AG$651,MATCH($A75,Applications_2021!$A$2:$A$651,0))="","",INDEX(Applications_2021!$AG$2:$AG$651,MATCH($A75,Applications_2021!$A$2:$A$651,0)))</f>
        <v xml:space="preserve">I have made honor every 9weeks my entire middle school year and starting my high school year I am already on principal list. </v>
      </c>
      <c r="W75" s="48" t="str">
        <f>IF(INDEX(Applications_2021!$AH$2:$AH$651,MATCH($A75,Applications_2021!$A$2:$A$651,0))="","",INDEX(Applications_2021!$AH$2:$AH$651,MATCH($A75,Applications_2021!$A$2:$A$651,0)))</f>
        <v xml:space="preserve">My teacher, Latoya Mapp who attended your school recommend I should go, because she thinks this camp would be a great opportunity for me. </v>
      </c>
      <c r="X75" s="48" t="str">
        <f>IF(INDEX(Applications_2021!$AI$2:$AI$651,MATCH($A75,Applications_2021!$A$2:$A$651,0))="","",INDEX(Applications_2021!$AI$2:$AI$651,MATCH($A75,Applications_2021!$A$2:$A$651,0)))</f>
        <v>school/teacher</v>
      </c>
      <c r="Y75" s="48" t="str">
        <f>IF(INDEX(Applications_2021!$AJ$2:$AJ$651,MATCH($A75,Applications_2021!$A$2:$A$651,0))="","",INDEX(Applications_2021!$AJ$2:$AJ$651,MATCH($A75,Applications_2021!$A$2:$A$651,0)))</f>
        <v>Latoya mapp she attended your school</v>
      </c>
      <c r="Z75" s="48" t="str" cm="1">
        <f t="array" ref="Z75">IF(INDEX(Transcripts_2021!$Q$2:$Q$1001,MATCH($A75,Applications_2021!$A$2:$A$1001,0))="","",INDEX(Transcripts_2021!$Q$2:$Q$1001,MATCH(TRIM($A75),TRIM(Transcripts_2021!$B$2:$B$1001),0)))</f>
        <v>image.jpg</v>
      </c>
      <c r="AA75" s="48" t="str" cm="1">
        <f t="array" ref="AA75">IF(INDEX(Transcripts_2021!$S$2:$S$1001,MATCH($A75,Applications_2021!$A$2:$A$1001,0))="","",INDEX(Transcripts_2021!$S$2:$S$1001,MATCH(TRIM($A75),TRIM(Transcripts_2021!$B$2:$B$1001),0)))</f>
        <v/>
      </c>
      <c r="AB75" s="48" t="str" cm="1">
        <f t="array" ref="AB75">IF(INDEX(Transcripts_2021!$U$2:$U$1001,MATCH($A75,Applications_2021!$A$2:$A$1001,0))="","",INDEX(Transcripts_2021!$U$2:$U$1001,MATCH(TRIM($A75),TRIM(Transcripts_2021!$B$2:$B$1001),0)))</f>
        <v/>
      </c>
      <c r="AC75" s="48" t="str">
        <f>IF(INDEX(Transcripts_2021!$A$2:$A$324,MATCH($A75,Transcripts_2021!$A$2:$A$324,0))=$A75,INDEX(Transcripts_2021!$O$2:$O$324,MATCH($A75,Transcripts_2021!$A$2:$A$324,0)),"")</f>
        <v>Laurel high school</v>
      </c>
      <c r="AD75" s="48" t="str">
        <f>IF(INDEX('AAYME 2021_List'!$A$3:$A$311,MATCH($A75,'AAYME 2021_List'!$A$3:$A$311,0))=$A75,INDEX('AAYME 2021_List'!$AC$3:$AC$311,MATCH($A75,'AAYME 2021_List'!$A$3:$A$311,0)),"")</f>
        <v>Jones</v>
      </c>
      <c r="AE75" s="48" t="str">
        <f>IF(INDEX(Applications_2021!$AL$2:$AL$651,MATCH($A75,Applications_2021!$A$2:$A$651,0))="","",INDEX(Applications_2021!$AL$2:$AL$651,MATCH($A75,Applications_2021!$A$2:$A$651,0)))</f>
        <v>Jones</v>
      </c>
    </row>
    <row r="76" spans="1:31" x14ac:dyDescent="0.3">
      <c r="A76" s="51" t="str">
        <f>IF(Applications_2021!$A158="","",Applications_2021!$A158)</f>
        <v>0166-BLA-JE-0276</v>
      </c>
      <c r="B76" s="52" t="str">
        <f>IF(INDEX('AAYME 2021_List'!$A$3:$A$311,MATCH($A76,'AAYME 2021_List'!$A$3:$A$311,0))=$A76,INDEX('AAYME 2021_List'!$B$3:$B$311,MATCH($A76,'AAYME 2021_List'!$A$3:$A$311,0)),"")</f>
        <v>Yes</v>
      </c>
      <c r="C76" s="258" t="str">
        <f>IF(INDEX('AAYME 2021_List'!$A$3:$A$311,MATCH($A76,'AAYME 2021_List'!$A$3:$A$311,0))=$A76,INDEX('AAYME 2021_List'!$C$3:$C$311,MATCH($A76,'AAYME 2021_List'!$A$3:$A$311,0)),"")</f>
        <v>06-Finalist</v>
      </c>
      <c r="D76" s="46">
        <f t="shared" si="2"/>
        <v>9</v>
      </c>
      <c r="E76" s="45" cm="1">
        <f t="array" ref="E76">_xlfn.IFS($Q76="Less than $25,000 per year",5,$Q76="$25,000 to $49,999 per year",4,$Q76="$50,000 per year or above",2,$Q76="I do not know.",3,$Q76="",0)</f>
        <v>4</v>
      </c>
      <c r="F76" s="45" cm="1">
        <f t="array" ref="F76">_xlfn.IFS($T76="Excellent",5,$T76="Good",4,$T76="Average",3,$T76="Below Average",2,$T76="Poor",1)</f>
        <v>5</v>
      </c>
      <c r="G76" s="52"/>
      <c r="H76" s="52"/>
      <c r="I76" s="52"/>
      <c r="J76" s="255">
        <f>IF(INDEX('AAYME 2021_List'!$A$3:$A$311,MATCH($A76,'AAYME 2021_List'!$A$3:$A$311,0))=$A76,INDEX('AAYME 2021_List'!$J$3:$J$311,MATCH($A76,'AAYME 2021_List'!$A$3:$A$311,0)),"")</f>
        <v>8</v>
      </c>
      <c r="K76" s="48" t="str">
        <f>IF(LEFT(INDEX(Applications_2021!$E$2:$E$651,MATCH($A76,Applications_2021!$A$2:$A$651,0)),1)="Y","Black","Other")</f>
        <v>Black</v>
      </c>
      <c r="L76" s="48" t="str">
        <f>IF(INDEX(Applications_2021!$F$2:$F$651,MATCH($A76,Applications_2021!$A$2:$A$651,0))="","",INDEX(Applications_2021!$F$2:$F$651,MATCH($A76,Applications_2021!$A$2:$A$651,0)))</f>
        <v>Male</v>
      </c>
      <c r="M76" s="48" t="str">
        <f>IF(LEFT(INDEX(Applications_2021!$I$2:$I$651,MATCH($A76,Applications_2021!$A$2:$A$651,0)),1)="","",LEFT(INDEX(Applications_2021!$I$2:$I$651,MATCH($A76,Applications_2021!$A$2:$A$651,0)),1))</f>
        <v>8</v>
      </c>
      <c r="N76" s="48" t="str">
        <f>IF(INDEX(Applications_2021!$J$2:$J$651,MATCH($A76,Applications_2021!$A$2:$A$651,0))="","",INDEX(Applications_2021!$J$2:$J$651,MATCH($A76,Applications_2021!$A$2:$A$651,0)))</f>
        <v>Tunica Middle School</v>
      </c>
      <c r="O76" s="48" t="str">
        <f>IF(INDEX(Applications_2021!$K$2:$K$651,MATCH($A76,Applications_2021!$A$2:$A$651,0))="","",INDEX(Applications_2021!$K$2:$K$651,MATCH($A76,Applications_2021!$A$2:$A$651,0)))</f>
        <v xml:space="preserve">Tunica County </v>
      </c>
      <c r="P76" s="48" t="str">
        <f>IF(INDEX(Applications_2021!$P$2:$P$651,MATCH($A76,Applications_2021!$A$2:$A$651,0))="","",INDEX(Applications_2021!$P$2:$P$651,MATCH($A76,Applications_2021!$A$2:$A$651,0)))</f>
        <v>College degree or 4 or more years of college (including graduate school)</v>
      </c>
      <c r="Q76" s="48" t="str">
        <f>IF(INDEX(Applications_2021!$Q$2:$Q$651,MATCH($A76,Applications_2021!$A$2:$A$651,0))="","",INDEX(Applications_2021!$Q$2:$Q$651,MATCH($A76,Applications_2021!$A$2:$A$651,0)))</f>
        <v>$25,000 to $49,999 per year</v>
      </c>
      <c r="R76" s="48" t="str">
        <f>IF(INDEX(Applications_2021!$AL$2:$AL$651,MATCH($A76,Applications_2021!$A$2:$A$651,0))="","",INDEX(Applications_2021!$AL$2:$AL$651,MATCH($A76,Applications_2021!$A$2:$A$651,0)))</f>
        <v>Tunica</v>
      </c>
      <c r="S76" s="48" t="str">
        <f>IF(INDEX(Applications_2021!$V$2:$V$651,MATCH($A76,Applications_2021!$A$2:$A$651,0))="","",INDEX(Applications_2021!$V$2:$V$651,MATCH($A76,Applications_2021!$A$2:$A$651,0)))</f>
        <v>MS</v>
      </c>
      <c r="T76" s="48" t="str">
        <f>IF(INDEX(Applications_2021!$AE$2:$AE$651,MATCH($A76,Applications_2021!$A$2:$A$651,0))="","",INDEX(Applications_2021!$AE$2:$AE$651,MATCH($A76,Applications_2021!$A$2:$A$651,0)))</f>
        <v>Excellent</v>
      </c>
      <c r="U76" s="48" t="str">
        <f>IF(INDEX(Applications_2021!$AF$2:$AF$651,MATCH($A76,Applications_2021!$A$2:$A$651,0))="","",INDEX(Applications_2021!$AF$2:$AF$651,MATCH($A76,Applications_2021!$A$2:$A$651,0)))</f>
        <v>I would like to attend AAYME Camp  to better my education. It is my dream to create a better world for all. It is a goal of mine to one day attend MSMS to complete my high school years. This would be an excellent opportunity to meet new like minded individuals and to upstart my future career.</v>
      </c>
      <c r="V76" s="48" t="str">
        <f>IF(INDEX(Applications_2021!$AG$2:$AG$651,MATCH($A76,Applications_2021!$A$2:$A$651,0))="","",INDEX(Applications_2021!$AG$2:$AG$651,MATCH($A76,Applications_2021!$A$2:$A$651,0)))</f>
        <v xml:space="preserve">Principle List Honor Roll recipient  Best science fair project  Best academic scholar recipient  Highest on reading test (MAAP) Highest on science test (MAAP) </v>
      </c>
      <c r="W76" s="48" t="str">
        <f>IF(INDEX(Applications_2021!$AH$2:$AH$651,MATCH($A76,Applications_2021!$A$2:$A$651,0))="","",INDEX(Applications_2021!$AH$2:$AH$651,MATCH($A76,Applications_2021!$A$2:$A$651,0)))</f>
        <v/>
      </c>
      <c r="X76" s="48" t="str">
        <f>IF(INDEX(Applications_2021!$AI$2:$AI$651,MATCH($A76,Applications_2021!$A$2:$A$651,0))="","",INDEX(Applications_2021!$AI$2:$AI$651,MATCH($A76,Applications_2021!$A$2:$A$651,0)))</f>
        <v>school/teacher</v>
      </c>
      <c r="Y76" s="48" t="str">
        <f>IF(INDEX(Applications_2021!$AJ$2:$AJ$651,MATCH($A76,Applications_2021!$A$2:$A$651,0))="","",INDEX(Applications_2021!$AJ$2:$AJ$651,MATCH($A76,Applications_2021!$A$2:$A$651,0)))</f>
        <v>Sherwonda Dunn,principal.</v>
      </c>
      <c r="Z76" s="48" t="str" cm="1">
        <f t="array" ref="Z76">IF(INDEX(Transcripts_2021!$Q$2:$Q$1001,MATCH($A76,Applications_2021!$A$2:$A$1001,0))="","",INDEX(Transcripts_2021!$Q$2:$Q$1001,MATCH(TRIM($A76),TRIM(Transcripts_2021!$B$2:$B$1001),0)))</f>
        <v>image.jpg</v>
      </c>
      <c r="AA76" s="48" t="str" cm="1">
        <f t="array" ref="AA76">IF(INDEX(Transcripts_2021!$S$2:$S$1001,MATCH($A76,Applications_2021!$A$2:$A$1001,0))="","",INDEX(Transcripts_2021!$S$2:$S$1001,MATCH(TRIM($A76),TRIM(Transcripts_2021!$B$2:$B$1001),0)))</f>
        <v/>
      </c>
      <c r="AB76" s="48" t="str" cm="1">
        <f t="array" ref="AB76">IF(INDEX(Transcripts_2021!$U$2:$U$1001,MATCH($A76,Applications_2021!$A$2:$A$1001,0))="","",INDEX(Transcripts_2021!$U$2:$U$1001,MATCH(TRIM($A76),TRIM(Transcripts_2021!$B$2:$B$1001),0)))</f>
        <v/>
      </c>
      <c r="AC76" s="48" t="str">
        <f>IF(INDEX(Transcripts_2021!$A$2:$A$324,MATCH($A76,Transcripts_2021!$A$2:$A$324,0))=$A76,INDEX(Transcripts_2021!$O$2:$O$324,MATCH($A76,Transcripts_2021!$A$2:$A$324,0)),"")</f>
        <v xml:space="preserve">Tunica Middle </v>
      </c>
      <c r="AD76" s="48" t="str">
        <f>IF(INDEX('AAYME 2021_List'!$A$3:$A$311,MATCH($A76,'AAYME 2021_List'!$A$3:$A$311,0))=$A76,INDEX('AAYME 2021_List'!$AC$3:$AC$311,MATCH($A76,'AAYME 2021_List'!$A$3:$A$311,0)),"")</f>
        <v>Tunica</v>
      </c>
      <c r="AE76" s="48" t="str">
        <f>IF(INDEX(Applications_2021!$AL$2:$AL$651,MATCH($A76,Applications_2021!$A$2:$A$651,0))="","",INDEX(Applications_2021!$AL$2:$AL$651,MATCH($A76,Applications_2021!$A$2:$A$651,0)))</f>
        <v>Tunica</v>
      </c>
    </row>
    <row r="77" spans="1:31" x14ac:dyDescent="0.3">
      <c r="A77" s="51" t="str">
        <f>IF(Applications_2021!$A161="","",Applications_2021!$A161)</f>
        <v>0169-SHI-CH-0178</v>
      </c>
      <c r="B77" s="52" t="str">
        <f>IF(INDEX('AAYME 2021_List'!$A$3:$A$311,MATCH($A77,'AAYME 2021_List'!$A$3:$A$311,0))=$A77,INDEX('AAYME 2021_List'!$B$3:$B$311,MATCH($A77,'AAYME 2021_List'!$A$3:$A$311,0)),"")</f>
        <v>Yes</v>
      </c>
      <c r="C77" s="258" t="str">
        <f>IF(INDEX('AAYME 2021_List'!$A$3:$A$311,MATCH($A77,'AAYME 2021_List'!$A$3:$A$311,0))=$A77,INDEX('AAYME 2021_List'!$C$3:$C$311,MATCH($A77,'AAYME 2021_List'!$A$3:$A$311,0)),"")</f>
        <v>06-Finalist</v>
      </c>
      <c r="D77" s="46">
        <f t="shared" si="2"/>
        <v>9</v>
      </c>
      <c r="E77" s="45" cm="1">
        <f t="array" ref="E77">_xlfn.IFS($Q77="Less than $25,000 per year",5,$Q77="$25,000 to $49,999 per year",4,$Q77="$50,000 per year or above",2,$Q77="I do not know.",3,$Q77="",0)</f>
        <v>4</v>
      </c>
      <c r="F77" s="45" cm="1">
        <f t="array" ref="F77">_xlfn.IFS($T77="Excellent",5,$T77="Good",4,$T77="Average",3,$T77="Below Average",2,$T77="Poor",1)</f>
        <v>5</v>
      </c>
      <c r="G77" s="52"/>
      <c r="H77" s="52"/>
      <c r="I77" s="52"/>
      <c r="J77" s="255">
        <f>IF(INDEX('AAYME 2021_List'!$A$3:$A$311,MATCH($A77,'AAYME 2021_List'!$A$3:$A$311,0))=$A77,INDEX('AAYME 2021_List'!$J$3:$J$311,MATCH($A77,'AAYME 2021_List'!$A$3:$A$311,0)),"")</f>
        <v>9</v>
      </c>
      <c r="K77" s="48" t="str">
        <f>IF(LEFT(INDEX(Applications_2021!$E$2:$E$651,MATCH($A77,Applications_2021!$A$2:$A$651,0)),1)="Y","Black","Other")</f>
        <v>Black</v>
      </c>
      <c r="L77" s="48" t="str">
        <f>IF(INDEX(Applications_2021!$F$2:$F$651,MATCH($A77,Applications_2021!$A$2:$A$651,0))="","",INDEX(Applications_2021!$F$2:$F$651,MATCH($A77,Applications_2021!$A$2:$A$651,0)))</f>
        <v>Female</v>
      </c>
      <c r="M77" s="48" t="str">
        <f>IF(LEFT(INDEX(Applications_2021!$I$2:$I$651,MATCH($A77,Applications_2021!$A$2:$A$651,0)),1)="","",LEFT(INDEX(Applications_2021!$I$2:$I$651,MATCH($A77,Applications_2021!$A$2:$A$651,0)),1))</f>
        <v>9</v>
      </c>
      <c r="N77" s="48" t="str">
        <f>IF(INDEX(Applications_2021!$J$2:$J$651,MATCH($A77,Applications_2021!$A$2:$A$651,0))="","",INDEX(Applications_2021!$J$2:$J$651,MATCH($A77,Applications_2021!$A$2:$A$651,0)))</f>
        <v>Rosa Fort Highschool</v>
      </c>
      <c r="O77" s="48" t="str">
        <f>IF(INDEX(Applications_2021!$K$2:$K$651,MATCH($A77,Applications_2021!$A$2:$A$651,0))="","",INDEX(Applications_2021!$K$2:$K$651,MATCH($A77,Applications_2021!$A$2:$A$651,0)))</f>
        <v>Tunica County School District</v>
      </c>
      <c r="P77" s="48" t="str">
        <f>IF(INDEX(Applications_2021!$P$2:$P$651,MATCH($A77,Applications_2021!$A$2:$A$651,0))="","",INDEX(Applications_2021!$P$2:$P$651,MATCH($A77,Applications_2021!$A$2:$A$651,0)))</f>
        <v>College degree or 4 or more years of college (including graduate school)</v>
      </c>
      <c r="Q77" s="48" t="str">
        <f>IF(INDEX(Applications_2021!$Q$2:$Q$651,MATCH($A77,Applications_2021!$A$2:$A$651,0))="","",INDEX(Applications_2021!$Q$2:$Q$651,MATCH($A77,Applications_2021!$A$2:$A$651,0)))</f>
        <v>$25,000 to $49,999 per year</v>
      </c>
      <c r="R77" s="48" t="str">
        <f>IF(INDEX(Applications_2021!$AL$2:$AL$651,MATCH($A77,Applications_2021!$A$2:$A$651,0))="","",INDEX(Applications_2021!$AL$2:$AL$651,MATCH($A77,Applications_2021!$A$2:$A$651,0)))</f>
        <v>Tunica</v>
      </c>
      <c r="S77" s="48" t="str">
        <f>IF(INDEX(Applications_2021!$V$2:$V$651,MATCH($A77,Applications_2021!$A$2:$A$651,0))="","",INDEX(Applications_2021!$V$2:$V$651,MATCH($A77,Applications_2021!$A$2:$A$651,0)))</f>
        <v>MS</v>
      </c>
      <c r="T77" s="48" t="str">
        <f>IF(INDEX(Applications_2021!$AE$2:$AE$651,MATCH($A77,Applications_2021!$A$2:$A$651,0))="","",INDEX(Applications_2021!$AE$2:$AE$651,MATCH($A77,Applications_2021!$A$2:$A$651,0)))</f>
        <v>Excellent</v>
      </c>
      <c r="U77" s="48" t="str">
        <f>IF(INDEX(Applications_2021!$AF$2:$AF$651,MATCH($A77,Applications_2021!$A$2:$A$651,0))="","",INDEX(Applications_2021!$AF$2:$AF$651,MATCH($A77,Applications_2021!$A$2:$A$651,0)))</f>
        <v xml:space="preserve">I would like to attend AAYME Camp because I would like to get college and career-ready experience. From my experience at AAYME Camp, I would like to gain skills that would enhance my academics, gain teamwork skills, and professional skills. </v>
      </c>
      <c r="V77" s="48" t="str">
        <f>IF(INDEX(Applications_2021!$AG$2:$AG$651,MATCH($A77,Applications_2021!$A$2:$A$651,0))="","",INDEX(Applications_2021!$AG$2:$AG$651,MATCH($A77,Applications_2021!$A$2:$A$651,0)))</f>
        <v xml:space="preserve">I was a Salutatorian of my 5th-grade class. I was part of the National Junior Honor Society. I was in the Top 11 of my 8th-grade class. I am also an Honor Roll Student and have many certitificates and torphies that represent my academic success and behavior. </v>
      </c>
      <c r="W77" s="48" t="str">
        <f>IF(INDEX(Applications_2021!$AH$2:$AH$651,MATCH($A77,Applications_2021!$A$2:$A$651,0))="","",INDEX(Applications_2021!$AH$2:$AH$651,MATCH($A77,Applications_2021!$A$2:$A$651,0)))</f>
        <v/>
      </c>
      <c r="X77" s="48" t="str">
        <f>IF(INDEX(Applications_2021!$AI$2:$AI$651,MATCH($A77,Applications_2021!$A$2:$A$651,0))="","",INDEX(Applications_2021!$AI$2:$AI$651,MATCH($A77,Applications_2021!$A$2:$A$651,0)))</f>
        <v>school/teacher</v>
      </c>
      <c r="Y77" s="48" t="str">
        <f>IF(INDEX(Applications_2021!$AJ$2:$AJ$651,MATCH($A77,Applications_2021!$A$2:$A$651,0))="","",INDEX(Applications_2021!$AJ$2:$AJ$651,MATCH($A77,Applications_2021!$A$2:$A$651,0)))</f>
        <v>Sherwonda Dunn, Principal Tunica Middle School</v>
      </c>
      <c r="Z77" s="48" t="str" cm="1">
        <f t="array" ref="Z77">IF(INDEX(Transcripts_2021!$Q$2:$Q$1001,MATCH($A77,Applications_2021!$A$2:$A$1001,0))="","",INDEX(Transcripts_2021!$Q$2:$Q$1001,MATCH(TRIM($A77),TRIM(Transcripts_2021!$B$2:$B$1001),0)))</f>
        <v>transcript__4242021_1.pdf</v>
      </c>
      <c r="AA77" s="48" t="str" cm="1">
        <f t="array" ref="AA77">IF(INDEX(Transcripts_2021!$S$2:$S$1001,MATCH($A77,Applications_2021!$A$2:$A$1001,0))="","",INDEX(Transcripts_2021!$S$2:$S$1001,MATCH(TRIM($A77),TRIM(Transcripts_2021!$B$2:$B$1001),0)))</f>
        <v/>
      </c>
      <c r="AB77" s="48" t="str" cm="1">
        <f t="array" ref="AB77">IF(INDEX(Transcripts_2021!$U$2:$U$1001,MATCH($A77,Applications_2021!$A$2:$A$1001,0))="","",INDEX(Transcripts_2021!$U$2:$U$1001,MATCH(TRIM($A77),TRIM(Transcripts_2021!$B$2:$B$1001),0)))</f>
        <v/>
      </c>
      <c r="AC77" s="48" t="str">
        <f>IF(INDEX(Transcripts_2021!$A$2:$A$324,MATCH($A77,Transcripts_2021!$A$2:$A$324,0))=$A77,INDEX(Transcripts_2021!$O$2:$O$324,MATCH($A77,Transcripts_2021!$A$2:$A$324,0)),"")</f>
        <v>Rosa Fort High School</v>
      </c>
      <c r="AD77" s="48" t="str">
        <f>IF(INDEX('AAYME 2021_List'!$A$3:$A$311,MATCH($A77,'AAYME 2021_List'!$A$3:$A$311,0))=$A77,INDEX('AAYME 2021_List'!$AC$3:$AC$311,MATCH($A77,'AAYME 2021_List'!$A$3:$A$311,0)),"")</f>
        <v>Tunica</v>
      </c>
      <c r="AE77" s="48" t="str">
        <f>IF(INDEX(Applications_2021!$AL$2:$AL$651,MATCH($A77,Applications_2021!$A$2:$A$651,0))="","",INDEX(Applications_2021!$AL$2:$AL$651,MATCH($A77,Applications_2021!$A$2:$A$651,0)))</f>
        <v>Tunica</v>
      </c>
    </row>
    <row r="78" spans="1:31" x14ac:dyDescent="0.3">
      <c r="A78" s="51" t="str">
        <f>IF(Applications_2021!$A162="","",Applications_2021!$A162)</f>
        <v>0170-CAR-JA-0333</v>
      </c>
      <c r="B78" s="52" t="str">
        <f>IF(INDEX('AAYME 2021_List'!$A$3:$A$311,MATCH($A78,'AAYME 2021_List'!$A$3:$A$311,0))=$A78,INDEX('AAYME 2021_List'!$B$3:$B$311,MATCH($A78,'AAYME 2021_List'!$A$3:$A$311,0)),"")</f>
        <v>Yes</v>
      </c>
      <c r="C78" s="258" t="str">
        <f>IF(INDEX('AAYME 2021_List'!$A$3:$A$311,MATCH($A78,'AAYME 2021_List'!$A$3:$A$311,0))=$A78,INDEX('AAYME 2021_List'!$C$3:$C$311,MATCH($A78,'AAYME 2021_List'!$A$3:$A$311,0)),"")</f>
        <v>06-Finalist</v>
      </c>
      <c r="D78" s="46">
        <f t="shared" si="2"/>
        <v>10</v>
      </c>
      <c r="E78" s="45" cm="1">
        <f t="array" ref="E78">_xlfn.IFS($Q78="Less than $25,000 per year",5,$Q78="$25,000 to $49,999 per year",4,$Q78="$50,000 per year or above",2,$Q78="I do not know.",3,$Q78="",0)</f>
        <v>5</v>
      </c>
      <c r="F78" s="45" cm="1">
        <f t="array" ref="F78">_xlfn.IFS($T78="Excellent",5,$T78="Good",4,$T78="Average",3,$T78="Below Average",2,$T78="Poor",1)</f>
        <v>5</v>
      </c>
      <c r="G78" s="52"/>
      <c r="H78" s="52"/>
      <c r="I78" s="52"/>
      <c r="J78" s="255">
        <f>IF(INDEX('AAYME 2021_List'!$A$3:$A$311,MATCH($A78,'AAYME 2021_List'!$A$3:$A$311,0))=$A78,INDEX('AAYME 2021_List'!$J$3:$J$311,MATCH($A78,'AAYME 2021_List'!$A$3:$A$311,0)),"")</f>
        <v>8</v>
      </c>
      <c r="K78" s="48" t="str">
        <f>IF(LEFT(INDEX(Applications_2021!$E$2:$E$651,MATCH($A78,Applications_2021!$A$2:$A$651,0)),1)="Y","Black","Other")</f>
        <v>Black</v>
      </c>
      <c r="L78" s="48" t="str">
        <f>IF(INDEX(Applications_2021!$F$2:$F$651,MATCH($A78,Applications_2021!$A$2:$A$651,0))="","",INDEX(Applications_2021!$F$2:$F$651,MATCH($A78,Applications_2021!$A$2:$A$651,0)))</f>
        <v>Male</v>
      </c>
      <c r="M78" s="48" t="str">
        <f>IF(LEFT(INDEX(Applications_2021!$I$2:$I$651,MATCH($A78,Applications_2021!$A$2:$A$651,0)),1)="","",LEFT(INDEX(Applications_2021!$I$2:$I$651,MATCH($A78,Applications_2021!$A$2:$A$651,0)),1))</f>
        <v>8</v>
      </c>
      <c r="N78" s="48" t="str">
        <f>IF(INDEX(Applications_2021!$J$2:$J$651,MATCH($A78,Applications_2021!$A$2:$A$651,0))="","",INDEX(Applications_2021!$J$2:$J$651,MATCH($A78,Applications_2021!$A$2:$A$651,0)))</f>
        <v>Philadelphia Middle School</v>
      </c>
      <c r="O78" s="48" t="str">
        <f>IF(INDEX(Applications_2021!$K$2:$K$651,MATCH($A78,Applications_2021!$A$2:$A$651,0))="","",INDEX(Applications_2021!$K$2:$K$651,MATCH($A78,Applications_2021!$A$2:$A$651,0)))</f>
        <v>Philadelphia public schools</v>
      </c>
      <c r="P78" s="48" t="str">
        <f>IF(INDEX(Applications_2021!$P$2:$P$651,MATCH($A78,Applications_2021!$A$2:$A$651,0))="","",INDEX(Applications_2021!$P$2:$P$651,MATCH($A78,Applications_2021!$A$2:$A$651,0)))</f>
        <v>High School Diploma or up to 3 years of college</v>
      </c>
      <c r="Q78" s="48" t="str">
        <f>IF(INDEX(Applications_2021!$Q$2:$Q$651,MATCH($A78,Applications_2021!$A$2:$A$651,0))="","",INDEX(Applications_2021!$Q$2:$Q$651,MATCH($A78,Applications_2021!$A$2:$A$651,0)))</f>
        <v>Less than $25,000 per year</v>
      </c>
      <c r="R78" s="48" t="str">
        <f>IF(INDEX(Applications_2021!$AL$2:$AL$651,MATCH($A78,Applications_2021!$A$2:$A$651,0))="","",INDEX(Applications_2021!$AL$2:$AL$651,MATCH($A78,Applications_2021!$A$2:$A$651,0)))</f>
        <v>Neshoba</v>
      </c>
      <c r="S78" s="48" t="str">
        <f>IF(INDEX(Applications_2021!$V$2:$V$651,MATCH($A78,Applications_2021!$A$2:$A$651,0))="","",INDEX(Applications_2021!$V$2:$V$651,MATCH($A78,Applications_2021!$A$2:$A$651,0)))</f>
        <v>MS</v>
      </c>
      <c r="T78" s="48" t="str">
        <f>IF(INDEX(Applications_2021!$AE$2:$AE$651,MATCH($A78,Applications_2021!$A$2:$A$651,0))="","",INDEX(Applications_2021!$AE$2:$AE$651,MATCH($A78,Applications_2021!$A$2:$A$651,0)))</f>
        <v>Excellent</v>
      </c>
      <c r="U78" s="48" t="str">
        <f>IF(INDEX(Applications_2021!$AF$2:$AF$651,MATCH($A78,Applications_2021!$A$2:$A$651,0))="","",INDEX(Applications_2021!$AF$2:$AF$651,MATCH($A78,Applications_2021!$A$2:$A$651,0)))</f>
        <v xml:space="preserve">My older brother is a MSMS graduate that currently works his dream job as a food scientist. He has told me how MSMS had a large impact on him and better prepared him to reach his current level. I would like to attend the camp to become better prepared for eventually attending MSMS so I can grow and be prepared to excel in college. I believe the AAYME camp will help me make friends with other gifted black students and set me up to teach my own dream of getting an aerospace engineer. </v>
      </c>
      <c r="V78" s="48" t="str">
        <f>IF(INDEX(Applications_2021!$AG$2:$AG$651,MATCH($A78,Applications_2021!$A$2:$A$651,0))="","",INDEX(Applications_2021!$AG$2:$AG$651,MATCH($A78,Applications_2021!$A$2:$A$651,0)))</f>
        <v/>
      </c>
      <c r="W78" s="48" t="str">
        <f>IF(INDEX(Applications_2021!$AH$2:$AH$651,MATCH($A78,Applications_2021!$A$2:$A$651,0))="","",INDEX(Applications_2021!$AH$2:$AH$651,MATCH($A78,Applications_2021!$A$2:$A$651,0)))</f>
        <v/>
      </c>
      <c r="X78" s="48" t="str">
        <f>IF(INDEX(Applications_2021!$AI$2:$AI$651,MATCH($A78,Applications_2021!$A$2:$A$651,0))="","",INDEX(Applications_2021!$AI$2:$AI$651,MATCH($A78,Applications_2021!$A$2:$A$651,0)))</f>
        <v>MSMS alumni/student</v>
      </c>
      <c r="Y78" s="48" t="str">
        <f>IF(INDEX(Applications_2021!$AJ$2:$AJ$651,MATCH($A78,Applications_2021!$A$2:$A$651,0))="","",INDEX(Applications_2021!$AJ$2:$AJ$651,MATCH($A78,Applications_2021!$A$2:$A$651,0)))</f>
        <v/>
      </c>
      <c r="Z78" s="48" t="str" cm="1">
        <f t="array" ref="Z78">IF(INDEX(Transcripts_2021!$Q$2:$Q$1001,MATCH($A78,Applications_2021!$A$2:$A$1001,0))="","",INDEX(Transcripts_2021!$Q$2:$Q$1001,MATCH(TRIM($A78),TRIM(Transcripts_2021!$B$2:$B$1001),0)))</f>
        <v>1619844966697534363094368058133.jpg</v>
      </c>
      <c r="AA78" s="48" t="str" cm="1">
        <f t="array" ref="AA78">IF(INDEX(Transcripts_2021!$S$2:$S$1001,MATCH($A78,Applications_2021!$A$2:$A$1001,0))="","",INDEX(Transcripts_2021!$S$2:$S$1001,MATCH(TRIM($A78),TRIM(Transcripts_2021!$B$2:$B$1001),0)))</f>
        <v/>
      </c>
      <c r="AB78" s="48" t="str" cm="1">
        <f t="array" ref="AB78">IF(INDEX(Transcripts_2021!$U$2:$U$1001,MATCH($A78,Applications_2021!$A$2:$A$1001,0))="","",INDEX(Transcripts_2021!$U$2:$U$1001,MATCH(TRIM($A78),TRIM(Transcripts_2021!$B$2:$B$1001),0)))</f>
        <v>Jaelon's academic performance has fallen due to inability to see the board during his virtual classes and incomplete assignments. He is working diligently to get those missing assignments turned in.</v>
      </c>
      <c r="AC78" s="48" t="str">
        <f>IF(INDEX(Transcripts_2021!$A$2:$A$324,MATCH($A78,Transcripts_2021!$A$2:$A$324,0))=$A78,INDEX(Transcripts_2021!$O$2:$O$324,MATCH($A78,Transcripts_2021!$A$2:$A$324,0)),"")</f>
        <v xml:space="preserve">Philadelphia Middle School </v>
      </c>
      <c r="AD78" s="48" t="str">
        <f>IF(INDEX('AAYME 2021_List'!$A$3:$A$311,MATCH($A78,'AAYME 2021_List'!$A$3:$A$311,0))=$A78,INDEX('AAYME 2021_List'!$AC$3:$AC$311,MATCH($A78,'AAYME 2021_List'!$A$3:$A$311,0)),"")</f>
        <v>Neshoba</v>
      </c>
      <c r="AE78" s="48" t="str">
        <f>IF(INDEX(Applications_2021!$AL$2:$AL$651,MATCH($A78,Applications_2021!$A$2:$A$651,0))="","",INDEX(Applications_2021!$AL$2:$AL$651,MATCH($A78,Applications_2021!$A$2:$A$651,0)))</f>
        <v>Neshoba</v>
      </c>
    </row>
    <row r="79" spans="1:31" x14ac:dyDescent="0.3">
      <c r="A79" s="51" t="str">
        <f>IF(Applications_2021!$A168="","",Applications_2021!$A168)</f>
        <v>0176-WAS-KE-0136</v>
      </c>
      <c r="B79" s="52">
        <f>IF(INDEX('AAYME 2021_List'!$A$3:$A$311,MATCH($A79,'AAYME 2021_List'!$A$3:$A$311,0))=$A79,INDEX('AAYME 2021_List'!$B$3:$B$311,MATCH($A79,'AAYME 2021_List'!$A$3:$A$311,0)),"")</f>
        <v>0</v>
      </c>
      <c r="C79" s="281" t="str">
        <f>IF(INDEX('AAYME 2021_List'!$A$3:$A$311,MATCH($A79,'AAYME 2021_List'!$A$3:$A$311,0))=$A79,INDEX('AAYME 2021_List'!$C$3:$C$311,MATCH($A79,'AAYME 2021_List'!$A$3:$A$311,0)),"")</f>
        <v>99-Not Selected</v>
      </c>
      <c r="D79" s="46">
        <f t="shared" si="2"/>
        <v>9</v>
      </c>
      <c r="E79" s="45" cm="1">
        <f t="array" ref="E79">_xlfn.IFS($Q79="Less than $25,000 per year",5,$Q79="$25,000 to $49,999 per year",4,$Q79="$50,000 per year or above",2,$Q79="I do not know.",3,$Q79="",0)</f>
        <v>4</v>
      </c>
      <c r="F79" s="45" cm="1">
        <f t="array" ref="F79">_xlfn.IFS($T79="Excellent",5,$T79="Good",4,$T79="Average",3,$T79="Below Average",2,$T79="Poor",1)</f>
        <v>5</v>
      </c>
      <c r="G79" s="52"/>
      <c r="H79" s="52"/>
      <c r="I79" s="52"/>
      <c r="J79" s="255">
        <f>IF(INDEX('AAYME 2021_List'!$A$3:$A$311,MATCH($A79,'AAYME 2021_List'!$A$3:$A$311,0))=$A79,INDEX('AAYME 2021_List'!$J$3:$J$311,MATCH($A79,'AAYME 2021_List'!$A$3:$A$311,0)),"")</f>
        <v>9</v>
      </c>
      <c r="K79" s="48" t="str">
        <f>IF(LEFT(INDEX(Applications_2021!$E$2:$E$651,MATCH($A79,Applications_2021!$A$2:$A$651,0)),1)="Y","Black","Other")</f>
        <v>Black</v>
      </c>
      <c r="L79" s="48" t="str">
        <f>IF(INDEX(Applications_2021!$F$2:$F$651,MATCH($A79,Applications_2021!$A$2:$A$651,0))="","",INDEX(Applications_2021!$F$2:$F$651,MATCH($A79,Applications_2021!$A$2:$A$651,0)))</f>
        <v>Female</v>
      </c>
      <c r="M79" s="48" t="str">
        <f>IF(LEFT(INDEX(Applications_2021!$I$2:$I$651,MATCH($A79,Applications_2021!$A$2:$A$651,0)),1)="","",LEFT(INDEX(Applications_2021!$I$2:$I$651,MATCH($A79,Applications_2021!$A$2:$A$651,0)),1))</f>
        <v>9</v>
      </c>
      <c r="N79" s="48" t="str">
        <f>IF(INDEX(Applications_2021!$J$2:$J$651,MATCH($A79,Applications_2021!$A$2:$A$651,0))="","",INDEX(Applications_2021!$J$2:$J$651,MATCH($A79,Applications_2021!$A$2:$A$651,0)))</f>
        <v>Columbus High School</v>
      </c>
      <c r="O79" s="48" t="str">
        <f>IF(INDEX(Applications_2021!$K$2:$K$651,MATCH($A79,Applications_2021!$A$2:$A$651,0))="","",INDEX(Applications_2021!$K$2:$K$651,MATCH($A79,Applications_2021!$A$2:$A$651,0)))</f>
        <v>CMSD</v>
      </c>
      <c r="P79" s="48" t="str">
        <f>IF(INDEX(Applications_2021!$P$2:$P$651,MATCH($A79,Applications_2021!$A$2:$A$651,0))="","",INDEX(Applications_2021!$P$2:$P$651,MATCH($A79,Applications_2021!$A$2:$A$651,0)))</f>
        <v>College degree or 4 or more years of college (including graduate school)</v>
      </c>
      <c r="Q79" s="48" t="str">
        <f>IF(INDEX(Applications_2021!$Q$2:$Q$651,MATCH($A79,Applications_2021!$A$2:$A$651,0))="","",INDEX(Applications_2021!$Q$2:$Q$651,MATCH($A79,Applications_2021!$A$2:$A$651,0)))</f>
        <v>$25,000 to $49,999 per year</v>
      </c>
      <c r="R79" s="48" t="str">
        <f>IF(INDEX(Applications_2021!$AL$2:$AL$651,MATCH($A79,Applications_2021!$A$2:$A$651,0))="","",INDEX(Applications_2021!$AL$2:$AL$651,MATCH($A79,Applications_2021!$A$2:$A$651,0)))</f>
        <v>Lowndes</v>
      </c>
      <c r="S79" s="48" t="str">
        <f>IF(INDEX(Applications_2021!$V$2:$V$651,MATCH($A79,Applications_2021!$A$2:$A$651,0))="","",INDEX(Applications_2021!$V$2:$V$651,MATCH($A79,Applications_2021!$A$2:$A$651,0)))</f>
        <v>MS</v>
      </c>
      <c r="T79" s="48" t="str">
        <f>IF(INDEX(Applications_2021!$AE$2:$AE$651,MATCH($A79,Applications_2021!$A$2:$A$651,0))="","",INDEX(Applications_2021!$AE$2:$AE$651,MATCH($A79,Applications_2021!$A$2:$A$651,0)))</f>
        <v>Excellent</v>
      </c>
      <c r="U79" s="48" t="str">
        <f>IF(INDEX(Applications_2021!$AF$2:$AF$651,MATCH($A79,Applications_2021!$A$2:$A$651,0))="","",INDEX(Applications_2021!$AF$2:$AF$651,MATCH($A79,Applications_2021!$A$2:$A$651,0)))</f>
        <v>I would like to gain leadership skills and I enjoy new experiences that will help me to grow academically and personally.</v>
      </c>
      <c r="V79" s="48" t="str">
        <f>IF(INDEX(Applications_2021!$AG$2:$AG$651,MATCH($A79,Applications_2021!$A$2:$A$651,0))="","",INDEX(Applications_2021!$AG$2:$AG$651,MATCH($A79,Applications_2021!$A$2:$A$651,0)))</f>
        <v>Attended the 2018 Stem Alumni Program at Emory University. Attened the I AM GIRL enrichment Program at MSU. I've been an Honor Roll student since Kindergarten. Placed several times in school Science and Reading Fairs. Second chair Alto Sax in the CHS Band.</v>
      </c>
      <c r="W79" s="48" t="str">
        <f>IF(INDEX(Applications_2021!$AH$2:$AH$651,MATCH($A79,Applications_2021!$A$2:$A$651,0))="","",INDEX(Applications_2021!$AH$2:$AH$651,MATCH($A79,Applications_2021!$A$2:$A$651,0)))</f>
        <v xml:space="preserve">My mother is an MUW alumni. B.A. in Psychology. </v>
      </c>
      <c r="X79" s="48" t="str">
        <f>IF(INDEX(Applications_2021!$AI$2:$AI$651,MATCH($A79,Applications_2021!$A$2:$A$651,0))="","",INDEX(Applications_2021!$AI$2:$AI$651,MATCH($A79,Applications_2021!$A$2:$A$651,0)))</f>
        <v>school/teacher</v>
      </c>
      <c r="Y79" s="48" t="str">
        <f>IF(INDEX(Applications_2021!$AJ$2:$AJ$651,MATCH($A79,Applications_2021!$A$2:$A$651,0))="","",INDEX(Applications_2021!$AJ$2:$AJ$651,MATCH($A79,Applications_2021!$A$2:$A$651,0)))</f>
        <v>Mary Rush/ Columbus High School</v>
      </c>
      <c r="Z79" s="48" t="str" cm="1">
        <f t="array" ref="Z79">IF(INDEX(Transcripts_2021!$Q$2:$Q$1001,MATCH($A79,Applications_2021!$A$2:$A$1001,0))="","",INDEX(Transcripts_2021!$Q$2:$Q$1001,MATCH(TRIM($A79),TRIM(Transcripts_2021!$B$2:$B$1001),0)))</f>
        <v>keely_transcript.pdf</v>
      </c>
      <c r="AA79" s="48" t="str" cm="1">
        <f t="array" ref="AA79">IF(INDEX(Transcripts_2021!$S$2:$S$1001,MATCH($A79,Applications_2021!$A$2:$A$1001,0))="","",INDEX(Transcripts_2021!$S$2:$S$1001,MATCH(TRIM($A79),TRIM(Transcripts_2021!$B$2:$B$1001),0)))</f>
        <v/>
      </c>
      <c r="AB79" s="48" t="str" cm="1">
        <f t="array" ref="AB79">IF(INDEX(Transcripts_2021!$U$2:$U$1001,MATCH($A79,Applications_2021!$A$2:$A$1001,0))="","",INDEX(Transcripts_2021!$U$2:$U$1001,MATCH(TRIM($A79),TRIM(Transcripts_2021!$B$2:$B$1001),0)))</f>
        <v/>
      </c>
      <c r="AC79" s="48" t="str">
        <f>IF(INDEX(Transcripts_2021!$A$2:$A$324,MATCH($A79,Transcripts_2021!$A$2:$A$324,0))=$A79,INDEX(Transcripts_2021!$O$2:$O$324,MATCH($A79,Transcripts_2021!$A$2:$A$324,0)),"")</f>
        <v>Columbus High School</v>
      </c>
      <c r="AD79" s="48" t="str">
        <f>IF(INDEX('AAYME 2021_List'!$A$3:$A$311,MATCH($A79,'AAYME 2021_List'!$A$3:$A$311,0))=$A79,INDEX('AAYME 2021_List'!$AC$3:$AC$311,MATCH($A79,'AAYME 2021_List'!$A$3:$A$311,0)),"")</f>
        <v>Lowndes</v>
      </c>
      <c r="AE79" s="48" t="str">
        <f>IF(INDEX(Applications_2021!$AL$2:$AL$651,MATCH($A79,Applications_2021!$A$2:$A$651,0))="","",INDEX(Applications_2021!$AL$2:$AL$651,MATCH($A79,Applications_2021!$A$2:$A$651,0)))</f>
        <v>Lowndes</v>
      </c>
    </row>
    <row r="80" spans="1:31" x14ac:dyDescent="0.3">
      <c r="A80" s="51" t="str">
        <f>IF(Applications_2021!$A169="","",Applications_2021!$A169)</f>
        <v>0177-CYR-AD-0182</v>
      </c>
      <c r="B80" s="52" t="str">
        <f>IF(INDEX('AAYME 2021_List'!$A$3:$A$311,MATCH($A80,'AAYME 2021_List'!$A$3:$A$311,0))=$A80,INDEX('AAYME 2021_List'!$B$3:$B$311,MATCH($A80,'AAYME 2021_List'!$A$3:$A$311,0)),"")</f>
        <v>No</v>
      </c>
      <c r="C80" s="258" t="str">
        <f>IF(INDEX('AAYME 2021_List'!$A$3:$A$311,MATCH($A80,'AAYME 2021_List'!$A$3:$A$311,0))=$A80,INDEX('AAYME 2021_List'!$C$3:$C$311,MATCH($A80,'AAYME 2021_List'!$A$3:$A$311,0)),"")</f>
        <v>03-Missing/Invalid transcript info</v>
      </c>
      <c r="D80" s="46">
        <f t="shared" si="2"/>
        <v>7</v>
      </c>
      <c r="E80" s="45" cm="1">
        <f t="array" ref="E80">_xlfn.IFS($Q80="Less than $25,000 per year",5,$Q80="$25,000 to $49,999 per year",4,$Q80="$50,000 per year or above",2,$Q80="I do not know.",3,$Q80="",0)</f>
        <v>2</v>
      </c>
      <c r="F80" s="45" cm="1">
        <f t="array" ref="F80">_xlfn.IFS($T80="Excellent",5,$T80="Good",4,$T80="Average",3,$T80="Below Average",2,$T80="Poor",1)</f>
        <v>5</v>
      </c>
      <c r="G80" s="52"/>
      <c r="H80" s="52"/>
      <c r="I80" s="52"/>
      <c r="J80" s="255" t="str">
        <f>IF(INDEX('AAYME 2021_List'!$A$3:$A$311,MATCH($A80,'AAYME 2021_List'!$A$3:$A$311,0))=$A80,INDEX('AAYME 2021_List'!$J$3:$J$311,MATCH($A80,'AAYME 2021_List'!$A$3:$A$311,0)),"")</f>
        <v>?</v>
      </c>
      <c r="K80" s="48" t="str">
        <f>IF(LEFT(INDEX(Applications_2021!$E$2:$E$651,MATCH($A80,Applications_2021!$A$2:$A$651,0)),1)="Y","Black","Other")</f>
        <v>Black</v>
      </c>
      <c r="L80" s="48" t="str">
        <f>IF(INDEX(Applications_2021!$F$2:$F$651,MATCH($A80,Applications_2021!$A$2:$A$651,0))="","",INDEX(Applications_2021!$F$2:$F$651,MATCH($A80,Applications_2021!$A$2:$A$651,0)))</f>
        <v>Female</v>
      </c>
      <c r="M80" s="48" t="str">
        <f>IF(LEFT(INDEX(Applications_2021!$I$2:$I$651,MATCH($A80,Applications_2021!$A$2:$A$651,0)),1)="","",LEFT(INDEX(Applications_2021!$I$2:$I$651,MATCH($A80,Applications_2021!$A$2:$A$651,0)),1))</f>
        <v>9</v>
      </c>
      <c r="N80" s="48" t="str">
        <f>IF(INDEX(Applications_2021!$J$2:$J$651,MATCH($A80,Applications_2021!$A$2:$A$651,0))="","",INDEX(Applications_2021!$J$2:$J$651,MATCH($A80,Applications_2021!$A$2:$A$651,0)))</f>
        <v>Oak Grove High School</v>
      </c>
      <c r="O80" s="48" t="str">
        <f>IF(INDEX(Applications_2021!$K$2:$K$651,MATCH($A80,Applications_2021!$A$2:$A$651,0))="","",INDEX(Applications_2021!$K$2:$K$651,MATCH($A80,Applications_2021!$A$2:$A$651,0)))</f>
        <v xml:space="preserve">Lamar County School District </v>
      </c>
      <c r="P80" s="48" t="str">
        <f>IF(INDEX(Applications_2021!$P$2:$P$651,MATCH($A80,Applications_2021!$A$2:$A$651,0))="","",INDEX(Applications_2021!$P$2:$P$651,MATCH($A80,Applications_2021!$A$2:$A$651,0)))</f>
        <v>College degree or 4 or more years of college (including graduate school)</v>
      </c>
      <c r="Q80" s="48" t="str">
        <f>IF(INDEX(Applications_2021!$Q$2:$Q$651,MATCH($A80,Applications_2021!$A$2:$A$651,0))="","",INDEX(Applications_2021!$Q$2:$Q$651,MATCH($A80,Applications_2021!$A$2:$A$651,0)))</f>
        <v>$50,000 per year or above</v>
      </c>
      <c r="R80" s="48" t="str">
        <f>IF(INDEX(Applications_2021!$AL$2:$AL$651,MATCH($A80,Applications_2021!$A$2:$A$651,0))="","",INDEX(Applications_2021!$AL$2:$AL$651,MATCH($A80,Applications_2021!$A$2:$A$651,0)))</f>
        <v>Lamar</v>
      </c>
      <c r="S80" s="48" t="str">
        <f>IF(INDEX(Applications_2021!$V$2:$V$651,MATCH($A80,Applications_2021!$A$2:$A$651,0))="","",INDEX(Applications_2021!$V$2:$V$651,MATCH($A80,Applications_2021!$A$2:$A$651,0)))</f>
        <v>MS</v>
      </c>
      <c r="T80" s="48" t="str">
        <f>IF(INDEX(Applications_2021!$AE$2:$AE$651,MATCH($A80,Applications_2021!$A$2:$A$651,0))="","",INDEX(Applications_2021!$AE$2:$AE$651,MATCH($A80,Applications_2021!$A$2:$A$651,0)))</f>
        <v>Excellent</v>
      </c>
      <c r="U80" s="48" t="str">
        <f>IF(INDEX(Applications_2021!$AF$2:$AF$651,MATCH($A80,Applications_2021!$A$2:$A$651,0))="","",INDEX(Applications_2021!$AF$2:$AF$651,MATCH($A80,Applications_2021!$A$2:$A$651,0)))</f>
        <v>I hope to gain insight about more career choices and more information about the school</v>
      </c>
      <c r="V80" s="48" t="str">
        <f>IF(INDEX(Applications_2021!$AG$2:$AG$651,MATCH($A80,Applications_2021!$A$2:$A$651,0))="","",INDEX(Applications_2021!$AG$2:$AG$651,MATCH($A80,Applications_2021!$A$2:$A$651,0)))</f>
        <v xml:space="preserve">I have been a girlscout for 8 years. I have been a percussionist in Oak Grove bands for 4 years now and I know how to play several instruments. I obtained a perfect score on my state test in math in 7th grade. I was also apart of a Robotics club for 2 years and placed in several competitions. </v>
      </c>
      <c r="W80" s="48" t="str">
        <f>IF(INDEX(Applications_2021!$AH$2:$AH$651,MATCH($A80,Applications_2021!$A$2:$A$651,0))="","",INDEX(Applications_2021!$AH$2:$AH$651,MATCH($A80,Applications_2021!$A$2:$A$651,0)))</f>
        <v/>
      </c>
      <c r="X80" s="48" t="str">
        <f>IF(INDEX(Applications_2021!$AI$2:$AI$651,MATCH($A80,Applications_2021!$A$2:$A$651,0))="","",INDEX(Applications_2021!$AI$2:$AI$651,MATCH($A80,Applications_2021!$A$2:$A$651,0)))</f>
        <v>Social Media</v>
      </c>
      <c r="Y80" s="48" t="str">
        <f>IF(INDEX(Applications_2021!$AJ$2:$AJ$651,MATCH($A80,Applications_2021!$A$2:$A$651,0))="","",INDEX(Applications_2021!$AJ$2:$AJ$651,MATCH($A80,Applications_2021!$A$2:$A$651,0)))</f>
        <v/>
      </c>
      <c r="Z80" s="48" t="str" cm="1">
        <f t="array" ref="Z80">IF(INDEX(Transcripts_2021!$Q$2:$Q$1001,MATCH($A80,Applications_2021!$A$2:$A$1001,0))="","",INDEX(Transcripts_2021!$Q$2:$Q$1001,MATCH(TRIM($A80),TRIM(Transcripts_2021!$B$2:$B$1001),0)))</f>
        <v>adreonna_cyrus_classes__grades_1</v>
      </c>
      <c r="AA80" s="48" t="str" cm="1">
        <f t="array" ref="AA80">IF(INDEX(Transcripts_2021!$S$2:$S$1001,MATCH($A80,Applications_2021!$A$2:$A$1001,0))="","",INDEX(Transcripts_2021!$S$2:$S$1001,MATCH(TRIM($A80),TRIM(Transcripts_2021!$B$2:$B$1001),0)))</f>
        <v/>
      </c>
      <c r="AB80" s="48" t="str" cm="1">
        <f t="array" ref="AB80">IF(INDEX(Transcripts_2021!$U$2:$U$1001,MATCH($A80,Applications_2021!$A$2:$A$1001,0))="","",INDEX(Transcripts_2021!$U$2:$U$1001,MATCH(TRIM($A80),TRIM(Transcripts_2021!$B$2:$B$1001),0)))</f>
        <v/>
      </c>
      <c r="AC80" s="48" t="str">
        <f>IF(INDEX(Transcripts_2021!$A$2:$A$324,MATCH($A80,Transcripts_2021!$A$2:$A$324,0))=$A80,INDEX(Transcripts_2021!$O$2:$O$324,MATCH($A80,Transcripts_2021!$A$2:$A$324,0)),"")</f>
        <v>Oak Grove High School</v>
      </c>
      <c r="AD80" s="48" t="str">
        <f>IF(INDEX('AAYME 2021_List'!$A$3:$A$311,MATCH($A80,'AAYME 2021_List'!$A$3:$A$311,0))=$A80,INDEX('AAYME 2021_List'!$AC$3:$AC$311,MATCH($A80,'AAYME 2021_List'!$A$3:$A$311,0)),"")</f>
        <v>Lamar</v>
      </c>
      <c r="AE80" s="48" t="str">
        <f>IF(INDEX(Applications_2021!$AL$2:$AL$651,MATCH($A80,Applications_2021!$A$2:$A$651,0))="","",INDEX(Applications_2021!$AL$2:$AL$651,MATCH($A80,Applications_2021!$A$2:$A$651,0)))</f>
        <v>Lamar</v>
      </c>
    </row>
    <row r="81" spans="1:31" x14ac:dyDescent="0.3">
      <c r="A81" s="51" t="str">
        <f>IF(Applications_2021!$A171="","",Applications_2021!$A171)</f>
        <v>0179-BRA-TA-0137</v>
      </c>
      <c r="B81" s="52">
        <f>IF(INDEX('AAYME 2021_List'!$A$3:$A$311,MATCH($A81,'AAYME 2021_List'!$A$3:$A$311,0))=$A81,INDEX('AAYME 2021_List'!$B$3:$B$311,MATCH($A81,'AAYME 2021_List'!$A$3:$A$311,0)),"")</f>
        <v>0</v>
      </c>
      <c r="C81" s="281" t="str">
        <f>IF(INDEX('AAYME 2021_List'!$A$3:$A$311,MATCH($A81,'AAYME 2021_List'!$A$3:$A$311,0))=$A81,INDEX('AAYME 2021_List'!$C$3:$C$311,MATCH($A81,'AAYME 2021_List'!$A$3:$A$311,0)),"")</f>
        <v>99-Not Selected</v>
      </c>
      <c r="D81" s="46">
        <f t="shared" si="2"/>
        <v>7</v>
      </c>
      <c r="E81" s="45" cm="1">
        <f t="array" ref="E81">_xlfn.IFS($Q81="Less than $25,000 per year",5,$Q81="$25,000 to $49,999 per year",4,$Q81="$50,000 per year or above",2,$Q81="I do not know.",3,$Q81="",0)</f>
        <v>2</v>
      </c>
      <c r="F81" s="45" cm="1">
        <f t="array" ref="F81">_xlfn.IFS($T81="Excellent",5,$T81="Good",4,$T81="Average",3,$T81="Below Average",2,$T81="Poor",1)</f>
        <v>5</v>
      </c>
      <c r="G81" s="52"/>
      <c r="H81" s="52"/>
      <c r="I81" s="52"/>
      <c r="J81" s="255">
        <f>IF(INDEX('AAYME 2021_List'!$A$3:$A$311,MATCH($A81,'AAYME 2021_List'!$A$3:$A$311,0))=$A81,INDEX('AAYME 2021_List'!$J$3:$J$311,MATCH($A81,'AAYME 2021_List'!$A$3:$A$311,0)),"")</f>
        <v>9</v>
      </c>
      <c r="K81" s="48" t="str">
        <f>IF(LEFT(INDEX(Applications_2021!$E$2:$E$651,MATCH($A81,Applications_2021!$A$2:$A$651,0)),1)="Y","Black","Other")</f>
        <v>Black</v>
      </c>
      <c r="L81" s="48" t="str">
        <f>IF(INDEX(Applications_2021!$F$2:$F$651,MATCH($A81,Applications_2021!$A$2:$A$651,0))="","",INDEX(Applications_2021!$F$2:$F$651,MATCH($A81,Applications_2021!$A$2:$A$651,0)))</f>
        <v>Female</v>
      </c>
      <c r="M81" s="48" t="str">
        <f>IF(LEFT(INDEX(Applications_2021!$I$2:$I$651,MATCH($A81,Applications_2021!$A$2:$A$651,0)),1)="","",LEFT(INDEX(Applications_2021!$I$2:$I$651,MATCH($A81,Applications_2021!$A$2:$A$651,0)),1))</f>
        <v>9</v>
      </c>
      <c r="N81" s="48" t="str">
        <f>IF(INDEX(Applications_2021!$J$2:$J$651,MATCH($A81,Applications_2021!$A$2:$A$651,0))="","",INDEX(Applications_2021!$J$2:$J$651,MATCH($A81,Applications_2021!$A$2:$A$651,0)))</f>
        <v xml:space="preserve">Ridgeland High School </v>
      </c>
      <c r="O81" s="48" t="str">
        <f>IF(INDEX(Applications_2021!$K$2:$K$651,MATCH($A81,Applications_2021!$A$2:$A$651,0))="","",INDEX(Applications_2021!$K$2:$K$651,MATCH($A81,Applications_2021!$A$2:$A$651,0)))</f>
        <v xml:space="preserve">Madison County Schools </v>
      </c>
      <c r="P81" s="48" t="str">
        <f>IF(INDEX(Applications_2021!$P$2:$P$651,MATCH($A81,Applications_2021!$A$2:$A$651,0))="","",INDEX(Applications_2021!$P$2:$P$651,MATCH($A81,Applications_2021!$A$2:$A$651,0)))</f>
        <v>College degree or 4 or more years of college (including graduate school)</v>
      </c>
      <c r="Q81" s="48" t="str">
        <f>IF(INDEX(Applications_2021!$Q$2:$Q$651,MATCH($A81,Applications_2021!$A$2:$A$651,0))="","",INDEX(Applications_2021!$Q$2:$Q$651,MATCH($A81,Applications_2021!$A$2:$A$651,0)))</f>
        <v>$50,000 per year or above</v>
      </c>
      <c r="R81" s="48" t="str">
        <f>IF(INDEX(Applications_2021!$AL$2:$AL$651,MATCH($A81,Applications_2021!$A$2:$A$651,0))="","",INDEX(Applications_2021!$AL$2:$AL$651,MATCH($A81,Applications_2021!$A$2:$A$651,0)))</f>
        <v>Madison</v>
      </c>
      <c r="S81" s="48" t="str">
        <f>IF(INDEX(Applications_2021!$V$2:$V$651,MATCH($A81,Applications_2021!$A$2:$A$651,0))="","",INDEX(Applications_2021!$V$2:$V$651,MATCH($A81,Applications_2021!$A$2:$A$651,0)))</f>
        <v>MS</v>
      </c>
      <c r="T81" s="48" t="str">
        <f>IF(INDEX(Applications_2021!$AE$2:$AE$651,MATCH($A81,Applications_2021!$A$2:$A$651,0))="","",INDEX(Applications_2021!$AE$2:$AE$651,MATCH($A81,Applications_2021!$A$2:$A$651,0)))</f>
        <v>Excellent</v>
      </c>
      <c r="U81" s="48" t="str">
        <f>IF(INDEX(Applications_2021!$AF$2:$AF$651,MATCH($A81,Applications_2021!$A$2:$A$651,0))="","",INDEX(Applications_2021!$AF$2:$AF$651,MATCH($A81,Applications_2021!$A$2:$A$651,0)))</f>
        <v>I believe that attending the AAYME Camp will give me the opportunity to learn about different careers and college opportunities. This camp will allow me to gain knowledge about about taking the ACT and SAT in preparation to apply for academic scholarships and acceptance into colleges and universities. My growth in this program will increase my personal and professional skills to develop into a successful college student and professional in the near future.</v>
      </c>
      <c r="V81" s="48" t="str">
        <f>IF(INDEX(Applications_2021!$AG$2:$AG$651,MATCH($A81,Applications_2021!$A$2:$A$651,0))="","",INDEX(Applications_2021!$AG$2:$AG$651,MATCH($A81,Applications_2021!$A$2:$A$651,0)))</f>
        <v>Beta Club, Student Council Representative, Kindness Club, MS Allstate Honor Choir Representative, Merit Math Award, Honor Roll, President’s Education Award, &amp; Citizenship Award</v>
      </c>
      <c r="W81" s="48" t="str">
        <f>IF(INDEX(Applications_2021!$AH$2:$AH$651,MATCH($A81,Applications_2021!$A$2:$A$651,0))="","",INDEX(Applications_2021!$AH$2:$AH$651,MATCH($A81,Applications_2021!$A$2:$A$651,0)))</f>
        <v/>
      </c>
      <c r="X81" s="48" t="str">
        <f>IF(INDEX(Applications_2021!$AI$2:$AI$651,MATCH($A81,Applications_2021!$A$2:$A$651,0))="","",INDEX(Applications_2021!$AI$2:$AI$651,MATCH($A81,Applications_2021!$A$2:$A$651,0)))</f>
        <v>relative or friend</v>
      </c>
      <c r="Y81" s="48" t="str">
        <f>IF(INDEX(Applications_2021!$AJ$2:$AJ$651,MATCH($A81,Applications_2021!$A$2:$A$651,0))="","",INDEX(Applications_2021!$AJ$2:$AJ$651,MATCH($A81,Applications_2021!$A$2:$A$651,0)))</f>
        <v/>
      </c>
      <c r="Z81" s="48" t="str" cm="1">
        <f t="array" ref="Z81">IF(INDEX(Transcripts_2021!$Q$2:$Q$1001,MATCH($A81,Applications_2021!$A$2:$A$1001,0))="","",INDEX(Transcripts_2021!$Q$2:$Q$1001,MATCH(TRIM($A81),TRIM(Transcripts_2021!$B$2:$B$1001),0)))</f>
        <v>image.jpg</v>
      </c>
      <c r="AA81" s="48" t="str" cm="1">
        <f t="array" ref="AA81">IF(INDEX(Transcripts_2021!$S$2:$S$1001,MATCH($A81,Applications_2021!$A$2:$A$1001,0))="","",INDEX(Transcripts_2021!$S$2:$S$1001,MATCH(TRIM($A81),TRIM(Transcripts_2021!$B$2:$B$1001),0)))</f>
        <v/>
      </c>
      <c r="AB81" s="48" t="str" cm="1">
        <f t="array" ref="AB81">IF(INDEX(Transcripts_2021!$U$2:$U$1001,MATCH($A81,Applications_2021!$A$2:$A$1001,0))="","",INDEX(Transcripts_2021!$U$2:$U$1001,MATCH(TRIM($A81),TRIM(Transcripts_2021!$B$2:$B$1001),0)))</f>
        <v/>
      </c>
      <c r="AC81" s="48" t="str">
        <f>IF(INDEX(Transcripts_2021!$A$2:$A$324,MATCH($A81,Transcripts_2021!$A$2:$A$324,0))=$A81,INDEX(Transcripts_2021!$O$2:$O$324,MATCH($A81,Transcripts_2021!$A$2:$A$324,0)),"")</f>
        <v xml:space="preserve">Ridgeland High School </v>
      </c>
      <c r="AD81" s="48" t="str">
        <f>IF(INDEX('AAYME 2021_List'!$A$3:$A$311,MATCH($A81,'AAYME 2021_List'!$A$3:$A$311,0))=$A81,INDEX('AAYME 2021_List'!$AC$3:$AC$311,MATCH($A81,'AAYME 2021_List'!$A$3:$A$311,0)),"")</f>
        <v>Madison</v>
      </c>
      <c r="AE81" s="48" t="str">
        <f>IF(INDEX(Applications_2021!$AL$2:$AL$651,MATCH($A81,Applications_2021!$A$2:$A$651,0))="","",INDEX(Applications_2021!$AL$2:$AL$651,MATCH($A81,Applications_2021!$A$2:$A$651,0)))</f>
        <v>Madison</v>
      </c>
    </row>
    <row r="82" spans="1:31" x14ac:dyDescent="0.3">
      <c r="A82" s="51" t="str">
        <f>IF(Applications_2021!$A172="","",Applications_2021!$A172)</f>
        <v>0180-THA-LA-0001</v>
      </c>
      <c r="B82" s="52" t="str">
        <f>IF(INDEX('AAYME 2021_List'!$A$3:$A$311,MATCH($A82,'AAYME 2021_List'!$A$3:$A$311,0))=$A82,INDEX('AAYME 2021_List'!$B$3:$B$311,MATCH($A82,'AAYME 2021_List'!$A$3:$A$311,0)),"")</f>
        <v>No</v>
      </c>
      <c r="C82" s="258" t="str">
        <f>IF(INDEX('AAYME 2021_List'!$A$3:$A$311,MATCH($A82,'AAYME 2021_List'!$A$3:$A$311,0))=$A82,INDEX('AAYME 2021_List'!$C$3:$C$311,MATCH($A82,'AAYME 2021_List'!$A$3:$A$311,0)),"")</f>
        <v>03-Missing/Invalid transcript info</v>
      </c>
      <c r="D82" s="46">
        <f t="shared" si="2"/>
        <v>9</v>
      </c>
      <c r="E82" s="45" cm="1">
        <f t="array" ref="E82">_xlfn.IFS($Q82="Less than $25,000 per year",5,$Q82="$25,000 to $49,999 per year",4,$Q82="$50,000 per year or above",2,$Q82="I do not know.",3,$Q82="",0)</f>
        <v>4</v>
      </c>
      <c r="F82" s="45" cm="1">
        <f t="array" ref="F82">_xlfn.IFS($T82="Excellent",5,$T82="Good",4,$T82="Average",3,$T82="Below Average",2,$T82="Poor",1)</f>
        <v>5</v>
      </c>
      <c r="G82" s="52"/>
      <c r="H82" s="52"/>
      <c r="I82" s="52"/>
      <c r="J82" s="255" t="str">
        <f>IF(INDEX('AAYME 2021_List'!$A$3:$A$311,MATCH($A82,'AAYME 2021_List'!$A$3:$A$311,0))=$A82,INDEX('AAYME 2021_List'!$J$3:$J$311,MATCH($A82,'AAYME 2021_List'!$A$3:$A$311,0)),"")</f>
        <v>?</v>
      </c>
      <c r="K82" s="48" t="str">
        <f>IF(LEFT(INDEX(Applications_2021!$E$2:$E$651,MATCH($A82,Applications_2021!$A$2:$A$651,0)),1)="Y","Black","Other")</f>
        <v>Black</v>
      </c>
      <c r="L82" s="48" t="str">
        <f>IF(INDEX(Applications_2021!$F$2:$F$651,MATCH($A82,Applications_2021!$A$2:$A$651,0))="","",INDEX(Applications_2021!$F$2:$F$651,MATCH($A82,Applications_2021!$A$2:$A$651,0)))</f>
        <v>Female</v>
      </c>
      <c r="M82" s="48" t="str">
        <f>IF(LEFT(INDEX(Applications_2021!$I$2:$I$651,MATCH($A82,Applications_2021!$A$2:$A$651,0)),1)="","",LEFT(INDEX(Applications_2021!$I$2:$I$651,MATCH($A82,Applications_2021!$A$2:$A$651,0)),1))</f>
        <v>9</v>
      </c>
      <c r="N82" s="48" t="str">
        <f>IF(INDEX(Applications_2021!$J$2:$J$651,MATCH($A82,Applications_2021!$A$2:$A$651,0))="","",INDEX(Applications_2021!$J$2:$J$651,MATCH($A82,Applications_2021!$A$2:$A$651,0)))</f>
        <v xml:space="preserve">Ridgeland High school </v>
      </c>
      <c r="O82" s="48" t="str">
        <f>IF(INDEX(Applications_2021!$K$2:$K$651,MATCH($A82,Applications_2021!$A$2:$A$651,0))="","",INDEX(Applications_2021!$K$2:$K$651,MATCH($A82,Applications_2021!$A$2:$A$651,0)))</f>
        <v>Madison county</v>
      </c>
      <c r="P82" s="48" t="str">
        <f>IF(INDEX(Applications_2021!$P$2:$P$651,MATCH($A82,Applications_2021!$A$2:$A$651,0))="","",INDEX(Applications_2021!$P$2:$P$651,MATCH($A82,Applications_2021!$A$2:$A$651,0)))</f>
        <v>High School Diploma or up to 3 years of college</v>
      </c>
      <c r="Q82" s="48" t="str">
        <f>IF(INDEX(Applications_2021!$Q$2:$Q$651,MATCH($A82,Applications_2021!$A$2:$A$651,0))="","",INDEX(Applications_2021!$Q$2:$Q$651,MATCH($A82,Applications_2021!$A$2:$A$651,0)))</f>
        <v>$25,000 to $49,999 per year</v>
      </c>
      <c r="R82" s="48" t="str">
        <f>IF(INDEX(Applications_2021!$AL$2:$AL$651,MATCH($A82,Applications_2021!$A$2:$A$651,0))="","",INDEX(Applications_2021!$AL$2:$AL$651,MATCH($A82,Applications_2021!$A$2:$A$651,0)))</f>
        <v>Madison</v>
      </c>
      <c r="S82" s="48" t="str">
        <f>IF(INDEX(Applications_2021!$V$2:$V$651,MATCH($A82,Applications_2021!$A$2:$A$651,0))="","",INDEX(Applications_2021!$V$2:$V$651,MATCH($A82,Applications_2021!$A$2:$A$651,0)))</f>
        <v>MS</v>
      </c>
      <c r="T82" s="48" t="str">
        <f>IF(INDEX(Applications_2021!$AE$2:$AE$651,MATCH($A82,Applications_2021!$A$2:$A$651,0))="","",INDEX(Applications_2021!$AE$2:$AE$651,MATCH($A82,Applications_2021!$A$2:$A$651,0)))</f>
        <v>Excellent</v>
      </c>
      <c r="U82" s="48" t="str">
        <f>IF(INDEX(Applications_2021!$AF$2:$AF$651,MATCH($A82,Applications_2021!$A$2:$A$651,0))="","",INDEX(Applications_2021!$AF$2:$AF$651,MATCH($A82,Applications_2021!$A$2:$A$651,0)))</f>
        <v xml:space="preserve">I would like to attend this camp to learn more about different scholarships, to experience a college campus and to get more help with ACT test prep </v>
      </c>
      <c r="V82" s="48" t="str">
        <f>IF(INDEX(Applications_2021!$AG$2:$AG$651,MATCH($A82,Applications_2021!$A$2:$A$651,0))="","",INDEX(Applications_2021!$AG$2:$AG$651,MATCH($A82,Applications_2021!$A$2:$A$651,0)))</f>
        <v/>
      </c>
      <c r="W82" s="48" t="str">
        <f>IF(INDEX(Applications_2021!$AH$2:$AH$651,MATCH($A82,Applications_2021!$A$2:$A$651,0))="","",INDEX(Applications_2021!$AH$2:$AH$651,MATCH($A82,Applications_2021!$A$2:$A$651,0)))</f>
        <v xml:space="preserve">I am very eager to attend and get this college campus experience. </v>
      </c>
      <c r="X82" s="48" t="str">
        <f>IF(INDEX(Applications_2021!$AI$2:$AI$651,MATCH($A82,Applications_2021!$A$2:$A$651,0))="","",INDEX(Applications_2021!$AI$2:$AI$651,MATCH($A82,Applications_2021!$A$2:$A$651,0)))</f>
        <v>Social Media</v>
      </c>
      <c r="Y82" s="48" t="str">
        <f>IF(INDEX(Applications_2021!$AJ$2:$AJ$651,MATCH($A82,Applications_2021!$A$2:$A$651,0))="","",INDEX(Applications_2021!$AJ$2:$AJ$651,MATCH($A82,Applications_2021!$A$2:$A$651,0)))</f>
        <v/>
      </c>
      <c r="Z82" s="48" t="str" cm="1">
        <f t="array" ref="Z82">IF(INDEX(Transcripts_2021!$Q$2:$Q$1001,MATCH($A82,Applications_2021!$A$2:$A$1001,0))="","",INDEX(Transcripts_2021!$Q$2:$Q$1001,MATCH(TRIM($A82),TRIM(Transcripts_2021!$B$2:$B$1001),0)))</f>
        <v>4d2e4818b8e6438b8a2bcb23341a2cd1.jpeg.jpg</v>
      </c>
      <c r="AA82" s="48" t="str" cm="1">
        <f t="array" ref="AA82">IF(INDEX(Transcripts_2021!$S$2:$S$1001,MATCH($A82,Applications_2021!$A$2:$A$1001,0))="","",INDEX(Transcripts_2021!$S$2:$S$1001,MATCH(TRIM($A82),TRIM(Transcripts_2021!$B$2:$B$1001),0)))</f>
        <v/>
      </c>
      <c r="AB82" s="48" t="str" cm="1">
        <f t="array" ref="AB82">IF(INDEX(Transcripts_2021!$U$2:$U$1001,MATCH($A82,Applications_2021!$A$2:$A$1001,0))="","",INDEX(Transcripts_2021!$U$2:$U$1001,MATCH(TRIM($A82),TRIM(Transcripts_2021!$B$2:$B$1001),0)))</f>
        <v/>
      </c>
      <c r="AC82" s="48" t="str">
        <f>IF(INDEX(Transcripts_2021!$A$2:$A$324,MATCH($A82,Transcripts_2021!$A$2:$A$324,0))=$A82,INDEX(Transcripts_2021!$O$2:$O$324,MATCH($A82,Transcripts_2021!$A$2:$A$324,0)),"")</f>
        <v>Ridgeland High School</v>
      </c>
      <c r="AD82" s="48" t="str">
        <f>IF(INDEX('AAYME 2021_List'!$A$3:$A$311,MATCH($A82,'AAYME 2021_List'!$A$3:$A$311,0))=$A82,INDEX('AAYME 2021_List'!$AC$3:$AC$311,MATCH($A82,'AAYME 2021_List'!$A$3:$A$311,0)),"")</f>
        <v>Madison</v>
      </c>
      <c r="AE82" s="48" t="str">
        <f>IF(INDEX(Applications_2021!$AL$2:$AL$651,MATCH($A82,Applications_2021!$A$2:$A$651,0))="","",INDEX(Applications_2021!$AL$2:$AL$651,MATCH($A82,Applications_2021!$A$2:$A$651,0)))</f>
        <v>Madison</v>
      </c>
    </row>
    <row r="83" spans="1:31" x14ac:dyDescent="0.3">
      <c r="A83" s="51" t="str">
        <f>IF(Applications_2021!$A176="","",Applications_2021!$A176)</f>
        <v>0184-MAT-JE-0024</v>
      </c>
      <c r="B83" s="52" t="str">
        <f>IF(INDEX('AAYME 2021_List'!$A$3:$A$311,MATCH($A83,'AAYME 2021_List'!$A$3:$A$311,0))=$A83,INDEX('AAYME 2021_List'!$B$3:$B$311,MATCH($A83,'AAYME 2021_List'!$A$3:$A$311,0)),"")</f>
        <v>Yes</v>
      </c>
      <c r="C83" s="258" t="str">
        <f>IF(INDEX('AAYME 2021_List'!$A$3:$A$311,MATCH($A83,'AAYME 2021_List'!$A$3:$A$311,0))=$A83,INDEX('AAYME 2021_List'!$C$3:$C$311,MATCH($A83,'AAYME 2021_List'!$A$3:$A$311,0)),"")</f>
        <v>06-Finalist</v>
      </c>
      <c r="D83" s="46">
        <f t="shared" si="2"/>
        <v>7</v>
      </c>
      <c r="E83" s="45" cm="1">
        <f t="array" ref="E83">_xlfn.IFS($Q83="Less than $25,000 per year",5,$Q83="$25,000 to $49,999 per year",4,$Q83="$50,000 per year or above",2,$Q83="I do not know.",3,$Q83="",0)</f>
        <v>2</v>
      </c>
      <c r="F83" s="45" cm="1">
        <f t="array" ref="F83">_xlfn.IFS($T83="Excellent",5,$T83="Good",4,$T83="Average",3,$T83="Below Average",2,$T83="Poor",1)</f>
        <v>5</v>
      </c>
      <c r="G83" s="52"/>
      <c r="H83" s="52"/>
      <c r="I83" s="52"/>
      <c r="J83" s="255">
        <f>IF(INDEX('AAYME 2021_List'!$A$3:$A$311,MATCH($A83,'AAYME 2021_List'!$A$3:$A$311,0))=$A83,INDEX('AAYME 2021_List'!$J$3:$J$311,MATCH($A83,'AAYME 2021_List'!$A$3:$A$311,0)),"")</f>
        <v>7</v>
      </c>
      <c r="K83" s="48" t="str">
        <f>IF(LEFT(INDEX(Applications_2021!$E$2:$E$651,MATCH($A83,Applications_2021!$A$2:$A$651,0)),1)="Y","Black","Other")</f>
        <v>Black</v>
      </c>
      <c r="L83" s="48" t="str">
        <f>IF(INDEX(Applications_2021!$F$2:$F$651,MATCH($A83,Applications_2021!$A$2:$A$651,0))="","",INDEX(Applications_2021!$F$2:$F$651,MATCH($A83,Applications_2021!$A$2:$A$651,0)))</f>
        <v>Male</v>
      </c>
      <c r="M83" s="48" t="str">
        <f>IF(LEFT(INDEX(Applications_2021!$I$2:$I$651,MATCH($A83,Applications_2021!$A$2:$A$651,0)),1)="","",LEFT(INDEX(Applications_2021!$I$2:$I$651,MATCH($A83,Applications_2021!$A$2:$A$651,0)),1))</f>
        <v>7</v>
      </c>
      <c r="N83" s="48" t="str">
        <f>IF(INDEX(Applications_2021!$J$2:$J$651,MATCH($A83,Applications_2021!$A$2:$A$651,0))="","",INDEX(Applications_2021!$J$2:$J$651,MATCH($A83,Applications_2021!$A$2:$A$651,0)))</f>
        <v xml:space="preserve">Germantown Middle School </v>
      </c>
      <c r="O83" s="48" t="str">
        <f>IF(INDEX(Applications_2021!$K$2:$K$651,MATCH($A83,Applications_2021!$A$2:$A$651,0))="","",INDEX(Applications_2021!$K$2:$K$651,MATCH($A83,Applications_2021!$A$2:$A$651,0)))</f>
        <v xml:space="preserve">Madison County </v>
      </c>
      <c r="P83" s="48" t="str">
        <f>IF(INDEX(Applications_2021!$P$2:$P$651,MATCH($A83,Applications_2021!$A$2:$A$651,0))="","",INDEX(Applications_2021!$P$2:$P$651,MATCH($A83,Applications_2021!$A$2:$A$651,0)))</f>
        <v>College degree or 4 or more years of college (including graduate school)</v>
      </c>
      <c r="Q83" s="48" t="str">
        <f>IF(INDEX(Applications_2021!$Q$2:$Q$651,MATCH($A83,Applications_2021!$A$2:$A$651,0))="","",INDEX(Applications_2021!$Q$2:$Q$651,MATCH($A83,Applications_2021!$A$2:$A$651,0)))</f>
        <v>$50,000 per year or above</v>
      </c>
      <c r="R83" s="48" t="str">
        <f>IF(INDEX(Applications_2021!$AL$2:$AL$651,MATCH($A83,Applications_2021!$A$2:$A$651,0))="","",INDEX(Applications_2021!$AL$2:$AL$651,MATCH($A83,Applications_2021!$A$2:$A$651,0)))</f>
        <v>Madison</v>
      </c>
      <c r="S83" s="48" t="str">
        <f>IF(INDEX(Applications_2021!$V$2:$V$651,MATCH($A83,Applications_2021!$A$2:$A$651,0))="","",INDEX(Applications_2021!$V$2:$V$651,MATCH($A83,Applications_2021!$A$2:$A$651,0)))</f>
        <v>MS</v>
      </c>
      <c r="T83" s="48" t="str">
        <f>IF(INDEX(Applications_2021!$AE$2:$AE$651,MATCH($A83,Applications_2021!$A$2:$A$651,0))="","",INDEX(Applications_2021!$AE$2:$AE$651,MATCH($A83,Applications_2021!$A$2:$A$651,0)))</f>
        <v>Excellent</v>
      </c>
      <c r="U83" s="48" t="str">
        <f>IF(INDEX(Applications_2021!$AF$2:$AF$651,MATCH($A83,Applications_2021!$A$2:$A$651,0))="","",INDEX(Applications_2021!$AF$2:$AF$651,MATCH($A83,Applications_2021!$A$2:$A$651,0)))</f>
        <v xml:space="preserve">I look forward to learning about the opportunities for scholarships, academic and social activities that are available to me and meeting other students and administrators who are smart and professional where we can learn from one another. </v>
      </c>
      <c r="V83" s="48" t="str">
        <f>IF(INDEX(Applications_2021!$AG$2:$AG$651,MATCH($A83,Applications_2021!$A$2:$A$651,0))="","",INDEX(Applications_2021!$AG$2:$AG$651,MATCH($A83,Applications_2021!$A$2:$A$651,0)))</f>
        <v xml:space="preserve">I am very hard on myself as I strive for the best and nothing less. Anything I do, I put forth my best effort. I am a straight “A” student despite the pandemic we are facing. It’s been challenging, but I am determined to excel. My teachers all love me and consider me to be a leader.  I am an athlete also. I’ve played football since I was six years old and was in a leader position every season. </v>
      </c>
      <c r="W83" s="48" t="str">
        <f>IF(INDEX(Applications_2021!$AH$2:$AH$651,MATCH($A83,Applications_2021!$A$2:$A$651,0))="","",INDEX(Applications_2021!$AH$2:$AH$651,MATCH($A83,Applications_2021!$A$2:$A$651,0)))</f>
        <v/>
      </c>
      <c r="X83" s="48" t="str">
        <f>IF(INDEX(Applications_2021!$AI$2:$AI$651,MATCH($A83,Applications_2021!$A$2:$A$651,0))="","",INDEX(Applications_2021!$AI$2:$AI$651,MATCH($A83,Applications_2021!$A$2:$A$651,0)))</f>
        <v>relative or friend</v>
      </c>
      <c r="Y83" s="48" t="str">
        <f>IF(INDEX(Applications_2021!$AJ$2:$AJ$651,MATCH($A83,Applications_2021!$A$2:$A$651,0))="","",INDEX(Applications_2021!$AJ$2:$AJ$651,MATCH($A83,Applications_2021!$A$2:$A$651,0)))</f>
        <v/>
      </c>
      <c r="Z83" s="48" t="str" cm="1">
        <f t="array" ref="Z83">IF(INDEX(Transcripts_2021!$Q$2:$Q$1001,MATCH($A83,Applications_2021!$A$2:$A$1001,0))="","",INDEX(Transcripts_2021!$Q$2:$Q$1001,MATCH(TRIM($A83),TRIM(Transcripts_2021!$B$2:$B$1001),0)))</f>
        <v>7e11a7f7f3ff4029a3315e09deb95cba.jpeg.jpg</v>
      </c>
      <c r="AA83" s="48" t="str" cm="1">
        <f t="array" ref="AA83">IF(INDEX(Transcripts_2021!$S$2:$S$1001,MATCH($A83,Applications_2021!$A$2:$A$1001,0))="","",INDEX(Transcripts_2021!$S$2:$S$1001,MATCH(TRIM($A83),TRIM(Transcripts_2021!$B$2:$B$1001),0)))</f>
        <v/>
      </c>
      <c r="AB83" s="48" t="str" cm="1">
        <f t="array" ref="AB83">IF(INDEX(Transcripts_2021!$U$2:$U$1001,MATCH($A83,Applications_2021!$A$2:$A$1001,0))="","",INDEX(Transcripts_2021!$U$2:$U$1001,MATCH(TRIM($A83),TRIM(Transcripts_2021!$B$2:$B$1001),0)))</f>
        <v/>
      </c>
      <c r="AC83" s="48" t="str">
        <f>IF(INDEX(Transcripts_2021!$A$2:$A$324,MATCH($A83,Transcripts_2021!$A$2:$A$324,0))=$A83,INDEX(Transcripts_2021!$O$2:$O$324,MATCH($A83,Transcripts_2021!$A$2:$A$324,0)),"")</f>
        <v>Germantown Middle School</v>
      </c>
      <c r="AD83" s="48" t="str">
        <f>IF(INDEX('AAYME 2021_List'!$A$3:$A$311,MATCH($A83,'AAYME 2021_List'!$A$3:$A$311,0))=$A83,INDEX('AAYME 2021_List'!$AC$3:$AC$311,MATCH($A83,'AAYME 2021_List'!$A$3:$A$311,0)),"")</f>
        <v>Madison</v>
      </c>
      <c r="AE83" s="48" t="str">
        <f>IF(INDEX(Applications_2021!$AL$2:$AL$651,MATCH($A83,Applications_2021!$A$2:$A$651,0))="","",INDEX(Applications_2021!$AL$2:$AL$651,MATCH($A83,Applications_2021!$A$2:$A$651,0)))</f>
        <v>Madison</v>
      </c>
    </row>
    <row r="84" spans="1:31" x14ac:dyDescent="0.3">
      <c r="A84" s="51" t="str">
        <f>IF(Applications_2021!$A177="","",Applications_2021!$A177)</f>
        <v>0185-COL-MA-0299</v>
      </c>
      <c r="B84" s="52">
        <f>IF(INDEX('AAYME 2021_List'!$A$3:$A$311,MATCH($A84,'AAYME 2021_List'!$A$3:$A$311,0))=$A84,INDEX('AAYME 2021_List'!$B$3:$B$311,MATCH($A84,'AAYME 2021_List'!$A$3:$A$311,0)),"")</f>
        <v>0</v>
      </c>
      <c r="C84" s="281" t="str">
        <f>IF(INDEX('AAYME 2021_List'!$A$3:$A$311,MATCH($A84,'AAYME 2021_List'!$A$3:$A$311,0))=$A84,INDEX('AAYME 2021_List'!$C$3:$C$311,MATCH($A84,'AAYME 2021_List'!$A$3:$A$311,0)),"")</f>
        <v>99-Not Selected</v>
      </c>
      <c r="D84" s="46">
        <f t="shared" si="2"/>
        <v>8</v>
      </c>
      <c r="E84" s="45" cm="1">
        <f t="array" ref="E84">_xlfn.IFS($Q84="Less than $25,000 per year",5,$Q84="$25,000 to $49,999 per year",4,$Q84="$50,000 per year or above",2,$Q84="I do not know.",3,$Q84="",0)</f>
        <v>4</v>
      </c>
      <c r="F84" s="45" cm="1">
        <f t="array" ref="F84">_xlfn.IFS($T84="Excellent",5,$T84="Good",4,$T84="Average",3,$T84="Below Average",2,$T84="Poor",1)</f>
        <v>4</v>
      </c>
      <c r="G84" s="52"/>
      <c r="H84" s="52"/>
      <c r="I84" s="52"/>
      <c r="J84" s="255">
        <f>IF(INDEX('AAYME 2021_List'!$A$3:$A$311,MATCH($A84,'AAYME 2021_List'!$A$3:$A$311,0))=$A84,INDEX('AAYME 2021_List'!$J$3:$J$311,MATCH($A84,'AAYME 2021_List'!$A$3:$A$311,0)),"")</f>
        <v>8</v>
      </c>
      <c r="K84" s="48" t="str">
        <f>IF(LEFT(INDEX(Applications_2021!$E$2:$E$651,MATCH($A84,Applications_2021!$A$2:$A$651,0)),1)="Y","Black","Other")</f>
        <v>Black</v>
      </c>
      <c r="L84" s="48" t="str">
        <f>IF(INDEX(Applications_2021!$F$2:$F$651,MATCH($A84,Applications_2021!$A$2:$A$651,0))="","",INDEX(Applications_2021!$F$2:$F$651,MATCH($A84,Applications_2021!$A$2:$A$651,0)))</f>
        <v>Female</v>
      </c>
      <c r="M84" s="48" t="str">
        <f>IF(LEFT(INDEX(Applications_2021!$I$2:$I$651,MATCH($A84,Applications_2021!$A$2:$A$651,0)),1)="","",LEFT(INDEX(Applications_2021!$I$2:$I$651,MATCH($A84,Applications_2021!$A$2:$A$651,0)),1))</f>
        <v>8</v>
      </c>
      <c r="N84" s="48" t="str">
        <f>IF(INDEX(Applications_2021!$J$2:$J$651,MATCH($A84,Applications_2021!$A$2:$A$651,0))="","",INDEX(Applications_2021!$J$2:$J$651,MATCH($A84,Applications_2021!$A$2:$A$651,0)))</f>
        <v>ReImagine Prep</v>
      </c>
      <c r="O84" s="48" t="str">
        <f>IF(INDEX(Applications_2021!$K$2:$K$651,MATCH($A84,Applications_2021!$A$2:$A$651,0))="","",INDEX(Applications_2021!$K$2:$K$651,MATCH($A84,Applications_2021!$A$2:$A$651,0)))</f>
        <v>Hinds County</v>
      </c>
      <c r="P84" s="48" t="str">
        <f>IF(INDEX(Applications_2021!$P$2:$P$651,MATCH($A84,Applications_2021!$A$2:$A$651,0))="","",INDEX(Applications_2021!$P$2:$P$651,MATCH($A84,Applications_2021!$A$2:$A$651,0)))</f>
        <v>College degree or 4 or more years of college (including graduate school)</v>
      </c>
      <c r="Q84" s="48" t="str">
        <f>IF(INDEX(Applications_2021!$Q$2:$Q$651,MATCH($A84,Applications_2021!$A$2:$A$651,0))="","",INDEX(Applications_2021!$Q$2:$Q$651,MATCH($A84,Applications_2021!$A$2:$A$651,0)))</f>
        <v>$25,000 to $49,999 per year</v>
      </c>
      <c r="R84" s="48" t="str">
        <f>IF(INDEX(Applications_2021!$AL$2:$AL$651,MATCH($A84,Applications_2021!$A$2:$A$651,0))="","",INDEX(Applications_2021!$AL$2:$AL$651,MATCH($A84,Applications_2021!$A$2:$A$651,0)))</f>
        <v>Hinds</v>
      </c>
      <c r="S84" s="48" t="str">
        <f>IF(INDEX(Applications_2021!$V$2:$V$651,MATCH($A84,Applications_2021!$A$2:$A$651,0))="","",INDEX(Applications_2021!$V$2:$V$651,MATCH($A84,Applications_2021!$A$2:$A$651,0)))</f>
        <v>MS</v>
      </c>
      <c r="T84" s="48" t="str">
        <f>IF(INDEX(Applications_2021!$AE$2:$AE$651,MATCH($A84,Applications_2021!$A$2:$A$651,0))="","",INDEX(Applications_2021!$AE$2:$AE$651,MATCH($A84,Applications_2021!$A$2:$A$651,0)))</f>
        <v>Good</v>
      </c>
      <c r="U84" s="48" t="str">
        <f>IF(INDEX(Applications_2021!$AF$2:$AF$651,MATCH($A84,Applications_2021!$A$2:$A$651,0))="","",INDEX(Applications_2021!$AF$2:$AF$651,MATCH($A84,Applications_2021!$A$2:$A$651,0)))</f>
        <v>To level up my skills in math and science as I enter high school.  I’d like to have this to boost my confidence.</v>
      </c>
      <c r="V84" s="48" t="str">
        <f>IF(INDEX(Applications_2021!$AG$2:$AG$651,MATCH($A84,Applications_2021!$A$2:$A$651,0))="","",INDEX(Applications_2021!$AG$2:$AG$651,MATCH($A84,Applications_2021!$A$2:$A$651,0)))</f>
        <v/>
      </c>
      <c r="W84" s="48" t="str">
        <f>IF(INDEX(Applications_2021!$AH$2:$AH$651,MATCH($A84,Applications_2021!$A$2:$A$651,0))="","",INDEX(Applications_2021!$AH$2:$AH$651,MATCH($A84,Applications_2021!$A$2:$A$651,0)))</f>
        <v/>
      </c>
      <c r="X84" s="48" t="str">
        <f>IF(INDEX(Applications_2021!$AI$2:$AI$651,MATCH($A84,Applications_2021!$A$2:$A$651,0))="","",INDEX(Applications_2021!$AI$2:$AI$651,MATCH($A84,Applications_2021!$A$2:$A$651,0)))</f>
        <v>Social Media</v>
      </c>
      <c r="Y84" s="48" t="str">
        <f>IF(INDEX(Applications_2021!$AJ$2:$AJ$651,MATCH($A84,Applications_2021!$A$2:$A$651,0))="","",INDEX(Applications_2021!$AJ$2:$AJ$651,MATCH($A84,Applications_2021!$A$2:$A$651,0)))</f>
        <v/>
      </c>
      <c r="Z84" s="48" t="str" cm="1">
        <f t="array" ref="Z84">IF(INDEX(Transcripts_2021!$Q$2:$Q$1001,MATCH($A84,Applications_2021!$A$2:$A$1001,0))="","",INDEX(Transcripts_2021!$Q$2:$Q$1001,MATCH(TRIM($A84),TRIM(Transcripts_2021!$B$2:$B$1001),0)))</f>
        <v>m._collins_transcrpit_.pdf</v>
      </c>
      <c r="AA84" s="48" t="str" cm="1">
        <f t="array" ref="AA84">IF(INDEX(Transcripts_2021!$S$2:$S$1001,MATCH($A84,Applications_2021!$A$2:$A$1001,0))="","",INDEX(Transcripts_2021!$S$2:$S$1001,MATCH(TRIM($A84),TRIM(Transcripts_2021!$B$2:$B$1001),0)))</f>
        <v/>
      </c>
      <c r="AB84" s="48" t="str" cm="1">
        <f t="array" ref="AB84">IF(INDEX(Transcripts_2021!$U$2:$U$1001,MATCH($A84,Applications_2021!$A$2:$A$1001,0))="","",INDEX(Transcripts_2021!$U$2:$U$1001,MATCH(TRIM($A84),TRIM(Transcripts_2021!$B$2:$B$1001),0)))</f>
        <v/>
      </c>
      <c r="AC84" s="48" t="str">
        <f>IF(INDEX(Transcripts_2021!$A$2:$A$324,MATCH($A84,Transcripts_2021!$A$2:$A$324,0))=$A84,INDEX(Transcripts_2021!$O$2:$O$324,MATCH($A84,Transcripts_2021!$A$2:$A$324,0)),"")</f>
        <v>ReImagine Prep</v>
      </c>
      <c r="AD84" s="48" t="str">
        <f>IF(INDEX('AAYME 2021_List'!$A$3:$A$311,MATCH($A84,'AAYME 2021_List'!$A$3:$A$311,0))=$A84,INDEX('AAYME 2021_List'!$AC$3:$AC$311,MATCH($A84,'AAYME 2021_List'!$A$3:$A$311,0)),"")</f>
        <v>Hinds</v>
      </c>
      <c r="AE84" s="48" t="str">
        <f>IF(INDEX(Applications_2021!$AL$2:$AL$651,MATCH($A84,Applications_2021!$A$2:$A$651,0))="","",INDEX(Applications_2021!$AL$2:$AL$651,MATCH($A84,Applications_2021!$A$2:$A$651,0)))</f>
        <v>Hinds</v>
      </c>
    </row>
    <row r="85" spans="1:31" x14ac:dyDescent="0.3">
      <c r="A85" s="51" t="str">
        <f>IF(Applications_2021!$A182="","",Applications_2021!$A182)</f>
        <v>0190-ROB-GA-0108</v>
      </c>
      <c r="B85" s="52" t="str">
        <f>IF(INDEX('AAYME 2021_List'!$A$3:$A$311,MATCH($A85,'AAYME 2021_List'!$A$3:$A$311,0))=$A85,INDEX('AAYME 2021_List'!$B$3:$B$311,MATCH($A85,'AAYME 2021_List'!$A$3:$A$311,0)),"")</f>
        <v>Yes</v>
      </c>
      <c r="C85" s="258" t="str">
        <f>IF(INDEX('AAYME 2021_List'!$A$3:$A$311,MATCH($A85,'AAYME 2021_List'!$A$3:$A$311,0))=$A85,INDEX('AAYME 2021_List'!$C$3:$C$311,MATCH($A85,'AAYME 2021_List'!$A$3:$A$311,0)),"")</f>
        <v>06-Finalist</v>
      </c>
      <c r="D85" s="46">
        <f t="shared" si="2"/>
        <v>9</v>
      </c>
      <c r="E85" s="45" cm="1">
        <f t="array" ref="E85">_xlfn.IFS($Q85="Less than $25,000 per year",5,$Q85="$25,000 to $49,999 per year",4,$Q85="$50,000 per year or above",2,$Q85="I do not know.",3,$Q85="",0)</f>
        <v>5</v>
      </c>
      <c r="F85" s="45" cm="1">
        <f t="array" ref="F85">_xlfn.IFS($T85="Excellent",5,$T85="Good",4,$T85="Average",3,$T85="Below Average",2,$T85="Poor",1)</f>
        <v>4</v>
      </c>
      <c r="G85" s="52"/>
      <c r="H85" s="52"/>
      <c r="I85" s="52"/>
      <c r="J85" s="255">
        <f>IF(INDEX('AAYME 2021_List'!$A$3:$A$311,MATCH($A85,'AAYME 2021_List'!$A$3:$A$311,0))=$A85,INDEX('AAYME 2021_List'!$J$3:$J$311,MATCH($A85,'AAYME 2021_List'!$A$3:$A$311,0)),"")</f>
        <v>9</v>
      </c>
      <c r="K85" s="48" t="str">
        <f>IF(LEFT(INDEX(Applications_2021!$E$2:$E$651,MATCH($A85,Applications_2021!$A$2:$A$651,0)),1)="Y","Black","Other")</f>
        <v>Black</v>
      </c>
      <c r="L85" s="48" t="str">
        <f>IF(INDEX(Applications_2021!$F$2:$F$651,MATCH($A85,Applications_2021!$A$2:$A$651,0))="","",INDEX(Applications_2021!$F$2:$F$651,MATCH($A85,Applications_2021!$A$2:$A$651,0)))</f>
        <v>Female</v>
      </c>
      <c r="M85" s="48" t="str">
        <f>IF(LEFT(INDEX(Applications_2021!$I$2:$I$651,MATCH($A85,Applications_2021!$A$2:$A$651,0)),1)="","",LEFT(INDEX(Applications_2021!$I$2:$I$651,MATCH($A85,Applications_2021!$A$2:$A$651,0)),1))</f>
        <v>9</v>
      </c>
      <c r="N85" s="48" t="str">
        <f>IF(INDEX(Applications_2021!$J$2:$J$651,MATCH($A85,Applications_2021!$A$2:$A$651,0))="","",INDEX(Applications_2021!$J$2:$J$651,MATCH($A85,Applications_2021!$A$2:$A$651,0)))</f>
        <v xml:space="preserve">Hazlehurst High School </v>
      </c>
      <c r="O85" s="48" t="str">
        <f>IF(INDEX(Applications_2021!$K$2:$K$651,MATCH($A85,Applications_2021!$A$2:$A$651,0))="","",INDEX(Applications_2021!$K$2:$K$651,MATCH($A85,Applications_2021!$A$2:$A$651,0)))</f>
        <v xml:space="preserve">Hazlehurst City School District </v>
      </c>
      <c r="P85" s="48" t="str">
        <f>IF(INDEX(Applications_2021!$P$2:$P$651,MATCH($A85,Applications_2021!$A$2:$A$651,0))="","",INDEX(Applications_2021!$P$2:$P$651,MATCH($A85,Applications_2021!$A$2:$A$651,0)))</f>
        <v>College degree or 4 or more years of college (including graduate school)</v>
      </c>
      <c r="Q85" s="48" t="str">
        <f>IF(INDEX(Applications_2021!$Q$2:$Q$651,MATCH($A85,Applications_2021!$A$2:$A$651,0))="","",INDEX(Applications_2021!$Q$2:$Q$651,MATCH($A85,Applications_2021!$A$2:$A$651,0)))</f>
        <v>Less than $25,000 per year</v>
      </c>
      <c r="R85" s="48" t="str">
        <f>IF(INDEX(Applications_2021!$AL$2:$AL$651,MATCH($A85,Applications_2021!$A$2:$A$651,0))="","",INDEX(Applications_2021!$AL$2:$AL$651,MATCH($A85,Applications_2021!$A$2:$A$651,0)))</f>
        <v>Copiah</v>
      </c>
      <c r="S85" s="48" t="str">
        <f>IF(INDEX(Applications_2021!$V$2:$V$651,MATCH($A85,Applications_2021!$A$2:$A$651,0))="","",INDEX(Applications_2021!$V$2:$V$651,MATCH($A85,Applications_2021!$A$2:$A$651,0)))</f>
        <v>MS</v>
      </c>
      <c r="T85" s="48" t="str">
        <f>IF(INDEX(Applications_2021!$AE$2:$AE$651,MATCH($A85,Applications_2021!$A$2:$A$651,0))="","",INDEX(Applications_2021!$AE$2:$AE$651,MATCH($A85,Applications_2021!$A$2:$A$651,0)))</f>
        <v>Good</v>
      </c>
      <c r="U85" s="48" t="str">
        <f>IF(INDEX(Applications_2021!$AF$2:$AF$651,MATCH($A85,Applications_2021!$A$2:$A$651,0))="","",INDEX(Applications_2021!$AF$2:$AF$651,MATCH($A85,Applications_2021!$A$2:$A$651,0)))</f>
        <v>I want to attend the AAYME Camp because I want to learn different things with science and math throughout my school career. I am also hoping to learn different techniques that will challenge me more in the classroom.</v>
      </c>
      <c r="V85" s="48" t="str">
        <f>IF(INDEX(Applications_2021!$AG$2:$AG$651,MATCH($A85,Applications_2021!$A$2:$A$651,0))="","",INDEX(Applications_2021!$AG$2:$AG$651,MATCH($A85,Applications_2021!$A$2:$A$651,0)))</f>
        <v xml:space="preserve">Girl Scout Troop 5012 Received my Silver Award &amp; now currently working on my gold award. Principal Honor Roll Scholar  HHS Cheerleader  Youth Mayor Council SGA (Student Government Association) </v>
      </c>
      <c r="W85" s="48" t="str">
        <f>IF(INDEX(Applications_2021!$AH$2:$AH$651,MATCH($A85,Applications_2021!$A$2:$A$651,0))="","",INDEX(Applications_2021!$AH$2:$AH$651,MATCH($A85,Applications_2021!$A$2:$A$651,0)))</f>
        <v>I am really trying to go further in life &amp; not just settle for anything when it comes to my academic achievements.</v>
      </c>
      <c r="X85" s="48" t="str">
        <f>IF(INDEX(Applications_2021!$AI$2:$AI$651,MATCH($A85,Applications_2021!$A$2:$A$651,0))="","",INDEX(Applications_2021!$AI$2:$AI$651,MATCH($A85,Applications_2021!$A$2:$A$651,0)))</f>
        <v>Social Media</v>
      </c>
      <c r="Y85" s="48" t="str">
        <f>IF(INDEX(Applications_2021!$AJ$2:$AJ$651,MATCH($A85,Applications_2021!$A$2:$A$651,0))="","",INDEX(Applications_2021!$AJ$2:$AJ$651,MATCH($A85,Applications_2021!$A$2:$A$651,0)))</f>
        <v/>
      </c>
      <c r="Z85" s="48" t="str" cm="1">
        <f t="array" ref="Z85">IF(INDEX(Transcripts_2021!$Q$2:$Q$1001,MATCH($A85,Applications_2021!$A$2:$A$1001,0))="","",INDEX(Transcripts_2021!$Q$2:$Q$1001,MATCH(TRIM($A85),TRIM(Transcripts_2021!$B$2:$B$1001),0)))</f>
        <v>8410dfd6d5bf40109bbe7c5c280bd27a.jpeg.jpg</v>
      </c>
      <c r="AA85" s="48" t="str" cm="1">
        <f t="array" ref="AA85">IF(INDEX(Transcripts_2021!$S$2:$S$1001,MATCH($A85,Applications_2021!$A$2:$A$1001,0))="","",INDEX(Transcripts_2021!$S$2:$S$1001,MATCH(TRIM($A85),TRIM(Transcripts_2021!$B$2:$B$1001),0)))</f>
        <v/>
      </c>
      <c r="AB85" s="48" t="str" cm="1">
        <f t="array" ref="AB85">IF(INDEX(Transcripts_2021!$U$2:$U$1001,MATCH($A85,Applications_2021!$A$2:$A$1001,0))="","",INDEX(Transcripts_2021!$U$2:$U$1001,MATCH(TRIM($A85),TRIM(Transcripts_2021!$B$2:$B$1001),0)))</f>
        <v/>
      </c>
      <c r="AC85" s="48" t="str">
        <f>IF(INDEX(Transcripts_2021!$A$2:$A$324,MATCH($A85,Transcripts_2021!$A$2:$A$324,0))=$A85,INDEX(Transcripts_2021!$O$2:$O$324,MATCH($A85,Transcripts_2021!$A$2:$A$324,0)),"")</f>
        <v xml:space="preserve">Hazlehurst High School </v>
      </c>
      <c r="AD85" s="48" t="str">
        <f>IF(INDEX('AAYME 2021_List'!$A$3:$A$311,MATCH($A85,'AAYME 2021_List'!$A$3:$A$311,0))=$A85,INDEX('AAYME 2021_List'!$AC$3:$AC$311,MATCH($A85,'AAYME 2021_List'!$A$3:$A$311,0)),"")</f>
        <v>Copiah</v>
      </c>
      <c r="AE85" s="48" t="str">
        <f>IF(INDEX(Applications_2021!$AL$2:$AL$651,MATCH($A85,Applications_2021!$A$2:$A$651,0))="","",INDEX(Applications_2021!$AL$2:$AL$651,MATCH($A85,Applications_2021!$A$2:$A$651,0)))</f>
        <v>Copiah</v>
      </c>
    </row>
    <row r="86" spans="1:31" x14ac:dyDescent="0.3">
      <c r="A86" s="51" t="str">
        <f>IF(Applications_2021!$A189="","",Applications_2021!$A189)</f>
        <v>0197-LON-MA-0179</v>
      </c>
      <c r="B86" s="52" t="str">
        <f>IF(INDEX('AAYME 2021_List'!$A$3:$A$311,MATCH($A86,'AAYME 2021_List'!$A$3:$A$311,0))=$A86,INDEX('AAYME 2021_List'!$B$3:$B$311,MATCH($A86,'AAYME 2021_List'!$A$3:$A$311,0)),"")</f>
        <v>No</v>
      </c>
      <c r="C86" s="258" t="str">
        <f>IF(INDEX('AAYME 2021_List'!$A$3:$A$311,MATCH($A86,'AAYME 2021_List'!$A$3:$A$311,0))=$A86,INDEX('AAYME 2021_List'!$C$3:$C$311,MATCH($A86,'AAYME 2021_List'!$A$3:$A$311,0)),"")</f>
        <v>03-Missing/Invalid transcript info</v>
      </c>
      <c r="D86" s="46">
        <f t="shared" si="2"/>
        <v>9</v>
      </c>
      <c r="E86" s="45" cm="1">
        <f t="array" ref="E86">_xlfn.IFS($Q86="Less than $25,000 per year",5,$Q86="$25,000 to $49,999 per year",4,$Q86="$50,000 per year or above",2,$Q86="I do not know.",3,$Q86="",0)</f>
        <v>4</v>
      </c>
      <c r="F86" s="45" cm="1">
        <f t="array" ref="F86">_xlfn.IFS($T86="Excellent",5,$T86="Good",4,$T86="Average",3,$T86="Below Average",2,$T86="Poor",1)</f>
        <v>5</v>
      </c>
      <c r="G86" s="52"/>
      <c r="H86" s="52"/>
      <c r="I86" s="52"/>
      <c r="J86" s="255" t="str">
        <f>IF(INDEX('AAYME 2021_List'!$A$3:$A$311,MATCH($A86,'AAYME 2021_List'!$A$3:$A$311,0))=$A86,INDEX('AAYME 2021_List'!$J$3:$J$311,MATCH($A86,'AAYME 2021_List'!$A$3:$A$311,0)),"")</f>
        <v>?</v>
      </c>
      <c r="K86" s="48" t="str">
        <f>IF(LEFT(INDEX(Applications_2021!$E$2:$E$651,MATCH($A86,Applications_2021!$A$2:$A$651,0)),1)="Y","Black","Other")</f>
        <v>Black</v>
      </c>
      <c r="L86" s="48" t="str">
        <f>IF(INDEX(Applications_2021!$F$2:$F$651,MATCH($A86,Applications_2021!$A$2:$A$651,0))="","",INDEX(Applications_2021!$F$2:$F$651,MATCH($A86,Applications_2021!$A$2:$A$651,0)))</f>
        <v>Male</v>
      </c>
      <c r="M86" s="48" t="str">
        <f>IF(LEFT(INDEX(Applications_2021!$I$2:$I$651,MATCH($A86,Applications_2021!$A$2:$A$651,0)),1)="","",LEFT(INDEX(Applications_2021!$I$2:$I$651,MATCH($A86,Applications_2021!$A$2:$A$651,0)),1))</f>
        <v>9</v>
      </c>
      <c r="N86" s="48" t="str">
        <f>IF(INDEX(Applications_2021!$J$2:$J$651,MATCH($A86,Applications_2021!$A$2:$A$651,0))="","",INDEX(Applications_2021!$J$2:$J$651,MATCH($A86,Applications_2021!$A$2:$A$651,0)))</f>
        <v>Ridgeland HS</v>
      </c>
      <c r="O86" s="48" t="str">
        <f>IF(INDEX(Applications_2021!$K$2:$K$651,MATCH($A86,Applications_2021!$A$2:$A$651,0))="","",INDEX(Applications_2021!$K$2:$K$651,MATCH($A86,Applications_2021!$A$2:$A$651,0)))</f>
        <v>Madison County SD</v>
      </c>
      <c r="P86" s="48" t="str">
        <f>IF(INDEX(Applications_2021!$P$2:$P$651,MATCH($A86,Applications_2021!$A$2:$A$651,0))="","",INDEX(Applications_2021!$P$2:$P$651,MATCH($A86,Applications_2021!$A$2:$A$651,0)))</f>
        <v>College degree or 4 or more years of college (including graduate school)</v>
      </c>
      <c r="Q86" s="48" t="str">
        <f>IF(INDEX(Applications_2021!$Q$2:$Q$651,MATCH($A86,Applications_2021!$A$2:$A$651,0))="","",INDEX(Applications_2021!$Q$2:$Q$651,MATCH($A86,Applications_2021!$A$2:$A$651,0)))</f>
        <v>$25,000 to $49,999 per year</v>
      </c>
      <c r="R86" s="48" t="str">
        <f>IF(INDEX(Applications_2021!$AL$2:$AL$651,MATCH($A86,Applications_2021!$A$2:$A$651,0))="","",INDEX(Applications_2021!$AL$2:$AL$651,MATCH($A86,Applications_2021!$A$2:$A$651,0)))</f>
        <v>Madison</v>
      </c>
      <c r="S86" s="48" t="str">
        <f>IF(INDEX(Applications_2021!$V$2:$V$651,MATCH($A86,Applications_2021!$A$2:$A$651,0))="","",INDEX(Applications_2021!$V$2:$V$651,MATCH($A86,Applications_2021!$A$2:$A$651,0)))</f>
        <v>MS</v>
      </c>
      <c r="T86" s="48" t="str">
        <f>IF(INDEX(Applications_2021!$AE$2:$AE$651,MATCH($A86,Applications_2021!$A$2:$A$651,0))="","",INDEX(Applications_2021!$AE$2:$AE$651,MATCH($A86,Applications_2021!$A$2:$A$651,0)))</f>
        <v>Excellent</v>
      </c>
      <c r="U86" s="48" t="str">
        <f>IF(INDEX(Applications_2021!$AF$2:$AF$651,MATCH($A86,Applications_2021!$A$2:$A$651,0))="","",INDEX(Applications_2021!$AF$2:$AF$651,MATCH($A86,Applications_2021!$A$2:$A$651,0)))</f>
        <v xml:space="preserve">My family considers this a good opportunity for me. I’m still figuring out what I would like to do professionally and where I want to go college. This program seems to help with that. I also don’t want to be bored or at home for the entire summer. </v>
      </c>
      <c r="V86" s="48" t="str">
        <f>IF(INDEX(Applications_2021!$AG$2:$AG$651,MATCH($A86,Applications_2021!$A$2:$A$651,0))="","",INDEX(Applications_2021!$AG$2:$AG$651,MATCH($A86,Applications_2021!$A$2:$A$651,0)))</f>
        <v xml:space="preserve">I participate in extra curricular activities and keep my grades up. I’ve been apart of student council so I have some leadership skills. </v>
      </c>
      <c r="W86" s="48" t="str">
        <f>IF(INDEX(Applications_2021!$AH$2:$AH$651,MATCH($A86,Applications_2021!$A$2:$A$651,0))="","",INDEX(Applications_2021!$AH$2:$AH$651,MATCH($A86,Applications_2021!$A$2:$A$651,0)))</f>
        <v xml:space="preserve">My mom’s Soror Dominique McCraney attended this school and speaks highly of it. </v>
      </c>
      <c r="X86" s="48" t="str">
        <f>IF(INDEX(Applications_2021!$AI$2:$AI$651,MATCH($A86,Applications_2021!$A$2:$A$651,0))="","",INDEX(Applications_2021!$AI$2:$AI$651,MATCH($A86,Applications_2021!$A$2:$A$651,0)))</f>
        <v>relative or friend</v>
      </c>
      <c r="Y86" s="48" t="str">
        <f>IF(INDEX(Applications_2021!$AJ$2:$AJ$651,MATCH($A86,Applications_2021!$A$2:$A$651,0))="","",INDEX(Applications_2021!$AJ$2:$AJ$651,MATCH($A86,Applications_2021!$A$2:$A$651,0)))</f>
        <v/>
      </c>
      <c r="Z86" s="48" t="str" cm="1">
        <f t="array" ref="Z86">IF(INDEX(Transcripts_2021!$Q$2:$Q$1001,MATCH($A86,Applications_2021!$A$2:$A$1001,0))="","",INDEX(Transcripts_2021!$Q$2:$Q$1001,MATCH(TRIM($A86),TRIM(Transcripts_2021!$B$2:$B$1001),0)))</f>
        <v>830ccdcc19004af9a84ada29e5dd2aa2.png</v>
      </c>
      <c r="AA86" s="48" t="str" cm="1">
        <f t="array" ref="AA86">IF(INDEX(Transcripts_2021!$S$2:$S$1001,MATCH($A86,Applications_2021!$A$2:$A$1001,0))="","",INDEX(Transcripts_2021!$S$2:$S$1001,MATCH(TRIM($A86),TRIM(Transcripts_2021!$B$2:$B$1001),0)))</f>
        <v/>
      </c>
      <c r="AB86" s="48" t="str" cm="1">
        <f t="array" ref="AB86">IF(INDEX(Transcripts_2021!$U$2:$U$1001,MATCH($A86,Applications_2021!$A$2:$A$1001,0))="","",INDEX(Transcripts_2021!$U$2:$U$1001,MATCH(TRIM($A86),TRIM(Transcripts_2021!$B$2:$B$1001),0)))</f>
        <v>The submitted document is the online report card provided through RHS portal. Official transcripts are not provided until the end of the school term. Marrion Rashad Longino is an AB Honor Roll Student.</v>
      </c>
      <c r="AC86" s="48" t="str">
        <f>IF(INDEX(Transcripts_2021!$A$2:$A$324,MATCH($A86,Transcripts_2021!$A$2:$A$324,0))=$A86,INDEX(Transcripts_2021!$O$2:$O$324,MATCH($A86,Transcripts_2021!$A$2:$A$324,0)),"")</f>
        <v>Ridgeland HS</v>
      </c>
      <c r="AD86" s="48" t="str">
        <f>IF(INDEX('AAYME 2021_List'!$A$3:$A$311,MATCH($A86,'AAYME 2021_List'!$A$3:$A$311,0))=$A86,INDEX('AAYME 2021_List'!$AC$3:$AC$311,MATCH($A86,'AAYME 2021_List'!$A$3:$A$311,0)),"")</f>
        <v>Madison</v>
      </c>
      <c r="AE86" s="48" t="str">
        <f>IF(INDEX(Applications_2021!$AL$2:$AL$651,MATCH($A86,Applications_2021!$A$2:$A$651,0))="","",INDEX(Applications_2021!$AL$2:$AL$651,MATCH($A86,Applications_2021!$A$2:$A$651,0)))</f>
        <v>Madison</v>
      </c>
    </row>
    <row r="87" spans="1:31" x14ac:dyDescent="0.3">
      <c r="A87" s="51" t="str">
        <f>IF(Applications_2021!$A190="","",Applications_2021!$A190)</f>
        <v>0198-CON-JA-0246</v>
      </c>
      <c r="B87" s="52" t="str">
        <f>IF(INDEX('AAYME 2021_List'!$A$3:$A$311,MATCH($A87,'AAYME 2021_List'!$A$3:$A$311,0))=$A87,INDEX('AAYME 2021_List'!$B$3:$B$311,MATCH($A87,'AAYME 2021_List'!$A$3:$A$311,0)),"")</f>
        <v>No</v>
      </c>
      <c r="C87" s="258" t="str">
        <f>IF(INDEX('AAYME 2021_List'!$A$3:$A$311,MATCH($A87,'AAYME 2021_List'!$A$3:$A$311,0))=$A87,INDEX('AAYME 2021_List'!$C$3:$C$311,MATCH($A87,'AAYME 2021_List'!$A$3:$A$311,0)),"")</f>
        <v>03-Missing/Invalid transcript info</v>
      </c>
      <c r="D87" s="46">
        <f t="shared" si="2"/>
        <v>10</v>
      </c>
      <c r="E87" s="45" cm="1">
        <f t="array" ref="E87">_xlfn.IFS($Q87="Less than $25,000 per year",5,$Q87="$25,000 to $49,999 per year",4,$Q87="$50,000 per year or above",2,$Q87="I do not know.",3,$Q87="",0)</f>
        <v>5</v>
      </c>
      <c r="F87" s="45" cm="1">
        <f t="array" ref="F87">_xlfn.IFS($T87="Excellent",5,$T87="Good",4,$T87="Average",3,$T87="Below Average",2,$T87="Poor",1)</f>
        <v>5</v>
      </c>
      <c r="G87" s="52"/>
      <c r="H87" s="52"/>
      <c r="I87" s="52"/>
      <c r="J87" s="255" t="str">
        <f>IF(INDEX('AAYME 2021_List'!$A$3:$A$311,MATCH($A87,'AAYME 2021_List'!$A$3:$A$311,0))=$A87,INDEX('AAYME 2021_List'!$J$3:$J$311,MATCH($A87,'AAYME 2021_List'!$A$3:$A$311,0)),"")</f>
        <v>?</v>
      </c>
      <c r="K87" s="48" t="str">
        <f>IF(LEFT(INDEX(Applications_2021!$E$2:$E$651,MATCH($A87,Applications_2021!$A$2:$A$651,0)),1)="Y","Black","Other")</f>
        <v>Black</v>
      </c>
      <c r="L87" s="48" t="str">
        <f>IF(INDEX(Applications_2021!$F$2:$F$651,MATCH($A87,Applications_2021!$A$2:$A$651,0))="","",INDEX(Applications_2021!$F$2:$F$651,MATCH($A87,Applications_2021!$A$2:$A$651,0)))</f>
        <v>Male</v>
      </c>
      <c r="M87" s="48" t="str">
        <f>IF(LEFT(INDEX(Applications_2021!$I$2:$I$651,MATCH($A87,Applications_2021!$A$2:$A$651,0)),1)="","",LEFT(INDEX(Applications_2021!$I$2:$I$651,MATCH($A87,Applications_2021!$A$2:$A$651,0)),1))</f>
        <v>8</v>
      </c>
      <c r="N87" s="48" t="str">
        <f>IF(INDEX(Applications_2021!$J$2:$J$651,MATCH($A87,Applications_2021!$A$2:$A$651,0))="","",INDEX(Applications_2021!$J$2:$J$651,MATCH($A87,Applications_2021!$A$2:$A$651,0)))</f>
        <v xml:space="preserve">Robert L Merritt Jr High </v>
      </c>
      <c r="O87" s="48" t="str">
        <f>IF(INDEX(Applications_2021!$K$2:$K$651,MATCH($A87,Applications_2021!$A$2:$A$651,0))="","",INDEX(Applications_2021!$K$2:$K$651,MATCH($A87,Applications_2021!$A$2:$A$651,0)))</f>
        <v>Sunflower County Consolidated School District</v>
      </c>
      <c r="P87" s="48" t="str">
        <f>IF(INDEX(Applications_2021!$P$2:$P$651,MATCH($A87,Applications_2021!$A$2:$A$651,0))="","",INDEX(Applications_2021!$P$2:$P$651,MATCH($A87,Applications_2021!$A$2:$A$651,0)))</f>
        <v>High School Diploma or up to 3 years of college</v>
      </c>
      <c r="Q87" s="48" t="str">
        <f>IF(INDEX(Applications_2021!$Q$2:$Q$651,MATCH($A87,Applications_2021!$A$2:$A$651,0))="","",INDEX(Applications_2021!$Q$2:$Q$651,MATCH($A87,Applications_2021!$A$2:$A$651,0)))</f>
        <v>Less than $25,000 per year</v>
      </c>
      <c r="R87" s="48" t="str">
        <f>IF(INDEX(Applications_2021!$AL$2:$AL$651,MATCH($A87,Applications_2021!$A$2:$A$651,0))="","",INDEX(Applications_2021!$AL$2:$AL$651,MATCH($A87,Applications_2021!$A$2:$A$651,0)))</f>
        <v>Sunflower</v>
      </c>
      <c r="S87" s="48" t="str">
        <f>IF(INDEX(Applications_2021!$V$2:$V$651,MATCH($A87,Applications_2021!$A$2:$A$651,0))="","",INDEX(Applications_2021!$V$2:$V$651,MATCH($A87,Applications_2021!$A$2:$A$651,0)))</f>
        <v>MS</v>
      </c>
      <c r="T87" s="48" t="str">
        <f>IF(INDEX(Applications_2021!$AE$2:$AE$651,MATCH($A87,Applications_2021!$A$2:$A$651,0))="","",INDEX(Applications_2021!$AE$2:$AE$651,MATCH($A87,Applications_2021!$A$2:$A$651,0)))</f>
        <v>Excellent</v>
      </c>
      <c r="U87" s="48" t="str">
        <f>IF(INDEX(Applications_2021!$AF$2:$AF$651,MATCH($A87,Applications_2021!$A$2:$A$651,0))="","",INDEX(Applications_2021!$AF$2:$AF$651,MATCH($A87,Applications_2021!$A$2:$A$651,0)))</f>
        <v xml:space="preserve">I would like to attend the AAYME Camp to prepare myself for future academic challenges and to experience/ learn what the program has to offer. I hope to gain more confidence and skills needed for personal and academic success. </v>
      </c>
      <c r="V87" s="48" t="str">
        <f>IF(INDEX(Applications_2021!$AG$2:$AG$651,MATCH($A87,Applications_2021!$A$2:$A$651,0))="","",INDEX(Applications_2021!$AG$2:$AG$651,MATCH($A87,Applications_2021!$A$2:$A$651,0)))</f>
        <v xml:space="preserve">Superintendents and Principal’s scholar during 6th grade- Current 8th grade   </v>
      </c>
      <c r="W87" s="48" t="str">
        <f>IF(INDEX(Applications_2021!$AH$2:$AH$651,MATCH($A87,Applications_2021!$A$2:$A$651,0))="","",INDEX(Applications_2021!$AH$2:$AH$651,MATCH($A87,Applications_2021!$A$2:$A$651,0)))</f>
        <v/>
      </c>
      <c r="X87" s="48" t="str">
        <f>IF(INDEX(Applications_2021!$AI$2:$AI$651,MATCH($A87,Applications_2021!$A$2:$A$651,0))="","",INDEX(Applications_2021!$AI$2:$AI$651,MATCH($A87,Applications_2021!$A$2:$A$651,0)))</f>
        <v>relative or friend</v>
      </c>
      <c r="Y87" s="48" t="str">
        <f>IF(INDEX(Applications_2021!$AJ$2:$AJ$651,MATCH($A87,Applications_2021!$A$2:$A$651,0))="","",INDEX(Applications_2021!$AJ$2:$AJ$651,MATCH($A87,Applications_2021!$A$2:$A$651,0)))</f>
        <v/>
      </c>
      <c r="Z87" s="48" t="str" cm="1">
        <f t="array" ref="Z87">IF(INDEX(Transcripts_2021!$Q$2:$Q$1001,MATCH($A87,Applications_2021!$A$2:$A$1001,0))="","",INDEX(Transcripts_2021!$Q$2:$Q$1001,MATCH(TRIM($A87),TRIM(Transcripts_2021!$B$2:$B$1001),0)))</f>
        <v>3ecb4fd2ea434d498e747cc4ac0f3ea2.jpeg.jpg</v>
      </c>
      <c r="AA87" s="48" t="str" cm="1">
        <f t="array" ref="AA87">IF(INDEX(Transcripts_2021!$S$2:$S$1001,MATCH($A87,Applications_2021!$A$2:$A$1001,0))="","",INDEX(Transcripts_2021!$S$2:$S$1001,MATCH(TRIM($A87),TRIM(Transcripts_2021!$B$2:$B$1001),0)))</f>
        <v/>
      </c>
      <c r="AB87" s="48" t="str" cm="1">
        <f t="array" ref="AB87">IF(INDEX(Transcripts_2021!$U$2:$U$1001,MATCH($A87,Applications_2021!$A$2:$A$1001,0))="","",INDEX(Transcripts_2021!$U$2:$U$1001,MATCH(TRIM($A87),TRIM(Transcripts_2021!$B$2:$B$1001),0)))</f>
        <v/>
      </c>
      <c r="AC87" s="48" t="str">
        <f>IF(INDEX(Transcripts_2021!$A$2:$A$324,MATCH($A87,Transcripts_2021!$A$2:$A$324,0))=$A87,INDEX(Transcripts_2021!$O$2:$O$324,MATCH($A87,Transcripts_2021!$A$2:$A$324,0)),"")</f>
        <v xml:space="preserve">Robert L. Merritt Jr High </v>
      </c>
      <c r="AD87" s="48" t="str">
        <f>IF(INDEX('AAYME 2021_List'!$A$3:$A$311,MATCH($A87,'AAYME 2021_List'!$A$3:$A$311,0))=$A87,INDEX('AAYME 2021_List'!$AC$3:$AC$311,MATCH($A87,'AAYME 2021_List'!$A$3:$A$311,0)),"")</f>
        <v>Sunflower</v>
      </c>
      <c r="AE87" s="48" t="str">
        <f>IF(INDEX(Applications_2021!$AL$2:$AL$651,MATCH($A87,Applications_2021!$A$2:$A$651,0))="","",INDEX(Applications_2021!$AL$2:$AL$651,MATCH($A87,Applications_2021!$A$2:$A$651,0)))</f>
        <v>Sunflower</v>
      </c>
    </row>
    <row r="88" spans="1:31" x14ac:dyDescent="0.3">
      <c r="A88" s="51" t="str">
        <f>IF(Applications_2021!$A192="","",Applications_2021!$A192)</f>
        <v>0200-THO-MA-0073</v>
      </c>
      <c r="B88" s="52" t="str">
        <f>IF(INDEX('AAYME 2021_List'!$A$3:$A$311,MATCH($A88,'AAYME 2021_List'!$A$3:$A$311,0))=$A88,INDEX('AAYME 2021_List'!$B$3:$B$311,MATCH($A88,'AAYME 2021_List'!$A$3:$A$311,0)),"")</f>
        <v>No</v>
      </c>
      <c r="C88" s="258" t="str">
        <f>IF(INDEX('AAYME 2021_List'!$A$3:$A$311,MATCH($A88,'AAYME 2021_List'!$A$3:$A$311,0))=$A88,INDEX('AAYME 2021_List'!$C$3:$C$311,MATCH($A88,'AAYME 2021_List'!$A$3:$A$311,0)),"")</f>
        <v>03-Missing/Invalid transcript info</v>
      </c>
      <c r="D88" s="46">
        <f t="shared" si="2"/>
        <v>9</v>
      </c>
      <c r="E88" s="45" cm="1">
        <f t="array" ref="E88">_xlfn.IFS($Q88="Less than $25,000 per year",5,$Q88="$25,000 to $49,999 per year",4,$Q88="$50,000 per year or above",2,$Q88="I do not know.",3,$Q88="",0)</f>
        <v>4</v>
      </c>
      <c r="F88" s="45" cm="1">
        <f t="array" ref="F88">_xlfn.IFS($T88="Excellent",5,$T88="Good",4,$T88="Average",3,$T88="Below Average",2,$T88="Poor",1)</f>
        <v>5</v>
      </c>
      <c r="G88" s="52"/>
      <c r="H88" s="52"/>
      <c r="I88" s="52"/>
      <c r="J88" s="255" t="str">
        <f>IF(INDEX('AAYME 2021_List'!$A$3:$A$311,MATCH($A88,'AAYME 2021_List'!$A$3:$A$311,0))=$A88,INDEX('AAYME 2021_List'!$J$3:$J$311,MATCH($A88,'AAYME 2021_List'!$A$3:$A$311,0)),"")</f>
        <v>?</v>
      </c>
      <c r="K88" s="48" t="str">
        <f>IF(LEFT(INDEX(Applications_2021!$E$2:$E$651,MATCH($A88,Applications_2021!$A$2:$A$651,0)),1)="Y","Black","Other")</f>
        <v>Black</v>
      </c>
      <c r="L88" s="48" t="str">
        <f>IF(INDEX(Applications_2021!$F$2:$F$651,MATCH($A88,Applications_2021!$A$2:$A$651,0))="","",INDEX(Applications_2021!$F$2:$F$651,MATCH($A88,Applications_2021!$A$2:$A$651,0)))</f>
        <v>Female</v>
      </c>
      <c r="M88" s="48" t="str">
        <f>IF(LEFT(INDEX(Applications_2021!$I$2:$I$651,MATCH($A88,Applications_2021!$A$2:$A$651,0)),1)="","",LEFT(INDEX(Applications_2021!$I$2:$I$651,MATCH($A88,Applications_2021!$A$2:$A$651,0)),1))</f>
        <v>8</v>
      </c>
      <c r="N88" s="48" t="str">
        <f>IF(INDEX(Applications_2021!$J$2:$J$651,MATCH($A88,Applications_2021!$A$2:$A$651,0))="","",INDEX(Applications_2021!$J$2:$J$651,MATCH($A88,Applications_2021!$A$2:$A$651,0)))</f>
        <v>Smilow Prep</v>
      </c>
      <c r="O88" s="48" t="str">
        <f>IF(INDEX(Applications_2021!$K$2:$K$651,MATCH($A88,Applications_2021!$A$2:$A$651,0))="","",INDEX(Applications_2021!$K$2:$K$651,MATCH($A88,Applications_2021!$A$2:$A$651,0)))</f>
        <v>JPS</v>
      </c>
      <c r="P88" s="48" t="str">
        <f>IF(INDEX(Applications_2021!$P$2:$P$651,MATCH($A88,Applications_2021!$A$2:$A$651,0))="","",INDEX(Applications_2021!$P$2:$P$651,MATCH($A88,Applications_2021!$A$2:$A$651,0)))</f>
        <v>High School Diploma or up to 3 years of college</v>
      </c>
      <c r="Q88" s="48" t="str">
        <f>IF(INDEX(Applications_2021!$Q$2:$Q$651,MATCH($A88,Applications_2021!$A$2:$A$651,0))="","",INDEX(Applications_2021!$Q$2:$Q$651,MATCH($A88,Applications_2021!$A$2:$A$651,0)))</f>
        <v>$25,000 to $49,999 per year</v>
      </c>
      <c r="R88" s="48" t="str">
        <f>IF(INDEX(Applications_2021!$AL$2:$AL$651,MATCH($A88,Applications_2021!$A$2:$A$651,0))="","",INDEX(Applications_2021!$AL$2:$AL$651,MATCH($A88,Applications_2021!$A$2:$A$651,0)))</f>
        <v>Hinds</v>
      </c>
      <c r="S88" s="48" t="str">
        <f>IF(INDEX(Applications_2021!$V$2:$V$651,MATCH($A88,Applications_2021!$A$2:$A$651,0))="","",INDEX(Applications_2021!$V$2:$V$651,MATCH($A88,Applications_2021!$A$2:$A$651,0)))</f>
        <v>MS</v>
      </c>
      <c r="T88" s="48" t="str">
        <f>IF(INDEX(Applications_2021!$AE$2:$AE$651,MATCH($A88,Applications_2021!$A$2:$A$651,0))="","",INDEX(Applications_2021!$AE$2:$AE$651,MATCH($A88,Applications_2021!$A$2:$A$651,0)))</f>
        <v>Excellent</v>
      </c>
      <c r="U88" s="48" t="str">
        <f>IF(INDEX(Applications_2021!$AF$2:$AF$651,MATCH($A88,Applications_2021!$A$2:$A$651,0))="","",INDEX(Applications_2021!$AF$2:$AF$651,MATCH($A88,Applications_2021!$A$2:$A$651,0)))</f>
        <v>I want to attend Math Camp, because Math is my favorite subject.What I want to gain is new Math skills that I know nothing about. So I can use these new skills.</v>
      </c>
      <c r="V88" s="48" t="str">
        <f>IF(INDEX(Applications_2021!$AG$2:$AG$651,MATCH($A88,Applications_2021!$A$2:$A$651,0))="","",INDEX(Applications_2021!$AG$2:$AG$651,MATCH($A88,Applications_2021!$A$2:$A$651,0)))</f>
        <v>National Junior Honor Society, A and B Honor Roll, All A’s Honor Roll, Girl Scout Bronze Award, I am currently working towards my Silver Award. I’ve received the Math and Science Award as well.</v>
      </c>
      <c r="W88" s="48" t="str">
        <f>IF(INDEX(Applications_2021!$AH$2:$AH$651,MATCH($A88,Applications_2021!$A$2:$A$651,0))="","",INDEX(Applications_2021!$AH$2:$AH$651,MATCH($A88,Applications_2021!$A$2:$A$651,0)))</f>
        <v>I’m a Cheerleader and I run track. I participate in Community Service throughout the school year as a Girl Scout Leader.</v>
      </c>
      <c r="X88" s="48" t="str">
        <f>IF(INDEX(Applications_2021!$AI$2:$AI$651,MATCH($A88,Applications_2021!$A$2:$A$651,0))="","",INDEX(Applications_2021!$AI$2:$AI$651,MATCH($A88,Applications_2021!$A$2:$A$651,0)))</f>
        <v>relative or friend</v>
      </c>
      <c r="Y88" s="48" t="str">
        <f>IF(INDEX(Applications_2021!$AJ$2:$AJ$651,MATCH($A88,Applications_2021!$A$2:$A$651,0))="","",INDEX(Applications_2021!$AJ$2:$AJ$651,MATCH($A88,Applications_2021!$A$2:$A$651,0)))</f>
        <v/>
      </c>
      <c r="Z88" s="48" t="str" cm="1">
        <f t="array" ref="Z88">IF(INDEX(Transcripts_2021!$Q$2:$Q$1001,MATCH($A88,Applications_2021!$A$2:$A$1001,0))="","",INDEX(Transcripts_2021!$Q$2:$Q$1001,MATCH(TRIM($A88),TRIM(Transcripts_2021!$B$2:$B$1001),0)))</f>
        <v>mgrades.jpg</v>
      </c>
      <c r="AA88" s="48" t="str" cm="1">
        <f t="array" ref="AA88">IF(INDEX(Transcripts_2021!$S$2:$S$1001,MATCH($A88,Applications_2021!$A$2:$A$1001,0))="","",INDEX(Transcripts_2021!$S$2:$S$1001,MATCH(TRIM($A88),TRIM(Transcripts_2021!$B$2:$B$1001),0)))</f>
        <v>sp_discipline_report_maliya_thomas.pdf</v>
      </c>
      <c r="AB88" s="48" t="str" cm="1">
        <f t="array" ref="AB88">IF(INDEX(Transcripts_2021!$U$2:$U$1001,MATCH($A88,Applications_2021!$A$2:$A$1001,0))="","",INDEX(Transcripts_2021!$U$2:$U$1001,MATCH(TRIM($A88),TRIM(Transcripts_2021!$B$2:$B$1001),0)))</f>
        <v/>
      </c>
      <c r="AC88" s="48" t="str">
        <f>IF(INDEX(Transcripts_2021!$A$2:$A$324,MATCH($A88,Transcripts_2021!$A$2:$A$324,0))=$A88,INDEX(Transcripts_2021!$O$2:$O$324,MATCH($A88,Transcripts_2021!$A$2:$A$324,0)),"")</f>
        <v>Smilow Prep</v>
      </c>
      <c r="AD88" s="48" t="str">
        <f>IF(INDEX('AAYME 2021_List'!$A$3:$A$311,MATCH($A88,'AAYME 2021_List'!$A$3:$A$311,0))=$A88,INDEX('AAYME 2021_List'!$AC$3:$AC$311,MATCH($A88,'AAYME 2021_List'!$A$3:$A$311,0)),"")</f>
        <v>Hinds</v>
      </c>
      <c r="AE88" s="48" t="str">
        <f>IF(INDEX(Applications_2021!$AL$2:$AL$651,MATCH($A88,Applications_2021!$A$2:$A$651,0))="","",INDEX(Applications_2021!$AL$2:$AL$651,MATCH($A88,Applications_2021!$A$2:$A$651,0)))</f>
        <v>Hinds</v>
      </c>
    </row>
    <row r="89" spans="1:31" x14ac:dyDescent="0.3">
      <c r="A89" s="51" t="str">
        <f>IF(Applications_2021!$A193="","",Applications_2021!$A193)</f>
        <v>0201-COL-AD-0275</v>
      </c>
      <c r="B89" s="52" t="str">
        <f>IF(INDEX('AAYME 2021_List'!$A$3:$A$311,MATCH($A89,'AAYME 2021_List'!$A$3:$A$311,0))=$A89,INDEX('AAYME 2021_List'!$B$3:$B$311,MATCH($A89,'AAYME 2021_List'!$A$3:$A$311,0)),"")</f>
        <v>Yes</v>
      </c>
      <c r="C89" s="258" t="str">
        <f>IF(INDEX('AAYME 2021_List'!$A$3:$A$311,MATCH($A89,'AAYME 2021_List'!$A$3:$A$311,0))=$A89,INDEX('AAYME 2021_List'!$C$3:$C$311,MATCH($A89,'AAYME 2021_List'!$A$3:$A$311,0)),"")</f>
        <v>07-Alternate</v>
      </c>
      <c r="D89" s="46">
        <f t="shared" si="2"/>
        <v>9</v>
      </c>
      <c r="E89" s="45" cm="1">
        <f t="array" ref="E89">_xlfn.IFS($Q89="Less than $25,000 per year",5,$Q89="$25,000 to $49,999 per year",4,$Q89="$50,000 per year or above",2,$Q89="I do not know.",3,$Q89="",0)</f>
        <v>4</v>
      </c>
      <c r="F89" s="45" cm="1">
        <f t="array" ref="F89">_xlfn.IFS($T89="Excellent",5,$T89="Good",4,$T89="Average",3,$T89="Below Average",2,$T89="Poor",1)</f>
        <v>5</v>
      </c>
      <c r="G89" s="52"/>
      <c r="H89" s="52"/>
      <c r="I89" s="52"/>
      <c r="J89" s="255">
        <f>IF(INDEX('AAYME 2021_List'!$A$3:$A$311,MATCH($A89,'AAYME 2021_List'!$A$3:$A$311,0))=$A89,INDEX('AAYME 2021_List'!$J$3:$J$311,MATCH($A89,'AAYME 2021_List'!$A$3:$A$311,0)),"")</f>
        <v>8</v>
      </c>
      <c r="K89" s="48" t="str">
        <f>IF(LEFT(INDEX(Applications_2021!$E$2:$E$651,MATCH($A89,Applications_2021!$A$2:$A$651,0)),1)="Y","Black","Other")</f>
        <v>Black</v>
      </c>
      <c r="L89" s="48" t="str">
        <f>IF(INDEX(Applications_2021!$F$2:$F$651,MATCH($A89,Applications_2021!$A$2:$A$651,0))="","",INDEX(Applications_2021!$F$2:$F$651,MATCH($A89,Applications_2021!$A$2:$A$651,0)))</f>
        <v>Female</v>
      </c>
      <c r="M89" s="48" t="str">
        <f>IF(LEFT(INDEX(Applications_2021!$I$2:$I$651,MATCH($A89,Applications_2021!$A$2:$A$651,0)),1)="","",LEFT(INDEX(Applications_2021!$I$2:$I$651,MATCH($A89,Applications_2021!$A$2:$A$651,0)),1))</f>
        <v>8</v>
      </c>
      <c r="N89" s="48" t="str">
        <f>IF(INDEX(Applications_2021!$J$2:$J$651,MATCH($A89,Applications_2021!$A$2:$A$651,0))="","",INDEX(Applications_2021!$J$2:$J$651,MATCH($A89,Applications_2021!$A$2:$A$651,0)))</f>
        <v>Clinton Public School</v>
      </c>
      <c r="O89" s="48" t="str">
        <f>IF(INDEX(Applications_2021!$K$2:$K$651,MATCH($A89,Applications_2021!$A$2:$A$651,0))="","",INDEX(Applications_2021!$K$2:$K$651,MATCH($A89,Applications_2021!$A$2:$A$651,0)))</f>
        <v/>
      </c>
      <c r="P89" s="48" t="str">
        <f>IF(INDEX(Applications_2021!$P$2:$P$651,MATCH($A89,Applications_2021!$A$2:$A$651,0))="","",INDEX(Applications_2021!$P$2:$P$651,MATCH($A89,Applications_2021!$A$2:$A$651,0)))</f>
        <v>College degree or 4 or more years of college (including graduate school)</v>
      </c>
      <c r="Q89" s="48" t="str">
        <f>IF(INDEX(Applications_2021!$Q$2:$Q$651,MATCH($A89,Applications_2021!$A$2:$A$651,0))="","",INDEX(Applications_2021!$Q$2:$Q$651,MATCH($A89,Applications_2021!$A$2:$A$651,0)))</f>
        <v>$25,000 to $49,999 per year</v>
      </c>
      <c r="R89" s="48" t="str">
        <f>IF(INDEX(Applications_2021!$AL$2:$AL$651,MATCH($A89,Applications_2021!$A$2:$A$651,0))="","",INDEX(Applications_2021!$AL$2:$AL$651,MATCH($A89,Applications_2021!$A$2:$A$651,0)))</f>
        <v>Hinds</v>
      </c>
      <c r="S89" s="48" t="str">
        <f>IF(INDEX(Applications_2021!$V$2:$V$651,MATCH($A89,Applications_2021!$A$2:$A$651,0))="","",INDEX(Applications_2021!$V$2:$V$651,MATCH($A89,Applications_2021!$A$2:$A$651,0)))</f>
        <v>MS</v>
      </c>
      <c r="T89" s="48" t="str">
        <f>IF(INDEX(Applications_2021!$AE$2:$AE$651,MATCH($A89,Applications_2021!$A$2:$A$651,0))="","",INDEX(Applications_2021!$AE$2:$AE$651,MATCH($A89,Applications_2021!$A$2:$A$651,0)))</f>
        <v>Excellent</v>
      </c>
      <c r="U89" s="48" t="str">
        <f>IF(INDEX(Applications_2021!$AF$2:$AF$651,MATCH($A89,Applications_2021!$A$2:$A$651,0))="","",INDEX(Applications_2021!$AF$2:$AF$651,MATCH($A89,Applications_2021!$A$2:$A$651,0)))</f>
        <v xml:space="preserve">I want to attend this camp to enhance my self awareness and build my confidence. I also want to build my social skills and leadership skills that will prepare me for my future and college. </v>
      </c>
      <c r="V89" s="48" t="str">
        <f>IF(INDEX(Applications_2021!$AG$2:$AG$651,MATCH($A89,Applications_2021!$A$2:$A$651,0))="","",INDEX(Applications_2021!$AG$2:$AG$651,MATCH($A89,Applications_2021!$A$2:$A$651,0)))</f>
        <v xml:space="preserve">AB Honor Roll Student  STEM </v>
      </c>
      <c r="W89" s="48" t="str">
        <f>IF(INDEX(Applications_2021!$AH$2:$AH$651,MATCH($A89,Applications_2021!$A$2:$A$651,0))="","",INDEX(Applications_2021!$AH$2:$AH$651,MATCH($A89,Applications_2021!$A$2:$A$651,0)))</f>
        <v>I am a natural introvert and I am trying to find things to do to interact with people more.</v>
      </c>
      <c r="X89" s="48" t="str">
        <f>IF(INDEX(Applications_2021!$AI$2:$AI$651,MATCH($A89,Applications_2021!$A$2:$A$651,0))="","",INDEX(Applications_2021!$AI$2:$AI$651,MATCH($A89,Applications_2021!$A$2:$A$651,0)))</f>
        <v>relative or friend</v>
      </c>
      <c r="Y89" s="48" t="str">
        <f>IF(INDEX(Applications_2021!$AJ$2:$AJ$651,MATCH($A89,Applications_2021!$A$2:$A$651,0))="","",INDEX(Applications_2021!$AJ$2:$AJ$651,MATCH($A89,Applications_2021!$A$2:$A$651,0)))</f>
        <v/>
      </c>
      <c r="Z89" s="48" t="str" cm="1">
        <f t="array" ref="Z89">IF(INDEX(Transcripts_2021!$Q$2:$Q$1001,MATCH($A89,Applications_2021!$A$2:$A$1001,0))="","",INDEX(Transcripts_2021!$Q$2:$Q$1001,MATCH(TRIM($A89),TRIM(Transcripts_2021!$B$2:$B$1001),0)))</f>
        <v>image.jpg</v>
      </c>
      <c r="AA89" s="48" t="str" cm="1">
        <f t="array" ref="AA89">IF(INDEX(Transcripts_2021!$S$2:$S$1001,MATCH($A89,Applications_2021!$A$2:$A$1001,0))="","",INDEX(Transcripts_2021!$S$2:$S$1001,MATCH(TRIM($A89),TRIM(Transcripts_2021!$B$2:$B$1001),0)))</f>
        <v/>
      </c>
      <c r="AB89" s="48" t="str" cm="1">
        <f t="array" ref="AB89">IF(INDEX(Transcripts_2021!$U$2:$U$1001,MATCH($A89,Applications_2021!$A$2:$A$1001,0))="","",INDEX(Transcripts_2021!$U$2:$U$1001,MATCH(TRIM($A89),TRIM(Transcripts_2021!$B$2:$B$1001),0)))</f>
        <v/>
      </c>
      <c r="AC89" s="48" t="str">
        <f>IF(INDEX(Transcripts_2021!$A$2:$A$324,MATCH($A89,Transcripts_2021!$A$2:$A$324,0))=$A89,INDEX(Transcripts_2021!$O$2:$O$324,MATCH($A89,Transcripts_2021!$A$2:$A$324,0)),"")</f>
        <v>Clinton Junior High</v>
      </c>
      <c r="AD89" s="48" t="str">
        <f>IF(INDEX('AAYME 2021_List'!$A$3:$A$311,MATCH($A89,'AAYME 2021_List'!$A$3:$A$311,0))=$A89,INDEX('AAYME 2021_List'!$AC$3:$AC$311,MATCH($A89,'AAYME 2021_List'!$A$3:$A$311,0)),"")</f>
        <v>Hinds</v>
      </c>
      <c r="AE89" s="48" t="str">
        <f>IF(INDEX(Applications_2021!$AL$2:$AL$651,MATCH($A89,Applications_2021!$A$2:$A$651,0))="","",INDEX(Applications_2021!$AL$2:$AL$651,MATCH($A89,Applications_2021!$A$2:$A$651,0)))</f>
        <v>Hinds</v>
      </c>
    </row>
    <row r="90" spans="1:31" x14ac:dyDescent="0.3">
      <c r="A90" s="165" t="str">
        <f>IF(Applications_2021!$A196="","",Applications_2021!$A196)</f>
        <v>0204-SMI-LA-0095</v>
      </c>
      <c r="B90" s="52">
        <f>IF(INDEX('AAYME 2021_List'!$A$3:$A$311,MATCH($A90,'AAYME 2021_List'!$A$3:$A$311,0))=$A90,INDEX('AAYME 2021_List'!$B$3:$B$311,MATCH($A90,'AAYME 2021_List'!$A$3:$A$311,0)),"")</f>
        <v>0</v>
      </c>
      <c r="C90" s="258" t="str">
        <f>IF(INDEX('AAYME 2021_List'!$A$3:$A$311,MATCH($A90,'AAYME 2021_List'!$A$3:$A$311,0))=$A90,INDEX('AAYME 2021_List'!$C$3:$C$311,MATCH($A90,'AAYME 2021_List'!$A$3:$A$311,0)),"")</f>
        <v>99-Not Selected</v>
      </c>
      <c r="D90" s="46">
        <f t="shared" ref="D90:D121" si="3">SUM($E90:$I90)</f>
        <v>7</v>
      </c>
      <c r="E90" s="45" cm="1">
        <f t="array" ref="E90">_xlfn.IFS($Q90="Less than $25,000 per year",5,$Q90="$25,000 to $49,999 per year",4,$Q90="$50,000 per year or above",2,$Q90="I do not know.",3,$Q90="",0)</f>
        <v>2</v>
      </c>
      <c r="F90" s="45" cm="1">
        <f t="array" ref="F90">_xlfn.IFS($T90="Excellent",5,$T90="Good",4,$T90="Average",3,$T90="Below Average",2,$T90="Poor",1)</f>
        <v>5</v>
      </c>
      <c r="G90" s="52"/>
      <c r="H90" s="52"/>
      <c r="I90" s="52"/>
      <c r="J90" s="255">
        <f>IF(INDEX('AAYME 2021_List'!$A$3:$A$311,MATCH($A90,'AAYME 2021_List'!$A$3:$A$311,0))=$A90,INDEX('AAYME 2021_List'!$J$3:$J$311,MATCH($A90,'AAYME 2021_List'!$A$3:$A$311,0)),"")</f>
        <v>7</v>
      </c>
      <c r="K90" s="48" t="str">
        <f>IF(LEFT(INDEX(Applications_2021!$E$2:$E$651,MATCH($A90,Applications_2021!$A$2:$A$651,0)),1)="Y","Black","Other")</f>
        <v>Black</v>
      </c>
      <c r="L90" s="48" t="str">
        <f>IF(INDEX(Applications_2021!$F$2:$F$651,MATCH($A90,Applications_2021!$A$2:$A$651,0))="","",INDEX(Applications_2021!$F$2:$F$651,MATCH($A90,Applications_2021!$A$2:$A$651,0)))</f>
        <v>Female</v>
      </c>
      <c r="M90" s="48" t="str">
        <f>IF(LEFT(INDEX(Applications_2021!$I$2:$I$651,MATCH($A90,Applications_2021!$A$2:$A$651,0)),1)="","",LEFT(INDEX(Applications_2021!$I$2:$I$651,MATCH($A90,Applications_2021!$A$2:$A$651,0)),1))</f>
        <v>7</v>
      </c>
      <c r="N90" s="66" t="str">
        <f>IF(INDEX(Applications_2021!$J$2:$J$651,MATCH($A90,Applications_2021!$A$2:$A$651,0))="","",INDEX(Applications_2021!$J$2:$J$651,MATCH($A90,Applications_2021!$A$2:$A$651,0)))</f>
        <v>Columbus Middle School</v>
      </c>
      <c r="O90" s="48" t="str">
        <f>IF(INDEX(Applications_2021!$K$2:$K$651,MATCH($A90,Applications_2021!$A$2:$A$651,0))="","",INDEX(Applications_2021!$K$2:$K$651,MATCH($A90,Applications_2021!$A$2:$A$651,0)))</f>
        <v>Columbus Municipal School District</v>
      </c>
      <c r="P90" s="48" t="str">
        <f>IF(INDEX(Applications_2021!$P$2:$P$651,MATCH($A90,Applications_2021!$A$2:$A$651,0))="","",INDEX(Applications_2021!$P$2:$P$651,MATCH($A90,Applications_2021!$A$2:$A$651,0)))</f>
        <v>College degree or 4 or more years of college (including graduate school)</v>
      </c>
      <c r="Q90" s="48" t="str">
        <f>IF(INDEX(Applications_2021!$Q$2:$Q$651,MATCH($A90,Applications_2021!$A$2:$A$651,0))="","",INDEX(Applications_2021!$Q$2:$Q$651,MATCH($A90,Applications_2021!$A$2:$A$651,0)))</f>
        <v>$50,000 per year or above</v>
      </c>
      <c r="R90" s="66" t="str">
        <f>$AD90</f>
        <v>Lowndes</v>
      </c>
      <c r="S90" s="48" t="str">
        <f>IF(INDEX(Applications_2021!$V$2:$V$651,MATCH($A90,Applications_2021!$A$2:$A$651,0))="","",INDEX(Applications_2021!$V$2:$V$651,MATCH($A90,Applications_2021!$A$2:$A$651,0)))</f>
        <v>MS</v>
      </c>
      <c r="T90" s="48" t="str">
        <f>IF(INDEX(Applications_2021!$AE$2:$AE$651,MATCH($A90,Applications_2021!$A$2:$A$651,0))="","",INDEX(Applications_2021!$AE$2:$AE$651,MATCH($A90,Applications_2021!$A$2:$A$651,0)))</f>
        <v>Excellent</v>
      </c>
      <c r="U90" s="48" t="str">
        <f>IF(INDEX(Applications_2021!$AF$2:$AF$651,MATCH($A90,Applications_2021!$A$2:$A$651,0))="","",INDEX(Applications_2021!$AF$2:$AF$651,MATCH($A90,Applications_2021!$A$2:$A$651,0)))</f>
        <v>I am interested in STEM education. I have participated in Engineering Program at MSU in the past. I want to continue to explore the differents areas.</v>
      </c>
      <c r="V90" s="48" t="str">
        <f>IF(INDEX(Applications_2021!$AG$2:$AG$651,MATCH($A90,Applications_2021!$A$2:$A$651,0))="","",INDEX(Applications_2021!$AG$2:$AG$651,MATCH($A90,Applications_2021!$A$2:$A$651,0)))</f>
        <v/>
      </c>
      <c r="W90" s="48" t="str">
        <f>IF(INDEX(Applications_2021!$AH$2:$AH$651,MATCH($A90,Applications_2021!$A$2:$A$651,0))="","",INDEX(Applications_2021!$AH$2:$AH$651,MATCH($A90,Applications_2021!$A$2:$A$651,0)))</f>
        <v/>
      </c>
      <c r="X90" s="48" t="str">
        <f>IF(INDEX(Applications_2021!$AI$2:$AI$651,MATCH($A90,Applications_2021!$A$2:$A$651,0))="","",INDEX(Applications_2021!$AI$2:$AI$651,MATCH($A90,Applications_2021!$A$2:$A$651,0)))</f>
        <v>school/teacher</v>
      </c>
      <c r="Y90" s="48" t="str">
        <f>IF(INDEX(Applications_2021!$AJ$2:$AJ$651,MATCH($A90,Applications_2021!$A$2:$A$651,0))="","",INDEX(Applications_2021!$AJ$2:$AJ$651,MATCH($A90,Applications_2021!$A$2:$A$651,0)))</f>
        <v>Marie Rush</v>
      </c>
      <c r="Z90" s="48" t="str" cm="1">
        <f t="array" ref="Z90">IF(INDEX(Transcripts_2021!$Q$2:$Q$1001,MATCH($A90,Applications_2021!$A$2:$A$1001,0))="","",INDEX(Transcripts_2021!$Q$2:$Q$1001,MATCH(TRIM($A90),TRIM(Transcripts_2021!$B$2:$B$1001),0)))</f>
        <v>smith_l_transcript.pdf</v>
      </c>
      <c r="AA90" s="48" t="str" cm="1">
        <f t="array" ref="AA90">IF(INDEX(Transcripts_2021!$S$2:$S$1001,MATCH($A90,Applications_2021!$A$2:$A$1001,0))="","",INDEX(Transcripts_2021!$S$2:$S$1001,MATCH(TRIM($A90),TRIM(Transcripts_2021!$B$2:$B$1001),0)))</f>
        <v/>
      </c>
      <c r="AB90" s="48" t="str" cm="1">
        <f t="array" ref="AB90">IF(INDEX(Transcripts_2021!$U$2:$U$1001,MATCH($A90,Applications_2021!$A$2:$A$1001,0))="","",INDEX(Transcripts_2021!$U$2:$U$1001,MATCH(TRIM($A90),TRIM(Transcripts_2021!$B$2:$B$1001),0)))</f>
        <v/>
      </c>
      <c r="AC90" s="48" t="str">
        <f>IF(INDEX(Transcripts_2021!$A$2:$A$324,MATCH($A90,Transcripts_2021!$A$2:$A$324,0))=$A90,INDEX(Transcripts_2021!$O$2:$O$324,MATCH($A90,Transcripts_2021!$A$2:$A$324,0)),"")</f>
        <v>Columbus Middle School</v>
      </c>
      <c r="AD90" s="67" t="s">
        <v>228</v>
      </c>
      <c r="AE90" s="48" t="str">
        <f>IF(INDEX(Applications_2021!$AL$2:$AL$651,MATCH($A90,Applications_2021!$A$2:$A$651,0))="","",INDEX(Applications_2021!$AL$2:$AL$651,MATCH($A90,Applications_2021!$A$2:$A$651,0)))</f>
        <v>Clay</v>
      </c>
    </row>
    <row r="91" spans="1:31" x14ac:dyDescent="0.3">
      <c r="A91" s="51" t="str">
        <f>IF(Applications_2021!$A197="","",Applications_2021!$A197)</f>
        <v>0205-MCG-JA-0311</v>
      </c>
      <c r="B91" s="52">
        <f>IF(INDEX('AAYME 2021_List'!$A$3:$A$311,MATCH($A91,'AAYME 2021_List'!$A$3:$A$311,0))=$A91,INDEX('AAYME 2021_List'!$B$3:$B$311,MATCH($A91,'AAYME 2021_List'!$A$3:$A$311,0)),"")</f>
        <v>0</v>
      </c>
      <c r="C91" s="270" t="str">
        <f>IF(INDEX('AAYME 2021_List'!$A$3:$A$311,MATCH($A91,'AAYME 2021_List'!$A$3:$A$311,0))=$A91,INDEX('AAYME 2021_List'!$C$3:$C$311,MATCH($A91,'AAYME 2021_List'!$A$3:$A$311,0)),"")</f>
        <v>99-Not Selected</v>
      </c>
      <c r="D91" s="46">
        <f t="shared" si="3"/>
        <v>10</v>
      </c>
      <c r="E91" s="45" cm="1">
        <f t="array" ref="E91">_xlfn.IFS($Q91="Less than $25,000 per year",5,$Q91="$25,000 to $49,999 per year",4,$Q91="$50,000 per year or above",2,$Q91="I do not know.",3,$Q91="",0)</f>
        <v>5</v>
      </c>
      <c r="F91" s="45" cm="1">
        <f t="array" ref="F91">_xlfn.IFS($T91="Excellent",5,$T91="Good",4,$T91="Average",3,$T91="Below Average",2,$T91="Poor",1)</f>
        <v>5</v>
      </c>
      <c r="G91" s="52"/>
      <c r="H91" s="52"/>
      <c r="I91" s="52"/>
      <c r="J91" s="255">
        <f>IF(INDEX('AAYME 2021_List'!$A$3:$A$311,MATCH($A91,'AAYME 2021_List'!$A$3:$A$311,0))=$A91,INDEX('AAYME 2021_List'!$J$3:$J$311,MATCH($A91,'AAYME 2021_List'!$A$3:$A$311,0)),"")</f>
        <v>8</v>
      </c>
      <c r="K91" s="48" t="str">
        <f>IF(LEFT(INDEX(Applications_2021!$E$2:$E$651,MATCH($A91,Applications_2021!$A$2:$A$651,0)),1)="Y","Black","Other")</f>
        <v>Black</v>
      </c>
      <c r="L91" s="48" t="str">
        <f>IF(INDEX(Applications_2021!$F$2:$F$651,MATCH($A91,Applications_2021!$A$2:$A$651,0))="","",INDEX(Applications_2021!$F$2:$F$651,MATCH($A91,Applications_2021!$A$2:$A$651,0)))</f>
        <v>Female</v>
      </c>
      <c r="M91" s="48" t="str">
        <f>IF(LEFT(INDEX(Applications_2021!$I$2:$I$651,MATCH($A91,Applications_2021!$A$2:$A$651,0)),1)="","",LEFT(INDEX(Applications_2021!$I$2:$I$651,MATCH($A91,Applications_2021!$A$2:$A$651,0)),1))</f>
        <v>8</v>
      </c>
      <c r="N91" s="48" t="str">
        <f>IF(INDEX(Applications_2021!$J$2:$J$651,MATCH($A91,Applications_2021!$A$2:$A$651,0))="","",INDEX(Applications_2021!$J$2:$J$651,MATCH($A91,Applications_2021!$A$2:$A$651,0)))</f>
        <v>New Hope Middle School</v>
      </c>
      <c r="O91" s="48" t="str">
        <f>IF(INDEX(Applications_2021!$K$2:$K$651,MATCH($A91,Applications_2021!$A$2:$A$651,0))="","",INDEX(Applications_2021!$K$2:$K$651,MATCH($A91,Applications_2021!$A$2:$A$651,0)))</f>
        <v>Lowndes County</v>
      </c>
      <c r="P91" s="48" t="str">
        <f>IF(INDEX(Applications_2021!$P$2:$P$651,MATCH($A91,Applications_2021!$A$2:$A$651,0))="","",INDEX(Applications_2021!$P$2:$P$651,MATCH($A91,Applications_2021!$A$2:$A$651,0)))</f>
        <v>College degree or 4 or more years of college (including graduate school)</v>
      </c>
      <c r="Q91" s="48" t="str">
        <f>IF(INDEX(Applications_2021!$Q$2:$Q$651,MATCH($A91,Applications_2021!$A$2:$A$651,0))="","",INDEX(Applications_2021!$Q$2:$Q$651,MATCH($A91,Applications_2021!$A$2:$A$651,0)))</f>
        <v>Less than $25,000 per year</v>
      </c>
      <c r="R91" s="48" t="str">
        <f>IF(INDEX(Applications_2021!$AL$2:$AL$651,MATCH($A91,Applications_2021!$A$2:$A$651,0))="","",INDEX(Applications_2021!$AL$2:$AL$651,MATCH($A91,Applications_2021!$A$2:$A$651,0)))</f>
        <v>Lowndes</v>
      </c>
      <c r="S91" s="48" t="str">
        <f>IF(INDEX(Applications_2021!$V$2:$V$651,MATCH($A91,Applications_2021!$A$2:$A$651,0))="","",INDEX(Applications_2021!$V$2:$V$651,MATCH($A91,Applications_2021!$A$2:$A$651,0)))</f>
        <v>MS</v>
      </c>
      <c r="T91" s="48" t="str">
        <f>IF(INDEX(Applications_2021!$AE$2:$AE$651,MATCH($A91,Applications_2021!$A$2:$A$651,0))="","",INDEX(Applications_2021!$AE$2:$AE$651,MATCH($A91,Applications_2021!$A$2:$A$651,0)))</f>
        <v>Excellent</v>
      </c>
      <c r="U91" s="48" t="str">
        <f>IF(INDEX(Applications_2021!$AF$2:$AF$651,MATCH($A91,Applications_2021!$A$2:$A$651,0))="","",INDEX(Applications_2021!$AF$2:$AF$651,MATCH($A91,Applications_2021!$A$2:$A$651,0)))</f>
        <v>I want to attend AAYME because I want a higher chance at achieving my future goals. I also want a better learning experience.</v>
      </c>
      <c r="V91" s="48" t="str">
        <f>IF(INDEX(Applications_2021!$AG$2:$AG$651,MATCH($A91,Applications_2021!$A$2:$A$651,0))="","",INDEX(Applications_2021!$AG$2:$AG$651,MATCH($A91,Applications_2021!$A$2:$A$651,0)))</f>
        <v xml:space="preserve">I am a beta club member I am taking AP classes I am a band member I am right now consider a TA </v>
      </c>
      <c r="W91" s="48" t="str">
        <f>IF(INDEX(Applications_2021!$AH$2:$AH$651,MATCH($A91,Applications_2021!$A$2:$A$651,0))="","",INDEX(Applications_2021!$AH$2:$AH$651,MATCH($A91,Applications_2021!$A$2:$A$651,0)))</f>
        <v/>
      </c>
      <c r="X91" s="48" t="str">
        <f>IF(INDEX(Applications_2021!$AI$2:$AI$651,MATCH($A91,Applications_2021!$A$2:$A$651,0))="","",INDEX(Applications_2021!$AI$2:$AI$651,MATCH($A91,Applications_2021!$A$2:$A$651,0)))</f>
        <v>MSMS alumni/student</v>
      </c>
      <c r="Y91" s="48" t="str">
        <f>IF(INDEX(Applications_2021!$AJ$2:$AJ$651,MATCH($A91,Applications_2021!$A$2:$A$651,0))="","",INDEX(Applications_2021!$AJ$2:$AJ$651,MATCH($A91,Applications_2021!$A$2:$A$651,0)))</f>
        <v/>
      </c>
      <c r="Z91" s="48" t="str" cm="1">
        <f t="array" ref="Z91">IF(INDEX(Transcripts_2021!$Q$2:$Q$1001,MATCH($A91,Applications_2021!$A$2:$A$1001,0))="","",INDEX(Transcripts_2021!$Q$2:$Q$1001,MATCH(TRIM($A91),TRIM(Transcripts_2021!$B$2:$B$1001),0)))</f>
        <v>jalayhia.pdf</v>
      </c>
      <c r="AA91" s="48" t="str" cm="1">
        <f t="array" ref="AA91">IF(INDEX(Transcripts_2021!$S$2:$S$1001,MATCH($A91,Applications_2021!$A$2:$A$1001,0))="","",INDEX(Transcripts_2021!$S$2:$S$1001,MATCH(TRIM($A91),TRIM(Transcripts_2021!$B$2:$B$1001),0)))</f>
        <v/>
      </c>
      <c r="AB91" s="48" t="str" cm="1">
        <f t="array" ref="AB91">IF(INDEX(Transcripts_2021!$U$2:$U$1001,MATCH($A91,Applications_2021!$A$2:$A$1001,0))="","",INDEX(Transcripts_2021!$U$2:$U$1001,MATCH(TRIM($A91),TRIM(Transcripts_2021!$B$2:$B$1001),0)))</f>
        <v/>
      </c>
      <c r="AC91" s="48" t="str">
        <f>IF(INDEX(Transcripts_2021!$A$2:$A$324,MATCH($A91,Transcripts_2021!$A$2:$A$324,0))=$A91,INDEX(Transcripts_2021!$O$2:$O$324,MATCH($A91,Transcripts_2021!$A$2:$A$324,0)),"")</f>
        <v>new hope middle school</v>
      </c>
      <c r="AD91" s="48" t="str">
        <f>IF(INDEX('AAYME 2021_List'!$A$3:$A$311,MATCH($A91,'AAYME 2021_List'!$A$3:$A$311,0))=$A91,INDEX('AAYME 2021_List'!$AC$3:$AC$311,MATCH($A91,'AAYME 2021_List'!$A$3:$A$311,0)),"")</f>
        <v>Lowndes</v>
      </c>
      <c r="AE91" s="48" t="str">
        <f>IF(INDEX(Applications_2021!$AL$2:$AL$651,MATCH($A91,Applications_2021!$A$2:$A$651,0))="","",INDEX(Applications_2021!$AL$2:$AL$651,MATCH($A91,Applications_2021!$A$2:$A$651,0)))</f>
        <v>Lowndes</v>
      </c>
    </row>
    <row r="92" spans="1:31" x14ac:dyDescent="0.3">
      <c r="A92" s="51" t="str">
        <f>IF(Applications_2021!$A198="","",Applications_2021!$A198)</f>
        <v>0206-STE-VO-0332</v>
      </c>
      <c r="B92" s="52" t="str">
        <f>IF(INDEX('AAYME 2021_List'!$A$3:$A$311,MATCH($A92,'AAYME 2021_List'!$A$3:$A$311,0))=$A92,INDEX('AAYME 2021_List'!$B$3:$B$311,MATCH($A92,'AAYME 2021_List'!$A$3:$A$311,0)),"")</f>
        <v>Yes</v>
      </c>
      <c r="C92" s="258" t="str">
        <f>IF(INDEX('AAYME 2021_List'!$A$3:$A$311,MATCH($A92,'AAYME 2021_List'!$A$3:$A$311,0))=$A92,INDEX('AAYME 2021_List'!$C$3:$C$311,MATCH($A92,'AAYME 2021_List'!$A$3:$A$311,0)),"")</f>
        <v>06-Finalist</v>
      </c>
      <c r="D92" s="46">
        <f t="shared" si="3"/>
        <v>8</v>
      </c>
      <c r="E92" s="45" cm="1">
        <f t="array" ref="E92">_xlfn.IFS($Q92="Less than $25,000 per year",5,$Q92="$25,000 to $49,999 per year",4,$Q92="$50,000 per year or above",2,$Q92="I do not know.",3,$Q92="",0)</f>
        <v>4</v>
      </c>
      <c r="F92" s="45" cm="1">
        <f t="array" ref="F92">_xlfn.IFS($T92="Excellent",5,$T92="Good",4,$T92="Average",3,$T92="Below Average",2,$T92="Poor",1)</f>
        <v>4</v>
      </c>
      <c r="G92" s="52"/>
      <c r="H92" s="52"/>
      <c r="I92" s="52"/>
      <c r="J92" s="255">
        <f>IF(INDEX('AAYME 2021_List'!$A$3:$A$311,MATCH($A92,'AAYME 2021_List'!$A$3:$A$311,0))=$A92,INDEX('AAYME 2021_List'!$J$3:$J$311,MATCH($A92,'AAYME 2021_List'!$A$3:$A$311,0)),"")</f>
        <v>8</v>
      </c>
      <c r="K92" s="48" t="str">
        <f>IF(LEFT(INDEX(Applications_2021!$E$2:$E$651,MATCH($A92,Applications_2021!$A$2:$A$651,0)),1)="Y","Black","Other")</f>
        <v>Black</v>
      </c>
      <c r="L92" s="48" t="str">
        <f>IF(INDEX(Applications_2021!$F$2:$F$651,MATCH($A92,Applications_2021!$A$2:$A$651,0))="","",INDEX(Applications_2021!$F$2:$F$651,MATCH($A92,Applications_2021!$A$2:$A$651,0)))</f>
        <v>Male</v>
      </c>
      <c r="M92" s="48" t="str">
        <f>IF(LEFT(INDEX(Applications_2021!$I$2:$I$651,MATCH($A92,Applications_2021!$A$2:$A$651,0)),1)="","",LEFT(INDEX(Applications_2021!$I$2:$I$651,MATCH($A92,Applications_2021!$A$2:$A$651,0)),1))</f>
        <v>8</v>
      </c>
      <c r="N92" s="48" t="str">
        <f>IF(INDEX(Applications_2021!$J$2:$J$651,MATCH($A92,Applications_2021!$A$2:$A$651,0))="","",INDEX(Applications_2021!$J$2:$J$651,MATCH($A92,Applications_2021!$A$2:$A$651,0)))</f>
        <v>Reimagine Prep</v>
      </c>
      <c r="O92" s="48" t="str">
        <f>IF(INDEX(Applications_2021!$K$2:$K$651,MATCH($A92,Applications_2021!$A$2:$A$651,0))="","",INDEX(Applications_2021!$K$2:$K$651,MATCH($A92,Applications_2021!$A$2:$A$651,0)))</f>
        <v/>
      </c>
      <c r="P92" s="48" t="str">
        <f>IF(INDEX(Applications_2021!$P$2:$P$651,MATCH($A92,Applications_2021!$A$2:$A$651,0))="","",INDEX(Applications_2021!$P$2:$P$651,MATCH($A92,Applications_2021!$A$2:$A$651,0)))</f>
        <v>College degree or 4 or more years of college (including graduate school)</v>
      </c>
      <c r="Q92" s="48" t="str">
        <f>IF(INDEX(Applications_2021!$Q$2:$Q$651,MATCH($A92,Applications_2021!$A$2:$A$651,0))="","",INDEX(Applications_2021!$Q$2:$Q$651,MATCH($A92,Applications_2021!$A$2:$A$651,0)))</f>
        <v>$25,000 to $49,999 per year</v>
      </c>
      <c r="R92" s="48" t="str">
        <f>IF(INDEX(Applications_2021!$AL$2:$AL$651,MATCH($A92,Applications_2021!$A$2:$A$651,0))="","",INDEX(Applications_2021!$AL$2:$AL$651,MATCH($A92,Applications_2021!$A$2:$A$651,0)))</f>
        <v>Hinds</v>
      </c>
      <c r="S92" s="48" t="str">
        <f>IF(INDEX(Applications_2021!$V$2:$V$651,MATCH($A92,Applications_2021!$A$2:$A$651,0))="","",INDEX(Applications_2021!$V$2:$V$651,MATCH($A92,Applications_2021!$A$2:$A$651,0)))</f>
        <v>MS</v>
      </c>
      <c r="T92" s="48" t="str">
        <f>IF(INDEX(Applications_2021!$AE$2:$AE$651,MATCH($A92,Applications_2021!$A$2:$A$651,0))="","",INDEX(Applications_2021!$AE$2:$AE$651,MATCH($A92,Applications_2021!$A$2:$A$651,0)))</f>
        <v>Good</v>
      </c>
      <c r="U92" s="48" t="str">
        <f>IF(INDEX(Applications_2021!$AF$2:$AF$651,MATCH($A92,Applications_2021!$A$2:$A$651,0))="","",INDEX(Applications_2021!$AF$2:$AF$651,MATCH($A92,Applications_2021!$A$2:$A$651,0)))</f>
        <v xml:space="preserve">I’m looking to take my ACT sometime this year, but I haven’t even begun to study or even know where I should start. I really want to go to college once I’m done with high school and by learning how to look for scholarships to cover my cost of school would help. </v>
      </c>
      <c r="V92" s="48" t="str">
        <f>IF(INDEX(Applications_2021!$AG$2:$AG$651,MATCH($A92,Applications_2021!$A$2:$A$651,0))="","",INDEX(Applications_2021!$AG$2:$AG$651,MATCH($A92,Applications_2021!$A$2:$A$651,0)))</f>
        <v xml:space="preserve">Honor Roll since I have been at reimagine prep and I also received an award for being in track. </v>
      </c>
      <c r="W92" s="48" t="str">
        <f>IF(INDEX(Applications_2021!$AH$2:$AH$651,MATCH($A92,Applications_2021!$A$2:$A$651,0))="","",INDEX(Applications_2021!$AH$2:$AH$651,MATCH($A92,Applications_2021!$A$2:$A$651,0)))</f>
        <v xml:space="preserve">I thought I was really good at math, because I’m always having As and abs when I receive my report card for math. However, when I applied for Jackson Prep I learned that I’m not as smart in math. At this camp I’m hoping to gain skills that would better assist me with having knowledge in math. Math is my favorite subject next to history. </v>
      </c>
      <c r="X92" s="48" t="str">
        <f>IF(INDEX(Applications_2021!$AI$2:$AI$651,MATCH($A92,Applications_2021!$A$2:$A$651,0))="","",INDEX(Applications_2021!$AI$2:$AI$651,MATCH($A92,Applications_2021!$A$2:$A$651,0)))</f>
        <v>Social Media</v>
      </c>
      <c r="Y92" s="48" t="str">
        <f>IF(INDEX(Applications_2021!$AJ$2:$AJ$651,MATCH($A92,Applications_2021!$A$2:$A$651,0))="","",INDEX(Applications_2021!$AJ$2:$AJ$651,MATCH($A92,Applications_2021!$A$2:$A$651,0)))</f>
        <v/>
      </c>
      <c r="Z92" s="48" t="str" cm="1">
        <f t="array" ref="Z92">IF(INDEX(Transcripts_2021!$Q$2:$Q$1001,MATCH($A92,Applications_2021!$A$2:$A$1001,0))="","",INDEX(Transcripts_2021!$Q$2:$Q$1001,MATCH(TRIM($A92),TRIM(Transcripts_2021!$B$2:$B$1001),0)))</f>
        <v>stewart_vontrell_1283052_2.pdf</v>
      </c>
      <c r="AA92" s="48" t="str" cm="1">
        <f t="array" ref="AA92">IF(INDEX(Transcripts_2021!$S$2:$S$1001,MATCH($A92,Applications_2021!$A$2:$A$1001,0))="","",INDEX(Transcripts_2021!$S$2:$S$1001,MATCH(TRIM($A92),TRIM(Transcripts_2021!$B$2:$B$1001),0)))</f>
        <v/>
      </c>
      <c r="AB92" s="48" t="str" cm="1">
        <f t="array" ref="AB92">IF(INDEX(Transcripts_2021!$U$2:$U$1001,MATCH($A92,Applications_2021!$A$2:$A$1001,0))="","",INDEX(Transcripts_2021!$U$2:$U$1001,MATCH(TRIM($A92),TRIM(Transcripts_2021!$B$2:$B$1001),0)))</f>
        <v/>
      </c>
      <c r="AC92" s="48" t="str">
        <f>IF(INDEX(Transcripts_2021!$A$2:$A$324,MATCH($A92,Transcripts_2021!$A$2:$A$324,0))=$A92,INDEX(Transcripts_2021!$O$2:$O$324,MATCH($A92,Transcripts_2021!$A$2:$A$324,0)),"")</f>
        <v>Reimagine Prep</v>
      </c>
      <c r="AD92" s="48" t="str">
        <f>IF(INDEX('AAYME 2021_List'!$A$3:$A$311,MATCH($A92,'AAYME 2021_List'!$A$3:$A$311,0))=$A92,INDEX('AAYME 2021_List'!$AC$3:$AC$311,MATCH($A92,'AAYME 2021_List'!$A$3:$A$311,0)),"")</f>
        <v>Hinds</v>
      </c>
      <c r="AE92" s="48" t="str">
        <f>IF(INDEX(Applications_2021!$AL$2:$AL$651,MATCH($A92,Applications_2021!$A$2:$A$651,0))="","",INDEX(Applications_2021!$AL$2:$AL$651,MATCH($A92,Applications_2021!$A$2:$A$651,0)))</f>
        <v>Hinds</v>
      </c>
    </row>
    <row r="93" spans="1:31" x14ac:dyDescent="0.3">
      <c r="A93" s="51" t="str">
        <f>IF(Applications_2021!$A199="","",Applications_2021!$A199)</f>
        <v>0207-MAG-AL-0107</v>
      </c>
      <c r="B93" s="52">
        <f>IF(INDEX('AAYME 2021_List'!$A$3:$A$311,MATCH($A93,'AAYME 2021_List'!$A$3:$A$311,0))=$A93,INDEX('AAYME 2021_List'!$B$3:$B$311,MATCH($A93,'AAYME 2021_List'!$A$3:$A$311,0)),"")</f>
        <v>0</v>
      </c>
      <c r="C93" s="258" t="str">
        <f>IF(INDEX('AAYME 2021_List'!$A$3:$A$311,MATCH($A93,'AAYME 2021_List'!$A$3:$A$311,0))=$A93,INDEX('AAYME 2021_List'!$C$3:$C$311,MATCH($A93,'AAYME 2021_List'!$A$3:$A$311,0)),"")</f>
        <v>99-Not Selected</v>
      </c>
      <c r="D93" s="46">
        <f t="shared" si="3"/>
        <v>7</v>
      </c>
      <c r="E93" s="45" cm="1">
        <f t="array" ref="E93">_xlfn.IFS($Q93="Less than $25,000 per year",5,$Q93="$25,000 to $49,999 per year",4,$Q93="$50,000 per year or above",2,$Q93="I do not know.",3,$Q93="",0)</f>
        <v>2</v>
      </c>
      <c r="F93" s="45" cm="1">
        <f t="array" ref="F93">_xlfn.IFS($T93="Excellent",5,$T93="Good",4,$T93="Average",3,$T93="Below Average",2,$T93="Poor",1)</f>
        <v>5</v>
      </c>
      <c r="G93" s="52"/>
      <c r="H93" s="52"/>
      <c r="I93" s="52"/>
      <c r="J93" s="255">
        <f>IF(INDEX('AAYME 2021_List'!$A$3:$A$311,MATCH($A93,'AAYME 2021_List'!$A$3:$A$311,0))=$A93,INDEX('AAYME 2021_List'!$J$3:$J$311,MATCH($A93,'AAYME 2021_List'!$A$3:$A$311,0)),"")</f>
        <v>0</v>
      </c>
      <c r="K93" s="48" t="str">
        <f>IF(LEFT(INDEX(Applications_2021!$E$2:$E$651,MATCH($A93,Applications_2021!$A$2:$A$651,0)),1)="Y","Black","Other")</f>
        <v>Black</v>
      </c>
      <c r="L93" s="48" t="str">
        <f>IF(INDEX(Applications_2021!$F$2:$F$651,MATCH($A93,Applications_2021!$A$2:$A$651,0))="","",INDEX(Applications_2021!$F$2:$F$651,MATCH($A93,Applications_2021!$A$2:$A$651,0)))</f>
        <v>Female</v>
      </c>
      <c r="M93" s="48" t="str">
        <f>IF(LEFT(INDEX(Applications_2021!$I$2:$I$651,MATCH($A93,Applications_2021!$A$2:$A$651,0)),1)="","",LEFT(INDEX(Applications_2021!$I$2:$I$651,MATCH($A93,Applications_2021!$A$2:$A$651,0)),1))</f>
        <v>8</v>
      </c>
      <c r="N93" s="48" t="str">
        <f>IF(INDEX(Applications_2021!$J$2:$J$651,MATCH($A93,Applications_2021!$A$2:$A$651,0))="","",INDEX(Applications_2021!$J$2:$J$651,MATCH($A93,Applications_2021!$A$2:$A$651,0)))</f>
        <v>Columbus Middle School</v>
      </c>
      <c r="O93" s="48" t="str">
        <f>IF(INDEX(Applications_2021!$K$2:$K$651,MATCH($A93,Applications_2021!$A$2:$A$651,0))="","",INDEX(Applications_2021!$K$2:$K$651,MATCH($A93,Applications_2021!$A$2:$A$651,0)))</f>
        <v xml:space="preserve">Columbus Municipal School District </v>
      </c>
      <c r="P93" s="48" t="str">
        <f>IF(INDEX(Applications_2021!$P$2:$P$651,MATCH($A93,Applications_2021!$A$2:$A$651,0))="","",INDEX(Applications_2021!$P$2:$P$651,MATCH($A93,Applications_2021!$A$2:$A$651,0)))</f>
        <v>College degree or 4 or more years of college (including graduate school)</v>
      </c>
      <c r="Q93" s="48" t="str">
        <f>IF(INDEX(Applications_2021!$Q$2:$Q$651,MATCH($A93,Applications_2021!$A$2:$A$651,0))="","",INDEX(Applications_2021!$Q$2:$Q$651,MATCH($A93,Applications_2021!$A$2:$A$651,0)))</f>
        <v>$50,000 per year or above</v>
      </c>
      <c r="R93" s="48" t="str">
        <f>IF(INDEX(Applications_2021!$AL$2:$AL$651,MATCH($A93,Applications_2021!$A$2:$A$651,0))="","",INDEX(Applications_2021!$AL$2:$AL$651,MATCH($A93,Applications_2021!$A$2:$A$651,0)))</f>
        <v>Lowndes</v>
      </c>
      <c r="S93" s="48" t="str">
        <f>IF(INDEX(Applications_2021!$V$2:$V$651,MATCH($A93,Applications_2021!$A$2:$A$651,0))="","",INDEX(Applications_2021!$V$2:$V$651,MATCH($A93,Applications_2021!$A$2:$A$651,0)))</f>
        <v>MS</v>
      </c>
      <c r="T93" s="48" t="str">
        <f>IF(INDEX(Applications_2021!$AE$2:$AE$651,MATCH($A93,Applications_2021!$A$2:$A$651,0))="","",INDEX(Applications_2021!$AE$2:$AE$651,MATCH($A93,Applications_2021!$A$2:$A$651,0)))</f>
        <v>Excellent</v>
      </c>
      <c r="U93" s="48" t="str">
        <f>IF(INDEX(Applications_2021!$AF$2:$AF$651,MATCH($A93,Applications_2021!$A$2:$A$651,0))="","",INDEX(Applications_2021!$AF$2:$AF$651,MATCH($A93,Applications_2021!$A$2:$A$651,0)))</f>
        <v xml:space="preserve">I would like to attend AAYME Camp because I feel like it would be great opportunity. I hope to gain leadership skills as an African American growing up in this generation, being with other young people who have the same mindset as me, and to have fun. </v>
      </c>
      <c r="V93" s="48" t="str">
        <f>IF(INDEX(Applications_2021!$AG$2:$AG$651,MATCH($A93,Applications_2021!$A$2:$A$651,0))="","",INDEX(Applications_2021!$AG$2:$AG$651,MATCH($A93,Applications_2021!$A$2:$A$651,0)))</f>
        <v xml:space="preserve">I am ranked #1 out of all the 8th grade students in my school. I am president of my ITS troupe (International Thespian Society) and have won many awards for my talent in performing arts. I am starting lineup on my basketball team. I have been playing tennis for 5+ years. I was in a gifted program from 2nd grade to 6th grade. I won the presidential debate at my school's mock election. </v>
      </c>
      <c r="W93" s="48" t="str">
        <f>IF(INDEX(Applications_2021!$AH$2:$AH$651,MATCH($A93,Applications_2021!$A$2:$A$651,0))="","",INDEX(Applications_2021!$AH$2:$AH$651,MATCH($A93,Applications_2021!$A$2:$A$651,0)))</f>
        <v xml:space="preserve">I'm an overachiever, hard worker, social, responsible, respectful young lady. Whenever I put my mind to something, I do it. I really like meeting new people, especially if they want to achieve in life just like me. </v>
      </c>
      <c r="X93" s="48" t="str">
        <f>IF(INDEX(Applications_2021!$AI$2:$AI$651,MATCH($A93,Applications_2021!$A$2:$A$651,0))="","",INDEX(Applications_2021!$AI$2:$AI$651,MATCH($A93,Applications_2021!$A$2:$A$651,0)))</f>
        <v>Social Media</v>
      </c>
      <c r="Y93" s="48" t="str">
        <f>IF(INDEX(Applications_2021!$AJ$2:$AJ$651,MATCH($A93,Applications_2021!$A$2:$A$651,0))="","",INDEX(Applications_2021!$AJ$2:$AJ$651,MATCH($A93,Applications_2021!$A$2:$A$651,0)))</f>
        <v/>
      </c>
      <c r="Z93" s="48" t="str" cm="1">
        <f t="array" ref="Z93">IF(INDEX(Transcripts_2021!$Q$2:$Q$1001,MATCH($A93,Applications_2021!$A$2:$A$1001,0))="","",INDEX(Transcripts_2021!$Q$2:$Q$1001,MATCH(TRIM($A93),TRIM(Transcripts_2021!$B$2:$B$1001),0)))</f>
        <v>20210421_210343.jpg</v>
      </c>
      <c r="AA93" s="48" t="str" cm="1">
        <f t="array" ref="AA93">IF(INDEX(Transcripts_2021!$S$2:$S$1001,MATCH($A93,Applications_2021!$A$2:$A$1001,0))="","",INDEX(Transcripts_2021!$S$2:$S$1001,MATCH(TRIM($A93),TRIM(Transcripts_2021!$B$2:$B$1001),0)))</f>
        <v/>
      </c>
      <c r="AB93" s="48" t="str" cm="1">
        <f t="array" ref="AB93">IF(INDEX(Transcripts_2021!$U$2:$U$1001,MATCH($A93,Applications_2021!$A$2:$A$1001,0))="","",INDEX(Transcripts_2021!$U$2:$U$1001,MATCH(TRIM($A93),TRIM(Transcripts_2021!$B$2:$B$1001),0)))</f>
        <v/>
      </c>
      <c r="AC93" s="48" t="str">
        <f>IF(INDEX(Transcripts_2021!$A$2:$A$324,MATCH($A93,Transcripts_2021!$A$2:$A$324,0))=$A93,INDEX(Transcripts_2021!$O$2:$O$324,MATCH($A93,Transcripts_2021!$A$2:$A$324,0)),"")</f>
        <v xml:space="preserve">Columbus Middle School </v>
      </c>
      <c r="AD93" s="48" t="str">
        <f>IF(INDEX('AAYME 2021_List'!$A$3:$A$311,MATCH($A93,'AAYME 2021_List'!$A$3:$A$311,0))=$A93,INDEX('AAYME 2021_List'!$AC$3:$AC$311,MATCH($A93,'AAYME 2021_List'!$A$3:$A$311,0)),"")</f>
        <v>Lowndes</v>
      </c>
      <c r="AE93" s="48" t="str">
        <f>IF(INDEX(Applications_2021!$AL$2:$AL$651,MATCH($A93,Applications_2021!$A$2:$A$651,0))="","",INDEX(Applications_2021!$AL$2:$AL$651,MATCH($A93,Applications_2021!$A$2:$A$651,0)))</f>
        <v>Lowndes</v>
      </c>
    </row>
    <row r="94" spans="1:31" x14ac:dyDescent="0.3">
      <c r="A94" s="51" t="str">
        <f>IF(Applications_2021!$A203="","",Applications_2021!$A203)</f>
        <v>0211-POO-KE-0034</v>
      </c>
      <c r="B94" s="52" t="str">
        <f>IF(INDEX('AAYME 2021_List'!$A$3:$A$311,MATCH($A94,'AAYME 2021_List'!$A$3:$A$311,0))=$A94,INDEX('AAYME 2021_List'!$B$3:$B$311,MATCH($A94,'AAYME 2021_List'!$A$3:$A$311,0)),"")</f>
        <v>Yes</v>
      </c>
      <c r="C94" s="258" t="str">
        <f>IF(INDEX('AAYME 2021_List'!$A$3:$A$311,MATCH($A94,'AAYME 2021_List'!$A$3:$A$311,0))=$A94,INDEX('AAYME 2021_List'!$C$3:$C$311,MATCH($A94,'AAYME 2021_List'!$A$3:$A$311,0)),"")</f>
        <v>06-Finalist</v>
      </c>
      <c r="D94" s="46">
        <f t="shared" si="3"/>
        <v>9</v>
      </c>
      <c r="E94" s="45" cm="1">
        <f t="array" ref="E94">_xlfn.IFS($Q94="Less than $25,000 per year",5,$Q94="$25,000 to $49,999 per year",4,$Q94="$50,000 per year or above",2,$Q94="I do not know.",3,$Q94="",0)</f>
        <v>4</v>
      </c>
      <c r="F94" s="45" cm="1">
        <f t="array" ref="F94">_xlfn.IFS($T94="Excellent",5,$T94="Good",4,$T94="Average",3,$T94="Below Average",2,$T94="Poor",1)</f>
        <v>5</v>
      </c>
      <c r="G94" s="52"/>
      <c r="H94" s="52"/>
      <c r="I94" s="52"/>
      <c r="J94" s="255">
        <f>IF(INDEX('AAYME 2021_List'!$A$3:$A$311,MATCH($A94,'AAYME 2021_List'!$A$3:$A$311,0))=$A94,INDEX('AAYME 2021_List'!$J$3:$J$311,MATCH($A94,'AAYME 2021_List'!$A$3:$A$311,0)),"")</f>
        <v>9</v>
      </c>
      <c r="K94" s="48" t="str">
        <f>IF(LEFT(INDEX(Applications_2021!$E$2:$E$651,MATCH($A94,Applications_2021!$A$2:$A$651,0)),1)="Y","Black","Other")</f>
        <v>Black</v>
      </c>
      <c r="L94" s="48" t="str">
        <f>IF(INDEX(Applications_2021!$F$2:$F$651,MATCH($A94,Applications_2021!$A$2:$A$651,0))="","",INDEX(Applications_2021!$F$2:$F$651,MATCH($A94,Applications_2021!$A$2:$A$651,0)))</f>
        <v>Male</v>
      </c>
      <c r="M94" s="48" t="str">
        <f>IF(LEFT(INDEX(Applications_2021!$I$2:$I$651,MATCH($A94,Applications_2021!$A$2:$A$651,0)),1)="","",LEFT(INDEX(Applications_2021!$I$2:$I$651,MATCH($A94,Applications_2021!$A$2:$A$651,0)),1))</f>
        <v>9</v>
      </c>
      <c r="N94" s="48" t="str">
        <f>IF(INDEX(Applications_2021!$J$2:$J$651,MATCH($A94,Applications_2021!$A$2:$A$651,0))="","",INDEX(Applications_2021!$J$2:$J$651,MATCH($A94,Applications_2021!$A$2:$A$651,0)))</f>
        <v>Humphrey County High School</v>
      </c>
      <c r="O94" s="48" t="str">
        <f>IF(INDEX(Applications_2021!$K$2:$K$651,MATCH($A94,Applications_2021!$A$2:$A$651,0))="","",INDEX(Applications_2021!$K$2:$K$651,MATCH($A94,Applications_2021!$A$2:$A$651,0)))</f>
        <v>Humphrey County Scholastic School District</v>
      </c>
      <c r="P94" s="48" t="str">
        <f>IF(INDEX(Applications_2021!$P$2:$P$651,MATCH($A94,Applications_2021!$A$2:$A$651,0))="","",INDEX(Applications_2021!$P$2:$P$651,MATCH($A94,Applications_2021!$A$2:$A$651,0)))</f>
        <v>High School Diploma or up to 3 years of college</v>
      </c>
      <c r="Q94" s="48" t="str">
        <f>IF(INDEX(Applications_2021!$Q$2:$Q$651,MATCH($A94,Applications_2021!$A$2:$A$651,0))="","",INDEX(Applications_2021!$Q$2:$Q$651,MATCH($A94,Applications_2021!$A$2:$A$651,0)))</f>
        <v>$25,000 to $49,999 per year</v>
      </c>
      <c r="R94" s="48" t="str">
        <f>IF(INDEX(Applications_2021!$AL$2:$AL$651,MATCH($A94,Applications_2021!$A$2:$A$651,0))="","",INDEX(Applications_2021!$AL$2:$AL$651,MATCH($A94,Applications_2021!$A$2:$A$651,0)))</f>
        <v>Humphreys</v>
      </c>
      <c r="S94" s="48" t="str">
        <f>IF(INDEX(Applications_2021!$V$2:$V$651,MATCH($A94,Applications_2021!$A$2:$A$651,0))="","",INDEX(Applications_2021!$V$2:$V$651,MATCH($A94,Applications_2021!$A$2:$A$651,0)))</f>
        <v>MS</v>
      </c>
      <c r="T94" s="48" t="str">
        <f>IF(INDEX(Applications_2021!$AE$2:$AE$651,MATCH($A94,Applications_2021!$A$2:$A$651,0))="","",INDEX(Applications_2021!$AE$2:$AE$651,MATCH($A94,Applications_2021!$A$2:$A$651,0)))</f>
        <v>Excellent</v>
      </c>
      <c r="U94" s="48" t="str">
        <f>IF(INDEX(Applications_2021!$AF$2:$AF$651,MATCH($A94,Applications_2021!$A$2:$A$651,0))="","",INDEX(Applications_2021!$AF$2:$AF$651,MATCH($A94,Applications_2021!$A$2:$A$651,0)))</f>
        <v xml:space="preserve">I want to attend the AAYME Camp because I believe it will be a valuable educational experience. My hope is to gain knowledge and social experience. This camp will prepare me for higher education and careers. The time spent at this camp will most likely be a vital part of my future success. I trust that this camp and its instructors are fully capable of giving me the tools to realize my potential. </v>
      </c>
      <c r="V94" s="48" t="str">
        <f>IF(INDEX(Applications_2021!$AG$2:$AG$651,MATCH($A94,Applications_2021!$A$2:$A$651,0))="","",INDEX(Applications_2021!$AG$2:$AG$651,MATCH($A94,Applications_2021!$A$2:$A$651,0)))</f>
        <v xml:space="preserve">I have been in the Beta Club since the 4th grade. I have multiple awards for principal and superintendent scholars in school. I have a decent singing ability and have been in my school and church choir. </v>
      </c>
      <c r="W94" s="48" t="str">
        <f>IF(INDEX(Applications_2021!$AH$2:$AH$651,MATCH($A94,Applications_2021!$A$2:$A$651,0))="","",INDEX(Applications_2021!$AH$2:$AH$651,MATCH($A94,Applications_2021!$A$2:$A$651,0)))</f>
        <v>I am prepared to work as hard as I can to achieve my dreams.</v>
      </c>
      <c r="X94" s="48" t="str">
        <f>IF(INDEX(Applications_2021!$AI$2:$AI$651,MATCH($A94,Applications_2021!$A$2:$A$651,0))="","",INDEX(Applications_2021!$AI$2:$AI$651,MATCH($A94,Applications_2021!$A$2:$A$651,0)))</f>
        <v>relative or friend</v>
      </c>
      <c r="Y94" s="48" t="str">
        <f>IF(INDEX(Applications_2021!$AJ$2:$AJ$651,MATCH($A94,Applications_2021!$A$2:$A$651,0))="","",INDEX(Applications_2021!$AJ$2:$AJ$651,MATCH($A94,Applications_2021!$A$2:$A$651,0)))</f>
        <v/>
      </c>
      <c r="Z94" s="48" t="str" cm="1">
        <f t="array" ref="Z94">IF(INDEX(Transcripts_2021!$Q$2:$Q$1001,MATCH($A94,Applications_2021!$A$2:$A$1001,0))="","",INDEX(Transcripts_2021!$Q$2:$Q$1001,MATCH(TRIM($A94),TRIM(Transcripts_2021!$B$2:$B$1001),0)))</f>
        <v>16189711669225030736228880746735.jpg</v>
      </c>
      <c r="AA94" s="48" t="str" cm="1">
        <f t="array" ref="AA94">IF(INDEX(Transcripts_2021!$S$2:$S$1001,MATCH($A94,Applications_2021!$A$2:$A$1001,0))="","",INDEX(Transcripts_2021!$S$2:$S$1001,MATCH(TRIM($A94),TRIM(Transcripts_2021!$B$2:$B$1001),0)))</f>
        <v/>
      </c>
      <c r="AB94" s="48" t="str" cm="1">
        <f t="array" ref="AB94">IF(INDEX(Transcripts_2021!$U$2:$U$1001,MATCH($A94,Applications_2021!$A$2:$A$1001,0))="","",INDEX(Transcripts_2021!$U$2:$U$1001,MATCH(TRIM($A94),TRIM(Transcripts_2021!$B$2:$B$1001),0)))</f>
        <v/>
      </c>
      <c r="AC94" s="48" t="str">
        <f>IF(INDEX(Transcripts_2021!$A$2:$A$324,MATCH($A94,Transcripts_2021!$A$2:$A$324,0))=$A94,INDEX(Transcripts_2021!$O$2:$O$324,MATCH($A94,Transcripts_2021!$A$2:$A$324,0)),"")</f>
        <v>Humphrey's County High School</v>
      </c>
      <c r="AD94" s="48" t="str">
        <f>IF(INDEX('AAYME 2021_List'!$A$3:$A$311,MATCH($A94,'AAYME 2021_List'!$A$3:$A$311,0))=$A94,INDEX('AAYME 2021_List'!$AC$3:$AC$311,MATCH($A94,'AAYME 2021_List'!$A$3:$A$311,0)),"")</f>
        <v>Humphreys</v>
      </c>
      <c r="AE94" s="48" t="str">
        <f>IF(INDEX(Applications_2021!$AL$2:$AL$651,MATCH($A94,Applications_2021!$A$2:$A$651,0))="","",INDEX(Applications_2021!$AL$2:$AL$651,MATCH($A94,Applications_2021!$A$2:$A$651,0)))</f>
        <v>Humphreys</v>
      </c>
    </row>
    <row r="95" spans="1:31" x14ac:dyDescent="0.3">
      <c r="A95" s="51" t="str">
        <f>IF(Applications_2021!$A206="","",Applications_2021!$A206)</f>
        <v>0214-HOR-SY-0004</v>
      </c>
      <c r="B95" s="52">
        <f>IF(INDEX('AAYME 2021_List'!$A$3:$A$311,MATCH($A95,'AAYME 2021_List'!$A$3:$A$311,0))=$A95,INDEX('AAYME 2021_List'!$B$3:$B$311,MATCH($A95,'AAYME 2021_List'!$A$3:$A$311,0)),"")</f>
        <v>0</v>
      </c>
      <c r="C95" s="258" t="str">
        <f>IF(INDEX('AAYME 2021_List'!$A$3:$A$311,MATCH($A95,'AAYME 2021_List'!$A$3:$A$311,0))=$A95,INDEX('AAYME 2021_List'!$C$3:$C$311,MATCH($A95,'AAYME 2021_List'!$A$3:$A$311,0)),"")</f>
        <v>99-Not Selected</v>
      </c>
      <c r="D95" s="46">
        <f t="shared" si="3"/>
        <v>5</v>
      </c>
      <c r="E95" s="45" cm="1">
        <f t="array" ref="E95">_xlfn.IFS($Q95="Less than $25,000 per year",5,$Q95="$25,000 to $49,999 per year",4,$Q95="$50,000 per year or above",2,$Q95="I do not know.",3,$Q95="",0)</f>
        <v>2</v>
      </c>
      <c r="F95" s="45" cm="1">
        <f t="array" ref="F95">_xlfn.IFS($T95="Excellent",5,$T95="Good",4,$T95="Average",3,$T95="Below Average",2,$T95="Poor",1)</f>
        <v>3</v>
      </c>
      <c r="G95" s="52"/>
      <c r="H95" s="52"/>
      <c r="I95" s="52"/>
      <c r="J95" s="255">
        <f>IF(INDEX('AAYME 2021_List'!$A$3:$A$311,MATCH($A95,'AAYME 2021_List'!$A$3:$A$311,0))=$A95,INDEX('AAYME 2021_List'!$J$3:$J$311,MATCH($A95,'AAYME 2021_List'!$A$3:$A$311,0)),"")</f>
        <v>0</v>
      </c>
      <c r="K95" s="48" t="str">
        <f>IF(LEFT(INDEX(Applications_2021!$E$2:$E$651,MATCH($A95,Applications_2021!$A$2:$A$651,0)),1)="Y","Black","Other")</f>
        <v>Black</v>
      </c>
      <c r="L95" s="48" t="str">
        <f>IF(INDEX(Applications_2021!$F$2:$F$651,MATCH($A95,Applications_2021!$A$2:$A$651,0))="","",INDEX(Applications_2021!$F$2:$F$651,MATCH($A95,Applications_2021!$A$2:$A$651,0)))</f>
        <v>Female</v>
      </c>
      <c r="M95" s="48" t="str">
        <f>IF(LEFT(INDEX(Applications_2021!$I$2:$I$651,MATCH($A95,Applications_2021!$A$2:$A$651,0)),1)="","",LEFT(INDEX(Applications_2021!$I$2:$I$651,MATCH($A95,Applications_2021!$A$2:$A$651,0)),1))</f>
        <v>8</v>
      </c>
      <c r="N95" s="48" t="str">
        <f>IF(INDEX(Applications_2021!$J$2:$J$651,MATCH($A95,Applications_2021!$A$2:$A$651,0))="","",INDEX(Applications_2021!$J$2:$J$651,MATCH($A95,Applications_2021!$A$2:$A$651,0)))</f>
        <v xml:space="preserve">Jackson Academy </v>
      </c>
      <c r="O95" s="48" t="str">
        <f>IF(INDEX(Applications_2021!$K$2:$K$651,MATCH($A95,Applications_2021!$A$2:$A$651,0))="","",INDEX(Applications_2021!$K$2:$K$651,MATCH($A95,Applications_2021!$A$2:$A$651,0)))</f>
        <v/>
      </c>
      <c r="P95" s="48" t="str">
        <f>IF(INDEX(Applications_2021!$P$2:$P$651,MATCH($A95,Applications_2021!$A$2:$A$651,0))="","",INDEX(Applications_2021!$P$2:$P$651,MATCH($A95,Applications_2021!$A$2:$A$651,0)))</f>
        <v>College degree or 4 or more years of college (including graduate school)</v>
      </c>
      <c r="Q95" s="48" t="str">
        <f>IF(INDEX(Applications_2021!$Q$2:$Q$651,MATCH($A95,Applications_2021!$A$2:$A$651,0))="","",INDEX(Applications_2021!$Q$2:$Q$651,MATCH($A95,Applications_2021!$A$2:$A$651,0)))</f>
        <v>$50,000 per year or above</v>
      </c>
      <c r="R95" s="48" t="str">
        <f>IF(INDEX(Applications_2021!$AL$2:$AL$651,MATCH($A95,Applications_2021!$A$2:$A$651,0))="","",INDEX(Applications_2021!$AL$2:$AL$651,MATCH($A95,Applications_2021!$A$2:$A$651,0)))</f>
        <v>Hinds</v>
      </c>
      <c r="S95" s="48" t="str">
        <f>IF(INDEX(Applications_2021!$V$2:$V$651,MATCH($A95,Applications_2021!$A$2:$A$651,0))="","",INDEX(Applications_2021!$V$2:$V$651,MATCH($A95,Applications_2021!$A$2:$A$651,0)))</f>
        <v>MS</v>
      </c>
      <c r="T95" s="48" t="str">
        <f>IF(INDEX(Applications_2021!$AE$2:$AE$651,MATCH($A95,Applications_2021!$A$2:$A$651,0))="","",INDEX(Applications_2021!$AE$2:$AE$651,MATCH($A95,Applications_2021!$A$2:$A$651,0)))</f>
        <v>Average</v>
      </c>
      <c r="U95" s="48" t="str">
        <f>IF(INDEX(Applications_2021!$AF$2:$AF$651,MATCH($A95,Applications_2021!$A$2:$A$651,0))="","",INDEX(Applications_2021!$AF$2:$AF$651,MATCH($A95,Applications_2021!$A$2:$A$651,0)))</f>
        <v xml:space="preserve">I want to attend the camp because  academically  I have been struggling  with my grades and I want to make me proud of better grades . I can do it but i just need the opportunity  to strengthen the areas  where i am weak. I want the best for my education any every opportunity  to advance  my educational  experiences. I am going to the 9th grade and i want to start  off on a good note and be on top and be able to use this camp to be in charge of my education. </v>
      </c>
      <c r="V95" s="48" t="str">
        <f>IF(INDEX(Applications_2021!$AG$2:$AG$651,MATCH($A95,Applications_2021!$A$2:$A$651,0))="","",INDEX(Applications_2021!$AG$2:$AG$651,MATCH($A95,Applications_2021!$A$2:$A$651,0)))</f>
        <v>I am currently a 6 year member  of Girl Scouts, I  currently  serve as a Cadet  And  I have been awarded the Bronze Award. And I am currently a volunteer for my middle school student council. I am also a 2 year color guard member in the band, 4 year Dancer with Judah School of performing arts.</v>
      </c>
      <c r="W95" s="48" t="str">
        <f>IF(INDEX(Applications_2021!$AH$2:$AH$651,MATCH($A95,Applications_2021!$A$2:$A$651,0))="","",INDEX(Applications_2021!$AH$2:$AH$651,MATCH($A95,Applications_2021!$A$2:$A$651,0)))</f>
        <v/>
      </c>
      <c r="X95" s="48" t="str">
        <f>IF(INDEX(Applications_2021!$AI$2:$AI$651,MATCH($A95,Applications_2021!$A$2:$A$651,0))="","",INDEX(Applications_2021!$AI$2:$AI$651,MATCH($A95,Applications_2021!$A$2:$A$651,0)))</f>
        <v>Social Media</v>
      </c>
      <c r="Y95" s="48" t="str">
        <f>IF(INDEX(Applications_2021!$AJ$2:$AJ$651,MATCH($A95,Applications_2021!$A$2:$A$651,0))="","",INDEX(Applications_2021!$AJ$2:$AJ$651,MATCH($A95,Applications_2021!$A$2:$A$651,0)))</f>
        <v/>
      </c>
      <c r="Z95" s="48" t="str" cm="1">
        <f t="array" ref="Z95">IF(INDEX(Transcripts_2021!$Q$2:$Q$1001,MATCH($A95,Applications_2021!$A$2:$A$1001,0))="","",INDEX(Transcripts_2021!$Q$2:$Q$1001,MATCH(TRIM($A95),TRIM(Transcripts_2021!$B$2:$B$1001),0)))</f>
        <v>8b2dd3e855ae4009976a3c5d4788c5dc.pdf</v>
      </c>
      <c r="AA95" s="48" t="str" cm="1">
        <f t="array" ref="AA95">IF(INDEX(Transcripts_2021!$S$2:$S$1001,MATCH($A95,Applications_2021!$A$2:$A$1001,0))="","",INDEX(Transcripts_2021!$S$2:$S$1001,MATCH(TRIM($A95),TRIM(Transcripts_2021!$B$2:$B$1001),0)))</f>
        <v/>
      </c>
      <c r="AB95" s="48" t="str" cm="1">
        <f t="array" ref="AB95">IF(INDEX(Transcripts_2021!$U$2:$U$1001,MATCH($A95,Applications_2021!$A$2:$A$1001,0))="","",INDEX(Transcripts_2021!$U$2:$U$1001,MATCH(TRIM($A95),TRIM(Transcripts_2021!$B$2:$B$1001),0)))</f>
        <v/>
      </c>
      <c r="AC95" s="48" t="str">
        <f>IF(INDEX(Transcripts_2021!$A$2:$A$324,MATCH($A95,Transcripts_2021!$A$2:$A$324,0))=$A95,INDEX(Transcripts_2021!$O$2:$O$324,MATCH($A95,Transcripts_2021!$A$2:$A$324,0)),"")</f>
        <v xml:space="preserve">Jackson Academy </v>
      </c>
      <c r="AD95" s="48" t="str">
        <f>IF(INDEX('AAYME 2021_List'!$A$3:$A$311,MATCH($A95,'AAYME 2021_List'!$A$3:$A$311,0))=$A95,INDEX('AAYME 2021_List'!$AC$3:$AC$311,MATCH($A95,'AAYME 2021_List'!$A$3:$A$311,0)),"")</f>
        <v>Hinds</v>
      </c>
      <c r="AE95" s="48" t="str">
        <f>IF(INDEX(Applications_2021!$AL$2:$AL$651,MATCH($A95,Applications_2021!$A$2:$A$651,0))="","",INDEX(Applications_2021!$AL$2:$AL$651,MATCH($A95,Applications_2021!$A$2:$A$651,0)))</f>
        <v>Hinds</v>
      </c>
    </row>
    <row r="96" spans="1:31" x14ac:dyDescent="0.3">
      <c r="A96" s="51" t="str">
        <f>IF(Applications_2021!$A208="","",Applications_2021!$A208)</f>
        <v>0216-WIL-ZO-0048</v>
      </c>
      <c r="B96" s="52" t="str">
        <f>IF(INDEX('AAYME 2021_List'!$A$3:$A$311,MATCH($A96,'AAYME 2021_List'!$A$3:$A$311,0))=$A96,INDEX('AAYME 2021_List'!$B$3:$B$311,MATCH($A96,'AAYME 2021_List'!$A$3:$A$311,0)),"")</f>
        <v>Yes</v>
      </c>
      <c r="C96" s="258" t="str">
        <f>IF(INDEX('AAYME 2021_List'!$A$3:$A$311,MATCH($A96,'AAYME 2021_List'!$A$3:$A$311,0))=$A96,INDEX('AAYME 2021_List'!$C$3:$C$311,MATCH($A96,'AAYME 2021_List'!$A$3:$A$311,0)),"")</f>
        <v>07-Alternate</v>
      </c>
      <c r="D96" s="46">
        <f t="shared" si="3"/>
        <v>9</v>
      </c>
      <c r="E96" s="45" cm="1">
        <f t="array" ref="E96">_xlfn.IFS($Q96="Less than $25,000 per year",5,$Q96="$25,000 to $49,999 per year",4,$Q96="$50,000 per year or above",2,$Q96="I do not know.",3,$Q96="",0)</f>
        <v>5</v>
      </c>
      <c r="F96" s="45" cm="1">
        <f t="array" ref="F96">_xlfn.IFS($T96="Excellent",5,$T96="Good",4,$T96="Average",3,$T96="Below Average",2,$T96="Poor",1)</f>
        <v>4</v>
      </c>
      <c r="G96" s="52"/>
      <c r="H96" s="52"/>
      <c r="I96" s="52"/>
      <c r="J96" s="255">
        <f>IF(INDEX('AAYME 2021_List'!$A$3:$A$311,MATCH($A96,'AAYME 2021_List'!$A$3:$A$311,0))=$A96,INDEX('AAYME 2021_List'!$J$3:$J$311,MATCH($A96,'AAYME 2021_List'!$A$3:$A$311,0)),"")</f>
        <v>8</v>
      </c>
      <c r="K96" s="48" t="str">
        <f>IF(LEFT(INDEX(Applications_2021!$E$2:$E$651,MATCH($A96,Applications_2021!$A$2:$A$651,0)),1)="Y","Black","Other")</f>
        <v>Black</v>
      </c>
      <c r="L96" s="48" t="str">
        <f>IF(INDEX(Applications_2021!$F$2:$F$651,MATCH($A96,Applications_2021!$A$2:$A$651,0))="","",INDEX(Applications_2021!$F$2:$F$651,MATCH($A96,Applications_2021!$A$2:$A$651,0)))</f>
        <v>Female</v>
      </c>
      <c r="M96" s="48" t="str">
        <f>IF(LEFT(INDEX(Applications_2021!$I$2:$I$651,MATCH($A96,Applications_2021!$A$2:$A$651,0)),1)="","",LEFT(INDEX(Applications_2021!$I$2:$I$651,MATCH($A96,Applications_2021!$A$2:$A$651,0)),1))</f>
        <v>8</v>
      </c>
      <c r="N96" s="48" t="str">
        <f>IF(INDEX(Applications_2021!$J$2:$J$651,MATCH($A96,Applications_2021!$A$2:$A$651,0))="","",INDEX(Applications_2021!$J$2:$J$651,MATCH($A96,Applications_2021!$A$2:$A$651,0)))</f>
        <v>AJHS</v>
      </c>
      <c r="O96" s="48" t="str">
        <f>IF(INDEX(Applications_2021!$K$2:$K$651,MATCH($A96,Applications_2021!$A$2:$A$651,0))="","",INDEX(Applications_2021!$K$2:$K$651,MATCH($A96,Applications_2021!$A$2:$A$651,0)))</f>
        <v>Starkville Oktibbeha</v>
      </c>
      <c r="P96" s="48" t="str">
        <f>IF(INDEX(Applications_2021!$P$2:$P$651,MATCH($A96,Applications_2021!$A$2:$A$651,0))="","",INDEX(Applications_2021!$P$2:$P$651,MATCH($A96,Applications_2021!$A$2:$A$651,0)))</f>
        <v>High School Diploma or up to 3 years of college</v>
      </c>
      <c r="Q96" s="48" t="str">
        <f>IF(INDEX(Applications_2021!$Q$2:$Q$651,MATCH($A96,Applications_2021!$A$2:$A$651,0))="","",INDEX(Applications_2021!$Q$2:$Q$651,MATCH($A96,Applications_2021!$A$2:$A$651,0)))</f>
        <v>Less than $25,000 per year</v>
      </c>
      <c r="R96" s="48" t="str">
        <f>IF(INDEX(Applications_2021!$AL$2:$AL$651,MATCH($A96,Applications_2021!$A$2:$A$651,0))="","",INDEX(Applications_2021!$AL$2:$AL$651,MATCH($A96,Applications_2021!$A$2:$A$651,0)))</f>
        <v>Oktibbeha</v>
      </c>
      <c r="S96" s="48" t="str">
        <f>IF(INDEX(Applications_2021!$V$2:$V$651,MATCH($A96,Applications_2021!$A$2:$A$651,0))="","",INDEX(Applications_2021!$V$2:$V$651,MATCH($A96,Applications_2021!$A$2:$A$651,0)))</f>
        <v>MS</v>
      </c>
      <c r="T96" s="48" t="str">
        <f>IF(INDEX(Applications_2021!$AE$2:$AE$651,MATCH($A96,Applications_2021!$A$2:$A$651,0))="","",INDEX(Applications_2021!$AE$2:$AE$651,MATCH($A96,Applications_2021!$A$2:$A$651,0)))</f>
        <v>Good</v>
      </c>
      <c r="U96" s="48" t="str">
        <f>IF(INDEX(Applications_2021!$AF$2:$AF$651,MATCH($A96,Applications_2021!$A$2:$A$651,0))="","",INDEX(Applications_2021!$AF$2:$AF$651,MATCH($A96,Applications_2021!$A$2:$A$651,0)))</f>
        <v>I am entering 9th grade and I feel as if its time to branch out in order to be successful.</v>
      </c>
      <c r="V96" s="48" t="str">
        <f>IF(INDEX(Applications_2021!$AG$2:$AG$651,MATCH($A96,Applications_2021!$A$2:$A$651,0))="","",INDEX(Applications_2021!$AG$2:$AG$651,MATCH($A96,Applications_2021!$A$2:$A$651,0)))</f>
        <v>Junior Thespian Cheerleader Junior National Honor Society</v>
      </c>
      <c r="W96" s="48" t="str">
        <f>IF(INDEX(Applications_2021!$AH$2:$AH$651,MATCH($A96,Applications_2021!$A$2:$A$651,0))="","",INDEX(Applications_2021!$AH$2:$AH$651,MATCH($A96,Applications_2021!$A$2:$A$651,0)))</f>
        <v/>
      </c>
      <c r="X96" s="48" t="str">
        <f>IF(INDEX(Applications_2021!$AI$2:$AI$651,MATCH($A96,Applications_2021!$A$2:$A$651,0))="","",INDEX(Applications_2021!$AI$2:$AI$651,MATCH($A96,Applications_2021!$A$2:$A$651,0)))</f>
        <v>MSMS alumni/student</v>
      </c>
      <c r="Y96" s="48" t="str">
        <f>IF(INDEX(Applications_2021!$AJ$2:$AJ$651,MATCH($A96,Applications_2021!$A$2:$A$651,0))="","",INDEX(Applications_2021!$AJ$2:$AJ$651,MATCH($A96,Applications_2021!$A$2:$A$651,0)))</f>
        <v/>
      </c>
      <c r="Z96" s="48" t="str" cm="1">
        <f t="array" ref="Z96">IF(INDEX(Transcripts_2021!$Q$2:$Q$1001,MATCH($A96,Applications_2021!$A$2:$A$1001,0))="","",INDEX(Transcripts_2021!$Q$2:$Q$1001,MATCH(TRIM($A96),TRIM(Transcripts_2021!$B$2:$B$1001),0)))</f>
        <v>zoie_williams_report_card.pdf</v>
      </c>
      <c r="AA96" s="48" t="str" cm="1">
        <f t="array" ref="AA96">IF(INDEX(Transcripts_2021!$S$2:$S$1001,MATCH($A96,Applications_2021!$A$2:$A$1001,0))="","",INDEX(Transcripts_2021!$S$2:$S$1001,MATCH(TRIM($A96),TRIM(Transcripts_2021!$B$2:$B$1001),0)))</f>
        <v/>
      </c>
      <c r="AB96" s="48" t="str" cm="1">
        <f t="array" ref="AB96">IF(INDEX(Transcripts_2021!$U$2:$U$1001,MATCH($A96,Applications_2021!$A$2:$A$1001,0))="","",INDEX(Transcripts_2021!$U$2:$U$1001,MATCH(TRIM($A96),TRIM(Transcripts_2021!$B$2:$B$1001),0)))</f>
        <v/>
      </c>
      <c r="AC96" s="48" t="str">
        <f>IF(INDEX(Transcripts_2021!$A$2:$A$324,MATCH($A96,Transcripts_2021!$A$2:$A$324,0))=$A96,INDEX(Transcripts_2021!$O$2:$O$324,MATCH($A96,Transcripts_2021!$A$2:$A$324,0)),"")</f>
        <v>Armstrong Junior High School</v>
      </c>
      <c r="AD96" s="48" t="str">
        <f>IF(INDEX('AAYME 2021_List'!$A$3:$A$311,MATCH($A96,'AAYME 2021_List'!$A$3:$A$311,0))=$A96,INDEX('AAYME 2021_List'!$AC$3:$AC$311,MATCH($A96,'AAYME 2021_List'!$A$3:$A$311,0)),"")</f>
        <v>Oktibbeha</v>
      </c>
      <c r="AE96" s="48" t="str">
        <f>IF(INDEX(Applications_2021!$AL$2:$AL$651,MATCH($A96,Applications_2021!$A$2:$A$651,0))="","",INDEX(Applications_2021!$AL$2:$AL$651,MATCH($A96,Applications_2021!$A$2:$A$651,0)))</f>
        <v>Oktibbeha</v>
      </c>
    </row>
    <row r="97" spans="1:31" x14ac:dyDescent="0.3">
      <c r="A97" s="51" t="str">
        <f>IF(Applications_2021!$A210="","",Applications_2021!$A210)</f>
        <v>0218-HOL-MA-0035</v>
      </c>
      <c r="B97" s="52">
        <f>IF(INDEX('AAYME 2021_List'!$A$3:$A$311,MATCH($A97,'AAYME 2021_List'!$A$3:$A$311,0))=$A97,INDEX('AAYME 2021_List'!$B$3:$B$311,MATCH($A97,'AAYME 2021_List'!$A$3:$A$311,0)),"")</f>
        <v>0</v>
      </c>
      <c r="C97" s="281" t="str">
        <f>IF(INDEX('AAYME 2021_List'!$A$3:$A$311,MATCH($A97,'AAYME 2021_List'!$A$3:$A$311,0))=$A97,INDEX('AAYME 2021_List'!$C$3:$C$311,MATCH($A97,'AAYME 2021_List'!$A$3:$A$311,0)),"")</f>
        <v>99-Not Selected</v>
      </c>
      <c r="D97" s="46">
        <f t="shared" si="3"/>
        <v>9</v>
      </c>
      <c r="E97" s="45" cm="1">
        <f t="array" ref="E97">_xlfn.IFS($Q97="Less than $25,000 per year",5,$Q97="$25,000 to $49,999 per year",4,$Q97="$50,000 per year or above",2,$Q97="I do not know.",3,$Q97="",0)</f>
        <v>4</v>
      </c>
      <c r="F97" s="45" cm="1">
        <f t="array" ref="F97">_xlfn.IFS($T97="Excellent",5,$T97="Good",4,$T97="Average",3,$T97="Below Average",2,$T97="Poor",1)</f>
        <v>5</v>
      </c>
      <c r="G97" s="52"/>
      <c r="H97" s="52"/>
      <c r="I97" s="52"/>
      <c r="J97" s="255">
        <f>IF(INDEX('AAYME 2021_List'!$A$3:$A$311,MATCH($A97,'AAYME 2021_List'!$A$3:$A$311,0))=$A97,INDEX('AAYME 2021_List'!$J$3:$J$311,MATCH($A97,'AAYME 2021_List'!$A$3:$A$311,0)),"")</f>
        <v>9</v>
      </c>
      <c r="K97" s="48" t="str">
        <f>IF(LEFT(INDEX(Applications_2021!$E$2:$E$651,MATCH($A97,Applications_2021!$A$2:$A$651,0)),1)="Y","Black","Other")</f>
        <v>Black</v>
      </c>
      <c r="L97" s="48" t="str">
        <f>IF(INDEX(Applications_2021!$F$2:$F$651,MATCH($A97,Applications_2021!$A$2:$A$651,0))="","",INDEX(Applications_2021!$F$2:$F$651,MATCH($A97,Applications_2021!$A$2:$A$651,0)))</f>
        <v>Female</v>
      </c>
      <c r="M97" s="48" t="str">
        <f>IF(LEFT(INDEX(Applications_2021!$I$2:$I$651,MATCH($A97,Applications_2021!$A$2:$A$651,0)),1)="","",LEFT(INDEX(Applications_2021!$I$2:$I$651,MATCH($A97,Applications_2021!$A$2:$A$651,0)),1))</f>
        <v>9</v>
      </c>
      <c r="N97" s="48" t="str">
        <f>IF(INDEX(Applications_2021!$J$2:$J$651,MATCH($A97,Applications_2021!$A$2:$A$651,0))="","",INDEX(Applications_2021!$J$2:$J$651,MATCH($A97,Applications_2021!$A$2:$A$651,0)))</f>
        <v xml:space="preserve">Columbus High School </v>
      </c>
      <c r="O97" s="48" t="str">
        <f>IF(INDEX(Applications_2021!$K$2:$K$651,MATCH($A97,Applications_2021!$A$2:$A$651,0))="","",INDEX(Applications_2021!$K$2:$K$651,MATCH($A97,Applications_2021!$A$2:$A$651,0)))</f>
        <v xml:space="preserve">Columbus Municipal </v>
      </c>
      <c r="P97" s="48" t="str">
        <f>IF(INDEX(Applications_2021!$P$2:$P$651,MATCH($A97,Applications_2021!$A$2:$A$651,0))="","",INDEX(Applications_2021!$P$2:$P$651,MATCH($A97,Applications_2021!$A$2:$A$651,0)))</f>
        <v>College degree or 4 or more years of college (including graduate school)</v>
      </c>
      <c r="Q97" s="48" t="str">
        <f>IF(INDEX(Applications_2021!$Q$2:$Q$651,MATCH($A97,Applications_2021!$A$2:$A$651,0))="","",INDEX(Applications_2021!$Q$2:$Q$651,MATCH($A97,Applications_2021!$A$2:$A$651,0)))</f>
        <v>$25,000 to $49,999 per year</v>
      </c>
      <c r="R97" s="48" t="str">
        <f>IF(INDEX(Applications_2021!$AL$2:$AL$651,MATCH($A97,Applications_2021!$A$2:$A$651,0))="","",INDEX(Applications_2021!$AL$2:$AL$651,MATCH($A97,Applications_2021!$A$2:$A$651,0)))</f>
        <v>Lowndes</v>
      </c>
      <c r="S97" s="48" t="str">
        <f>IF(INDEX(Applications_2021!$V$2:$V$651,MATCH($A97,Applications_2021!$A$2:$A$651,0))="","",INDEX(Applications_2021!$V$2:$V$651,MATCH($A97,Applications_2021!$A$2:$A$651,0)))</f>
        <v>MS</v>
      </c>
      <c r="T97" s="48" t="str">
        <f>IF(INDEX(Applications_2021!$AE$2:$AE$651,MATCH($A97,Applications_2021!$A$2:$A$651,0))="","",INDEX(Applications_2021!$AE$2:$AE$651,MATCH($A97,Applications_2021!$A$2:$A$651,0)))</f>
        <v>Excellent</v>
      </c>
      <c r="U97" s="48" t="str">
        <f>IF(INDEX(Applications_2021!$AF$2:$AF$651,MATCH($A97,Applications_2021!$A$2:$A$651,0))="","",INDEX(Applications_2021!$AF$2:$AF$651,MATCH($A97,Applications_2021!$A$2:$A$651,0)))</f>
        <v>I believe that AAYME will be a great opportunity for me to learn and become more aware of the college experience as  well as learn more about different careers. I am always willing to learn new things, and I feel this camp will be a great experience for me. I am also hoping to learn more and enhance my leadership and team building skills.</v>
      </c>
      <c r="V97" s="48" t="str">
        <f>IF(INDEX(Applications_2021!$AG$2:$AG$651,MATCH($A97,Applications_2021!$A$2:$A$651,0))="","",INDEX(Applications_2021!$AG$2:$AG$651,MATCH($A97,Applications_2021!$A$2:$A$651,0)))</f>
        <v>I am a member of National Junior Honor Society</v>
      </c>
      <c r="W97" s="48" t="str">
        <f>IF(INDEX(Applications_2021!$AH$2:$AH$651,MATCH($A97,Applications_2021!$A$2:$A$651,0))="","",INDEX(Applications_2021!$AH$2:$AH$651,MATCH($A97,Applications_2021!$A$2:$A$651,0)))</f>
        <v>I am a member of Columbus High Tennis Team</v>
      </c>
      <c r="X97" s="48" t="str">
        <f>IF(INDEX(Applications_2021!$AI$2:$AI$651,MATCH($A97,Applications_2021!$A$2:$A$651,0))="","",INDEX(Applications_2021!$AI$2:$AI$651,MATCH($A97,Applications_2021!$A$2:$A$651,0)))</f>
        <v>school/teacher</v>
      </c>
      <c r="Y97" s="48" t="str">
        <f>IF(INDEX(Applications_2021!$AJ$2:$AJ$651,MATCH($A97,Applications_2021!$A$2:$A$651,0))="","",INDEX(Applications_2021!$AJ$2:$AJ$651,MATCH($A97,Applications_2021!$A$2:$A$651,0)))</f>
        <v>Columbus High School</v>
      </c>
      <c r="Z97" s="48" t="str" cm="1">
        <f t="array" ref="Z97">IF(INDEX(Transcripts_2021!$Q$2:$Q$1001,MATCH($A97,Applications_2021!$A$2:$A$1001,0))="","",INDEX(Transcripts_2021!$Q$2:$Q$1001,MATCH(TRIM($A97),TRIM(Transcripts_2021!$B$2:$B$1001),0)))</f>
        <v>20210420_212320.jpg</v>
      </c>
      <c r="AA97" s="48" t="str" cm="1">
        <f t="array" ref="AA97">IF(INDEX(Transcripts_2021!$S$2:$S$1001,MATCH($A97,Applications_2021!$A$2:$A$1001,0))="","",INDEX(Transcripts_2021!$S$2:$S$1001,MATCH(TRIM($A97),TRIM(Transcripts_2021!$B$2:$B$1001),0)))</f>
        <v/>
      </c>
      <c r="AB97" s="48" t="str" cm="1">
        <f t="array" ref="AB97">IF(INDEX(Transcripts_2021!$U$2:$U$1001,MATCH($A97,Applications_2021!$A$2:$A$1001,0))="","",INDEX(Transcripts_2021!$U$2:$U$1001,MATCH(TRIM($A97),TRIM(Transcripts_2021!$B$2:$B$1001),0)))</f>
        <v/>
      </c>
      <c r="AC97" s="48" t="str">
        <f>IF(INDEX(Transcripts_2021!$A$2:$A$324,MATCH($A97,Transcripts_2021!$A$2:$A$324,0))=$A97,INDEX(Transcripts_2021!$O$2:$O$324,MATCH($A97,Transcripts_2021!$A$2:$A$324,0)),"")</f>
        <v>Columbus High School</v>
      </c>
      <c r="AD97" s="48" t="str">
        <f>IF(INDEX('AAYME 2021_List'!$A$3:$A$311,MATCH($A97,'AAYME 2021_List'!$A$3:$A$311,0))=$A97,INDEX('AAYME 2021_List'!$AC$3:$AC$311,MATCH($A97,'AAYME 2021_List'!$A$3:$A$311,0)),"")</f>
        <v>Lowndes</v>
      </c>
      <c r="AE97" s="48" t="str">
        <f>IF(INDEX(Applications_2021!$AL$2:$AL$651,MATCH($A97,Applications_2021!$A$2:$A$651,0))="","",INDEX(Applications_2021!$AL$2:$AL$651,MATCH($A97,Applications_2021!$A$2:$A$651,0)))</f>
        <v>Lowndes</v>
      </c>
    </row>
    <row r="98" spans="1:31" x14ac:dyDescent="0.3">
      <c r="A98" s="51" t="str">
        <f>IF(Applications_2021!$A211="","",Applications_2021!$A211)</f>
        <v>0219-COX-KA-0033</v>
      </c>
      <c r="B98" s="52">
        <f>IF(INDEX('AAYME 2021_List'!$A$3:$A$311,MATCH($A98,'AAYME 2021_List'!$A$3:$A$311,0))=$A98,INDEX('AAYME 2021_List'!$B$3:$B$311,MATCH($A98,'AAYME 2021_List'!$A$3:$A$311,0)),"")</f>
        <v>0</v>
      </c>
      <c r="C98" s="258" t="str">
        <f>IF(INDEX('AAYME 2021_List'!$A$3:$A$311,MATCH($A98,'AAYME 2021_List'!$A$3:$A$311,0))=$A98,INDEX('AAYME 2021_List'!$C$3:$C$311,MATCH($A98,'AAYME 2021_List'!$A$3:$A$311,0)),"")</f>
        <v>99-Not Selected</v>
      </c>
      <c r="D98" s="46">
        <f t="shared" si="3"/>
        <v>8</v>
      </c>
      <c r="E98" s="45" cm="1">
        <f t="array" ref="E98">_xlfn.IFS($Q98="Less than $25,000 per year",5,$Q98="$25,000 to $49,999 per year",4,$Q98="$50,000 per year or above",2,$Q98="I do not know.",3,$Q98="",0)</f>
        <v>4</v>
      </c>
      <c r="F98" s="45" cm="1">
        <f t="array" ref="F98">_xlfn.IFS($T98="Excellent",5,$T98="Good",4,$T98="Average",3,$T98="Below Average",2,$T98="Poor",1)</f>
        <v>4</v>
      </c>
      <c r="G98" s="52"/>
      <c r="H98" s="52"/>
      <c r="I98" s="52"/>
      <c r="J98" s="255">
        <f>IF(INDEX('AAYME 2021_List'!$A$3:$A$311,MATCH($A98,'AAYME 2021_List'!$A$3:$A$311,0))=$A98,INDEX('AAYME 2021_List'!$J$3:$J$311,MATCH($A98,'AAYME 2021_List'!$A$3:$A$311,0)),"")</f>
        <v>0</v>
      </c>
      <c r="K98" s="48" t="str">
        <f>IF(LEFT(INDEX(Applications_2021!$E$2:$E$651,MATCH($A98,Applications_2021!$A$2:$A$651,0)),1)="Y","Black","Other")</f>
        <v>Black</v>
      </c>
      <c r="L98" s="48" t="str">
        <f>IF(INDEX(Applications_2021!$F$2:$F$651,MATCH($A98,Applications_2021!$A$2:$A$651,0))="","",INDEX(Applications_2021!$F$2:$F$651,MATCH($A98,Applications_2021!$A$2:$A$651,0)))</f>
        <v>Female</v>
      </c>
      <c r="M98" s="48" t="str">
        <f>IF(LEFT(INDEX(Applications_2021!$I$2:$I$651,MATCH($A98,Applications_2021!$A$2:$A$651,0)),1)="","",LEFT(INDEX(Applications_2021!$I$2:$I$651,MATCH($A98,Applications_2021!$A$2:$A$651,0)),1))</f>
        <v>8</v>
      </c>
      <c r="N98" s="48" t="str">
        <f>IF(INDEX(Applications_2021!$J$2:$J$651,MATCH($A98,Applications_2021!$A$2:$A$651,0))="","",INDEX(Applications_2021!$J$2:$J$651,MATCH($A98,Applications_2021!$A$2:$A$651,0)))</f>
        <v>Columbus Middle School</v>
      </c>
      <c r="O98" s="48" t="str">
        <f>IF(INDEX(Applications_2021!$K$2:$K$651,MATCH($A98,Applications_2021!$A$2:$A$651,0))="","",INDEX(Applications_2021!$K$2:$K$651,MATCH($A98,Applications_2021!$A$2:$A$651,0)))</f>
        <v>CMSD</v>
      </c>
      <c r="P98" s="48" t="str">
        <f>IF(INDEX(Applications_2021!$P$2:$P$651,MATCH($A98,Applications_2021!$A$2:$A$651,0))="","",INDEX(Applications_2021!$P$2:$P$651,MATCH($A98,Applications_2021!$A$2:$A$651,0)))</f>
        <v>College degree or 4 or more years of college (including graduate school)</v>
      </c>
      <c r="Q98" s="48" t="str">
        <f>IF(INDEX(Applications_2021!$Q$2:$Q$651,MATCH($A98,Applications_2021!$A$2:$A$651,0))="","",INDEX(Applications_2021!$Q$2:$Q$651,MATCH($A98,Applications_2021!$A$2:$A$651,0)))</f>
        <v>$25,000 to $49,999 per year</v>
      </c>
      <c r="R98" s="48" t="str">
        <f>IF(INDEX(Applications_2021!$AL$2:$AL$651,MATCH($A98,Applications_2021!$A$2:$A$651,0))="","",INDEX(Applications_2021!$AL$2:$AL$651,MATCH($A98,Applications_2021!$A$2:$A$651,0)))</f>
        <v>Lowndes</v>
      </c>
      <c r="S98" s="48" t="str">
        <f>IF(INDEX(Applications_2021!$V$2:$V$651,MATCH($A98,Applications_2021!$A$2:$A$651,0))="","",INDEX(Applications_2021!$V$2:$V$651,MATCH($A98,Applications_2021!$A$2:$A$651,0)))</f>
        <v>MS</v>
      </c>
      <c r="T98" s="48" t="str">
        <f>IF(INDEX(Applications_2021!$AE$2:$AE$651,MATCH($A98,Applications_2021!$A$2:$A$651,0))="","",INDEX(Applications_2021!$AE$2:$AE$651,MATCH($A98,Applications_2021!$A$2:$A$651,0)))</f>
        <v>Good</v>
      </c>
      <c r="U98" s="48" t="str">
        <f>IF(INDEX(Applications_2021!$AF$2:$AF$651,MATCH($A98,Applications_2021!$A$2:$A$651,0))="","",INDEX(Applications_2021!$AF$2:$AF$651,MATCH($A98,Applications_2021!$A$2:$A$651,0)))</f>
        <v>I would like to attend this camp to improve my leadership skills. I also would like to expand my career opportunities for the future, and meet new people.</v>
      </c>
      <c r="V98" s="48" t="str">
        <f>IF(INDEX(Applications_2021!$AG$2:$AG$651,MATCH($A98,Applications_2021!$A$2:$A$651,0))="","",INDEX(Applications_2021!$AG$2:$AG$651,MATCH($A98,Applications_2021!$A$2:$A$651,0)))</f>
        <v>- 1 received 1st place in a MS Stock Market writing competition  -I attended a Leadership conference in Washington DC -I received superior in the stage manager category at the International Thespian Festival  - I rank #12 of 225 out of my class</v>
      </c>
      <c r="W98" s="48" t="str">
        <f>IF(INDEX(Applications_2021!$AH$2:$AH$651,MATCH($A98,Applications_2021!$A$2:$A$651,0))="","",INDEX(Applications_2021!$AH$2:$AH$651,MATCH($A98,Applications_2021!$A$2:$A$651,0)))</f>
        <v>I work well with people and I have great leadership skills.</v>
      </c>
      <c r="X98" s="48" t="str">
        <f>IF(INDEX(Applications_2021!$AI$2:$AI$651,MATCH($A98,Applications_2021!$A$2:$A$651,0))="","",INDEX(Applications_2021!$AI$2:$AI$651,MATCH($A98,Applications_2021!$A$2:$A$651,0)))</f>
        <v>school/teacher</v>
      </c>
      <c r="Y98" s="48" t="str">
        <f>IF(INDEX(Applications_2021!$AJ$2:$AJ$651,MATCH($A98,Applications_2021!$A$2:$A$651,0))="","",INDEX(Applications_2021!$AJ$2:$AJ$651,MATCH($A98,Applications_2021!$A$2:$A$651,0)))</f>
        <v>Brittany Black/West Lowndes Elementary School</v>
      </c>
      <c r="Z98" s="48" t="str" cm="1">
        <f t="array" ref="Z98">IF(INDEX(Transcripts_2021!$Q$2:$Q$1001,MATCH($A98,Applications_2021!$A$2:$A$1001,0))="","",INDEX(Transcripts_2021!$Q$2:$Q$1001,MATCH(TRIM($A98),TRIM(Transcripts_2021!$B$2:$B$1001),0)))</f>
        <v>766a2745bbad49bcbdfb3c14186855a8.jpeg.jpg</v>
      </c>
      <c r="AA98" s="48" t="str" cm="1">
        <f t="array" ref="AA98">IF(INDEX(Transcripts_2021!$S$2:$S$1001,MATCH($A98,Applications_2021!$A$2:$A$1001,0))="","",INDEX(Transcripts_2021!$S$2:$S$1001,MATCH(TRIM($A98),TRIM(Transcripts_2021!$B$2:$B$1001),0)))</f>
        <v/>
      </c>
      <c r="AB98" s="48" t="str" cm="1">
        <f t="array" ref="AB98">IF(INDEX(Transcripts_2021!$U$2:$U$1001,MATCH($A98,Applications_2021!$A$2:$A$1001,0))="","",INDEX(Transcripts_2021!$U$2:$U$1001,MATCH(TRIM($A98),TRIM(Transcripts_2021!$B$2:$B$1001),0)))</f>
        <v/>
      </c>
      <c r="AC98" s="48" t="str">
        <f>IF(INDEX(Transcripts_2021!$A$2:$A$324,MATCH($A98,Transcripts_2021!$A$2:$A$324,0))=$A98,INDEX(Transcripts_2021!$O$2:$O$324,MATCH($A98,Transcripts_2021!$A$2:$A$324,0)),"")</f>
        <v>Columbus Middle School</v>
      </c>
      <c r="AD98" s="48" t="str">
        <f>IF(INDEX('AAYME 2021_List'!$A$3:$A$311,MATCH($A98,'AAYME 2021_List'!$A$3:$A$311,0))=$A98,INDEX('AAYME 2021_List'!$AC$3:$AC$311,MATCH($A98,'AAYME 2021_List'!$A$3:$A$311,0)),"")</f>
        <v>Lowndes</v>
      </c>
      <c r="AE98" s="48" t="str">
        <f>IF(INDEX(Applications_2021!$AL$2:$AL$651,MATCH($A98,Applications_2021!$A$2:$A$651,0))="","",INDEX(Applications_2021!$AL$2:$AL$651,MATCH($A98,Applications_2021!$A$2:$A$651,0)))</f>
        <v>Lowndes</v>
      </c>
    </row>
    <row r="99" spans="1:31" x14ac:dyDescent="0.3">
      <c r="A99" s="51" t="str">
        <f>IF(Applications_2021!$A213="","",Applications_2021!$A213)</f>
        <v>0221-VEA-AR-0154</v>
      </c>
      <c r="B99" s="52">
        <f>IF(INDEX('AAYME 2021_List'!$A$3:$A$311,MATCH($A99,'AAYME 2021_List'!$A$3:$A$311,0))=$A99,INDEX('AAYME 2021_List'!$B$3:$B$311,MATCH($A99,'AAYME 2021_List'!$A$3:$A$311,0)),"")</f>
        <v>0</v>
      </c>
      <c r="C99" s="270" t="str">
        <f>IF(INDEX('AAYME 2021_List'!$A$3:$A$311,MATCH($A99,'AAYME 2021_List'!$A$3:$A$311,0))=$A99,INDEX('AAYME 2021_List'!$C$3:$C$311,MATCH($A99,'AAYME 2021_List'!$A$3:$A$311,0)),"")</f>
        <v>99-Not Selected</v>
      </c>
      <c r="D99" s="46">
        <f t="shared" si="3"/>
        <v>9</v>
      </c>
      <c r="E99" s="45" cm="1">
        <f t="array" ref="E99">_xlfn.IFS($Q99="Less than $25,000 per year",5,$Q99="$25,000 to $49,999 per year",4,$Q99="$50,000 per year or above",2,$Q99="I do not know.",3,$Q99="",0)</f>
        <v>5</v>
      </c>
      <c r="F99" s="45" cm="1">
        <f t="array" ref="F99">_xlfn.IFS($T99="Excellent",5,$T99="Good",4,$T99="Average",3,$T99="Below Average",2,$T99="Poor",1)</f>
        <v>4</v>
      </c>
      <c r="G99" s="52"/>
      <c r="H99" s="52"/>
      <c r="I99" s="52"/>
      <c r="J99" s="255">
        <f>IF(INDEX('AAYME 2021_List'!$A$3:$A$311,MATCH($A99,'AAYME 2021_List'!$A$3:$A$311,0))=$A99,INDEX('AAYME 2021_List'!$J$3:$J$311,MATCH($A99,'AAYME 2021_List'!$A$3:$A$311,0)),"")</f>
        <v>9</v>
      </c>
      <c r="K99" s="48" t="str">
        <f>IF(LEFT(INDEX(Applications_2021!$E$2:$E$651,MATCH($A99,Applications_2021!$A$2:$A$651,0)),1)="Y","Black","Other")</f>
        <v>Black</v>
      </c>
      <c r="L99" s="48" t="str">
        <f>IF(INDEX(Applications_2021!$F$2:$F$651,MATCH($A99,Applications_2021!$A$2:$A$651,0))="","",INDEX(Applications_2021!$F$2:$F$651,MATCH($A99,Applications_2021!$A$2:$A$651,0)))</f>
        <v>Female</v>
      </c>
      <c r="M99" s="48" t="str">
        <f>IF(LEFT(INDEX(Applications_2021!$I$2:$I$651,MATCH($A99,Applications_2021!$A$2:$A$651,0)),1)="","",LEFT(INDEX(Applications_2021!$I$2:$I$651,MATCH($A99,Applications_2021!$A$2:$A$651,0)),1))</f>
        <v>9</v>
      </c>
      <c r="N99" s="48" t="str">
        <f>IF(INDEX(Applications_2021!$J$2:$J$651,MATCH($A99,Applications_2021!$A$2:$A$651,0))="","",INDEX(Applications_2021!$J$2:$J$651,MATCH($A99,Applications_2021!$A$2:$A$651,0)))</f>
        <v>Terry High Scool</v>
      </c>
      <c r="O99" s="48" t="str">
        <f>IF(INDEX(Applications_2021!$K$2:$K$651,MATCH($A99,Applications_2021!$A$2:$A$651,0))="","",INDEX(Applications_2021!$K$2:$K$651,MATCH($A99,Applications_2021!$A$2:$A$651,0)))</f>
        <v>Hinds County School District</v>
      </c>
      <c r="P99" s="48" t="str">
        <f>IF(INDEX(Applications_2021!$P$2:$P$651,MATCH($A99,Applications_2021!$A$2:$A$651,0))="","",INDEX(Applications_2021!$P$2:$P$651,MATCH($A99,Applications_2021!$A$2:$A$651,0)))</f>
        <v>College degree or 4 or more years of college (including graduate school)</v>
      </c>
      <c r="Q99" s="48" t="str">
        <f>IF(INDEX(Applications_2021!$Q$2:$Q$651,MATCH($A99,Applications_2021!$A$2:$A$651,0))="","",INDEX(Applications_2021!$Q$2:$Q$651,MATCH($A99,Applications_2021!$A$2:$A$651,0)))</f>
        <v>Less than $25,000 per year</v>
      </c>
      <c r="R99" s="48" t="str">
        <f>IF(INDEX(Applications_2021!$AL$2:$AL$651,MATCH($A99,Applications_2021!$A$2:$A$651,0))="","",INDEX(Applications_2021!$AL$2:$AL$651,MATCH($A99,Applications_2021!$A$2:$A$651,0)))</f>
        <v>Hinds</v>
      </c>
      <c r="S99" s="48" t="str">
        <f>IF(INDEX(Applications_2021!$V$2:$V$651,MATCH($A99,Applications_2021!$A$2:$A$651,0))="","",INDEX(Applications_2021!$V$2:$V$651,MATCH($A99,Applications_2021!$A$2:$A$651,0)))</f>
        <v>MS</v>
      </c>
      <c r="T99" s="48" t="str">
        <f>IF(INDEX(Applications_2021!$AE$2:$AE$651,MATCH($A99,Applications_2021!$A$2:$A$651,0))="","",INDEX(Applications_2021!$AE$2:$AE$651,MATCH($A99,Applications_2021!$A$2:$A$651,0)))</f>
        <v>Good</v>
      </c>
      <c r="U99" s="48" t="str">
        <f>IF(INDEX(Applications_2021!$AF$2:$AF$651,MATCH($A99,Applications_2021!$A$2:$A$651,0))="","",INDEX(Applications_2021!$AF$2:$AF$651,MATCH($A99,Applications_2021!$A$2:$A$651,0)))</f>
        <v xml:space="preserve">As I think about who I am, where I came from and my environment, it reminds me that I can be or do anything if I put my mind to it. That is something my Aunt often tells me. Which in my case is good advice and very true. These words of encouragement and knowing the difference between right and wrong holds me to a higher standard and personal accountability. Because of this, I push through my circumstances. I have to be responsible for my actions and lead by example. As a leader, I have to be accountable to my team and the tasks assigned. I have to own it. My actions have to reflect my personal accountability as a leader. This means setting the example and the bar of expectations.  As a past camper at MSMS, I know that I can do or be anything if I put my mind to it. The knowledge and experiences that I learned are still with me today, “Stop and smell the rosemary.” I hope to gain more knowledge, experiences and friendships. This is why I want to attend MSMS summer enrichment camp. </v>
      </c>
      <c r="V99" s="48" t="str">
        <f>IF(INDEX(Applications_2021!$AG$2:$AG$651,MATCH($A99,Applications_2021!$A$2:$A$651,0))="","",INDEX(Applications_2021!$AG$2:$AG$651,MATCH($A99,Applications_2021!$A$2:$A$651,0)))</f>
        <v>I am currently taking piano lessons and have been cast in an upcoming play at my high school. I am also trying out for the high school volleyball team.</v>
      </c>
      <c r="W99" s="48" t="str">
        <f>IF(INDEX(Applications_2021!$AH$2:$AH$651,MATCH($A99,Applications_2021!$A$2:$A$651,0))="","",INDEX(Applications_2021!$AH$2:$AH$651,MATCH($A99,Applications_2021!$A$2:$A$651,0)))</f>
        <v>Last summer I participated in the MSU Bagley College of Engineering Academy virtual camp. I designed a working robot. It was a lot of fun!</v>
      </c>
      <c r="X99" s="48" t="str">
        <f>IF(INDEX(Applications_2021!$AI$2:$AI$651,MATCH($A99,Applications_2021!$A$2:$A$651,0))="","",INDEX(Applications_2021!$AI$2:$AI$651,MATCH($A99,Applications_2021!$A$2:$A$651,0)))</f>
        <v>school/teacher</v>
      </c>
      <c r="Y99" s="48" t="str">
        <f>IF(INDEX(Applications_2021!$AJ$2:$AJ$651,MATCH($A99,Applications_2021!$A$2:$A$651,0))="","",INDEX(Applications_2021!$AJ$2:$AJ$651,MATCH($A99,Applications_2021!$A$2:$A$651,0)))</f>
        <v>Adrine Williams</v>
      </c>
      <c r="Z99" s="48" t="str" cm="1">
        <f t="array" ref="Z99">IF(INDEX(Transcripts_2021!$Q$2:$Q$1001,MATCH($A99,Applications_2021!$A$2:$A$1001,0))="","",INDEX(Transcripts_2021!$Q$2:$Q$1001,MATCH(TRIM($A99),TRIM(Transcripts_2021!$B$2:$B$1001),0)))</f>
        <v>a._veazy_transcript.pdf</v>
      </c>
      <c r="AA99" s="48" t="str" cm="1">
        <f t="array" ref="AA99">IF(INDEX(Transcripts_2021!$S$2:$S$1001,MATCH($A99,Applications_2021!$A$2:$A$1001,0))="","",INDEX(Transcripts_2021!$S$2:$S$1001,MATCH(TRIM($A99),TRIM(Transcripts_2021!$B$2:$B$1001),0)))</f>
        <v/>
      </c>
      <c r="AB99" s="48" t="str" cm="1">
        <f t="array" ref="AB99">IF(INDEX(Transcripts_2021!$U$2:$U$1001,MATCH($A99,Applications_2021!$A$2:$A$1001,0))="","",INDEX(Transcripts_2021!$U$2:$U$1001,MATCH(TRIM($A99),TRIM(Transcripts_2021!$B$2:$B$1001),0)))</f>
        <v/>
      </c>
      <c r="AC99" s="48" t="str">
        <f>IF(INDEX(Transcripts_2021!$A$2:$A$324,MATCH($A99,Transcripts_2021!$A$2:$A$324,0))=$A99,INDEX(Transcripts_2021!$O$2:$O$324,MATCH($A99,Transcripts_2021!$A$2:$A$324,0)),"")</f>
        <v>Terry High School</v>
      </c>
      <c r="AD99" s="48" t="str">
        <f>IF(INDEX('AAYME 2021_List'!$A$3:$A$311,MATCH($A99,'AAYME 2021_List'!$A$3:$A$311,0))=$A99,INDEX('AAYME 2021_List'!$AC$3:$AC$311,MATCH($A99,'AAYME 2021_List'!$A$3:$A$311,0)),"")</f>
        <v>Hinds</v>
      </c>
      <c r="AE99" s="48" t="str">
        <f>IF(INDEX(Applications_2021!$AL$2:$AL$651,MATCH($A99,Applications_2021!$A$2:$A$651,0))="","",INDEX(Applications_2021!$AL$2:$AL$651,MATCH($A99,Applications_2021!$A$2:$A$651,0)))</f>
        <v>Hinds</v>
      </c>
    </row>
    <row r="100" spans="1:31" x14ac:dyDescent="0.3">
      <c r="A100" s="51" t="str">
        <f>IF(Applications_2021!$A215="","",Applications_2021!$A215)</f>
        <v>0223-BRO-CH-0126</v>
      </c>
      <c r="B100" s="52" t="str">
        <f>IF(INDEX('AAYME 2021_List'!$A$3:$A$311,MATCH($A100,'AAYME 2021_List'!$A$3:$A$311,0))=$A100,INDEX('AAYME 2021_List'!$B$3:$B$311,MATCH($A100,'AAYME 2021_List'!$A$3:$A$311,0)),"")</f>
        <v>No</v>
      </c>
      <c r="C100" s="258" t="str">
        <f>IF(INDEX('AAYME 2021_List'!$A$3:$A$311,MATCH($A100,'AAYME 2021_List'!$A$3:$A$311,0))=$A100,INDEX('AAYME 2021_List'!$C$3:$C$311,MATCH($A100,'AAYME 2021_List'!$A$3:$A$311,0)),"")</f>
        <v>03-Missing/Invalid transcript info</v>
      </c>
      <c r="D100" s="46">
        <f t="shared" si="3"/>
        <v>8</v>
      </c>
      <c r="E100" s="45" cm="1">
        <f t="array" ref="E100">_xlfn.IFS($Q100="Less than $25,000 per year",5,$Q100="$25,000 to $49,999 per year",4,$Q100="$50,000 per year or above",2,$Q100="I do not know.",3,$Q100="",0)</f>
        <v>4</v>
      </c>
      <c r="F100" s="45" cm="1">
        <f t="array" ref="F100">_xlfn.IFS($T100="Excellent",5,$T100="Good",4,$T100="Average",3,$T100="Below Average",2,$T100="Poor",1)</f>
        <v>4</v>
      </c>
      <c r="G100" s="52"/>
      <c r="H100" s="52"/>
      <c r="I100" s="52"/>
      <c r="J100" s="255" t="str">
        <f>IF(INDEX('AAYME 2021_List'!$A$3:$A$311,MATCH($A100,'AAYME 2021_List'!$A$3:$A$311,0))=$A100,INDEX('AAYME 2021_List'!$J$3:$J$311,MATCH($A100,'AAYME 2021_List'!$A$3:$A$311,0)),"")</f>
        <v>?</v>
      </c>
      <c r="K100" s="48" t="str">
        <f>IF(LEFT(INDEX(Applications_2021!$E$2:$E$651,MATCH($A100,Applications_2021!$A$2:$A$651,0)),1)="Y","Black","Other")</f>
        <v>Black</v>
      </c>
      <c r="L100" s="48" t="str">
        <f>IF(INDEX(Applications_2021!$F$2:$F$651,MATCH($A100,Applications_2021!$A$2:$A$651,0))="","",INDEX(Applications_2021!$F$2:$F$651,MATCH($A100,Applications_2021!$A$2:$A$651,0)))</f>
        <v>Male</v>
      </c>
      <c r="M100" s="48" t="str">
        <f>IF(LEFT(INDEX(Applications_2021!$I$2:$I$651,MATCH($A100,Applications_2021!$A$2:$A$651,0)),1)="","",LEFT(INDEX(Applications_2021!$I$2:$I$651,MATCH($A100,Applications_2021!$A$2:$A$651,0)),1))</f>
        <v>8</v>
      </c>
      <c r="N100" s="48" t="str">
        <f>IF(INDEX(Applications_2021!$J$2:$J$651,MATCH($A100,Applications_2021!$A$2:$A$651,0))="","",INDEX(Applications_2021!$J$2:$J$651,MATCH($A100,Applications_2021!$A$2:$A$651,0)))</f>
        <v xml:space="preserve">Cleveland Central Middle School </v>
      </c>
      <c r="O100" s="48" t="str">
        <f>IF(INDEX(Applications_2021!$K$2:$K$651,MATCH($A100,Applications_2021!$A$2:$A$651,0))="","",INDEX(Applications_2021!$K$2:$K$651,MATCH($A100,Applications_2021!$A$2:$A$651,0)))</f>
        <v/>
      </c>
      <c r="P100" s="48" t="str">
        <f>IF(INDEX(Applications_2021!$P$2:$P$651,MATCH($A100,Applications_2021!$A$2:$A$651,0))="","",INDEX(Applications_2021!$P$2:$P$651,MATCH($A100,Applications_2021!$A$2:$A$651,0)))</f>
        <v>College degree or 4 or more years of college (including graduate school)</v>
      </c>
      <c r="Q100" s="48" t="str">
        <f>IF(INDEX(Applications_2021!$Q$2:$Q$651,MATCH($A100,Applications_2021!$A$2:$A$651,0))="","",INDEX(Applications_2021!$Q$2:$Q$651,MATCH($A100,Applications_2021!$A$2:$A$651,0)))</f>
        <v>$25,000 to $49,999 per year</v>
      </c>
      <c r="R100" s="48" t="str">
        <f>IF(INDEX(Applications_2021!$AL$2:$AL$651,MATCH($A100,Applications_2021!$A$2:$A$651,0))="","",INDEX(Applications_2021!$AL$2:$AL$651,MATCH($A100,Applications_2021!$A$2:$A$651,0)))</f>
        <v>Bolivar</v>
      </c>
      <c r="S100" s="48" t="str">
        <f>IF(INDEX(Applications_2021!$V$2:$V$651,MATCH($A100,Applications_2021!$A$2:$A$651,0))="","",INDEX(Applications_2021!$V$2:$V$651,MATCH($A100,Applications_2021!$A$2:$A$651,0)))</f>
        <v>MS</v>
      </c>
      <c r="T100" s="48" t="str">
        <f>IF(INDEX(Applications_2021!$AE$2:$AE$651,MATCH($A100,Applications_2021!$A$2:$A$651,0))="","",INDEX(Applications_2021!$AE$2:$AE$651,MATCH($A100,Applications_2021!$A$2:$A$651,0)))</f>
        <v>Good</v>
      </c>
      <c r="U100" s="48" t="str">
        <f>IF(INDEX(Applications_2021!$AF$2:$AF$651,MATCH($A100,Applications_2021!$A$2:$A$651,0))="","",INDEX(Applications_2021!$AF$2:$AF$651,MATCH($A100,Applications_2021!$A$2:$A$651,0)))</f>
        <v>To develop personally and prepare for high school and beyond.</v>
      </c>
      <c r="V100" s="48" t="str">
        <f>IF(INDEX(Applications_2021!$AG$2:$AG$651,MATCH($A100,Applications_2021!$A$2:$A$651,0))="","",INDEX(Applications_2021!$AG$2:$AG$651,MATCH($A100,Applications_2021!$A$2:$A$651,0)))</f>
        <v/>
      </c>
      <c r="W100" s="48" t="str">
        <f>IF(INDEX(Applications_2021!$AH$2:$AH$651,MATCH($A100,Applications_2021!$A$2:$A$651,0))="","",INDEX(Applications_2021!$AH$2:$AH$651,MATCH($A100,Applications_2021!$A$2:$A$651,0)))</f>
        <v/>
      </c>
      <c r="X100" s="48" t="str">
        <f>IF(INDEX(Applications_2021!$AI$2:$AI$651,MATCH($A100,Applications_2021!$A$2:$A$651,0))="","",INDEX(Applications_2021!$AI$2:$AI$651,MATCH($A100,Applications_2021!$A$2:$A$651,0)))</f>
        <v>Social Media</v>
      </c>
      <c r="Y100" s="48" t="str">
        <f>IF(INDEX(Applications_2021!$AJ$2:$AJ$651,MATCH($A100,Applications_2021!$A$2:$A$651,0))="","",INDEX(Applications_2021!$AJ$2:$AJ$651,MATCH($A100,Applications_2021!$A$2:$A$651,0)))</f>
        <v/>
      </c>
      <c r="Z100" s="48" t="str" cm="1">
        <f t="array" ref="Z100">IF(INDEX(Transcripts_2021!$Q$2:$Q$1001,MATCH($A100,Applications_2021!$A$2:$A$1001,0))="","",INDEX(Transcripts_2021!$Q$2:$Q$1001,MATCH(TRIM($A100),TRIM(Transcripts_2021!$B$2:$B$1001),0)))</f>
        <v>16191161813771572947998212504574.jpg</v>
      </c>
      <c r="AA100" s="48" t="str" cm="1">
        <f t="array" ref="AA100">IF(INDEX(Transcripts_2021!$S$2:$S$1001,MATCH($A100,Applications_2021!$A$2:$A$1001,0))="","",INDEX(Transcripts_2021!$S$2:$S$1001,MATCH(TRIM($A100),TRIM(Transcripts_2021!$B$2:$B$1001),0)))</f>
        <v>16191162209618780222652119911263.jpg</v>
      </c>
      <c r="AB100" s="48" t="str" cm="1">
        <f t="array" ref="AB100">IF(INDEX(Transcripts_2021!$U$2:$U$1001,MATCH($A100,Applications_2021!$A$2:$A$1001,0))="","",INDEX(Transcripts_2021!$U$2:$U$1001,MATCH(TRIM($A100),TRIM(Transcripts_2021!$B$2:$B$1001),0)))</f>
        <v/>
      </c>
      <c r="AC100" s="48" t="str">
        <f>IF(INDEX(Transcripts_2021!$A$2:$A$324,MATCH($A100,Transcripts_2021!$A$2:$A$324,0))=$A100,INDEX(Transcripts_2021!$O$2:$O$324,MATCH($A100,Transcripts_2021!$A$2:$A$324,0)),"")</f>
        <v>Cleveland Central Middle  School</v>
      </c>
      <c r="AD100" s="48" t="str">
        <f>IF(INDEX('AAYME 2021_List'!$A$3:$A$311,MATCH($A100,'AAYME 2021_List'!$A$3:$A$311,0))=$A100,INDEX('AAYME 2021_List'!$AC$3:$AC$311,MATCH($A100,'AAYME 2021_List'!$A$3:$A$311,0)),"")</f>
        <v>Bolivar</v>
      </c>
      <c r="AE100" s="48" t="str">
        <f>IF(INDEX(Applications_2021!$AL$2:$AL$651,MATCH($A100,Applications_2021!$A$2:$A$651,0))="","",INDEX(Applications_2021!$AL$2:$AL$651,MATCH($A100,Applications_2021!$A$2:$A$651,0)))</f>
        <v>Bolivar</v>
      </c>
    </row>
    <row r="101" spans="1:31" x14ac:dyDescent="0.3">
      <c r="A101" s="51" t="str">
        <f>IF(Applications_2021!$A216="","",Applications_2021!$A216)</f>
        <v>0224-PAT-AS-0052</v>
      </c>
      <c r="B101" s="52" t="str">
        <f>IF(INDEX('AAYME 2021_List'!$A$3:$A$311,MATCH($A101,'AAYME 2021_List'!$A$3:$A$311,0))=$A101,INDEX('AAYME 2021_List'!$B$3:$B$311,MATCH($A101,'AAYME 2021_List'!$A$3:$A$311,0)),"")</f>
        <v>Yes</v>
      </c>
      <c r="C101" s="258" t="str">
        <f>IF(INDEX('AAYME 2021_List'!$A$3:$A$311,MATCH($A101,'AAYME 2021_List'!$A$3:$A$311,0))=$A101,INDEX('AAYME 2021_List'!$C$3:$C$311,MATCH($A101,'AAYME 2021_List'!$A$3:$A$311,0)),"")</f>
        <v>07-Alternate</v>
      </c>
      <c r="D101" s="46">
        <f t="shared" si="3"/>
        <v>9</v>
      </c>
      <c r="E101" s="45" cm="1">
        <f t="array" ref="E101">_xlfn.IFS($Q101="Less than $25,000 per year",5,$Q101="$25,000 to $49,999 per year",4,$Q101="$50,000 per year or above",2,$Q101="I do not know.",3,$Q101="",0)</f>
        <v>4</v>
      </c>
      <c r="F101" s="45" cm="1">
        <f t="array" ref="F101">_xlfn.IFS($T101="Excellent",5,$T101="Good",4,$T101="Average",3,$T101="Below Average",2,$T101="Poor",1)</f>
        <v>5</v>
      </c>
      <c r="G101" s="52"/>
      <c r="H101" s="52"/>
      <c r="I101" s="52"/>
      <c r="J101" s="255">
        <f>IF(INDEX('AAYME 2021_List'!$A$3:$A$311,MATCH($A101,'AAYME 2021_List'!$A$3:$A$311,0))=$A101,INDEX('AAYME 2021_List'!$J$3:$J$311,MATCH($A101,'AAYME 2021_List'!$A$3:$A$311,0)),"")</f>
        <v>7</v>
      </c>
      <c r="K101" s="48" t="str">
        <f>IF(LEFT(INDEX(Applications_2021!$E$2:$E$651,MATCH($A101,Applications_2021!$A$2:$A$651,0)),1)="Y","Black","Other")</f>
        <v>Black</v>
      </c>
      <c r="L101" s="48" t="str">
        <f>IF(INDEX(Applications_2021!$F$2:$F$651,MATCH($A101,Applications_2021!$A$2:$A$651,0))="","",INDEX(Applications_2021!$F$2:$F$651,MATCH($A101,Applications_2021!$A$2:$A$651,0)))</f>
        <v>Female</v>
      </c>
      <c r="M101" s="48" t="str">
        <f>IF(LEFT(INDEX(Applications_2021!$I$2:$I$651,MATCH($A101,Applications_2021!$A$2:$A$651,0)),1)="","",LEFT(INDEX(Applications_2021!$I$2:$I$651,MATCH($A101,Applications_2021!$A$2:$A$651,0)),1))</f>
        <v>7</v>
      </c>
      <c r="N101" s="48" t="str">
        <f>IF(INDEX(Applications_2021!$J$2:$J$651,MATCH($A101,Applications_2021!$A$2:$A$651,0))="","",INDEX(Applications_2021!$J$2:$J$651,MATCH($A101,Applications_2021!$A$2:$A$651,0)))</f>
        <v>Jackson Academy</v>
      </c>
      <c r="O101" s="48" t="str">
        <f>IF(INDEX(Applications_2021!$K$2:$K$651,MATCH($A101,Applications_2021!$A$2:$A$651,0))="","",INDEX(Applications_2021!$K$2:$K$651,MATCH($A101,Applications_2021!$A$2:$A$651,0)))</f>
        <v/>
      </c>
      <c r="P101" s="48" t="str">
        <f>IF(INDEX(Applications_2021!$P$2:$P$651,MATCH($A101,Applications_2021!$A$2:$A$651,0))="","",INDEX(Applications_2021!$P$2:$P$651,MATCH($A101,Applications_2021!$A$2:$A$651,0)))</f>
        <v>College degree or 4 or more years of college (including graduate school)</v>
      </c>
      <c r="Q101" s="48" t="str">
        <f>IF(INDEX(Applications_2021!$Q$2:$Q$651,MATCH($A101,Applications_2021!$A$2:$A$651,0))="","",INDEX(Applications_2021!$Q$2:$Q$651,MATCH($A101,Applications_2021!$A$2:$A$651,0)))</f>
        <v>$25,000 to $49,999 per year</v>
      </c>
      <c r="R101" s="48" t="str">
        <f>IF(INDEX(Applications_2021!$AL$2:$AL$651,MATCH($A101,Applications_2021!$A$2:$A$651,0))="","",INDEX(Applications_2021!$AL$2:$AL$651,MATCH($A101,Applications_2021!$A$2:$A$651,0)))</f>
        <v>Hinds</v>
      </c>
      <c r="S101" s="48" t="str">
        <f>IF(INDEX(Applications_2021!$V$2:$V$651,MATCH($A101,Applications_2021!$A$2:$A$651,0))="","",INDEX(Applications_2021!$V$2:$V$651,MATCH($A101,Applications_2021!$A$2:$A$651,0)))</f>
        <v>MS</v>
      </c>
      <c r="T101" s="48" t="str">
        <f>IF(INDEX(Applications_2021!$AE$2:$AE$651,MATCH($A101,Applications_2021!$A$2:$A$651,0))="","",INDEX(Applications_2021!$AE$2:$AE$651,MATCH($A101,Applications_2021!$A$2:$A$651,0)))</f>
        <v>Excellent</v>
      </c>
      <c r="U101" s="48" t="str">
        <f>IF(INDEX(Applications_2021!$AF$2:$AF$651,MATCH($A101,Applications_2021!$A$2:$A$651,0))="","",INDEX(Applications_2021!$AF$2:$AF$651,MATCH($A101,Applications_2021!$A$2:$A$651,0)))</f>
        <v xml:space="preserve">To continue to excel in my academics and gain new knowledge.  </v>
      </c>
      <c r="V101" s="48" t="str">
        <f>IF(INDEX(Applications_2021!$AG$2:$AG$651,MATCH($A101,Applications_2021!$A$2:$A$651,0))="","",INDEX(Applications_2021!$AG$2:$AG$651,MATCH($A101,Applications_2021!$A$2:$A$651,0)))</f>
        <v>Honors  Spelling bee 7th grade  Essay contest winner  Highest average in English 6th  Top 10 of class of 2026</v>
      </c>
      <c r="W101" s="48" t="str">
        <f>IF(INDEX(Applications_2021!$AH$2:$AH$651,MATCH($A101,Applications_2021!$A$2:$A$651,0))="","",INDEX(Applications_2021!$AH$2:$AH$651,MATCH($A101,Applications_2021!$A$2:$A$651,0)))</f>
        <v xml:space="preserve">I love to be challenged! </v>
      </c>
      <c r="X101" s="48" t="str">
        <f>IF(INDEX(Applications_2021!$AI$2:$AI$651,MATCH($A101,Applications_2021!$A$2:$A$651,0))="","",INDEX(Applications_2021!$AI$2:$AI$651,MATCH($A101,Applications_2021!$A$2:$A$651,0)))</f>
        <v>Social Media</v>
      </c>
      <c r="Y101" s="48" t="str">
        <f>IF(INDEX(Applications_2021!$AJ$2:$AJ$651,MATCH($A101,Applications_2021!$A$2:$A$651,0))="","",INDEX(Applications_2021!$AJ$2:$AJ$651,MATCH($A101,Applications_2021!$A$2:$A$651,0)))</f>
        <v/>
      </c>
      <c r="Z101" s="48" t="str" cm="1">
        <f t="array" ref="Z101">IF(INDEX(Transcripts_2021!$Q$2:$Q$1001,MATCH($A101,Applications_2021!$A$2:$A$1001,0))="","",INDEX(Transcripts_2021!$Q$2:$Q$1001,MATCH(TRIM($A101),TRIM(Transcripts_2021!$B$2:$B$1001),0)))</f>
        <v>ashlyn_patterson_report_card_march_2021.pdf</v>
      </c>
      <c r="AA101" s="48" t="str" cm="1">
        <f t="array" ref="AA101">IF(INDEX(Transcripts_2021!$S$2:$S$1001,MATCH($A101,Applications_2021!$A$2:$A$1001,0))="","",INDEX(Transcripts_2021!$S$2:$S$1001,MATCH(TRIM($A101),TRIM(Transcripts_2021!$B$2:$B$1001),0)))</f>
        <v/>
      </c>
      <c r="AB101" s="48" t="str" cm="1">
        <f t="array" ref="AB101">IF(INDEX(Transcripts_2021!$U$2:$U$1001,MATCH($A101,Applications_2021!$A$2:$A$1001,0))="","",INDEX(Transcripts_2021!$U$2:$U$1001,MATCH(TRIM($A101),TRIM(Transcripts_2021!$B$2:$B$1001),0)))</f>
        <v/>
      </c>
      <c r="AC101" s="48" t="str">
        <f>IF(INDEX(Transcripts_2021!$A$2:$A$324,MATCH($A101,Transcripts_2021!$A$2:$A$324,0))=$A101,INDEX(Transcripts_2021!$O$2:$O$324,MATCH($A101,Transcripts_2021!$A$2:$A$324,0)),"")</f>
        <v xml:space="preserve">Jackson Academy </v>
      </c>
      <c r="AD101" s="48" t="str">
        <f>IF(INDEX('AAYME 2021_List'!$A$3:$A$311,MATCH($A101,'AAYME 2021_List'!$A$3:$A$311,0))=$A101,INDEX('AAYME 2021_List'!$AC$3:$AC$311,MATCH($A101,'AAYME 2021_List'!$A$3:$A$311,0)),"")</f>
        <v>Hinds</v>
      </c>
      <c r="AE101" s="48" t="str">
        <f>IF(INDEX(Applications_2021!$AL$2:$AL$651,MATCH($A101,Applications_2021!$A$2:$A$651,0))="","",INDEX(Applications_2021!$AL$2:$AL$651,MATCH($A101,Applications_2021!$A$2:$A$651,0)))</f>
        <v>Hinds</v>
      </c>
    </row>
    <row r="102" spans="1:31" x14ac:dyDescent="0.3">
      <c r="A102" s="51" t="str">
        <f>IF(Applications_2021!$A219="","",Applications_2021!$A219)</f>
        <v>0227-TER-KE-0146</v>
      </c>
      <c r="B102" s="52">
        <f>IF(INDEX('AAYME 2021_List'!$A$3:$A$311,MATCH($A102,'AAYME 2021_List'!$A$3:$A$311,0))=$A102,INDEX('AAYME 2021_List'!$B$3:$B$311,MATCH($A102,'AAYME 2021_List'!$A$3:$A$311,0)),"")</f>
        <v>0</v>
      </c>
      <c r="C102" s="281" t="str">
        <f>IF(INDEX('AAYME 2021_List'!$A$3:$A$311,MATCH($A102,'AAYME 2021_List'!$A$3:$A$311,0))=$A102,INDEX('AAYME 2021_List'!$C$3:$C$311,MATCH($A102,'AAYME 2021_List'!$A$3:$A$311,0)),"")</f>
        <v>99-Not Selected</v>
      </c>
      <c r="D102" s="46">
        <f t="shared" si="3"/>
        <v>7</v>
      </c>
      <c r="E102" s="45" cm="1">
        <f t="array" ref="E102">_xlfn.IFS($Q102="Less than $25,000 per year",5,$Q102="$25,000 to $49,999 per year",4,$Q102="$50,000 per year or above",2,$Q102="I do not know.",3,$Q102="",0)</f>
        <v>2</v>
      </c>
      <c r="F102" s="45" cm="1">
        <f t="array" ref="F102">_xlfn.IFS($T102="Excellent",5,$T102="Good",4,$T102="Average",3,$T102="Below Average",2,$T102="Poor",1)</f>
        <v>5</v>
      </c>
      <c r="G102" s="52"/>
      <c r="H102" s="52"/>
      <c r="I102" s="52"/>
      <c r="J102" s="255">
        <f>IF(INDEX('AAYME 2021_List'!$A$3:$A$311,MATCH($A102,'AAYME 2021_List'!$A$3:$A$311,0))=$A102,INDEX('AAYME 2021_List'!$J$3:$J$311,MATCH($A102,'AAYME 2021_List'!$A$3:$A$311,0)),"")</f>
        <v>8</v>
      </c>
      <c r="K102" s="48" t="str">
        <f>IF(LEFT(INDEX(Applications_2021!$E$2:$E$651,MATCH($A102,Applications_2021!$A$2:$A$651,0)),1)="Y","Black","Other")</f>
        <v>Black</v>
      </c>
      <c r="L102" s="48" t="str">
        <f>IF(INDEX(Applications_2021!$F$2:$F$651,MATCH($A102,Applications_2021!$A$2:$A$651,0))="","",INDEX(Applications_2021!$F$2:$F$651,MATCH($A102,Applications_2021!$A$2:$A$651,0)))</f>
        <v>Female</v>
      </c>
      <c r="M102" s="48" t="str">
        <f>IF(LEFT(INDEX(Applications_2021!$I$2:$I$651,MATCH($A102,Applications_2021!$A$2:$A$651,0)),1)="","",LEFT(INDEX(Applications_2021!$I$2:$I$651,MATCH($A102,Applications_2021!$A$2:$A$651,0)),1))</f>
        <v>8</v>
      </c>
      <c r="N102" s="48" t="str">
        <f>IF(INDEX(Applications_2021!$J$2:$J$651,MATCH($A102,Applications_2021!$A$2:$A$651,0))="","",INDEX(Applications_2021!$J$2:$J$651,MATCH($A102,Applications_2021!$A$2:$A$651,0)))</f>
        <v xml:space="preserve">Amory Middle School </v>
      </c>
      <c r="O102" s="48" t="str">
        <f>IF(INDEX(Applications_2021!$K$2:$K$651,MATCH($A102,Applications_2021!$A$2:$A$651,0))="","",INDEX(Applications_2021!$K$2:$K$651,MATCH($A102,Applications_2021!$A$2:$A$651,0)))</f>
        <v xml:space="preserve">Amory </v>
      </c>
      <c r="P102" s="48" t="str">
        <f>IF(INDEX(Applications_2021!$P$2:$P$651,MATCH($A102,Applications_2021!$A$2:$A$651,0))="","",INDEX(Applications_2021!$P$2:$P$651,MATCH($A102,Applications_2021!$A$2:$A$651,0)))</f>
        <v>College degree or 4 or more years of college (including graduate school)</v>
      </c>
      <c r="Q102" s="48" t="str">
        <f>IF(INDEX(Applications_2021!$Q$2:$Q$651,MATCH($A102,Applications_2021!$A$2:$A$651,0))="","",INDEX(Applications_2021!$Q$2:$Q$651,MATCH($A102,Applications_2021!$A$2:$A$651,0)))</f>
        <v>$50,000 per year or above</v>
      </c>
      <c r="R102" s="48" t="str">
        <f>IF(INDEX(Applications_2021!$AL$2:$AL$651,MATCH($A102,Applications_2021!$A$2:$A$651,0))="","",INDEX(Applications_2021!$AL$2:$AL$651,MATCH($A102,Applications_2021!$A$2:$A$651,0)))</f>
        <v>Monroe</v>
      </c>
      <c r="S102" s="48" t="str">
        <f>IF(INDEX(Applications_2021!$V$2:$V$651,MATCH($A102,Applications_2021!$A$2:$A$651,0))="","",INDEX(Applications_2021!$V$2:$V$651,MATCH($A102,Applications_2021!$A$2:$A$651,0)))</f>
        <v>MS</v>
      </c>
      <c r="T102" s="48" t="str">
        <f>IF(INDEX(Applications_2021!$AE$2:$AE$651,MATCH($A102,Applications_2021!$A$2:$A$651,0))="","",INDEX(Applications_2021!$AE$2:$AE$651,MATCH($A102,Applications_2021!$A$2:$A$651,0)))</f>
        <v>Excellent</v>
      </c>
      <c r="U102" s="48" t="str">
        <f>IF(INDEX(Applications_2021!$AF$2:$AF$651,MATCH($A102,Applications_2021!$A$2:$A$651,0))="","",INDEX(Applications_2021!$AF$2:$AF$651,MATCH($A102,Applications_2021!$A$2:$A$651,0)))</f>
        <v xml:space="preserve"> I would like to attend the camp to experience life on a college campus; to be challenged to excel in a healthy environment; and to meet like-minded individuals from different areas and backgrounds.  I hope to gain more insight on future opportunities available to me as well as enhance my current skills and abilities.</v>
      </c>
      <c r="V102" s="48" t="str">
        <f>IF(INDEX(Applications_2021!$AG$2:$AG$651,MATCH($A102,Applications_2021!$A$2:$A$651,0))="","",INDEX(Applications_2021!$AG$2:$AG$651,MATCH($A102,Applications_2021!$A$2:$A$651,0)))</f>
        <v xml:space="preserve"> I am currently in the National Jr. Honor Society and I was nominated to attend the Junior National Young Leaders Conference in 2020. </v>
      </c>
      <c r="W102" s="48" t="str">
        <f>IF(INDEX(Applications_2021!$AH$2:$AH$651,MATCH($A102,Applications_2021!$A$2:$A$651,0))="","",INDEX(Applications_2021!$AH$2:$AH$651,MATCH($A102,Applications_2021!$A$2:$A$651,0)))</f>
        <v/>
      </c>
      <c r="X102" s="48" t="str">
        <f>IF(INDEX(Applications_2021!$AI$2:$AI$651,MATCH($A102,Applications_2021!$A$2:$A$651,0))="","",INDEX(Applications_2021!$AI$2:$AI$651,MATCH($A102,Applications_2021!$A$2:$A$651,0)))</f>
        <v>MSMS alumni/student</v>
      </c>
      <c r="Y102" s="48" t="str">
        <f>IF(INDEX(Applications_2021!$AJ$2:$AJ$651,MATCH($A102,Applications_2021!$A$2:$A$651,0))="","",INDEX(Applications_2021!$AJ$2:$AJ$651,MATCH($A102,Applications_2021!$A$2:$A$651,0)))</f>
        <v/>
      </c>
      <c r="Z102" s="48" t="str" cm="1">
        <f t="array" ref="Z102">IF(INDEX(Transcripts_2021!$Q$2:$Q$1001,MATCH($A102,Applications_2021!$A$2:$A$1001,0))="","",INDEX(Transcripts_2021!$Q$2:$Q$1001,MATCH(TRIM($A102),TRIM(Transcripts_2021!$B$2:$B$1001),0)))</f>
        <v>kennedy_report_card.pdf</v>
      </c>
      <c r="AA102" s="48" t="str" cm="1">
        <f t="array" ref="AA102">IF(INDEX(Transcripts_2021!$S$2:$S$1001,MATCH($A102,Applications_2021!$A$2:$A$1001,0))="","",INDEX(Transcripts_2021!$S$2:$S$1001,MATCH(TRIM($A102),TRIM(Transcripts_2021!$B$2:$B$1001),0)))</f>
        <v/>
      </c>
      <c r="AB102" s="48" t="str" cm="1">
        <f t="array" ref="AB102">IF(INDEX(Transcripts_2021!$U$2:$U$1001,MATCH($A102,Applications_2021!$A$2:$A$1001,0))="","",INDEX(Transcripts_2021!$U$2:$U$1001,MATCH(TRIM($A102),TRIM(Transcripts_2021!$B$2:$B$1001),0)))</f>
        <v/>
      </c>
      <c r="AC102" s="48" t="str">
        <f>IF(INDEX(Transcripts_2021!$A$2:$A$324,MATCH($A102,Transcripts_2021!$A$2:$A$324,0))=$A102,INDEX(Transcripts_2021!$O$2:$O$324,MATCH($A102,Transcripts_2021!$A$2:$A$324,0)),"")</f>
        <v>Amory Middle School</v>
      </c>
      <c r="AD102" s="48" t="str">
        <f>IF(INDEX('AAYME 2021_List'!$A$3:$A$311,MATCH($A102,'AAYME 2021_List'!$A$3:$A$311,0))=$A102,INDEX('AAYME 2021_List'!$AC$3:$AC$311,MATCH($A102,'AAYME 2021_List'!$A$3:$A$311,0)),"")</f>
        <v>Monroe</v>
      </c>
      <c r="AE102" s="48" t="str">
        <f>IF(INDEX(Applications_2021!$AL$2:$AL$651,MATCH($A102,Applications_2021!$A$2:$A$651,0))="","",INDEX(Applications_2021!$AL$2:$AL$651,MATCH($A102,Applications_2021!$A$2:$A$651,0)))</f>
        <v>Monroe</v>
      </c>
    </row>
    <row r="103" spans="1:31" x14ac:dyDescent="0.3">
      <c r="A103" s="51" t="str">
        <f>IF(Applications_2021!$A225="","",Applications_2021!$A225)</f>
        <v>0234-BYR-BL-0117</v>
      </c>
      <c r="B103" s="52">
        <f>IF(INDEX('AAYME 2021_List'!$A$3:$A$311,MATCH($A103,'AAYME 2021_List'!$A$3:$A$311,0))=$A103,INDEX('AAYME 2021_List'!$B$3:$B$311,MATCH($A103,'AAYME 2021_List'!$A$3:$A$311,0)),"")</f>
        <v>0</v>
      </c>
      <c r="C103" s="258" t="str">
        <f>IF(INDEX('AAYME 2021_List'!$A$3:$A$311,MATCH($A103,'AAYME 2021_List'!$A$3:$A$311,0))=$A103,INDEX('AAYME 2021_List'!$C$3:$C$311,MATCH($A103,'AAYME 2021_List'!$A$3:$A$311,0)),"")</f>
        <v>99-Not Selected</v>
      </c>
      <c r="D103" s="46">
        <f t="shared" si="3"/>
        <v>6</v>
      </c>
      <c r="E103" s="45" cm="1">
        <f t="array" ref="E103">_xlfn.IFS($Q103="Less than $25,000 per year",5,$Q103="$25,000 to $49,999 per year",4,$Q103="$50,000 per year or above",2,$Q103="I do not know.",3,$Q103="",0)</f>
        <v>2</v>
      </c>
      <c r="F103" s="45" cm="1">
        <f t="array" ref="F103">_xlfn.IFS($T103="Excellent",5,$T103="Good",4,$T103="Average",3,$T103="Below Average",2,$T103="Poor",1)</f>
        <v>4</v>
      </c>
      <c r="G103" s="52"/>
      <c r="H103" s="52"/>
      <c r="I103" s="52"/>
      <c r="J103" s="255">
        <f>IF(INDEX('AAYME 2021_List'!$A$3:$A$311,MATCH($A103,'AAYME 2021_List'!$A$3:$A$311,0))=$A103,INDEX('AAYME 2021_List'!$J$3:$J$311,MATCH($A103,'AAYME 2021_List'!$A$3:$A$311,0)),"")</f>
        <v>0</v>
      </c>
      <c r="K103" s="48" t="str">
        <f>IF(LEFT(INDEX(Applications_2021!$E$2:$E$651,MATCH($A103,Applications_2021!$A$2:$A$651,0)),1)="Y","Black","Other")</f>
        <v>Black</v>
      </c>
      <c r="L103" s="48" t="str">
        <f>IF(INDEX(Applications_2021!$F$2:$F$651,MATCH($A103,Applications_2021!$A$2:$A$651,0))="","",INDEX(Applications_2021!$F$2:$F$651,MATCH($A103,Applications_2021!$A$2:$A$651,0)))</f>
        <v>Female</v>
      </c>
      <c r="M103" s="48" t="str">
        <f>IF(LEFT(INDEX(Applications_2021!$I$2:$I$651,MATCH($A103,Applications_2021!$A$2:$A$651,0)),1)="","",LEFT(INDEX(Applications_2021!$I$2:$I$651,MATCH($A103,Applications_2021!$A$2:$A$651,0)),1))</f>
        <v>9</v>
      </c>
      <c r="N103" s="48" t="str">
        <f>IF(INDEX(Applications_2021!$J$2:$J$651,MATCH($A103,Applications_2021!$A$2:$A$651,0))="","",INDEX(Applications_2021!$J$2:$J$651,MATCH($A103,Applications_2021!$A$2:$A$651,0)))</f>
        <v xml:space="preserve">Oak Grove High School </v>
      </c>
      <c r="O103" s="48" t="str">
        <f>IF(INDEX(Applications_2021!$K$2:$K$651,MATCH($A103,Applications_2021!$A$2:$A$651,0))="","",INDEX(Applications_2021!$K$2:$K$651,MATCH($A103,Applications_2021!$A$2:$A$651,0)))</f>
        <v xml:space="preserve">Lamar County School District </v>
      </c>
      <c r="P103" s="48" t="str">
        <f>IF(INDEX(Applications_2021!$P$2:$P$651,MATCH($A103,Applications_2021!$A$2:$A$651,0))="","",INDEX(Applications_2021!$P$2:$P$651,MATCH($A103,Applications_2021!$A$2:$A$651,0)))</f>
        <v>College degree or 4 or more years of college (including graduate school)</v>
      </c>
      <c r="Q103" s="48" t="str">
        <f>IF(INDEX(Applications_2021!$Q$2:$Q$651,MATCH($A103,Applications_2021!$A$2:$A$651,0))="","",INDEX(Applications_2021!$Q$2:$Q$651,MATCH($A103,Applications_2021!$A$2:$A$651,0)))</f>
        <v>$50,000 per year or above</v>
      </c>
      <c r="R103" s="48" t="str">
        <f>IF(INDEX(Applications_2021!$AL$2:$AL$651,MATCH($A103,Applications_2021!$A$2:$A$651,0))="","",INDEX(Applications_2021!$AL$2:$AL$651,MATCH($A103,Applications_2021!$A$2:$A$651,0)))</f>
        <v>Lamar</v>
      </c>
      <c r="S103" s="48" t="str">
        <f>IF(INDEX(Applications_2021!$V$2:$V$651,MATCH($A103,Applications_2021!$A$2:$A$651,0))="","",INDEX(Applications_2021!$V$2:$V$651,MATCH($A103,Applications_2021!$A$2:$A$651,0)))</f>
        <v>MS</v>
      </c>
      <c r="T103" s="48" t="str">
        <f>IF(INDEX(Applications_2021!$AE$2:$AE$651,MATCH($A103,Applications_2021!$A$2:$A$651,0))="","",INDEX(Applications_2021!$AE$2:$AE$651,MATCH($A103,Applications_2021!$A$2:$A$651,0)))</f>
        <v>Good</v>
      </c>
      <c r="U103" s="48" t="str">
        <f>IF(INDEX(Applications_2021!$AF$2:$AF$651,MATCH($A103,Applications_2021!$A$2:$A$651,0))="","",INDEX(Applications_2021!$AF$2:$AF$651,MATCH($A103,Applications_2021!$A$2:$A$651,0)))</f>
        <v>Attending the AAYME camp is an opportunity that will help prepare me for my future plan of attending college and build skills that enhances learning and achievement.  I hope to leave with a sense of community, belonging, and a network of life-long acquaintances.</v>
      </c>
      <c r="V103" s="48" t="str">
        <f>IF(INDEX(Applications_2021!$AG$2:$AG$651,MATCH($A103,Applications_2021!$A$2:$A$651,0))="","",INDEX(Applications_2021!$AG$2:$AG$651,MATCH($A103,Applications_2021!$A$2:$A$651,0)))</f>
        <v>Girl Scout Troop 3377 (2016-present)- current Cadette level. As the older troop member, I assist with project planning and troop meetings.  Forrest County 4H- Archery discipline (2018-present) Forrest County 4H- Art Exhibit awards (2018 and 2019)  Forrest General Hospital Spirit of Women's Spirit Girl (2017-present)  Hattiesburg Alumnae Chapter Delta Sigma Theta Sorority Inc. Delta GEMS member (2020-present)  A and B honor student  Citizenship Award</v>
      </c>
      <c r="W103" s="48" t="str">
        <f>IF(INDEX(Applications_2021!$AH$2:$AH$651,MATCH($A103,Applications_2021!$A$2:$A$651,0))="","",INDEX(Applications_2021!$AH$2:$AH$651,MATCH($A103,Applications_2021!$A$2:$A$651,0)))</f>
        <v>N/a</v>
      </c>
      <c r="X103" s="48" t="str">
        <f>IF(INDEX(Applications_2021!$AI$2:$AI$651,MATCH($A103,Applications_2021!$A$2:$A$651,0))="","",INDEX(Applications_2021!$AI$2:$AI$651,MATCH($A103,Applications_2021!$A$2:$A$651,0)))</f>
        <v>relative or friend</v>
      </c>
      <c r="Y103" s="48" t="str">
        <f>IF(INDEX(Applications_2021!$AJ$2:$AJ$651,MATCH($A103,Applications_2021!$A$2:$A$651,0))="","",INDEX(Applications_2021!$AJ$2:$AJ$651,MATCH($A103,Applications_2021!$A$2:$A$651,0)))</f>
        <v/>
      </c>
      <c r="Z103" s="48" t="str" cm="1">
        <f t="array" ref="Z103">IF(INDEX(Transcripts_2021!$Q$2:$Q$1001,MATCH($A103,Applications_2021!$A$2:$A$1001,0))="","",INDEX(Transcripts_2021!$Q$2:$Q$1001,MATCH(TRIM($A103),TRIM(Transcripts_2021!$B$2:$B$1001),0)))</f>
        <v>blakelybyrdgradereport.pdf</v>
      </c>
      <c r="AA103" s="48" t="str" cm="1">
        <f t="array" ref="AA103">IF(INDEX(Transcripts_2021!$S$2:$S$1001,MATCH($A103,Applications_2021!$A$2:$A$1001,0))="","",INDEX(Transcripts_2021!$S$2:$S$1001,MATCH(TRIM($A103),TRIM(Transcripts_2021!$B$2:$B$1001),0)))</f>
        <v/>
      </c>
      <c r="AB103" s="48" t="str" cm="1">
        <f t="array" ref="AB103">IF(INDEX(Transcripts_2021!$U$2:$U$1001,MATCH($A103,Applications_2021!$A$2:$A$1001,0))="","",INDEX(Transcripts_2021!$U$2:$U$1001,MATCH(TRIM($A103),TRIM(Transcripts_2021!$B$2:$B$1001),0)))</f>
        <v/>
      </c>
      <c r="AC103" s="48" t="str">
        <f>IF(INDEX(Transcripts_2021!$A$2:$A$324,MATCH($A103,Transcripts_2021!$A$2:$A$324,0))=$A103,INDEX(Transcripts_2021!$O$2:$O$324,MATCH($A103,Transcripts_2021!$A$2:$A$324,0)),"")</f>
        <v>Oak Grove High School</v>
      </c>
      <c r="AD103" s="48" t="str">
        <f>IF(INDEX('AAYME 2021_List'!$A$3:$A$311,MATCH($A103,'AAYME 2021_List'!$A$3:$A$311,0))=$A103,INDEX('AAYME 2021_List'!$AC$3:$AC$311,MATCH($A103,'AAYME 2021_List'!$A$3:$A$311,0)),"")</f>
        <v>Lamar</v>
      </c>
      <c r="AE103" s="48" t="str">
        <f>IF(INDEX(Applications_2021!$AL$2:$AL$651,MATCH($A103,Applications_2021!$A$2:$A$651,0))="","",INDEX(Applications_2021!$AL$2:$AL$651,MATCH($A103,Applications_2021!$A$2:$A$651,0)))</f>
        <v>Lamar</v>
      </c>
    </row>
    <row r="104" spans="1:31" x14ac:dyDescent="0.3">
      <c r="A104" s="51" t="str">
        <f>IF(Applications_2021!$A227="","",Applications_2021!$A227)</f>
        <v>0236-DIL-KA-0234</v>
      </c>
      <c r="B104" s="52">
        <f>IF(INDEX('AAYME 2021_List'!$A$3:$A$311,MATCH($A104,'AAYME 2021_List'!$A$3:$A$311,0))=$A104,INDEX('AAYME 2021_List'!$B$3:$B$311,MATCH($A104,'AAYME 2021_List'!$A$3:$A$311,0)),"")</f>
        <v>0</v>
      </c>
      <c r="C104" s="258" t="str">
        <f>IF(INDEX('AAYME 2021_List'!$A$3:$A$311,MATCH($A104,'AAYME 2021_List'!$A$3:$A$311,0))=$A104,INDEX('AAYME 2021_List'!$C$3:$C$311,MATCH($A104,'AAYME 2021_List'!$A$3:$A$311,0)),"")</f>
        <v>99-Not Selected</v>
      </c>
      <c r="D104" s="46">
        <f t="shared" si="3"/>
        <v>6</v>
      </c>
      <c r="E104" s="45" cm="1">
        <f t="array" ref="E104">_xlfn.IFS($Q104="Less than $25,000 per year",5,$Q104="$25,000 to $49,999 per year",4,$Q104="$50,000 per year or above",2,$Q104="I do not know.",3,$Q104="",0)</f>
        <v>2</v>
      </c>
      <c r="F104" s="45" cm="1">
        <f t="array" ref="F104">_xlfn.IFS($T104="Excellent",5,$T104="Good",4,$T104="Average",3,$T104="Below Average",2,$T104="Poor",1)</f>
        <v>4</v>
      </c>
      <c r="G104" s="52"/>
      <c r="H104" s="52"/>
      <c r="I104" s="52"/>
      <c r="J104" s="255">
        <f>IF(INDEX('AAYME 2021_List'!$A$3:$A$311,MATCH($A104,'AAYME 2021_List'!$A$3:$A$311,0))=$A104,INDEX('AAYME 2021_List'!$J$3:$J$311,MATCH($A104,'AAYME 2021_List'!$A$3:$A$311,0)),"")</f>
        <v>0</v>
      </c>
      <c r="K104" s="48" t="str">
        <f>IF(LEFT(INDEX(Applications_2021!$E$2:$E$651,MATCH($A104,Applications_2021!$A$2:$A$651,0)),1)="Y","Black","Other")</f>
        <v>Black</v>
      </c>
      <c r="L104" s="48" t="str">
        <f>IF(INDEX(Applications_2021!$F$2:$F$651,MATCH($A104,Applications_2021!$A$2:$A$651,0))="","",INDEX(Applications_2021!$F$2:$F$651,MATCH($A104,Applications_2021!$A$2:$A$651,0)))</f>
        <v>Female</v>
      </c>
      <c r="M104" s="48" t="str">
        <f>IF(LEFT(INDEX(Applications_2021!$I$2:$I$651,MATCH($A104,Applications_2021!$A$2:$A$651,0)),1)="","",LEFT(INDEX(Applications_2021!$I$2:$I$651,MATCH($A104,Applications_2021!$A$2:$A$651,0)),1))</f>
        <v>9</v>
      </c>
      <c r="N104" s="48" t="str">
        <f>IF(INDEX(Applications_2021!$J$2:$J$651,MATCH($A104,Applications_2021!$A$2:$A$651,0))="","",INDEX(Applications_2021!$J$2:$J$651,MATCH($A104,Applications_2021!$A$2:$A$651,0)))</f>
        <v>Terry High School</v>
      </c>
      <c r="O104" s="48" t="str">
        <f>IF(INDEX(Applications_2021!$K$2:$K$651,MATCH($A104,Applications_2021!$A$2:$A$651,0))="","",INDEX(Applications_2021!$K$2:$K$651,MATCH($A104,Applications_2021!$A$2:$A$651,0)))</f>
        <v>Hinds County School District</v>
      </c>
      <c r="P104" s="48" t="str">
        <f>IF(INDEX(Applications_2021!$P$2:$P$651,MATCH($A104,Applications_2021!$A$2:$A$651,0))="","",INDEX(Applications_2021!$P$2:$P$651,MATCH($A104,Applications_2021!$A$2:$A$651,0)))</f>
        <v>College degree or 4 or more years of college (including graduate school)</v>
      </c>
      <c r="Q104" s="48" t="str">
        <f>IF(INDEX(Applications_2021!$Q$2:$Q$651,MATCH($A104,Applications_2021!$A$2:$A$651,0))="","",INDEX(Applications_2021!$Q$2:$Q$651,MATCH($A104,Applications_2021!$A$2:$A$651,0)))</f>
        <v>$50,000 per year or above</v>
      </c>
      <c r="R104" s="48" t="str">
        <f>IF(INDEX(Applications_2021!$AL$2:$AL$651,MATCH($A104,Applications_2021!$A$2:$A$651,0))="","",INDEX(Applications_2021!$AL$2:$AL$651,MATCH($A104,Applications_2021!$A$2:$A$651,0)))</f>
        <v>Hinds</v>
      </c>
      <c r="S104" s="48" t="str">
        <f>IF(INDEX(Applications_2021!$V$2:$V$651,MATCH($A104,Applications_2021!$A$2:$A$651,0))="","",INDEX(Applications_2021!$V$2:$V$651,MATCH($A104,Applications_2021!$A$2:$A$651,0)))</f>
        <v>MS</v>
      </c>
      <c r="T104" s="48" t="str">
        <f>IF(INDEX(Applications_2021!$AE$2:$AE$651,MATCH($A104,Applications_2021!$A$2:$A$651,0))="","",INDEX(Applications_2021!$AE$2:$AE$651,MATCH($A104,Applications_2021!$A$2:$A$651,0)))</f>
        <v>Good</v>
      </c>
      <c r="U104" s="48" t="str">
        <f>IF(INDEX(Applications_2021!$AF$2:$AF$651,MATCH($A104,Applications_2021!$A$2:$A$651,0))="","",INDEX(Applications_2021!$AF$2:$AF$651,MATCH($A104,Applications_2021!$A$2:$A$651,0)))</f>
        <v xml:space="preserve">  I want to attend this camp because this opportunity will allow me to become familiar with the campus since it's a possibility that I will be attending your school. I hope to expand my interest in the vary subjects that will be provided and use this experience in the future.  I also hope that this camp will allow me to experience independence and prepare me for  the reality of the college lifestyle. </v>
      </c>
      <c r="V104" s="48" t="str">
        <f>IF(INDEX(Applications_2021!$AG$2:$AG$651,MATCH($A104,Applications_2021!$A$2:$A$651,0))="","",INDEX(Applications_2021!$AG$2:$AG$651,MATCH($A104,Applications_2021!$A$2:$A$651,0)))</f>
        <v xml:space="preserve"> I was chosen student of the month twice base on academics in my 6th and 7th grade year. I have received honor roll in Mathematics and English for having all A's and also A/Bs. I volunteered to play bingo with the elderly multiple times throughout my 5th-8th grade year as an active Beta Club member.   I have been a band student for two years playing the clarinet.  A community service project that I participated in was the American Red Cross bell ringing campaign through a local civic organization (The Dazzlers Club).  For sports I was a member of the  track team and received some awards during the season. I have two talents which are singing and dancing. During my youth I was a member of  my church's youth choir. I  have been a member of a dance team for many years.  I was privileged to participate on a competitive dance team that allowed me to travel and perform in many states and choreographed two praise dances.   </v>
      </c>
      <c r="W104" s="48" t="str">
        <f>IF(INDEX(Applications_2021!$AH$2:$AH$651,MATCH($A104,Applications_2021!$A$2:$A$651,0))="","",INDEX(Applications_2021!$AH$2:$AH$651,MATCH($A104,Applications_2021!$A$2:$A$651,0)))</f>
        <v>I am a very driven individual and I am also looking for opportunities to better myself.  I believe that I will benefit so much from participating in this camp.  I would appreciate very much consideration in being accepted into this camp.</v>
      </c>
      <c r="X104" s="48" t="str">
        <f>IF(INDEX(Applications_2021!$AI$2:$AI$651,MATCH($A104,Applications_2021!$A$2:$A$651,0))="","",INDEX(Applications_2021!$AI$2:$AI$651,MATCH($A104,Applications_2021!$A$2:$A$651,0)))</f>
        <v>school/teacher</v>
      </c>
      <c r="Y104" s="48" t="str">
        <f>IF(INDEX(Applications_2021!$AJ$2:$AJ$651,MATCH($A104,Applications_2021!$A$2:$A$651,0))="","",INDEX(Applications_2021!$AJ$2:$AJ$651,MATCH($A104,Applications_2021!$A$2:$A$651,0)))</f>
        <v>Birdette Scott-Byram Middle School</v>
      </c>
      <c r="Z104" s="48" t="str" cm="1">
        <f t="array" ref="Z104">IF(INDEX(Transcripts_2021!$Q$2:$Q$1001,MATCH($A104,Applications_2021!$A$2:$A$1001,0))="","",INDEX(Transcripts_2021!$Q$2:$Q$1001,MATCH(TRIM($A104),TRIM(Transcripts_2021!$B$2:$B$1001),0)))</f>
        <v>3d26d5a0e3c94632ab7a0c9f06cb7323.jpeg.jpg</v>
      </c>
      <c r="AA104" s="48" t="str" cm="1">
        <f t="array" ref="AA104">IF(INDEX(Transcripts_2021!$S$2:$S$1001,MATCH($A104,Applications_2021!$A$2:$A$1001,0))="","",INDEX(Transcripts_2021!$S$2:$S$1001,MATCH(TRIM($A104),TRIM(Transcripts_2021!$B$2:$B$1001),0)))</f>
        <v/>
      </c>
      <c r="AB104" s="48" t="str" cm="1">
        <f t="array" ref="AB104">IF(INDEX(Transcripts_2021!$U$2:$U$1001,MATCH($A104,Applications_2021!$A$2:$A$1001,0))="","",INDEX(Transcripts_2021!$U$2:$U$1001,MATCH(TRIM($A104),TRIM(Transcripts_2021!$B$2:$B$1001),0)))</f>
        <v/>
      </c>
      <c r="AC104" s="48" t="str">
        <f>IF(INDEX(Transcripts_2021!$A$2:$A$324,MATCH($A104,Transcripts_2021!$A$2:$A$324,0))=$A104,INDEX(Transcripts_2021!$O$2:$O$324,MATCH($A104,Transcripts_2021!$A$2:$A$324,0)),"")</f>
        <v>Terry High School</v>
      </c>
      <c r="AD104" s="48" t="str">
        <f>IF(INDEX('AAYME 2021_List'!$A$3:$A$311,MATCH($A104,'AAYME 2021_List'!$A$3:$A$311,0))=$A104,INDEX('AAYME 2021_List'!$AC$3:$AC$311,MATCH($A104,'AAYME 2021_List'!$A$3:$A$311,0)),"")</f>
        <v>Hinds</v>
      </c>
      <c r="AE104" s="48" t="str">
        <f>IF(INDEX(Applications_2021!$AL$2:$AL$651,MATCH($A104,Applications_2021!$A$2:$A$651,0))="","",INDEX(Applications_2021!$AL$2:$AL$651,MATCH($A104,Applications_2021!$A$2:$A$651,0)))</f>
        <v>Hinds</v>
      </c>
    </row>
    <row r="105" spans="1:31" x14ac:dyDescent="0.3">
      <c r="A105" s="51" t="str">
        <f>IF(Applications_2021!$A228="","",Applications_2021!$A228)</f>
        <v>0237-BIS-AM-0080</v>
      </c>
      <c r="B105" s="52">
        <f>IF(INDEX('AAYME 2021_List'!$A$3:$A$311,MATCH($A105,'AAYME 2021_List'!$A$3:$A$311,0))=$A105,INDEX('AAYME 2021_List'!$B$3:$B$311,MATCH($A105,'AAYME 2021_List'!$A$3:$A$311,0)),"")</f>
        <v>0</v>
      </c>
      <c r="C105" s="281" t="str">
        <f>IF(INDEX('AAYME 2021_List'!$A$3:$A$311,MATCH($A105,'AAYME 2021_List'!$A$3:$A$311,0))=$A105,INDEX('AAYME 2021_List'!$C$3:$C$311,MATCH($A105,'AAYME 2021_List'!$A$3:$A$311,0)),"")</f>
        <v>99-Not Selected</v>
      </c>
      <c r="D105" s="46">
        <f t="shared" si="3"/>
        <v>8</v>
      </c>
      <c r="E105" s="45" cm="1">
        <f t="array" ref="E105">_xlfn.IFS($Q105="Less than $25,000 per year",5,$Q105="$25,000 to $49,999 per year",4,$Q105="$50,000 per year or above",2,$Q105="I do not know.",3,$Q105="",0)</f>
        <v>4</v>
      </c>
      <c r="F105" s="45" cm="1">
        <f t="array" ref="F105">_xlfn.IFS($T105="Excellent",5,$T105="Good",4,$T105="Average",3,$T105="Below Average",2,$T105="Poor",1)</f>
        <v>4</v>
      </c>
      <c r="G105" s="52"/>
      <c r="H105" s="52"/>
      <c r="I105" s="52"/>
      <c r="J105" s="255">
        <f>IF(INDEX('AAYME 2021_List'!$A$3:$A$311,MATCH($A105,'AAYME 2021_List'!$A$3:$A$311,0))=$A105,INDEX('AAYME 2021_List'!$J$3:$J$311,MATCH($A105,'AAYME 2021_List'!$A$3:$A$311,0)),"")</f>
        <v>9</v>
      </c>
      <c r="K105" s="48" t="str">
        <f>IF(LEFT(INDEX(Applications_2021!$E$2:$E$651,MATCH($A105,Applications_2021!$A$2:$A$651,0)),1)="Y","Black","Other")</f>
        <v>Black</v>
      </c>
      <c r="L105" s="48" t="str">
        <f>IF(INDEX(Applications_2021!$F$2:$F$651,MATCH($A105,Applications_2021!$A$2:$A$651,0))="","",INDEX(Applications_2021!$F$2:$F$651,MATCH($A105,Applications_2021!$A$2:$A$651,0)))</f>
        <v>Female</v>
      </c>
      <c r="M105" s="48" t="str">
        <f>IF(LEFT(INDEX(Applications_2021!$I$2:$I$651,MATCH($A105,Applications_2021!$A$2:$A$651,0)),1)="","",LEFT(INDEX(Applications_2021!$I$2:$I$651,MATCH($A105,Applications_2021!$A$2:$A$651,0)),1))</f>
        <v>9</v>
      </c>
      <c r="N105" s="48" t="str">
        <f>IF(INDEX(Applications_2021!$J$2:$J$651,MATCH($A105,Applications_2021!$A$2:$A$651,0))="","",INDEX(Applications_2021!$J$2:$J$651,MATCH($A105,Applications_2021!$A$2:$A$651,0)))</f>
        <v xml:space="preserve">Center Hill School </v>
      </c>
      <c r="O105" s="48" t="str">
        <f>IF(INDEX(Applications_2021!$K$2:$K$651,MATCH($A105,Applications_2021!$A$2:$A$651,0))="","",INDEX(Applications_2021!$K$2:$K$651,MATCH($A105,Applications_2021!$A$2:$A$651,0)))</f>
        <v xml:space="preserve">Desoto County School District </v>
      </c>
      <c r="P105" s="48" t="str">
        <f>IF(INDEX(Applications_2021!$P$2:$P$651,MATCH($A105,Applications_2021!$A$2:$A$651,0))="","",INDEX(Applications_2021!$P$2:$P$651,MATCH($A105,Applications_2021!$A$2:$A$651,0)))</f>
        <v>College degree or 4 or more years of college (including graduate school)</v>
      </c>
      <c r="Q105" s="48" t="str">
        <f>IF(INDEX(Applications_2021!$Q$2:$Q$651,MATCH($A105,Applications_2021!$A$2:$A$651,0))="","",INDEX(Applications_2021!$Q$2:$Q$651,MATCH($A105,Applications_2021!$A$2:$A$651,0)))</f>
        <v>$25,000 to $49,999 per year</v>
      </c>
      <c r="R105" s="48" t="str">
        <f>IF(INDEX(Applications_2021!$AL$2:$AL$651,MATCH($A105,Applications_2021!$A$2:$A$651,0))="","",INDEX(Applications_2021!$AL$2:$AL$651,MATCH($A105,Applications_2021!$A$2:$A$651,0)))</f>
        <v>DeSoto</v>
      </c>
      <c r="S105" s="48" t="str">
        <f>IF(INDEX(Applications_2021!$V$2:$V$651,MATCH($A105,Applications_2021!$A$2:$A$651,0))="","",INDEX(Applications_2021!$V$2:$V$651,MATCH($A105,Applications_2021!$A$2:$A$651,0)))</f>
        <v>MS</v>
      </c>
      <c r="T105" s="48" t="str">
        <f>IF(INDEX(Applications_2021!$AE$2:$AE$651,MATCH($A105,Applications_2021!$A$2:$A$651,0))="","",INDEX(Applications_2021!$AE$2:$AE$651,MATCH($A105,Applications_2021!$A$2:$A$651,0)))</f>
        <v>Good</v>
      </c>
      <c r="U105" s="48" t="str">
        <f>IF(INDEX(Applications_2021!$AF$2:$AF$651,MATCH($A105,Applications_2021!$A$2:$A$651,0))="","",INDEX(Applications_2021!$AF$2:$AF$651,MATCH($A105,Applications_2021!$A$2:$A$651,0)))</f>
        <v xml:space="preserve">I want to attend the camp to get the college experience. I have not attended a camp like this before and I am interested. I am hoping to know more about career choices in the medical field and learn of other things to major in. I want to attend college and this will allow me to know which one I may be passionate about. I also have not taken the ACT and would like to learn strategies that will help me have a high score. </v>
      </c>
      <c r="V105" s="48" t="str">
        <f>IF(INDEX(Applications_2021!$AG$2:$AG$651,MATCH($A105,Applications_2021!$A$2:$A$651,0))="","",INDEX(Applications_2021!$AG$2:$AG$651,MATCH($A105,Applications_2021!$A$2:$A$651,0)))</f>
        <v xml:space="preserve">I was on the dance team in the middle school. I am always on the honors list and is recognized every year. </v>
      </c>
      <c r="W105" s="48" t="str">
        <f>IF(INDEX(Applications_2021!$AH$2:$AH$651,MATCH($A105,Applications_2021!$A$2:$A$651,0))="","",INDEX(Applications_2021!$AH$2:$AH$651,MATCH($A105,Applications_2021!$A$2:$A$651,0)))</f>
        <v/>
      </c>
      <c r="X105" s="48" t="str">
        <f>IF(INDEX(Applications_2021!$AI$2:$AI$651,MATCH($A105,Applications_2021!$A$2:$A$651,0))="","",INDEX(Applications_2021!$AI$2:$AI$651,MATCH($A105,Applications_2021!$A$2:$A$651,0)))</f>
        <v>Social Media</v>
      </c>
      <c r="Y105" s="48" t="str">
        <f>IF(INDEX(Applications_2021!$AJ$2:$AJ$651,MATCH($A105,Applications_2021!$A$2:$A$651,0))="","",INDEX(Applications_2021!$AJ$2:$AJ$651,MATCH($A105,Applications_2021!$A$2:$A$651,0)))</f>
        <v/>
      </c>
      <c r="Z105" s="48" t="str" cm="1">
        <f t="array" ref="Z105">IF(INDEX(Transcripts_2021!$Q$2:$Q$1001,MATCH($A105,Applications_2021!$A$2:$A$1001,0))="","",INDEX(Transcripts_2021!$Q$2:$Q$1001,MATCH(TRIM($A105),TRIM(Transcripts_2021!$B$2:$B$1001),0)))</f>
        <v>abishop_transcript.pdf</v>
      </c>
      <c r="AA105" s="48" t="str" cm="1">
        <f t="array" ref="AA105">IF(INDEX(Transcripts_2021!$S$2:$S$1001,MATCH($A105,Applications_2021!$A$2:$A$1001,0))="","",INDEX(Transcripts_2021!$S$2:$S$1001,MATCH(TRIM($A105),TRIM(Transcripts_2021!$B$2:$B$1001),0)))</f>
        <v/>
      </c>
      <c r="AB105" s="48" t="str" cm="1">
        <f t="array" ref="AB105">IF(INDEX(Transcripts_2021!$U$2:$U$1001,MATCH($A105,Applications_2021!$A$2:$A$1001,0))="","",INDEX(Transcripts_2021!$U$2:$U$1001,MATCH(TRIM($A105),TRIM(Transcripts_2021!$B$2:$B$1001),0)))</f>
        <v/>
      </c>
      <c r="AC105" s="48" t="str">
        <f>IF(INDEX(Transcripts_2021!$A$2:$A$324,MATCH($A105,Transcripts_2021!$A$2:$A$324,0))=$A105,INDEX(Transcripts_2021!$O$2:$O$324,MATCH($A105,Transcripts_2021!$A$2:$A$324,0)),"")</f>
        <v>Center Hill High School</v>
      </c>
      <c r="AD105" s="48" t="str">
        <f>IF(INDEX('AAYME 2021_List'!$A$3:$A$311,MATCH($A105,'AAYME 2021_List'!$A$3:$A$311,0))=$A105,INDEX('AAYME 2021_List'!$AC$3:$AC$311,MATCH($A105,'AAYME 2021_List'!$A$3:$A$311,0)),"")</f>
        <v>DeSoto</v>
      </c>
      <c r="AE105" s="48" t="str">
        <f>IF(INDEX(Applications_2021!$AL$2:$AL$651,MATCH($A105,Applications_2021!$A$2:$A$651,0))="","",INDEX(Applications_2021!$AL$2:$AL$651,MATCH($A105,Applications_2021!$A$2:$A$651,0)))</f>
        <v>DeSoto</v>
      </c>
    </row>
    <row r="106" spans="1:31" x14ac:dyDescent="0.3">
      <c r="A106" s="51" t="str">
        <f>IF(Applications_2021!$A230="","",Applications_2021!$A230)</f>
        <v>0239-THI-KA-0101</v>
      </c>
      <c r="B106" s="52">
        <f>IF(INDEX('AAYME 2021_List'!$A$3:$A$311,MATCH($A106,'AAYME 2021_List'!$A$3:$A$311,0))=$A106,INDEX('AAYME 2021_List'!$B$3:$B$311,MATCH($A106,'AAYME 2021_List'!$A$3:$A$311,0)),"")</f>
        <v>0</v>
      </c>
      <c r="C106" s="258" t="str">
        <f>IF(INDEX('AAYME 2021_List'!$A$3:$A$311,MATCH($A106,'AAYME 2021_List'!$A$3:$A$311,0))=$A106,INDEX('AAYME 2021_List'!$C$3:$C$311,MATCH($A106,'AAYME 2021_List'!$A$3:$A$311,0)),"")</f>
        <v>99-Not Selected</v>
      </c>
      <c r="D106" s="46">
        <f t="shared" si="3"/>
        <v>4</v>
      </c>
      <c r="E106" s="45" cm="1">
        <f t="array" ref="E106">_xlfn.IFS($Q106="Less than $25,000 per year",5,$Q106="$25,000 to $49,999 per year",4,$Q106="$50,000 per year or above",2,$Q106="I do not know.",3,$Q106="",0)</f>
        <v>0</v>
      </c>
      <c r="F106" s="45" cm="1">
        <f t="array" ref="F106">_xlfn.IFS($T106="Excellent",5,$T106="Good",4,$T106="Average",3,$T106="Below Average",2,$T106="Poor",1)</f>
        <v>4</v>
      </c>
      <c r="G106" s="52"/>
      <c r="H106" s="52"/>
      <c r="I106" s="52"/>
      <c r="J106" s="255">
        <f>IF(INDEX('AAYME 2021_List'!$A$3:$A$311,MATCH($A106,'AAYME 2021_List'!$A$3:$A$311,0))=$A106,INDEX('AAYME 2021_List'!$J$3:$J$311,MATCH($A106,'AAYME 2021_List'!$A$3:$A$311,0)),"")</f>
        <v>0</v>
      </c>
      <c r="K106" s="48" t="str">
        <f>IF(LEFT(INDEX(Applications_2021!$E$2:$E$651,MATCH($A106,Applications_2021!$A$2:$A$651,0)),1)="Y","Black","Other")</f>
        <v>Black</v>
      </c>
      <c r="L106" s="48" t="str">
        <f>IF(INDEX(Applications_2021!$F$2:$F$651,MATCH($A106,Applications_2021!$A$2:$A$651,0))="","",INDEX(Applications_2021!$F$2:$F$651,MATCH($A106,Applications_2021!$A$2:$A$651,0)))</f>
        <v>Male</v>
      </c>
      <c r="M106" s="48" t="str">
        <f>IF(LEFT(INDEX(Applications_2021!$I$2:$I$651,MATCH($A106,Applications_2021!$A$2:$A$651,0)),1)="","",LEFT(INDEX(Applications_2021!$I$2:$I$651,MATCH($A106,Applications_2021!$A$2:$A$651,0)),1))</f>
        <v>9</v>
      </c>
      <c r="N106" s="48" t="str">
        <f>IF(INDEX(Applications_2021!$J$2:$J$651,MATCH($A106,Applications_2021!$A$2:$A$651,0))="","",INDEX(Applications_2021!$J$2:$J$651,MATCH($A106,Applications_2021!$A$2:$A$651,0)))</f>
        <v>Oak Grove High School</v>
      </c>
      <c r="O106" s="48" t="str">
        <f>IF(INDEX(Applications_2021!$K$2:$K$651,MATCH($A106,Applications_2021!$A$2:$A$651,0))="","",INDEX(Applications_2021!$K$2:$K$651,MATCH($A106,Applications_2021!$A$2:$A$651,0)))</f>
        <v>Lamar County School District</v>
      </c>
      <c r="P106" s="48" t="str">
        <f>IF(INDEX(Applications_2021!$P$2:$P$651,MATCH($A106,Applications_2021!$A$2:$A$651,0))="","",INDEX(Applications_2021!$P$2:$P$651,MATCH($A106,Applications_2021!$A$2:$A$651,0)))</f>
        <v/>
      </c>
      <c r="Q106" s="48" t="str">
        <f>IF(INDEX(Applications_2021!$Q$2:$Q$651,MATCH($A106,Applications_2021!$A$2:$A$651,0))="","",INDEX(Applications_2021!$Q$2:$Q$651,MATCH($A106,Applications_2021!$A$2:$A$651,0)))</f>
        <v/>
      </c>
      <c r="R106" s="48" t="str">
        <f>IF(INDEX(Applications_2021!$AL$2:$AL$651,MATCH($A106,Applications_2021!$A$2:$A$651,0))="","",INDEX(Applications_2021!$AL$2:$AL$651,MATCH($A106,Applications_2021!$A$2:$A$651,0)))</f>
        <v>Lamar</v>
      </c>
      <c r="S106" s="48" t="str">
        <f>IF(INDEX(Applications_2021!$V$2:$V$651,MATCH($A106,Applications_2021!$A$2:$A$651,0))="","",INDEX(Applications_2021!$V$2:$V$651,MATCH($A106,Applications_2021!$A$2:$A$651,0)))</f>
        <v>MS</v>
      </c>
      <c r="T106" s="48" t="str">
        <f>IF(INDEX(Applications_2021!$AE$2:$AE$651,MATCH($A106,Applications_2021!$A$2:$A$651,0))="","",INDEX(Applications_2021!$AE$2:$AE$651,MATCH($A106,Applications_2021!$A$2:$A$651,0)))</f>
        <v>Good</v>
      </c>
      <c r="U106" s="48" t="str">
        <f>IF(INDEX(Applications_2021!$AF$2:$AF$651,MATCH($A106,Applications_2021!$A$2:$A$651,0))="","",INDEX(Applications_2021!$AF$2:$AF$651,MATCH($A106,Applications_2021!$A$2:$A$651,0)))</f>
        <v>I want to attend the AAYME camp as it could be really fun. Being fun aside, I'd like to experience some career opportunities, since I'm still deciding what I would like to do in life. What I would gain from this is options of what I want to do with my life.</v>
      </c>
      <c r="V106" s="48" t="str">
        <f>IF(INDEX(Applications_2021!$AG$2:$AG$651,MATCH($A106,Applications_2021!$A$2:$A$651,0))="","",INDEX(Applications_2021!$AG$2:$AG$651,MATCH($A106,Applications_2021!$A$2:$A$651,0)))</f>
        <v>Member of the Oak Grove Middle School 99 Club, Top Score for Social Studies, Beta Club Secretary, Won many Speech Events in Debate, Honor Roll Student, Top Scorer for World History, Skilled at Archery.</v>
      </c>
      <c r="W106" s="48" t="str">
        <f>IF(INDEX(Applications_2021!$AH$2:$AH$651,MATCH($A106,Applications_2021!$A$2:$A$651,0))="","",INDEX(Applications_2021!$AH$2:$AH$651,MATCH($A106,Applications_2021!$A$2:$A$651,0)))</f>
        <v>I have asthma and a shellfish allergy.</v>
      </c>
      <c r="X106" s="48" t="str">
        <f>IF(INDEX(Applications_2021!$AI$2:$AI$651,MATCH($A106,Applications_2021!$A$2:$A$651,0))="","",INDEX(Applications_2021!$AI$2:$AI$651,MATCH($A106,Applications_2021!$A$2:$A$651,0)))</f>
        <v>relative or friend</v>
      </c>
      <c r="Y106" s="48" t="str">
        <f>IF(INDEX(Applications_2021!$AJ$2:$AJ$651,MATCH($A106,Applications_2021!$A$2:$A$651,0))="","",INDEX(Applications_2021!$AJ$2:$AJ$651,MATCH($A106,Applications_2021!$A$2:$A$651,0)))</f>
        <v/>
      </c>
      <c r="Z106" s="48" t="str" cm="1">
        <f t="array" ref="Z106">IF(INDEX(Transcripts_2021!$Q$2:$Q$1001,MATCH($A106,Applications_2021!$A$2:$A$1001,0))="","",INDEX(Transcripts_2021!$Q$2:$Q$1001,MATCH(TRIM($A106),TRIM(Transcripts_2021!$B$2:$B$1001),0)))</f>
        <v>k.thigpen_report_card.pdf</v>
      </c>
      <c r="AA106" s="48" t="str" cm="1">
        <f t="array" ref="AA106">IF(INDEX(Transcripts_2021!$S$2:$S$1001,MATCH($A106,Applications_2021!$A$2:$A$1001,0))="","",INDEX(Transcripts_2021!$S$2:$S$1001,MATCH(TRIM($A106),TRIM(Transcripts_2021!$B$2:$B$1001),0)))</f>
        <v>k.thigpen_transcript.pdf</v>
      </c>
      <c r="AB106" s="48" t="str" cm="1">
        <f t="array" ref="AB106">IF(INDEX(Transcripts_2021!$U$2:$U$1001,MATCH($A106,Applications_2021!$A$2:$A$1001,0))="","",INDEX(Transcripts_2021!$U$2:$U$1001,MATCH(TRIM($A106),TRIM(Transcripts_2021!$B$2:$B$1001),0)))</f>
        <v>I was able to participate and was ranked fourth in the Philadelphia College of Osteopathic Medicine's Summar Math and Science Academy. I am also a member of Oak Grove High School's Debate Team and Archery Team. I also scored a 799 on the MAAP state test and became part of Oak Grove Middle School's 99 Club. I was also the Highest Scoring Person in Social Studies.</v>
      </c>
      <c r="AC106" s="48" t="str">
        <f>IF(INDEX(Transcripts_2021!$A$2:$A$324,MATCH($A106,Transcripts_2021!$A$2:$A$324,0))=$A106,INDEX(Transcripts_2021!$O$2:$O$324,MATCH($A106,Transcripts_2021!$A$2:$A$324,0)),"")</f>
        <v>Oak Grove High School</v>
      </c>
      <c r="AD106" s="48" t="str">
        <f>IF(INDEX('AAYME 2021_List'!$A$3:$A$311,MATCH($A106,'AAYME 2021_List'!$A$3:$A$311,0))=$A106,INDEX('AAYME 2021_List'!$AC$3:$AC$311,MATCH($A106,'AAYME 2021_List'!$A$3:$A$311,0)),"")</f>
        <v>Lamar</v>
      </c>
      <c r="AE106" s="48" t="str">
        <f>IF(INDEX(Applications_2021!$AL$2:$AL$651,MATCH($A106,Applications_2021!$A$2:$A$651,0))="","",INDEX(Applications_2021!$AL$2:$AL$651,MATCH($A106,Applications_2021!$A$2:$A$651,0)))</f>
        <v>Lamar</v>
      </c>
    </row>
    <row r="107" spans="1:31" x14ac:dyDescent="0.3">
      <c r="A107" s="165" t="str">
        <f>IF(Applications_2021!$A232="","",Applications_2021!$A232)</f>
        <v>0242-SHA-JO-0007</v>
      </c>
      <c r="B107" s="52" t="str">
        <f>IF(INDEX('AAYME 2021_List'!$A$3:$A$311,MATCH($A107,'AAYME 2021_List'!$A$3:$A$311,0))=$A107,INDEX('AAYME 2021_List'!$B$3:$B$311,MATCH($A107,'AAYME 2021_List'!$A$3:$A$311,0)),"")</f>
        <v>Yes</v>
      </c>
      <c r="C107" s="258" t="str">
        <f>IF(INDEX('AAYME 2021_List'!$A$3:$A$311,MATCH($A107,'AAYME 2021_List'!$A$3:$A$311,0))=$A107,INDEX('AAYME 2021_List'!$C$3:$C$311,MATCH($A107,'AAYME 2021_List'!$A$3:$A$311,0)),"")</f>
        <v>00-Priority Representation</v>
      </c>
      <c r="D107" s="46">
        <f t="shared" si="3"/>
        <v>9</v>
      </c>
      <c r="E107" s="45" cm="1">
        <f t="array" ref="E107">_xlfn.IFS($Q107="Less than $25,000 per year",5,$Q107="$25,000 to $49,999 per year",4,$Q107="$50,000 per year or above",2,$Q107="I do not know.",3,$Q107="",0)</f>
        <v>4</v>
      </c>
      <c r="F107" s="45" cm="1">
        <f t="array" ref="F107">_xlfn.IFS($T107="Excellent",5,$T107="Good",4,$T107="Average",3,$T107="Below Average",2,$T107="Poor",1)</f>
        <v>5</v>
      </c>
      <c r="G107" s="52"/>
      <c r="H107" s="52"/>
      <c r="I107" s="52"/>
      <c r="J107" s="255">
        <f>IF(INDEX('AAYME 2021_List'!$A$3:$A$311,MATCH($A107,'AAYME 2021_List'!$A$3:$A$311,0))=$A107,INDEX('AAYME 2021_List'!$J$3:$J$311,MATCH($A107,'AAYME 2021_List'!$A$3:$A$311,0)),"")</f>
        <v>9</v>
      </c>
      <c r="K107" s="48" t="str">
        <f>IF(LEFT(INDEX(Applications_2021!$E$2:$E$651,MATCH($A107,Applications_2021!$A$2:$A$651,0)),1)="Y","Black","Other")</f>
        <v>Black</v>
      </c>
      <c r="L107" s="48" t="str">
        <f>IF(INDEX(Applications_2021!$F$2:$F$651,MATCH($A107,Applications_2021!$A$2:$A$651,0))="","",INDEX(Applications_2021!$F$2:$F$651,MATCH($A107,Applications_2021!$A$2:$A$651,0)))</f>
        <v>Male</v>
      </c>
      <c r="M107" s="48" t="str">
        <f>IF(LEFT(INDEX(Applications_2021!$I$2:$I$651,MATCH($A107,Applications_2021!$A$2:$A$651,0)),1)="","",LEFT(INDEX(Applications_2021!$I$2:$I$651,MATCH($A107,Applications_2021!$A$2:$A$651,0)),1))</f>
        <v>9</v>
      </c>
      <c r="N107" s="141" t="str">
        <f>IF(INDEX(Applications_2021!$J$2:$J$651,MATCH($A107,Applications_2021!$A$2:$A$651,0))="","",INDEX(Applications_2021!$J$2:$J$651,MATCH($A107,Applications_2021!$A$2:$A$651,0)))</f>
        <v>Lafayette County High school</v>
      </c>
      <c r="O107" s="48" t="str">
        <f>IF(INDEX(Applications_2021!$K$2:$K$651,MATCH($A107,Applications_2021!$A$2:$A$651,0))="","",INDEX(Applications_2021!$K$2:$K$651,MATCH($A107,Applications_2021!$A$2:$A$651,0)))</f>
        <v xml:space="preserve">Lafayette County School District </v>
      </c>
      <c r="P107" s="48" t="str">
        <f>IF(INDEX(Applications_2021!$P$2:$P$651,MATCH($A107,Applications_2021!$A$2:$A$651,0))="","",INDEX(Applications_2021!$P$2:$P$651,MATCH($A107,Applications_2021!$A$2:$A$651,0)))</f>
        <v>College degree or 4 or more years of college (including graduate school)</v>
      </c>
      <c r="Q107" s="48" t="str">
        <f>IF(INDEX(Applications_2021!$Q$2:$Q$651,MATCH($A107,Applications_2021!$A$2:$A$651,0))="","",INDEX(Applications_2021!$Q$2:$Q$651,MATCH($A107,Applications_2021!$A$2:$A$651,0)))</f>
        <v>$25,000 to $49,999 per year</v>
      </c>
      <c r="R107" s="48" t="str">
        <f>IF(INDEX(Applications_2021!$AL$2:$AL$651,MATCH($A107,Applications_2021!$A$2:$A$651,0))="","",INDEX(Applications_2021!$AL$2:$AL$651,MATCH($A107,Applications_2021!$A$2:$A$651,0)))</f>
        <v>Lafayette</v>
      </c>
      <c r="S107" s="48" t="str">
        <f>IF(INDEX(Applications_2021!$V$2:$V$651,MATCH($A107,Applications_2021!$A$2:$A$651,0))="","",INDEX(Applications_2021!$V$2:$V$651,MATCH($A107,Applications_2021!$A$2:$A$651,0)))</f>
        <v>MS</v>
      </c>
      <c r="T107" s="48" t="str">
        <f>IF(INDEX(Applications_2021!$AE$2:$AE$651,MATCH($A107,Applications_2021!$A$2:$A$651,0))="","",INDEX(Applications_2021!$AE$2:$AE$651,MATCH($A107,Applications_2021!$A$2:$A$651,0)))</f>
        <v>Excellent</v>
      </c>
      <c r="U107" s="48" t="str">
        <f>IF(INDEX(Applications_2021!$AF$2:$AF$651,MATCH($A107,Applications_2021!$A$2:$A$651,0))="","",INDEX(Applications_2021!$AF$2:$AF$651,MATCH($A107,Applications_2021!$A$2:$A$651,0)))</f>
        <v xml:space="preserve">I would like to attend this camp to explore new experiences and opportunities. I hope to gain more knowledge and learn new things. </v>
      </c>
      <c r="V107" s="48" t="str">
        <f>IF(INDEX(Applications_2021!$AG$2:$AG$651,MATCH($A107,Applications_2021!$A$2:$A$651,0))="","",INDEX(Applications_2021!$AG$2:$AG$651,MATCH($A107,Applications_2021!$A$2:$A$651,0)))</f>
        <v xml:space="preserve">I’m in the Beta Club. I was a member of Student Council. School and grades are two of some of my main priorities. I have managed to maintain all A’s in honors while balancing sports, playing football and running track. </v>
      </c>
      <c r="W107" s="48" t="str">
        <f>IF(INDEX(Applications_2021!$AH$2:$AH$651,MATCH($A107,Applications_2021!$A$2:$A$651,0))="","",INDEX(Applications_2021!$AH$2:$AH$651,MATCH($A107,Applications_2021!$A$2:$A$651,0)))</f>
        <v>I am currently ranked 17th out of 238 students with a GPA of 96.4 and a QPA of 4.06.</v>
      </c>
      <c r="X107" s="48" t="str">
        <f>IF(INDEX(Applications_2021!$AI$2:$AI$651,MATCH($A107,Applications_2021!$A$2:$A$651,0))="","",INDEX(Applications_2021!$AI$2:$AI$651,MATCH($A107,Applications_2021!$A$2:$A$651,0)))</f>
        <v>school/teacher</v>
      </c>
      <c r="Y107" s="48" t="str">
        <f>IF(INDEX(Applications_2021!$AJ$2:$AJ$651,MATCH($A107,Applications_2021!$A$2:$A$651,0))="","",INDEX(Applications_2021!$AJ$2:$AJ$651,MATCH($A107,Applications_2021!$A$2:$A$651,0)))</f>
        <v>Ethel Scurlock</v>
      </c>
      <c r="Z107" s="48" t="str" cm="1">
        <f t="array" ref="Z107">IF(INDEX(Transcripts_2021!$Q$2:$Q$1001,MATCH($A107,Applications_2021!$A$2:$A$1001,0))="","",INDEX(Transcripts_2021!$Q$2:$Q$1001,MATCH(TRIM($A107),TRIM(Transcripts_2021!$B$2:$B$1001),0)))</f>
        <v>2d0bd2ec885d462396139039dfe688ba.jpeg.jpg</v>
      </c>
      <c r="AA107" s="48" t="str" cm="1">
        <f t="array" ref="AA107">IF(INDEX(Transcripts_2021!$S$2:$S$1001,MATCH($A107,Applications_2021!$A$2:$A$1001,0))="","",INDEX(Transcripts_2021!$S$2:$S$1001,MATCH(TRIM($A107),TRIM(Transcripts_2021!$B$2:$B$1001),0)))</f>
        <v/>
      </c>
      <c r="AB107" s="48" t="str" cm="1">
        <f t="array" ref="AB107">IF(INDEX(Transcripts_2021!$U$2:$U$1001,MATCH($A107,Applications_2021!$A$2:$A$1001,0))="","",INDEX(Transcripts_2021!$U$2:$U$1001,MATCH(TRIM($A107),TRIM(Transcripts_2021!$B$2:$B$1001),0)))</f>
        <v/>
      </c>
      <c r="AC107" s="48" t="str">
        <f>IF(INDEX(Transcripts_2021!$A$2:$A$324,MATCH($A107,Transcripts_2021!$A$2:$A$324,0))=$A107,INDEX(Transcripts_2021!$O$2:$O$324,MATCH($A107,Transcripts_2021!$A$2:$A$324,0)),"")</f>
        <v xml:space="preserve">Lafayette High School </v>
      </c>
      <c r="AD107" s="48" t="str">
        <f>IF(INDEX('AAYME 2021_List'!$A$3:$A$311,MATCH($A107,'AAYME 2021_List'!$A$3:$A$311,0))=$A107,INDEX('AAYME 2021_List'!$AC$3:$AC$311,MATCH($A107,'AAYME 2021_List'!$A$3:$A$311,0)),"")</f>
        <v>Lafayette</v>
      </c>
      <c r="AE107" s="48" t="str">
        <f>IF(INDEX(Applications_2021!$AL$2:$AL$651,MATCH($A107,Applications_2021!$A$2:$A$651,0))="","",INDEX(Applications_2021!$AL$2:$AL$651,MATCH($A107,Applications_2021!$A$2:$A$651,0)))</f>
        <v>Lafayette</v>
      </c>
    </row>
    <row r="108" spans="1:31" x14ac:dyDescent="0.3">
      <c r="A108" s="51" t="str">
        <f>IF(Applications_2021!$A233="","",Applications_2021!$A233)</f>
        <v>0243-PUR-RO-0064</v>
      </c>
      <c r="B108" s="52" t="str">
        <f>IF(INDEX('AAYME 2021_List'!$A$3:$A$311,MATCH($A108,'AAYME 2021_List'!$A$3:$A$311,0))=$A108,INDEX('AAYME 2021_List'!$B$3:$B$311,MATCH($A108,'AAYME 2021_List'!$A$3:$A$311,0)),"")</f>
        <v>Yes</v>
      </c>
      <c r="C108" s="258" t="str">
        <f>IF(INDEX('AAYME 2021_List'!$A$3:$A$311,MATCH($A108,'AAYME 2021_List'!$A$3:$A$311,0))=$A108,INDEX('AAYME 2021_List'!$C$3:$C$311,MATCH($A108,'AAYME 2021_List'!$A$3:$A$311,0)),"")</f>
        <v>07-Alternate</v>
      </c>
      <c r="D108" s="46">
        <f t="shared" si="3"/>
        <v>8</v>
      </c>
      <c r="E108" s="45" cm="1">
        <f t="array" ref="E108">_xlfn.IFS($Q108="Less than $25,000 per year",5,$Q108="$25,000 to $49,999 per year",4,$Q108="$50,000 per year or above",2,$Q108="I do not know.",3,$Q108="",0)</f>
        <v>3</v>
      </c>
      <c r="F108" s="45" cm="1">
        <f t="array" ref="F108">_xlfn.IFS($T108="Excellent",5,$T108="Good",4,$T108="Average",3,$T108="Below Average",2,$T108="Poor",1)</f>
        <v>5</v>
      </c>
      <c r="G108" s="52"/>
      <c r="H108" s="52"/>
      <c r="I108" s="52"/>
      <c r="J108" s="255">
        <f>IF(INDEX('AAYME 2021_List'!$A$3:$A$311,MATCH($A108,'AAYME 2021_List'!$A$3:$A$311,0))=$A108,INDEX('AAYME 2021_List'!$J$3:$J$311,MATCH($A108,'AAYME 2021_List'!$A$3:$A$311,0)),"")</f>
        <v>8</v>
      </c>
      <c r="K108" s="48" t="str">
        <f>IF(LEFT(INDEX(Applications_2021!$E$2:$E$651,MATCH($A108,Applications_2021!$A$2:$A$651,0)),1)="Y","Black","Other")</f>
        <v>Black</v>
      </c>
      <c r="L108" s="48" t="str">
        <f>IF(INDEX(Applications_2021!$F$2:$F$651,MATCH($A108,Applications_2021!$A$2:$A$651,0))="","",INDEX(Applications_2021!$F$2:$F$651,MATCH($A108,Applications_2021!$A$2:$A$651,0)))</f>
        <v>Male</v>
      </c>
      <c r="M108" s="48" t="str">
        <f>IF(LEFT(INDEX(Applications_2021!$I$2:$I$651,MATCH($A108,Applications_2021!$A$2:$A$651,0)),1)="","",LEFT(INDEX(Applications_2021!$I$2:$I$651,MATCH($A108,Applications_2021!$A$2:$A$651,0)),1))</f>
        <v>8</v>
      </c>
      <c r="N108" s="48" t="str">
        <f>IF(INDEX(Applications_2021!$J$2:$J$651,MATCH($A108,Applications_2021!$A$2:$A$651,0))="","",INDEX(Applications_2021!$J$2:$J$651,MATCH($A108,Applications_2021!$A$2:$A$651,0)))</f>
        <v>Desoto Central Middle</v>
      </c>
      <c r="O108" s="48" t="str">
        <f>IF(INDEX(Applications_2021!$K$2:$K$651,MATCH($A108,Applications_2021!$A$2:$A$651,0))="","",INDEX(Applications_2021!$K$2:$K$651,MATCH($A108,Applications_2021!$A$2:$A$651,0)))</f>
        <v xml:space="preserve">DeSotoCountySchools </v>
      </c>
      <c r="P108" s="48" t="str">
        <f>IF(INDEX(Applications_2021!$P$2:$P$651,MATCH($A108,Applications_2021!$A$2:$A$651,0))="","",INDEX(Applications_2021!$P$2:$P$651,MATCH($A108,Applications_2021!$A$2:$A$651,0)))</f>
        <v>College degree or 4 or more years of college (including graduate school)</v>
      </c>
      <c r="Q108" s="48" t="str">
        <f>IF(INDEX(Applications_2021!$Q$2:$Q$651,MATCH($A108,Applications_2021!$A$2:$A$651,0))="","",INDEX(Applications_2021!$Q$2:$Q$651,MATCH($A108,Applications_2021!$A$2:$A$651,0)))</f>
        <v>I do not know.</v>
      </c>
      <c r="R108" s="48" t="str">
        <f>IF(INDEX(Applications_2021!$AL$2:$AL$651,MATCH($A108,Applications_2021!$A$2:$A$651,0))="","",INDEX(Applications_2021!$AL$2:$AL$651,MATCH($A108,Applications_2021!$A$2:$A$651,0)))</f>
        <v>DeSoto</v>
      </c>
      <c r="S108" s="48" t="str">
        <f>IF(INDEX(Applications_2021!$V$2:$V$651,MATCH($A108,Applications_2021!$A$2:$A$651,0))="","",INDEX(Applications_2021!$V$2:$V$651,MATCH($A108,Applications_2021!$A$2:$A$651,0)))</f>
        <v>MS</v>
      </c>
      <c r="T108" s="48" t="str">
        <f>IF(INDEX(Applications_2021!$AE$2:$AE$651,MATCH($A108,Applications_2021!$A$2:$A$651,0))="","",INDEX(Applications_2021!$AE$2:$AE$651,MATCH($A108,Applications_2021!$A$2:$A$651,0)))</f>
        <v>Excellent</v>
      </c>
      <c r="U108" s="48" t="str">
        <f>IF(INDEX(Applications_2021!$AF$2:$AF$651,MATCH($A108,Applications_2021!$A$2:$A$651,0))="","",INDEX(Applications_2021!$AF$2:$AF$651,MATCH($A108,Applications_2021!$A$2:$A$651,0)))</f>
        <v>I expect to gain knowledge of being an independent and responsible young adult that will become prepared for life.</v>
      </c>
      <c r="V108" s="48" t="str">
        <f>IF(INDEX(Applications_2021!$AG$2:$AG$651,MATCH($A108,Applications_2021!$A$2:$A$651,0))="","",INDEX(Applications_2021!$AG$2:$AG$651,MATCH($A108,Applications_2021!$A$2:$A$651,0)))</f>
        <v/>
      </c>
      <c r="W108" s="48" t="str">
        <f>IF(INDEX(Applications_2021!$AH$2:$AH$651,MATCH($A108,Applications_2021!$A$2:$A$651,0))="","",INDEX(Applications_2021!$AH$2:$AH$651,MATCH($A108,Applications_2021!$A$2:$A$651,0)))</f>
        <v/>
      </c>
      <c r="X108" s="48" t="str">
        <f>IF(INDEX(Applications_2021!$AI$2:$AI$651,MATCH($A108,Applications_2021!$A$2:$A$651,0))="","",INDEX(Applications_2021!$AI$2:$AI$651,MATCH($A108,Applications_2021!$A$2:$A$651,0)))</f>
        <v>MSMS alumni/student</v>
      </c>
      <c r="Y108" s="48" t="str">
        <f>IF(INDEX(Applications_2021!$AJ$2:$AJ$651,MATCH($A108,Applications_2021!$A$2:$A$651,0))="","",INDEX(Applications_2021!$AJ$2:$AJ$651,MATCH($A108,Applications_2021!$A$2:$A$651,0)))</f>
        <v/>
      </c>
      <c r="Z108" s="48" t="str" cm="1">
        <f t="array" ref="Z108">IF(INDEX(Transcripts_2021!$Q$2:$Q$1001,MATCH($A108,Applications_2021!$A$2:$A$1001,0))="","",INDEX(Transcripts_2021!$Q$2:$Q$1001,MATCH(TRIM($A108),TRIM(Transcripts_2021!$B$2:$B$1001),0)))</f>
        <v>robert_purnell_transcript_.pdf</v>
      </c>
      <c r="AA108" s="48" t="str" cm="1">
        <f t="array" ref="AA108">IF(INDEX(Transcripts_2021!$S$2:$S$1001,MATCH($A108,Applications_2021!$A$2:$A$1001,0))="","",INDEX(Transcripts_2021!$S$2:$S$1001,MATCH(TRIM($A108),TRIM(Transcripts_2021!$B$2:$B$1001),0)))</f>
        <v/>
      </c>
      <c r="AB108" s="48" t="str" cm="1">
        <f t="array" ref="AB108">IF(INDEX(Transcripts_2021!$U$2:$U$1001,MATCH($A108,Applications_2021!$A$2:$A$1001,0))="","",INDEX(Transcripts_2021!$U$2:$U$1001,MATCH(TRIM($A108),TRIM(Transcripts_2021!$B$2:$B$1001),0)))</f>
        <v/>
      </c>
      <c r="AC108" s="48" t="str">
        <f>IF(INDEX(Transcripts_2021!$A$2:$A$324,MATCH($A108,Transcripts_2021!$A$2:$A$324,0))=$A108,INDEX(Transcripts_2021!$O$2:$O$324,MATCH($A108,Transcripts_2021!$A$2:$A$324,0)),"")</f>
        <v xml:space="preserve">Desoto central middle </v>
      </c>
      <c r="AD108" s="48" t="str">
        <f>IF(INDEX('AAYME 2021_List'!$A$3:$A$311,MATCH($A108,'AAYME 2021_List'!$A$3:$A$311,0))=$A108,INDEX('AAYME 2021_List'!$AC$3:$AC$311,MATCH($A108,'AAYME 2021_List'!$A$3:$A$311,0)),"")</f>
        <v>DeSoto</v>
      </c>
      <c r="AE108" s="48" t="str">
        <f>IF(INDEX(Applications_2021!$AL$2:$AL$651,MATCH($A108,Applications_2021!$A$2:$A$651,0))="","",INDEX(Applications_2021!$AL$2:$AL$651,MATCH($A108,Applications_2021!$A$2:$A$651,0)))</f>
        <v>DeSoto</v>
      </c>
    </row>
    <row r="109" spans="1:31" x14ac:dyDescent="0.3">
      <c r="A109" s="51" t="str">
        <f>IF(Applications_2021!$A234="","",Applications_2021!$A234)</f>
        <v>0244-ROB-GR-0226</v>
      </c>
      <c r="B109" s="52" t="str">
        <f>IF(INDEX('AAYME 2021_List'!$A$3:$A$311,MATCH($A109,'AAYME 2021_List'!$A$3:$A$311,0))=$A109,INDEX('AAYME 2021_List'!$B$3:$B$311,MATCH($A109,'AAYME 2021_List'!$A$3:$A$311,0)),"")</f>
        <v>Yes</v>
      </c>
      <c r="C109" s="258" t="str">
        <f>IF(INDEX('AAYME 2021_List'!$A$3:$A$311,MATCH($A109,'AAYME 2021_List'!$A$3:$A$311,0))=$A109,INDEX('AAYME 2021_List'!$C$3:$C$311,MATCH($A109,'AAYME 2021_List'!$A$3:$A$311,0)),"")</f>
        <v>06-Finalist</v>
      </c>
      <c r="D109" s="46">
        <f t="shared" si="3"/>
        <v>10</v>
      </c>
      <c r="E109" s="45" cm="1">
        <f t="array" ref="E109">_xlfn.IFS($Q109="Less than $25,000 per year",5,$Q109="$25,000 to $49,999 per year",4,$Q109="$50,000 per year or above",2,$Q109="I do not know.",3,$Q109="",0)</f>
        <v>5</v>
      </c>
      <c r="F109" s="45" cm="1">
        <f t="array" ref="F109">_xlfn.IFS($T109="Excellent",5,$T109="Good",4,$T109="Average",3,$T109="Below Average",2,$T109="Poor",1)</f>
        <v>5</v>
      </c>
      <c r="G109" s="52"/>
      <c r="H109" s="52"/>
      <c r="I109" s="52"/>
      <c r="J109" s="255">
        <f>IF(INDEX('AAYME 2021_List'!$A$3:$A$311,MATCH($A109,'AAYME 2021_List'!$A$3:$A$311,0))=$A109,INDEX('AAYME 2021_List'!$J$3:$J$311,MATCH($A109,'AAYME 2021_List'!$A$3:$A$311,0)),"")</f>
        <v>7</v>
      </c>
      <c r="K109" s="48" t="str">
        <f>IF(LEFT(INDEX(Applications_2021!$E$2:$E$651,MATCH($A109,Applications_2021!$A$2:$A$651,0)),1)="Y","Black","Other")</f>
        <v>Black</v>
      </c>
      <c r="L109" s="48" t="str">
        <f>IF(INDEX(Applications_2021!$F$2:$F$651,MATCH($A109,Applications_2021!$A$2:$A$651,0))="","",INDEX(Applications_2021!$F$2:$F$651,MATCH($A109,Applications_2021!$A$2:$A$651,0)))</f>
        <v>Female</v>
      </c>
      <c r="M109" s="48" t="str">
        <f>IF(LEFT(INDEX(Applications_2021!$I$2:$I$651,MATCH($A109,Applications_2021!$A$2:$A$651,0)),1)="","",LEFT(INDEX(Applications_2021!$I$2:$I$651,MATCH($A109,Applications_2021!$A$2:$A$651,0)),1))</f>
        <v>7</v>
      </c>
      <c r="N109" s="48" t="str">
        <f>IF(INDEX(Applications_2021!$J$2:$J$651,MATCH($A109,Applications_2021!$A$2:$A$651,0))="","",INDEX(Applications_2021!$J$2:$J$651,MATCH($A109,Applications_2021!$A$2:$A$651,0)))</f>
        <v xml:space="preserve">Houston High School </v>
      </c>
      <c r="O109" s="48" t="str">
        <f>IF(INDEX(Applications_2021!$K$2:$K$651,MATCH($A109,Applications_2021!$A$2:$A$651,0))="","",INDEX(Applications_2021!$K$2:$K$651,MATCH($A109,Applications_2021!$A$2:$A$651,0)))</f>
        <v xml:space="preserve">Houston School District </v>
      </c>
      <c r="P109" s="48" t="str">
        <f>IF(INDEX(Applications_2021!$P$2:$P$651,MATCH($A109,Applications_2021!$A$2:$A$651,0))="","",INDEX(Applications_2021!$P$2:$P$651,MATCH($A109,Applications_2021!$A$2:$A$651,0)))</f>
        <v>College degree or 4 or more years of college (including graduate school)</v>
      </c>
      <c r="Q109" s="48" t="str">
        <f>IF(INDEX(Applications_2021!$Q$2:$Q$651,MATCH($A109,Applications_2021!$A$2:$A$651,0))="","",INDEX(Applications_2021!$Q$2:$Q$651,MATCH($A109,Applications_2021!$A$2:$A$651,0)))</f>
        <v>Less than $25,000 per year</v>
      </c>
      <c r="R109" s="48" t="str">
        <f>IF(INDEX(Applications_2021!$AL$2:$AL$651,MATCH($A109,Applications_2021!$A$2:$A$651,0))="","",INDEX(Applications_2021!$AL$2:$AL$651,MATCH($A109,Applications_2021!$A$2:$A$651,0)))</f>
        <v>Chickasaw</v>
      </c>
      <c r="S109" s="48" t="str">
        <f>IF(INDEX(Applications_2021!$V$2:$V$651,MATCH($A109,Applications_2021!$A$2:$A$651,0))="","",INDEX(Applications_2021!$V$2:$V$651,MATCH($A109,Applications_2021!$A$2:$A$651,0)))</f>
        <v>MS</v>
      </c>
      <c r="T109" s="48" t="str">
        <f>IF(INDEX(Applications_2021!$AE$2:$AE$651,MATCH($A109,Applications_2021!$A$2:$A$651,0))="","",INDEX(Applications_2021!$AE$2:$AE$651,MATCH($A109,Applications_2021!$A$2:$A$651,0)))</f>
        <v>Excellent</v>
      </c>
      <c r="U109" s="48" t="str">
        <f>IF(INDEX(Applications_2021!$AF$2:$AF$651,MATCH($A109,Applications_2021!$A$2:$A$651,0))="","",INDEX(Applications_2021!$AF$2:$AF$651,MATCH($A109,Applications_2021!$A$2:$A$651,0)))</f>
        <v xml:space="preserve">I would like to attend camp to expand my access to settings that will enhance my education. Enhancing my education will allow me to be better prepared fir the ACT and college. </v>
      </c>
      <c r="V109" s="48" t="str">
        <f>IF(INDEX(Applications_2021!$AG$2:$AG$651,MATCH($A109,Applications_2021!$A$2:$A$651,0))="","",INDEX(Applications_2021!$AG$2:$AG$651,MATCH($A109,Applications_2021!$A$2:$A$651,0)))</f>
        <v xml:space="preserve">I am on the honor roll.  I am the track team manager.  I have won a tv for perfect attendance.  I received the highest score for 8th grade cheer tryouts this year. </v>
      </c>
      <c r="W109" s="48" t="str">
        <f>IF(INDEX(Applications_2021!$AH$2:$AH$651,MATCH($A109,Applications_2021!$A$2:$A$651,0))="","",INDEX(Applications_2021!$AH$2:$AH$651,MATCH($A109,Applications_2021!$A$2:$A$651,0)))</f>
        <v xml:space="preserve">I am involved with my church youth group Blaze. Before COVID I was on the church dance team, choir and helped my mother in the media ministry. </v>
      </c>
      <c r="X109" s="48" t="str">
        <f>IF(INDEX(Applications_2021!$AI$2:$AI$651,MATCH($A109,Applications_2021!$A$2:$A$651,0))="","",INDEX(Applications_2021!$AI$2:$AI$651,MATCH($A109,Applications_2021!$A$2:$A$651,0)))</f>
        <v>Social Media</v>
      </c>
      <c r="Y109" s="48" t="str">
        <f>IF(INDEX(Applications_2021!$AJ$2:$AJ$651,MATCH($A109,Applications_2021!$A$2:$A$651,0))="","",INDEX(Applications_2021!$AJ$2:$AJ$651,MATCH($A109,Applications_2021!$A$2:$A$651,0)))</f>
        <v/>
      </c>
      <c r="Z109" s="48" t="str" cm="1">
        <f t="array" ref="Z109">IF(INDEX(Transcripts_2021!$Q$2:$Q$1001,MATCH($A109,Applications_2021!$A$2:$A$1001,0))="","",INDEX(Transcripts_2021!$Q$2:$Q$1001,MATCH(TRIM($A109),TRIM(Transcripts_2021!$B$2:$B$1001),0)))</f>
        <v>d59abd3b1117409ea9bfa648f1f74420.jpeg.jpg</v>
      </c>
      <c r="AA109" s="48" t="str" cm="1">
        <f t="array" ref="AA109">IF(INDEX(Transcripts_2021!$S$2:$S$1001,MATCH($A109,Applications_2021!$A$2:$A$1001,0))="","",INDEX(Transcripts_2021!$S$2:$S$1001,MATCH(TRIM($A109),TRIM(Transcripts_2021!$B$2:$B$1001),0)))</f>
        <v/>
      </c>
      <c r="AB109" s="48" t="str" cm="1">
        <f t="array" ref="AB109">IF(INDEX(Transcripts_2021!$U$2:$U$1001,MATCH($A109,Applications_2021!$A$2:$A$1001,0))="","",INDEX(Transcripts_2021!$U$2:$U$1001,MATCH(TRIM($A109),TRIM(Transcripts_2021!$B$2:$B$1001),0)))</f>
        <v/>
      </c>
      <c r="AC109" s="48" t="str">
        <f>IF(INDEX(Transcripts_2021!$A$2:$A$324,MATCH($A109,Transcripts_2021!$A$2:$A$324,0))=$A109,INDEX(Transcripts_2021!$O$2:$O$324,MATCH($A109,Transcripts_2021!$A$2:$A$324,0)),"")</f>
        <v>Houston Middle School</v>
      </c>
      <c r="AD109" s="48" t="str">
        <f>IF(INDEX('AAYME 2021_List'!$A$3:$A$311,MATCH($A109,'AAYME 2021_List'!$A$3:$A$311,0))=$A109,INDEX('AAYME 2021_List'!$AC$3:$AC$311,MATCH($A109,'AAYME 2021_List'!$A$3:$A$311,0)),"")</f>
        <v>Chickasaw</v>
      </c>
      <c r="AE109" s="48" t="str">
        <f>IF(INDEX(Applications_2021!$AL$2:$AL$651,MATCH($A109,Applications_2021!$A$2:$A$651,0))="","",INDEX(Applications_2021!$AL$2:$AL$651,MATCH($A109,Applications_2021!$A$2:$A$651,0)))</f>
        <v>Chickasaw</v>
      </c>
    </row>
    <row r="110" spans="1:31" x14ac:dyDescent="0.3">
      <c r="A110" s="51" t="str">
        <f>IF(Applications_2021!$A237="","",Applications_2021!$A237)</f>
        <v>0247-STR-JE-0134</v>
      </c>
      <c r="B110" s="52">
        <f>IF(INDEX('AAYME 2021_List'!$A$3:$A$311,MATCH($A110,'AAYME 2021_List'!$A$3:$A$311,0))=$A110,INDEX('AAYME 2021_List'!$B$3:$B$311,MATCH($A110,'AAYME 2021_List'!$A$3:$A$311,0)),"")</f>
        <v>0</v>
      </c>
      <c r="C110" s="258" t="str">
        <f>IF(INDEX('AAYME 2021_List'!$A$3:$A$311,MATCH($A110,'AAYME 2021_List'!$A$3:$A$311,0))=$A110,INDEX('AAYME 2021_List'!$C$3:$C$311,MATCH($A110,'AAYME 2021_List'!$A$3:$A$311,0)),"")</f>
        <v>99-Not Selected</v>
      </c>
      <c r="D110" s="46">
        <f t="shared" si="3"/>
        <v>5</v>
      </c>
      <c r="E110" s="45" cm="1">
        <f t="array" ref="E110">_xlfn.IFS($Q110="Less than $25,000 per year",5,$Q110="$25,000 to $49,999 per year",4,$Q110="$50,000 per year or above",2,$Q110="I do not know.",3,$Q110="",0)</f>
        <v>0</v>
      </c>
      <c r="F110" s="45" cm="1">
        <f t="array" ref="F110">_xlfn.IFS($T110="Excellent",5,$T110="Good",4,$T110="Average",3,$T110="Below Average",2,$T110="Poor",1)</f>
        <v>5</v>
      </c>
      <c r="G110" s="52"/>
      <c r="H110" s="52"/>
      <c r="I110" s="52"/>
      <c r="J110" s="255">
        <f>IF(INDEX('AAYME 2021_List'!$A$3:$A$311,MATCH($A110,'AAYME 2021_List'!$A$3:$A$311,0))=$A110,INDEX('AAYME 2021_List'!$J$3:$J$311,MATCH($A110,'AAYME 2021_List'!$A$3:$A$311,0)),"")</f>
        <v>0</v>
      </c>
      <c r="K110" s="48" t="str">
        <f>IF(LEFT(INDEX(Applications_2021!$E$2:$E$651,MATCH($A110,Applications_2021!$A$2:$A$651,0)),1)="Y","Black","Other")</f>
        <v>Black</v>
      </c>
      <c r="L110" s="48" t="str">
        <f>IF(INDEX(Applications_2021!$F$2:$F$651,MATCH($A110,Applications_2021!$A$2:$A$651,0))="","",INDEX(Applications_2021!$F$2:$F$651,MATCH($A110,Applications_2021!$A$2:$A$651,0)))</f>
        <v>Female</v>
      </c>
      <c r="M110" s="48" t="str">
        <f>IF(LEFT(INDEX(Applications_2021!$I$2:$I$651,MATCH($A110,Applications_2021!$A$2:$A$651,0)),1)="","",LEFT(INDEX(Applications_2021!$I$2:$I$651,MATCH($A110,Applications_2021!$A$2:$A$651,0)),1))</f>
        <v>7</v>
      </c>
      <c r="N110" s="48" t="str">
        <f>IF(INDEX(Applications_2021!$J$2:$J$651,MATCH($A110,Applications_2021!$A$2:$A$651,0))="","",INDEX(Applications_2021!$J$2:$J$651,MATCH($A110,Applications_2021!$A$2:$A$651,0)))</f>
        <v>Horn Lake Middle</v>
      </c>
      <c r="O110" s="48" t="str">
        <f>IF(INDEX(Applications_2021!$K$2:$K$651,MATCH($A110,Applications_2021!$A$2:$A$651,0))="","",INDEX(Applications_2021!$K$2:$K$651,MATCH($A110,Applications_2021!$A$2:$A$651,0)))</f>
        <v>Desoto</v>
      </c>
      <c r="P110" s="48" t="str">
        <f>IF(INDEX(Applications_2021!$P$2:$P$651,MATCH($A110,Applications_2021!$A$2:$A$651,0))="","",INDEX(Applications_2021!$P$2:$P$651,MATCH($A110,Applications_2021!$A$2:$A$651,0)))</f>
        <v>College degree or 4 or more years of college (including graduate school)</v>
      </c>
      <c r="Q110" s="48" t="str">
        <f>IF(INDEX(Applications_2021!$Q$2:$Q$651,MATCH($A110,Applications_2021!$A$2:$A$651,0))="","",INDEX(Applications_2021!$Q$2:$Q$651,MATCH($A110,Applications_2021!$A$2:$A$651,0)))</f>
        <v/>
      </c>
      <c r="R110" s="48" t="str">
        <f>IF(INDEX(Applications_2021!$AL$2:$AL$651,MATCH($A110,Applications_2021!$A$2:$A$651,0))="","",INDEX(Applications_2021!$AL$2:$AL$651,MATCH($A110,Applications_2021!$A$2:$A$651,0)))</f>
        <v>DeSoto</v>
      </c>
      <c r="S110" s="48" t="str">
        <f>IF(INDEX(Applications_2021!$V$2:$V$651,MATCH($A110,Applications_2021!$A$2:$A$651,0))="","",INDEX(Applications_2021!$V$2:$V$651,MATCH($A110,Applications_2021!$A$2:$A$651,0)))</f>
        <v>MS</v>
      </c>
      <c r="T110" s="48" t="str">
        <f>IF(INDEX(Applications_2021!$AE$2:$AE$651,MATCH($A110,Applications_2021!$A$2:$A$651,0))="","",INDEX(Applications_2021!$AE$2:$AE$651,MATCH($A110,Applications_2021!$A$2:$A$651,0)))</f>
        <v>Excellent</v>
      </c>
      <c r="U110" s="48" t="str">
        <f>IF(INDEX(Applications_2021!$AF$2:$AF$651,MATCH($A110,Applications_2021!$A$2:$A$651,0))="","",INDEX(Applications_2021!$AF$2:$AF$651,MATCH($A110,Applications_2021!$A$2:$A$651,0)))</f>
        <v>I would like to attend the camp because Math is my favorite subject. I plan to obtain as much knowledge and experience as possible from this camp.</v>
      </c>
      <c r="V110" s="48" t="str">
        <f>IF(INDEX(Applications_2021!$AG$2:$AG$651,MATCH($A110,Applications_2021!$A$2:$A$651,0))="","",INDEX(Applications_2021!$AG$2:$AG$651,MATCH($A110,Applications_2021!$A$2:$A$651,0)))</f>
        <v>Highest average in class grades 4, 5 and 6.</v>
      </c>
      <c r="W110" s="48" t="str">
        <f>IF(INDEX(Applications_2021!$AH$2:$AH$651,MATCH($A110,Applications_2021!$A$2:$A$651,0))="","",INDEX(Applications_2021!$AH$2:$AH$651,MATCH($A110,Applications_2021!$A$2:$A$651,0)))</f>
        <v>This experience would mean so much to me. I've never been to a camp. This could be the start of a very accomplishing school tenure and career for me. I would be honored to be accepted.</v>
      </c>
      <c r="X110" s="48" t="str">
        <f>IF(INDEX(Applications_2021!$AI$2:$AI$651,MATCH($A110,Applications_2021!$A$2:$A$651,0))="","",INDEX(Applications_2021!$AI$2:$AI$651,MATCH($A110,Applications_2021!$A$2:$A$651,0)))</f>
        <v>relative or friend</v>
      </c>
      <c r="Y110" s="48" t="str">
        <f>IF(INDEX(Applications_2021!$AJ$2:$AJ$651,MATCH($A110,Applications_2021!$A$2:$A$651,0))="","",INDEX(Applications_2021!$AJ$2:$AJ$651,MATCH($A110,Applications_2021!$A$2:$A$651,0)))</f>
        <v/>
      </c>
      <c r="Z110" s="48" t="str" cm="1">
        <f t="array" ref="Z110">IF(INDEX(Transcripts_2021!$Q$2:$Q$1001,MATCH($A110,Applications_2021!$A$2:$A$1001,0))="","",INDEX(Transcripts_2021!$Q$2:$Q$1001,MATCH(TRIM($A110),TRIM(Transcripts_2021!$B$2:$B$1001),0)))</f>
        <v>jermia_streeter_report_card.pdf</v>
      </c>
      <c r="AA110" s="48" t="str" cm="1">
        <f t="array" ref="AA110">IF(INDEX(Transcripts_2021!$S$2:$S$1001,MATCH($A110,Applications_2021!$A$2:$A$1001,0))="","",INDEX(Transcripts_2021!$S$2:$S$1001,MATCH(TRIM($A110),TRIM(Transcripts_2021!$B$2:$B$1001),0)))</f>
        <v/>
      </c>
      <c r="AB110" s="48" t="str" cm="1">
        <f t="array" ref="AB110">IF(INDEX(Transcripts_2021!$U$2:$U$1001,MATCH($A110,Applications_2021!$A$2:$A$1001,0))="","",INDEX(Transcripts_2021!$U$2:$U$1001,MATCH(TRIM($A110),TRIM(Transcripts_2021!$B$2:$B$1001),0)))</f>
        <v/>
      </c>
      <c r="AC110" s="48" t="str">
        <f>IF(INDEX(Transcripts_2021!$A$2:$A$324,MATCH($A110,Transcripts_2021!$A$2:$A$324,0))=$A110,INDEX(Transcripts_2021!$O$2:$O$324,MATCH($A110,Transcripts_2021!$A$2:$A$324,0)),"")</f>
        <v>Horn Lake Middle School</v>
      </c>
      <c r="AD110" s="48" t="str">
        <f>IF(INDEX('AAYME 2021_List'!$A$3:$A$311,MATCH($A110,'AAYME 2021_List'!$A$3:$A$311,0))=$A110,INDEX('AAYME 2021_List'!$AC$3:$AC$311,MATCH($A110,'AAYME 2021_List'!$A$3:$A$311,0)),"")</f>
        <v>DeSoto</v>
      </c>
      <c r="AE110" s="48" t="str">
        <f>IF(INDEX(Applications_2021!$AL$2:$AL$651,MATCH($A110,Applications_2021!$A$2:$A$651,0))="","",INDEX(Applications_2021!$AL$2:$AL$651,MATCH($A110,Applications_2021!$A$2:$A$651,0)))</f>
        <v>DeSoto</v>
      </c>
    </row>
    <row r="111" spans="1:31" x14ac:dyDescent="0.3">
      <c r="A111" s="51" t="str">
        <f>IF(Applications_2021!$A239="","",Applications_2021!$A239)</f>
        <v>0249-HOB-JE-0141</v>
      </c>
      <c r="B111" s="52" t="str">
        <f>IF(INDEX('AAYME 2021_List'!$A$3:$A$311,MATCH($A111,'AAYME 2021_List'!$A$3:$A$311,0))=$A111,INDEX('AAYME 2021_List'!$B$3:$B$311,MATCH($A111,'AAYME 2021_List'!$A$3:$A$311,0)),"")</f>
        <v>No</v>
      </c>
      <c r="C111" s="258" t="str">
        <f>IF(INDEX('AAYME 2021_List'!$A$3:$A$311,MATCH($A111,'AAYME 2021_List'!$A$3:$A$311,0))=$A111,INDEX('AAYME 2021_List'!$C$3:$C$311,MATCH($A111,'AAYME 2021_List'!$A$3:$A$311,0)),"")</f>
        <v>03-Missing/Invalid transcript info</v>
      </c>
      <c r="D111" s="46">
        <f t="shared" si="3"/>
        <v>8</v>
      </c>
      <c r="E111" s="45" cm="1">
        <f t="array" ref="E111">_xlfn.IFS($Q111="Less than $25,000 per year",5,$Q111="$25,000 to $49,999 per year",4,$Q111="$50,000 per year or above",2,$Q111="I do not know.",3,$Q111="",0)</f>
        <v>4</v>
      </c>
      <c r="F111" s="45" cm="1">
        <f t="array" ref="F111">_xlfn.IFS($T111="Excellent",5,$T111="Good",4,$T111="Average",3,$T111="Below Average",2,$T111="Poor",1)</f>
        <v>4</v>
      </c>
      <c r="G111" s="52"/>
      <c r="H111" s="52"/>
      <c r="I111" s="52"/>
      <c r="J111" s="255" t="str">
        <f>IF(INDEX('AAYME 2021_List'!$A$3:$A$311,MATCH($A111,'AAYME 2021_List'!$A$3:$A$311,0))=$A111,INDEX('AAYME 2021_List'!$J$3:$J$311,MATCH($A111,'AAYME 2021_List'!$A$3:$A$311,0)),"")</f>
        <v>?</v>
      </c>
      <c r="K111" s="48" t="str">
        <f>IF(LEFT(INDEX(Applications_2021!$E$2:$E$651,MATCH($A111,Applications_2021!$A$2:$A$651,0)),1)="Y","Black","Other")</f>
        <v>Black</v>
      </c>
      <c r="L111" s="48" t="str">
        <f>IF(INDEX(Applications_2021!$F$2:$F$651,MATCH($A111,Applications_2021!$A$2:$A$651,0))="","",INDEX(Applications_2021!$F$2:$F$651,MATCH($A111,Applications_2021!$A$2:$A$651,0)))</f>
        <v>Female</v>
      </c>
      <c r="M111" s="48" t="str">
        <f>IF(LEFT(INDEX(Applications_2021!$I$2:$I$651,MATCH($A111,Applications_2021!$A$2:$A$651,0)),1)="","",LEFT(INDEX(Applications_2021!$I$2:$I$651,MATCH($A111,Applications_2021!$A$2:$A$651,0)),1))</f>
        <v>8</v>
      </c>
      <c r="N111" s="48" t="str">
        <f>IF(INDEX(Applications_2021!$J$2:$J$651,MATCH($A111,Applications_2021!$A$2:$A$651,0))="","",INDEX(Applications_2021!$J$2:$J$651,MATCH($A111,Applications_2021!$A$2:$A$651,0)))</f>
        <v>Northwest Rankin Middle School</v>
      </c>
      <c r="O111" s="48" t="str">
        <f>IF(INDEX(Applications_2021!$K$2:$K$651,MATCH($A111,Applications_2021!$A$2:$A$651,0))="","",INDEX(Applications_2021!$K$2:$K$651,MATCH($A111,Applications_2021!$A$2:$A$651,0)))</f>
        <v>Rankin County</v>
      </c>
      <c r="P111" s="48" t="str">
        <f>IF(INDEX(Applications_2021!$P$2:$P$651,MATCH($A111,Applications_2021!$A$2:$A$651,0))="","",INDEX(Applications_2021!$P$2:$P$651,MATCH($A111,Applications_2021!$A$2:$A$651,0)))</f>
        <v>College degree or 4 or more years of college (including graduate school)</v>
      </c>
      <c r="Q111" s="48" t="str">
        <f>IF(INDEX(Applications_2021!$Q$2:$Q$651,MATCH($A111,Applications_2021!$A$2:$A$651,0))="","",INDEX(Applications_2021!$Q$2:$Q$651,MATCH($A111,Applications_2021!$A$2:$A$651,0)))</f>
        <v>$25,000 to $49,999 per year</v>
      </c>
      <c r="R111" s="48" t="str">
        <f>IF(INDEX(Applications_2021!$AL$2:$AL$651,MATCH($A111,Applications_2021!$A$2:$A$651,0))="","",INDEX(Applications_2021!$AL$2:$AL$651,MATCH($A111,Applications_2021!$A$2:$A$651,0)))</f>
        <v>Rankin</v>
      </c>
      <c r="S111" s="48" t="str">
        <f>IF(INDEX(Applications_2021!$V$2:$V$651,MATCH($A111,Applications_2021!$A$2:$A$651,0))="","",INDEX(Applications_2021!$V$2:$V$651,MATCH($A111,Applications_2021!$A$2:$A$651,0)))</f>
        <v>MS</v>
      </c>
      <c r="T111" s="48" t="str">
        <f>IF(INDEX(Applications_2021!$AE$2:$AE$651,MATCH($A111,Applications_2021!$A$2:$A$651,0))="","",INDEX(Applications_2021!$AE$2:$AE$651,MATCH($A111,Applications_2021!$A$2:$A$651,0)))</f>
        <v>Good</v>
      </c>
      <c r="U111" s="48" t="str">
        <f>IF(INDEX(Applications_2021!$AF$2:$AF$651,MATCH($A111,Applications_2021!$A$2:$A$651,0))="","",INDEX(Applications_2021!$AF$2:$AF$651,MATCH($A111,Applications_2021!$A$2:$A$651,0)))</f>
        <v xml:space="preserve">I am an aspiring scholar and I wish to one day attend an Ivy League school to become a doctor. I hope this experience will be an asset to my college application and further my success. </v>
      </c>
      <c r="V111" s="48" t="str">
        <f>IF(INDEX(Applications_2021!$AG$2:$AG$651,MATCH($A111,Applications_2021!$A$2:$A$651,0))="","",INDEX(Applications_2021!$AG$2:$AG$651,MATCH($A111,Applications_2021!$A$2:$A$651,0)))</f>
        <v>I am an active member of student council and I have been recognized as student of the week at least one semester out of each of my middle school years. I have also maintained a high average.</v>
      </c>
      <c r="W111" s="48" t="str">
        <f>IF(INDEX(Applications_2021!$AH$2:$AH$651,MATCH($A111,Applications_2021!$A$2:$A$651,0))="","",INDEX(Applications_2021!$AH$2:$AH$651,MATCH($A111,Applications_2021!$A$2:$A$651,0)))</f>
        <v xml:space="preserve">It is imperative for our youth to take advantage of all opportunities that are provided for us to be the best we can be. I am truly grateful for this opportunity and hop that I am able to attend this camp. </v>
      </c>
      <c r="X111" s="48" t="str">
        <f>IF(INDEX(Applications_2021!$AI$2:$AI$651,MATCH($A111,Applications_2021!$A$2:$A$651,0))="","",INDEX(Applications_2021!$AI$2:$AI$651,MATCH($A111,Applications_2021!$A$2:$A$651,0)))</f>
        <v>Social Media</v>
      </c>
      <c r="Y111" s="48" t="str">
        <f>IF(INDEX(Applications_2021!$AJ$2:$AJ$651,MATCH($A111,Applications_2021!$A$2:$A$651,0))="","",INDEX(Applications_2021!$AJ$2:$AJ$651,MATCH($A111,Applications_2021!$A$2:$A$651,0)))</f>
        <v/>
      </c>
      <c r="Z111" s="48" t="str" cm="1">
        <f t="array" ref="Z111">IF(INDEX(Transcripts_2021!$Q$2:$Q$1001,MATCH($A111,Applications_2021!$A$2:$A$1001,0))="","",INDEX(Transcripts_2021!$Q$2:$Q$1001,MATCH(TRIM($A111),TRIM(Transcripts_2021!$B$2:$B$1001),0)))</f>
        <v>048810dab09b447ebe9e35c63d87bdfe.jpeg.jpg</v>
      </c>
      <c r="AA111" s="48" t="str" cm="1">
        <f t="array" ref="AA111">IF(INDEX(Transcripts_2021!$S$2:$S$1001,MATCH($A111,Applications_2021!$A$2:$A$1001,0))="","",INDEX(Transcripts_2021!$S$2:$S$1001,MATCH(TRIM($A111),TRIM(Transcripts_2021!$B$2:$B$1001),0)))</f>
        <v/>
      </c>
      <c r="AB111" s="48" t="str" cm="1">
        <f t="array" ref="AB111">IF(INDEX(Transcripts_2021!$U$2:$U$1001,MATCH($A111,Applications_2021!$A$2:$A$1001,0))="","",INDEX(Transcripts_2021!$U$2:$U$1001,MATCH(TRIM($A111),TRIM(Transcripts_2021!$B$2:$B$1001),0)))</f>
        <v/>
      </c>
      <c r="AC111" s="48" t="str">
        <f>IF(INDEX(Transcripts_2021!$A$2:$A$324,MATCH($A111,Transcripts_2021!$A$2:$A$324,0))=$A111,INDEX(Transcripts_2021!$O$2:$O$324,MATCH($A111,Transcripts_2021!$A$2:$A$324,0)),"")</f>
        <v>Northwest Rankin Middle School</v>
      </c>
      <c r="AD111" s="48" t="str">
        <f>IF(INDEX('AAYME 2021_List'!$A$3:$A$311,MATCH($A111,'AAYME 2021_List'!$A$3:$A$311,0))=$A111,INDEX('AAYME 2021_List'!$AC$3:$AC$311,MATCH($A111,'AAYME 2021_List'!$A$3:$A$311,0)),"")</f>
        <v>Rankin</v>
      </c>
      <c r="AE111" s="48" t="str">
        <f>IF(INDEX(Applications_2021!$AL$2:$AL$651,MATCH($A111,Applications_2021!$A$2:$A$651,0))="","",INDEX(Applications_2021!$AL$2:$AL$651,MATCH($A111,Applications_2021!$A$2:$A$651,0)))</f>
        <v>Rankin</v>
      </c>
    </row>
    <row r="112" spans="1:31" x14ac:dyDescent="0.3">
      <c r="A112" s="51" t="str">
        <f>IF(Applications_2021!$A241="","",Applications_2021!$A241)</f>
        <v>0251-GRI-TA-0002</v>
      </c>
      <c r="B112" s="52" t="str">
        <f>IF(INDEX('AAYME 2021_List'!$A$3:$A$311,MATCH($A112,'AAYME 2021_List'!$A$3:$A$311,0))=$A112,INDEX('AAYME 2021_List'!$B$3:$B$311,MATCH($A112,'AAYME 2021_List'!$A$3:$A$311,0)),"")</f>
        <v>No</v>
      </c>
      <c r="C112" s="258" t="str">
        <f>IF(INDEX('AAYME 2021_List'!$A$3:$A$311,MATCH($A112,'AAYME 2021_List'!$A$3:$A$311,0))=$A112,INDEX('AAYME 2021_List'!$C$3:$C$311,MATCH($A112,'AAYME 2021_List'!$A$3:$A$311,0)),"")</f>
        <v>03-Missing/Invalid transcript info</v>
      </c>
      <c r="D112" s="46">
        <f t="shared" si="3"/>
        <v>9</v>
      </c>
      <c r="E112" s="45" cm="1">
        <f t="array" ref="E112">_xlfn.IFS($Q112="Less than $25,000 per year",5,$Q112="$25,000 to $49,999 per year",4,$Q112="$50,000 per year or above",2,$Q112="I do not know.",3,$Q112="",0)</f>
        <v>5</v>
      </c>
      <c r="F112" s="45" cm="1">
        <f t="array" ref="F112">_xlfn.IFS($T112="Excellent",5,$T112="Good",4,$T112="Average",3,$T112="Below Average",2,$T112="Poor",1)</f>
        <v>4</v>
      </c>
      <c r="G112" s="52"/>
      <c r="H112" s="52"/>
      <c r="I112" s="52"/>
      <c r="J112" s="255" t="str">
        <f>IF(INDEX('AAYME 2021_List'!$A$3:$A$311,MATCH($A112,'AAYME 2021_List'!$A$3:$A$311,0))=$A112,INDEX('AAYME 2021_List'!$J$3:$J$311,MATCH($A112,'AAYME 2021_List'!$A$3:$A$311,0)),"")</f>
        <v>?</v>
      </c>
      <c r="K112" s="48" t="str">
        <f>IF(LEFT(INDEX(Applications_2021!$E$2:$E$651,MATCH($A112,Applications_2021!$A$2:$A$651,0)),1)="Y","Black","Other")</f>
        <v>Black</v>
      </c>
      <c r="L112" s="48" t="str">
        <f>IF(INDEX(Applications_2021!$F$2:$F$651,MATCH($A112,Applications_2021!$A$2:$A$651,0))="","",INDEX(Applications_2021!$F$2:$F$651,MATCH($A112,Applications_2021!$A$2:$A$651,0)))</f>
        <v>Female</v>
      </c>
      <c r="M112" s="48" t="str">
        <f>IF(LEFT(INDEX(Applications_2021!$I$2:$I$651,MATCH($A112,Applications_2021!$A$2:$A$651,0)),1)="","",LEFT(INDEX(Applications_2021!$I$2:$I$651,MATCH($A112,Applications_2021!$A$2:$A$651,0)),1))</f>
        <v>8</v>
      </c>
      <c r="N112" s="48" t="str">
        <f>IF(INDEX(Applications_2021!$J$2:$J$651,MATCH($A112,Applications_2021!$A$2:$A$651,0))="","",INDEX(Applications_2021!$J$2:$J$651,MATCH($A112,Applications_2021!$A$2:$A$651,0)))</f>
        <v xml:space="preserve">Belle Shivers Middle School </v>
      </c>
      <c r="O112" s="48" t="str">
        <f>IF(INDEX(Applications_2021!$K$2:$K$651,MATCH($A112,Applications_2021!$A$2:$A$651,0))="","",INDEX(Applications_2021!$K$2:$K$651,MATCH($A112,Applications_2021!$A$2:$A$651,0)))</f>
        <v xml:space="preserve">Aberdeen School District </v>
      </c>
      <c r="P112" s="48" t="str">
        <f>IF(INDEX(Applications_2021!$P$2:$P$651,MATCH($A112,Applications_2021!$A$2:$A$651,0))="","",INDEX(Applications_2021!$P$2:$P$651,MATCH($A112,Applications_2021!$A$2:$A$651,0)))</f>
        <v>High School Diploma or up to 3 years of college</v>
      </c>
      <c r="Q112" s="48" t="str">
        <f>IF(INDEX(Applications_2021!$Q$2:$Q$651,MATCH($A112,Applications_2021!$A$2:$A$651,0))="","",INDEX(Applications_2021!$Q$2:$Q$651,MATCH($A112,Applications_2021!$A$2:$A$651,0)))</f>
        <v>Less than $25,000 per year</v>
      </c>
      <c r="R112" s="48" t="str">
        <f>IF(INDEX(Applications_2021!$AL$2:$AL$651,MATCH($A112,Applications_2021!$A$2:$A$651,0))="","",INDEX(Applications_2021!$AL$2:$AL$651,MATCH($A112,Applications_2021!$A$2:$A$651,0)))</f>
        <v>Monroe</v>
      </c>
      <c r="S112" s="48" t="str">
        <f>IF(INDEX(Applications_2021!$V$2:$V$651,MATCH($A112,Applications_2021!$A$2:$A$651,0))="","",INDEX(Applications_2021!$V$2:$V$651,MATCH($A112,Applications_2021!$A$2:$A$651,0)))</f>
        <v>MS</v>
      </c>
      <c r="T112" s="48" t="str">
        <f>IF(INDEX(Applications_2021!$AE$2:$AE$651,MATCH($A112,Applications_2021!$A$2:$A$651,0))="","",INDEX(Applications_2021!$AE$2:$AE$651,MATCH($A112,Applications_2021!$A$2:$A$651,0)))</f>
        <v>Good</v>
      </c>
      <c r="U112" s="48" t="str">
        <f>IF(INDEX(Applications_2021!$AF$2:$AF$651,MATCH($A112,Applications_2021!$A$2:$A$651,0))="","",INDEX(Applications_2021!$AF$2:$AF$651,MATCH($A112,Applications_2021!$A$2:$A$651,0)))</f>
        <v>I want to attend the camp because I plan to major in Chemical Engineering which is part of mathematics and science. I hope to gain a better education of math and science so that my chance of getting a scholarship will be higher.</v>
      </c>
      <c r="V112" s="48" t="str">
        <f>IF(INDEX(Applications_2021!$AG$2:$AG$651,MATCH($A112,Applications_2021!$A$2:$A$651,0))="","",INDEX(Applications_2021!$AG$2:$AG$651,MATCH($A112,Applications_2021!$A$2:$A$651,0)))</f>
        <v xml:space="preserve">I took the practice A.C.T during the summer of 2020 and made a 18.    I also was in the B.E.T.A and A.C.E club for my school.  I am currently taking Algebra 1 in my 8th grade year and have been passing with A's and B's.  </v>
      </c>
      <c r="W112" s="48" t="str">
        <f>IF(INDEX(Applications_2021!$AH$2:$AH$651,MATCH($A112,Applications_2021!$A$2:$A$651,0))="","",INDEX(Applications_2021!$AH$2:$AH$651,MATCH($A112,Applications_2021!$A$2:$A$651,0)))</f>
        <v xml:space="preserve">I am planning to go to Japan to one of their universities to strengthen my education on chemical engineering. I also plan to partake in many of their programs they offer. I hopefully also plan to do a one year transfer student program to Japan in one of  my high school years for the same reason. </v>
      </c>
      <c r="X112" s="48" t="str">
        <f>IF(INDEX(Applications_2021!$AI$2:$AI$651,MATCH($A112,Applications_2021!$A$2:$A$651,0))="","",INDEX(Applications_2021!$AI$2:$AI$651,MATCH($A112,Applications_2021!$A$2:$A$651,0)))</f>
        <v>email announcement</v>
      </c>
      <c r="Y112" s="48" t="str">
        <f>IF(INDEX(Applications_2021!$AJ$2:$AJ$651,MATCH($A112,Applications_2021!$A$2:$A$651,0))="","",INDEX(Applications_2021!$AJ$2:$AJ$651,MATCH($A112,Applications_2021!$A$2:$A$651,0)))</f>
        <v xml:space="preserve">Shanika Mckinney </v>
      </c>
      <c r="Z112" s="48" t="str" cm="1">
        <f t="array" ref="Z112">IF(INDEX(Transcripts_2021!$Q$2:$Q$1001,MATCH($A112,Applications_2021!$A$2:$A$1001,0))="","",INDEX(Transcripts_2021!$Q$2:$Q$1001,MATCH(TRIM($A112),TRIM(Transcripts_2021!$B$2:$B$1001),0)))</f>
        <v>98daf3e860d64602a8f6f1ee519d7c1e.png</v>
      </c>
      <c r="AA112" s="48" t="str" cm="1">
        <f t="array" ref="AA112">IF(INDEX(Transcripts_2021!$S$2:$S$1001,MATCH($A112,Applications_2021!$A$2:$A$1001,0))="","",INDEX(Transcripts_2021!$S$2:$S$1001,MATCH(TRIM($A112),TRIM(Transcripts_2021!$B$2:$B$1001),0)))</f>
        <v/>
      </c>
      <c r="AB112" s="48" t="str" cm="1">
        <f t="array" ref="AB112">IF(INDEX(Transcripts_2021!$U$2:$U$1001,MATCH($A112,Applications_2021!$A$2:$A$1001,0))="","",INDEX(Transcripts_2021!$U$2:$U$1001,MATCH(TRIM($A112),TRIM(Transcripts_2021!$B$2:$B$1001),0)))</f>
        <v>I don’t have a transcript so I’ll give my information in the box provided if that’s okay. I didn’t know if y’all wanted the information in the boxes above. Full Name: Taylor Leeann Griffin Current School: Belle-Shivers Middle School Current Grade: 8th</v>
      </c>
      <c r="AC112" s="48" t="str">
        <f>IF(INDEX(Transcripts_2021!$A$2:$A$324,MATCH($A112,Transcripts_2021!$A$2:$A$324,0))=$A112,INDEX(Transcripts_2021!$O$2:$O$324,MATCH($A112,Transcripts_2021!$A$2:$A$324,0)),"")</f>
        <v>Belle-Shivers Middle School</v>
      </c>
      <c r="AD112" s="48" t="str">
        <f>IF(INDEX('AAYME 2021_List'!$A$3:$A$311,MATCH($A112,'AAYME 2021_List'!$A$3:$A$311,0))=$A112,INDEX('AAYME 2021_List'!$AC$3:$AC$311,MATCH($A112,'AAYME 2021_List'!$A$3:$A$311,0)),"")</f>
        <v>Monroe</v>
      </c>
      <c r="AE112" s="48" t="str">
        <f>IF(INDEX(Applications_2021!$AL$2:$AL$651,MATCH($A112,Applications_2021!$A$2:$A$651,0))="","",INDEX(Applications_2021!$AL$2:$AL$651,MATCH($A112,Applications_2021!$A$2:$A$651,0)))</f>
        <v>Monroe</v>
      </c>
    </row>
    <row r="113" spans="1:31" x14ac:dyDescent="0.3">
      <c r="A113" s="51" t="str">
        <f>IF(Applications_2021!$A242="","",Applications_2021!$A242)</f>
        <v>0252-BRY-JA-0295</v>
      </c>
      <c r="B113" s="52" t="str">
        <f>IF(INDEX('AAYME 2021_List'!$A$3:$A$311,MATCH($A113,'AAYME 2021_List'!$A$3:$A$311,0))=$A113,INDEX('AAYME 2021_List'!$B$3:$B$311,MATCH($A113,'AAYME 2021_List'!$A$3:$A$311,0)),"")</f>
        <v>Yes</v>
      </c>
      <c r="C113" s="258" t="str">
        <f>IF(INDEX('AAYME 2021_List'!$A$3:$A$311,MATCH($A113,'AAYME 2021_List'!$A$3:$A$311,0))=$A113,INDEX('AAYME 2021_List'!$C$3:$C$311,MATCH($A113,'AAYME 2021_List'!$A$3:$A$311,0)),"")</f>
        <v>06-Finalist</v>
      </c>
      <c r="D113" s="46">
        <f t="shared" si="3"/>
        <v>9</v>
      </c>
      <c r="E113" s="45" cm="1">
        <f t="array" ref="E113">_xlfn.IFS($Q113="Less than $25,000 per year",5,$Q113="$25,000 to $49,999 per year",4,$Q113="$50,000 per year or above",2,$Q113="I do not know.",3,$Q113="",0)</f>
        <v>4</v>
      </c>
      <c r="F113" s="45" cm="1">
        <f t="array" ref="F113">_xlfn.IFS($T113="Excellent",5,$T113="Good",4,$T113="Average",3,$T113="Below Average",2,$T113="Poor",1)</f>
        <v>5</v>
      </c>
      <c r="G113" s="52"/>
      <c r="H113" s="52"/>
      <c r="I113" s="52"/>
      <c r="J113" s="255">
        <f>IF(INDEX('AAYME 2021_List'!$A$3:$A$311,MATCH($A113,'AAYME 2021_List'!$A$3:$A$311,0))=$A113,INDEX('AAYME 2021_List'!$J$3:$J$311,MATCH($A113,'AAYME 2021_List'!$A$3:$A$311,0)),"")</f>
        <v>8</v>
      </c>
      <c r="K113" s="48" t="str">
        <f>IF(LEFT(INDEX(Applications_2021!$E$2:$E$651,MATCH($A113,Applications_2021!$A$2:$A$651,0)),1)="Y","Black","Other")</f>
        <v>Black</v>
      </c>
      <c r="L113" s="48" t="str">
        <f>IF(INDEX(Applications_2021!$F$2:$F$651,MATCH($A113,Applications_2021!$A$2:$A$651,0))="","",INDEX(Applications_2021!$F$2:$F$651,MATCH($A113,Applications_2021!$A$2:$A$651,0)))</f>
        <v>Female</v>
      </c>
      <c r="M113" s="48" t="str">
        <f>IF(LEFT(INDEX(Applications_2021!$I$2:$I$651,MATCH($A113,Applications_2021!$A$2:$A$651,0)),1)="","",LEFT(INDEX(Applications_2021!$I$2:$I$651,MATCH($A113,Applications_2021!$A$2:$A$651,0)),1))</f>
        <v>8</v>
      </c>
      <c r="N113" s="48" t="str">
        <f>IF(INDEX(Applications_2021!$J$2:$J$651,MATCH($A113,Applications_2021!$A$2:$A$651,0))="","",INDEX(Applications_2021!$J$2:$J$651,MATCH($A113,Applications_2021!$A$2:$A$651,0)))</f>
        <v>Cleveland Central Middle</v>
      </c>
      <c r="O113" s="48" t="str">
        <f>IF(INDEX(Applications_2021!$K$2:$K$651,MATCH($A113,Applications_2021!$A$2:$A$651,0))="","",INDEX(Applications_2021!$K$2:$K$651,MATCH($A113,Applications_2021!$A$2:$A$651,0)))</f>
        <v>Cleveland</v>
      </c>
      <c r="P113" s="48" t="str">
        <f>IF(INDEX(Applications_2021!$P$2:$P$651,MATCH($A113,Applications_2021!$A$2:$A$651,0))="","",INDEX(Applications_2021!$P$2:$P$651,MATCH($A113,Applications_2021!$A$2:$A$651,0)))</f>
        <v>High School Diploma or up to 3 years of college</v>
      </c>
      <c r="Q113" s="48" t="str">
        <f>IF(INDEX(Applications_2021!$Q$2:$Q$651,MATCH($A113,Applications_2021!$A$2:$A$651,0))="","",INDEX(Applications_2021!$Q$2:$Q$651,MATCH($A113,Applications_2021!$A$2:$A$651,0)))</f>
        <v>$25,000 to $49,999 per year</v>
      </c>
      <c r="R113" s="48" t="str">
        <f>IF(INDEX(Applications_2021!$AL$2:$AL$651,MATCH($A113,Applications_2021!$A$2:$A$651,0))="","",INDEX(Applications_2021!$AL$2:$AL$651,MATCH($A113,Applications_2021!$A$2:$A$651,0)))</f>
        <v>Bolivar</v>
      </c>
      <c r="S113" s="48" t="str">
        <f>IF(INDEX(Applications_2021!$V$2:$V$651,MATCH($A113,Applications_2021!$A$2:$A$651,0))="","",INDEX(Applications_2021!$V$2:$V$651,MATCH($A113,Applications_2021!$A$2:$A$651,0)))</f>
        <v>MS</v>
      </c>
      <c r="T113" s="48" t="str">
        <f>IF(INDEX(Applications_2021!$AE$2:$AE$651,MATCH($A113,Applications_2021!$A$2:$A$651,0))="","",INDEX(Applications_2021!$AE$2:$AE$651,MATCH($A113,Applications_2021!$A$2:$A$651,0)))</f>
        <v>Excellent</v>
      </c>
      <c r="U113" s="48" t="str">
        <f>IF(INDEX(Applications_2021!$AF$2:$AF$651,MATCH($A113,Applications_2021!$A$2:$A$651,0))="","",INDEX(Applications_2021!$AF$2:$AF$651,MATCH($A113,Applications_2021!$A$2:$A$651,0)))</f>
        <v>I would love to attend this camp because I have a passion for math, science, and technology. I hope to gain more knowledge and new experiences that will help me excel during my high school and college years. Also, I hope to gain new friends that enjoy math and science as much as I do.</v>
      </c>
      <c r="V113" s="48" t="str">
        <f>IF(INDEX(Applications_2021!$AG$2:$AG$651,MATCH($A113,Applications_2021!$A$2:$A$651,0))="","",INDEX(Applications_2021!$AG$2:$AG$651,MATCH($A113,Applications_2021!$A$2:$A$651,0)))</f>
        <v>I'm currently, and have been a Superintendent's List scholar since 1st Grade. I won 3rd place in the Black History. Essay competition. I won 2nd place in the Crosstie Arts Competition with a painting I entered. I attended Core Arts Summer Camp at DSU, placed 1st in Impromptu Speaking. I participated in jazz and ballet dance school for 3 years. I currently play flute in CCMS's band.</v>
      </c>
      <c r="W113" s="48" t="str">
        <f>IF(INDEX(Applications_2021!$AH$2:$AH$651,MATCH($A113,Applications_2021!$A$2:$A$651,0))="","",INDEX(Applications_2021!$AH$2:$AH$651,MATCH($A113,Applications_2021!$A$2:$A$651,0)))</f>
        <v/>
      </c>
      <c r="X113" s="48" t="str">
        <f>IF(INDEX(Applications_2021!$AI$2:$AI$651,MATCH($A113,Applications_2021!$A$2:$A$651,0))="","",INDEX(Applications_2021!$AI$2:$AI$651,MATCH($A113,Applications_2021!$A$2:$A$651,0)))</f>
        <v>school/teacher</v>
      </c>
      <c r="Y113" s="48" t="str">
        <f>IF(INDEX(Applications_2021!$AJ$2:$AJ$651,MATCH($A113,Applications_2021!$A$2:$A$651,0))="","",INDEX(Applications_2021!$AJ$2:$AJ$651,MATCH($A113,Applications_2021!$A$2:$A$651,0)))</f>
        <v xml:space="preserve">Kimberly Jones-CSD Counselor </v>
      </c>
      <c r="Z113" s="48" t="str" cm="1">
        <f t="array" ref="Z113">IF(INDEX(Transcripts_2021!$Q$2:$Q$1001,MATCH($A113,Applications_2021!$A$2:$A$1001,0))="","",INDEX(Transcripts_2021!$Q$2:$Q$1001,MATCH(TRIM($A113),TRIM(Transcripts_2021!$B$2:$B$1001),0)))</f>
        <v>16197948415781321503887510775020.jpg</v>
      </c>
      <c r="AA113" s="48" t="str" cm="1">
        <f t="array" ref="AA113">IF(INDEX(Transcripts_2021!$S$2:$S$1001,MATCH($A113,Applications_2021!$A$2:$A$1001,0))="","",INDEX(Transcripts_2021!$S$2:$S$1001,MATCH(TRIM($A113),TRIM(Transcripts_2021!$B$2:$B$1001),0)))</f>
        <v/>
      </c>
      <c r="AB113" s="48" t="str" cm="1">
        <f t="array" ref="AB113">IF(INDEX(Transcripts_2021!$U$2:$U$1001,MATCH($A113,Applications_2021!$A$2:$A$1001,0))="","",INDEX(Transcripts_2021!$U$2:$U$1001,MATCH(TRIM($A113),TRIM(Transcripts_2021!$B$2:$B$1001),0)))</f>
        <v/>
      </c>
      <c r="AC113" s="48" t="str">
        <f>IF(INDEX(Transcripts_2021!$A$2:$A$324,MATCH($A113,Transcripts_2021!$A$2:$A$324,0))=$A113,INDEX(Transcripts_2021!$O$2:$O$324,MATCH($A113,Transcripts_2021!$A$2:$A$324,0)),"")</f>
        <v>Cleveland Central Middle School</v>
      </c>
      <c r="AD113" s="48" t="str">
        <f>IF(INDEX('AAYME 2021_List'!$A$3:$A$311,MATCH($A113,'AAYME 2021_List'!$A$3:$A$311,0))=$A113,INDEX('AAYME 2021_List'!$AC$3:$AC$311,MATCH($A113,'AAYME 2021_List'!$A$3:$A$311,0)),"")</f>
        <v>Bolivar</v>
      </c>
      <c r="AE113" s="48" t="str">
        <f>IF(INDEX(Applications_2021!$AL$2:$AL$651,MATCH($A113,Applications_2021!$A$2:$A$651,0))="","",INDEX(Applications_2021!$AL$2:$AL$651,MATCH($A113,Applications_2021!$A$2:$A$651,0)))</f>
        <v>Bolivar</v>
      </c>
    </row>
    <row r="114" spans="1:31" x14ac:dyDescent="0.3">
      <c r="A114" s="51" t="str">
        <f>IF(Applications_2021!$A243="","",Applications_2021!$A243)</f>
        <v>0253-CAM-DA-0302</v>
      </c>
      <c r="B114" s="52" t="str">
        <f>IF(INDEX('AAYME 2021_List'!$A$3:$A$311,MATCH($A114,'AAYME 2021_List'!$A$3:$A$311,0))=$A114,INDEX('AAYME 2021_List'!$B$3:$B$311,MATCH($A114,'AAYME 2021_List'!$A$3:$A$311,0)),"")</f>
        <v>Yes</v>
      </c>
      <c r="C114" s="258" t="str">
        <f>IF(INDEX('AAYME 2021_List'!$A$3:$A$311,MATCH($A114,'AAYME 2021_List'!$A$3:$A$311,0))=$A114,INDEX('AAYME 2021_List'!$C$3:$C$311,MATCH($A114,'AAYME 2021_List'!$A$3:$A$311,0)),"")</f>
        <v>00-Priority Representation</v>
      </c>
      <c r="D114" s="46">
        <f t="shared" si="3"/>
        <v>8</v>
      </c>
      <c r="E114" s="45" cm="1">
        <f t="array" ref="E114">_xlfn.IFS($Q114="Less than $25,000 per year",5,$Q114="$25,000 to $49,999 per year",4,$Q114="$50,000 per year or above",2,$Q114="I do not know.",3,$Q114="",0)</f>
        <v>4</v>
      </c>
      <c r="F114" s="45" cm="1">
        <f t="array" ref="F114">_xlfn.IFS($T114="Excellent",5,$T114="Good",4,$T114="Average",3,$T114="Below Average",2,$T114="Poor",1)</f>
        <v>4</v>
      </c>
      <c r="G114" s="52"/>
      <c r="H114" s="52"/>
      <c r="I114" s="52"/>
      <c r="J114" s="255">
        <f>IF(INDEX('AAYME 2021_List'!$A$3:$A$311,MATCH($A114,'AAYME 2021_List'!$A$3:$A$311,0))=$A114,INDEX('AAYME 2021_List'!$J$3:$J$311,MATCH($A114,'AAYME 2021_List'!$A$3:$A$311,0)),"")</f>
        <v>8</v>
      </c>
      <c r="K114" s="48" t="str">
        <f>IF(LEFT(INDEX(Applications_2021!$E$2:$E$651,MATCH($A114,Applications_2021!$A$2:$A$651,0)),1)="Y","Black","Other")</f>
        <v>Black</v>
      </c>
      <c r="L114" s="48" t="str">
        <f>IF(INDEX(Applications_2021!$F$2:$F$651,MATCH($A114,Applications_2021!$A$2:$A$651,0))="","",INDEX(Applications_2021!$F$2:$F$651,MATCH($A114,Applications_2021!$A$2:$A$651,0)))</f>
        <v>Male</v>
      </c>
      <c r="M114" s="48" t="str">
        <f>IF(LEFT(INDEX(Applications_2021!$I$2:$I$651,MATCH($A114,Applications_2021!$A$2:$A$651,0)),1)="","",LEFT(INDEX(Applications_2021!$I$2:$I$651,MATCH($A114,Applications_2021!$A$2:$A$651,0)),1))</f>
        <v>8</v>
      </c>
      <c r="N114" s="48" t="str">
        <f>IF(INDEX(Applications_2021!$J$2:$J$651,MATCH($A114,Applications_2021!$A$2:$A$651,0))="","",INDEX(Applications_2021!$J$2:$J$651,MATCH($A114,Applications_2021!$A$2:$A$651,0)))</f>
        <v>Bruce High School</v>
      </c>
      <c r="O114" s="48" t="str">
        <f>IF(INDEX(Applications_2021!$K$2:$K$651,MATCH($A114,Applications_2021!$A$2:$A$651,0))="","",INDEX(Applications_2021!$K$2:$K$651,MATCH($A114,Applications_2021!$A$2:$A$651,0)))</f>
        <v>Calhoun</v>
      </c>
      <c r="P114" s="48" t="str">
        <f>IF(INDEX(Applications_2021!$P$2:$P$651,MATCH($A114,Applications_2021!$A$2:$A$651,0))="","",INDEX(Applications_2021!$P$2:$P$651,MATCH($A114,Applications_2021!$A$2:$A$651,0)))</f>
        <v>College degree or 4 or more years of college (including graduate school)</v>
      </c>
      <c r="Q114" s="48" t="str">
        <f>IF(INDEX(Applications_2021!$Q$2:$Q$651,MATCH($A114,Applications_2021!$A$2:$A$651,0))="","",INDEX(Applications_2021!$Q$2:$Q$651,MATCH($A114,Applications_2021!$A$2:$A$651,0)))</f>
        <v>$25,000 to $49,999 per year</v>
      </c>
      <c r="R114" s="48" t="str">
        <f>IF(INDEX(Applications_2021!$AL$2:$AL$651,MATCH($A114,Applications_2021!$A$2:$A$651,0))="","",INDEX(Applications_2021!$AL$2:$AL$651,MATCH($A114,Applications_2021!$A$2:$A$651,0)))</f>
        <v>Calhoun</v>
      </c>
      <c r="S114" s="48" t="str">
        <f>IF(INDEX(Applications_2021!$V$2:$V$651,MATCH($A114,Applications_2021!$A$2:$A$651,0))="","",INDEX(Applications_2021!$V$2:$V$651,MATCH($A114,Applications_2021!$A$2:$A$651,0)))</f>
        <v>MS</v>
      </c>
      <c r="T114" s="48" t="str">
        <f>IF(INDEX(Applications_2021!$AE$2:$AE$651,MATCH($A114,Applications_2021!$A$2:$A$651,0))="","",INDEX(Applications_2021!$AE$2:$AE$651,MATCH($A114,Applications_2021!$A$2:$A$651,0)))</f>
        <v>Good</v>
      </c>
      <c r="U114" s="48" t="str">
        <f>IF(INDEX(Applications_2021!$AF$2:$AF$651,MATCH($A114,Applications_2021!$A$2:$A$651,0))="","",INDEX(Applications_2021!$AF$2:$AF$651,MATCH($A114,Applications_2021!$A$2:$A$651,0)))</f>
        <v>I want to attend the camp so that I can enhance my resume with experiences that will prepare me for college.  I plan to obtain all the knowledge I can in regards to selecting colleges and testing (ACT &amp; SAT).  It is my goal to score high enough to attend some of the top academic schools.</v>
      </c>
      <c r="V114" s="48" t="str">
        <f>IF(INDEX(Applications_2021!$AG$2:$AG$651,MATCH($A114,Applications_2021!$A$2:$A$651,0))="","",INDEX(Applications_2021!$AG$2:$AG$651,MATCH($A114,Applications_2021!$A$2:$A$651,0)))</f>
        <v xml:space="preserve">I am very active at my church where I serve as a Jr. Deacon and as a drummer.  At my school, I am a member of many sports teams (football, baseball, and basketball).  My youth Pop Warner Football team won our division Championship and I was awarded the Leadership Award for my performance on and off the field.  </v>
      </c>
      <c r="W114" s="48" t="str">
        <f>IF(INDEX(Applications_2021!$AH$2:$AH$651,MATCH($A114,Applications_2021!$A$2:$A$651,0))="","",INDEX(Applications_2021!$AH$2:$AH$651,MATCH($A114,Applications_2021!$A$2:$A$651,0)))</f>
        <v>If I am selected to attend, this will be my first camp of this magnitude.  I have several family members, including a MSMS alumni, who all think this will be a good experience for me.</v>
      </c>
      <c r="X114" s="48" t="str">
        <f>IF(INDEX(Applications_2021!$AI$2:$AI$651,MATCH($A114,Applications_2021!$A$2:$A$651,0))="","",INDEX(Applications_2021!$AI$2:$AI$651,MATCH($A114,Applications_2021!$A$2:$A$651,0)))</f>
        <v>relative or friend</v>
      </c>
      <c r="Y114" s="48" t="str">
        <f>IF(INDEX(Applications_2021!$AJ$2:$AJ$651,MATCH($A114,Applications_2021!$A$2:$A$651,0))="","",INDEX(Applications_2021!$AJ$2:$AJ$651,MATCH($A114,Applications_2021!$A$2:$A$651,0)))</f>
        <v/>
      </c>
      <c r="Z114" s="48" t="str" cm="1">
        <f t="array" ref="Z114">IF(INDEX(Transcripts_2021!$Q$2:$Q$1001,MATCH($A114,Applications_2021!$A$2:$A$1001,0))="","",INDEX(Transcripts_2021!$Q$2:$Q$1001,MATCH(TRIM($A114),TRIM(Transcripts_2021!$B$2:$B$1001),0)))</f>
        <v>report_card__4302021_3.pdf</v>
      </c>
      <c r="AA114" s="48" t="str" cm="1">
        <f t="array" ref="AA114">IF(INDEX(Transcripts_2021!$S$2:$S$1001,MATCH($A114,Applications_2021!$A$2:$A$1001,0))="","",INDEX(Transcripts_2021!$S$2:$S$1001,MATCH(TRIM($A114),TRIM(Transcripts_2021!$B$2:$B$1001),0)))</f>
        <v/>
      </c>
      <c r="AB114" s="48" t="str" cm="1">
        <f t="array" ref="AB114">IF(INDEX(Transcripts_2021!$U$2:$U$1001,MATCH($A114,Applications_2021!$A$2:$A$1001,0))="","",INDEX(Transcripts_2021!$U$2:$U$1001,MATCH(TRIM($A114),TRIM(Transcripts_2021!$B$2:$B$1001),0)))</f>
        <v>My twin sister, Dallas Campbell, has also applied.</v>
      </c>
      <c r="AC114" s="48" t="str">
        <f>IF(INDEX(Transcripts_2021!$A$2:$A$324,MATCH($A114,Transcripts_2021!$A$2:$A$324,0))=$A114,INDEX(Transcripts_2021!$O$2:$O$324,MATCH($A114,Transcripts_2021!$A$2:$A$324,0)),"")</f>
        <v>Bruce High School</v>
      </c>
      <c r="AD114" s="48" t="str">
        <f>IF(INDEX('AAYME 2021_List'!$A$3:$A$311,MATCH($A114,'AAYME 2021_List'!$A$3:$A$311,0))=$A114,INDEX('AAYME 2021_List'!$AC$3:$AC$311,MATCH($A114,'AAYME 2021_List'!$A$3:$A$311,0)),"")</f>
        <v>Calhoun</v>
      </c>
      <c r="AE114" s="48" t="str">
        <f>IF(INDEX(Applications_2021!$AL$2:$AL$651,MATCH($A114,Applications_2021!$A$2:$A$651,0))="","",INDEX(Applications_2021!$AL$2:$AL$651,MATCH($A114,Applications_2021!$A$2:$A$651,0)))</f>
        <v>Calhoun</v>
      </c>
    </row>
    <row r="115" spans="1:31" x14ac:dyDescent="0.3">
      <c r="A115" s="51" t="str">
        <f>IF(Applications_2021!$A245="","",Applications_2021!$A245)</f>
        <v>0255-BOY-LA-0063</v>
      </c>
      <c r="B115" s="52" t="str">
        <f>IF(INDEX('AAYME 2021_List'!$A$3:$A$311,MATCH($A115,'AAYME 2021_List'!$A$3:$A$311,0))=$A115,INDEX('AAYME 2021_List'!$B$3:$B$311,MATCH($A115,'AAYME 2021_List'!$A$3:$A$311,0)),"")</f>
        <v>No</v>
      </c>
      <c r="C115" s="258" t="str">
        <f>IF(INDEX('AAYME 2021_List'!$A$3:$A$311,MATCH($A115,'AAYME 2021_List'!$A$3:$A$311,0))=$A115,INDEX('AAYME 2021_List'!$C$3:$C$311,MATCH($A115,'AAYME 2021_List'!$A$3:$A$311,0)),"")</f>
        <v>01-Outside of allowed grade level</v>
      </c>
      <c r="D115" s="46">
        <f t="shared" si="3"/>
        <v>8</v>
      </c>
      <c r="E115" s="45" cm="1">
        <f t="array" ref="E115">_xlfn.IFS($Q115="Less than $25,000 per year",5,$Q115="$25,000 to $49,999 per year",4,$Q115="$50,000 per year or above",2,$Q115="I do not know.",3,$Q115="",0)</f>
        <v>3</v>
      </c>
      <c r="F115" s="45" cm="1">
        <f t="array" ref="F115">_xlfn.IFS($T115="Excellent",5,$T115="Good",4,$T115="Average",3,$T115="Below Average",2,$T115="Poor",1)</f>
        <v>5</v>
      </c>
      <c r="G115" s="52"/>
      <c r="H115" s="52"/>
      <c r="I115" s="52"/>
      <c r="J115" s="255">
        <f>IF(INDEX('AAYME 2021_List'!$A$3:$A$311,MATCH($A115,'AAYME 2021_List'!$A$3:$A$311,0))=$A115,INDEX('AAYME 2021_List'!$J$3:$J$311,MATCH($A115,'AAYME 2021_List'!$A$3:$A$311,0)),"")</f>
        <v>6</v>
      </c>
      <c r="K115" s="48" t="str">
        <f>IF(LEFT(INDEX(Applications_2021!$E$2:$E$651,MATCH($A115,Applications_2021!$A$2:$A$651,0)),1)="Y","Black","Other")</f>
        <v>Black</v>
      </c>
      <c r="L115" s="48" t="str">
        <f>IF(INDEX(Applications_2021!$F$2:$F$651,MATCH($A115,Applications_2021!$A$2:$A$651,0))="","",INDEX(Applications_2021!$F$2:$F$651,MATCH($A115,Applications_2021!$A$2:$A$651,0)))</f>
        <v>Male</v>
      </c>
      <c r="M115" s="48" t="str">
        <f>IF(LEFT(INDEX(Applications_2021!$I$2:$I$651,MATCH($A115,Applications_2021!$A$2:$A$651,0)),1)="","",LEFT(INDEX(Applications_2021!$I$2:$I$651,MATCH($A115,Applications_2021!$A$2:$A$651,0)),1))</f>
        <v>7</v>
      </c>
      <c r="N115" s="48" t="str">
        <f>IF(INDEX(Applications_2021!$J$2:$J$651,MATCH($A115,Applications_2021!$A$2:$A$651,0))="","",INDEX(Applications_2021!$J$2:$J$651,MATCH($A115,Applications_2021!$A$2:$A$651,0)))</f>
        <v>Williams-Sullivan Middle</v>
      </c>
      <c r="O115" s="48" t="str">
        <f>IF(INDEX(Applications_2021!$K$2:$K$651,MATCH($A115,Applications_2021!$A$2:$A$651,0))="","",INDEX(Applications_2021!$K$2:$K$651,MATCH($A115,Applications_2021!$A$2:$A$651,0)))</f>
        <v>Holmes County Consolidated</v>
      </c>
      <c r="P115" s="48" t="str">
        <f>IF(INDEX(Applications_2021!$P$2:$P$651,MATCH($A115,Applications_2021!$A$2:$A$651,0))="","",INDEX(Applications_2021!$P$2:$P$651,MATCH($A115,Applications_2021!$A$2:$A$651,0)))</f>
        <v>College degree or 4 or more years of college (including graduate school)</v>
      </c>
      <c r="Q115" s="48" t="str">
        <f>IF(INDEX(Applications_2021!$Q$2:$Q$651,MATCH($A115,Applications_2021!$A$2:$A$651,0))="","",INDEX(Applications_2021!$Q$2:$Q$651,MATCH($A115,Applications_2021!$A$2:$A$651,0)))</f>
        <v>I do not know.</v>
      </c>
      <c r="R115" s="48" t="str">
        <f>IF(INDEX(Applications_2021!$AL$2:$AL$651,MATCH($A115,Applications_2021!$A$2:$A$651,0))="","",INDEX(Applications_2021!$AL$2:$AL$651,MATCH($A115,Applications_2021!$A$2:$A$651,0)))</f>
        <v>Holmes</v>
      </c>
      <c r="S115" s="48" t="str">
        <f>IF(INDEX(Applications_2021!$V$2:$V$651,MATCH($A115,Applications_2021!$A$2:$A$651,0))="","",INDEX(Applications_2021!$V$2:$V$651,MATCH($A115,Applications_2021!$A$2:$A$651,0)))</f>
        <v>MS</v>
      </c>
      <c r="T115" s="48" t="str">
        <f>IF(INDEX(Applications_2021!$AE$2:$AE$651,MATCH($A115,Applications_2021!$A$2:$A$651,0))="","",INDEX(Applications_2021!$AE$2:$AE$651,MATCH($A115,Applications_2021!$A$2:$A$651,0)))</f>
        <v>Excellent</v>
      </c>
      <c r="U115" s="48" t="str">
        <f>IF(INDEX(Applications_2021!$AF$2:$AF$651,MATCH($A115,Applications_2021!$A$2:$A$651,0))="","",INDEX(Applications_2021!$AF$2:$AF$651,MATCH($A115,Applications_2021!$A$2:$A$651,0)))</f>
        <v>I want to attend this camp because it will give me an opportunity to enhance my social skills as well as show me different career paths and scholarships that are available. Attending this camp will also help build my confidence level.</v>
      </c>
      <c r="V115" s="48" t="str">
        <f>IF(INDEX(Applications_2021!$AG$2:$AG$651,MATCH($A115,Applications_2021!$A$2:$A$651,0))="","",INDEX(Applications_2021!$AG$2:$AG$651,MATCH($A115,Applications_2021!$A$2:$A$651,0)))</f>
        <v>I am an A/B honors student,  a member of the BETA Club, and Honor' Society at Williams-Sullivan Middle School. My talents include drawing, painting, singing, and playing the keyboard. I am an active member of my church as well as a Jr. Deacon.</v>
      </c>
      <c r="W115" s="48" t="str">
        <f>IF(INDEX(Applications_2021!$AH$2:$AH$651,MATCH($A115,Applications_2021!$A$2:$A$651,0))="","",INDEX(Applications_2021!$AH$2:$AH$651,MATCH($A115,Applications_2021!$A$2:$A$651,0)))</f>
        <v>I will be a great candidate because I am a very respectful young man and I am willing to learn new things to help me become a better individual.</v>
      </c>
      <c r="X115" s="48" t="str">
        <f>IF(INDEX(Applications_2021!$AI$2:$AI$651,MATCH($A115,Applications_2021!$A$2:$A$651,0))="","",INDEX(Applications_2021!$AI$2:$AI$651,MATCH($A115,Applications_2021!$A$2:$A$651,0)))</f>
        <v>school/teacher</v>
      </c>
      <c r="Y115" s="48" t="str">
        <f>IF(INDEX(Applications_2021!$AJ$2:$AJ$651,MATCH($A115,Applications_2021!$A$2:$A$651,0))="","",INDEX(Applications_2021!$AJ$2:$AJ$651,MATCH($A115,Applications_2021!$A$2:$A$651,0)))</f>
        <v>Mr. Tremain Johnson</v>
      </c>
      <c r="Z115" s="48" t="str" cm="1">
        <f t="array" ref="Z115">IF(INDEX(Transcripts_2021!$Q$2:$Q$1001,MATCH($A115,Applications_2021!$A$2:$A$1001,0))="","",INDEX(Transcripts_2021!$Q$2:$Q$1001,MATCH(TRIM($A115),TRIM(Transcripts_2021!$B$2:$B$1001),0)))</f>
        <v>2370_001.pdf</v>
      </c>
      <c r="AA115" s="48" t="str" cm="1">
        <f t="array" ref="AA115">IF(INDEX(Transcripts_2021!$S$2:$S$1001,MATCH($A115,Applications_2021!$A$2:$A$1001,0))="","",INDEX(Transcripts_2021!$S$2:$S$1001,MATCH(TRIM($A115),TRIM(Transcripts_2021!$B$2:$B$1001),0)))</f>
        <v/>
      </c>
      <c r="AB115" s="48" t="str" cm="1">
        <f t="array" ref="AB115">IF(INDEX(Transcripts_2021!$U$2:$U$1001,MATCH($A115,Applications_2021!$A$2:$A$1001,0))="","",INDEX(Transcripts_2021!$U$2:$U$1001,MATCH(TRIM($A115),TRIM(Transcripts_2021!$B$2:$B$1001),0)))</f>
        <v/>
      </c>
      <c r="AC115" s="48" t="str">
        <f>IF(INDEX(Transcripts_2021!$A$2:$A$324,MATCH($A115,Transcripts_2021!$A$2:$A$324,0))=$A115,INDEX(Transcripts_2021!$O$2:$O$324,MATCH($A115,Transcripts_2021!$A$2:$A$324,0)),"")</f>
        <v>Williams-Sullivan Middle</v>
      </c>
      <c r="AD115" s="48" t="str">
        <f>IF(INDEX('AAYME 2021_List'!$A$3:$A$311,MATCH($A115,'AAYME 2021_List'!$A$3:$A$311,0))=$A115,INDEX('AAYME 2021_List'!$AC$3:$AC$311,MATCH($A115,'AAYME 2021_List'!$A$3:$A$311,0)),"")</f>
        <v>Holmes</v>
      </c>
      <c r="AE115" s="48" t="str">
        <f>IF(INDEX(Applications_2021!$AL$2:$AL$651,MATCH($A115,Applications_2021!$A$2:$A$651,0))="","",INDEX(Applications_2021!$AL$2:$AL$651,MATCH($A115,Applications_2021!$A$2:$A$651,0)))</f>
        <v>Holmes</v>
      </c>
    </row>
    <row r="116" spans="1:31" x14ac:dyDescent="0.3">
      <c r="A116" s="51" t="str">
        <f>IF(Applications_2021!$A246="","",Applications_2021!$A246)</f>
        <v>0256-BUC-JA-0066</v>
      </c>
      <c r="B116" s="52" t="str">
        <f>IF(INDEX('AAYME 2021_List'!$A$3:$A$311,MATCH($A116,'AAYME 2021_List'!$A$3:$A$311,0))=$A116,INDEX('AAYME 2021_List'!$B$3:$B$311,MATCH($A116,'AAYME 2021_List'!$A$3:$A$311,0)),"")</f>
        <v>Yes</v>
      </c>
      <c r="C116" s="258" t="str">
        <f>IF(INDEX('AAYME 2021_List'!$A$3:$A$311,MATCH($A116,'AAYME 2021_List'!$A$3:$A$311,0))=$A116,INDEX('AAYME 2021_List'!$C$3:$C$311,MATCH($A116,'AAYME 2021_List'!$A$3:$A$311,0)),"")</f>
        <v>07-Alternate</v>
      </c>
      <c r="D116" s="46">
        <f t="shared" si="3"/>
        <v>9</v>
      </c>
      <c r="E116" s="45" cm="1">
        <f t="array" ref="E116">_xlfn.IFS($Q116="Less than $25,000 per year",5,$Q116="$25,000 to $49,999 per year",4,$Q116="$50,000 per year or above",2,$Q116="I do not know.",3,$Q116="",0)</f>
        <v>4</v>
      </c>
      <c r="F116" s="45" cm="1">
        <f t="array" ref="F116">_xlfn.IFS($T116="Excellent",5,$T116="Good",4,$T116="Average",3,$T116="Below Average",2,$T116="Poor",1)</f>
        <v>5</v>
      </c>
      <c r="G116" s="52"/>
      <c r="H116" s="52"/>
      <c r="I116" s="52"/>
      <c r="J116" s="255">
        <f>IF(INDEX('AAYME 2021_List'!$A$3:$A$311,MATCH($A116,'AAYME 2021_List'!$A$3:$A$311,0))=$A116,INDEX('AAYME 2021_List'!$J$3:$J$311,MATCH($A116,'AAYME 2021_List'!$A$3:$A$311,0)),"")</f>
        <v>9</v>
      </c>
      <c r="K116" s="48" t="str">
        <f>IF(LEFT(INDEX(Applications_2021!$E$2:$E$651,MATCH($A116,Applications_2021!$A$2:$A$651,0)),1)="Y","Black","Other")</f>
        <v>Black</v>
      </c>
      <c r="L116" s="48" t="str">
        <f>IF(INDEX(Applications_2021!$F$2:$F$651,MATCH($A116,Applications_2021!$A$2:$A$651,0))="","",INDEX(Applications_2021!$F$2:$F$651,MATCH($A116,Applications_2021!$A$2:$A$651,0)))</f>
        <v>Male</v>
      </c>
      <c r="M116" s="48" t="str">
        <f>IF(LEFT(INDEX(Applications_2021!$I$2:$I$651,MATCH($A116,Applications_2021!$A$2:$A$651,0)),1)="","",LEFT(INDEX(Applications_2021!$I$2:$I$651,MATCH($A116,Applications_2021!$A$2:$A$651,0)),1))</f>
        <v>9</v>
      </c>
      <c r="N116" s="48" t="str">
        <f>IF(INDEX(Applications_2021!$J$2:$J$651,MATCH($A116,Applications_2021!$A$2:$A$651,0))="","",INDEX(Applications_2021!$J$2:$J$651,MATCH($A116,Applications_2021!$A$2:$A$651,0)))</f>
        <v>Okolona High School</v>
      </c>
      <c r="O116" s="48" t="str">
        <f>IF(INDEX(Applications_2021!$K$2:$K$651,MATCH($A116,Applications_2021!$A$2:$A$651,0))="","",INDEX(Applications_2021!$K$2:$K$651,MATCH($A116,Applications_2021!$A$2:$A$651,0)))</f>
        <v xml:space="preserve">Okolona Separate </v>
      </c>
      <c r="P116" s="48" t="str">
        <f>IF(INDEX(Applications_2021!$P$2:$P$651,MATCH($A116,Applications_2021!$A$2:$A$651,0))="","",INDEX(Applications_2021!$P$2:$P$651,MATCH($A116,Applications_2021!$A$2:$A$651,0)))</f>
        <v>High School Diploma or up to 3 years of college</v>
      </c>
      <c r="Q116" s="48" t="str">
        <f>IF(INDEX(Applications_2021!$Q$2:$Q$651,MATCH($A116,Applications_2021!$A$2:$A$651,0))="","",INDEX(Applications_2021!$Q$2:$Q$651,MATCH($A116,Applications_2021!$A$2:$A$651,0)))</f>
        <v>$25,000 to $49,999 per year</v>
      </c>
      <c r="R116" s="48" t="str">
        <f>IF(INDEX(Applications_2021!$AL$2:$AL$651,MATCH($A116,Applications_2021!$A$2:$A$651,0))="","",INDEX(Applications_2021!$AL$2:$AL$651,MATCH($A116,Applications_2021!$A$2:$A$651,0)))</f>
        <v>Chickasaw</v>
      </c>
      <c r="S116" s="48" t="str">
        <f>IF(INDEX(Applications_2021!$V$2:$V$651,MATCH($A116,Applications_2021!$A$2:$A$651,0))="","",INDEX(Applications_2021!$V$2:$V$651,MATCH($A116,Applications_2021!$A$2:$A$651,0)))</f>
        <v>MS</v>
      </c>
      <c r="T116" s="48" t="str">
        <f>IF(INDEX(Applications_2021!$AE$2:$AE$651,MATCH($A116,Applications_2021!$A$2:$A$651,0))="","",INDEX(Applications_2021!$AE$2:$AE$651,MATCH($A116,Applications_2021!$A$2:$A$651,0)))</f>
        <v>Excellent</v>
      </c>
      <c r="U116" s="48" t="str">
        <f>IF(INDEX(Applications_2021!$AF$2:$AF$651,MATCH($A116,Applications_2021!$A$2:$A$651,0))="","",INDEX(Applications_2021!$AF$2:$AF$651,MATCH($A116,Applications_2021!$A$2:$A$651,0)))</f>
        <v>I want to attend this camp because I think it will help further develop my critical thinking skills. I also think that it will help me to meet more people that have some of the same goals as I do.</v>
      </c>
      <c r="V116" s="48" t="str">
        <f>IF(INDEX(Applications_2021!$AG$2:$AG$651,MATCH($A116,Applications_2021!$A$2:$A$651,0))="","",INDEX(Applications_2021!$AG$2:$AG$651,MATCH($A116,Applications_2021!$A$2:$A$651,0)))</f>
        <v>Honor Roll Student Member of the Beta Club</v>
      </c>
      <c r="W116" s="48" t="str">
        <f>IF(INDEX(Applications_2021!$AH$2:$AH$651,MATCH($A116,Applications_2021!$A$2:$A$651,0))="","",INDEX(Applications_2021!$AH$2:$AH$651,MATCH($A116,Applications_2021!$A$2:$A$651,0)))</f>
        <v/>
      </c>
      <c r="X116" s="48" t="str">
        <f>IF(INDEX(Applications_2021!$AI$2:$AI$651,MATCH($A116,Applications_2021!$A$2:$A$651,0))="","",INDEX(Applications_2021!$AI$2:$AI$651,MATCH($A116,Applications_2021!$A$2:$A$651,0)))</f>
        <v>school/teacher</v>
      </c>
      <c r="Y116" s="48" t="str">
        <f>IF(INDEX(Applications_2021!$AJ$2:$AJ$651,MATCH($A116,Applications_2021!$A$2:$A$651,0))="","",INDEX(Applications_2021!$AJ$2:$AJ$651,MATCH($A116,Applications_2021!$A$2:$A$651,0)))</f>
        <v>Barbara Lucas Okolona High School</v>
      </c>
      <c r="Z116" s="48" t="str" cm="1">
        <f t="array" ref="Z116">IF(INDEX(Transcripts_2021!$Q$2:$Q$1001,MATCH($A116,Applications_2021!$A$2:$A$1001,0))="","",INDEX(Transcripts_2021!$Q$2:$Q$1001,MATCH(TRIM($A116),TRIM(Transcripts_2021!$B$2:$B$1001),0)))</f>
        <v>j._buchanan_transcript_.pdf</v>
      </c>
      <c r="AA116" s="48" t="str" cm="1">
        <f t="array" ref="AA116">IF(INDEX(Transcripts_2021!$S$2:$S$1001,MATCH($A116,Applications_2021!$A$2:$A$1001,0))="","",INDEX(Transcripts_2021!$S$2:$S$1001,MATCH(TRIM($A116),TRIM(Transcripts_2021!$B$2:$B$1001),0)))</f>
        <v/>
      </c>
      <c r="AB116" s="48" t="str" cm="1">
        <f t="array" ref="AB116">IF(INDEX(Transcripts_2021!$U$2:$U$1001,MATCH($A116,Applications_2021!$A$2:$A$1001,0))="","",INDEX(Transcripts_2021!$U$2:$U$1001,MATCH(TRIM($A116),TRIM(Transcripts_2021!$B$2:$B$1001),0)))</f>
        <v/>
      </c>
      <c r="AC116" s="48" t="str">
        <f>IF(INDEX(Transcripts_2021!$A$2:$A$324,MATCH($A116,Transcripts_2021!$A$2:$A$324,0))=$A116,INDEX(Transcripts_2021!$O$2:$O$324,MATCH($A116,Transcripts_2021!$A$2:$A$324,0)),"")</f>
        <v>Okolona High School</v>
      </c>
      <c r="AD116" s="48" t="str">
        <f>IF(INDEX('AAYME 2021_List'!$A$3:$A$311,MATCH($A116,'AAYME 2021_List'!$A$3:$A$311,0))=$A116,INDEX('AAYME 2021_List'!$AC$3:$AC$311,MATCH($A116,'AAYME 2021_List'!$A$3:$A$311,0)),"")</f>
        <v>Chickasaw</v>
      </c>
      <c r="AE116" s="48" t="str">
        <f>IF(INDEX(Applications_2021!$AL$2:$AL$651,MATCH($A116,Applications_2021!$A$2:$A$651,0))="","",INDEX(Applications_2021!$AL$2:$AL$651,MATCH($A116,Applications_2021!$A$2:$A$651,0)))</f>
        <v>Chickasaw</v>
      </c>
    </row>
    <row r="117" spans="1:31" x14ac:dyDescent="0.3">
      <c r="A117" s="51" t="str">
        <f>IF(Applications_2021!$A248="","",Applications_2021!$A248)</f>
        <v>0258-MAR-AN-0072</v>
      </c>
      <c r="B117" s="52">
        <f>IF(INDEX('AAYME 2021_List'!$A$3:$A$311,MATCH($A117,'AAYME 2021_List'!$A$3:$A$311,0))=$A117,INDEX('AAYME 2021_List'!$B$3:$B$311,MATCH($A117,'AAYME 2021_List'!$A$3:$A$311,0)),"")</f>
        <v>0</v>
      </c>
      <c r="C117" s="258" t="str">
        <f>IF(INDEX('AAYME 2021_List'!$A$3:$A$311,MATCH($A117,'AAYME 2021_List'!$A$3:$A$311,0))=$A117,INDEX('AAYME 2021_List'!$C$3:$C$311,MATCH($A117,'AAYME 2021_List'!$A$3:$A$311,0)),"")</f>
        <v>99-Not Selected</v>
      </c>
      <c r="D117" s="46">
        <f t="shared" si="3"/>
        <v>7</v>
      </c>
      <c r="E117" s="45" cm="1">
        <f t="array" ref="E117">_xlfn.IFS($Q117="Less than $25,000 per year",5,$Q117="$25,000 to $49,999 per year",4,$Q117="$50,000 per year or above",2,$Q117="I do not know.",3,$Q117="",0)</f>
        <v>2</v>
      </c>
      <c r="F117" s="45" cm="1">
        <f t="array" ref="F117">_xlfn.IFS($T117="Excellent",5,$T117="Good",4,$T117="Average",3,$T117="Below Average",2,$T117="Poor",1)</f>
        <v>5</v>
      </c>
      <c r="G117" s="52"/>
      <c r="H117" s="52"/>
      <c r="I117" s="52"/>
      <c r="J117" s="255">
        <f>IF(INDEX('AAYME 2021_List'!$A$3:$A$311,MATCH($A117,'AAYME 2021_List'!$A$3:$A$311,0))=$A117,INDEX('AAYME 2021_List'!$J$3:$J$311,MATCH($A117,'AAYME 2021_List'!$A$3:$A$311,0)),"")</f>
        <v>0</v>
      </c>
      <c r="K117" s="48" t="str">
        <f>IF(LEFT(INDEX(Applications_2021!$E$2:$E$651,MATCH($A117,Applications_2021!$A$2:$A$651,0)),1)="Y","Black","Other")</f>
        <v>Black</v>
      </c>
      <c r="L117" s="48" t="str">
        <f>IF(INDEX(Applications_2021!$F$2:$F$651,MATCH($A117,Applications_2021!$A$2:$A$651,0))="","",INDEX(Applications_2021!$F$2:$F$651,MATCH($A117,Applications_2021!$A$2:$A$651,0)))</f>
        <v>Female</v>
      </c>
      <c r="M117" s="48" t="str">
        <f>IF(LEFT(INDEX(Applications_2021!$I$2:$I$651,MATCH($A117,Applications_2021!$A$2:$A$651,0)),1)="","",LEFT(INDEX(Applications_2021!$I$2:$I$651,MATCH($A117,Applications_2021!$A$2:$A$651,0)),1))</f>
        <v>7</v>
      </c>
      <c r="N117" s="48" t="str">
        <f>IF(INDEX(Applications_2021!$J$2:$J$651,MATCH($A117,Applications_2021!$A$2:$A$651,0))="","",INDEX(Applications_2021!$J$2:$J$651,MATCH($A117,Applications_2021!$A$2:$A$651,0)))</f>
        <v>Jackson Academy</v>
      </c>
      <c r="O117" s="48" t="str">
        <f>IF(INDEX(Applications_2021!$K$2:$K$651,MATCH($A117,Applications_2021!$A$2:$A$651,0))="","",INDEX(Applications_2021!$K$2:$K$651,MATCH($A117,Applications_2021!$A$2:$A$651,0)))</f>
        <v>Jackson Public Schools</v>
      </c>
      <c r="P117" s="48" t="str">
        <f>IF(INDEX(Applications_2021!$P$2:$P$651,MATCH($A117,Applications_2021!$A$2:$A$651,0))="","",INDEX(Applications_2021!$P$2:$P$651,MATCH($A117,Applications_2021!$A$2:$A$651,0)))</f>
        <v>College degree or 4 or more years of college (including graduate school)</v>
      </c>
      <c r="Q117" s="48" t="str">
        <f>IF(INDEX(Applications_2021!$Q$2:$Q$651,MATCH($A117,Applications_2021!$A$2:$A$651,0))="","",INDEX(Applications_2021!$Q$2:$Q$651,MATCH($A117,Applications_2021!$A$2:$A$651,0)))</f>
        <v>$50,000 per year or above</v>
      </c>
      <c r="R117" s="48" t="str">
        <f>IF(INDEX(Applications_2021!$AL$2:$AL$651,MATCH($A117,Applications_2021!$A$2:$A$651,0))="","",INDEX(Applications_2021!$AL$2:$AL$651,MATCH($A117,Applications_2021!$A$2:$A$651,0)))</f>
        <v>Hinds</v>
      </c>
      <c r="S117" s="48" t="str">
        <f>IF(INDEX(Applications_2021!$V$2:$V$651,MATCH($A117,Applications_2021!$A$2:$A$651,0))="","",INDEX(Applications_2021!$V$2:$V$651,MATCH($A117,Applications_2021!$A$2:$A$651,0)))</f>
        <v>MS</v>
      </c>
      <c r="T117" s="48" t="str">
        <f>IF(INDEX(Applications_2021!$AE$2:$AE$651,MATCH($A117,Applications_2021!$A$2:$A$651,0))="","",INDEX(Applications_2021!$AE$2:$AE$651,MATCH($A117,Applications_2021!$A$2:$A$651,0)))</f>
        <v>Excellent</v>
      </c>
      <c r="U117" s="48" t="str">
        <f>IF(INDEX(Applications_2021!$AF$2:$AF$651,MATCH($A117,Applications_2021!$A$2:$A$651,0))="","",INDEX(Applications_2021!$AF$2:$AF$651,MATCH($A117,Applications_2021!$A$2:$A$651,0)))</f>
        <v>I would like to strengthen my math skills for the upcoming school year. I also want to spend more time doing science because it is not my favorite subject.</v>
      </c>
      <c r="V117" s="48" t="str">
        <f>IF(INDEX(Applications_2021!$AG$2:$AG$651,MATCH($A117,Applications_2021!$A$2:$A$651,0))="","",INDEX(Applications_2021!$AG$2:$AG$651,MATCH($A117,Applications_2021!$A$2:$A$651,0)))</f>
        <v xml:space="preserve">Honors Algebra  National Junior Honor Society Academy Honor Roll( 95 and above average) Piano  </v>
      </c>
      <c r="W117" s="48" t="str">
        <f>IF(INDEX(Applications_2021!$AH$2:$AH$651,MATCH($A117,Applications_2021!$A$2:$A$651,0))="","",INDEX(Applications_2021!$AH$2:$AH$651,MATCH($A117,Applications_2021!$A$2:$A$651,0)))</f>
        <v/>
      </c>
      <c r="X117" s="48" t="str">
        <f>IF(INDEX(Applications_2021!$AI$2:$AI$651,MATCH($A117,Applications_2021!$A$2:$A$651,0))="","",INDEX(Applications_2021!$AI$2:$AI$651,MATCH($A117,Applications_2021!$A$2:$A$651,0)))</f>
        <v>relative or friend</v>
      </c>
      <c r="Y117" s="48" t="str">
        <f>IF(INDEX(Applications_2021!$AJ$2:$AJ$651,MATCH($A117,Applications_2021!$A$2:$A$651,0))="","",INDEX(Applications_2021!$AJ$2:$AJ$651,MATCH($A117,Applications_2021!$A$2:$A$651,0)))</f>
        <v/>
      </c>
      <c r="Z117" s="48" t="str" cm="1">
        <f t="array" ref="Z117">IF(INDEX(Transcripts_2021!$Q$2:$Q$1001,MATCH($A117,Applications_2021!$A$2:$A$1001,0))="","",INDEX(Transcripts_2021!$Q$2:$Q$1001,MATCH(TRIM($A117),TRIM(Transcripts_2021!$B$2:$B$1001),0)))</f>
        <v>image.jpg</v>
      </c>
      <c r="AA117" s="48" t="str" cm="1">
        <f t="array" ref="AA117">IF(INDEX(Transcripts_2021!$S$2:$S$1001,MATCH($A117,Applications_2021!$A$2:$A$1001,0))="","",INDEX(Transcripts_2021!$S$2:$S$1001,MATCH(TRIM($A117),TRIM(Transcripts_2021!$B$2:$B$1001),0)))</f>
        <v/>
      </c>
      <c r="AB117" s="48" t="str" cm="1">
        <f t="array" ref="AB117">IF(INDEX(Transcripts_2021!$U$2:$U$1001,MATCH($A117,Applications_2021!$A$2:$A$1001,0))="","",INDEX(Transcripts_2021!$U$2:$U$1001,MATCH(TRIM($A117),TRIM(Transcripts_2021!$B$2:$B$1001),0)))</f>
        <v/>
      </c>
      <c r="AC117" s="48" t="str">
        <f>IF(INDEX(Transcripts_2021!$A$2:$A$324,MATCH($A117,Transcripts_2021!$A$2:$A$324,0))=$A117,INDEX(Transcripts_2021!$O$2:$O$324,MATCH($A117,Transcripts_2021!$A$2:$A$324,0)),"")</f>
        <v>Jackson Academy</v>
      </c>
      <c r="AD117" s="48" t="str">
        <f>IF(INDEX('AAYME 2021_List'!$A$3:$A$311,MATCH($A117,'AAYME 2021_List'!$A$3:$A$311,0))=$A117,INDEX('AAYME 2021_List'!$AC$3:$AC$311,MATCH($A117,'AAYME 2021_List'!$A$3:$A$311,0)),"")</f>
        <v>Hinds</v>
      </c>
      <c r="AE117" s="48" t="str">
        <f>IF(INDEX(Applications_2021!$AL$2:$AL$651,MATCH($A117,Applications_2021!$A$2:$A$651,0))="","",INDEX(Applications_2021!$AL$2:$AL$651,MATCH($A117,Applications_2021!$A$2:$A$651,0)))</f>
        <v>Hinds</v>
      </c>
    </row>
    <row r="118" spans="1:31" x14ac:dyDescent="0.3">
      <c r="A118" s="51" t="str">
        <f>IF(Applications_2021!$A251="","",Applications_2021!$A251)</f>
        <v>0261-EWI-NE-0163</v>
      </c>
      <c r="B118" s="52">
        <f>IF(INDEX('AAYME 2021_List'!$A$3:$A$311,MATCH($A118,'AAYME 2021_List'!$A$3:$A$311,0))=$A118,INDEX('AAYME 2021_List'!$B$3:$B$311,MATCH($A118,'AAYME 2021_List'!$A$3:$A$311,0)),"")</f>
        <v>0</v>
      </c>
      <c r="C118" s="258" t="str">
        <f>IF(INDEX('AAYME 2021_List'!$A$3:$A$311,MATCH($A118,'AAYME 2021_List'!$A$3:$A$311,0))=$A118,INDEX('AAYME 2021_List'!$C$3:$C$311,MATCH($A118,'AAYME 2021_List'!$A$3:$A$311,0)),"")</f>
        <v>99-Not Selected</v>
      </c>
      <c r="D118" s="46">
        <f t="shared" si="3"/>
        <v>8</v>
      </c>
      <c r="E118" s="45" cm="1">
        <f t="array" ref="E118">_xlfn.IFS($Q118="Less than $25,000 per year",5,$Q118="$25,000 to $49,999 per year",4,$Q118="$50,000 per year or above",2,$Q118="I do not know.",3,$Q118="",0)</f>
        <v>4</v>
      </c>
      <c r="F118" s="45" cm="1">
        <f t="array" ref="F118">_xlfn.IFS($T118="Excellent",5,$T118="Good",4,$T118="Average",3,$T118="Below Average",2,$T118="Poor",1)</f>
        <v>4</v>
      </c>
      <c r="G118" s="52"/>
      <c r="H118" s="52"/>
      <c r="I118" s="52"/>
      <c r="J118" s="255">
        <f>IF(INDEX('AAYME 2021_List'!$A$3:$A$311,MATCH($A118,'AAYME 2021_List'!$A$3:$A$311,0))=$A118,INDEX('AAYME 2021_List'!$J$3:$J$311,MATCH($A118,'AAYME 2021_List'!$A$3:$A$311,0)),"")</f>
        <v>0</v>
      </c>
      <c r="K118" s="48" t="str">
        <f>IF(LEFT(INDEX(Applications_2021!$E$2:$E$651,MATCH($A118,Applications_2021!$A$2:$A$651,0)),1)="Y","Black","Other")</f>
        <v>Black</v>
      </c>
      <c r="L118" s="48" t="str">
        <f>IF(INDEX(Applications_2021!$F$2:$F$651,MATCH($A118,Applications_2021!$A$2:$A$651,0))="","",INDEX(Applications_2021!$F$2:$F$651,MATCH($A118,Applications_2021!$A$2:$A$651,0)))</f>
        <v>Male</v>
      </c>
      <c r="M118" s="48" t="str">
        <f>IF(LEFT(INDEX(Applications_2021!$I$2:$I$651,MATCH($A118,Applications_2021!$A$2:$A$651,0)),1)="","",LEFT(INDEX(Applications_2021!$I$2:$I$651,MATCH($A118,Applications_2021!$A$2:$A$651,0)),1))</f>
        <v>9</v>
      </c>
      <c r="N118" s="48" t="str">
        <f>IF(INDEX(Applications_2021!$J$2:$J$651,MATCH($A118,Applications_2021!$A$2:$A$651,0))="","",INDEX(Applications_2021!$J$2:$J$651,MATCH($A118,Applications_2021!$A$2:$A$651,0)))</f>
        <v xml:space="preserve">Okolona High </v>
      </c>
      <c r="O118" s="48" t="str">
        <f>IF(INDEX(Applications_2021!$K$2:$K$651,MATCH($A118,Applications_2021!$A$2:$A$651,0))="","",INDEX(Applications_2021!$K$2:$K$651,MATCH($A118,Applications_2021!$A$2:$A$651,0)))</f>
        <v>Okolona Municipal School</v>
      </c>
      <c r="P118" s="48" t="str">
        <f>IF(INDEX(Applications_2021!$P$2:$P$651,MATCH($A118,Applications_2021!$A$2:$A$651,0))="","",INDEX(Applications_2021!$P$2:$P$651,MATCH($A118,Applications_2021!$A$2:$A$651,0)))</f>
        <v>High School Diploma or up to 3 years of college</v>
      </c>
      <c r="Q118" s="48" t="str">
        <f>IF(INDEX(Applications_2021!$Q$2:$Q$651,MATCH($A118,Applications_2021!$A$2:$A$651,0))="","",INDEX(Applications_2021!$Q$2:$Q$651,MATCH($A118,Applications_2021!$A$2:$A$651,0)))</f>
        <v>$25,000 to $49,999 per year</v>
      </c>
      <c r="R118" s="48" t="str">
        <f>IF(INDEX(Applications_2021!$AL$2:$AL$651,MATCH($A118,Applications_2021!$A$2:$A$651,0))="","",INDEX(Applications_2021!$AL$2:$AL$651,MATCH($A118,Applications_2021!$A$2:$A$651,0)))</f>
        <v>Chickasaw</v>
      </c>
      <c r="S118" s="48" t="str">
        <f>IF(INDEX(Applications_2021!$V$2:$V$651,MATCH($A118,Applications_2021!$A$2:$A$651,0))="","",INDEX(Applications_2021!$V$2:$V$651,MATCH($A118,Applications_2021!$A$2:$A$651,0)))</f>
        <v>MS</v>
      </c>
      <c r="T118" s="48" t="str">
        <f>IF(INDEX(Applications_2021!$AE$2:$AE$651,MATCH($A118,Applications_2021!$A$2:$A$651,0))="","",INDEX(Applications_2021!$AE$2:$AE$651,MATCH($A118,Applications_2021!$A$2:$A$651,0)))</f>
        <v>Good</v>
      </c>
      <c r="U118" s="48" t="str">
        <f>IF(INDEX(Applications_2021!$AF$2:$AF$651,MATCH($A118,Applications_2021!$A$2:$A$651,0))="","",INDEX(Applications_2021!$AF$2:$AF$651,MATCH($A118,Applications_2021!$A$2:$A$651,0)))</f>
        <v xml:space="preserve">I want to attend the Camp so that I can be challenged to keep growing and having confidence in myself. I also want to experience what it is like at the School for Math and Science.  I hope to gain a better understanding of myself and if I can learn without the help I receive at school from my teacher. I want to gain more confidence in myself because I doubt myself a lot. </v>
      </c>
      <c r="V118" s="48" t="str">
        <f>IF(INDEX(Applications_2021!$AG$2:$AG$651,MATCH($A118,Applications_2021!$A$2:$A$651,0))="","",INDEX(Applications_2021!$AG$2:$AG$651,MATCH($A118,Applications_2021!$A$2:$A$651,0)))</f>
        <v>BETA Club member (Agri-Science division) Principal's List Term 1, Term 2, Semester 1, Term 3</v>
      </c>
      <c r="W118" s="48" t="str">
        <f>IF(INDEX(Applications_2021!$AH$2:$AH$651,MATCH($A118,Applications_2021!$A$2:$A$651,0))="","",INDEX(Applications_2021!$AH$2:$AH$651,MATCH($A118,Applications_2021!$A$2:$A$651,0)))</f>
        <v xml:space="preserve">I am a student who receives Special Education services. I am very proud of my BETA membership. I have confidence in myself more now, and I know I am intelligent. I know that I must work hard to keep growing. </v>
      </c>
      <c r="X118" s="48" t="str">
        <f>IF(INDEX(Applications_2021!$AI$2:$AI$651,MATCH($A118,Applications_2021!$A$2:$A$651,0))="","",INDEX(Applications_2021!$AI$2:$AI$651,MATCH($A118,Applications_2021!$A$2:$A$651,0)))</f>
        <v>school/teacher</v>
      </c>
      <c r="Y118" s="48" t="str">
        <f>IF(INDEX(Applications_2021!$AJ$2:$AJ$651,MATCH($A118,Applications_2021!$A$2:$A$651,0))="","",INDEX(Applications_2021!$AJ$2:$AJ$651,MATCH($A118,Applications_2021!$A$2:$A$651,0)))</f>
        <v xml:space="preserve">Annette Matthews/Okolona High </v>
      </c>
      <c r="Z118" s="48" t="str" cm="1">
        <f t="array" ref="Z118">IF(INDEX(Transcripts_2021!$Q$2:$Q$1001,MATCH($A118,Applications_2021!$A$2:$A$1001,0))="","",INDEX(Transcripts_2021!$Q$2:$Q$1001,MATCH(TRIM($A118),TRIM(Transcripts_2021!$B$2:$B$1001),0)))</f>
        <v>n._ewing_transcript_.pdf</v>
      </c>
      <c r="AA118" s="48" t="str" cm="1">
        <f t="array" ref="AA118">IF(INDEX(Transcripts_2021!$S$2:$S$1001,MATCH($A118,Applications_2021!$A$2:$A$1001,0))="","",INDEX(Transcripts_2021!$S$2:$S$1001,MATCH(TRIM($A118),TRIM(Transcripts_2021!$B$2:$B$1001),0)))</f>
        <v/>
      </c>
      <c r="AB118" s="48" t="str" cm="1">
        <f t="array" ref="AB118">IF(INDEX(Transcripts_2021!$U$2:$U$1001,MATCH($A118,Applications_2021!$A$2:$A$1001,0))="","",INDEX(Transcripts_2021!$U$2:$U$1001,MATCH(TRIM($A118),TRIM(Transcripts_2021!$B$2:$B$1001),0)))</f>
        <v/>
      </c>
      <c r="AC118" s="48" t="str">
        <f>IF(INDEX(Transcripts_2021!$A$2:$A$324,MATCH($A118,Transcripts_2021!$A$2:$A$324,0))=$A118,INDEX(Transcripts_2021!$O$2:$O$324,MATCH($A118,Transcripts_2021!$A$2:$A$324,0)),"")</f>
        <v>Okolona High School</v>
      </c>
      <c r="AD118" s="48" t="str">
        <f>IF(INDEX('AAYME 2021_List'!$A$3:$A$311,MATCH($A118,'AAYME 2021_List'!$A$3:$A$311,0))=$A118,INDEX('AAYME 2021_List'!$AC$3:$AC$311,MATCH($A118,'AAYME 2021_List'!$A$3:$A$311,0)),"")</f>
        <v>Chickasaw</v>
      </c>
      <c r="AE118" s="48" t="str">
        <f>IF(INDEX(Applications_2021!$AL$2:$AL$651,MATCH($A118,Applications_2021!$A$2:$A$651,0))="","",INDEX(Applications_2021!$AL$2:$AL$651,MATCH($A118,Applications_2021!$A$2:$A$651,0)))</f>
        <v>Chickasaw</v>
      </c>
    </row>
    <row r="119" spans="1:31" x14ac:dyDescent="0.3">
      <c r="A119" s="51" t="str">
        <f>IF(Applications_2021!$A252="","",Applications_2021!$A252)</f>
        <v>0262-FRA-DW-0166</v>
      </c>
      <c r="B119" s="52" t="str">
        <f>IF(INDEX('AAYME 2021_List'!$A$3:$A$311,MATCH($A119,'AAYME 2021_List'!$A$3:$A$311,0))=$A119,INDEX('AAYME 2021_List'!$B$3:$B$311,MATCH($A119,'AAYME 2021_List'!$A$3:$A$311,0)),"")</f>
        <v>Yes</v>
      </c>
      <c r="C119" s="258" t="str">
        <f>IF(INDEX('AAYME 2021_List'!$A$3:$A$311,MATCH($A119,'AAYME 2021_List'!$A$3:$A$311,0))=$A119,INDEX('AAYME 2021_List'!$C$3:$C$311,MATCH($A119,'AAYME 2021_List'!$A$3:$A$311,0)),"")</f>
        <v>06-Finalist</v>
      </c>
      <c r="D119" s="46">
        <f t="shared" si="3"/>
        <v>9</v>
      </c>
      <c r="E119" s="45" cm="1">
        <f t="array" ref="E119">_xlfn.IFS($Q119="Less than $25,000 per year",5,$Q119="$25,000 to $49,999 per year",4,$Q119="$50,000 per year or above",2,$Q119="I do not know.",3,$Q119="",0)</f>
        <v>4</v>
      </c>
      <c r="F119" s="45" cm="1">
        <f t="array" ref="F119">_xlfn.IFS($T119="Excellent",5,$T119="Good",4,$T119="Average",3,$T119="Below Average",2,$T119="Poor",1)</f>
        <v>5</v>
      </c>
      <c r="G119" s="52"/>
      <c r="H119" s="52"/>
      <c r="I119" s="52"/>
      <c r="J119" s="255">
        <f>IF(INDEX('AAYME 2021_List'!$A$3:$A$311,MATCH($A119,'AAYME 2021_List'!$A$3:$A$311,0))=$A119,INDEX('AAYME 2021_List'!$J$3:$J$311,MATCH($A119,'AAYME 2021_List'!$A$3:$A$311,0)),"")</f>
        <v>7</v>
      </c>
      <c r="K119" s="48" t="str">
        <f>IF(LEFT(INDEX(Applications_2021!$E$2:$E$651,MATCH($A119,Applications_2021!$A$2:$A$651,0)),1)="Y","Black","Other")</f>
        <v>Black</v>
      </c>
      <c r="L119" s="48" t="str">
        <f>IF(INDEX(Applications_2021!$F$2:$F$651,MATCH($A119,Applications_2021!$A$2:$A$651,0))="","",INDEX(Applications_2021!$F$2:$F$651,MATCH($A119,Applications_2021!$A$2:$A$651,0)))</f>
        <v>Male</v>
      </c>
      <c r="M119" s="48" t="str">
        <f>IF(LEFT(INDEX(Applications_2021!$I$2:$I$651,MATCH($A119,Applications_2021!$A$2:$A$651,0)),1)="","",LEFT(INDEX(Applications_2021!$I$2:$I$651,MATCH($A119,Applications_2021!$A$2:$A$651,0)),1))</f>
        <v>7</v>
      </c>
      <c r="N119" s="48" t="str">
        <f>IF(INDEX(Applications_2021!$J$2:$J$651,MATCH($A119,Applications_2021!$A$2:$A$651,0))="","",INDEX(Applications_2021!$J$2:$J$651,MATCH($A119,Applications_2021!$A$2:$A$651,0)))</f>
        <v>Carver Middle School</v>
      </c>
      <c r="O119" s="48" t="str">
        <f>IF(INDEX(Applications_2021!$K$2:$K$651,MATCH($A119,Applications_2021!$A$2:$A$651,0))="","",INDEX(Applications_2021!$K$2:$K$651,MATCH($A119,Applications_2021!$A$2:$A$651,0)))</f>
        <v>Hinds County</v>
      </c>
      <c r="P119" s="48" t="str">
        <f>IF(INDEX(Applications_2021!$P$2:$P$651,MATCH($A119,Applications_2021!$A$2:$A$651,0))="","",INDEX(Applications_2021!$P$2:$P$651,MATCH($A119,Applications_2021!$A$2:$A$651,0)))</f>
        <v>College degree or 4 or more years of college (including graduate school)</v>
      </c>
      <c r="Q119" s="48" t="str">
        <f>IF(INDEX(Applications_2021!$Q$2:$Q$651,MATCH($A119,Applications_2021!$A$2:$A$651,0))="","",INDEX(Applications_2021!$Q$2:$Q$651,MATCH($A119,Applications_2021!$A$2:$A$651,0)))</f>
        <v>$25,000 to $49,999 per year</v>
      </c>
      <c r="R119" s="48" t="str">
        <f>IF(INDEX(Applications_2021!$AL$2:$AL$651,MATCH($A119,Applications_2021!$A$2:$A$651,0))="","",INDEX(Applications_2021!$AL$2:$AL$651,MATCH($A119,Applications_2021!$A$2:$A$651,0)))</f>
        <v>Hinds</v>
      </c>
      <c r="S119" s="48" t="str">
        <f>IF(INDEX(Applications_2021!$V$2:$V$651,MATCH($A119,Applications_2021!$A$2:$A$651,0))="","",INDEX(Applications_2021!$V$2:$V$651,MATCH($A119,Applications_2021!$A$2:$A$651,0)))</f>
        <v>MS</v>
      </c>
      <c r="T119" s="48" t="str">
        <f>IF(INDEX(Applications_2021!$AE$2:$AE$651,MATCH($A119,Applications_2021!$A$2:$A$651,0))="","",INDEX(Applications_2021!$AE$2:$AE$651,MATCH($A119,Applications_2021!$A$2:$A$651,0)))</f>
        <v>Excellent</v>
      </c>
      <c r="U119" s="48" t="str">
        <f>IF(INDEX(Applications_2021!$AF$2:$AF$651,MATCH($A119,Applications_2021!$A$2:$A$651,0))="","",INDEX(Applications_2021!$AF$2:$AF$651,MATCH($A119,Applications_2021!$A$2:$A$651,0)))</f>
        <v xml:space="preserve">I want to attend the AAYME Camp because it could help me become a better person by giving me courage and confidence when it comes to stepping outside of my comfort zone of getting to know others, and it could also improve my academic performance because I will learn about different colleges and careers that are available. When the camp is over I hope to emerge as a more social and positive person. Another reason for my participation is because I have a tendency to procrastinate when doing something </v>
      </c>
      <c r="V119" s="48" t="str">
        <f>IF(INDEX(Applications_2021!$AG$2:$AG$651,MATCH($A119,Applications_2021!$A$2:$A$651,0))="","",INDEX(Applications_2021!$AG$2:$AG$651,MATCH($A119,Applications_2021!$A$2:$A$651,0)))</f>
        <v/>
      </c>
      <c r="W119" s="48" t="str">
        <f>IF(INDEX(Applications_2021!$AH$2:$AH$651,MATCH($A119,Applications_2021!$A$2:$A$651,0))="","",INDEX(Applications_2021!$AH$2:$AH$651,MATCH($A119,Applications_2021!$A$2:$A$651,0)))</f>
        <v>Math is my favorite subject. I strive to be a civil engineer in the future or a mechanical engineer.</v>
      </c>
      <c r="X119" s="48" t="str">
        <f>IF(INDEX(Applications_2021!$AI$2:$AI$651,MATCH($A119,Applications_2021!$A$2:$A$651,0))="","",INDEX(Applications_2021!$AI$2:$AI$651,MATCH($A119,Applications_2021!$A$2:$A$651,0)))</f>
        <v>school/teacher</v>
      </c>
      <c r="Y119" s="48" t="str">
        <f>IF(INDEX(Applications_2021!$AJ$2:$AJ$651,MATCH($A119,Applications_2021!$A$2:$A$651,0))="","",INDEX(Applications_2021!$AJ$2:$AJ$651,MATCH($A119,Applications_2021!$A$2:$A$651,0)))</f>
        <v>Mrs.Tequia Willis</v>
      </c>
      <c r="Z119" s="48" t="str" cm="1">
        <f t="array" ref="Z119">IF(INDEX(Transcripts_2021!$Q$2:$Q$1001,MATCH($A119,Applications_2021!$A$2:$A$1001,0))="","",INDEX(Transcripts_2021!$Q$2:$Q$1001,MATCH(TRIM($A119),TRIM(Transcripts_2021!$B$2:$B$1001),0)))</f>
        <v>transcript.pdf</v>
      </c>
      <c r="AA119" s="48" t="str" cm="1">
        <f t="array" ref="AA119">IF(INDEX(Transcripts_2021!$S$2:$S$1001,MATCH($A119,Applications_2021!$A$2:$A$1001,0))="","",INDEX(Transcripts_2021!$S$2:$S$1001,MATCH(TRIM($A119),TRIM(Transcripts_2021!$B$2:$B$1001),0)))</f>
        <v/>
      </c>
      <c r="AB119" s="48" t="str" cm="1">
        <f t="array" ref="AB119">IF(INDEX(Transcripts_2021!$U$2:$U$1001,MATCH($A119,Applications_2021!$A$2:$A$1001,0))="","",INDEX(Transcripts_2021!$U$2:$U$1001,MATCH(TRIM($A119),TRIM(Transcripts_2021!$B$2:$B$1001),0)))</f>
        <v/>
      </c>
      <c r="AC119" s="48" t="str">
        <f>IF(INDEX(Transcripts_2021!$A$2:$A$324,MATCH($A119,Transcripts_2021!$A$2:$A$324,0))=$A119,INDEX(Transcripts_2021!$O$2:$O$324,MATCH($A119,Transcripts_2021!$A$2:$A$324,0)),"")</f>
        <v>Carver Middle School</v>
      </c>
      <c r="AD119" s="48" t="str">
        <f>IF(INDEX('AAYME 2021_List'!$A$3:$A$311,MATCH($A119,'AAYME 2021_List'!$A$3:$A$311,0))=$A119,INDEX('AAYME 2021_List'!$AC$3:$AC$311,MATCH($A119,'AAYME 2021_List'!$A$3:$A$311,0)),"")</f>
        <v>Hinds</v>
      </c>
      <c r="AE119" s="48" t="str">
        <f>IF(INDEX(Applications_2021!$AL$2:$AL$651,MATCH($A119,Applications_2021!$A$2:$A$651,0))="","",INDEX(Applications_2021!$AL$2:$AL$651,MATCH($A119,Applications_2021!$A$2:$A$651,0)))</f>
        <v>Hinds</v>
      </c>
    </row>
    <row r="120" spans="1:31" x14ac:dyDescent="0.3">
      <c r="A120" s="51" t="str">
        <f>IF(Applications_2021!$A255="","",Applications_2021!$A255)</f>
        <v>0265-JER-CH-0120</v>
      </c>
      <c r="B120" s="52" t="str">
        <f>IF(INDEX('AAYME 2021_List'!$A$3:$A$311,MATCH($A120,'AAYME 2021_List'!$A$3:$A$311,0))=$A120,INDEX('AAYME 2021_List'!$B$3:$B$311,MATCH($A120,'AAYME 2021_List'!$A$3:$A$311,0)),"")</f>
        <v>Yes</v>
      </c>
      <c r="C120" s="258" t="str">
        <f>IF(INDEX('AAYME 2021_List'!$A$3:$A$311,MATCH($A120,'AAYME 2021_List'!$A$3:$A$311,0))=$A120,INDEX('AAYME 2021_List'!$C$3:$C$311,MATCH($A120,'AAYME 2021_List'!$A$3:$A$311,0)),"")</f>
        <v>06-Finalist</v>
      </c>
      <c r="D120" s="46">
        <f t="shared" si="3"/>
        <v>7</v>
      </c>
      <c r="E120" s="45" cm="1">
        <f t="array" ref="E120">_xlfn.IFS($Q120="Less than $25,000 per year",5,$Q120="$25,000 to $49,999 per year",4,$Q120="$50,000 per year or above",2,$Q120="I do not know.",3,$Q120="",0)</f>
        <v>2</v>
      </c>
      <c r="F120" s="45" cm="1">
        <f t="array" ref="F120">_xlfn.IFS($T120="Excellent",5,$T120="Good",4,$T120="Average",3,$T120="Below Average",2,$T120="Poor",1)</f>
        <v>5</v>
      </c>
      <c r="G120" s="52"/>
      <c r="H120" s="52"/>
      <c r="I120" s="52"/>
      <c r="J120" s="255">
        <f>IF(INDEX('AAYME 2021_List'!$A$3:$A$311,MATCH($A120,'AAYME 2021_List'!$A$3:$A$311,0))=$A120,INDEX('AAYME 2021_List'!$J$3:$J$311,MATCH($A120,'AAYME 2021_List'!$A$3:$A$311,0)),"")</f>
        <v>8</v>
      </c>
      <c r="K120" s="48" t="str">
        <f>IF(LEFT(INDEX(Applications_2021!$E$2:$E$651,MATCH($A120,Applications_2021!$A$2:$A$651,0)),1)="Y","Black","Other")</f>
        <v>Black</v>
      </c>
      <c r="L120" s="48" t="str">
        <f>IF(INDEX(Applications_2021!$F$2:$F$651,MATCH($A120,Applications_2021!$A$2:$A$651,0))="","",INDEX(Applications_2021!$F$2:$F$651,MATCH($A120,Applications_2021!$A$2:$A$651,0)))</f>
        <v>Male</v>
      </c>
      <c r="M120" s="48" t="str">
        <f>IF(LEFT(INDEX(Applications_2021!$I$2:$I$651,MATCH($A120,Applications_2021!$A$2:$A$651,0)),1)="","",LEFT(INDEX(Applications_2021!$I$2:$I$651,MATCH($A120,Applications_2021!$A$2:$A$651,0)),1))</f>
        <v>8</v>
      </c>
      <c r="N120" s="48" t="str">
        <f>IF(INDEX(Applications_2021!$J$2:$J$651,MATCH($A120,Applications_2021!$A$2:$A$651,0))="","",INDEX(Applications_2021!$J$2:$J$651,MATCH($A120,Applications_2021!$A$2:$A$651,0)))</f>
        <v>Eiland Middle School</v>
      </c>
      <c r="O120" s="48" t="str">
        <f>IF(INDEX(Applications_2021!$K$2:$K$651,MATCH($A120,Applications_2021!$A$2:$A$651,0))="","",INDEX(Applications_2021!$K$2:$K$651,MATCH($A120,Applications_2021!$A$2:$A$651,0)))</f>
        <v>Louisville Municipal School District</v>
      </c>
      <c r="P120" s="48" t="str">
        <f>IF(INDEX(Applications_2021!$P$2:$P$651,MATCH($A120,Applications_2021!$A$2:$A$651,0))="","",INDEX(Applications_2021!$P$2:$P$651,MATCH($A120,Applications_2021!$A$2:$A$651,0)))</f>
        <v>College degree or 4 or more years of college (including graduate school)</v>
      </c>
      <c r="Q120" s="48" t="str">
        <f>IF(INDEX(Applications_2021!$Q$2:$Q$651,MATCH($A120,Applications_2021!$A$2:$A$651,0))="","",INDEX(Applications_2021!$Q$2:$Q$651,MATCH($A120,Applications_2021!$A$2:$A$651,0)))</f>
        <v>$50,000 per year or above</v>
      </c>
      <c r="R120" s="48" t="str">
        <f>IF(INDEX(Applications_2021!$AL$2:$AL$651,MATCH($A120,Applications_2021!$A$2:$A$651,0))="","",INDEX(Applications_2021!$AL$2:$AL$651,MATCH($A120,Applications_2021!$A$2:$A$651,0)))</f>
        <v>Winston</v>
      </c>
      <c r="S120" s="48" t="str">
        <f>IF(INDEX(Applications_2021!$V$2:$V$651,MATCH($A120,Applications_2021!$A$2:$A$651,0))="","",INDEX(Applications_2021!$V$2:$V$651,MATCH($A120,Applications_2021!$A$2:$A$651,0)))</f>
        <v>MS</v>
      </c>
      <c r="T120" s="48" t="str">
        <f>IF(INDEX(Applications_2021!$AE$2:$AE$651,MATCH($A120,Applications_2021!$A$2:$A$651,0))="","",INDEX(Applications_2021!$AE$2:$AE$651,MATCH($A120,Applications_2021!$A$2:$A$651,0)))</f>
        <v>Excellent</v>
      </c>
      <c r="U120" s="48" t="str">
        <f>IF(INDEX(Applications_2021!$AF$2:$AF$651,MATCH($A120,Applications_2021!$A$2:$A$651,0))="","",INDEX(Applications_2021!$AF$2:$AF$651,MATCH($A120,Applications_2021!$A$2:$A$651,0)))</f>
        <v>I want to attend camp for the various college and career opportunities. I hope to build personal and professional skills in leadership and communication.</v>
      </c>
      <c r="V120" s="48" t="str">
        <f>IF(INDEX(Applications_2021!$AG$2:$AG$651,MATCH($A120,Applications_2021!$A$2:$A$651,0))="","",INDEX(Applications_2021!$AG$2:$AG$651,MATCH($A120,Applications_2021!$A$2:$A$651,0)))</f>
        <v>I have participated in Winston County 4-H Robotics Club and 4-H Community Service Club. I received the Bullock's B.E.S.T. Award; chosen by my teachers. I have played trombone in my school's band since 6th grade. I have been in the Talented and Gifted (TAG) Program since 4th grade.</v>
      </c>
      <c r="W120" s="48" t="str">
        <f>IF(INDEX(Applications_2021!$AH$2:$AH$651,MATCH($A120,Applications_2021!$A$2:$A$651,0))="","",INDEX(Applications_2021!$AH$2:$AH$651,MATCH($A120,Applications_2021!$A$2:$A$651,0)))</f>
        <v>Multiple Special Distinction Rewards for 93 or above average for all courses during the 9 week term.</v>
      </c>
      <c r="X120" s="48" t="str">
        <f>IF(INDEX(Applications_2021!$AI$2:$AI$651,MATCH($A120,Applications_2021!$A$2:$A$651,0))="","",INDEX(Applications_2021!$AI$2:$AI$651,MATCH($A120,Applications_2021!$A$2:$A$651,0)))</f>
        <v>church or community organization</v>
      </c>
      <c r="Y120" s="48" t="str">
        <f>IF(INDEX(Applications_2021!$AJ$2:$AJ$651,MATCH($A120,Applications_2021!$A$2:$A$651,0))="","",INDEX(Applications_2021!$AJ$2:$AJ$651,MATCH($A120,Applications_2021!$A$2:$A$651,0)))</f>
        <v/>
      </c>
      <c r="Z120" s="48" t="str" cm="1">
        <f t="array" ref="Z120">IF(INDEX(Transcripts_2021!$Q$2:$Q$1001,MATCH($A120,Applications_2021!$A$2:$A$1001,0))="","",INDEX(Transcripts_2021!$Q$2:$Q$1001,MATCH(TRIM($A120),TRIM(Transcripts_2021!$B$2:$B$1001),0)))</f>
        <v>jernigan_chawan_3rd_9_weeks_report_card_2021.pdf</v>
      </c>
      <c r="AA120" s="48" t="str" cm="1">
        <f t="array" ref="AA120">IF(INDEX(Transcripts_2021!$S$2:$S$1001,MATCH($A120,Applications_2021!$A$2:$A$1001,0))="","",INDEX(Transcripts_2021!$S$2:$S$1001,MATCH(TRIM($A120),TRIM(Transcripts_2021!$B$2:$B$1001),0)))</f>
        <v/>
      </c>
      <c r="AB120" s="48" t="str" cm="1">
        <f t="array" ref="AB120">IF(INDEX(Transcripts_2021!$U$2:$U$1001,MATCH($A120,Applications_2021!$A$2:$A$1001,0))="","",INDEX(Transcripts_2021!$U$2:$U$1001,MATCH(TRIM($A120),TRIM(Transcripts_2021!$B$2:$B$1001),0)))</f>
        <v/>
      </c>
      <c r="AC120" s="48" t="str">
        <f>IF(INDEX(Transcripts_2021!$A$2:$A$324,MATCH($A120,Transcripts_2021!$A$2:$A$324,0))=$A120,INDEX(Transcripts_2021!$O$2:$O$324,MATCH($A120,Transcripts_2021!$A$2:$A$324,0)),"")</f>
        <v>Eiland Middle School</v>
      </c>
      <c r="AD120" s="48" t="str">
        <f>IF(INDEX('AAYME 2021_List'!$A$3:$A$311,MATCH($A120,'AAYME 2021_List'!$A$3:$A$311,0))=$A120,INDEX('AAYME 2021_List'!$AC$3:$AC$311,MATCH($A120,'AAYME 2021_List'!$A$3:$A$311,0)),"")</f>
        <v>Winston</v>
      </c>
      <c r="AE120" s="48" t="str">
        <f>IF(INDEX(Applications_2021!$AL$2:$AL$651,MATCH($A120,Applications_2021!$A$2:$A$651,0))="","",INDEX(Applications_2021!$AL$2:$AL$651,MATCH($A120,Applications_2021!$A$2:$A$651,0)))</f>
        <v>Winston</v>
      </c>
    </row>
    <row r="121" spans="1:31" x14ac:dyDescent="0.3">
      <c r="A121" s="51" t="str">
        <f>IF(Applications_2021!$A256="","",Applications_2021!$A256)</f>
        <v>0266-RAM-MY-0253</v>
      </c>
      <c r="B121" s="52">
        <f>IF(INDEX('AAYME 2021_List'!$A$3:$A$311,MATCH($A121,'AAYME 2021_List'!$A$3:$A$311,0))=$A121,INDEX('AAYME 2021_List'!$B$3:$B$311,MATCH($A121,'AAYME 2021_List'!$A$3:$A$311,0)),"")</f>
        <v>0</v>
      </c>
      <c r="C121" s="258" t="str">
        <f>IF(INDEX('AAYME 2021_List'!$A$3:$A$311,MATCH($A121,'AAYME 2021_List'!$A$3:$A$311,0))=$A121,INDEX('AAYME 2021_List'!$C$3:$C$311,MATCH($A121,'AAYME 2021_List'!$A$3:$A$311,0)),"")</f>
        <v>99-Not Selected</v>
      </c>
      <c r="D121" s="46">
        <f t="shared" si="3"/>
        <v>7</v>
      </c>
      <c r="E121" s="45" cm="1">
        <f t="array" ref="E121">_xlfn.IFS($Q121="Less than $25,000 per year",5,$Q121="$25,000 to $49,999 per year",4,$Q121="$50,000 per year or above",2,$Q121="I do not know.",3,$Q121="",0)</f>
        <v>2</v>
      </c>
      <c r="F121" s="45" cm="1">
        <f t="array" ref="F121">_xlfn.IFS($T121="Excellent",5,$T121="Good",4,$T121="Average",3,$T121="Below Average",2,$T121="Poor",1)</f>
        <v>5</v>
      </c>
      <c r="G121" s="52"/>
      <c r="H121" s="52"/>
      <c r="I121" s="52"/>
      <c r="J121" s="255">
        <f>IF(INDEX('AAYME 2021_List'!$A$3:$A$311,MATCH($A121,'AAYME 2021_List'!$A$3:$A$311,0))=$A121,INDEX('AAYME 2021_List'!$J$3:$J$311,MATCH($A121,'AAYME 2021_List'!$A$3:$A$311,0)),"")</f>
        <v>0</v>
      </c>
      <c r="K121" s="48" t="str">
        <f>IF(LEFT(INDEX(Applications_2021!$E$2:$E$651,MATCH($A121,Applications_2021!$A$2:$A$651,0)),1)="Y","Black","Other")</f>
        <v>Black</v>
      </c>
      <c r="L121" s="48" t="str">
        <f>IF(INDEX(Applications_2021!$F$2:$F$651,MATCH($A121,Applications_2021!$A$2:$A$651,0))="","",INDEX(Applications_2021!$F$2:$F$651,MATCH($A121,Applications_2021!$A$2:$A$651,0)))</f>
        <v>Female</v>
      </c>
      <c r="M121" s="48" t="str">
        <f>IF(LEFT(INDEX(Applications_2021!$I$2:$I$651,MATCH($A121,Applications_2021!$A$2:$A$651,0)),1)="","",LEFT(INDEX(Applications_2021!$I$2:$I$651,MATCH($A121,Applications_2021!$A$2:$A$651,0)),1))</f>
        <v>7</v>
      </c>
      <c r="N121" s="48" t="str">
        <f>IF(INDEX(Applications_2021!$J$2:$J$651,MATCH($A121,Applications_2021!$A$2:$A$651,0))="","",INDEX(Applications_2021!$J$2:$J$651,MATCH($A121,Applications_2021!$A$2:$A$651,0)))</f>
        <v>DeSoto Central Middle School</v>
      </c>
      <c r="O121" s="48" t="str">
        <f>IF(INDEX(Applications_2021!$K$2:$K$651,MATCH($A121,Applications_2021!$A$2:$A$651,0))="","",INDEX(Applications_2021!$K$2:$K$651,MATCH($A121,Applications_2021!$A$2:$A$651,0)))</f>
        <v xml:space="preserve">DeSoto County </v>
      </c>
      <c r="P121" s="48" t="str">
        <f>IF(INDEX(Applications_2021!$P$2:$P$651,MATCH($A121,Applications_2021!$A$2:$A$651,0))="","",INDEX(Applications_2021!$P$2:$P$651,MATCH($A121,Applications_2021!$A$2:$A$651,0)))</f>
        <v>College degree or 4 or more years of college (including graduate school)</v>
      </c>
      <c r="Q121" s="48" t="str">
        <f>IF(INDEX(Applications_2021!$Q$2:$Q$651,MATCH($A121,Applications_2021!$A$2:$A$651,0))="","",INDEX(Applications_2021!$Q$2:$Q$651,MATCH($A121,Applications_2021!$A$2:$A$651,0)))</f>
        <v>$50,000 per year or above</v>
      </c>
      <c r="R121" s="48" t="str">
        <f>IF(INDEX(Applications_2021!$AL$2:$AL$651,MATCH($A121,Applications_2021!$A$2:$A$651,0))="","",INDEX(Applications_2021!$AL$2:$AL$651,MATCH($A121,Applications_2021!$A$2:$A$651,0)))</f>
        <v>DeSoto</v>
      </c>
      <c r="S121" s="48" t="str">
        <f>IF(INDEX(Applications_2021!$V$2:$V$651,MATCH($A121,Applications_2021!$A$2:$A$651,0))="","",INDEX(Applications_2021!$V$2:$V$651,MATCH($A121,Applications_2021!$A$2:$A$651,0)))</f>
        <v>MS</v>
      </c>
      <c r="T121" s="48" t="str">
        <f>IF(INDEX(Applications_2021!$AE$2:$AE$651,MATCH($A121,Applications_2021!$A$2:$A$651,0))="","",INDEX(Applications_2021!$AE$2:$AE$651,MATCH($A121,Applications_2021!$A$2:$A$651,0)))</f>
        <v>Excellent</v>
      </c>
      <c r="U121" s="48" t="str">
        <f>IF(INDEX(Applications_2021!$AF$2:$AF$651,MATCH($A121,Applications_2021!$A$2:$A$651,0))="","",INDEX(Applications_2021!$AF$2:$AF$651,MATCH($A121,Applications_2021!$A$2:$A$651,0)))</f>
        <v>I would like to attend this camp to learn more about college opportunities and what I need to do to get ahead. I am also considering attending MSMS and this will be a great opportunity for me to become familiar with the campus and expectations.</v>
      </c>
      <c r="V121" s="48" t="str">
        <f>IF(INDEX(Applications_2021!$AG$2:$AG$651,MATCH($A121,Applications_2021!$A$2:$A$651,0))="","",INDEX(Applications_2021!$AG$2:$AG$651,MATCH($A121,Applications_2021!$A$2:$A$651,0)))</f>
        <v>In 5th grade, I received the Presidential Award for Academic Excellence. Additionally, after deciding between volleyball, soccer, dance, and basketball; I now play basketball at my school. Also, in my church I’ve served as group leader whether it be over my peers, or children younger than me, a multitude of times.</v>
      </c>
      <c r="W121" s="48" t="str">
        <f>IF(INDEX(Applications_2021!$AH$2:$AH$651,MATCH($A121,Applications_2021!$A$2:$A$651,0))="","",INDEX(Applications_2021!$AH$2:$AH$651,MATCH($A121,Applications_2021!$A$2:$A$651,0)))</f>
        <v>Though not to toot my own horn or sound condescending,I am confident in my abilities for this program. Not only am I equipped and ready for this experience, I also bring an amazing ready to learn energy to the playing field. Therefore, leaving me open for all plays. I sincerely hope you consider me as an applicant.</v>
      </c>
      <c r="X121" s="48" t="str">
        <f>IF(INDEX(Applications_2021!$AI$2:$AI$651,MATCH($A121,Applications_2021!$A$2:$A$651,0))="","",INDEX(Applications_2021!$AI$2:$AI$651,MATCH($A121,Applications_2021!$A$2:$A$651,0)))</f>
        <v>MSMS alumni/student</v>
      </c>
      <c r="Y121" s="48" t="str">
        <f>IF(INDEX(Applications_2021!$AJ$2:$AJ$651,MATCH($A121,Applications_2021!$A$2:$A$651,0))="","",INDEX(Applications_2021!$AJ$2:$AJ$651,MATCH($A121,Applications_2021!$A$2:$A$651,0)))</f>
        <v/>
      </c>
      <c r="Z121" s="48" t="str" cm="1">
        <f t="array" ref="Z121">IF(INDEX(Transcripts_2021!$Q$2:$Q$1001,MATCH($A121,Applications_2021!$A$2:$A$1001,0))="","",INDEX(Transcripts_2021!$Q$2:$Q$1001,MATCH(TRIM($A121),TRIM(Transcripts_2021!$B$2:$B$1001),0)))</f>
        <v>myraramseygrades.pdf</v>
      </c>
      <c r="AA121" s="48" t="str" cm="1">
        <f t="array" ref="AA121">IF(INDEX(Transcripts_2021!$S$2:$S$1001,MATCH($A121,Applications_2021!$A$2:$A$1001,0))="","",INDEX(Transcripts_2021!$S$2:$S$1001,MATCH(TRIM($A121),TRIM(Transcripts_2021!$B$2:$B$1001),0)))</f>
        <v/>
      </c>
      <c r="AB121" s="48" t="str" cm="1">
        <f t="array" ref="AB121">IF(INDEX(Transcripts_2021!$U$2:$U$1001,MATCH($A121,Applications_2021!$A$2:$A$1001,0))="","",INDEX(Transcripts_2021!$U$2:$U$1001,MATCH(TRIM($A121),TRIM(Transcripts_2021!$B$2:$B$1001),0)))</f>
        <v/>
      </c>
      <c r="AC121" s="48" t="str">
        <f>IF(INDEX(Transcripts_2021!$A$2:$A$324,MATCH($A121,Transcripts_2021!$A$2:$A$324,0))=$A121,INDEX(Transcripts_2021!$O$2:$O$324,MATCH($A121,Transcripts_2021!$A$2:$A$324,0)),"")</f>
        <v>DeSoto Central Middle School</v>
      </c>
      <c r="AD121" s="48" t="str">
        <f>IF(INDEX('AAYME 2021_List'!$A$3:$A$311,MATCH($A121,'AAYME 2021_List'!$A$3:$A$311,0))=$A121,INDEX('AAYME 2021_List'!$AC$3:$AC$311,MATCH($A121,'AAYME 2021_List'!$A$3:$A$311,0)),"")</f>
        <v>DeSoto</v>
      </c>
      <c r="AE121" s="48" t="str">
        <f>IF(INDEX(Applications_2021!$AL$2:$AL$651,MATCH($A121,Applications_2021!$A$2:$A$651,0))="","",INDEX(Applications_2021!$AL$2:$AL$651,MATCH($A121,Applications_2021!$A$2:$A$651,0)))</f>
        <v>DeSoto</v>
      </c>
    </row>
    <row r="122" spans="1:31" x14ac:dyDescent="0.3">
      <c r="A122" s="51" t="str">
        <f>IF(Applications_2021!$A262="","",Applications_2021!$A262)</f>
        <v>0272-CUR-CH-0102</v>
      </c>
      <c r="B122" s="52" t="str">
        <f>IF(INDEX('AAYME 2021_List'!$A$3:$A$311,MATCH($A122,'AAYME 2021_List'!$A$3:$A$311,0))=$A122,INDEX('AAYME 2021_List'!$B$3:$B$311,MATCH($A122,'AAYME 2021_List'!$A$3:$A$311,0)),"")</f>
        <v>Yes</v>
      </c>
      <c r="C122" s="258" t="str">
        <f>IF(INDEX('AAYME 2021_List'!$A$3:$A$311,MATCH($A122,'AAYME 2021_List'!$A$3:$A$311,0))=$A122,INDEX('AAYME 2021_List'!$C$3:$C$311,MATCH($A122,'AAYME 2021_List'!$A$3:$A$311,0)),"")</f>
        <v>06-Finalist</v>
      </c>
      <c r="D122" s="46">
        <f t="shared" ref="D122:D146" si="4">SUM($E122:$I122)</f>
        <v>10</v>
      </c>
      <c r="E122" s="45" cm="1">
        <f t="array" ref="E122">_xlfn.IFS($Q122="Less than $25,000 per year",5,$Q122="$25,000 to $49,999 per year",4,$Q122="$50,000 per year or above",2,$Q122="I do not know.",3,$Q122="",0)</f>
        <v>5</v>
      </c>
      <c r="F122" s="45" cm="1">
        <f t="array" ref="F122">_xlfn.IFS($T122="Excellent",5,$T122="Good",4,$T122="Average",3,$T122="Below Average",2,$T122="Poor",1)</f>
        <v>5</v>
      </c>
      <c r="G122" s="52"/>
      <c r="H122" s="52"/>
      <c r="I122" s="52"/>
      <c r="J122" s="255">
        <f>IF(INDEX('AAYME 2021_List'!$A$3:$A$311,MATCH($A122,'AAYME 2021_List'!$A$3:$A$311,0))=$A122,INDEX('AAYME 2021_List'!$J$3:$J$311,MATCH($A122,'AAYME 2021_List'!$A$3:$A$311,0)),"")</f>
        <v>9</v>
      </c>
      <c r="K122" s="48" t="str">
        <f>IF(LEFT(INDEX(Applications_2021!$E$2:$E$651,MATCH($A122,Applications_2021!$A$2:$A$651,0)),1)="Y","Black","Other")</f>
        <v>Black</v>
      </c>
      <c r="L122" s="48" t="str">
        <f>IF(INDEX(Applications_2021!$F$2:$F$651,MATCH($A122,Applications_2021!$A$2:$A$651,0))="","",INDEX(Applications_2021!$F$2:$F$651,MATCH($A122,Applications_2021!$A$2:$A$651,0)))</f>
        <v>Female</v>
      </c>
      <c r="M122" s="48" t="str">
        <f>IF(LEFT(INDEX(Applications_2021!$I$2:$I$651,MATCH($A122,Applications_2021!$A$2:$A$651,0)),1)="","",LEFT(INDEX(Applications_2021!$I$2:$I$651,MATCH($A122,Applications_2021!$A$2:$A$651,0)),1))</f>
        <v>9</v>
      </c>
      <c r="N122" s="48" t="str">
        <f>IF(INDEX(Applications_2021!$J$2:$J$651,MATCH($A122,Applications_2021!$A$2:$A$651,0))="","",INDEX(Applications_2021!$J$2:$J$651,MATCH($A122,Applications_2021!$A$2:$A$651,0)))</f>
        <v>Louisville High School</v>
      </c>
      <c r="O122" s="48" t="str">
        <f>IF(INDEX(Applications_2021!$K$2:$K$651,MATCH($A122,Applications_2021!$A$2:$A$651,0))="","",INDEX(Applications_2021!$K$2:$K$651,MATCH($A122,Applications_2021!$A$2:$A$651,0)))</f>
        <v>Louisville</v>
      </c>
      <c r="P122" s="48" t="str">
        <f>IF(INDEX(Applications_2021!$P$2:$P$651,MATCH($A122,Applications_2021!$A$2:$A$651,0))="","",INDEX(Applications_2021!$P$2:$P$651,MATCH($A122,Applications_2021!$A$2:$A$651,0)))</f>
        <v>College degree or 4 or more years of college (including graduate school)</v>
      </c>
      <c r="Q122" s="48" t="str">
        <f>IF(INDEX(Applications_2021!$Q$2:$Q$651,MATCH($A122,Applications_2021!$A$2:$A$651,0))="","",INDEX(Applications_2021!$Q$2:$Q$651,MATCH($A122,Applications_2021!$A$2:$A$651,0)))</f>
        <v>Less than $25,000 per year</v>
      </c>
      <c r="R122" s="66" t="str">
        <f>$AD122</f>
        <v>Winston</v>
      </c>
      <c r="S122" s="48" t="str">
        <f>IF(INDEX(Applications_2021!$V$2:$V$651,MATCH($A122,Applications_2021!$A$2:$A$651,0))="","",INDEX(Applications_2021!$V$2:$V$651,MATCH($A122,Applications_2021!$A$2:$A$651,0)))</f>
        <v>MS</v>
      </c>
      <c r="T122" s="48" t="str">
        <f>IF(INDEX(Applications_2021!$AE$2:$AE$651,MATCH($A122,Applications_2021!$A$2:$A$651,0))="","",INDEX(Applications_2021!$AE$2:$AE$651,MATCH($A122,Applications_2021!$A$2:$A$651,0)))</f>
        <v>Excellent</v>
      </c>
      <c r="U122" s="48" t="str">
        <f>IF(INDEX(Applications_2021!$AF$2:$AF$651,MATCH($A122,Applications_2021!$A$2:$A$651,0))="","",INDEX(Applications_2021!$AF$2:$AF$651,MATCH($A122,Applications_2021!$A$2:$A$651,0)))</f>
        <v xml:space="preserve">By having this opportunity, it will allow me to continue to build on my networking and leadership skills as well as prepare me to help create positive change at school and in my community.  This will be an opportunity for me to have my first college visit/experience as well as explore leadership through the lens of others leaders.   After I return, I plan to share my MSMS A.A.Y.M.E. experience with my classmates, teachers and church family.  </v>
      </c>
      <c r="V122" s="48" t="str">
        <f>IF(INDEX(Applications_2021!$AG$2:$AG$651,MATCH($A122,Applications_2021!$A$2:$A$651,0))="","",INDEX(Applications_2021!$AG$2:$AG$651,MATCH($A122,Applications_2021!$A$2:$A$651,0)))</f>
        <v>During my seventh grade year, I was selected by my teachers to attend the Junior National Young Leaders Conference (JrNYLN) in Washington, DC for my academic excellence and strong leadership potential.  At JrNYLC, I joined middle school students from around the country for an educational experience.  During my week in Washington, I attended interactive workshops, group simulations and enjoy historical site visits that helped me develop key skills needed to become an effective leader, develop goals, teamwork, problem solve and build communication skills.</v>
      </c>
      <c r="W122" s="48" t="str">
        <f>IF(INDEX(Applications_2021!$AH$2:$AH$651,MATCH($A122,Applications_2021!$A$2:$A$651,0))="","",INDEX(Applications_2021!$AH$2:$AH$651,MATCH($A122,Applications_2021!$A$2:$A$651,0)))</f>
        <v>I have been a member of the Girl Scouts for 8 years.  I am also a member of Black Girls Read club and a member of Louisville High School Marching band.  Lastly I also have been playing piano for the last 5 years.</v>
      </c>
      <c r="X122" s="48" t="str">
        <f>IF(INDEX(Applications_2021!$AI$2:$AI$651,MATCH($A122,Applications_2021!$A$2:$A$651,0))="","",INDEX(Applications_2021!$AI$2:$AI$651,MATCH($A122,Applications_2021!$A$2:$A$651,0)))</f>
        <v>relative or friend</v>
      </c>
      <c r="Y122" s="48" t="str">
        <f>IF(INDEX(Applications_2021!$AJ$2:$AJ$651,MATCH($A122,Applications_2021!$A$2:$A$651,0))="","",INDEX(Applications_2021!$AJ$2:$AJ$651,MATCH($A122,Applications_2021!$A$2:$A$651,0)))</f>
        <v/>
      </c>
      <c r="Z122" s="48" t="str" cm="1">
        <f t="array" ref="Z122">IF(INDEX(Transcripts_2021!$Q$2:$Q$1001,MATCH($A122,Applications_2021!$A$2:$A$1001,0))="","",INDEX(Transcripts_2021!$Q$2:$Q$1001,MATCH(TRIM($A122),TRIM(Transcripts_2021!$B$2:$B$1001),0)))</f>
        <v>chelsea_curtis_report_card.pdf</v>
      </c>
      <c r="AA122" s="48" t="str" cm="1">
        <f t="array" ref="AA122">IF(INDEX(Transcripts_2021!$S$2:$S$1001,MATCH($A122,Applications_2021!$A$2:$A$1001,0))="","",INDEX(Transcripts_2021!$S$2:$S$1001,MATCH(TRIM($A122),TRIM(Transcripts_2021!$B$2:$B$1001),0)))</f>
        <v/>
      </c>
      <c r="AB122" s="48" t="str" cm="1">
        <f t="array" ref="AB122">IF(INDEX(Transcripts_2021!$U$2:$U$1001,MATCH($A122,Applications_2021!$A$2:$A$1001,0))="","",INDEX(Transcripts_2021!$U$2:$U$1001,MATCH(TRIM($A122),TRIM(Transcripts_2021!$B$2:$B$1001),0)))</f>
        <v/>
      </c>
      <c r="AC122" s="48" t="str">
        <f>IF(INDEX(Transcripts_2021!$A$2:$A$324,MATCH($A122,Transcripts_2021!$A$2:$A$324,0))=$A122,INDEX(Transcripts_2021!$O$2:$O$324,MATCH($A122,Transcripts_2021!$A$2:$A$324,0)),"")</f>
        <v>Louisville High School</v>
      </c>
      <c r="AD122" s="67" t="s">
        <v>264</v>
      </c>
      <c r="AE122" s="48" t="str">
        <f>IF(INDEX(Applications_2021!$AL$2:$AL$651,MATCH($A122,Applications_2021!$A$2:$A$651,0))="","",INDEX(Applications_2021!$AL$2:$AL$651,MATCH($A122,Applications_2021!$A$2:$A$651,0)))</f>
        <v>Oktibbeha</v>
      </c>
    </row>
    <row r="123" spans="1:31" x14ac:dyDescent="0.3">
      <c r="A123" s="51" t="str">
        <f>IF(Applications_2021!$A263="","",Applications_2021!$A263)</f>
        <v>0273-HEN-KI-0111</v>
      </c>
      <c r="B123" s="52">
        <f>IF(INDEX('AAYME 2021_List'!$A$3:$A$311,MATCH($A123,'AAYME 2021_List'!$A$3:$A$311,0))=$A123,INDEX('AAYME 2021_List'!$B$3:$B$311,MATCH($A123,'AAYME 2021_List'!$A$3:$A$311,0)),"")</f>
        <v>0</v>
      </c>
      <c r="C123" s="258" t="str">
        <f>IF(INDEX('AAYME 2021_List'!$A$3:$A$311,MATCH($A123,'AAYME 2021_List'!$A$3:$A$311,0))=$A123,INDEX('AAYME 2021_List'!$C$3:$C$311,MATCH($A123,'AAYME 2021_List'!$A$3:$A$311,0)),"")</f>
        <v>99-Not Selected</v>
      </c>
      <c r="D123" s="46">
        <f t="shared" si="4"/>
        <v>7</v>
      </c>
      <c r="E123" s="45" cm="1">
        <f t="array" ref="E123">_xlfn.IFS($Q123="Less than $25,000 per year",5,$Q123="$25,000 to $49,999 per year",4,$Q123="$50,000 per year or above",2,$Q123="I do not know.",3,$Q123="",0)</f>
        <v>2</v>
      </c>
      <c r="F123" s="45" cm="1">
        <f t="array" ref="F123">_xlfn.IFS($T123="Excellent",5,$T123="Good",4,$T123="Average",3,$T123="Below Average",2,$T123="Poor",1)</f>
        <v>5</v>
      </c>
      <c r="G123" s="52"/>
      <c r="H123" s="52"/>
      <c r="I123" s="52"/>
      <c r="J123" s="255">
        <f>IF(INDEX('AAYME 2021_List'!$A$3:$A$311,MATCH($A123,'AAYME 2021_List'!$A$3:$A$311,0))=$A123,INDEX('AAYME 2021_List'!$J$3:$J$311,MATCH($A123,'AAYME 2021_List'!$A$3:$A$311,0)),"")</f>
        <v>0</v>
      </c>
      <c r="K123" s="48" t="str">
        <f>IF(LEFT(INDEX(Applications_2021!$E$2:$E$651,MATCH($A123,Applications_2021!$A$2:$A$651,0)),1)="Y","Black","Other")</f>
        <v>Black</v>
      </c>
      <c r="L123" s="48" t="str">
        <f>IF(INDEX(Applications_2021!$F$2:$F$651,MATCH($A123,Applications_2021!$A$2:$A$651,0))="","",INDEX(Applications_2021!$F$2:$F$651,MATCH($A123,Applications_2021!$A$2:$A$651,0)))</f>
        <v>Female</v>
      </c>
      <c r="M123" s="48" t="str">
        <f>IF(LEFT(INDEX(Applications_2021!$I$2:$I$651,MATCH($A123,Applications_2021!$A$2:$A$651,0)),1)="","",LEFT(INDEX(Applications_2021!$I$2:$I$651,MATCH($A123,Applications_2021!$A$2:$A$651,0)),1))</f>
        <v>9</v>
      </c>
      <c r="N123" s="48" t="str">
        <f>IF(INDEX(Applications_2021!$J$2:$J$651,MATCH($A123,Applications_2021!$A$2:$A$651,0))="","",INDEX(Applications_2021!$J$2:$J$651,MATCH($A123,Applications_2021!$A$2:$A$651,0)))</f>
        <v>Columbus High School</v>
      </c>
      <c r="O123" s="48" t="str">
        <f>IF(INDEX(Applications_2021!$K$2:$K$651,MATCH($A123,Applications_2021!$A$2:$A$651,0))="","",INDEX(Applications_2021!$K$2:$K$651,MATCH($A123,Applications_2021!$A$2:$A$651,0)))</f>
        <v xml:space="preserve">Columbus Municipal School District </v>
      </c>
      <c r="P123" s="48" t="str">
        <f>IF(INDEX(Applications_2021!$P$2:$P$651,MATCH($A123,Applications_2021!$A$2:$A$651,0))="","",INDEX(Applications_2021!$P$2:$P$651,MATCH($A123,Applications_2021!$A$2:$A$651,0)))</f>
        <v>College degree or 4 or more years of college (including graduate school)</v>
      </c>
      <c r="Q123" s="48" t="str">
        <f>IF(INDEX(Applications_2021!$Q$2:$Q$651,MATCH($A123,Applications_2021!$A$2:$A$651,0))="","",INDEX(Applications_2021!$Q$2:$Q$651,MATCH($A123,Applications_2021!$A$2:$A$651,0)))</f>
        <v>$50,000 per year or above</v>
      </c>
      <c r="R123" s="48" t="str">
        <f>IF(INDEX(Applications_2021!$AL$2:$AL$651,MATCH($A123,Applications_2021!$A$2:$A$651,0))="","",INDEX(Applications_2021!$AL$2:$AL$651,MATCH($A123,Applications_2021!$A$2:$A$651,0)))</f>
        <v>Lowndes</v>
      </c>
      <c r="S123" s="48" t="str">
        <f>IF(INDEX(Applications_2021!$V$2:$V$651,MATCH($A123,Applications_2021!$A$2:$A$651,0))="","",INDEX(Applications_2021!$V$2:$V$651,MATCH($A123,Applications_2021!$A$2:$A$651,0)))</f>
        <v>MS</v>
      </c>
      <c r="T123" s="48" t="str">
        <f>IF(INDEX(Applications_2021!$AE$2:$AE$651,MATCH($A123,Applications_2021!$A$2:$A$651,0))="","",INDEX(Applications_2021!$AE$2:$AE$651,MATCH($A123,Applications_2021!$A$2:$A$651,0)))</f>
        <v>Excellent</v>
      </c>
      <c r="U123" s="48" t="str">
        <f>IF(INDEX(Applications_2021!$AF$2:$AF$651,MATCH($A123,Applications_2021!$A$2:$A$651,0))="","",INDEX(Applications_2021!$AF$2:$AF$651,MATCH($A123,Applications_2021!$A$2:$A$651,0)))</f>
        <v xml:space="preserve">To gain more leadership skills, become more college and career ready, and network with people from different places or schools. </v>
      </c>
      <c r="V123" s="48" t="str">
        <f>IF(INDEX(Applications_2021!$AG$2:$AG$651,MATCH($A123,Applications_2021!$A$2:$A$651,0))="","",INDEX(Applications_2021!$AG$2:$AG$651,MATCH($A123,Applications_2021!$A$2:$A$651,0)))</f>
        <v xml:space="preserve">I was chosen as one of CHS Freshmen maids to represent my class this year. I’ve been chosen to to participate in Harvard Academies this summer and I’m a member of CHS Beta Club. </v>
      </c>
      <c r="W123" s="48" t="str">
        <f>IF(INDEX(Applications_2021!$AH$2:$AH$651,MATCH($A123,Applications_2021!$A$2:$A$651,0))="","",INDEX(Applications_2021!$AH$2:$AH$651,MATCH($A123,Applications_2021!$A$2:$A$651,0)))</f>
        <v/>
      </c>
      <c r="X123" s="48" t="str">
        <f>IF(INDEX(Applications_2021!$AI$2:$AI$651,MATCH($A123,Applications_2021!$A$2:$A$651,0))="","",INDEX(Applications_2021!$AI$2:$AI$651,MATCH($A123,Applications_2021!$A$2:$A$651,0)))</f>
        <v>relative or friend</v>
      </c>
      <c r="Y123" s="48" t="str">
        <f>IF(INDEX(Applications_2021!$AJ$2:$AJ$651,MATCH($A123,Applications_2021!$A$2:$A$651,0))="","",INDEX(Applications_2021!$AJ$2:$AJ$651,MATCH($A123,Applications_2021!$A$2:$A$651,0)))</f>
        <v/>
      </c>
      <c r="Z123" s="48" t="str" cm="1">
        <f t="array" ref="Z123">IF(INDEX(Transcripts_2021!$Q$2:$Q$1001,MATCH($A123,Applications_2021!$A$2:$A$1001,0))="","",INDEX(Transcripts_2021!$Q$2:$Q$1001,MATCH(TRIM($A123),TRIM(Transcripts_2021!$B$2:$B$1001),0)))</f>
        <v>cab86ae07dbe44a8b4dcd517488778dd.jpeg.jpg</v>
      </c>
      <c r="AA123" s="48" t="str" cm="1">
        <f t="array" ref="AA123">IF(INDEX(Transcripts_2021!$S$2:$S$1001,MATCH($A123,Applications_2021!$A$2:$A$1001,0))="","",INDEX(Transcripts_2021!$S$2:$S$1001,MATCH(TRIM($A123),TRIM(Transcripts_2021!$B$2:$B$1001),0)))</f>
        <v/>
      </c>
      <c r="AB123" s="48" t="str" cm="1">
        <f t="array" ref="AB123">IF(INDEX(Transcripts_2021!$U$2:$U$1001,MATCH($A123,Applications_2021!$A$2:$A$1001,0))="","",INDEX(Transcripts_2021!$U$2:$U$1001,MATCH(TRIM($A123),TRIM(Transcripts_2021!$B$2:$B$1001),0)))</f>
        <v/>
      </c>
      <c r="AC123" s="48" t="str">
        <f>IF(INDEX(Transcripts_2021!$A$2:$A$324,MATCH($A123,Transcripts_2021!$A$2:$A$324,0))=$A123,INDEX(Transcripts_2021!$O$2:$O$324,MATCH($A123,Transcripts_2021!$A$2:$A$324,0)),"")</f>
        <v>Columbus High School</v>
      </c>
      <c r="AD123" s="48" t="str">
        <f>IF(INDEX('AAYME 2021_List'!$A$3:$A$311,MATCH($A123,'AAYME 2021_List'!$A$3:$A$311,0))=$A123,INDEX('AAYME 2021_List'!$AC$3:$AC$311,MATCH($A123,'AAYME 2021_List'!$A$3:$A$311,0)),"")</f>
        <v>Lowndes</v>
      </c>
      <c r="AE123" s="48" t="str">
        <f>IF(INDEX(Applications_2021!$AL$2:$AL$651,MATCH($A123,Applications_2021!$A$2:$A$651,0))="","",INDEX(Applications_2021!$AL$2:$AL$651,MATCH($A123,Applications_2021!$A$2:$A$651,0)))</f>
        <v>Lowndes</v>
      </c>
    </row>
    <row r="124" spans="1:31" x14ac:dyDescent="0.3">
      <c r="A124" s="51" t="str">
        <f>IF(Applications_2021!$A265="","",Applications_2021!$A265)</f>
        <v>0277-MIL-MA-0009</v>
      </c>
      <c r="B124" s="52">
        <f>IF(INDEX('AAYME 2021_List'!$A$3:$A$311,MATCH($A124,'AAYME 2021_List'!$A$3:$A$311,0))=$A124,INDEX('AAYME 2021_List'!$B$3:$B$311,MATCH($A124,'AAYME 2021_List'!$A$3:$A$311,0)),"")</f>
        <v>0</v>
      </c>
      <c r="C124" s="281" t="str">
        <f>IF(INDEX('AAYME 2021_List'!$A$3:$A$311,MATCH($A124,'AAYME 2021_List'!$A$3:$A$311,0))=$A124,INDEX('AAYME 2021_List'!$C$3:$C$311,MATCH($A124,'AAYME 2021_List'!$A$3:$A$311,0)),"")</f>
        <v>99-Not Selected</v>
      </c>
      <c r="D124" s="46">
        <f t="shared" si="4"/>
        <v>7</v>
      </c>
      <c r="E124" s="45" cm="1">
        <f t="array" ref="E124">_xlfn.IFS($Q124="Less than $25,000 per year",5,$Q124="$25,000 to $49,999 per year",4,$Q124="$50,000 per year or above",2,$Q124="I do not know.",3,$Q124="",0)</f>
        <v>2</v>
      </c>
      <c r="F124" s="45" cm="1">
        <f t="array" ref="F124">_xlfn.IFS($T124="Excellent",5,$T124="Good",4,$T124="Average",3,$T124="Below Average",2,$T124="Poor",1)</f>
        <v>5</v>
      </c>
      <c r="G124" s="52"/>
      <c r="H124" s="52"/>
      <c r="I124" s="52"/>
      <c r="J124" s="255">
        <f>IF(INDEX('AAYME 2021_List'!$A$3:$A$311,MATCH($A124,'AAYME 2021_List'!$A$3:$A$311,0))=$A124,INDEX('AAYME 2021_List'!$J$3:$J$311,MATCH($A124,'AAYME 2021_List'!$A$3:$A$311,0)),"")</f>
        <v>8</v>
      </c>
      <c r="K124" s="48" t="str">
        <f>IF(LEFT(INDEX(Applications_2021!$E$2:$E$651,MATCH($A124,Applications_2021!$A$2:$A$651,0)),1)="Y","Black","Other")</f>
        <v>Black</v>
      </c>
      <c r="L124" s="48" t="str">
        <f>IF(INDEX(Applications_2021!$F$2:$F$651,MATCH($A124,Applications_2021!$A$2:$A$651,0))="","",INDEX(Applications_2021!$F$2:$F$651,MATCH($A124,Applications_2021!$A$2:$A$651,0)))</f>
        <v>Female</v>
      </c>
      <c r="M124" s="48" t="str">
        <f>IF(LEFT(INDEX(Applications_2021!$I$2:$I$651,MATCH($A124,Applications_2021!$A$2:$A$651,0)),1)="","",LEFT(INDEX(Applications_2021!$I$2:$I$651,MATCH($A124,Applications_2021!$A$2:$A$651,0)),1))</f>
        <v>8</v>
      </c>
      <c r="N124" s="48" t="str">
        <f>IF(INDEX(Applications_2021!$J$2:$J$651,MATCH($A124,Applications_2021!$A$2:$A$651,0))="","",INDEX(Applications_2021!$J$2:$J$651,MATCH($A124,Applications_2021!$A$2:$A$651,0)))</f>
        <v>Obannon High School</v>
      </c>
      <c r="O124" s="48" t="str">
        <f>IF(INDEX(Applications_2021!$K$2:$K$651,MATCH($A124,Applications_2021!$A$2:$A$651,0))="","",INDEX(Applications_2021!$K$2:$K$651,MATCH($A124,Applications_2021!$A$2:$A$651,0)))</f>
        <v>Western Line</v>
      </c>
      <c r="P124" s="48" t="str">
        <f>IF(INDEX(Applications_2021!$P$2:$P$651,MATCH($A124,Applications_2021!$A$2:$A$651,0))="","",INDEX(Applications_2021!$P$2:$P$651,MATCH($A124,Applications_2021!$A$2:$A$651,0)))</f>
        <v>College degree or 4 or more years of college (including graduate school)</v>
      </c>
      <c r="Q124" s="48" t="str">
        <f>IF(INDEX(Applications_2021!$Q$2:$Q$651,MATCH($A124,Applications_2021!$A$2:$A$651,0))="","",INDEX(Applications_2021!$Q$2:$Q$651,MATCH($A124,Applications_2021!$A$2:$A$651,0)))</f>
        <v>$50,000 per year or above</v>
      </c>
      <c r="R124" s="48" t="str">
        <f>IF(INDEX(Applications_2021!$AL$2:$AL$651,MATCH($A124,Applications_2021!$A$2:$A$651,0))="","",INDEX(Applications_2021!$AL$2:$AL$651,MATCH($A124,Applications_2021!$A$2:$A$651,0)))</f>
        <v>Washington</v>
      </c>
      <c r="S124" s="48" t="str">
        <f>IF(INDEX(Applications_2021!$V$2:$V$651,MATCH($A124,Applications_2021!$A$2:$A$651,0))="","",INDEX(Applications_2021!$V$2:$V$651,MATCH($A124,Applications_2021!$A$2:$A$651,0)))</f>
        <v>MS</v>
      </c>
      <c r="T124" s="48" t="str">
        <f>IF(INDEX(Applications_2021!$AE$2:$AE$651,MATCH($A124,Applications_2021!$A$2:$A$651,0))="","",INDEX(Applications_2021!$AE$2:$AE$651,MATCH($A124,Applications_2021!$A$2:$A$651,0)))</f>
        <v>Excellent</v>
      </c>
      <c r="U124" s="48" t="str">
        <f>IF(INDEX(Applications_2021!$AF$2:$AF$651,MATCH($A124,Applications_2021!$A$2:$A$651,0))="","",INDEX(Applications_2021!$AF$2:$AF$651,MATCH($A124,Applications_2021!$A$2:$A$651,0)))</f>
        <v xml:space="preserve">Leadership skills, test taking skills, networking with others from different areas of the state </v>
      </c>
      <c r="V124" s="48" t="str">
        <f>IF(INDEX(Applications_2021!$AG$2:$AG$651,MATCH($A124,Applications_2021!$A$2:$A$651,0))="","",INDEX(Applications_2021!$AG$2:$AG$651,MATCH($A124,Applications_2021!$A$2:$A$651,0)))</f>
        <v>Superintendent’s list Cheer captain Leader of archery team Recently recognized as future leader at Kay’s Kute Fruit (place of employment)</v>
      </c>
      <c r="W124" s="48" t="str">
        <f>IF(INDEX(Applications_2021!$AH$2:$AH$651,MATCH($A124,Applications_2021!$A$2:$A$651,0))="","",INDEX(Applications_2021!$AH$2:$AH$651,MATCH($A124,Applications_2021!$A$2:$A$651,0)))</f>
        <v/>
      </c>
      <c r="X124" s="48" t="str">
        <f>IF(INDEX(Applications_2021!$AI$2:$AI$651,MATCH($A124,Applications_2021!$A$2:$A$651,0))="","",INDEX(Applications_2021!$AI$2:$AI$651,MATCH($A124,Applications_2021!$A$2:$A$651,0)))</f>
        <v>Social Media</v>
      </c>
      <c r="Y124" s="48" t="str">
        <f>IF(INDEX(Applications_2021!$AJ$2:$AJ$651,MATCH($A124,Applications_2021!$A$2:$A$651,0))="","",INDEX(Applications_2021!$AJ$2:$AJ$651,MATCH($A124,Applications_2021!$A$2:$A$651,0)))</f>
        <v/>
      </c>
      <c r="Z124" s="48" t="str" cm="1">
        <f t="array" ref="Z124">IF(INDEX(Transcripts_2021!$Q$2:$Q$1001,MATCH($A124,Applications_2021!$A$2:$A$1001,0))="","",INDEX(Transcripts_2021!$Q$2:$Q$1001,MATCH(TRIM($A124),TRIM(Transcripts_2021!$B$2:$B$1001),0)))</f>
        <v>kenzieprogress.pdf</v>
      </c>
      <c r="AA124" s="48" t="str" cm="1">
        <f t="array" ref="AA124">IF(INDEX(Transcripts_2021!$S$2:$S$1001,MATCH($A124,Applications_2021!$A$2:$A$1001,0))="","",INDEX(Transcripts_2021!$S$2:$S$1001,MATCH(TRIM($A124),TRIM(Transcripts_2021!$B$2:$B$1001),0)))</f>
        <v/>
      </c>
      <c r="AB124" s="48" t="str" cm="1">
        <f t="array" ref="AB124">IF(INDEX(Transcripts_2021!$U$2:$U$1001,MATCH($A124,Applications_2021!$A$2:$A$1001,0))="","",INDEX(Transcripts_2021!$U$2:$U$1001,MATCH(TRIM($A124),TRIM(Transcripts_2021!$B$2:$B$1001),0)))</f>
        <v/>
      </c>
      <c r="AC124" s="48" t="str">
        <f>IF(INDEX(Transcripts_2021!$A$2:$A$324,MATCH($A124,Transcripts_2021!$A$2:$A$324,0))=$A124,INDEX(Transcripts_2021!$O$2:$O$324,MATCH($A124,Transcripts_2021!$A$2:$A$324,0)),"")</f>
        <v xml:space="preserve">Obannon High School </v>
      </c>
      <c r="AD124" s="48" t="str">
        <f>IF(INDEX('AAYME 2021_List'!$A$3:$A$311,MATCH($A124,'AAYME 2021_List'!$A$3:$A$311,0))=$A124,INDEX('AAYME 2021_List'!$AC$3:$AC$311,MATCH($A124,'AAYME 2021_List'!$A$3:$A$311,0)),"")</f>
        <v>Washington</v>
      </c>
      <c r="AE124" s="48" t="str">
        <f>IF(INDEX(Applications_2021!$AL$2:$AL$651,MATCH($A124,Applications_2021!$A$2:$A$651,0))="","",INDEX(Applications_2021!$AL$2:$AL$651,MATCH($A124,Applications_2021!$A$2:$A$651,0)))</f>
        <v>Washington</v>
      </c>
    </row>
    <row r="125" spans="1:31" x14ac:dyDescent="0.3">
      <c r="A125" s="51" t="str">
        <f>IF(Applications_2021!$A266="","",Applications_2021!$A266)</f>
        <v>0278-LYO-JA-0310</v>
      </c>
      <c r="B125" s="52" t="str">
        <f>IF(INDEX('AAYME 2021_List'!$A$3:$A$311,MATCH($A125,'AAYME 2021_List'!$A$3:$A$311,0))=$A125,INDEX('AAYME 2021_List'!$B$3:$B$311,MATCH($A125,'AAYME 2021_List'!$A$3:$A$311,0)),"")</f>
        <v>Yes</v>
      </c>
      <c r="C125" s="258" t="str">
        <f>IF(INDEX('AAYME 2021_List'!$A$3:$A$311,MATCH($A125,'AAYME 2021_List'!$A$3:$A$311,0))=$A125,INDEX('AAYME 2021_List'!$C$3:$C$311,MATCH($A125,'AAYME 2021_List'!$A$3:$A$311,0)),"")</f>
        <v>06-Finalist</v>
      </c>
      <c r="D125" s="46">
        <f t="shared" si="4"/>
        <v>9</v>
      </c>
      <c r="E125" s="45" cm="1">
        <f t="array" ref="E125">_xlfn.IFS($Q125="Less than $25,000 per year",5,$Q125="$25,000 to $49,999 per year",4,$Q125="$50,000 per year or above",2,$Q125="I do not know.",3,$Q125="",0)</f>
        <v>5</v>
      </c>
      <c r="F125" s="45" cm="1">
        <f t="array" ref="F125">_xlfn.IFS($T125="Excellent",5,$T125="Good",4,$T125="Average",3,$T125="Below Average",2,$T125="Poor",1)</f>
        <v>4</v>
      </c>
      <c r="G125" s="52"/>
      <c r="H125" s="52"/>
      <c r="I125" s="52"/>
      <c r="J125" s="255">
        <f>IF(INDEX('AAYME 2021_List'!$A$3:$A$311,MATCH($A125,'AAYME 2021_List'!$A$3:$A$311,0))=$A125,INDEX('AAYME 2021_List'!$J$3:$J$311,MATCH($A125,'AAYME 2021_List'!$A$3:$A$311,0)),"")</f>
        <v>9</v>
      </c>
      <c r="K125" s="48" t="str">
        <f>IF(LEFT(INDEX(Applications_2021!$E$2:$E$651,MATCH($A125,Applications_2021!$A$2:$A$651,0)),1)="Y","Black","Other")</f>
        <v>Black</v>
      </c>
      <c r="L125" s="48" t="str">
        <f>IF(INDEX(Applications_2021!$F$2:$F$651,MATCH($A125,Applications_2021!$A$2:$A$651,0))="","",INDEX(Applications_2021!$F$2:$F$651,MATCH($A125,Applications_2021!$A$2:$A$651,0)))</f>
        <v>Male</v>
      </c>
      <c r="M125" s="48" t="str">
        <f>IF(LEFT(INDEX(Applications_2021!$I$2:$I$651,MATCH($A125,Applications_2021!$A$2:$A$651,0)),1)="","",LEFT(INDEX(Applications_2021!$I$2:$I$651,MATCH($A125,Applications_2021!$A$2:$A$651,0)),1))</f>
        <v>9</v>
      </c>
      <c r="N125" s="48" t="str">
        <f>IF(INDEX(Applications_2021!$J$2:$J$651,MATCH($A125,Applications_2021!$A$2:$A$651,0))="","",INDEX(Applications_2021!$J$2:$J$651,MATCH($A125,Applications_2021!$A$2:$A$651,0)))</f>
        <v>Philadelphia High School</v>
      </c>
      <c r="O125" s="48" t="str">
        <f>IF(INDEX(Applications_2021!$K$2:$K$651,MATCH($A125,Applications_2021!$A$2:$A$651,0))="","",INDEX(Applications_2021!$K$2:$K$651,MATCH($A125,Applications_2021!$A$2:$A$651,0)))</f>
        <v>Philadelphia Public School</v>
      </c>
      <c r="P125" s="48" t="str">
        <f>IF(INDEX(Applications_2021!$P$2:$P$651,MATCH($A125,Applications_2021!$A$2:$A$651,0))="","",INDEX(Applications_2021!$P$2:$P$651,MATCH($A125,Applications_2021!$A$2:$A$651,0)))</f>
        <v>College degree or 4 or more years of college (including graduate school)</v>
      </c>
      <c r="Q125" s="48" t="str">
        <f>IF(INDEX(Applications_2021!$Q$2:$Q$651,MATCH($A125,Applications_2021!$A$2:$A$651,0))="","",INDEX(Applications_2021!$Q$2:$Q$651,MATCH($A125,Applications_2021!$A$2:$A$651,0)))</f>
        <v>Less than $25,000 per year</v>
      </c>
      <c r="R125" s="48" t="str">
        <f>IF(INDEX(Applications_2021!$AL$2:$AL$651,MATCH($A125,Applications_2021!$A$2:$A$651,0))="","",INDEX(Applications_2021!$AL$2:$AL$651,MATCH($A125,Applications_2021!$A$2:$A$651,0)))</f>
        <v>Neshoba</v>
      </c>
      <c r="S125" s="48" t="str">
        <f>IF(INDEX(Applications_2021!$V$2:$V$651,MATCH($A125,Applications_2021!$A$2:$A$651,0))="","",INDEX(Applications_2021!$V$2:$V$651,MATCH($A125,Applications_2021!$A$2:$A$651,0)))</f>
        <v>MS</v>
      </c>
      <c r="T125" s="48" t="str">
        <f>IF(INDEX(Applications_2021!$AE$2:$AE$651,MATCH($A125,Applications_2021!$A$2:$A$651,0))="","",INDEX(Applications_2021!$AE$2:$AE$651,MATCH($A125,Applications_2021!$A$2:$A$651,0)))</f>
        <v>Good</v>
      </c>
      <c r="U125" s="48" t="str">
        <f>IF(INDEX(Applications_2021!$AF$2:$AF$651,MATCH($A125,Applications_2021!$A$2:$A$651,0))="","",INDEX(Applications_2021!$AF$2:$AF$651,MATCH($A125,Applications_2021!$A$2:$A$651,0)))</f>
        <v>I want to enrich my education. Gain friends and better understanding of leadership and survival skills in the world today.</v>
      </c>
      <c r="V125" s="48" t="str">
        <f>IF(INDEX(Applications_2021!$AG$2:$AG$651,MATCH($A125,Applications_2021!$A$2:$A$651,0))="","",INDEX(Applications_2021!$AG$2:$AG$651,MATCH($A125,Applications_2021!$A$2:$A$651,0)))</f>
        <v/>
      </c>
      <c r="W125" s="48" t="str">
        <f>IF(INDEX(Applications_2021!$AH$2:$AH$651,MATCH($A125,Applications_2021!$A$2:$A$651,0))="","",INDEX(Applications_2021!$AH$2:$AH$651,MATCH($A125,Applications_2021!$A$2:$A$651,0)))</f>
        <v/>
      </c>
      <c r="X125" s="48" t="str">
        <f>IF(INDEX(Applications_2021!$AI$2:$AI$651,MATCH($A125,Applications_2021!$A$2:$A$651,0))="","",INDEX(Applications_2021!$AI$2:$AI$651,MATCH($A125,Applications_2021!$A$2:$A$651,0)))</f>
        <v>school/teacher</v>
      </c>
      <c r="Y125" s="48" t="str">
        <f>IF(INDEX(Applications_2021!$AJ$2:$AJ$651,MATCH($A125,Applications_2021!$A$2:$A$651,0))="","",INDEX(Applications_2021!$AJ$2:$AJ$651,MATCH($A125,Applications_2021!$A$2:$A$651,0)))</f>
        <v xml:space="preserve">Dr. Ulissa Coburn </v>
      </c>
      <c r="Z125" s="48" t="str" cm="1">
        <f t="array" ref="Z125">IF(INDEX(Transcripts_2021!$Q$2:$Q$1001,MATCH($A125,Applications_2021!$A$2:$A$1001,0))="","",INDEX(Transcripts_2021!$Q$2:$Q$1001,MATCH(TRIM($A125),TRIM(Transcripts_2021!$B$2:$B$1001),0)))</f>
        <v>1836be9b91394fb684b5e5f86988af7d.jpeg.jpg</v>
      </c>
      <c r="AA125" s="48" t="str" cm="1">
        <f t="array" ref="AA125">IF(INDEX(Transcripts_2021!$S$2:$S$1001,MATCH($A125,Applications_2021!$A$2:$A$1001,0))="","",INDEX(Transcripts_2021!$S$2:$S$1001,MATCH(TRIM($A125),TRIM(Transcripts_2021!$B$2:$B$1001),0)))</f>
        <v/>
      </c>
      <c r="AB125" s="48" t="str" cm="1">
        <f t="array" ref="AB125">IF(INDEX(Transcripts_2021!$U$2:$U$1001,MATCH($A125,Applications_2021!$A$2:$A$1001,0))="","",INDEX(Transcripts_2021!$U$2:$U$1001,MATCH(TRIM($A125),TRIM(Transcripts_2021!$B$2:$B$1001),0)))</f>
        <v/>
      </c>
      <c r="AC125" s="48" t="str">
        <f>IF(INDEX(Transcripts_2021!$A$2:$A$324,MATCH($A125,Transcripts_2021!$A$2:$A$324,0))=$A125,INDEX(Transcripts_2021!$O$2:$O$324,MATCH($A125,Transcripts_2021!$A$2:$A$324,0)),"")</f>
        <v>Philadelphia High School</v>
      </c>
      <c r="AD125" s="48" t="str">
        <f>IF(INDEX('AAYME 2021_List'!$A$3:$A$311,MATCH($A125,'AAYME 2021_List'!$A$3:$A$311,0))=$A125,INDEX('AAYME 2021_List'!$AC$3:$AC$311,MATCH($A125,'AAYME 2021_List'!$A$3:$A$311,0)),"")</f>
        <v>Neshoba</v>
      </c>
      <c r="AE125" s="48" t="str">
        <f>IF(INDEX(Applications_2021!$AL$2:$AL$651,MATCH($A125,Applications_2021!$A$2:$A$651,0))="","",INDEX(Applications_2021!$AL$2:$AL$651,MATCH($A125,Applications_2021!$A$2:$A$651,0)))</f>
        <v>Neshoba</v>
      </c>
    </row>
    <row r="126" spans="1:31" x14ac:dyDescent="0.3">
      <c r="A126" s="51" t="str">
        <f>IF(Applications_2021!$A267="","",Applications_2021!$A267)</f>
        <v>0279-JON-MO-0239</v>
      </c>
      <c r="B126" s="52" t="str">
        <f>IF(INDEX('AAYME 2021_List'!$A$3:$A$311,MATCH($A126,'AAYME 2021_List'!$A$3:$A$311,0))=$A126,INDEX('AAYME 2021_List'!$B$3:$B$311,MATCH($A126,'AAYME 2021_List'!$A$3:$A$311,0)),"")</f>
        <v>Yes</v>
      </c>
      <c r="C126" s="258" t="str">
        <f>IF(INDEX('AAYME 2021_List'!$A$3:$A$311,MATCH($A126,'AAYME 2021_List'!$A$3:$A$311,0))=$A126,INDEX('AAYME 2021_List'!$C$3:$C$311,MATCH($A126,'AAYME 2021_List'!$A$3:$A$311,0)),"")</f>
        <v>07-Alternate</v>
      </c>
      <c r="D126" s="46">
        <f t="shared" si="4"/>
        <v>10</v>
      </c>
      <c r="E126" s="45" cm="1">
        <f t="array" ref="E126">_xlfn.IFS($Q126="Less than $25,000 per year",5,$Q126="$25,000 to $49,999 per year",4,$Q126="$50,000 per year or above",2,$Q126="I do not know.",3,$Q126="",0)</f>
        <v>5</v>
      </c>
      <c r="F126" s="45" cm="1">
        <f t="array" ref="F126">_xlfn.IFS($T126="Excellent",5,$T126="Good",4,$T126="Average",3,$T126="Below Average",2,$T126="Poor",1)</f>
        <v>5</v>
      </c>
      <c r="G126" s="52"/>
      <c r="H126" s="52"/>
      <c r="I126" s="52"/>
      <c r="J126" s="255">
        <f>IF(INDEX('AAYME 2021_List'!$A$3:$A$311,MATCH($A126,'AAYME 2021_List'!$A$3:$A$311,0))=$A126,INDEX('AAYME 2021_List'!$J$3:$J$311,MATCH($A126,'AAYME 2021_List'!$A$3:$A$311,0)),"")</f>
        <v>7</v>
      </c>
      <c r="K126" s="48" t="str">
        <f>IF(LEFT(INDEX(Applications_2021!$E$2:$E$651,MATCH($A126,Applications_2021!$A$2:$A$651,0)),1)="Y","Black","Other")</f>
        <v>Black</v>
      </c>
      <c r="L126" s="48" t="str">
        <f>IF(INDEX(Applications_2021!$F$2:$F$651,MATCH($A126,Applications_2021!$A$2:$A$651,0))="","",INDEX(Applications_2021!$F$2:$F$651,MATCH($A126,Applications_2021!$A$2:$A$651,0)))</f>
        <v>Female</v>
      </c>
      <c r="M126" s="48" t="str">
        <f>IF(LEFT(INDEX(Applications_2021!$I$2:$I$651,MATCH($A126,Applications_2021!$A$2:$A$651,0)),1)="","",LEFT(INDEX(Applications_2021!$I$2:$I$651,MATCH($A126,Applications_2021!$A$2:$A$651,0)),1))</f>
        <v>7</v>
      </c>
      <c r="N126" s="48" t="str">
        <f>IF(INDEX(Applications_2021!$J$2:$J$651,MATCH($A126,Applications_2021!$A$2:$A$651,0))="","",INDEX(Applications_2021!$J$2:$J$651,MATCH($A126,Applications_2021!$A$2:$A$651,0)))</f>
        <v>Madison Middle School</v>
      </c>
      <c r="O126" s="48" t="str">
        <f>IF(INDEX(Applications_2021!$K$2:$K$651,MATCH($A126,Applications_2021!$A$2:$A$651,0))="","",INDEX(Applications_2021!$K$2:$K$651,MATCH($A126,Applications_2021!$A$2:$A$651,0)))</f>
        <v>Madison County</v>
      </c>
      <c r="P126" s="48" t="str">
        <f>IF(INDEX(Applications_2021!$P$2:$P$651,MATCH($A126,Applications_2021!$A$2:$A$651,0))="","",INDEX(Applications_2021!$P$2:$P$651,MATCH($A126,Applications_2021!$A$2:$A$651,0)))</f>
        <v>College degree or 4 or more years of college (including graduate school)</v>
      </c>
      <c r="Q126" s="48" t="str">
        <f>IF(INDEX(Applications_2021!$Q$2:$Q$651,MATCH($A126,Applications_2021!$A$2:$A$651,0))="","",INDEX(Applications_2021!$Q$2:$Q$651,MATCH($A126,Applications_2021!$A$2:$A$651,0)))</f>
        <v>Less than $25,000 per year</v>
      </c>
      <c r="R126" s="66" t="str">
        <f>$AD126</f>
        <v>Madison</v>
      </c>
      <c r="S126" s="48" t="str">
        <f>IF(INDEX(Applications_2021!$V$2:$V$651,MATCH($A126,Applications_2021!$A$2:$A$651,0))="","",INDEX(Applications_2021!$V$2:$V$651,MATCH($A126,Applications_2021!$A$2:$A$651,0)))</f>
        <v>MS</v>
      </c>
      <c r="T126" s="48" t="str">
        <f>IF(INDEX(Applications_2021!$AE$2:$AE$651,MATCH($A126,Applications_2021!$A$2:$A$651,0))="","",INDEX(Applications_2021!$AE$2:$AE$651,MATCH($A126,Applications_2021!$A$2:$A$651,0)))</f>
        <v>Excellent</v>
      </c>
      <c r="U126" s="48" t="str">
        <f>IF(INDEX(Applications_2021!$AF$2:$AF$651,MATCH($A126,Applications_2021!$A$2:$A$651,0))="","",INDEX(Applications_2021!$AF$2:$AF$651,MATCH($A126,Applications_2021!$A$2:$A$651,0)))</f>
        <v xml:space="preserve">To gain knowledge and strength in areas that I didn’t always feel I could succeed best in. Also have the ability to be around students like me that want higher education and learn important ways to succeed and have fun learning new strategies. </v>
      </c>
      <c r="V126" s="48" t="str">
        <f>IF(INDEX(Applications_2021!$AG$2:$AG$651,MATCH($A126,Applications_2021!$A$2:$A$651,0))="","",INDEX(Applications_2021!$AG$2:$AG$651,MATCH($A126,Applications_2021!$A$2:$A$651,0)))</f>
        <v xml:space="preserve">I’ve been reading since the early age of four years old. I’m an A and B honor roll student. I was also voted class favorite this year. </v>
      </c>
      <c r="W126" s="48" t="str">
        <f>IF(INDEX(Applications_2021!$AH$2:$AH$651,MATCH($A126,Applications_2021!$A$2:$A$651,0))="","",INDEX(Applications_2021!$AH$2:$AH$651,MATCH($A126,Applications_2021!$A$2:$A$651,0)))</f>
        <v xml:space="preserve">I’m an eager learner and I am always open to learn new things to help me succeed in life. </v>
      </c>
      <c r="X126" s="48" t="str">
        <f>IF(INDEX(Applications_2021!$AI$2:$AI$651,MATCH($A126,Applications_2021!$A$2:$A$651,0))="","",INDEX(Applications_2021!$AI$2:$AI$651,MATCH($A126,Applications_2021!$A$2:$A$651,0)))</f>
        <v>relative or friend</v>
      </c>
      <c r="Y126" s="48" t="str">
        <f>IF(INDEX(Applications_2021!$AJ$2:$AJ$651,MATCH($A126,Applications_2021!$A$2:$A$651,0))="","",INDEX(Applications_2021!$AJ$2:$AJ$651,MATCH($A126,Applications_2021!$A$2:$A$651,0)))</f>
        <v/>
      </c>
      <c r="Z126" s="48" t="str" cm="1">
        <f t="array" ref="Z126">IF(INDEX(Transcripts_2021!$Q$2:$Q$1001,MATCH($A126,Applications_2021!$A$2:$A$1001,0))="","",INDEX(Transcripts_2021!$Q$2:$Q$1001,MATCH(TRIM($A126),TRIM(Transcripts_2021!$B$2:$B$1001),0)))</f>
        <v>6cbf31c64fe344d0a6e52672997b113e.jpeg.jpg</v>
      </c>
      <c r="AA126" s="48" t="str" cm="1">
        <f t="array" ref="AA126">IF(INDEX(Transcripts_2021!$S$2:$S$1001,MATCH($A126,Applications_2021!$A$2:$A$1001,0))="","",INDEX(Transcripts_2021!$S$2:$S$1001,MATCH(TRIM($A126),TRIM(Transcripts_2021!$B$2:$B$1001),0)))</f>
        <v/>
      </c>
      <c r="AB126" s="48" t="str" cm="1">
        <f t="array" ref="AB126">IF(INDEX(Transcripts_2021!$U$2:$U$1001,MATCH($A126,Applications_2021!$A$2:$A$1001,0))="","",INDEX(Transcripts_2021!$U$2:$U$1001,MATCH(TRIM($A126),TRIM(Transcripts_2021!$B$2:$B$1001),0)))</f>
        <v/>
      </c>
      <c r="AC126" s="48" t="str">
        <f>IF(INDEX(Transcripts_2021!$A$2:$A$324,MATCH($A126,Transcripts_2021!$A$2:$A$324,0))=$A126,INDEX(Transcripts_2021!$O$2:$O$324,MATCH($A126,Transcripts_2021!$A$2:$A$324,0)),"")</f>
        <v>Madison Middle School</v>
      </c>
      <c r="AD126" s="67" t="s">
        <v>229</v>
      </c>
      <c r="AE126" s="48" t="str">
        <f>IF(INDEX(Applications_2021!$AL$2:$AL$651,MATCH($A126,Applications_2021!$A$2:$A$651,0))="","",INDEX(Applications_2021!$AL$2:$AL$651,MATCH($A126,Applications_2021!$A$2:$A$651,0)))</f>
        <v>Hinds</v>
      </c>
    </row>
    <row r="127" spans="1:31" x14ac:dyDescent="0.3">
      <c r="A127" s="51" t="str">
        <f>IF(Applications_2021!$A271="","",Applications_2021!$A271)</f>
        <v>0283-YOU-CH-0145</v>
      </c>
      <c r="B127" s="52" t="str">
        <f>IF(INDEX('AAYME 2021_List'!$A$3:$A$311,MATCH($A127,'AAYME 2021_List'!$A$3:$A$311,0))=$A127,INDEX('AAYME 2021_List'!$B$3:$B$311,MATCH($A127,'AAYME 2021_List'!$A$3:$A$311,0)),"")</f>
        <v>Yes</v>
      </c>
      <c r="C127" s="258" t="str">
        <f>IF(INDEX('AAYME 2021_List'!$A$3:$A$311,MATCH($A127,'AAYME 2021_List'!$A$3:$A$311,0))=$A127,INDEX('AAYME 2021_List'!$C$3:$C$311,MATCH($A127,'AAYME 2021_List'!$A$3:$A$311,0)),"")</f>
        <v>06-Finalist</v>
      </c>
      <c r="D127" s="46">
        <f t="shared" si="4"/>
        <v>7</v>
      </c>
      <c r="E127" s="45" cm="1">
        <f t="array" ref="E127">_xlfn.IFS($Q127="Less than $25,000 per year",5,$Q127="$25,000 to $49,999 per year",4,$Q127="$50,000 per year or above",2,$Q127="I do not know.",3,$Q127="",0)</f>
        <v>2</v>
      </c>
      <c r="F127" s="45" cm="1">
        <f t="array" ref="F127">_xlfn.IFS($T127="Excellent",5,$T127="Good",4,$T127="Average",3,$T127="Below Average",2,$T127="Poor",1)</f>
        <v>5</v>
      </c>
      <c r="G127" s="52"/>
      <c r="H127" s="52"/>
      <c r="I127" s="52"/>
      <c r="J127" s="255">
        <f>IF(INDEX('AAYME 2021_List'!$A$3:$A$311,MATCH($A127,'AAYME 2021_List'!$A$3:$A$311,0))=$A127,INDEX('AAYME 2021_List'!$J$3:$J$311,MATCH($A127,'AAYME 2021_List'!$A$3:$A$311,0)),"")</f>
        <v>7</v>
      </c>
      <c r="K127" s="48" t="str">
        <f>IF(LEFT(INDEX(Applications_2021!$E$2:$E$651,MATCH($A127,Applications_2021!$A$2:$A$651,0)),1)="Y","Black","Other")</f>
        <v>Black</v>
      </c>
      <c r="L127" s="48" t="str">
        <f>IF(INDEX(Applications_2021!$F$2:$F$651,MATCH($A127,Applications_2021!$A$2:$A$651,0))="","",INDEX(Applications_2021!$F$2:$F$651,MATCH($A127,Applications_2021!$A$2:$A$651,0)))</f>
        <v>Male</v>
      </c>
      <c r="M127" s="48" t="str">
        <f>IF(LEFT(INDEX(Applications_2021!$I$2:$I$651,MATCH($A127,Applications_2021!$A$2:$A$651,0)),1)="","",LEFT(INDEX(Applications_2021!$I$2:$I$651,MATCH($A127,Applications_2021!$A$2:$A$651,0)),1))</f>
        <v>7</v>
      </c>
      <c r="N127" s="48" t="str">
        <f>IF(INDEX(Applications_2021!$J$2:$J$651,MATCH($A127,Applications_2021!$A$2:$A$651,0))="","",INDEX(Applications_2021!$J$2:$J$651,MATCH($A127,Applications_2021!$A$2:$A$651,0)))</f>
        <v xml:space="preserve">Columbus Middle School </v>
      </c>
      <c r="O127" s="48" t="str">
        <f>IF(INDEX(Applications_2021!$K$2:$K$651,MATCH($A127,Applications_2021!$A$2:$A$651,0))="","",INDEX(Applications_2021!$K$2:$K$651,MATCH($A127,Applications_2021!$A$2:$A$651,0)))</f>
        <v xml:space="preserve">Columbus Municipal School District </v>
      </c>
      <c r="P127" s="48" t="str">
        <f>IF(INDEX(Applications_2021!$P$2:$P$651,MATCH($A127,Applications_2021!$A$2:$A$651,0))="","",INDEX(Applications_2021!$P$2:$P$651,MATCH($A127,Applications_2021!$A$2:$A$651,0)))</f>
        <v>College degree or 4 or more years of college (including graduate school)</v>
      </c>
      <c r="Q127" s="48" t="str">
        <f>IF(INDEX(Applications_2021!$Q$2:$Q$651,MATCH($A127,Applications_2021!$A$2:$A$651,0))="","",INDEX(Applications_2021!$Q$2:$Q$651,MATCH($A127,Applications_2021!$A$2:$A$651,0)))</f>
        <v>$50,000 per year or above</v>
      </c>
      <c r="R127" s="48" t="str">
        <f>IF(INDEX(Applications_2021!$AL$2:$AL$651,MATCH($A127,Applications_2021!$A$2:$A$651,0))="","",INDEX(Applications_2021!$AL$2:$AL$651,MATCH($A127,Applications_2021!$A$2:$A$651,0)))</f>
        <v>Lowndes</v>
      </c>
      <c r="S127" s="48" t="str">
        <f>IF(INDEX(Applications_2021!$V$2:$V$651,MATCH($A127,Applications_2021!$A$2:$A$651,0))="","",INDEX(Applications_2021!$V$2:$V$651,MATCH($A127,Applications_2021!$A$2:$A$651,0)))</f>
        <v>MS</v>
      </c>
      <c r="T127" s="48" t="str">
        <f>IF(INDEX(Applications_2021!$AE$2:$AE$651,MATCH($A127,Applications_2021!$A$2:$A$651,0))="","",INDEX(Applications_2021!$AE$2:$AE$651,MATCH($A127,Applications_2021!$A$2:$A$651,0)))</f>
        <v>Excellent</v>
      </c>
      <c r="U127" s="48" t="str">
        <f>IF(INDEX(Applications_2021!$AF$2:$AF$651,MATCH($A127,Applications_2021!$A$2:$A$651,0))="","",INDEX(Applications_2021!$AF$2:$AF$651,MATCH($A127,Applications_2021!$A$2:$A$651,0)))</f>
        <v>I’m interested in attending the AAYME Camp in order to meet other high performing students from around the state who excel in academics. Attending the AAYME Success Camp will allow me to build networks and relationships with other students throughout the state. This would also give me an opportunity to learn from professional instructors, as well as,  allow me to gain additional insight into STEM related areas. I want to learn about more opportunities for college and professions that are available for students like myself.</v>
      </c>
      <c r="V127" s="48" t="str">
        <f>IF(INDEX(Applications_2021!$AG$2:$AG$651,MATCH($A127,Applications_2021!$A$2:$A$651,0))="","",INDEX(Applications_2021!$AG$2:$AG$651,MATCH($A127,Applications_2021!$A$2:$A$651,0)))</f>
        <v xml:space="preserve">I’ve been on the straight A’s list since elementary school and have received academic honors each year.  I was in the gifted program 1st - 6th grade.  I won 1st place and the Regional Science Fair 2 years in a row. I’ve advanced a grade ahead of my peers during elementary school. I’ve participated in volunteer community projects with Cubs, Webelos, and Boy Scouts of America.   I participated in a Christmas Food Drive with a local ministry. I have also volunteered at the local nursing home to deliver packages to the elderly.  I was 6th grade Student Representative for the student body at my middle school.  I’m a member of the Suzuki Strings Youth Orchestra.  I’ve been playing the Cello over 3 years and have received Superior ratings each year. I’m a member of the Middle School Band where I play the saxophone.  I’m currently enrolled in the ACT Aspire program at my school. </v>
      </c>
      <c r="W127" s="48" t="str">
        <f>IF(INDEX(Applications_2021!$AH$2:$AH$651,MATCH($A127,Applications_2021!$A$2:$A$651,0))="","",INDEX(Applications_2021!$AH$2:$AH$651,MATCH($A127,Applications_2021!$A$2:$A$651,0)))</f>
        <v>My personal long-term goal is to attend The Mississippi School of Math and Science. I hope that attending this AAYME Camp will allow me gain more knowledge about what it takes to gain acceptance into the MSMS program, along with the areas of study I should focus on for  my academic interests. This camp will allow me to gain exposure to programs, instruction, and leadership skills  that I may not have the opportunity to experience.</v>
      </c>
      <c r="X127" s="48" t="str">
        <f>IF(INDEX(Applications_2021!$AI$2:$AI$651,MATCH($A127,Applications_2021!$A$2:$A$651,0))="","",INDEX(Applications_2021!$AI$2:$AI$651,MATCH($A127,Applications_2021!$A$2:$A$651,0)))</f>
        <v>Social Media</v>
      </c>
      <c r="Y127" s="48" t="str">
        <f>IF(INDEX(Applications_2021!$AJ$2:$AJ$651,MATCH($A127,Applications_2021!$A$2:$A$651,0))="","",INDEX(Applications_2021!$AJ$2:$AJ$651,MATCH($A127,Applications_2021!$A$2:$A$651,0)))</f>
        <v xml:space="preserve">N/A </v>
      </c>
      <c r="Z127" s="48" t="str" cm="1">
        <f t="array" ref="Z127">IF(INDEX(Transcripts_2021!$Q$2:$Q$1001,MATCH($A127,Applications_2021!$A$2:$A$1001,0))="","",INDEX(Transcripts_2021!$Q$2:$Q$1001,MATCH(TRIM($A127),TRIM(Transcripts_2021!$B$2:$B$1001),0)))</f>
        <v>scmskm_55421042213080.pdf</v>
      </c>
      <c r="AA127" s="48" t="str" cm="1">
        <f t="array" ref="AA127">IF(INDEX(Transcripts_2021!$S$2:$S$1001,MATCH($A127,Applications_2021!$A$2:$A$1001,0))="","",INDEX(Transcripts_2021!$S$2:$S$1001,MATCH(TRIM($A127),TRIM(Transcripts_2021!$B$2:$B$1001),0)))</f>
        <v/>
      </c>
      <c r="AB127" s="48" t="str" cm="1">
        <f t="array" ref="AB127">IF(INDEX(Transcripts_2021!$U$2:$U$1001,MATCH($A127,Applications_2021!$A$2:$A$1001,0))="","",INDEX(Transcripts_2021!$U$2:$U$1001,MATCH(TRIM($A127),TRIM(Transcripts_2021!$B$2:$B$1001),0)))</f>
        <v/>
      </c>
      <c r="AC127" s="48" t="str">
        <f>IF(INDEX(Transcripts_2021!$A$2:$A$324,MATCH($A127,Transcripts_2021!$A$2:$A$324,0))=$A127,INDEX(Transcripts_2021!$O$2:$O$324,MATCH($A127,Transcripts_2021!$A$2:$A$324,0)),"")</f>
        <v xml:space="preserve">Columbus Middle School </v>
      </c>
      <c r="AD127" s="48" t="str">
        <f>IF(INDEX('AAYME 2021_List'!$A$3:$A$311,MATCH($A127,'AAYME 2021_List'!$A$3:$A$311,0))=$A127,INDEX('AAYME 2021_List'!$AC$3:$AC$311,MATCH($A127,'AAYME 2021_List'!$A$3:$A$311,0)),"")</f>
        <v>Lowndes</v>
      </c>
      <c r="AE127" s="48" t="str">
        <f>IF(INDEX(Applications_2021!$AL$2:$AL$651,MATCH($A127,Applications_2021!$A$2:$A$651,0))="","",INDEX(Applications_2021!$AL$2:$AL$651,MATCH($A127,Applications_2021!$A$2:$A$651,0)))</f>
        <v>Lowndes</v>
      </c>
    </row>
    <row r="128" spans="1:31" x14ac:dyDescent="0.3">
      <c r="A128" s="51" t="str">
        <f>IF(Applications_2021!$A273="","",Applications_2021!$A273)</f>
        <v>0285-ROB-AU-0289</v>
      </c>
      <c r="B128" s="52" t="str">
        <f>IF(INDEX('AAYME 2021_List'!$A$3:$A$311,MATCH($A128,'AAYME 2021_List'!$A$3:$A$311,0))=$A128,INDEX('AAYME 2021_List'!$B$3:$B$311,MATCH($A128,'AAYME 2021_List'!$A$3:$A$311,0)),"")</f>
        <v>Yes</v>
      </c>
      <c r="C128" s="258" t="str">
        <f>IF(INDEX('AAYME 2021_List'!$A$3:$A$311,MATCH($A128,'AAYME 2021_List'!$A$3:$A$311,0))=$A128,INDEX('AAYME 2021_List'!$C$3:$C$311,MATCH($A128,'AAYME 2021_List'!$A$3:$A$311,0)),"")</f>
        <v>06-Finalist</v>
      </c>
      <c r="D128" s="46">
        <f t="shared" si="4"/>
        <v>10</v>
      </c>
      <c r="E128" s="45" cm="1">
        <f t="array" ref="E128">_xlfn.IFS($Q128="Less than $25,000 per year",5,$Q128="$25,000 to $49,999 per year",4,$Q128="$50,000 per year or above",2,$Q128="I do not know.",3,$Q128="",0)</f>
        <v>5</v>
      </c>
      <c r="F128" s="45" cm="1">
        <f t="array" ref="F128">_xlfn.IFS($T128="Excellent",5,$T128="Good",4,$T128="Average",3,$T128="Below Average",2,$T128="Poor",1)</f>
        <v>5</v>
      </c>
      <c r="G128" s="52"/>
      <c r="H128" s="52"/>
      <c r="I128" s="52"/>
      <c r="J128" s="255">
        <f>IF(INDEX('AAYME 2021_List'!$A$3:$A$311,MATCH($A128,'AAYME 2021_List'!$A$3:$A$311,0))=$A128,INDEX('AAYME 2021_List'!$J$3:$J$311,MATCH($A128,'AAYME 2021_List'!$A$3:$A$311,0)),"")</f>
        <v>9</v>
      </c>
      <c r="K128" s="48" t="str">
        <f>IF(LEFT(INDEX(Applications_2021!$E$2:$E$651,MATCH($A128,Applications_2021!$A$2:$A$651,0)),1)="Y","Black","Other")</f>
        <v>Black</v>
      </c>
      <c r="L128" s="48" t="str">
        <f>IF(INDEX(Applications_2021!$F$2:$F$651,MATCH($A128,Applications_2021!$A$2:$A$651,0))="","",INDEX(Applications_2021!$F$2:$F$651,MATCH($A128,Applications_2021!$A$2:$A$651,0)))</f>
        <v>Female</v>
      </c>
      <c r="M128" s="48" t="str">
        <f>IF(LEFT(INDEX(Applications_2021!$I$2:$I$651,MATCH($A128,Applications_2021!$A$2:$A$651,0)),1)="","",LEFT(INDEX(Applications_2021!$I$2:$I$651,MATCH($A128,Applications_2021!$A$2:$A$651,0)),1))</f>
        <v>9</v>
      </c>
      <c r="N128" s="48" t="str">
        <f>IF(INDEX(Applications_2021!$J$2:$J$651,MATCH($A128,Applications_2021!$A$2:$A$651,0))="","",INDEX(Applications_2021!$J$2:$J$651,MATCH($A128,Applications_2021!$A$2:$A$651,0)))</f>
        <v xml:space="preserve">Tupelo High School </v>
      </c>
      <c r="O128" s="48" t="str">
        <f>IF(INDEX(Applications_2021!$K$2:$K$651,MATCH($A128,Applications_2021!$A$2:$A$651,0))="","",INDEX(Applications_2021!$K$2:$K$651,MATCH($A128,Applications_2021!$A$2:$A$651,0)))</f>
        <v xml:space="preserve">Tupelo Public School District </v>
      </c>
      <c r="P128" s="48" t="str">
        <f>IF(INDEX(Applications_2021!$P$2:$P$651,MATCH($A128,Applications_2021!$A$2:$A$651,0))="","",INDEX(Applications_2021!$P$2:$P$651,MATCH($A128,Applications_2021!$A$2:$A$651,0)))</f>
        <v>College degree or 4 or more years of college (including graduate school)</v>
      </c>
      <c r="Q128" s="48" t="str">
        <f>IF(INDEX(Applications_2021!$Q$2:$Q$651,MATCH($A128,Applications_2021!$A$2:$A$651,0))="","",INDEX(Applications_2021!$Q$2:$Q$651,MATCH($A128,Applications_2021!$A$2:$A$651,0)))</f>
        <v>Less than $25,000 per year</v>
      </c>
      <c r="R128" s="48" t="str">
        <f>IF(INDEX(Applications_2021!$AL$2:$AL$651,MATCH($A128,Applications_2021!$A$2:$A$651,0))="","",INDEX(Applications_2021!$AL$2:$AL$651,MATCH($A128,Applications_2021!$A$2:$A$651,0)))</f>
        <v>Lee</v>
      </c>
      <c r="S128" s="48" t="str">
        <f>IF(INDEX(Applications_2021!$V$2:$V$651,MATCH($A128,Applications_2021!$A$2:$A$651,0))="","",INDEX(Applications_2021!$V$2:$V$651,MATCH($A128,Applications_2021!$A$2:$A$651,0)))</f>
        <v>MS</v>
      </c>
      <c r="T128" s="48" t="str">
        <f>IF(INDEX(Applications_2021!$AE$2:$AE$651,MATCH($A128,Applications_2021!$A$2:$A$651,0))="","",INDEX(Applications_2021!$AE$2:$AE$651,MATCH($A128,Applications_2021!$A$2:$A$651,0)))</f>
        <v>Excellent</v>
      </c>
      <c r="U128" s="48" t="str">
        <f>IF(INDEX(Applications_2021!$AF$2:$AF$651,MATCH($A128,Applications_2021!$A$2:$A$651,0))="","",INDEX(Applications_2021!$AF$2:$AF$651,MATCH($A128,Applications_2021!$A$2:$A$651,0)))</f>
        <v xml:space="preserve">I want to attend the AAYME because it is a good opportunity for me to gain ACT/SAT testing skills, and to learn more about college and scholarship options.   </v>
      </c>
      <c r="V128" s="48" t="str">
        <f>IF(INDEX(Applications_2021!$AG$2:$AG$651,MATCH($A128,Applications_2021!$A$2:$A$651,0))="","",INDEX(Applications_2021!$AG$2:$AG$651,MATCH($A128,Applications_2021!$A$2:$A$651,0)))</f>
        <v xml:space="preserve">Some of my achievements are being on honor roll, LCCLA, being a manger of a basketball team, and being in band. </v>
      </c>
      <c r="W128" s="48" t="str">
        <f>IF(INDEX(Applications_2021!$AH$2:$AH$651,MATCH($A128,Applications_2021!$A$2:$A$651,0))="","",INDEX(Applications_2021!$AH$2:$AH$651,MATCH($A128,Applications_2021!$A$2:$A$651,0)))</f>
        <v xml:space="preserve">I am very devoted to my education and career. I'm very goal oriented and self motivated. I am the eldest of three which have helped my leadership skills. </v>
      </c>
      <c r="X128" s="48" t="str">
        <f>IF(INDEX(Applications_2021!$AI$2:$AI$651,MATCH($A128,Applications_2021!$A$2:$A$651,0))="","",INDEX(Applications_2021!$AI$2:$AI$651,MATCH($A128,Applications_2021!$A$2:$A$651,0)))</f>
        <v>school/teacher</v>
      </c>
      <c r="Y128" s="48" t="str">
        <f>IF(INDEX(Applications_2021!$AJ$2:$AJ$651,MATCH($A128,Applications_2021!$A$2:$A$651,0))="","",INDEX(Applications_2021!$AJ$2:$AJ$651,MATCH($A128,Applications_2021!$A$2:$A$651,0)))</f>
        <v>Autumn Bankhead- Tupelo High School</v>
      </c>
      <c r="Z128" s="48" t="str" cm="1">
        <f t="array" ref="Z128">IF(INDEX(Transcripts_2021!$Q$2:$Q$1001,MATCH($A128,Applications_2021!$A$2:$A$1001,0))="","",INDEX(Transcripts_2021!$Q$2:$Q$1001,MATCH(TRIM($A128),TRIM(Transcripts_2021!$B$2:$B$1001),0)))</f>
        <v>screen_shot_20210429_at_10.35.00_pm.png</v>
      </c>
      <c r="AA128" s="48" t="str" cm="1">
        <f t="array" ref="AA128">IF(INDEX(Transcripts_2021!$S$2:$S$1001,MATCH($A128,Applications_2021!$A$2:$A$1001,0))="","",INDEX(Transcripts_2021!$S$2:$S$1001,MATCH(TRIM($A128),TRIM(Transcripts_2021!$B$2:$B$1001),0)))</f>
        <v/>
      </c>
      <c r="AB128" s="48" t="str" cm="1">
        <f t="array" ref="AB128">IF(INDEX(Transcripts_2021!$U$2:$U$1001,MATCH($A128,Applications_2021!$A$2:$A$1001,0))="","",INDEX(Transcripts_2021!$U$2:$U$1001,MATCH(TRIM($A128),TRIM(Transcripts_2021!$B$2:$B$1001),0)))</f>
        <v/>
      </c>
      <c r="AC128" s="48" t="str">
        <f>IF(INDEX(Transcripts_2021!$A$2:$A$324,MATCH($A128,Transcripts_2021!$A$2:$A$324,0))=$A128,INDEX(Transcripts_2021!$O$2:$O$324,MATCH($A128,Transcripts_2021!$A$2:$A$324,0)),"")</f>
        <v>Tupelo High School</v>
      </c>
      <c r="AD128" s="48" t="str">
        <f>IF(INDEX('AAYME 2021_List'!$A$3:$A$311,MATCH($A128,'AAYME 2021_List'!$A$3:$A$311,0))=$A128,INDEX('AAYME 2021_List'!$AC$3:$AC$311,MATCH($A128,'AAYME 2021_List'!$A$3:$A$311,0)),"")</f>
        <v>Lee</v>
      </c>
      <c r="AE128" s="48" t="str">
        <f>IF(INDEX(Applications_2021!$AL$2:$AL$651,MATCH($A128,Applications_2021!$A$2:$A$651,0))="","",INDEX(Applications_2021!$AL$2:$AL$651,MATCH($A128,Applications_2021!$A$2:$A$651,0)))</f>
        <v>Lee</v>
      </c>
    </row>
    <row r="129" spans="1:31" x14ac:dyDescent="0.3">
      <c r="A129" s="51" t="str">
        <f>IF(Applications_2021!$A277="","",Applications_2021!$A277)</f>
        <v>0289-WEL-PA-0317</v>
      </c>
      <c r="B129" s="52" t="str">
        <f>IF(INDEX('AAYME 2021_List'!$A$3:$A$311,MATCH($A129,'AAYME 2021_List'!$A$3:$A$311,0))=$A129,INDEX('AAYME 2021_List'!$B$3:$B$311,MATCH($A129,'AAYME 2021_List'!$A$3:$A$311,0)),"")</f>
        <v>Yes</v>
      </c>
      <c r="C129" s="258" t="str">
        <f>IF(INDEX('AAYME 2021_List'!$A$3:$A$311,MATCH($A129,'AAYME 2021_List'!$A$3:$A$311,0))=$A129,INDEX('AAYME 2021_List'!$C$3:$C$311,MATCH($A129,'AAYME 2021_List'!$A$3:$A$311,0)),"")</f>
        <v>07-Alternate</v>
      </c>
      <c r="D129" s="46">
        <f t="shared" si="4"/>
        <v>8</v>
      </c>
      <c r="E129" s="45" cm="1">
        <f t="array" ref="E129">_xlfn.IFS($Q129="Less than $25,000 per year",5,$Q129="$25,000 to $49,999 per year",4,$Q129="$50,000 per year or above",2,$Q129="I do not know.",3,$Q129="",0)</f>
        <v>3</v>
      </c>
      <c r="F129" s="45" cm="1">
        <f t="array" ref="F129">_xlfn.IFS($T129="Excellent",5,$T129="Good",4,$T129="Average",3,$T129="Below Average",2,$T129="Poor",1)</f>
        <v>5</v>
      </c>
      <c r="G129" s="52"/>
      <c r="H129" s="52"/>
      <c r="I129" s="52"/>
      <c r="J129" s="255">
        <f>IF(INDEX('AAYME 2021_List'!$A$3:$A$311,MATCH($A129,'AAYME 2021_List'!$A$3:$A$311,0))=$A129,INDEX('AAYME 2021_List'!$J$3:$J$311,MATCH($A129,'AAYME 2021_List'!$A$3:$A$311,0)),"")</f>
        <v>7</v>
      </c>
      <c r="K129" s="48" t="str">
        <f>IF(LEFT(INDEX(Applications_2021!$E$2:$E$651,MATCH($A129,Applications_2021!$A$2:$A$651,0)),1)="Y","Black","Other")</f>
        <v>Black</v>
      </c>
      <c r="L129" s="48" t="str">
        <f>IF(INDEX(Applications_2021!$F$2:$F$651,MATCH($A129,Applications_2021!$A$2:$A$651,0))="","",INDEX(Applications_2021!$F$2:$F$651,MATCH($A129,Applications_2021!$A$2:$A$651,0)))</f>
        <v>Female</v>
      </c>
      <c r="M129" s="48" t="str">
        <f>IF(LEFT(INDEX(Applications_2021!$I$2:$I$651,MATCH($A129,Applications_2021!$A$2:$A$651,0)),1)="","",LEFT(INDEX(Applications_2021!$I$2:$I$651,MATCH($A129,Applications_2021!$A$2:$A$651,0)),1))</f>
        <v>7</v>
      </c>
      <c r="N129" s="48" t="str">
        <f>IF(INDEX(Applications_2021!$J$2:$J$651,MATCH($A129,Applications_2021!$A$2:$A$651,0))="","",INDEX(Applications_2021!$J$2:$J$651,MATCH($A129,Applications_2021!$A$2:$A$651,0)))</f>
        <v>Desoto Central Middle</v>
      </c>
      <c r="O129" s="48" t="str">
        <f>IF(INDEX(Applications_2021!$K$2:$K$651,MATCH($A129,Applications_2021!$A$2:$A$651,0))="","",INDEX(Applications_2021!$K$2:$K$651,MATCH($A129,Applications_2021!$A$2:$A$651,0)))</f>
        <v>Desoto</v>
      </c>
      <c r="P129" s="48" t="str">
        <f>IF(INDEX(Applications_2021!$P$2:$P$651,MATCH($A129,Applications_2021!$A$2:$A$651,0))="","",INDEX(Applications_2021!$P$2:$P$651,MATCH($A129,Applications_2021!$A$2:$A$651,0)))</f>
        <v>College degree or 4 or more years of college (including graduate school)</v>
      </c>
      <c r="Q129" s="48" t="str">
        <f>IF(INDEX(Applications_2021!$Q$2:$Q$651,MATCH($A129,Applications_2021!$A$2:$A$651,0))="","",INDEX(Applications_2021!$Q$2:$Q$651,MATCH($A129,Applications_2021!$A$2:$A$651,0)))</f>
        <v>I do not know.</v>
      </c>
      <c r="R129" s="48" t="str">
        <f>IF(INDEX(Applications_2021!$AL$2:$AL$651,MATCH($A129,Applications_2021!$A$2:$A$651,0))="","",INDEX(Applications_2021!$AL$2:$AL$651,MATCH($A129,Applications_2021!$A$2:$A$651,0)))</f>
        <v>DeSoto</v>
      </c>
      <c r="S129" s="48" t="str">
        <f>IF(INDEX(Applications_2021!$V$2:$V$651,MATCH($A129,Applications_2021!$A$2:$A$651,0))="","",INDEX(Applications_2021!$V$2:$V$651,MATCH($A129,Applications_2021!$A$2:$A$651,0)))</f>
        <v>MS</v>
      </c>
      <c r="T129" s="48" t="str">
        <f>IF(INDEX(Applications_2021!$AE$2:$AE$651,MATCH($A129,Applications_2021!$A$2:$A$651,0))="","",INDEX(Applications_2021!$AE$2:$AE$651,MATCH($A129,Applications_2021!$A$2:$A$651,0)))</f>
        <v>Excellent</v>
      </c>
      <c r="U129" s="48" t="str">
        <f>IF(INDEX(Applications_2021!$AF$2:$AF$651,MATCH($A129,Applications_2021!$A$2:$A$651,0))="","",INDEX(Applications_2021!$AF$2:$AF$651,MATCH($A129,Applications_2021!$A$2:$A$651,0)))</f>
        <v>I want this opportunity so I can prepare for college. This is a chance for me to experience being away from home and to be challenged academically. I know these are the toughest areas that new college students face. This camp will help me to build skills that help me to have a successful college experience.</v>
      </c>
      <c r="V129" s="48" t="str">
        <f>IF(INDEX(Applications_2021!$AG$2:$AG$651,MATCH($A129,Applications_2021!$A$2:$A$651,0))="","",INDEX(Applications_2021!$AG$2:$AG$651,MATCH($A129,Applications_2021!$A$2:$A$651,0)))</f>
        <v>I was asked to be cheer captain of my squad. I have done very well academically these past two school years. I serve as teacher aid for my math teacher.</v>
      </c>
      <c r="W129" s="48" t="str">
        <f>IF(INDEX(Applications_2021!$AH$2:$AH$651,MATCH($A129,Applications_2021!$A$2:$A$651,0))="","",INDEX(Applications_2021!$AH$2:$AH$651,MATCH($A129,Applications_2021!$A$2:$A$651,0)))</f>
        <v>My parents would say I am a good child. I am respectful and obedient. I have never gotten in any trouble in school, except for lunch detention for talking during lunch. I am a good big sister. Also my parents find me responsible enough to haven given me a dog, and I am pretty much in charge of taking care of her. I would work just as hard at the camp.</v>
      </c>
      <c r="X129" s="48" t="str">
        <f>IF(INDEX(Applications_2021!$AI$2:$AI$651,MATCH($A129,Applications_2021!$A$2:$A$651,0))="","",INDEX(Applications_2021!$AI$2:$AI$651,MATCH($A129,Applications_2021!$A$2:$A$651,0)))</f>
        <v>MSMS alumni/student</v>
      </c>
      <c r="Y129" s="48" t="str">
        <f>IF(INDEX(Applications_2021!$AJ$2:$AJ$651,MATCH($A129,Applications_2021!$A$2:$A$651,0))="","",INDEX(Applications_2021!$AJ$2:$AJ$651,MATCH($A129,Applications_2021!$A$2:$A$651,0)))</f>
        <v>Chara Fox/ American Way Middle</v>
      </c>
      <c r="Z129" s="48" t="str" cm="1">
        <f t="array" ref="Z129">IF(INDEX(Transcripts_2021!$Q$2:$Q$1001,MATCH($A129,Applications_2021!$A$2:$A$1001,0))="","",INDEX(Transcripts_2021!$Q$2:$Q$1001,MATCH(TRIM($A129),TRIM(Transcripts_2021!$B$2:$B$1001),0)))</f>
        <v>paige_noel_wellington_transcripts.tif</v>
      </c>
      <c r="AA129" s="48" t="str" cm="1">
        <f t="array" ref="AA129">IF(INDEX(Transcripts_2021!$S$2:$S$1001,MATCH($A129,Applications_2021!$A$2:$A$1001,0))="","",INDEX(Transcripts_2021!$S$2:$S$1001,MATCH(TRIM($A129),TRIM(Transcripts_2021!$B$2:$B$1001),0)))</f>
        <v/>
      </c>
      <c r="AB129" s="48" t="str" cm="1">
        <f t="array" ref="AB129">IF(INDEX(Transcripts_2021!$U$2:$U$1001,MATCH($A129,Applications_2021!$A$2:$A$1001,0))="","",INDEX(Transcripts_2021!$U$2:$U$1001,MATCH(TRIM($A129),TRIM(Transcripts_2021!$B$2:$B$1001),0)))</f>
        <v>I have uploaded Paige Noel Wellington's transcripts. The transcripts contain all of the required information except the cumulative G.P.A. Perhaps this is not recorded at the middle school level in Desoto County. I also spoke with Ms. Alysia Lajune regarding a correction to my address. I made a mistake of Southaven, TN when the correct address is Southaven, MS 38672. Thank for your attention in this matter.</v>
      </c>
      <c r="AC129" s="48" t="str">
        <f>IF(INDEX(Transcripts_2021!$A$2:$A$324,MATCH($A129,Transcripts_2021!$A$2:$A$324,0))=$A129,INDEX(Transcripts_2021!$O$2:$O$324,MATCH($A129,Transcripts_2021!$A$2:$A$324,0)),"")</f>
        <v>Desoto Central Middle School</v>
      </c>
      <c r="AD129" s="48" t="str">
        <f>IF(INDEX('AAYME 2021_List'!$A$3:$A$311,MATCH($A129,'AAYME 2021_List'!$A$3:$A$311,0))=$A129,INDEX('AAYME 2021_List'!$AC$3:$AC$311,MATCH($A129,'AAYME 2021_List'!$A$3:$A$311,0)),"")</f>
        <v>DeSoto</v>
      </c>
      <c r="AE129" s="48" t="str">
        <f>IF(INDEX(Applications_2021!$AL$2:$AL$651,MATCH($A129,Applications_2021!$A$2:$A$651,0))="","",INDEX(Applications_2021!$AL$2:$AL$651,MATCH($A129,Applications_2021!$A$2:$A$651,0)))</f>
        <v>DeSoto</v>
      </c>
    </row>
    <row r="130" spans="1:31" x14ac:dyDescent="0.3">
      <c r="A130" s="51" t="str">
        <f>IF(Applications_2021!$A281="","",Applications_2021!$A281)</f>
        <v>0293-WEA-GA-0031</v>
      </c>
      <c r="B130" s="52" t="str">
        <f>IF(INDEX('AAYME 2021_List'!$A$3:$A$311,MATCH($A130,'AAYME 2021_List'!$A$3:$A$311,0))=$A130,INDEX('AAYME 2021_List'!$B$3:$B$311,MATCH($A130,'AAYME 2021_List'!$A$3:$A$311,0)),"")</f>
        <v>Yes</v>
      </c>
      <c r="C130" s="258" t="str">
        <f>IF(INDEX('AAYME 2021_List'!$A$3:$A$311,MATCH($A130,'AAYME 2021_List'!$A$3:$A$311,0))=$A130,INDEX('AAYME 2021_List'!$C$3:$C$311,MATCH($A130,'AAYME 2021_List'!$A$3:$A$311,0)),"")</f>
        <v>06-Finalist</v>
      </c>
      <c r="D130" s="46">
        <f t="shared" si="4"/>
        <v>9</v>
      </c>
      <c r="E130" s="45" cm="1">
        <f t="array" ref="E130">_xlfn.IFS($Q130="Less than $25,000 per year",5,$Q130="$25,000 to $49,999 per year",4,$Q130="$50,000 per year or above",2,$Q130="I do not know.",3,$Q130="",0)</f>
        <v>4</v>
      </c>
      <c r="F130" s="45" cm="1">
        <f t="array" ref="F130">_xlfn.IFS($T130="Excellent",5,$T130="Good",4,$T130="Average",3,$T130="Below Average",2,$T130="Poor",1)</f>
        <v>5</v>
      </c>
      <c r="G130" s="52"/>
      <c r="H130" s="52"/>
      <c r="I130" s="52"/>
      <c r="J130" s="255">
        <f>IF(INDEX('AAYME 2021_List'!$A$3:$A$311,MATCH($A130,'AAYME 2021_List'!$A$3:$A$311,0))=$A130,INDEX('AAYME 2021_List'!$J$3:$J$311,MATCH($A130,'AAYME 2021_List'!$A$3:$A$311,0)),"")</f>
        <v>9</v>
      </c>
      <c r="K130" s="48" t="str">
        <f>IF(LEFT(INDEX(Applications_2021!$E$2:$E$651,MATCH($A130,Applications_2021!$A$2:$A$651,0)),1)="Y","Black","Other")</f>
        <v>Black</v>
      </c>
      <c r="L130" s="48" t="str">
        <f>IF(INDEX(Applications_2021!$F$2:$F$651,MATCH($A130,Applications_2021!$A$2:$A$651,0))="","",INDEX(Applications_2021!$F$2:$F$651,MATCH($A130,Applications_2021!$A$2:$A$651,0)))</f>
        <v>Male</v>
      </c>
      <c r="M130" s="48" t="str">
        <f>IF(LEFT(INDEX(Applications_2021!$I$2:$I$651,MATCH($A130,Applications_2021!$A$2:$A$651,0)),1)="","",LEFT(INDEX(Applications_2021!$I$2:$I$651,MATCH($A130,Applications_2021!$A$2:$A$651,0)),1))</f>
        <v>9</v>
      </c>
      <c r="N130" s="48" t="str">
        <f>IF(INDEX(Applications_2021!$J$2:$J$651,MATCH($A130,Applications_2021!$A$2:$A$651,0))="","",INDEX(Applications_2021!$J$2:$J$651,MATCH($A130,Applications_2021!$A$2:$A$651,0)))</f>
        <v>Columbus High School</v>
      </c>
      <c r="O130" s="48" t="str">
        <f>IF(INDEX(Applications_2021!$K$2:$K$651,MATCH($A130,Applications_2021!$A$2:$A$651,0))="","",INDEX(Applications_2021!$K$2:$K$651,MATCH($A130,Applications_2021!$A$2:$A$651,0)))</f>
        <v xml:space="preserve">City </v>
      </c>
      <c r="P130" s="48" t="str">
        <f>IF(INDEX(Applications_2021!$P$2:$P$651,MATCH($A130,Applications_2021!$A$2:$A$651,0))="","",INDEX(Applications_2021!$P$2:$P$651,MATCH($A130,Applications_2021!$A$2:$A$651,0)))</f>
        <v>College degree or 4 or more years of college (including graduate school)</v>
      </c>
      <c r="Q130" s="48" t="str">
        <f>IF(INDEX(Applications_2021!$Q$2:$Q$651,MATCH($A130,Applications_2021!$A$2:$A$651,0))="","",INDEX(Applications_2021!$Q$2:$Q$651,MATCH($A130,Applications_2021!$A$2:$A$651,0)))</f>
        <v>$25,000 to $49,999 per year</v>
      </c>
      <c r="R130" s="48" t="str">
        <f>IF(INDEX(Applications_2021!$AL$2:$AL$651,MATCH($A130,Applications_2021!$A$2:$A$651,0))="","",INDEX(Applications_2021!$AL$2:$AL$651,MATCH($A130,Applications_2021!$A$2:$A$651,0)))</f>
        <v>Lowndes</v>
      </c>
      <c r="S130" s="48" t="str">
        <f>IF(INDEX(Applications_2021!$V$2:$V$651,MATCH($A130,Applications_2021!$A$2:$A$651,0))="","",INDEX(Applications_2021!$V$2:$V$651,MATCH($A130,Applications_2021!$A$2:$A$651,0)))</f>
        <v>MS</v>
      </c>
      <c r="T130" s="48" t="str">
        <f>IF(INDEX(Applications_2021!$AE$2:$AE$651,MATCH($A130,Applications_2021!$A$2:$A$651,0))="","",INDEX(Applications_2021!$AE$2:$AE$651,MATCH($A130,Applications_2021!$A$2:$A$651,0)))</f>
        <v>Excellent</v>
      </c>
      <c r="U130" s="48" t="str">
        <f>IF(INDEX(Applications_2021!$AF$2:$AF$651,MATCH($A130,Applications_2021!$A$2:$A$651,0))="","",INDEX(Applications_2021!$AF$2:$AF$651,MATCH($A130,Applications_2021!$A$2:$A$651,0)))</f>
        <v xml:space="preserve">Due to the pandemic, I had not had the chance to experience what the first year of school will be like, due to being 100% virtual. Now that things are slowly coming back around, I hope to development personal, academic, and professional skills that high schoolers get to gain and enjoy throughout their high school career and experience. </v>
      </c>
      <c r="V130" s="48" t="str">
        <f>IF(INDEX(Applications_2021!$AG$2:$AG$651,MATCH($A130,Applications_2021!$A$2:$A$651,0))="","",INDEX(Applications_2021!$AG$2:$AG$651,MATCH($A130,Applications_2021!$A$2:$A$651,0)))</f>
        <v/>
      </c>
      <c r="W130" s="48" t="str">
        <f>IF(INDEX(Applications_2021!$AH$2:$AH$651,MATCH($A130,Applications_2021!$A$2:$A$651,0))="","",INDEX(Applications_2021!$AH$2:$AH$651,MATCH($A130,Applications_2021!$A$2:$A$651,0)))</f>
        <v/>
      </c>
      <c r="X130" s="48" t="str">
        <f>IF(INDEX(Applications_2021!$AI$2:$AI$651,MATCH($A130,Applications_2021!$A$2:$A$651,0))="","",INDEX(Applications_2021!$AI$2:$AI$651,MATCH($A130,Applications_2021!$A$2:$A$651,0)))</f>
        <v>Social Media</v>
      </c>
      <c r="Y130" s="48" t="str">
        <f>IF(INDEX(Applications_2021!$AJ$2:$AJ$651,MATCH($A130,Applications_2021!$A$2:$A$651,0))="","",INDEX(Applications_2021!$AJ$2:$AJ$651,MATCH($A130,Applications_2021!$A$2:$A$651,0)))</f>
        <v/>
      </c>
      <c r="Z130" s="48" t="str" cm="1">
        <f t="array" ref="Z130">IF(INDEX(Transcripts_2021!$Q$2:$Q$1001,MATCH($A130,Applications_2021!$A$2:$A$1001,0))="","",INDEX(Transcripts_2021!$Q$2:$Q$1001,MATCH(TRIM($A130),TRIM(Transcripts_2021!$B$2:$B$1001),0)))</f>
        <v>gavin_weatherspoon_report_card.pdf</v>
      </c>
      <c r="AA130" s="48" t="str" cm="1">
        <f t="array" ref="AA130">IF(INDEX(Transcripts_2021!$S$2:$S$1001,MATCH($A130,Applications_2021!$A$2:$A$1001,0))="","",INDEX(Transcripts_2021!$S$2:$S$1001,MATCH(TRIM($A130),TRIM(Transcripts_2021!$B$2:$B$1001),0)))</f>
        <v/>
      </c>
      <c r="AB130" s="48" t="str" cm="1">
        <f t="array" ref="AB130">IF(INDEX(Transcripts_2021!$U$2:$U$1001,MATCH($A130,Applications_2021!$A$2:$A$1001,0))="","",INDEX(Transcripts_2021!$U$2:$U$1001,MATCH(TRIM($A130),TRIM(Transcripts_2021!$B$2:$B$1001),0)))</f>
        <v/>
      </c>
      <c r="AC130" s="48" t="str">
        <f>IF(INDEX(Transcripts_2021!$A$2:$A$324,MATCH($A130,Transcripts_2021!$A$2:$A$324,0))=$A130,INDEX(Transcripts_2021!$O$2:$O$324,MATCH($A130,Transcripts_2021!$A$2:$A$324,0)),"")</f>
        <v>Columbus High School</v>
      </c>
      <c r="AD130" s="48" t="str">
        <f>IF(INDEX('AAYME 2021_List'!$A$3:$A$311,MATCH($A130,'AAYME 2021_List'!$A$3:$A$311,0))=$A130,INDEX('AAYME 2021_List'!$AC$3:$AC$311,MATCH($A130,'AAYME 2021_List'!$A$3:$A$311,0)),"")</f>
        <v>Lowndes</v>
      </c>
      <c r="AE130" s="48" t="str">
        <f>IF(INDEX(Applications_2021!$AL$2:$AL$651,MATCH($A130,Applications_2021!$A$2:$A$651,0))="","",INDEX(Applications_2021!$AL$2:$AL$651,MATCH($A130,Applications_2021!$A$2:$A$651,0)))</f>
        <v>Lowndes</v>
      </c>
    </row>
    <row r="131" spans="1:31" x14ac:dyDescent="0.3">
      <c r="A131" s="51" t="str">
        <f>IF(Applications_2021!$A284="","",Applications_2021!$A284)</f>
        <v>0296-SHO-CA-0049</v>
      </c>
      <c r="B131" s="52" t="str">
        <f>IF(INDEX('AAYME 2021_List'!$A$3:$A$311,MATCH($A131,'AAYME 2021_List'!$A$3:$A$311,0))=$A131,INDEX('AAYME 2021_List'!$B$3:$B$311,MATCH($A131,'AAYME 2021_List'!$A$3:$A$311,0)),"")</f>
        <v>Yes</v>
      </c>
      <c r="C131" s="258" t="str">
        <f>IF(INDEX('AAYME 2021_List'!$A$3:$A$311,MATCH($A131,'AAYME 2021_List'!$A$3:$A$311,0))=$A131,INDEX('AAYME 2021_List'!$C$3:$C$311,MATCH($A131,'AAYME 2021_List'!$A$3:$A$311,0)),"")</f>
        <v>06-Finalist</v>
      </c>
      <c r="D131" s="46">
        <f t="shared" si="4"/>
        <v>9</v>
      </c>
      <c r="E131" s="45" cm="1">
        <f t="array" ref="E131">_xlfn.IFS($Q131="Less than $25,000 per year",5,$Q131="$25,000 to $49,999 per year",4,$Q131="$50,000 per year or above",2,$Q131="I do not know.",3,$Q131="",0)</f>
        <v>4</v>
      </c>
      <c r="F131" s="45" cm="1">
        <f t="array" ref="F131">_xlfn.IFS($T131="Excellent",5,$T131="Good",4,$T131="Average",3,$T131="Below Average",2,$T131="Poor",1)</f>
        <v>5</v>
      </c>
      <c r="G131" s="52"/>
      <c r="H131" s="52"/>
      <c r="I131" s="52"/>
      <c r="J131" s="255">
        <f>IF(INDEX('AAYME 2021_List'!$A$3:$A$311,MATCH($A131,'AAYME 2021_List'!$A$3:$A$311,0))=$A131,INDEX('AAYME 2021_List'!$J$3:$J$311,MATCH($A131,'AAYME 2021_List'!$A$3:$A$311,0)),"")</f>
        <v>8</v>
      </c>
      <c r="K131" s="48" t="str">
        <f>IF(LEFT(INDEX(Applications_2021!$E$2:$E$651,MATCH($A131,Applications_2021!$A$2:$A$651,0)),1)="Y","Black","Other")</f>
        <v>Black</v>
      </c>
      <c r="L131" s="48" t="str">
        <f>IF(INDEX(Applications_2021!$F$2:$F$651,MATCH($A131,Applications_2021!$A$2:$A$651,0))="","",INDEX(Applications_2021!$F$2:$F$651,MATCH($A131,Applications_2021!$A$2:$A$651,0)))</f>
        <v>Male</v>
      </c>
      <c r="M131" s="48" t="str">
        <f>IF(LEFT(INDEX(Applications_2021!$I$2:$I$651,MATCH($A131,Applications_2021!$A$2:$A$651,0)),1)="","",LEFT(INDEX(Applications_2021!$I$2:$I$651,MATCH($A131,Applications_2021!$A$2:$A$651,0)),1))</f>
        <v>8</v>
      </c>
      <c r="N131" s="48" t="str">
        <f>IF(INDEX(Applications_2021!$J$2:$J$651,MATCH($A131,Applications_2021!$A$2:$A$651,0))="","",INDEX(Applications_2021!$J$2:$J$651,MATCH($A131,Applications_2021!$A$2:$A$651,0)))</f>
        <v>Hazlehurst Middle School</v>
      </c>
      <c r="O131" s="48" t="str">
        <f>IF(INDEX(Applications_2021!$K$2:$K$651,MATCH($A131,Applications_2021!$A$2:$A$651,0))="","",INDEX(Applications_2021!$K$2:$K$651,MATCH($A131,Applications_2021!$A$2:$A$651,0)))</f>
        <v>Hazlehurst City School District</v>
      </c>
      <c r="P131" s="48" t="str">
        <f>IF(INDEX(Applications_2021!$P$2:$P$651,MATCH($A131,Applications_2021!$A$2:$A$651,0))="","",INDEX(Applications_2021!$P$2:$P$651,MATCH($A131,Applications_2021!$A$2:$A$651,0)))</f>
        <v>College degree or 4 or more years of college (including graduate school)</v>
      </c>
      <c r="Q131" s="48" t="str">
        <f>IF(INDEX(Applications_2021!$Q$2:$Q$651,MATCH($A131,Applications_2021!$A$2:$A$651,0))="","",INDEX(Applications_2021!$Q$2:$Q$651,MATCH($A131,Applications_2021!$A$2:$A$651,0)))</f>
        <v>$25,000 to $49,999 per year</v>
      </c>
      <c r="R131" s="48" t="str">
        <f>IF(INDEX(Applications_2021!$AL$2:$AL$651,MATCH($A131,Applications_2021!$A$2:$A$651,0))="","",INDEX(Applications_2021!$AL$2:$AL$651,MATCH($A131,Applications_2021!$A$2:$A$651,0)))</f>
        <v>Copiah</v>
      </c>
      <c r="S131" s="48" t="str">
        <f>IF(INDEX(Applications_2021!$V$2:$V$651,MATCH($A131,Applications_2021!$A$2:$A$651,0))="","",INDEX(Applications_2021!$V$2:$V$651,MATCH($A131,Applications_2021!$A$2:$A$651,0)))</f>
        <v>MS</v>
      </c>
      <c r="T131" s="48" t="str">
        <f>IF(INDEX(Applications_2021!$AE$2:$AE$651,MATCH($A131,Applications_2021!$A$2:$A$651,0))="","",INDEX(Applications_2021!$AE$2:$AE$651,MATCH($A131,Applications_2021!$A$2:$A$651,0)))</f>
        <v>Excellent</v>
      </c>
      <c r="U131" s="48" t="str">
        <f>IF(INDEX(Applications_2021!$AF$2:$AF$651,MATCH($A131,Applications_2021!$A$2:$A$651,0))="","",INDEX(Applications_2021!$AF$2:$AF$651,MATCH($A131,Applications_2021!$A$2:$A$651,0)))</f>
        <v xml:space="preserve">I will like the opportunity to build up myself confidence, meet other students from other schools, to become more knowledgeable about different colleges, and get strategies to help me get a 25 or above on my ACT. </v>
      </c>
      <c r="V131" s="48" t="str">
        <f>IF(INDEX(Applications_2021!$AG$2:$AG$651,MATCH($A131,Applications_2021!$A$2:$A$651,0))="","",INDEX(Applications_2021!$AG$2:$AG$651,MATCH($A131,Applications_2021!$A$2:$A$651,0)))</f>
        <v>I am a principal honor roll student every year.</v>
      </c>
      <c r="W131" s="48" t="str">
        <f>IF(INDEX(Applications_2021!$AH$2:$AH$651,MATCH($A131,Applications_2021!$A$2:$A$651,0))="","",INDEX(Applications_2021!$AH$2:$AH$651,MATCH($A131,Applications_2021!$A$2:$A$651,0)))</f>
        <v xml:space="preserve">I am dependable, open-minded, a willingness to learn and to interact with people. I am a principal honor roll student. I hope I am granted this opportunity to gain this experience for future endeavors.  </v>
      </c>
      <c r="X131" s="48" t="str">
        <f>IF(INDEX(Applications_2021!$AI$2:$AI$651,MATCH($A131,Applications_2021!$A$2:$A$651,0))="","",INDEX(Applications_2021!$AI$2:$AI$651,MATCH($A131,Applications_2021!$A$2:$A$651,0)))</f>
        <v>school/teacher</v>
      </c>
      <c r="Y131" s="48" t="str">
        <f>IF(INDEX(Applications_2021!$AJ$2:$AJ$651,MATCH($A131,Applications_2021!$A$2:$A$651,0))="","",INDEX(Applications_2021!$AJ$2:$AJ$651,MATCH($A131,Applications_2021!$A$2:$A$651,0)))</f>
        <v>Dr. Lillian Johnson/Crystal Springs Middle School</v>
      </c>
      <c r="Z131" s="48" t="str" cm="1">
        <f t="array" ref="Z131">IF(INDEX(Transcripts_2021!$Q$2:$Q$1001,MATCH($A131,Applications_2021!$A$2:$A$1001,0))="","",INDEX(Transcripts_2021!$Q$2:$Q$1001,MATCH(TRIM($A131),TRIM(Transcripts_2021!$B$2:$B$1001),0)))</f>
        <v>e7327abc035145d5825f81aca023cf3e.jpeg.jpg</v>
      </c>
      <c r="AA131" s="48" t="str" cm="1">
        <f t="array" ref="AA131">IF(INDEX(Transcripts_2021!$S$2:$S$1001,MATCH($A131,Applications_2021!$A$2:$A$1001,0))="","",INDEX(Transcripts_2021!$S$2:$S$1001,MATCH(TRIM($A131),TRIM(Transcripts_2021!$B$2:$B$1001),0)))</f>
        <v/>
      </c>
      <c r="AB131" s="48" t="str" cm="1">
        <f t="array" ref="AB131">IF(INDEX(Transcripts_2021!$U$2:$U$1001,MATCH($A131,Applications_2021!$A$2:$A$1001,0))="","",INDEX(Transcripts_2021!$U$2:$U$1001,MATCH(TRIM($A131),TRIM(Transcripts_2021!$B$2:$B$1001),0)))</f>
        <v/>
      </c>
      <c r="AC131" s="48" t="str">
        <f>IF(INDEX(Transcripts_2021!$A$2:$A$324,MATCH($A131,Transcripts_2021!$A$2:$A$324,0))=$A131,INDEX(Transcripts_2021!$O$2:$O$324,MATCH($A131,Transcripts_2021!$A$2:$A$324,0)),"")</f>
        <v>Hazlehurst Middle School</v>
      </c>
      <c r="AD131" s="48" t="str">
        <f>IF(INDEX('AAYME 2021_List'!$A$3:$A$311,MATCH($A131,'AAYME 2021_List'!$A$3:$A$311,0))=$A131,INDEX('AAYME 2021_List'!$AC$3:$AC$311,MATCH($A131,'AAYME 2021_List'!$A$3:$A$311,0)),"")</f>
        <v>Copiah</v>
      </c>
      <c r="AE131" s="48" t="str">
        <f>IF(INDEX(Applications_2021!$AL$2:$AL$651,MATCH($A131,Applications_2021!$A$2:$A$651,0))="","",INDEX(Applications_2021!$AL$2:$AL$651,MATCH($A131,Applications_2021!$A$2:$A$651,0)))</f>
        <v>Copiah</v>
      </c>
    </row>
    <row r="132" spans="1:31" x14ac:dyDescent="0.3">
      <c r="A132" s="51" t="str">
        <f>IF(Applications_2021!$A285="","",Applications_2021!$A285)</f>
        <v>0297-TAY-IV-0051</v>
      </c>
      <c r="B132" s="52">
        <f>IF(INDEX('AAYME 2021_List'!$A$3:$A$311,MATCH($A132,'AAYME 2021_List'!$A$3:$A$311,0))=$A132,INDEX('AAYME 2021_List'!$B$3:$B$311,MATCH($A132,'AAYME 2021_List'!$A$3:$A$311,0)),"")</f>
        <v>0</v>
      </c>
      <c r="C132" s="281" t="str">
        <f>IF(INDEX('AAYME 2021_List'!$A$3:$A$311,MATCH($A132,'AAYME 2021_List'!$A$3:$A$311,0))=$A132,INDEX('AAYME 2021_List'!$C$3:$C$311,MATCH($A132,'AAYME 2021_List'!$A$3:$A$311,0)),"")</f>
        <v>99-Not Selected</v>
      </c>
      <c r="D132" s="46">
        <f t="shared" si="4"/>
        <v>9</v>
      </c>
      <c r="E132" s="45" cm="1">
        <f t="array" ref="E132">_xlfn.IFS($Q132="Less than $25,000 per year",5,$Q132="$25,000 to $49,999 per year",4,$Q132="$50,000 per year or above",2,$Q132="I do not know.",3,$Q132="",0)</f>
        <v>4</v>
      </c>
      <c r="F132" s="45" cm="1">
        <f t="array" ref="F132">_xlfn.IFS($T132="Excellent",5,$T132="Good",4,$T132="Average",3,$T132="Below Average",2,$T132="Poor",1)</f>
        <v>5</v>
      </c>
      <c r="G132" s="52"/>
      <c r="H132" s="52"/>
      <c r="I132" s="52"/>
      <c r="J132" s="255">
        <f>IF(INDEX('AAYME 2021_List'!$A$3:$A$311,MATCH($A132,'AAYME 2021_List'!$A$3:$A$311,0))=$A132,INDEX('AAYME 2021_List'!$J$3:$J$311,MATCH($A132,'AAYME 2021_List'!$A$3:$A$311,0)),"")</f>
        <v>8</v>
      </c>
      <c r="K132" s="48" t="str">
        <f>IF(LEFT(INDEX(Applications_2021!$E$2:$E$651,MATCH($A132,Applications_2021!$A$2:$A$651,0)),1)="Y","Black","Other")</f>
        <v>Black</v>
      </c>
      <c r="L132" s="48" t="str">
        <f>IF(INDEX(Applications_2021!$F$2:$F$651,MATCH($A132,Applications_2021!$A$2:$A$651,0))="","",INDEX(Applications_2021!$F$2:$F$651,MATCH($A132,Applications_2021!$A$2:$A$651,0)))</f>
        <v>Female</v>
      </c>
      <c r="M132" s="48" t="str">
        <f>IF(LEFT(INDEX(Applications_2021!$I$2:$I$651,MATCH($A132,Applications_2021!$A$2:$A$651,0)),1)="","",LEFT(INDEX(Applications_2021!$I$2:$I$651,MATCH($A132,Applications_2021!$A$2:$A$651,0)),1))</f>
        <v>8</v>
      </c>
      <c r="N132" s="48" t="str">
        <f>IF(INDEX(Applications_2021!$J$2:$J$651,MATCH($A132,Applications_2021!$A$2:$A$651,0))="","",INDEX(Applications_2021!$J$2:$J$651,MATCH($A132,Applications_2021!$A$2:$A$651,0)))</f>
        <v>Caledonia Middle School</v>
      </c>
      <c r="O132" s="48" t="str">
        <f>IF(INDEX(Applications_2021!$K$2:$K$651,MATCH($A132,Applications_2021!$A$2:$A$651,0))="","",INDEX(Applications_2021!$K$2:$K$651,MATCH($A132,Applications_2021!$A$2:$A$651,0)))</f>
        <v xml:space="preserve">Lowndes County </v>
      </c>
      <c r="P132" s="48" t="str">
        <f>IF(INDEX(Applications_2021!$P$2:$P$651,MATCH($A132,Applications_2021!$A$2:$A$651,0))="","",INDEX(Applications_2021!$P$2:$P$651,MATCH($A132,Applications_2021!$A$2:$A$651,0)))</f>
        <v>College degree or 4 or more years of college (including graduate school)</v>
      </c>
      <c r="Q132" s="48" t="str">
        <f>IF(INDEX(Applications_2021!$Q$2:$Q$651,MATCH($A132,Applications_2021!$A$2:$A$651,0))="","",INDEX(Applications_2021!$Q$2:$Q$651,MATCH($A132,Applications_2021!$A$2:$A$651,0)))</f>
        <v>$25,000 to $49,999 per year</v>
      </c>
      <c r="R132" s="48" t="str">
        <f>IF(INDEX(Applications_2021!$AL$2:$AL$651,MATCH($A132,Applications_2021!$A$2:$A$651,0))="","",INDEX(Applications_2021!$AL$2:$AL$651,MATCH($A132,Applications_2021!$A$2:$A$651,0)))</f>
        <v>Lowndes</v>
      </c>
      <c r="S132" s="48" t="str">
        <f>IF(INDEX(Applications_2021!$V$2:$V$651,MATCH($A132,Applications_2021!$A$2:$A$651,0))="","",INDEX(Applications_2021!$V$2:$V$651,MATCH($A132,Applications_2021!$A$2:$A$651,0)))</f>
        <v>MS</v>
      </c>
      <c r="T132" s="48" t="str">
        <f>IF(INDEX(Applications_2021!$AE$2:$AE$651,MATCH($A132,Applications_2021!$A$2:$A$651,0))="","",INDEX(Applications_2021!$AE$2:$AE$651,MATCH($A132,Applications_2021!$A$2:$A$651,0)))</f>
        <v>Excellent</v>
      </c>
      <c r="U132" s="48" t="str">
        <f>IF(INDEX(Applications_2021!$AF$2:$AF$651,MATCH($A132,Applications_2021!$A$2:$A$651,0))="","",INDEX(Applications_2021!$AF$2:$AF$651,MATCH($A132,Applications_2021!$A$2:$A$651,0)))</f>
        <v xml:space="preserve">I am hoping to develop leadership skills to include cultural intelligence, conflict resolution, and professional growth. The residential camp setting will actually be a first for me. I am excited to demonstrate the tools I’ve learned from my parents and school in this new environment.  This will also give me a first-hand look into what I may potentially expect when I leave for college. </v>
      </c>
      <c r="V132" s="48" t="str">
        <f>IF(INDEX(Applications_2021!$AG$2:$AG$651,MATCH($A132,Applications_2021!$A$2:$A$651,0))="","",INDEX(Applications_2021!$AG$2:$AG$651,MATCH($A132,Applications_2021!$A$2:$A$651,0)))</f>
        <v xml:space="preserve">Junior Beta Club Honor Roll  Boys &amp; Girls Club-Torch Club National Leadership Member Fellowship of Christian Athletes Student Council Representative  Middle School Volleyball Team 7th-8th grade Level Elite Club Volleyball Team 2021 Voted Most Friendliest 8th grade 7th grade Homecoming Maid </v>
      </c>
      <c r="W132" s="48" t="str">
        <f>IF(INDEX(Applications_2021!$AH$2:$AH$651,MATCH($A132,Applications_2021!$A$2:$A$651,0))="","",INDEX(Applications_2021!$AH$2:$AH$651,MATCH($A132,Applications_2021!$A$2:$A$651,0)))</f>
        <v/>
      </c>
      <c r="X132" s="48" t="str">
        <f>IF(INDEX(Applications_2021!$AI$2:$AI$651,MATCH($A132,Applications_2021!$A$2:$A$651,0))="","",INDEX(Applications_2021!$AI$2:$AI$651,MATCH($A132,Applications_2021!$A$2:$A$651,0)))</f>
        <v>Social Media</v>
      </c>
      <c r="Y132" s="48" t="str">
        <f>IF(INDEX(Applications_2021!$AJ$2:$AJ$651,MATCH($A132,Applications_2021!$A$2:$A$651,0))="","",INDEX(Applications_2021!$AJ$2:$AJ$651,MATCH($A132,Applications_2021!$A$2:$A$651,0)))</f>
        <v/>
      </c>
      <c r="Z132" s="48" t="str" cm="1">
        <f t="array" ref="Z132">IF(INDEX(Transcripts_2021!$Q$2:$Q$1001,MATCH($A132,Applications_2021!$A$2:$A$1001,0))="","",INDEX(Transcripts_2021!$Q$2:$Q$1001,MATCH(TRIM($A132),TRIM(Transcripts_2021!$B$2:$B$1001),0)))</f>
        <v>ivyaan_taylor_grade_report.pdf</v>
      </c>
      <c r="AA132" s="48" t="str" cm="1">
        <f t="array" ref="AA132">IF(INDEX(Transcripts_2021!$S$2:$S$1001,MATCH($A132,Applications_2021!$A$2:$A$1001,0))="","",INDEX(Transcripts_2021!$S$2:$S$1001,MATCH(TRIM($A132),TRIM(Transcripts_2021!$B$2:$B$1001),0)))</f>
        <v/>
      </c>
      <c r="AB132" s="48" t="str" cm="1">
        <f t="array" ref="AB132">IF(INDEX(Transcripts_2021!$U$2:$U$1001,MATCH($A132,Applications_2021!$A$2:$A$1001,0))="","",INDEX(Transcripts_2021!$U$2:$U$1001,MATCH(TRIM($A132),TRIM(Transcripts_2021!$B$2:$B$1001),0)))</f>
        <v/>
      </c>
      <c r="AC132" s="48" t="str">
        <f>IF(INDEX(Transcripts_2021!$A$2:$A$324,MATCH($A132,Transcripts_2021!$A$2:$A$324,0))=$A132,INDEX(Transcripts_2021!$O$2:$O$324,MATCH($A132,Transcripts_2021!$A$2:$A$324,0)),"")</f>
        <v xml:space="preserve">Caledonia Middle School </v>
      </c>
      <c r="AD132" s="48" t="str">
        <f>IF(INDEX('AAYME 2021_List'!$A$3:$A$311,MATCH($A132,'AAYME 2021_List'!$A$3:$A$311,0))=$A132,INDEX('AAYME 2021_List'!$AC$3:$AC$311,MATCH($A132,'AAYME 2021_List'!$A$3:$A$311,0)),"")</f>
        <v>Lowndes</v>
      </c>
      <c r="AE132" s="48" t="str">
        <f>IF(INDEX(Applications_2021!$AL$2:$AL$651,MATCH($A132,Applications_2021!$A$2:$A$651,0))="","",INDEX(Applications_2021!$AL$2:$AL$651,MATCH($A132,Applications_2021!$A$2:$A$651,0)))</f>
        <v>Lowndes</v>
      </c>
    </row>
    <row r="133" spans="1:31" x14ac:dyDescent="0.3">
      <c r="A133" s="51" t="str">
        <f>IF(Applications_2021!$A289="","",Applications_2021!$A289)</f>
        <v>0301-MAT-RH-0050</v>
      </c>
      <c r="B133" s="52">
        <f>IF(INDEX('AAYME 2021_List'!$A$3:$A$311,MATCH($A133,'AAYME 2021_List'!$A$3:$A$311,0))=$A133,INDEX('AAYME 2021_List'!$B$3:$B$311,MATCH($A133,'AAYME 2021_List'!$A$3:$A$311,0)),"")</f>
        <v>0</v>
      </c>
      <c r="C133" s="258" t="str">
        <f>IF(INDEX('AAYME 2021_List'!$A$3:$A$311,MATCH($A133,'AAYME 2021_List'!$A$3:$A$311,0))=$A133,INDEX('AAYME 2021_List'!$C$3:$C$311,MATCH($A133,'AAYME 2021_List'!$A$3:$A$311,0)),"")</f>
        <v>99-Not Selected</v>
      </c>
      <c r="D133" s="46">
        <f t="shared" si="4"/>
        <v>6</v>
      </c>
      <c r="E133" s="45" cm="1">
        <f t="array" ref="E133">_xlfn.IFS($Q133="Less than $25,000 per year",5,$Q133="$25,000 to $49,999 per year",4,$Q133="$50,000 per year or above",2,$Q133="I do not know.",3,$Q133="",0)</f>
        <v>2</v>
      </c>
      <c r="F133" s="45" cm="1">
        <f t="array" ref="F133">_xlfn.IFS($T133="Excellent",5,$T133="Good",4,$T133="Average",3,$T133="Below Average",2,$T133="Poor",1)</f>
        <v>4</v>
      </c>
      <c r="G133" s="52"/>
      <c r="H133" s="52"/>
      <c r="I133" s="52"/>
      <c r="J133" s="255">
        <f>IF(INDEX('AAYME 2021_List'!$A$3:$A$311,MATCH($A133,'AAYME 2021_List'!$A$3:$A$311,0))=$A133,INDEX('AAYME 2021_List'!$J$3:$J$311,MATCH($A133,'AAYME 2021_List'!$A$3:$A$311,0)),"")</f>
        <v>0</v>
      </c>
      <c r="K133" s="48" t="str">
        <f>IF(LEFT(INDEX(Applications_2021!$E$2:$E$651,MATCH($A133,Applications_2021!$A$2:$A$651,0)),1)="Y","Black","Other")</f>
        <v>Black</v>
      </c>
      <c r="L133" s="48" t="str">
        <f>IF(INDEX(Applications_2021!$F$2:$F$651,MATCH($A133,Applications_2021!$A$2:$A$651,0))="","",INDEX(Applications_2021!$F$2:$F$651,MATCH($A133,Applications_2021!$A$2:$A$651,0)))</f>
        <v>Female</v>
      </c>
      <c r="M133" s="48" t="str">
        <f>IF(LEFT(INDEX(Applications_2021!$I$2:$I$651,MATCH($A133,Applications_2021!$A$2:$A$651,0)),1)="","",LEFT(INDEX(Applications_2021!$I$2:$I$651,MATCH($A133,Applications_2021!$A$2:$A$651,0)),1))</f>
        <v>8</v>
      </c>
      <c r="N133" s="48" t="str">
        <f>IF(INDEX(Applications_2021!$J$2:$J$651,MATCH($A133,Applications_2021!$A$2:$A$651,0))="","",INDEX(Applications_2021!$J$2:$J$651,MATCH($A133,Applications_2021!$A$2:$A$651,0)))</f>
        <v xml:space="preserve">Greenwood Middle School </v>
      </c>
      <c r="O133" s="48" t="str">
        <f>IF(INDEX(Applications_2021!$K$2:$K$651,MATCH($A133,Applications_2021!$A$2:$A$651,0))="","",INDEX(Applications_2021!$K$2:$K$651,MATCH($A133,Applications_2021!$A$2:$A$651,0)))</f>
        <v xml:space="preserve">Greenwood Leflore Consolidated School District </v>
      </c>
      <c r="P133" s="48" t="str">
        <f>IF(INDEX(Applications_2021!$P$2:$P$651,MATCH($A133,Applications_2021!$A$2:$A$651,0))="","",INDEX(Applications_2021!$P$2:$P$651,MATCH($A133,Applications_2021!$A$2:$A$651,0)))</f>
        <v>College degree or 4 or more years of college (including graduate school)</v>
      </c>
      <c r="Q133" s="48" t="str">
        <f>IF(INDEX(Applications_2021!$Q$2:$Q$651,MATCH($A133,Applications_2021!$A$2:$A$651,0))="","",INDEX(Applications_2021!$Q$2:$Q$651,MATCH($A133,Applications_2021!$A$2:$A$651,0)))</f>
        <v>$50,000 per year or above</v>
      </c>
      <c r="R133" s="48" t="str">
        <f>IF(INDEX(Applications_2021!$AL$2:$AL$651,MATCH($A133,Applications_2021!$A$2:$A$651,0))="","",INDEX(Applications_2021!$AL$2:$AL$651,MATCH($A133,Applications_2021!$A$2:$A$651,0)))</f>
        <v>Leflore</v>
      </c>
      <c r="S133" s="48" t="str">
        <f>IF(INDEX(Applications_2021!$V$2:$V$651,MATCH($A133,Applications_2021!$A$2:$A$651,0))="","",INDEX(Applications_2021!$V$2:$V$651,MATCH($A133,Applications_2021!$A$2:$A$651,0)))</f>
        <v>MS</v>
      </c>
      <c r="T133" s="48" t="str">
        <f>IF(INDEX(Applications_2021!$AE$2:$AE$651,MATCH($A133,Applications_2021!$A$2:$A$651,0))="","",INDEX(Applications_2021!$AE$2:$AE$651,MATCH($A133,Applications_2021!$A$2:$A$651,0)))</f>
        <v>Good</v>
      </c>
      <c r="U133" s="48" t="str">
        <f>IF(INDEX(Applications_2021!$AF$2:$AF$651,MATCH($A133,Applications_2021!$A$2:$A$651,0))="","",INDEX(Applications_2021!$AF$2:$AF$651,MATCH($A133,Applications_2021!$A$2:$A$651,0)))</f>
        <v>I want to attend the AAYME Camp because I am very interested in science and technology and I would like to further advance my knowledge and skills in these areas.</v>
      </c>
      <c r="V133" s="48" t="str">
        <f>IF(INDEX(Applications_2021!$AG$2:$AG$651,MATCH($A133,Applications_2021!$A$2:$A$651,0))="","",INDEX(Applications_2021!$AG$2:$AG$651,MATCH($A133,Applications_2021!$A$2:$A$651,0)))</f>
        <v xml:space="preserve">Principal List Scholar  Most Improved Student Student of the Month Scored Proficient on Science Portion of State Exam Attended Leadership Camp at Twin Lakes </v>
      </c>
      <c r="W133" s="48" t="str">
        <f>IF(INDEX(Applications_2021!$AH$2:$AH$651,MATCH($A133,Applications_2021!$A$2:$A$651,0))="","",INDEX(Applications_2021!$AH$2:$AH$651,MATCH($A133,Applications_2021!$A$2:$A$651,0)))</f>
        <v>As an 8th grade student in Greenwood, my school does not currently offer any extra STEM classes. Despite my diabetes diagnosis two years ago, I am determined to lead a productive academic and professional career in the area of STEM.</v>
      </c>
      <c r="X133" s="48" t="str">
        <f>IF(INDEX(Applications_2021!$AI$2:$AI$651,MATCH($A133,Applications_2021!$A$2:$A$651,0))="","",INDEX(Applications_2021!$AI$2:$AI$651,MATCH($A133,Applications_2021!$A$2:$A$651,0)))</f>
        <v>school/teacher</v>
      </c>
      <c r="Y133" s="48" t="str">
        <f>IF(INDEX(Applications_2021!$AJ$2:$AJ$651,MATCH($A133,Applications_2021!$A$2:$A$651,0))="","",INDEX(Applications_2021!$AJ$2:$AJ$651,MATCH($A133,Applications_2021!$A$2:$A$651,0)))</f>
        <v>Mills</v>
      </c>
      <c r="Z133" s="48" t="str" cm="1">
        <f t="array" ref="Z133">IF(INDEX(Transcripts_2021!$Q$2:$Q$1001,MATCH($A133,Applications_2021!$A$2:$A$1001,0))="","",INDEX(Transcripts_2021!$Q$2:$Q$1001,MATCH(TRIM($A133),TRIM(Transcripts_2021!$B$2:$B$1001),0)))</f>
        <v>report_card__4212021.pdf</v>
      </c>
      <c r="AA133" s="48" t="str" cm="1">
        <f t="array" ref="AA133">IF(INDEX(Transcripts_2021!$S$2:$S$1001,MATCH($A133,Applications_2021!$A$2:$A$1001,0))="","",INDEX(Transcripts_2021!$S$2:$S$1001,MATCH(TRIM($A133),TRIM(Transcripts_2021!$B$2:$B$1001),0)))</f>
        <v/>
      </c>
      <c r="AB133" s="48" t="str" cm="1">
        <f t="array" ref="AB133">IF(INDEX(Transcripts_2021!$U$2:$U$1001,MATCH($A133,Applications_2021!$A$2:$A$1001,0))="","",INDEX(Transcripts_2021!$U$2:$U$1001,MATCH(TRIM($A133),TRIM(Transcripts_2021!$B$2:$B$1001),0)))</f>
        <v/>
      </c>
      <c r="AC133" s="48" t="str">
        <f>IF(INDEX(Transcripts_2021!$A$2:$A$324,MATCH($A133,Transcripts_2021!$A$2:$A$324,0))=$A133,INDEX(Transcripts_2021!$O$2:$O$324,MATCH($A133,Transcripts_2021!$A$2:$A$324,0)),"")</f>
        <v xml:space="preserve">Greenwood Middle School </v>
      </c>
      <c r="AD133" s="48" t="str">
        <f>IF(INDEX('AAYME 2021_List'!$A$3:$A$311,MATCH($A133,'AAYME 2021_List'!$A$3:$A$311,0))=$A133,INDEX('AAYME 2021_List'!$AC$3:$AC$311,MATCH($A133,'AAYME 2021_List'!$A$3:$A$311,0)),"")</f>
        <v>Leflore</v>
      </c>
      <c r="AE133" s="48" t="str">
        <f>IF(INDEX(Applications_2021!$AL$2:$AL$651,MATCH($A133,Applications_2021!$A$2:$A$651,0))="","",INDEX(Applications_2021!$AL$2:$AL$651,MATCH($A133,Applications_2021!$A$2:$A$651,0)))</f>
        <v>Leflore</v>
      </c>
    </row>
    <row r="134" spans="1:31" x14ac:dyDescent="0.3">
      <c r="A134" s="51" t="str">
        <f>IF(Applications_2021!$A293="","",Applications_2021!$A293)</f>
        <v>0305-BER-KA-0219</v>
      </c>
      <c r="B134" s="52">
        <f>IF(INDEX('AAYME 2021_List'!$A$3:$A$311,MATCH($A134,'AAYME 2021_List'!$A$3:$A$311,0))=$A134,INDEX('AAYME 2021_List'!$B$3:$B$311,MATCH($A134,'AAYME 2021_List'!$A$3:$A$311,0)),"")</f>
        <v>0</v>
      </c>
      <c r="C134" s="281" t="str">
        <f>IF(INDEX('AAYME 2021_List'!$A$3:$A$311,MATCH($A134,'AAYME 2021_List'!$A$3:$A$311,0))=$A134,INDEX('AAYME 2021_List'!$C$3:$C$311,MATCH($A134,'AAYME 2021_List'!$A$3:$A$311,0)),"")</f>
        <v>99-Not Selected</v>
      </c>
      <c r="D134" s="46">
        <f t="shared" si="4"/>
        <v>7</v>
      </c>
      <c r="E134" s="45" cm="1">
        <f t="array" ref="E134">_xlfn.IFS($Q134="Less than $25,000 per year",5,$Q134="$25,000 to $49,999 per year",4,$Q134="$50,000 per year or above",2,$Q134="I do not know.",3,$Q134="",0)</f>
        <v>2</v>
      </c>
      <c r="F134" s="45" cm="1">
        <f t="array" ref="F134">_xlfn.IFS($T134="Excellent",5,$T134="Good",4,$T134="Average",3,$T134="Below Average",2,$T134="Poor",1)</f>
        <v>5</v>
      </c>
      <c r="G134" s="52"/>
      <c r="H134" s="52"/>
      <c r="I134" s="52"/>
      <c r="J134" s="255">
        <f>IF(INDEX('AAYME 2021_List'!$A$3:$A$311,MATCH($A134,'AAYME 2021_List'!$A$3:$A$311,0))=$A134,INDEX('AAYME 2021_List'!$J$3:$J$311,MATCH($A134,'AAYME 2021_List'!$A$3:$A$311,0)),"")</f>
        <v>9</v>
      </c>
      <c r="K134" s="48" t="str">
        <f>IF(LEFT(INDEX(Applications_2021!$E$2:$E$651,MATCH($A134,Applications_2021!$A$2:$A$651,0)),1)="Y","Black","Other")</f>
        <v>Black</v>
      </c>
      <c r="L134" s="48" t="str">
        <f>IF(INDEX(Applications_2021!$F$2:$F$651,MATCH($A134,Applications_2021!$A$2:$A$651,0))="","",INDEX(Applications_2021!$F$2:$F$651,MATCH($A134,Applications_2021!$A$2:$A$651,0)))</f>
        <v>Female</v>
      </c>
      <c r="M134" s="48" t="str">
        <f>IF(LEFT(INDEX(Applications_2021!$I$2:$I$651,MATCH($A134,Applications_2021!$A$2:$A$651,0)),1)="","",LEFT(INDEX(Applications_2021!$I$2:$I$651,MATCH($A134,Applications_2021!$A$2:$A$651,0)),1))</f>
        <v>9</v>
      </c>
      <c r="N134" s="48" t="str">
        <f>IF(INDEX(Applications_2021!$J$2:$J$651,MATCH($A134,Applications_2021!$A$2:$A$651,0))="","",INDEX(Applications_2021!$J$2:$J$651,MATCH($A134,Applications_2021!$A$2:$A$651,0)))</f>
        <v>Yazoo City High School</v>
      </c>
      <c r="O134" s="48" t="str">
        <f>IF(INDEX(Applications_2021!$K$2:$K$651,MATCH($A134,Applications_2021!$A$2:$A$651,0))="","",INDEX(Applications_2021!$K$2:$K$651,MATCH($A134,Applications_2021!$A$2:$A$651,0)))</f>
        <v>Mississippi Achievement School District</v>
      </c>
      <c r="P134" s="48" t="str">
        <f>IF(INDEX(Applications_2021!$P$2:$P$651,MATCH($A134,Applications_2021!$A$2:$A$651,0))="","",INDEX(Applications_2021!$P$2:$P$651,MATCH($A134,Applications_2021!$A$2:$A$651,0)))</f>
        <v>College degree or 4 or more years of college (including graduate school)</v>
      </c>
      <c r="Q134" s="48" t="str">
        <f>IF(INDEX(Applications_2021!$Q$2:$Q$651,MATCH($A134,Applications_2021!$A$2:$A$651,0))="","",INDEX(Applications_2021!$Q$2:$Q$651,MATCH($A134,Applications_2021!$A$2:$A$651,0)))</f>
        <v>$50,000 per year or above</v>
      </c>
      <c r="R134" s="48" t="str">
        <f>IF(INDEX(Applications_2021!$AL$2:$AL$651,MATCH($A134,Applications_2021!$A$2:$A$651,0))="","",INDEX(Applications_2021!$AL$2:$AL$651,MATCH($A134,Applications_2021!$A$2:$A$651,0)))</f>
        <v>Yazoo</v>
      </c>
      <c r="S134" s="48" t="str">
        <f>IF(INDEX(Applications_2021!$V$2:$V$651,MATCH($A134,Applications_2021!$A$2:$A$651,0))="","",INDEX(Applications_2021!$V$2:$V$651,MATCH($A134,Applications_2021!$A$2:$A$651,0)))</f>
        <v>MS</v>
      </c>
      <c r="T134" s="48" t="str">
        <f>IF(INDEX(Applications_2021!$AE$2:$AE$651,MATCH($A134,Applications_2021!$A$2:$A$651,0))="","",INDEX(Applications_2021!$AE$2:$AE$651,MATCH($A134,Applications_2021!$A$2:$A$651,0)))</f>
        <v>Excellent</v>
      </c>
      <c r="U134" s="48" t="str">
        <f>IF(INDEX(Applications_2021!$AF$2:$AF$651,MATCH($A134,Applications_2021!$A$2:$A$651,0))="","",INDEX(Applications_2021!$AF$2:$AF$651,MATCH($A134,Applications_2021!$A$2:$A$651,0)))</f>
        <v>I would like to attend the AAYME Camp to broaden my understanding about multiple colleges and various career opportunities. I would also like to use the camp as a social event to help boost my social skills. From this experience, I hope to gain more test taking strategies and professional skills.</v>
      </c>
      <c r="V134" s="48" t="str">
        <f>IF(INDEX(Applications_2021!$AG$2:$AG$651,MATCH($A134,Applications_2021!$A$2:$A$651,0))="","",INDEX(Applications_2021!$AG$2:$AG$651,MATCH($A134,Applications_2021!$A$2:$A$651,0)))</f>
        <v>Superintendent List Scholar, Superintendent Students Advisory Council, Softball team captain</v>
      </c>
      <c r="W134" s="48" t="str">
        <f>IF(INDEX(Applications_2021!$AH$2:$AH$651,MATCH($A134,Applications_2021!$A$2:$A$651,0))="","",INDEX(Applications_2021!$AH$2:$AH$651,MATCH($A134,Applications_2021!$A$2:$A$651,0)))</f>
        <v xml:space="preserve">As a first-semester freshman, I scored a 22 on the ACT. I am also a multi-sport athlete who's goal is to obtain a Biochemistry/ Pre-dentistry degree. </v>
      </c>
      <c r="X134" s="48" t="str">
        <f>IF(INDEX(Applications_2021!$AI$2:$AI$651,MATCH($A134,Applications_2021!$A$2:$A$651,0))="","",INDEX(Applications_2021!$AI$2:$AI$651,MATCH($A134,Applications_2021!$A$2:$A$651,0)))</f>
        <v>relative or friend</v>
      </c>
      <c r="Y134" s="48" t="str">
        <f>IF(INDEX(Applications_2021!$AJ$2:$AJ$651,MATCH($A134,Applications_2021!$A$2:$A$651,0))="","",INDEX(Applications_2021!$AJ$2:$AJ$651,MATCH($A134,Applications_2021!$A$2:$A$651,0)))</f>
        <v>Woolfolk Middle School</v>
      </c>
      <c r="Z134" s="48" t="str" cm="1">
        <f t="array" ref="Z134">IF(INDEX(Transcripts_2021!$Q$2:$Q$1001,MATCH($A134,Applications_2021!$A$2:$A$1001,0))="","",INDEX(Transcripts_2021!$Q$2:$Q$1001,MATCH(TRIM($A134),TRIM(Transcripts_2021!$B$2:$B$1001),0)))</f>
        <v>2750_001.pdf</v>
      </c>
      <c r="AA134" s="48" t="str" cm="1">
        <f t="array" ref="AA134">IF(INDEX(Transcripts_2021!$S$2:$S$1001,MATCH($A134,Applications_2021!$A$2:$A$1001,0))="","",INDEX(Transcripts_2021!$S$2:$S$1001,MATCH(TRIM($A134),TRIM(Transcripts_2021!$B$2:$B$1001),0)))</f>
        <v/>
      </c>
      <c r="AB134" s="48" t="str" cm="1">
        <f t="array" ref="AB134">IF(INDEX(Transcripts_2021!$U$2:$U$1001,MATCH($A134,Applications_2021!$A$2:$A$1001,0))="","",INDEX(Transcripts_2021!$U$2:$U$1001,MATCH(TRIM($A134),TRIM(Transcripts_2021!$B$2:$B$1001),0)))</f>
        <v/>
      </c>
      <c r="AC134" s="48" t="str">
        <f>IF(INDEX(Transcripts_2021!$A$2:$A$324,MATCH($A134,Transcripts_2021!$A$2:$A$324,0))=$A134,INDEX(Transcripts_2021!$O$2:$O$324,MATCH($A134,Transcripts_2021!$A$2:$A$324,0)),"")</f>
        <v>Yazoo City High School</v>
      </c>
      <c r="AD134" s="48" t="str">
        <f>IF(INDEX('AAYME 2021_List'!$A$3:$A$311,MATCH($A134,'AAYME 2021_List'!$A$3:$A$311,0))=$A134,INDEX('AAYME 2021_List'!$AC$3:$AC$311,MATCH($A134,'AAYME 2021_List'!$A$3:$A$311,0)),"")</f>
        <v>Yazoo</v>
      </c>
      <c r="AE134" s="48" t="str">
        <f>IF(INDEX(Applications_2021!$AL$2:$AL$651,MATCH($A134,Applications_2021!$A$2:$A$651,0))="","",INDEX(Applications_2021!$AL$2:$AL$651,MATCH($A134,Applications_2021!$A$2:$A$651,0)))</f>
        <v>Yazoo</v>
      </c>
    </row>
    <row r="135" spans="1:31" x14ac:dyDescent="0.3">
      <c r="A135" s="51" t="str">
        <f>IF(Applications_2021!$A294="","",Applications_2021!$A294)</f>
        <v>0306-SHI-LO-0079</v>
      </c>
      <c r="B135" s="52" t="str">
        <f>IF(INDEX('AAYME 2021_List'!$A$3:$A$311,MATCH($A135,'AAYME 2021_List'!$A$3:$A$311,0))=$A135,INDEX('AAYME 2021_List'!$B$3:$B$311,MATCH($A135,'AAYME 2021_List'!$A$3:$A$311,0)),"")</f>
        <v>Yes</v>
      </c>
      <c r="C135" s="258" t="str">
        <f>IF(INDEX('AAYME 2021_List'!$A$3:$A$311,MATCH($A135,'AAYME 2021_List'!$A$3:$A$311,0))=$A135,INDEX('AAYME 2021_List'!$C$3:$C$311,MATCH($A135,'AAYME 2021_List'!$A$3:$A$311,0)),"")</f>
        <v>06-Finalist</v>
      </c>
      <c r="D135" s="46">
        <f t="shared" si="4"/>
        <v>10</v>
      </c>
      <c r="E135" s="45" cm="1">
        <f t="array" ref="E135">_xlfn.IFS($Q135="Less than $25,000 per year",5,$Q135="$25,000 to $49,999 per year",4,$Q135="$50,000 per year or above",2,$Q135="I do not know.",3,$Q135="",0)</f>
        <v>5</v>
      </c>
      <c r="F135" s="45" cm="1">
        <f t="array" ref="F135">_xlfn.IFS($T135="Excellent",5,$T135="Good",4,$T135="Average",3,$T135="Below Average",2,$T135="Poor",1)</f>
        <v>5</v>
      </c>
      <c r="G135" s="52"/>
      <c r="H135" s="52"/>
      <c r="I135" s="52"/>
      <c r="J135" s="255">
        <f>IF(INDEX('AAYME 2021_List'!$A$3:$A$311,MATCH($A135,'AAYME 2021_List'!$A$3:$A$311,0))=$A135,INDEX('AAYME 2021_List'!$J$3:$J$311,MATCH($A135,'AAYME 2021_List'!$A$3:$A$311,0)),"")</f>
        <v>8</v>
      </c>
      <c r="K135" s="48" t="str">
        <f>IF(LEFT(INDEX(Applications_2021!$E$2:$E$651,MATCH($A135,Applications_2021!$A$2:$A$651,0)),1)="Y","Black","Other")</f>
        <v>Black</v>
      </c>
      <c r="L135" s="48" t="str">
        <f>IF(INDEX(Applications_2021!$F$2:$F$651,MATCH($A135,Applications_2021!$A$2:$A$651,0))="","",INDEX(Applications_2021!$F$2:$F$651,MATCH($A135,Applications_2021!$A$2:$A$651,0)))</f>
        <v>Male</v>
      </c>
      <c r="M135" s="48" t="str">
        <f>IF(LEFT(INDEX(Applications_2021!$I$2:$I$651,MATCH($A135,Applications_2021!$A$2:$A$651,0)),1)="","",LEFT(INDEX(Applications_2021!$I$2:$I$651,MATCH($A135,Applications_2021!$A$2:$A$651,0)),1))</f>
        <v>8</v>
      </c>
      <c r="N135" s="48" t="str">
        <f>IF(INDEX(Applications_2021!$J$2:$J$651,MATCH($A135,Applications_2021!$A$2:$A$651,0))="","",INDEX(Applications_2021!$J$2:$J$651,MATCH($A135,Applications_2021!$A$2:$A$651,0)))</f>
        <v>New Hope Middle</v>
      </c>
      <c r="O135" s="48" t="str">
        <f>IF(INDEX(Applications_2021!$K$2:$K$651,MATCH($A135,Applications_2021!$A$2:$A$651,0))="","",INDEX(Applications_2021!$K$2:$K$651,MATCH($A135,Applications_2021!$A$2:$A$651,0)))</f>
        <v>Lowndes</v>
      </c>
      <c r="P135" s="48" t="str">
        <f>IF(INDEX(Applications_2021!$P$2:$P$651,MATCH($A135,Applications_2021!$A$2:$A$651,0))="","",INDEX(Applications_2021!$P$2:$P$651,MATCH($A135,Applications_2021!$A$2:$A$651,0)))</f>
        <v>College degree or 4 or more years of college (including graduate school)</v>
      </c>
      <c r="Q135" s="48" t="str">
        <f>IF(INDEX(Applications_2021!$Q$2:$Q$651,MATCH($A135,Applications_2021!$A$2:$A$651,0))="","",INDEX(Applications_2021!$Q$2:$Q$651,MATCH($A135,Applications_2021!$A$2:$A$651,0)))</f>
        <v>Less than $25,000 per year</v>
      </c>
      <c r="R135" s="48" t="str">
        <f>IF(INDEX(Applications_2021!$AL$2:$AL$651,MATCH($A135,Applications_2021!$A$2:$A$651,0))="","",INDEX(Applications_2021!$AL$2:$AL$651,MATCH($A135,Applications_2021!$A$2:$A$651,0)))</f>
        <v>Lowndes</v>
      </c>
      <c r="S135" s="48" t="str">
        <f>IF(INDEX(Applications_2021!$V$2:$V$651,MATCH($A135,Applications_2021!$A$2:$A$651,0))="","",INDEX(Applications_2021!$V$2:$V$651,MATCH($A135,Applications_2021!$A$2:$A$651,0)))</f>
        <v>MS</v>
      </c>
      <c r="T135" s="48" t="str">
        <f>IF(INDEX(Applications_2021!$AE$2:$AE$651,MATCH($A135,Applications_2021!$A$2:$A$651,0))="","",INDEX(Applications_2021!$AE$2:$AE$651,MATCH($A135,Applications_2021!$A$2:$A$651,0)))</f>
        <v>Excellent</v>
      </c>
      <c r="U135" s="48" t="str">
        <f>IF(INDEX(Applications_2021!$AF$2:$AF$651,MATCH($A135,Applications_2021!$A$2:$A$651,0))="","",INDEX(Applications_2021!$AF$2:$AF$651,MATCH($A135,Applications_2021!$A$2:$A$651,0)))</f>
        <v>I want to attend this camp because I think success is very important in life. I hope to gain from this camp more knowledge about being successful in my near future.</v>
      </c>
      <c r="V135" s="48" t="str">
        <f>IF(INDEX(Applications_2021!$AG$2:$AG$651,MATCH($A135,Applications_2021!$A$2:$A$651,0))="","",INDEX(Applications_2021!$AG$2:$AG$651,MATCH($A135,Applications_2021!$A$2:$A$651,0)))</f>
        <v>I currently take all 8th Grade Honors classes. I have been taken Honors classes every since my 7th Grade School Year.  I have been nominated Most Athletic in my class in 6th Grade, 7th Grade, and 8th Grade School Year at New Hope Middle School.</v>
      </c>
      <c r="W135" s="48" t="str">
        <f>IF(INDEX(Applications_2021!$AH$2:$AH$651,MATCH($A135,Applications_2021!$A$2:$A$651,0))="","",INDEX(Applications_2021!$AH$2:$AH$651,MATCH($A135,Applications_2021!$A$2:$A$651,0)))</f>
        <v>Please select me for this camp because I would love to learn more about becoming successful.</v>
      </c>
      <c r="X135" s="48" t="str">
        <f>IF(INDEX(Applications_2021!$AI$2:$AI$651,MATCH($A135,Applications_2021!$A$2:$A$651,0))="","",INDEX(Applications_2021!$AI$2:$AI$651,MATCH($A135,Applications_2021!$A$2:$A$651,0)))</f>
        <v>relative or friend</v>
      </c>
      <c r="Y135" s="48" t="str">
        <f>IF(INDEX(Applications_2021!$AJ$2:$AJ$651,MATCH($A135,Applications_2021!$A$2:$A$651,0))="","",INDEX(Applications_2021!$AJ$2:$AJ$651,MATCH($A135,Applications_2021!$A$2:$A$651,0)))</f>
        <v/>
      </c>
      <c r="Z135" s="48" t="str" cm="1">
        <f t="array" ref="Z135">IF(INDEX(Transcripts_2021!$Q$2:$Q$1001,MATCH($A135,Applications_2021!$A$2:$A$1001,0))="","",INDEX(Transcripts_2021!$Q$2:$Q$1001,MATCH(TRIM($A135),TRIM(Transcripts_2021!$B$2:$B$1001),0)))</f>
        <v>student_comprehensive_report__shinn.pdf</v>
      </c>
      <c r="AA135" s="48" t="str" cm="1">
        <f t="array" ref="AA135">IF(INDEX(Transcripts_2021!$S$2:$S$1001,MATCH($A135,Applications_2021!$A$2:$A$1001,0))="","",INDEX(Transcripts_2021!$S$2:$S$1001,MATCH(TRIM($A135),TRIM(Transcripts_2021!$B$2:$B$1001),0)))</f>
        <v/>
      </c>
      <c r="AB135" s="48" t="str" cm="1">
        <f t="array" ref="AB135">IF(INDEX(Transcripts_2021!$U$2:$U$1001,MATCH($A135,Applications_2021!$A$2:$A$1001,0))="","",INDEX(Transcripts_2021!$U$2:$U$1001,MATCH(TRIM($A135),TRIM(Transcripts_2021!$B$2:$B$1001),0)))</f>
        <v/>
      </c>
      <c r="AC135" s="48" t="str">
        <f>IF(INDEX(Transcripts_2021!$A$2:$A$324,MATCH($A135,Transcripts_2021!$A$2:$A$324,0))=$A135,INDEX(Transcripts_2021!$O$2:$O$324,MATCH($A135,Transcripts_2021!$A$2:$A$324,0)),"")</f>
        <v>New Hope Middle</v>
      </c>
      <c r="AD135" s="48" t="str">
        <f>IF(INDEX('AAYME 2021_List'!$A$3:$A$311,MATCH($A135,'AAYME 2021_List'!$A$3:$A$311,0))=$A135,INDEX('AAYME 2021_List'!$AC$3:$AC$311,MATCH($A135,'AAYME 2021_List'!$A$3:$A$311,0)),"")</f>
        <v>Lowndes</v>
      </c>
      <c r="AE135" s="48" t="str">
        <f>IF(INDEX(Applications_2021!$AL$2:$AL$651,MATCH($A135,Applications_2021!$A$2:$A$651,0))="","",INDEX(Applications_2021!$AL$2:$AL$651,MATCH($A135,Applications_2021!$A$2:$A$651,0)))</f>
        <v>Lowndes</v>
      </c>
    </row>
    <row r="136" spans="1:31" x14ac:dyDescent="0.3">
      <c r="A136" s="51" t="str">
        <f>IF(Applications_2021!$A299="","",Applications_2021!$A299)</f>
        <v>0311-CRO-BR-0334</v>
      </c>
      <c r="B136" s="52" t="str">
        <f>IF(INDEX('AAYME 2021_List'!$A$3:$A$311,MATCH($A136,'AAYME 2021_List'!$A$3:$A$311,0))=$A136,INDEX('AAYME 2021_List'!$B$3:$B$311,MATCH($A136,'AAYME 2021_List'!$A$3:$A$311,0)),"")</f>
        <v>Yes</v>
      </c>
      <c r="C136" s="258" t="str">
        <f>IF(INDEX('AAYME 2021_List'!$A$3:$A$311,MATCH($A136,'AAYME 2021_List'!$A$3:$A$311,0))=$A136,INDEX('AAYME 2021_List'!$C$3:$C$311,MATCH($A136,'AAYME 2021_List'!$A$3:$A$311,0)),"")</f>
        <v>07-Alternate</v>
      </c>
      <c r="D136" s="46">
        <f t="shared" si="4"/>
        <v>8</v>
      </c>
      <c r="E136" s="45" cm="1">
        <f t="array" ref="E136">_xlfn.IFS($Q136="Less than $25,000 per year",5,$Q136="$25,000 to $49,999 per year",4,$Q136="$50,000 per year or above",2,$Q136="I do not know.",3,$Q136="",0)</f>
        <v>4</v>
      </c>
      <c r="F136" s="45" cm="1">
        <f t="array" ref="F136">_xlfn.IFS($T136="Excellent",5,$T136="Good",4,$T136="Average",3,$T136="Below Average",2,$T136="Poor",1)</f>
        <v>4</v>
      </c>
      <c r="G136" s="52"/>
      <c r="H136" s="52"/>
      <c r="I136" s="52"/>
      <c r="J136" s="255">
        <f>IF(INDEX('AAYME 2021_List'!$A$3:$A$311,MATCH($A136,'AAYME 2021_List'!$A$3:$A$311,0))=$A136,INDEX('AAYME 2021_List'!$J$3:$J$311,MATCH($A136,'AAYME 2021_List'!$A$3:$A$311,0)),"")</f>
        <v>8</v>
      </c>
      <c r="K136" s="48" t="str">
        <f>IF(LEFT(INDEX(Applications_2021!$E$2:$E$651,MATCH($A136,Applications_2021!$A$2:$A$651,0)),1)="Y","Black","Other")</f>
        <v>Black</v>
      </c>
      <c r="L136" s="48" t="str">
        <f>IF(INDEX(Applications_2021!$F$2:$F$651,MATCH($A136,Applications_2021!$A$2:$A$651,0))="","",INDEX(Applications_2021!$F$2:$F$651,MATCH($A136,Applications_2021!$A$2:$A$651,0)))</f>
        <v>Male</v>
      </c>
      <c r="M136" s="48" t="str">
        <f>IF(LEFT(INDEX(Applications_2021!$I$2:$I$651,MATCH($A136,Applications_2021!$A$2:$A$651,0)),1)="","",LEFT(INDEX(Applications_2021!$I$2:$I$651,MATCH($A136,Applications_2021!$A$2:$A$651,0)),1))</f>
        <v>8</v>
      </c>
      <c r="N136" s="48" t="str">
        <f>IF(INDEX(Applications_2021!$J$2:$J$651,MATCH($A136,Applications_2021!$A$2:$A$651,0))="","",INDEX(Applications_2021!$J$2:$J$651,MATCH($A136,Applications_2021!$A$2:$A$651,0)))</f>
        <v xml:space="preserve">Philadelphia Middle School </v>
      </c>
      <c r="O136" s="48" t="str">
        <f>IF(INDEX(Applications_2021!$K$2:$K$651,MATCH($A136,Applications_2021!$A$2:$A$651,0))="","",INDEX(Applications_2021!$K$2:$K$651,MATCH($A136,Applications_2021!$A$2:$A$651,0)))</f>
        <v xml:space="preserve">Philadelphia Public School District </v>
      </c>
      <c r="P136" s="48" t="str">
        <f>IF(INDEX(Applications_2021!$P$2:$P$651,MATCH($A136,Applications_2021!$A$2:$A$651,0))="","",INDEX(Applications_2021!$P$2:$P$651,MATCH($A136,Applications_2021!$A$2:$A$651,0)))</f>
        <v>High School Diploma or up to 3 years of college</v>
      </c>
      <c r="Q136" s="48" t="str">
        <f>IF(INDEX(Applications_2021!$Q$2:$Q$651,MATCH($A136,Applications_2021!$A$2:$A$651,0))="","",INDEX(Applications_2021!$Q$2:$Q$651,MATCH($A136,Applications_2021!$A$2:$A$651,0)))</f>
        <v>$25,000 to $49,999 per year</v>
      </c>
      <c r="R136" s="48" t="str">
        <f>IF(INDEX(Applications_2021!$AL$2:$AL$651,MATCH($A136,Applications_2021!$A$2:$A$651,0))="","",INDEX(Applications_2021!$AL$2:$AL$651,MATCH($A136,Applications_2021!$A$2:$A$651,0)))</f>
        <v>Neshoba</v>
      </c>
      <c r="S136" s="48" t="str">
        <f>IF(INDEX(Applications_2021!$V$2:$V$651,MATCH($A136,Applications_2021!$A$2:$A$651,0))="","",INDEX(Applications_2021!$V$2:$V$651,MATCH($A136,Applications_2021!$A$2:$A$651,0)))</f>
        <v>MS</v>
      </c>
      <c r="T136" s="48" t="str">
        <f>IF(INDEX(Applications_2021!$AE$2:$AE$651,MATCH($A136,Applications_2021!$A$2:$A$651,0))="","",INDEX(Applications_2021!$AE$2:$AE$651,MATCH($A136,Applications_2021!$A$2:$A$651,0)))</f>
        <v>Good</v>
      </c>
      <c r="U136" s="48" t="str">
        <f>IF(INDEX(Applications_2021!$AF$2:$AF$651,MATCH($A136,Applications_2021!$A$2:$A$651,0))="","",INDEX(Applications_2021!$AF$2:$AF$651,MATCH($A136,Applications_2021!$A$2:$A$651,0)))</f>
        <v xml:space="preserve">As a middle schooler I don’t meet many people like me. I love to read, play soccer, and video games. I hope to meet new people like myself and make life connections. I hope that this experience help influence my life decisions as I grow. I hope to build unique interests from this camp. I see this camp as a great opportunity to build myself as I grow older. </v>
      </c>
      <c r="V136" s="48" t="str">
        <f>IF(INDEX(Applications_2021!$AG$2:$AG$651,MATCH($A136,Applications_2021!$A$2:$A$651,0))="","",INDEX(Applications_2021!$AG$2:$AG$651,MATCH($A136,Applications_2021!$A$2:$A$651,0)))</f>
        <v xml:space="preserve">Beta club </v>
      </c>
      <c r="W136" s="48" t="str">
        <f>IF(INDEX(Applications_2021!$AH$2:$AH$651,MATCH($A136,Applications_2021!$A$2:$A$651,0))="","",INDEX(Applications_2021!$AH$2:$AH$651,MATCH($A136,Applications_2021!$A$2:$A$651,0)))</f>
        <v/>
      </c>
      <c r="X136" s="48" t="str">
        <f>IF(INDEX(Applications_2021!$AI$2:$AI$651,MATCH($A136,Applications_2021!$A$2:$A$651,0))="","",INDEX(Applications_2021!$AI$2:$AI$651,MATCH($A136,Applications_2021!$A$2:$A$651,0)))</f>
        <v>school/teacher</v>
      </c>
      <c r="Y136" s="48" t="str">
        <f>IF(INDEX(Applications_2021!$AJ$2:$AJ$651,MATCH($A136,Applications_2021!$A$2:$A$651,0))="","",INDEX(Applications_2021!$AJ$2:$AJ$651,MATCH($A136,Applications_2021!$A$2:$A$651,0)))</f>
        <v xml:space="preserve">Dr. Ullisa Coburn - Philadelphia Public School District </v>
      </c>
      <c r="Z136" s="48" t="str" cm="1">
        <f t="array" ref="Z136">IF(INDEX(Transcripts_2021!$Q$2:$Q$1001,MATCH($A136,Applications_2021!$A$2:$A$1001,0))="","",INDEX(Transcripts_2021!$Q$2:$Q$1001,MATCH(TRIM($A136),TRIM(Transcripts_2021!$B$2:$B$1001),0)))</f>
        <v>483fb970dafd4b4784e485aebcd2608e.jpeg.jpg</v>
      </c>
      <c r="AA136" s="48" t="str" cm="1">
        <f t="array" ref="AA136">IF(INDEX(Transcripts_2021!$S$2:$S$1001,MATCH($A136,Applications_2021!$A$2:$A$1001,0))="","",INDEX(Transcripts_2021!$S$2:$S$1001,MATCH(TRIM($A136),TRIM(Transcripts_2021!$B$2:$B$1001),0)))</f>
        <v/>
      </c>
      <c r="AB136" s="48" t="str" cm="1">
        <f t="array" ref="AB136">IF(INDEX(Transcripts_2021!$U$2:$U$1001,MATCH($A136,Applications_2021!$A$2:$A$1001,0))="","",INDEX(Transcripts_2021!$U$2:$U$1001,MATCH(TRIM($A136),TRIM(Transcripts_2021!$B$2:$B$1001),0)))</f>
        <v/>
      </c>
      <c r="AC136" s="48" t="str">
        <f>IF(INDEX(Transcripts_2021!$A$2:$A$324,MATCH($A136,Transcripts_2021!$A$2:$A$324,0))=$A136,INDEX(Transcripts_2021!$O$2:$O$324,MATCH($A136,Transcripts_2021!$A$2:$A$324,0)),"")</f>
        <v xml:space="preserve">Philadelphia public School District </v>
      </c>
      <c r="AD136" s="48" t="str">
        <f>IF(INDEX('AAYME 2021_List'!$A$3:$A$311,MATCH($A136,'AAYME 2021_List'!$A$3:$A$311,0))=$A136,INDEX('AAYME 2021_List'!$AC$3:$AC$311,MATCH($A136,'AAYME 2021_List'!$A$3:$A$311,0)),"")</f>
        <v>Neshoba</v>
      </c>
      <c r="AE136" s="48" t="str">
        <f>IF(INDEX(Applications_2021!$AL$2:$AL$651,MATCH($A136,Applications_2021!$A$2:$A$651,0))="","",INDEX(Applications_2021!$AL$2:$AL$651,MATCH($A136,Applications_2021!$A$2:$A$651,0)))</f>
        <v>Neshoba</v>
      </c>
    </row>
    <row r="137" spans="1:31" x14ac:dyDescent="0.3">
      <c r="A137" s="51" t="str">
        <f>IF(Applications_2021!$A300="","",Applications_2021!$A300)</f>
        <v>0313-RAT-ZO-0030</v>
      </c>
      <c r="B137" s="52" t="str">
        <f>IF(INDEX('AAYME 2021_List'!$A$3:$A$311,MATCH($A137,'AAYME 2021_List'!$A$3:$A$311,0))=$A137,INDEX('AAYME 2021_List'!$B$3:$B$311,MATCH($A137,'AAYME 2021_List'!$A$3:$A$311,0)),"")</f>
        <v>Yes</v>
      </c>
      <c r="C137" s="258" t="str">
        <f>IF(INDEX('AAYME 2021_List'!$A$3:$A$311,MATCH($A137,'AAYME 2021_List'!$A$3:$A$311,0))=$A137,INDEX('AAYME 2021_List'!$C$3:$C$311,MATCH($A137,'AAYME 2021_List'!$A$3:$A$311,0)),"")</f>
        <v>06-Finalist</v>
      </c>
      <c r="D137" s="46">
        <f t="shared" si="4"/>
        <v>7</v>
      </c>
      <c r="E137" s="45" cm="1">
        <f t="array" ref="E137">_xlfn.IFS($Q137="Less than $25,000 per year",5,$Q137="$25,000 to $49,999 per year",4,$Q137="$50,000 per year or above",2,$Q137="I do not know.",3,$Q137="",0)</f>
        <v>2</v>
      </c>
      <c r="F137" s="45" cm="1">
        <f t="array" ref="F137">_xlfn.IFS($T137="Excellent",5,$T137="Good",4,$T137="Average",3,$T137="Below Average",2,$T137="Poor",1)</f>
        <v>5</v>
      </c>
      <c r="G137" s="52"/>
      <c r="H137" s="52"/>
      <c r="I137" s="52"/>
      <c r="J137" s="255">
        <f>IF(INDEX('AAYME 2021_List'!$A$3:$A$311,MATCH($A137,'AAYME 2021_List'!$A$3:$A$311,0))=$A137,INDEX('AAYME 2021_List'!$J$3:$J$311,MATCH($A137,'AAYME 2021_List'!$A$3:$A$311,0)),"")</f>
        <v>7</v>
      </c>
      <c r="K137" s="48" t="str">
        <f>IF(LEFT(INDEX(Applications_2021!$E$2:$E$651,MATCH($A137,Applications_2021!$A$2:$A$651,0)),1)="Y","Black","Other")</f>
        <v>Black</v>
      </c>
      <c r="L137" s="48" t="str">
        <f>IF(INDEX(Applications_2021!$F$2:$F$651,MATCH($A137,Applications_2021!$A$2:$A$651,0))="","",INDEX(Applications_2021!$F$2:$F$651,MATCH($A137,Applications_2021!$A$2:$A$651,0)))</f>
        <v>Female</v>
      </c>
      <c r="M137" s="48" t="str">
        <f>IF(LEFT(INDEX(Applications_2021!$I$2:$I$651,MATCH($A137,Applications_2021!$A$2:$A$651,0)),1)="","",LEFT(INDEX(Applications_2021!$I$2:$I$651,MATCH($A137,Applications_2021!$A$2:$A$651,0)),1))</f>
        <v>7</v>
      </c>
      <c r="N137" s="48" t="str">
        <f>IF(INDEX(Applications_2021!$J$2:$J$651,MATCH($A137,Applications_2021!$A$2:$A$651,0))="","",INDEX(Applications_2021!$J$2:$J$651,MATCH($A137,Applications_2021!$A$2:$A$651,0)))</f>
        <v>W. A. Higgins Middle School</v>
      </c>
      <c r="O137" s="48" t="str">
        <f>IF(INDEX(Applications_2021!$K$2:$K$651,MATCH($A137,Applications_2021!$A$2:$A$651,0))="","",INDEX(Applications_2021!$K$2:$K$651,MATCH($A137,Applications_2021!$A$2:$A$651,0)))</f>
        <v>Clarksdale Municipal School District</v>
      </c>
      <c r="P137" s="48" t="str">
        <f>IF(INDEX(Applications_2021!$P$2:$P$651,MATCH($A137,Applications_2021!$A$2:$A$651,0))="","",INDEX(Applications_2021!$P$2:$P$651,MATCH($A137,Applications_2021!$A$2:$A$651,0)))</f>
        <v>College degree or 4 or more years of college (including graduate school)</v>
      </c>
      <c r="Q137" s="48" t="str">
        <f>IF(INDEX(Applications_2021!$Q$2:$Q$651,MATCH($A137,Applications_2021!$A$2:$A$651,0))="","",INDEX(Applications_2021!$Q$2:$Q$651,MATCH($A137,Applications_2021!$A$2:$A$651,0)))</f>
        <v>$50,000 per year or above</v>
      </c>
      <c r="R137" s="48" t="str">
        <f>IF(INDEX(Applications_2021!$AL$2:$AL$651,MATCH($A137,Applications_2021!$A$2:$A$651,0))="","",INDEX(Applications_2021!$AL$2:$AL$651,MATCH($A137,Applications_2021!$A$2:$A$651,0)))</f>
        <v>Coahoma</v>
      </c>
      <c r="S137" s="48" t="str">
        <f>IF(INDEX(Applications_2021!$V$2:$V$651,MATCH($A137,Applications_2021!$A$2:$A$651,0))="","",INDEX(Applications_2021!$V$2:$V$651,MATCH($A137,Applications_2021!$A$2:$A$651,0)))</f>
        <v>MS</v>
      </c>
      <c r="T137" s="48" t="str">
        <f>IF(INDEX(Applications_2021!$AE$2:$AE$651,MATCH($A137,Applications_2021!$A$2:$A$651,0))="","",INDEX(Applications_2021!$AE$2:$AE$651,MATCH($A137,Applications_2021!$A$2:$A$651,0)))</f>
        <v>Excellent</v>
      </c>
      <c r="U137" s="48" t="str">
        <f>IF(INDEX(Applications_2021!$AF$2:$AF$651,MATCH($A137,Applications_2021!$A$2:$A$651,0))="","",INDEX(Applications_2021!$AF$2:$AF$651,MATCH($A137,Applications_2021!$A$2:$A$651,0)))</f>
        <v>I want to broaden my abilities in everything that I do. Even though I’m just in 7th grade, it’s important to be ready for high school and be ready to learn. I hope to gain more things I could use in my academics and socially.</v>
      </c>
      <c r="V137" s="48" t="str">
        <f>IF(INDEX(Applications_2021!$AG$2:$AG$651,MATCH($A137,Applications_2021!$A$2:$A$651,0))="","",INDEX(Applications_2021!$AG$2:$AG$651,MATCH($A137,Applications_2021!$A$2:$A$651,0)))</f>
        <v>Honor student  Valedictorian: in 4th and 6th grade Dancer Junior usher at Union Grove MB Church Member of Griot after school program Many awards and honors during award days in school</v>
      </c>
      <c r="W137" s="48" t="str">
        <f>IF(INDEX(Applications_2021!$AH$2:$AH$651,MATCH($A137,Applications_2021!$A$2:$A$651,0))="","",INDEX(Applications_2021!$AH$2:$AH$651,MATCH($A137,Applications_2021!$A$2:$A$651,0)))</f>
        <v>I am a very hard worker and love to learn new and challenging things. If afforded the opportunity to attend this camp, I will do my best to achieve all goals. So</v>
      </c>
      <c r="X137" s="48" t="str">
        <f>IF(INDEX(Applications_2021!$AI$2:$AI$651,MATCH($A137,Applications_2021!$A$2:$A$651,0))="","",INDEX(Applications_2021!$AI$2:$AI$651,MATCH($A137,Applications_2021!$A$2:$A$651,0)))</f>
        <v>relative or friend</v>
      </c>
      <c r="Y137" s="48" t="str">
        <f>IF(INDEX(Applications_2021!$AJ$2:$AJ$651,MATCH($A137,Applications_2021!$A$2:$A$651,0))="","",INDEX(Applications_2021!$AJ$2:$AJ$651,MATCH($A137,Applications_2021!$A$2:$A$651,0)))</f>
        <v/>
      </c>
      <c r="Z137" s="48" t="str" cm="1">
        <f t="array" ref="Z137">IF(INDEX(Transcripts_2021!$Q$2:$Q$1001,MATCH($A137,Applications_2021!$A$2:$A$1001,0))="","",INDEX(Transcripts_2021!$Q$2:$Q$1001,MATCH(TRIM($A137),TRIM(Transcripts_2021!$B$2:$B$1001),0)))</f>
        <v>image.jpg</v>
      </c>
      <c r="AA137" s="48" t="str" cm="1">
        <f t="array" ref="AA137">IF(INDEX(Transcripts_2021!$S$2:$S$1001,MATCH($A137,Applications_2021!$A$2:$A$1001,0))="","",INDEX(Transcripts_2021!$S$2:$S$1001,MATCH(TRIM($A137),TRIM(Transcripts_2021!$B$2:$B$1001),0)))</f>
        <v/>
      </c>
      <c r="AB137" s="48" t="str" cm="1">
        <f t="array" ref="AB137">IF(INDEX(Transcripts_2021!$U$2:$U$1001,MATCH($A137,Applications_2021!$A$2:$A$1001,0))="","",INDEX(Transcripts_2021!$U$2:$U$1001,MATCH(TRIM($A137),TRIM(Transcripts_2021!$B$2:$B$1001),0)))</f>
        <v/>
      </c>
      <c r="AC137" s="48" t="str">
        <f>IF(INDEX(Transcripts_2021!$A$2:$A$324,MATCH($A137,Transcripts_2021!$A$2:$A$324,0))=$A137,INDEX(Transcripts_2021!$O$2:$O$324,MATCH($A137,Transcripts_2021!$A$2:$A$324,0)),"")</f>
        <v>W. A. Higgins Academy of Arts/International Studies</v>
      </c>
      <c r="AD137" s="48" t="str">
        <f>IF(INDEX('AAYME 2021_List'!$A$3:$A$311,MATCH($A137,'AAYME 2021_List'!$A$3:$A$311,0))=$A137,INDEX('AAYME 2021_List'!$AC$3:$AC$311,MATCH($A137,'AAYME 2021_List'!$A$3:$A$311,0)),"")</f>
        <v>Coahoma</v>
      </c>
      <c r="AE137" s="48" t="str">
        <f>IF(INDEX(Applications_2021!$AL$2:$AL$651,MATCH($A137,Applications_2021!$A$2:$A$651,0))="","",INDEX(Applications_2021!$AL$2:$AL$651,MATCH($A137,Applications_2021!$A$2:$A$651,0)))</f>
        <v>Coahoma</v>
      </c>
    </row>
    <row r="138" spans="1:31" x14ac:dyDescent="0.3">
      <c r="A138" s="51" t="str">
        <f>IF(Applications_2021!$A303="","",Applications_2021!$A303)</f>
        <v>0316-WAS-TY-0202</v>
      </c>
      <c r="B138" s="52" t="str">
        <f>IF(INDEX('AAYME 2021_List'!$A$3:$A$311,MATCH($A138,'AAYME 2021_List'!$A$3:$A$311,0))=$A138,INDEX('AAYME 2021_List'!$B$3:$B$311,MATCH($A138,'AAYME 2021_List'!$A$3:$A$311,0)),"")</f>
        <v>No</v>
      </c>
      <c r="C138" s="258" t="str">
        <f>IF(INDEX('AAYME 2021_List'!$A$3:$A$311,MATCH($A138,'AAYME 2021_List'!$A$3:$A$311,0))=$A138,INDEX('AAYME 2021_List'!$C$3:$C$311,MATCH($A138,'AAYME 2021_List'!$A$3:$A$311,0)),"")</f>
        <v>03-Missing/Invalid transcript info</v>
      </c>
      <c r="D138" s="46">
        <f t="shared" si="4"/>
        <v>7</v>
      </c>
      <c r="E138" s="45" cm="1">
        <f t="array" ref="E138">_xlfn.IFS($Q138="Less than $25,000 per year",5,$Q138="$25,000 to $49,999 per year",4,$Q138="$50,000 per year or above",2,$Q138="I do not know.",3,$Q138="",0)</f>
        <v>2</v>
      </c>
      <c r="F138" s="45" cm="1">
        <f t="array" ref="F138">_xlfn.IFS($T138="Excellent",5,$T138="Good",4,$T138="Average",3,$T138="Below Average",2,$T138="Poor",1)</f>
        <v>5</v>
      </c>
      <c r="G138" s="52"/>
      <c r="H138" s="52"/>
      <c r="I138" s="52"/>
      <c r="J138" s="255" t="str">
        <f>IF(INDEX('AAYME 2021_List'!$A$3:$A$311,MATCH($A138,'AAYME 2021_List'!$A$3:$A$311,0))=$A138,INDEX('AAYME 2021_List'!$J$3:$J$311,MATCH($A138,'AAYME 2021_List'!$A$3:$A$311,0)),"")</f>
        <v>?</v>
      </c>
      <c r="K138" s="48" t="str">
        <f>IF(LEFT(INDEX(Applications_2021!$E$2:$E$651,MATCH($A138,Applications_2021!$A$2:$A$651,0)),1)="Y","Black","Other")</f>
        <v>Black</v>
      </c>
      <c r="L138" s="48" t="str">
        <f>IF(INDEX(Applications_2021!$F$2:$F$651,MATCH($A138,Applications_2021!$A$2:$A$651,0))="","",INDEX(Applications_2021!$F$2:$F$651,MATCH($A138,Applications_2021!$A$2:$A$651,0)))</f>
        <v>Male</v>
      </c>
      <c r="M138" s="48" t="str">
        <f>IF(LEFT(INDEX(Applications_2021!$I$2:$I$651,MATCH($A138,Applications_2021!$A$2:$A$651,0)),1)="","",LEFT(INDEX(Applications_2021!$I$2:$I$651,MATCH($A138,Applications_2021!$A$2:$A$651,0)),1))</f>
        <v>8</v>
      </c>
      <c r="N138" s="48" t="str">
        <f>IF(INDEX(Applications_2021!$J$2:$J$651,MATCH($A138,Applications_2021!$A$2:$A$651,0))="","",INDEX(Applications_2021!$J$2:$J$651,MATCH($A138,Applications_2021!$A$2:$A$651,0)))</f>
        <v>W.A. Higgins Midde School</v>
      </c>
      <c r="O138" s="48" t="str">
        <f>IF(INDEX(Applications_2021!$K$2:$K$651,MATCH($A138,Applications_2021!$A$2:$A$651,0))="","",INDEX(Applications_2021!$K$2:$K$651,MATCH($A138,Applications_2021!$A$2:$A$651,0)))</f>
        <v>Clarksdale Municipal School District</v>
      </c>
      <c r="P138" s="48" t="str">
        <f>IF(INDEX(Applications_2021!$P$2:$P$651,MATCH($A138,Applications_2021!$A$2:$A$651,0))="","",INDEX(Applications_2021!$P$2:$P$651,MATCH($A138,Applications_2021!$A$2:$A$651,0)))</f>
        <v>College degree or 4 or more years of college (including graduate school)</v>
      </c>
      <c r="Q138" s="48" t="str">
        <f>IF(INDEX(Applications_2021!$Q$2:$Q$651,MATCH($A138,Applications_2021!$A$2:$A$651,0))="","",INDEX(Applications_2021!$Q$2:$Q$651,MATCH($A138,Applications_2021!$A$2:$A$651,0)))</f>
        <v>$50,000 per year or above</v>
      </c>
      <c r="R138" s="48" t="str">
        <f>IF(INDEX(Applications_2021!$AL$2:$AL$651,MATCH($A138,Applications_2021!$A$2:$A$651,0))="","",INDEX(Applications_2021!$AL$2:$AL$651,MATCH($A138,Applications_2021!$A$2:$A$651,0)))</f>
        <v>Coahoma</v>
      </c>
      <c r="S138" s="48" t="str">
        <f>IF(INDEX(Applications_2021!$V$2:$V$651,MATCH($A138,Applications_2021!$A$2:$A$651,0))="","",INDEX(Applications_2021!$V$2:$V$651,MATCH($A138,Applications_2021!$A$2:$A$651,0)))</f>
        <v>MS</v>
      </c>
      <c r="T138" s="48" t="str">
        <f>IF(INDEX(Applications_2021!$AE$2:$AE$651,MATCH($A138,Applications_2021!$A$2:$A$651,0))="","",INDEX(Applications_2021!$AE$2:$AE$651,MATCH($A138,Applications_2021!$A$2:$A$651,0)))</f>
        <v>Excellent</v>
      </c>
      <c r="U138" s="48" t="str">
        <f>IF(INDEX(Applications_2021!$AF$2:$AF$651,MATCH($A138,Applications_2021!$A$2:$A$651,0))="","",INDEX(Applications_2021!$AF$2:$AF$651,MATCH($A138,Applications_2021!$A$2:$A$651,0)))</f>
        <v>I have great creative skills that allow me to think of new and exciting ways to combat problems. I am also a team player. I am responsible and reliable. I am a great communicator which is important when working with other people. Lastly, I am committed, when I start a task or an interest, I see it completely through.</v>
      </c>
      <c r="V138" s="48" t="str">
        <f>IF(INDEX(Applications_2021!$AG$2:$AG$651,MATCH($A138,Applications_2021!$A$2:$A$651,0))="","",INDEX(Applications_2021!$AG$2:$AG$651,MATCH($A138,Applications_2021!$A$2:$A$651,0)))</f>
        <v xml:space="preserve">I want to attend the AAYME Camp because I believe that math and science enhances students’ problem solving and research skills. This is something that many of my peers as well as myself fall behind during their summer vacation. I would like to gain analytical skills and be exposed to like-minded peers. This will promote a continuous life-long interest in mathematics and science. By the way, I absolutely love math and as an African American male I would love to enhance my skills. </v>
      </c>
      <c r="W138" s="48" t="str">
        <f>IF(INDEX(Applications_2021!$AH$2:$AH$651,MATCH($A138,Applications_2021!$A$2:$A$651,0))="","",INDEX(Applications_2021!$AH$2:$AH$651,MATCH($A138,Applications_2021!$A$2:$A$651,0)))</f>
        <v>I have had the privilege of being on the principal list/honor roll throughout my current K12 academic life.  I have excelled and won awards in science and math related classes and testing areas. I am also an athlete which allows me to use my physical as well as my mental strength on the field. I also hold a position on our yearbook staff at my middle school.</v>
      </c>
      <c r="X138" s="48" t="str">
        <f>IF(INDEX(Applications_2021!$AI$2:$AI$651,MATCH($A138,Applications_2021!$A$2:$A$651,0))="","",INDEX(Applications_2021!$AI$2:$AI$651,MATCH($A138,Applications_2021!$A$2:$A$651,0)))</f>
        <v>relative or friend</v>
      </c>
      <c r="Y138" s="48" t="str">
        <f>IF(INDEX(Applications_2021!$AJ$2:$AJ$651,MATCH($A138,Applications_2021!$A$2:$A$651,0))="","",INDEX(Applications_2021!$AJ$2:$AJ$651,MATCH($A138,Applications_2021!$A$2:$A$651,0)))</f>
        <v/>
      </c>
      <c r="Z138" s="48" t="str" cm="1">
        <f t="array" ref="Z138">IF(INDEX(Transcripts_2021!$Q$2:$Q$1001,MATCH($A138,Applications_2021!$A$2:$A$1001,0))="","",INDEX(Transcripts_2021!$Q$2:$Q$1001,MATCH(TRIM($A138),TRIM(Transcripts_2021!$B$2:$B$1001),0)))</f>
        <v>tyler_james_washingtons_8th_grade_report.png</v>
      </c>
      <c r="AA138" s="48" t="str" cm="1">
        <f t="array" ref="AA138">IF(INDEX(Transcripts_2021!$S$2:$S$1001,MATCH($A138,Applications_2021!$A$2:$A$1001,0))="","",INDEX(Transcripts_2021!$S$2:$S$1001,MATCH(TRIM($A138),TRIM(Transcripts_2021!$B$2:$B$1001),0)))</f>
        <v/>
      </c>
      <c r="AB138" s="48" t="str" cm="1">
        <f t="array" ref="AB138">IF(INDEX(Transcripts_2021!$U$2:$U$1001,MATCH($A138,Applications_2021!$A$2:$A$1001,0))="","",INDEX(Transcripts_2021!$U$2:$U$1001,MATCH(TRIM($A138),TRIM(Transcripts_2021!$B$2:$B$1001),0)))</f>
        <v/>
      </c>
      <c r="AC138" s="48" t="str">
        <f>IF(INDEX(Transcripts_2021!$A$2:$A$324,MATCH($A138,Transcripts_2021!$A$2:$A$324,0))=$A138,INDEX(Transcripts_2021!$O$2:$O$324,MATCH($A138,Transcripts_2021!$A$2:$A$324,0)),"")</f>
        <v>W.A. Higgins Middle School</v>
      </c>
      <c r="AD138" s="48" t="str">
        <f>IF(INDEX('AAYME 2021_List'!$A$3:$A$311,MATCH($A138,'AAYME 2021_List'!$A$3:$A$311,0))=$A138,INDEX('AAYME 2021_List'!$AC$3:$AC$311,MATCH($A138,'AAYME 2021_List'!$A$3:$A$311,0)),"")</f>
        <v>Coahoma</v>
      </c>
      <c r="AE138" s="48" t="str">
        <f>IF(INDEX(Applications_2021!$AL$2:$AL$651,MATCH($A138,Applications_2021!$A$2:$A$651,0))="","",INDEX(Applications_2021!$AL$2:$AL$651,MATCH($A138,Applications_2021!$A$2:$A$651,0)))</f>
        <v>Coahoma</v>
      </c>
    </row>
    <row r="139" spans="1:31" x14ac:dyDescent="0.3">
      <c r="A139" s="51" t="str">
        <f>IF(Applications_2021!$A304="","",Applications_2021!$A304)</f>
        <v>0317-MCB-CH-0184</v>
      </c>
      <c r="B139" s="52" t="str">
        <f>IF(INDEX('AAYME 2021_List'!$A$3:$A$311,MATCH($A139,'AAYME 2021_List'!$A$3:$A$311,0))=$A139,INDEX('AAYME 2021_List'!$B$3:$B$311,MATCH($A139,'AAYME 2021_List'!$A$3:$A$311,0)),"")</f>
        <v>Yes</v>
      </c>
      <c r="C139" s="258" t="str">
        <f>IF(INDEX('AAYME 2021_List'!$A$3:$A$311,MATCH($A139,'AAYME 2021_List'!$A$3:$A$311,0))=$A139,INDEX('AAYME 2021_List'!$C$3:$C$311,MATCH($A139,'AAYME 2021_List'!$A$3:$A$311,0)),"")</f>
        <v>07-Alternate</v>
      </c>
      <c r="D139" s="46">
        <f t="shared" si="4"/>
        <v>8</v>
      </c>
      <c r="E139" s="45" cm="1">
        <f t="array" ref="E139">_xlfn.IFS($Q139="Less than $25,000 per year",5,$Q139="$25,000 to $49,999 per year",4,$Q139="$50,000 per year or above",2,$Q139="I do not know.",3,$Q139="",0)</f>
        <v>4</v>
      </c>
      <c r="F139" s="45" cm="1">
        <f t="array" ref="F139">_xlfn.IFS($T139="Excellent",5,$T139="Good",4,$T139="Average",3,$T139="Below Average",2,$T139="Poor",1)</f>
        <v>4</v>
      </c>
      <c r="G139" s="52"/>
      <c r="H139" s="52"/>
      <c r="I139" s="52"/>
      <c r="J139" s="255">
        <f>IF(INDEX('AAYME 2021_List'!$A$3:$A$311,MATCH($A139,'AAYME 2021_List'!$A$3:$A$311,0))=$A139,INDEX('AAYME 2021_List'!$J$3:$J$311,MATCH($A139,'AAYME 2021_List'!$A$3:$A$311,0)),"")</f>
        <v>7</v>
      </c>
      <c r="K139" s="48" t="str">
        <f>IF(LEFT(INDEX(Applications_2021!$E$2:$E$651,MATCH($A139,Applications_2021!$A$2:$A$651,0)),1)="Y","Black","Other")</f>
        <v>Black</v>
      </c>
      <c r="L139" s="48" t="str">
        <f>IF(INDEX(Applications_2021!$F$2:$F$651,MATCH($A139,Applications_2021!$A$2:$A$651,0))="","",INDEX(Applications_2021!$F$2:$F$651,MATCH($A139,Applications_2021!$A$2:$A$651,0)))</f>
        <v>Female</v>
      </c>
      <c r="M139" s="48" t="str">
        <f>IF(LEFT(INDEX(Applications_2021!$I$2:$I$651,MATCH($A139,Applications_2021!$A$2:$A$651,0)),1)="","",LEFT(INDEX(Applications_2021!$I$2:$I$651,MATCH($A139,Applications_2021!$A$2:$A$651,0)),1))</f>
        <v>7</v>
      </c>
      <c r="N139" s="48" t="str">
        <f>IF(INDEX(Applications_2021!$J$2:$J$651,MATCH($A139,Applications_2021!$A$2:$A$651,0))="","",INDEX(Applications_2021!$J$2:$J$651,MATCH($A139,Applications_2021!$A$2:$A$651,0)))</f>
        <v>Florence Middle School</v>
      </c>
      <c r="O139" s="48" t="str">
        <f>IF(INDEX(Applications_2021!$K$2:$K$651,MATCH($A139,Applications_2021!$A$2:$A$651,0))="","",INDEX(Applications_2021!$K$2:$K$651,MATCH($A139,Applications_2021!$A$2:$A$651,0)))</f>
        <v>Rankin County</v>
      </c>
      <c r="P139" s="48" t="str">
        <f>IF(INDEX(Applications_2021!$P$2:$P$651,MATCH($A139,Applications_2021!$A$2:$A$651,0))="","",INDEX(Applications_2021!$P$2:$P$651,MATCH($A139,Applications_2021!$A$2:$A$651,0)))</f>
        <v>College degree or 4 or more years of college (including graduate school)</v>
      </c>
      <c r="Q139" s="48" t="str">
        <f>IF(INDEX(Applications_2021!$Q$2:$Q$651,MATCH($A139,Applications_2021!$A$2:$A$651,0))="","",INDEX(Applications_2021!$Q$2:$Q$651,MATCH($A139,Applications_2021!$A$2:$A$651,0)))</f>
        <v>$25,000 to $49,999 per year</v>
      </c>
      <c r="R139" s="48" t="str">
        <f>IF(INDEX(Applications_2021!$AL$2:$AL$651,MATCH($A139,Applications_2021!$A$2:$A$651,0))="","",INDEX(Applications_2021!$AL$2:$AL$651,MATCH($A139,Applications_2021!$A$2:$A$651,0)))</f>
        <v>Rankin</v>
      </c>
      <c r="S139" s="48" t="str">
        <f>IF(INDEX(Applications_2021!$V$2:$V$651,MATCH($A139,Applications_2021!$A$2:$A$651,0))="","",INDEX(Applications_2021!$V$2:$V$651,MATCH($A139,Applications_2021!$A$2:$A$651,0)))</f>
        <v>MS</v>
      </c>
      <c r="T139" s="48" t="str">
        <f>IF(INDEX(Applications_2021!$AE$2:$AE$651,MATCH($A139,Applications_2021!$A$2:$A$651,0))="","",INDEX(Applications_2021!$AE$2:$AE$651,MATCH($A139,Applications_2021!$A$2:$A$651,0)))</f>
        <v>Good</v>
      </c>
      <c r="U139" s="48" t="str">
        <f>IF(INDEX(Applications_2021!$AF$2:$AF$651,MATCH($A139,Applications_2021!$A$2:$A$651,0))="","",INDEX(Applications_2021!$AF$2:$AF$651,MATCH($A139,Applications_2021!$A$2:$A$651,0)))</f>
        <v>I would like to attend the African American Youth of Mississippi Excelling (AAYME) Camp because I feel like I meet the description of being an African American youth in Mississippi and I try to excel in everything I do. I hope to gain the experience of learning to be successful and hopefully get a feel for college life.</v>
      </c>
      <c r="V139" s="48" t="str">
        <f>IF(INDEX(Applications_2021!$AG$2:$AG$651,MATCH($A139,Applications_2021!$A$2:$A$651,0))="","",INDEX(Applications_2021!$AG$2:$AG$651,MATCH($A139,Applications_2021!$A$2:$A$651,0)))</f>
        <v xml:space="preserve">I recently won 2nd place in a track meet and I was new on the team. I’ve received recognition at my school for the A-B honor roll. </v>
      </c>
      <c r="W139" s="48" t="str">
        <f>IF(INDEX(Applications_2021!$AH$2:$AH$651,MATCH($A139,Applications_2021!$A$2:$A$651,0))="","",INDEX(Applications_2021!$AH$2:$AH$651,MATCH($A139,Applications_2021!$A$2:$A$651,0)))</f>
        <v xml:space="preserve">I am a natural leader who loves to debate. I am bold and talented.  </v>
      </c>
      <c r="X139" s="48" t="str">
        <f>IF(INDEX(Applications_2021!$AI$2:$AI$651,MATCH($A139,Applications_2021!$A$2:$A$651,0))="","",INDEX(Applications_2021!$AI$2:$AI$651,MATCH($A139,Applications_2021!$A$2:$A$651,0)))</f>
        <v>relative or friend</v>
      </c>
      <c r="Y139" s="48" t="str">
        <f>IF(INDEX(Applications_2021!$AJ$2:$AJ$651,MATCH($A139,Applications_2021!$A$2:$A$651,0))="","",INDEX(Applications_2021!$AJ$2:$AJ$651,MATCH($A139,Applications_2021!$A$2:$A$651,0)))</f>
        <v/>
      </c>
      <c r="Z139" s="48" t="str" cm="1">
        <f t="array" ref="Z139">IF(INDEX(Transcripts_2021!$Q$2:$Q$1001,MATCH($A139,Applications_2021!$A$2:$A$1001,0))="","",INDEX(Transcripts_2021!$Q$2:$Q$1001,MATCH(TRIM($A139),TRIM(Transcripts_2021!$B$2:$B$1001),0)))</f>
        <v>1376_001.pdf</v>
      </c>
      <c r="AA139" s="48" t="str" cm="1">
        <f t="array" ref="AA139">IF(INDEX(Transcripts_2021!$S$2:$S$1001,MATCH($A139,Applications_2021!$A$2:$A$1001,0))="","",INDEX(Transcripts_2021!$S$2:$S$1001,MATCH(TRIM($A139),TRIM(Transcripts_2021!$B$2:$B$1001),0)))</f>
        <v/>
      </c>
      <c r="AB139" s="48" t="str" cm="1">
        <f t="array" ref="AB139">IF(INDEX(Transcripts_2021!$U$2:$U$1001,MATCH($A139,Applications_2021!$A$2:$A$1001,0))="","",INDEX(Transcripts_2021!$U$2:$U$1001,MATCH(TRIM($A139),TRIM(Transcripts_2021!$B$2:$B$1001),0)))</f>
        <v/>
      </c>
      <c r="AC139" s="48" t="str">
        <f>IF(INDEX(Transcripts_2021!$A$2:$A$324,MATCH($A139,Transcripts_2021!$A$2:$A$324,0))=$A139,INDEX(Transcripts_2021!$O$2:$O$324,MATCH($A139,Transcripts_2021!$A$2:$A$324,0)),"")</f>
        <v>Florence Middle School</v>
      </c>
      <c r="AD139" s="48" t="str">
        <f>IF(INDEX('AAYME 2021_List'!$A$3:$A$311,MATCH($A139,'AAYME 2021_List'!$A$3:$A$311,0))=$A139,INDEX('AAYME 2021_List'!$AC$3:$AC$311,MATCH($A139,'AAYME 2021_List'!$A$3:$A$311,0)),"")</f>
        <v>Rankin</v>
      </c>
      <c r="AE139" s="48" t="str">
        <f>IF(INDEX(Applications_2021!$AL$2:$AL$651,MATCH($A139,Applications_2021!$A$2:$A$651,0))="","",INDEX(Applications_2021!$AL$2:$AL$651,MATCH($A139,Applications_2021!$A$2:$A$651,0)))</f>
        <v>Rankin</v>
      </c>
    </row>
    <row r="140" spans="1:31" x14ac:dyDescent="0.3">
      <c r="A140" s="51" t="str">
        <f>IF(Applications_2021!$A307="","",Applications_2021!$A307)</f>
        <v>0320-NEW-MA-0027</v>
      </c>
      <c r="B140" s="52" t="str">
        <f>IF(INDEX('AAYME 2021_List'!$A$3:$A$311,MATCH($A140,'AAYME 2021_List'!$A$3:$A$311,0))=$A140,INDEX('AAYME 2021_List'!$B$3:$B$311,MATCH($A140,'AAYME 2021_List'!$A$3:$A$311,0)),"")</f>
        <v>No</v>
      </c>
      <c r="C140" s="258" t="str">
        <f>IF(INDEX('AAYME 2021_List'!$A$3:$A$311,MATCH($A140,'AAYME 2021_List'!$A$3:$A$311,0))=$A140,INDEX('AAYME 2021_List'!$C$3:$C$311,MATCH($A140,'AAYME 2021_List'!$A$3:$A$311,0)),"")</f>
        <v>03-Missing/Invalid transcript info</v>
      </c>
      <c r="D140" s="46">
        <f t="shared" si="4"/>
        <v>9</v>
      </c>
      <c r="E140" s="45" cm="1">
        <f t="array" ref="E140">_xlfn.IFS($Q140="Less than $25,000 per year",5,$Q140="$25,000 to $49,999 per year",4,$Q140="$50,000 per year or above",2,$Q140="I do not know.",3,$Q140="",0)</f>
        <v>4</v>
      </c>
      <c r="F140" s="45" cm="1">
        <f t="array" ref="F140">_xlfn.IFS($T140="Excellent",5,$T140="Good",4,$T140="Average",3,$T140="Below Average",2,$T140="Poor",1)</f>
        <v>5</v>
      </c>
      <c r="G140" s="52"/>
      <c r="H140" s="52"/>
      <c r="I140" s="52"/>
      <c r="J140" s="255" t="str">
        <f>IF(INDEX('AAYME 2021_List'!$A$3:$A$311,MATCH($A140,'AAYME 2021_List'!$A$3:$A$311,0))=$A140,INDEX('AAYME 2021_List'!$J$3:$J$311,MATCH($A140,'AAYME 2021_List'!$A$3:$A$311,0)),"")</f>
        <v>?</v>
      </c>
      <c r="K140" s="48" t="str">
        <f>IF(LEFT(INDEX(Applications_2021!$E$2:$E$651,MATCH($A140,Applications_2021!$A$2:$A$651,0)),1)="Y","Black","Other")</f>
        <v>Black</v>
      </c>
      <c r="L140" s="48" t="str">
        <f>IF(INDEX(Applications_2021!$F$2:$F$651,MATCH($A140,Applications_2021!$A$2:$A$651,0))="","",INDEX(Applications_2021!$F$2:$F$651,MATCH($A140,Applications_2021!$A$2:$A$651,0)))</f>
        <v>Female</v>
      </c>
      <c r="M140" s="48" t="str">
        <f>IF(LEFT(INDEX(Applications_2021!$I$2:$I$651,MATCH($A140,Applications_2021!$A$2:$A$651,0)),1)="","",LEFT(INDEX(Applications_2021!$I$2:$I$651,MATCH($A140,Applications_2021!$A$2:$A$651,0)),1))</f>
        <v>7</v>
      </c>
      <c r="N140" s="48" t="str">
        <f>IF(INDEX(Applications_2021!$J$2:$J$651,MATCH($A140,Applications_2021!$A$2:$A$651,0))="","",INDEX(Applications_2021!$J$2:$J$651,MATCH($A140,Applications_2021!$A$2:$A$651,0)))</f>
        <v>W.A. Higgins Middle School</v>
      </c>
      <c r="O140" s="48" t="str">
        <f>IF(INDEX(Applications_2021!$K$2:$K$651,MATCH($A140,Applications_2021!$A$2:$A$651,0))="","",INDEX(Applications_2021!$K$2:$K$651,MATCH($A140,Applications_2021!$A$2:$A$651,0)))</f>
        <v>Clarksdale Municipal School District</v>
      </c>
      <c r="P140" s="48" t="str">
        <f>IF(INDEX(Applications_2021!$P$2:$P$651,MATCH($A140,Applications_2021!$A$2:$A$651,0))="","",INDEX(Applications_2021!$P$2:$P$651,MATCH($A140,Applications_2021!$A$2:$A$651,0)))</f>
        <v>College degree or 4 or more years of college (including graduate school)</v>
      </c>
      <c r="Q140" s="48" t="str">
        <f>IF(INDEX(Applications_2021!$Q$2:$Q$651,MATCH($A140,Applications_2021!$A$2:$A$651,0))="","",INDEX(Applications_2021!$Q$2:$Q$651,MATCH($A140,Applications_2021!$A$2:$A$651,0)))</f>
        <v>$25,000 to $49,999 per year</v>
      </c>
      <c r="R140" s="48" t="str">
        <f>IF(INDEX(Applications_2021!$AL$2:$AL$651,MATCH($A140,Applications_2021!$A$2:$A$651,0))="","",INDEX(Applications_2021!$AL$2:$AL$651,MATCH($A140,Applications_2021!$A$2:$A$651,0)))</f>
        <v>Coahoma</v>
      </c>
      <c r="S140" s="48" t="str">
        <f>IF(INDEX(Applications_2021!$V$2:$V$651,MATCH($A140,Applications_2021!$A$2:$A$651,0))="","",INDEX(Applications_2021!$V$2:$V$651,MATCH($A140,Applications_2021!$A$2:$A$651,0)))</f>
        <v>MS</v>
      </c>
      <c r="T140" s="48" t="str">
        <f>IF(INDEX(Applications_2021!$AE$2:$AE$651,MATCH($A140,Applications_2021!$A$2:$A$651,0))="","",INDEX(Applications_2021!$AE$2:$AE$651,MATCH($A140,Applications_2021!$A$2:$A$651,0)))</f>
        <v>Excellent</v>
      </c>
      <c r="U140" s="48" t="str">
        <f>IF(INDEX(Applications_2021!$AF$2:$AF$651,MATCH($A140,Applications_2021!$A$2:$A$651,0))="","",INDEX(Applications_2021!$AF$2:$AF$651,MATCH($A140,Applications_2021!$A$2:$A$651,0)))</f>
        <v xml:space="preserve">I would like to attend the AAYME Camp because I along with my parents look for programs that will help enrich my academic growth in science and math.  Attending the AAYME Camp will allow me the opportunity to meet other like minded students and give me a chance to network and learn from them.  A lot of times during the summer months, we get in the summer slump when our minds are not challenged.  I have participated in other math and science summer programs, but I really feel this would foster my love for science, as well as math.  I have had a love for animals ever since I was a little girl and developed an interest in veterinary science.  Attending this program would allow me the chance to explore careers related to this as well as explore college choices that would be best for this field.  I took the ACT in fifth grade and scored a 15, so this camp would also help me with preparing to take it again and improving my scores.  After hearing about this program and what its purpose is, I knew this would be something to help me continue to excel in my academics and also help me to build my personal and professional skills.  </v>
      </c>
      <c r="V140" s="48" t="str">
        <f>IF(INDEX(Applications_2021!$AG$2:$AG$651,MATCH($A140,Applications_2021!$A$2:$A$651,0))="","",INDEX(Applications_2021!$AG$2:$AG$651,MATCH($A140,Applications_2021!$A$2:$A$651,0)))</f>
        <v>I have been on the superintendent's list from first grade until the present, 7th grade.  There were only two times in my school career that I made the principal's list and of those times, I had a high B in math.  I have maintained the highest average or the second highest average in my subjects since Pre-K.  I was the salutatorian of my fourth grade class and valedictorian of my sixth grade class.  I have scored Performance Level 5 on my MAAP ELA and Math State Assessments and Performance Level 5 on the fifth grade Science Assessment.  I have participated in the reading fair, book bowl for Clarksdale Municipal School District, and was awarded the highest AR (Accelerated Reader) Points in fifth grade.</v>
      </c>
      <c r="W140" s="48" t="str">
        <f>IF(INDEX(Applications_2021!$AH$2:$AH$651,MATCH($A140,Applications_2021!$A$2:$A$651,0))="","",INDEX(Applications_2021!$AH$2:$AH$651,MATCH($A140,Applications_2021!$A$2:$A$651,0)))</f>
        <v>I am always looking to learn new things and meet new people who share the same goals.  Although I am quiet, I am truly a team player and love to share ideas and work together to come up with solutions and develop new ideas.  I have recently developed an interest in art, which could help to foster growth in other areas.</v>
      </c>
      <c r="X140" s="48" t="str">
        <f>IF(INDEX(Applications_2021!$AI$2:$AI$651,MATCH($A140,Applications_2021!$A$2:$A$651,0))="","",INDEX(Applications_2021!$AI$2:$AI$651,MATCH($A140,Applications_2021!$A$2:$A$651,0)))</f>
        <v>MSMS alumni/student</v>
      </c>
      <c r="Y140" s="48" t="str">
        <f>IF(INDEX(Applications_2021!$AJ$2:$AJ$651,MATCH($A140,Applications_2021!$A$2:$A$651,0))="","",INDEX(Applications_2021!$AJ$2:$AJ$651,MATCH($A140,Applications_2021!$A$2:$A$651,0)))</f>
        <v/>
      </c>
      <c r="Z140" s="48" t="str" cm="1">
        <f t="array" ref="Z140">IF(INDEX(Transcripts_2021!$Q$2:$Q$1001,MATCH($A140,Applications_2021!$A$2:$A$1001,0))="","",INDEX(Transcripts_2021!$Q$2:$Q$1001,MATCH(TRIM($A140),TRIM(Transcripts_2021!$B$2:$B$1001),0)))</f>
        <v>mackenzie_newson_transcript.pdf</v>
      </c>
      <c r="AA140" s="48" t="str" cm="1">
        <f t="array" ref="AA140">IF(INDEX(Transcripts_2021!$S$2:$S$1001,MATCH($A140,Applications_2021!$A$2:$A$1001,0))="","",INDEX(Transcripts_2021!$S$2:$S$1001,MATCH(TRIM($A140),TRIM(Transcripts_2021!$B$2:$B$1001),0)))</f>
        <v/>
      </c>
      <c r="AB140" s="48" t="str" cm="1">
        <f t="array" ref="AB140">IF(INDEX(Transcripts_2021!$U$2:$U$1001,MATCH($A140,Applications_2021!$A$2:$A$1001,0))="","",INDEX(Transcripts_2021!$U$2:$U$1001,MATCH(TRIM($A140),TRIM(Transcripts_2021!$B$2:$B$1001),0)))</f>
        <v/>
      </c>
      <c r="AC140" s="48" t="str">
        <f>IF(INDEX(Transcripts_2021!$A$2:$A$324,MATCH($A140,Transcripts_2021!$A$2:$A$324,0))=$A140,INDEX(Transcripts_2021!$O$2:$O$324,MATCH($A140,Transcripts_2021!$A$2:$A$324,0)),"")</f>
        <v>W. A. Higgins Middle School</v>
      </c>
      <c r="AD140" s="48" t="str">
        <f>IF(INDEX('AAYME 2021_List'!$A$3:$A$311,MATCH($A140,'AAYME 2021_List'!$A$3:$A$311,0))=$A140,INDEX('AAYME 2021_List'!$AC$3:$AC$311,MATCH($A140,'AAYME 2021_List'!$A$3:$A$311,0)),"")</f>
        <v>Coahoma</v>
      </c>
      <c r="AE140" s="48" t="str">
        <f>IF(INDEX(Applications_2021!$AL$2:$AL$651,MATCH($A140,Applications_2021!$A$2:$A$651,0))="","",INDEX(Applications_2021!$AL$2:$AL$651,MATCH($A140,Applications_2021!$A$2:$A$651,0)))</f>
        <v>Coahoma</v>
      </c>
    </row>
    <row r="141" spans="1:31" x14ac:dyDescent="0.3">
      <c r="A141" s="51" t="str">
        <f>IF(Applications_2021!$A311="","",Applications_2021!$A311)</f>
        <v>0324-CLA-ZA-0022</v>
      </c>
      <c r="B141" s="52" t="str">
        <f>IF(INDEX('AAYME 2021_List'!$A$3:$A$311,MATCH($A141,'AAYME 2021_List'!$A$3:$A$311,0))=$A141,INDEX('AAYME 2021_List'!$B$3:$B$311,MATCH($A141,'AAYME 2021_List'!$A$3:$A$311,0)),"")</f>
        <v>No</v>
      </c>
      <c r="C141" s="258" t="str">
        <f>IF(INDEX('AAYME 2021_List'!$A$3:$A$311,MATCH($A141,'AAYME 2021_List'!$A$3:$A$311,0))=$A141,INDEX('AAYME 2021_List'!$C$3:$C$311,MATCH($A141,'AAYME 2021_List'!$A$3:$A$311,0)),"")</f>
        <v>03-Missing/Invalid transcript info</v>
      </c>
      <c r="D141" s="46">
        <f t="shared" si="4"/>
        <v>9</v>
      </c>
      <c r="E141" s="45" cm="1">
        <f t="array" ref="E141">_xlfn.IFS($Q141="Less than $25,000 per year",5,$Q141="$25,000 to $49,999 per year",4,$Q141="$50,000 per year or above",2,$Q141="I do not know.",3,$Q141="",0)</f>
        <v>4</v>
      </c>
      <c r="F141" s="45" cm="1">
        <f t="array" ref="F141">_xlfn.IFS($T141="Excellent",5,$T141="Good",4,$T141="Average",3,$T141="Below Average",2,$T141="Poor",1)</f>
        <v>5</v>
      </c>
      <c r="G141" s="52"/>
      <c r="H141" s="52"/>
      <c r="I141" s="52"/>
      <c r="J141" s="255" t="str">
        <f>IF(INDEX('AAYME 2021_List'!$A$3:$A$311,MATCH($A141,'AAYME 2021_List'!$A$3:$A$311,0))=$A141,INDEX('AAYME 2021_List'!$J$3:$J$311,MATCH($A141,'AAYME 2021_List'!$A$3:$A$311,0)),"")</f>
        <v>?</v>
      </c>
      <c r="K141" s="48" t="str">
        <f>IF(LEFT(INDEX(Applications_2021!$E$2:$E$651,MATCH($A141,Applications_2021!$A$2:$A$651,0)),1)="Y","Black","Other")</f>
        <v>Black</v>
      </c>
      <c r="L141" s="48" t="str">
        <f>IF(INDEX(Applications_2021!$F$2:$F$651,MATCH($A141,Applications_2021!$A$2:$A$651,0))="","",INDEX(Applications_2021!$F$2:$F$651,MATCH($A141,Applications_2021!$A$2:$A$651,0)))</f>
        <v>Female</v>
      </c>
      <c r="M141" s="48" t="str">
        <f>IF(LEFT(INDEX(Applications_2021!$I$2:$I$651,MATCH($A141,Applications_2021!$A$2:$A$651,0)),1)="","",LEFT(INDEX(Applications_2021!$I$2:$I$651,MATCH($A141,Applications_2021!$A$2:$A$651,0)),1))</f>
        <v>9</v>
      </c>
      <c r="N141" s="48" t="str">
        <f>IF(INDEX(Applications_2021!$J$2:$J$651,MATCH($A141,Applications_2021!$A$2:$A$651,0))="","",INDEX(Applications_2021!$J$2:$J$651,MATCH($A141,Applications_2021!$A$2:$A$651,0)))</f>
        <v xml:space="preserve">Humphreys County High School </v>
      </c>
      <c r="O141" s="48" t="str">
        <f>IF(INDEX(Applications_2021!$K$2:$K$651,MATCH($A141,Applications_2021!$A$2:$A$651,0))="","",INDEX(Applications_2021!$K$2:$K$651,MATCH($A141,Applications_2021!$A$2:$A$651,0)))</f>
        <v xml:space="preserve">The Mississippi Achievement School District </v>
      </c>
      <c r="P141" s="48" t="str">
        <f>IF(INDEX(Applications_2021!$P$2:$P$651,MATCH($A141,Applications_2021!$A$2:$A$651,0))="","",INDEX(Applications_2021!$P$2:$P$651,MATCH($A141,Applications_2021!$A$2:$A$651,0)))</f>
        <v>College degree or 4 or more years of college (including graduate school)</v>
      </c>
      <c r="Q141" s="48" t="str">
        <f>IF(INDEX(Applications_2021!$Q$2:$Q$651,MATCH($A141,Applications_2021!$A$2:$A$651,0))="","",INDEX(Applications_2021!$Q$2:$Q$651,MATCH($A141,Applications_2021!$A$2:$A$651,0)))</f>
        <v>$25,000 to $49,999 per year</v>
      </c>
      <c r="R141" s="48" t="str">
        <f>IF(INDEX(Applications_2021!$AL$2:$AL$651,MATCH($A141,Applications_2021!$A$2:$A$651,0))="","",INDEX(Applications_2021!$AL$2:$AL$651,MATCH($A141,Applications_2021!$A$2:$A$651,0)))</f>
        <v>Humphreys</v>
      </c>
      <c r="S141" s="48" t="str">
        <f>IF(INDEX(Applications_2021!$V$2:$V$651,MATCH($A141,Applications_2021!$A$2:$A$651,0))="","",INDEX(Applications_2021!$V$2:$V$651,MATCH($A141,Applications_2021!$A$2:$A$651,0)))</f>
        <v>MS</v>
      </c>
      <c r="T141" s="48" t="str">
        <f>IF(INDEX(Applications_2021!$AE$2:$AE$651,MATCH($A141,Applications_2021!$A$2:$A$651,0))="","",INDEX(Applications_2021!$AE$2:$AE$651,MATCH($A141,Applications_2021!$A$2:$A$651,0)))</f>
        <v>Excellent</v>
      </c>
      <c r="U141" s="48" t="str">
        <f>IF(INDEX(Applications_2021!$AF$2:$AF$651,MATCH($A141,Applications_2021!$A$2:$A$651,0))="","",INDEX(Applications_2021!$AF$2:$AF$651,MATCH($A141,Applications_2021!$A$2:$A$651,0)))</f>
        <v>I would love to gain more knowledge and skills to better help me with my education.</v>
      </c>
      <c r="V141" s="48" t="str">
        <f>IF(INDEX(Applications_2021!$AG$2:$AG$651,MATCH($A141,Applications_2021!$A$2:$A$651,0))="","",INDEX(Applications_2021!$AG$2:$AG$651,MATCH($A141,Applications_2021!$A$2:$A$651,0)))</f>
        <v>Zakira is a member of the National and local Beta Club. Also, she’s a honor student.</v>
      </c>
      <c r="W141" s="48" t="str">
        <f>IF(INDEX(Applications_2021!$AH$2:$AH$651,MATCH($A141,Applications_2021!$A$2:$A$651,0))="","",INDEX(Applications_2021!$AH$2:$AH$651,MATCH($A141,Applications_2021!$A$2:$A$651,0)))</f>
        <v/>
      </c>
      <c r="X141" s="48" t="str">
        <f>IF(INDEX(Applications_2021!$AI$2:$AI$651,MATCH($A141,Applications_2021!$A$2:$A$651,0))="","",INDEX(Applications_2021!$AI$2:$AI$651,MATCH($A141,Applications_2021!$A$2:$A$651,0)))</f>
        <v>email announcement</v>
      </c>
      <c r="Y141" s="48" t="str">
        <f>IF(INDEX(Applications_2021!$AJ$2:$AJ$651,MATCH($A141,Applications_2021!$A$2:$A$651,0))="","",INDEX(Applications_2021!$AJ$2:$AJ$651,MATCH($A141,Applications_2021!$A$2:$A$651,0)))</f>
        <v/>
      </c>
      <c r="Z141" s="48" t="str" cm="1">
        <f t="array" ref="Z141">IF(INDEX(Transcripts_2021!$Q$2:$Q$1001,MATCH($A141,Applications_2021!$A$2:$A$1001,0))="","",INDEX(Transcripts_2021!$Q$2:$Q$1001,MATCH(TRIM($A141),TRIM(Transcripts_2021!$B$2:$B$1001),0)))</f>
        <v>80108411acd84b75b6a3f642340f9fbc.png</v>
      </c>
      <c r="AA141" s="48" t="str" cm="1">
        <f t="array" ref="AA141">IF(INDEX(Transcripts_2021!$S$2:$S$1001,MATCH($A141,Applications_2021!$A$2:$A$1001,0))="","",INDEX(Transcripts_2021!$S$2:$S$1001,MATCH(TRIM($A141),TRIM(Transcripts_2021!$B$2:$B$1001),0)))</f>
        <v/>
      </c>
      <c r="AB141" s="48" t="str" cm="1">
        <f t="array" ref="AB141">IF(INDEX(Transcripts_2021!$U$2:$U$1001,MATCH($A141,Applications_2021!$A$2:$A$1001,0))="","",INDEX(Transcripts_2021!$U$2:$U$1001,MATCH(TRIM($A141),TRIM(Transcripts_2021!$B$2:$B$1001),0)))</f>
        <v/>
      </c>
      <c r="AC141" s="48" t="str">
        <f>IF(INDEX(Transcripts_2021!$A$2:$A$324,MATCH($A141,Transcripts_2021!$A$2:$A$324,0))=$A141,INDEX(Transcripts_2021!$O$2:$O$324,MATCH($A141,Transcripts_2021!$A$2:$A$324,0)),"")</f>
        <v xml:space="preserve">Humphreys County High School </v>
      </c>
      <c r="AD141" s="48" t="str">
        <f>IF(INDEX('AAYME 2021_List'!$A$3:$A$311,MATCH($A141,'AAYME 2021_List'!$A$3:$A$311,0))=$A141,INDEX('AAYME 2021_List'!$AC$3:$AC$311,MATCH($A141,'AAYME 2021_List'!$A$3:$A$311,0)),"")</f>
        <v>Humphreys</v>
      </c>
      <c r="AE141" s="48" t="str">
        <f>IF(INDEX(Applications_2021!$AL$2:$AL$651,MATCH($A141,Applications_2021!$A$2:$A$651,0))="","",INDEX(Applications_2021!$AL$2:$AL$651,MATCH($A141,Applications_2021!$A$2:$A$651,0)))</f>
        <v>Humphreys</v>
      </c>
    </row>
    <row r="142" spans="1:31" x14ac:dyDescent="0.3">
      <c r="A142" s="51" t="str">
        <f>IF(Applications_2021!$A312="","",Applications_2021!$A312)</f>
        <v>0325-AND-JA-0020</v>
      </c>
      <c r="B142" s="52" t="str">
        <f>IF(INDEX('AAYME 2021_List'!$A$3:$A$311,MATCH($A142,'AAYME 2021_List'!$A$3:$A$311,0))=$A142,INDEX('AAYME 2021_List'!$B$3:$B$311,MATCH($A142,'AAYME 2021_List'!$A$3:$A$311,0)),"")</f>
        <v>No</v>
      </c>
      <c r="C142" s="258" t="str">
        <f>IF(INDEX('AAYME 2021_List'!$A$3:$A$311,MATCH($A142,'AAYME 2021_List'!$A$3:$A$311,0))=$A142,INDEX('AAYME 2021_List'!$C$3:$C$311,MATCH($A142,'AAYME 2021_List'!$A$3:$A$311,0)),"")</f>
        <v>03-Missing/Invalid transcript info</v>
      </c>
      <c r="D142" s="46">
        <f t="shared" si="4"/>
        <v>9</v>
      </c>
      <c r="E142" s="45" cm="1">
        <f t="array" ref="E142">_xlfn.IFS($Q142="Less than $25,000 per year",5,$Q142="$25,000 to $49,999 per year",4,$Q142="$50,000 per year or above",2,$Q142="I do not know.",3,$Q142="",0)</f>
        <v>4</v>
      </c>
      <c r="F142" s="45" cm="1">
        <f t="array" ref="F142">_xlfn.IFS($T142="Excellent",5,$T142="Good",4,$T142="Average",3,$T142="Below Average",2,$T142="Poor",1)</f>
        <v>5</v>
      </c>
      <c r="G142" s="52"/>
      <c r="H142" s="52"/>
      <c r="I142" s="52"/>
      <c r="J142" s="255" t="str">
        <f>IF(INDEX('AAYME 2021_List'!$A$3:$A$311,MATCH($A142,'AAYME 2021_List'!$A$3:$A$311,0))=$A142,INDEX('AAYME 2021_List'!$J$3:$J$311,MATCH($A142,'AAYME 2021_List'!$A$3:$A$311,0)),"")</f>
        <v>?</v>
      </c>
      <c r="K142" s="48" t="str">
        <f>IF(LEFT(INDEX(Applications_2021!$E$2:$E$651,MATCH($A142,Applications_2021!$A$2:$A$651,0)),1)="Y","Black","Other")</f>
        <v>Black</v>
      </c>
      <c r="L142" s="48" t="str">
        <f>IF(INDEX(Applications_2021!$F$2:$F$651,MATCH($A142,Applications_2021!$A$2:$A$651,0))="","",INDEX(Applications_2021!$F$2:$F$651,MATCH($A142,Applications_2021!$A$2:$A$651,0)))</f>
        <v>Male</v>
      </c>
      <c r="M142" s="48" t="str">
        <f>IF(LEFT(INDEX(Applications_2021!$I$2:$I$651,MATCH($A142,Applications_2021!$A$2:$A$651,0)),1)="","",LEFT(INDEX(Applications_2021!$I$2:$I$651,MATCH($A142,Applications_2021!$A$2:$A$651,0)),1))</f>
        <v>7</v>
      </c>
      <c r="N142" s="48" t="str">
        <f>IF(INDEX(Applications_2021!$J$2:$J$651,MATCH($A142,Applications_2021!$A$2:$A$651,0))="","",INDEX(Applications_2021!$J$2:$J$651,MATCH($A142,Applications_2021!$A$2:$A$651,0)))</f>
        <v xml:space="preserve">O M McNair Middle School </v>
      </c>
      <c r="O142" s="48" t="str">
        <f>IF(INDEX(Applications_2021!$K$2:$K$651,MATCH($A142,Applications_2021!$A$2:$A$651,0))="","",INDEX(Applications_2021!$K$2:$K$651,MATCH($A142,Applications_2021!$A$2:$A$651,0)))</f>
        <v xml:space="preserve">The Mississippi Achievement School District </v>
      </c>
      <c r="P142" s="48" t="str">
        <f>IF(INDEX(Applications_2021!$P$2:$P$651,MATCH($A142,Applications_2021!$A$2:$A$651,0))="","",INDEX(Applications_2021!$P$2:$P$651,MATCH($A142,Applications_2021!$A$2:$A$651,0)))</f>
        <v>College degree or 4 or more years of college (including graduate school)</v>
      </c>
      <c r="Q142" s="48" t="str">
        <f>IF(INDEX(Applications_2021!$Q$2:$Q$651,MATCH($A142,Applications_2021!$A$2:$A$651,0))="","",INDEX(Applications_2021!$Q$2:$Q$651,MATCH($A142,Applications_2021!$A$2:$A$651,0)))</f>
        <v>$25,000 to $49,999 per year</v>
      </c>
      <c r="R142" s="48" t="str">
        <f>IF(INDEX(Applications_2021!$AL$2:$AL$651,MATCH($A142,Applications_2021!$A$2:$A$651,0))="","",INDEX(Applications_2021!$AL$2:$AL$651,MATCH($A142,Applications_2021!$A$2:$A$651,0)))</f>
        <v>Humphreys</v>
      </c>
      <c r="S142" s="48" t="str">
        <f>IF(INDEX(Applications_2021!$V$2:$V$651,MATCH($A142,Applications_2021!$A$2:$A$651,0))="","",INDEX(Applications_2021!$V$2:$V$651,MATCH($A142,Applications_2021!$A$2:$A$651,0)))</f>
        <v>MS</v>
      </c>
      <c r="T142" s="48" t="str">
        <f>IF(INDEX(Applications_2021!$AE$2:$AE$651,MATCH($A142,Applications_2021!$A$2:$A$651,0))="","",INDEX(Applications_2021!$AE$2:$AE$651,MATCH($A142,Applications_2021!$A$2:$A$651,0)))</f>
        <v>Excellent</v>
      </c>
      <c r="U142" s="48" t="str">
        <f>IF(INDEX(Applications_2021!$AF$2:$AF$651,MATCH($A142,Applications_2021!$A$2:$A$651,0))="","",INDEX(Applications_2021!$AF$2:$AF$651,MATCH($A142,Applications_2021!$A$2:$A$651,0)))</f>
        <v>James would love to gain the experience of what the camp has to offer.</v>
      </c>
      <c r="V142" s="48" t="str">
        <f>IF(INDEX(Applications_2021!$AG$2:$AG$651,MATCH($A142,Applications_2021!$A$2:$A$651,0))="","",INDEX(Applications_2021!$AG$2:$AG$651,MATCH($A142,Applications_2021!$A$2:$A$651,0)))</f>
        <v>James is a honor student.</v>
      </c>
      <c r="W142" s="48" t="str">
        <f>IF(INDEX(Applications_2021!$AH$2:$AH$651,MATCH($A142,Applications_2021!$A$2:$A$651,0))="","",INDEX(Applications_2021!$AH$2:$AH$651,MATCH($A142,Applications_2021!$A$2:$A$651,0)))</f>
        <v/>
      </c>
      <c r="X142" s="48" t="str">
        <f>IF(INDEX(Applications_2021!$AI$2:$AI$651,MATCH($A142,Applications_2021!$A$2:$A$651,0))="","",INDEX(Applications_2021!$AI$2:$AI$651,MATCH($A142,Applications_2021!$A$2:$A$651,0)))</f>
        <v>email announcement</v>
      </c>
      <c r="Y142" s="48" t="str">
        <f>IF(INDEX(Applications_2021!$AJ$2:$AJ$651,MATCH($A142,Applications_2021!$A$2:$A$651,0))="","",INDEX(Applications_2021!$AJ$2:$AJ$651,MATCH($A142,Applications_2021!$A$2:$A$651,0)))</f>
        <v/>
      </c>
      <c r="Z142" s="48" t="str" cm="1">
        <f t="array" ref="Z142">IF(INDEX(Transcripts_2021!$Q$2:$Q$1001,MATCH($A142,Applications_2021!$A$2:$A$1001,0))="","",INDEX(Transcripts_2021!$Q$2:$Q$1001,MATCH(TRIM($A142),TRIM(Transcripts_2021!$B$2:$B$1001),0)))</f>
        <v>ff229c8da1f5408690cef60d931e6b27.png</v>
      </c>
      <c r="AA142" s="48" t="str" cm="1">
        <f t="array" ref="AA142">IF(INDEX(Transcripts_2021!$S$2:$S$1001,MATCH($A142,Applications_2021!$A$2:$A$1001,0))="","",INDEX(Transcripts_2021!$S$2:$S$1001,MATCH(TRIM($A142),TRIM(Transcripts_2021!$B$2:$B$1001),0)))</f>
        <v/>
      </c>
      <c r="AB142" s="48" t="str" cm="1">
        <f t="array" ref="AB142">IF(INDEX(Transcripts_2021!$U$2:$U$1001,MATCH($A142,Applications_2021!$A$2:$A$1001,0))="","",INDEX(Transcripts_2021!$U$2:$U$1001,MATCH(TRIM($A142),TRIM(Transcripts_2021!$B$2:$B$1001),0)))</f>
        <v/>
      </c>
      <c r="AC142" s="48" t="str">
        <f>IF(INDEX(Transcripts_2021!$A$2:$A$324,MATCH($A142,Transcripts_2021!$A$2:$A$324,0))=$A142,INDEX(Transcripts_2021!$O$2:$O$324,MATCH($A142,Transcripts_2021!$A$2:$A$324,0)),"")</f>
        <v>O M McNair Elementary school</v>
      </c>
      <c r="AD142" s="48" t="str">
        <f>IF(INDEX('AAYME 2021_List'!$A$3:$A$311,MATCH($A142,'AAYME 2021_List'!$A$3:$A$311,0))=$A142,INDEX('AAYME 2021_List'!$AC$3:$AC$311,MATCH($A142,'AAYME 2021_List'!$A$3:$A$311,0)),"")</f>
        <v>Humphreys</v>
      </c>
      <c r="AE142" s="48" t="str">
        <f>IF(INDEX(Applications_2021!$AL$2:$AL$651,MATCH($A142,Applications_2021!$A$2:$A$651,0))="","",INDEX(Applications_2021!$AL$2:$AL$651,MATCH($A142,Applications_2021!$A$2:$A$651,0)))</f>
        <v>Humphreys</v>
      </c>
    </row>
    <row r="143" spans="1:31" x14ac:dyDescent="0.3">
      <c r="A143" s="51" t="str">
        <f>IF(Applications_2021!$A315="","",Applications_2021!$A315)</f>
        <v>0328-HOL-JU-0268</v>
      </c>
      <c r="B143" s="52">
        <f>IF(INDEX('AAYME 2021_List'!$A$3:$A$311,MATCH($A143,'AAYME 2021_List'!$A$3:$A$311,0))=$A143,INDEX('AAYME 2021_List'!$B$3:$B$311,MATCH($A143,'AAYME 2021_List'!$A$3:$A$311,0)),"")</f>
        <v>0</v>
      </c>
      <c r="C143" s="258" t="str">
        <f>IF(INDEX('AAYME 2021_List'!$A$3:$A$311,MATCH($A143,'AAYME 2021_List'!$A$3:$A$311,0))=$A143,INDEX('AAYME 2021_List'!$C$3:$C$311,MATCH($A143,'AAYME 2021_List'!$A$3:$A$311,0)),"")</f>
        <v>99-Not Selected</v>
      </c>
      <c r="D143" s="46">
        <f t="shared" si="4"/>
        <v>4</v>
      </c>
      <c r="E143" s="45" cm="1">
        <f t="array" ref="E143">_xlfn.IFS($Q143="Less than $25,000 per year",5,$Q143="$25,000 to $49,999 per year",4,$Q143="$50,000 per year or above",2,$Q143="I do not know.",3,$Q143="",0)</f>
        <v>0</v>
      </c>
      <c r="F143" s="45" cm="1">
        <f t="array" ref="F143">_xlfn.IFS($T143="Excellent",5,$T143="Good",4,$T143="Average",3,$T143="Below Average",2,$T143="Poor",1)</f>
        <v>4</v>
      </c>
      <c r="G143" s="52"/>
      <c r="H143" s="52"/>
      <c r="I143" s="52"/>
      <c r="J143" s="255">
        <f>IF(INDEX('AAYME 2021_List'!$A$3:$A$311,MATCH($A143,'AAYME 2021_List'!$A$3:$A$311,0))=$A143,INDEX('AAYME 2021_List'!$J$3:$J$311,MATCH($A143,'AAYME 2021_List'!$A$3:$A$311,0)),"")</f>
        <v>0</v>
      </c>
      <c r="K143" s="48" t="str">
        <f>IF(LEFT(INDEX(Applications_2021!$E$2:$E$651,MATCH($A143,Applications_2021!$A$2:$A$651,0)),1)="Y","Black","Other")</f>
        <v>Black</v>
      </c>
      <c r="L143" s="48" t="str">
        <f>IF(INDEX(Applications_2021!$F$2:$F$651,MATCH($A143,Applications_2021!$A$2:$A$651,0))="","",INDEX(Applications_2021!$F$2:$F$651,MATCH($A143,Applications_2021!$A$2:$A$651,0)))</f>
        <v>Male</v>
      </c>
      <c r="M143" s="48" t="str">
        <f>IF(LEFT(INDEX(Applications_2021!$I$2:$I$651,MATCH($A143,Applications_2021!$A$2:$A$651,0)),1)="","",LEFT(INDEX(Applications_2021!$I$2:$I$651,MATCH($A143,Applications_2021!$A$2:$A$651,0)),1))</f>
        <v>7</v>
      </c>
      <c r="N143" s="48" t="str">
        <f>IF(INDEX(Applications_2021!$J$2:$J$651,MATCH($A143,Applications_2021!$A$2:$A$651,0))="","",INDEX(Applications_2021!$J$2:$J$651,MATCH($A143,Applications_2021!$A$2:$A$651,0)))</f>
        <v>Bailey APAC</v>
      </c>
      <c r="O143" s="48" t="str">
        <f>IF(INDEX(Applications_2021!$K$2:$K$651,MATCH($A143,Applications_2021!$A$2:$A$651,0))="","",INDEX(Applications_2021!$K$2:$K$651,MATCH($A143,Applications_2021!$A$2:$A$651,0)))</f>
        <v>JPS</v>
      </c>
      <c r="P143" s="48" t="str">
        <f>IF(INDEX(Applications_2021!$P$2:$P$651,MATCH($A143,Applications_2021!$A$2:$A$651,0))="","",INDEX(Applications_2021!$P$2:$P$651,MATCH($A143,Applications_2021!$A$2:$A$651,0)))</f>
        <v>College degree or 4 or more years of college (including graduate school)</v>
      </c>
      <c r="Q143" s="48" t="str">
        <f>IF(INDEX(Applications_2021!$Q$2:$Q$651,MATCH($A143,Applications_2021!$A$2:$A$651,0))="","",INDEX(Applications_2021!$Q$2:$Q$651,MATCH($A143,Applications_2021!$A$2:$A$651,0)))</f>
        <v/>
      </c>
      <c r="R143" s="48" t="str">
        <f>IF(INDEX(Applications_2021!$AL$2:$AL$651,MATCH($A143,Applications_2021!$A$2:$A$651,0))="","",INDEX(Applications_2021!$AL$2:$AL$651,MATCH($A143,Applications_2021!$A$2:$A$651,0)))</f>
        <v>Hinds</v>
      </c>
      <c r="S143" s="48" t="str">
        <f>IF(INDEX(Applications_2021!$V$2:$V$651,MATCH($A143,Applications_2021!$A$2:$A$651,0))="","",INDEX(Applications_2021!$V$2:$V$651,MATCH($A143,Applications_2021!$A$2:$A$651,0)))</f>
        <v>MS</v>
      </c>
      <c r="T143" s="48" t="str">
        <f>IF(INDEX(Applications_2021!$AE$2:$AE$651,MATCH($A143,Applications_2021!$A$2:$A$651,0))="","",INDEX(Applications_2021!$AE$2:$AE$651,MATCH($A143,Applications_2021!$A$2:$A$651,0)))</f>
        <v>Good</v>
      </c>
      <c r="U143" s="48" t="str">
        <f>IF(INDEX(Applications_2021!$AF$2:$AF$651,MATCH($A143,Applications_2021!$A$2:$A$651,0))="","",INDEX(Applications_2021!$AF$2:$AF$651,MATCH($A143,Applications_2021!$A$2:$A$651,0)))</f>
        <v>My son is smart in science and math, but with the transition. Into virtual it has impacted his learning style. This will help him make up the deficit and excell</v>
      </c>
      <c r="V143" s="48" t="str">
        <f>IF(INDEX(Applications_2021!$AG$2:$AG$651,MATCH($A143,Applications_2021!$A$2:$A$651,0))="","",INDEX(Applications_2021!$AG$2:$AG$651,MATCH($A143,Applications_2021!$A$2:$A$651,0)))</f>
        <v/>
      </c>
      <c r="W143" s="48" t="str">
        <f>IF(INDEX(Applications_2021!$AH$2:$AH$651,MATCH($A143,Applications_2021!$A$2:$A$651,0))="","",INDEX(Applications_2021!$AH$2:$AH$651,MATCH($A143,Applications_2021!$A$2:$A$651,0)))</f>
        <v/>
      </c>
      <c r="X143" s="48" t="str">
        <f>IF(INDEX(Applications_2021!$AI$2:$AI$651,MATCH($A143,Applications_2021!$A$2:$A$651,0))="","",INDEX(Applications_2021!$AI$2:$AI$651,MATCH($A143,Applications_2021!$A$2:$A$651,0)))</f>
        <v>school/teacher</v>
      </c>
      <c r="Y143" s="48" t="str">
        <f>IF(INDEX(Applications_2021!$AJ$2:$AJ$651,MATCH($A143,Applications_2021!$A$2:$A$651,0))="","",INDEX(Applications_2021!$AJ$2:$AJ$651,MATCH($A143,Applications_2021!$A$2:$A$651,0)))</f>
        <v/>
      </c>
      <c r="Z143" s="48" t="str" cm="1">
        <f t="array" ref="Z143">IF(INDEX(Transcripts_2021!$Q$2:$Q$1001,MATCH($A143,Applications_2021!$A$2:$A$1001,0))="","",INDEX(Transcripts_2021!$Q$2:$Q$1001,MATCH(TRIM($A143),TRIM(Transcripts_2021!$B$2:$B$1001),0)))</f>
        <v>justin_hollingbird_grade_report.msg</v>
      </c>
      <c r="AA143" s="48" t="str" cm="1">
        <f t="array" ref="AA143">IF(INDEX(Transcripts_2021!$S$2:$S$1001,MATCH($A143,Applications_2021!$A$2:$A$1001,0))="","",INDEX(Transcripts_2021!$S$2:$S$1001,MATCH(TRIM($A143),TRIM(Transcripts_2021!$B$2:$B$1001),0)))</f>
        <v/>
      </c>
      <c r="AB143" s="48" t="str" cm="1">
        <f t="array" ref="AB143">IF(INDEX(Transcripts_2021!$U$2:$U$1001,MATCH($A143,Applications_2021!$A$2:$A$1001,0))="","",INDEX(Transcripts_2021!$U$2:$U$1001,MATCH(TRIM($A143),TRIM(Transcripts_2021!$B$2:$B$1001),0)))</f>
        <v/>
      </c>
      <c r="AC143" s="48" t="str">
        <f>IF(INDEX(Transcripts_2021!$A$2:$A$324,MATCH($A143,Transcripts_2021!$A$2:$A$324,0))=$A143,INDEX(Transcripts_2021!$O$2:$O$324,MATCH($A143,Transcripts_2021!$A$2:$A$324,0)),"")</f>
        <v>Bailey APAC</v>
      </c>
      <c r="AD143" s="48" t="str">
        <f>IF(INDEX('AAYME 2021_List'!$A$3:$A$311,MATCH($A143,'AAYME 2021_List'!$A$3:$A$311,0))=$A143,INDEX('AAYME 2021_List'!$AC$3:$AC$311,MATCH($A143,'AAYME 2021_List'!$A$3:$A$311,0)),"")</f>
        <v>Hinds</v>
      </c>
      <c r="AE143" s="48" t="str">
        <f>IF(INDEX(Applications_2021!$AL$2:$AL$651,MATCH($A143,Applications_2021!$A$2:$A$651,0))="","",INDEX(Applications_2021!$AL$2:$AL$651,MATCH($A143,Applications_2021!$A$2:$A$651,0)))</f>
        <v>Hinds</v>
      </c>
    </row>
    <row r="144" spans="1:31" x14ac:dyDescent="0.3">
      <c r="A144" s="51" t="str">
        <f>IF(Applications_2021!$A316="","",Applications_2021!$A316)</f>
        <v>0329-DEA-MI-0085</v>
      </c>
      <c r="B144" s="52" t="str">
        <f>IF(INDEX('AAYME 2021_List'!$A$3:$A$311,MATCH($A144,'AAYME 2021_List'!$A$3:$A$311,0))=$A144,INDEX('AAYME 2021_List'!$B$3:$B$311,MATCH($A144,'AAYME 2021_List'!$A$3:$A$311,0)),"")</f>
        <v>No</v>
      </c>
      <c r="C144" s="258" t="str">
        <f>IF(INDEX('AAYME 2021_List'!$A$3:$A$311,MATCH($A144,'AAYME 2021_List'!$A$3:$A$311,0))=$A144,INDEX('AAYME 2021_List'!$C$3:$C$311,MATCH($A144,'AAYME 2021_List'!$A$3:$A$311,0)),"")</f>
        <v>03-Missing/Invalid transcript info</v>
      </c>
      <c r="D144" s="46">
        <f t="shared" si="4"/>
        <v>10</v>
      </c>
      <c r="E144" s="45" cm="1">
        <f t="array" ref="E144">_xlfn.IFS($Q144="Less than $25,000 per year",5,$Q144="$25,000 to $49,999 per year",4,$Q144="$50,000 per year or above",2,$Q144="I do not know.",3,$Q144="",0)</f>
        <v>5</v>
      </c>
      <c r="F144" s="45" cm="1">
        <f t="array" ref="F144">_xlfn.IFS($T144="Excellent",5,$T144="Good",4,$T144="Average",3,$T144="Below Average",2,$T144="Poor",1)</f>
        <v>5</v>
      </c>
      <c r="G144" s="52"/>
      <c r="H144" s="52"/>
      <c r="I144" s="52"/>
      <c r="J144" s="255" t="str">
        <f>IF(INDEX('AAYME 2021_List'!$A$3:$A$311,MATCH($A144,'AAYME 2021_List'!$A$3:$A$311,0))=$A144,INDEX('AAYME 2021_List'!$J$3:$J$311,MATCH($A144,'AAYME 2021_List'!$A$3:$A$311,0)),"")</f>
        <v>?</v>
      </c>
      <c r="K144" s="48" t="str">
        <f>IF(LEFT(INDEX(Applications_2021!$E$2:$E$651,MATCH($A144,Applications_2021!$A$2:$A$651,0)),1)="Y","Black","Other")</f>
        <v>Black</v>
      </c>
      <c r="L144" s="48" t="str">
        <f>IF(INDEX(Applications_2021!$F$2:$F$651,MATCH($A144,Applications_2021!$A$2:$A$651,0))="","",INDEX(Applications_2021!$F$2:$F$651,MATCH($A144,Applications_2021!$A$2:$A$651,0)))</f>
        <v>Female</v>
      </c>
      <c r="M144" s="48" t="str">
        <f>IF(LEFT(INDEX(Applications_2021!$I$2:$I$651,MATCH($A144,Applications_2021!$A$2:$A$651,0)),1)="","",LEFT(INDEX(Applications_2021!$I$2:$I$651,MATCH($A144,Applications_2021!$A$2:$A$651,0)),1))</f>
        <v>8</v>
      </c>
      <c r="N144" s="48" t="str">
        <f>IF(INDEX(Applications_2021!$J$2:$J$651,MATCH($A144,Applications_2021!$A$2:$A$651,0))="","",INDEX(Applications_2021!$J$2:$J$651,MATCH($A144,Applications_2021!$A$2:$A$651,0)))</f>
        <v>Tunica Middle School</v>
      </c>
      <c r="O144" s="48" t="str">
        <f>IF(INDEX(Applications_2021!$K$2:$K$651,MATCH($A144,Applications_2021!$A$2:$A$651,0))="","",INDEX(Applications_2021!$K$2:$K$651,MATCH($A144,Applications_2021!$A$2:$A$651,0)))</f>
        <v xml:space="preserve">Tunica County School District </v>
      </c>
      <c r="P144" s="48" t="str">
        <f>IF(INDEX(Applications_2021!$P$2:$P$651,MATCH($A144,Applications_2021!$A$2:$A$651,0))="","",INDEX(Applications_2021!$P$2:$P$651,MATCH($A144,Applications_2021!$A$2:$A$651,0)))</f>
        <v>High School Diploma or up to 3 years of college</v>
      </c>
      <c r="Q144" s="48" t="str">
        <f>IF(INDEX(Applications_2021!$Q$2:$Q$651,MATCH($A144,Applications_2021!$A$2:$A$651,0))="","",INDEX(Applications_2021!$Q$2:$Q$651,MATCH($A144,Applications_2021!$A$2:$A$651,0)))</f>
        <v>Less than $25,000 per year</v>
      </c>
      <c r="R144" s="48" t="str">
        <f>IF(INDEX(Applications_2021!$AL$2:$AL$651,MATCH($A144,Applications_2021!$A$2:$A$651,0))="","",INDEX(Applications_2021!$AL$2:$AL$651,MATCH($A144,Applications_2021!$A$2:$A$651,0)))</f>
        <v>Tunica</v>
      </c>
      <c r="S144" s="48" t="str">
        <f>IF(INDEX(Applications_2021!$V$2:$V$651,MATCH($A144,Applications_2021!$A$2:$A$651,0))="","",INDEX(Applications_2021!$V$2:$V$651,MATCH($A144,Applications_2021!$A$2:$A$651,0)))</f>
        <v>MS</v>
      </c>
      <c r="T144" s="48" t="str">
        <f>IF(INDEX(Applications_2021!$AE$2:$AE$651,MATCH($A144,Applications_2021!$A$2:$A$651,0))="","",INDEX(Applications_2021!$AE$2:$AE$651,MATCH($A144,Applications_2021!$A$2:$A$651,0)))</f>
        <v>Excellent</v>
      </c>
      <c r="U144" s="48" t="str">
        <f>IF(INDEX(Applications_2021!$AF$2:$AF$651,MATCH($A144,Applications_2021!$A$2:$A$651,0))="","",INDEX(Applications_2021!$AF$2:$AF$651,MATCH($A144,Applications_2021!$A$2:$A$651,0)))</f>
        <v xml:space="preserve">I want to attend the AAYME camp to improve myself academically. I hope to gain more experience away from home and create new bonds over mutual interests and education. </v>
      </c>
      <c r="V144" s="48" t="str">
        <f>IF(INDEX(Applications_2021!$AG$2:$AG$651,MATCH($A144,Applications_2021!$A$2:$A$651,0))="","",INDEX(Applications_2021!$AG$2:$AG$651,MATCH($A144,Applications_2021!$A$2:$A$651,0)))</f>
        <v/>
      </c>
      <c r="W144" s="48" t="str">
        <f>IF(INDEX(Applications_2021!$AH$2:$AH$651,MATCH($A144,Applications_2021!$A$2:$A$651,0))="","",INDEX(Applications_2021!$AH$2:$AH$651,MATCH($A144,Applications_2021!$A$2:$A$651,0)))</f>
        <v/>
      </c>
      <c r="X144" s="48" t="str">
        <f>IF(INDEX(Applications_2021!$AI$2:$AI$651,MATCH($A144,Applications_2021!$A$2:$A$651,0))="","",INDEX(Applications_2021!$AI$2:$AI$651,MATCH($A144,Applications_2021!$A$2:$A$651,0)))</f>
        <v>email announcement</v>
      </c>
      <c r="Y144" s="48" t="str">
        <f>IF(INDEX(Applications_2021!$AJ$2:$AJ$651,MATCH($A144,Applications_2021!$A$2:$A$651,0))="","",INDEX(Applications_2021!$AJ$2:$AJ$651,MATCH($A144,Applications_2021!$A$2:$A$651,0)))</f>
        <v/>
      </c>
      <c r="Z144" s="48" t="str" cm="1">
        <f t="array" ref="Z144">IF(INDEX(Transcripts_2021!$Q$2:$Q$1001,MATCH($A144,Applications_2021!$A$2:$A$1001,0))="","",INDEX(Transcripts_2021!$Q$2:$Q$1001,MATCH(TRIM($A144),TRIM(Transcripts_2021!$B$2:$B$1001),0)))</f>
        <v>2f0c1f68cff34f90a4a26a097db91d04.jpeg.jpg</v>
      </c>
      <c r="AA144" s="48" t="str" cm="1">
        <f t="array" ref="AA144">IF(INDEX(Transcripts_2021!$S$2:$S$1001,MATCH($A144,Applications_2021!$A$2:$A$1001,0))="","",INDEX(Transcripts_2021!$S$2:$S$1001,MATCH(TRIM($A144),TRIM(Transcripts_2021!$B$2:$B$1001),0)))</f>
        <v/>
      </c>
      <c r="AB144" s="48" t="str" cm="1">
        <f t="array" ref="AB144">IF(INDEX(Transcripts_2021!$U$2:$U$1001,MATCH($A144,Applications_2021!$A$2:$A$1001,0))="","",INDEX(Transcripts_2021!$U$2:$U$1001,MATCH(TRIM($A144),TRIM(Transcripts_2021!$B$2:$B$1001),0)))</f>
        <v/>
      </c>
      <c r="AC144" s="48" t="str">
        <f>IF(INDEX(Transcripts_2021!$A$2:$A$324,MATCH($A144,Transcripts_2021!$A$2:$A$324,0))=$A144,INDEX(Transcripts_2021!$O$2:$O$324,MATCH($A144,Transcripts_2021!$A$2:$A$324,0)),"")</f>
        <v>Tunica Middle School</v>
      </c>
      <c r="AD144" s="48" t="str">
        <f>IF(INDEX('AAYME 2021_List'!$A$3:$A$311,MATCH($A144,'AAYME 2021_List'!$A$3:$A$311,0))=$A144,INDEX('AAYME 2021_List'!$AC$3:$AC$311,MATCH($A144,'AAYME 2021_List'!$A$3:$A$311,0)),"")</f>
        <v>Tunica</v>
      </c>
      <c r="AE144" s="48" t="str">
        <f>IF(INDEX(Applications_2021!$AL$2:$AL$651,MATCH($A144,Applications_2021!$A$2:$A$651,0))="","",INDEX(Applications_2021!$AL$2:$AL$651,MATCH($A144,Applications_2021!$A$2:$A$651,0)))</f>
        <v>Tunica</v>
      </c>
    </row>
    <row r="145" spans="1:31" x14ac:dyDescent="0.3">
      <c r="A145" s="51" t="str">
        <f>IF(Applications_2021!$A318="","",Applications_2021!$A318)</f>
        <v>0331-HUD-RE-0060</v>
      </c>
      <c r="B145" s="52">
        <f>IF(INDEX('AAYME 2021_List'!$A$3:$A$311,MATCH($A145,'AAYME 2021_List'!$A$3:$A$311,0))=$A145,INDEX('AAYME 2021_List'!$B$3:$B$311,MATCH($A145,'AAYME 2021_List'!$A$3:$A$311,0)),"")</f>
        <v>0</v>
      </c>
      <c r="C145" s="258" t="str">
        <f>IF(INDEX('AAYME 2021_List'!$A$3:$A$311,MATCH($A145,'AAYME 2021_List'!$A$3:$A$311,0))=$A145,INDEX('AAYME 2021_List'!$C$3:$C$311,MATCH($A145,'AAYME 2021_List'!$A$3:$A$311,0)),"")</f>
        <v>99-Not Selected</v>
      </c>
      <c r="D145" s="46">
        <f t="shared" si="4"/>
        <v>6</v>
      </c>
      <c r="E145" s="45" cm="1">
        <f t="array" ref="E145">_xlfn.IFS($Q145="Less than $25,000 per year",5,$Q145="$25,000 to $49,999 per year",4,$Q145="$50,000 per year or above",2,$Q145="I do not know.",3,$Q145="",0)</f>
        <v>2</v>
      </c>
      <c r="F145" s="45" cm="1">
        <f t="array" ref="F145">_xlfn.IFS($T145="Excellent",5,$T145="Good",4,$T145="Average",3,$T145="Below Average",2,$T145="Poor",1)</f>
        <v>4</v>
      </c>
      <c r="G145" s="52"/>
      <c r="H145" s="52"/>
      <c r="I145" s="52"/>
      <c r="J145" s="255">
        <f>IF(INDEX('AAYME 2021_List'!$A$3:$A$311,MATCH($A145,'AAYME 2021_List'!$A$3:$A$311,0))=$A145,INDEX('AAYME 2021_List'!$J$3:$J$311,MATCH($A145,'AAYME 2021_List'!$A$3:$A$311,0)),"")</f>
        <v>0</v>
      </c>
      <c r="K145" s="48" t="str">
        <f>IF(LEFT(INDEX(Applications_2021!$E$2:$E$651,MATCH($A145,Applications_2021!$A$2:$A$651,0)),1)="Y","Black","Other")</f>
        <v>Black</v>
      </c>
      <c r="L145" s="48" t="str">
        <f>IF(INDEX(Applications_2021!$F$2:$F$651,MATCH($A145,Applications_2021!$A$2:$A$651,0))="","",INDEX(Applications_2021!$F$2:$F$651,MATCH($A145,Applications_2021!$A$2:$A$651,0)))</f>
        <v>Female</v>
      </c>
      <c r="M145" s="48" t="str">
        <f>IF(LEFT(INDEX(Applications_2021!$I$2:$I$651,MATCH($A145,Applications_2021!$A$2:$A$651,0)),1)="","",LEFT(INDEX(Applications_2021!$I$2:$I$651,MATCH($A145,Applications_2021!$A$2:$A$651,0)),1))</f>
        <v>7</v>
      </c>
      <c r="N145" s="48" t="str">
        <f>IF(INDEX(Applications_2021!$J$2:$J$651,MATCH($A145,Applications_2021!$A$2:$A$651,0))="","",INDEX(Applications_2021!$J$2:$J$651,MATCH($A145,Applications_2021!$A$2:$A$651,0)))</f>
        <v>Bailey APAC Middle School</v>
      </c>
      <c r="O145" s="48" t="str">
        <f>IF(INDEX(Applications_2021!$K$2:$K$651,MATCH($A145,Applications_2021!$A$2:$A$651,0))="","",INDEX(Applications_2021!$K$2:$K$651,MATCH($A145,Applications_2021!$A$2:$A$651,0)))</f>
        <v>JPS</v>
      </c>
      <c r="P145" s="48" t="str">
        <f>IF(INDEX(Applications_2021!$P$2:$P$651,MATCH($A145,Applications_2021!$A$2:$A$651,0))="","",INDEX(Applications_2021!$P$2:$P$651,MATCH($A145,Applications_2021!$A$2:$A$651,0)))</f>
        <v>College degree or 4 or more years of college (including graduate school)</v>
      </c>
      <c r="Q145" s="48" t="str">
        <f>IF(INDEX(Applications_2021!$Q$2:$Q$651,MATCH($A145,Applications_2021!$A$2:$A$651,0))="","",INDEX(Applications_2021!$Q$2:$Q$651,MATCH($A145,Applications_2021!$A$2:$A$651,0)))</f>
        <v>$50,000 per year or above</v>
      </c>
      <c r="R145" s="48" t="str">
        <f>IF(INDEX(Applications_2021!$AL$2:$AL$651,MATCH($A145,Applications_2021!$A$2:$A$651,0))="","",INDEX(Applications_2021!$AL$2:$AL$651,MATCH($A145,Applications_2021!$A$2:$A$651,0)))</f>
        <v>Hinds</v>
      </c>
      <c r="S145" s="48" t="str">
        <f>IF(INDEX(Applications_2021!$V$2:$V$651,MATCH($A145,Applications_2021!$A$2:$A$651,0))="","",INDEX(Applications_2021!$V$2:$V$651,MATCH($A145,Applications_2021!$A$2:$A$651,0)))</f>
        <v>MS</v>
      </c>
      <c r="T145" s="48" t="str">
        <f>IF(INDEX(Applications_2021!$AE$2:$AE$651,MATCH($A145,Applications_2021!$A$2:$A$651,0))="","",INDEX(Applications_2021!$AE$2:$AE$651,MATCH($A145,Applications_2021!$A$2:$A$651,0)))</f>
        <v>Good</v>
      </c>
      <c r="U145" s="48" t="str">
        <f>IF(INDEX(Applications_2021!$AF$2:$AF$651,MATCH($A145,Applications_2021!$A$2:$A$651,0))="","",INDEX(Applications_2021!$AF$2:$AF$651,MATCH($A145,Applications_2021!$A$2:$A$651,0)))</f>
        <v>To improve my grades.</v>
      </c>
      <c r="V145" s="48" t="str">
        <f>IF(INDEX(Applications_2021!$AG$2:$AG$651,MATCH($A145,Applications_2021!$A$2:$A$651,0))="","",INDEX(Applications_2021!$AG$2:$AG$651,MATCH($A145,Applications_2021!$A$2:$A$651,0)))</f>
        <v xml:space="preserve">Highest average in history, Ela, </v>
      </c>
      <c r="W145" s="48" t="str">
        <f>IF(INDEX(Applications_2021!$AH$2:$AH$651,MATCH($A145,Applications_2021!$A$2:$A$651,0))="","",INDEX(Applications_2021!$AH$2:$AH$651,MATCH($A145,Applications_2021!$A$2:$A$651,0)))</f>
        <v/>
      </c>
      <c r="X145" s="48" t="str">
        <f>IF(INDEX(Applications_2021!$AI$2:$AI$651,MATCH($A145,Applications_2021!$A$2:$A$651,0))="","",INDEX(Applications_2021!$AI$2:$AI$651,MATCH($A145,Applications_2021!$A$2:$A$651,0)))</f>
        <v>relative or friend</v>
      </c>
      <c r="Y145" s="48" t="str">
        <f>IF(INDEX(Applications_2021!$AJ$2:$AJ$651,MATCH($A145,Applications_2021!$A$2:$A$651,0))="","",INDEX(Applications_2021!$AJ$2:$AJ$651,MATCH($A145,Applications_2021!$A$2:$A$651,0)))</f>
        <v/>
      </c>
      <c r="Z145" s="48" t="str" cm="1">
        <f t="array" ref="Z145">IF(INDEX(Transcripts_2021!$Q$2:$Q$1001,MATCH($A145,Applications_2021!$A$2:$A$1001,0))="","",INDEX(Transcripts_2021!$Q$2:$Q$1001,MATCH(TRIM($A145),TRIM(Transcripts_2021!$B$2:$B$1001),0)))</f>
        <v>report_card__4212021.pdf</v>
      </c>
      <c r="AA145" s="48" t="str" cm="1">
        <f t="array" ref="AA145">IF(INDEX(Transcripts_2021!$S$2:$S$1001,MATCH($A145,Applications_2021!$A$2:$A$1001,0))="","",INDEX(Transcripts_2021!$S$2:$S$1001,MATCH(TRIM($A145),TRIM(Transcripts_2021!$B$2:$B$1001),0)))</f>
        <v/>
      </c>
      <c r="AB145" s="48" t="str" cm="1">
        <f t="array" ref="AB145">IF(INDEX(Transcripts_2021!$U$2:$U$1001,MATCH($A145,Applications_2021!$A$2:$A$1001,0))="","",INDEX(Transcripts_2021!$U$2:$U$1001,MATCH(TRIM($A145),TRIM(Transcripts_2021!$B$2:$B$1001),0)))</f>
        <v/>
      </c>
      <c r="AC145" s="48" t="str">
        <f>IF(INDEX(Transcripts_2021!$A$2:$A$324,MATCH($A145,Transcripts_2021!$A$2:$A$324,0))=$A145,INDEX(Transcripts_2021!$O$2:$O$324,MATCH($A145,Transcripts_2021!$A$2:$A$324,0)),"")</f>
        <v>Bailey APAC</v>
      </c>
      <c r="AD145" s="48" t="str">
        <f>IF(INDEX('AAYME 2021_List'!$A$3:$A$311,MATCH($A145,'AAYME 2021_List'!$A$3:$A$311,0))=$A145,INDEX('AAYME 2021_List'!$AC$3:$AC$311,MATCH($A145,'AAYME 2021_List'!$A$3:$A$311,0)),"")</f>
        <v>Hinds</v>
      </c>
      <c r="AE145" s="48" t="str">
        <f>IF(INDEX(Applications_2021!$AL$2:$AL$651,MATCH($A145,Applications_2021!$A$2:$A$651,0))="","",INDEX(Applications_2021!$AL$2:$AL$651,MATCH($A145,Applications_2021!$A$2:$A$651,0)))</f>
        <v>Hinds</v>
      </c>
    </row>
    <row r="146" spans="1:31" x14ac:dyDescent="0.3">
      <c r="A146" s="51" t="str">
        <f>IF(Applications_2021!$A321="","",Applications_2021!$A321)</f>
        <v>0334-COL-CL-0177</v>
      </c>
      <c r="B146" s="52">
        <f>IF(INDEX('AAYME 2021_List'!$A$3:$A$311,MATCH($A146,'AAYME 2021_List'!$A$3:$A$311,0))=$A146,INDEX('AAYME 2021_List'!$B$3:$B$311,MATCH($A146,'AAYME 2021_List'!$A$3:$A$311,0)),"")</f>
        <v>0</v>
      </c>
      <c r="C146" s="258" t="str">
        <f>IF(INDEX('AAYME 2021_List'!$A$3:$A$311,MATCH($A146,'AAYME 2021_List'!$A$3:$A$311,0))=$A146,INDEX('AAYME 2021_List'!$C$3:$C$311,MATCH($A146,'AAYME 2021_List'!$A$3:$A$311,0)),"")</f>
        <v>99-Not Selected</v>
      </c>
      <c r="D146" s="46">
        <f t="shared" si="4"/>
        <v>7</v>
      </c>
      <c r="E146" s="45" cm="1">
        <f t="array" ref="E146">_xlfn.IFS($Q146="Less than $25,000 per year",5,$Q146="$25,000 to $49,999 per year",4,$Q146="$50,000 per year or above",2,$Q146="I do not know.",3,$Q146="",0)</f>
        <v>2</v>
      </c>
      <c r="F146" s="45" cm="1">
        <f t="array" ref="F146">_xlfn.IFS($T146="Excellent",5,$T146="Good",4,$T146="Average",3,$T146="Below Average",2,$T146="Poor",1)</f>
        <v>5</v>
      </c>
      <c r="G146" s="52"/>
      <c r="H146" s="52"/>
      <c r="I146" s="52"/>
      <c r="J146" s="255">
        <f>IF(INDEX('AAYME 2021_List'!$A$3:$A$311,MATCH($A146,'AAYME 2021_List'!$A$3:$A$311,0))=$A146,INDEX('AAYME 2021_List'!$J$3:$J$311,MATCH($A146,'AAYME 2021_List'!$A$3:$A$311,0)),"")</f>
        <v>0</v>
      </c>
      <c r="K146" s="48" t="str">
        <f>IF(LEFT(INDEX(Applications_2021!$E$2:$E$651,MATCH($A146,Applications_2021!$A$2:$A$651,0)),1)="Y","Black","Other")</f>
        <v>Black</v>
      </c>
      <c r="L146" s="48" t="str">
        <f>IF(INDEX(Applications_2021!$F$2:$F$651,MATCH($A146,Applications_2021!$A$2:$A$651,0))="","",INDEX(Applications_2021!$F$2:$F$651,MATCH($A146,Applications_2021!$A$2:$A$651,0)))</f>
        <v>Female</v>
      </c>
      <c r="M146" s="48" t="str">
        <f>IF(LEFT(INDEX(Applications_2021!$I$2:$I$651,MATCH($A146,Applications_2021!$A$2:$A$651,0)),1)="","",LEFT(INDEX(Applications_2021!$I$2:$I$651,MATCH($A146,Applications_2021!$A$2:$A$651,0)),1))</f>
        <v>7</v>
      </c>
      <c r="N146" s="48" t="str">
        <f>IF(INDEX(Applications_2021!$J$2:$J$651,MATCH($A146,Applications_2021!$A$2:$A$651,0))="","",INDEX(Applications_2021!$J$2:$J$651,MATCH($A146,Applications_2021!$A$2:$A$651,0)))</f>
        <v>Bailey APAC Middle School</v>
      </c>
      <c r="O146" s="48" t="str">
        <f>IF(INDEX(Applications_2021!$K$2:$K$651,MATCH($A146,Applications_2021!$A$2:$A$651,0))="","",INDEX(Applications_2021!$K$2:$K$651,MATCH($A146,Applications_2021!$A$2:$A$651,0)))</f>
        <v>JPS</v>
      </c>
      <c r="P146" s="48" t="str">
        <f>IF(INDEX(Applications_2021!$P$2:$P$651,MATCH($A146,Applications_2021!$A$2:$A$651,0))="","",INDEX(Applications_2021!$P$2:$P$651,MATCH($A146,Applications_2021!$A$2:$A$651,0)))</f>
        <v>College degree or 4 or more years of college (including graduate school)</v>
      </c>
      <c r="Q146" s="48" t="str">
        <f>IF(INDEX(Applications_2021!$Q$2:$Q$651,MATCH($A146,Applications_2021!$A$2:$A$651,0))="","",INDEX(Applications_2021!$Q$2:$Q$651,MATCH($A146,Applications_2021!$A$2:$A$651,0)))</f>
        <v>$50,000 per year or above</v>
      </c>
      <c r="R146" s="48" t="str">
        <f>IF(INDEX(Applications_2021!$AL$2:$AL$651,MATCH($A146,Applications_2021!$A$2:$A$651,0))="","",INDEX(Applications_2021!$AL$2:$AL$651,MATCH($A146,Applications_2021!$A$2:$A$651,0)))</f>
        <v>Hinds</v>
      </c>
      <c r="S146" s="48" t="str">
        <f>IF(INDEX(Applications_2021!$V$2:$V$651,MATCH($A146,Applications_2021!$A$2:$A$651,0))="","",INDEX(Applications_2021!$V$2:$V$651,MATCH($A146,Applications_2021!$A$2:$A$651,0)))</f>
        <v>MS</v>
      </c>
      <c r="T146" s="48" t="str">
        <f>IF(INDEX(Applications_2021!$AE$2:$AE$651,MATCH($A146,Applications_2021!$A$2:$A$651,0))="","",INDEX(Applications_2021!$AE$2:$AE$651,MATCH($A146,Applications_2021!$A$2:$A$651,0)))</f>
        <v>Excellent</v>
      </c>
      <c r="U146" s="48" t="str">
        <f>IF(INDEX(Applications_2021!$AF$2:$AF$651,MATCH($A146,Applications_2021!$A$2:$A$651,0))="","",INDEX(Applications_2021!$AF$2:$AF$651,MATCH($A146,Applications_2021!$A$2:$A$651,0)))</f>
        <v xml:space="preserve">I would like to attend the AAYME Camp because it would be a great opportunity to connect with and learn from other MS youth who are looking to excel in community leadership. This is a value I possess and would like to enhance within myself and others.  </v>
      </c>
      <c r="V146" s="48" t="str">
        <f>IF(INDEX(Applications_2021!$AG$2:$AG$651,MATCH($A146,Applications_2021!$A$2:$A$651,0))="","",INDEX(Applications_2021!$AG$2:$AG$651,MATCH($A146,Applications_2021!$A$2:$A$651,0)))</f>
        <v xml:space="preserve">I am a natural leader.  I strive to exemplify the values of a leader, with a personal motto as “Lead from the front!”  I have been recognized as a leader in my academics at Bailey APAC Middle School where I hold a 4.0 GPA and am honored as a Principal’s List scholar. I have also received many awards and honoraria in the Vocal Arts Emphasis such as Vocal Student of the Month (December 2020), Spirit Award, and Performance Award.  I currently serve my community as a Teen Member of the Jackson MS Chapter of Jack and Jill of America. Inc., where I have participated in numerous service projects such as the annual Fun With Santa event and the most recent dedication of a Reading Corner for the MS Youth Justice Court in Jackson, MS.  I am highly motivated to develop and improve my leadership skills, as I hope to become a physician, entrepreneur, and community leader/servant. </v>
      </c>
      <c r="W146" s="48" t="str">
        <f>IF(INDEX(Applications_2021!$AH$2:$AH$651,MATCH($A146,Applications_2021!$A$2:$A$651,0))="","",INDEX(Applications_2021!$AH$2:$AH$651,MATCH($A146,Applications_2021!$A$2:$A$651,0)))</f>
        <v/>
      </c>
      <c r="X146" s="48" t="str">
        <f>IF(INDEX(Applications_2021!$AI$2:$AI$651,MATCH($A146,Applications_2021!$A$2:$A$651,0))="","",INDEX(Applications_2021!$AI$2:$AI$651,MATCH($A146,Applications_2021!$A$2:$A$651,0)))</f>
        <v>school/teacher</v>
      </c>
      <c r="Y146" s="48" t="str">
        <f>IF(INDEX(Applications_2021!$AJ$2:$AJ$651,MATCH($A146,Applications_2021!$A$2:$A$651,0))="","",INDEX(Applications_2021!$AJ$2:$AJ$651,MATCH($A146,Applications_2021!$A$2:$A$651,0)))</f>
        <v>Ms.  Breckenridge/Bailey APAC Middle School</v>
      </c>
      <c r="Z146" s="48" t="str" cm="1">
        <f t="array" ref="Z146">IF(INDEX(Transcripts_2021!$Q$2:$Q$1001,MATCH($A146,Applications_2021!$A$2:$A$1001,0))="","",INDEX(Transcripts_2021!$Q$2:$Q$1001,MATCH(TRIM($A146),TRIM(Transcripts_2021!$B$2:$B$1001),0)))</f>
        <v>e6f289e6ec3a4569957c68e483aa3022.jpeg.jpg</v>
      </c>
      <c r="AA146" s="48" t="str" cm="1">
        <f t="array" ref="AA146">IF(INDEX(Transcripts_2021!$S$2:$S$1001,MATCH($A146,Applications_2021!$A$2:$A$1001,0))="","",INDEX(Transcripts_2021!$S$2:$S$1001,MATCH(TRIM($A146),TRIM(Transcripts_2021!$B$2:$B$1001),0)))</f>
        <v/>
      </c>
      <c r="AB146" s="48" t="str" cm="1">
        <f t="array" ref="AB146">IF(INDEX(Transcripts_2021!$U$2:$U$1001,MATCH($A146,Applications_2021!$A$2:$A$1001,0))="","",INDEX(Transcripts_2021!$U$2:$U$1001,MATCH(TRIM($A146),TRIM(Transcripts_2021!$B$2:$B$1001),0)))</f>
        <v>The attached copy is a photo. The actual documents can be scanned and submitted if needed.</v>
      </c>
      <c r="AC146" s="48" t="str">
        <f>IF(INDEX(Transcripts_2021!$A$2:$A$324,MATCH($A146,Transcripts_2021!$A$2:$A$324,0))=$A146,INDEX(Transcripts_2021!$O$2:$O$324,MATCH($A146,Transcripts_2021!$A$2:$A$324,0)),"")</f>
        <v>Bailey APAC Middle School</v>
      </c>
      <c r="AD146" s="48" t="str">
        <f>IF(INDEX('AAYME 2021_List'!$A$3:$A$311,MATCH($A146,'AAYME 2021_List'!$A$3:$A$311,0))=$A146,INDEX('AAYME 2021_List'!$AC$3:$AC$311,MATCH($A146,'AAYME 2021_List'!$A$3:$A$311,0)),"")</f>
        <v>Hinds</v>
      </c>
      <c r="AE146" s="48" t="str">
        <f>IF(INDEX(Applications_2021!$AL$2:$AL$651,MATCH($A146,Applications_2021!$A$2:$A$651,0))="","",INDEX(Applications_2021!$AL$2:$AL$651,MATCH($A146,Applications_2021!$A$2:$A$651,0)))</f>
        <v>Hinds</v>
      </c>
    </row>
    <row r="147" spans="1:31" x14ac:dyDescent="0.3">
      <c r="A147" s="51" t="str">
        <f>IF(Applications_2021!$A324="","",Applications_2021!$A324)</f>
        <v>0337-SAN-MA-0014</v>
      </c>
      <c r="B147" s="52" t="str">
        <f>IF(INDEX('AAYME 2021_List'!$A$3:$A$311,MATCH($A147,'AAYME 2021_List'!$A$3:$A$311,0))=$A147,INDEX('AAYME 2021_List'!$B$3:$B$311,MATCH($A147,'AAYME 2021_List'!$A$3:$A$311,0)),"")</f>
        <v>Yes</v>
      </c>
      <c r="C147" s="258" t="str">
        <f>IF(INDEX('AAYME 2021_List'!$A$3:$A$311,MATCH($A147,'AAYME 2021_List'!$A$3:$A$311,0))=$A147,INDEX('AAYME 2021_List'!$C$3:$C$311,MATCH($A147,'AAYME 2021_List'!$A$3:$A$311,0)),"")</f>
        <v>07-Alternate</v>
      </c>
      <c r="D147" s="46">
        <f t="shared" ref="D147:D180" si="5">SUM($E147:$I147)</f>
        <v>6</v>
      </c>
      <c r="E147" s="45" cm="1">
        <f t="array" ref="E147">_xlfn.IFS($Q147="Less than $25,000 per year",5,$Q147="$25,000 to $49,999 per year",4,$Q147="$50,000 per year or above",2,$Q147="I do not know.",3,$Q147="",0)</f>
        <v>2</v>
      </c>
      <c r="F147" s="45" cm="1">
        <f t="array" ref="F147">_xlfn.IFS($T147="Excellent",5,$T147="Good",4,$T147="Average",3,$T147="Below Average",2,$T147="Poor",1)</f>
        <v>4</v>
      </c>
      <c r="G147" s="52"/>
      <c r="H147" s="52"/>
      <c r="I147" s="52"/>
      <c r="J147" s="255">
        <f>IF(INDEX('AAYME 2021_List'!$A$3:$A$311,MATCH($A147,'AAYME 2021_List'!$A$3:$A$311,0))=$A147,INDEX('AAYME 2021_List'!$J$3:$J$311,MATCH($A147,'AAYME 2021_List'!$A$3:$A$311,0)),"")</f>
        <v>7</v>
      </c>
      <c r="K147" s="48" t="str">
        <f>IF(LEFT(INDEX(Applications_2021!$E$2:$E$651,MATCH($A147,Applications_2021!$A$2:$A$651,0)),1)="Y","Black","Other")</f>
        <v>Black</v>
      </c>
      <c r="L147" s="48" t="str">
        <f>IF(INDEX(Applications_2021!$F$2:$F$651,MATCH($A147,Applications_2021!$A$2:$A$651,0))="","",INDEX(Applications_2021!$F$2:$F$651,MATCH($A147,Applications_2021!$A$2:$A$651,0)))</f>
        <v>Male</v>
      </c>
      <c r="M147" s="48" t="str">
        <f>IF(LEFT(INDEX(Applications_2021!$I$2:$I$651,MATCH($A147,Applications_2021!$A$2:$A$651,0)),1)="","",LEFT(INDEX(Applications_2021!$I$2:$I$651,MATCH($A147,Applications_2021!$A$2:$A$651,0)),1))</f>
        <v>7</v>
      </c>
      <c r="N147" s="48" t="str">
        <f>IF(INDEX(Applications_2021!$J$2:$J$651,MATCH($A147,Applications_2021!$A$2:$A$651,0))="","",INDEX(Applications_2021!$J$2:$J$651,MATCH($A147,Applications_2021!$A$2:$A$651,0)))</f>
        <v>Bailey Academic and Performing Arts Complex</v>
      </c>
      <c r="O147" s="48" t="str">
        <f>IF(INDEX(Applications_2021!$K$2:$K$651,MATCH($A147,Applications_2021!$A$2:$A$651,0))="","",INDEX(Applications_2021!$K$2:$K$651,MATCH($A147,Applications_2021!$A$2:$A$651,0)))</f>
        <v>Jackson Public School District</v>
      </c>
      <c r="P147" s="48" t="str">
        <f>IF(INDEX(Applications_2021!$P$2:$P$651,MATCH($A147,Applications_2021!$A$2:$A$651,0))="","",INDEX(Applications_2021!$P$2:$P$651,MATCH($A147,Applications_2021!$A$2:$A$651,0)))</f>
        <v>College degree or 4 or more years of college (including graduate school)</v>
      </c>
      <c r="Q147" s="48" t="str">
        <f>IF(INDEX(Applications_2021!$Q$2:$Q$651,MATCH($A147,Applications_2021!$A$2:$A$651,0))="","",INDEX(Applications_2021!$Q$2:$Q$651,MATCH($A147,Applications_2021!$A$2:$A$651,0)))</f>
        <v>$50,000 per year or above</v>
      </c>
      <c r="R147" s="48" t="str">
        <f>IF(INDEX(Applications_2021!$AL$2:$AL$651,MATCH($A147,Applications_2021!$A$2:$A$651,0))="","",INDEX(Applications_2021!$AL$2:$AL$651,MATCH($A147,Applications_2021!$A$2:$A$651,0)))</f>
        <v>Hinds</v>
      </c>
      <c r="S147" s="48" t="str">
        <f>IF(INDEX(Applications_2021!$V$2:$V$651,MATCH($A147,Applications_2021!$A$2:$A$651,0))="","",INDEX(Applications_2021!$V$2:$V$651,MATCH($A147,Applications_2021!$A$2:$A$651,0)))</f>
        <v>MS</v>
      </c>
      <c r="T147" s="48" t="str">
        <f>IF(INDEX(Applications_2021!$AE$2:$AE$651,MATCH($A147,Applications_2021!$A$2:$A$651,0))="","",INDEX(Applications_2021!$AE$2:$AE$651,MATCH($A147,Applications_2021!$A$2:$A$651,0)))</f>
        <v>Good</v>
      </c>
      <c r="U147" s="48" t="str">
        <f>IF(INDEX(Applications_2021!$AF$2:$AF$651,MATCH($A147,Applications_2021!$A$2:$A$651,0))="","",INDEX(Applications_2021!$AF$2:$AF$651,MATCH($A147,Applications_2021!$A$2:$A$651,0)))</f>
        <v>I would like to attend this camp because I am a short time away from high school.  I am interested in any camps that will lead to success in high school and in college.</v>
      </c>
      <c r="V147" s="48" t="str">
        <f>IF(INDEX(Applications_2021!$AG$2:$AG$651,MATCH($A147,Applications_2021!$A$2:$A$651,0))="","",INDEX(Applications_2021!$AG$2:$AG$651,MATCH($A147,Applications_2021!$A$2:$A$651,0)))</f>
        <v xml:space="preserve">National Elementary Honor Society A member of the Drama Department at Bailey APAC Top Scorer on 4th Grade Math State Test Invited to participate in National Youth Leadership Forum: Explore STEM at Emory University for summer 2021 Honor Student </v>
      </c>
      <c r="W147" s="48" t="str">
        <f>IF(INDEX(Applications_2021!$AH$2:$AH$651,MATCH($A147,Applications_2021!$A$2:$A$651,0))="","",INDEX(Applications_2021!$AH$2:$AH$651,MATCH($A147,Applications_2021!$A$2:$A$651,0)))</f>
        <v/>
      </c>
      <c r="X147" s="48" t="str">
        <f>IF(INDEX(Applications_2021!$AI$2:$AI$651,MATCH($A147,Applications_2021!$A$2:$A$651,0))="","",INDEX(Applications_2021!$AI$2:$AI$651,MATCH($A147,Applications_2021!$A$2:$A$651,0)))</f>
        <v>school/teacher</v>
      </c>
      <c r="Y147" s="48" t="str">
        <f>IF(INDEX(Applications_2021!$AJ$2:$AJ$651,MATCH($A147,Applications_2021!$A$2:$A$651,0))="","",INDEX(Applications_2021!$AJ$2:$AJ$651,MATCH($A147,Applications_2021!$A$2:$A$651,0)))</f>
        <v>Amy Breckenridge - Bailey APAC</v>
      </c>
      <c r="Z147" s="48" t="str" cm="1">
        <f t="array" ref="Z147">IF(INDEX(Transcripts_2021!$Q$2:$Q$1001,MATCH($A147,Applications_2021!$A$2:$A$1001,0))="","",INDEX(Transcripts_2021!$Q$2:$Q$1001,MATCH(TRIM($A147),TRIM(Transcripts_2021!$B$2:$B$1001),0)))</f>
        <v>9eefb03090b242efb4b0b1b8568154b7.jpeg.jpg</v>
      </c>
      <c r="AA147" s="48" t="str" cm="1">
        <f t="array" ref="AA147">IF(INDEX(Transcripts_2021!$S$2:$S$1001,MATCH($A147,Applications_2021!$A$2:$A$1001,0))="","",INDEX(Transcripts_2021!$S$2:$S$1001,MATCH(TRIM($A147),TRIM(Transcripts_2021!$B$2:$B$1001),0)))</f>
        <v/>
      </c>
      <c r="AB147" s="48" t="str" cm="1">
        <f t="array" ref="AB147">IF(INDEX(Transcripts_2021!$U$2:$U$1001,MATCH($A147,Applications_2021!$A$2:$A$1001,0))="","",INDEX(Transcripts_2021!$U$2:$U$1001,MATCH(TRIM($A147),TRIM(Transcripts_2021!$B$2:$B$1001),0)))</f>
        <v/>
      </c>
      <c r="AC147" s="48" t="str">
        <f>IF(INDEX(Transcripts_2021!$A$2:$A$324,MATCH($A147,Transcripts_2021!$A$2:$A$324,0))=$A147,INDEX(Transcripts_2021!$O$2:$O$324,MATCH($A147,Transcripts_2021!$A$2:$A$324,0)),"")</f>
        <v>Bailey Middle APAC</v>
      </c>
      <c r="AD147" s="48" t="str">
        <f>IF(INDEX('AAYME 2021_List'!$A$3:$A$311,MATCH($A147,'AAYME 2021_List'!$A$3:$A$311,0))=$A147,INDEX('AAYME 2021_List'!$AC$3:$AC$311,MATCH($A147,'AAYME 2021_List'!$A$3:$A$311,0)),"")</f>
        <v>Hinds</v>
      </c>
      <c r="AE147" s="48" t="str">
        <f>IF(INDEX(Applications_2021!$AL$2:$AL$651,MATCH($A147,Applications_2021!$A$2:$A$651,0))="","",INDEX(Applications_2021!$AL$2:$AL$651,MATCH($A147,Applications_2021!$A$2:$A$651,0)))</f>
        <v>Hinds</v>
      </c>
    </row>
    <row r="148" spans="1:31" x14ac:dyDescent="0.3">
      <c r="A148" s="51" t="str">
        <f>IF(Applications_2021!$A326="","",Applications_2021!$A326)</f>
        <v>0339-ISB-JE-0228</v>
      </c>
      <c r="B148" s="52" t="str">
        <f>IF(INDEX('AAYME 2021_List'!$A$3:$A$311,MATCH($A148,'AAYME 2021_List'!$A$3:$A$311,0))=$A148,INDEX('AAYME 2021_List'!$B$3:$B$311,MATCH($A148,'AAYME 2021_List'!$A$3:$A$311,0)),"")</f>
        <v>Yes</v>
      </c>
      <c r="C148" s="258" t="str">
        <f>IF(INDEX('AAYME 2021_List'!$A$3:$A$311,MATCH($A148,'AAYME 2021_List'!$A$3:$A$311,0))=$A148,INDEX('AAYME 2021_List'!$C$3:$C$311,MATCH($A148,'AAYME 2021_List'!$A$3:$A$311,0)),"")</f>
        <v>07-Alternate</v>
      </c>
      <c r="D148" s="46">
        <f t="shared" si="5"/>
        <v>9</v>
      </c>
      <c r="E148" s="45" cm="1">
        <f t="array" ref="E148">_xlfn.IFS($Q148="Less than $25,000 per year",5,$Q148="$25,000 to $49,999 per year",4,$Q148="$50,000 per year or above",2,$Q148="I do not know.",3,$Q148="",0)</f>
        <v>5</v>
      </c>
      <c r="F148" s="45" cm="1">
        <f t="array" ref="F148">_xlfn.IFS($T148="Excellent",5,$T148="Good",4,$T148="Average",3,$T148="Below Average",2,$T148="Poor",1)</f>
        <v>4</v>
      </c>
      <c r="G148" s="52"/>
      <c r="H148" s="52"/>
      <c r="I148" s="52"/>
      <c r="J148" s="255">
        <f>IF(INDEX('AAYME 2021_List'!$A$3:$A$311,MATCH($A148,'AAYME 2021_List'!$A$3:$A$311,0))=$A148,INDEX('AAYME 2021_List'!$J$3:$J$311,MATCH($A148,'AAYME 2021_List'!$A$3:$A$311,0)),"")</f>
        <v>9</v>
      </c>
      <c r="K148" s="48" t="str">
        <f>IF(LEFT(INDEX(Applications_2021!$E$2:$E$651,MATCH($A148,Applications_2021!$A$2:$A$651,0)),1)="Y","Black","Other")</f>
        <v>Black</v>
      </c>
      <c r="L148" s="48" t="str">
        <f>IF(INDEX(Applications_2021!$F$2:$F$651,MATCH($A148,Applications_2021!$A$2:$A$651,0))="","",INDEX(Applications_2021!$F$2:$F$651,MATCH($A148,Applications_2021!$A$2:$A$651,0)))</f>
        <v>Male</v>
      </c>
      <c r="M148" s="48" t="str">
        <f>IF(LEFT(INDEX(Applications_2021!$I$2:$I$651,MATCH($A148,Applications_2021!$A$2:$A$651,0)),1)="","",LEFT(INDEX(Applications_2021!$I$2:$I$651,MATCH($A148,Applications_2021!$A$2:$A$651,0)),1))</f>
        <v>9</v>
      </c>
      <c r="N148" s="48" t="str">
        <f>IF(INDEX(Applications_2021!$J$2:$J$651,MATCH($A148,Applications_2021!$A$2:$A$651,0))="","",INDEX(Applications_2021!$J$2:$J$651,MATCH($A148,Applications_2021!$A$2:$A$651,0)))</f>
        <v>Okolona</v>
      </c>
      <c r="O148" s="48" t="str">
        <f>IF(INDEX(Applications_2021!$K$2:$K$651,MATCH($A148,Applications_2021!$A$2:$A$651,0))="","",INDEX(Applications_2021!$K$2:$K$651,MATCH($A148,Applications_2021!$A$2:$A$651,0)))</f>
        <v>Chickasaw</v>
      </c>
      <c r="P148" s="48" t="str">
        <f>IF(INDEX(Applications_2021!$P$2:$P$651,MATCH($A148,Applications_2021!$A$2:$A$651,0))="","",INDEX(Applications_2021!$P$2:$P$651,MATCH($A148,Applications_2021!$A$2:$A$651,0)))</f>
        <v>High School Diploma or up to 3 years of college</v>
      </c>
      <c r="Q148" s="48" t="str">
        <f>IF(INDEX(Applications_2021!$Q$2:$Q$651,MATCH($A148,Applications_2021!$A$2:$A$651,0))="","",INDEX(Applications_2021!$Q$2:$Q$651,MATCH($A148,Applications_2021!$A$2:$A$651,0)))</f>
        <v>Less than $25,000 per year</v>
      </c>
      <c r="R148" s="48" t="str">
        <f>IF(INDEX(Applications_2021!$AL$2:$AL$651,MATCH($A148,Applications_2021!$A$2:$A$651,0))="","",INDEX(Applications_2021!$AL$2:$AL$651,MATCH($A148,Applications_2021!$A$2:$A$651,0)))</f>
        <v>Chickasaw</v>
      </c>
      <c r="S148" s="48" t="str">
        <f>IF(INDEX(Applications_2021!$V$2:$V$651,MATCH($A148,Applications_2021!$A$2:$A$651,0))="","",INDEX(Applications_2021!$V$2:$V$651,MATCH($A148,Applications_2021!$A$2:$A$651,0)))</f>
        <v>MS</v>
      </c>
      <c r="T148" s="48" t="str">
        <f>IF(INDEX(Applications_2021!$AE$2:$AE$651,MATCH($A148,Applications_2021!$A$2:$A$651,0))="","",INDEX(Applications_2021!$AE$2:$AE$651,MATCH($A148,Applications_2021!$A$2:$A$651,0)))</f>
        <v>Good</v>
      </c>
      <c r="U148" s="48" t="str">
        <f>IF(INDEX(Applications_2021!$AF$2:$AF$651,MATCH($A148,Applications_2021!$A$2:$A$651,0))="","",INDEX(Applications_2021!$AF$2:$AF$651,MATCH($A148,Applications_2021!$A$2:$A$651,0)))</f>
        <v>I really like this school. My brother attends MSMS and he is doing good and I really want to learn all I can also.</v>
      </c>
      <c r="V148" s="48" t="str">
        <f>IF(INDEX(Applications_2021!$AG$2:$AG$651,MATCH($A148,Applications_2021!$A$2:$A$651,0))="","",INDEX(Applications_2021!$AG$2:$AG$651,MATCH($A148,Applications_2021!$A$2:$A$651,0)))</f>
        <v xml:space="preserve">I'm a member of the Beta Club. </v>
      </c>
      <c r="W148" s="48" t="str">
        <f>IF(INDEX(Applications_2021!$AH$2:$AH$651,MATCH($A148,Applications_2021!$A$2:$A$651,0))="","",INDEX(Applications_2021!$AH$2:$AH$651,MATCH($A148,Applications_2021!$A$2:$A$651,0)))</f>
        <v/>
      </c>
      <c r="X148" s="48" t="str">
        <f>IF(INDEX(Applications_2021!$AI$2:$AI$651,MATCH($A148,Applications_2021!$A$2:$A$651,0))="","",INDEX(Applications_2021!$AI$2:$AI$651,MATCH($A148,Applications_2021!$A$2:$A$651,0)))</f>
        <v>school/teacher</v>
      </c>
      <c r="Y148" s="48" t="str">
        <f>IF(INDEX(Applications_2021!$AJ$2:$AJ$651,MATCH($A148,Applications_2021!$A$2:$A$651,0))="","",INDEX(Applications_2021!$AJ$2:$AJ$651,MATCH($A148,Applications_2021!$A$2:$A$651,0)))</f>
        <v>Mrs Lucas/ Okolona High School</v>
      </c>
      <c r="Z148" s="48" t="str" cm="1">
        <f t="array" ref="Z148">IF(INDEX(Transcripts_2021!$Q$2:$Q$1001,MATCH($A148,Applications_2021!$A$2:$A$1001,0))="","",INDEX(Transcripts_2021!$Q$2:$Q$1001,MATCH(TRIM($A148),TRIM(Transcripts_2021!$B$2:$B$1001),0)))</f>
        <v/>
      </c>
      <c r="AA148" s="48" t="str" cm="1">
        <f t="array" ref="AA148">IF(INDEX(Transcripts_2021!$S$2:$S$1001,MATCH($A148,Applications_2021!$A$2:$A$1001,0))="","",INDEX(Transcripts_2021!$S$2:$S$1001,MATCH(TRIM($A148),TRIM(Transcripts_2021!$B$2:$B$1001),0)))</f>
        <v/>
      </c>
      <c r="AB148" s="48" t="str" cm="1">
        <f t="array" ref="AB148">IF(INDEX(Transcripts_2021!$U$2:$U$1001,MATCH($A148,Applications_2021!$A$2:$A$1001,0))="","",INDEX(Transcripts_2021!$U$2:$U$1001,MATCH(TRIM($A148),TRIM(Transcripts_2021!$B$2:$B$1001),0)))</f>
        <v/>
      </c>
      <c r="AC148" s="48" t="str">
        <f>IF(INDEX(Transcripts_2021!$A$2:$A$324,MATCH($A148,Transcripts_2021!$A$2:$A$324,0))=$A148,INDEX(Transcripts_2021!$O$2:$O$324,MATCH($A148,Transcripts_2021!$A$2:$A$324,0)),"")</f>
        <v>Okolona High School</v>
      </c>
      <c r="AD148" s="48" t="str">
        <f>IF(INDEX('AAYME 2021_List'!$A$3:$A$311,MATCH($A148,'AAYME 2021_List'!$A$3:$A$311,0))=$A148,INDEX('AAYME 2021_List'!$AC$3:$AC$311,MATCH($A148,'AAYME 2021_List'!$A$3:$A$311,0)),"")</f>
        <v>Chickasaw</v>
      </c>
      <c r="AE148" s="48" t="str">
        <f>IF(INDEX(Applications_2021!$AL$2:$AL$651,MATCH($A148,Applications_2021!$A$2:$A$651,0))="","",INDEX(Applications_2021!$AL$2:$AL$651,MATCH($A148,Applications_2021!$A$2:$A$651,0)))</f>
        <v>Chickasaw</v>
      </c>
    </row>
    <row r="149" spans="1:31" x14ac:dyDescent="0.3">
      <c r="A149" s="51" t="str">
        <f>IF(Applications_2021!$A327="","",Applications_2021!$A327)</f>
        <v>0340-TIL-NY-0032</v>
      </c>
      <c r="B149" s="52">
        <f>IF(INDEX('AAYME 2021_List'!$A$3:$A$311,MATCH($A149,'AAYME 2021_List'!$A$3:$A$311,0))=$A149,INDEX('AAYME 2021_List'!$B$3:$B$311,MATCH($A149,'AAYME 2021_List'!$A$3:$A$311,0)),"")</f>
        <v>0</v>
      </c>
      <c r="C149" s="258" t="str">
        <f>IF(INDEX('AAYME 2021_List'!$A$3:$A$311,MATCH($A149,'AAYME 2021_List'!$A$3:$A$311,0))=$A149,INDEX('AAYME 2021_List'!$C$3:$C$311,MATCH($A149,'AAYME 2021_List'!$A$3:$A$311,0)),"")</f>
        <v>99-Not Selected</v>
      </c>
      <c r="D149" s="46">
        <f t="shared" si="5"/>
        <v>7</v>
      </c>
      <c r="E149" s="45" cm="1">
        <f t="array" ref="E149">_xlfn.IFS($Q149="Less than $25,000 per year",5,$Q149="$25,000 to $49,999 per year",4,$Q149="$50,000 per year or above",2,$Q149="I do not know.",3,$Q149="",0)</f>
        <v>3</v>
      </c>
      <c r="F149" s="45" cm="1">
        <f t="array" ref="F149">_xlfn.IFS($T149="Excellent",5,$T149="Good",4,$T149="Average",3,$T149="Below Average",2,$T149="Poor",1)</f>
        <v>4</v>
      </c>
      <c r="G149" s="52"/>
      <c r="H149" s="52"/>
      <c r="I149" s="52"/>
      <c r="J149" s="255">
        <f>IF(INDEX('AAYME 2021_List'!$A$3:$A$311,MATCH($A149,'AAYME 2021_List'!$A$3:$A$311,0))=$A149,INDEX('AAYME 2021_List'!$J$3:$J$311,MATCH($A149,'AAYME 2021_List'!$A$3:$A$311,0)),"")</f>
        <v>0</v>
      </c>
      <c r="K149" s="48" t="str">
        <f>IF(LEFT(INDEX(Applications_2021!$E$2:$E$651,MATCH($A149,Applications_2021!$A$2:$A$651,0)),1)="Y","Black","Other")</f>
        <v>Black</v>
      </c>
      <c r="L149" s="48" t="str">
        <f>IF(INDEX(Applications_2021!$F$2:$F$651,MATCH($A149,Applications_2021!$A$2:$A$651,0))="","",INDEX(Applications_2021!$F$2:$F$651,MATCH($A149,Applications_2021!$A$2:$A$651,0)))</f>
        <v>Female</v>
      </c>
      <c r="M149" s="48" t="str">
        <f>IF(LEFT(INDEX(Applications_2021!$I$2:$I$651,MATCH($A149,Applications_2021!$A$2:$A$651,0)),1)="","",LEFT(INDEX(Applications_2021!$I$2:$I$651,MATCH($A149,Applications_2021!$A$2:$A$651,0)),1))</f>
        <v>7</v>
      </c>
      <c r="N149" s="48" t="str">
        <f>IF(INDEX(Applications_2021!$J$2:$J$651,MATCH($A149,Applications_2021!$A$2:$A$651,0))="","",INDEX(Applications_2021!$J$2:$J$651,MATCH($A149,Applications_2021!$A$2:$A$651,0)))</f>
        <v>Bailey Apac</v>
      </c>
      <c r="O149" s="48" t="str">
        <f>IF(INDEX(Applications_2021!$K$2:$K$651,MATCH($A149,Applications_2021!$A$2:$A$651,0))="","",INDEX(Applications_2021!$K$2:$K$651,MATCH($A149,Applications_2021!$A$2:$A$651,0)))</f>
        <v>JPS</v>
      </c>
      <c r="P149" s="48" t="str">
        <f>IF(INDEX(Applications_2021!$P$2:$P$651,MATCH($A149,Applications_2021!$A$2:$A$651,0))="","",INDEX(Applications_2021!$P$2:$P$651,MATCH($A149,Applications_2021!$A$2:$A$651,0)))</f>
        <v>College degree or 4 or more years of college (including graduate school)</v>
      </c>
      <c r="Q149" s="48" t="str">
        <f>IF(INDEX(Applications_2021!$Q$2:$Q$651,MATCH($A149,Applications_2021!$A$2:$A$651,0))="","",INDEX(Applications_2021!$Q$2:$Q$651,MATCH($A149,Applications_2021!$A$2:$A$651,0)))</f>
        <v>I do not know.</v>
      </c>
      <c r="R149" s="48" t="str">
        <f>IF(INDEX(Applications_2021!$AL$2:$AL$651,MATCH($A149,Applications_2021!$A$2:$A$651,0))="","",INDEX(Applications_2021!$AL$2:$AL$651,MATCH($A149,Applications_2021!$A$2:$A$651,0)))</f>
        <v>Hinds</v>
      </c>
      <c r="S149" s="48" t="str">
        <f>IF(INDEX(Applications_2021!$V$2:$V$651,MATCH($A149,Applications_2021!$A$2:$A$651,0))="","",INDEX(Applications_2021!$V$2:$V$651,MATCH($A149,Applications_2021!$A$2:$A$651,0)))</f>
        <v>MS</v>
      </c>
      <c r="T149" s="48" t="str">
        <f>IF(INDEX(Applications_2021!$AE$2:$AE$651,MATCH($A149,Applications_2021!$A$2:$A$651,0))="","",INDEX(Applications_2021!$AE$2:$AE$651,MATCH($A149,Applications_2021!$A$2:$A$651,0)))</f>
        <v>Good</v>
      </c>
      <c r="U149" s="48" t="str">
        <f>IF(INDEX(Applications_2021!$AF$2:$AF$651,MATCH($A149,Applications_2021!$A$2:$A$651,0))="","",INDEX(Applications_2021!$AF$2:$AF$651,MATCH($A149,Applications_2021!$A$2:$A$651,0)))</f>
        <v>I love Science and would like to have more exposure in that area . I would also like to learn new ways and techniques in Math as well.</v>
      </c>
      <c r="V149" s="48" t="str">
        <f>IF(INDEX(Applications_2021!$AG$2:$AG$651,MATCH($A149,Applications_2021!$A$2:$A$651,0))="","",INDEX(Applications_2021!$AG$2:$AG$651,MATCH($A149,Applications_2021!$A$2:$A$651,0)))</f>
        <v/>
      </c>
      <c r="W149" s="48" t="str">
        <f>IF(INDEX(Applications_2021!$AH$2:$AH$651,MATCH($A149,Applications_2021!$A$2:$A$651,0))="","",INDEX(Applications_2021!$AH$2:$AH$651,MATCH($A149,Applications_2021!$A$2:$A$651,0)))</f>
        <v/>
      </c>
      <c r="X149" s="48" t="str">
        <f>IF(INDEX(Applications_2021!$AI$2:$AI$651,MATCH($A149,Applications_2021!$A$2:$A$651,0))="","",INDEX(Applications_2021!$AI$2:$AI$651,MATCH($A149,Applications_2021!$A$2:$A$651,0)))</f>
        <v>school/teacher</v>
      </c>
      <c r="Y149" s="48" t="str">
        <f>IF(INDEX(Applications_2021!$AJ$2:$AJ$651,MATCH($A149,Applications_2021!$A$2:$A$651,0))="","",INDEX(Applications_2021!$AJ$2:$AJ$651,MATCH($A149,Applications_2021!$A$2:$A$651,0)))</f>
        <v xml:space="preserve">Ms. Breckenridge </v>
      </c>
      <c r="Z149" s="48" t="str" cm="1">
        <f t="array" ref="Z149">IF(INDEX(Transcripts_2021!$Q$2:$Q$1001,MATCH($A149,Applications_2021!$A$2:$A$1001,0))="","",INDEX(Transcripts_2021!$Q$2:$Q$1001,MATCH(TRIM($A149),TRIM(Transcripts_2021!$B$2:$B$1001),0)))</f>
        <v/>
      </c>
      <c r="AA149" s="48" t="str" cm="1">
        <f t="array" ref="AA149">IF(INDEX(Transcripts_2021!$S$2:$S$1001,MATCH($A149,Applications_2021!$A$2:$A$1001,0))="","",INDEX(Transcripts_2021!$S$2:$S$1001,MATCH(TRIM($A149),TRIM(Transcripts_2021!$B$2:$B$1001),0)))</f>
        <v/>
      </c>
      <c r="AB149" s="48" t="str" cm="1">
        <f t="array" ref="AB149">IF(INDEX(Transcripts_2021!$U$2:$U$1001,MATCH($A149,Applications_2021!$A$2:$A$1001,0))="","",INDEX(Transcripts_2021!$U$2:$U$1001,MATCH(TRIM($A149),TRIM(Transcripts_2021!$B$2:$B$1001),0)))</f>
        <v/>
      </c>
      <c r="AC149" s="48" t="str">
        <f>IF(INDEX(Transcripts_2021!$A$2:$A$324,MATCH($A149,Transcripts_2021!$A$2:$A$324,0))=$A149,INDEX(Transcripts_2021!$O$2:$O$324,MATCH($A149,Transcripts_2021!$A$2:$A$324,0)),"")</f>
        <v>Bailey APAC Middle</v>
      </c>
      <c r="AD149" s="48" t="str">
        <f>IF(INDEX('AAYME 2021_List'!$A$3:$A$311,MATCH($A149,'AAYME 2021_List'!$A$3:$A$311,0))=$A149,INDEX('AAYME 2021_List'!$AC$3:$AC$311,MATCH($A149,'AAYME 2021_List'!$A$3:$A$311,0)),"")</f>
        <v>Hinds</v>
      </c>
      <c r="AE149" s="48" t="str">
        <f>IF(INDEX(Applications_2021!$AL$2:$AL$651,MATCH($A149,Applications_2021!$A$2:$A$651,0))="","",INDEX(Applications_2021!$AL$2:$AL$651,MATCH($A149,Applications_2021!$A$2:$A$651,0)))</f>
        <v>Hinds</v>
      </c>
    </row>
    <row r="150" spans="1:31" x14ac:dyDescent="0.3">
      <c r="A150" s="51" t="str">
        <f>IF(Applications_2021!$A329="","",Applications_2021!$A329)</f>
        <v>0342-GAY-KR-0344</v>
      </c>
      <c r="B150" s="52" t="str">
        <f>IF(INDEX('AAYME 2021_List'!$A$3:$A$311,MATCH($A150,'AAYME 2021_List'!$A$3:$A$311,0))=$A150,INDEX('AAYME 2021_List'!$B$3:$B$311,MATCH($A150,'AAYME 2021_List'!$A$3:$A$311,0)),"")</f>
        <v>Yes</v>
      </c>
      <c r="C150" s="258" t="str">
        <f>IF(INDEX('AAYME 2021_List'!$A$3:$A$311,MATCH($A150,'AAYME 2021_List'!$A$3:$A$311,0))=$A150,INDEX('AAYME 2021_List'!$C$3:$C$311,MATCH($A150,'AAYME 2021_List'!$A$3:$A$311,0)),"")</f>
        <v>06-Finalist</v>
      </c>
      <c r="D150" s="46">
        <f t="shared" si="5"/>
        <v>8</v>
      </c>
      <c r="E150" s="45" cm="1">
        <f t="array" ref="E150">_xlfn.IFS($Q150="Less than $25,000 per year",5,$Q150="$25,000 to $49,999 per year",4,$Q150="$50,000 per year or above",2,$Q150="I do not know.",3,$Q150="",0)</f>
        <v>3</v>
      </c>
      <c r="F150" s="45" cm="1">
        <f t="array" ref="F150">_xlfn.IFS($T150="Excellent",5,$T150="Good",4,$T150="Average",3,$T150="Below Average",2,$T150="Poor",1)</f>
        <v>5</v>
      </c>
      <c r="G150" s="52"/>
      <c r="H150" s="52"/>
      <c r="I150" s="52"/>
      <c r="J150" s="255">
        <f>IF(INDEX('AAYME 2021_List'!$A$3:$A$311,MATCH($A150,'AAYME 2021_List'!$A$3:$A$311,0))=$A150,INDEX('AAYME 2021_List'!$J$3:$J$311,MATCH($A150,'AAYME 2021_List'!$A$3:$A$311,0)),"")</f>
        <v>7</v>
      </c>
      <c r="K150" s="48" t="str">
        <f>IF(LEFT(INDEX(Applications_2021!$E$2:$E$651,MATCH($A150,Applications_2021!$A$2:$A$651,0)),1)="Y","Black","Other")</f>
        <v>Black</v>
      </c>
      <c r="L150" s="48" t="str">
        <f>IF(INDEX(Applications_2021!$F$2:$F$651,MATCH($A150,Applications_2021!$A$2:$A$651,0))="","",INDEX(Applications_2021!$F$2:$F$651,MATCH($A150,Applications_2021!$A$2:$A$651,0)))</f>
        <v>Male</v>
      </c>
      <c r="M150" s="48" t="str">
        <f>IF(LEFT(INDEX(Applications_2021!$I$2:$I$651,MATCH($A150,Applications_2021!$A$2:$A$651,0)),1)="","",LEFT(INDEX(Applications_2021!$I$2:$I$651,MATCH($A150,Applications_2021!$A$2:$A$651,0)),1))</f>
        <v>7</v>
      </c>
      <c r="N150" s="48" t="str">
        <f>IF(INDEX(Applications_2021!$J$2:$J$651,MATCH($A150,Applications_2021!$A$2:$A$651,0))="","",INDEX(Applications_2021!$J$2:$J$651,MATCH($A150,Applications_2021!$A$2:$A$651,0)))</f>
        <v>Northwest Jackson Middle School</v>
      </c>
      <c r="O150" s="48" t="str">
        <f>IF(INDEX(Applications_2021!$K$2:$K$651,MATCH($A150,Applications_2021!$A$2:$A$651,0))="","",INDEX(Applications_2021!$K$2:$K$651,MATCH($A150,Applications_2021!$A$2:$A$651,0)))</f>
        <v>Jackson Public School District</v>
      </c>
      <c r="P150" s="48" t="str">
        <f>IF(INDEX(Applications_2021!$P$2:$P$651,MATCH($A150,Applications_2021!$A$2:$A$651,0))="","",INDEX(Applications_2021!$P$2:$P$651,MATCH($A150,Applications_2021!$A$2:$A$651,0)))</f>
        <v>College degree or 4 or more years of college (including graduate school)</v>
      </c>
      <c r="Q150" s="48" t="str">
        <f>IF(INDEX(Applications_2021!$Q$2:$Q$651,MATCH($A150,Applications_2021!$A$2:$A$651,0))="","",INDEX(Applications_2021!$Q$2:$Q$651,MATCH($A150,Applications_2021!$A$2:$A$651,0)))</f>
        <v>I do not know.</v>
      </c>
      <c r="R150" s="66" t="str">
        <f t="shared" ref="R150:R151" si="6">$AD150</f>
        <v>Rankin</v>
      </c>
      <c r="S150" s="48" t="str">
        <f>IF(INDEX(Applications_2021!$V$2:$V$651,MATCH($A150,Applications_2021!$A$2:$A$651,0))="","",INDEX(Applications_2021!$V$2:$V$651,MATCH($A150,Applications_2021!$A$2:$A$651,0)))</f>
        <v>MS</v>
      </c>
      <c r="T150" s="48" t="str">
        <f>IF(INDEX(Applications_2021!$AE$2:$AE$651,MATCH($A150,Applications_2021!$A$2:$A$651,0))="","",INDEX(Applications_2021!$AE$2:$AE$651,MATCH($A150,Applications_2021!$A$2:$A$651,0)))</f>
        <v>Excellent</v>
      </c>
      <c r="U150" s="48" t="str">
        <f>IF(INDEX(Applications_2021!$AF$2:$AF$651,MATCH($A150,Applications_2021!$A$2:$A$651,0))="","",INDEX(Applications_2021!$AF$2:$AF$651,MATCH($A150,Applications_2021!$A$2:$A$651,0)))</f>
        <v xml:space="preserve">I am an African American male who aspires for a career in the medical field.  We have been attending school virtually this year. I am eager to reconnect with peers in person and in a safe environment. I hope to learn more about how math and science can help me in the medical field. </v>
      </c>
      <c r="V150" s="48" t="str">
        <f>IF(INDEX(Applications_2021!$AG$2:$AG$651,MATCH($A150,Applications_2021!$A$2:$A$651,0))="","",INDEX(Applications_2021!$AG$2:$AG$651,MATCH($A150,Applications_2021!$A$2:$A$651,0)))</f>
        <v xml:space="preserve">I am a AB honor student.   I am on my school's debate team. I am a member of the Junior Beta Club.  I am a Verizon STEM Graduate. I am a Sunday School Leader      </v>
      </c>
      <c r="W150" s="48" t="str">
        <f>IF(INDEX(Applications_2021!$AH$2:$AH$651,MATCH($A150,Applications_2021!$A$2:$A$651,0))="","",INDEX(Applications_2021!$AH$2:$AH$651,MATCH($A150,Applications_2021!$A$2:$A$651,0)))</f>
        <v xml:space="preserve">I have represented my chapter in the Speak Up &amp; Speak Out competition. I have also served as the President of the Tween Group for the local chapter of Jack &amp; Jill of America, Inc. </v>
      </c>
      <c r="X150" s="48" t="str">
        <f>IF(INDEX(Applications_2021!$AI$2:$AI$651,MATCH($A150,Applications_2021!$A$2:$A$651,0))="","",INDEX(Applications_2021!$AI$2:$AI$651,MATCH($A150,Applications_2021!$A$2:$A$651,0)))</f>
        <v>relative or friend</v>
      </c>
      <c r="Y150" s="48" t="str">
        <f>IF(INDEX(Applications_2021!$AJ$2:$AJ$651,MATCH($A150,Applications_2021!$A$2:$A$651,0))="","",INDEX(Applications_2021!$AJ$2:$AJ$651,MATCH($A150,Applications_2021!$A$2:$A$651,0)))</f>
        <v/>
      </c>
      <c r="Z150" s="48" t="str" cm="1">
        <f t="array" ref="Z150">IF(INDEX(Transcripts_2021!$Q$2:$Q$1001,MATCH($A150,Applications_2021!$A$2:$A$1001,0))="","",INDEX(Transcripts_2021!$Q$2:$Q$1001,MATCH(TRIM($A150),TRIM(Transcripts_2021!$B$2:$B$1001),0)))</f>
        <v/>
      </c>
      <c r="AA150" s="48" t="str" cm="1">
        <f t="array" ref="AA150">IF(INDEX(Transcripts_2021!$S$2:$S$1001,MATCH($A150,Applications_2021!$A$2:$A$1001,0))="","",INDEX(Transcripts_2021!$S$2:$S$1001,MATCH(TRIM($A150),TRIM(Transcripts_2021!$B$2:$B$1001),0)))</f>
        <v/>
      </c>
      <c r="AB150" s="48" t="str" cm="1">
        <f t="array" ref="AB150">IF(INDEX(Transcripts_2021!$U$2:$U$1001,MATCH($A150,Applications_2021!$A$2:$A$1001,0))="","",INDEX(Transcripts_2021!$U$2:$U$1001,MATCH(TRIM($A150),TRIM(Transcripts_2021!$B$2:$B$1001),0)))</f>
        <v/>
      </c>
      <c r="AC150" s="48" t="str">
        <f>IF(INDEX(Transcripts_2021!$A$2:$A$324,MATCH($A150,Transcripts_2021!$A$2:$A$324,0))=$A150,INDEX(Transcripts_2021!$O$2:$O$324,MATCH($A150,Transcripts_2021!$A$2:$A$324,0)),"")</f>
        <v>Northwest Middle School</v>
      </c>
      <c r="AD150" s="67" t="s">
        <v>245</v>
      </c>
      <c r="AE150" s="48" t="str">
        <f>IF(INDEX(Applications_2021!$AL$2:$AL$651,MATCH($A150,Applications_2021!$A$2:$A$651,0))="","",INDEX(Applications_2021!$AL$2:$AL$651,MATCH($A150,Applications_2021!$A$2:$A$651,0)))</f>
        <v>Hinds</v>
      </c>
    </row>
    <row r="151" spans="1:31" x14ac:dyDescent="0.3">
      <c r="A151" s="51" t="str">
        <f>IF(Applications_2021!$A332="","",Applications_2021!$A332)</f>
        <v>0345-RUC-KE-0164</v>
      </c>
      <c r="B151" s="52" t="str">
        <f>IF(INDEX('AAYME 2021_List'!$A$3:$A$311,MATCH($A151,'AAYME 2021_List'!$A$3:$A$311,0))=$A151,INDEX('AAYME 2021_List'!$B$3:$B$311,MATCH($A151,'AAYME 2021_List'!$A$3:$A$311,0)),"")</f>
        <v>Yes</v>
      </c>
      <c r="C151" s="258" t="str">
        <f>IF(INDEX('AAYME 2021_List'!$A$3:$A$311,MATCH($A151,'AAYME 2021_List'!$A$3:$A$311,0))=$A151,INDEX('AAYME 2021_List'!$C$3:$C$311,MATCH($A151,'AAYME 2021_List'!$A$3:$A$311,0)),"")</f>
        <v>07-Alternate</v>
      </c>
      <c r="D151" s="46">
        <f t="shared" si="5"/>
        <v>10</v>
      </c>
      <c r="E151" s="45" cm="1">
        <f t="array" ref="E151">_xlfn.IFS($Q151="Less than $25,000 per year",5,$Q151="$25,000 to $49,999 per year",4,$Q151="$50,000 per year or above",2,$Q151="I do not know.",3,$Q151="",0)</f>
        <v>5</v>
      </c>
      <c r="F151" s="45" cm="1">
        <f t="array" ref="F151">_xlfn.IFS($T151="Excellent",5,$T151="Good",4,$T151="Average",3,$T151="Below Average",2,$T151="Poor",1)</f>
        <v>5</v>
      </c>
      <c r="G151" s="52"/>
      <c r="H151" s="52"/>
      <c r="I151" s="52"/>
      <c r="J151" s="255">
        <f>IF(INDEX('AAYME 2021_List'!$A$3:$A$311,MATCH($A151,'AAYME 2021_List'!$A$3:$A$311,0))=$A151,INDEX('AAYME 2021_List'!$J$3:$J$311,MATCH($A151,'AAYME 2021_List'!$A$3:$A$311,0)),"")</f>
        <v>8</v>
      </c>
      <c r="K151" s="48" t="str">
        <f>IF(LEFT(INDEX(Applications_2021!$E$2:$E$651,MATCH($A151,Applications_2021!$A$2:$A$651,0)),1)="Y","Black","Other")</f>
        <v>Black</v>
      </c>
      <c r="L151" s="48" t="str">
        <f>IF(INDEX(Applications_2021!$F$2:$F$651,MATCH($A151,Applications_2021!$A$2:$A$651,0))="","",INDEX(Applications_2021!$F$2:$F$651,MATCH($A151,Applications_2021!$A$2:$A$651,0)))</f>
        <v>Female</v>
      </c>
      <c r="M151" s="48" t="str">
        <f>IF(LEFT(INDEX(Applications_2021!$I$2:$I$651,MATCH($A151,Applications_2021!$A$2:$A$651,0)),1)="","",LEFT(INDEX(Applications_2021!$I$2:$I$651,MATCH($A151,Applications_2021!$A$2:$A$651,0)),1))</f>
        <v>8</v>
      </c>
      <c r="N151" s="48" t="str">
        <f>IF(INDEX(Applications_2021!$J$2:$J$651,MATCH($A151,Applications_2021!$A$2:$A$651,0))="","",INDEX(Applications_2021!$J$2:$J$651,MATCH($A151,Applications_2021!$A$2:$A$651,0)))</f>
        <v>Tunica Middle School</v>
      </c>
      <c r="O151" s="48" t="str">
        <f>IF(INDEX(Applications_2021!$K$2:$K$651,MATCH($A151,Applications_2021!$A$2:$A$651,0))="","",INDEX(Applications_2021!$K$2:$K$651,MATCH($A151,Applications_2021!$A$2:$A$651,0)))</f>
        <v>Tunica County School District</v>
      </c>
      <c r="P151" s="48" t="str">
        <f>IF(INDEX(Applications_2021!$P$2:$P$651,MATCH($A151,Applications_2021!$A$2:$A$651,0))="","",INDEX(Applications_2021!$P$2:$P$651,MATCH($A151,Applications_2021!$A$2:$A$651,0)))</f>
        <v>High School Diploma or up to 3 years of college</v>
      </c>
      <c r="Q151" s="48" t="str">
        <f>IF(INDEX(Applications_2021!$Q$2:$Q$651,MATCH($A151,Applications_2021!$A$2:$A$651,0))="","",INDEX(Applications_2021!$Q$2:$Q$651,MATCH($A151,Applications_2021!$A$2:$A$651,0)))</f>
        <v>Less than $25,000 per year</v>
      </c>
      <c r="R151" s="66" t="str">
        <f t="shared" si="6"/>
        <v>Tunica</v>
      </c>
      <c r="S151" s="48" t="str">
        <f>IF(INDEX(Applications_2021!$V$2:$V$651,MATCH($A151,Applications_2021!$A$2:$A$651,0))="","",INDEX(Applications_2021!$V$2:$V$651,MATCH($A151,Applications_2021!$A$2:$A$651,0)))</f>
        <v>MS</v>
      </c>
      <c r="T151" s="48" t="str">
        <f>IF(INDEX(Applications_2021!$AE$2:$AE$651,MATCH($A151,Applications_2021!$A$2:$A$651,0))="","",INDEX(Applications_2021!$AE$2:$AE$651,MATCH($A151,Applications_2021!$A$2:$A$651,0)))</f>
        <v>Excellent</v>
      </c>
      <c r="U151" s="48" t="str">
        <f>IF(INDEX(Applications_2021!$AF$2:$AF$651,MATCH($A151,Applications_2021!$A$2:$A$651,0))="","",INDEX(Applications_2021!$AF$2:$AF$651,MATCH($A151,Applications_2021!$A$2:$A$651,0)))</f>
        <v xml:space="preserve"> I want to attend the AAYME camp to learn new this and hands on with different things. I would like to gain more knowledge about how things work and to be exposed to new skills.</v>
      </c>
      <c r="V151" s="48" t="str">
        <f>IF(INDEX(Applications_2021!$AG$2:$AG$651,MATCH($A151,Applications_2021!$A$2:$A$651,0))="","",INDEX(Applications_2021!$AG$2:$AG$651,MATCH($A151,Applications_2021!$A$2:$A$651,0)))</f>
        <v xml:space="preserve"> I have earned a Salutatorian award. I would consider FBLA( Future Business Leaders of America) a special honor. </v>
      </c>
      <c r="W151" s="48" t="str">
        <f>IF(INDEX(Applications_2021!$AH$2:$AH$651,MATCH($A151,Applications_2021!$A$2:$A$651,0))="","",INDEX(Applications_2021!$AH$2:$AH$651,MATCH($A151,Applications_2021!$A$2:$A$651,0)))</f>
        <v>Everything above other than I often have all A's and one high B, so   I consider myself as an excellent student</v>
      </c>
      <c r="X151" s="48" t="str">
        <f>IF(INDEX(Applications_2021!$AI$2:$AI$651,MATCH($A151,Applications_2021!$A$2:$A$651,0))="","",INDEX(Applications_2021!$AI$2:$AI$651,MATCH($A151,Applications_2021!$A$2:$A$651,0)))</f>
        <v>school/teacher</v>
      </c>
      <c r="Y151" s="48" t="str">
        <f>IF(INDEX(Applications_2021!$AJ$2:$AJ$651,MATCH($A151,Applications_2021!$A$2:$A$651,0))="","",INDEX(Applications_2021!$AJ$2:$AJ$651,MATCH($A151,Applications_2021!$A$2:$A$651,0)))</f>
        <v>Tunica Middle School~ Sherwonda Dunn</v>
      </c>
      <c r="Z151" s="48" t="str" cm="1">
        <f t="array" ref="Z151">IF(INDEX(Transcripts_2021!$Q$2:$Q$1001,MATCH($A151,Applications_2021!$A$2:$A$1001,0))="","",INDEX(Transcripts_2021!$Q$2:$Q$1001,MATCH(TRIM($A151),TRIM(Transcripts_2021!$B$2:$B$1001),0)))</f>
        <v/>
      </c>
      <c r="AA151" s="48" t="str" cm="1">
        <f t="array" ref="AA151">IF(INDEX(Transcripts_2021!$S$2:$S$1001,MATCH($A151,Applications_2021!$A$2:$A$1001,0))="","",INDEX(Transcripts_2021!$S$2:$S$1001,MATCH(TRIM($A151),TRIM(Transcripts_2021!$B$2:$B$1001),0)))</f>
        <v/>
      </c>
      <c r="AB151" s="48" t="str" cm="1">
        <f t="array" ref="AB151">IF(INDEX(Transcripts_2021!$U$2:$U$1001,MATCH($A151,Applications_2021!$A$2:$A$1001,0))="","",INDEX(Transcripts_2021!$U$2:$U$1001,MATCH(TRIM($A151),TRIM(Transcripts_2021!$B$2:$B$1001),0)))</f>
        <v/>
      </c>
      <c r="AC151" s="48" t="str">
        <f>IF(INDEX(Transcripts_2021!$A$2:$A$324,MATCH($A151,Transcripts_2021!$A$2:$A$324,0))=$A151,INDEX(Transcripts_2021!$O$2:$O$324,MATCH($A151,Transcripts_2021!$A$2:$A$324,0)),"")</f>
        <v>Tunica Middle School</v>
      </c>
      <c r="AD151" s="67" t="s">
        <v>256</v>
      </c>
      <c r="AE151" s="48" t="str">
        <f>IF(INDEX(Applications_2021!$AL$2:$AL$651,MATCH($A151,Applications_2021!$A$2:$A$651,0))="","",INDEX(Applications_2021!$AL$2:$AL$651,MATCH($A151,Applications_2021!$A$2:$A$651,0)))</f>
        <v>Coahoma</v>
      </c>
    </row>
    <row r="152" spans="1:31" x14ac:dyDescent="0.3">
      <c r="A152" s="51" t="str">
        <f>IF(Applications_2021!$A333="","",Applications_2021!$A333)</f>
        <v>0346-FAI-DE-0026</v>
      </c>
      <c r="B152" s="52" t="str">
        <f>IF(INDEX('AAYME 2021_List'!$A$3:$A$311,MATCH($A152,'AAYME 2021_List'!$A$3:$A$311,0))=$A152,INDEX('AAYME 2021_List'!$B$3:$B$311,MATCH($A152,'AAYME 2021_List'!$A$3:$A$311,0)),"")</f>
        <v>No</v>
      </c>
      <c r="C152" s="258" t="str">
        <f>IF(INDEX('AAYME 2021_List'!$A$3:$A$311,MATCH($A152,'AAYME 2021_List'!$A$3:$A$311,0))=$A152,INDEX('AAYME 2021_List'!$C$3:$C$311,MATCH($A152,'AAYME 2021_List'!$A$3:$A$311,0)),"")</f>
        <v>03-Missing/Invalid transcript info</v>
      </c>
      <c r="D152" s="46">
        <f t="shared" si="5"/>
        <v>9</v>
      </c>
      <c r="E152" s="45" cm="1">
        <f t="array" ref="E152">_xlfn.IFS($Q152="Less than $25,000 per year",5,$Q152="$25,000 to $49,999 per year",4,$Q152="$50,000 per year or above",2,$Q152="I do not know.",3,$Q152="",0)</f>
        <v>4</v>
      </c>
      <c r="F152" s="45" cm="1">
        <f t="array" ref="F152">_xlfn.IFS($T152="Excellent",5,$T152="Good",4,$T152="Average",3,$T152="Below Average",2,$T152="Poor",1)</f>
        <v>5</v>
      </c>
      <c r="G152" s="52"/>
      <c r="H152" s="52"/>
      <c r="I152" s="52"/>
      <c r="J152" s="255" t="str">
        <f>IF(INDEX('AAYME 2021_List'!$A$3:$A$311,MATCH($A152,'AAYME 2021_List'!$A$3:$A$311,0))=$A152,INDEX('AAYME 2021_List'!$J$3:$J$311,MATCH($A152,'AAYME 2021_List'!$A$3:$A$311,0)),"")</f>
        <v>?</v>
      </c>
      <c r="K152" s="48" t="str">
        <f>IF(LEFT(INDEX(Applications_2021!$E$2:$E$651,MATCH($A152,Applications_2021!$A$2:$A$651,0)),1)="Y","Black","Other")</f>
        <v>Black</v>
      </c>
      <c r="L152" s="48" t="str">
        <f>IF(INDEX(Applications_2021!$F$2:$F$651,MATCH($A152,Applications_2021!$A$2:$A$651,0))="","",INDEX(Applications_2021!$F$2:$F$651,MATCH($A152,Applications_2021!$A$2:$A$651,0)))</f>
        <v>Female</v>
      </c>
      <c r="M152" s="48" t="str">
        <f>IF(LEFT(INDEX(Applications_2021!$I$2:$I$651,MATCH($A152,Applications_2021!$A$2:$A$651,0)),1)="","",LEFT(INDEX(Applications_2021!$I$2:$I$651,MATCH($A152,Applications_2021!$A$2:$A$651,0)),1))</f>
        <v>8</v>
      </c>
      <c r="N152" s="48" t="str">
        <f>IF(INDEX(Applications_2021!$J$2:$J$651,MATCH($A152,Applications_2021!$A$2:$A$651,0))="","",INDEX(Applications_2021!$J$2:$J$651,MATCH($A152,Applications_2021!$A$2:$A$651,0)))</f>
        <v>OM McNair Middle School</v>
      </c>
      <c r="O152" s="48" t="str">
        <f>IF(INDEX(Applications_2021!$K$2:$K$651,MATCH($A152,Applications_2021!$A$2:$A$651,0))="","",INDEX(Applications_2021!$K$2:$K$651,MATCH($A152,Applications_2021!$A$2:$A$651,0)))</f>
        <v xml:space="preserve">Mississippi Achievement School District </v>
      </c>
      <c r="P152" s="48" t="str">
        <f>IF(INDEX(Applications_2021!$P$2:$P$651,MATCH($A152,Applications_2021!$A$2:$A$651,0))="","",INDEX(Applications_2021!$P$2:$P$651,MATCH($A152,Applications_2021!$A$2:$A$651,0)))</f>
        <v>College degree or 4 or more years of college (including graduate school)</v>
      </c>
      <c r="Q152" s="48" t="str">
        <f>IF(INDEX(Applications_2021!$Q$2:$Q$651,MATCH($A152,Applications_2021!$A$2:$A$651,0))="","",INDEX(Applications_2021!$Q$2:$Q$651,MATCH($A152,Applications_2021!$A$2:$A$651,0)))</f>
        <v>$25,000 to $49,999 per year</v>
      </c>
      <c r="R152" s="48" t="str">
        <f>IF(INDEX(Applications_2021!$AL$2:$AL$651,MATCH($A152,Applications_2021!$A$2:$A$651,0))="","",INDEX(Applications_2021!$AL$2:$AL$651,MATCH($A152,Applications_2021!$A$2:$A$651,0)))</f>
        <v>Humphreys</v>
      </c>
      <c r="S152" s="48" t="str">
        <f>IF(INDEX(Applications_2021!$V$2:$V$651,MATCH($A152,Applications_2021!$A$2:$A$651,0))="","",INDEX(Applications_2021!$V$2:$V$651,MATCH($A152,Applications_2021!$A$2:$A$651,0)))</f>
        <v>MS</v>
      </c>
      <c r="T152" s="48" t="str">
        <f>IF(INDEX(Applications_2021!$AE$2:$AE$651,MATCH($A152,Applications_2021!$A$2:$A$651,0))="","",INDEX(Applications_2021!$AE$2:$AE$651,MATCH($A152,Applications_2021!$A$2:$A$651,0)))</f>
        <v>Excellent</v>
      </c>
      <c r="U152" s="48" t="str">
        <f>IF(INDEX(Applications_2021!$AF$2:$AF$651,MATCH($A152,Applications_2021!$A$2:$A$651,0))="","",INDEX(Applications_2021!$AF$2:$AF$651,MATCH($A152,Applications_2021!$A$2:$A$651,0)))</f>
        <v xml:space="preserve">I want to attend this camp to improve my academic, leadership, and social skills. I hope to gain these skills so that I can be a productive individual. </v>
      </c>
      <c r="V152" s="48" t="str">
        <f>IF(INDEX(Applications_2021!$AG$2:$AG$651,MATCH($A152,Applications_2021!$A$2:$A$651,0))="","",INDEX(Applications_2021!$AG$2:$AG$651,MATCH($A152,Applications_2021!$A$2:$A$651,0)))</f>
        <v xml:space="preserve">I am an Honor Student. I served as a student in the Gifted program. I volunteer at my church and in my community. I also tutor young students that need help. </v>
      </c>
      <c r="W152" s="48" t="str">
        <f>IF(INDEX(Applications_2021!$AH$2:$AH$651,MATCH($A152,Applications_2021!$A$2:$A$651,0))="","",INDEX(Applications_2021!$AH$2:$AH$651,MATCH($A152,Applications_2021!$A$2:$A$651,0)))</f>
        <v xml:space="preserve">I really want to be a part of this program. When I was 5th grade, gifted instructor encourage me to attend the Mississippi School of Math and Science. Since then, I have attended a few webinars describing the experience. I believe that this experience will be challenging and will provide me with an opportunity to make a difference. </v>
      </c>
      <c r="X152" s="48" t="str">
        <f>IF(INDEX(Applications_2021!$AI$2:$AI$651,MATCH($A152,Applications_2021!$A$2:$A$651,0))="","",INDEX(Applications_2021!$AI$2:$AI$651,MATCH($A152,Applications_2021!$A$2:$A$651,0)))</f>
        <v>school/teacher</v>
      </c>
      <c r="Y152" s="48" t="str">
        <f>IF(INDEX(Applications_2021!$AJ$2:$AJ$651,MATCH($A152,Applications_2021!$A$2:$A$651,0))="","",INDEX(Applications_2021!$AJ$2:$AJ$651,MATCH($A152,Applications_2021!$A$2:$A$651,0)))</f>
        <v>Deja Pool, Mathematics Teacher at Humphreys County High School, 9th Grade</v>
      </c>
      <c r="Z152" s="48" t="str" cm="1">
        <f t="array" ref="Z152">IF(INDEX(Transcripts_2021!$Q$2:$Q$1001,MATCH($A152,Applications_2021!$A$2:$A$1001,0))="","",INDEX(Transcripts_2021!$Q$2:$Q$1001,MATCH(TRIM($A152),TRIM(Transcripts_2021!$B$2:$B$1001),0)))</f>
        <v/>
      </c>
      <c r="AA152" s="48" t="str" cm="1">
        <f t="array" ref="AA152">IF(INDEX(Transcripts_2021!$S$2:$S$1001,MATCH($A152,Applications_2021!$A$2:$A$1001,0))="","",INDEX(Transcripts_2021!$S$2:$S$1001,MATCH(TRIM($A152),TRIM(Transcripts_2021!$B$2:$B$1001),0)))</f>
        <v/>
      </c>
      <c r="AB152" s="48" t="str" cm="1">
        <f t="array" ref="AB152">IF(INDEX(Transcripts_2021!$U$2:$U$1001,MATCH($A152,Applications_2021!$A$2:$A$1001,0))="","",INDEX(Transcripts_2021!$U$2:$U$1001,MATCH(TRIM($A152),TRIM(Transcripts_2021!$B$2:$B$1001),0)))</f>
        <v/>
      </c>
      <c r="AC152" s="48" t="str">
        <f>IF(INDEX(Transcripts_2021!$A$2:$A$324,MATCH($A152,Transcripts_2021!$A$2:$A$324,0))=$A152,INDEX(Transcripts_2021!$O$2:$O$324,MATCH($A152,Transcripts_2021!$A$2:$A$324,0)),"")</f>
        <v>OM McNair Middle School</v>
      </c>
      <c r="AD152" s="48" t="str">
        <f>IF(INDEX('AAYME 2021_List'!$A$3:$A$311,MATCH($A152,'AAYME 2021_List'!$A$3:$A$311,0))=$A152,INDEX('AAYME 2021_List'!$AC$3:$AC$311,MATCH($A152,'AAYME 2021_List'!$A$3:$A$311,0)),"")</f>
        <v>Humphreys</v>
      </c>
      <c r="AE152" s="48" t="str">
        <f>IF(INDEX(Applications_2021!$AL$2:$AL$651,MATCH($A152,Applications_2021!$A$2:$A$651,0))="","",INDEX(Applications_2021!$AL$2:$AL$651,MATCH($A152,Applications_2021!$A$2:$A$651,0)))</f>
        <v>Humphreys</v>
      </c>
    </row>
    <row r="153" spans="1:31" x14ac:dyDescent="0.3">
      <c r="A153" s="51" t="str">
        <f>IF(Applications_2021!$A336="","",Applications_2021!$A336)</f>
        <v>0349-MIL-IN-0011</v>
      </c>
      <c r="B153" s="52" t="str">
        <f>IF(INDEX('AAYME 2021_List'!$A$3:$A$311,MATCH($A153,'AAYME 2021_List'!$A$3:$A$311,0))=$A153,INDEX('AAYME 2021_List'!$B$3:$B$311,MATCH($A153,'AAYME 2021_List'!$A$3:$A$311,0)),"")</f>
        <v>Yes</v>
      </c>
      <c r="C153" s="258" t="str">
        <f>IF(INDEX('AAYME 2021_List'!$A$3:$A$311,MATCH($A153,'AAYME 2021_List'!$A$3:$A$311,0))=$A153,INDEX('AAYME 2021_List'!$C$3:$C$311,MATCH($A153,'AAYME 2021_List'!$A$3:$A$311,0)),"")</f>
        <v>06-Finalist</v>
      </c>
      <c r="D153" s="46">
        <f t="shared" si="5"/>
        <v>10</v>
      </c>
      <c r="E153" s="45" cm="1">
        <f t="array" ref="E153">_xlfn.IFS($Q153="Less than $25,000 per year",5,$Q153="$25,000 to $49,999 per year",4,$Q153="$50,000 per year or above",2,$Q153="I do not know.",3,$Q153="",0)</f>
        <v>5</v>
      </c>
      <c r="F153" s="45" cm="1">
        <f t="array" ref="F153">_xlfn.IFS($T153="Excellent",5,$T153="Good",4,$T153="Average",3,$T153="Below Average",2,$T153="Poor",1)</f>
        <v>5</v>
      </c>
      <c r="G153" s="52"/>
      <c r="H153" s="52"/>
      <c r="I153" s="52"/>
      <c r="J153" s="255">
        <f>IF(INDEX('AAYME 2021_List'!$A$3:$A$311,MATCH($A153,'AAYME 2021_List'!$A$3:$A$311,0))=$A153,INDEX('AAYME 2021_List'!$J$3:$J$311,MATCH($A153,'AAYME 2021_List'!$A$3:$A$311,0)),"")</f>
        <v>7</v>
      </c>
      <c r="K153" s="48" t="str">
        <f>IF(LEFT(INDEX(Applications_2021!$E$2:$E$651,MATCH($A153,Applications_2021!$A$2:$A$651,0)),1)="Y","Black","Other")</f>
        <v>Black</v>
      </c>
      <c r="L153" s="48" t="str">
        <f>IF(INDEX(Applications_2021!$F$2:$F$651,MATCH($A153,Applications_2021!$A$2:$A$651,0))="","",INDEX(Applications_2021!$F$2:$F$651,MATCH($A153,Applications_2021!$A$2:$A$651,0)))</f>
        <v>Female</v>
      </c>
      <c r="M153" s="48" t="str">
        <f>IF(LEFT(INDEX(Applications_2021!$I$2:$I$651,MATCH($A153,Applications_2021!$A$2:$A$651,0)),1)="","",LEFT(INDEX(Applications_2021!$I$2:$I$651,MATCH($A153,Applications_2021!$A$2:$A$651,0)),1))</f>
        <v>7</v>
      </c>
      <c r="N153" s="48" t="str">
        <f>IF(INDEX(Applications_2021!$J$2:$J$651,MATCH($A153,Applications_2021!$A$2:$A$651,0))="","",INDEX(Applications_2021!$J$2:$J$651,MATCH($A153,Applications_2021!$A$2:$A$651,0)))</f>
        <v>N. R. Burger Middle School</v>
      </c>
      <c r="O153" s="48" t="str">
        <f>IF(INDEX(Applications_2021!$K$2:$K$651,MATCH($A153,Applications_2021!$A$2:$A$651,0))="","",INDEX(Applications_2021!$K$2:$K$651,MATCH($A153,Applications_2021!$A$2:$A$651,0)))</f>
        <v>Hattiesburg Public School District</v>
      </c>
      <c r="P153" s="48" t="str">
        <f>IF(INDEX(Applications_2021!$P$2:$P$651,MATCH($A153,Applications_2021!$A$2:$A$651,0))="","",INDEX(Applications_2021!$P$2:$P$651,MATCH($A153,Applications_2021!$A$2:$A$651,0)))</f>
        <v>College degree or 4 or more years of college (including graduate school)</v>
      </c>
      <c r="Q153" s="48" t="str">
        <f>IF(INDEX(Applications_2021!$Q$2:$Q$651,MATCH($A153,Applications_2021!$A$2:$A$651,0))="","",INDEX(Applications_2021!$Q$2:$Q$651,MATCH($A153,Applications_2021!$A$2:$A$651,0)))</f>
        <v>Less than $25,000 per year</v>
      </c>
      <c r="R153" s="66" t="str">
        <f>$AD153</f>
        <v>Lamar</v>
      </c>
      <c r="S153" s="48" t="str">
        <f>IF(INDEX(Applications_2021!$V$2:$V$651,MATCH($A153,Applications_2021!$A$2:$A$651,0))="","",INDEX(Applications_2021!$V$2:$V$651,MATCH($A153,Applications_2021!$A$2:$A$651,0)))</f>
        <v>MS</v>
      </c>
      <c r="T153" s="48" t="str">
        <f>IF(INDEX(Applications_2021!$AE$2:$AE$651,MATCH($A153,Applications_2021!$A$2:$A$651,0))="","",INDEX(Applications_2021!$AE$2:$AE$651,MATCH($A153,Applications_2021!$A$2:$A$651,0)))</f>
        <v>Excellent</v>
      </c>
      <c r="U153" s="48" t="str">
        <f>IF(INDEX(Applications_2021!$AF$2:$AF$651,MATCH($A153,Applications_2021!$A$2:$A$651,0))="","",INDEX(Applications_2021!$AF$2:$AF$651,MATCH($A153,Applications_2021!$A$2:$A$651,0)))</f>
        <v>I want to attend AAYME Camp because I feel that I can learn a lot from this experience, especially school-wise. What I hope to learn from this experience is more extensive math and science skills. I want these skills because it can help me get into my dream college, Harvard. I also hope to gain independence skills as well, which I know well help me later in life.</v>
      </c>
      <c r="V153" s="48" t="str">
        <f>IF(INDEX(Applications_2021!$AG$2:$AG$651,MATCH($A153,Applications_2021!$A$2:$A$651,0))="","",INDEX(Applications_2021!$AG$2:$AG$651,MATCH($A153,Applications_2021!$A$2:$A$651,0)))</f>
        <v xml:space="preserve">A Honor Roll Leadership Award  Problem Solver Award Star Performer Student of the Month Perfect Attendance National Jr Beta Club Member  </v>
      </c>
      <c r="W153" s="48" t="str">
        <f>IF(INDEX(Applications_2021!$AH$2:$AH$651,MATCH($A153,Applications_2021!$A$2:$A$651,0))="","",INDEX(Applications_2021!$AH$2:$AH$651,MATCH($A153,Applications_2021!$A$2:$A$651,0)))</f>
        <v xml:space="preserve">I am a go getter with aspirations of attending a Historically Black University for undergrad and an Ivy League University for grad school. I believe your program will be very beneficial to me and the goals I have for my life. Thank you in advance for this opportunity.  </v>
      </c>
      <c r="X153" s="48" t="str">
        <f>IF(INDEX(Applications_2021!$AI$2:$AI$651,MATCH($A153,Applications_2021!$A$2:$A$651,0))="","",INDEX(Applications_2021!$AI$2:$AI$651,MATCH($A153,Applications_2021!$A$2:$A$651,0)))</f>
        <v>school/teacher</v>
      </c>
      <c r="Y153" s="48" t="str">
        <f>IF(INDEX(Applications_2021!$AJ$2:$AJ$651,MATCH($A153,Applications_2021!$A$2:$A$651,0))="","",INDEX(Applications_2021!$AJ$2:$AJ$651,MATCH($A153,Applications_2021!$A$2:$A$651,0)))</f>
        <v>Natasha Terrell, N. R. Burger Middle School</v>
      </c>
      <c r="Z153" s="48" t="str" cm="1">
        <f t="array" ref="Z153">IF(INDEX(Transcripts_2021!$Q$2:$Q$1001,MATCH($A153,Applications_2021!$A$2:$A$1001,0))="","",INDEX(Transcripts_2021!$Q$2:$Q$1001,MATCH(TRIM($A153),TRIM(Transcripts_2021!$B$2:$B$1001),0)))</f>
        <v/>
      </c>
      <c r="AA153" s="48" t="str" cm="1">
        <f t="array" ref="AA153">IF(INDEX(Transcripts_2021!$S$2:$S$1001,MATCH($A153,Applications_2021!$A$2:$A$1001,0))="","",INDEX(Transcripts_2021!$S$2:$S$1001,MATCH(TRIM($A153),TRIM(Transcripts_2021!$B$2:$B$1001),0)))</f>
        <v/>
      </c>
      <c r="AB153" s="48" t="str" cm="1">
        <f t="array" ref="AB153">IF(INDEX(Transcripts_2021!$U$2:$U$1001,MATCH($A153,Applications_2021!$A$2:$A$1001,0))="","",INDEX(Transcripts_2021!$U$2:$U$1001,MATCH(TRIM($A153),TRIM(Transcripts_2021!$B$2:$B$1001),0)))</f>
        <v/>
      </c>
      <c r="AC153" s="48" t="str">
        <f>IF(INDEX(Transcripts_2021!$A$2:$A$324,MATCH($A153,Transcripts_2021!$A$2:$A$324,0))=$A153,INDEX(Transcripts_2021!$O$2:$O$324,MATCH($A153,Transcripts_2021!$A$2:$A$324,0)),"")</f>
        <v>N.R. Burger Middle School</v>
      </c>
      <c r="AD153" s="67" t="s">
        <v>221</v>
      </c>
      <c r="AE153" s="48" t="str">
        <f>IF(INDEX(Applications_2021!$AL$2:$AL$651,MATCH($A153,Applications_2021!$A$2:$A$651,0))="","",INDEX(Applications_2021!$AL$2:$AL$651,MATCH($A153,Applications_2021!$A$2:$A$651,0)))</f>
        <v>Forrest</v>
      </c>
    </row>
    <row r="154" spans="1:31" x14ac:dyDescent="0.3">
      <c r="A154" s="51" t="str">
        <f>IF(Applications_2021!$A338="","",Applications_2021!$A338)</f>
        <v>0351-AND-CA-0041</v>
      </c>
      <c r="B154" s="52" t="str">
        <f>IF(INDEX('AAYME 2021_List'!$A$3:$A$311,MATCH($A154,'AAYME 2021_List'!$A$3:$A$311,0))=$A154,INDEX('AAYME 2021_List'!$B$3:$B$311,MATCH($A154,'AAYME 2021_List'!$A$3:$A$311,0)),"")</f>
        <v>Yes</v>
      </c>
      <c r="C154" s="258" t="str">
        <f>IF(INDEX('AAYME 2021_List'!$A$3:$A$311,MATCH($A154,'AAYME 2021_List'!$A$3:$A$311,0))=$A154,INDEX('AAYME 2021_List'!$C$3:$C$311,MATCH($A154,'AAYME 2021_List'!$A$3:$A$311,0)),"")</f>
        <v>06-Finalist</v>
      </c>
      <c r="D154" s="46">
        <f t="shared" si="5"/>
        <v>9</v>
      </c>
      <c r="E154" s="45" cm="1">
        <f t="array" ref="E154">_xlfn.IFS($Q154="Less than $25,000 per year",5,$Q154="$25,000 to $49,999 per year",4,$Q154="$50,000 per year or above",2,$Q154="I do not know.",3,$Q154="",0)</f>
        <v>4</v>
      </c>
      <c r="F154" s="45" cm="1">
        <f t="array" ref="F154">_xlfn.IFS($T154="Excellent",5,$T154="Good",4,$T154="Average",3,$T154="Below Average",2,$T154="Poor",1)</f>
        <v>5</v>
      </c>
      <c r="G154" s="52"/>
      <c r="H154" s="52"/>
      <c r="I154" s="52"/>
      <c r="J154" s="255">
        <f>IF(INDEX('AAYME 2021_List'!$A$3:$A$311,MATCH($A154,'AAYME 2021_List'!$A$3:$A$311,0))=$A154,INDEX('AAYME 2021_List'!$J$3:$J$311,MATCH($A154,'AAYME 2021_List'!$A$3:$A$311,0)),"")</f>
        <v>9</v>
      </c>
      <c r="K154" s="48" t="str">
        <f>IF(LEFT(INDEX(Applications_2021!$E$2:$E$651,MATCH($A154,Applications_2021!$A$2:$A$651,0)),1)="Y","Black","Other")</f>
        <v>Black</v>
      </c>
      <c r="L154" s="48" t="str">
        <f>IF(INDEX(Applications_2021!$F$2:$F$651,MATCH($A154,Applications_2021!$A$2:$A$651,0))="","",INDEX(Applications_2021!$F$2:$F$651,MATCH($A154,Applications_2021!$A$2:$A$651,0)))</f>
        <v>Female</v>
      </c>
      <c r="M154" s="48" t="str">
        <f>IF(LEFT(INDEX(Applications_2021!$I$2:$I$651,MATCH($A154,Applications_2021!$A$2:$A$651,0)),1)="","",LEFT(INDEX(Applications_2021!$I$2:$I$651,MATCH($A154,Applications_2021!$A$2:$A$651,0)),1))</f>
        <v>9</v>
      </c>
      <c r="N154" s="48" t="str">
        <f>IF(INDEX(Applications_2021!$J$2:$J$651,MATCH($A154,Applications_2021!$A$2:$A$651,0))="","",INDEX(Applications_2021!$J$2:$J$651,MATCH($A154,Applications_2021!$A$2:$A$651,0)))</f>
        <v>JW Stampley Freshman Academy</v>
      </c>
      <c r="O154" s="48" t="str">
        <f>IF(INDEX(Applications_2021!$K$2:$K$651,MATCH($A154,Applications_2021!$A$2:$A$651,0))="","",INDEX(Applications_2021!$K$2:$K$651,MATCH($A154,Applications_2021!$A$2:$A$651,0)))</f>
        <v>Clarksdale Municipal School District</v>
      </c>
      <c r="P154" s="48" t="str">
        <f>IF(INDEX(Applications_2021!$P$2:$P$651,MATCH($A154,Applications_2021!$A$2:$A$651,0))="","",INDEX(Applications_2021!$P$2:$P$651,MATCH($A154,Applications_2021!$A$2:$A$651,0)))</f>
        <v>College degree or 4 or more years of college (including graduate school)</v>
      </c>
      <c r="Q154" s="48" t="str">
        <f>IF(INDEX(Applications_2021!$Q$2:$Q$651,MATCH($A154,Applications_2021!$A$2:$A$651,0))="","",INDEX(Applications_2021!$Q$2:$Q$651,MATCH($A154,Applications_2021!$A$2:$A$651,0)))</f>
        <v>$25,000 to $49,999 per year</v>
      </c>
      <c r="R154" s="48" t="str">
        <f>IF(INDEX(Applications_2021!$AL$2:$AL$651,MATCH($A154,Applications_2021!$A$2:$A$651,0))="","",INDEX(Applications_2021!$AL$2:$AL$651,MATCH($A154,Applications_2021!$A$2:$A$651,0)))</f>
        <v>Coahoma</v>
      </c>
      <c r="S154" s="48" t="str">
        <f>IF(INDEX(Applications_2021!$V$2:$V$651,MATCH($A154,Applications_2021!$A$2:$A$651,0))="","",INDEX(Applications_2021!$V$2:$V$651,MATCH($A154,Applications_2021!$A$2:$A$651,0)))</f>
        <v>MS</v>
      </c>
      <c r="T154" s="48" t="str">
        <f>IF(INDEX(Applications_2021!$AE$2:$AE$651,MATCH($A154,Applications_2021!$A$2:$A$651,0))="","",INDEX(Applications_2021!$AE$2:$AE$651,MATCH($A154,Applications_2021!$A$2:$A$651,0)))</f>
        <v>Excellent</v>
      </c>
      <c r="U154" s="48" t="str">
        <f>IF(INDEX(Applications_2021!$AF$2:$AF$651,MATCH($A154,Applications_2021!$A$2:$A$651,0))="","",INDEX(Applications_2021!$AF$2:$AF$651,MATCH($A154,Applications_2021!$A$2:$A$651,0)))</f>
        <v>I want to obtain skills that will prepare me for college, career and beyond. I hope to obtain and enrich my social and interpersonal skills. I want to enhance my problem solving and thinking skills.</v>
      </c>
      <c r="V154" s="48" t="str">
        <f>IF(INDEX(Applications_2021!$AG$2:$AG$651,MATCH($A154,Applications_2021!$A$2:$A$651,0))="","",INDEX(Applications_2021!$AG$2:$AG$651,MATCH($A154,Applications_2021!$A$2:$A$651,0)))</f>
        <v xml:space="preserve">I was on the Principal's List. I was in honor's class in my 7th and 8th grade academic school.  </v>
      </c>
      <c r="W154" s="48" t="str">
        <f>IF(INDEX(Applications_2021!$AH$2:$AH$651,MATCH($A154,Applications_2021!$A$2:$A$651,0))="","",INDEX(Applications_2021!$AH$2:$AH$651,MATCH($A154,Applications_2021!$A$2:$A$651,0)))</f>
        <v>I enjoy learning new things and I work will with others.  I want to expand my vocabulary and knowledge of new materials.</v>
      </c>
      <c r="X154" s="48" t="str">
        <f>IF(INDEX(Applications_2021!$AI$2:$AI$651,MATCH($A154,Applications_2021!$A$2:$A$651,0))="","",INDEX(Applications_2021!$AI$2:$AI$651,MATCH($A154,Applications_2021!$A$2:$A$651,0)))</f>
        <v>school/teacher</v>
      </c>
      <c r="Y154" s="48" t="str">
        <f>IF(INDEX(Applications_2021!$AJ$2:$AJ$651,MATCH($A154,Applications_2021!$A$2:$A$651,0))="","",INDEX(Applications_2021!$AJ$2:$AJ$651,MATCH($A154,Applications_2021!$A$2:$A$651,0)))</f>
        <v>Rosalyn Griffin-JW Stampley Freshman Academy</v>
      </c>
      <c r="Z154" s="48" t="str" cm="1">
        <f t="array" ref="Z154">IF(INDEX(Transcripts_2021!$Q$2:$Q$1001,MATCH($A154,Applications_2021!$A$2:$A$1001,0))="","",INDEX(Transcripts_2021!$Q$2:$Q$1001,MATCH(TRIM($A154),TRIM(Transcripts_2021!$B$2:$B$1001),0)))</f>
        <v/>
      </c>
      <c r="AA154" s="48" t="str" cm="1">
        <f t="array" ref="AA154">IF(INDEX(Transcripts_2021!$S$2:$S$1001,MATCH($A154,Applications_2021!$A$2:$A$1001,0))="","",INDEX(Transcripts_2021!$S$2:$S$1001,MATCH(TRIM($A154),TRIM(Transcripts_2021!$B$2:$B$1001),0)))</f>
        <v/>
      </c>
      <c r="AB154" s="48" t="str" cm="1">
        <f t="array" ref="AB154">IF(INDEX(Transcripts_2021!$U$2:$U$1001,MATCH($A154,Applications_2021!$A$2:$A$1001,0))="","",INDEX(Transcripts_2021!$U$2:$U$1001,MATCH(TRIM($A154),TRIM(Transcripts_2021!$B$2:$B$1001),0)))</f>
        <v/>
      </c>
      <c r="AC154" s="48" t="str">
        <f>IF(INDEX(Transcripts_2021!$A$2:$A$324,MATCH($A154,Transcripts_2021!$A$2:$A$324,0))=$A154,INDEX(Transcripts_2021!$O$2:$O$324,MATCH($A154,Transcripts_2021!$A$2:$A$324,0)),"")</f>
        <v>J.W. Stampley 9th Grade Academy</v>
      </c>
      <c r="AD154" s="48" t="str">
        <f>IF(INDEX('AAYME 2021_List'!$A$3:$A$311,MATCH($A154,'AAYME 2021_List'!$A$3:$A$311,0))=$A154,INDEX('AAYME 2021_List'!$AC$3:$AC$311,MATCH($A154,'AAYME 2021_List'!$A$3:$A$311,0)),"")</f>
        <v>Coahoma</v>
      </c>
      <c r="AE154" s="48" t="str">
        <f>IF(INDEX(Applications_2021!$AL$2:$AL$651,MATCH($A154,Applications_2021!$A$2:$A$651,0))="","",INDEX(Applications_2021!$AL$2:$AL$651,MATCH($A154,Applications_2021!$A$2:$A$651,0)))</f>
        <v>Coahoma</v>
      </c>
    </row>
    <row r="155" spans="1:31" x14ac:dyDescent="0.3">
      <c r="A155" s="51" t="str">
        <f>IF(Applications_2021!$A339="","",Applications_2021!$A339)</f>
        <v>0352-HOL-ZY-0274</v>
      </c>
      <c r="B155" s="52">
        <f>IF(INDEX('AAYME 2021_List'!$A$3:$A$311,MATCH($A155,'AAYME 2021_List'!$A$3:$A$311,0))=$A155,INDEX('AAYME 2021_List'!$B$3:$B$311,MATCH($A155,'AAYME 2021_List'!$A$3:$A$311,0)),"")</f>
        <v>0</v>
      </c>
      <c r="C155" s="281" t="str">
        <f>IF(INDEX('AAYME 2021_List'!$A$3:$A$311,MATCH($A155,'AAYME 2021_List'!$A$3:$A$311,0))=$A155,INDEX('AAYME 2021_List'!$C$3:$C$311,MATCH($A155,'AAYME 2021_List'!$A$3:$A$311,0)),"")</f>
        <v>99-Not Selected</v>
      </c>
      <c r="D155" s="46">
        <f t="shared" si="5"/>
        <v>4</v>
      </c>
      <c r="E155" s="45" cm="1">
        <f t="array" ref="E155">_xlfn.IFS($Q155="Less than $25,000 per year",5,$Q155="$25,000 to $49,999 per year",4,$Q155="$50,000 per year or above",2,$Q155="I do not know.",3,$Q155="",0)</f>
        <v>0</v>
      </c>
      <c r="F155" s="45" cm="1">
        <f t="array" ref="F155">_xlfn.IFS($T155="Excellent",5,$T155="Good",4,$T155="Average",3,$T155="Below Average",2,$T155="Poor",1)</f>
        <v>4</v>
      </c>
      <c r="G155" s="52"/>
      <c r="H155" s="52"/>
      <c r="I155" s="52"/>
      <c r="J155" s="255">
        <f>IF(INDEX('AAYME 2021_List'!$A$3:$A$311,MATCH($A155,'AAYME 2021_List'!$A$3:$A$311,0))=$A155,INDEX('AAYME 2021_List'!$J$3:$J$311,MATCH($A155,'AAYME 2021_List'!$A$3:$A$311,0)),"")</f>
        <v>8</v>
      </c>
      <c r="K155" s="48" t="str">
        <f>IF(LEFT(INDEX(Applications_2021!$E$2:$E$651,MATCH($A155,Applications_2021!$A$2:$A$651,0)),1)="Y","Black","Other")</f>
        <v>Black</v>
      </c>
      <c r="L155" s="48" t="str">
        <f>IF(INDEX(Applications_2021!$F$2:$F$651,MATCH($A155,Applications_2021!$A$2:$A$651,0))="","",INDEX(Applications_2021!$F$2:$F$651,MATCH($A155,Applications_2021!$A$2:$A$651,0)))</f>
        <v>Female</v>
      </c>
      <c r="M155" s="48" t="str">
        <f>IF(LEFT(INDEX(Applications_2021!$I$2:$I$651,MATCH($A155,Applications_2021!$A$2:$A$651,0)),1)="","",LEFT(INDEX(Applications_2021!$I$2:$I$651,MATCH($A155,Applications_2021!$A$2:$A$651,0)),1))</f>
        <v>8</v>
      </c>
      <c r="N155" s="48" t="str">
        <f>IF(INDEX(Applications_2021!$J$2:$J$651,MATCH($A155,Applications_2021!$A$2:$A$651,0))="","",INDEX(Applications_2021!$J$2:$J$651,MATCH($A155,Applications_2021!$A$2:$A$651,0)))</f>
        <v>McNair Middle School</v>
      </c>
      <c r="O155" s="48" t="str">
        <f>IF(INDEX(Applications_2021!$K$2:$K$651,MATCH($A155,Applications_2021!$A$2:$A$651,0))="","",INDEX(Applications_2021!$K$2:$K$651,MATCH($A155,Applications_2021!$A$2:$A$651,0)))</f>
        <v>Humphreys County School District</v>
      </c>
      <c r="P155" s="48" t="str">
        <f>IF(INDEX(Applications_2021!$P$2:$P$651,MATCH($A155,Applications_2021!$A$2:$A$651,0))="","",INDEX(Applications_2021!$P$2:$P$651,MATCH($A155,Applications_2021!$A$2:$A$651,0)))</f>
        <v/>
      </c>
      <c r="Q155" s="48" t="str">
        <f>IF(INDEX(Applications_2021!$Q$2:$Q$651,MATCH($A155,Applications_2021!$A$2:$A$651,0))="","",INDEX(Applications_2021!$Q$2:$Q$651,MATCH($A155,Applications_2021!$A$2:$A$651,0)))</f>
        <v/>
      </c>
      <c r="R155" s="48" t="str">
        <f>IF(INDEX(Applications_2021!$AL$2:$AL$651,MATCH($A155,Applications_2021!$A$2:$A$651,0))="","",INDEX(Applications_2021!$AL$2:$AL$651,MATCH($A155,Applications_2021!$A$2:$A$651,0)))</f>
        <v>Humphreys</v>
      </c>
      <c r="S155" s="48" t="str">
        <f>IF(INDEX(Applications_2021!$V$2:$V$651,MATCH($A155,Applications_2021!$A$2:$A$651,0))="","",INDEX(Applications_2021!$V$2:$V$651,MATCH($A155,Applications_2021!$A$2:$A$651,0)))</f>
        <v>MS</v>
      </c>
      <c r="T155" s="48" t="str">
        <f>IF(INDEX(Applications_2021!$AE$2:$AE$651,MATCH($A155,Applications_2021!$A$2:$A$651,0))="","",INDEX(Applications_2021!$AE$2:$AE$651,MATCH($A155,Applications_2021!$A$2:$A$651,0)))</f>
        <v>Good</v>
      </c>
      <c r="U155" s="48" t="str">
        <f>IF(INDEX(Applications_2021!$AF$2:$AF$651,MATCH($A155,Applications_2021!$A$2:$A$651,0))="","",INDEX(Applications_2021!$AF$2:$AF$651,MATCH($A155,Applications_2021!$A$2:$A$651,0)))</f>
        <v xml:space="preserve">I would like to attend the AAYME Camp because it puts focus on improving the African American community.  Having a strong support system and your own people behind you rooting for your success is a great reason to be part of such a great program.  I believe that this will be a great opportunity for me to learn from others like me and develop new academic skills that I can use daily.  This will be a challenging experience that will strengthen my ability to excel and open doors to many opportunities in the future.  I feel that being accepted to this program will help to build my confidence and prepare me for college and beyond.  Starting high school will be a different environment, and this program will instill the knowledge that I need to be successful in class and prepared for all testing.  I hope to gain the necessary skills that will help me reach my full potential and become more knowledgeable of myself, both personally and academically.  I would also like to gain different learning techniques that can be used to improve my performance in the classroom and be able to help others, so we can succeed together. </v>
      </c>
      <c r="V155" s="48" t="str">
        <f>IF(INDEX(Applications_2021!$AG$2:$AG$651,MATCH($A155,Applications_2021!$A$2:$A$651,0))="","",INDEX(Applications_2021!$AG$2:$AG$651,MATCH($A155,Applications_2021!$A$2:$A$651,0)))</f>
        <v>Superintendent Scholar, Chess Team, Jr Beta Club, Gifted Program</v>
      </c>
      <c r="W155" s="48" t="str">
        <f>IF(INDEX(Applications_2021!$AH$2:$AH$651,MATCH($A155,Applications_2021!$A$2:$A$651,0))="","",INDEX(Applications_2021!$AH$2:$AH$651,MATCH($A155,Applications_2021!$A$2:$A$651,0)))</f>
        <v/>
      </c>
      <c r="X155" s="48" t="str">
        <f>IF(INDEX(Applications_2021!$AI$2:$AI$651,MATCH($A155,Applications_2021!$A$2:$A$651,0))="","",INDEX(Applications_2021!$AI$2:$AI$651,MATCH($A155,Applications_2021!$A$2:$A$651,0)))</f>
        <v>Social Media</v>
      </c>
      <c r="Y155" s="48" t="str">
        <f>IF(INDEX(Applications_2021!$AJ$2:$AJ$651,MATCH($A155,Applications_2021!$A$2:$A$651,0))="","",INDEX(Applications_2021!$AJ$2:$AJ$651,MATCH($A155,Applications_2021!$A$2:$A$651,0)))</f>
        <v/>
      </c>
      <c r="Z155" s="48" t="str" cm="1">
        <f t="array" ref="Z155">IF(INDEX(Transcripts_2021!$Q$2:$Q$1001,MATCH($A155,Applications_2021!$A$2:$A$1001,0))="","",INDEX(Transcripts_2021!$Q$2:$Q$1001,MATCH(TRIM($A155),TRIM(Transcripts_2021!$B$2:$B$1001),0)))</f>
        <v/>
      </c>
      <c r="AA155" s="48" t="str" cm="1">
        <f t="array" ref="AA155">IF(INDEX(Transcripts_2021!$S$2:$S$1001,MATCH($A155,Applications_2021!$A$2:$A$1001,0))="","",INDEX(Transcripts_2021!$S$2:$S$1001,MATCH(TRIM($A155),TRIM(Transcripts_2021!$B$2:$B$1001),0)))</f>
        <v/>
      </c>
      <c r="AB155" s="48" t="str" cm="1">
        <f t="array" ref="AB155">IF(INDEX(Transcripts_2021!$U$2:$U$1001,MATCH($A155,Applications_2021!$A$2:$A$1001,0))="","",INDEX(Transcripts_2021!$U$2:$U$1001,MATCH(TRIM($A155),TRIM(Transcripts_2021!$B$2:$B$1001),0)))</f>
        <v/>
      </c>
      <c r="AC155" s="48" t="str">
        <f>IF(INDEX(Transcripts_2021!$A$2:$A$324,MATCH($A155,Transcripts_2021!$A$2:$A$324,0))=$A155,INDEX(Transcripts_2021!$O$2:$O$324,MATCH($A155,Transcripts_2021!$A$2:$A$324,0)),"")</f>
        <v>O M McNair Middle School</v>
      </c>
      <c r="AD155" s="48" t="str">
        <f>IF(INDEX('AAYME 2021_List'!$A$3:$A$311,MATCH($A155,'AAYME 2021_List'!$A$3:$A$311,0))=$A155,INDEX('AAYME 2021_List'!$AC$3:$AC$311,MATCH($A155,'AAYME 2021_List'!$A$3:$A$311,0)),"")</f>
        <v>Humphreys</v>
      </c>
      <c r="AE155" s="48" t="str">
        <f>IF(INDEX(Applications_2021!$AL$2:$AL$651,MATCH($A155,Applications_2021!$A$2:$A$651,0))="","",INDEX(Applications_2021!$AL$2:$AL$651,MATCH($A155,Applications_2021!$A$2:$A$651,0)))</f>
        <v>Humphreys</v>
      </c>
    </row>
    <row r="156" spans="1:31" x14ac:dyDescent="0.3">
      <c r="A156" s="51" t="str">
        <f>IF(Applications_2021!$A341="","",Applications_2021!$A341)</f>
        <v>0354-JOH-LA-0015</v>
      </c>
      <c r="B156" s="52" t="str">
        <f>IF(INDEX('AAYME 2021_List'!$A$3:$A$311,MATCH($A156,'AAYME 2021_List'!$A$3:$A$311,0))=$A156,INDEX('AAYME 2021_List'!$B$3:$B$311,MATCH($A156,'AAYME 2021_List'!$A$3:$A$311,0)),"")</f>
        <v>Yes</v>
      </c>
      <c r="C156" s="258" t="str">
        <f>IF(INDEX('AAYME 2021_List'!$A$3:$A$311,MATCH($A156,'AAYME 2021_List'!$A$3:$A$311,0))=$A156,INDEX('AAYME 2021_List'!$C$3:$C$311,MATCH($A156,'AAYME 2021_List'!$A$3:$A$311,0)),"")</f>
        <v>06-Finalist</v>
      </c>
      <c r="D156" s="46">
        <f t="shared" si="5"/>
        <v>7</v>
      </c>
      <c r="E156" s="45" cm="1">
        <f t="array" ref="E156">_xlfn.IFS($Q156="Less than $25,000 per year",5,$Q156="$25,000 to $49,999 per year",4,$Q156="$50,000 per year or above",2,$Q156="I do not know.",3,$Q156="",0)</f>
        <v>2</v>
      </c>
      <c r="F156" s="45" cm="1">
        <f t="array" ref="F156">_xlfn.IFS($T156="Excellent",5,$T156="Good",4,$T156="Average",3,$T156="Below Average",2,$T156="Poor",1)</f>
        <v>5</v>
      </c>
      <c r="G156" s="52"/>
      <c r="H156" s="52"/>
      <c r="I156" s="52"/>
      <c r="J156" s="255">
        <f>IF(INDEX('AAYME 2021_List'!$A$3:$A$311,MATCH($A156,'AAYME 2021_List'!$A$3:$A$311,0))=$A156,INDEX('AAYME 2021_List'!$J$3:$J$311,MATCH($A156,'AAYME 2021_List'!$A$3:$A$311,0)),"")</f>
        <v>7</v>
      </c>
      <c r="K156" s="48" t="str">
        <f>IF(LEFT(INDEX(Applications_2021!$E$2:$E$651,MATCH($A156,Applications_2021!$A$2:$A$651,0)),1)="Y","Black","Other")</f>
        <v>Black</v>
      </c>
      <c r="L156" s="48" t="str">
        <f>IF(INDEX(Applications_2021!$F$2:$F$651,MATCH($A156,Applications_2021!$A$2:$A$651,0))="","",INDEX(Applications_2021!$F$2:$F$651,MATCH($A156,Applications_2021!$A$2:$A$651,0)))</f>
        <v>Male</v>
      </c>
      <c r="M156" s="48" t="str">
        <f>IF(LEFT(INDEX(Applications_2021!$I$2:$I$651,MATCH($A156,Applications_2021!$A$2:$A$651,0)),1)="","",LEFT(INDEX(Applications_2021!$I$2:$I$651,MATCH($A156,Applications_2021!$A$2:$A$651,0)),1))</f>
        <v>7</v>
      </c>
      <c r="N156" s="48" t="str">
        <f>IF(INDEX(Applications_2021!$J$2:$J$651,MATCH($A156,Applications_2021!$A$2:$A$651,0))="","",INDEX(Applications_2021!$J$2:$J$651,MATCH($A156,Applications_2021!$A$2:$A$651,0)))</f>
        <v xml:space="preserve">Tupelo middle school </v>
      </c>
      <c r="O156" s="48" t="str">
        <f>IF(INDEX(Applications_2021!$K$2:$K$651,MATCH($A156,Applications_2021!$A$2:$A$651,0))="","",INDEX(Applications_2021!$K$2:$K$651,MATCH($A156,Applications_2021!$A$2:$A$651,0)))</f>
        <v xml:space="preserve">Tupelo school district </v>
      </c>
      <c r="P156" s="48" t="str">
        <f>IF(INDEX(Applications_2021!$P$2:$P$651,MATCH($A156,Applications_2021!$A$2:$A$651,0))="","",INDEX(Applications_2021!$P$2:$P$651,MATCH($A156,Applications_2021!$A$2:$A$651,0)))</f>
        <v>College degree or 4 or more years of college (including graduate school)</v>
      </c>
      <c r="Q156" s="48" t="str">
        <f>IF(INDEX(Applications_2021!$Q$2:$Q$651,MATCH($A156,Applications_2021!$A$2:$A$651,0))="","",INDEX(Applications_2021!$Q$2:$Q$651,MATCH($A156,Applications_2021!$A$2:$A$651,0)))</f>
        <v>$50,000 per year or above</v>
      </c>
      <c r="R156" s="48" t="str">
        <f>IF(INDEX(Applications_2021!$AL$2:$AL$651,MATCH($A156,Applications_2021!$A$2:$A$651,0))="","",INDEX(Applications_2021!$AL$2:$AL$651,MATCH($A156,Applications_2021!$A$2:$A$651,0)))</f>
        <v>Lee</v>
      </c>
      <c r="S156" s="48" t="str">
        <f>IF(INDEX(Applications_2021!$V$2:$V$651,MATCH($A156,Applications_2021!$A$2:$A$651,0))="","",INDEX(Applications_2021!$V$2:$V$651,MATCH($A156,Applications_2021!$A$2:$A$651,0)))</f>
        <v>MS</v>
      </c>
      <c r="T156" s="48" t="str">
        <f>IF(INDEX(Applications_2021!$AE$2:$AE$651,MATCH($A156,Applications_2021!$A$2:$A$651,0))="","",INDEX(Applications_2021!$AE$2:$AE$651,MATCH($A156,Applications_2021!$A$2:$A$651,0)))</f>
        <v>Excellent</v>
      </c>
      <c r="U156" s="48" t="str">
        <f>IF(INDEX(Applications_2021!$AF$2:$AF$651,MATCH($A156,Applications_2021!$A$2:$A$651,0))="","",INDEX(Applications_2021!$AF$2:$AF$651,MATCH($A156,Applications_2021!$A$2:$A$651,0)))</f>
        <v>I am an excellent candidate for the MSMS  summer camp for African Americans . I make all A’s and I have good behavior. Teachers tell me I am thoughtful and considerate of others.  I also love science, robotics, and most things dealing with computers. I like to problem solve and fix things. My mom thinks this camp will benefit me and help me grow as a person. She says I am soft spoken and a little shy.   This camp can help me learn to express myself, build my confidence and show others how unique I can be. If I build  personal and professional skills to help me in future I can help others. Most importantly this camp will help me become a better test taker which will help with state tests and the ACT.</v>
      </c>
      <c r="V156" s="48" t="str">
        <f>IF(INDEX(Applications_2021!$AG$2:$AG$651,MATCH($A156,Applications_2021!$A$2:$A$651,0))="","",INDEX(Applications_2021!$AG$2:$AG$651,MATCH($A156,Applications_2021!$A$2:$A$651,0)))</f>
        <v xml:space="preserve">Duke tip  Beta club  Superintendent’s list  advanced classes Arrow of Light Cub Scouts K kids (Kiwanis Community service club) Band Robotics club  MSMS all stars </v>
      </c>
      <c r="W156" s="48" t="str">
        <f>IF(INDEX(Applications_2021!$AH$2:$AH$651,MATCH($A156,Applications_2021!$A$2:$A$651,0))="","",INDEX(Applications_2021!$AH$2:$AH$651,MATCH($A156,Applications_2021!$A$2:$A$651,0)))</f>
        <v/>
      </c>
      <c r="X156" s="48" t="str">
        <f>IF(INDEX(Applications_2021!$AI$2:$AI$651,MATCH($A156,Applications_2021!$A$2:$A$651,0))="","",INDEX(Applications_2021!$AI$2:$AI$651,MATCH($A156,Applications_2021!$A$2:$A$651,0)))</f>
        <v>relative or friend</v>
      </c>
      <c r="Y156" s="48" t="str">
        <f>IF(INDEX(Applications_2021!$AJ$2:$AJ$651,MATCH($A156,Applications_2021!$A$2:$A$651,0))="","",INDEX(Applications_2021!$AJ$2:$AJ$651,MATCH($A156,Applications_2021!$A$2:$A$651,0)))</f>
        <v/>
      </c>
      <c r="Z156" s="48" t="str" cm="1">
        <f t="array" ref="Z156">IF(INDEX(Transcripts_2021!$Q$2:$Q$1001,MATCH($A156,Applications_2021!$A$2:$A$1001,0))="","",INDEX(Transcripts_2021!$Q$2:$Q$1001,MATCH(TRIM($A156),TRIM(Transcripts_2021!$B$2:$B$1001),0)))</f>
        <v/>
      </c>
      <c r="AA156" s="48" t="str" cm="1">
        <f t="array" ref="AA156">IF(INDEX(Transcripts_2021!$S$2:$S$1001,MATCH($A156,Applications_2021!$A$2:$A$1001,0))="","",INDEX(Transcripts_2021!$S$2:$S$1001,MATCH(TRIM($A156),TRIM(Transcripts_2021!$B$2:$B$1001),0)))</f>
        <v/>
      </c>
      <c r="AB156" s="48" t="str" cm="1">
        <f t="array" ref="AB156">IF(INDEX(Transcripts_2021!$U$2:$U$1001,MATCH($A156,Applications_2021!$A$2:$A$1001,0))="","",INDEX(Transcripts_2021!$U$2:$U$1001,MATCH(TRIM($A156),TRIM(Transcripts_2021!$B$2:$B$1001),0)))</f>
        <v/>
      </c>
      <c r="AC156" s="48" t="str">
        <f>IF(INDEX(Transcripts_2021!$A$2:$A$324,MATCH($A156,Transcripts_2021!$A$2:$A$324,0))=$A156,INDEX(Transcripts_2021!$O$2:$O$324,MATCH($A156,Transcripts_2021!$A$2:$A$324,0)),"")</f>
        <v>Tupelo Middle School</v>
      </c>
      <c r="AD156" s="48" t="str">
        <f>IF(INDEX('AAYME 2021_List'!$A$3:$A$311,MATCH($A156,'AAYME 2021_List'!$A$3:$A$311,0))=$A156,INDEX('AAYME 2021_List'!$AC$3:$AC$311,MATCH($A156,'AAYME 2021_List'!$A$3:$A$311,0)),"")</f>
        <v>Lee</v>
      </c>
      <c r="AE156" s="48" t="str">
        <f>IF(INDEX(Applications_2021!$AL$2:$AL$651,MATCH($A156,Applications_2021!$A$2:$A$651,0))="","",INDEX(Applications_2021!$AL$2:$AL$651,MATCH($A156,Applications_2021!$A$2:$A$651,0)))</f>
        <v>Lee</v>
      </c>
    </row>
    <row r="157" spans="1:31" x14ac:dyDescent="0.3">
      <c r="A157" s="51" t="str">
        <f>IF(Applications_2021!$A343="","",Applications_2021!$A343)</f>
        <v>0356-WIL-NY-0312</v>
      </c>
      <c r="B157" s="52">
        <f>IF(INDEX('AAYME 2021_List'!$A$3:$A$311,MATCH($A157,'AAYME 2021_List'!$A$3:$A$311,0))=$A157,INDEX('AAYME 2021_List'!$B$3:$B$311,MATCH($A157,'AAYME 2021_List'!$A$3:$A$311,0)),"")</f>
        <v>0</v>
      </c>
      <c r="C157" s="281" t="str">
        <f>IF(INDEX('AAYME 2021_List'!$A$3:$A$311,MATCH($A157,'AAYME 2021_List'!$A$3:$A$311,0))=$A157,INDEX('AAYME 2021_List'!$C$3:$C$311,MATCH($A157,'AAYME 2021_List'!$A$3:$A$311,0)),"")</f>
        <v>99-Not Selected</v>
      </c>
      <c r="D157" s="46">
        <f t="shared" si="5"/>
        <v>7</v>
      </c>
      <c r="E157" s="45" cm="1">
        <f t="array" ref="E157">_xlfn.IFS($Q157="Less than $25,000 per year",5,$Q157="$25,000 to $49,999 per year",4,$Q157="$50,000 per year or above",2,$Q157="I do not know.",3,$Q157="",0)</f>
        <v>2</v>
      </c>
      <c r="F157" s="45" cm="1">
        <f t="array" ref="F157">_xlfn.IFS($T157="Excellent",5,$T157="Good",4,$T157="Average",3,$T157="Below Average",2,$T157="Poor",1)</f>
        <v>5</v>
      </c>
      <c r="G157" s="52"/>
      <c r="H157" s="52"/>
      <c r="I157" s="52"/>
      <c r="J157" s="255">
        <f>IF(INDEX('AAYME 2021_List'!$A$3:$A$311,MATCH($A157,'AAYME 2021_List'!$A$3:$A$311,0))=$A157,INDEX('AAYME 2021_List'!$J$3:$J$311,MATCH($A157,'AAYME 2021_List'!$A$3:$A$311,0)),"")</f>
        <v>9</v>
      </c>
      <c r="K157" s="48" t="str">
        <f>IF(LEFT(INDEX(Applications_2021!$E$2:$E$651,MATCH($A157,Applications_2021!$A$2:$A$651,0)),1)="Y","Black","Other")</f>
        <v>Black</v>
      </c>
      <c r="L157" s="48" t="str">
        <f>IF(INDEX(Applications_2021!$F$2:$F$651,MATCH($A157,Applications_2021!$A$2:$A$651,0))="","",INDEX(Applications_2021!$F$2:$F$651,MATCH($A157,Applications_2021!$A$2:$A$651,0)))</f>
        <v>Female</v>
      </c>
      <c r="M157" s="48" t="str">
        <f>IF(LEFT(INDEX(Applications_2021!$I$2:$I$651,MATCH($A157,Applications_2021!$A$2:$A$651,0)),1)="","",LEFT(INDEX(Applications_2021!$I$2:$I$651,MATCH($A157,Applications_2021!$A$2:$A$651,0)),1))</f>
        <v>9</v>
      </c>
      <c r="N157" s="48" t="str">
        <f>IF(INDEX(Applications_2021!$J$2:$J$651,MATCH($A157,Applications_2021!$A$2:$A$651,0))="","",INDEX(Applications_2021!$J$2:$J$651,MATCH($A157,Applications_2021!$A$2:$A$651,0)))</f>
        <v>Rosa Scott High School</v>
      </c>
      <c r="O157" s="48" t="str">
        <f>IF(INDEX(Applications_2021!$K$2:$K$651,MATCH($A157,Applications_2021!$A$2:$A$651,0))="","",INDEX(Applications_2021!$K$2:$K$651,MATCH($A157,Applications_2021!$A$2:$A$651,0)))</f>
        <v>Madison</v>
      </c>
      <c r="P157" s="48" t="str">
        <f>IF(INDEX(Applications_2021!$P$2:$P$651,MATCH($A157,Applications_2021!$A$2:$A$651,0))="","",INDEX(Applications_2021!$P$2:$P$651,MATCH($A157,Applications_2021!$A$2:$A$651,0)))</f>
        <v>College degree or 4 or more years of college (including graduate school)</v>
      </c>
      <c r="Q157" s="48" t="str">
        <f>IF(INDEX(Applications_2021!$Q$2:$Q$651,MATCH($A157,Applications_2021!$A$2:$A$651,0))="","",INDEX(Applications_2021!$Q$2:$Q$651,MATCH($A157,Applications_2021!$A$2:$A$651,0)))</f>
        <v>$50,000 per year or above</v>
      </c>
      <c r="R157" s="48" t="str">
        <f>IF(INDEX(Applications_2021!$AL$2:$AL$651,MATCH($A157,Applications_2021!$A$2:$A$651,0))="","",INDEX(Applications_2021!$AL$2:$AL$651,MATCH($A157,Applications_2021!$A$2:$A$651,0)))</f>
        <v>Madison</v>
      </c>
      <c r="S157" s="48" t="str">
        <f>IF(INDEX(Applications_2021!$V$2:$V$651,MATCH($A157,Applications_2021!$A$2:$A$651,0))="","",INDEX(Applications_2021!$V$2:$V$651,MATCH($A157,Applications_2021!$A$2:$A$651,0)))</f>
        <v>MS</v>
      </c>
      <c r="T157" s="48" t="str">
        <f>IF(INDEX(Applications_2021!$AE$2:$AE$651,MATCH($A157,Applications_2021!$A$2:$A$651,0))="","",INDEX(Applications_2021!$AE$2:$AE$651,MATCH($A157,Applications_2021!$A$2:$A$651,0)))</f>
        <v>Excellent</v>
      </c>
      <c r="U157" s="48" t="str">
        <f>IF(INDEX(Applications_2021!$AF$2:$AF$651,MATCH($A157,Applications_2021!$A$2:$A$651,0))="","",INDEX(Applications_2021!$AF$2:$AF$651,MATCH($A157,Applications_2021!$A$2:$A$651,0)))</f>
        <v>My daughter is interested in attending the camp to learn more about future career opportunities.</v>
      </c>
      <c r="V157" s="48" t="str">
        <f>IF(INDEX(Applications_2021!$AG$2:$AG$651,MATCH($A157,Applications_2021!$A$2:$A$651,0))="","",INDEX(Applications_2021!$AG$2:$AG$651,MATCH($A157,Applications_2021!$A$2:$A$651,0)))</f>
        <v xml:space="preserve">High Honor Roll Student, Recipient of Principals Award    </v>
      </c>
      <c r="W157" s="48" t="str">
        <f>IF(INDEX(Applications_2021!$AH$2:$AH$651,MATCH($A157,Applications_2021!$A$2:$A$651,0))="","",INDEX(Applications_2021!$AH$2:$AH$651,MATCH($A157,Applications_2021!$A$2:$A$651,0)))</f>
        <v/>
      </c>
      <c r="X157" s="48" t="str">
        <f>IF(INDEX(Applications_2021!$AI$2:$AI$651,MATCH($A157,Applications_2021!$A$2:$A$651,0))="","",INDEX(Applications_2021!$AI$2:$AI$651,MATCH($A157,Applications_2021!$A$2:$A$651,0)))</f>
        <v/>
      </c>
      <c r="Y157" s="48" t="str">
        <f>IF(INDEX(Applications_2021!$AJ$2:$AJ$651,MATCH($A157,Applications_2021!$A$2:$A$651,0))="","",INDEX(Applications_2021!$AJ$2:$AJ$651,MATCH($A157,Applications_2021!$A$2:$A$651,0)))</f>
        <v/>
      </c>
      <c r="Z157" s="48" t="str" cm="1">
        <f t="array" ref="Z157">IF(INDEX(Transcripts_2021!$Q$2:$Q$1001,MATCH($A157,Applications_2021!$A$2:$A$1001,0))="","",INDEX(Transcripts_2021!$Q$2:$Q$1001,MATCH(TRIM($A157),TRIM(Transcripts_2021!$B$2:$B$1001),0)))</f>
        <v/>
      </c>
      <c r="AA157" s="48" t="str" cm="1">
        <f t="array" ref="AA157">IF(INDEX(Transcripts_2021!$S$2:$S$1001,MATCH($A157,Applications_2021!$A$2:$A$1001,0))="","",INDEX(Transcripts_2021!$S$2:$S$1001,MATCH(TRIM($A157),TRIM(Transcripts_2021!$B$2:$B$1001),0)))</f>
        <v/>
      </c>
      <c r="AB157" s="48" t="str" cm="1">
        <f t="array" ref="AB157">IF(INDEX(Transcripts_2021!$U$2:$U$1001,MATCH($A157,Applications_2021!$A$2:$A$1001,0))="","",INDEX(Transcripts_2021!$U$2:$U$1001,MATCH(TRIM($A157),TRIM(Transcripts_2021!$B$2:$B$1001),0)))</f>
        <v/>
      </c>
      <c r="AC157" s="48" t="str">
        <f>IF(INDEX(Transcripts_2021!$A$2:$A$324,MATCH($A157,Transcripts_2021!$A$2:$A$324,0))=$A157,INDEX(Transcripts_2021!$O$2:$O$324,MATCH($A157,Transcripts_2021!$A$2:$A$324,0)),"")</f>
        <v>Rosa Scott High School</v>
      </c>
      <c r="AD157" s="48" t="str">
        <f>IF(INDEX('AAYME 2021_List'!$A$3:$A$311,MATCH($A157,'AAYME 2021_List'!$A$3:$A$311,0))=$A157,INDEX('AAYME 2021_List'!$AC$3:$AC$311,MATCH($A157,'AAYME 2021_List'!$A$3:$A$311,0)),"")</f>
        <v>Madison</v>
      </c>
      <c r="AE157" s="48" t="str">
        <f>IF(INDEX(Applications_2021!$AL$2:$AL$651,MATCH($A157,Applications_2021!$A$2:$A$651,0))="","",INDEX(Applications_2021!$AL$2:$AL$651,MATCH($A157,Applications_2021!$A$2:$A$651,0)))</f>
        <v>Madison</v>
      </c>
    </row>
    <row r="158" spans="1:31" x14ac:dyDescent="0.3">
      <c r="A158" s="51" t="str">
        <f>IF(Applications_2021!$A344="","",Applications_2021!$A344)</f>
        <v>0357-WIL-NY-0313</v>
      </c>
      <c r="B158" s="52" t="str">
        <f>IF(INDEX('AAYME 2021_List'!$A$3:$A$311,MATCH($A158,'AAYME 2021_List'!$A$3:$A$311,0))=$A158,INDEX('AAYME 2021_List'!$B$3:$B$311,MATCH($A158,'AAYME 2021_List'!$A$3:$A$311,0)),"")</f>
        <v>No</v>
      </c>
      <c r="C158" s="258" t="str">
        <f>IF(INDEX('AAYME 2021_List'!$A$3:$A$311,MATCH($A158,'AAYME 2021_List'!$A$3:$A$311,0))=$A158,INDEX('AAYME 2021_List'!$C$3:$C$311,MATCH($A158,'AAYME 2021_List'!$A$3:$A$311,0)),"")</f>
        <v>05-Duplicate submission</v>
      </c>
      <c r="D158" s="46">
        <f t="shared" si="5"/>
        <v>7</v>
      </c>
      <c r="E158" s="45" cm="1">
        <f t="array" ref="E158">_xlfn.IFS($Q158="Less than $25,000 per year",5,$Q158="$25,000 to $49,999 per year",4,$Q158="$50,000 per year or above",2,$Q158="I do not know.",3,$Q158="",0)</f>
        <v>2</v>
      </c>
      <c r="F158" s="45" cm="1">
        <f t="array" ref="F158">_xlfn.IFS($T158="Excellent",5,$T158="Good",4,$T158="Average",3,$T158="Below Average",2,$T158="Poor",1)</f>
        <v>5</v>
      </c>
      <c r="G158" s="52"/>
      <c r="H158" s="52"/>
      <c r="I158" s="52"/>
      <c r="J158" s="255">
        <f>IF(INDEX('AAYME 2021_List'!$A$3:$A$311,MATCH($A158,'AAYME 2021_List'!$A$3:$A$311,0))=$A158,INDEX('AAYME 2021_List'!$J$3:$J$311,MATCH($A158,'AAYME 2021_List'!$A$3:$A$311,0)),"")</f>
        <v>9</v>
      </c>
      <c r="K158" s="48" t="str">
        <f>IF(LEFT(INDEX(Applications_2021!$E$2:$E$651,MATCH($A158,Applications_2021!$A$2:$A$651,0)),1)="Y","Black","Other")</f>
        <v>Black</v>
      </c>
      <c r="L158" s="48" t="str">
        <f>IF(INDEX(Applications_2021!$F$2:$F$651,MATCH($A158,Applications_2021!$A$2:$A$651,0))="","",INDEX(Applications_2021!$F$2:$F$651,MATCH($A158,Applications_2021!$A$2:$A$651,0)))</f>
        <v>Female</v>
      </c>
      <c r="M158" s="48" t="str">
        <f>IF(LEFT(INDEX(Applications_2021!$I$2:$I$651,MATCH($A158,Applications_2021!$A$2:$A$651,0)),1)="","",LEFT(INDEX(Applications_2021!$I$2:$I$651,MATCH($A158,Applications_2021!$A$2:$A$651,0)),1))</f>
        <v>9</v>
      </c>
      <c r="N158" s="48" t="str">
        <f>IF(INDEX(Applications_2021!$J$2:$J$651,MATCH($A158,Applications_2021!$A$2:$A$651,0))="","",INDEX(Applications_2021!$J$2:$J$651,MATCH($A158,Applications_2021!$A$2:$A$651,0)))</f>
        <v>Rosa Scott High School</v>
      </c>
      <c r="O158" s="48" t="str">
        <f>IF(INDEX(Applications_2021!$K$2:$K$651,MATCH($A158,Applications_2021!$A$2:$A$651,0))="","",INDEX(Applications_2021!$K$2:$K$651,MATCH($A158,Applications_2021!$A$2:$A$651,0)))</f>
        <v>Madison</v>
      </c>
      <c r="P158" s="48" t="str">
        <f>IF(INDEX(Applications_2021!$P$2:$P$651,MATCH($A158,Applications_2021!$A$2:$A$651,0))="","",INDEX(Applications_2021!$P$2:$P$651,MATCH($A158,Applications_2021!$A$2:$A$651,0)))</f>
        <v>College degree or 4 or more years of college (including graduate school)</v>
      </c>
      <c r="Q158" s="48" t="str">
        <f>IF(INDEX(Applications_2021!$Q$2:$Q$651,MATCH($A158,Applications_2021!$A$2:$A$651,0))="","",INDEX(Applications_2021!$Q$2:$Q$651,MATCH($A158,Applications_2021!$A$2:$A$651,0)))</f>
        <v>$50,000 per year or above</v>
      </c>
      <c r="R158" s="48" t="str">
        <f>IF(INDEX(Applications_2021!$AL$2:$AL$651,MATCH($A158,Applications_2021!$A$2:$A$651,0))="","",INDEX(Applications_2021!$AL$2:$AL$651,MATCH($A158,Applications_2021!$A$2:$A$651,0)))</f>
        <v>Madison</v>
      </c>
      <c r="S158" s="48" t="str">
        <f>IF(INDEX(Applications_2021!$V$2:$V$651,MATCH($A158,Applications_2021!$A$2:$A$651,0))="","",INDEX(Applications_2021!$V$2:$V$651,MATCH($A158,Applications_2021!$A$2:$A$651,0)))</f>
        <v>MS</v>
      </c>
      <c r="T158" s="48" t="str">
        <f>IF(INDEX(Applications_2021!$AE$2:$AE$651,MATCH($A158,Applications_2021!$A$2:$A$651,0))="","",INDEX(Applications_2021!$AE$2:$AE$651,MATCH($A158,Applications_2021!$A$2:$A$651,0)))</f>
        <v>Excellent</v>
      </c>
      <c r="U158" s="48" t="str">
        <f>IF(INDEX(Applications_2021!$AF$2:$AF$651,MATCH($A158,Applications_2021!$A$2:$A$651,0))="","",INDEX(Applications_2021!$AF$2:$AF$651,MATCH($A158,Applications_2021!$A$2:$A$651,0)))</f>
        <v>My daughter would like to attend the camp to learn about future career opportunities.</v>
      </c>
      <c r="V158" s="48" t="str">
        <f>IF(INDEX(Applications_2021!$AG$2:$AG$651,MATCH($A158,Applications_2021!$A$2:$A$651,0))="","",INDEX(Applications_2021!$AG$2:$AG$651,MATCH($A158,Applications_2021!$A$2:$A$651,0)))</f>
        <v>Principals Award, High Honor Roll</v>
      </c>
      <c r="W158" s="48" t="str">
        <f>IF(INDEX(Applications_2021!$AH$2:$AH$651,MATCH($A158,Applications_2021!$A$2:$A$651,0))="","",INDEX(Applications_2021!$AH$2:$AH$651,MATCH($A158,Applications_2021!$A$2:$A$651,0)))</f>
        <v/>
      </c>
      <c r="X158" s="48" t="str">
        <f>IF(INDEX(Applications_2021!$AI$2:$AI$651,MATCH($A158,Applications_2021!$A$2:$A$651,0))="","",INDEX(Applications_2021!$AI$2:$AI$651,MATCH($A158,Applications_2021!$A$2:$A$651,0)))</f>
        <v>Social Media</v>
      </c>
      <c r="Y158" s="48" t="str">
        <f>IF(INDEX(Applications_2021!$AJ$2:$AJ$651,MATCH($A158,Applications_2021!$A$2:$A$651,0))="","",INDEX(Applications_2021!$AJ$2:$AJ$651,MATCH($A158,Applications_2021!$A$2:$A$651,0)))</f>
        <v/>
      </c>
      <c r="Z158" s="48" t="str" cm="1">
        <f t="array" ref="Z158">IF(INDEX(Transcripts_2021!$Q$2:$Q$1001,MATCH($A158,Applications_2021!$A$2:$A$1001,0))="","",INDEX(Transcripts_2021!$Q$2:$Q$1001,MATCH(TRIM($A158),TRIM(Transcripts_2021!$B$2:$B$1001),0)))</f>
        <v/>
      </c>
      <c r="AA158" s="48" t="str" cm="1">
        <f t="array" ref="AA158">IF(INDEX(Transcripts_2021!$S$2:$S$1001,MATCH($A158,Applications_2021!$A$2:$A$1001,0))="","",INDEX(Transcripts_2021!$S$2:$S$1001,MATCH(TRIM($A158),TRIM(Transcripts_2021!$B$2:$B$1001),0)))</f>
        <v/>
      </c>
      <c r="AB158" s="48" t="str" cm="1">
        <f t="array" ref="AB158">IF(INDEX(Transcripts_2021!$U$2:$U$1001,MATCH($A158,Applications_2021!$A$2:$A$1001,0))="","",INDEX(Transcripts_2021!$U$2:$U$1001,MATCH(TRIM($A158),TRIM(Transcripts_2021!$B$2:$B$1001),0)))</f>
        <v/>
      </c>
      <c r="AC158" s="48" t="str">
        <f>IF(INDEX(Transcripts_2021!$A$2:$A$324,MATCH($A158,Transcripts_2021!$A$2:$A$324,0))=$A158,INDEX(Transcripts_2021!$O$2:$O$324,MATCH($A158,Transcripts_2021!$A$2:$A$324,0)),"")</f>
        <v>Rosa Scott High School</v>
      </c>
      <c r="AD158" s="48" t="str">
        <f>IF(INDEX('AAYME 2021_List'!$A$3:$A$311,MATCH($A158,'AAYME 2021_List'!$A$3:$A$311,0))=$A158,INDEX('AAYME 2021_List'!$AC$3:$AC$311,MATCH($A158,'AAYME 2021_List'!$A$3:$A$311,0)),"")</f>
        <v>Madison</v>
      </c>
      <c r="AE158" s="48" t="str">
        <f>IF(INDEX(Applications_2021!$AL$2:$AL$651,MATCH($A158,Applications_2021!$A$2:$A$651,0))="","",INDEX(Applications_2021!$AL$2:$AL$651,MATCH($A158,Applications_2021!$A$2:$A$651,0)))</f>
        <v>Madison</v>
      </c>
    </row>
    <row r="159" spans="1:31" x14ac:dyDescent="0.3">
      <c r="A159" s="51" t="str">
        <f>IF(Applications_2021!$A345="","",Applications_2021!$A345)</f>
        <v>0358-HAY-AL-0106</v>
      </c>
      <c r="B159" s="52">
        <f>IF(INDEX('AAYME 2021_List'!$A$3:$A$311,MATCH($A159,'AAYME 2021_List'!$A$3:$A$311,0))=$A159,INDEX('AAYME 2021_List'!$B$3:$B$311,MATCH($A159,'AAYME 2021_List'!$A$3:$A$311,0)),"")</f>
        <v>0</v>
      </c>
      <c r="C159" s="258" t="str">
        <f>IF(INDEX('AAYME 2021_List'!$A$3:$A$311,MATCH($A159,'AAYME 2021_List'!$A$3:$A$311,0))=$A159,INDEX('AAYME 2021_List'!$C$3:$C$311,MATCH($A159,'AAYME 2021_List'!$A$3:$A$311,0)),"")</f>
        <v>99-Not Selected</v>
      </c>
      <c r="D159" s="46">
        <f t="shared" si="5"/>
        <v>9</v>
      </c>
      <c r="E159" s="45" cm="1">
        <f t="array" ref="E159">_xlfn.IFS($Q159="Less than $25,000 per year",5,$Q159="$25,000 to $49,999 per year",4,$Q159="$50,000 per year or above",2,$Q159="I do not know.",3,$Q159="",0)</f>
        <v>4</v>
      </c>
      <c r="F159" s="45" cm="1">
        <f t="array" ref="F159">_xlfn.IFS($T159="Excellent",5,$T159="Good",4,$T159="Average",3,$T159="Below Average",2,$T159="Poor",1)</f>
        <v>5</v>
      </c>
      <c r="G159" s="52"/>
      <c r="H159" s="52"/>
      <c r="I159" s="52"/>
      <c r="J159" s="255">
        <f>IF(INDEX('AAYME 2021_List'!$A$3:$A$311,MATCH($A159,'AAYME 2021_List'!$A$3:$A$311,0))=$A159,INDEX('AAYME 2021_List'!$J$3:$J$311,MATCH($A159,'AAYME 2021_List'!$A$3:$A$311,0)),"")</f>
        <v>9</v>
      </c>
      <c r="K159" s="48" t="str">
        <f>IF(LEFT(INDEX(Applications_2021!$E$2:$E$651,MATCH($A159,Applications_2021!$A$2:$A$651,0)),1)="Y","Black","Other")</f>
        <v>Black</v>
      </c>
      <c r="L159" s="48" t="str">
        <f>IF(INDEX(Applications_2021!$F$2:$F$651,MATCH($A159,Applications_2021!$A$2:$A$651,0))="","",INDEX(Applications_2021!$F$2:$F$651,MATCH($A159,Applications_2021!$A$2:$A$651,0)))</f>
        <v>Female</v>
      </c>
      <c r="M159" s="48" t="str">
        <f>IF(LEFT(INDEX(Applications_2021!$I$2:$I$651,MATCH($A159,Applications_2021!$A$2:$A$651,0)),1)="","",LEFT(INDEX(Applications_2021!$I$2:$I$651,MATCH($A159,Applications_2021!$A$2:$A$651,0)),1))</f>
        <v>9</v>
      </c>
      <c r="N159" s="48" t="str">
        <f>IF(INDEX(Applications_2021!$J$2:$J$651,MATCH($A159,Applications_2021!$A$2:$A$651,0))="","",INDEX(Applications_2021!$J$2:$J$651,MATCH($A159,Applications_2021!$A$2:$A$651,0)))</f>
        <v>Laurel High School</v>
      </c>
      <c r="O159" s="48" t="str">
        <f>IF(INDEX(Applications_2021!$K$2:$K$651,MATCH($A159,Applications_2021!$A$2:$A$651,0))="","",INDEX(Applications_2021!$K$2:$K$651,MATCH($A159,Applications_2021!$A$2:$A$651,0)))</f>
        <v>Jones</v>
      </c>
      <c r="P159" s="48" t="str">
        <f>IF(INDEX(Applications_2021!$P$2:$P$651,MATCH($A159,Applications_2021!$A$2:$A$651,0))="","",INDEX(Applications_2021!$P$2:$P$651,MATCH($A159,Applications_2021!$A$2:$A$651,0)))</f>
        <v>College degree or 4 or more years of college (including graduate school)</v>
      </c>
      <c r="Q159" s="48" t="str">
        <f>IF(INDEX(Applications_2021!$Q$2:$Q$651,MATCH($A159,Applications_2021!$A$2:$A$651,0))="","",INDEX(Applications_2021!$Q$2:$Q$651,MATCH($A159,Applications_2021!$A$2:$A$651,0)))</f>
        <v>$25,000 to $49,999 per year</v>
      </c>
      <c r="R159" s="48" t="str">
        <f>IF(INDEX(Applications_2021!$AL$2:$AL$651,MATCH($A159,Applications_2021!$A$2:$A$651,0))="","",INDEX(Applications_2021!$AL$2:$AL$651,MATCH($A159,Applications_2021!$A$2:$A$651,0)))</f>
        <v>Jones</v>
      </c>
      <c r="S159" s="48" t="str">
        <f>IF(INDEX(Applications_2021!$V$2:$V$651,MATCH($A159,Applications_2021!$A$2:$A$651,0))="","",INDEX(Applications_2021!$V$2:$V$651,MATCH($A159,Applications_2021!$A$2:$A$651,0)))</f>
        <v>MS</v>
      </c>
      <c r="T159" s="48" t="str">
        <f>IF(INDEX(Applications_2021!$AE$2:$AE$651,MATCH($A159,Applications_2021!$A$2:$A$651,0))="","",INDEX(Applications_2021!$AE$2:$AE$651,MATCH($A159,Applications_2021!$A$2:$A$651,0)))</f>
        <v>Excellent</v>
      </c>
      <c r="U159" s="48" t="str">
        <f>IF(INDEX(Applications_2021!$AF$2:$AF$651,MATCH($A159,Applications_2021!$A$2:$A$651,0))="","",INDEX(Applications_2021!$AF$2:$AF$651,MATCH($A159,Applications_2021!$A$2:$A$651,0)))</f>
        <v xml:space="preserve">I want to attend AAYME camp because I want to better my professional skills, explore the various career opportunities the world has to offer, and help boost my confidence and self-awareness. </v>
      </c>
      <c r="V159" s="48" t="str">
        <f>IF(INDEX(Applications_2021!$AG$2:$AG$651,MATCH($A159,Applications_2021!$A$2:$A$651,0))="","",INDEX(Applications_2021!$AG$2:$AG$651,MATCH($A159,Applications_2021!$A$2:$A$651,0)))</f>
        <v>My eighth grade, I was salutatorian and made the superintendent and principal honor roll list all four terms.  As of now, my ninth grade year, I have maintained all A's.</v>
      </c>
      <c r="W159" s="48" t="str">
        <f>IF(INDEX(Applications_2021!$AH$2:$AH$651,MATCH($A159,Applications_2021!$A$2:$A$651,0))="","",INDEX(Applications_2021!$AH$2:$AH$651,MATCH($A159,Applications_2021!$A$2:$A$651,0)))</f>
        <v/>
      </c>
      <c r="X159" s="48" t="str">
        <f>IF(INDEX(Applications_2021!$AI$2:$AI$651,MATCH($A159,Applications_2021!$A$2:$A$651,0))="","",INDEX(Applications_2021!$AI$2:$AI$651,MATCH($A159,Applications_2021!$A$2:$A$651,0)))</f>
        <v>school/teacher</v>
      </c>
      <c r="Y159" s="48" t="str">
        <f>IF(INDEX(Applications_2021!$AJ$2:$AJ$651,MATCH($A159,Applications_2021!$A$2:$A$651,0))="","",INDEX(Applications_2021!$AJ$2:$AJ$651,MATCH($A159,Applications_2021!$A$2:$A$651,0)))</f>
        <v>Latoya Mapp/ Laurel High</v>
      </c>
      <c r="Z159" s="48" t="str" cm="1">
        <f t="array" ref="Z159">IF(INDEX(Transcripts_2021!$Q$2:$Q$1001,MATCH($A159,Applications_2021!$A$2:$A$1001,0))="","",INDEX(Transcripts_2021!$Q$2:$Q$1001,MATCH(TRIM($A159),TRIM(Transcripts_2021!$B$2:$B$1001),0)))</f>
        <v/>
      </c>
      <c r="AA159" s="48" t="str" cm="1">
        <f t="array" ref="AA159">IF(INDEX(Transcripts_2021!$S$2:$S$1001,MATCH($A159,Applications_2021!$A$2:$A$1001,0))="","",INDEX(Transcripts_2021!$S$2:$S$1001,MATCH(TRIM($A159),TRIM(Transcripts_2021!$B$2:$B$1001),0)))</f>
        <v/>
      </c>
      <c r="AB159" s="48" t="str" cm="1">
        <f t="array" ref="AB159">IF(INDEX(Transcripts_2021!$U$2:$U$1001,MATCH($A159,Applications_2021!$A$2:$A$1001,0))="","",INDEX(Transcripts_2021!$U$2:$U$1001,MATCH(TRIM($A159),TRIM(Transcripts_2021!$B$2:$B$1001),0)))</f>
        <v/>
      </c>
      <c r="AC159" s="48" t="str">
        <f>IF(INDEX(Transcripts_2021!$A$2:$A$324,MATCH($A159,Transcripts_2021!$A$2:$A$324,0))=$A159,INDEX(Transcripts_2021!$O$2:$O$324,MATCH($A159,Transcripts_2021!$A$2:$A$324,0)),"")</f>
        <v>Laurel High</v>
      </c>
      <c r="AD159" s="48" t="str">
        <f>IF(INDEX('AAYME 2021_List'!$A$3:$A$311,MATCH($A159,'AAYME 2021_List'!$A$3:$A$311,0))=$A159,INDEX('AAYME 2021_List'!$AC$3:$AC$311,MATCH($A159,'AAYME 2021_List'!$A$3:$A$311,0)),"")</f>
        <v>Jones</v>
      </c>
      <c r="AE159" s="48" t="str">
        <f>IF(INDEX(Applications_2021!$AL$2:$AL$651,MATCH($A159,Applications_2021!$A$2:$A$651,0))="","",INDEX(Applications_2021!$AL$2:$AL$651,MATCH($A159,Applications_2021!$A$2:$A$651,0)))</f>
        <v>Jones</v>
      </c>
    </row>
    <row r="160" spans="1:31" x14ac:dyDescent="0.3">
      <c r="A160" s="165" t="str">
        <f>IF(Applications_2021!$A346="","",Applications_2021!$A346)</f>
        <v>0359-DAN-AM-0262</v>
      </c>
      <c r="B160" s="52" t="str">
        <f>IF(INDEX('AAYME 2021_List'!$A$3:$A$311,MATCH($A160,'AAYME 2021_List'!$A$3:$A$311,0))=$A160,INDEX('AAYME 2021_List'!$B$3:$B$311,MATCH($A160,'AAYME 2021_List'!$A$3:$A$311,0)),"")</f>
        <v>Yes</v>
      </c>
      <c r="C160" s="258" t="str">
        <f>IF(INDEX('AAYME 2021_List'!$A$3:$A$311,MATCH($A160,'AAYME 2021_List'!$A$3:$A$311,0))=$A160,INDEX('AAYME 2021_List'!$C$3:$C$311,MATCH($A160,'AAYME 2021_List'!$A$3:$A$311,0)),"")</f>
        <v>07-Alternate</v>
      </c>
      <c r="D160" s="46">
        <f t="shared" si="5"/>
        <v>9</v>
      </c>
      <c r="E160" s="45" cm="1">
        <f t="array" ref="E160">_xlfn.IFS($Q160="Less than $25,000 per year",5,$Q160="$25,000 to $49,999 per year",4,$Q160="$50,000 per year or above",2,$Q160="I do not know.",3,$Q160="",0)</f>
        <v>4</v>
      </c>
      <c r="F160" s="45" cm="1">
        <f t="array" ref="F160">_xlfn.IFS($T160="Excellent",5,$T160="Good",4,$T160="Average",3,$T160="Below Average",2,$T160="Poor",1)</f>
        <v>5</v>
      </c>
      <c r="G160" s="52"/>
      <c r="H160" s="52"/>
      <c r="I160" s="52"/>
      <c r="J160" s="255">
        <f>IF(INDEX('AAYME 2021_List'!$A$3:$A$311,MATCH($A160,'AAYME 2021_List'!$A$3:$A$311,0))=$A160,INDEX('AAYME 2021_List'!$J$3:$J$311,MATCH($A160,'AAYME 2021_List'!$A$3:$A$311,0)),"")</f>
        <v>9</v>
      </c>
      <c r="K160" s="48" t="str">
        <f>IF(LEFT(INDEX(Applications_2021!$E$2:$E$651,MATCH($A160,Applications_2021!$A$2:$A$651,0)),1)="Y","Black","Other")</f>
        <v>Black</v>
      </c>
      <c r="L160" s="48" t="str">
        <f>IF(INDEX(Applications_2021!$F$2:$F$651,MATCH($A160,Applications_2021!$A$2:$A$651,0))="","",INDEX(Applications_2021!$F$2:$F$651,MATCH($A160,Applications_2021!$A$2:$A$651,0)))</f>
        <v>Female</v>
      </c>
      <c r="M160" s="141" t="str">
        <f>IF(LEFT(INDEX(Applications_2021!$I$2:$I$651,MATCH($A160,Applications_2021!$A$2:$A$651,0)),1)="","",LEFT(INDEX(Applications_2021!$I$2:$I$651,MATCH($A160,Applications_2021!$A$2:$A$651,0)),1))</f>
        <v>9</v>
      </c>
      <c r="N160" s="66" t="str">
        <f>IF(INDEX(Applications_2021!$J$2:$J$651,MATCH($A160,Applications_2021!$A$2:$A$651,0))="","",INDEX(Applications_2021!$J$2:$J$651,MATCH($A160,Applications_2021!$A$2:$A$651,0)))</f>
        <v>Cleveland Central High</v>
      </c>
      <c r="O160" s="48" t="str">
        <f>IF(INDEX(Applications_2021!$K$2:$K$651,MATCH($A160,Applications_2021!$A$2:$A$651,0))="","",INDEX(Applications_2021!$K$2:$K$651,MATCH($A160,Applications_2021!$A$2:$A$651,0)))</f>
        <v xml:space="preserve">Cleveland </v>
      </c>
      <c r="P160" s="48" t="str">
        <f>IF(INDEX(Applications_2021!$P$2:$P$651,MATCH($A160,Applications_2021!$A$2:$A$651,0))="","",INDEX(Applications_2021!$P$2:$P$651,MATCH($A160,Applications_2021!$A$2:$A$651,0)))</f>
        <v>College degree or 4 or more years of college (including graduate school)</v>
      </c>
      <c r="Q160" s="48" t="str">
        <f>IF(INDEX(Applications_2021!$Q$2:$Q$651,MATCH($A160,Applications_2021!$A$2:$A$651,0))="","",INDEX(Applications_2021!$Q$2:$Q$651,MATCH($A160,Applications_2021!$A$2:$A$651,0)))</f>
        <v>$25,000 to $49,999 per year</v>
      </c>
      <c r="R160" s="66" t="str">
        <f t="shared" ref="R160:R161" si="7">$AD160</f>
        <v>Bolivar</v>
      </c>
      <c r="S160" s="48" t="str">
        <f>IF(INDEX(Applications_2021!$V$2:$V$651,MATCH($A160,Applications_2021!$A$2:$A$651,0))="","",INDEX(Applications_2021!$V$2:$V$651,MATCH($A160,Applications_2021!$A$2:$A$651,0)))</f>
        <v>MS</v>
      </c>
      <c r="T160" s="141" t="str">
        <f>IF(INDEX(Applications_2021!$AE$2:$AE$651,MATCH($A160,Applications_2021!$A$2:$A$651,0))="","",INDEX(Applications_2021!$AE$2:$AE$651,MATCH($A160,Applications_2021!$A$2:$A$651,0)))</f>
        <v>Excellent</v>
      </c>
      <c r="U160" s="48" t="str">
        <f>IF(INDEX(Applications_2021!$AF$2:$AF$651,MATCH($A160,Applications_2021!$A$2:$A$651,0))="","",INDEX(Applications_2021!$AF$2:$AF$651,MATCH($A160,Applications_2021!$A$2:$A$651,0)))</f>
        <v xml:space="preserve">Camp will continue to educate me. It will provide me with a opportunity to try new things. I will build my self esteem and social skills. I hope to gain knowledge that I can apply and use throughout my life. </v>
      </c>
      <c r="V160" s="48" t="str">
        <f>IF(INDEX(Applications_2021!$AG$2:$AG$651,MATCH($A160,Applications_2021!$A$2:$A$651,0))="","",INDEX(Applications_2021!$AG$2:$AG$651,MATCH($A160,Applications_2021!$A$2:$A$651,0)))</f>
        <v xml:space="preserve">Vice President Cheerleader Softball  </v>
      </c>
      <c r="W160" s="48" t="str">
        <f>IF(INDEX(Applications_2021!$AH$2:$AH$651,MATCH($A160,Applications_2021!$A$2:$A$651,0))="","",INDEX(Applications_2021!$AH$2:$AH$651,MATCH($A160,Applications_2021!$A$2:$A$651,0)))</f>
        <v/>
      </c>
      <c r="X160" s="48" t="str">
        <f>IF(INDEX(Applications_2021!$AI$2:$AI$651,MATCH($A160,Applications_2021!$A$2:$A$651,0))="","",INDEX(Applications_2021!$AI$2:$AI$651,MATCH($A160,Applications_2021!$A$2:$A$651,0)))</f>
        <v>relative or friend</v>
      </c>
      <c r="Y160" s="48" t="str">
        <f>IF(INDEX(Applications_2021!$AJ$2:$AJ$651,MATCH($A160,Applications_2021!$A$2:$A$651,0))="","",INDEX(Applications_2021!$AJ$2:$AJ$651,MATCH($A160,Applications_2021!$A$2:$A$651,0)))</f>
        <v/>
      </c>
      <c r="Z160" s="48" t="str" cm="1">
        <f t="array" ref="Z160">IF(INDEX(Transcripts_2021!$Q$2:$Q$1001,MATCH($A160,Applications_2021!$A$2:$A$1001,0))="","",INDEX(Transcripts_2021!$Q$2:$Q$1001,MATCH(TRIM($A160),TRIM(Transcripts_2021!$B$2:$B$1001),0)))</f>
        <v/>
      </c>
      <c r="AA160" s="48" t="str" cm="1">
        <f t="array" ref="AA160">IF(INDEX(Transcripts_2021!$S$2:$S$1001,MATCH($A160,Applications_2021!$A$2:$A$1001,0))="","",INDEX(Transcripts_2021!$S$2:$S$1001,MATCH(TRIM($A160),TRIM(Transcripts_2021!$B$2:$B$1001),0)))</f>
        <v/>
      </c>
      <c r="AB160" s="48" t="str" cm="1">
        <f t="array" ref="AB160">IF(INDEX(Transcripts_2021!$U$2:$U$1001,MATCH($A160,Applications_2021!$A$2:$A$1001,0))="","",INDEX(Transcripts_2021!$U$2:$U$1001,MATCH(TRIM($A160),TRIM(Transcripts_2021!$B$2:$B$1001),0)))</f>
        <v/>
      </c>
      <c r="AC160" s="48" t="str">
        <f>IF(INDEX(Transcripts_2021!$A$2:$A$324,MATCH($A160,Transcripts_2021!$A$2:$A$324,0))=$A160,INDEX(Transcripts_2021!$O$2:$O$324,MATCH($A160,Transcripts_2021!$A$2:$A$324,0)),"")</f>
        <v>Cleveland Central High School</v>
      </c>
      <c r="AD160" s="67" t="s">
        <v>190</v>
      </c>
      <c r="AE160" s="48" t="str">
        <f>IF(INDEX(Applications_2021!$AL$2:$AL$651,MATCH($A160,Applications_2021!$A$2:$A$651,0))="","",INDEX(Applications_2021!$AL$2:$AL$651,MATCH($A160,Applications_2021!$A$2:$A$651,0)))</f>
        <v>Leflore</v>
      </c>
    </row>
    <row r="161" spans="1:31" x14ac:dyDescent="0.3">
      <c r="A161" s="51" t="str">
        <f>IF(Applications_2021!$A348="","",Applications_2021!$A348)</f>
        <v>0361-MAN-KE-0174</v>
      </c>
      <c r="B161" s="52">
        <f>IF(INDEX('AAYME 2021_List'!$A$3:$A$311,MATCH($A161,'AAYME 2021_List'!$A$3:$A$311,0))=$A161,INDEX('AAYME 2021_List'!$B$3:$B$311,MATCH($A161,'AAYME 2021_List'!$A$3:$A$311,0)),"")</f>
        <v>0</v>
      </c>
      <c r="C161" s="258" t="str">
        <f>IF(INDEX('AAYME 2021_List'!$A$3:$A$311,MATCH($A161,'AAYME 2021_List'!$A$3:$A$311,0))=$A161,INDEX('AAYME 2021_List'!$C$3:$C$311,MATCH($A161,'AAYME 2021_List'!$A$3:$A$311,0)),"")</f>
        <v>99-Not Selected</v>
      </c>
      <c r="D161" s="46">
        <f t="shared" si="5"/>
        <v>6</v>
      </c>
      <c r="E161" s="45" cm="1">
        <f t="array" ref="E161">_xlfn.IFS($Q161="Less than $25,000 per year",5,$Q161="$25,000 to $49,999 per year",4,$Q161="$50,000 per year or above",2,$Q161="I do not know.",3,$Q161="",0)</f>
        <v>2</v>
      </c>
      <c r="F161" s="45" cm="1">
        <f t="array" ref="F161">_xlfn.IFS($T161="Excellent",5,$T161="Good",4,$T161="Average",3,$T161="Below Average",2,$T161="Poor",1)</f>
        <v>4</v>
      </c>
      <c r="G161" s="52"/>
      <c r="H161" s="52"/>
      <c r="I161" s="52"/>
      <c r="J161" s="255">
        <f>IF(INDEX('AAYME 2021_List'!$A$3:$A$311,MATCH($A161,'AAYME 2021_List'!$A$3:$A$311,0))=$A161,INDEX('AAYME 2021_List'!$J$3:$J$311,MATCH($A161,'AAYME 2021_List'!$A$3:$A$311,0)),"")</f>
        <v>0</v>
      </c>
      <c r="K161" s="48" t="str">
        <f>IF(LEFT(INDEX(Applications_2021!$E$2:$E$651,MATCH($A161,Applications_2021!$A$2:$A$651,0)),1)="Y","Black","Other")</f>
        <v>Black</v>
      </c>
      <c r="L161" s="48" t="str">
        <f>IF(INDEX(Applications_2021!$F$2:$F$651,MATCH($A161,Applications_2021!$A$2:$A$651,0))="","",INDEX(Applications_2021!$F$2:$F$651,MATCH($A161,Applications_2021!$A$2:$A$651,0)))</f>
        <v>Female</v>
      </c>
      <c r="M161" s="48" t="str">
        <f>IF(LEFT(INDEX(Applications_2021!$I$2:$I$651,MATCH($A161,Applications_2021!$A$2:$A$651,0)),1)="","",LEFT(INDEX(Applications_2021!$I$2:$I$651,MATCH($A161,Applications_2021!$A$2:$A$651,0)),1))</f>
        <v>8</v>
      </c>
      <c r="N161" s="48" t="str">
        <f>IF(INDEX(Applications_2021!$J$2:$J$651,MATCH($A161,Applications_2021!$A$2:$A$651,0))="","",INDEX(Applications_2021!$J$2:$J$651,MATCH($A161,Applications_2021!$A$2:$A$651,0)))</f>
        <v>Germantown Middle School</v>
      </c>
      <c r="O161" s="48" t="str">
        <f>IF(INDEX(Applications_2021!$K$2:$K$651,MATCH($A161,Applications_2021!$A$2:$A$651,0))="","",INDEX(Applications_2021!$K$2:$K$651,MATCH($A161,Applications_2021!$A$2:$A$651,0)))</f>
        <v/>
      </c>
      <c r="P161" s="48" t="str">
        <f>IF(INDEX(Applications_2021!$P$2:$P$651,MATCH($A161,Applications_2021!$A$2:$A$651,0))="","",INDEX(Applications_2021!$P$2:$P$651,MATCH($A161,Applications_2021!$A$2:$A$651,0)))</f>
        <v/>
      </c>
      <c r="Q161" s="48" t="str">
        <f>IF(INDEX(Applications_2021!$Q$2:$Q$651,MATCH($A161,Applications_2021!$A$2:$A$651,0))="","",INDEX(Applications_2021!$Q$2:$Q$651,MATCH($A161,Applications_2021!$A$2:$A$651,0)))</f>
        <v>$50,000 per year or above</v>
      </c>
      <c r="R161" s="66" t="str">
        <f t="shared" si="7"/>
        <v>Madison</v>
      </c>
      <c r="S161" s="48" t="str">
        <f>IF(INDEX(Applications_2021!$V$2:$V$651,MATCH($A161,Applications_2021!$A$2:$A$651,0))="","",INDEX(Applications_2021!$V$2:$V$651,MATCH($A161,Applications_2021!$A$2:$A$651,0)))</f>
        <v>MS</v>
      </c>
      <c r="T161" s="48" t="str">
        <f>IF(INDEX(Applications_2021!$AE$2:$AE$651,MATCH($A161,Applications_2021!$A$2:$A$651,0))="","",INDEX(Applications_2021!$AE$2:$AE$651,MATCH($A161,Applications_2021!$A$2:$A$651,0)))</f>
        <v>Good</v>
      </c>
      <c r="U161" s="48" t="str">
        <f>IF(INDEX(Applications_2021!$AF$2:$AF$651,MATCH($A161,Applications_2021!$A$2:$A$651,0))="","",INDEX(Applications_2021!$AF$2:$AF$651,MATCH($A161,Applications_2021!$A$2:$A$651,0)))</f>
        <v xml:space="preserve">I would like to attend AAYME because this camp will extend my thinking and challenge me as a gifted student. As a person of color, being able to receive a opportunity that will exhibit curriculum boosting my academic and professional skills is something that I may not be able to experience later in life. Something that I wish to gain during my experience of this camp is a development in my overall character. </v>
      </c>
      <c r="V161" s="48" t="str">
        <f>IF(INDEX(Applications_2021!$AG$2:$AG$651,MATCH($A161,Applications_2021!$A$2:$A$651,0))="","",INDEX(Applications_2021!$AG$2:$AG$651,MATCH($A161,Applications_2021!$A$2:$A$651,0)))</f>
        <v/>
      </c>
      <c r="W161" s="48" t="str">
        <f>IF(INDEX(Applications_2021!$AH$2:$AH$651,MATCH($A161,Applications_2021!$A$2:$A$651,0))="","",INDEX(Applications_2021!$AH$2:$AH$651,MATCH($A161,Applications_2021!$A$2:$A$651,0)))</f>
        <v/>
      </c>
      <c r="X161" s="48" t="str">
        <f>IF(INDEX(Applications_2021!$AI$2:$AI$651,MATCH($A161,Applications_2021!$A$2:$A$651,0))="","",INDEX(Applications_2021!$AI$2:$AI$651,MATCH($A161,Applications_2021!$A$2:$A$651,0)))</f>
        <v>relative or friend</v>
      </c>
      <c r="Y161" s="48" t="str">
        <f>IF(INDEX(Applications_2021!$AJ$2:$AJ$651,MATCH($A161,Applications_2021!$A$2:$A$651,0))="","",INDEX(Applications_2021!$AJ$2:$AJ$651,MATCH($A161,Applications_2021!$A$2:$A$651,0)))</f>
        <v/>
      </c>
      <c r="Z161" s="48" t="str" cm="1">
        <f t="array" ref="Z161">IF(INDEX(Transcripts_2021!$Q$2:$Q$1001,MATCH($A161,Applications_2021!$A$2:$A$1001,0))="","",INDEX(Transcripts_2021!$Q$2:$Q$1001,MATCH(TRIM($A161),TRIM(Transcripts_2021!$B$2:$B$1001),0)))</f>
        <v/>
      </c>
      <c r="AA161" s="48" t="str" cm="1">
        <f t="array" ref="AA161">IF(INDEX(Transcripts_2021!$S$2:$S$1001,MATCH($A161,Applications_2021!$A$2:$A$1001,0))="","",INDEX(Transcripts_2021!$S$2:$S$1001,MATCH(TRIM($A161),TRIM(Transcripts_2021!$B$2:$B$1001),0)))</f>
        <v/>
      </c>
      <c r="AB161" s="48" t="str" cm="1">
        <f t="array" ref="AB161">IF(INDEX(Transcripts_2021!$U$2:$U$1001,MATCH($A161,Applications_2021!$A$2:$A$1001,0))="","",INDEX(Transcripts_2021!$U$2:$U$1001,MATCH(TRIM($A161),TRIM(Transcripts_2021!$B$2:$B$1001),0)))</f>
        <v/>
      </c>
      <c r="AC161" s="48" t="str">
        <f>IF(INDEX(Transcripts_2021!$A$2:$A$324,MATCH($A161,Transcripts_2021!$A$2:$A$324,0))=$A161,INDEX(Transcripts_2021!$O$2:$O$324,MATCH($A161,Transcripts_2021!$A$2:$A$324,0)),"")</f>
        <v>Germantown Middle School</v>
      </c>
      <c r="AD161" s="67" t="s">
        <v>229</v>
      </c>
      <c r="AE161" s="48" t="str">
        <f>IF(INDEX(Applications_2021!$AL$2:$AL$651,MATCH($A161,Applications_2021!$A$2:$A$651,0))="","",INDEX(Applications_2021!$AL$2:$AL$651,MATCH($A161,Applications_2021!$A$2:$A$651,0)))</f>
        <v>DeSoto</v>
      </c>
    </row>
    <row r="162" spans="1:31" x14ac:dyDescent="0.3">
      <c r="A162" s="165" t="str">
        <f>IF(Applications_2021!$A351="","",Applications_2021!$A351)</f>
        <v>0364-MCG-TO-0336</v>
      </c>
      <c r="B162" s="52" t="str">
        <f>IF(INDEX('AAYME 2021_List'!$A$3:$A$311,MATCH($A162,'AAYME 2021_List'!$A$3:$A$311,0))=$A162,INDEX('AAYME 2021_List'!$B$3:$B$311,MATCH($A162,'AAYME 2021_List'!$A$3:$A$311,0)),"")</f>
        <v>No</v>
      </c>
      <c r="C162" s="258" t="str">
        <f>IF(INDEX('AAYME 2021_List'!$A$3:$A$311,MATCH($A162,'AAYME 2021_List'!$A$3:$A$311,0))=$A162,INDEX('AAYME 2021_List'!$C$3:$C$311,MATCH($A162,'AAYME 2021_List'!$A$3:$A$311,0)),"")</f>
        <v>03-Missing/Invalid transcript info</v>
      </c>
      <c r="D162" s="46">
        <f t="shared" si="5"/>
        <v>9</v>
      </c>
      <c r="E162" s="45" cm="1">
        <f t="array" ref="E162">_xlfn.IFS($Q162="Less than $25,000 per year",5,$Q162="$25,000 to $49,999 per year",4,$Q162="$50,000 per year or above",2,$Q162="I do not know.",3,$Q162="",0)</f>
        <v>4</v>
      </c>
      <c r="F162" s="45" cm="1">
        <f t="array" ref="F162">_xlfn.IFS($T162="Excellent",5,$T162="Good",4,$T162="Average",3,$T162="Below Average",2,$T162="Poor",1)</f>
        <v>5</v>
      </c>
      <c r="G162" s="52"/>
      <c r="H162" s="52"/>
      <c r="I162" s="52"/>
      <c r="J162" s="255">
        <f>IF(INDEX('AAYME 2021_List'!$A$3:$A$311,MATCH($A162,'AAYME 2021_List'!$A$3:$A$311,0))=$A162,INDEX('AAYME 2021_List'!$J$3:$J$311,MATCH($A162,'AAYME 2021_List'!$A$3:$A$311,0)),"")</f>
        <v>8</v>
      </c>
      <c r="K162" s="48" t="str">
        <f>IF(LEFT(INDEX(Applications_2021!$E$2:$E$651,MATCH($A162,Applications_2021!$A$2:$A$651,0)),1)="Y","Black","Other")</f>
        <v>Black</v>
      </c>
      <c r="L162" s="48" t="str">
        <f>IF(INDEX(Applications_2021!$F$2:$F$651,MATCH($A162,Applications_2021!$A$2:$A$651,0))="","",INDEX(Applications_2021!$F$2:$F$651,MATCH($A162,Applications_2021!$A$2:$A$651,0)))</f>
        <v>Female</v>
      </c>
      <c r="M162" s="66" t="str">
        <f>IF(LEFT(INDEX(Applications_2021!$I$2:$I$651,MATCH($A162,Applications_2021!$A$2:$A$651,0)),1)="","",LEFT(INDEX(Applications_2021!$I$2:$I$651,MATCH($A162,Applications_2021!$A$2:$A$651,0)),1))</f>
        <v>8</v>
      </c>
      <c r="N162" s="66" t="str">
        <f>IF(INDEX(Applications_2021!$J$2:$J$651,MATCH($A162,Applications_2021!$A$2:$A$651,0))="","",INDEX(Applications_2021!$J$2:$J$651,MATCH($A162,Applications_2021!$A$2:$A$651,0)))</f>
        <v>Heidelberg Junior High School</v>
      </c>
      <c r="O162" s="48" t="str">
        <f>IF(INDEX(Applications_2021!$K$2:$K$651,MATCH($A162,Applications_2021!$A$2:$A$651,0))="","",INDEX(Applications_2021!$K$2:$K$651,MATCH($A162,Applications_2021!$A$2:$A$651,0)))</f>
        <v>East Jasper</v>
      </c>
      <c r="P162" s="48" t="str">
        <f>IF(INDEX(Applications_2021!$P$2:$P$651,MATCH($A162,Applications_2021!$A$2:$A$651,0))="","",INDEX(Applications_2021!$P$2:$P$651,MATCH($A162,Applications_2021!$A$2:$A$651,0)))</f>
        <v>College degree or 4 or more years of college (including graduate school)</v>
      </c>
      <c r="Q162" s="48" t="str">
        <f>IF(INDEX(Applications_2021!$Q$2:$Q$651,MATCH($A162,Applications_2021!$A$2:$A$651,0))="","",INDEX(Applications_2021!$Q$2:$Q$651,MATCH($A162,Applications_2021!$A$2:$A$651,0)))</f>
        <v>$25,000 to $49,999 per year</v>
      </c>
      <c r="R162" s="48" t="str">
        <f>IF(INDEX(Applications_2021!$AL$2:$AL$651,MATCH($A162,Applications_2021!$A$2:$A$651,0))="","",INDEX(Applications_2021!$AL$2:$AL$651,MATCH($A162,Applications_2021!$A$2:$A$651,0)))</f>
        <v>Jasper</v>
      </c>
      <c r="S162" s="48" t="str">
        <f>IF(INDEX(Applications_2021!$V$2:$V$651,MATCH($A162,Applications_2021!$A$2:$A$651,0))="","",INDEX(Applications_2021!$V$2:$V$651,MATCH($A162,Applications_2021!$A$2:$A$651,0)))</f>
        <v>MS</v>
      </c>
      <c r="T162" s="48" t="str">
        <f>IF(INDEX(Applications_2021!$AE$2:$AE$651,MATCH($A162,Applications_2021!$A$2:$A$651,0))="","",INDEX(Applications_2021!$AE$2:$AE$651,MATCH($A162,Applications_2021!$A$2:$A$651,0)))</f>
        <v>Excellent</v>
      </c>
      <c r="U162" s="48" t="str">
        <f>IF(INDEX(Applications_2021!$AF$2:$AF$651,MATCH($A162,Applications_2021!$A$2:$A$651,0))="","",INDEX(Applications_2021!$AF$2:$AF$651,MATCH($A162,Applications_2021!$A$2:$A$651,0)))</f>
        <v>I want to attend the AAYME Camp so can enhance my academics and better prepare for my upcoming school year and future career.</v>
      </c>
      <c r="V162" s="48" t="str">
        <f>IF(INDEX(Applications_2021!$AG$2:$AG$651,MATCH($A162,Applications_2021!$A$2:$A$651,0))="","",INDEX(Applications_2021!$AG$2:$AG$651,MATCH($A162,Applications_2021!$A$2:$A$651,0)))</f>
        <v xml:space="preserve">Thus far I've received numerous academic awards. My most proudest award was transitioning into Junior High with the highest average in elementary school and a perfect score on the math state test. I am proud to say my gifted talent is drawing and a passion for reading. My gift has helped me to take great interest in math, ELA, and science. Drawing and reading refreshes my mind. It gives me joy and happiness. I am also apart of our High School Marching Band. </v>
      </c>
      <c r="W162" s="48" t="str">
        <f>IF(INDEX(Applications_2021!$AH$2:$AH$651,MATCH($A162,Applications_2021!$A$2:$A$651,0))="","",INDEX(Applications_2021!$AH$2:$AH$651,MATCH($A162,Applications_2021!$A$2:$A$651,0)))</f>
        <v/>
      </c>
      <c r="X162" s="48" t="str">
        <f>IF(INDEX(Applications_2021!$AI$2:$AI$651,MATCH($A162,Applications_2021!$A$2:$A$651,0))="","",INDEX(Applications_2021!$AI$2:$AI$651,MATCH($A162,Applications_2021!$A$2:$A$651,0)))</f>
        <v>relative or friend</v>
      </c>
      <c r="Y162" s="48" t="str">
        <f>IF(INDEX(Applications_2021!$AJ$2:$AJ$651,MATCH($A162,Applications_2021!$A$2:$A$651,0))="","",INDEX(Applications_2021!$AJ$2:$AJ$651,MATCH($A162,Applications_2021!$A$2:$A$651,0)))</f>
        <v/>
      </c>
      <c r="Z162" s="48" t="str" cm="1">
        <f t="array" ref="Z162">IF(INDEX(Transcripts_2021!$Q$2:$Q$1001,MATCH($A162,Applications_2021!$A$2:$A$1001,0))="","",INDEX(Transcripts_2021!$Q$2:$Q$1001,MATCH(TRIM($A162),TRIM(Transcripts_2021!$B$2:$B$1001),0)))</f>
        <v/>
      </c>
      <c r="AA162" s="48" t="str" cm="1">
        <f t="array" ref="AA162">IF(INDEX(Transcripts_2021!$S$2:$S$1001,MATCH($A162,Applications_2021!$A$2:$A$1001,0))="","",INDEX(Transcripts_2021!$S$2:$S$1001,MATCH(TRIM($A162),TRIM(Transcripts_2021!$B$2:$B$1001),0)))</f>
        <v/>
      </c>
      <c r="AB162" s="48" t="str" cm="1">
        <f t="array" ref="AB162">IF(INDEX(Transcripts_2021!$U$2:$U$1001,MATCH($A162,Applications_2021!$A$2:$A$1001,0))="","",INDEX(Transcripts_2021!$U$2:$U$1001,MATCH(TRIM($A162),TRIM(Transcripts_2021!$B$2:$B$1001),0)))</f>
        <v/>
      </c>
      <c r="AC162" s="48" t="str">
        <f>IF(INDEX(Transcripts_2021!$A$2:$A$324,MATCH($A162,Transcripts_2021!$A$2:$A$324,0))=$A162,INDEX(Transcripts_2021!$O$2:$O$324,MATCH($A162,Transcripts_2021!$A$2:$A$324,0)),"")</f>
        <v>Heidelberg Junior High School</v>
      </c>
      <c r="AD162" s="48" t="str">
        <f>IF(INDEX('AAYME 2021_List'!$A$3:$A$311,MATCH($A162,'AAYME 2021_List'!$A$3:$A$311,0))=$A162,INDEX('AAYME 2021_List'!$AC$3:$AC$311,MATCH($A162,'AAYME 2021_List'!$A$3:$A$311,0)),"")</f>
        <v>Jasper</v>
      </c>
      <c r="AE162" s="48" t="str">
        <f>IF(INDEX(Applications_2021!$AL$2:$AL$651,MATCH($A162,Applications_2021!$A$2:$A$651,0))="","",INDEX(Applications_2021!$AL$2:$AL$651,MATCH($A162,Applications_2021!$A$2:$A$651,0)))</f>
        <v>Jasper</v>
      </c>
    </row>
    <row r="163" spans="1:31" x14ac:dyDescent="0.3">
      <c r="A163" s="51" t="str">
        <f>IF(Applications_2021!$A352="","",Applications_2021!$A352)</f>
        <v>0365-STE-BR-0062</v>
      </c>
      <c r="B163" s="52">
        <f>IF(INDEX('AAYME 2021_List'!$A$3:$A$311,MATCH($A163,'AAYME 2021_List'!$A$3:$A$311,0))=$A163,INDEX('AAYME 2021_List'!$B$3:$B$311,MATCH($A163,'AAYME 2021_List'!$A$3:$A$311,0)),"")</f>
        <v>0</v>
      </c>
      <c r="C163" s="258" t="str">
        <f>IF(INDEX('AAYME 2021_List'!$A$3:$A$311,MATCH($A163,'AAYME 2021_List'!$A$3:$A$311,0))=$A163,INDEX('AAYME 2021_List'!$C$3:$C$311,MATCH($A163,'AAYME 2021_List'!$A$3:$A$311,0)),"")</f>
        <v>99-Not Selected</v>
      </c>
      <c r="D163" s="46">
        <f t="shared" si="5"/>
        <v>6</v>
      </c>
      <c r="E163" s="45" cm="1">
        <f t="array" ref="E163">_xlfn.IFS($Q163="Less than $25,000 per year",5,$Q163="$25,000 to $49,999 per year",4,$Q163="$50,000 per year or above",2,$Q163="I do not know.",3,$Q163="",0)</f>
        <v>2</v>
      </c>
      <c r="F163" s="45" cm="1">
        <f t="array" ref="F163">_xlfn.IFS($T163="Excellent",5,$T163="Good",4,$T163="Average",3,$T163="Below Average",2,$T163="Poor",1)</f>
        <v>4</v>
      </c>
      <c r="G163" s="52"/>
      <c r="H163" s="52"/>
      <c r="I163" s="52"/>
      <c r="J163" s="255">
        <f>IF(INDEX('AAYME 2021_List'!$A$3:$A$311,MATCH($A163,'AAYME 2021_List'!$A$3:$A$311,0))=$A163,INDEX('AAYME 2021_List'!$J$3:$J$311,MATCH($A163,'AAYME 2021_List'!$A$3:$A$311,0)),"")</f>
        <v>0</v>
      </c>
      <c r="K163" s="48" t="str">
        <f>IF(LEFT(INDEX(Applications_2021!$E$2:$E$651,MATCH($A163,Applications_2021!$A$2:$A$651,0)),1)="Y","Black","Other")</f>
        <v>Black</v>
      </c>
      <c r="L163" s="48" t="str">
        <f>IF(INDEX(Applications_2021!$F$2:$F$651,MATCH($A163,Applications_2021!$A$2:$A$651,0))="","",INDEX(Applications_2021!$F$2:$F$651,MATCH($A163,Applications_2021!$A$2:$A$651,0)))</f>
        <v>Male</v>
      </c>
      <c r="M163" s="48" t="str">
        <f>IF(LEFT(INDEX(Applications_2021!$I$2:$I$651,MATCH($A163,Applications_2021!$A$2:$A$651,0)),1)="","",LEFT(INDEX(Applications_2021!$I$2:$I$651,MATCH($A163,Applications_2021!$A$2:$A$651,0)),1))</f>
        <v>9</v>
      </c>
      <c r="N163" s="48" t="str">
        <f>IF(INDEX(Applications_2021!$J$2:$J$651,MATCH($A163,Applications_2021!$A$2:$A$651,0))="","",INDEX(Applications_2021!$J$2:$J$651,MATCH($A163,Applications_2021!$A$2:$A$651,0)))</f>
        <v>Brandon High School</v>
      </c>
      <c r="O163" s="48" t="str">
        <f>IF(INDEX(Applications_2021!$K$2:$K$651,MATCH($A163,Applications_2021!$A$2:$A$651,0))="","",INDEX(Applications_2021!$K$2:$K$651,MATCH($A163,Applications_2021!$A$2:$A$651,0)))</f>
        <v>Rankin County School District</v>
      </c>
      <c r="P163" s="48" t="str">
        <f>IF(INDEX(Applications_2021!$P$2:$P$651,MATCH($A163,Applications_2021!$A$2:$A$651,0))="","",INDEX(Applications_2021!$P$2:$P$651,MATCH($A163,Applications_2021!$A$2:$A$651,0)))</f>
        <v>College degree or 4 or more years of college (including graduate school)</v>
      </c>
      <c r="Q163" s="48" t="str">
        <f>IF(INDEX(Applications_2021!$Q$2:$Q$651,MATCH($A163,Applications_2021!$A$2:$A$651,0))="","",INDEX(Applications_2021!$Q$2:$Q$651,MATCH($A163,Applications_2021!$A$2:$A$651,0)))</f>
        <v>$50,000 per year or above</v>
      </c>
      <c r="R163" s="48" t="str">
        <f>IF(INDEX(Applications_2021!$AL$2:$AL$651,MATCH($A163,Applications_2021!$A$2:$A$651,0))="","",INDEX(Applications_2021!$AL$2:$AL$651,MATCH($A163,Applications_2021!$A$2:$A$651,0)))</f>
        <v>Rankin</v>
      </c>
      <c r="S163" s="48" t="str">
        <f>IF(INDEX(Applications_2021!$V$2:$V$651,MATCH($A163,Applications_2021!$A$2:$A$651,0))="","",INDEX(Applications_2021!$V$2:$V$651,MATCH($A163,Applications_2021!$A$2:$A$651,0)))</f>
        <v>MS</v>
      </c>
      <c r="T163" s="48" t="str">
        <f>IF(INDEX(Applications_2021!$AE$2:$AE$651,MATCH($A163,Applications_2021!$A$2:$A$651,0))="","",INDEX(Applications_2021!$AE$2:$AE$651,MATCH($A163,Applications_2021!$A$2:$A$651,0)))</f>
        <v>Good</v>
      </c>
      <c r="U163" s="48" t="str">
        <f>IF(INDEX(Applications_2021!$AF$2:$AF$651,MATCH($A163,Applications_2021!$A$2:$A$651,0))="","",INDEX(Applications_2021!$AF$2:$AF$651,MATCH($A163,Applications_2021!$A$2:$A$651,0)))</f>
        <v xml:space="preserve">I would like to get an introduction to college life and learn more about opportunities in STEM.  I would also like to meet other students my age. </v>
      </c>
      <c r="V163" s="48" t="str">
        <f>IF(INDEX(Applications_2021!$AG$2:$AG$651,MATCH($A163,Applications_2021!$A$2:$A$651,0))="","",INDEX(Applications_2021!$AG$2:$AG$651,MATCH($A163,Applications_2021!$A$2:$A$651,0)))</f>
        <v/>
      </c>
      <c r="W163" s="48" t="str">
        <f>IF(INDEX(Applications_2021!$AH$2:$AH$651,MATCH($A163,Applications_2021!$A$2:$A$651,0))="","",INDEX(Applications_2021!$AH$2:$AH$651,MATCH($A163,Applications_2021!$A$2:$A$651,0)))</f>
        <v/>
      </c>
      <c r="X163" s="48" t="str">
        <f>IF(INDEX(Applications_2021!$AI$2:$AI$651,MATCH($A163,Applications_2021!$A$2:$A$651,0))="","",INDEX(Applications_2021!$AI$2:$AI$651,MATCH($A163,Applications_2021!$A$2:$A$651,0)))</f>
        <v>school/teacher</v>
      </c>
      <c r="Y163" s="48" t="str">
        <f>IF(INDEX(Applications_2021!$AJ$2:$AJ$651,MATCH($A163,Applications_2021!$A$2:$A$651,0))="","",INDEX(Applications_2021!$AJ$2:$AJ$651,MATCH($A163,Applications_2021!$A$2:$A$651,0)))</f>
        <v>Shea Carter/Brandon High School</v>
      </c>
      <c r="Z163" s="48" t="str" cm="1">
        <f t="array" ref="Z163">IF(INDEX(Transcripts_2021!$Q$2:$Q$1001,MATCH($A163,Applications_2021!$A$2:$A$1001,0))="","",INDEX(Transcripts_2021!$Q$2:$Q$1001,MATCH(TRIM($A163),TRIM(Transcripts_2021!$B$2:$B$1001),0)))</f>
        <v/>
      </c>
      <c r="AA163" s="48" t="str" cm="1">
        <f t="array" ref="AA163">IF(INDEX(Transcripts_2021!$S$2:$S$1001,MATCH($A163,Applications_2021!$A$2:$A$1001,0))="","",INDEX(Transcripts_2021!$S$2:$S$1001,MATCH(TRIM($A163),TRIM(Transcripts_2021!$B$2:$B$1001),0)))</f>
        <v/>
      </c>
      <c r="AB163" s="48" t="str" cm="1">
        <f t="array" ref="AB163">IF(INDEX(Transcripts_2021!$U$2:$U$1001,MATCH($A163,Applications_2021!$A$2:$A$1001,0))="","",INDEX(Transcripts_2021!$U$2:$U$1001,MATCH(TRIM($A163),TRIM(Transcripts_2021!$B$2:$B$1001),0)))</f>
        <v/>
      </c>
      <c r="AC163" s="48" t="str">
        <f>IF(INDEX(Transcripts_2021!$A$2:$A$324,MATCH($A163,Transcripts_2021!$A$2:$A$324,0))=$A163,INDEX(Transcripts_2021!$O$2:$O$324,MATCH($A163,Transcripts_2021!$A$2:$A$324,0)),"")</f>
        <v>Brandon High School</v>
      </c>
      <c r="AD163" s="48" t="str">
        <f>IF(INDEX('AAYME 2021_List'!$A$3:$A$311,MATCH($A163,'AAYME 2021_List'!$A$3:$A$311,0))=$A163,INDEX('AAYME 2021_List'!$AC$3:$AC$311,MATCH($A163,'AAYME 2021_List'!$A$3:$A$311,0)),"")</f>
        <v>Rankin</v>
      </c>
      <c r="AE163" s="48" t="str">
        <f>IF(INDEX(Applications_2021!$AL$2:$AL$651,MATCH($A163,Applications_2021!$A$2:$A$651,0))="","",INDEX(Applications_2021!$AL$2:$AL$651,MATCH($A163,Applications_2021!$A$2:$A$651,0)))</f>
        <v>Rankin</v>
      </c>
    </row>
    <row r="164" spans="1:31" x14ac:dyDescent="0.3">
      <c r="A164" s="51" t="str">
        <f>IF(Applications_2021!$A358="","",Applications_2021!$A358)</f>
        <v>0372-SIL-TA-0325</v>
      </c>
      <c r="B164" s="52">
        <f>IF(INDEX('AAYME 2021_List'!$A$3:$A$311,MATCH($A164,'AAYME 2021_List'!$A$3:$A$311,0))=$A164,INDEX('AAYME 2021_List'!$B$3:$B$311,MATCH($A164,'AAYME 2021_List'!$A$3:$A$311,0)),"")</f>
        <v>0</v>
      </c>
      <c r="C164" s="270" t="str">
        <f>IF(INDEX('AAYME 2021_List'!$A$3:$A$311,MATCH($A164,'AAYME 2021_List'!$A$3:$A$311,0))=$A164,INDEX('AAYME 2021_List'!$C$3:$C$311,MATCH($A164,'AAYME 2021_List'!$A$3:$A$311,0)),"")</f>
        <v>99-Not Selected</v>
      </c>
      <c r="D164" s="46">
        <f t="shared" si="5"/>
        <v>8</v>
      </c>
      <c r="E164" s="45" cm="1">
        <f t="array" ref="E164">_xlfn.IFS($Q164="Less than $25,000 per year",5,$Q164="$25,000 to $49,999 per year",4,$Q164="$50,000 per year or above",2,$Q164="I do not know.",3,$Q164="",0)</f>
        <v>4</v>
      </c>
      <c r="F164" s="45" cm="1">
        <f t="array" ref="F164">_xlfn.IFS($T164="Excellent",5,$T164="Good",4,$T164="Average",3,$T164="Below Average",2,$T164="Poor",1)</f>
        <v>4</v>
      </c>
      <c r="G164" s="52"/>
      <c r="H164" s="52"/>
      <c r="I164" s="52"/>
      <c r="J164" s="255">
        <f>IF(INDEX('AAYME 2021_List'!$A$3:$A$311,MATCH($A164,'AAYME 2021_List'!$A$3:$A$311,0))=$A164,INDEX('AAYME 2021_List'!$J$3:$J$311,MATCH($A164,'AAYME 2021_List'!$A$3:$A$311,0)),"")</f>
        <v>9</v>
      </c>
      <c r="K164" s="48" t="str">
        <f>IF(LEFT(INDEX(Applications_2021!$E$2:$E$651,MATCH($A164,Applications_2021!$A$2:$A$651,0)),1)="Y","Black","Other")</f>
        <v>Black</v>
      </c>
      <c r="L164" s="48" t="str">
        <f>IF(INDEX(Applications_2021!$F$2:$F$651,MATCH($A164,Applications_2021!$A$2:$A$651,0))="","",INDEX(Applications_2021!$F$2:$F$651,MATCH($A164,Applications_2021!$A$2:$A$651,0)))</f>
        <v>Female</v>
      </c>
      <c r="M164" s="48" t="str">
        <f>IF(LEFT(INDEX(Applications_2021!$I$2:$I$651,MATCH($A164,Applications_2021!$A$2:$A$651,0)),1)="","",LEFT(INDEX(Applications_2021!$I$2:$I$651,MATCH($A164,Applications_2021!$A$2:$A$651,0)),1))</f>
        <v>9</v>
      </c>
      <c r="N164" s="48" t="str">
        <f>IF(INDEX(Applications_2021!$J$2:$J$651,MATCH($A164,Applications_2021!$A$2:$A$651,0))="","",INDEX(Applications_2021!$J$2:$J$651,MATCH($A164,Applications_2021!$A$2:$A$651,0)))</f>
        <v>McEvans School</v>
      </c>
      <c r="O164" s="48" t="str">
        <f>IF(INDEX(Applications_2021!$K$2:$K$651,MATCH($A164,Applications_2021!$A$2:$A$651,0))="","",INDEX(Applications_2021!$K$2:$K$651,MATCH($A164,Applications_2021!$A$2:$A$651,0)))</f>
        <v>West Bolivar Consolidated School District</v>
      </c>
      <c r="P164" s="48" t="str">
        <f>IF(INDEX(Applications_2021!$P$2:$P$651,MATCH($A164,Applications_2021!$A$2:$A$651,0))="","",INDEX(Applications_2021!$P$2:$P$651,MATCH($A164,Applications_2021!$A$2:$A$651,0)))</f>
        <v>College degree or 4 or more years of college (including graduate school)</v>
      </c>
      <c r="Q164" s="48" t="str">
        <f>IF(INDEX(Applications_2021!$Q$2:$Q$651,MATCH($A164,Applications_2021!$A$2:$A$651,0))="","",INDEX(Applications_2021!$Q$2:$Q$651,MATCH($A164,Applications_2021!$A$2:$A$651,0)))</f>
        <v>$25,000 to $49,999 per year</v>
      </c>
      <c r="R164" s="48" t="str">
        <f>IF(INDEX(Applications_2021!$AL$2:$AL$651,MATCH($A164,Applications_2021!$A$2:$A$651,0))="","",INDEX(Applications_2021!$AL$2:$AL$651,MATCH($A164,Applications_2021!$A$2:$A$651,0)))</f>
        <v>Bolivar</v>
      </c>
      <c r="S164" s="48" t="str">
        <f>IF(INDEX(Applications_2021!$V$2:$V$651,MATCH($A164,Applications_2021!$A$2:$A$651,0))="","",INDEX(Applications_2021!$V$2:$V$651,MATCH($A164,Applications_2021!$A$2:$A$651,0)))</f>
        <v>MS</v>
      </c>
      <c r="T164" s="48" t="str">
        <f>IF(INDEX(Applications_2021!$AE$2:$AE$651,MATCH($A164,Applications_2021!$A$2:$A$651,0))="","",INDEX(Applications_2021!$AE$2:$AE$651,MATCH($A164,Applications_2021!$A$2:$A$651,0)))</f>
        <v>Good</v>
      </c>
      <c r="U164" s="48" t="str">
        <f>IF(INDEX(Applications_2021!$AF$2:$AF$651,MATCH($A164,Applications_2021!$A$2:$A$651,0))="","",INDEX(Applications_2021!$AF$2:$AF$651,MATCH($A164,Applications_2021!$A$2:$A$651,0)))</f>
        <v>I would like to attend the AAYME Camp because the academic enrichment opportunity will advance my knowledge in the areas of Math and Science. I will further build on my interpersonal skills.</v>
      </c>
      <c r="V164" s="48" t="str">
        <f>IF(INDEX(Applications_2021!$AG$2:$AG$651,MATCH($A164,Applications_2021!$A$2:$A$651,0))="","",INDEX(Applications_2021!$AG$2:$AG$651,MATCH($A164,Applications_2021!$A$2:$A$651,0)))</f>
        <v xml:space="preserve">During the 2019-2020 school year and prior to COVID-19, I was the Captain of my middle school cheer squad.  My responsibilities included: practicing new routines, organizing the group for game day, and ensuring my team mates were prepared for all home and away games.  I was the Principal's Student Ambassador and my tasks were to assist students, run errands with the administrative offices and assist teachers. </v>
      </c>
      <c r="W164" s="48" t="str">
        <f>IF(INDEX(Applications_2021!$AH$2:$AH$651,MATCH($A164,Applications_2021!$A$2:$A$651,0))="","",INDEX(Applications_2021!$AH$2:$AH$651,MATCH($A164,Applications_2021!$A$2:$A$651,0)))</f>
        <v/>
      </c>
      <c r="X164" s="48" t="str">
        <f>IF(INDEX(Applications_2021!$AI$2:$AI$651,MATCH($A164,Applications_2021!$A$2:$A$651,0))="","",INDEX(Applications_2021!$AI$2:$AI$651,MATCH($A164,Applications_2021!$A$2:$A$651,0)))</f>
        <v>school/teacher</v>
      </c>
      <c r="Y164" s="48" t="str">
        <f>IF(INDEX(Applications_2021!$AJ$2:$AJ$651,MATCH($A164,Applications_2021!$A$2:$A$651,0))="","",INDEX(Applications_2021!$AJ$2:$AJ$651,MATCH($A164,Applications_2021!$A$2:$A$651,0)))</f>
        <v>Amelia Curry</v>
      </c>
      <c r="Z164" s="48" t="str" cm="1">
        <f t="array" ref="Z164">IF(INDEX(Transcripts_2021!$Q$2:$Q$1001,MATCH($A164,Applications_2021!$A$2:$A$1001,0))="","",INDEX(Transcripts_2021!$Q$2:$Q$1001,MATCH(TRIM($A164),TRIM(Transcripts_2021!$B$2:$B$1001),0)))</f>
        <v/>
      </c>
      <c r="AA164" s="48" t="str" cm="1">
        <f t="array" ref="AA164">IF(INDEX(Transcripts_2021!$S$2:$S$1001,MATCH($A164,Applications_2021!$A$2:$A$1001,0))="","",INDEX(Transcripts_2021!$S$2:$S$1001,MATCH(TRIM($A164),TRIM(Transcripts_2021!$B$2:$B$1001),0)))</f>
        <v/>
      </c>
      <c r="AB164" s="48" t="str" cm="1">
        <f t="array" ref="AB164">IF(INDEX(Transcripts_2021!$U$2:$U$1001,MATCH($A164,Applications_2021!$A$2:$A$1001,0))="","",INDEX(Transcripts_2021!$U$2:$U$1001,MATCH(TRIM($A164),TRIM(Transcripts_2021!$B$2:$B$1001),0)))</f>
        <v/>
      </c>
      <c r="AC164" s="48" t="str">
        <f>IF(INDEX(Transcripts_2021!$A$2:$A$324,MATCH($A164,Transcripts_2021!$A$2:$A$324,0))=$A164,INDEX(Transcripts_2021!$O$2:$O$324,MATCH($A164,Transcripts_2021!$A$2:$A$324,0)),"")</f>
        <v>McEvans School</v>
      </c>
      <c r="AD164" s="48" t="str">
        <f>IF(INDEX('AAYME 2021_List'!$A$3:$A$311,MATCH($A164,'AAYME 2021_List'!$A$3:$A$311,0))=$A164,INDEX('AAYME 2021_List'!$AC$3:$AC$311,MATCH($A164,'AAYME 2021_List'!$A$3:$A$311,0)),"")</f>
        <v>Bolivar</v>
      </c>
      <c r="AE164" s="48" t="str">
        <f>IF(INDEX(Applications_2021!$AL$2:$AL$651,MATCH($A164,Applications_2021!$A$2:$A$651,0))="","",INDEX(Applications_2021!$AL$2:$AL$651,MATCH($A164,Applications_2021!$A$2:$A$651,0)))</f>
        <v>Bolivar</v>
      </c>
    </row>
    <row r="165" spans="1:31" x14ac:dyDescent="0.3">
      <c r="A165" s="51" t="str">
        <f>IF(Applications_2021!$A359="","",Applications_2021!$A359)</f>
        <v>0373-LEW-TA-0142</v>
      </c>
      <c r="B165" s="52">
        <f>IF(INDEX('AAYME 2021_List'!$A$3:$A$311,MATCH($A165,'AAYME 2021_List'!$A$3:$A$311,0))=$A165,INDEX('AAYME 2021_List'!$B$3:$B$311,MATCH($A165,'AAYME 2021_List'!$A$3:$A$311,0)),"")</f>
        <v>0</v>
      </c>
      <c r="C165" s="281" t="str">
        <f>IF(INDEX('AAYME 2021_List'!$A$3:$A$311,MATCH($A165,'AAYME 2021_List'!$A$3:$A$311,0))=$A165,INDEX('AAYME 2021_List'!$C$3:$C$311,MATCH($A165,'AAYME 2021_List'!$A$3:$A$311,0)),"")</f>
        <v>99-Not Selected</v>
      </c>
      <c r="D165" s="46">
        <f t="shared" si="5"/>
        <v>8</v>
      </c>
      <c r="E165" s="45" cm="1">
        <f t="array" ref="E165">_xlfn.IFS($Q165="Less than $25,000 per year",5,$Q165="$25,000 to $49,999 per year",4,$Q165="$50,000 per year or above",2,$Q165="I do not know.",3,$Q165="",0)</f>
        <v>4</v>
      </c>
      <c r="F165" s="45" cm="1">
        <f t="array" ref="F165">_xlfn.IFS($T165="Excellent",5,$T165="Good",4,$T165="Average",3,$T165="Below Average",2,$T165="Poor",1)</f>
        <v>4</v>
      </c>
      <c r="G165" s="52"/>
      <c r="H165" s="52"/>
      <c r="I165" s="52"/>
      <c r="J165" s="255">
        <f>IF(INDEX('AAYME 2021_List'!$A$3:$A$311,MATCH($A165,'AAYME 2021_List'!$A$3:$A$311,0))=$A165,INDEX('AAYME 2021_List'!$J$3:$J$311,MATCH($A165,'AAYME 2021_List'!$A$3:$A$311,0)),"")</f>
        <v>9</v>
      </c>
      <c r="K165" s="48" t="str">
        <f>IF(LEFT(INDEX(Applications_2021!$E$2:$E$651,MATCH($A165,Applications_2021!$A$2:$A$651,0)),1)="Y","Black","Other")</f>
        <v>Black</v>
      </c>
      <c r="L165" s="48" t="str">
        <f>IF(INDEX(Applications_2021!$F$2:$F$651,MATCH($A165,Applications_2021!$A$2:$A$651,0))="","",INDEX(Applications_2021!$F$2:$F$651,MATCH($A165,Applications_2021!$A$2:$A$651,0)))</f>
        <v>Female</v>
      </c>
      <c r="M165" s="48" t="str">
        <f>IF(LEFT(INDEX(Applications_2021!$I$2:$I$651,MATCH($A165,Applications_2021!$A$2:$A$651,0)),1)="","",LEFT(INDEX(Applications_2021!$I$2:$I$651,MATCH($A165,Applications_2021!$A$2:$A$651,0)),1))</f>
        <v>9</v>
      </c>
      <c r="N165" s="48" t="str">
        <f>IF(INDEX(Applications_2021!$J$2:$J$651,MATCH($A165,Applications_2021!$A$2:$A$651,0))="","",INDEX(Applications_2021!$J$2:$J$651,MATCH($A165,Applications_2021!$A$2:$A$651,0)))</f>
        <v>Noxubee County High School</v>
      </c>
      <c r="O165" s="48" t="str">
        <f>IF(INDEX(Applications_2021!$K$2:$K$651,MATCH($A165,Applications_2021!$A$2:$A$651,0))="","",INDEX(Applications_2021!$K$2:$K$651,MATCH($A165,Applications_2021!$A$2:$A$651,0)))</f>
        <v>Noxubee County School District</v>
      </c>
      <c r="P165" s="48" t="str">
        <f>IF(INDEX(Applications_2021!$P$2:$P$651,MATCH($A165,Applications_2021!$A$2:$A$651,0))="","",INDEX(Applications_2021!$P$2:$P$651,MATCH($A165,Applications_2021!$A$2:$A$651,0)))</f>
        <v>College degree or 4 or more years of college (including graduate school)</v>
      </c>
      <c r="Q165" s="48" t="str">
        <f>IF(INDEX(Applications_2021!$Q$2:$Q$651,MATCH($A165,Applications_2021!$A$2:$A$651,0))="","",INDEX(Applications_2021!$Q$2:$Q$651,MATCH($A165,Applications_2021!$A$2:$A$651,0)))</f>
        <v>$25,000 to $49,999 per year</v>
      </c>
      <c r="R165" s="48" t="str">
        <f>IF(INDEX(Applications_2021!$AL$2:$AL$651,MATCH($A165,Applications_2021!$A$2:$A$651,0))="","",INDEX(Applications_2021!$AL$2:$AL$651,MATCH($A165,Applications_2021!$A$2:$A$651,0)))</f>
        <v>Noxubee</v>
      </c>
      <c r="S165" s="48" t="str">
        <f>IF(INDEX(Applications_2021!$V$2:$V$651,MATCH($A165,Applications_2021!$A$2:$A$651,0))="","",INDEX(Applications_2021!$V$2:$V$651,MATCH($A165,Applications_2021!$A$2:$A$651,0)))</f>
        <v>MS</v>
      </c>
      <c r="T165" s="48" t="str">
        <f>IF(INDEX(Applications_2021!$AE$2:$AE$651,MATCH($A165,Applications_2021!$A$2:$A$651,0))="","",INDEX(Applications_2021!$AE$2:$AE$651,MATCH($A165,Applications_2021!$A$2:$A$651,0)))</f>
        <v>Good</v>
      </c>
      <c r="U165" s="48" t="str">
        <f>IF(INDEX(Applications_2021!$AF$2:$AF$651,MATCH($A165,Applications_2021!$A$2:$A$651,0))="","",INDEX(Applications_2021!$AF$2:$AF$651,MATCH($A165,Applications_2021!$A$2:$A$651,0)))</f>
        <v xml:space="preserve">I want to attend AAYME because the camp is a great opportunity to learn new things. I will be able to get a clue and know what career or job I want in the future. My ACT score can improve more from the camp also. My goal number is a 36 on the ACT. I have good grades, but I know I can do better. Hopefully the camp will help me achieve my goals. </v>
      </c>
      <c r="V165" s="48" t="str">
        <f>IF(INDEX(Applications_2021!$AG$2:$AG$651,MATCH($A165,Applications_2021!$A$2:$A$651,0))="","",INDEX(Applications_2021!$AG$2:$AG$651,MATCH($A165,Applications_2021!$A$2:$A$651,0)))</f>
        <v xml:space="preserve">I have a ton of academic awards for being on the Superintendent's List. </v>
      </c>
      <c r="W165" s="48" t="str">
        <f>IF(INDEX(Applications_2021!$AH$2:$AH$651,MATCH($A165,Applications_2021!$A$2:$A$651,0))="","",INDEX(Applications_2021!$AH$2:$AH$651,MATCH($A165,Applications_2021!$A$2:$A$651,0)))</f>
        <v>I am struggling with a career choose, and I need help preparing me for the ACT. The camp will hopefully academically. Also it will give me a feeling of what it is like to not rely on</v>
      </c>
      <c r="X165" s="48" t="str">
        <f>IF(INDEX(Applications_2021!$AI$2:$AI$651,MATCH($A165,Applications_2021!$A$2:$A$651,0))="","",INDEX(Applications_2021!$AI$2:$AI$651,MATCH($A165,Applications_2021!$A$2:$A$651,0)))</f>
        <v>school/teacher</v>
      </c>
      <c r="Y165" s="48" t="str">
        <f>IF(INDEX(Applications_2021!$AJ$2:$AJ$651,MATCH($A165,Applications_2021!$A$2:$A$651,0))="","",INDEX(Applications_2021!$AJ$2:$AJ$651,MATCH($A165,Applications_2021!$A$2:$A$651,0)))</f>
        <v>Teneasha Moody/ Biology Teacher</v>
      </c>
      <c r="Z165" s="48" t="str" cm="1">
        <f t="array" ref="Z165">IF(INDEX(Transcripts_2021!$Q$2:$Q$1001,MATCH($A165,Applications_2021!$A$2:$A$1001,0))="","",INDEX(Transcripts_2021!$Q$2:$Q$1001,MATCH(TRIM($A165),TRIM(Transcripts_2021!$B$2:$B$1001),0)))</f>
        <v/>
      </c>
      <c r="AA165" s="48" t="str" cm="1">
        <f t="array" ref="AA165">IF(INDEX(Transcripts_2021!$S$2:$S$1001,MATCH($A165,Applications_2021!$A$2:$A$1001,0))="","",INDEX(Transcripts_2021!$S$2:$S$1001,MATCH(TRIM($A165),TRIM(Transcripts_2021!$B$2:$B$1001),0)))</f>
        <v/>
      </c>
      <c r="AB165" s="48" t="str" cm="1">
        <f t="array" ref="AB165">IF(INDEX(Transcripts_2021!$U$2:$U$1001,MATCH($A165,Applications_2021!$A$2:$A$1001,0))="","",INDEX(Transcripts_2021!$U$2:$U$1001,MATCH(TRIM($A165),TRIM(Transcripts_2021!$B$2:$B$1001),0)))</f>
        <v/>
      </c>
      <c r="AC165" s="48" t="str">
        <f>IF(INDEX(Transcripts_2021!$A$2:$A$324,MATCH($A165,Transcripts_2021!$A$2:$A$324,0))=$A165,INDEX(Transcripts_2021!$O$2:$O$324,MATCH($A165,Transcripts_2021!$A$2:$A$324,0)),"")</f>
        <v>Noxubee County High School</v>
      </c>
      <c r="AD165" s="48" t="str">
        <f>IF(INDEX('AAYME 2021_List'!$A$3:$A$311,MATCH($A165,'AAYME 2021_List'!$A$3:$A$311,0))=$A165,INDEX('AAYME 2021_List'!$AC$3:$AC$311,MATCH($A165,'AAYME 2021_List'!$A$3:$A$311,0)),"")</f>
        <v>Noxubee</v>
      </c>
      <c r="AE165" s="48" t="str">
        <f>IF(INDEX(Applications_2021!$AL$2:$AL$651,MATCH($A165,Applications_2021!$A$2:$A$651,0))="","",INDEX(Applications_2021!$AL$2:$AL$651,MATCH($A165,Applications_2021!$A$2:$A$651,0)))</f>
        <v>Noxubee</v>
      </c>
    </row>
    <row r="166" spans="1:31" x14ac:dyDescent="0.3">
      <c r="A166" s="51" t="str">
        <f>IF(Applications_2021!$A360="","",Applications_2021!$A360)</f>
        <v>0374-MCG-AL-0094</v>
      </c>
      <c r="B166" s="52" t="str">
        <f>IF(INDEX('AAYME 2021_List'!$A$3:$A$311,MATCH($A166,'AAYME 2021_List'!$A$3:$A$311,0))=$A166,INDEX('AAYME 2021_List'!$B$3:$B$311,MATCH($A166,'AAYME 2021_List'!$A$3:$A$311,0)),"")</f>
        <v>Yes</v>
      </c>
      <c r="C166" s="258" t="str">
        <f>IF(INDEX('AAYME 2021_List'!$A$3:$A$311,MATCH($A166,'AAYME 2021_List'!$A$3:$A$311,0))=$A166,INDEX('AAYME 2021_List'!$C$3:$C$311,MATCH($A166,'AAYME 2021_List'!$A$3:$A$311,0)),"")</f>
        <v>07-Alternate</v>
      </c>
      <c r="D166" s="46">
        <f t="shared" si="5"/>
        <v>9</v>
      </c>
      <c r="E166" s="45" cm="1">
        <f t="array" ref="E166">_xlfn.IFS($Q166="Less than $25,000 per year",5,$Q166="$25,000 to $49,999 per year",4,$Q166="$50,000 per year or above",2,$Q166="I do not know.",3,$Q166="",0)</f>
        <v>4</v>
      </c>
      <c r="F166" s="45" cm="1">
        <f t="array" ref="F166">_xlfn.IFS($T166="Excellent",5,$T166="Good",4,$T166="Average",3,$T166="Below Average",2,$T166="Poor",1)</f>
        <v>5</v>
      </c>
      <c r="G166" s="52"/>
      <c r="H166" s="52"/>
      <c r="I166" s="52"/>
      <c r="J166" s="255">
        <f>IF(INDEX('AAYME 2021_List'!$A$3:$A$311,MATCH($A166,'AAYME 2021_List'!$A$3:$A$311,0))=$A166,INDEX('AAYME 2021_List'!$J$3:$J$311,MATCH($A166,'AAYME 2021_List'!$A$3:$A$311,0)),"")</f>
        <v>8</v>
      </c>
      <c r="K166" s="48" t="str">
        <f>IF(LEFT(INDEX(Applications_2021!$E$2:$E$651,MATCH($A166,Applications_2021!$A$2:$A$651,0)),1)="Y","Black","Other")</f>
        <v>Black</v>
      </c>
      <c r="L166" s="48" t="str">
        <f>IF(INDEX(Applications_2021!$F$2:$F$651,MATCH($A166,Applications_2021!$A$2:$A$651,0))="","",INDEX(Applications_2021!$F$2:$F$651,MATCH($A166,Applications_2021!$A$2:$A$651,0)))</f>
        <v>Female</v>
      </c>
      <c r="M166" s="48" t="str">
        <f>IF(LEFT(INDEX(Applications_2021!$I$2:$I$651,MATCH($A166,Applications_2021!$A$2:$A$651,0)),1)="","",LEFT(INDEX(Applications_2021!$I$2:$I$651,MATCH($A166,Applications_2021!$A$2:$A$651,0)),1))</f>
        <v>8</v>
      </c>
      <c r="N166" s="48" t="str">
        <f>IF(INDEX(Applications_2021!$J$2:$J$651,MATCH($A166,Applications_2021!$A$2:$A$651,0))="","",INDEX(Applications_2021!$J$2:$J$651,MATCH($A166,Applications_2021!$A$2:$A$651,0)))</f>
        <v>Lake Cormorant Middle</v>
      </c>
      <c r="O166" s="48" t="str">
        <f>IF(INDEX(Applications_2021!$K$2:$K$651,MATCH($A166,Applications_2021!$A$2:$A$651,0))="","",INDEX(Applications_2021!$K$2:$K$651,MATCH($A166,Applications_2021!$A$2:$A$651,0)))</f>
        <v>DeSoto County</v>
      </c>
      <c r="P166" s="48" t="str">
        <f>IF(INDEX(Applications_2021!$P$2:$P$651,MATCH($A166,Applications_2021!$A$2:$A$651,0))="","",INDEX(Applications_2021!$P$2:$P$651,MATCH($A166,Applications_2021!$A$2:$A$651,0)))</f>
        <v>College degree or 4 or more years of college (including graduate school)</v>
      </c>
      <c r="Q166" s="48" t="str">
        <f>IF(INDEX(Applications_2021!$Q$2:$Q$651,MATCH($A166,Applications_2021!$A$2:$A$651,0))="","",INDEX(Applications_2021!$Q$2:$Q$651,MATCH($A166,Applications_2021!$A$2:$A$651,0)))</f>
        <v>$25,000 to $49,999 per year</v>
      </c>
      <c r="R166" s="48" t="str">
        <f>IF(INDEX(Applications_2021!$AL$2:$AL$651,MATCH($A166,Applications_2021!$A$2:$A$651,0))="","",INDEX(Applications_2021!$AL$2:$AL$651,MATCH($A166,Applications_2021!$A$2:$A$651,0)))</f>
        <v>DeSoto</v>
      </c>
      <c r="S166" s="48" t="str">
        <f>IF(INDEX(Applications_2021!$V$2:$V$651,MATCH($A166,Applications_2021!$A$2:$A$651,0))="","",INDEX(Applications_2021!$V$2:$V$651,MATCH($A166,Applications_2021!$A$2:$A$651,0)))</f>
        <v>MS</v>
      </c>
      <c r="T166" s="48" t="str">
        <f>IF(INDEX(Applications_2021!$AE$2:$AE$651,MATCH($A166,Applications_2021!$A$2:$A$651,0))="","",INDEX(Applications_2021!$AE$2:$AE$651,MATCH($A166,Applications_2021!$A$2:$A$651,0)))</f>
        <v>Excellent</v>
      </c>
      <c r="U166" s="48" t="str">
        <f>IF(INDEX(Applications_2021!$AF$2:$AF$651,MATCH($A166,Applications_2021!$A$2:$A$651,0))="","",INDEX(Applications_2021!$AF$2:$AF$651,MATCH($A166,Applications_2021!$A$2:$A$651,0)))</f>
        <v xml:space="preserve">I would like attend the AAYME Camp to enhance my knowledge of math and science. I hope to gain more knowledge to prepare myself for my chosen career of a certified register nurse anesthetist. </v>
      </c>
      <c r="V166" s="48" t="str">
        <f>IF(INDEX(Applications_2021!$AG$2:$AG$651,MATCH($A166,Applications_2021!$A$2:$A$651,0))="","",INDEX(Applications_2021!$AG$2:$AG$651,MATCH($A166,Applications_2021!$A$2:$A$651,0)))</f>
        <v>I am a member of Intrepid Gymnastics in Horn Lake, MS and have been to Regional competition placing 8th in my level. I am a member of Brown Baptist Church where I am a Jr. Ambassador for Guest Services.</v>
      </c>
      <c r="W166" s="48" t="str">
        <f>IF(INDEX(Applications_2021!$AH$2:$AH$651,MATCH($A166,Applications_2021!$A$2:$A$651,0))="","",INDEX(Applications_2021!$AH$2:$AH$651,MATCH($A166,Applications_2021!$A$2:$A$651,0)))</f>
        <v/>
      </c>
      <c r="X166" s="48" t="str">
        <f>IF(INDEX(Applications_2021!$AI$2:$AI$651,MATCH($A166,Applications_2021!$A$2:$A$651,0))="","",INDEX(Applications_2021!$AI$2:$AI$651,MATCH($A166,Applications_2021!$A$2:$A$651,0)))</f>
        <v>school/teacher</v>
      </c>
      <c r="Y166" s="48" t="str">
        <f>IF(INDEX(Applications_2021!$AJ$2:$AJ$651,MATCH($A166,Applications_2021!$A$2:$A$651,0))="","",INDEX(Applications_2021!$AJ$2:$AJ$651,MATCH($A166,Applications_2021!$A$2:$A$651,0)))</f>
        <v>Mrs. M. Sartain- Lake Cormorant Middle</v>
      </c>
      <c r="Z166" s="48" t="str" cm="1">
        <f t="array" ref="Z166">IF(INDEX(Transcripts_2021!$Q$2:$Q$1001,MATCH($A166,Applications_2021!$A$2:$A$1001,0))="","",INDEX(Transcripts_2021!$Q$2:$Q$1001,MATCH(TRIM($A166),TRIM(Transcripts_2021!$B$2:$B$1001),0)))</f>
        <v/>
      </c>
      <c r="AA166" s="48" t="str" cm="1">
        <f t="array" ref="AA166">IF(INDEX(Transcripts_2021!$S$2:$S$1001,MATCH($A166,Applications_2021!$A$2:$A$1001,0))="","",INDEX(Transcripts_2021!$S$2:$S$1001,MATCH(TRIM($A166),TRIM(Transcripts_2021!$B$2:$B$1001),0)))</f>
        <v/>
      </c>
      <c r="AB166" s="48" t="str" cm="1">
        <f t="array" ref="AB166">IF(INDEX(Transcripts_2021!$U$2:$U$1001,MATCH($A166,Applications_2021!$A$2:$A$1001,0))="","",INDEX(Transcripts_2021!$U$2:$U$1001,MATCH(TRIM($A166),TRIM(Transcripts_2021!$B$2:$B$1001),0)))</f>
        <v/>
      </c>
      <c r="AC166" s="48" t="str">
        <f>IF(INDEX(Transcripts_2021!$A$2:$A$324,MATCH($A166,Transcripts_2021!$A$2:$A$324,0))=$A166,INDEX(Transcripts_2021!$O$2:$O$324,MATCH($A166,Transcripts_2021!$A$2:$A$324,0)),"")</f>
        <v>Lake Cormorant Middle</v>
      </c>
      <c r="AD166" s="48" t="str">
        <f>IF(INDEX('AAYME 2021_List'!$A$3:$A$311,MATCH($A166,'AAYME 2021_List'!$A$3:$A$311,0))=$A166,INDEX('AAYME 2021_List'!$AC$3:$AC$311,MATCH($A166,'AAYME 2021_List'!$A$3:$A$311,0)),"")</f>
        <v>DeSoto</v>
      </c>
      <c r="AE166" s="48" t="str">
        <f>IF(INDEX(Applications_2021!$AL$2:$AL$651,MATCH($A166,Applications_2021!$A$2:$A$651,0))="","",INDEX(Applications_2021!$AL$2:$AL$651,MATCH($A166,Applications_2021!$A$2:$A$651,0)))</f>
        <v>DeSoto</v>
      </c>
    </row>
    <row r="167" spans="1:31" x14ac:dyDescent="0.3">
      <c r="A167" s="51" t="str">
        <f>IF(Applications_2021!$A361="","",Applications_2021!$A361)</f>
        <v>0375-NEL-ZA-0175</v>
      </c>
      <c r="B167" s="52" t="str">
        <f>IF(INDEX('AAYME 2021_List'!$A$3:$A$311,MATCH($A167,'AAYME 2021_List'!$A$3:$A$311,0))=$A167,INDEX('AAYME 2021_List'!$B$3:$B$311,MATCH($A167,'AAYME 2021_List'!$A$3:$A$311,0)),"")</f>
        <v>No</v>
      </c>
      <c r="C167" s="258" t="str">
        <f>IF(INDEX('AAYME 2021_List'!$A$3:$A$311,MATCH($A167,'AAYME 2021_List'!$A$3:$A$311,0))=$A167,INDEX('AAYME 2021_List'!$C$3:$C$311,MATCH($A167,'AAYME 2021_List'!$A$3:$A$311,0)),"")</f>
        <v>03-Missing/Invalid transcript info</v>
      </c>
      <c r="D167" s="46">
        <f t="shared" si="5"/>
        <v>9</v>
      </c>
      <c r="E167" s="45" cm="1">
        <f t="array" ref="E167">_xlfn.IFS($Q167="Less than $25,000 per year",5,$Q167="$25,000 to $49,999 per year",4,$Q167="$50,000 per year or above",2,$Q167="I do not know.",3,$Q167="",0)</f>
        <v>4</v>
      </c>
      <c r="F167" s="45" cm="1">
        <f t="array" ref="F167">_xlfn.IFS($T167="Excellent",5,$T167="Good",4,$T167="Average",3,$T167="Below Average",2,$T167="Poor",1)</f>
        <v>5</v>
      </c>
      <c r="G167" s="52"/>
      <c r="H167" s="52"/>
      <c r="I167" s="52"/>
      <c r="J167" s="255">
        <f>IF(INDEX('AAYME 2021_List'!$A$3:$A$311,MATCH($A167,'AAYME 2021_List'!$A$3:$A$311,0))=$A167,INDEX('AAYME 2021_List'!$J$3:$J$311,MATCH($A167,'AAYME 2021_List'!$A$3:$A$311,0)),"")</f>
        <v>8</v>
      </c>
      <c r="K167" s="48" t="str">
        <f>IF(LEFT(INDEX(Applications_2021!$E$2:$E$651,MATCH($A167,Applications_2021!$A$2:$A$651,0)),1)="Y","Black","Other")</f>
        <v>Black</v>
      </c>
      <c r="L167" s="48" t="str">
        <f>IF(INDEX(Applications_2021!$F$2:$F$651,MATCH($A167,Applications_2021!$A$2:$A$651,0))="","",INDEX(Applications_2021!$F$2:$F$651,MATCH($A167,Applications_2021!$A$2:$A$651,0)))</f>
        <v>Female</v>
      </c>
      <c r="M167" s="48" t="str">
        <f>IF(LEFT(INDEX(Applications_2021!$I$2:$I$651,MATCH($A167,Applications_2021!$A$2:$A$651,0)),1)="","",LEFT(INDEX(Applications_2021!$I$2:$I$651,MATCH($A167,Applications_2021!$A$2:$A$651,0)),1))</f>
        <v>8</v>
      </c>
      <c r="N167" s="48" t="str">
        <f>IF(INDEX(Applications_2021!$J$2:$J$651,MATCH($A167,Applications_2021!$A$2:$A$651,0))="","",INDEX(Applications_2021!$J$2:$J$651,MATCH($A167,Applications_2021!$A$2:$A$651,0)))</f>
        <v>Lake Cormorant Middle School</v>
      </c>
      <c r="O167" s="48" t="str">
        <f>IF(INDEX(Applications_2021!$K$2:$K$651,MATCH($A167,Applications_2021!$A$2:$A$651,0))="","",INDEX(Applications_2021!$K$2:$K$651,MATCH($A167,Applications_2021!$A$2:$A$651,0)))</f>
        <v>Desoto County Schools</v>
      </c>
      <c r="P167" s="48" t="str">
        <f>IF(INDEX(Applications_2021!$P$2:$P$651,MATCH($A167,Applications_2021!$A$2:$A$651,0))="","",INDEX(Applications_2021!$P$2:$P$651,MATCH($A167,Applications_2021!$A$2:$A$651,0)))</f>
        <v>College degree or 4 or more years of college (including graduate school)</v>
      </c>
      <c r="Q167" s="48" t="str">
        <f>IF(INDEX(Applications_2021!$Q$2:$Q$651,MATCH($A167,Applications_2021!$A$2:$A$651,0))="","",INDEX(Applications_2021!$Q$2:$Q$651,MATCH($A167,Applications_2021!$A$2:$A$651,0)))</f>
        <v>$25,000 to $49,999 per year</v>
      </c>
      <c r="R167" s="48" t="str">
        <f>IF(INDEX(Applications_2021!$AL$2:$AL$651,MATCH($A167,Applications_2021!$A$2:$A$651,0))="","",INDEX(Applications_2021!$AL$2:$AL$651,MATCH($A167,Applications_2021!$A$2:$A$651,0)))</f>
        <v>DeSoto</v>
      </c>
      <c r="S167" s="48" t="str">
        <f>IF(INDEX(Applications_2021!$V$2:$V$651,MATCH($A167,Applications_2021!$A$2:$A$651,0))="","",INDEX(Applications_2021!$V$2:$V$651,MATCH($A167,Applications_2021!$A$2:$A$651,0)))</f>
        <v>MS</v>
      </c>
      <c r="T167" s="48" t="str">
        <f>IF(INDEX(Applications_2021!$AE$2:$AE$651,MATCH($A167,Applications_2021!$A$2:$A$651,0))="","",INDEX(Applications_2021!$AE$2:$AE$651,MATCH($A167,Applications_2021!$A$2:$A$651,0)))</f>
        <v>Excellent</v>
      </c>
      <c r="U167" s="48" t="str">
        <f>IF(INDEX(Applications_2021!$AF$2:$AF$651,MATCH($A167,Applications_2021!$A$2:$A$651,0))="","",INDEX(Applications_2021!$AF$2:$AF$651,MATCH($A167,Applications_2021!$A$2:$A$651,0)))</f>
        <v>I believe this camp will help me improve my leadership skills, as well as helping me improve with mathematics and science academic wise.</v>
      </c>
      <c r="V167" s="48" t="str">
        <f>IF(INDEX(Applications_2021!$AG$2:$AG$651,MATCH($A167,Applications_2021!$A$2:$A$651,0))="","",INDEX(Applications_2021!$AG$2:$AG$651,MATCH($A167,Applications_2021!$A$2:$A$651,0)))</f>
        <v xml:space="preserve">Nomination for STEM Principal's List Scholar Spotlight (Elementary and Middle School) AP Math 7th and 8th grade BETA Club Member (Elementary School)    </v>
      </c>
      <c r="W167" s="48" t="str">
        <f>IF(INDEX(Applications_2021!$AH$2:$AH$651,MATCH($A167,Applications_2021!$A$2:$A$651,0))="","",INDEX(Applications_2021!$AH$2:$AH$651,MATCH($A167,Applications_2021!$A$2:$A$651,0)))</f>
        <v/>
      </c>
      <c r="X167" s="48" t="str">
        <f>IF(INDEX(Applications_2021!$AI$2:$AI$651,MATCH($A167,Applications_2021!$A$2:$A$651,0))="","",INDEX(Applications_2021!$AI$2:$AI$651,MATCH($A167,Applications_2021!$A$2:$A$651,0)))</f>
        <v>school/teacher</v>
      </c>
      <c r="Y167" s="48" t="str">
        <f>IF(INDEX(Applications_2021!$AJ$2:$AJ$651,MATCH($A167,Applications_2021!$A$2:$A$651,0))="","",INDEX(Applications_2021!$AJ$2:$AJ$651,MATCH($A167,Applications_2021!$A$2:$A$651,0)))</f>
        <v>Misty Domino-Sartain (Lake Cormorant Middle School)</v>
      </c>
      <c r="Z167" s="48" t="str" cm="1">
        <f t="array" ref="Z167">IF(INDEX(Transcripts_2021!$Q$2:$Q$1001,MATCH($A167,Applications_2021!$A$2:$A$1001,0))="","",INDEX(Transcripts_2021!$Q$2:$Q$1001,MATCH(TRIM($A167),TRIM(Transcripts_2021!$B$2:$B$1001),0)))</f>
        <v/>
      </c>
      <c r="AA167" s="48" t="str" cm="1">
        <f t="array" ref="AA167">IF(INDEX(Transcripts_2021!$S$2:$S$1001,MATCH($A167,Applications_2021!$A$2:$A$1001,0))="","",INDEX(Transcripts_2021!$S$2:$S$1001,MATCH(TRIM($A167),TRIM(Transcripts_2021!$B$2:$B$1001),0)))</f>
        <v/>
      </c>
      <c r="AB167" s="48" t="str" cm="1">
        <f t="array" ref="AB167">IF(INDEX(Transcripts_2021!$U$2:$U$1001,MATCH($A167,Applications_2021!$A$2:$A$1001,0))="","",INDEX(Transcripts_2021!$U$2:$U$1001,MATCH(TRIM($A167),TRIM(Transcripts_2021!$B$2:$B$1001),0)))</f>
        <v/>
      </c>
      <c r="AC167" s="48" t="str">
        <f>IF(INDEX(Transcripts_2021!$A$2:$A$324,MATCH($A167,Transcripts_2021!$A$2:$A$324,0))=$A167,INDEX(Transcripts_2021!$O$2:$O$324,MATCH($A167,Transcripts_2021!$A$2:$A$324,0)),"")</f>
        <v xml:space="preserve">LAKE CORMORANT MIDDLE </v>
      </c>
      <c r="AD167" s="48" t="str">
        <f>IF(INDEX('AAYME 2021_List'!$A$3:$A$311,MATCH($A167,'AAYME 2021_List'!$A$3:$A$311,0))=$A167,INDEX('AAYME 2021_List'!$AC$3:$AC$311,MATCH($A167,'AAYME 2021_List'!$A$3:$A$311,0)),"")</f>
        <v>DeSoto</v>
      </c>
      <c r="AE167" s="48" t="str">
        <f>IF(INDEX(Applications_2021!$AL$2:$AL$651,MATCH($A167,Applications_2021!$A$2:$A$651,0))="","",INDEX(Applications_2021!$AL$2:$AL$651,MATCH($A167,Applications_2021!$A$2:$A$651,0)))</f>
        <v>DeSoto</v>
      </c>
    </row>
    <row r="168" spans="1:31" x14ac:dyDescent="0.3">
      <c r="A168" s="165" t="str">
        <f>IF(Applications_2021!$A362="","",Applications_2021!$A362)</f>
        <v>0376-HIL-DA-0148</v>
      </c>
      <c r="B168" s="52" t="str">
        <f>IF(INDEX('AAYME 2021_List'!$A$3:$A$311,MATCH($A168,'AAYME 2021_List'!$A$3:$A$311,0))=$A168,INDEX('AAYME 2021_List'!$B$3:$B$311,MATCH($A168,'AAYME 2021_List'!$A$3:$A$311,0)),"")</f>
        <v>Yes</v>
      </c>
      <c r="C168" s="258" t="str">
        <f>IF(INDEX('AAYME 2021_List'!$A$3:$A$311,MATCH($A168,'AAYME 2021_List'!$A$3:$A$311,0))=$A168,INDEX('AAYME 2021_List'!$C$3:$C$311,MATCH($A168,'AAYME 2021_List'!$A$3:$A$311,0)),"")</f>
        <v>00-Priority Representation</v>
      </c>
      <c r="D168" s="46">
        <f t="shared" si="5"/>
        <v>7</v>
      </c>
      <c r="E168" s="45" cm="1">
        <f t="array" ref="E168">_xlfn.IFS($Q168="Less than $25,000 per year",5,$Q168="$25,000 to $49,999 per year",4,$Q168="$50,000 per year or above",2,$Q168="I do not know.",3,$Q168="",0)</f>
        <v>2</v>
      </c>
      <c r="F168" s="45" cm="1">
        <f t="array" ref="F168">_xlfn.IFS($T168="Excellent",5,$T168="Good",4,$T168="Average",3,$T168="Below Average",2,$T168="Poor",1)</f>
        <v>5</v>
      </c>
      <c r="G168" s="52"/>
      <c r="H168" s="52"/>
      <c r="I168" s="52"/>
      <c r="J168" s="255">
        <f>IF(INDEX('AAYME 2021_List'!$A$3:$A$311,MATCH($A168,'AAYME 2021_List'!$A$3:$A$311,0))=$A168,INDEX('AAYME 2021_List'!$J$3:$J$311,MATCH($A168,'AAYME 2021_List'!$A$3:$A$311,0)),"")</f>
        <v>8</v>
      </c>
      <c r="K168" s="48" t="str">
        <f>IF(LEFT(INDEX(Applications_2021!$E$2:$E$651,MATCH($A168,Applications_2021!$A$2:$A$651,0)),1)="Y","Black","Other")</f>
        <v>Black</v>
      </c>
      <c r="L168" s="48" t="str">
        <f>IF(INDEX(Applications_2021!$F$2:$F$651,MATCH($A168,Applications_2021!$A$2:$A$651,0))="","",INDEX(Applications_2021!$F$2:$F$651,MATCH($A168,Applications_2021!$A$2:$A$651,0)))</f>
        <v>Male</v>
      </c>
      <c r="M168" s="48" t="str">
        <f>IF(LEFT(INDEX(Applications_2021!$I$2:$I$651,MATCH($A168,Applications_2021!$A$2:$A$651,0)),1)="","",LEFT(INDEX(Applications_2021!$I$2:$I$651,MATCH($A168,Applications_2021!$A$2:$A$651,0)),1))</f>
        <v>8</v>
      </c>
      <c r="N168" s="141" t="str">
        <f>IF(INDEX(Applications_2021!$J$2:$J$651,MATCH($A168,Applications_2021!$A$2:$A$651,0))="","",INDEX(Applications_2021!$J$2:$J$651,MATCH($A168,Applications_2021!$A$2:$A$651,0)))</f>
        <v>Northwest Middle School</v>
      </c>
      <c r="O168" s="48" t="str">
        <f>IF(INDEX(Applications_2021!$K$2:$K$651,MATCH($A168,Applications_2021!$A$2:$A$651,0))="","",INDEX(Applications_2021!$K$2:$K$651,MATCH($A168,Applications_2021!$A$2:$A$651,0)))</f>
        <v>Meridian Public School District</v>
      </c>
      <c r="P168" s="48" t="str">
        <f>IF(INDEX(Applications_2021!$P$2:$P$651,MATCH($A168,Applications_2021!$A$2:$A$651,0))="","",INDEX(Applications_2021!$P$2:$P$651,MATCH($A168,Applications_2021!$A$2:$A$651,0)))</f>
        <v>College degree or 4 or more years of college (including graduate school)</v>
      </c>
      <c r="Q168" s="48" t="str">
        <f>IF(INDEX(Applications_2021!$Q$2:$Q$651,MATCH($A168,Applications_2021!$A$2:$A$651,0))="","",INDEX(Applications_2021!$Q$2:$Q$651,MATCH($A168,Applications_2021!$A$2:$A$651,0)))</f>
        <v>$50,000 per year or above</v>
      </c>
      <c r="R168" s="48" t="str">
        <f>IF(INDEX(Applications_2021!$AL$2:$AL$651,MATCH($A168,Applications_2021!$A$2:$A$651,0))="","",INDEX(Applications_2021!$AL$2:$AL$651,MATCH($A168,Applications_2021!$A$2:$A$651,0)))</f>
        <v>Lauderdale</v>
      </c>
      <c r="S168" s="48" t="str">
        <f>IF(INDEX(Applications_2021!$V$2:$V$651,MATCH($A168,Applications_2021!$A$2:$A$651,0))="","",INDEX(Applications_2021!$V$2:$V$651,MATCH($A168,Applications_2021!$A$2:$A$651,0)))</f>
        <v>MS</v>
      </c>
      <c r="T168" s="48" t="str">
        <f>IF(INDEX(Applications_2021!$AE$2:$AE$651,MATCH($A168,Applications_2021!$A$2:$A$651,0))="","",INDEX(Applications_2021!$AE$2:$AE$651,MATCH($A168,Applications_2021!$A$2:$A$651,0)))</f>
        <v>Excellent</v>
      </c>
      <c r="U168" s="48" t="str">
        <f>IF(INDEX(Applications_2021!$AF$2:$AF$651,MATCH($A168,Applications_2021!$A$2:$A$651,0))="","",INDEX(Applications_2021!$AF$2:$AF$651,MATCH($A168,Applications_2021!$A$2:$A$651,0)))</f>
        <v>I have a strong interest in math and especially science and am very interested in a possible career in engineering or something that is science-based. I know that I will learn a great deal from this experience and hope to make many friends who share similar interests and some who have different likes and experiences. I know that a camp like this will be a great opportunity for me and I am very glad that a camp such as this is being offered to us that will assist in furthering our interests, thinking about our future career possibilities, and broadening our minds.</v>
      </c>
      <c r="V168" s="48" t="str">
        <f>IF(INDEX(Applications_2021!$AG$2:$AG$651,MATCH($A168,Applications_2021!$A$2:$A$651,0))="","",INDEX(Applications_2021!$AG$2:$AG$651,MATCH($A168,Applications_2021!$A$2:$A$651,0)))</f>
        <v>Throughout my educational career, I have been on the honor roll, received highest honors, and been on the principal’s list. I am also currently a member of the National Beta Club, a Northwest Middle School STARR Student, and serve as a team captain for the Meridian High School junior varsity soccer team. Additionally, I was honored to be nominated to participate in the Duke University T.I.P. program.</v>
      </c>
      <c r="W168" s="48" t="str">
        <f>IF(INDEX(Applications_2021!$AH$2:$AH$651,MATCH($A168,Applications_2021!$A$2:$A$651,0))="","",INDEX(Applications_2021!$AH$2:$AH$651,MATCH($A168,Applications_2021!$A$2:$A$651,0)))</f>
        <v/>
      </c>
      <c r="X168" s="48" t="str">
        <f>IF(INDEX(Applications_2021!$AI$2:$AI$651,MATCH($A168,Applications_2021!$A$2:$A$651,0))="","",INDEX(Applications_2021!$AI$2:$AI$651,MATCH($A168,Applications_2021!$A$2:$A$651,0)))</f>
        <v>school/teacher</v>
      </c>
      <c r="Y168" s="48" t="str">
        <f>IF(INDEX(Applications_2021!$AJ$2:$AJ$651,MATCH($A168,Applications_2021!$A$2:$A$651,0))="","",INDEX(Applications_2021!$AJ$2:$AJ$651,MATCH($A168,Applications_2021!$A$2:$A$651,0)))</f>
        <v>LaShonda Brewer, Northwest Middle School</v>
      </c>
      <c r="Z168" s="48" t="str" cm="1">
        <f t="array" ref="Z168">IF(INDEX(Transcripts_2021!$Q$2:$Q$1001,MATCH($A168,Applications_2021!$A$2:$A$1001,0))="","",INDEX(Transcripts_2021!$Q$2:$Q$1001,MATCH(TRIM($A168),TRIM(Transcripts_2021!$B$2:$B$1001),0)))</f>
        <v/>
      </c>
      <c r="AA168" s="48" t="str" cm="1">
        <f t="array" ref="AA168">IF(INDEX(Transcripts_2021!$S$2:$S$1001,MATCH($A168,Applications_2021!$A$2:$A$1001,0))="","",INDEX(Transcripts_2021!$S$2:$S$1001,MATCH(TRIM($A168),TRIM(Transcripts_2021!$B$2:$B$1001),0)))</f>
        <v/>
      </c>
      <c r="AB168" s="48" t="str" cm="1">
        <f t="array" ref="AB168">IF(INDEX(Transcripts_2021!$U$2:$U$1001,MATCH($A168,Applications_2021!$A$2:$A$1001,0))="","",INDEX(Transcripts_2021!$U$2:$U$1001,MATCH(TRIM($A168),TRIM(Transcripts_2021!$B$2:$B$1001),0)))</f>
        <v/>
      </c>
      <c r="AC168" s="48" t="str">
        <f>IF(INDEX(Transcripts_2021!$A$2:$A$324,MATCH($A168,Transcripts_2021!$A$2:$A$324,0))=$A168,INDEX(Transcripts_2021!$O$2:$O$324,MATCH($A168,Transcripts_2021!$A$2:$A$324,0)),"")</f>
        <v>Northwest Middle School</v>
      </c>
      <c r="AD168" s="48" t="str">
        <f>IF(INDEX('AAYME 2021_List'!$A$3:$A$311,MATCH($A168,'AAYME 2021_List'!$A$3:$A$311,0))=$A168,INDEX('AAYME 2021_List'!$AC$3:$AC$311,MATCH($A168,'AAYME 2021_List'!$A$3:$A$311,0)),"")</f>
        <v>Lauderdale</v>
      </c>
      <c r="AE168" s="48" t="str">
        <f>IF(INDEX(Applications_2021!$AL$2:$AL$651,MATCH($A168,Applications_2021!$A$2:$A$651,0))="","",INDEX(Applications_2021!$AL$2:$AL$651,MATCH($A168,Applications_2021!$A$2:$A$651,0)))</f>
        <v>Lauderdale</v>
      </c>
    </row>
    <row r="169" spans="1:31" x14ac:dyDescent="0.3">
      <c r="A169" s="51" t="str">
        <f>IF(Applications_2021!$A363="","",Applications_2021!$A363)</f>
        <v>0377-SMI-JA-0099</v>
      </c>
      <c r="B169" s="52">
        <f>IF(INDEX('AAYME 2021_List'!$A$3:$A$311,MATCH($A169,'AAYME 2021_List'!$A$3:$A$311,0))=$A169,INDEX('AAYME 2021_List'!$B$3:$B$311,MATCH($A169,'AAYME 2021_List'!$A$3:$A$311,0)),"")</f>
        <v>0</v>
      </c>
      <c r="C169" s="281" t="str">
        <f>IF(INDEX('AAYME 2021_List'!$A$3:$A$311,MATCH($A169,'AAYME 2021_List'!$A$3:$A$311,0))=$A169,INDEX('AAYME 2021_List'!$C$3:$C$311,MATCH($A169,'AAYME 2021_List'!$A$3:$A$311,0)),"")</f>
        <v>99-Not Selected</v>
      </c>
      <c r="D169" s="46">
        <f t="shared" si="5"/>
        <v>9</v>
      </c>
      <c r="E169" s="45" cm="1">
        <f t="array" ref="E169">_xlfn.IFS($Q169="Less than $25,000 per year",5,$Q169="$25,000 to $49,999 per year",4,$Q169="$50,000 per year or above",2,$Q169="I do not know.",3,$Q169="",0)</f>
        <v>4</v>
      </c>
      <c r="F169" s="45" cm="1">
        <f t="array" ref="F169">_xlfn.IFS($T169="Excellent",5,$T169="Good",4,$T169="Average",3,$T169="Below Average",2,$T169="Poor",1)</f>
        <v>5</v>
      </c>
      <c r="G169" s="52"/>
      <c r="H169" s="52"/>
      <c r="I169" s="52"/>
      <c r="J169" s="255">
        <f>IF(INDEX('AAYME 2021_List'!$A$3:$A$311,MATCH($A169,'AAYME 2021_List'!$A$3:$A$311,0))=$A169,INDEX('AAYME 2021_List'!$J$3:$J$311,MATCH($A169,'AAYME 2021_List'!$A$3:$A$311,0)),"")</f>
        <v>8</v>
      </c>
      <c r="K169" s="48" t="str">
        <f>IF(LEFT(INDEX(Applications_2021!$E$2:$E$651,MATCH($A169,Applications_2021!$A$2:$A$651,0)),1)="Y","Black","Other")</f>
        <v>Black</v>
      </c>
      <c r="L169" s="48" t="str">
        <f>IF(INDEX(Applications_2021!$F$2:$F$651,MATCH($A169,Applications_2021!$A$2:$A$651,0))="","",INDEX(Applications_2021!$F$2:$F$651,MATCH($A169,Applications_2021!$A$2:$A$651,0)))</f>
        <v>Female</v>
      </c>
      <c r="M169" s="48" t="str">
        <f>IF(LEFT(INDEX(Applications_2021!$I$2:$I$651,MATCH($A169,Applications_2021!$A$2:$A$651,0)),1)="","",LEFT(INDEX(Applications_2021!$I$2:$I$651,MATCH($A169,Applications_2021!$A$2:$A$651,0)),1))</f>
        <v>8</v>
      </c>
      <c r="N169" s="48" t="str">
        <f>IF(INDEX(Applications_2021!$J$2:$J$651,MATCH($A169,Applications_2021!$A$2:$A$651,0))="","",INDEX(Applications_2021!$J$2:$J$651,MATCH($A169,Applications_2021!$A$2:$A$651,0)))</f>
        <v>Lake Cormorant Middle School</v>
      </c>
      <c r="O169" s="48" t="str">
        <f>IF(INDEX(Applications_2021!$K$2:$K$651,MATCH($A169,Applications_2021!$A$2:$A$651,0))="","",INDEX(Applications_2021!$K$2:$K$651,MATCH($A169,Applications_2021!$A$2:$A$651,0)))</f>
        <v>Desoto</v>
      </c>
      <c r="P169" s="48" t="str">
        <f>IF(INDEX(Applications_2021!$P$2:$P$651,MATCH($A169,Applications_2021!$A$2:$A$651,0))="","",INDEX(Applications_2021!$P$2:$P$651,MATCH($A169,Applications_2021!$A$2:$A$651,0)))</f>
        <v>High School Diploma or up to 3 years of college</v>
      </c>
      <c r="Q169" s="48" t="str">
        <f>IF(INDEX(Applications_2021!$Q$2:$Q$651,MATCH($A169,Applications_2021!$A$2:$A$651,0))="","",INDEX(Applications_2021!$Q$2:$Q$651,MATCH($A169,Applications_2021!$A$2:$A$651,0)))</f>
        <v>$25,000 to $49,999 per year</v>
      </c>
      <c r="R169" s="48" t="str">
        <f>IF(INDEX(Applications_2021!$AL$2:$AL$651,MATCH($A169,Applications_2021!$A$2:$A$651,0))="","",INDEX(Applications_2021!$AL$2:$AL$651,MATCH($A169,Applications_2021!$A$2:$A$651,0)))</f>
        <v>DeSoto</v>
      </c>
      <c r="S169" s="48" t="str">
        <f>IF(INDEX(Applications_2021!$V$2:$V$651,MATCH($A169,Applications_2021!$A$2:$A$651,0))="","",INDEX(Applications_2021!$V$2:$V$651,MATCH($A169,Applications_2021!$A$2:$A$651,0)))</f>
        <v>MS</v>
      </c>
      <c r="T169" s="48" t="str">
        <f>IF(INDEX(Applications_2021!$AE$2:$AE$651,MATCH($A169,Applications_2021!$A$2:$A$651,0))="","",INDEX(Applications_2021!$AE$2:$AE$651,MATCH($A169,Applications_2021!$A$2:$A$651,0)))</f>
        <v>Excellent</v>
      </c>
      <c r="U169" s="48" t="str">
        <f>IF(INDEX(Applications_2021!$AF$2:$AF$651,MATCH($A169,Applications_2021!$A$2:$A$651,0))="","",INDEX(Applications_2021!$AF$2:$AF$651,MATCH($A169,Applications_2021!$A$2:$A$651,0)))</f>
        <v xml:space="preserve">I want to attend this camp because I want to further my academic standing.  I also want to meet and network with kids who are as passionate about math and science as I am. I have always wanted to experience something that was bigger than me and this is my chance. I would be honored to attend this camp that will stick with me for the rest of my life. I hope to develop more skills and get even better academically in the subjects being focused on. </v>
      </c>
      <c r="V169" s="48" t="str">
        <f>IF(INDEX(Applications_2021!$AG$2:$AG$651,MATCH($A169,Applications_2021!$A$2:$A$651,0))="","",INDEX(Applications_2021!$AG$2:$AG$651,MATCH($A169,Applications_2021!$A$2:$A$651,0)))</f>
        <v>I am the beta club president, first trumpet in band, and I am an overall a leader.</v>
      </c>
      <c r="W169" s="48" t="str">
        <f>IF(INDEX(Applications_2021!$AH$2:$AH$651,MATCH($A169,Applications_2021!$A$2:$A$651,0))="","",INDEX(Applications_2021!$AH$2:$AH$651,MATCH($A169,Applications_2021!$A$2:$A$651,0)))</f>
        <v/>
      </c>
      <c r="X169" s="48" t="str">
        <f>IF(INDEX(Applications_2021!$AI$2:$AI$651,MATCH($A169,Applications_2021!$A$2:$A$651,0))="","",INDEX(Applications_2021!$AI$2:$AI$651,MATCH($A169,Applications_2021!$A$2:$A$651,0)))</f>
        <v>school/teacher</v>
      </c>
      <c r="Y169" s="48" t="str">
        <f>IF(INDEX(Applications_2021!$AJ$2:$AJ$651,MATCH($A169,Applications_2021!$A$2:$A$651,0))="","",INDEX(Applications_2021!$AJ$2:$AJ$651,MATCH($A169,Applications_2021!$A$2:$A$651,0)))</f>
        <v>Mrs. Sartain</v>
      </c>
      <c r="Z169" s="48" t="str" cm="1">
        <f t="array" ref="Z169">IF(INDEX(Transcripts_2021!$Q$2:$Q$1001,MATCH($A169,Applications_2021!$A$2:$A$1001,0))="","",INDEX(Transcripts_2021!$Q$2:$Q$1001,MATCH(TRIM($A169),TRIM(Transcripts_2021!$B$2:$B$1001),0)))</f>
        <v/>
      </c>
      <c r="AA169" s="48" t="str" cm="1">
        <f t="array" ref="AA169">IF(INDEX(Transcripts_2021!$S$2:$S$1001,MATCH($A169,Applications_2021!$A$2:$A$1001,0))="","",INDEX(Transcripts_2021!$S$2:$S$1001,MATCH(TRIM($A169),TRIM(Transcripts_2021!$B$2:$B$1001),0)))</f>
        <v/>
      </c>
      <c r="AB169" s="48" t="str" cm="1">
        <f t="array" ref="AB169">IF(INDEX(Transcripts_2021!$U$2:$U$1001,MATCH($A169,Applications_2021!$A$2:$A$1001,0))="","",INDEX(Transcripts_2021!$U$2:$U$1001,MATCH(TRIM($A169),TRIM(Transcripts_2021!$B$2:$B$1001),0)))</f>
        <v/>
      </c>
      <c r="AC169" s="48" t="str">
        <f>IF(INDEX(Transcripts_2021!$A$2:$A$324,MATCH($A169,Transcripts_2021!$A$2:$A$324,0))=$A169,INDEX(Transcripts_2021!$O$2:$O$324,MATCH($A169,Transcripts_2021!$A$2:$A$324,0)),"")</f>
        <v>Lake Cormorant Middle</v>
      </c>
      <c r="AD169" s="48" t="str">
        <f>IF(INDEX('AAYME 2021_List'!$A$3:$A$311,MATCH($A169,'AAYME 2021_List'!$A$3:$A$311,0))=$A169,INDEX('AAYME 2021_List'!$AC$3:$AC$311,MATCH($A169,'AAYME 2021_List'!$A$3:$A$311,0)),"")</f>
        <v>DeSoto</v>
      </c>
      <c r="AE169" s="48" t="str">
        <f>IF(INDEX(Applications_2021!$AL$2:$AL$651,MATCH($A169,Applications_2021!$A$2:$A$651,0))="","",INDEX(Applications_2021!$AL$2:$AL$651,MATCH($A169,Applications_2021!$A$2:$A$651,0)))</f>
        <v>DeSoto</v>
      </c>
    </row>
    <row r="170" spans="1:31" x14ac:dyDescent="0.3">
      <c r="A170" s="51" t="str">
        <f>IF(Applications_2021!$A365="","",Applications_2021!$A365)</f>
        <v>0379-SMI-JA-0100</v>
      </c>
      <c r="B170" s="52" t="str">
        <f>IF(INDEX('AAYME 2021_List'!$A$3:$A$311,MATCH($A170,'AAYME 2021_List'!$A$3:$A$311,0))=$A170,INDEX('AAYME 2021_List'!$B$3:$B$311,MATCH($A170,'AAYME 2021_List'!$A$3:$A$311,0)),"")</f>
        <v>Yes</v>
      </c>
      <c r="C170" s="258" t="str">
        <f>IF(INDEX('AAYME 2021_List'!$A$3:$A$311,MATCH($A170,'AAYME 2021_List'!$A$3:$A$311,0))=$A170,INDEX('AAYME 2021_List'!$C$3:$C$311,MATCH($A170,'AAYME 2021_List'!$A$3:$A$311,0)),"")</f>
        <v>06-Finalist</v>
      </c>
      <c r="D170" s="46">
        <f t="shared" si="5"/>
        <v>9</v>
      </c>
      <c r="E170" s="45" cm="1">
        <f t="array" ref="E170">_xlfn.IFS($Q170="Less than $25,000 per year",5,$Q170="$25,000 to $49,999 per year",4,$Q170="$50,000 per year or above",2,$Q170="I do not know.",3,$Q170="",0)</f>
        <v>4</v>
      </c>
      <c r="F170" s="45" cm="1">
        <f t="array" ref="F170">_xlfn.IFS($T170="Excellent",5,$T170="Good",4,$T170="Average",3,$T170="Below Average",2,$T170="Poor",1)</f>
        <v>5</v>
      </c>
      <c r="G170" s="52"/>
      <c r="H170" s="52"/>
      <c r="I170" s="52"/>
      <c r="J170" s="255">
        <f>IF(INDEX('AAYME 2021_List'!$A$3:$A$311,MATCH($A170,'AAYME 2021_List'!$A$3:$A$311,0))=$A170,INDEX('AAYME 2021_List'!$J$3:$J$311,MATCH($A170,'AAYME 2021_List'!$A$3:$A$311,0)),"")</f>
        <v>8</v>
      </c>
      <c r="K170" s="48" t="str">
        <f>IF(LEFT(INDEX(Applications_2021!$E$2:$E$651,MATCH($A170,Applications_2021!$A$2:$A$651,0)),1)="Y","Black","Other")</f>
        <v>Black</v>
      </c>
      <c r="L170" s="48" t="str">
        <f>IF(INDEX(Applications_2021!$F$2:$F$651,MATCH($A170,Applications_2021!$A$2:$A$651,0))="","",INDEX(Applications_2021!$F$2:$F$651,MATCH($A170,Applications_2021!$A$2:$A$651,0)))</f>
        <v>Male</v>
      </c>
      <c r="M170" s="48" t="str">
        <f>IF(LEFT(INDEX(Applications_2021!$I$2:$I$651,MATCH($A170,Applications_2021!$A$2:$A$651,0)),1)="","",LEFT(INDEX(Applications_2021!$I$2:$I$651,MATCH($A170,Applications_2021!$A$2:$A$651,0)),1))</f>
        <v>8</v>
      </c>
      <c r="N170" s="48" t="str">
        <f>IF(INDEX(Applications_2021!$J$2:$J$651,MATCH($A170,Applications_2021!$A$2:$A$651,0))="","",INDEX(Applications_2021!$J$2:$J$651,MATCH($A170,Applications_2021!$A$2:$A$651,0)))</f>
        <v>Lake Cormorant Middle School</v>
      </c>
      <c r="O170" s="48" t="str">
        <f>IF(INDEX(Applications_2021!$K$2:$K$651,MATCH($A170,Applications_2021!$A$2:$A$651,0))="","",INDEX(Applications_2021!$K$2:$K$651,MATCH($A170,Applications_2021!$A$2:$A$651,0)))</f>
        <v>Desoto</v>
      </c>
      <c r="P170" s="48" t="str">
        <f>IF(INDEX(Applications_2021!$P$2:$P$651,MATCH($A170,Applications_2021!$A$2:$A$651,0))="","",INDEX(Applications_2021!$P$2:$P$651,MATCH($A170,Applications_2021!$A$2:$A$651,0)))</f>
        <v>High School Diploma or up to 3 years of college</v>
      </c>
      <c r="Q170" s="48" t="str">
        <f>IF(INDEX(Applications_2021!$Q$2:$Q$651,MATCH($A170,Applications_2021!$A$2:$A$651,0))="","",INDEX(Applications_2021!$Q$2:$Q$651,MATCH($A170,Applications_2021!$A$2:$A$651,0)))</f>
        <v>$25,000 to $49,999 per year</v>
      </c>
      <c r="R170" s="48" t="str">
        <f>IF(INDEX(Applications_2021!$AL$2:$AL$651,MATCH($A170,Applications_2021!$A$2:$A$651,0))="","",INDEX(Applications_2021!$AL$2:$AL$651,MATCH($A170,Applications_2021!$A$2:$A$651,0)))</f>
        <v>DeSoto</v>
      </c>
      <c r="S170" s="48" t="str">
        <f>IF(INDEX(Applications_2021!$V$2:$V$651,MATCH($A170,Applications_2021!$A$2:$A$651,0))="","",INDEX(Applications_2021!$V$2:$V$651,MATCH($A170,Applications_2021!$A$2:$A$651,0)))</f>
        <v>MS</v>
      </c>
      <c r="T170" s="48" t="str">
        <f>IF(INDEX(Applications_2021!$AE$2:$AE$651,MATCH($A170,Applications_2021!$A$2:$A$651,0))="","",INDEX(Applications_2021!$AE$2:$AE$651,MATCH($A170,Applications_2021!$A$2:$A$651,0)))</f>
        <v>Excellent</v>
      </c>
      <c r="U170" s="48" t="str">
        <f>IF(INDEX(Applications_2021!$AF$2:$AF$651,MATCH($A170,Applications_2021!$A$2:$A$651,0))="","",INDEX(Applications_2021!$AF$2:$AF$651,MATCH($A170,Applications_2021!$A$2:$A$651,0)))</f>
        <v xml:space="preserve">I want to attend this camp because I think it would be a great experience with me and my friends. I want to learn more in depth about math because I am a great student in that subject. Expanding your mind with new ways to study and to solve problems are always good. I think I will have a fun time. </v>
      </c>
      <c r="V170" s="48" t="str">
        <f>IF(INDEX(Applications_2021!$AG$2:$AG$651,MATCH($A170,Applications_2021!$A$2:$A$651,0))="","",INDEX(Applications_2021!$AG$2:$AG$651,MATCH($A170,Applications_2021!$A$2:$A$651,0)))</f>
        <v/>
      </c>
      <c r="W170" s="48" t="str">
        <f>IF(INDEX(Applications_2021!$AH$2:$AH$651,MATCH($A170,Applications_2021!$A$2:$A$651,0))="","",INDEX(Applications_2021!$AH$2:$AH$651,MATCH($A170,Applications_2021!$A$2:$A$651,0)))</f>
        <v/>
      </c>
      <c r="X170" s="48" t="str">
        <f>IF(INDEX(Applications_2021!$AI$2:$AI$651,MATCH($A170,Applications_2021!$A$2:$A$651,0))="","",INDEX(Applications_2021!$AI$2:$AI$651,MATCH($A170,Applications_2021!$A$2:$A$651,0)))</f>
        <v>school/teacher</v>
      </c>
      <c r="Y170" s="48" t="str">
        <f>IF(INDEX(Applications_2021!$AJ$2:$AJ$651,MATCH($A170,Applications_2021!$A$2:$A$651,0))="","",INDEX(Applications_2021!$AJ$2:$AJ$651,MATCH($A170,Applications_2021!$A$2:$A$651,0)))</f>
        <v>Mrs. Sartain</v>
      </c>
      <c r="Z170" s="48" t="str" cm="1">
        <f t="array" ref="Z170">IF(INDEX(Transcripts_2021!$Q$2:$Q$1001,MATCH($A170,Applications_2021!$A$2:$A$1001,0))="","",INDEX(Transcripts_2021!$Q$2:$Q$1001,MATCH(TRIM($A170),TRIM(Transcripts_2021!$B$2:$B$1001),0)))</f>
        <v/>
      </c>
      <c r="AA170" s="48" t="str" cm="1">
        <f t="array" ref="AA170">IF(INDEX(Transcripts_2021!$S$2:$S$1001,MATCH($A170,Applications_2021!$A$2:$A$1001,0))="","",INDEX(Transcripts_2021!$S$2:$S$1001,MATCH(TRIM($A170),TRIM(Transcripts_2021!$B$2:$B$1001),0)))</f>
        <v/>
      </c>
      <c r="AB170" s="48" t="str" cm="1">
        <f t="array" ref="AB170">IF(INDEX(Transcripts_2021!$U$2:$U$1001,MATCH($A170,Applications_2021!$A$2:$A$1001,0))="","",INDEX(Transcripts_2021!$U$2:$U$1001,MATCH(TRIM($A170),TRIM(Transcripts_2021!$B$2:$B$1001),0)))</f>
        <v/>
      </c>
      <c r="AC170" s="48" t="str">
        <f>IF(INDEX(Transcripts_2021!$A$2:$A$324,MATCH($A170,Transcripts_2021!$A$2:$A$324,0))=$A170,INDEX(Transcripts_2021!$O$2:$O$324,MATCH($A170,Transcripts_2021!$A$2:$A$324,0)),"")</f>
        <v>Lake Cormorant Middle</v>
      </c>
      <c r="AD170" s="48" t="str">
        <f>IF(INDEX('AAYME 2021_List'!$A$3:$A$311,MATCH($A170,'AAYME 2021_List'!$A$3:$A$311,0))=$A170,INDEX('AAYME 2021_List'!$AC$3:$AC$311,MATCH($A170,'AAYME 2021_List'!$A$3:$A$311,0)),"")</f>
        <v>DeSoto</v>
      </c>
      <c r="AE170" s="48" t="str">
        <f>IF(INDEX(Applications_2021!$AL$2:$AL$651,MATCH($A170,Applications_2021!$A$2:$A$651,0))="","",INDEX(Applications_2021!$AL$2:$AL$651,MATCH($A170,Applications_2021!$A$2:$A$651,0)))</f>
        <v>DeSoto</v>
      </c>
    </row>
    <row r="171" spans="1:31" x14ac:dyDescent="0.3">
      <c r="A171" s="51" t="str">
        <f>IF(Applications_2021!$A366="","",Applications_2021!$A366)</f>
        <v>0380-WHI-NA-0303</v>
      </c>
      <c r="B171" s="52">
        <f>IF(INDEX('AAYME 2021_List'!$A$3:$A$311,MATCH($A171,'AAYME 2021_List'!$A$3:$A$311,0))=$A171,INDEX('AAYME 2021_List'!$B$3:$B$311,MATCH($A171,'AAYME 2021_List'!$A$3:$A$311,0)),"")</f>
        <v>0</v>
      </c>
      <c r="C171" s="258" t="str">
        <f>IF(INDEX('AAYME 2021_List'!$A$3:$A$311,MATCH($A171,'AAYME 2021_List'!$A$3:$A$311,0))=$A171,INDEX('AAYME 2021_List'!$C$3:$C$311,MATCH($A171,'AAYME 2021_List'!$A$3:$A$311,0)),"")</f>
        <v>99-Not Selected</v>
      </c>
      <c r="D171" s="46">
        <f t="shared" si="5"/>
        <v>7</v>
      </c>
      <c r="E171" s="45" cm="1">
        <f t="array" ref="E171">_xlfn.IFS($Q171="Less than $25,000 per year",5,$Q171="$25,000 to $49,999 per year",4,$Q171="$50,000 per year or above",2,$Q171="I do not know.",3,$Q171="",0)</f>
        <v>3</v>
      </c>
      <c r="F171" s="45" cm="1">
        <f t="array" ref="F171">_xlfn.IFS($T171="Excellent",5,$T171="Good",4,$T171="Average",3,$T171="Below Average",2,$T171="Poor",1)</f>
        <v>4</v>
      </c>
      <c r="G171" s="52"/>
      <c r="H171" s="52"/>
      <c r="I171" s="52"/>
      <c r="J171" s="255">
        <f>IF(INDEX('AAYME 2021_List'!$A$3:$A$311,MATCH($A171,'AAYME 2021_List'!$A$3:$A$311,0))=$A171,INDEX('AAYME 2021_List'!$J$3:$J$311,MATCH($A171,'AAYME 2021_List'!$A$3:$A$311,0)),"")</f>
        <v>0</v>
      </c>
      <c r="K171" s="48" t="str">
        <f>IF(LEFT(INDEX(Applications_2021!$E$2:$E$651,MATCH($A171,Applications_2021!$A$2:$A$651,0)),1)="Y","Black","Other")</f>
        <v>Black</v>
      </c>
      <c r="L171" s="48" t="str">
        <f>IF(INDEX(Applications_2021!$F$2:$F$651,MATCH($A171,Applications_2021!$A$2:$A$651,0))="","",INDEX(Applications_2021!$F$2:$F$651,MATCH($A171,Applications_2021!$A$2:$A$651,0)))</f>
        <v>Female</v>
      </c>
      <c r="M171" s="48" t="str">
        <f>IF(LEFT(INDEX(Applications_2021!$I$2:$I$651,MATCH($A171,Applications_2021!$A$2:$A$651,0)),1)="","",LEFT(INDEX(Applications_2021!$I$2:$I$651,MATCH($A171,Applications_2021!$A$2:$A$651,0)),1))</f>
        <v>8</v>
      </c>
      <c r="N171" s="48" t="str">
        <f>IF(INDEX(Applications_2021!$J$2:$J$651,MATCH($A171,Applications_2021!$A$2:$A$651,0))="","",INDEX(Applications_2021!$J$2:$J$651,MATCH($A171,Applications_2021!$A$2:$A$651,0)))</f>
        <v>West Lowndes High School</v>
      </c>
      <c r="O171" s="48" t="str">
        <f>IF(INDEX(Applications_2021!$K$2:$K$651,MATCH($A171,Applications_2021!$A$2:$A$651,0))="","",INDEX(Applications_2021!$K$2:$K$651,MATCH($A171,Applications_2021!$A$2:$A$651,0)))</f>
        <v>Lowndes County School District</v>
      </c>
      <c r="P171" s="48" t="str">
        <f>IF(INDEX(Applications_2021!$P$2:$P$651,MATCH($A171,Applications_2021!$A$2:$A$651,0))="","",INDEX(Applications_2021!$P$2:$P$651,MATCH($A171,Applications_2021!$A$2:$A$651,0)))</f>
        <v>High School Diploma or up to 3 years of college</v>
      </c>
      <c r="Q171" s="48" t="str">
        <f>IF(INDEX(Applications_2021!$Q$2:$Q$651,MATCH($A171,Applications_2021!$A$2:$A$651,0))="","",INDEX(Applications_2021!$Q$2:$Q$651,MATCH($A171,Applications_2021!$A$2:$A$651,0)))</f>
        <v>I do not know.</v>
      </c>
      <c r="R171" s="48" t="str">
        <f>IF(INDEX(Applications_2021!$AL$2:$AL$651,MATCH($A171,Applications_2021!$A$2:$A$651,0))="","",INDEX(Applications_2021!$AL$2:$AL$651,MATCH($A171,Applications_2021!$A$2:$A$651,0)))</f>
        <v>Lowndes</v>
      </c>
      <c r="S171" s="48" t="str">
        <f>IF(INDEX(Applications_2021!$V$2:$V$651,MATCH($A171,Applications_2021!$A$2:$A$651,0))="","",INDEX(Applications_2021!$V$2:$V$651,MATCH($A171,Applications_2021!$A$2:$A$651,0)))</f>
        <v>MS</v>
      </c>
      <c r="T171" s="48" t="str">
        <f>IF(INDEX(Applications_2021!$AE$2:$AE$651,MATCH($A171,Applications_2021!$A$2:$A$651,0))="","",INDEX(Applications_2021!$AE$2:$AE$651,MATCH($A171,Applications_2021!$A$2:$A$651,0)))</f>
        <v>Good</v>
      </c>
      <c r="U171" s="48" t="str">
        <f>IF(INDEX(Applications_2021!$AF$2:$AF$651,MATCH($A171,Applications_2021!$A$2:$A$651,0))="","",INDEX(Applications_2021!$AF$2:$AF$651,MATCH($A171,Applications_2021!$A$2:$A$651,0)))</f>
        <v>I want to attend AAYME Camp to have different experiences and challenge myself and I hope to gain more potential and self confidence.</v>
      </c>
      <c r="V171" s="48" t="str">
        <f>IF(INDEX(Applications_2021!$AG$2:$AG$651,MATCH($A171,Applications_2021!$A$2:$A$651,0))="","",INDEX(Applications_2021!$AG$2:$AG$651,MATCH($A171,Applications_2021!$A$2:$A$651,0)))</f>
        <v/>
      </c>
      <c r="W171" s="48" t="str">
        <f>IF(INDEX(Applications_2021!$AH$2:$AH$651,MATCH($A171,Applications_2021!$A$2:$A$651,0))="","",INDEX(Applications_2021!$AH$2:$AH$651,MATCH($A171,Applications_2021!$A$2:$A$651,0)))</f>
        <v>Hearing about the AAYME made me want to apply because it gives you a lot of opportunities to learn about all the different things you can accomplish in life. So I decided to apply.</v>
      </c>
      <c r="X171" s="48" t="str">
        <f>IF(INDEX(Applications_2021!$AI$2:$AI$651,MATCH($A171,Applications_2021!$A$2:$A$651,0))="","",INDEX(Applications_2021!$AI$2:$AI$651,MATCH($A171,Applications_2021!$A$2:$A$651,0)))</f>
        <v>school/teacher</v>
      </c>
      <c r="Y171" s="48" t="str">
        <f>IF(INDEX(Applications_2021!$AJ$2:$AJ$651,MATCH($A171,Applications_2021!$A$2:$A$651,0))="","",INDEX(Applications_2021!$AJ$2:$AJ$651,MATCH($A171,Applications_2021!$A$2:$A$651,0)))</f>
        <v>Wanda Rush</v>
      </c>
      <c r="Z171" s="48" t="str" cm="1">
        <f t="array" ref="Z171">IF(INDEX(Transcripts_2021!$Q$2:$Q$1001,MATCH($A171,Applications_2021!$A$2:$A$1001,0))="","",INDEX(Transcripts_2021!$Q$2:$Q$1001,MATCH(TRIM($A171),TRIM(Transcripts_2021!$B$2:$B$1001),0)))</f>
        <v/>
      </c>
      <c r="AA171" s="48" t="str" cm="1">
        <f t="array" ref="AA171">IF(INDEX(Transcripts_2021!$S$2:$S$1001,MATCH($A171,Applications_2021!$A$2:$A$1001,0))="","",INDEX(Transcripts_2021!$S$2:$S$1001,MATCH(TRIM($A171),TRIM(Transcripts_2021!$B$2:$B$1001),0)))</f>
        <v/>
      </c>
      <c r="AB171" s="48" t="str" cm="1">
        <f t="array" ref="AB171">IF(INDEX(Transcripts_2021!$U$2:$U$1001,MATCH($A171,Applications_2021!$A$2:$A$1001,0))="","",INDEX(Transcripts_2021!$U$2:$U$1001,MATCH(TRIM($A171),TRIM(Transcripts_2021!$B$2:$B$1001),0)))</f>
        <v/>
      </c>
      <c r="AC171" s="48" t="str">
        <f>IF(INDEX(Transcripts_2021!$A$2:$A$324,MATCH($A171,Transcripts_2021!$A$2:$A$324,0))=$A171,INDEX(Transcripts_2021!$O$2:$O$324,MATCH($A171,Transcripts_2021!$A$2:$A$324,0)),"")</f>
        <v>West Lowndes High School</v>
      </c>
      <c r="AD171" s="48" t="str">
        <f>IF(INDEX('AAYME 2021_List'!$A$3:$A$311,MATCH($A171,'AAYME 2021_List'!$A$3:$A$311,0))=$A171,INDEX('AAYME 2021_List'!$AC$3:$AC$311,MATCH($A171,'AAYME 2021_List'!$A$3:$A$311,0)),"")</f>
        <v>Lowndes</v>
      </c>
      <c r="AE171" s="48" t="str">
        <f>IF(INDEX(Applications_2021!$AL$2:$AL$651,MATCH($A171,Applications_2021!$A$2:$A$651,0))="","",INDEX(Applications_2021!$AL$2:$AL$651,MATCH($A171,Applications_2021!$A$2:$A$651,0)))</f>
        <v>Lowndes</v>
      </c>
    </row>
    <row r="172" spans="1:31" x14ac:dyDescent="0.3">
      <c r="A172" s="51" t="str">
        <f>IF(Applications_2021!$A367="","",Applications_2021!$A367)</f>
        <v>0381-GRE-VE-0196</v>
      </c>
      <c r="B172" s="52" t="str">
        <f>IF(INDEX('AAYME 2021_List'!$A$3:$A$311,MATCH($A172,'AAYME 2021_List'!$A$3:$A$311,0))=$A172,INDEX('AAYME 2021_List'!$B$3:$B$311,MATCH($A172,'AAYME 2021_List'!$A$3:$A$311,0)),"")</f>
        <v>Yes</v>
      </c>
      <c r="C172" s="258" t="str">
        <f>IF(INDEX('AAYME 2021_List'!$A$3:$A$311,MATCH($A172,'AAYME 2021_List'!$A$3:$A$311,0))=$A172,INDEX('AAYME 2021_List'!$C$3:$C$311,MATCH($A172,'AAYME 2021_List'!$A$3:$A$311,0)),"")</f>
        <v>07-Alternate</v>
      </c>
      <c r="D172" s="46">
        <f t="shared" si="5"/>
        <v>6</v>
      </c>
      <c r="E172" s="45" cm="1">
        <f t="array" ref="E172">_xlfn.IFS($Q172="Less than $25,000 per year",5,$Q172="$25,000 to $49,999 per year",4,$Q172="$50,000 per year or above",2,$Q172="I do not know.",3,$Q172="",0)</f>
        <v>2</v>
      </c>
      <c r="F172" s="45" cm="1">
        <f t="array" ref="F172">_xlfn.IFS($T172="Excellent",5,$T172="Good",4,$T172="Average",3,$T172="Below Average",2,$T172="Poor",1)</f>
        <v>4</v>
      </c>
      <c r="G172" s="52"/>
      <c r="H172" s="52"/>
      <c r="I172" s="52"/>
      <c r="J172" s="255">
        <f>IF(INDEX('AAYME 2021_List'!$A$3:$A$311,MATCH($A172,'AAYME 2021_List'!$A$3:$A$311,0))=$A172,INDEX('AAYME 2021_List'!$J$3:$J$311,MATCH($A172,'AAYME 2021_List'!$A$3:$A$311,0)),"")</f>
        <v>8</v>
      </c>
      <c r="K172" s="48" t="str">
        <f>IF(LEFT(INDEX(Applications_2021!$E$2:$E$651,MATCH($A172,Applications_2021!$A$2:$A$651,0)),1)="Y","Black","Other")</f>
        <v>Black</v>
      </c>
      <c r="L172" s="48" t="str">
        <f>IF(INDEX(Applications_2021!$F$2:$F$651,MATCH($A172,Applications_2021!$A$2:$A$651,0))="","",INDEX(Applications_2021!$F$2:$F$651,MATCH($A172,Applications_2021!$A$2:$A$651,0)))</f>
        <v>Male</v>
      </c>
      <c r="M172" s="48" t="str">
        <f>IF(LEFT(INDEX(Applications_2021!$I$2:$I$651,MATCH($A172,Applications_2021!$A$2:$A$651,0)),1)="","",LEFT(INDEX(Applications_2021!$I$2:$I$651,MATCH($A172,Applications_2021!$A$2:$A$651,0)),1))</f>
        <v>8</v>
      </c>
      <c r="N172" s="48" t="str">
        <f>IF(INDEX(Applications_2021!$J$2:$J$651,MATCH($A172,Applications_2021!$A$2:$A$651,0))="","",INDEX(Applications_2021!$J$2:$J$651,MATCH($A172,Applications_2021!$A$2:$A$651,0)))</f>
        <v>Lake Cormorant Middle School</v>
      </c>
      <c r="O172" s="48" t="str">
        <f>IF(INDEX(Applications_2021!$K$2:$K$651,MATCH($A172,Applications_2021!$A$2:$A$651,0))="","",INDEX(Applications_2021!$K$2:$K$651,MATCH($A172,Applications_2021!$A$2:$A$651,0)))</f>
        <v xml:space="preserve">Desoto County </v>
      </c>
      <c r="P172" s="48" t="str">
        <f>IF(INDEX(Applications_2021!$P$2:$P$651,MATCH($A172,Applications_2021!$A$2:$A$651,0))="","",INDEX(Applications_2021!$P$2:$P$651,MATCH($A172,Applications_2021!$A$2:$A$651,0)))</f>
        <v>College degree or 4 or more years of college (including graduate school)</v>
      </c>
      <c r="Q172" s="48" t="str">
        <f>IF(INDEX(Applications_2021!$Q$2:$Q$651,MATCH($A172,Applications_2021!$A$2:$A$651,0))="","",INDEX(Applications_2021!$Q$2:$Q$651,MATCH($A172,Applications_2021!$A$2:$A$651,0)))</f>
        <v>$50,000 per year or above</v>
      </c>
      <c r="R172" s="48" t="str">
        <f>IF(INDEX(Applications_2021!$AL$2:$AL$651,MATCH($A172,Applications_2021!$A$2:$A$651,0))="","",INDEX(Applications_2021!$AL$2:$AL$651,MATCH($A172,Applications_2021!$A$2:$A$651,0)))</f>
        <v>DeSoto</v>
      </c>
      <c r="S172" s="48" t="str">
        <f>IF(INDEX(Applications_2021!$V$2:$V$651,MATCH($A172,Applications_2021!$A$2:$A$651,0))="","",INDEX(Applications_2021!$V$2:$V$651,MATCH($A172,Applications_2021!$A$2:$A$651,0)))</f>
        <v>MS</v>
      </c>
      <c r="T172" s="48" t="str">
        <f>IF(INDEX(Applications_2021!$AE$2:$AE$651,MATCH($A172,Applications_2021!$A$2:$A$651,0))="","",INDEX(Applications_2021!$AE$2:$AE$651,MATCH($A172,Applications_2021!$A$2:$A$651,0)))</f>
        <v>Good</v>
      </c>
      <c r="U172" s="48" t="str">
        <f>IF(INDEX(Applications_2021!$AF$2:$AF$651,MATCH($A172,Applications_2021!$A$2:$A$651,0))="","",INDEX(Applications_2021!$AF$2:$AF$651,MATCH($A172,Applications_2021!$A$2:$A$651,0)))</f>
        <v xml:space="preserve">It will be a great experience. The camp will help me to prepare for the ACT/SAT.  I hope to gain information on how to get a scholarship.  </v>
      </c>
      <c r="V172" s="48" t="str">
        <f>IF(INDEX(Applications_2021!$AG$2:$AG$651,MATCH($A172,Applications_2021!$A$2:$A$651,0))="","",INDEX(Applications_2021!$AG$2:$AG$651,MATCH($A172,Applications_2021!$A$2:$A$651,0)))</f>
        <v xml:space="preserve">I am a member of the BETA Club. I am currently enrolled in advanced Math and English.  </v>
      </c>
      <c r="W172" s="48" t="str">
        <f>IF(INDEX(Applications_2021!$AH$2:$AH$651,MATCH($A172,Applications_2021!$A$2:$A$651,0))="","",INDEX(Applications_2021!$AH$2:$AH$651,MATCH($A172,Applications_2021!$A$2:$A$651,0)))</f>
        <v xml:space="preserve">I play basketball and run track for middle school.  I have played competitive soccer for the last 5 years in Desoto County.   </v>
      </c>
      <c r="X172" s="48" t="str">
        <f>IF(INDEX(Applications_2021!$AI$2:$AI$651,MATCH($A172,Applications_2021!$A$2:$A$651,0))="","",INDEX(Applications_2021!$AI$2:$AI$651,MATCH($A172,Applications_2021!$A$2:$A$651,0)))</f>
        <v>school/teacher</v>
      </c>
      <c r="Y172" s="48" t="str">
        <f>IF(INDEX(Applications_2021!$AJ$2:$AJ$651,MATCH($A172,Applications_2021!$A$2:$A$651,0))="","",INDEX(Applications_2021!$AJ$2:$AJ$651,MATCH($A172,Applications_2021!$A$2:$A$651,0)))</f>
        <v xml:space="preserve">Misty Sartain </v>
      </c>
      <c r="Z172" s="48" t="str" cm="1">
        <f t="array" ref="Z172">IF(INDEX(Transcripts_2021!$Q$2:$Q$1001,MATCH($A172,Applications_2021!$A$2:$A$1001,0))="","",INDEX(Transcripts_2021!$Q$2:$Q$1001,MATCH(TRIM($A172),TRIM(Transcripts_2021!$B$2:$B$1001),0)))</f>
        <v/>
      </c>
      <c r="AA172" s="48" t="str" cm="1">
        <f t="array" ref="AA172">IF(INDEX(Transcripts_2021!$S$2:$S$1001,MATCH($A172,Applications_2021!$A$2:$A$1001,0))="","",INDEX(Transcripts_2021!$S$2:$S$1001,MATCH(TRIM($A172),TRIM(Transcripts_2021!$B$2:$B$1001),0)))</f>
        <v/>
      </c>
      <c r="AB172" s="48" t="str" cm="1">
        <f t="array" ref="AB172">IF(INDEX(Transcripts_2021!$U$2:$U$1001,MATCH($A172,Applications_2021!$A$2:$A$1001,0))="","",INDEX(Transcripts_2021!$U$2:$U$1001,MATCH(TRIM($A172),TRIM(Transcripts_2021!$B$2:$B$1001),0)))</f>
        <v/>
      </c>
      <c r="AC172" s="48" t="str">
        <f>IF(INDEX(Transcripts_2021!$A$2:$A$324,MATCH($A172,Transcripts_2021!$A$2:$A$324,0))=$A172,INDEX(Transcripts_2021!$O$2:$O$324,MATCH($A172,Transcripts_2021!$A$2:$A$324,0)),"")</f>
        <v>Lake Cormorant Middle School</v>
      </c>
      <c r="AD172" s="48" t="str">
        <f>IF(INDEX('AAYME 2021_List'!$A$3:$A$311,MATCH($A172,'AAYME 2021_List'!$A$3:$A$311,0))=$A172,INDEX('AAYME 2021_List'!$AC$3:$AC$311,MATCH($A172,'AAYME 2021_List'!$A$3:$A$311,0)),"")</f>
        <v>DeSoto</v>
      </c>
      <c r="AE172" s="48" t="str">
        <f>IF(INDEX(Applications_2021!$AL$2:$AL$651,MATCH($A172,Applications_2021!$A$2:$A$651,0))="","",INDEX(Applications_2021!$AL$2:$AL$651,MATCH($A172,Applications_2021!$A$2:$A$651,0)))</f>
        <v>DeSoto</v>
      </c>
    </row>
    <row r="173" spans="1:31" x14ac:dyDescent="0.3">
      <c r="A173" s="165" t="str">
        <f>IF(Applications_2021!$A368="","",Applications_2021!$A368)</f>
        <v>0382-TUR-BR-0240</v>
      </c>
      <c r="B173" s="52" t="str">
        <f>IF(INDEX('AAYME 2021_List'!$A$3:$A$311,MATCH($A173,'AAYME 2021_List'!$A$3:$A$311,0))=$A173,INDEX('AAYME 2021_List'!$B$3:$B$311,MATCH($A173,'AAYME 2021_List'!$A$3:$A$311,0)),"")</f>
        <v>No</v>
      </c>
      <c r="C173" s="258" t="str">
        <f>IF(INDEX('AAYME 2021_List'!$A$3:$A$311,MATCH($A173,'AAYME 2021_List'!$A$3:$A$311,0))=$A173,INDEX('AAYME 2021_List'!$C$3:$C$311,MATCH($A173,'AAYME 2021_List'!$A$3:$A$311,0)),"")</f>
        <v>03-Missing/Invalid transcript info</v>
      </c>
      <c r="D173" s="46">
        <f t="shared" si="5"/>
        <v>6</v>
      </c>
      <c r="E173" s="45" cm="1">
        <f t="array" ref="E173">_xlfn.IFS($Q173="Less than $25,000 per year",5,$Q173="$25,000 to $49,999 per year",4,$Q173="$50,000 per year or above",2,$Q173="I do not know.",3,$Q173="",0)</f>
        <v>2</v>
      </c>
      <c r="F173" s="45" cm="1">
        <f t="array" ref="F173">_xlfn.IFS($T173="Excellent",5,$T173="Good",4,$T173="Average",3,$T173="Below Average",2,$T173="Poor",1)</f>
        <v>4</v>
      </c>
      <c r="G173" s="52"/>
      <c r="H173" s="52"/>
      <c r="I173" s="52"/>
      <c r="J173" s="255">
        <f>IF(INDEX('AAYME 2021_List'!$A$3:$A$311,MATCH($A173,'AAYME 2021_List'!$A$3:$A$311,0))=$A173,INDEX('AAYME 2021_List'!$J$3:$J$311,MATCH($A173,'AAYME 2021_List'!$A$3:$A$311,0)),"")</f>
        <v>7</v>
      </c>
      <c r="K173" s="48" t="str">
        <f>IF(LEFT(INDEX(Applications_2021!$E$2:$E$651,MATCH($A173,Applications_2021!$A$2:$A$651,0)),1)="Y","Black","Other")</f>
        <v>Black</v>
      </c>
      <c r="L173" s="48" t="str">
        <f>IF(INDEX(Applications_2021!$F$2:$F$651,MATCH($A173,Applications_2021!$A$2:$A$651,0))="","",INDEX(Applications_2021!$F$2:$F$651,MATCH($A173,Applications_2021!$A$2:$A$651,0)))</f>
        <v>Female</v>
      </c>
      <c r="M173" s="66" t="str">
        <f>IF(LEFT(INDEX(Applications_2021!$I$2:$I$651,MATCH($A173,Applications_2021!$A$2:$A$651,0)),1)="","",LEFT(INDEX(Applications_2021!$I$2:$I$651,MATCH($A173,Applications_2021!$A$2:$A$651,0)),1))</f>
        <v>7</v>
      </c>
      <c r="N173" s="66" t="str">
        <f>IF(INDEX(Applications_2021!$J$2:$J$651,MATCH($A173,Applications_2021!$A$2:$A$651,0))="","",INDEX(Applications_2021!$J$2:$J$651,MATCH($A173,Applications_2021!$A$2:$A$651,0)))</f>
        <v xml:space="preserve">Academy of Innovation </v>
      </c>
      <c r="O173" s="48" t="str">
        <f>IF(INDEX(Applications_2021!$K$2:$K$651,MATCH($A173,Applications_2021!$A$2:$A$651,0))="","",INDEX(Applications_2021!$K$2:$K$651,MATCH($A173,Applications_2021!$A$2:$A$651,0)))</f>
        <v xml:space="preserve">Vicksburg Warren </v>
      </c>
      <c r="P173" s="48" t="str">
        <f>IF(INDEX(Applications_2021!$P$2:$P$651,MATCH($A173,Applications_2021!$A$2:$A$651,0))="","",INDEX(Applications_2021!$P$2:$P$651,MATCH($A173,Applications_2021!$A$2:$A$651,0)))</f>
        <v>College degree or 4 or more years of college (including graduate school)</v>
      </c>
      <c r="Q173" s="48" t="str">
        <f>IF(INDEX(Applications_2021!$Q$2:$Q$651,MATCH($A173,Applications_2021!$A$2:$A$651,0))="","",INDEX(Applications_2021!$Q$2:$Q$651,MATCH($A173,Applications_2021!$A$2:$A$651,0)))</f>
        <v>$50,000 per year or above</v>
      </c>
      <c r="R173" s="48" t="str">
        <f>IF(INDEX(Applications_2021!$AL$2:$AL$651,MATCH($A173,Applications_2021!$A$2:$A$651,0))="","",INDEX(Applications_2021!$AL$2:$AL$651,MATCH($A173,Applications_2021!$A$2:$A$651,0)))</f>
        <v>Warren</v>
      </c>
      <c r="S173" s="48" t="str">
        <f>IF(INDEX(Applications_2021!$V$2:$V$651,MATCH($A173,Applications_2021!$A$2:$A$651,0))="","",INDEX(Applications_2021!$V$2:$V$651,MATCH($A173,Applications_2021!$A$2:$A$651,0)))</f>
        <v>MS</v>
      </c>
      <c r="T173" s="48" t="str">
        <f>IF(INDEX(Applications_2021!$AE$2:$AE$651,MATCH($A173,Applications_2021!$A$2:$A$651,0))="","",INDEX(Applications_2021!$AE$2:$AE$651,MATCH($A173,Applications_2021!$A$2:$A$651,0)))</f>
        <v>Good</v>
      </c>
      <c r="U173" s="48" t="str">
        <f>IF(INDEX(Applications_2021!$AF$2:$AF$651,MATCH($A173,Applications_2021!$A$2:$A$651,0))="","",INDEX(Applications_2021!$AF$2:$AF$651,MATCH($A173,Applications_2021!$A$2:$A$651,0)))</f>
        <v xml:space="preserve">I hope to meet new people, learn something new, and have some fun. </v>
      </c>
      <c r="V173" s="48" t="str">
        <f>IF(INDEX(Applications_2021!$AG$2:$AG$651,MATCH($A173,Applications_2021!$A$2:$A$651,0))="","",INDEX(Applications_2021!$AG$2:$AG$651,MATCH($A173,Applications_2021!$A$2:$A$651,0)))</f>
        <v/>
      </c>
      <c r="W173" s="48" t="str">
        <f>IF(INDEX(Applications_2021!$AH$2:$AH$651,MATCH($A173,Applications_2021!$A$2:$A$651,0))="","",INDEX(Applications_2021!$AH$2:$AH$651,MATCH($A173,Applications_2021!$A$2:$A$651,0)))</f>
        <v/>
      </c>
      <c r="X173" s="48" t="str">
        <f>IF(INDEX(Applications_2021!$AI$2:$AI$651,MATCH($A173,Applications_2021!$A$2:$A$651,0))="","",INDEX(Applications_2021!$AI$2:$AI$651,MATCH($A173,Applications_2021!$A$2:$A$651,0)))</f>
        <v>Social Media</v>
      </c>
      <c r="Y173" s="48" t="str">
        <f>IF(INDEX(Applications_2021!$AJ$2:$AJ$651,MATCH($A173,Applications_2021!$A$2:$A$651,0))="","",INDEX(Applications_2021!$AJ$2:$AJ$651,MATCH($A173,Applications_2021!$A$2:$A$651,0)))</f>
        <v/>
      </c>
      <c r="Z173" s="48" t="str" cm="1">
        <f t="array" ref="Z173">IF(INDEX(Transcripts_2021!$Q$2:$Q$1001,MATCH($A173,Applications_2021!$A$2:$A$1001,0))="","",INDEX(Transcripts_2021!$Q$2:$Q$1001,MATCH(TRIM($A173),TRIM(Transcripts_2021!$B$2:$B$1001),0)))</f>
        <v/>
      </c>
      <c r="AA173" s="48" t="str" cm="1">
        <f t="array" ref="AA173">IF(INDEX(Transcripts_2021!$S$2:$S$1001,MATCH($A173,Applications_2021!$A$2:$A$1001,0))="","",INDEX(Transcripts_2021!$S$2:$S$1001,MATCH(TRIM($A173),TRIM(Transcripts_2021!$B$2:$B$1001),0)))</f>
        <v/>
      </c>
      <c r="AB173" s="48" t="str" cm="1">
        <f t="array" ref="AB173">IF(INDEX(Transcripts_2021!$U$2:$U$1001,MATCH($A173,Applications_2021!$A$2:$A$1001,0))="","",INDEX(Transcripts_2021!$U$2:$U$1001,MATCH(TRIM($A173),TRIM(Transcripts_2021!$B$2:$B$1001),0)))</f>
        <v/>
      </c>
      <c r="AC173" s="48" t="str">
        <f>IF(INDEX(Transcripts_2021!$A$2:$A$324,MATCH($A173,Transcripts_2021!$A$2:$A$324,0))=$A173,INDEX(Transcripts_2021!$O$2:$O$324,MATCH($A173,Transcripts_2021!$A$2:$A$324,0)),"")</f>
        <v>Academy of Innovation</v>
      </c>
      <c r="AD173" s="48" t="str">
        <f>IF(INDEX('AAYME 2021_List'!$A$3:$A$311,MATCH($A173,'AAYME 2021_List'!$A$3:$A$311,0))=$A173,INDEX('AAYME 2021_List'!$AC$3:$AC$311,MATCH($A173,'AAYME 2021_List'!$A$3:$A$311,0)),"")</f>
        <v>Warren</v>
      </c>
      <c r="AE173" s="48" t="str">
        <f>IF(INDEX(Applications_2021!$AL$2:$AL$651,MATCH($A173,Applications_2021!$A$2:$A$651,0))="","",INDEX(Applications_2021!$AL$2:$AL$651,MATCH($A173,Applications_2021!$A$2:$A$651,0)))</f>
        <v>Warren</v>
      </c>
    </row>
    <row r="174" spans="1:31" x14ac:dyDescent="0.3">
      <c r="A174" s="51" t="str">
        <f>IF(Applications_2021!$A374="","",Applications_2021!$A374)</f>
        <v>0388-CAL-TO-0257</v>
      </c>
      <c r="B174" s="52">
        <f>IF(INDEX('AAYME 2021_List'!$A$3:$A$311,MATCH($A174,'AAYME 2021_List'!$A$3:$A$311,0))=$A174,INDEX('AAYME 2021_List'!$B$3:$B$311,MATCH($A174,'AAYME 2021_List'!$A$3:$A$311,0)),"")</f>
        <v>0</v>
      </c>
      <c r="C174" s="258" t="str">
        <f>IF(INDEX('AAYME 2021_List'!$A$3:$A$311,MATCH($A174,'AAYME 2021_List'!$A$3:$A$311,0))=$A174,INDEX('AAYME 2021_List'!$C$3:$C$311,MATCH($A174,'AAYME 2021_List'!$A$3:$A$311,0)),"")</f>
        <v>99-Not Selected</v>
      </c>
      <c r="D174" s="46">
        <f t="shared" si="5"/>
        <v>4</v>
      </c>
      <c r="E174" s="45" cm="1">
        <f t="array" ref="E174">_xlfn.IFS($Q174="Less than $25,000 per year",5,$Q174="$25,000 to $49,999 per year",4,$Q174="$50,000 per year or above",2,$Q174="I do not know.",3,$Q174="",0)</f>
        <v>0</v>
      </c>
      <c r="F174" s="45" cm="1">
        <f t="array" ref="F174">_xlfn.IFS($T174="Excellent",5,$T174="Good",4,$T174="Average",3,$T174="Below Average",2,$T174="Poor",1)</f>
        <v>4</v>
      </c>
      <c r="G174" s="52"/>
      <c r="H174" s="52"/>
      <c r="I174" s="52"/>
      <c r="J174" s="255">
        <f>IF(INDEX('AAYME 2021_List'!$A$3:$A$311,MATCH($A174,'AAYME 2021_List'!$A$3:$A$311,0))=$A174,INDEX('AAYME 2021_List'!$J$3:$J$311,MATCH($A174,'AAYME 2021_List'!$A$3:$A$311,0)),"")</f>
        <v>0</v>
      </c>
      <c r="K174" s="48" t="str">
        <f>IF(LEFT(INDEX(Applications_2021!$E$2:$E$651,MATCH($A174,Applications_2021!$A$2:$A$651,0)),1)="Y","Black","Other")</f>
        <v>Black</v>
      </c>
      <c r="L174" s="48" t="str">
        <f>IF(INDEX(Applications_2021!$F$2:$F$651,MATCH($A174,Applications_2021!$A$2:$A$651,0))="","",INDEX(Applications_2021!$F$2:$F$651,MATCH($A174,Applications_2021!$A$2:$A$651,0)))</f>
        <v>Female</v>
      </c>
      <c r="M174" s="48" t="str">
        <f>IF(LEFT(INDEX(Applications_2021!$I$2:$I$651,MATCH($A174,Applications_2021!$A$2:$A$651,0)),1)="","",LEFT(INDEX(Applications_2021!$I$2:$I$651,MATCH($A174,Applications_2021!$A$2:$A$651,0)),1))</f>
        <v>7</v>
      </c>
      <c r="N174" s="48" t="str">
        <f>IF(INDEX(Applications_2021!$J$2:$J$651,MATCH($A174,Applications_2021!$A$2:$A$651,0))="","",INDEX(Applications_2021!$J$2:$J$651,MATCH($A174,Applications_2021!$A$2:$A$651,0)))</f>
        <v xml:space="preserve">Bailey APAC </v>
      </c>
      <c r="O174" s="48" t="str">
        <f>IF(INDEX(Applications_2021!$K$2:$K$651,MATCH($A174,Applications_2021!$A$2:$A$651,0))="","",INDEX(Applications_2021!$K$2:$K$651,MATCH($A174,Applications_2021!$A$2:$A$651,0)))</f>
        <v xml:space="preserve">Jackson Public </v>
      </c>
      <c r="P174" s="48" t="str">
        <f>IF(INDEX(Applications_2021!$P$2:$P$651,MATCH($A174,Applications_2021!$A$2:$A$651,0))="","",INDEX(Applications_2021!$P$2:$P$651,MATCH($A174,Applications_2021!$A$2:$A$651,0)))</f>
        <v>College degree or 4 or more years of college (including graduate school)</v>
      </c>
      <c r="Q174" s="48" t="str">
        <f>IF(INDEX(Applications_2021!$Q$2:$Q$651,MATCH($A174,Applications_2021!$A$2:$A$651,0))="","",INDEX(Applications_2021!$Q$2:$Q$651,MATCH($A174,Applications_2021!$A$2:$A$651,0)))</f>
        <v/>
      </c>
      <c r="R174" s="48" t="str">
        <f>IF(INDEX(Applications_2021!$AL$2:$AL$651,MATCH($A174,Applications_2021!$A$2:$A$651,0))="","",INDEX(Applications_2021!$AL$2:$AL$651,MATCH($A174,Applications_2021!$A$2:$A$651,0)))</f>
        <v>Hinds</v>
      </c>
      <c r="S174" s="48" t="str">
        <f>IF(INDEX(Applications_2021!$V$2:$V$651,MATCH($A174,Applications_2021!$A$2:$A$651,0))="","",INDEX(Applications_2021!$V$2:$V$651,MATCH($A174,Applications_2021!$A$2:$A$651,0)))</f>
        <v>MS</v>
      </c>
      <c r="T174" s="48" t="str">
        <f>IF(INDEX(Applications_2021!$AE$2:$AE$651,MATCH($A174,Applications_2021!$A$2:$A$651,0))="","",INDEX(Applications_2021!$AE$2:$AE$651,MATCH($A174,Applications_2021!$A$2:$A$651,0)))</f>
        <v>Good</v>
      </c>
      <c r="U174" s="48" t="str">
        <f>IF(INDEX(Applications_2021!$AF$2:$AF$651,MATCH($A174,Applications_2021!$A$2:$A$651,0))="","",INDEX(Applications_2021!$AF$2:$AF$651,MATCH($A174,Applications_2021!$A$2:$A$651,0)))</f>
        <v xml:space="preserve">I want to attend this camp because I want to be an ER physician when I grow up. I would like to be surrounded by people who "look like me" that share similar goals.   I do earn "A's" and "B's" in school...even though I don't give myself a lot of credit, because I know that I am not the smartest, but I always always do my very best. I hope to gain more confidence about my schoolwork in Math especially. I also hope to come out of "me shell" and talk to people I meet. </v>
      </c>
      <c r="V174" s="48" t="str">
        <f>IF(INDEX(Applications_2021!$AG$2:$AG$651,MATCH($A174,Applications_2021!$A$2:$A$651,0))="","",INDEX(Applications_2021!$AG$2:$AG$651,MATCH($A174,Applications_2021!$A$2:$A$651,0)))</f>
        <v xml:space="preserve">Honor Roll Student of the Month Freckle "All-Star" Bronze Award for Girl Scouts Cadette Troop Leader in training for Girl Scout Troop  Peer Tutor  Track Team  </v>
      </c>
      <c r="W174" s="48" t="str">
        <f>IF(INDEX(Applications_2021!$AH$2:$AH$651,MATCH($A174,Applications_2021!$A$2:$A$651,0))="","",INDEX(Applications_2021!$AH$2:$AH$651,MATCH($A174,Applications_2021!$A$2:$A$651,0)))</f>
        <v xml:space="preserve">When my parents and teacher told me about this, I wasn't really excited, to be honest(I mean who really wants to go to school in the summer?)...however, I did my own research on the school and program and now I'm really excited!   I think it would be amazing to meet people from all over the state that share common interests as me. I look forward to building relationships and even making some new friends along the way! </v>
      </c>
      <c r="X174" s="48" t="str">
        <f>IF(INDEX(Applications_2021!$AI$2:$AI$651,MATCH($A174,Applications_2021!$A$2:$A$651,0))="","",INDEX(Applications_2021!$AI$2:$AI$651,MATCH($A174,Applications_2021!$A$2:$A$651,0)))</f>
        <v>school/teacher</v>
      </c>
      <c r="Y174" s="48" t="str">
        <f>IF(INDEX(Applications_2021!$AJ$2:$AJ$651,MATCH($A174,Applications_2021!$A$2:$A$651,0))="","",INDEX(Applications_2021!$AJ$2:$AJ$651,MATCH($A174,Applications_2021!$A$2:$A$651,0)))</f>
        <v xml:space="preserve">Amy Breckenridge/Bailey APAC </v>
      </c>
      <c r="Z174" s="48" t="str" cm="1">
        <f t="array" ref="Z174">IF(INDEX(Transcripts_2021!$Q$2:$Q$1001,MATCH($A174,Applications_2021!$A$2:$A$1001,0))="","",INDEX(Transcripts_2021!$Q$2:$Q$1001,MATCH(TRIM($A174),TRIM(Transcripts_2021!$B$2:$B$1001),0)))</f>
        <v/>
      </c>
      <c r="AA174" s="48" t="str" cm="1">
        <f t="array" ref="AA174">IF(INDEX(Transcripts_2021!$S$2:$S$1001,MATCH($A174,Applications_2021!$A$2:$A$1001,0))="","",INDEX(Transcripts_2021!$S$2:$S$1001,MATCH(TRIM($A174),TRIM(Transcripts_2021!$B$2:$B$1001),0)))</f>
        <v/>
      </c>
      <c r="AB174" s="48" t="str" cm="1">
        <f t="array" ref="AB174">IF(INDEX(Transcripts_2021!$U$2:$U$1001,MATCH($A174,Applications_2021!$A$2:$A$1001,0))="","",INDEX(Transcripts_2021!$U$2:$U$1001,MATCH(TRIM($A174),TRIM(Transcripts_2021!$B$2:$B$1001),0)))</f>
        <v/>
      </c>
      <c r="AC174" s="48" t="str">
        <f>IF(INDEX(Transcripts_2021!$A$2:$A$324,MATCH($A174,Transcripts_2021!$A$2:$A$324,0))=$A174,INDEX(Transcripts_2021!$O$2:$O$324,MATCH($A174,Transcripts_2021!$A$2:$A$324,0)),"")</f>
        <v xml:space="preserve">Bailey APAC </v>
      </c>
      <c r="AD174" s="48" t="str">
        <f>IF(INDEX('AAYME 2021_List'!$A$3:$A$311,MATCH($A174,'AAYME 2021_List'!$A$3:$A$311,0))=$A174,INDEX('AAYME 2021_List'!$AC$3:$AC$311,MATCH($A174,'AAYME 2021_List'!$A$3:$A$311,0)),"")</f>
        <v>Hinds</v>
      </c>
      <c r="AE174" s="48" t="str">
        <f>IF(INDEX(Applications_2021!$AL$2:$AL$651,MATCH($A174,Applications_2021!$A$2:$A$651,0))="","",INDEX(Applications_2021!$AL$2:$AL$651,MATCH($A174,Applications_2021!$A$2:$A$651,0)))</f>
        <v>Hinds</v>
      </c>
    </row>
    <row r="175" spans="1:31" x14ac:dyDescent="0.3">
      <c r="A175" s="51" t="str">
        <f>IF(Applications_2021!$A376="","",Applications_2021!$A376)</f>
        <v>0390-CRO-KE-0089</v>
      </c>
      <c r="B175" s="52">
        <f>IF(INDEX('AAYME 2021_List'!$A$3:$A$311,MATCH($A175,'AAYME 2021_List'!$A$3:$A$311,0))=$A175,INDEX('AAYME 2021_List'!$B$3:$B$311,MATCH($A175,'AAYME 2021_List'!$A$3:$A$311,0)),"")</f>
        <v>0</v>
      </c>
      <c r="C175" s="258" t="str">
        <f>IF(INDEX('AAYME 2021_List'!$A$3:$A$311,MATCH($A175,'AAYME 2021_List'!$A$3:$A$311,0))=$A175,INDEX('AAYME 2021_List'!$C$3:$C$311,MATCH($A175,'AAYME 2021_List'!$A$3:$A$311,0)),"")</f>
        <v>99-Not Selected</v>
      </c>
      <c r="D175" s="46">
        <f t="shared" si="5"/>
        <v>6</v>
      </c>
      <c r="E175" s="45" cm="1">
        <f t="array" ref="E175">_xlfn.IFS($Q175="Less than $25,000 per year",5,$Q175="$25,000 to $49,999 per year",4,$Q175="$50,000 per year or above",2,$Q175="I do not know.",3,$Q175="",0)</f>
        <v>2</v>
      </c>
      <c r="F175" s="45" cm="1">
        <f t="array" ref="F175">_xlfn.IFS($T175="Excellent",5,$T175="Good",4,$T175="Average",3,$T175="Below Average",2,$T175="Poor",1)</f>
        <v>4</v>
      </c>
      <c r="G175" s="52"/>
      <c r="H175" s="52"/>
      <c r="I175" s="52"/>
      <c r="J175" s="255">
        <f>IF(INDEX('AAYME 2021_List'!$A$3:$A$311,MATCH($A175,'AAYME 2021_List'!$A$3:$A$311,0))=$A175,INDEX('AAYME 2021_List'!$J$3:$J$311,MATCH($A175,'AAYME 2021_List'!$A$3:$A$311,0)),"")</f>
        <v>0</v>
      </c>
      <c r="K175" s="48" t="str">
        <f>IF(LEFT(INDEX(Applications_2021!$E$2:$E$651,MATCH($A175,Applications_2021!$A$2:$A$651,0)),1)="Y","Black","Other")</f>
        <v>Black</v>
      </c>
      <c r="L175" s="48" t="str">
        <f>IF(INDEX(Applications_2021!$F$2:$F$651,MATCH($A175,Applications_2021!$A$2:$A$651,0))="","",INDEX(Applications_2021!$F$2:$F$651,MATCH($A175,Applications_2021!$A$2:$A$651,0)))</f>
        <v>Female</v>
      </c>
      <c r="M175" s="48" t="str">
        <f>IF(LEFT(INDEX(Applications_2021!$I$2:$I$651,MATCH($A175,Applications_2021!$A$2:$A$651,0)),1)="","",LEFT(INDEX(Applications_2021!$I$2:$I$651,MATCH($A175,Applications_2021!$A$2:$A$651,0)),1))</f>
        <v>7</v>
      </c>
      <c r="N175" s="48" t="str">
        <f>IF(INDEX(Applications_2021!$J$2:$J$651,MATCH($A175,Applications_2021!$A$2:$A$651,0))="","",INDEX(Applications_2021!$J$2:$J$651,MATCH($A175,Applications_2021!$A$2:$A$651,0)))</f>
        <v>Byram Middle School</v>
      </c>
      <c r="O175" s="48" t="str">
        <f>IF(INDEX(Applications_2021!$K$2:$K$651,MATCH($A175,Applications_2021!$A$2:$A$651,0))="","",INDEX(Applications_2021!$K$2:$K$651,MATCH($A175,Applications_2021!$A$2:$A$651,0)))</f>
        <v>Hinds County School District</v>
      </c>
      <c r="P175" s="48" t="str">
        <f>IF(INDEX(Applications_2021!$P$2:$P$651,MATCH($A175,Applications_2021!$A$2:$A$651,0))="","",INDEX(Applications_2021!$P$2:$P$651,MATCH($A175,Applications_2021!$A$2:$A$651,0)))</f>
        <v>College degree or 4 or more years of college (including graduate school)</v>
      </c>
      <c r="Q175" s="48" t="str">
        <f>IF(INDEX(Applications_2021!$Q$2:$Q$651,MATCH($A175,Applications_2021!$A$2:$A$651,0))="","",INDEX(Applications_2021!$Q$2:$Q$651,MATCH($A175,Applications_2021!$A$2:$A$651,0)))</f>
        <v>$50,000 per year or above</v>
      </c>
      <c r="R175" s="48" t="str">
        <f>IF(INDEX(Applications_2021!$AL$2:$AL$651,MATCH($A175,Applications_2021!$A$2:$A$651,0))="","",INDEX(Applications_2021!$AL$2:$AL$651,MATCH($A175,Applications_2021!$A$2:$A$651,0)))</f>
        <v>Hinds</v>
      </c>
      <c r="S175" s="48" t="str">
        <f>IF(INDEX(Applications_2021!$V$2:$V$651,MATCH($A175,Applications_2021!$A$2:$A$651,0))="","",INDEX(Applications_2021!$V$2:$V$651,MATCH($A175,Applications_2021!$A$2:$A$651,0)))</f>
        <v>MS</v>
      </c>
      <c r="T175" s="48" t="str">
        <f>IF(INDEX(Applications_2021!$AE$2:$AE$651,MATCH($A175,Applications_2021!$A$2:$A$651,0))="","",INDEX(Applications_2021!$AE$2:$AE$651,MATCH($A175,Applications_2021!$A$2:$A$651,0)))</f>
        <v>Good</v>
      </c>
      <c r="U175" s="48" t="str">
        <f>IF(INDEX(Applications_2021!$AF$2:$AF$651,MATCH($A175,Applications_2021!$A$2:$A$651,0))="","",INDEX(Applications_2021!$AF$2:$AF$651,MATCH($A175,Applications_2021!$A$2:$A$651,0)))</f>
        <v>I want to be a Nurse Practitioner and I feel that by attending  AAYME will help me achieve that goal.</v>
      </c>
      <c r="V175" s="48" t="str">
        <f>IF(INDEX(Applications_2021!$AG$2:$AG$651,MATCH($A175,Applications_2021!$A$2:$A$651,0))="","",INDEX(Applications_2021!$AG$2:$AG$651,MATCH($A175,Applications_2021!$A$2:$A$651,0)))</f>
        <v>I have been on honor roll and I have attended the STEM program at Jackson State University.</v>
      </c>
      <c r="W175" s="48" t="str">
        <f>IF(INDEX(Applications_2021!$AH$2:$AH$651,MATCH($A175,Applications_2021!$A$2:$A$651,0))="","",INDEX(Applications_2021!$AH$2:$AH$651,MATCH($A175,Applications_2021!$A$2:$A$651,0)))</f>
        <v/>
      </c>
      <c r="X175" s="48" t="str">
        <f>IF(INDEX(Applications_2021!$AI$2:$AI$651,MATCH($A175,Applications_2021!$A$2:$A$651,0))="","",INDEX(Applications_2021!$AI$2:$AI$651,MATCH($A175,Applications_2021!$A$2:$A$651,0)))</f>
        <v>relative or friend</v>
      </c>
      <c r="Y175" s="48" t="str">
        <f>IF(INDEX(Applications_2021!$AJ$2:$AJ$651,MATCH($A175,Applications_2021!$A$2:$A$651,0))="","",INDEX(Applications_2021!$AJ$2:$AJ$651,MATCH($A175,Applications_2021!$A$2:$A$651,0)))</f>
        <v/>
      </c>
      <c r="Z175" s="48" t="str" cm="1">
        <f t="array" ref="Z175">IF(INDEX(Transcripts_2021!$Q$2:$Q$1001,MATCH($A175,Applications_2021!$A$2:$A$1001,0))="","",INDEX(Transcripts_2021!$Q$2:$Q$1001,MATCH(TRIM($A175),TRIM(Transcripts_2021!$B$2:$B$1001),0)))</f>
        <v/>
      </c>
      <c r="AA175" s="48" t="str" cm="1">
        <f t="array" ref="AA175">IF(INDEX(Transcripts_2021!$S$2:$S$1001,MATCH($A175,Applications_2021!$A$2:$A$1001,0))="","",INDEX(Transcripts_2021!$S$2:$S$1001,MATCH(TRIM($A175),TRIM(Transcripts_2021!$B$2:$B$1001),0)))</f>
        <v/>
      </c>
      <c r="AB175" s="48" t="str" cm="1">
        <f t="array" ref="AB175">IF(INDEX(Transcripts_2021!$U$2:$U$1001,MATCH($A175,Applications_2021!$A$2:$A$1001,0))="","",INDEX(Transcripts_2021!$U$2:$U$1001,MATCH(TRIM($A175),TRIM(Transcripts_2021!$B$2:$B$1001),0)))</f>
        <v/>
      </c>
      <c r="AC175" s="48" t="str">
        <f>IF(INDEX(Transcripts_2021!$A$2:$A$324,MATCH($A175,Transcripts_2021!$A$2:$A$324,0))=$A175,INDEX(Transcripts_2021!$O$2:$O$324,MATCH($A175,Transcripts_2021!$A$2:$A$324,0)),"")</f>
        <v>Byram Middle School</v>
      </c>
      <c r="AD175" s="48" t="str">
        <f>IF(INDEX('AAYME 2021_List'!$A$3:$A$311,MATCH($A175,'AAYME 2021_List'!$A$3:$A$311,0))=$A175,INDEX('AAYME 2021_List'!$AC$3:$AC$311,MATCH($A175,'AAYME 2021_List'!$A$3:$A$311,0)),"")</f>
        <v>Hinds</v>
      </c>
      <c r="AE175" s="48" t="str">
        <f>IF(INDEX(Applications_2021!$AL$2:$AL$651,MATCH($A175,Applications_2021!$A$2:$A$651,0))="","",INDEX(Applications_2021!$AL$2:$AL$651,MATCH($A175,Applications_2021!$A$2:$A$651,0)))</f>
        <v>Hinds</v>
      </c>
    </row>
    <row r="176" spans="1:31" x14ac:dyDescent="0.3">
      <c r="A176" s="51" t="str">
        <f>IF(Applications_2021!$A378="","",Applications_2021!$A378)</f>
        <v>0392-ROS-JA-0144</v>
      </c>
      <c r="B176" s="52">
        <f>IF(INDEX('AAYME 2021_List'!$A$3:$A$311,MATCH($A176,'AAYME 2021_List'!$A$3:$A$311,0))=$A176,INDEX('AAYME 2021_List'!$B$3:$B$311,MATCH($A176,'AAYME 2021_List'!$A$3:$A$311,0)),"")</f>
        <v>0</v>
      </c>
      <c r="C176" s="258" t="str">
        <f>IF(INDEX('AAYME 2021_List'!$A$3:$A$311,MATCH($A176,'AAYME 2021_List'!$A$3:$A$311,0))=$A176,INDEX('AAYME 2021_List'!$C$3:$C$311,MATCH($A176,'AAYME 2021_List'!$A$3:$A$311,0)),"")</f>
        <v>99-Not Selected</v>
      </c>
      <c r="D176" s="46">
        <f t="shared" si="5"/>
        <v>4</v>
      </c>
      <c r="E176" s="45" cm="1">
        <f t="array" ref="E176">_xlfn.IFS($Q176="Less than $25,000 per year",5,$Q176="$25,000 to $49,999 per year",4,$Q176="$50,000 per year or above",2,$Q176="I do not know.",3,$Q176="",0)</f>
        <v>0</v>
      </c>
      <c r="F176" s="45" cm="1">
        <f t="array" ref="F176">_xlfn.IFS($T176="Excellent",5,$T176="Good",4,$T176="Average",3,$T176="Below Average",2,$T176="Poor",1)</f>
        <v>4</v>
      </c>
      <c r="G176" s="52"/>
      <c r="H176" s="52"/>
      <c r="I176" s="52"/>
      <c r="J176" s="255">
        <f>IF(INDEX('AAYME 2021_List'!$A$3:$A$311,MATCH($A176,'AAYME 2021_List'!$A$3:$A$311,0))=$A176,INDEX('AAYME 2021_List'!$J$3:$J$311,MATCH($A176,'AAYME 2021_List'!$A$3:$A$311,0)),"")</f>
        <v>0</v>
      </c>
      <c r="K176" s="48" t="str">
        <f>IF(LEFT(INDEX(Applications_2021!$E$2:$E$651,MATCH($A176,Applications_2021!$A$2:$A$651,0)),1)="Y","Black","Other")</f>
        <v>Black</v>
      </c>
      <c r="L176" s="48" t="str">
        <f>IF(INDEX(Applications_2021!$F$2:$F$651,MATCH($A176,Applications_2021!$A$2:$A$651,0))="","",INDEX(Applications_2021!$F$2:$F$651,MATCH($A176,Applications_2021!$A$2:$A$651,0)))</f>
        <v>Female</v>
      </c>
      <c r="M176" s="48" t="str">
        <f>IF(LEFT(INDEX(Applications_2021!$I$2:$I$651,MATCH($A176,Applications_2021!$A$2:$A$651,0)),1)="","",LEFT(INDEX(Applications_2021!$I$2:$I$651,MATCH($A176,Applications_2021!$A$2:$A$651,0)),1))</f>
        <v>8</v>
      </c>
      <c r="N176" s="48" t="str">
        <f>IF(INDEX(Applications_2021!$J$2:$J$651,MATCH($A176,Applications_2021!$A$2:$A$651,0))="","",INDEX(Applications_2021!$J$2:$J$651,MATCH($A176,Applications_2021!$A$2:$A$651,0)))</f>
        <v>Lake Cormorant Middle School</v>
      </c>
      <c r="O176" s="48" t="str">
        <f>IF(INDEX(Applications_2021!$K$2:$K$651,MATCH($A176,Applications_2021!$A$2:$A$651,0))="","",INDEX(Applications_2021!$K$2:$K$651,MATCH($A176,Applications_2021!$A$2:$A$651,0)))</f>
        <v/>
      </c>
      <c r="P176" s="48" t="str">
        <f>IF(INDEX(Applications_2021!$P$2:$P$651,MATCH($A176,Applications_2021!$A$2:$A$651,0))="","",INDEX(Applications_2021!$P$2:$P$651,MATCH($A176,Applications_2021!$A$2:$A$651,0)))</f>
        <v>College degree or 4 or more years of college (including graduate school)</v>
      </c>
      <c r="Q176" s="48" t="str">
        <f>IF(INDEX(Applications_2021!$Q$2:$Q$651,MATCH($A176,Applications_2021!$A$2:$A$651,0))="","",INDEX(Applications_2021!$Q$2:$Q$651,MATCH($A176,Applications_2021!$A$2:$A$651,0)))</f>
        <v/>
      </c>
      <c r="R176" s="48" t="str">
        <f>IF(INDEX(Applications_2021!$AL$2:$AL$651,MATCH($A176,Applications_2021!$A$2:$A$651,0))="","",INDEX(Applications_2021!$AL$2:$AL$651,MATCH($A176,Applications_2021!$A$2:$A$651,0)))</f>
        <v>DeSoto</v>
      </c>
      <c r="S176" s="48" t="str">
        <f>IF(INDEX(Applications_2021!$V$2:$V$651,MATCH($A176,Applications_2021!$A$2:$A$651,0))="","",INDEX(Applications_2021!$V$2:$V$651,MATCH($A176,Applications_2021!$A$2:$A$651,0)))</f>
        <v>MS</v>
      </c>
      <c r="T176" s="48" t="str">
        <f>IF(INDEX(Applications_2021!$AE$2:$AE$651,MATCH($A176,Applications_2021!$A$2:$A$651,0))="","",INDEX(Applications_2021!$AE$2:$AE$651,MATCH($A176,Applications_2021!$A$2:$A$651,0)))</f>
        <v>Good</v>
      </c>
      <c r="U176" s="48" t="str">
        <f>IF(INDEX(Applications_2021!$AF$2:$AF$651,MATCH($A176,Applications_2021!$A$2:$A$651,0))="","",INDEX(Applications_2021!$AF$2:$AF$651,MATCH($A176,Applications_2021!$A$2:$A$651,0)))</f>
        <v>I want to attend AAYME Camp because I want to become better at what I do and maybe find out what I'll possible do when I get older.  I want to gain some college like experiences, and better knowledge on Math and Science.</v>
      </c>
      <c r="V176" s="48" t="str">
        <f>IF(INDEX(Applications_2021!$AG$2:$AG$651,MATCH($A176,Applications_2021!$A$2:$A$651,0))="","",INDEX(Applications_2021!$AG$2:$AG$651,MATCH($A176,Applications_2021!$A$2:$A$651,0)))</f>
        <v>I've had Honor Roll, and I've always loved Math. I love all kinds of Music and Sports. When I was younger I used to play Tennis and now I'm playing Volleyball and running Track.</v>
      </c>
      <c r="W176" s="48" t="str">
        <f>IF(INDEX(Applications_2021!$AH$2:$AH$651,MATCH($A176,Applications_2021!$A$2:$A$651,0))="","",INDEX(Applications_2021!$AH$2:$AH$651,MATCH($A176,Applications_2021!$A$2:$A$651,0)))</f>
        <v/>
      </c>
      <c r="X176" s="48" t="str">
        <f>IF(INDEX(Applications_2021!$AI$2:$AI$651,MATCH($A176,Applications_2021!$A$2:$A$651,0))="","",INDEX(Applications_2021!$AI$2:$AI$651,MATCH($A176,Applications_2021!$A$2:$A$651,0)))</f>
        <v>school/teacher</v>
      </c>
      <c r="Y176" s="48" t="str">
        <f>IF(INDEX(Applications_2021!$AJ$2:$AJ$651,MATCH($A176,Applications_2021!$A$2:$A$651,0))="","",INDEX(Applications_2021!$AJ$2:$AJ$651,MATCH($A176,Applications_2021!$A$2:$A$651,0)))</f>
        <v>Mrs. Sartain/ Misty Sartain</v>
      </c>
      <c r="Z176" s="48" t="str" cm="1">
        <f t="array" ref="Z176">IF(INDEX(Transcripts_2021!$Q$2:$Q$1001,MATCH($A176,Applications_2021!$A$2:$A$1001,0))="","",INDEX(Transcripts_2021!$Q$2:$Q$1001,MATCH(TRIM($A176),TRIM(Transcripts_2021!$B$2:$B$1001),0)))</f>
        <v/>
      </c>
      <c r="AA176" s="48" t="str" cm="1">
        <f t="array" ref="AA176">IF(INDEX(Transcripts_2021!$S$2:$S$1001,MATCH($A176,Applications_2021!$A$2:$A$1001,0))="","",INDEX(Transcripts_2021!$S$2:$S$1001,MATCH(TRIM($A176),TRIM(Transcripts_2021!$B$2:$B$1001),0)))</f>
        <v/>
      </c>
      <c r="AB176" s="48" t="str" cm="1">
        <f t="array" ref="AB176">IF(INDEX(Transcripts_2021!$U$2:$U$1001,MATCH($A176,Applications_2021!$A$2:$A$1001,0))="","",INDEX(Transcripts_2021!$U$2:$U$1001,MATCH(TRIM($A176),TRIM(Transcripts_2021!$B$2:$B$1001),0)))</f>
        <v/>
      </c>
      <c r="AC176" s="48" t="str">
        <f>IF(INDEX(Transcripts_2021!$A$2:$A$324,MATCH($A176,Transcripts_2021!$A$2:$A$324,0))=$A176,INDEX(Transcripts_2021!$O$2:$O$324,MATCH($A176,Transcripts_2021!$A$2:$A$324,0)),"")</f>
        <v>Lake Cormorant Middle School</v>
      </c>
      <c r="AD176" s="48" t="str">
        <f>IF(INDEX('AAYME 2021_List'!$A$3:$A$311,MATCH($A176,'AAYME 2021_List'!$A$3:$A$311,0))=$A176,INDEX('AAYME 2021_List'!$AC$3:$AC$311,MATCH($A176,'AAYME 2021_List'!$A$3:$A$311,0)),"")</f>
        <v>DeSoto</v>
      </c>
      <c r="AE176" s="48" t="str">
        <f>IF(INDEX(Applications_2021!$AL$2:$AL$651,MATCH($A176,Applications_2021!$A$2:$A$651,0))="","",INDEX(Applications_2021!$AL$2:$AL$651,MATCH($A176,Applications_2021!$A$2:$A$651,0)))</f>
        <v>DeSoto</v>
      </c>
    </row>
    <row r="177" spans="1:31" x14ac:dyDescent="0.3">
      <c r="A177" s="51" t="str">
        <f>IF(Applications_2021!$A381="","",Applications_2021!$A381)</f>
        <v>0395-JEA-AN-0167</v>
      </c>
      <c r="B177" s="52" t="str">
        <f>IF(INDEX('AAYME 2021_List'!$A$3:$A$311,MATCH($A177,'AAYME 2021_List'!$A$3:$A$311,0))=$A177,INDEX('AAYME 2021_List'!$B$3:$B$311,MATCH($A177,'AAYME 2021_List'!$A$3:$A$311,0)),"")</f>
        <v>Yes</v>
      </c>
      <c r="C177" s="258" t="str">
        <f>IF(INDEX('AAYME 2021_List'!$A$3:$A$311,MATCH($A177,'AAYME 2021_List'!$A$3:$A$311,0))=$A177,INDEX('AAYME 2021_List'!$C$3:$C$311,MATCH($A177,'AAYME 2021_List'!$A$3:$A$311,0)),"")</f>
        <v>00-Priority Representation</v>
      </c>
      <c r="D177" s="46">
        <f t="shared" si="5"/>
        <v>7</v>
      </c>
      <c r="E177" s="45" cm="1">
        <f t="array" ref="E177">_xlfn.IFS($Q177="Less than $25,000 per year",5,$Q177="$25,000 to $49,999 per year",4,$Q177="$50,000 per year or above",2,$Q177="I do not know.",3,$Q177="",0)</f>
        <v>2</v>
      </c>
      <c r="F177" s="45" cm="1">
        <f t="array" ref="F177">_xlfn.IFS($T177="Excellent",5,$T177="Good",4,$T177="Average",3,$T177="Below Average",2,$T177="Poor",1)</f>
        <v>5</v>
      </c>
      <c r="G177" s="52"/>
      <c r="H177" s="52"/>
      <c r="I177" s="52"/>
      <c r="J177" s="255">
        <f>IF(INDEX('AAYME 2021_List'!$A$3:$A$311,MATCH($A177,'AAYME 2021_List'!$A$3:$A$311,0))=$A177,INDEX('AAYME 2021_List'!$J$3:$J$311,MATCH($A177,'AAYME 2021_List'!$A$3:$A$311,0)),"")</f>
        <v>7</v>
      </c>
      <c r="K177" s="48" t="str">
        <f>IF(LEFT(INDEX(Applications_2021!$E$2:$E$651,MATCH($A177,Applications_2021!$A$2:$A$651,0)),1)="Y","Black","Other")</f>
        <v>Black</v>
      </c>
      <c r="L177" s="48" t="str">
        <f>IF(INDEX(Applications_2021!$F$2:$F$651,MATCH($A177,Applications_2021!$A$2:$A$651,0))="","",INDEX(Applications_2021!$F$2:$F$651,MATCH($A177,Applications_2021!$A$2:$A$651,0)))</f>
        <v>Female</v>
      </c>
      <c r="M177" s="48" t="str">
        <f>IF(LEFT(INDEX(Applications_2021!$I$2:$I$651,MATCH($A177,Applications_2021!$A$2:$A$651,0)),1)="","",LEFT(INDEX(Applications_2021!$I$2:$I$651,MATCH($A177,Applications_2021!$A$2:$A$651,0)),1))</f>
        <v>7</v>
      </c>
      <c r="N177" s="48" t="str">
        <f>IF(INDEX(Applications_2021!$J$2:$J$651,MATCH($A177,Applications_2021!$A$2:$A$651,0))="","",INDEX(Applications_2021!$J$2:$J$651,MATCH($A177,Applications_2021!$A$2:$A$651,0)))</f>
        <v>Heritage Christian Academy</v>
      </c>
      <c r="O177" s="48" t="str">
        <f>IF(INDEX(Applications_2021!$K$2:$K$651,MATCH($A177,Applications_2021!$A$2:$A$651,0))="","",INDEX(Applications_2021!$K$2:$K$651,MATCH($A177,Applications_2021!$A$2:$A$651,0)))</f>
        <v xml:space="preserve">Pearl River Country </v>
      </c>
      <c r="P177" s="48" t="str">
        <f>IF(INDEX(Applications_2021!$P$2:$P$651,MATCH($A177,Applications_2021!$A$2:$A$651,0))="","",INDEX(Applications_2021!$P$2:$P$651,MATCH($A177,Applications_2021!$A$2:$A$651,0)))</f>
        <v>College degree or 4 or more years of college (including graduate school)</v>
      </c>
      <c r="Q177" s="48" t="str">
        <f>IF(INDEX(Applications_2021!$Q$2:$Q$651,MATCH($A177,Applications_2021!$A$2:$A$651,0))="","",INDEX(Applications_2021!$Q$2:$Q$651,MATCH($A177,Applications_2021!$A$2:$A$651,0)))</f>
        <v>$50,000 per year or above</v>
      </c>
      <c r="R177" s="48" t="str">
        <f>IF(INDEX(Applications_2021!$AL$2:$AL$651,MATCH($A177,Applications_2021!$A$2:$A$651,0))="","",INDEX(Applications_2021!$AL$2:$AL$651,MATCH($A177,Applications_2021!$A$2:$A$651,0)))</f>
        <v>Pearl River</v>
      </c>
      <c r="S177" s="48" t="str">
        <f>IF(INDEX(Applications_2021!$V$2:$V$651,MATCH($A177,Applications_2021!$A$2:$A$651,0))="","",INDEX(Applications_2021!$V$2:$V$651,MATCH($A177,Applications_2021!$A$2:$A$651,0)))</f>
        <v>MS</v>
      </c>
      <c r="T177" s="48" t="str">
        <f>IF(INDEX(Applications_2021!$AE$2:$AE$651,MATCH($A177,Applications_2021!$A$2:$A$651,0))="","",INDEX(Applications_2021!$AE$2:$AE$651,MATCH($A177,Applications_2021!$A$2:$A$651,0)))</f>
        <v>Excellent</v>
      </c>
      <c r="U177" s="48" t="str">
        <f>IF(INDEX(Applications_2021!$AF$2:$AF$651,MATCH($A177,Applications_2021!$A$2:$A$651,0))="","",INDEX(Applications_2021!$AF$2:$AF$651,MATCH($A177,Applications_2021!$A$2:$A$651,0)))</f>
        <v>I want to attend this camp to improve my chances at excelling academically. I also love learning new things and meeting new people. Hopefully this will  give me more of an advantage getting into a good high school/college.</v>
      </c>
      <c r="V177" s="48" t="str">
        <f>IF(INDEX(Applications_2021!$AG$2:$AG$651,MATCH($A177,Applications_2021!$A$2:$A$651,0))="","",INDEX(Applications_2021!$AG$2:$AG$651,MATCH($A177,Applications_2021!$A$2:$A$651,0)))</f>
        <v xml:space="preserve">Consistently at the top 10% of her class  Scored 79 percentile on the PSAT 8/9 in 6th grade  Duke TIP talent search member since 5th grade  Member of the Beta Club </v>
      </c>
      <c r="W177" s="48" t="str">
        <f>IF(INDEX(Applications_2021!$AH$2:$AH$651,MATCH($A177,Applications_2021!$A$2:$A$651,0))="","",INDEX(Applications_2021!$AH$2:$AH$651,MATCH($A177,Applications_2021!$A$2:$A$651,0)))</f>
        <v>In addition to academic achievements, Angelle enjoys drawing, playing the piano, and being part of her competition dance team. Unfortunately she hasn’t been able to participate during the pandemic but plans to return in the fall.</v>
      </c>
      <c r="X177" s="48" t="str">
        <f>IF(INDEX(Applications_2021!$AI$2:$AI$651,MATCH($A177,Applications_2021!$A$2:$A$651,0))="","",INDEX(Applications_2021!$AI$2:$AI$651,MATCH($A177,Applications_2021!$A$2:$A$651,0)))</f>
        <v>relative or friend</v>
      </c>
      <c r="Y177" s="48" t="str">
        <f>IF(INDEX(Applications_2021!$AJ$2:$AJ$651,MATCH($A177,Applications_2021!$A$2:$A$651,0))="","",INDEX(Applications_2021!$AJ$2:$AJ$651,MATCH($A177,Applications_2021!$A$2:$A$651,0)))</f>
        <v/>
      </c>
      <c r="Z177" s="48" t="str" cm="1">
        <f t="array" ref="Z177">IF(INDEX(Transcripts_2021!$Q$2:$Q$1001,MATCH($A177,Applications_2021!$A$2:$A$1001,0))="","",INDEX(Transcripts_2021!$Q$2:$Q$1001,MATCH(TRIM($A177),TRIM(Transcripts_2021!$B$2:$B$1001),0)))</f>
        <v/>
      </c>
      <c r="AA177" s="48" t="str" cm="1">
        <f t="array" ref="AA177">IF(INDEX(Transcripts_2021!$S$2:$S$1001,MATCH($A177,Applications_2021!$A$2:$A$1001,0))="","",INDEX(Transcripts_2021!$S$2:$S$1001,MATCH(TRIM($A177),TRIM(Transcripts_2021!$B$2:$B$1001),0)))</f>
        <v/>
      </c>
      <c r="AB177" s="48" t="str" cm="1">
        <f t="array" ref="AB177">IF(INDEX(Transcripts_2021!$U$2:$U$1001,MATCH($A177,Applications_2021!$A$2:$A$1001,0))="","",INDEX(Transcripts_2021!$U$2:$U$1001,MATCH(TRIM($A177),TRIM(Transcripts_2021!$B$2:$B$1001),0)))</f>
        <v/>
      </c>
      <c r="AC177" s="48" t="str">
        <f>IF(INDEX(Transcripts_2021!$A$2:$A$324,MATCH($A177,Transcripts_2021!$A$2:$A$324,0))=$A177,INDEX(Transcripts_2021!$O$2:$O$324,MATCH($A177,Transcripts_2021!$A$2:$A$324,0)),"")</f>
        <v>Heritage Christian Academy</v>
      </c>
      <c r="AD177" s="48" t="str">
        <f>IF(INDEX('AAYME 2021_List'!$A$3:$A$311,MATCH($A177,'AAYME 2021_List'!$A$3:$A$311,0))=$A177,INDEX('AAYME 2021_List'!$AC$3:$AC$311,MATCH($A177,'AAYME 2021_List'!$A$3:$A$311,0)),"")</f>
        <v>Pearl River</v>
      </c>
      <c r="AE177" s="48" t="str">
        <f>IF(INDEX(Applications_2021!$AL$2:$AL$651,MATCH($A177,Applications_2021!$A$2:$A$651,0))="","",INDEX(Applications_2021!$AL$2:$AL$651,MATCH($A177,Applications_2021!$A$2:$A$651,0)))</f>
        <v>Pearl River</v>
      </c>
    </row>
    <row r="178" spans="1:31" x14ac:dyDescent="0.3">
      <c r="A178" s="51" t="str">
        <f>IF(Applications_2021!$A382="","",Applications_2021!$A382)</f>
        <v>0396-WIL-JO-0298</v>
      </c>
      <c r="B178" s="52">
        <f>IF(INDEX('AAYME 2021_List'!$A$3:$A$311,MATCH($A178,'AAYME 2021_List'!$A$3:$A$311,0))=$A178,INDEX('AAYME 2021_List'!$B$3:$B$311,MATCH($A178,'AAYME 2021_List'!$A$3:$A$311,0)),"")</f>
        <v>0</v>
      </c>
      <c r="C178" s="258" t="str">
        <f>IF(INDEX('AAYME 2021_List'!$A$3:$A$311,MATCH($A178,'AAYME 2021_List'!$A$3:$A$311,0))=$A178,INDEX('AAYME 2021_List'!$C$3:$C$311,MATCH($A178,'AAYME 2021_List'!$A$3:$A$311,0)),"")</f>
        <v>99-Not Selected</v>
      </c>
      <c r="D178" s="46">
        <f t="shared" si="5"/>
        <v>6</v>
      </c>
      <c r="E178" s="45" cm="1">
        <f t="array" ref="E178">_xlfn.IFS($Q178="Less than $25,000 per year",5,$Q178="$25,000 to $49,999 per year",4,$Q178="$50,000 per year or above",2,$Q178="I do not know.",3,$Q178="",0)</f>
        <v>4</v>
      </c>
      <c r="F178" s="45" cm="1">
        <f t="array" ref="F178">_xlfn.IFS($T178="Excellent",5,$T178="Good",4,$T178="Average",3,$T178="Below Average",2,$T178="Poor",1)</f>
        <v>2</v>
      </c>
      <c r="G178" s="52"/>
      <c r="H178" s="52"/>
      <c r="I178" s="52"/>
      <c r="J178" s="255">
        <f>IF(INDEX('AAYME 2021_List'!$A$3:$A$311,MATCH($A178,'AAYME 2021_List'!$A$3:$A$311,0))=$A178,INDEX('AAYME 2021_List'!$J$3:$J$311,MATCH($A178,'AAYME 2021_List'!$A$3:$A$311,0)),"")</f>
        <v>0</v>
      </c>
      <c r="K178" s="48" t="str">
        <f>IF(LEFT(INDEX(Applications_2021!$E$2:$E$651,MATCH($A178,Applications_2021!$A$2:$A$651,0)),1)="Y","Black","Other")</f>
        <v>Black</v>
      </c>
      <c r="L178" s="48" t="str">
        <f>IF(INDEX(Applications_2021!$F$2:$F$651,MATCH($A178,Applications_2021!$A$2:$A$651,0))="","",INDEX(Applications_2021!$F$2:$F$651,MATCH($A178,Applications_2021!$A$2:$A$651,0)))</f>
        <v>Male</v>
      </c>
      <c r="M178" s="48" t="str">
        <f>IF(LEFT(INDEX(Applications_2021!$I$2:$I$651,MATCH($A178,Applications_2021!$A$2:$A$651,0)),1)="","",LEFT(INDEX(Applications_2021!$I$2:$I$651,MATCH($A178,Applications_2021!$A$2:$A$651,0)),1))</f>
        <v>9</v>
      </c>
      <c r="N178" s="48" t="str">
        <f>IF(INDEX(Applications_2021!$J$2:$J$651,MATCH($A178,Applications_2021!$A$2:$A$651,0))="","",INDEX(Applications_2021!$J$2:$J$651,MATCH($A178,Applications_2021!$A$2:$A$651,0)))</f>
        <v>Caledonia Middle</v>
      </c>
      <c r="O178" s="48" t="str">
        <f>IF(INDEX(Applications_2021!$K$2:$K$651,MATCH($A178,Applications_2021!$A$2:$A$651,0))="","",INDEX(Applications_2021!$K$2:$K$651,MATCH($A178,Applications_2021!$A$2:$A$651,0)))</f>
        <v>Lowndes County</v>
      </c>
      <c r="P178" s="48" t="str">
        <f>IF(INDEX(Applications_2021!$P$2:$P$651,MATCH($A178,Applications_2021!$A$2:$A$651,0))="","",INDEX(Applications_2021!$P$2:$P$651,MATCH($A178,Applications_2021!$A$2:$A$651,0)))</f>
        <v>High School Diploma or up to 3 years of college</v>
      </c>
      <c r="Q178" s="48" t="str">
        <f>IF(INDEX(Applications_2021!$Q$2:$Q$651,MATCH($A178,Applications_2021!$A$2:$A$651,0))="","",INDEX(Applications_2021!$Q$2:$Q$651,MATCH($A178,Applications_2021!$A$2:$A$651,0)))</f>
        <v>$25,000 to $49,999 per year</v>
      </c>
      <c r="R178" s="48" t="str">
        <f>IF(INDEX(Applications_2021!$AL$2:$AL$651,MATCH($A178,Applications_2021!$A$2:$A$651,0))="","",INDEX(Applications_2021!$AL$2:$AL$651,MATCH($A178,Applications_2021!$A$2:$A$651,0)))</f>
        <v>Lowndes</v>
      </c>
      <c r="S178" s="48" t="str">
        <f>IF(INDEX(Applications_2021!$V$2:$V$651,MATCH($A178,Applications_2021!$A$2:$A$651,0))="","",INDEX(Applications_2021!$V$2:$V$651,MATCH($A178,Applications_2021!$A$2:$A$651,0)))</f>
        <v>MS</v>
      </c>
      <c r="T178" s="48" t="str">
        <f>IF(INDEX(Applications_2021!$AE$2:$AE$651,MATCH($A178,Applications_2021!$A$2:$A$651,0))="","",INDEX(Applications_2021!$AE$2:$AE$651,MATCH($A178,Applications_2021!$A$2:$A$651,0)))</f>
        <v>Below Average</v>
      </c>
      <c r="U178" s="48" t="str">
        <f>IF(INDEX(Applications_2021!$AF$2:$AF$651,MATCH($A178,Applications_2021!$A$2:$A$651,0))="","",INDEX(Applications_2021!$AF$2:$AF$651,MATCH($A178,Applications_2021!$A$2:$A$651,0)))</f>
        <v>I just want a feel for a new setting. I'm not sure what I want to do after I graduate and would like to learn new things that will help me decide.</v>
      </c>
      <c r="V178" s="48" t="str">
        <f>IF(INDEX(Applications_2021!$AG$2:$AG$651,MATCH($A178,Applications_2021!$A$2:$A$651,0))="","",INDEX(Applications_2021!$AG$2:$AG$651,MATCH($A178,Applications_2021!$A$2:$A$651,0)))</f>
        <v/>
      </c>
      <c r="W178" s="48" t="str">
        <f>IF(INDEX(Applications_2021!$AH$2:$AH$651,MATCH($A178,Applications_2021!$A$2:$A$651,0))="","",INDEX(Applications_2021!$AH$2:$AH$651,MATCH($A178,Applications_2021!$A$2:$A$651,0)))</f>
        <v/>
      </c>
      <c r="X178" s="48" t="str">
        <f>IF(INDEX(Applications_2021!$AI$2:$AI$651,MATCH($A178,Applications_2021!$A$2:$A$651,0))="","",INDEX(Applications_2021!$AI$2:$AI$651,MATCH($A178,Applications_2021!$A$2:$A$651,0)))</f>
        <v>Social Media</v>
      </c>
      <c r="Y178" s="48" t="str">
        <f>IF(INDEX(Applications_2021!$AJ$2:$AJ$651,MATCH($A178,Applications_2021!$A$2:$A$651,0))="","",INDEX(Applications_2021!$AJ$2:$AJ$651,MATCH($A178,Applications_2021!$A$2:$A$651,0)))</f>
        <v/>
      </c>
      <c r="Z178" s="48" t="str" cm="1">
        <f t="array" ref="Z178">IF(INDEX(Transcripts_2021!$Q$2:$Q$1001,MATCH($A178,Applications_2021!$A$2:$A$1001,0))="","",INDEX(Transcripts_2021!$Q$2:$Q$1001,MATCH(TRIM($A178),TRIM(Transcripts_2021!$B$2:$B$1001),0)))</f>
        <v/>
      </c>
      <c r="AA178" s="48" t="str" cm="1">
        <f t="array" ref="AA178">IF(INDEX(Transcripts_2021!$S$2:$S$1001,MATCH($A178,Applications_2021!$A$2:$A$1001,0))="","",INDEX(Transcripts_2021!$S$2:$S$1001,MATCH(TRIM($A178),TRIM(Transcripts_2021!$B$2:$B$1001),0)))</f>
        <v/>
      </c>
      <c r="AB178" s="48" t="str" cm="1">
        <f t="array" ref="AB178">IF(INDEX(Transcripts_2021!$U$2:$U$1001,MATCH($A178,Applications_2021!$A$2:$A$1001,0))="","",INDEX(Transcripts_2021!$U$2:$U$1001,MATCH(TRIM($A178),TRIM(Transcripts_2021!$B$2:$B$1001),0)))</f>
        <v/>
      </c>
      <c r="AC178" s="48" t="e">
        <f>IF(INDEX(Transcripts_2021!$A$2:$A$324,MATCH($A178,Transcripts_2021!$A$2:$A$324,0))=$A178,INDEX(Transcripts_2021!$O$2:$O$324,MATCH($A178,Transcripts_2021!$A$2:$A$324,0)),"")</f>
        <v>#N/A</v>
      </c>
      <c r="AD178" s="48" t="str">
        <f>IF(INDEX('AAYME 2021_List'!$A$3:$A$311,MATCH($A178,'AAYME 2021_List'!$A$3:$A$311,0))=$A178,INDEX('AAYME 2021_List'!$AC$3:$AC$311,MATCH($A178,'AAYME 2021_List'!$A$3:$A$311,0)),"")</f>
        <v>Lowndes</v>
      </c>
      <c r="AE178" s="48" t="str">
        <f>IF(INDEX(Applications_2021!$AL$2:$AL$651,MATCH($A178,Applications_2021!$A$2:$A$651,0))="","",INDEX(Applications_2021!$AL$2:$AL$651,MATCH($A178,Applications_2021!$A$2:$A$651,0)))</f>
        <v>Lowndes</v>
      </c>
    </row>
    <row r="179" spans="1:31" x14ac:dyDescent="0.3">
      <c r="A179" s="51" t="str">
        <f>IF(Applications_2021!$A385="","",Applications_2021!$A385)</f>
        <v>0399-WRI-JO-0203</v>
      </c>
      <c r="B179" s="52">
        <f>IF(INDEX('AAYME 2021_List'!$A$3:$A$311,MATCH($A179,'AAYME 2021_List'!$A$3:$A$311,0))=$A179,INDEX('AAYME 2021_List'!$B$3:$B$311,MATCH($A179,'AAYME 2021_List'!$A$3:$A$311,0)),"")</f>
        <v>0</v>
      </c>
      <c r="C179" s="281" t="str">
        <f>IF(INDEX('AAYME 2021_List'!$A$3:$A$311,MATCH($A179,'AAYME 2021_List'!$A$3:$A$311,0))=$A179,INDEX('AAYME 2021_List'!$C$3:$C$311,MATCH($A179,'AAYME 2021_List'!$A$3:$A$311,0)),"")</f>
        <v>99-Not Selected</v>
      </c>
      <c r="D179" s="46">
        <f t="shared" si="5"/>
        <v>9</v>
      </c>
      <c r="E179" s="45" cm="1">
        <f t="array" ref="E179">_xlfn.IFS($Q179="Less than $25,000 per year",5,$Q179="$25,000 to $49,999 per year",4,$Q179="$50,000 per year or above",2,$Q179="I do not know.",3,$Q179="",0)</f>
        <v>4</v>
      </c>
      <c r="F179" s="45" cm="1">
        <f t="array" ref="F179">_xlfn.IFS($T179="Excellent",5,$T179="Good",4,$T179="Average",3,$T179="Below Average",2,$T179="Poor",1)</f>
        <v>5</v>
      </c>
      <c r="G179" s="52"/>
      <c r="H179" s="52"/>
      <c r="I179" s="52"/>
      <c r="J179" s="255">
        <f>IF(INDEX('AAYME 2021_List'!$A$3:$A$311,MATCH($A179,'AAYME 2021_List'!$A$3:$A$311,0))=$A179,INDEX('AAYME 2021_List'!$J$3:$J$311,MATCH($A179,'AAYME 2021_List'!$A$3:$A$311,0)),"")</f>
        <v>9</v>
      </c>
      <c r="K179" s="48" t="str">
        <f>IF(LEFT(INDEX(Applications_2021!$E$2:$E$651,MATCH($A179,Applications_2021!$A$2:$A$651,0)),1)="Y","Black","Other")</f>
        <v>Black</v>
      </c>
      <c r="L179" s="48" t="str">
        <f>IF(INDEX(Applications_2021!$F$2:$F$651,MATCH($A179,Applications_2021!$A$2:$A$651,0))="","",INDEX(Applications_2021!$F$2:$F$651,MATCH($A179,Applications_2021!$A$2:$A$651,0)))</f>
        <v>Female</v>
      </c>
      <c r="M179" s="48" t="str">
        <f>IF(LEFT(INDEX(Applications_2021!$I$2:$I$651,MATCH($A179,Applications_2021!$A$2:$A$651,0)),1)="","",LEFT(INDEX(Applications_2021!$I$2:$I$651,MATCH($A179,Applications_2021!$A$2:$A$651,0)),1))</f>
        <v>9</v>
      </c>
      <c r="N179" s="48" t="str">
        <f>IF(INDEX(Applications_2021!$J$2:$J$651,MATCH($A179,Applications_2021!$A$2:$A$651,0))="","",INDEX(Applications_2021!$J$2:$J$651,MATCH($A179,Applications_2021!$A$2:$A$651,0)))</f>
        <v>Yazoo County High School</v>
      </c>
      <c r="O179" s="48" t="str">
        <f>IF(INDEX(Applications_2021!$K$2:$K$651,MATCH($A179,Applications_2021!$A$2:$A$651,0))="","",INDEX(Applications_2021!$K$2:$K$651,MATCH($A179,Applications_2021!$A$2:$A$651,0)))</f>
        <v xml:space="preserve">Yazoo County School District </v>
      </c>
      <c r="P179" s="48" t="str">
        <f>IF(INDEX(Applications_2021!$P$2:$P$651,MATCH($A179,Applications_2021!$A$2:$A$651,0))="","",INDEX(Applications_2021!$P$2:$P$651,MATCH($A179,Applications_2021!$A$2:$A$651,0)))</f>
        <v>College degree or 4 or more years of college (including graduate school)</v>
      </c>
      <c r="Q179" s="48" t="str">
        <f>IF(INDEX(Applications_2021!$Q$2:$Q$651,MATCH($A179,Applications_2021!$A$2:$A$651,0))="","",INDEX(Applications_2021!$Q$2:$Q$651,MATCH($A179,Applications_2021!$A$2:$A$651,0)))</f>
        <v>$25,000 to $49,999 per year</v>
      </c>
      <c r="R179" s="48" t="str">
        <f>IF(INDEX(Applications_2021!$AL$2:$AL$651,MATCH($A179,Applications_2021!$A$2:$A$651,0))="","",INDEX(Applications_2021!$AL$2:$AL$651,MATCH($A179,Applications_2021!$A$2:$A$651,0)))</f>
        <v>Yazoo</v>
      </c>
      <c r="S179" s="48" t="str">
        <f>IF(INDEX(Applications_2021!$V$2:$V$651,MATCH($A179,Applications_2021!$A$2:$A$651,0))="","",INDEX(Applications_2021!$V$2:$V$651,MATCH($A179,Applications_2021!$A$2:$A$651,0)))</f>
        <v>MS</v>
      </c>
      <c r="T179" s="48" t="str">
        <f>IF(INDEX(Applications_2021!$AE$2:$AE$651,MATCH($A179,Applications_2021!$A$2:$A$651,0))="","",INDEX(Applications_2021!$AE$2:$AE$651,MATCH($A179,Applications_2021!$A$2:$A$651,0)))</f>
        <v>Excellent</v>
      </c>
      <c r="U179" s="48" t="str">
        <f>IF(INDEX(Applications_2021!$AF$2:$AF$651,MATCH($A179,Applications_2021!$A$2:$A$651,0))="","",INDEX(Applications_2021!$AF$2:$AF$651,MATCH($A179,Applications_2021!$A$2:$A$651,0)))</f>
        <v>I want to attend this camp because it will give me an opportunity to experience first hand of what it has to offer because my goal is attend MSMS as a future student. Additionally, I will have an opportunity to meet other students from around the state of Mississippi who has similar interests and who looks like me. I am proud to be an African American.</v>
      </c>
      <c r="V179" s="48" t="str">
        <f>IF(INDEX(Applications_2021!$AG$2:$AG$651,MATCH($A179,Applications_2021!$A$2:$A$651,0))="","",INDEX(Applications_2021!$AG$2:$AG$651,MATCH($A179,Applications_2021!$A$2:$A$651,0)))</f>
        <v xml:space="preserve">I scored a composite score 18 on my ACT the first attempt at the end of 7th grade.   I was a member of Jr. Beta Club and the National Honor Society in middle school, grades 6-8th. I received honors each year for math, science, English, and Social Studies at the middle school level.  I am currently being inducted as a member of Beta Club at the high school level.  </v>
      </c>
      <c r="W179" s="48" t="str">
        <f>IF(INDEX(Applications_2021!$AH$2:$AH$651,MATCH($A179,Applications_2021!$A$2:$A$651,0))="","",INDEX(Applications_2021!$AH$2:$AH$651,MATCH($A179,Applications_2021!$A$2:$A$651,0)))</f>
        <v/>
      </c>
      <c r="X179" s="48" t="str">
        <f>IF(INDEX(Applications_2021!$AI$2:$AI$651,MATCH($A179,Applications_2021!$A$2:$A$651,0))="","",INDEX(Applications_2021!$AI$2:$AI$651,MATCH($A179,Applications_2021!$A$2:$A$651,0)))</f>
        <v>school/teacher</v>
      </c>
      <c r="Y179" s="48" t="str">
        <f>IF(INDEX(Applications_2021!$AJ$2:$AJ$651,MATCH($A179,Applications_2021!$A$2:$A$651,0))="","",INDEX(Applications_2021!$AJ$2:$AJ$651,MATCH($A179,Applications_2021!$A$2:$A$651,0)))</f>
        <v>Deloris Scott - Yazoo County School District</v>
      </c>
      <c r="Z179" s="48" t="str" cm="1">
        <f t="array" ref="Z179">IF(INDEX(Transcripts_2021!$Q$2:$Q$1001,MATCH($A179,Applications_2021!$A$2:$A$1001,0))="","",INDEX(Transcripts_2021!$Q$2:$Q$1001,MATCH(TRIM($A179),TRIM(Transcripts_2021!$B$2:$B$1001),0)))</f>
        <v/>
      </c>
      <c r="AA179" s="48" t="str" cm="1">
        <f t="array" ref="AA179">IF(INDEX(Transcripts_2021!$S$2:$S$1001,MATCH($A179,Applications_2021!$A$2:$A$1001,0))="","",INDEX(Transcripts_2021!$S$2:$S$1001,MATCH(TRIM($A179),TRIM(Transcripts_2021!$B$2:$B$1001),0)))</f>
        <v/>
      </c>
      <c r="AB179" s="48" t="str" cm="1">
        <f t="array" ref="AB179">IF(INDEX(Transcripts_2021!$U$2:$U$1001,MATCH($A179,Applications_2021!$A$2:$A$1001,0))="","",INDEX(Transcripts_2021!$U$2:$U$1001,MATCH(TRIM($A179),TRIM(Transcripts_2021!$B$2:$B$1001),0)))</f>
        <v/>
      </c>
      <c r="AC179" s="48" t="str">
        <f>IF(INDEX(Transcripts_2021!$A$2:$A$324,MATCH($A179,Transcripts_2021!$A$2:$A$324,0))=$A179,INDEX(Transcripts_2021!$O$2:$O$324,MATCH($A179,Transcripts_2021!$A$2:$A$324,0)),"")</f>
        <v>Yazoo County High School</v>
      </c>
      <c r="AD179" s="48" t="str">
        <f>IF(INDEX('AAYME 2021_List'!$A$3:$A$311,MATCH($A179,'AAYME 2021_List'!$A$3:$A$311,0))=$A179,INDEX('AAYME 2021_List'!$AC$3:$AC$311,MATCH($A179,'AAYME 2021_List'!$A$3:$A$311,0)),"")</f>
        <v>Yazoo</v>
      </c>
      <c r="AE179" s="48" t="str">
        <f>IF(INDEX(Applications_2021!$AL$2:$AL$651,MATCH($A179,Applications_2021!$A$2:$A$651,0))="","",INDEX(Applications_2021!$AL$2:$AL$651,MATCH($A179,Applications_2021!$A$2:$A$651,0)))</f>
        <v>Yazoo</v>
      </c>
    </row>
    <row r="180" spans="1:31" x14ac:dyDescent="0.3">
      <c r="A180" s="51" t="str">
        <f>IF(Applications_2021!$A387="","",Applications_2021!$A387)</f>
        <v>0401-BRY-CL-0260</v>
      </c>
      <c r="B180" s="52" t="str">
        <f>IF(INDEX('AAYME 2021_List'!$A$3:$A$311,MATCH($A180,'AAYME 2021_List'!$A$3:$A$311,0))=$A180,INDEX('AAYME 2021_List'!$B$3:$B$311,MATCH($A180,'AAYME 2021_List'!$A$3:$A$311,0)),"")</f>
        <v>Yes</v>
      </c>
      <c r="C180" s="258" t="str">
        <f>IF(INDEX('AAYME 2021_List'!$A$3:$A$311,MATCH($A180,'AAYME 2021_List'!$A$3:$A$311,0))=$A180,INDEX('AAYME 2021_List'!$C$3:$C$311,MATCH($A180,'AAYME 2021_List'!$A$3:$A$311,0)),"")</f>
        <v>07-Alternate</v>
      </c>
      <c r="D180" s="46">
        <f t="shared" si="5"/>
        <v>7</v>
      </c>
      <c r="E180" s="45" cm="1">
        <f t="array" ref="E180">_xlfn.IFS($Q180="Less than $25,000 per year",5,$Q180="$25,000 to $49,999 per year",4,$Q180="$50,000 per year or above",2,$Q180="I do not know.",3,$Q180="",0)</f>
        <v>2</v>
      </c>
      <c r="F180" s="45" cm="1">
        <f t="array" ref="F180">_xlfn.IFS($T180="Excellent",5,$T180="Good",4,$T180="Average",3,$T180="Below Average",2,$T180="Poor",1)</f>
        <v>5</v>
      </c>
      <c r="G180" s="52"/>
      <c r="H180" s="52"/>
      <c r="I180" s="52"/>
      <c r="J180" s="255">
        <f>IF(INDEX('AAYME 2021_List'!$A$3:$A$311,MATCH($A180,'AAYME 2021_List'!$A$3:$A$311,0))=$A180,INDEX('AAYME 2021_List'!$J$3:$J$311,MATCH($A180,'AAYME 2021_List'!$A$3:$A$311,0)),"")</f>
        <v>8</v>
      </c>
      <c r="K180" s="48" t="str">
        <f>IF(LEFT(INDEX(Applications_2021!$E$2:$E$651,MATCH($A180,Applications_2021!$A$2:$A$651,0)),1)="Y","Black","Other")</f>
        <v>Black</v>
      </c>
      <c r="L180" s="48" t="str">
        <f>IF(INDEX(Applications_2021!$F$2:$F$651,MATCH($A180,Applications_2021!$A$2:$A$651,0))="","",INDEX(Applications_2021!$F$2:$F$651,MATCH($A180,Applications_2021!$A$2:$A$651,0)))</f>
        <v>Male</v>
      </c>
      <c r="M180" s="48" t="str">
        <f>IF(LEFT(INDEX(Applications_2021!$I$2:$I$651,MATCH($A180,Applications_2021!$A$2:$A$651,0)),1)="","",LEFT(INDEX(Applications_2021!$I$2:$I$651,MATCH($A180,Applications_2021!$A$2:$A$651,0)),1))</f>
        <v>8</v>
      </c>
      <c r="N180" s="48" t="str">
        <f>IF(INDEX(Applications_2021!$J$2:$J$651,MATCH($A180,Applications_2021!$A$2:$A$651,0))="","",INDEX(Applications_2021!$J$2:$J$651,MATCH($A180,Applications_2021!$A$2:$A$651,0)))</f>
        <v>LCMS</v>
      </c>
      <c r="O180" s="48" t="str">
        <f>IF(INDEX(Applications_2021!$K$2:$K$651,MATCH($A180,Applications_2021!$A$2:$A$651,0))="","",INDEX(Applications_2021!$K$2:$K$651,MATCH($A180,Applications_2021!$A$2:$A$651,0)))</f>
        <v>DeSoto</v>
      </c>
      <c r="P180" s="48" t="str">
        <f>IF(INDEX(Applications_2021!$P$2:$P$651,MATCH($A180,Applications_2021!$A$2:$A$651,0))="","",INDEX(Applications_2021!$P$2:$P$651,MATCH($A180,Applications_2021!$A$2:$A$651,0)))</f>
        <v>College degree or 4 or more years of college (including graduate school)</v>
      </c>
      <c r="Q180" s="48" t="str">
        <f>IF(INDEX(Applications_2021!$Q$2:$Q$651,MATCH($A180,Applications_2021!$A$2:$A$651,0))="","",INDEX(Applications_2021!$Q$2:$Q$651,MATCH($A180,Applications_2021!$A$2:$A$651,0)))</f>
        <v>$50,000 per year or above</v>
      </c>
      <c r="R180" s="48" t="str">
        <f>IF(INDEX(Applications_2021!$AL$2:$AL$651,MATCH($A180,Applications_2021!$A$2:$A$651,0))="","",INDEX(Applications_2021!$AL$2:$AL$651,MATCH($A180,Applications_2021!$A$2:$A$651,0)))</f>
        <v>DeSoto</v>
      </c>
      <c r="S180" s="48" t="str">
        <f>IF(INDEX(Applications_2021!$V$2:$V$651,MATCH($A180,Applications_2021!$A$2:$A$651,0))="","",INDEX(Applications_2021!$V$2:$V$651,MATCH($A180,Applications_2021!$A$2:$A$651,0)))</f>
        <v>MS</v>
      </c>
      <c r="T180" s="48" t="str">
        <f>IF(INDEX(Applications_2021!$AE$2:$AE$651,MATCH($A180,Applications_2021!$A$2:$A$651,0))="","",INDEX(Applications_2021!$AE$2:$AE$651,MATCH($A180,Applications_2021!$A$2:$A$651,0)))</f>
        <v>Excellent</v>
      </c>
      <c r="U180" s="48" t="str">
        <f>IF(INDEX(Applications_2021!$AF$2:$AF$651,MATCH($A180,Applications_2021!$A$2:$A$651,0))="","",INDEX(Applications_2021!$AF$2:$AF$651,MATCH($A180,Applications_2021!$A$2:$A$651,0)))</f>
        <v xml:space="preserve">I want to attend the AAYME camp so that I can increase my knowledge on Science and Math. I hope to gain knowledge regarding the ACT and SAT. </v>
      </c>
      <c r="V180" s="48" t="str">
        <f>IF(INDEX(Applications_2021!$AG$2:$AG$651,MATCH($A180,Applications_2021!$A$2:$A$651,0))="","",INDEX(Applications_2021!$AG$2:$AG$651,MATCH($A180,Applications_2021!$A$2:$A$651,0)))</f>
        <v xml:space="preserve">I am on the honor and principal's list every semester. </v>
      </c>
      <c r="W180" s="48" t="str">
        <f>IF(INDEX(Applications_2021!$AH$2:$AH$651,MATCH($A180,Applications_2021!$A$2:$A$651,0))="","",INDEX(Applications_2021!$AH$2:$AH$651,MATCH($A180,Applications_2021!$A$2:$A$651,0)))</f>
        <v/>
      </c>
      <c r="X180" s="48" t="str">
        <f>IF(INDEX(Applications_2021!$AI$2:$AI$651,MATCH($A180,Applications_2021!$A$2:$A$651,0))="","",INDEX(Applications_2021!$AI$2:$AI$651,MATCH($A180,Applications_2021!$A$2:$A$651,0)))</f>
        <v>school/teacher</v>
      </c>
      <c r="Y180" s="48" t="str">
        <f>IF(INDEX(Applications_2021!$AJ$2:$AJ$651,MATCH($A180,Applications_2021!$A$2:$A$651,0))="","",INDEX(Applications_2021!$AJ$2:$AJ$651,MATCH($A180,Applications_2021!$A$2:$A$651,0)))</f>
        <v>Domino-Sartain</v>
      </c>
      <c r="Z180" s="48" t="str" cm="1">
        <f t="array" ref="Z180">IF(INDEX(Transcripts_2021!$Q$2:$Q$1001,MATCH($A180,Applications_2021!$A$2:$A$1001,0))="","",INDEX(Transcripts_2021!$Q$2:$Q$1001,MATCH(TRIM($A180),TRIM(Transcripts_2021!$B$2:$B$1001),0)))</f>
        <v/>
      </c>
      <c r="AA180" s="48" t="str" cm="1">
        <f t="array" ref="AA180">IF(INDEX(Transcripts_2021!$S$2:$S$1001,MATCH($A180,Applications_2021!$A$2:$A$1001,0))="","",INDEX(Transcripts_2021!$S$2:$S$1001,MATCH(TRIM($A180),TRIM(Transcripts_2021!$B$2:$B$1001),0)))</f>
        <v/>
      </c>
      <c r="AB180" s="48" t="str" cm="1">
        <f t="array" ref="AB180">IF(INDEX(Transcripts_2021!$U$2:$U$1001,MATCH($A180,Applications_2021!$A$2:$A$1001,0))="","",INDEX(Transcripts_2021!$U$2:$U$1001,MATCH(TRIM($A180),TRIM(Transcripts_2021!$B$2:$B$1001),0)))</f>
        <v/>
      </c>
      <c r="AC180" s="48" t="str">
        <f>IF(INDEX(Transcripts_2021!$A$2:$A$324,MATCH($A180,Transcripts_2021!$A$2:$A$324,0))=$A180,INDEX(Transcripts_2021!$O$2:$O$324,MATCH($A180,Transcripts_2021!$A$2:$A$324,0)),"")</f>
        <v>8th</v>
      </c>
      <c r="AD180" s="48" t="str">
        <f>IF(INDEX('AAYME 2021_List'!$A$3:$A$311,MATCH($A180,'AAYME 2021_List'!$A$3:$A$311,0))=$A180,INDEX('AAYME 2021_List'!$AC$3:$AC$311,MATCH($A180,'AAYME 2021_List'!$A$3:$A$311,0)),"")</f>
        <v>DeSoto</v>
      </c>
      <c r="AE180" s="48" t="str">
        <f>IF(INDEX(Applications_2021!$AL$2:$AL$651,MATCH($A180,Applications_2021!$A$2:$A$651,0))="","",INDEX(Applications_2021!$AL$2:$AL$651,MATCH($A180,Applications_2021!$A$2:$A$651,0)))</f>
        <v>DeSoto</v>
      </c>
    </row>
    <row r="181" spans="1:31" x14ac:dyDescent="0.3">
      <c r="A181" s="51" t="str">
        <f>IF(Applications_2021!$A388="","",Applications_2021!$A388)</f>
        <v>0402-BRY-CA-0251</v>
      </c>
      <c r="B181" s="52" t="str">
        <f>IF(INDEX('AAYME 2021_List'!$A$3:$A$311,MATCH($A181,'AAYME 2021_List'!$A$3:$A$311,0))=$A181,INDEX('AAYME 2021_List'!$B$3:$B$311,MATCH($A181,'AAYME 2021_List'!$A$3:$A$311,0)),"")</f>
        <v>Yes</v>
      </c>
      <c r="C181" s="258" t="str">
        <f>IF(INDEX('AAYME 2021_List'!$A$3:$A$311,MATCH($A181,'AAYME 2021_List'!$A$3:$A$311,0))=$A181,INDEX('AAYME 2021_List'!$C$3:$C$311,MATCH($A181,'AAYME 2021_List'!$A$3:$A$311,0)),"")</f>
        <v>06-Finalist</v>
      </c>
      <c r="D181" s="46">
        <f t="shared" ref="D181:D219" si="8">SUM($E181:$I181)</f>
        <v>7</v>
      </c>
      <c r="E181" s="45" cm="1">
        <f t="array" ref="E181">_xlfn.IFS($Q181="Less than $25,000 per year",5,$Q181="$25,000 to $49,999 per year",4,$Q181="$50,000 per year or above",2,$Q181="I do not know.",3,$Q181="",0)</f>
        <v>2</v>
      </c>
      <c r="F181" s="45" cm="1">
        <f t="array" ref="F181">_xlfn.IFS($T181="Excellent",5,$T181="Good",4,$T181="Average",3,$T181="Below Average",2,$T181="Poor",1)</f>
        <v>5</v>
      </c>
      <c r="G181" s="52"/>
      <c r="H181" s="52"/>
      <c r="I181" s="52"/>
      <c r="J181" s="255">
        <f>IF(INDEX('AAYME 2021_List'!$A$3:$A$311,MATCH($A181,'AAYME 2021_List'!$A$3:$A$311,0))=$A181,INDEX('AAYME 2021_List'!$J$3:$J$311,MATCH($A181,'AAYME 2021_List'!$A$3:$A$311,0)),"")</f>
        <v>7</v>
      </c>
      <c r="K181" s="48" t="str">
        <f>IF(LEFT(INDEX(Applications_2021!$E$2:$E$651,MATCH($A181,Applications_2021!$A$2:$A$651,0)),1)="Y","Black","Other")</f>
        <v>Black</v>
      </c>
      <c r="L181" s="48" t="str">
        <f>IF(INDEX(Applications_2021!$F$2:$F$651,MATCH($A181,Applications_2021!$A$2:$A$651,0))="","",INDEX(Applications_2021!$F$2:$F$651,MATCH($A181,Applications_2021!$A$2:$A$651,0)))</f>
        <v>Male</v>
      </c>
      <c r="M181" s="48" t="str">
        <f>IF(LEFT(INDEX(Applications_2021!$I$2:$I$651,MATCH($A181,Applications_2021!$A$2:$A$651,0)),1)="","",LEFT(INDEX(Applications_2021!$I$2:$I$651,MATCH($A181,Applications_2021!$A$2:$A$651,0)),1))</f>
        <v>7</v>
      </c>
      <c r="N181" s="48" t="str">
        <f>IF(INDEX(Applications_2021!$J$2:$J$651,MATCH($A181,Applications_2021!$A$2:$A$651,0))="","",INDEX(Applications_2021!$J$2:$J$651,MATCH($A181,Applications_2021!$A$2:$A$651,0)))</f>
        <v>LCMS</v>
      </c>
      <c r="O181" s="48" t="str">
        <f>IF(INDEX(Applications_2021!$K$2:$K$651,MATCH($A181,Applications_2021!$A$2:$A$651,0))="","",INDEX(Applications_2021!$K$2:$K$651,MATCH($A181,Applications_2021!$A$2:$A$651,0)))</f>
        <v>DeSoto</v>
      </c>
      <c r="P181" s="48" t="str">
        <f>IF(INDEX(Applications_2021!$P$2:$P$651,MATCH($A181,Applications_2021!$A$2:$A$651,0))="","",INDEX(Applications_2021!$P$2:$P$651,MATCH($A181,Applications_2021!$A$2:$A$651,0)))</f>
        <v>College degree or 4 or more years of college (including graduate school)</v>
      </c>
      <c r="Q181" s="48" t="str">
        <f>IF(INDEX(Applications_2021!$Q$2:$Q$651,MATCH($A181,Applications_2021!$A$2:$A$651,0))="","",INDEX(Applications_2021!$Q$2:$Q$651,MATCH($A181,Applications_2021!$A$2:$A$651,0)))</f>
        <v>$50,000 per year or above</v>
      </c>
      <c r="R181" s="48" t="str">
        <f>IF(INDEX(Applications_2021!$AL$2:$AL$651,MATCH($A181,Applications_2021!$A$2:$A$651,0))="","",INDEX(Applications_2021!$AL$2:$AL$651,MATCH($A181,Applications_2021!$A$2:$A$651,0)))</f>
        <v>DeSoto</v>
      </c>
      <c r="S181" s="48" t="str">
        <f>IF(INDEX(Applications_2021!$V$2:$V$651,MATCH($A181,Applications_2021!$A$2:$A$651,0))="","",INDEX(Applications_2021!$V$2:$V$651,MATCH($A181,Applications_2021!$A$2:$A$651,0)))</f>
        <v>MS</v>
      </c>
      <c r="T181" s="48" t="str">
        <f>IF(INDEX(Applications_2021!$AE$2:$AE$651,MATCH($A181,Applications_2021!$A$2:$A$651,0))="","",INDEX(Applications_2021!$AE$2:$AE$651,MATCH($A181,Applications_2021!$A$2:$A$651,0)))</f>
        <v>Excellent</v>
      </c>
      <c r="U181" s="48" t="str">
        <f>IF(INDEX(Applications_2021!$AF$2:$AF$651,MATCH($A181,Applications_2021!$A$2:$A$651,0))="","",INDEX(Applications_2021!$AF$2:$AF$651,MATCH($A181,Applications_2021!$A$2:$A$651,0)))</f>
        <v xml:space="preserve">I want to attend the AAYME camp so that I can increase my knowledge on Science and Math. I hope to gain knowledge regarding the ACT and SAT. </v>
      </c>
      <c r="V181" s="48" t="str">
        <f>IF(INDEX(Applications_2021!$AG$2:$AG$651,MATCH($A181,Applications_2021!$A$2:$A$651,0))="","",INDEX(Applications_2021!$AG$2:$AG$651,MATCH($A181,Applications_2021!$A$2:$A$651,0)))</f>
        <v xml:space="preserve">I am on the honor and principal's list every semester. </v>
      </c>
      <c r="W181" s="48" t="str">
        <f>IF(INDEX(Applications_2021!$AH$2:$AH$651,MATCH($A181,Applications_2021!$A$2:$A$651,0))="","",INDEX(Applications_2021!$AH$2:$AH$651,MATCH($A181,Applications_2021!$A$2:$A$651,0)))</f>
        <v/>
      </c>
      <c r="X181" s="48" t="str">
        <f>IF(INDEX(Applications_2021!$AI$2:$AI$651,MATCH($A181,Applications_2021!$A$2:$A$651,0))="","",INDEX(Applications_2021!$AI$2:$AI$651,MATCH($A181,Applications_2021!$A$2:$A$651,0)))</f>
        <v>school/teacher</v>
      </c>
      <c r="Y181" s="48" t="str">
        <f>IF(INDEX(Applications_2021!$AJ$2:$AJ$651,MATCH($A181,Applications_2021!$A$2:$A$651,0))="","",INDEX(Applications_2021!$AJ$2:$AJ$651,MATCH($A181,Applications_2021!$A$2:$A$651,0)))</f>
        <v>Domino-Sartain</v>
      </c>
      <c r="Z181" s="48" t="str" cm="1">
        <f t="array" ref="Z181">IF(INDEX(Transcripts_2021!$Q$2:$Q$1001,MATCH($A181,Applications_2021!$A$2:$A$1001,0))="","",INDEX(Transcripts_2021!$Q$2:$Q$1001,MATCH(TRIM($A181),TRIM(Transcripts_2021!$B$2:$B$1001),0)))</f>
        <v/>
      </c>
      <c r="AA181" s="48" t="str" cm="1">
        <f t="array" ref="AA181">IF(INDEX(Transcripts_2021!$S$2:$S$1001,MATCH($A181,Applications_2021!$A$2:$A$1001,0))="","",INDEX(Transcripts_2021!$S$2:$S$1001,MATCH(TRIM($A181),TRIM(Transcripts_2021!$B$2:$B$1001),0)))</f>
        <v/>
      </c>
      <c r="AB181" s="48" t="str" cm="1">
        <f t="array" ref="AB181">IF(INDEX(Transcripts_2021!$U$2:$U$1001,MATCH($A181,Applications_2021!$A$2:$A$1001,0))="","",INDEX(Transcripts_2021!$U$2:$U$1001,MATCH(TRIM($A181),TRIM(Transcripts_2021!$B$2:$B$1001),0)))</f>
        <v/>
      </c>
      <c r="AC181" s="48" t="str">
        <f>IF(INDEX(Transcripts_2021!$A$2:$A$324,MATCH($A181,Transcripts_2021!$A$2:$A$324,0))=$A181,INDEX(Transcripts_2021!$O$2:$O$324,MATCH($A181,Transcripts_2021!$A$2:$A$324,0)),"")</f>
        <v>Lake Cormorant Middle School</v>
      </c>
      <c r="AD181" s="48" t="str">
        <f>IF(INDEX('AAYME 2021_List'!$A$3:$A$311,MATCH($A181,'AAYME 2021_List'!$A$3:$A$311,0))=$A181,INDEX('AAYME 2021_List'!$AC$3:$AC$311,MATCH($A181,'AAYME 2021_List'!$A$3:$A$311,0)),"")</f>
        <v>DeSoto</v>
      </c>
      <c r="AE181" s="48" t="str">
        <f>IF(INDEX(Applications_2021!$AL$2:$AL$651,MATCH($A181,Applications_2021!$A$2:$A$651,0))="","",INDEX(Applications_2021!$AL$2:$AL$651,MATCH($A181,Applications_2021!$A$2:$A$651,0)))</f>
        <v>DeSoto</v>
      </c>
    </row>
    <row r="182" spans="1:31" x14ac:dyDescent="0.3">
      <c r="A182" s="51" t="str">
        <f>IF(Applications_2021!$A389="","",Applications_2021!$A389)</f>
        <v>0403-DIC-DI-0222</v>
      </c>
      <c r="B182" s="52" t="str">
        <f>IF(INDEX('AAYME 2021_List'!$A$3:$A$311,MATCH($A182,'AAYME 2021_List'!$A$3:$A$311,0))=$A182,INDEX('AAYME 2021_List'!$B$3:$B$311,MATCH($A182,'AAYME 2021_List'!$A$3:$A$311,0)),"")</f>
        <v>Yes</v>
      </c>
      <c r="C182" s="258" t="str">
        <f>IF(INDEX('AAYME 2021_List'!$A$3:$A$311,MATCH($A182,'AAYME 2021_List'!$A$3:$A$311,0))=$A182,INDEX('AAYME 2021_List'!$C$3:$C$311,MATCH($A182,'AAYME 2021_List'!$A$3:$A$311,0)),"")</f>
        <v>06-Finalist</v>
      </c>
      <c r="D182" s="46">
        <f t="shared" si="8"/>
        <v>9</v>
      </c>
      <c r="E182" s="45" cm="1">
        <f t="array" ref="E182">_xlfn.IFS($Q182="Less than $25,000 per year",5,$Q182="$25,000 to $49,999 per year",4,$Q182="$50,000 per year or above",2,$Q182="I do not know.",3,$Q182="",0)</f>
        <v>4</v>
      </c>
      <c r="F182" s="45" cm="1">
        <f t="array" ref="F182">_xlfn.IFS($T182="Excellent",5,$T182="Good",4,$T182="Average",3,$T182="Below Average",2,$T182="Poor",1)</f>
        <v>5</v>
      </c>
      <c r="G182" s="52"/>
      <c r="H182" s="52"/>
      <c r="I182" s="52"/>
      <c r="J182" s="255">
        <f>IF(INDEX('AAYME 2021_List'!$A$3:$A$311,MATCH($A182,'AAYME 2021_List'!$A$3:$A$311,0))=$A182,INDEX('AAYME 2021_List'!$J$3:$J$311,MATCH($A182,'AAYME 2021_List'!$A$3:$A$311,0)),"")</f>
        <v>9</v>
      </c>
      <c r="K182" s="48" t="str">
        <f>IF(LEFT(INDEX(Applications_2021!$E$2:$E$651,MATCH($A182,Applications_2021!$A$2:$A$651,0)),1)="Y","Black","Other")</f>
        <v>Black</v>
      </c>
      <c r="L182" s="48" t="str">
        <f>IF(INDEX(Applications_2021!$F$2:$F$651,MATCH($A182,Applications_2021!$A$2:$A$651,0))="","",INDEX(Applications_2021!$F$2:$F$651,MATCH($A182,Applications_2021!$A$2:$A$651,0)))</f>
        <v>Male</v>
      </c>
      <c r="M182" s="48" t="str">
        <f>IF(LEFT(INDEX(Applications_2021!$I$2:$I$651,MATCH($A182,Applications_2021!$A$2:$A$651,0)),1)="","",LEFT(INDEX(Applications_2021!$I$2:$I$651,MATCH($A182,Applications_2021!$A$2:$A$651,0)),1))</f>
        <v>9</v>
      </c>
      <c r="N182" s="48" t="str">
        <f>IF(INDEX(Applications_2021!$J$2:$J$651,MATCH($A182,Applications_2021!$A$2:$A$651,0))="","",INDEX(Applications_2021!$J$2:$J$651,MATCH($A182,Applications_2021!$A$2:$A$651,0)))</f>
        <v>Noxubee County high School</v>
      </c>
      <c r="O182" s="48" t="str">
        <f>IF(INDEX(Applications_2021!$K$2:$K$651,MATCH($A182,Applications_2021!$A$2:$A$651,0))="","",INDEX(Applications_2021!$K$2:$K$651,MATCH($A182,Applications_2021!$A$2:$A$651,0)))</f>
        <v xml:space="preserve">Noxubee County School District </v>
      </c>
      <c r="P182" s="48" t="str">
        <f>IF(INDEX(Applications_2021!$P$2:$P$651,MATCH($A182,Applications_2021!$A$2:$A$651,0))="","",INDEX(Applications_2021!$P$2:$P$651,MATCH($A182,Applications_2021!$A$2:$A$651,0)))</f>
        <v>College degree or 4 or more years of college (including graduate school)</v>
      </c>
      <c r="Q182" s="48" t="str">
        <f>IF(INDEX(Applications_2021!$Q$2:$Q$651,MATCH($A182,Applications_2021!$A$2:$A$651,0))="","",INDEX(Applications_2021!$Q$2:$Q$651,MATCH($A182,Applications_2021!$A$2:$A$651,0)))</f>
        <v>$25,000 to $49,999 per year</v>
      </c>
      <c r="R182" s="48" t="str">
        <f>IF(INDEX(Applications_2021!$AL$2:$AL$651,MATCH($A182,Applications_2021!$A$2:$A$651,0))="","",INDEX(Applications_2021!$AL$2:$AL$651,MATCH($A182,Applications_2021!$A$2:$A$651,0)))</f>
        <v>Noxubee</v>
      </c>
      <c r="S182" s="48" t="str">
        <f>IF(INDEX(Applications_2021!$V$2:$V$651,MATCH($A182,Applications_2021!$A$2:$A$651,0))="","",INDEX(Applications_2021!$V$2:$V$651,MATCH($A182,Applications_2021!$A$2:$A$651,0)))</f>
        <v>MS</v>
      </c>
      <c r="T182" s="48" t="str">
        <f>IF(INDEX(Applications_2021!$AE$2:$AE$651,MATCH($A182,Applications_2021!$A$2:$A$651,0))="","",INDEX(Applications_2021!$AE$2:$AE$651,MATCH($A182,Applications_2021!$A$2:$A$651,0)))</f>
        <v>Excellent</v>
      </c>
      <c r="U182" s="48" t="str">
        <f>IF(INDEX(Applications_2021!$AF$2:$AF$651,MATCH($A182,Applications_2021!$A$2:$A$651,0))="","",INDEX(Applications_2021!$AF$2:$AF$651,MATCH($A182,Applications_2021!$A$2:$A$651,0)))</f>
        <v xml:space="preserve">I want to attend the AAYME Camp this summer because it can provide me with the opportunity to learn about different career paths and possible colleges for me in the future. In addition from this camp I hope to gain  a better understanding of Act prep, scholarships, and overall professional success.     </v>
      </c>
      <c r="V182" s="48" t="str">
        <f>IF(INDEX(Applications_2021!$AG$2:$AG$651,MATCH($A182,Applications_2021!$A$2:$A$651,0))="","",INDEX(Applications_2021!$AG$2:$AG$651,MATCH($A182,Applications_2021!$A$2:$A$651,0)))</f>
        <v>Accomplishments I would like to list are All A's/Superintendents list , a 3.5 Gpa , and I'm also in the top ten of my class.</v>
      </c>
      <c r="W182" s="48" t="str">
        <f>IF(INDEX(Applications_2021!$AH$2:$AH$651,MATCH($A182,Applications_2021!$A$2:$A$651,0))="","",INDEX(Applications_2021!$AH$2:$AH$651,MATCH($A182,Applications_2021!$A$2:$A$651,0)))</f>
        <v/>
      </c>
      <c r="X182" s="48" t="str">
        <f>IF(INDEX(Applications_2021!$AI$2:$AI$651,MATCH($A182,Applications_2021!$A$2:$A$651,0))="","",INDEX(Applications_2021!$AI$2:$AI$651,MATCH($A182,Applications_2021!$A$2:$A$651,0)))</f>
        <v>school/teacher</v>
      </c>
      <c r="Y182" s="48" t="str">
        <f>IF(INDEX(Applications_2021!$AJ$2:$AJ$651,MATCH($A182,Applications_2021!$A$2:$A$651,0))="","",INDEX(Applications_2021!$AJ$2:$AJ$651,MATCH($A182,Applications_2021!$A$2:$A$651,0)))</f>
        <v>Tenesha Moody</v>
      </c>
      <c r="Z182" s="48" t="str" cm="1">
        <f t="array" ref="Z182">IF(INDEX(Transcripts_2021!$Q$2:$Q$1001,MATCH($A182,Applications_2021!$A$2:$A$1001,0))="","",INDEX(Transcripts_2021!$Q$2:$Q$1001,MATCH(TRIM($A182),TRIM(Transcripts_2021!$B$2:$B$1001),0)))</f>
        <v/>
      </c>
      <c r="AA182" s="48" t="str" cm="1">
        <f t="array" ref="AA182">IF(INDEX(Transcripts_2021!$S$2:$S$1001,MATCH($A182,Applications_2021!$A$2:$A$1001,0))="","",INDEX(Transcripts_2021!$S$2:$S$1001,MATCH(TRIM($A182),TRIM(Transcripts_2021!$B$2:$B$1001),0)))</f>
        <v/>
      </c>
      <c r="AB182" s="48" t="str" cm="1">
        <f t="array" ref="AB182">IF(INDEX(Transcripts_2021!$U$2:$U$1001,MATCH($A182,Applications_2021!$A$2:$A$1001,0))="","",INDEX(Transcripts_2021!$U$2:$U$1001,MATCH(TRIM($A182),TRIM(Transcripts_2021!$B$2:$B$1001),0)))</f>
        <v/>
      </c>
      <c r="AC182" s="48" t="str">
        <f>IF(INDEX(Transcripts_2021!$A$2:$A$324,MATCH($A182,Transcripts_2021!$A$2:$A$324,0))=$A182,INDEX(Transcripts_2021!$O$2:$O$324,MATCH($A182,Transcripts_2021!$A$2:$A$324,0)),"")</f>
        <v>Noxubee County High School</v>
      </c>
      <c r="AD182" s="48" t="str">
        <f>IF(INDEX('AAYME 2021_List'!$A$3:$A$311,MATCH($A182,'AAYME 2021_List'!$A$3:$A$311,0))=$A182,INDEX('AAYME 2021_List'!$AC$3:$AC$311,MATCH($A182,'AAYME 2021_List'!$A$3:$A$311,0)),"")</f>
        <v>Noxubee</v>
      </c>
      <c r="AE182" s="48" t="str">
        <f>IF(INDEX(Applications_2021!$AL$2:$AL$651,MATCH($A182,Applications_2021!$A$2:$A$651,0))="","",INDEX(Applications_2021!$AL$2:$AL$651,MATCH($A182,Applications_2021!$A$2:$A$651,0)))</f>
        <v>Noxubee</v>
      </c>
    </row>
    <row r="183" spans="1:31" x14ac:dyDescent="0.3">
      <c r="A183" s="51" t="str">
        <f>IF(Applications_2021!$A390="","",Applications_2021!$A390)</f>
        <v>0404-STA-CH-0236</v>
      </c>
      <c r="B183" s="52" t="str">
        <f>IF(INDEX('AAYME 2021_List'!$A$3:$A$311,MATCH($A183,'AAYME 2021_List'!$A$3:$A$311,0))=$A183,INDEX('AAYME 2021_List'!$B$3:$B$311,MATCH($A183,'AAYME 2021_List'!$A$3:$A$311,0)),"")</f>
        <v>No</v>
      </c>
      <c r="C183" s="258" t="str">
        <f>IF(INDEX('AAYME 2021_List'!$A$3:$A$311,MATCH($A183,'AAYME 2021_List'!$A$3:$A$311,0))=$A183,INDEX('AAYME 2021_List'!$C$3:$C$311,MATCH($A183,'AAYME 2021_List'!$A$3:$A$311,0)),"")</f>
        <v>03-Missing/Invalid transcript info</v>
      </c>
      <c r="D183" s="46">
        <f t="shared" si="8"/>
        <v>10</v>
      </c>
      <c r="E183" s="45" cm="1">
        <f t="array" ref="E183">_xlfn.IFS($Q183="Less than $25,000 per year",5,$Q183="$25,000 to $49,999 per year",4,$Q183="$50,000 per year or above",2,$Q183="I do not know.",3,$Q183="",0)</f>
        <v>5</v>
      </c>
      <c r="F183" s="45" cm="1">
        <f t="array" ref="F183">_xlfn.IFS($T183="Excellent",5,$T183="Good",4,$T183="Average",3,$T183="Below Average",2,$T183="Poor",1)</f>
        <v>5</v>
      </c>
      <c r="G183" s="52"/>
      <c r="H183" s="52"/>
      <c r="I183" s="52"/>
      <c r="J183" s="255" t="str">
        <f>IF(INDEX('AAYME 2021_List'!$A$3:$A$311,MATCH($A183,'AAYME 2021_List'!$A$3:$A$311,0))=$A183,INDEX('AAYME 2021_List'!$J$3:$J$311,MATCH($A183,'AAYME 2021_List'!$A$3:$A$311,0)),"")</f>
        <v>?</v>
      </c>
      <c r="K183" s="48" t="str">
        <f>IF(LEFT(INDEX(Applications_2021!$E$2:$E$651,MATCH($A183,Applications_2021!$A$2:$A$651,0)),1)="Y","Black","Other")</f>
        <v>Black</v>
      </c>
      <c r="L183" s="48" t="str">
        <f>IF(INDEX(Applications_2021!$F$2:$F$651,MATCH($A183,Applications_2021!$A$2:$A$651,0))="","",INDEX(Applications_2021!$F$2:$F$651,MATCH($A183,Applications_2021!$A$2:$A$651,0)))</f>
        <v>Male</v>
      </c>
      <c r="M183" s="48" t="str">
        <f>IF(LEFT(INDEX(Applications_2021!$I$2:$I$651,MATCH($A183,Applications_2021!$A$2:$A$651,0)),1)="","",LEFT(INDEX(Applications_2021!$I$2:$I$651,MATCH($A183,Applications_2021!$A$2:$A$651,0)),1))</f>
        <v>7</v>
      </c>
      <c r="N183" s="48" t="str">
        <f>IF(INDEX(Applications_2021!$J$2:$J$651,MATCH($A183,Applications_2021!$A$2:$A$651,0))="","",INDEX(Applications_2021!$J$2:$J$651,MATCH($A183,Applications_2021!$A$2:$A$651,0)))</f>
        <v>B F Liddell Middle School</v>
      </c>
      <c r="O183" s="48" t="str">
        <f>IF(INDEX(Applications_2021!$K$2:$K$651,MATCH($A183,Applications_2021!$A$2:$A$651,0))="","",INDEX(Applications_2021!$K$2:$K$651,MATCH($A183,Applications_2021!$A$2:$A$651,0)))</f>
        <v>Noxubee County</v>
      </c>
      <c r="P183" s="48" t="str">
        <f>IF(INDEX(Applications_2021!$P$2:$P$651,MATCH($A183,Applications_2021!$A$2:$A$651,0))="","",INDEX(Applications_2021!$P$2:$P$651,MATCH($A183,Applications_2021!$A$2:$A$651,0)))</f>
        <v>High School Diploma or up to 3 years of college</v>
      </c>
      <c r="Q183" s="48" t="str">
        <f>IF(INDEX(Applications_2021!$Q$2:$Q$651,MATCH($A183,Applications_2021!$A$2:$A$651,0))="","",INDEX(Applications_2021!$Q$2:$Q$651,MATCH($A183,Applications_2021!$A$2:$A$651,0)))</f>
        <v>Less than $25,000 per year</v>
      </c>
      <c r="R183" s="48" t="str">
        <f>IF(INDEX(Applications_2021!$AL$2:$AL$651,MATCH($A183,Applications_2021!$A$2:$A$651,0))="","",INDEX(Applications_2021!$AL$2:$AL$651,MATCH($A183,Applications_2021!$A$2:$A$651,0)))</f>
        <v>Noxubee</v>
      </c>
      <c r="S183" s="48" t="str">
        <f>IF(INDEX(Applications_2021!$V$2:$V$651,MATCH($A183,Applications_2021!$A$2:$A$651,0))="","",INDEX(Applications_2021!$V$2:$V$651,MATCH($A183,Applications_2021!$A$2:$A$651,0)))</f>
        <v>MS</v>
      </c>
      <c r="T183" s="48" t="str">
        <f>IF(INDEX(Applications_2021!$AE$2:$AE$651,MATCH($A183,Applications_2021!$A$2:$A$651,0))="","",INDEX(Applications_2021!$AE$2:$AE$651,MATCH($A183,Applications_2021!$A$2:$A$651,0)))</f>
        <v>Excellent</v>
      </c>
      <c r="U183" s="48" t="str">
        <f>IF(INDEX(Applications_2021!$AF$2:$AF$651,MATCH($A183,Applications_2021!$A$2:$A$651,0))="","",INDEX(Applications_2021!$AF$2:$AF$651,MATCH($A183,Applications_2021!$A$2:$A$651,0)))</f>
        <v>I want to attend this camp to become knowledgeable of new life skills, build my self confidence, meet new friends and gain new life experiences.</v>
      </c>
      <c r="V183" s="48" t="str">
        <f>IF(INDEX(Applications_2021!$AG$2:$AG$651,MATCH($A183,Applications_2021!$A$2:$A$651,0))="","",INDEX(Applications_2021!$AG$2:$AG$651,MATCH($A183,Applications_2021!$A$2:$A$651,0)))</f>
        <v>I have been A/B student my entire school years. I have received several certificates for Honor Student and on all subjects.</v>
      </c>
      <c r="W183" s="48" t="str">
        <f>IF(INDEX(Applications_2021!$AH$2:$AH$651,MATCH($A183,Applications_2021!$A$2:$A$651,0))="","",INDEX(Applications_2021!$AH$2:$AH$651,MATCH($A183,Applications_2021!$A$2:$A$651,0)))</f>
        <v>I will be honored to be a part of this camp.</v>
      </c>
      <c r="X183" s="48" t="str">
        <f>IF(INDEX(Applications_2021!$AI$2:$AI$651,MATCH($A183,Applications_2021!$A$2:$A$651,0))="","",INDEX(Applications_2021!$AI$2:$AI$651,MATCH($A183,Applications_2021!$A$2:$A$651,0)))</f>
        <v>MSMS alumni/student</v>
      </c>
      <c r="Y183" s="48" t="str">
        <f>IF(INDEX(Applications_2021!$AJ$2:$AJ$651,MATCH($A183,Applications_2021!$A$2:$A$651,0))="","",INDEX(Applications_2021!$AJ$2:$AJ$651,MATCH($A183,Applications_2021!$A$2:$A$651,0)))</f>
        <v xml:space="preserve">Tyra Ivory Chemistry teacher Noxubee County School </v>
      </c>
      <c r="Z183" s="48" t="str" cm="1">
        <f t="array" ref="Z183">IF(INDEX(Transcripts_2021!$Q$2:$Q$1001,MATCH($A183,Applications_2021!$A$2:$A$1001,0))="","",INDEX(Transcripts_2021!$Q$2:$Q$1001,MATCH(TRIM($A183),TRIM(Transcripts_2021!$B$2:$B$1001),0)))</f>
        <v/>
      </c>
      <c r="AA183" s="48" t="str" cm="1">
        <f t="array" ref="AA183">IF(INDEX(Transcripts_2021!$S$2:$S$1001,MATCH($A183,Applications_2021!$A$2:$A$1001,0))="","",INDEX(Transcripts_2021!$S$2:$S$1001,MATCH(TRIM($A183),TRIM(Transcripts_2021!$B$2:$B$1001),0)))</f>
        <v/>
      </c>
      <c r="AB183" s="48" t="str" cm="1">
        <f t="array" ref="AB183">IF(INDEX(Transcripts_2021!$U$2:$U$1001,MATCH($A183,Applications_2021!$A$2:$A$1001,0))="","",INDEX(Transcripts_2021!$U$2:$U$1001,MATCH(TRIM($A183),TRIM(Transcripts_2021!$B$2:$B$1001),0)))</f>
        <v/>
      </c>
      <c r="AC183" s="48" t="str">
        <f>IF(INDEX(Transcripts_2021!$A$2:$A$324,MATCH($A183,Transcripts_2021!$A$2:$A$324,0))=$A183,INDEX(Transcripts_2021!$O$2:$O$324,MATCH($A183,Transcripts_2021!$A$2:$A$324,0)),"")</f>
        <v>BF Liddell Middle School</v>
      </c>
      <c r="AD183" s="48" t="str">
        <f>IF(INDEX('AAYME 2021_List'!$A$3:$A$311,MATCH($A183,'AAYME 2021_List'!$A$3:$A$311,0))=$A183,INDEX('AAYME 2021_List'!$AC$3:$AC$311,MATCH($A183,'AAYME 2021_List'!$A$3:$A$311,0)),"")</f>
        <v>Noxubee</v>
      </c>
      <c r="AE183" s="48" t="str">
        <f>IF(INDEX(Applications_2021!$AL$2:$AL$651,MATCH($A183,Applications_2021!$A$2:$A$651,0))="","",INDEX(Applications_2021!$AL$2:$AL$651,MATCH($A183,Applications_2021!$A$2:$A$651,0)))</f>
        <v>Noxubee</v>
      </c>
    </row>
    <row r="184" spans="1:31" x14ac:dyDescent="0.3">
      <c r="A184" s="51" t="str">
        <f>IF(Applications_2021!$A393="","",Applications_2021!$A393)</f>
        <v>0407-BRI-RH-0205</v>
      </c>
      <c r="B184" s="52">
        <f>IF(INDEX('AAYME 2021_List'!$A$3:$A$311,MATCH($A184,'AAYME 2021_List'!$A$3:$A$311,0))=$A184,INDEX('AAYME 2021_List'!$B$3:$B$311,MATCH($A184,'AAYME 2021_List'!$A$3:$A$311,0)),"")</f>
        <v>0</v>
      </c>
      <c r="C184" s="270" t="str">
        <f>IF(INDEX('AAYME 2021_List'!$A$3:$A$311,MATCH($A184,'AAYME 2021_List'!$A$3:$A$311,0))=$A184,INDEX('AAYME 2021_List'!$C$3:$C$311,MATCH($A184,'AAYME 2021_List'!$A$3:$A$311,0)),"")</f>
        <v>99-Not Selected</v>
      </c>
      <c r="D184" s="46">
        <f t="shared" si="8"/>
        <v>9</v>
      </c>
      <c r="E184" s="45" cm="1">
        <f t="array" ref="E184">_xlfn.IFS($Q184="Less than $25,000 per year",5,$Q184="$25,000 to $49,999 per year",4,$Q184="$50,000 per year or above",2,$Q184="I do not know.",3,$Q184="",0)</f>
        <v>5</v>
      </c>
      <c r="F184" s="45" cm="1">
        <f t="array" ref="F184">_xlfn.IFS($T184="Excellent",5,$T184="Good",4,$T184="Average",3,$T184="Below Average",2,$T184="Poor",1)</f>
        <v>4</v>
      </c>
      <c r="G184" s="52"/>
      <c r="H184" s="52"/>
      <c r="I184" s="52"/>
      <c r="J184" s="255">
        <f>IF(INDEX('AAYME 2021_List'!$A$3:$A$311,MATCH($A184,'AAYME 2021_List'!$A$3:$A$311,0))=$A184,INDEX('AAYME 2021_List'!$J$3:$J$311,MATCH($A184,'AAYME 2021_List'!$A$3:$A$311,0)),"")</f>
        <v>8</v>
      </c>
      <c r="K184" s="48" t="str">
        <f>IF(LEFT(INDEX(Applications_2021!$E$2:$E$651,MATCH($A184,Applications_2021!$A$2:$A$651,0)),1)="Y","Black","Other")</f>
        <v>Black</v>
      </c>
      <c r="L184" s="48" t="str">
        <f>IF(INDEX(Applications_2021!$F$2:$F$651,MATCH($A184,Applications_2021!$A$2:$A$651,0))="","",INDEX(Applications_2021!$F$2:$F$651,MATCH($A184,Applications_2021!$A$2:$A$651,0)))</f>
        <v>Female</v>
      </c>
      <c r="M184" s="48" t="str">
        <f>IF(LEFT(INDEX(Applications_2021!$I$2:$I$651,MATCH($A184,Applications_2021!$A$2:$A$651,0)),1)="","",LEFT(INDEX(Applications_2021!$I$2:$I$651,MATCH($A184,Applications_2021!$A$2:$A$651,0)),1))</f>
        <v>8</v>
      </c>
      <c r="N184" s="48" t="str">
        <f>IF(INDEX(Applications_2021!$J$2:$J$651,MATCH($A184,Applications_2021!$A$2:$A$651,0))="","",INDEX(Applications_2021!$J$2:$J$651,MATCH($A184,Applications_2021!$A$2:$A$651,0)))</f>
        <v>Laurel Middle School</v>
      </c>
      <c r="O184" s="48" t="str">
        <f>IF(INDEX(Applications_2021!$K$2:$K$651,MATCH($A184,Applications_2021!$A$2:$A$651,0))="","",INDEX(Applications_2021!$K$2:$K$651,MATCH($A184,Applications_2021!$A$2:$A$651,0)))</f>
        <v>Laurel School District</v>
      </c>
      <c r="P184" s="48" t="str">
        <f>IF(INDEX(Applications_2021!$P$2:$P$651,MATCH($A184,Applications_2021!$A$2:$A$651,0))="","",INDEX(Applications_2021!$P$2:$P$651,MATCH($A184,Applications_2021!$A$2:$A$651,0)))</f>
        <v>High School Diploma or up to 3 years of college</v>
      </c>
      <c r="Q184" s="48" t="str">
        <f>IF(INDEX(Applications_2021!$Q$2:$Q$651,MATCH($A184,Applications_2021!$A$2:$A$651,0))="","",INDEX(Applications_2021!$Q$2:$Q$651,MATCH($A184,Applications_2021!$A$2:$A$651,0)))</f>
        <v>Less than $25,000 per year</v>
      </c>
      <c r="R184" s="48" t="str">
        <f>IF(INDEX(Applications_2021!$AL$2:$AL$651,MATCH($A184,Applications_2021!$A$2:$A$651,0))="","",INDEX(Applications_2021!$AL$2:$AL$651,MATCH($A184,Applications_2021!$A$2:$A$651,0)))</f>
        <v>Jones</v>
      </c>
      <c r="S184" s="48" t="str">
        <f>IF(INDEX(Applications_2021!$V$2:$V$651,MATCH($A184,Applications_2021!$A$2:$A$651,0))="","",INDEX(Applications_2021!$V$2:$V$651,MATCH($A184,Applications_2021!$A$2:$A$651,0)))</f>
        <v>MS</v>
      </c>
      <c r="T184" s="48" t="str">
        <f>IF(INDEX(Applications_2021!$AE$2:$AE$651,MATCH($A184,Applications_2021!$A$2:$A$651,0))="","",INDEX(Applications_2021!$AE$2:$AE$651,MATCH($A184,Applications_2021!$A$2:$A$651,0)))</f>
        <v>Good</v>
      </c>
      <c r="U184" s="48" t="str">
        <f>IF(INDEX(Applications_2021!$AF$2:$AF$651,MATCH($A184,Applications_2021!$A$2:$A$651,0))="","",INDEX(Applications_2021!$AF$2:$AF$651,MATCH($A184,Applications_2021!$A$2:$A$651,0)))</f>
        <v xml:space="preserve">I desire to enhance my knowledge in every aspect of my life. I want to become a better leader and I feel this opportunity will help me achieve this. </v>
      </c>
      <c r="V184" s="48" t="str">
        <f>IF(INDEX(Applications_2021!$AG$2:$AG$651,MATCH($A184,Applications_2021!$A$2:$A$651,0))="","",INDEX(Applications_2021!$AG$2:$AG$651,MATCH($A184,Applications_2021!$A$2:$A$651,0)))</f>
        <v xml:space="preserve"> Beta Club Science Bowl Participant Business Owner   </v>
      </c>
      <c r="W184" s="48" t="str">
        <f>IF(INDEX(Applications_2021!$AH$2:$AH$651,MATCH($A184,Applications_2021!$A$2:$A$651,0))="","",INDEX(Applications_2021!$AH$2:$AH$651,MATCH($A184,Applications_2021!$A$2:$A$651,0)))</f>
        <v/>
      </c>
      <c r="X184" s="48" t="str">
        <f>IF(INDEX(Applications_2021!$AI$2:$AI$651,MATCH($A184,Applications_2021!$A$2:$A$651,0))="","",INDEX(Applications_2021!$AI$2:$AI$651,MATCH($A184,Applications_2021!$A$2:$A$651,0)))</f>
        <v>school/teacher</v>
      </c>
      <c r="Y184" s="48" t="str">
        <f>IF(INDEX(Applications_2021!$AJ$2:$AJ$651,MATCH($A184,Applications_2021!$A$2:$A$651,0))="","",INDEX(Applications_2021!$AJ$2:$AJ$651,MATCH($A184,Applications_2021!$A$2:$A$651,0)))</f>
        <v xml:space="preserve"> Ms. Karrah Goar/Laurel Middle School</v>
      </c>
      <c r="Z184" s="48" t="str" cm="1">
        <f t="array" ref="Z184">IF(INDEX(Transcripts_2021!$Q$2:$Q$1001,MATCH($A184,Applications_2021!$A$2:$A$1001,0))="","",INDEX(Transcripts_2021!$Q$2:$Q$1001,MATCH(TRIM($A184),TRIM(Transcripts_2021!$B$2:$B$1001),0)))</f>
        <v/>
      </c>
      <c r="AA184" s="48" t="str" cm="1">
        <f t="array" ref="AA184">IF(INDEX(Transcripts_2021!$S$2:$S$1001,MATCH($A184,Applications_2021!$A$2:$A$1001,0))="","",INDEX(Transcripts_2021!$S$2:$S$1001,MATCH(TRIM($A184),TRIM(Transcripts_2021!$B$2:$B$1001),0)))</f>
        <v/>
      </c>
      <c r="AB184" s="48" t="str" cm="1">
        <f t="array" ref="AB184">IF(INDEX(Transcripts_2021!$U$2:$U$1001,MATCH($A184,Applications_2021!$A$2:$A$1001,0))="","",INDEX(Transcripts_2021!$U$2:$U$1001,MATCH(TRIM($A184),TRIM(Transcripts_2021!$B$2:$B$1001),0)))</f>
        <v/>
      </c>
      <c r="AC184" s="48" t="str">
        <f>IF(INDEX(Transcripts_2021!$A$2:$A$324,MATCH($A184,Transcripts_2021!$A$2:$A$324,0))=$A184,INDEX(Transcripts_2021!$O$2:$O$324,MATCH($A184,Transcripts_2021!$A$2:$A$324,0)),"")</f>
        <v>Laurel Middle School</v>
      </c>
      <c r="AD184" s="48" t="str">
        <f>IF(INDEX('AAYME 2021_List'!$A$3:$A$311,MATCH($A184,'AAYME 2021_List'!$A$3:$A$311,0))=$A184,INDEX('AAYME 2021_List'!$AC$3:$AC$311,MATCH($A184,'AAYME 2021_List'!$A$3:$A$311,0)),"")</f>
        <v>Jones</v>
      </c>
      <c r="AE184" s="48" t="str">
        <f>IF(INDEX(Applications_2021!$AL$2:$AL$651,MATCH($A184,Applications_2021!$A$2:$A$651,0))="","",INDEX(Applications_2021!$AL$2:$AL$651,MATCH($A184,Applications_2021!$A$2:$A$651,0)))</f>
        <v>Jones</v>
      </c>
    </row>
    <row r="185" spans="1:31" x14ac:dyDescent="0.3">
      <c r="A185" s="51" t="str">
        <f>IF(Applications_2021!$A395="","",Applications_2021!$A395)</f>
        <v>0409-JOR-JO-0250</v>
      </c>
      <c r="B185" s="52" t="str">
        <f>IF(INDEX('AAYME 2021_List'!$A$3:$A$311,MATCH($A185,'AAYME 2021_List'!$A$3:$A$311,0))=$A185,INDEX('AAYME 2021_List'!$B$3:$B$311,MATCH($A185,'AAYME 2021_List'!$A$3:$A$311,0)),"")</f>
        <v>Yes</v>
      </c>
      <c r="C185" s="258" t="str">
        <f>IF(INDEX('AAYME 2021_List'!$A$3:$A$311,MATCH($A185,'AAYME 2021_List'!$A$3:$A$311,0))=$A185,INDEX('AAYME 2021_List'!$C$3:$C$311,MATCH($A185,'AAYME 2021_List'!$A$3:$A$311,0)),"")</f>
        <v>07-Alternate</v>
      </c>
      <c r="D185" s="46">
        <f t="shared" si="8"/>
        <v>6</v>
      </c>
      <c r="E185" s="45" cm="1">
        <f t="array" ref="E185">_xlfn.IFS($Q185="Less than $25,000 per year",5,$Q185="$25,000 to $49,999 per year",4,$Q185="$50,000 per year or above",2,$Q185="I do not know.",3,$Q185="",0)</f>
        <v>2</v>
      </c>
      <c r="F185" s="45" cm="1">
        <f t="array" ref="F185">_xlfn.IFS($T185="Excellent",5,$T185="Good",4,$T185="Average",3,$T185="Below Average",2,$T185="Poor",1)</f>
        <v>4</v>
      </c>
      <c r="G185" s="52"/>
      <c r="H185" s="52"/>
      <c r="I185" s="52"/>
      <c r="J185" s="255">
        <f>IF(INDEX('AAYME 2021_List'!$A$3:$A$311,MATCH($A185,'AAYME 2021_List'!$A$3:$A$311,0))=$A185,INDEX('AAYME 2021_List'!$J$3:$J$311,MATCH($A185,'AAYME 2021_List'!$A$3:$A$311,0)),"")</f>
        <v>7</v>
      </c>
      <c r="K185" s="48" t="str">
        <f>IF(LEFT(INDEX(Applications_2021!$E$2:$E$651,MATCH($A185,Applications_2021!$A$2:$A$651,0)),1)="Y","Black","Other")</f>
        <v>Black</v>
      </c>
      <c r="L185" s="48" t="str">
        <f>IF(INDEX(Applications_2021!$F$2:$F$651,MATCH($A185,Applications_2021!$A$2:$A$651,0))="","",INDEX(Applications_2021!$F$2:$F$651,MATCH($A185,Applications_2021!$A$2:$A$651,0)))</f>
        <v>Male</v>
      </c>
      <c r="M185" s="48" t="str">
        <f>IF(LEFT(INDEX(Applications_2021!$I$2:$I$651,MATCH($A185,Applications_2021!$A$2:$A$651,0)),1)="","",LEFT(INDEX(Applications_2021!$I$2:$I$651,MATCH($A185,Applications_2021!$A$2:$A$651,0)),1))</f>
        <v>7</v>
      </c>
      <c r="N185" s="48" t="str">
        <f>IF(INDEX(Applications_2021!$J$2:$J$651,MATCH($A185,Applications_2021!$A$2:$A$651,0))="","",INDEX(Applications_2021!$J$2:$J$651,MATCH($A185,Applications_2021!$A$2:$A$651,0)))</f>
        <v>Clinton Junior High School</v>
      </c>
      <c r="O185" s="48" t="str">
        <f>IF(INDEX(Applications_2021!$K$2:$K$651,MATCH($A185,Applications_2021!$A$2:$A$651,0))="","",INDEX(Applications_2021!$K$2:$K$651,MATCH($A185,Applications_2021!$A$2:$A$651,0)))</f>
        <v>Clinton Public School District</v>
      </c>
      <c r="P185" s="48" t="str">
        <f>IF(INDEX(Applications_2021!$P$2:$P$651,MATCH($A185,Applications_2021!$A$2:$A$651,0))="","",INDEX(Applications_2021!$P$2:$P$651,MATCH($A185,Applications_2021!$A$2:$A$651,0)))</f>
        <v>College degree or 4 or more years of college (including graduate school)</v>
      </c>
      <c r="Q185" s="48" t="str">
        <f>IF(INDEX(Applications_2021!$Q$2:$Q$651,MATCH($A185,Applications_2021!$A$2:$A$651,0))="","",INDEX(Applications_2021!$Q$2:$Q$651,MATCH($A185,Applications_2021!$A$2:$A$651,0)))</f>
        <v>$50,000 per year or above</v>
      </c>
      <c r="R185" s="48" t="str">
        <f>IF(INDEX(Applications_2021!$AL$2:$AL$651,MATCH($A185,Applications_2021!$A$2:$A$651,0))="","",INDEX(Applications_2021!$AL$2:$AL$651,MATCH($A185,Applications_2021!$A$2:$A$651,0)))</f>
        <v>Hinds</v>
      </c>
      <c r="S185" s="48" t="str">
        <f>IF(INDEX(Applications_2021!$V$2:$V$651,MATCH($A185,Applications_2021!$A$2:$A$651,0))="","",INDEX(Applications_2021!$V$2:$V$651,MATCH($A185,Applications_2021!$A$2:$A$651,0)))</f>
        <v>MS</v>
      </c>
      <c r="T185" s="48" t="str">
        <f>IF(INDEX(Applications_2021!$AE$2:$AE$651,MATCH($A185,Applications_2021!$A$2:$A$651,0))="","",INDEX(Applications_2021!$AE$2:$AE$651,MATCH($A185,Applications_2021!$A$2:$A$651,0)))</f>
        <v>Good</v>
      </c>
      <c r="U185" s="48" t="str">
        <f>IF(INDEX(Applications_2021!$AF$2:$AF$651,MATCH($A185,Applications_2021!$A$2:$A$651,0))="","",INDEX(Applications_2021!$AF$2:$AF$651,MATCH($A185,Applications_2021!$A$2:$A$651,0)))</f>
        <v>This camp will help strengthen my skills as a student.  I want to be an engineer and this will help me be a better student and help my leadership skills.</v>
      </c>
      <c r="V185" s="48" t="str">
        <f>IF(INDEX(Applications_2021!$AG$2:$AG$651,MATCH($A185,Applications_2021!$A$2:$A$651,0))="","",INDEX(Applications_2021!$AG$2:$AG$651,MATCH($A185,Applications_2021!$A$2:$A$651,0)))</f>
        <v>A/B Honor Roll Junior High Band member Boys Scouts</v>
      </c>
      <c r="W185" s="48" t="str">
        <f>IF(INDEX(Applications_2021!$AH$2:$AH$651,MATCH($A185,Applications_2021!$A$2:$A$651,0))="","",INDEX(Applications_2021!$AH$2:$AH$651,MATCH($A185,Applications_2021!$A$2:$A$651,0)))</f>
        <v/>
      </c>
      <c r="X185" s="48" t="str">
        <f>IF(INDEX(Applications_2021!$AI$2:$AI$651,MATCH($A185,Applications_2021!$A$2:$A$651,0))="","",INDEX(Applications_2021!$AI$2:$AI$651,MATCH($A185,Applications_2021!$A$2:$A$651,0)))</f>
        <v>other</v>
      </c>
      <c r="Y185" s="48" t="str">
        <f>IF(INDEX(Applications_2021!$AJ$2:$AJ$651,MATCH($A185,Applications_2021!$A$2:$A$651,0))="","",INDEX(Applications_2021!$AJ$2:$AJ$651,MATCH($A185,Applications_2021!$A$2:$A$651,0)))</f>
        <v/>
      </c>
      <c r="Z185" s="48" t="str" cm="1">
        <f t="array" ref="Z185">IF(INDEX(Transcripts_2021!$Q$2:$Q$1001,MATCH($A185,Applications_2021!$A$2:$A$1001,0))="","",INDEX(Transcripts_2021!$Q$2:$Q$1001,MATCH(TRIM($A185),TRIM(Transcripts_2021!$B$2:$B$1001),0)))</f>
        <v/>
      </c>
      <c r="AA185" s="48" t="str" cm="1">
        <f t="array" ref="AA185">IF(INDEX(Transcripts_2021!$S$2:$S$1001,MATCH($A185,Applications_2021!$A$2:$A$1001,0))="","",INDEX(Transcripts_2021!$S$2:$S$1001,MATCH(TRIM($A185),TRIM(Transcripts_2021!$B$2:$B$1001),0)))</f>
        <v/>
      </c>
      <c r="AB185" s="48" t="str" cm="1">
        <f t="array" ref="AB185">IF(INDEX(Transcripts_2021!$U$2:$U$1001,MATCH($A185,Applications_2021!$A$2:$A$1001,0))="","",INDEX(Transcripts_2021!$U$2:$U$1001,MATCH(TRIM($A185),TRIM(Transcripts_2021!$B$2:$B$1001),0)))</f>
        <v/>
      </c>
      <c r="AC185" s="48" t="str">
        <f>IF(INDEX(Transcripts_2021!$A$2:$A$324,MATCH($A185,Transcripts_2021!$A$2:$A$324,0))=$A185,INDEX(Transcripts_2021!$O$2:$O$324,MATCH($A185,Transcripts_2021!$A$2:$A$324,0)),"")</f>
        <v>Clinton Junior High School</v>
      </c>
      <c r="AD185" s="48" t="str">
        <f>IF(INDEX('AAYME 2021_List'!$A$3:$A$311,MATCH($A185,'AAYME 2021_List'!$A$3:$A$311,0))=$A185,INDEX('AAYME 2021_List'!$AC$3:$AC$311,MATCH($A185,'AAYME 2021_List'!$A$3:$A$311,0)),"")</f>
        <v>Hinds</v>
      </c>
      <c r="AE185" s="48" t="str">
        <f>IF(INDEX(Applications_2021!$AL$2:$AL$651,MATCH($A185,Applications_2021!$A$2:$A$651,0))="","",INDEX(Applications_2021!$AL$2:$AL$651,MATCH($A185,Applications_2021!$A$2:$A$651,0)))</f>
        <v>Hinds</v>
      </c>
    </row>
    <row r="186" spans="1:31" x14ac:dyDescent="0.3">
      <c r="A186" s="51" t="str">
        <f>IF(Applications_2021!$A396="","",Applications_2021!$A396)</f>
        <v>0410-WIL-JA-0019</v>
      </c>
      <c r="B186" s="52">
        <f>IF(INDEX('AAYME 2021_List'!$A$3:$A$311,MATCH($A186,'AAYME 2021_List'!$A$3:$A$311,0))=$A186,INDEX('AAYME 2021_List'!$B$3:$B$311,MATCH($A186,'AAYME 2021_List'!$A$3:$A$311,0)),"")</f>
        <v>0</v>
      </c>
      <c r="C186" s="258" t="str">
        <f>IF(INDEX('AAYME 2021_List'!$A$3:$A$311,MATCH($A186,'AAYME 2021_List'!$A$3:$A$311,0))=$A186,INDEX('AAYME 2021_List'!$C$3:$C$311,MATCH($A186,'AAYME 2021_List'!$A$3:$A$311,0)),"")</f>
        <v>99-Not Selected</v>
      </c>
      <c r="D186" s="46">
        <f t="shared" si="8"/>
        <v>7</v>
      </c>
      <c r="E186" s="45" cm="1">
        <f t="array" ref="E186">_xlfn.IFS($Q186="Less than $25,000 per year",5,$Q186="$25,000 to $49,999 per year",4,$Q186="$50,000 per year or above",2,$Q186="I do not know.",3,$Q186="",0)</f>
        <v>2</v>
      </c>
      <c r="F186" s="45" cm="1">
        <f t="array" ref="F186">_xlfn.IFS($T186="Excellent",5,$T186="Good",4,$T186="Average",3,$T186="Below Average",2,$T186="Poor",1)</f>
        <v>5</v>
      </c>
      <c r="G186" s="52"/>
      <c r="H186" s="52"/>
      <c r="I186" s="52"/>
      <c r="J186" s="255">
        <f>IF(INDEX('AAYME 2021_List'!$A$3:$A$311,MATCH($A186,'AAYME 2021_List'!$A$3:$A$311,0))=$A186,INDEX('AAYME 2021_List'!$J$3:$J$311,MATCH($A186,'AAYME 2021_List'!$A$3:$A$311,0)),"")</f>
        <v>0</v>
      </c>
      <c r="K186" s="48" t="str">
        <f>IF(LEFT(INDEX(Applications_2021!$E$2:$E$651,MATCH($A186,Applications_2021!$A$2:$A$651,0)),1)="Y","Black","Other")</f>
        <v>Black</v>
      </c>
      <c r="L186" s="48" t="str">
        <f>IF(INDEX(Applications_2021!$F$2:$F$651,MATCH($A186,Applications_2021!$A$2:$A$651,0))="","",INDEX(Applications_2021!$F$2:$F$651,MATCH($A186,Applications_2021!$A$2:$A$651,0)))</f>
        <v>Female</v>
      </c>
      <c r="M186" s="48" t="str">
        <f>IF(LEFT(INDEX(Applications_2021!$I$2:$I$651,MATCH($A186,Applications_2021!$A$2:$A$651,0)),1)="","",LEFT(INDEX(Applications_2021!$I$2:$I$651,MATCH($A186,Applications_2021!$A$2:$A$651,0)),1))</f>
        <v>8</v>
      </c>
      <c r="N186" s="48" t="str">
        <f>IF(INDEX(Applications_2021!$J$2:$J$651,MATCH($A186,Applications_2021!$A$2:$A$651,0))="","",INDEX(Applications_2021!$J$2:$J$651,MATCH($A186,Applications_2021!$A$2:$A$651,0)))</f>
        <v>Clinton Junior High School</v>
      </c>
      <c r="O186" s="48" t="str">
        <f>IF(INDEX(Applications_2021!$K$2:$K$651,MATCH($A186,Applications_2021!$A$2:$A$651,0))="","",INDEX(Applications_2021!$K$2:$K$651,MATCH($A186,Applications_2021!$A$2:$A$651,0)))</f>
        <v>Clinton Public School District</v>
      </c>
      <c r="P186" s="48" t="str">
        <f>IF(INDEX(Applications_2021!$P$2:$P$651,MATCH($A186,Applications_2021!$A$2:$A$651,0))="","",INDEX(Applications_2021!$P$2:$P$651,MATCH($A186,Applications_2021!$A$2:$A$651,0)))</f>
        <v>College degree or 4 or more years of college (including graduate school)</v>
      </c>
      <c r="Q186" s="48" t="str">
        <f>IF(INDEX(Applications_2021!$Q$2:$Q$651,MATCH($A186,Applications_2021!$A$2:$A$651,0))="","",INDEX(Applications_2021!$Q$2:$Q$651,MATCH($A186,Applications_2021!$A$2:$A$651,0)))</f>
        <v>$50,000 per year or above</v>
      </c>
      <c r="R186" s="48" t="str">
        <f>IF(INDEX(Applications_2021!$AL$2:$AL$651,MATCH($A186,Applications_2021!$A$2:$A$651,0))="","",INDEX(Applications_2021!$AL$2:$AL$651,MATCH($A186,Applications_2021!$A$2:$A$651,0)))</f>
        <v>Hinds</v>
      </c>
      <c r="S186" s="48" t="str">
        <f>IF(INDEX(Applications_2021!$V$2:$V$651,MATCH($A186,Applications_2021!$A$2:$A$651,0))="","",INDEX(Applications_2021!$V$2:$V$651,MATCH($A186,Applications_2021!$A$2:$A$651,0)))</f>
        <v>MS</v>
      </c>
      <c r="T186" s="48" t="str">
        <f>IF(INDEX(Applications_2021!$AE$2:$AE$651,MATCH($A186,Applications_2021!$A$2:$A$651,0))="","",INDEX(Applications_2021!$AE$2:$AE$651,MATCH($A186,Applications_2021!$A$2:$A$651,0)))</f>
        <v>Excellent</v>
      </c>
      <c r="U186" s="48" t="str">
        <f>IF(INDEX(Applications_2021!$AF$2:$AF$651,MATCH($A186,Applications_2021!$A$2:$A$651,0))="","",INDEX(Applications_2021!$AF$2:$AF$651,MATCH($A186,Applications_2021!$A$2:$A$651,0)))</f>
        <v>I want to attend this camp so I can enhance my leadership skills and learn how to work better with others. I also hope to be taught better test taking skills. I am interested in learning how to be professional because it will be very helpful when I’m older.</v>
      </c>
      <c r="V186" s="48" t="str">
        <f>IF(INDEX(Applications_2021!$AG$2:$AG$651,MATCH($A186,Applications_2021!$A$2:$A$651,0))="","",INDEX(Applications_2021!$AG$2:$AG$651,MATCH($A186,Applications_2021!$A$2:$A$651,0)))</f>
        <v>I’m an honor roll student, and I’m also taking honors courses this year. In 4th grade, I was awarded with an award for having the highest yearly average for math in my entire class. In 2019, I helped made a total of 100 dresses to be sent to girls in Africa. Lastly, I was chosen by my school to be an ambassador, who went to different classes and taught others about being kind.</v>
      </c>
      <c r="W186" s="48" t="str">
        <f>IF(INDEX(Applications_2021!$AH$2:$AH$651,MATCH($A186,Applications_2021!$A$2:$A$651,0))="","",INDEX(Applications_2021!$AH$2:$AH$651,MATCH($A186,Applications_2021!$A$2:$A$651,0)))</f>
        <v>I was selected to be apart of my school’s show choir backstage crew.</v>
      </c>
      <c r="X186" s="48" t="str">
        <f>IF(INDEX(Applications_2021!$AI$2:$AI$651,MATCH($A186,Applications_2021!$A$2:$A$651,0))="","",INDEX(Applications_2021!$AI$2:$AI$651,MATCH($A186,Applications_2021!$A$2:$A$651,0)))</f>
        <v>MSMS alumni/student</v>
      </c>
      <c r="Y186" s="48" t="str">
        <f>IF(INDEX(Applications_2021!$AJ$2:$AJ$651,MATCH($A186,Applications_2021!$A$2:$A$651,0))="","",INDEX(Applications_2021!$AJ$2:$AJ$651,MATCH($A186,Applications_2021!$A$2:$A$651,0)))</f>
        <v/>
      </c>
      <c r="Z186" s="48" t="str" cm="1">
        <f t="array" ref="Z186">IF(INDEX(Transcripts_2021!$Q$2:$Q$1001,MATCH($A186,Applications_2021!$A$2:$A$1001,0))="","",INDEX(Transcripts_2021!$Q$2:$Q$1001,MATCH(TRIM($A186),TRIM(Transcripts_2021!$B$2:$B$1001),0)))</f>
        <v/>
      </c>
      <c r="AA186" s="48" t="str" cm="1">
        <f t="array" ref="AA186">IF(INDEX(Transcripts_2021!$S$2:$S$1001,MATCH($A186,Applications_2021!$A$2:$A$1001,0))="","",INDEX(Transcripts_2021!$S$2:$S$1001,MATCH(TRIM($A186),TRIM(Transcripts_2021!$B$2:$B$1001),0)))</f>
        <v/>
      </c>
      <c r="AB186" s="48" t="str" cm="1">
        <f t="array" ref="AB186">IF(INDEX(Transcripts_2021!$U$2:$U$1001,MATCH($A186,Applications_2021!$A$2:$A$1001,0))="","",INDEX(Transcripts_2021!$U$2:$U$1001,MATCH(TRIM($A186),TRIM(Transcripts_2021!$B$2:$B$1001),0)))</f>
        <v/>
      </c>
      <c r="AC186" s="48" t="str">
        <f>IF(INDEX(Transcripts_2021!$A$2:$A$324,MATCH($A186,Transcripts_2021!$A$2:$A$324,0))=$A186,INDEX(Transcripts_2021!$O$2:$O$324,MATCH($A186,Transcripts_2021!$A$2:$A$324,0)),"")</f>
        <v xml:space="preserve">Clinton Junior High School </v>
      </c>
      <c r="AD186" s="48" t="str">
        <f>IF(INDEX('AAYME 2021_List'!$A$3:$A$311,MATCH($A186,'AAYME 2021_List'!$A$3:$A$311,0))=$A186,INDEX('AAYME 2021_List'!$AC$3:$AC$311,MATCH($A186,'AAYME 2021_List'!$A$3:$A$311,0)),"")</f>
        <v>Hinds</v>
      </c>
      <c r="AE186" s="48" t="str">
        <f>IF(INDEX(Applications_2021!$AL$2:$AL$651,MATCH($A186,Applications_2021!$A$2:$A$651,0))="","",INDEX(Applications_2021!$AL$2:$AL$651,MATCH($A186,Applications_2021!$A$2:$A$651,0)))</f>
        <v>Hinds</v>
      </c>
    </row>
    <row r="187" spans="1:31" x14ac:dyDescent="0.3">
      <c r="A187" s="51" t="str">
        <f>IF(Applications_2021!$A401="","",Applications_2021!$A401)</f>
        <v>0415-RID-SY-0091</v>
      </c>
      <c r="B187" s="52">
        <f>IF(INDEX('AAYME 2021_List'!$A$3:$A$311,MATCH($A187,'AAYME 2021_List'!$A$3:$A$311,0))=$A187,INDEX('AAYME 2021_List'!$B$3:$B$311,MATCH($A187,'AAYME 2021_List'!$A$3:$A$311,0)),"")</f>
        <v>0</v>
      </c>
      <c r="C187" s="281" t="str">
        <f>IF(INDEX('AAYME 2021_List'!$A$3:$A$311,MATCH($A187,'AAYME 2021_List'!$A$3:$A$311,0))=$A187,INDEX('AAYME 2021_List'!$C$3:$C$311,MATCH($A187,'AAYME 2021_List'!$A$3:$A$311,0)),"")</f>
        <v>99-Not Selected</v>
      </c>
      <c r="D187" s="46">
        <f t="shared" si="8"/>
        <v>7</v>
      </c>
      <c r="E187" s="45" cm="1">
        <f t="array" ref="E187">_xlfn.IFS($Q187="Less than $25,000 per year",5,$Q187="$25,000 to $49,999 per year",4,$Q187="$50,000 per year or above",2,$Q187="I do not know.",3,$Q187="",0)</f>
        <v>2</v>
      </c>
      <c r="F187" s="45" cm="1">
        <f t="array" ref="F187">_xlfn.IFS($T187="Excellent",5,$T187="Good",4,$T187="Average",3,$T187="Below Average",2,$T187="Poor",1)</f>
        <v>5</v>
      </c>
      <c r="G187" s="52"/>
      <c r="H187" s="52"/>
      <c r="I187" s="52"/>
      <c r="J187" s="255">
        <f>IF(INDEX('AAYME 2021_List'!$A$3:$A$311,MATCH($A187,'AAYME 2021_List'!$A$3:$A$311,0))=$A187,INDEX('AAYME 2021_List'!$J$3:$J$311,MATCH($A187,'AAYME 2021_List'!$A$3:$A$311,0)),"")</f>
        <v>7</v>
      </c>
      <c r="K187" s="48" t="str">
        <f>IF(LEFT(INDEX(Applications_2021!$E$2:$E$651,MATCH($A187,Applications_2021!$A$2:$A$651,0)),1)="Y","Black","Other")</f>
        <v>Black</v>
      </c>
      <c r="L187" s="48" t="str">
        <f>IF(INDEX(Applications_2021!$F$2:$F$651,MATCH($A187,Applications_2021!$A$2:$A$651,0))="","",INDEX(Applications_2021!$F$2:$F$651,MATCH($A187,Applications_2021!$A$2:$A$651,0)))</f>
        <v>Female</v>
      </c>
      <c r="M187" s="48" t="str">
        <f>IF(LEFT(INDEX(Applications_2021!$I$2:$I$651,MATCH($A187,Applications_2021!$A$2:$A$651,0)),1)="","",LEFT(INDEX(Applications_2021!$I$2:$I$651,MATCH($A187,Applications_2021!$A$2:$A$651,0)),1))</f>
        <v>7</v>
      </c>
      <c r="N187" s="48" t="str">
        <f>IF(INDEX(Applications_2021!$J$2:$J$651,MATCH($A187,Applications_2021!$A$2:$A$651,0))="","",INDEX(Applications_2021!$J$2:$J$651,MATCH($A187,Applications_2021!$A$2:$A$651,0)))</f>
        <v>Laurel Christian School</v>
      </c>
      <c r="O187" s="48" t="str">
        <f>IF(INDEX(Applications_2021!$K$2:$K$651,MATCH($A187,Applications_2021!$A$2:$A$651,0))="","",INDEX(Applications_2021!$K$2:$K$651,MATCH($A187,Applications_2021!$A$2:$A$651,0)))</f>
        <v>Laurel School District</v>
      </c>
      <c r="P187" s="48" t="str">
        <f>IF(INDEX(Applications_2021!$P$2:$P$651,MATCH($A187,Applications_2021!$A$2:$A$651,0))="","",INDEX(Applications_2021!$P$2:$P$651,MATCH($A187,Applications_2021!$A$2:$A$651,0)))</f>
        <v>College degree or 4 or more years of college (including graduate school)</v>
      </c>
      <c r="Q187" s="48" t="str">
        <f>IF(INDEX(Applications_2021!$Q$2:$Q$651,MATCH($A187,Applications_2021!$A$2:$A$651,0))="","",INDEX(Applications_2021!$Q$2:$Q$651,MATCH($A187,Applications_2021!$A$2:$A$651,0)))</f>
        <v>$50,000 per year or above</v>
      </c>
      <c r="R187" s="48" t="str">
        <f>IF(INDEX(Applications_2021!$AL$2:$AL$651,MATCH($A187,Applications_2021!$A$2:$A$651,0))="","",INDEX(Applications_2021!$AL$2:$AL$651,MATCH($A187,Applications_2021!$A$2:$A$651,0)))</f>
        <v>Jones</v>
      </c>
      <c r="S187" s="48" t="str">
        <f>IF(INDEX(Applications_2021!$V$2:$V$651,MATCH($A187,Applications_2021!$A$2:$A$651,0))="","",INDEX(Applications_2021!$V$2:$V$651,MATCH($A187,Applications_2021!$A$2:$A$651,0)))</f>
        <v>MS</v>
      </c>
      <c r="T187" s="48" t="str">
        <f>IF(INDEX(Applications_2021!$AE$2:$AE$651,MATCH($A187,Applications_2021!$A$2:$A$651,0))="","",INDEX(Applications_2021!$AE$2:$AE$651,MATCH($A187,Applications_2021!$A$2:$A$651,0)))</f>
        <v>Excellent</v>
      </c>
      <c r="U187" s="48" t="str">
        <f>IF(INDEX(Applications_2021!$AF$2:$AF$651,MATCH($A187,Applications_2021!$A$2:$A$651,0))="","",INDEX(Applications_2021!$AF$2:$AF$651,MATCH($A187,Applications_2021!$A$2:$A$651,0)))</f>
        <v>I would like to attend the AAYME camp to gain information  about various colleges and scholarships available to me as an African American student. I hope to meet many friends and enjoy what it feels like to be on a college campus. My parents have always told me that I need to attend college but I really don't know how I should prepare for college at this age. Therefore, I believe that by attending this camp I will get the information that I need to hopefully one day get accepted to the college of my dreams.</v>
      </c>
      <c r="V187" s="48" t="str">
        <f>IF(INDEX(Applications_2021!$AG$2:$AG$651,MATCH($A187,Applications_2021!$A$2:$A$651,0))="","",INDEX(Applications_2021!$AG$2:$AG$651,MATCH($A187,Applications_2021!$A$2:$A$651,0)))</f>
        <v xml:space="preserve">Honor Roll Highest Average-Math Perfect Attendance </v>
      </c>
      <c r="W187" s="48" t="str">
        <f>IF(INDEX(Applications_2021!$AH$2:$AH$651,MATCH($A187,Applications_2021!$A$2:$A$651,0))="","",INDEX(Applications_2021!$AH$2:$AH$651,MATCH($A187,Applications_2021!$A$2:$A$651,0)))</f>
        <v/>
      </c>
      <c r="X187" s="48" t="str">
        <f>IF(INDEX(Applications_2021!$AI$2:$AI$651,MATCH($A187,Applications_2021!$A$2:$A$651,0))="","",INDEX(Applications_2021!$AI$2:$AI$651,MATCH($A187,Applications_2021!$A$2:$A$651,0)))</f>
        <v>MSMS alumni/student</v>
      </c>
      <c r="Y187" s="48" t="str">
        <f>IF(INDEX(Applications_2021!$AJ$2:$AJ$651,MATCH($A187,Applications_2021!$A$2:$A$651,0))="","",INDEX(Applications_2021!$AJ$2:$AJ$651,MATCH($A187,Applications_2021!$A$2:$A$651,0)))</f>
        <v/>
      </c>
      <c r="Z187" s="48" t="str" cm="1">
        <f t="array" ref="Z187">IF(INDEX(Transcripts_2021!$Q$2:$Q$1001,MATCH($A187,Applications_2021!$A$2:$A$1001,0))="","",INDEX(Transcripts_2021!$Q$2:$Q$1001,MATCH(TRIM($A187),TRIM(Transcripts_2021!$B$2:$B$1001),0)))</f>
        <v/>
      </c>
      <c r="AA187" s="48" t="str" cm="1">
        <f t="array" ref="AA187">IF(INDEX(Transcripts_2021!$S$2:$S$1001,MATCH($A187,Applications_2021!$A$2:$A$1001,0))="","",INDEX(Transcripts_2021!$S$2:$S$1001,MATCH(TRIM($A187),TRIM(Transcripts_2021!$B$2:$B$1001),0)))</f>
        <v/>
      </c>
      <c r="AB187" s="48" t="str" cm="1">
        <f t="array" ref="AB187">IF(INDEX(Transcripts_2021!$U$2:$U$1001,MATCH($A187,Applications_2021!$A$2:$A$1001,0))="","",INDEX(Transcripts_2021!$U$2:$U$1001,MATCH(TRIM($A187),TRIM(Transcripts_2021!$B$2:$B$1001),0)))</f>
        <v/>
      </c>
      <c r="AC187" s="48" t="str">
        <f>IF(INDEX(Transcripts_2021!$A$2:$A$324,MATCH($A187,Transcripts_2021!$A$2:$A$324,0))=$A187,INDEX(Transcripts_2021!$O$2:$O$324,MATCH($A187,Transcripts_2021!$A$2:$A$324,0)),"")</f>
        <v>Laurel Christian</v>
      </c>
      <c r="AD187" s="48" t="str">
        <f>IF(INDEX('AAYME 2021_List'!$A$3:$A$311,MATCH($A187,'AAYME 2021_List'!$A$3:$A$311,0))=$A187,INDEX('AAYME 2021_List'!$AC$3:$AC$311,MATCH($A187,'AAYME 2021_List'!$A$3:$A$311,0)),"")</f>
        <v>Jones</v>
      </c>
      <c r="AE187" s="48" t="str">
        <f>IF(INDEX(Applications_2021!$AL$2:$AL$651,MATCH($A187,Applications_2021!$A$2:$A$651,0))="","",INDEX(Applications_2021!$AL$2:$AL$651,MATCH($A187,Applications_2021!$A$2:$A$651,0)))</f>
        <v>Jones</v>
      </c>
    </row>
    <row r="188" spans="1:31" x14ac:dyDescent="0.3">
      <c r="A188" s="51" t="str">
        <f>IF(Applications_2021!$A402="","",Applications_2021!$A402)</f>
        <v>0416-JOR-MC-0190</v>
      </c>
      <c r="B188" s="52">
        <f>IF(INDEX('AAYME 2021_List'!$A$3:$A$311,MATCH($A188,'AAYME 2021_List'!$A$3:$A$311,0))=$A188,INDEX('AAYME 2021_List'!$B$3:$B$311,MATCH($A188,'AAYME 2021_List'!$A$3:$A$311,0)),"")</f>
        <v>0</v>
      </c>
      <c r="C188" s="258" t="str">
        <f>IF(INDEX('AAYME 2021_List'!$A$3:$A$311,MATCH($A188,'AAYME 2021_List'!$A$3:$A$311,0))=$A188,INDEX('AAYME 2021_List'!$C$3:$C$311,MATCH($A188,'AAYME 2021_List'!$A$3:$A$311,0)),"")</f>
        <v>99-Not Selected</v>
      </c>
      <c r="D188" s="46">
        <f t="shared" si="8"/>
        <v>6</v>
      </c>
      <c r="E188" s="45" cm="1">
        <f t="array" ref="E188">_xlfn.IFS($Q188="Less than $25,000 per year",5,$Q188="$25,000 to $49,999 per year",4,$Q188="$50,000 per year or above",2,$Q188="I do not know.",3,$Q188="",0)</f>
        <v>2</v>
      </c>
      <c r="F188" s="45" cm="1">
        <f t="array" ref="F188">_xlfn.IFS($T188="Excellent",5,$T188="Good",4,$T188="Average",3,$T188="Below Average",2,$T188="Poor",1)</f>
        <v>4</v>
      </c>
      <c r="G188" s="52"/>
      <c r="H188" s="52"/>
      <c r="I188" s="52"/>
      <c r="J188" s="255">
        <f>IF(INDEX('AAYME 2021_List'!$A$3:$A$311,MATCH($A188,'AAYME 2021_List'!$A$3:$A$311,0))=$A188,INDEX('AAYME 2021_List'!$J$3:$J$311,MATCH($A188,'AAYME 2021_List'!$A$3:$A$311,0)),"")</f>
        <v>0</v>
      </c>
      <c r="K188" s="48" t="str">
        <f>IF(LEFT(INDEX(Applications_2021!$E$2:$E$651,MATCH($A188,Applications_2021!$A$2:$A$651,0)),1)="Y","Black","Other")</f>
        <v>Black</v>
      </c>
      <c r="L188" s="48" t="str">
        <f>IF(INDEX(Applications_2021!$F$2:$F$651,MATCH($A188,Applications_2021!$A$2:$A$651,0))="","",INDEX(Applications_2021!$F$2:$F$651,MATCH($A188,Applications_2021!$A$2:$A$651,0)))</f>
        <v>Female</v>
      </c>
      <c r="M188" s="48" t="str">
        <f>IF(LEFT(INDEX(Applications_2021!$I$2:$I$651,MATCH($A188,Applications_2021!$A$2:$A$651,0)),1)="","",LEFT(INDEX(Applications_2021!$I$2:$I$651,MATCH($A188,Applications_2021!$A$2:$A$651,0)),1))</f>
        <v>8</v>
      </c>
      <c r="N188" s="48" t="str">
        <f>IF(INDEX(Applications_2021!$J$2:$J$651,MATCH($A188,Applications_2021!$A$2:$A$651,0))="","",INDEX(Applications_2021!$J$2:$J$651,MATCH($A188,Applications_2021!$A$2:$A$651,0)))</f>
        <v>Home school</v>
      </c>
      <c r="O188" s="48" t="str">
        <f>IF(INDEX(Applications_2021!$K$2:$K$651,MATCH($A188,Applications_2021!$A$2:$A$651,0))="","",INDEX(Applications_2021!$K$2:$K$651,MATCH($A188,Applications_2021!$A$2:$A$651,0)))</f>
        <v>Hinds</v>
      </c>
      <c r="P188" s="48" t="str">
        <f>IF(INDEX(Applications_2021!$P$2:$P$651,MATCH($A188,Applications_2021!$A$2:$A$651,0))="","",INDEX(Applications_2021!$P$2:$P$651,MATCH($A188,Applications_2021!$A$2:$A$651,0)))</f>
        <v>College degree or 4 or more years of college (including graduate school)</v>
      </c>
      <c r="Q188" s="48" t="str">
        <f>IF(INDEX(Applications_2021!$Q$2:$Q$651,MATCH($A188,Applications_2021!$A$2:$A$651,0))="","",INDEX(Applications_2021!$Q$2:$Q$651,MATCH($A188,Applications_2021!$A$2:$A$651,0)))</f>
        <v>$50,000 per year or above</v>
      </c>
      <c r="R188" s="48" t="str">
        <f>IF(INDEX(Applications_2021!$AL$2:$AL$651,MATCH($A188,Applications_2021!$A$2:$A$651,0))="","",INDEX(Applications_2021!$AL$2:$AL$651,MATCH($A188,Applications_2021!$A$2:$A$651,0)))</f>
        <v>Hinds</v>
      </c>
      <c r="S188" s="48" t="str">
        <f>IF(INDEX(Applications_2021!$V$2:$V$651,MATCH($A188,Applications_2021!$A$2:$A$651,0))="","",INDEX(Applications_2021!$V$2:$V$651,MATCH($A188,Applications_2021!$A$2:$A$651,0)))</f>
        <v>MS</v>
      </c>
      <c r="T188" s="48" t="str">
        <f>IF(INDEX(Applications_2021!$AE$2:$AE$651,MATCH($A188,Applications_2021!$A$2:$A$651,0))="","",INDEX(Applications_2021!$AE$2:$AE$651,MATCH($A188,Applications_2021!$A$2:$A$651,0)))</f>
        <v>Good</v>
      </c>
      <c r="U188" s="48" t="str">
        <f>IF(INDEX(Applications_2021!$AF$2:$AF$651,MATCH($A188,Applications_2021!$A$2:$A$651,0))="","",INDEX(Applications_2021!$AF$2:$AF$651,MATCH($A188,Applications_2021!$A$2:$A$651,0)))</f>
        <v>I would like to attend the AAYME camp because I want to increase my knowledge on obtaining information about college opportunities and to meet other students that I can connect with and are also interested in going to college.</v>
      </c>
      <c r="V188" s="48" t="str">
        <f>IF(INDEX(Applications_2021!$AG$2:$AG$651,MATCH($A188,Applications_2021!$A$2:$A$651,0))="","",INDEX(Applications_2021!$AG$2:$AG$651,MATCH($A188,Applications_2021!$A$2:$A$651,0)))</f>
        <v>- Perfect attendance award. - A/B honor roll. - Volunteer award. - Polite award in 5th grade. - Art award. - Assisted as a student helper for car pool. - Member of the school recycling club (Green Team). - Member of the theatre club. - Member of Honor school choir, church choir. - Member of 4-H club. - Member of the Mississippi Girls Choir.   Enjoys singing and acting.</v>
      </c>
      <c r="W188" s="48" t="str">
        <f>IF(INDEX(Applications_2021!$AH$2:$AH$651,MATCH($A188,Applications_2021!$A$2:$A$651,0))="","",INDEX(Applications_2021!$AH$2:$AH$651,MATCH($A188,Applications_2021!$A$2:$A$651,0)))</f>
        <v>I am really interested in attending your camp. I have family who are alumni that have graduated from MSMS who have encouraged me to apply to camp so that I can make an ultimate decision on applying to MSMS when I am eligible.</v>
      </c>
      <c r="X188" s="48" t="str">
        <f>IF(INDEX(Applications_2021!$AI$2:$AI$651,MATCH($A188,Applications_2021!$A$2:$A$651,0))="","",INDEX(Applications_2021!$AI$2:$AI$651,MATCH($A188,Applications_2021!$A$2:$A$651,0)))</f>
        <v>MSMS alumni/student</v>
      </c>
      <c r="Y188" s="48" t="str">
        <f>IF(INDEX(Applications_2021!$AJ$2:$AJ$651,MATCH($A188,Applications_2021!$A$2:$A$651,0))="","",INDEX(Applications_2021!$AJ$2:$AJ$651,MATCH($A188,Applications_2021!$A$2:$A$651,0)))</f>
        <v/>
      </c>
      <c r="Z188" s="48" t="str" cm="1">
        <f t="array" ref="Z188">IF(INDEX(Transcripts_2021!$Q$2:$Q$1001,MATCH($A188,Applications_2021!$A$2:$A$1001,0))="","",INDEX(Transcripts_2021!$Q$2:$Q$1001,MATCH(TRIM($A188),TRIM(Transcripts_2021!$B$2:$B$1001),0)))</f>
        <v/>
      </c>
      <c r="AA188" s="48" t="str" cm="1">
        <f t="array" ref="AA188">IF(INDEX(Transcripts_2021!$S$2:$S$1001,MATCH($A188,Applications_2021!$A$2:$A$1001,0))="","",INDEX(Transcripts_2021!$S$2:$S$1001,MATCH(TRIM($A188),TRIM(Transcripts_2021!$B$2:$B$1001),0)))</f>
        <v/>
      </c>
      <c r="AB188" s="48" t="str" cm="1">
        <f t="array" ref="AB188">IF(INDEX(Transcripts_2021!$U$2:$U$1001,MATCH($A188,Applications_2021!$A$2:$A$1001,0))="","",INDEX(Transcripts_2021!$U$2:$U$1001,MATCH(TRIM($A188),TRIM(Transcripts_2021!$B$2:$B$1001),0)))</f>
        <v/>
      </c>
      <c r="AC188" s="48" t="str">
        <f>IF(INDEX(Transcripts_2021!$A$2:$A$324,MATCH($A188,Transcripts_2021!$A$2:$A$324,0))=$A188,INDEX(Transcripts_2021!$O$2:$O$324,MATCH($A188,Transcripts_2021!$A$2:$A$324,0)),"")</f>
        <v>Connections Academy</v>
      </c>
      <c r="AD188" s="48" t="str">
        <f>IF(INDEX('AAYME 2021_List'!$A$3:$A$311,MATCH($A188,'AAYME 2021_List'!$A$3:$A$311,0))=$A188,INDEX('AAYME 2021_List'!$AC$3:$AC$311,MATCH($A188,'AAYME 2021_List'!$A$3:$A$311,0)),"")</f>
        <v>Hinds</v>
      </c>
      <c r="AE188" s="48" t="str">
        <f>IF(INDEX(Applications_2021!$AL$2:$AL$651,MATCH($A188,Applications_2021!$A$2:$A$651,0))="","",INDEX(Applications_2021!$AL$2:$AL$651,MATCH($A188,Applications_2021!$A$2:$A$651,0)))</f>
        <v>Hinds</v>
      </c>
    </row>
    <row r="189" spans="1:31" x14ac:dyDescent="0.3">
      <c r="A189" s="51" t="str">
        <f>IF(Applications_2021!$A404="","",Applications_2021!$A404)</f>
        <v>0418-JAC-CA-0210</v>
      </c>
      <c r="B189" s="52" t="str">
        <f>IF(INDEX('AAYME 2021_List'!$A$3:$A$311,MATCH($A189,'AAYME 2021_List'!$A$3:$A$311,0))=$A189,INDEX('AAYME 2021_List'!$B$3:$B$311,MATCH($A189,'AAYME 2021_List'!$A$3:$A$311,0)),"")</f>
        <v>Yes</v>
      </c>
      <c r="C189" s="258" t="str">
        <f>IF(INDEX('AAYME 2021_List'!$A$3:$A$311,MATCH($A189,'AAYME 2021_List'!$A$3:$A$311,0))=$A189,INDEX('AAYME 2021_List'!$C$3:$C$311,MATCH($A189,'AAYME 2021_List'!$A$3:$A$311,0)),"")</f>
        <v>07-Alternate</v>
      </c>
      <c r="D189" s="46">
        <f t="shared" si="8"/>
        <v>10</v>
      </c>
      <c r="E189" s="45" cm="1">
        <f t="array" ref="E189">_xlfn.IFS($Q189="Less than $25,000 per year",5,$Q189="$25,000 to $49,999 per year",4,$Q189="$50,000 per year or above",2,$Q189="I do not know.",3,$Q189="",0)</f>
        <v>5</v>
      </c>
      <c r="F189" s="45" cm="1">
        <f t="array" ref="F189">_xlfn.IFS($T189="Excellent",5,$T189="Good",4,$T189="Average",3,$T189="Below Average",2,$T189="Poor",1)</f>
        <v>5</v>
      </c>
      <c r="G189" s="52"/>
      <c r="H189" s="52"/>
      <c r="I189" s="52"/>
      <c r="J189" s="255">
        <f>IF(INDEX('AAYME 2021_List'!$A$3:$A$311,MATCH($A189,'AAYME 2021_List'!$A$3:$A$311,0))=$A189,INDEX('AAYME 2021_List'!$J$3:$J$311,MATCH($A189,'AAYME 2021_List'!$A$3:$A$311,0)),"")</f>
        <v>9</v>
      </c>
      <c r="K189" s="48" t="str">
        <f>IF(LEFT(INDEX(Applications_2021!$E$2:$E$651,MATCH($A189,Applications_2021!$A$2:$A$651,0)),1)="Y","Black","Other")</f>
        <v>Black</v>
      </c>
      <c r="L189" s="48" t="str">
        <f>IF(INDEX(Applications_2021!$F$2:$F$651,MATCH($A189,Applications_2021!$A$2:$A$651,0))="","",INDEX(Applications_2021!$F$2:$F$651,MATCH($A189,Applications_2021!$A$2:$A$651,0)))</f>
        <v>Female</v>
      </c>
      <c r="M189" s="48" t="str">
        <f>IF(LEFT(INDEX(Applications_2021!$I$2:$I$651,MATCH($A189,Applications_2021!$A$2:$A$651,0)),1)="","",LEFT(INDEX(Applications_2021!$I$2:$I$651,MATCH($A189,Applications_2021!$A$2:$A$651,0)),1))</f>
        <v>9</v>
      </c>
      <c r="N189" s="48" t="str">
        <f>IF(INDEX(Applications_2021!$J$2:$J$651,MATCH($A189,Applications_2021!$A$2:$A$651,0))="","",INDEX(Applications_2021!$J$2:$J$651,MATCH($A189,Applications_2021!$A$2:$A$651,0)))</f>
        <v>Leflore County High School</v>
      </c>
      <c r="O189" s="48" t="str">
        <f>IF(INDEX(Applications_2021!$K$2:$K$651,MATCH($A189,Applications_2021!$A$2:$A$651,0))="","",INDEX(Applications_2021!$K$2:$K$651,MATCH($A189,Applications_2021!$A$2:$A$651,0)))</f>
        <v>Greenwood Leflore Consolidated School District</v>
      </c>
      <c r="P189" s="48" t="str">
        <f>IF(INDEX(Applications_2021!$P$2:$P$651,MATCH($A189,Applications_2021!$A$2:$A$651,0))="","",INDEX(Applications_2021!$P$2:$P$651,MATCH($A189,Applications_2021!$A$2:$A$651,0)))</f>
        <v>College degree or 4 or more years of college (including graduate school)</v>
      </c>
      <c r="Q189" s="48" t="str">
        <f>IF(INDEX(Applications_2021!$Q$2:$Q$651,MATCH($A189,Applications_2021!$A$2:$A$651,0))="","",INDEX(Applications_2021!$Q$2:$Q$651,MATCH($A189,Applications_2021!$A$2:$A$651,0)))</f>
        <v>Less than $25,000 per year</v>
      </c>
      <c r="R189" s="48" t="str">
        <f>IF(INDEX(Applications_2021!$AL$2:$AL$651,MATCH($A189,Applications_2021!$A$2:$A$651,0))="","",INDEX(Applications_2021!$AL$2:$AL$651,MATCH($A189,Applications_2021!$A$2:$A$651,0)))</f>
        <v>Leflore</v>
      </c>
      <c r="S189" s="48" t="str">
        <f>IF(INDEX(Applications_2021!$V$2:$V$651,MATCH($A189,Applications_2021!$A$2:$A$651,0))="","",INDEX(Applications_2021!$V$2:$V$651,MATCH($A189,Applications_2021!$A$2:$A$651,0)))</f>
        <v>MS</v>
      </c>
      <c r="T189" s="48" t="str">
        <f>IF(INDEX(Applications_2021!$AE$2:$AE$651,MATCH($A189,Applications_2021!$A$2:$A$651,0))="","",INDEX(Applications_2021!$AE$2:$AE$651,MATCH($A189,Applications_2021!$A$2:$A$651,0)))</f>
        <v>Excellent</v>
      </c>
      <c r="U189" s="48" t="str">
        <f>IF(INDEX(Applications_2021!$AF$2:$AF$651,MATCH($A189,Applications_2021!$A$2:$A$651,0))="","",INDEX(Applications_2021!$AF$2:$AF$651,MATCH($A189,Applications_2021!$A$2:$A$651,0)))</f>
        <v xml:space="preserve">I would be honored to attend MSMS' AAYME Camp this summer because I, Caitlyn Jackson, am looking forward to experiencing new things academically, gaining knowledge, and exploring diverse interests. I hope to gain more confidence academically, the importance of teamwork, and how to communicate with different individuals. I want to gain new friendships and develop new leadership abilities. This exposure may provide me with new and broadening opportunities. </v>
      </c>
      <c r="V189" s="48" t="str">
        <f>IF(INDEX(Applications_2021!$AG$2:$AG$651,MATCH($A189,Applications_2021!$A$2:$A$651,0))="","",INDEX(Applications_2021!$AG$2:$AG$651,MATCH($A189,Applications_2021!$A$2:$A$651,0)))</f>
        <v>~ GLCSD Student Advisory Committee ~ GEMS (Girls Excelling in Mathematics and Science) Academy at MVSU for 3 years ~ Attended Robotics and Coding Camp  ~Honor Student at Leflore Co. High School</v>
      </c>
      <c r="W189" s="48" t="str">
        <f>IF(INDEX(Applications_2021!$AH$2:$AH$651,MATCH($A189,Applications_2021!$A$2:$A$651,0))="","",INDEX(Applications_2021!$AH$2:$AH$651,MATCH($A189,Applications_2021!$A$2:$A$651,0)))</f>
        <v/>
      </c>
      <c r="X189" s="48" t="str">
        <f>IF(INDEX(Applications_2021!$AI$2:$AI$651,MATCH($A189,Applications_2021!$A$2:$A$651,0))="","",INDEX(Applications_2021!$AI$2:$AI$651,MATCH($A189,Applications_2021!$A$2:$A$651,0)))</f>
        <v>relative or friend</v>
      </c>
      <c r="Y189" s="48" t="str">
        <f>IF(INDEX(Applications_2021!$AJ$2:$AJ$651,MATCH($A189,Applications_2021!$A$2:$A$651,0))="","",INDEX(Applications_2021!$AJ$2:$AJ$651,MATCH($A189,Applications_2021!$A$2:$A$651,0)))</f>
        <v/>
      </c>
      <c r="Z189" s="48" t="str" cm="1">
        <f t="array" ref="Z189">IF(INDEX(Transcripts_2021!$Q$2:$Q$1001,MATCH($A189,Applications_2021!$A$2:$A$1001,0))="","",INDEX(Transcripts_2021!$Q$2:$Q$1001,MATCH(TRIM($A189),TRIM(Transcripts_2021!$B$2:$B$1001),0)))</f>
        <v/>
      </c>
      <c r="AA189" s="48" t="str" cm="1">
        <f t="array" ref="AA189">IF(INDEX(Transcripts_2021!$S$2:$S$1001,MATCH($A189,Applications_2021!$A$2:$A$1001,0))="","",INDEX(Transcripts_2021!$S$2:$S$1001,MATCH(TRIM($A189),TRIM(Transcripts_2021!$B$2:$B$1001),0)))</f>
        <v/>
      </c>
      <c r="AB189" s="48" t="str" cm="1">
        <f t="array" ref="AB189">IF(INDEX(Transcripts_2021!$U$2:$U$1001,MATCH($A189,Applications_2021!$A$2:$A$1001,0))="","",INDEX(Transcripts_2021!$U$2:$U$1001,MATCH(TRIM($A189),TRIM(Transcripts_2021!$B$2:$B$1001),0)))</f>
        <v/>
      </c>
      <c r="AC189" s="48" t="str">
        <f>IF(INDEX(Transcripts_2021!$A$2:$A$324,MATCH($A189,Transcripts_2021!$A$2:$A$324,0))=$A189,INDEX(Transcripts_2021!$O$2:$O$324,MATCH($A189,Transcripts_2021!$A$2:$A$324,0)),"")</f>
        <v>Leflore County High School</v>
      </c>
      <c r="AD189" s="48" t="str">
        <f>IF(INDEX('AAYME 2021_List'!$A$3:$A$311,MATCH($A189,'AAYME 2021_List'!$A$3:$A$311,0))=$A189,INDEX('AAYME 2021_List'!$AC$3:$AC$311,MATCH($A189,'AAYME 2021_List'!$A$3:$A$311,0)),"")</f>
        <v>Leflore</v>
      </c>
      <c r="AE189" s="48" t="str">
        <f>IF(INDEX(Applications_2021!$AL$2:$AL$651,MATCH($A189,Applications_2021!$A$2:$A$651,0))="","",INDEX(Applications_2021!$AL$2:$AL$651,MATCH($A189,Applications_2021!$A$2:$A$651,0)))</f>
        <v>Leflore</v>
      </c>
    </row>
    <row r="190" spans="1:31" x14ac:dyDescent="0.3">
      <c r="A190" s="51" t="str">
        <f>IF(Applications_2021!$A407="","",Applications_2021!$A407)</f>
        <v>0422-VIR-JO-0143</v>
      </c>
      <c r="B190" s="52" t="str">
        <f>IF(INDEX('AAYME 2021_List'!$A$3:$A$311,MATCH($A190,'AAYME 2021_List'!$A$3:$A$311,0))=$A190,INDEX('AAYME 2021_List'!$B$3:$B$311,MATCH($A190,'AAYME 2021_List'!$A$3:$A$311,0)),"")</f>
        <v>Yes</v>
      </c>
      <c r="C190" s="258" t="str">
        <f>IF(INDEX('AAYME 2021_List'!$A$3:$A$311,MATCH($A190,'AAYME 2021_List'!$A$3:$A$311,0))=$A190,INDEX('AAYME 2021_List'!$C$3:$C$311,MATCH($A190,'AAYME 2021_List'!$A$3:$A$311,0)),"")</f>
        <v>06-Finalist</v>
      </c>
      <c r="D190" s="46">
        <f t="shared" si="8"/>
        <v>9</v>
      </c>
      <c r="E190" s="45" cm="1">
        <f t="array" ref="E190">_xlfn.IFS($Q190="Less than $25,000 per year",5,$Q190="$25,000 to $49,999 per year",4,$Q190="$50,000 per year or above",2,$Q190="I do not know.",3,$Q190="",0)</f>
        <v>4</v>
      </c>
      <c r="F190" s="45" cm="1">
        <f t="array" ref="F190">_xlfn.IFS($T190="Excellent",5,$T190="Good",4,$T190="Average",3,$T190="Below Average",2,$T190="Poor",1)</f>
        <v>5</v>
      </c>
      <c r="G190" s="52"/>
      <c r="H190" s="52"/>
      <c r="I190" s="52"/>
      <c r="J190" s="255">
        <f>IF(INDEX('AAYME 2021_List'!$A$3:$A$311,MATCH($A190,'AAYME 2021_List'!$A$3:$A$311,0))=$A190,INDEX('AAYME 2021_List'!$J$3:$J$311,MATCH($A190,'AAYME 2021_List'!$A$3:$A$311,0)),"")</f>
        <v>7</v>
      </c>
      <c r="K190" s="48" t="str">
        <f>IF(LEFT(INDEX(Applications_2021!$E$2:$E$651,MATCH($A190,Applications_2021!$A$2:$A$651,0)),1)="Y","Black","Other")</f>
        <v>Black</v>
      </c>
      <c r="L190" s="48" t="str">
        <f>IF(INDEX(Applications_2021!$F$2:$F$651,MATCH($A190,Applications_2021!$A$2:$A$651,0))="","",INDEX(Applications_2021!$F$2:$F$651,MATCH($A190,Applications_2021!$A$2:$A$651,0)))</f>
        <v>Male</v>
      </c>
      <c r="M190" s="48" t="str">
        <f>IF(LEFT(INDEX(Applications_2021!$I$2:$I$651,MATCH($A190,Applications_2021!$A$2:$A$651,0)),1)="","",LEFT(INDEX(Applications_2021!$I$2:$I$651,MATCH($A190,Applications_2021!$A$2:$A$651,0)),1))</f>
        <v>7</v>
      </c>
      <c r="N190" s="48" t="str">
        <f>IF(INDEX(Applications_2021!$J$2:$J$651,MATCH($A190,Applications_2021!$A$2:$A$651,0))="","",INDEX(Applications_2021!$J$2:$J$651,MATCH($A190,Applications_2021!$A$2:$A$651,0)))</f>
        <v xml:space="preserve">Laurel Middle School </v>
      </c>
      <c r="O190" s="48" t="str">
        <f>IF(INDEX(Applications_2021!$K$2:$K$651,MATCH($A190,Applications_2021!$A$2:$A$651,0))="","",INDEX(Applications_2021!$K$2:$K$651,MATCH($A190,Applications_2021!$A$2:$A$651,0)))</f>
        <v xml:space="preserve">Laurel School District </v>
      </c>
      <c r="P190" s="48" t="str">
        <f>IF(INDEX(Applications_2021!$P$2:$P$651,MATCH($A190,Applications_2021!$A$2:$A$651,0))="","",INDEX(Applications_2021!$P$2:$P$651,MATCH($A190,Applications_2021!$A$2:$A$651,0)))</f>
        <v>College degree or 4 or more years of college (including graduate school)</v>
      </c>
      <c r="Q190" s="48" t="str">
        <f>IF(INDEX(Applications_2021!$Q$2:$Q$651,MATCH($A190,Applications_2021!$A$2:$A$651,0))="","",INDEX(Applications_2021!$Q$2:$Q$651,MATCH($A190,Applications_2021!$A$2:$A$651,0)))</f>
        <v>$25,000 to $49,999 per year</v>
      </c>
      <c r="R190" s="48" t="str">
        <f>IF(INDEX(Applications_2021!$AL$2:$AL$651,MATCH($A190,Applications_2021!$A$2:$A$651,0))="","",INDEX(Applications_2021!$AL$2:$AL$651,MATCH($A190,Applications_2021!$A$2:$A$651,0)))</f>
        <v>Jones</v>
      </c>
      <c r="S190" s="48" t="str">
        <f>IF(INDEX(Applications_2021!$V$2:$V$651,MATCH($A190,Applications_2021!$A$2:$A$651,0))="","",INDEX(Applications_2021!$V$2:$V$651,MATCH($A190,Applications_2021!$A$2:$A$651,0)))</f>
        <v>MS</v>
      </c>
      <c r="T190" s="48" t="str">
        <f>IF(INDEX(Applications_2021!$AE$2:$AE$651,MATCH($A190,Applications_2021!$A$2:$A$651,0))="","",INDEX(Applications_2021!$AE$2:$AE$651,MATCH($A190,Applications_2021!$A$2:$A$651,0)))</f>
        <v>Excellent</v>
      </c>
      <c r="U190" s="48" t="str">
        <f>IF(INDEX(Applications_2021!$AF$2:$AF$651,MATCH($A190,Applications_2021!$A$2:$A$651,0))="","",INDEX(Applications_2021!$AF$2:$AF$651,MATCH($A190,Applications_2021!$A$2:$A$651,0)))</f>
        <v xml:space="preserve">I want to attend the AAYME camp to meet new individuals from across the state. The camp will also provide an opportunity to explore various college programs and majors, and also help me prepare for my future. I hope to receive strategies and techniques to help me prepare for the ACT since I will take it as an 8th grader for the first time. </v>
      </c>
      <c r="V190" s="48" t="str">
        <f>IF(INDEX(Applications_2021!$AG$2:$AG$651,MATCH($A190,Applications_2021!$A$2:$A$651,0))="","",INDEX(Applications_2021!$AG$2:$AG$651,MATCH($A190,Applications_2021!$A$2:$A$651,0)))</f>
        <v xml:space="preserve">I am a Member of the Laurel Middle School Jr. Beta Club. </v>
      </c>
      <c r="W190" s="48" t="str">
        <f>IF(INDEX(Applications_2021!$AH$2:$AH$651,MATCH($A190,Applications_2021!$A$2:$A$651,0))="","",INDEX(Applications_2021!$AH$2:$AH$651,MATCH($A190,Applications_2021!$A$2:$A$651,0)))</f>
        <v/>
      </c>
      <c r="X190" s="48" t="str">
        <f>IF(INDEX(Applications_2021!$AI$2:$AI$651,MATCH($A190,Applications_2021!$A$2:$A$651,0))="","",INDEX(Applications_2021!$AI$2:$AI$651,MATCH($A190,Applications_2021!$A$2:$A$651,0)))</f>
        <v>Social Media</v>
      </c>
      <c r="Y190" s="48" t="str">
        <f>IF(INDEX(Applications_2021!$AJ$2:$AJ$651,MATCH($A190,Applications_2021!$A$2:$A$651,0))="","",INDEX(Applications_2021!$AJ$2:$AJ$651,MATCH($A190,Applications_2021!$A$2:$A$651,0)))</f>
        <v/>
      </c>
      <c r="Z190" s="48" t="str" cm="1">
        <f t="array" ref="Z190">IF(INDEX(Transcripts_2021!$Q$2:$Q$1001,MATCH($A190,Applications_2021!$A$2:$A$1001,0))="","",INDEX(Transcripts_2021!$Q$2:$Q$1001,MATCH(TRIM($A190),TRIM(Transcripts_2021!$B$2:$B$1001),0)))</f>
        <v/>
      </c>
      <c r="AA190" s="48" t="str" cm="1">
        <f t="array" ref="AA190">IF(INDEX(Transcripts_2021!$S$2:$S$1001,MATCH($A190,Applications_2021!$A$2:$A$1001,0))="","",INDEX(Transcripts_2021!$S$2:$S$1001,MATCH(TRIM($A190),TRIM(Transcripts_2021!$B$2:$B$1001),0)))</f>
        <v/>
      </c>
      <c r="AB190" s="48" t="str" cm="1">
        <f t="array" ref="AB190">IF(INDEX(Transcripts_2021!$U$2:$U$1001,MATCH($A190,Applications_2021!$A$2:$A$1001,0))="","",INDEX(Transcripts_2021!$U$2:$U$1001,MATCH(TRIM($A190),TRIM(Transcripts_2021!$B$2:$B$1001),0)))</f>
        <v/>
      </c>
      <c r="AC190" s="48" t="str">
        <f>IF(INDEX(Transcripts_2021!$A$2:$A$324,MATCH($A190,Transcripts_2021!$A$2:$A$324,0))=$A190,INDEX(Transcripts_2021!$O$2:$O$324,MATCH($A190,Transcripts_2021!$A$2:$A$324,0)),"")</f>
        <v>Laurel Middle School</v>
      </c>
      <c r="AD190" s="48" t="str">
        <f>IF(INDEX('AAYME 2021_List'!$A$3:$A$311,MATCH($A190,'AAYME 2021_List'!$A$3:$A$311,0))=$A190,INDEX('AAYME 2021_List'!$AC$3:$AC$311,MATCH($A190,'AAYME 2021_List'!$A$3:$A$311,0)),"")</f>
        <v>Jones</v>
      </c>
      <c r="AE190" s="48" t="str">
        <f>IF(INDEX(Applications_2021!$AL$2:$AL$651,MATCH($A190,Applications_2021!$A$2:$A$651,0))="","",INDEX(Applications_2021!$AL$2:$AL$651,MATCH($A190,Applications_2021!$A$2:$A$651,0)))</f>
        <v>Jones</v>
      </c>
    </row>
    <row r="191" spans="1:31" x14ac:dyDescent="0.3">
      <c r="A191" s="51" t="str">
        <f>IF(Applications_2021!$A408="","",Applications_2021!$A408)</f>
        <v>0423-JOH-AS-0139</v>
      </c>
      <c r="B191" s="52">
        <f>IF(INDEX('AAYME 2021_List'!$A$3:$A$311,MATCH($A191,'AAYME 2021_List'!$A$3:$A$311,0))=$A191,INDEX('AAYME 2021_List'!$B$3:$B$311,MATCH($A191,'AAYME 2021_List'!$A$3:$A$311,0)),"")</f>
        <v>0</v>
      </c>
      <c r="C191" s="258" t="str">
        <f>IF(INDEX('AAYME 2021_List'!$A$3:$A$311,MATCH($A191,'AAYME 2021_List'!$A$3:$A$311,0))=$A191,INDEX('AAYME 2021_List'!$C$3:$C$311,MATCH($A191,'AAYME 2021_List'!$A$3:$A$311,0)),"")</f>
        <v>99-Not Selected</v>
      </c>
      <c r="D191" s="46">
        <f t="shared" si="8"/>
        <v>7</v>
      </c>
      <c r="E191" s="45" cm="1">
        <f t="array" ref="E191">_xlfn.IFS($Q191="Less than $25,000 per year",5,$Q191="$25,000 to $49,999 per year",4,$Q191="$50,000 per year or above",2,$Q191="I do not know.",3,$Q191="",0)</f>
        <v>3</v>
      </c>
      <c r="F191" s="45" cm="1">
        <f t="array" ref="F191">_xlfn.IFS($T191="Excellent",5,$T191="Good",4,$T191="Average",3,$T191="Below Average",2,$T191="Poor",1)</f>
        <v>4</v>
      </c>
      <c r="G191" s="52"/>
      <c r="H191" s="52"/>
      <c r="I191" s="52"/>
      <c r="J191" s="255">
        <f>IF(INDEX('AAYME 2021_List'!$A$3:$A$311,MATCH($A191,'AAYME 2021_List'!$A$3:$A$311,0))=$A191,INDEX('AAYME 2021_List'!$J$3:$J$311,MATCH($A191,'AAYME 2021_List'!$A$3:$A$311,0)),"")</f>
        <v>0</v>
      </c>
      <c r="K191" s="48" t="str">
        <f>IF(LEFT(INDEX(Applications_2021!$E$2:$E$651,MATCH($A191,Applications_2021!$A$2:$A$651,0)),1)="Y","Black","Other")</f>
        <v>Black</v>
      </c>
      <c r="L191" s="48" t="str">
        <f>IF(INDEX(Applications_2021!$F$2:$F$651,MATCH($A191,Applications_2021!$A$2:$A$651,0))="","",INDEX(Applications_2021!$F$2:$F$651,MATCH($A191,Applications_2021!$A$2:$A$651,0)))</f>
        <v>Female</v>
      </c>
      <c r="M191" s="48" t="str">
        <f>IF(LEFT(INDEX(Applications_2021!$I$2:$I$651,MATCH($A191,Applications_2021!$A$2:$A$651,0)),1)="","",LEFT(INDEX(Applications_2021!$I$2:$I$651,MATCH($A191,Applications_2021!$A$2:$A$651,0)),1))</f>
        <v>7</v>
      </c>
      <c r="N191" s="48" t="str">
        <f>IF(INDEX(Applications_2021!$J$2:$J$651,MATCH($A191,Applications_2021!$A$2:$A$651,0))="","",INDEX(Applications_2021!$J$2:$J$651,MATCH($A191,Applications_2021!$A$2:$A$651,0)))</f>
        <v>Byram Middle School</v>
      </c>
      <c r="O191" s="48" t="str">
        <f>IF(INDEX(Applications_2021!$K$2:$K$651,MATCH($A191,Applications_2021!$A$2:$A$651,0))="","",INDEX(Applications_2021!$K$2:$K$651,MATCH($A191,Applications_2021!$A$2:$A$651,0)))</f>
        <v>Hinds County School Districrt</v>
      </c>
      <c r="P191" s="48" t="str">
        <f>IF(INDEX(Applications_2021!$P$2:$P$651,MATCH($A191,Applications_2021!$A$2:$A$651,0))="","",INDEX(Applications_2021!$P$2:$P$651,MATCH($A191,Applications_2021!$A$2:$A$651,0)))</f>
        <v>College degree or 4 or more years of college (including graduate school)</v>
      </c>
      <c r="Q191" s="48" t="str">
        <f>IF(INDEX(Applications_2021!$Q$2:$Q$651,MATCH($A191,Applications_2021!$A$2:$A$651,0))="","",INDEX(Applications_2021!$Q$2:$Q$651,MATCH($A191,Applications_2021!$A$2:$A$651,0)))</f>
        <v>I do not know.</v>
      </c>
      <c r="R191" s="48" t="str">
        <f>IF(INDEX(Applications_2021!$AL$2:$AL$651,MATCH($A191,Applications_2021!$A$2:$A$651,0))="","",INDEX(Applications_2021!$AL$2:$AL$651,MATCH($A191,Applications_2021!$A$2:$A$651,0)))</f>
        <v>Hinds</v>
      </c>
      <c r="S191" s="48" t="str">
        <f>IF(INDEX(Applications_2021!$V$2:$V$651,MATCH($A191,Applications_2021!$A$2:$A$651,0))="","",INDEX(Applications_2021!$V$2:$V$651,MATCH($A191,Applications_2021!$A$2:$A$651,0)))</f>
        <v>MS</v>
      </c>
      <c r="T191" s="48" t="str">
        <f>IF(INDEX(Applications_2021!$AE$2:$AE$651,MATCH($A191,Applications_2021!$A$2:$A$651,0))="","",INDEX(Applications_2021!$AE$2:$AE$651,MATCH($A191,Applications_2021!$A$2:$A$651,0)))</f>
        <v>Good</v>
      </c>
      <c r="U191" s="48" t="str">
        <f>IF(INDEX(Applications_2021!$AF$2:$AF$651,MATCH($A191,Applications_2021!$A$2:$A$651,0))="","",INDEX(Applications_2021!$AF$2:$AF$651,MATCH($A191,Applications_2021!$A$2:$A$651,0)))</f>
        <v>I would like to attend the AAYME summer camp because I believe that I can gain knowledge that will help prepare me for later years such as my high school college career. I hope to gain beneficial knowledge from this experience and also gain a sense of responsibility.</v>
      </c>
      <c r="V191" s="48" t="str">
        <f>IF(INDEX(Applications_2021!$AG$2:$AG$651,MATCH($A191,Applications_2021!$A$2:$A$651,0))="","",INDEX(Applications_2021!$AG$2:$AG$651,MATCH($A191,Applications_2021!$A$2:$A$651,0)))</f>
        <v xml:space="preserve">I have received 2 perfect attendance awards, 3 " A" honor roll awards, 2 " A-B" honor roll awards, 1 music award, 1 drama award, 2 accelerated reader awards,1 " Top 5" award, I have been inducted into the National Junior Beta Club,  7 SEEK awards, along with many participation and completion awards. I have also received multiple "Academic Excellence" awards. I was also apart of my school's science club. I have done an interview with a local news station showcasing and demonstrating our new virtual reality goggles to further my peer's studies. </v>
      </c>
      <c r="W191" s="48" t="str">
        <f>IF(INDEX(Applications_2021!$AH$2:$AH$651,MATCH($A191,Applications_2021!$A$2:$A$651,0))="","",INDEX(Applications_2021!$AH$2:$AH$651,MATCH($A191,Applications_2021!$A$2:$A$651,0)))</f>
        <v>I believe that if I am accepted I will be a great asset to the A.A.Y.M.E camp. I work well with others and adapt to foreign environments easily. I have multiple recommendation letters from prior teachers that have even said " Though Ashleigh is only in middle school, I know I will be proud to say that I had her as a student.</v>
      </c>
      <c r="X191" s="48" t="str">
        <f>IF(INDEX(Applications_2021!$AI$2:$AI$651,MATCH($A191,Applications_2021!$A$2:$A$651,0))="","",INDEX(Applications_2021!$AI$2:$AI$651,MATCH($A191,Applications_2021!$A$2:$A$651,0)))</f>
        <v>relative or friend</v>
      </c>
      <c r="Y191" s="48" t="str">
        <f>IF(INDEX(Applications_2021!$AJ$2:$AJ$651,MATCH($A191,Applications_2021!$A$2:$A$651,0))="","",INDEX(Applications_2021!$AJ$2:$AJ$651,MATCH($A191,Applications_2021!$A$2:$A$651,0)))</f>
        <v/>
      </c>
      <c r="Z191" s="48" t="str" cm="1">
        <f t="array" ref="Z191">IF(INDEX(Transcripts_2021!$Q$2:$Q$1001,MATCH($A191,Applications_2021!$A$2:$A$1001,0))="","",INDEX(Transcripts_2021!$Q$2:$Q$1001,MATCH(TRIM($A191),TRIM(Transcripts_2021!$B$2:$B$1001),0)))</f>
        <v/>
      </c>
      <c r="AA191" s="48" t="str" cm="1">
        <f t="array" ref="AA191">IF(INDEX(Transcripts_2021!$S$2:$S$1001,MATCH($A191,Applications_2021!$A$2:$A$1001,0))="","",INDEX(Transcripts_2021!$S$2:$S$1001,MATCH(TRIM($A191),TRIM(Transcripts_2021!$B$2:$B$1001),0)))</f>
        <v/>
      </c>
      <c r="AB191" s="48" t="str" cm="1">
        <f t="array" ref="AB191">IF(INDEX(Transcripts_2021!$U$2:$U$1001,MATCH($A191,Applications_2021!$A$2:$A$1001,0))="","",INDEX(Transcripts_2021!$U$2:$U$1001,MATCH(TRIM($A191),TRIM(Transcripts_2021!$B$2:$B$1001),0)))</f>
        <v/>
      </c>
      <c r="AC191" s="48" t="str">
        <f>IF(INDEX(Transcripts_2021!$A$2:$A$324,MATCH($A191,Transcripts_2021!$A$2:$A$324,0))=$A191,INDEX(Transcripts_2021!$O$2:$O$324,MATCH($A191,Transcripts_2021!$A$2:$A$324,0)),"")</f>
        <v xml:space="preserve">Byram Middle School </v>
      </c>
      <c r="AD191" s="48" t="str">
        <f>IF(INDEX('AAYME 2021_List'!$A$3:$A$311,MATCH($A191,'AAYME 2021_List'!$A$3:$A$311,0))=$A191,INDEX('AAYME 2021_List'!$AC$3:$AC$311,MATCH($A191,'AAYME 2021_List'!$A$3:$A$311,0)),"")</f>
        <v>Hinds</v>
      </c>
      <c r="AE191" s="48" t="str">
        <f>IF(INDEX(Applications_2021!$AL$2:$AL$651,MATCH($A191,Applications_2021!$A$2:$A$651,0))="","",INDEX(Applications_2021!$AL$2:$AL$651,MATCH($A191,Applications_2021!$A$2:$A$651,0)))</f>
        <v>Hinds</v>
      </c>
    </row>
    <row r="192" spans="1:31" x14ac:dyDescent="0.3">
      <c r="A192" s="51" t="str">
        <f>IF(Applications_2021!$A409="","",Applications_2021!$A409)</f>
        <v>0424-CRO-AR-0069</v>
      </c>
      <c r="B192" s="52">
        <f>IF(INDEX('AAYME 2021_List'!$A$3:$A$311,MATCH($A192,'AAYME 2021_List'!$A$3:$A$311,0))=$A192,INDEX('AAYME 2021_List'!$B$3:$B$311,MATCH($A192,'AAYME 2021_List'!$A$3:$A$311,0)),"")</f>
        <v>0</v>
      </c>
      <c r="C192" s="258" t="str">
        <f>IF(INDEX('AAYME 2021_List'!$A$3:$A$311,MATCH($A192,'AAYME 2021_List'!$A$3:$A$311,0))=$A192,INDEX('AAYME 2021_List'!$C$3:$C$311,MATCH($A192,'AAYME 2021_List'!$A$3:$A$311,0)),"")</f>
        <v>99-Not Selected</v>
      </c>
      <c r="D192" s="46">
        <f t="shared" si="8"/>
        <v>5</v>
      </c>
      <c r="E192" s="45" cm="1">
        <f t="array" ref="E192">_xlfn.IFS($Q192="Less than $25,000 per year",5,$Q192="$25,000 to $49,999 per year",4,$Q192="$50,000 per year or above",2,$Q192="I do not know.",3,$Q192="",0)</f>
        <v>0</v>
      </c>
      <c r="F192" s="45" cm="1">
        <f t="array" ref="F192">_xlfn.IFS($T192="Excellent",5,$T192="Good",4,$T192="Average",3,$T192="Below Average",2,$T192="Poor",1)</f>
        <v>5</v>
      </c>
      <c r="G192" s="52"/>
      <c r="H192" s="52"/>
      <c r="I192" s="52"/>
      <c r="J192" s="255">
        <f>IF(INDEX('AAYME 2021_List'!$A$3:$A$311,MATCH($A192,'AAYME 2021_List'!$A$3:$A$311,0))=$A192,INDEX('AAYME 2021_List'!$J$3:$J$311,MATCH($A192,'AAYME 2021_List'!$A$3:$A$311,0)),"")</f>
        <v>0</v>
      </c>
      <c r="K192" s="48" t="str">
        <f>IF(LEFT(INDEX(Applications_2021!$E$2:$E$651,MATCH($A192,Applications_2021!$A$2:$A$651,0)),1)="Y","Black","Other")</f>
        <v>Black</v>
      </c>
      <c r="L192" s="48" t="str">
        <f>IF(INDEX(Applications_2021!$F$2:$F$651,MATCH($A192,Applications_2021!$A$2:$A$651,0))="","",INDEX(Applications_2021!$F$2:$F$651,MATCH($A192,Applications_2021!$A$2:$A$651,0)))</f>
        <v>Female</v>
      </c>
      <c r="M192" s="48" t="str">
        <f>IF(LEFT(INDEX(Applications_2021!$I$2:$I$651,MATCH($A192,Applications_2021!$A$2:$A$651,0)),1)="","",LEFT(INDEX(Applications_2021!$I$2:$I$651,MATCH($A192,Applications_2021!$A$2:$A$651,0)),1))</f>
        <v>9</v>
      </c>
      <c r="N192" s="48" t="str">
        <f>IF(INDEX(Applications_2021!$J$2:$J$651,MATCH($A192,Applications_2021!$A$2:$A$651,0))="","",INDEX(Applications_2021!$J$2:$J$651,MATCH($A192,Applications_2021!$A$2:$A$651,0)))</f>
        <v>Okolona high school</v>
      </c>
      <c r="O192" s="48" t="str">
        <f>IF(INDEX(Applications_2021!$K$2:$K$651,MATCH($A192,Applications_2021!$A$2:$A$651,0))="","",INDEX(Applications_2021!$K$2:$K$651,MATCH($A192,Applications_2021!$A$2:$A$651,0)))</f>
        <v/>
      </c>
      <c r="P192" s="48" t="str">
        <f>IF(INDEX(Applications_2021!$P$2:$P$651,MATCH($A192,Applications_2021!$A$2:$A$651,0))="","",INDEX(Applications_2021!$P$2:$P$651,MATCH($A192,Applications_2021!$A$2:$A$651,0)))</f>
        <v>High School Diploma or up to 3 years of college</v>
      </c>
      <c r="Q192" s="48" t="str">
        <f>IF(INDEX(Applications_2021!$Q$2:$Q$651,MATCH($A192,Applications_2021!$A$2:$A$651,0))="","",INDEX(Applications_2021!$Q$2:$Q$651,MATCH($A192,Applications_2021!$A$2:$A$651,0)))</f>
        <v/>
      </c>
      <c r="R192" s="48" t="str">
        <f>IF(INDEX(Applications_2021!$AL$2:$AL$651,MATCH($A192,Applications_2021!$A$2:$A$651,0))="","",INDEX(Applications_2021!$AL$2:$AL$651,MATCH($A192,Applications_2021!$A$2:$A$651,0)))</f>
        <v>Chickasaw</v>
      </c>
      <c r="S192" s="48" t="str">
        <f>IF(INDEX(Applications_2021!$V$2:$V$651,MATCH($A192,Applications_2021!$A$2:$A$651,0))="","",INDEX(Applications_2021!$V$2:$V$651,MATCH($A192,Applications_2021!$A$2:$A$651,0)))</f>
        <v>MS</v>
      </c>
      <c r="T192" s="48" t="str">
        <f>IF(INDEX(Applications_2021!$AE$2:$AE$651,MATCH($A192,Applications_2021!$A$2:$A$651,0))="","",INDEX(Applications_2021!$AE$2:$AE$651,MATCH($A192,Applications_2021!$A$2:$A$651,0)))</f>
        <v>Excellent</v>
      </c>
      <c r="U192" s="48" t="str">
        <f>IF(INDEX(Applications_2021!$AF$2:$AF$651,MATCH($A192,Applications_2021!$A$2:$A$651,0))="","",INDEX(Applications_2021!$AF$2:$AF$651,MATCH($A192,Applications_2021!$A$2:$A$651,0)))</f>
        <v xml:space="preserve">To gain the best experience possible for my academician purpose </v>
      </c>
      <c r="V192" s="48" t="str">
        <f>IF(INDEX(Applications_2021!$AG$2:$AG$651,MATCH($A192,Applications_2021!$A$2:$A$651,0))="","",INDEX(Applications_2021!$AG$2:$AG$651,MATCH($A192,Applications_2021!$A$2:$A$651,0)))</f>
        <v/>
      </c>
      <c r="W192" s="48" t="str">
        <f>IF(INDEX(Applications_2021!$AH$2:$AH$651,MATCH($A192,Applications_2021!$A$2:$A$651,0))="","",INDEX(Applications_2021!$AH$2:$AH$651,MATCH($A192,Applications_2021!$A$2:$A$651,0)))</f>
        <v/>
      </c>
      <c r="X192" s="48" t="str">
        <f>IF(INDEX(Applications_2021!$AI$2:$AI$651,MATCH($A192,Applications_2021!$A$2:$A$651,0))="","",INDEX(Applications_2021!$AI$2:$AI$651,MATCH($A192,Applications_2021!$A$2:$A$651,0)))</f>
        <v>school/teacher</v>
      </c>
      <c r="Y192" s="48" t="str">
        <f>IF(INDEX(Applications_2021!$AJ$2:$AJ$651,MATCH($A192,Applications_2021!$A$2:$A$651,0))="","",INDEX(Applications_2021!$AJ$2:$AJ$651,MATCH($A192,Applications_2021!$A$2:$A$651,0)))</f>
        <v xml:space="preserve">Lakeisha ivy </v>
      </c>
      <c r="Z192" s="48" t="str" cm="1">
        <f t="array" ref="Z192">IF(INDEX(Transcripts_2021!$Q$2:$Q$1001,MATCH($A192,Applications_2021!$A$2:$A$1001,0))="","",INDEX(Transcripts_2021!$Q$2:$Q$1001,MATCH(TRIM($A192),TRIM(Transcripts_2021!$B$2:$B$1001),0)))</f>
        <v/>
      </c>
      <c r="AA192" s="48" t="str" cm="1">
        <f t="array" ref="AA192">IF(INDEX(Transcripts_2021!$S$2:$S$1001,MATCH($A192,Applications_2021!$A$2:$A$1001,0))="","",INDEX(Transcripts_2021!$S$2:$S$1001,MATCH(TRIM($A192),TRIM(Transcripts_2021!$B$2:$B$1001),0)))</f>
        <v/>
      </c>
      <c r="AB192" s="48" t="str" cm="1">
        <f t="array" ref="AB192">IF(INDEX(Transcripts_2021!$U$2:$U$1001,MATCH($A192,Applications_2021!$A$2:$A$1001,0))="","",INDEX(Transcripts_2021!$U$2:$U$1001,MATCH(TRIM($A192),TRIM(Transcripts_2021!$B$2:$B$1001),0)))</f>
        <v/>
      </c>
      <c r="AC192" s="48" t="str">
        <f>IF(INDEX(Transcripts_2021!$A$2:$A$324,MATCH($A192,Transcripts_2021!$A$2:$A$324,0))=$A192,INDEX(Transcripts_2021!$O$2:$O$324,MATCH($A192,Transcripts_2021!$A$2:$A$324,0)),"")</f>
        <v>Okolona High School</v>
      </c>
      <c r="AD192" s="48" t="str">
        <f>IF(INDEX('AAYME 2021_List'!$A$3:$A$311,MATCH($A192,'AAYME 2021_List'!$A$3:$A$311,0))=$A192,INDEX('AAYME 2021_List'!$AC$3:$AC$311,MATCH($A192,'AAYME 2021_List'!$A$3:$A$311,0)),"")</f>
        <v>Chickasaw</v>
      </c>
      <c r="AE192" s="48" t="str">
        <f>IF(INDEX(Applications_2021!$AL$2:$AL$651,MATCH($A192,Applications_2021!$A$2:$A$651,0))="","",INDEX(Applications_2021!$AL$2:$AL$651,MATCH($A192,Applications_2021!$A$2:$A$651,0)))</f>
        <v>Chickasaw</v>
      </c>
    </row>
    <row r="193" spans="1:31" x14ac:dyDescent="0.3">
      <c r="A193" s="51" t="str">
        <f>IF(Applications_2021!$A410="","",Applications_2021!$A410)</f>
        <v>0425-WHI-HA-0193</v>
      </c>
      <c r="B193" s="52">
        <f>IF(INDEX('AAYME 2021_List'!$A$3:$A$311,MATCH($A193,'AAYME 2021_List'!$A$3:$A$311,0))=$A193,INDEX('AAYME 2021_List'!$B$3:$B$311,MATCH($A193,'AAYME 2021_List'!$A$3:$A$311,0)),"")</f>
        <v>0</v>
      </c>
      <c r="C193" s="270" t="str">
        <f>IF(INDEX('AAYME 2021_List'!$A$3:$A$311,MATCH($A193,'AAYME 2021_List'!$A$3:$A$311,0))=$A193,INDEX('AAYME 2021_List'!$C$3:$C$311,MATCH($A193,'AAYME 2021_List'!$A$3:$A$311,0)),"")</f>
        <v>99-Not Selected</v>
      </c>
      <c r="D193" s="46">
        <f t="shared" si="8"/>
        <v>6</v>
      </c>
      <c r="E193" s="45" cm="1">
        <f t="array" ref="E193">_xlfn.IFS($Q193="Less than $25,000 per year",5,$Q193="$25,000 to $49,999 per year",4,$Q193="$50,000 per year or above",2,$Q193="I do not know.",3,$Q193="",0)</f>
        <v>2</v>
      </c>
      <c r="F193" s="45" cm="1">
        <f t="array" ref="F193">_xlfn.IFS($T193="Excellent",5,$T193="Good",4,$T193="Average",3,$T193="Below Average",2,$T193="Poor",1)</f>
        <v>4</v>
      </c>
      <c r="G193" s="52"/>
      <c r="H193" s="52"/>
      <c r="I193" s="52"/>
      <c r="J193" s="255">
        <f>IF(INDEX('AAYME 2021_List'!$A$3:$A$311,MATCH($A193,'AAYME 2021_List'!$A$3:$A$311,0))=$A193,INDEX('AAYME 2021_List'!$J$3:$J$311,MATCH($A193,'AAYME 2021_List'!$A$3:$A$311,0)),"")</f>
        <v>7</v>
      </c>
      <c r="K193" s="48" t="str">
        <f>IF(LEFT(INDEX(Applications_2021!$E$2:$E$651,MATCH($A193,Applications_2021!$A$2:$A$651,0)),1)="Y","Black","Other")</f>
        <v>Black</v>
      </c>
      <c r="L193" s="48" t="str">
        <f>IF(INDEX(Applications_2021!$F$2:$F$651,MATCH($A193,Applications_2021!$A$2:$A$651,0))="","",INDEX(Applications_2021!$F$2:$F$651,MATCH($A193,Applications_2021!$A$2:$A$651,0)))</f>
        <v>Female</v>
      </c>
      <c r="M193" s="48" t="str">
        <f>IF(LEFT(INDEX(Applications_2021!$I$2:$I$651,MATCH($A193,Applications_2021!$A$2:$A$651,0)),1)="","",LEFT(INDEX(Applications_2021!$I$2:$I$651,MATCH($A193,Applications_2021!$A$2:$A$651,0)),1))</f>
        <v>7</v>
      </c>
      <c r="N193" s="48" t="str">
        <f>IF(INDEX(Applications_2021!$J$2:$J$651,MATCH($A193,Applications_2021!$A$2:$A$651,0))="","",INDEX(Applications_2021!$J$2:$J$651,MATCH($A193,Applications_2021!$A$2:$A$651,0)))</f>
        <v>Tupelo Middle School</v>
      </c>
      <c r="O193" s="48" t="str">
        <f>IF(INDEX(Applications_2021!$K$2:$K$651,MATCH($A193,Applications_2021!$A$2:$A$651,0))="","",INDEX(Applications_2021!$K$2:$K$651,MATCH($A193,Applications_2021!$A$2:$A$651,0)))</f>
        <v xml:space="preserve">Tupelo Public School  District </v>
      </c>
      <c r="P193" s="48" t="str">
        <f>IF(INDEX(Applications_2021!$P$2:$P$651,MATCH($A193,Applications_2021!$A$2:$A$651,0))="","",INDEX(Applications_2021!$P$2:$P$651,MATCH($A193,Applications_2021!$A$2:$A$651,0)))</f>
        <v>College degree or 4 or more years of college (including graduate school)</v>
      </c>
      <c r="Q193" s="48" t="str">
        <f>IF(INDEX(Applications_2021!$Q$2:$Q$651,MATCH($A193,Applications_2021!$A$2:$A$651,0))="","",INDEX(Applications_2021!$Q$2:$Q$651,MATCH($A193,Applications_2021!$A$2:$A$651,0)))</f>
        <v>$50,000 per year or above</v>
      </c>
      <c r="R193" s="48" t="str">
        <f>IF(INDEX(Applications_2021!$AL$2:$AL$651,MATCH($A193,Applications_2021!$A$2:$A$651,0))="","",INDEX(Applications_2021!$AL$2:$AL$651,MATCH($A193,Applications_2021!$A$2:$A$651,0)))</f>
        <v>Lee</v>
      </c>
      <c r="S193" s="48" t="str">
        <f>IF(INDEX(Applications_2021!$V$2:$V$651,MATCH($A193,Applications_2021!$A$2:$A$651,0))="","",INDEX(Applications_2021!$V$2:$V$651,MATCH($A193,Applications_2021!$A$2:$A$651,0)))</f>
        <v>MS</v>
      </c>
      <c r="T193" s="48" t="str">
        <f>IF(INDEX(Applications_2021!$AE$2:$AE$651,MATCH($A193,Applications_2021!$A$2:$A$651,0))="","",INDEX(Applications_2021!$AE$2:$AE$651,MATCH($A193,Applications_2021!$A$2:$A$651,0)))</f>
        <v>Good</v>
      </c>
      <c r="U193" s="48" t="str">
        <f>IF(INDEX(Applications_2021!$AF$2:$AF$651,MATCH($A193,Applications_2021!$A$2:$A$651,0))="","",INDEX(Applications_2021!$AF$2:$AF$651,MATCH($A193,Applications_2021!$A$2:$A$651,0)))</f>
        <v xml:space="preserve">I would like the opportunity to interact with peers. I'm very shy and I hope attending the camp , will help me gain more confidence. </v>
      </c>
      <c r="V193" s="48" t="str">
        <f>IF(INDEX(Applications_2021!$AG$2:$AG$651,MATCH($A193,Applications_2021!$A$2:$A$651,0))="","",INDEX(Applications_2021!$AG$2:$AG$651,MATCH($A193,Applications_2021!$A$2:$A$651,0)))</f>
        <v xml:space="preserve">I received the Daughters of the American Revolution award. </v>
      </c>
      <c r="W193" s="48" t="str">
        <f>IF(INDEX(Applications_2021!$AH$2:$AH$651,MATCH($A193,Applications_2021!$A$2:$A$651,0))="","",INDEX(Applications_2021!$AH$2:$AH$651,MATCH($A193,Applications_2021!$A$2:$A$651,0)))</f>
        <v/>
      </c>
      <c r="X193" s="48" t="str">
        <f>IF(INDEX(Applications_2021!$AI$2:$AI$651,MATCH($A193,Applications_2021!$A$2:$A$651,0))="","",INDEX(Applications_2021!$AI$2:$AI$651,MATCH($A193,Applications_2021!$A$2:$A$651,0)))</f>
        <v>Social Media</v>
      </c>
      <c r="Y193" s="48" t="str">
        <f>IF(INDEX(Applications_2021!$AJ$2:$AJ$651,MATCH($A193,Applications_2021!$A$2:$A$651,0))="","",INDEX(Applications_2021!$AJ$2:$AJ$651,MATCH($A193,Applications_2021!$A$2:$A$651,0)))</f>
        <v/>
      </c>
      <c r="Z193" s="48" t="str" cm="1">
        <f t="array" ref="Z193">IF(INDEX(Transcripts_2021!$Q$2:$Q$1001,MATCH($A193,Applications_2021!$A$2:$A$1001,0))="","",INDEX(Transcripts_2021!$Q$2:$Q$1001,MATCH(TRIM($A193),TRIM(Transcripts_2021!$B$2:$B$1001),0)))</f>
        <v/>
      </c>
      <c r="AA193" s="48" t="str" cm="1">
        <f t="array" ref="AA193">IF(INDEX(Transcripts_2021!$S$2:$S$1001,MATCH($A193,Applications_2021!$A$2:$A$1001,0))="","",INDEX(Transcripts_2021!$S$2:$S$1001,MATCH(TRIM($A193),TRIM(Transcripts_2021!$B$2:$B$1001),0)))</f>
        <v/>
      </c>
      <c r="AB193" s="48" t="str" cm="1">
        <f t="array" ref="AB193">IF(INDEX(Transcripts_2021!$U$2:$U$1001,MATCH($A193,Applications_2021!$A$2:$A$1001,0))="","",INDEX(Transcripts_2021!$U$2:$U$1001,MATCH(TRIM($A193),TRIM(Transcripts_2021!$B$2:$B$1001),0)))</f>
        <v/>
      </c>
      <c r="AC193" s="48" t="str">
        <f>IF(INDEX(Transcripts_2021!$A$2:$A$324,MATCH($A193,Transcripts_2021!$A$2:$A$324,0))=$A193,INDEX(Transcripts_2021!$O$2:$O$324,MATCH($A193,Transcripts_2021!$A$2:$A$324,0)),"")</f>
        <v>Tupelo Middle School</v>
      </c>
      <c r="AD193" s="48" t="str">
        <f>IF(INDEX('AAYME 2021_List'!$A$3:$A$311,MATCH($A193,'AAYME 2021_List'!$A$3:$A$311,0))=$A193,INDEX('AAYME 2021_List'!$AC$3:$AC$311,MATCH($A193,'AAYME 2021_List'!$A$3:$A$311,0)),"")</f>
        <v>Lee</v>
      </c>
      <c r="AE193" s="48" t="str">
        <f>IF(INDEX(Applications_2021!$AL$2:$AL$651,MATCH($A193,Applications_2021!$A$2:$A$651,0))="","",INDEX(Applications_2021!$AL$2:$AL$651,MATCH($A193,Applications_2021!$A$2:$A$651,0)))</f>
        <v>Lee</v>
      </c>
    </row>
    <row r="194" spans="1:31" x14ac:dyDescent="0.3">
      <c r="A194" s="51" t="str">
        <f>IF(Applications_2021!$A414="","",Applications_2021!$A414)</f>
        <v>0430-DIG-EM-0082</v>
      </c>
      <c r="B194" s="52">
        <f>IF(INDEX('AAYME 2021_List'!$A$3:$A$311,MATCH($A194,'AAYME 2021_List'!$A$3:$A$311,0))=$A194,INDEX('AAYME 2021_List'!$B$3:$B$311,MATCH($A194,'AAYME 2021_List'!$A$3:$A$311,0)),"")</f>
        <v>0</v>
      </c>
      <c r="C194" s="258" t="str">
        <f>IF(INDEX('AAYME 2021_List'!$A$3:$A$311,MATCH($A194,'AAYME 2021_List'!$A$3:$A$311,0))=$A194,INDEX('AAYME 2021_List'!$C$3:$C$311,MATCH($A194,'AAYME 2021_List'!$A$3:$A$311,0)),"")</f>
        <v>99-Not Selected</v>
      </c>
      <c r="D194" s="46">
        <f t="shared" si="8"/>
        <v>4</v>
      </c>
      <c r="E194" s="45" cm="1">
        <f t="array" ref="E194">_xlfn.IFS($Q194="Less than $25,000 per year",5,$Q194="$25,000 to $49,999 per year",4,$Q194="$50,000 per year or above",2,$Q194="I do not know.",3,$Q194="",0)</f>
        <v>0</v>
      </c>
      <c r="F194" s="45" cm="1">
        <f t="array" ref="F194">_xlfn.IFS($T194="Excellent",5,$T194="Good",4,$T194="Average",3,$T194="Below Average",2,$T194="Poor",1)</f>
        <v>4</v>
      </c>
      <c r="G194" s="52"/>
      <c r="H194" s="52"/>
      <c r="I194" s="52"/>
      <c r="J194" s="255">
        <f>IF(INDEX('AAYME 2021_List'!$A$3:$A$311,MATCH($A194,'AAYME 2021_List'!$A$3:$A$311,0))=$A194,INDEX('AAYME 2021_List'!$J$3:$J$311,MATCH($A194,'AAYME 2021_List'!$A$3:$A$311,0)),"")</f>
        <v>0</v>
      </c>
      <c r="K194" s="48" t="str">
        <f>IF(LEFT(INDEX(Applications_2021!$E$2:$E$651,MATCH($A194,Applications_2021!$A$2:$A$651,0)),1)="Y","Black","Other")</f>
        <v>Black</v>
      </c>
      <c r="L194" s="48" t="str">
        <f>IF(INDEX(Applications_2021!$F$2:$F$651,MATCH($A194,Applications_2021!$A$2:$A$651,0))="","",INDEX(Applications_2021!$F$2:$F$651,MATCH($A194,Applications_2021!$A$2:$A$651,0)))</f>
        <v>Female</v>
      </c>
      <c r="M194" s="48" t="str">
        <f>IF(LEFT(INDEX(Applications_2021!$I$2:$I$651,MATCH($A194,Applications_2021!$A$2:$A$651,0)),1)="","",LEFT(INDEX(Applications_2021!$I$2:$I$651,MATCH($A194,Applications_2021!$A$2:$A$651,0)),1))</f>
        <v>9</v>
      </c>
      <c r="N194" s="48" t="str">
        <f>IF(INDEX(Applications_2021!$J$2:$J$651,MATCH($A194,Applications_2021!$A$2:$A$651,0))="","",INDEX(Applications_2021!$J$2:$J$651,MATCH($A194,Applications_2021!$A$2:$A$651,0)))</f>
        <v>Homeschool</v>
      </c>
      <c r="O194" s="48" t="str">
        <f>IF(INDEX(Applications_2021!$K$2:$K$651,MATCH($A194,Applications_2021!$A$2:$A$651,0))="","",INDEX(Applications_2021!$K$2:$K$651,MATCH($A194,Applications_2021!$A$2:$A$651,0)))</f>
        <v/>
      </c>
      <c r="P194" s="48" t="str">
        <f>IF(INDEX(Applications_2021!$P$2:$P$651,MATCH($A194,Applications_2021!$A$2:$A$651,0))="","",INDEX(Applications_2021!$P$2:$P$651,MATCH($A194,Applications_2021!$A$2:$A$651,0)))</f>
        <v>College degree or 4 or more years of college (including graduate school)</v>
      </c>
      <c r="Q194" s="48" t="str">
        <f>IF(INDEX(Applications_2021!$Q$2:$Q$651,MATCH($A194,Applications_2021!$A$2:$A$651,0))="","",INDEX(Applications_2021!$Q$2:$Q$651,MATCH($A194,Applications_2021!$A$2:$A$651,0)))</f>
        <v/>
      </c>
      <c r="R194" s="48" t="str">
        <f>IF(INDEX(Applications_2021!$AL$2:$AL$651,MATCH($A194,Applications_2021!$A$2:$A$651,0))="","",INDEX(Applications_2021!$AL$2:$AL$651,MATCH($A194,Applications_2021!$A$2:$A$651,0)))</f>
        <v>Hinds</v>
      </c>
      <c r="S194" s="48" t="str">
        <f>IF(INDEX(Applications_2021!$V$2:$V$651,MATCH($A194,Applications_2021!$A$2:$A$651,0))="","",INDEX(Applications_2021!$V$2:$V$651,MATCH($A194,Applications_2021!$A$2:$A$651,0)))</f>
        <v>MS</v>
      </c>
      <c r="T194" s="48" t="str">
        <f>IF(INDEX(Applications_2021!$AE$2:$AE$651,MATCH($A194,Applications_2021!$A$2:$A$651,0))="","",INDEX(Applications_2021!$AE$2:$AE$651,MATCH($A194,Applications_2021!$A$2:$A$651,0)))</f>
        <v>Good</v>
      </c>
      <c r="U194" s="48" t="str">
        <f>IF(INDEX(Applications_2021!$AF$2:$AF$651,MATCH($A194,Applications_2021!$A$2:$A$651,0))="","",INDEX(Applications_2021!$AF$2:$AF$651,MATCH($A194,Applications_2021!$A$2:$A$651,0)))</f>
        <v xml:space="preserve">I have a dream of becoming a plastic surgeon.  You may be thinking from that comment that I simply want to make lots of money.  Sure, I want to make money, but my ultimate goal is to help people with deformities.  These deformities could be birth defects or caused by accidents.  Either way, I will help people live normal lives and have a higher self-esteem.  My teachers as well as my parents have told me the best way to achieve such a goal is to seek knowledge instead of waiting for it to come to me.  Attending the MSMS AAYME Camp is my way of seeking knowledge with a plan to absorb as much as possible while also making friends and connections.  Goal 1 of the camp is to “Build and/or enhance self-awareness and confidence of African American students”.  This opportunity will enhance my self-awareness, as well as build confidence.  I know that my confidence needs some work.  As an African American, I believe that my confidence and self-awareness should be heightened if I am to go into the career that I would like.  I will have to contemplate a lot of decisions in the future, which is exactly why my self-awareness and confidence will need some adjusting.   Goals 2 and 3 of the camp are to “Expose students to various college and career opportunities,” and “Provide support for students to be more competitive for scholarships and programs (academic enrichment, ACT/SAT prep, test taking strategies).”  Now is the time for me to begin thinking and preparing for college.  Due to the lingering pandemic, I missed the chance last year to take the ACT prep class as well as the ACT.  However, I do plan to take the test this summer.  This camp suggests that it will help with ACT prep and offer test taking strategies, which will benefit me greatly.  Goal 4 of this camp is to “Build personal and professional skills.”  I believe that my personal and professional skills need work.  People have told me that I’m easy to get along with, and I’m enjoyable to be around.  Although, this might not always be the case or how everyone feels.  I would love to make friends along the way of completing camp and life.  I would love to build professional skills, because I don’t want to be the doctor that looks down and takes notes the entire visit without talking to my patient as if he/she is there.   In conclusion, I think this camp is a stepping stone toward achieving my goal of becoming a plastic surgeon.  It will help with building self-awareness, confidence, and exposing me to college and career opportunities.  This camp will also provide support to be more competitive for scholarships and programs through academic enrichment, ACT prep, and test taking strategies as well as building personal and professional skills.  I’m excited about the possibility of being accepted to attend and learn at the MSMS AAYME Camp. </v>
      </c>
      <c r="V194" s="48" t="str">
        <f>IF(INDEX(Applications_2021!$AG$2:$AG$651,MATCH($A194,Applications_2021!$A$2:$A$651,0))="","",INDEX(Applications_2021!$AG$2:$AG$651,MATCH($A194,Applications_2021!$A$2:$A$651,0)))</f>
        <v>I have received awards for honor roll each year.  I have participated in the following:  art, basketball, softball, volleyball, tennis, swimming, marching band, concert band.</v>
      </c>
      <c r="W194" s="48" t="str">
        <f>IF(INDEX(Applications_2021!$AH$2:$AH$651,MATCH($A194,Applications_2021!$A$2:$A$651,0))="","",INDEX(Applications_2021!$AH$2:$AH$651,MATCH($A194,Applications_2021!$A$2:$A$651,0)))</f>
        <v>none</v>
      </c>
      <c r="X194" s="48" t="str">
        <f>IF(INDEX(Applications_2021!$AI$2:$AI$651,MATCH($A194,Applications_2021!$A$2:$A$651,0))="","",INDEX(Applications_2021!$AI$2:$AI$651,MATCH($A194,Applications_2021!$A$2:$A$651,0)))</f>
        <v>relative or friend</v>
      </c>
      <c r="Y194" s="48" t="str">
        <f>IF(INDEX(Applications_2021!$AJ$2:$AJ$651,MATCH($A194,Applications_2021!$A$2:$A$651,0))="","",INDEX(Applications_2021!$AJ$2:$AJ$651,MATCH($A194,Applications_2021!$A$2:$A$651,0)))</f>
        <v>n/a</v>
      </c>
      <c r="Z194" s="48" t="str" cm="1">
        <f t="array" ref="Z194">IF(INDEX(Transcripts_2021!$Q$2:$Q$1001,MATCH($A194,Applications_2021!$A$2:$A$1001,0))="","",INDEX(Transcripts_2021!$Q$2:$Q$1001,MATCH(TRIM($A194),TRIM(Transcripts_2021!$B$2:$B$1001),0)))</f>
        <v/>
      </c>
      <c r="AA194" s="48" t="str" cm="1">
        <f t="array" ref="AA194">IF(INDEX(Transcripts_2021!$S$2:$S$1001,MATCH($A194,Applications_2021!$A$2:$A$1001,0))="","",INDEX(Transcripts_2021!$S$2:$S$1001,MATCH(TRIM($A194),TRIM(Transcripts_2021!$B$2:$B$1001),0)))</f>
        <v/>
      </c>
      <c r="AB194" s="48" t="str" cm="1">
        <f t="array" ref="AB194">IF(INDEX(Transcripts_2021!$U$2:$U$1001,MATCH($A194,Applications_2021!$A$2:$A$1001,0))="","",INDEX(Transcripts_2021!$U$2:$U$1001,MATCH(TRIM($A194),TRIM(Transcripts_2021!$B$2:$B$1001),0)))</f>
        <v/>
      </c>
      <c r="AC194" s="48" t="str">
        <f>IF(INDEX(Transcripts_2021!$A$2:$A$324,MATCH($A194,Transcripts_2021!$A$2:$A$324,0))=$A194,INDEX(Transcripts_2021!$O$2:$O$324,MATCH($A194,Transcripts_2021!$A$2:$A$324,0)),"")</f>
        <v>Diggs Homeschool</v>
      </c>
      <c r="AD194" s="48" t="str">
        <f>IF(INDEX('AAYME 2021_List'!$A$3:$A$311,MATCH($A194,'AAYME 2021_List'!$A$3:$A$311,0))=$A194,INDEX('AAYME 2021_List'!$AC$3:$AC$311,MATCH($A194,'AAYME 2021_List'!$A$3:$A$311,0)),"")</f>
        <v>Hinds</v>
      </c>
      <c r="AE194" s="48" t="str">
        <f>IF(INDEX(Applications_2021!$AL$2:$AL$651,MATCH($A194,Applications_2021!$A$2:$A$651,0))="","",INDEX(Applications_2021!$AL$2:$AL$651,MATCH($A194,Applications_2021!$A$2:$A$651,0)))</f>
        <v>Hinds</v>
      </c>
    </row>
    <row r="195" spans="1:31" x14ac:dyDescent="0.3">
      <c r="A195" s="51" t="str">
        <f>IF(Applications_2021!$A415="","",Applications_2021!$A415)</f>
        <v>0431-DAW-JA-0121</v>
      </c>
      <c r="B195" s="52" t="str">
        <f>IF(INDEX('AAYME 2021_List'!$A$3:$A$311,MATCH($A195,'AAYME 2021_List'!$A$3:$A$311,0))=$A195,INDEX('AAYME 2021_List'!$B$3:$B$311,MATCH($A195,'AAYME 2021_List'!$A$3:$A$311,0)),"")</f>
        <v>No</v>
      </c>
      <c r="C195" s="258" t="str">
        <f>IF(INDEX('AAYME 2021_List'!$A$3:$A$311,MATCH($A195,'AAYME 2021_List'!$A$3:$A$311,0))=$A195,INDEX('AAYME 2021_List'!$C$3:$C$311,MATCH($A195,'AAYME 2021_List'!$A$3:$A$311,0)),"")</f>
        <v>03-Missing/Invalid transcript info</v>
      </c>
      <c r="D195" s="46">
        <f t="shared" si="8"/>
        <v>9</v>
      </c>
      <c r="E195" s="45" cm="1">
        <f t="array" ref="E195">_xlfn.IFS($Q195="Less than $25,000 per year",5,$Q195="$25,000 to $49,999 per year",4,$Q195="$50,000 per year or above",2,$Q195="I do not know.",3,$Q195="",0)</f>
        <v>4</v>
      </c>
      <c r="F195" s="45" cm="1">
        <f t="array" ref="F195">_xlfn.IFS($T195="Excellent",5,$T195="Good",4,$T195="Average",3,$T195="Below Average",2,$T195="Poor",1)</f>
        <v>5</v>
      </c>
      <c r="G195" s="52"/>
      <c r="H195" s="52"/>
      <c r="I195" s="52"/>
      <c r="J195" s="255" t="str">
        <f>IF(INDEX('AAYME 2021_List'!$A$3:$A$311,MATCH($A195,'AAYME 2021_List'!$A$3:$A$311,0))=$A195,INDEX('AAYME 2021_List'!$J$3:$J$311,MATCH($A195,'AAYME 2021_List'!$A$3:$A$311,0)),"")</f>
        <v>?</v>
      </c>
      <c r="K195" s="48" t="str">
        <f>IF(LEFT(INDEX(Applications_2021!$E$2:$E$651,MATCH($A195,Applications_2021!$A$2:$A$651,0)),1)="Y","Black","Other")</f>
        <v>Black</v>
      </c>
      <c r="L195" s="48" t="str">
        <f>IF(INDEX(Applications_2021!$F$2:$F$651,MATCH($A195,Applications_2021!$A$2:$A$651,0))="","",INDEX(Applications_2021!$F$2:$F$651,MATCH($A195,Applications_2021!$A$2:$A$651,0)))</f>
        <v>Female</v>
      </c>
      <c r="M195" s="48" t="str">
        <f>IF(LEFT(INDEX(Applications_2021!$I$2:$I$651,MATCH($A195,Applications_2021!$A$2:$A$651,0)),1)="","",LEFT(INDEX(Applications_2021!$I$2:$I$651,MATCH($A195,Applications_2021!$A$2:$A$651,0)),1))</f>
        <v>8</v>
      </c>
      <c r="N195" s="48" t="str">
        <f>IF(INDEX(Applications_2021!$J$2:$J$651,MATCH($A195,Applications_2021!$A$2:$A$651,0))="","",INDEX(Applications_2021!$J$2:$J$651,MATCH($A195,Applications_2021!$A$2:$A$651,0)))</f>
        <v>Tunica Middle School</v>
      </c>
      <c r="O195" s="48" t="str">
        <f>IF(INDEX(Applications_2021!$K$2:$K$651,MATCH($A195,Applications_2021!$A$2:$A$651,0))="","",INDEX(Applications_2021!$K$2:$K$651,MATCH($A195,Applications_2021!$A$2:$A$651,0)))</f>
        <v>Tunica County School District</v>
      </c>
      <c r="P195" s="48" t="str">
        <f>IF(INDEX(Applications_2021!$P$2:$P$651,MATCH($A195,Applications_2021!$A$2:$A$651,0))="","",INDEX(Applications_2021!$P$2:$P$651,MATCH($A195,Applications_2021!$A$2:$A$651,0)))</f>
        <v>College degree or 4 or more years of college (including graduate school)</v>
      </c>
      <c r="Q195" s="48" t="str">
        <f>IF(INDEX(Applications_2021!$Q$2:$Q$651,MATCH($A195,Applications_2021!$A$2:$A$651,0))="","",INDEX(Applications_2021!$Q$2:$Q$651,MATCH($A195,Applications_2021!$A$2:$A$651,0)))</f>
        <v>$25,000 to $49,999 per year</v>
      </c>
      <c r="R195" s="48" t="str">
        <f>IF(INDEX(Applications_2021!$AL$2:$AL$651,MATCH($A195,Applications_2021!$A$2:$A$651,0))="","",INDEX(Applications_2021!$AL$2:$AL$651,MATCH($A195,Applications_2021!$A$2:$A$651,0)))</f>
        <v>Tunica</v>
      </c>
      <c r="S195" s="48" t="str">
        <f>IF(INDEX(Applications_2021!$V$2:$V$651,MATCH($A195,Applications_2021!$A$2:$A$651,0))="","",INDEX(Applications_2021!$V$2:$V$651,MATCH($A195,Applications_2021!$A$2:$A$651,0)))</f>
        <v>MS</v>
      </c>
      <c r="T195" s="48" t="str">
        <f>IF(INDEX(Applications_2021!$AE$2:$AE$651,MATCH($A195,Applications_2021!$A$2:$A$651,0))="","",INDEX(Applications_2021!$AE$2:$AE$651,MATCH($A195,Applications_2021!$A$2:$A$651,0)))</f>
        <v>Excellent</v>
      </c>
      <c r="U195" s="48" t="str">
        <f>IF(INDEX(Applications_2021!$AF$2:$AF$651,MATCH($A195,Applications_2021!$A$2:$A$651,0))="","",INDEX(Applications_2021!$AF$2:$AF$651,MATCH($A195,Applications_2021!$A$2:$A$651,0)))</f>
        <v>i want to attend the AAYME Camp to increase my potential for academic success in the future .</v>
      </c>
      <c r="V195" s="48" t="str">
        <f>IF(INDEX(Applications_2021!$AG$2:$AG$651,MATCH($A195,Applications_2021!$A$2:$A$651,0))="","",INDEX(Applications_2021!$AG$2:$AG$651,MATCH($A195,Applications_2021!$A$2:$A$651,0)))</f>
        <v/>
      </c>
      <c r="W195" s="48" t="str">
        <f>IF(INDEX(Applications_2021!$AH$2:$AH$651,MATCH($A195,Applications_2021!$A$2:$A$651,0))="","",INDEX(Applications_2021!$AH$2:$AH$651,MATCH($A195,Applications_2021!$A$2:$A$651,0)))</f>
        <v/>
      </c>
      <c r="X195" s="48" t="str">
        <f>IF(INDEX(Applications_2021!$AI$2:$AI$651,MATCH($A195,Applications_2021!$A$2:$A$651,0))="","",INDEX(Applications_2021!$AI$2:$AI$651,MATCH($A195,Applications_2021!$A$2:$A$651,0)))</f>
        <v>school/teacher</v>
      </c>
      <c r="Y195" s="48" t="str">
        <f>IF(INDEX(Applications_2021!$AJ$2:$AJ$651,MATCH($A195,Applications_2021!$A$2:$A$651,0))="","",INDEX(Applications_2021!$AJ$2:$AJ$651,MATCH($A195,Applications_2021!$A$2:$A$651,0)))</f>
        <v>Mrs.Dunn/Principal</v>
      </c>
      <c r="Z195" s="48" t="str" cm="1">
        <f t="array" ref="Z195">IF(INDEX(Transcripts_2021!$Q$2:$Q$1001,MATCH($A195,Applications_2021!$A$2:$A$1001,0))="","",INDEX(Transcripts_2021!$Q$2:$Q$1001,MATCH(TRIM($A195),TRIM(Transcripts_2021!$B$2:$B$1001),0)))</f>
        <v/>
      </c>
      <c r="AA195" s="48" t="str" cm="1">
        <f t="array" ref="AA195">IF(INDEX(Transcripts_2021!$S$2:$S$1001,MATCH($A195,Applications_2021!$A$2:$A$1001,0))="","",INDEX(Transcripts_2021!$S$2:$S$1001,MATCH(TRIM($A195),TRIM(Transcripts_2021!$B$2:$B$1001),0)))</f>
        <v/>
      </c>
      <c r="AB195" s="48" t="str" cm="1">
        <f t="array" ref="AB195">IF(INDEX(Transcripts_2021!$U$2:$U$1001,MATCH($A195,Applications_2021!$A$2:$A$1001,0))="","",INDEX(Transcripts_2021!$U$2:$U$1001,MATCH(TRIM($A195),TRIM(Transcripts_2021!$B$2:$B$1001),0)))</f>
        <v/>
      </c>
      <c r="AC195" s="48" t="str">
        <f>IF(INDEX(Transcripts_2021!$A$2:$A$324,MATCH($A195,Transcripts_2021!$A$2:$A$324,0))=$A195,INDEX(Transcripts_2021!$O$2:$O$324,MATCH($A195,Transcripts_2021!$A$2:$A$324,0)),"")</f>
        <v>Tunica Middle School</v>
      </c>
      <c r="AD195" s="48" t="str">
        <f>IF(INDEX('AAYME 2021_List'!$A$3:$A$311,MATCH($A195,'AAYME 2021_List'!$A$3:$A$311,0))=$A195,INDEX('AAYME 2021_List'!$AC$3:$AC$311,MATCH($A195,'AAYME 2021_List'!$A$3:$A$311,0)),"")</f>
        <v>Tunica</v>
      </c>
      <c r="AE195" s="48" t="str">
        <f>IF(INDEX(Applications_2021!$AL$2:$AL$651,MATCH($A195,Applications_2021!$A$2:$A$651,0))="","",INDEX(Applications_2021!$AL$2:$AL$651,MATCH($A195,Applications_2021!$A$2:$A$651,0)))</f>
        <v>Tunica</v>
      </c>
    </row>
    <row r="196" spans="1:31" x14ac:dyDescent="0.3">
      <c r="A196" s="51" t="str">
        <f>IF(Applications_2021!$A416="","",Applications_2021!$A416)</f>
        <v>0432-BLA-JA-0067</v>
      </c>
      <c r="B196" s="52" t="str">
        <f>IF(INDEX('AAYME 2021_List'!$A$3:$A$311,MATCH($A196,'AAYME 2021_List'!$A$3:$A$311,0))=$A196,INDEX('AAYME 2021_List'!$B$3:$B$311,MATCH($A196,'AAYME 2021_List'!$A$3:$A$311,0)),"")</f>
        <v>Yes</v>
      </c>
      <c r="C196" s="258" t="str">
        <f>IF(INDEX('AAYME 2021_List'!$A$3:$A$311,MATCH($A196,'AAYME 2021_List'!$A$3:$A$311,0))=$A196,INDEX('AAYME 2021_List'!$C$3:$C$311,MATCH($A196,'AAYME 2021_List'!$A$3:$A$311,0)),"")</f>
        <v>06-Finalist</v>
      </c>
      <c r="D196" s="46">
        <f t="shared" si="8"/>
        <v>10</v>
      </c>
      <c r="E196" s="45" cm="1">
        <f t="array" ref="E196">_xlfn.IFS($Q196="Less than $25,000 per year",5,$Q196="$25,000 to $49,999 per year",4,$Q196="$50,000 per year or above",2,$Q196="I do not know.",3,$Q196="",0)</f>
        <v>5</v>
      </c>
      <c r="F196" s="45" cm="1">
        <f t="array" ref="F196">_xlfn.IFS($T196="Excellent",5,$T196="Good",4,$T196="Average",3,$T196="Below Average",2,$T196="Poor",1)</f>
        <v>5</v>
      </c>
      <c r="G196" s="52"/>
      <c r="H196" s="52"/>
      <c r="I196" s="52"/>
      <c r="J196" s="255">
        <f>IF(INDEX('AAYME 2021_List'!$A$3:$A$311,MATCH($A196,'AAYME 2021_List'!$A$3:$A$311,0))=$A196,INDEX('AAYME 2021_List'!$J$3:$J$311,MATCH($A196,'AAYME 2021_List'!$A$3:$A$311,0)),"")</f>
        <v>9</v>
      </c>
      <c r="K196" s="48" t="str">
        <f>IF(LEFT(INDEX(Applications_2021!$E$2:$E$651,MATCH($A196,Applications_2021!$A$2:$A$651,0)),1)="Y","Black","Other")</f>
        <v>Black</v>
      </c>
      <c r="L196" s="48" t="str">
        <f>IF(INDEX(Applications_2021!$F$2:$F$651,MATCH($A196,Applications_2021!$A$2:$A$651,0))="","",INDEX(Applications_2021!$F$2:$F$651,MATCH($A196,Applications_2021!$A$2:$A$651,0)))</f>
        <v>Male</v>
      </c>
      <c r="M196" s="48" t="str">
        <f>IF(LEFT(INDEX(Applications_2021!$I$2:$I$651,MATCH($A196,Applications_2021!$A$2:$A$651,0)),1)="","",LEFT(INDEX(Applications_2021!$I$2:$I$651,MATCH($A196,Applications_2021!$A$2:$A$651,0)),1))</f>
        <v>9</v>
      </c>
      <c r="N196" s="48" t="str">
        <f>IF(INDEX(Applications_2021!$J$2:$J$651,MATCH($A196,Applications_2021!$A$2:$A$651,0))="","",INDEX(Applications_2021!$J$2:$J$651,MATCH($A196,Applications_2021!$A$2:$A$651,0)))</f>
        <v xml:space="preserve">Okolona High School </v>
      </c>
      <c r="O196" s="48" t="str">
        <f>IF(INDEX(Applications_2021!$K$2:$K$651,MATCH($A196,Applications_2021!$A$2:$A$651,0))="","",INDEX(Applications_2021!$K$2:$K$651,MATCH($A196,Applications_2021!$A$2:$A$651,0)))</f>
        <v xml:space="preserve">Okolona </v>
      </c>
      <c r="P196" s="48" t="str">
        <f>IF(INDEX(Applications_2021!$P$2:$P$651,MATCH($A196,Applications_2021!$A$2:$A$651,0))="","",INDEX(Applications_2021!$P$2:$P$651,MATCH($A196,Applications_2021!$A$2:$A$651,0)))</f>
        <v>High School Diploma or up to 3 years of college</v>
      </c>
      <c r="Q196" s="48" t="str">
        <f>IF(INDEX(Applications_2021!$Q$2:$Q$651,MATCH($A196,Applications_2021!$A$2:$A$651,0))="","",INDEX(Applications_2021!$Q$2:$Q$651,MATCH($A196,Applications_2021!$A$2:$A$651,0)))</f>
        <v>Less than $25,000 per year</v>
      </c>
      <c r="R196" s="48" t="str">
        <f>IF(INDEX(Applications_2021!$AL$2:$AL$651,MATCH($A196,Applications_2021!$A$2:$A$651,0))="","",INDEX(Applications_2021!$AL$2:$AL$651,MATCH($A196,Applications_2021!$A$2:$A$651,0)))</f>
        <v>Chickasaw</v>
      </c>
      <c r="S196" s="48" t="str">
        <f>IF(INDEX(Applications_2021!$V$2:$V$651,MATCH($A196,Applications_2021!$A$2:$A$651,0))="","",INDEX(Applications_2021!$V$2:$V$651,MATCH($A196,Applications_2021!$A$2:$A$651,0)))</f>
        <v>MS</v>
      </c>
      <c r="T196" s="48" t="str">
        <f>IF(INDEX(Applications_2021!$AE$2:$AE$651,MATCH($A196,Applications_2021!$A$2:$A$651,0))="","",INDEX(Applications_2021!$AE$2:$AE$651,MATCH($A196,Applications_2021!$A$2:$A$651,0)))</f>
        <v>Excellent</v>
      </c>
      <c r="U196" s="48" t="str">
        <f>IF(INDEX(Applications_2021!$AF$2:$AF$651,MATCH($A196,Applications_2021!$A$2:$A$651,0))="","",INDEX(Applications_2021!$AF$2:$AF$651,MATCH($A196,Applications_2021!$A$2:$A$651,0)))</f>
        <v>I hope to become more knowledgeable in math and science.</v>
      </c>
      <c r="V196" s="48" t="str">
        <f>IF(INDEX(Applications_2021!$AG$2:$AG$651,MATCH($A196,Applications_2021!$A$2:$A$651,0))="","",INDEX(Applications_2021!$AG$2:$AG$651,MATCH($A196,Applications_2021!$A$2:$A$651,0)))</f>
        <v>I am apart of my school Beta club.</v>
      </c>
      <c r="W196" s="48" t="str">
        <f>IF(INDEX(Applications_2021!$AH$2:$AH$651,MATCH($A196,Applications_2021!$A$2:$A$651,0))="","",INDEX(Applications_2021!$AH$2:$AH$651,MATCH($A196,Applications_2021!$A$2:$A$651,0)))</f>
        <v/>
      </c>
      <c r="X196" s="48" t="str">
        <f>IF(INDEX(Applications_2021!$AI$2:$AI$651,MATCH($A196,Applications_2021!$A$2:$A$651,0))="","",INDEX(Applications_2021!$AI$2:$AI$651,MATCH($A196,Applications_2021!$A$2:$A$651,0)))</f>
        <v>school/teacher</v>
      </c>
      <c r="Y196" s="48" t="str">
        <f>IF(INDEX(Applications_2021!$AJ$2:$AJ$651,MATCH($A196,Applications_2021!$A$2:$A$651,0))="","",INDEX(Applications_2021!$AJ$2:$AJ$651,MATCH($A196,Applications_2021!$A$2:$A$651,0)))</f>
        <v>Mrs.Lucas</v>
      </c>
      <c r="Z196" s="48" t="str" cm="1">
        <f t="array" ref="Z196">IF(INDEX(Transcripts_2021!$Q$2:$Q$1001,MATCH($A196,Applications_2021!$A$2:$A$1001,0))="","",INDEX(Transcripts_2021!$Q$2:$Q$1001,MATCH(TRIM($A196),TRIM(Transcripts_2021!$B$2:$B$1001),0)))</f>
        <v/>
      </c>
      <c r="AA196" s="48" t="str" cm="1">
        <f t="array" ref="AA196">IF(INDEX(Transcripts_2021!$S$2:$S$1001,MATCH($A196,Applications_2021!$A$2:$A$1001,0))="","",INDEX(Transcripts_2021!$S$2:$S$1001,MATCH(TRIM($A196),TRIM(Transcripts_2021!$B$2:$B$1001),0)))</f>
        <v/>
      </c>
      <c r="AB196" s="48" t="str" cm="1">
        <f t="array" ref="AB196">IF(INDEX(Transcripts_2021!$U$2:$U$1001,MATCH($A196,Applications_2021!$A$2:$A$1001,0))="","",INDEX(Transcripts_2021!$U$2:$U$1001,MATCH(TRIM($A196),TRIM(Transcripts_2021!$B$2:$B$1001),0)))</f>
        <v/>
      </c>
      <c r="AC196" s="48" t="str">
        <f>IF(INDEX(Transcripts_2021!$A$2:$A$324,MATCH($A196,Transcripts_2021!$A$2:$A$324,0))=$A196,INDEX(Transcripts_2021!$O$2:$O$324,MATCH($A196,Transcripts_2021!$A$2:$A$324,0)),"")</f>
        <v>Okolona High School</v>
      </c>
      <c r="AD196" s="48" t="str">
        <f>IF(INDEX('AAYME 2021_List'!$A$3:$A$311,MATCH($A196,'AAYME 2021_List'!$A$3:$A$311,0))=$A196,INDEX('AAYME 2021_List'!$AC$3:$AC$311,MATCH($A196,'AAYME 2021_List'!$A$3:$A$311,0)),"")</f>
        <v>Chickasaw</v>
      </c>
      <c r="AE196" s="48" t="str">
        <f>IF(INDEX(Applications_2021!$AL$2:$AL$651,MATCH($A196,Applications_2021!$A$2:$A$651,0))="","",INDEX(Applications_2021!$AL$2:$AL$651,MATCH($A196,Applications_2021!$A$2:$A$651,0)))</f>
        <v>Chickasaw</v>
      </c>
    </row>
    <row r="197" spans="1:31" x14ac:dyDescent="0.3">
      <c r="A197" s="51" t="str">
        <f>IF(Applications_2021!$A417="","",Applications_2021!$A417)</f>
        <v>0433-BLA-RA-0068</v>
      </c>
      <c r="B197" s="52" t="str">
        <f>IF(INDEX('AAYME 2021_List'!$A$3:$A$311,MATCH($A197,'AAYME 2021_List'!$A$3:$A$311,0))=$A197,INDEX('AAYME 2021_List'!$B$3:$B$311,MATCH($A197,'AAYME 2021_List'!$A$3:$A$311,0)),"")</f>
        <v>Yes</v>
      </c>
      <c r="C197" s="258" t="str">
        <f>IF(INDEX('AAYME 2021_List'!$A$3:$A$311,MATCH($A197,'AAYME 2021_List'!$A$3:$A$311,0))=$A197,INDEX('AAYME 2021_List'!$C$3:$C$311,MATCH($A197,'AAYME 2021_List'!$A$3:$A$311,0)),"")</f>
        <v>07-Alternate</v>
      </c>
      <c r="D197" s="46">
        <f t="shared" si="8"/>
        <v>10</v>
      </c>
      <c r="E197" s="45" cm="1">
        <f t="array" ref="E197">_xlfn.IFS($Q197="Less than $25,000 per year",5,$Q197="$25,000 to $49,999 per year",4,$Q197="$50,000 per year or above",2,$Q197="I do not know.",3,$Q197="",0)</f>
        <v>5</v>
      </c>
      <c r="F197" s="45" cm="1">
        <f t="array" ref="F197">_xlfn.IFS($T197="Excellent",5,$T197="Good",4,$T197="Average",3,$T197="Below Average",2,$T197="Poor",1)</f>
        <v>5</v>
      </c>
      <c r="G197" s="52"/>
      <c r="H197" s="52"/>
      <c r="I197" s="52"/>
      <c r="J197" s="255">
        <f>IF(INDEX('AAYME 2021_List'!$A$3:$A$311,MATCH($A197,'AAYME 2021_List'!$A$3:$A$311,0))=$A197,INDEX('AAYME 2021_List'!$J$3:$J$311,MATCH($A197,'AAYME 2021_List'!$A$3:$A$311,0)),"")</f>
        <v>9</v>
      </c>
      <c r="K197" s="48" t="str">
        <f>IF(LEFT(INDEX(Applications_2021!$E$2:$E$651,MATCH($A197,Applications_2021!$A$2:$A$651,0)),1)="Y","Black","Other")</f>
        <v>Black</v>
      </c>
      <c r="L197" s="48" t="str">
        <f>IF(INDEX(Applications_2021!$F$2:$F$651,MATCH($A197,Applications_2021!$A$2:$A$651,0))="","",INDEX(Applications_2021!$F$2:$F$651,MATCH($A197,Applications_2021!$A$2:$A$651,0)))</f>
        <v>Male</v>
      </c>
      <c r="M197" s="48" t="str">
        <f>IF(LEFT(INDEX(Applications_2021!$I$2:$I$651,MATCH($A197,Applications_2021!$A$2:$A$651,0)),1)="","",LEFT(INDEX(Applications_2021!$I$2:$I$651,MATCH($A197,Applications_2021!$A$2:$A$651,0)),1))</f>
        <v>9</v>
      </c>
      <c r="N197" s="48" t="str">
        <f>IF(INDEX(Applications_2021!$J$2:$J$651,MATCH($A197,Applications_2021!$A$2:$A$651,0))="","",INDEX(Applications_2021!$J$2:$J$651,MATCH($A197,Applications_2021!$A$2:$A$651,0)))</f>
        <v xml:space="preserve">Okolona High School </v>
      </c>
      <c r="O197" s="48" t="str">
        <f>IF(INDEX(Applications_2021!$K$2:$K$651,MATCH($A197,Applications_2021!$A$2:$A$651,0))="","",INDEX(Applications_2021!$K$2:$K$651,MATCH($A197,Applications_2021!$A$2:$A$651,0)))</f>
        <v>Okolona</v>
      </c>
      <c r="P197" s="48" t="str">
        <f>IF(INDEX(Applications_2021!$P$2:$P$651,MATCH($A197,Applications_2021!$A$2:$A$651,0))="","",INDEX(Applications_2021!$P$2:$P$651,MATCH($A197,Applications_2021!$A$2:$A$651,0)))</f>
        <v>High School Diploma or up to 3 years of college</v>
      </c>
      <c r="Q197" s="48" t="str">
        <f>IF(INDEX(Applications_2021!$Q$2:$Q$651,MATCH($A197,Applications_2021!$A$2:$A$651,0))="","",INDEX(Applications_2021!$Q$2:$Q$651,MATCH($A197,Applications_2021!$A$2:$A$651,0)))</f>
        <v>Less than $25,000 per year</v>
      </c>
      <c r="R197" s="48" t="str">
        <f>IF(INDEX(Applications_2021!$AL$2:$AL$651,MATCH($A197,Applications_2021!$A$2:$A$651,0))="","",INDEX(Applications_2021!$AL$2:$AL$651,MATCH($A197,Applications_2021!$A$2:$A$651,0)))</f>
        <v>Chickasaw</v>
      </c>
      <c r="S197" s="48" t="str">
        <f>IF(INDEX(Applications_2021!$V$2:$V$651,MATCH($A197,Applications_2021!$A$2:$A$651,0))="","",INDEX(Applications_2021!$V$2:$V$651,MATCH($A197,Applications_2021!$A$2:$A$651,0)))</f>
        <v>MS</v>
      </c>
      <c r="T197" s="48" t="str">
        <f>IF(INDEX(Applications_2021!$AE$2:$AE$651,MATCH($A197,Applications_2021!$A$2:$A$651,0))="","",INDEX(Applications_2021!$AE$2:$AE$651,MATCH($A197,Applications_2021!$A$2:$A$651,0)))</f>
        <v>Excellent</v>
      </c>
      <c r="U197" s="48" t="str">
        <f>IF(INDEX(Applications_2021!$AF$2:$AF$651,MATCH($A197,Applications_2021!$A$2:$A$651,0))="","",INDEX(Applications_2021!$AF$2:$AF$651,MATCH($A197,Applications_2021!$A$2:$A$651,0)))</f>
        <v>I hope to gain people skills from being around students that I don’t see on a daily. I hope to leave with more knowledge than I can with.</v>
      </c>
      <c r="V197" s="48" t="str">
        <f>IF(INDEX(Applications_2021!$AG$2:$AG$651,MATCH($A197,Applications_2021!$A$2:$A$651,0))="","",INDEX(Applications_2021!$AG$2:$AG$651,MATCH($A197,Applications_2021!$A$2:$A$651,0)))</f>
        <v/>
      </c>
      <c r="W197" s="48" t="str">
        <f>IF(INDEX(Applications_2021!$AH$2:$AH$651,MATCH($A197,Applications_2021!$A$2:$A$651,0))="","",INDEX(Applications_2021!$AH$2:$AH$651,MATCH($A197,Applications_2021!$A$2:$A$651,0)))</f>
        <v/>
      </c>
      <c r="X197" s="48" t="str">
        <f>IF(INDEX(Applications_2021!$AI$2:$AI$651,MATCH($A197,Applications_2021!$A$2:$A$651,0))="","",INDEX(Applications_2021!$AI$2:$AI$651,MATCH($A197,Applications_2021!$A$2:$A$651,0)))</f>
        <v>school/teacher</v>
      </c>
      <c r="Y197" s="48" t="str">
        <f>IF(INDEX(Applications_2021!$AJ$2:$AJ$651,MATCH($A197,Applications_2021!$A$2:$A$651,0))="","",INDEX(Applications_2021!$AJ$2:$AJ$651,MATCH($A197,Applications_2021!$A$2:$A$651,0)))</f>
        <v>Mrs.Matthews</v>
      </c>
      <c r="Z197" s="48" t="str" cm="1">
        <f t="array" ref="Z197">IF(INDEX(Transcripts_2021!$Q$2:$Q$1001,MATCH($A197,Applications_2021!$A$2:$A$1001,0))="","",INDEX(Transcripts_2021!$Q$2:$Q$1001,MATCH(TRIM($A197),TRIM(Transcripts_2021!$B$2:$B$1001),0)))</f>
        <v/>
      </c>
      <c r="AA197" s="48" t="str" cm="1">
        <f t="array" ref="AA197">IF(INDEX(Transcripts_2021!$S$2:$S$1001,MATCH($A197,Applications_2021!$A$2:$A$1001,0))="","",INDEX(Transcripts_2021!$S$2:$S$1001,MATCH(TRIM($A197),TRIM(Transcripts_2021!$B$2:$B$1001),0)))</f>
        <v/>
      </c>
      <c r="AB197" s="48" t="str" cm="1">
        <f t="array" ref="AB197">IF(INDEX(Transcripts_2021!$U$2:$U$1001,MATCH($A197,Applications_2021!$A$2:$A$1001,0))="","",INDEX(Transcripts_2021!$U$2:$U$1001,MATCH(TRIM($A197),TRIM(Transcripts_2021!$B$2:$B$1001),0)))</f>
        <v/>
      </c>
      <c r="AC197" s="48" t="str">
        <f>IF(INDEX(Transcripts_2021!$A$2:$A$324,MATCH($A197,Transcripts_2021!$A$2:$A$324,0))=$A197,INDEX(Transcripts_2021!$O$2:$O$324,MATCH($A197,Transcripts_2021!$A$2:$A$324,0)),"")</f>
        <v>Okolona High School</v>
      </c>
      <c r="AD197" s="48" t="str">
        <f>IF(INDEX('AAYME 2021_List'!$A$3:$A$311,MATCH($A197,'AAYME 2021_List'!$A$3:$A$311,0))=$A197,INDEX('AAYME 2021_List'!$AC$3:$AC$311,MATCH($A197,'AAYME 2021_List'!$A$3:$A$311,0)),"")</f>
        <v>Chickasaw</v>
      </c>
      <c r="AE197" s="48" t="str">
        <f>IF(INDEX(Applications_2021!$AL$2:$AL$651,MATCH($A197,Applications_2021!$A$2:$A$651,0))="","",INDEX(Applications_2021!$AL$2:$AL$651,MATCH($A197,Applications_2021!$A$2:$A$651,0)))</f>
        <v>Chickasaw</v>
      </c>
    </row>
    <row r="198" spans="1:31" x14ac:dyDescent="0.3">
      <c r="A198" s="51" t="str">
        <f>IF(Applications_2021!$A418="","",Applications_2021!$A418)</f>
        <v>0434-GIL-JO-0232</v>
      </c>
      <c r="B198" s="52" t="str">
        <f>IF(INDEX('AAYME 2021_List'!$A$3:$A$311,MATCH($A198,'AAYME 2021_List'!$A$3:$A$311,0))=$A198,INDEX('AAYME 2021_List'!$B$3:$B$311,MATCH($A198,'AAYME 2021_List'!$A$3:$A$311,0)),"")</f>
        <v>Yes</v>
      </c>
      <c r="C198" s="258" t="str">
        <f>IF(INDEX('AAYME 2021_List'!$A$3:$A$311,MATCH($A198,'AAYME 2021_List'!$A$3:$A$311,0))=$A198,INDEX('AAYME 2021_List'!$C$3:$C$311,MATCH($A198,'AAYME 2021_List'!$A$3:$A$311,0)),"")</f>
        <v>07-Alternate</v>
      </c>
      <c r="D198" s="46">
        <f t="shared" si="8"/>
        <v>9</v>
      </c>
      <c r="E198" s="45" cm="1">
        <f t="array" ref="E198">_xlfn.IFS($Q198="Less than $25,000 per year",5,$Q198="$25,000 to $49,999 per year",4,$Q198="$50,000 per year or above",2,$Q198="I do not know.",3,$Q198="",0)</f>
        <v>4</v>
      </c>
      <c r="F198" s="45" cm="1">
        <f t="array" ref="F198">_xlfn.IFS($T198="Excellent",5,$T198="Good",4,$T198="Average",3,$T198="Below Average",2,$T198="Poor",1)</f>
        <v>5</v>
      </c>
      <c r="G198" s="52"/>
      <c r="H198" s="52"/>
      <c r="I198" s="52"/>
      <c r="J198" s="255">
        <f>IF(INDEX('AAYME 2021_List'!$A$3:$A$311,MATCH($A198,'AAYME 2021_List'!$A$3:$A$311,0))=$A198,INDEX('AAYME 2021_List'!$J$3:$J$311,MATCH($A198,'AAYME 2021_List'!$A$3:$A$311,0)),"")</f>
        <v>9</v>
      </c>
      <c r="K198" s="48" t="str">
        <f>IF(LEFT(INDEX(Applications_2021!$E$2:$E$651,MATCH($A198,Applications_2021!$A$2:$A$651,0)),1)="Y","Black","Other")</f>
        <v>Black</v>
      </c>
      <c r="L198" s="48" t="str">
        <f>IF(INDEX(Applications_2021!$F$2:$F$651,MATCH($A198,Applications_2021!$A$2:$A$651,0))="","",INDEX(Applications_2021!$F$2:$F$651,MATCH($A198,Applications_2021!$A$2:$A$651,0)))</f>
        <v>Female</v>
      </c>
      <c r="M198" s="48" t="str">
        <f>IF(LEFT(INDEX(Applications_2021!$I$2:$I$651,MATCH($A198,Applications_2021!$A$2:$A$651,0)),1)="","",LEFT(INDEX(Applications_2021!$I$2:$I$651,MATCH($A198,Applications_2021!$A$2:$A$651,0)),1))</f>
        <v>9</v>
      </c>
      <c r="N198" s="48" t="str">
        <f>IF(INDEX(Applications_2021!$J$2:$J$651,MATCH($A198,Applications_2021!$A$2:$A$651,0))="","",INDEX(Applications_2021!$J$2:$J$651,MATCH($A198,Applications_2021!$A$2:$A$651,0)))</f>
        <v>STRIDE</v>
      </c>
      <c r="O198" s="48" t="str">
        <f>IF(INDEX(Applications_2021!$K$2:$K$651,MATCH($A198,Applications_2021!$A$2:$A$651,0))="","",INDEX(Applications_2021!$K$2:$K$651,MATCH($A198,Applications_2021!$A$2:$A$651,0)))</f>
        <v/>
      </c>
      <c r="P198" s="48" t="str">
        <f>IF(INDEX(Applications_2021!$P$2:$P$651,MATCH($A198,Applications_2021!$A$2:$A$651,0))="","",INDEX(Applications_2021!$P$2:$P$651,MATCH($A198,Applications_2021!$A$2:$A$651,0)))</f>
        <v>College degree or 4 or more years of college (including graduate school)</v>
      </c>
      <c r="Q198" s="48" t="str">
        <f>IF(INDEX(Applications_2021!$Q$2:$Q$651,MATCH($A198,Applications_2021!$A$2:$A$651,0))="","",INDEX(Applications_2021!$Q$2:$Q$651,MATCH($A198,Applications_2021!$A$2:$A$651,0)))</f>
        <v>$25,000 to $49,999 per year</v>
      </c>
      <c r="R198" s="48" t="str">
        <f>IF(INDEX(Applications_2021!$AL$2:$AL$651,MATCH($A198,Applications_2021!$A$2:$A$651,0))="","",INDEX(Applications_2021!$AL$2:$AL$651,MATCH($A198,Applications_2021!$A$2:$A$651,0)))</f>
        <v>Washington</v>
      </c>
      <c r="S198" s="48" t="str">
        <f>IF(INDEX(Applications_2021!$V$2:$V$651,MATCH($A198,Applications_2021!$A$2:$A$651,0))="","",INDEX(Applications_2021!$V$2:$V$651,MATCH($A198,Applications_2021!$A$2:$A$651,0)))</f>
        <v>MS</v>
      </c>
      <c r="T198" s="48" t="str">
        <f>IF(INDEX(Applications_2021!$AE$2:$AE$651,MATCH($A198,Applications_2021!$A$2:$A$651,0))="","",INDEX(Applications_2021!$AE$2:$AE$651,MATCH($A198,Applications_2021!$A$2:$A$651,0)))</f>
        <v>Excellent</v>
      </c>
      <c r="U198" s="48" t="str">
        <f>IF(INDEX(Applications_2021!$AF$2:$AF$651,MATCH($A198,Applications_2021!$A$2:$A$651,0))="","",INDEX(Applications_2021!$AF$2:$AF$651,MATCH($A198,Applications_2021!$A$2:$A$651,0)))</f>
        <v>Besides experiencing all the goals set forth by the AAYME Camp I would like to attend so that I can gain a more impactful perspective on how to access everything available to help me after high school. I have been taught virtually my entire schooling &amp; to get a chance to be around peers (who look like me) in a real life setting discussing future goals and the roads to obtaining them will be a new experience. One, I know will be interesting, informative &amp; inspiring. To build a small network of friends is an important lesson my mom has taught me. Although, I have a small group of friends from each: soccer, gymnastics, dance, &amp; taekwondo; creating a friendship with individuals now moving in the same direction as me will undoubtedly be a win in my book!</v>
      </c>
      <c r="V198" s="48" t="str">
        <f>IF(INDEX(Applications_2021!$AG$2:$AG$651,MATCH($A198,Applications_2021!$A$2:$A$651,0))="","",INDEX(Applications_2021!$AG$2:$AG$651,MATCH($A198,Applications_2021!$A$2:$A$651,0)))</f>
        <v>After attending a K12.com public school for 1st-8th grade, I won one of four renewable scholarships for high school at STRIDE starting my freshman year (2020-21).</v>
      </c>
      <c r="W198" s="48" t="str">
        <f>IF(INDEX(Applications_2021!$AH$2:$AH$651,MATCH($A198,Applications_2021!$A$2:$A$651,0))="","",INDEX(Applications_2021!$AH$2:$AH$651,MATCH($A198,Applications_2021!$A$2:$A$651,0)))</f>
        <v>I am an hardworking individual always striving to do my best. I have not been afforded many opportunities outside of my normal virtual education to enhance my knowledge of what road I will take in order to pursue my dreams. Being a part of the AAYME Camp this summer will be a first step in the building of pavement that will carry me through life.</v>
      </c>
      <c r="X198" s="48" t="str">
        <f>IF(INDEX(Applications_2021!$AI$2:$AI$651,MATCH($A198,Applications_2021!$A$2:$A$651,0))="","",INDEX(Applications_2021!$AI$2:$AI$651,MATCH($A198,Applications_2021!$A$2:$A$651,0)))</f>
        <v>MSMS alumni/student</v>
      </c>
      <c r="Y198" s="48" t="str">
        <f>IF(INDEX(Applications_2021!$AJ$2:$AJ$651,MATCH($A198,Applications_2021!$A$2:$A$651,0))="","",INDEX(Applications_2021!$AJ$2:$AJ$651,MATCH($A198,Applications_2021!$A$2:$A$651,0)))</f>
        <v/>
      </c>
      <c r="Z198" s="48" t="str" cm="1">
        <f t="array" ref="Z198">IF(INDEX(Transcripts_2021!$Q$2:$Q$1001,MATCH($A198,Applications_2021!$A$2:$A$1001,0))="","",INDEX(Transcripts_2021!$Q$2:$Q$1001,MATCH(TRIM($A198),TRIM(Transcripts_2021!$B$2:$B$1001),0)))</f>
        <v/>
      </c>
      <c r="AA198" s="48" t="str" cm="1">
        <f t="array" ref="AA198">IF(INDEX(Transcripts_2021!$S$2:$S$1001,MATCH($A198,Applications_2021!$A$2:$A$1001,0))="","",INDEX(Transcripts_2021!$S$2:$S$1001,MATCH(TRIM($A198),TRIM(Transcripts_2021!$B$2:$B$1001),0)))</f>
        <v/>
      </c>
      <c r="AB198" s="48" t="str" cm="1">
        <f t="array" ref="AB198">IF(INDEX(Transcripts_2021!$U$2:$U$1001,MATCH($A198,Applications_2021!$A$2:$A$1001,0))="","",INDEX(Transcripts_2021!$U$2:$U$1001,MATCH(TRIM($A198),TRIM(Transcripts_2021!$B$2:$B$1001),0)))</f>
        <v/>
      </c>
      <c r="AC198" s="48" t="str">
        <f>IF(INDEX(Transcripts_2021!$A$2:$A$324,MATCH($A198,Transcripts_2021!$A$2:$A$324,0))=$A198,INDEX(Transcripts_2021!$O$2:$O$324,MATCH($A198,Transcripts_2021!$A$2:$A$324,0)),"")</f>
        <v xml:space="preserve">Stride (K12 Private Academy) </v>
      </c>
      <c r="AD198" s="48" t="str">
        <f>IF(INDEX('AAYME 2021_List'!$A$3:$A$311,MATCH($A198,'AAYME 2021_List'!$A$3:$A$311,0))=$A198,INDEX('AAYME 2021_List'!$AC$3:$AC$311,MATCH($A198,'AAYME 2021_List'!$A$3:$A$311,0)),"")</f>
        <v>Washington</v>
      </c>
      <c r="AE198" s="48" t="str">
        <f>IF(INDEX(Applications_2021!$AL$2:$AL$651,MATCH($A198,Applications_2021!$A$2:$A$651,0))="","",INDEX(Applications_2021!$AL$2:$AL$651,MATCH($A198,Applications_2021!$A$2:$A$651,0)))</f>
        <v>Washington</v>
      </c>
    </row>
    <row r="199" spans="1:31" x14ac:dyDescent="0.3">
      <c r="A199" s="51" t="str">
        <f>IF(Applications_2021!$A419="","",Applications_2021!$A419)</f>
        <v>0435-DIL-MA-0104</v>
      </c>
      <c r="B199" s="52">
        <f>IF(INDEX('AAYME 2021_List'!$A$3:$A$311,MATCH($A199,'AAYME 2021_List'!$A$3:$A$311,0))=$A199,INDEX('AAYME 2021_List'!$B$3:$B$311,MATCH($A199,'AAYME 2021_List'!$A$3:$A$311,0)),"")</f>
        <v>0</v>
      </c>
      <c r="C199" s="258" t="str">
        <f>IF(INDEX('AAYME 2021_List'!$A$3:$A$311,MATCH($A199,'AAYME 2021_List'!$A$3:$A$311,0))=$A199,INDEX('AAYME 2021_List'!$C$3:$C$311,MATCH($A199,'AAYME 2021_List'!$A$3:$A$311,0)),"")</f>
        <v>99-Not Selected</v>
      </c>
      <c r="D199" s="46">
        <f t="shared" si="8"/>
        <v>6</v>
      </c>
      <c r="E199" s="45" cm="1">
        <f t="array" ref="E199">_xlfn.IFS($Q199="Less than $25,000 per year",5,$Q199="$25,000 to $49,999 per year",4,$Q199="$50,000 per year or above",2,$Q199="I do not know.",3,$Q199="",0)</f>
        <v>2</v>
      </c>
      <c r="F199" s="45" cm="1">
        <f t="array" ref="F199">_xlfn.IFS($T199="Excellent",5,$T199="Good",4,$T199="Average",3,$T199="Below Average",2,$T199="Poor",1)</f>
        <v>4</v>
      </c>
      <c r="G199" s="52"/>
      <c r="H199" s="52"/>
      <c r="I199" s="52"/>
      <c r="J199" s="255">
        <f>IF(INDEX('AAYME 2021_List'!$A$3:$A$311,MATCH($A199,'AAYME 2021_List'!$A$3:$A$311,0))=$A199,INDEX('AAYME 2021_List'!$J$3:$J$311,MATCH($A199,'AAYME 2021_List'!$A$3:$A$311,0)),"")</f>
        <v>0</v>
      </c>
      <c r="K199" s="48" t="str">
        <f>IF(LEFT(INDEX(Applications_2021!$E$2:$E$651,MATCH($A199,Applications_2021!$A$2:$A$651,0)),1)="Y","Black","Other")</f>
        <v>Black</v>
      </c>
      <c r="L199" s="48" t="str">
        <f>IF(INDEX(Applications_2021!$F$2:$F$651,MATCH($A199,Applications_2021!$A$2:$A$651,0))="","",INDEX(Applications_2021!$F$2:$F$651,MATCH($A199,Applications_2021!$A$2:$A$651,0)))</f>
        <v>Female</v>
      </c>
      <c r="M199" s="48" t="str">
        <f>IF(LEFT(INDEX(Applications_2021!$I$2:$I$651,MATCH($A199,Applications_2021!$A$2:$A$651,0)),1)="","",LEFT(INDEX(Applications_2021!$I$2:$I$651,MATCH($A199,Applications_2021!$A$2:$A$651,0)),1))</f>
        <v>8</v>
      </c>
      <c r="N199" s="48" t="str">
        <f>IF(INDEX(Applications_2021!$J$2:$J$651,MATCH($A199,Applications_2021!$A$2:$A$651,0))="","",INDEX(Applications_2021!$J$2:$J$651,MATCH($A199,Applications_2021!$A$2:$A$651,0)))</f>
        <v>Saint Joseph Catholic School</v>
      </c>
      <c r="O199" s="48" t="str">
        <f>IF(INDEX(Applications_2021!$K$2:$K$651,MATCH($A199,Applications_2021!$A$2:$A$651,0))="","",INDEX(Applications_2021!$K$2:$K$651,MATCH($A199,Applications_2021!$A$2:$A$651,0)))</f>
        <v>Catholic Diocese of Jackson</v>
      </c>
      <c r="P199" s="48" t="str">
        <f>IF(INDEX(Applications_2021!$P$2:$P$651,MATCH($A199,Applications_2021!$A$2:$A$651,0))="","",INDEX(Applications_2021!$P$2:$P$651,MATCH($A199,Applications_2021!$A$2:$A$651,0)))</f>
        <v>College degree or 4 or more years of college (including graduate school)</v>
      </c>
      <c r="Q199" s="48" t="str">
        <f>IF(INDEX(Applications_2021!$Q$2:$Q$651,MATCH($A199,Applications_2021!$A$2:$A$651,0))="","",INDEX(Applications_2021!$Q$2:$Q$651,MATCH($A199,Applications_2021!$A$2:$A$651,0)))</f>
        <v>$50,000 per year or above</v>
      </c>
      <c r="R199" s="66" t="str">
        <f>$AD199</f>
        <v>Madison</v>
      </c>
      <c r="S199" s="48" t="str">
        <f>IF(INDEX(Applications_2021!$V$2:$V$651,MATCH($A199,Applications_2021!$A$2:$A$651,0))="","",INDEX(Applications_2021!$V$2:$V$651,MATCH($A199,Applications_2021!$A$2:$A$651,0)))</f>
        <v>MS</v>
      </c>
      <c r="T199" s="48" t="str">
        <f>IF(INDEX(Applications_2021!$AE$2:$AE$651,MATCH($A199,Applications_2021!$A$2:$A$651,0))="","",INDEX(Applications_2021!$AE$2:$AE$651,MATCH($A199,Applications_2021!$A$2:$A$651,0)))</f>
        <v>Good</v>
      </c>
      <c r="U199" s="48" t="str">
        <f>IF(INDEX(Applications_2021!$AF$2:$AF$651,MATCH($A199,Applications_2021!$A$2:$A$651,0))="","",INDEX(Applications_2021!$AF$2:$AF$651,MATCH($A199,Applications_2021!$A$2:$A$651,0)))</f>
        <v xml:space="preserve">I would like to attend the AAYME Camp because I enjoyed last years MSMS Full Steam Ahead virtual camp. I hope to  experience an in person camp that would help prepare me for high school and also plan for college. Also I would enjoy learning skills for my future career with people who look like me. </v>
      </c>
      <c r="V199" s="48" t="str">
        <f>IF(INDEX(Applications_2021!$AG$2:$AG$651,MATCH($A199,Applications_2021!$A$2:$A$651,0))="","",INDEX(Applications_2021!$AG$2:$AG$651,MATCH($A199,Applications_2021!$A$2:$A$651,0)))</f>
        <v>Honor Roll Student (Elementary and Middle School) and an award named "True Light Award" this is where teachers chose which student showed great leadership and lead by example (Elementary School) I was also President of the Honors Society, Vice President of the Student Council, Treasure of The Beta Club. (Elementary School)</v>
      </c>
      <c r="W199" s="48" t="str">
        <f>IF(INDEX(Applications_2021!$AH$2:$AH$651,MATCH($A199,Applications_2021!$A$2:$A$651,0))="","",INDEX(Applications_2021!$AH$2:$AH$651,MATCH($A199,Applications_2021!$A$2:$A$651,0)))</f>
        <v>Member of Church Youth Choir and Girl Scouts</v>
      </c>
      <c r="X199" s="48" t="str">
        <f>IF(INDEX(Applications_2021!$AI$2:$AI$651,MATCH($A199,Applications_2021!$A$2:$A$651,0))="","",INDEX(Applications_2021!$AI$2:$AI$651,MATCH($A199,Applications_2021!$A$2:$A$651,0)))</f>
        <v>other</v>
      </c>
      <c r="Y199" s="48" t="str">
        <f>IF(INDEX(Applications_2021!$AJ$2:$AJ$651,MATCH($A199,Applications_2021!$A$2:$A$651,0))="","",INDEX(Applications_2021!$AJ$2:$AJ$651,MATCH($A199,Applications_2021!$A$2:$A$651,0)))</f>
        <v>NA</v>
      </c>
      <c r="Z199" s="48" t="str" cm="1">
        <f t="array" ref="Z199">IF(INDEX(Transcripts_2021!$Q$2:$Q$1001,MATCH($A199,Applications_2021!$A$2:$A$1001,0))="","",INDEX(Transcripts_2021!$Q$2:$Q$1001,MATCH(TRIM($A199),TRIM(Transcripts_2021!$B$2:$B$1001),0)))</f>
        <v/>
      </c>
      <c r="AA199" s="48" t="str" cm="1">
        <f t="array" ref="AA199">IF(INDEX(Transcripts_2021!$S$2:$S$1001,MATCH($A199,Applications_2021!$A$2:$A$1001,0))="","",INDEX(Transcripts_2021!$S$2:$S$1001,MATCH(TRIM($A199),TRIM(Transcripts_2021!$B$2:$B$1001),0)))</f>
        <v/>
      </c>
      <c r="AB199" s="48" t="str" cm="1">
        <f t="array" ref="AB199">IF(INDEX(Transcripts_2021!$U$2:$U$1001,MATCH($A199,Applications_2021!$A$2:$A$1001,0))="","",INDEX(Transcripts_2021!$U$2:$U$1001,MATCH(TRIM($A199),TRIM(Transcripts_2021!$B$2:$B$1001),0)))</f>
        <v/>
      </c>
      <c r="AC199" s="48" t="str">
        <f>IF(INDEX(Transcripts_2021!$A$2:$A$324,MATCH($A199,Transcripts_2021!$A$2:$A$324,0))=$A199,INDEX(Transcripts_2021!$O$2:$O$324,MATCH($A199,Transcripts_2021!$A$2:$A$324,0)),"")</f>
        <v>St. Joseph Catholic School Madison</v>
      </c>
      <c r="AD199" s="67" t="s">
        <v>229</v>
      </c>
      <c r="AE199" s="48" t="str">
        <f>IF(INDEX(Applications_2021!$AL$2:$AL$651,MATCH($A199,Applications_2021!$A$2:$A$651,0))="","",INDEX(Applications_2021!$AL$2:$AL$651,MATCH($A199,Applications_2021!$A$2:$A$651,0)))</f>
        <v>Hinds</v>
      </c>
    </row>
    <row r="200" spans="1:31" x14ac:dyDescent="0.3">
      <c r="A200" s="51" t="str">
        <f>IF(Applications_2021!$A420="","",Applications_2021!$A420)</f>
        <v>0436-MOO-CA-0198</v>
      </c>
      <c r="B200" s="52">
        <f>IF(INDEX('AAYME 2021_List'!$A$3:$A$311,MATCH($A200,'AAYME 2021_List'!$A$3:$A$311,0))=$A200,INDEX('AAYME 2021_List'!$B$3:$B$311,MATCH($A200,'AAYME 2021_List'!$A$3:$A$311,0)),"")</f>
        <v>0</v>
      </c>
      <c r="C200" s="258" t="str">
        <f>IF(INDEX('AAYME 2021_List'!$A$3:$A$311,MATCH($A200,'AAYME 2021_List'!$A$3:$A$311,0))=$A200,INDEX('AAYME 2021_List'!$C$3:$C$311,MATCH($A200,'AAYME 2021_List'!$A$3:$A$311,0)),"")</f>
        <v>99-Not Selected</v>
      </c>
      <c r="D200" s="46">
        <f t="shared" si="8"/>
        <v>10</v>
      </c>
      <c r="E200" s="45" cm="1">
        <f t="array" ref="E200">_xlfn.IFS($Q200="Less than $25,000 per year",5,$Q200="$25,000 to $49,999 per year",4,$Q200="$50,000 per year or above",2,$Q200="I do not know.",3,$Q200="",0)</f>
        <v>5</v>
      </c>
      <c r="F200" s="45" cm="1">
        <f t="array" ref="F200">_xlfn.IFS($T200="Excellent",5,$T200="Good",4,$T200="Average",3,$T200="Below Average",2,$T200="Poor",1)</f>
        <v>5</v>
      </c>
      <c r="G200" s="52"/>
      <c r="H200" s="52"/>
      <c r="I200" s="52"/>
      <c r="J200" s="255">
        <f>IF(INDEX('AAYME 2021_List'!$A$3:$A$311,MATCH($A200,'AAYME 2021_List'!$A$3:$A$311,0))=$A200,INDEX('AAYME 2021_List'!$J$3:$J$311,MATCH($A200,'AAYME 2021_List'!$A$3:$A$311,0)),"")</f>
        <v>9</v>
      </c>
      <c r="K200" s="48" t="str">
        <f>IF(LEFT(INDEX(Applications_2021!$E$2:$E$651,MATCH($A200,Applications_2021!$A$2:$A$651,0)),1)="Y","Black","Other")</f>
        <v>Black</v>
      </c>
      <c r="L200" s="48" t="str">
        <f>IF(INDEX(Applications_2021!$F$2:$F$651,MATCH($A200,Applications_2021!$A$2:$A$651,0))="","",INDEX(Applications_2021!$F$2:$F$651,MATCH($A200,Applications_2021!$A$2:$A$651,0)))</f>
        <v>Female</v>
      </c>
      <c r="M200" s="48" t="str">
        <f>IF(LEFT(INDEX(Applications_2021!$I$2:$I$651,MATCH($A200,Applications_2021!$A$2:$A$651,0)),1)="","",LEFT(INDEX(Applications_2021!$I$2:$I$651,MATCH($A200,Applications_2021!$A$2:$A$651,0)),1))</f>
        <v>9</v>
      </c>
      <c r="N200" s="48" t="str">
        <f>IF(INDEX(Applications_2021!$J$2:$J$651,MATCH($A200,Applications_2021!$A$2:$A$651,0))="","",INDEX(Applications_2021!$J$2:$J$651,MATCH($A200,Applications_2021!$A$2:$A$651,0)))</f>
        <v>Okolona High School</v>
      </c>
      <c r="O200" s="48" t="str">
        <f>IF(INDEX(Applications_2021!$K$2:$K$651,MATCH($A200,Applications_2021!$A$2:$A$651,0))="","",INDEX(Applications_2021!$K$2:$K$651,MATCH($A200,Applications_2021!$A$2:$A$651,0)))</f>
        <v>Okolona Municipal Separate School District</v>
      </c>
      <c r="P200" s="48" t="str">
        <f>IF(INDEX(Applications_2021!$P$2:$P$651,MATCH($A200,Applications_2021!$A$2:$A$651,0))="","",INDEX(Applications_2021!$P$2:$P$651,MATCH($A200,Applications_2021!$A$2:$A$651,0)))</f>
        <v>High School Diploma or up to 3 years of college</v>
      </c>
      <c r="Q200" s="48" t="str">
        <f>IF(INDEX(Applications_2021!$Q$2:$Q$651,MATCH($A200,Applications_2021!$A$2:$A$651,0))="","",INDEX(Applications_2021!$Q$2:$Q$651,MATCH($A200,Applications_2021!$A$2:$A$651,0)))</f>
        <v>Less than $25,000 per year</v>
      </c>
      <c r="R200" s="48" t="str">
        <f>IF(INDEX(Applications_2021!$AL$2:$AL$651,MATCH($A200,Applications_2021!$A$2:$A$651,0))="","",INDEX(Applications_2021!$AL$2:$AL$651,MATCH($A200,Applications_2021!$A$2:$A$651,0)))</f>
        <v>Chickasaw</v>
      </c>
      <c r="S200" s="48" t="str">
        <f>IF(INDEX(Applications_2021!$V$2:$V$651,MATCH($A200,Applications_2021!$A$2:$A$651,0))="","",INDEX(Applications_2021!$V$2:$V$651,MATCH($A200,Applications_2021!$A$2:$A$651,0)))</f>
        <v>MS</v>
      </c>
      <c r="T200" s="48" t="str">
        <f>IF(INDEX(Applications_2021!$AE$2:$AE$651,MATCH($A200,Applications_2021!$A$2:$A$651,0))="","",INDEX(Applications_2021!$AE$2:$AE$651,MATCH($A200,Applications_2021!$A$2:$A$651,0)))</f>
        <v>Excellent</v>
      </c>
      <c r="U200" s="48" t="str">
        <f>IF(INDEX(Applications_2021!$AF$2:$AF$651,MATCH($A200,Applications_2021!$A$2:$A$651,0))="","",INDEX(Applications_2021!$AF$2:$AF$651,MATCH($A200,Applications_2021!$A$2:$A$651,0)))</f>
        <v>I think it is a good opportunity and it will help to enhance my college resume.</v>
      </c>
      <c r="V200" s="48" t="str">
        <f>IF(INDEX(Applications_2021!$AG$2:$AG$651,MATCH($A200,Applications_2021!$A$2:$A$651,0))="","",INDEX(Applications_2021!$AG$2:$AG$651,MATCH($A200,Applications_2021!$A$2:$A$651,0)))</f>
        <v>Member of BETA club and TSA.  Superintendent's List, Member of church youth ministry drama team and choir.  Also a member of the Junior High and High School Cheer Squad</v>
      </c>
      <c r="W200" s="48" t="str">
        <f>IF(INDEX(Applications_2021!$AH$2:$AH$651,MATCH($A200,Applications_2021!$A$2:$A$651,0))="","",INDEX(Applications_2021!$AH$2:$AH$651,MATCH($A200,Applications_2021!$A$2:$A$651,0)))</f>
        <v/>
      </c>
      <c r="X200" s="48" t="str">
        <f>IF(INDEX(Applications_2021!$AI$2:$AI$651,MATCH($A200,Applications_2021!$A$2:$A$651,0))="","",INDEX(Applications_2021!$AI$2:$AI$651,MATCH($A200,Applications_2021!$A$2:$A$651,0)))</f>
        <v>school/teacher</v>
      </c>
      <c r="Y200" s="48" t="str">
        <f>IF(INDEX(Applications_2021!$AJ$2:$AJ$651,MATCH($A200,Applications_2021!$A$2:$A$651,0))="","",INDEX(Applications_2021!$AJ$2:$AJ$651,MATCH($A200,Applications_2021!$A$2:$A$651,0)))</f>
        <v>Lakeisha Ivy, Guidance Counselor, Okolona High School</v>
      </c>
      <c r="Z200" s="48" t="str" cm="1">
        <f t="array" ref="Z200">IF(INDEX(Transcripts_2021!$Q$2:$Q$1001,MATCH($A200,Applications_2021!$A$2:$A$1001,0))="","",INDEX(Transcripts_2021!$Q$2:$Q$1001,MATCH(TRIM($A200),TRIM(Transcripts_2021!$B$2:$B$1001),0)))</f>
        <v/>
      </c>
      <c r="AA200" s="48" t="str" cm="1">
        <f t="array" ref="AA200">IF(INDEX(Transcripts_2021!$S$2:$S$1001,MATCH($A200,Applications_2021!$A$2:$A$1001,0))="","",INDEX(Transcripts_2021!$S$2:$S$1001,MATCH(TRIM($A200),TRIM(Transcripts_2021!$B$2:$B$1001),0)))</f>
        <v/>
      </c>
      <c r="AB200" s="48" t="str" cm="1">
        <f t="array" ref="AB200">IF(INDEX(Transcripts_2021!$U$2:$U$1001,MATCH($A200,Applications_2021!$A$2:$A$1001,0))="","",INDEX(Transcripts_2021!$U$2:$U$1001,MATCH(TRIM($A200),TRIM(Transcripts_2021!$B$2:$B$1001),0)))</f>
        <v/>
      </c>
      <c r="AC200" s="48" t="str">
        <f>IF(INDEX(Transcripts_2021!$A$2:$A$324,MATCH($A200,Transcripts_2021!$A$2:$A$324,0))=$A200,INDEX(Transcripts_2021!$O$2:$O$324,MATCH($A200,Transcripts_2021!$A$2:$A$324,0)),"")</f>
        <v>Okolona High School</v>
      </c>
      <c r="AD200" s="48" t="str">
        <f>IF(INDEX('AAYME 2021_List'!$A$3:$A$311,MATCH($A200,'AAYME 2021_List'!$A$3:$A$311,0))=$A200,INDEX('AAYME 2021_List'!$AC$3:$AC$311,MATCH($A200,'AAYME 2021_List'!$A$3:$A$311,0)),"")</f>
        <v>Chickasaw</v>
      </c>
      <c r="AE200" s="48" t="str">
        <f>IF(INDEX(Applications_2021!$AL$2:$AL$651,MATCH($A200,Applications_2021!$A$2:$A$651,0))="","",INDEX(Applications_2021!$AL$2:$AL$651,MATCH($A200,Applications_2021!$A$2:$A$651,0)))</f>
        <v>Chickasaw</v>
      </c>
    </row>
    <row r="201" spans="1:31" x14ac:dyDescent="0.3">
      <c r="A201" s="51" t="str">
        <f>IF(Applications_2021!$A421="","",Applications_2021!$A421)</f>
        <v>0437-JOH-BR-0105</v>
      </c>
      <c r="B201" s="52">
        <f>IF(INDEX('AAYME 2021_List'!$A$3:$A$311,MATCH($A201,'AAYME 2021_List'!$A$3:$A$311,0))=$A201,INDEX('AAYME 2021_List'!$B$3:$B$311,MATCH($A201,'AAYME 2021_List'!$A$3:$A$311,0)),"")</f>
        <v>0</v>
      </c>
      <c r="C201" s="258" t="str">
        <f>IF(INDEX('AAYME 2021_List'!$A$3:$A$311,MATCH($A201,'AAYME 2021_List'!$A$3:$A$311,0))=$A201,INDEX('AAYME 2021_List'!$C$3:$C$311,MATCH($A201,'AAYME 2021_List'!$A$3:$A$311,0)),"")</f>
        <v>99-Not Selected</v>
      </c>
      <c r="D201" s="46">
        <f t="shared" si="8"/>
        <v>10</v>
      </c>
      <c r="E201" s="45" cm="1">
        <f t="array" ref="E201">_xlfn.IFS($Q201="Less than $25,000 per year",5,$Q201="$25,000 to $49,999 per year",4,$Q201="$50,000 per year or above",2,$Q201="I do not know.",3,$Q201="",0)</f>
        <v>5</v>
      </c>
      <c r="F201" s="45" cm="1">
        <f t="array" ref="F201">_xlfn.IFS($T201="Excellent",5,$T201="Good",4,$T201="Average",3,$T201="Below Average",2,$T201="Poor",1)</f>
        <v>5</v>
      </c>
      <c r="G201" s="52"/>
      <c r="H201" s="52"/>
      <c r="I201" s="52"/>
      <c r="J201" s="255">
        <f>IF(INDEX('AAYME 2021_List'!$A$3:$A$311,MATCH($A201,'AAYME 2021_List'!$A$3:$A$311,0))=$A201,INDEX('AAYME 2021_List'!$J$3:$J$311,MATCH($A201,'AAYME 2021_List'!$A$3:$A$311,0)),"")</f>
        <v>9</v>
      </c>
      <c r="K201" s="48" t="str">
        <f>IF(LEFT(INDEX(Applications_2021!$E$2:$E$651,MATCH($A201,Applications_2021!$A$2:$A$651,0)),1)="Y","Black","Other")</f>
        <v>Black</v>
      </c>
      <c r="L201" s="48" t="str">
        <f>IF(INDEX(Applications_2021!$F$2:$F$651,MATCH($A201,Applications_2021!$A$2:$A$651,0))="","",INDEX(Applications_2021!$F$2:$F$651,MATCH($A201,Applications_2021!$A$2:$A$651,0)))</f>
        <v>Female</v>
      </c>
      <c r="M201" s="48" t="str">
        <f>IF(LEFT(INDEX(Applications_2021!$I$2:$I$651,MATCH($A201,Applications_2021!$A$2:$A$651,0)),1)="","",LEFT(INDEX(Applications_2021!$I$2:$I$651,MATCH($A201,Applications_2021!$A$2:$A$651,0)),1))</f>
        <v>9</v>
      </c>
      <c r="N201" s="48" t="str">
        <f>IF(INDEX(Applications_2021!$J$2:$J$651,MATCH($A201,Applications_2021!$A$2:$A$651,0))="","",INDEX(Applications_2021!$J$2:$J$651,MATCH($A201,Applications_2021!$A$2:$A$651,0)))</f>
        <v>Okolona High School</v>
      </c>
      <c r="O201" s="48" t="str">
        <f>IF(INDEX(Applications_2021!$K$2:$K$651,MATCH($A201,Applications_2021!$A$2:$A$651,0))="","",INDEX(Applications_2021!$K$2:$K$651,MATCH($A201,Applications_2021!$A$2:$A$651,0)))</f>
        <v xml:space="preserve">Okolona Municipal Separate School District </v>
      </c>
      <c r="P201" s="48" t="str">
        <f>IF(INDEX(Applications_2021!$P$2:$P$651,MATCH($A201,Applications_2021!$A$2:$A$651,0))="","",INDEX(Applications_2021!$P$2:$P$651,MATCH($A201,Applications_2021!$A$2:$A$651,0)))</f>
        <v>College degree or 4 or more years of college (including graduate school)</v>
      </c>
      <c r="Q201" s="48" t="str">
        <f>IF(INDEX(Applications_2021!$Q$2:$Q$651,MATCH($A201,Applications_2021!$A$2:$A$651,0))="","",INDEX(Applications_2021!$Q$2:$Q$651,MATCH($A201,Applications_2021!$A$2:$A$651,0)))</f>
        <v>Less than $25,000 per year</v>
      </c>
      <c r="R201" s="48" t="str">
        <f>IF(INDEX(Applications_2021!$AL$2:$AL$651,MATCH($A201,Applications_2021!$A$2:$A$651,0))="","",INDEX(Applications_2021!$AL$2:$AL$651,MATCH($A201,Applications_2021!$A$2:$A$651,0)))</f>
        <v>Chickasaw</v>
      </c>
      <c r="S201" s="48" t="str">
        <f>IF(INDEX(Applications_2021!$V$2:$V$651,MATCH($A201,Applications_2021!$A$2:$A$651,0))="","",INDEX(Applications_2021!$V$2:$V$651,MATCH($A201,Applications_2021!$A$2:$A$651,0)))</f>
        <v>MS</v>
      </c>
      <c r="T201" s="48" t="str">
        <f>IF(INDEX(Applications_2021!$AE$2:$AE$651,MATCH($A201,Applications_2021!$A$2:$A$651,0))="","",INDEX(Applications_2021!$AE$2:$AE$651,MATCH($A201,Applications_2021!$A$2:$A$651,0)))</f>
        <v>Excellent</v>
      </c>
      <c r="U201" s="48" t="str">
        <f>IF(INDEX(Applications_2021!$AF$2:$AF$651,MATCH($A201,Applications_2021!$A$2:$A$651,0))="","",INDEX(Applications_2021!$AF$2:$AF$651,MATCH($A201,Applications_2021!$A$2:$A$651,0)))</f>
        <v xml:space="preserve">I think it’s a great opportunity for me to gain leadership skills.  </v>
      </c>
      <c r="V201" s="48" t="str">
        <f>IF(INDEX(Applications_2021!$AG$2:$AG$651,MATCH($A201,Applications_2021!$A$2:$A$651,0))="","",INDEX(Applications_2021!$AG$2:$AG$651,MATCH($A201,Applications_2021!$A$2:$A$651,0)))</f>
        <v xml:space="preserve">Beta Club Technology Student Association(TSA) Superintendent List(All A’s) Drama Team Youth Ministry  Cheer Squad 4-H Club </v>
      </c>
      <c r="W201" s="48" t="str">
        <f>IF(INDEX(Applications_2021!$AH$2:$AH$651,MATCH($A201,Applications_2021!$A$2:$A$651,0))="","",INDEX(Applications_2021!$AH$2:$AH$651,MATCH($A201,Applications_2021!$A$2:$A$651,0)))</f>
        <v/>
      </c>
      <c r="X201" s="48" t="str">
        <f>IF(INDEX(Applications_2021!$AI$2:$AI$651,MATCH($A201,Applications_2021!$A$2:$A$651,0))="","",INDEX(Applications_2021!$AI$2:$AI$651,MATCH($A201,Applications_2021!$A$2:$A$651,0)))</f>
        <v>school/teacher</v>
      </c>
      <c r="Y201" s="48" t="str">
        <f>IF(INDEX(Applications_2021!$AJ$2:$AJ$651,MATCH($A201,Applications_2021!$A$2:$A$651,0))="","",INDEX(Applications_2021!$AJ$2:$AJ$651,MATCH($A201,Applications_2021!$A$2:$A$651,0)))</f>
        <v>Lakeisha Ivy-Guidance Counselor at Okolona High School</v>
      </c>
      <c r="Z201" s="48" t="str" cm="1">
        <f t="array" ref="Z201">IF(INDEX(Transcripts_2021!$Q$2:$Q$1001,MATCH($A201,Applications_2021!$A$2:$A$1001,0))="","",INDEX(Transcripts_2021!$Q$2:$Q$1001,MATCH(TRIM($A201),TRIM(Transcripts_2021!$B$2:$B$1001),0)))</f>
        <v/>
      </c>
      <c r="AA201" s="48" t="str" cm="1">
        <f t="array" ref="AA201">IF(INDEX(Transcripts_2021!$S$2:$S$1001,MATCH($A201,Applications_2021!$A$2:$A$1001,0))="","",INDEX(Transcripts_2021!$S$2:$S$1001,MATCH(TRIM($A201),TRIM(Transcripts_2021!$B$2:$B$1001),0)))</f>
        <v/>
      </c>
      <c r="AB201" s="48" t="str" cm="1">
        <f t="array" ref="AB201">IF(INDEX(Transcripts_2021!$U$2:$U$1001,MATCH($A201,Applications_2021!$A$2:$A$1001,0))="","",INDEX(Transcripts_2021!$U$2:$U$1001,MATCH(TRIM($A201),TRIM(Transcripts_2021!$B$2:$B$1001),0)))</f>
        <v/>
      </c>
      <c r="AC201" s="48" t="str">
        <f>IF(INDEX(Transcripts_2021!$A$2:$A$324,MATCH($A201,Transcripts_2021!$A$2:$A$324,0))=$A201,INDEX(Transcripts_2021!$O$2:$O$324,MATCH($A201,Transcripts_2021!$A$2:$A$324,0)),"")</f>
        <v xml:space="preserve">Okolona High School </v>
      </c>
      <c r="AD201" s="48" t="str">
        <f>IF(INDEX('AAYME 2021_List'!$A$3:$A$311,MATCH($A201,'AAYME 2021_List'!$A$3:$A$311,0))=$A201,INDEX('AAYME 2021_List'!$AC$3:$AC$311,MATCH($A201,'AAYME 2021_List'!$A$3:$A$311,0)),"")</f>
        <v>Chickasaw</v>
      </c>
      <c r="AE201" s="48" t="str">
        <f>IF(INDEX(Applications_2021!$AL$2:$AL$651,MATCH($A201,Applications_2021!$A$2:$A$651,0))="","",INDEX(Applications_2021!$AL$2:$AL$651,MATCH($A201,Applications_2021!$A$2:$A$651,0)))</f>
        <v>Chickasaw</v>
      </c>
    </row>
    <row r="202" spans="1:31" x14ac:dyDescent="0.3">
      <c r="A202" s="51" t="str">
        <f>IF(Applications_2021!$A422="","",Applications_2021!$A422)</f>
        <v>0438-TAT-JO-0233</v>
      </c>
      <c r="B202" s="52" t="str">
        <f>IF(INDEX('AAYME 2021_List'!$A$3:$A$311,MATCH($A202,'AAYME 2021_List'!$A$3:$A$311,0))=$A202,INDEX('AAYME 2021_List'!$B$3:$B$311,MATCH($A202,'AAYME 2021_List'!$A$3:$A$311,0)),"")</f>
        <v>Yes</v>
      </c>
      <c r="C202" s="258" t="str">
        <f>IF(INDEX('AAYME 2021_List'!$A$3:$A$311,MATCH($A202,'AAYME 2021_List'!$A$3:$A$311,0))=$A202,INDEX('AAYME 2021_List'!$C$3:$C$311,MATCH($A202,'AAYME 2021_List'!$A$3:$A$311,0)),"")</f>
        <v>06-Finalist</v>
      </c>
      <c r="D202" s="46">
        <f t="shared" si="8"/>
        <v>5</v>
      </c>
      <c r="E202" s="45" cm="1">
        <f t="array" ref="E202">_xlfn.IFS($Q202="Less than $25,000 per year",5,$Q202="$25,000 to $49,999 per year",4,$Q202="$50,000 per year or above",2,$Q202="I do not know.",3,$Q202="",0)</f>
        <v>0</v>
      </c>
      <c r="F202" s="45" cm="1">
        <f t="array" ref="F202">_xlfn.IFS($T202="Excellent",5,$T202="Good",4,$T202="Average",3,$T202="Below Average",2,$T202="Poor",1)</f>
        <v>5</v>
      </c>
      <c r="G202" s="52"/>
      <c r="H202" s="52"/>
      <c r="I202" s="52"/>
      <c r="J202" s="255">
        <f>IF(INDEX('AAYME 2021_List'!$A$3:$A$311,MATCH($A202,'AAYME 2021_List'!$A$3:$A$311,0))=$A202,INDEX('AAYME 2021_List'!$J$3:$J$311,MATCH($A202,'AAYME 2021_List'!$A$3:$A$311,0)),"")</f>
        <v>7</v>
      </c>
      <c r="K202" s="48" t="str">
        <f>IF(LEFT(INDEX(Applications_2021!$E$2:$E$651,MATCH($A202,Applications_2021!$A$2:$A$651,0)),1)="Y","Black","Other")</f>
        <v>Black</v>
      </c>
      <c r="L202" s="48" t="str">
        <f>IF(INDEX(Applications_2021!$F$2:$F$651,MATCH($A202,Applications_2021!$A$2:$A$651,0))="","",INDEX(Applications_2021!$F$2:$F$651,MATCH($A202,Applications_2021!$A$2:$A$651,0)))</f>
        <v>Female</v>
      </c>
      <c r="M202" s="48" t="str">
        <f>IF(LEFT(INDEX(Applications_2021!$I$2:$I$651,MATCH($A202,Applications_2021!$A$2:$A$651,0)),1)="","",LEFT(INDEX(Applications_2021!$I$2:$I$651,MATCH($A202,Applications_2021!$A$2:$A$651,0)),1))</f>
        <v>7</v>
      </c>
      <c r="N202" s="48" t="str">
        <f>IF(INDEX(Applications_2021!$J$2:$J$651,MATCH($A202,Applications_2021!$A$2:$A$651,0))="","",INDEX(Applications_2021!$J$2:$J$651,MATCH($A202,Applications_2021!$A$2:$A$651,0)))</f>
        <v>homeschool</v>
      </c>
      <c r="O202" s="48" t="str">
        <f>IF(INDEX(Applications_2021!$K$2:$K$651,MATCH($A202,Applications_2021!$A$2:$A$651,0))="","",INDEX(Applications_2021!$K$2:$K$651,MATCH($A202,Applications_2021!$A$2:$A$651,0)))</f>
        <v/>
      </c>
      <c r="P202" s="48" t="str">
        <f>IF(INDEX(Applications_2021!$P$2:$P$651,MATCH($A202,Applications_2021!$A$2:$A$651,0))="","",INDEX(Applications_2021!$P$2:$P$651,MATCH($A202,Applications_2021!$A$2:$A$651,0)))</f>
        <v/>
      </c>
      <c r="Q202" s="48" t="str">
        <f>IF(INDEX(Applications_2021!$Q$2:$Q$651,MATCH($A202,Applications_2021!$A$2:$A$651,0))="","",INDEX(Applications_2021!$Q$2:$Q$651,MATCH($A202,Applications_2021!$A$2:$A$651,0)))</f>
        <v/>
      </c>
      <c r="R202" s="48" t="str">
        <f>IF(INDEX(Applications_2021!$AL$2:$AL$651,MATCH($A202,Applications_2021!$A$2:$A$651,0))="","",INDEX(Applications_2021!$AL$2:$AL$651,MATCH($A202,Applications_2021!$A$2:$A$651,0)))</f>
        <v>Oktibbeha</v>
      </c>
      <c r="S202" s="48" t="str">
        <f>IF(INDEX(Applications_2021!$V$2:$V$651,MATCH($A202,Applications_2021!$A$2:$A$651,0))="","",INDEX(Applications_2021!$V$2:$V$651,MATCH($A202,Applications_2021!$A$2:$A$651,0)))</f>
        <v>MS</v>
      </c>
      <c r="T202" s="48" t="str">
        <f>IF(INDEX(Applications_2021!$AE$2:$AE$651,MATCH($A202,Applications_2021!$A$2:$A$651,0))="","",INDEX(Applications_2021!$AE$2:$AE$651,MATCH($A202,Applications_2021!$A$2:$A$651,0)))</f>
        <v>Excellent</v>
      </c>
      <c r="U202" s="48" t="str">
        <f>IF(INDEX(Applications_2021!$AF$2:$AF$651,MATCH($A202,Applications_2021!$A$2:$A$651,0))="","",INDEX(Applications_2021!$AF$2:$AF$651,MATCH($A202,Applications_2021!$A$2:$A$651,0)))</f>
        <v>I would like to meet and socialize with more students that look like me. I would like to explore different opportunities and better prepare for college. All of my friends are of another race, and I would like to mingle more with more African American children while learning more about myself.</v>
      </c>
      <c r="V202" s="48" t="str">
        <f>IF(INDEX(Applications_2021!$AG$2:$AG$651,MATCH($A202,Applications_2021!$A$2:$A$651,0))="","",INDEX(Applications_2021!$AG$2:$AG$651,MATCH($A202,Applications_2021!$A$2:$A$651,0)))</f>
        <v/>
      </c>
      <c r="W202" s="48" t="str">
        <f>IF(INDEX(Applications_2021!$AH$2:$AH$651,MATCH($A202,Applications_2021!$A$2:$A$651,0))="","",INDEX(Applications_2021!$AH$2:$AH$651,MATCH($A202,Applications_2021!$A$2:$A$651,0)))</f>
        <v>Because I am homeschooled, I do not get a chance to mingle with children my age. Even when I am at school all of my friends are white. My mother and I think this will be a good opportunity to learn more about who I am as a black young lady and become more comfortable with children who look like me.</v>
      </c>
      <c r="X202" s="48" t="str">
        <f>IF(INDEX(Applications_2021!$AI$2:$AI$651,MATCH($A202,Applications_2021!$A$2:$A$651,0))="","",INDEX(Applications_2021!$AI$2:$AI$651,MATCH($A202,Applications_2021!$A$2:$A$651,0)))</f>
        <v>Social Media</v>
      </c>
      <c r="Y202" s="48" t="str">
        <f>IF(INDEX(Applications_2021!$AJ$2:$AJ$651,MATCH($A202,Applications_2021!$A$2:$A$651,0))="","",INDEX(Applications_2021!$AJ$2:$AJ$651,MATCH($A202,Applications_2021!$A$2:$A$651,0)))</f>
        <v/>
      </c>
      <c r="Z202" s="48" t="str" cm="1">
        <f t="array" ref="Z202">IF(INDEX(Transcripts_2021!$Q$2:$Q$1001,MATCH($A202,Applications_2021!$A$2:$A$1001,0))="","",INDEX(Transcripts_2021!$Q$2:$Q$1001,MATCH(TRIM($A202),TRIM(Transcripts_2021!$B$2:$B$1001),0)))</f>
        <v/>
      </c>
      <c r="AA202" s="48" t="str" cm="1">
        <f t="array" ref="AA202">IF(INDEX(Transcripts_2021!$S$2:$S$1001,MATCH($A202,Applications_2021!$A$2:$A$1001,0))="","",INDEX(Transcripts_2021!$S$2:$S$1001,MATCH(TRIM($A202),TRIM(Transcripts_2021!$B$2:$B$1001),0)))</f>
        <v/>
      </c>
      <c r="AB202" s="48" t="str" cm="1">
        <f t="array" ref="AB202">IF(INDEX(Transcripts_2021!$U$2:$U$1001,MATCH($A202,Applications_2021!$A$2:$A$1001,0))="","",INDEX(Transcripts_2021!$U$2:$U$1001,MATCH(TRIM($A202),TRIM(Transcripts_2021!$B$2:$B$1001),0)))</f>
        <v/>
      </c>
      <c r="AC202" s="48" t="str">
        <f>IF(INDEX(Transcripts_2021!$A$2:$A$324,MATCH($A202,Transcripts_2021!$A$2:$A$324,0))=$A202,INDEX(Transcripts_2021!$O$2:$O$324,MATCH($A202,Transcripts_2021!$A$2:$A$324,0)),"")</f>
        <v>homeschool</v>
      </c>
      <c r="AD202" s="48" t="str">
        <f>IF(INDEX('AAYME 2021_List'!$A$3:$A$311,MATCH($A202,'AAYME 2021_List'!$A$3:$A$311,0))=$A202,INDEX('AAYME 2021_List'!$AC$3:$AC$311,MATCH($A202,'AAYME 2021_List'!$A$3:$A$311,0)),"")</f>
        <v>Oktibbeha</v>
      </c>
      <c r="AE202" s="48" t="str">
        <f>IF(INDEX(Applications_2021!$AL$2:$AL$651,MATCH($A202,Applications_2021!$A$2:$A$651,0))="","",INDEX(Applications_2021!$AL$2:$AL$651,MATCH($A202,Applications_2021!$A$2:$A$651,0)))</f>
        <v>Oktibbeha</v>
      </c>
    </row>
    <row r="203" spans="1:31" x14ac:dyDescent="0.3">
      <c r="A203" s="51" t="str">
        <f>IF(Applications_2021!$A424="","",Applications_2021!$A424)</f>
        <v>0440-BLA-KI-0042</v>
      </c>
      <c r="B203" s="52" t="str">
        <f>IF(INDEX('AAYME 2021_List'!$A$3:$A$311,MATCH($A203,'AAYME 2021_List'!$A$3:$A$311,0))=$A203,INDEX('AAYME 2021_List'!$B$3:$B$311,MATCH($A203,'AAYME 2021_List'!$A$3:$A$311,0)),"")</f>
        <v>Yes</v>
      </c>
      <c r="C203" s="258" t="str">
        <f>IF(INDEX('AAYME 2021_List'!$A$3:$A$311,MATCH($A203,'AAYME 2021_List'!$A$3:$A$311,0))=$A203,INDEX('AAYME 2021_List'!$C$3:$C$311,MATCH($A203,'AAYME 2021_List'!$A$3:$A$311,0)),"")</f>
        <v>07-Alternate</v>
      </c>
      <c r="D203" s="46">
        <f t="shared" si="8"/>
        <v>8</v>
      </c>
      <c r="E203" s="45" cm="1">
        <f t="array" ref="E203">_xlfn.IFS($Q203="Less than $25,000 per year",5,$Q203="$25,000 to $49,999 per year",4,$Q203="$50,000 per year or above",2,$Q203="I do not know.",3,$Q203="",0)</f>
        <v>4</v>
      </c>
      <c r="F203" s="45" cm="1">
        <f t="array" ref="F203">_xlfn.IFS($T203="Excellent",5,$T203="Good",4,$T203="Average",3,$T203="Below Average",2,$T203="Poor",1)</f>
        <v>4</v>
      </c>
      <c r="G203" s="52"/>
      <c r="H203" s="52"/>
      <c r="I203" s="52"/>
      <c r="J203" s="255">
        <f>IF(INDEX('AAYME 2021_List'!$A$3:$A$311,MATCH($A203,'AAYME 2021_List'!$A$3:$A$311,0))=$A203,INDEX('AAYME 2021_List'!$J$3:$J$311,MATCH($A203,'AAYME 2021_List'!$A$3:$A$311,0)),"")</f>
        <v>7</v>
      </c>
      <c r="K203" s="48" t="str">
        <f>IF(LEFT(INDEX(Applications_2021!$E$2:$E$651,MATCH($A203,Applications_2021!$A$2:$A$651,0)),1)="Y","Black","Other")</f>
        <v>Black</v>
      </c>
      <c r="L203" s="48" t="str">
        <f>IF(INDEX(Applications_2021!$F$2:$F$651,MATCH($A203,Applications_2021!$A$2:$A$651,0))="","",INDEX(Applications_2021!$F$2:$F$651,MATCH($A203,Applications_2021!$A$2:$A$651,0)))</f>
        <v>Male</v>
      </c>
      <c r="M203" s="48" t="str">
        <f>IF(LEFT(INDEX(Applications_2021!$I$2:$I$651,MATCH($A203,Applications_2021!$A$2:$A$651,0)),1)="","",LEFT(INDEX(Applications_2021!$I$2:$I$651,MATCH($A203,Applications_2021!$A$2:$A$651,0)),1))</f>
        <v>7</v>
      </c>
      <c r="N203" s="48" t="str">
        <f>IF(INDEX(Applications_2021!$J$2:$J$651,MATCH($A203,Applications_2021!$A$2:$A$651,0))="","",INDEX(Applications_2021!$J$2:$J$651,MATCH($A203,Applications_2021!$A$2:$A$651,0)))</f>
        <v>Okolona Middle School</v>
      </c>
      <c r="O203" s="48" t="str">
        <f>IF(INDEX(Applications_2021!$K$2:$K$651,MATCH($A203,Applications_2021!$A$2:$A$651,0))="","",INDEX(Applications_2021!$K$2:$K$651,MATCH($A203,Applications_2021!$A$2:$A$651,0)))</f>
        <v>Okolona Separate School District</v>
      </c>
      <c r="P203" s="48" t="str">
        <f>IF(INDEX(Applications_2021!$P$2:$P$651,MATCH($A203,Applications_2021!$A$2:$A$651,0))="","",INDEX(Applications_2021!$P$2:$P$651,MATCH($A203,Applications_2021!$A$2:$A$651,0)))</f>
        <v>College degree or 4 or more years of college (including graduate school)</v>
      </c>
      <c r="Q203" s="48" t="str">
        <f>IF(INDEX(Applications_2021!$Q$2:$Q$651,MATCH($A203,Applications_2021!$A$2:$A$651,0))="","",INDEX(Applications_2021!$Q$2:$Q$651,MATCH($A203,Applications_2021!$A$2:$A$651,0)))</f>
        <v>$25,000 to $49,999 per year</v>
      </c>
      <c r="R203" s="48" t="str">
        <f>IF(INDEX(Applications_2021!$AL$2:$AL$651,MATCH($A203,Applications_2021!$A$2:$A$651,0))="","",INDEX(Applications_2021!$AL$2:$AL$651,MATCH($A203,Applications_2021!$A$2:$A$651,0)))</f>
        <v>Chickasaw</v>
      </c>
      <c r="S203" s="48" t="str">
        <f>IF(INDEX(Applications_2021!$V$2:$V$651,MATCH($A203,Applications_2021!$A$2:$A$651,0))="","",INDEX(Applications_2021!$V$2:$V$651,MATCH($A203,Applications_2021!$A$2:$A$651,0)))</f>
        <v>MS</v>
      </c>
      <c r="T203" s="48" t="str">
        <f>IF(INDEX(Applications_2021!$AE$2:$AE$651,MATCH($A203,Applications_2021!$A$2:$A$651,0))="","",INDEX(Applications_2021!$AE$2:$AE$651,MATCH($A203,Applications_2021!$A$2:$A$651,0)))</f>
        <v>Good</v>
      </c>
      <c r="U203" s="48" t="str">
        <f>IF(INDEX(Applications_2021!$AF$2:$AF$651,MATCH($A203,Applications_2021!$A$2:$A$651,0))="","",INDEX(Applications_2021!$AF$2:$AF$651,MATCH($A203,Applications_2021!$A$2:$A$651,0)))</f>
        <v>This will be a great learning opportunity for me. It will help me to realize my potential in education and I will also be able to meet other kids from Mississippi who may come from a similar background and small town like me. I hope that by attending this camp, I will be encouraged and motivated to always aim high. I know that with a good education, I can go far in life.</v>
      </c>
      <c r="V203" s="48" t="str">
        <f>IF(INDEX(Applications_2021!$AG$2:$AG$651,MATCH($A203,Applications_2021!$A$2:$A$651,0))="","",INDEX(Applications_2021!$AG$2:$AG$651,MATCH($A203,Applications_2021!$A$2:$A$651,0)))</f>
        <v xml:space="preserve">Kingston has always been seen as a leader in the classroom. His peers have always looked up to him because of his kind heart, willingness to help others and his ability to make friends. Kingston is a member of the County Line 4-H Club in Lee County, MS. Kingston has received numerous awards for presentations in different areas such as public speaking and bicycle safety. His club is active in the community and is often involved in different community service activities to help others in the community. </v>
      </c>
      <c r="W203" s="48" t="str">
        <f>IF(INDEX(Applications_2021!$AH$2:$AH$651,MATCH($A203,Applications_2021!$A$2:$A$651,0))="","",INDEX(Applications_2021!$AH$2:$AH$651,MATCH($A203,Applications_2021!$A$2:$A$651,0)))</f>
        <v/>
      </c>
      <c r="X203" s="48" t="str">
        <f>IF(INDEX(Applications_2021!$AI$2:$AI$651,MATCH($A203,Applications_2021!$A$2:$A$651,0))="","",INDEX(Applications_2021!$AI$2:$AI$651,MATCH($A203,Applications_2021!$A$2:$A$651,0)))</f>
        <v>relative or friend</v>
      </c>
      <c r="Y203" s="48" t="str">
        <f>IF(INDEX(Applications_2021!$AJ$2:$AJ$651,MATCH($A203,Applications_2021!$A$2:$A$651,0))="","",INDEX(Applications_2021!$AJ$2:$AJ$651,MATCH($A203,Applications_2021!$A$2:$A$651,0)))</f>
        <v>Okolona Middle School</v>
      </c>
      <c r="Z203" s="48" t="str" cm="1">
        <f t="array" ref="Z203">IF(INDEX(Transcripts_2021!$Q$2:$Q$1001,MATCH($A203,Applications_2021!$A$2:$A$1001,0))="","",INDEX(Transcripts_2021!$Q$2:$Q$1001,MATCH(TRIM($A203),TRIM(Transcripts_2021!$B$2:$B$1001),0)))</f>
        <v/>
      </c>
      <c r="AA203" s="48" t="str" cm="1">
        <f t="array" ref="AA203">IF(INDEX(Transcripts_2021!$S$2:$S$1001,MATCH($A203,Applications_2021!$A$2:$A$1001,0))="","",INDEX(Transcripts_2021!$S$2:$S$1001,MATCH(TRIM($A203),TRIM(Transcripts_2021!$B$2:$B$1001),0)))</f>
        <v/>
      </c>
      <c r="AB203" s="48" t="str" cm="1">
        <f t="array" ref="AB203">IF(INDEX(Transcripts_2021!$U$2:$U$1001,MATCH($A203,Applications_2021!$A$2:$A$1001,0))="","",INDEX(Transcripts_2021!$U$2:$U$1001,MATCH(TRIM($A203),TRIM(Transcripts_2021!$B$2:$B$1001),0)))</f>
        <v/>
      </c>
      <c r="AC203" s="48" t="str">
        <f>IF(INDEX(Transcripts_2021!$A$2:$A$324,MATCH($A203,Transcripts_2021!$A$2:$A$324,0))=$A203,INDEX(Transcripts_2021!$O$2:$O$324,MATCH($A203,Transcripts_2021!$A$2:$A$324,0)),"")</f>
        <v>Okolona Middle School</v>
      </c>
      <c r="AD203" s="48" t="str">
        <f>IF(INDEX('AAYME 2021_List'!$A$3:$A$311,MATCH($A203,'AAYME 2021_List'!$A$3:$A$311,0))=$A203,INDEX('AAYME 2021_List'!$AC$3:$AC$311,MATCH($A203,'AAYME 2021_List'!$A$3:$A$311,0)),"")</f>
        <v>Chickasaw</v>
      </c>
      <c r="AE203" s="48" t="str">
        <f>IF(INDEX(Applications_2021!$AL$2:$AL$651,MATCH($A203,Applications_2021!$A$2:$A$651,0))="","",INDEX(Applications_2021!$AL$2:$AL$651,MATCH($A203,Applications_2021!$A$2:$A$651,0)))</f>
        <v>Chickasaw</v>
      </c>
    </row>
    <row r="204" spans="1:31" x14ac:dyDescent="0.3">
      <c r="A204" s="51" t="str">
        <f>IF(Applications_2021!$A425="","",Applications_2021!$A425)</f>
        <v>0441-HIL-CO-0229</v>
      </c>
      <c r="B204" s="52">
        <f>IF(INDEX('AAYME 2021_List'!$A$3:$A$311,MATCH($A204,'AAYME 2021_List'!$A$3:$A$311,0))=$A204,INDEX('AAYME 2021_List'!$B$3:$B$311,MATCH($A204,'AAYME 2021_List'!$A$3:$A$311,0)),"")</f>
        <v>0</v>
      </c>
      <c r="C204" s="258" t="str">
        <f>IF(INDEX('AAYME 2021_List'!$A$3:$A$311,MATCH($A204,'AAYME 2021_List'!$A$3:$A$311,0))=$A204,INDEX('AAYME 2021_List'!$C$3:$C$311,MATCH($A204,'AAYME 2021_List'!$A$3:$A$311,0)),"")</f>
        <v>99-Not Selected</v>
      </c>
      <c r="D204" s="46">
        <f t="shared" si="8"/>
        <v>7</v>
      </c>
      <c r="E204" s="45" cm="1">
        <f t="array" ref="E204">_xlfn.IFS($Q204="Less than $25,000 per year",5,$Q204="$25,000 to $49,999 per year",4,$Q204="$50,000 per year or above",2,$Q204="I do not know.",3,$Q204="",0)</f>
        <v>2</v>
      </c>
      <c r="F204" s="45" cm="1">
        <f t="array" ref="F204">_xlfn.IFS($T204="Excellent",5,$T204="Good",4,$T204="Average",3,$T204="Below Average",2,$T204="Poor",1)</f>
        <v>5</v>
      </c>
      <c r="G204" s="52"/>
      <c r="H204" s="52"/>
      <c r="I204" s="52"/>
      <c r="J204" s="255">
        <f>IF(INDEX('AAYME 2021_List'!$A$3:$A$311,MATCH($A204,'AAYME 2021_List'!$A$3:$A$311,0))=$A204,INDEX('AAYME 2021_List'!$J$3:$J$311,MATCH($A204,'AAYME 2021_List'!$A$3:$A$311,0)),"")</f>
        <v>0</v>
      </c>
      <c r="K204" s="48" t="str">
        <f>IF(LEFT(INDEX(Applications_2021!$E$2:$E$651,MATCH($A204,Applications_2021!$A$2:$A$651,0)),1)="Y","Black","Other")</f>
        <v>Black</v>
      </c>
      <c r="L204" s="48" t="str">
        <f>IF(INDEX(Applications_2021!$F$2:$F$651,MATCH($A204,Applications_2021!$A$2:$A$651,0))="","",INDEX(Applications_2021!$F$2:$F$651,MATCH($A204,Applications_2021!$A$2:$A$651,0)))</f>
        <v>Male</v>
      </c>
      <c r="M204" s="48" t="str">
        <f>IF(LEFT(INDEX(Applications_2021!$I$2:$I$651,MATCH($A204,Applications_2021!$A$2:$A$651,0)),1)="","",LEFT(INDEX(Applications_2021!$I$2:$I$651,MATCH($A204,Applications_2021!$A$2:$A$651,0)),1))</f>
        <v>9</v>
      </c>
      <c r="N204" s="48" t="str">
        <f>IF(INDEX(Applications_2021!$J$2:$J$651,MATCH($A204,Applications_2021!$A$2:$A$651,0))="","",INDEX(Applications_2021!$J$2:$J$651,MATCH($A204,Applications_2021!$A$2:$A$651,0)))</f>
        <v>Northwest Rankin High School</v>
      </c>
      <c r="O204" s="48" t="str">
        <f>IF(INDEX(Applications_2021!$K$2:$K$651,MATCH($A204,Applications_2021!$A$2:$A$651,0))="","",INDEX(Applications_2021!$K$2:$K$651,MATCH($A204,Applications_2021!$A$2:$A$651,0)))</f>
        <v>Rankin County School District</v>
      </c>
      <c r="P204" s="48" t="str">
        <f>IF(INDEX(Applications_2021!$P$2:$P$651,MATCH($A204,Applications_2021!$A$2:$A$651,0))="","",INDEX(Applications_2021!$P$2:$P$651,MATCH($A204,Applications_2021!$A$2:$A$651,0)))</f>
        <v>College degree or 4 or more years of college (including graduate school)</v>
      </c>
      <c r="Q204" s="48" t="str">
        <f>IF(INDEX(Applications_2021!$Q$2:$Q$651,MATCH($A204,Applications_2021!$A$2:$A$651,0))="","",INDEX(Applications_2021!$Q$2:$Q$651,MATCH($A204,Applications_2021!$A$2:$A$651,0)))</f>
        <v>$50,000 per year or above</v>
      </c>
      <c r="R204" s="48" t="str">
        <f>IF(INDEX(Applications_2021!$AL$2:$AL$651,MATCH($A204,Applications_2021!$A$2:$A$651,0))="","",INDEX(Applications_2021!$AL$2:$AL$651,MATCH($A204,Applications_2021!$A$2:$A$651,0)))</f>
        <v>Rankin</v>
      </c>
      <c r="S204" s="48" t="str">
        <f>IF(INDEX(Applications_2021!$V$2:$V$651,MATCH($A204,Applications_2021!$A$2:$A$651,0))="","",INDEX(Applications_2021!$V$2:$V$651,MATCH($A204,Applications_2021!$A$2:$A$651,0)))</f>
        <v>MS</v>
      </c>
      <c r="T204" s="48" t="str">
        <f>IF(INDEX(Applications_2021!$AE$2:$AE$651,MATCH($A204,Applications_2021!$A$2:$A$651,0))="","",INDEX(Applications_2021!$AE$2:$AE$651,MATCH($A204,Applications_2021!$A$2:$A$651,0)))</f>
        <v>Excellent</v>
      </c>
      <c r="U204" s="48" t="str">
        <f>IF(INDEX(Applications_2021!$AF$2:$AF$651,MATCH($A204,Applications_2021!$A$2:$A$651,0))="","",INDEX(Applications_2021!$AF$2:$AF$651,MATCH($A204,Applications_2021!$A$2:$A$651,0)))</f>
        <v>I would like to attend the AAYME Camp because it sounds like a good opportunity to prepare me for college and a future career. I also would like to learn test taking strategies so that I can improve my ACT score. I want to pursue a career in something STEM related, so I would like to learn and prepare for that future.</v>
      </c>
      <c r="V204" s="48" t="str">
        <f>IF(INDEX(Applications_2021!$AG$2:$AG$651,MATCH($A204,Applications_2021!$A$2:$A$651,0))="","",INDEX(Applications_2021!$AG$2:$AG$651,MATCH($A204,Applications_2021!$A$2:$A$651,0)))</f>
        <v>Highest average in my 7th grade technology class Above 100 average in my 8th grade technology class</v>
      </c>
      <c r="W204" s="48" t="str">
        <f>IF(INDEX(Applications_2021!$AH$2:$AH$651,MATCH($A204,Applications_2021!$A$2:$A$651,0))="","",INDEX(Applications_2021!$AH$2:$AH$651,MATCH($A204,Applications_2021!$A$2:$A$651,0)))</f>
        <v>I am in my schools engineering academy and my schools honors math courses. For two years, I attended a JSU robotics summer program and was invited to my school's technology team.</v>
      </c>
      <c r="X204" s="48" t="str">
        <f>IF(INDEX(Applications_2021!$AI$2:$AI$651,MATCH($A204,Applications_2021!$A$2:$A$651,0))="","",INDEX(Applications_2021!$AI$2:$AI$651,MATCH($A204,Applications_2021!$A$2:$A$651,0)))</f>
        <v>relative or friend</v>
      </c>
      <c r="Y204" s="48" t="str">
        <f>IF(INDEX(Applications_2021!$AJ$2:$AJ$651,MATCH($A204,Applications_2021!$A$2:$A$651,0))="","",INDEX(Applications_2021!$AJ$2:$AJ$651,MATCH($A204,Applications_2021!$A$2:$A$651,0)))</f>
        <v/>
      </c>
      <c r="Z204" s="48" t="str" cm="1">
        <f t="array" ref="Z204">IF(INDEX(Transcripts_2021!$Q$2:$Q$1001,MATCH($A204,Applications_2021!$A$2:$A$1001,0))="","",INDEX(Transcripts_2021!$Q$2:$Q$1001,MATCH(TRIM($A204),TRIM(Transcripts_2021!$B$2:$B$1001),0)))</f>
        <v/>
      </c>
      <c r="AA204" s="48" t="str" cm="1">
        <f t="array" ref="AA204">IF(INDEX(Transcripts_2021!$S$2:$S$1001,MATCH($A204,Applications_2021!$A$2:$A$1001,0))="","",INDEX(Transcripts_2021!$S$2:$S$1001,MATCH(TRIM($A204),TRIM(Transcripts_2021!$B$2:$B$1001),0)))</f>
        <v/>
      </c>
      <c r="AB204" s="48" t="str" cm="1">
        <f t="array" ref="AB204">IF(INDEX(Transcripts_2021!$U$2:$U$1001,MATCH($A204,Applications_2021!$A$2:$A$1001,0))="","",INDEX(Transcripts_2021!$U$2:$U$1001,MATCH(TRIM($A204),TRIM(Transcripts_2021!$B$2:$B$1001),0)))</f>
        <v/>
      </c>
      <c r="AC204" s="48" t="str">
        <f>IF(INDEX(Transcripts_2021!$A$2:$A$324,MATCH($A204,Transcripts_2021!$A$2:$A$324,0))=$A204,INDEX(Transcripts_2021!$O$2:$O$324,MATCH($A204,Transcripts_2021!$A$2:$A$324,0)),"")</f>
        <v>Northwest Rankin High School</v>
      </c>
      <c r="AD204" s="48" t="str">
        <f>IF(INDEX('AAYME 2021_List'!$A$3:$A$311,MATCH($A204,'AAYME 2021_List'!$A$3:$A$311,0))=$A204,INDEX('AAYME 2021_List'!$AC$3:$AC$311,MATCH($A204,'AAYME 2021_List'!$A$3:$A$311,0)),"")</f>
        <v>Rankin</v>
      </c>
      <c r="AE204" s="48" t="str">
        <f>IF(INDEX(Applications_2021!$AL$2:$AL$651,MATCH($A204,Applications_2021!$A$2:$A$651,0))="","",INDEX(Applications_2021!$AL$2:$AL$651,MATCH($A204,Applications_2021!$A$2:$A$651,0)))</f>
        <v>Rankin</v>
      </c>
    </row>
    <row r="205" spans="1:31" x14ac:dyDescent="0.3">
      <c r="A205" s="51" t="str">
        <f>IF(Applications_2021!$A426="","",Applications_2021!$A426)</f>
        <v>0442-TAT-MY-0349</v>
      </c>
      <c r="B205" s="52" t="str">
        <f>IF(INDEX('AAYME 2021_List'!$A$3:$A$311,MATCH($A205,'AAYME 2021_List'!$A$3:$A$311,0))=$A205,INDEX('AAYME 2021_List'!$B$3:$B$311,MATCH($A205,'AAYME 2021_List'!$A$3:$A$311,0)),"")</f>
        <v>No</v>
      </c>
      <c r="C205" s="258" t="str">
        <f>IF(INDEX('AAYME 2021_List'!$A$3:$A$311,MATCH($A205,'AAYME 2021_List'!$A$3:$A$311,0))=$A205,INDEX('AAYME 2021_List'!$C$3:$C$311,MATCH($A205,'AAYME 2021_List'!$A$3:$A$311,0)),"")</f>
        <v>04-Late transcript submission</v>
      </c>
      <c r="D205" s="46">
        <f t="shared" si="8"/>
        <v>8</v>
      </c>
      <c r="E205" s="45" cm="1">
        <f t="array" ref="E205">_xlfn.IFS($Q205="Less than $25,000 per year",5,$Q205="$25,000 to $49,999 per year",4,$Q205="$50,000 per year or above",2,$Q205="I do not know.",3,$Q205="",0)</f>
        <v>4</v>
      </c>
      <c r="F205" s="45" cm="1">
        <f t="array" ref="F205">_xlfn.IFS($T205="Excellent",5,$T205="Good",4,$T205="Average",3,$T205="Below Average",2,$T205="Poor",1)</f>
        <v>4</v>
      </c>
      <c r="G205" s="52"/>
      <c r="H205" s="52"/>
      <c r="I205" s="52"/>
      <c r="J205" s="255">
        <f>IF(INDEX('AAYME 2021_List'!$A$3:$A$311,MATCH($A205,'AAYME 2021_List'!$A$3:$A$311,0))=$A205,INDEX('AAYME 2021_List'!$J$3:$J$311,MATCH($A205,'AAYME 2021_List'!$A$3:$A$311,0)),"")</f>
        <v>9</v>
      </c>
      <c r="K205" s="48" t="str">
        <f>IF(LEFT(INDEX(Applications_2021!$E$2:$E$651,MATCH($A205,Applications_2021!$A$2:$A$651,0)),1)="Y","Black","Other")</f>
        <v>Black</v>
      </c>
      <c r="L205" s="48" t="str">
        <f>IF(INDEX(Applications_2021!$F$2:$F$651,MATCH($A205,Applications_2021!$A$2:$A$651,0))="","",INDEX(Applications_2021!$F$2:$F$651,MATCH($A205,Applications_2021!$A$2:$A$651,0)))</f>
        <v>Female</v>
      </c>
      <c r="M205" s="48" t="str">
        <f>IF(LEFT(INDEX(Applications_2021!$I$2:$I$651,MATCH($A205,Applications_2021!$A$2:$A$651,0)),1)="","",LEFT(INDEX(Applications_2021!$I$2:$I$651,MATCH($A205,Applications_2021!$A$2:$A$651,0)),1))</f>
        <v>9</v>
      </c>
      <c r="N205" s="48" t="str">
        <f>IF(INDEX(Applications_2021!$J$2:$J$651,MATCH($A205,Applications_2021!$A$2:$A$651,0))="","",INDEX(Applications_2021!$J$2:$J$651,MATCH($A205,Applications_2021!$A$2:$A$651,0)))</f>
        <v>Humphreys County High</v>
      </c>
      <c r="O205" s="48" t="str">
        <f>IF(INDEX(Applications_2021!$K$2:$K$651,MATCH($A205,Applications_2021!$A$2:$A$651,0))="","",INDEX(Applications_2021!$K$2:$K$651,MATCH($A205,Applications_2021!$A$2:$A$651,0)))</f>
        <v>MS Achievement School District</v>
      </c>
      <c r="P205" s="48" t="str">
        <f>IF(INDEX(Applications_2021!$P$2:$P$651,MATCH($A205,Applications_2021!$A$2:$A$651,0))="","",INDEX(Applications_2021!$P$2:$P$651,MATCH($A205,Applications_2021!$A$2:$A$651,0)))</f>
        <v>High School Diploma or up to 3 years of college</v>
      </c>
      <c r="Q205" s="48" t="str">
        <f>IF(INDEX(Applications_2021!$Q$2:$Q$651,MATCH($A205,Applications_2021!$A$2:$A$651,0))="","",INDEX(Applications_2021!$Q$2:$Q$651,MATCH($A205,Applications_2021!$A$2:$A$651,0)))</f>
        <v>$25,000 to $49,999 per year</v>
      </c>
      <c r="R205" s="48" t="str">
        <f>IF(INDEX(Applications_2021!$AL$2:$AL$651,MATCH($A205,Applications_2021!$A$2:$A$651,0))="","",INDEX(Applications_2021!$AL$2:$AL$651,MATCH($A205,Applications_2021!$A$2:$A$651,0)))</f>
        <v>Humphreys</v>
      </c>
      <c r="S205" s="48" t="str">
        <f>IF(INDEX(Applications_2021!$V$2:$V$651,MATCH($A205,Applications_2021!$A$2:$A$651,0))="","",INDEX(Applications_2021!$V$2:$V$651,MATCH($A205,Applications_2021!$A$2:$A$651,0)))</f>
        <v>MS</v>
      </c>
      <c r="T205" s="48" t="str">
        <f>IF(INDEX(Applications_2021!$AE$2:$AE$651,MATCH($A205,Applications_2021!$A$2:$A$651,0))="","",INDEX(Applications_2021!$AE$2:$AE$651,MATCH($A205,Applications_2021!$A$2:$A$651,0)))</f>
        <v>Good</v>
      </c>
      <c r="U205" s="48" t="str">
        <f>IF(INDEX(Applications_2021!$AF$2:$AF$651,MATCH($A205,Applications_2021!$A$2:$A$651,0))="","",INDEX(Applications_2021!$AF$2:$AF$651,MATCH($A205,Applications_2021!$A$2:$A$651,0)))</f>
        <v xml:space="preserve">I would like to join the AAYME camp to enhance my educational knowledge, growth and development. Also, I hope to gain lifetime friends and skills that will help me to reach my educational goals as well as my career goals.  </v>
      </c>
      <c r="V205" s="48" t="str">
        <f>IF(INDEX(Applications_2021!$AG$2:$AG$651,MATCH($A205,Applications_2021!$A$2:$A$651,0))="","",INDEX(Applications_2021!$AG$2:$AG$651,MATCH($A205,Applications_2021!$A$2:$A$651,0)))</f>
        <v>National Beta Club, Honors Awards, Reading Awards, Royal Hearts Dance Team, Humphreys County Junior High Cheerleader Captain, Humphreys County High Cheerleader, Youth With A Vision, Goodwill Baptist Church Praise Dance Team, Ken"s Boy"s Girl's Cheerleader and Citizenship Award</v>
      </c>
      <c r="W205" s="48" t="str">
        <f>IF(INDEX(Applications_2021!$AH$2:$AH$651,MATCH($A205,Applications_2021!$A$2:$A$651,0))="","",INDEX(Applications_2021!$AH$2:$AH$651,MATCH($A205,Applications_2021!$A$2:$A$651,0)))</f>
        <v xml:space="preserve">I'll work hard to accomplish the goals that are place before me, also, share the knowledge I've acquire with my peers. </v>
      </c>
      <c r="X205" s="48" t="str">
        <f>IF(INDEX(Applications_2021!$AI$2:$AI$651,MATCH($A205,Applications_2021!$A$2:$A$651,0))="","",INDEX(Applications_2021!$AI$2:$AI$651,MATCH($A205,Applications_2021!$A$2:$A$651,0)))</f>
        <v>Social Media</v>
      </c>
      <c r="Y205" s="48" t="str">
        <f>IF(INDEX(Applications_2021!$AJ$2:$AJ$651,MATCH($A205,Applications_2021!$A$2:$A$651,0))="","",INDEX(Applications_2021!$AJ$2:$AJ$651,MATCH($A205,Applications_2021!$A$2:$A$651,0)))</f>
        <v/>
      </c>
      <c r="Z205" s="48" t="str" cm="1">
        <f t="array" ref="Z205">IF(INDEX(Transcripts_2021!$Q$2:$Q$1001,MATCH($A205,Applications_2021!$A$2:$A$1001,0))="","",INDEX(Transcripts_2021!$Q$2:$Q$1001,MATCH(TRIM($A205),TRIM(Transcripts_2021!$B$2:$B$1001),0)))</f>
        <v/>
      </c>
      <c r="AA205" s="48" t="str" cm="1">
        <f t="array" ref="AA205">IF(INDEX(Transcripts_2021!$S$2:$S$1001,MATCH($A205,Applications_2021!$A$2:$A$1001,0))="","",INDEX(Transcripts_2021!$S$2:$S$1001,MATCH(TRIM($A205),TRIM(Transcripts_2021!$B$2:$B$1001),0)))</f>
        <v/>
      </c>
      <c r="AB205" s="48" t="str" cm="1">
        <f t="array" ref="AB205">IF(INDEX(Transcripts_2021!$U$2:$U$1001,MATCH($A205,Applications_2021!$A$2:$A$1001,0))="","",INDEX(Transcripts_2021!$U$2:$U$1001,MATCH(TRIM($A205),TRIM(Transcripts_2021!$B$2:$B$1001),0)))</f>
        <v/>
      </c>
      <c r="AC205" s="48">
        <f>IF(INDEX(Transcripts_2021!$A$2:$A$324,MATCH($A205,Transcripts_2021!$A$2:$A$324,0))=$A205,INDEX(Transcripts_2021!$O$2:$O$324,MATCH($A205,Transcripts_2021!$A$2:$A$324,0)),"")</f>
        <v>0</v>
      </c>
      <c r="AD205" s="48" t="str">
        <f>IF(INDEX('AAYME 2021_List'!$A$3:$A$311,MATCH($A205,'AAYME 2021_List'!$A$3:$A$311,0))=$A205,INDEX('AAYME 2021_List'!$AC$3:$AC$311,MATCH($A205,'AAYME 2021_List'!$A$3:$A$311,0)),"")</f>
        <v>Humphreys</v>
      </c>
      <c r="AE205" s="48" t="str">
        <f>IF(INDEX(Applications_2021!$AL$2:$AL$651,MATCH($A205,Applications_2021!$A$2:$A$651,0))="","",INDEX(Applications_2021!$AL$2:$AL$651,MATCH($A205,Applications_2021!$A$2:$A$651,0)))</f>
        <v>Humphreys</v>
      </c>
    </row>
    <row r="206" spans="1:31" x14ac:dyDescent="0.3">
      <c r="A206" s="51" t="str">
        <f>IF(Applications_2021!$A427="","",Applications_2021!$A427)</f>
        <v>0443-SHA-KA-0156</v>
      </c>
      <c r="B206" s="52">
        <f>IF(INDEX('AAYME 2021_List'!$A$3:$A$311,MATCH($A206,'AAYME 2021_List'!$A$3:$A$311,0))=$A206,INDEX('AAYME 2021_List'!$B$3:$B$311,MATCH($A206,'AAYME 2021_List'!$A$3:$A$311,0)),"")</f>
        <v>0</v>
      </c>
      <c r="C206" s="258" t="str">
        <f>IF(INDEX('AAYME 2021_List'!$A$3:$A$311,MATCH($A206,'AAYME 2021_List'!$A$3:$A$311,0))=$A206,INDEX('AAYME 2021_List'!$C$3:$C$311,MATCH($A206,'AAYME 2021_List'!$A$3:$A$311,0)),"")</f>
        <v>99-Not Selected</v>
      </c>
      <c r="D206" s="46">
        <f t="shared" si="8"/>
        <v>8</v>
      </c>
      <c r="E206" s="45" cm="1">
        <f t="array" ref="E206">_xlfn.IFS($Q206="Less than $25,000 per year",5,$Q206="$25,000 to $49,999 per year",4,$Q206="$50,000 per year or above",2,$Q206="I do not know.",3,$Q206="",0)</f>
        <v>4</v>
      </c>
      <c r="F206" s="45" cm="1">
        <f t="array" ref="F206">_xlfn.IFS($T206="Excellent",5,$T206="Good",4,$T206="Average",3,$T206="Below Average",2,$T206="Poor",1)</f>
        <v>4</v>
      </c>
      <c r="G206" s="52"/>
      <c r="H206" s="52"/>
      <c r="I206" s="52"/>
      <c r="J206" s="255">
        <f>IF(INDEX('AAYME 2021_List'!$A$3:$A$311,MATCH($A206,'AAYME 2021_List'!$A$3:$A$311,0))=$A206,INDEX('AAYME 2021_List'!$J$3:$J$311,MATCH($A206,'AAYME 2021_List'!$A$3:$A$311,0)),"")</f>
        <v>0</v>
      </c>
      <c r="K206" s="48" t="str">
        <f>IF(LEFT(INDEX(Applications_2021!$E$2:$E$651,MATCH($A206,Applications_2021!$A$2:$A$651,0)),1)="Y","Black","Other")</f>
        <v>Black</v>
      </c>
      <c r="L206" s="48" t="str">
        <f>IF(INDEX(Applications_2021!$F$2:$F$651,MATCH($A206,Applications_2021!$A$2:$A$651,0))="","",INDEX(Applications_2021!$F$2:$F$651,MATCH($A206,Applications_2021!$A$2:$A$651,0)))</f>
        <v>Female</v>
      </c>
      <c r="M206" s="48" t="str">
        <f>IF(LEFT(INDEX(Applications_2021!$I$2:$I$651,MATCH($A206,Applications_2021!$A$2:$A$651,0)),1)="","",LEFT(INDEX(Applications_2021!$I$2:$I$651,MATCH($A206,Applications_2021!$A$2:$A$651,0)),1))</f>
        <v>7</v>
      </c>
      <c r="N206" s="48" t="str">
        <f>IF(INDEX(Applications_2021!$J$2:$J$651,MATCH($A206,Applications_2021!$A$2:$A$651,0))="","",INDEX(Applications_2021!$J$2:$J$651,MATCH($A206,Applications_2021!$A$2:$A$651,0)))</f>
        <v>Columbus Middle School</v>
      </c>
      <c r="O206" s="48" t="str">
        <f>IF(INDEX(Applications_2021!$K$2:$K$651,MATCH($A206,Applications_2021!$A$2:$A$651,0))="","",INDEX(Applications_2021!$K$2:$K$651,MATCH($A206,Applications_2021!$A$2:$A$651,0)))</f>
        <v xml:space="preserve">Columbus Municipal School </v>
      </c>
      <c r="P206" s="48" t="str">
        <f>IF(INDEX(Applications_2021!$P$2:$P$651,MATCH($A206,Applications_2021!$A$2:$A$651,0))="","",INDEX(Applications_2021!$P$2:$P$651,MATCH($A206,Applications_2021!$A$2:$A$651,0)))</f>
        <v>High School Diploma or up to 3 years of college</v>
      </c>
      <c r="Q206" s="48" t="str">
        <f>IF(INDEX(Applications_2021!$Q$2:$Q$651,MATCH($A206,Applications_2021!$A$2:$A$651,0))="","",INDEX(Applications_2021!$Q$2:$Q$651,MATCH($A206,Applications_2021!$A$2:$A$651,0)))</f>
        <v>$25,000 to $49,999 per year</v>
      </c>
      <c r="R206" s="48" t="str">
        <f>IF(INDEX(Applications_2021!$AL$2:$AL$651,MATCH($A206,Applications_2021!$A$2:$A$651,0))="","",INDEX(Applications_2021!$AL$2:$AL$651,MATCH($A206,Applications_2021!$A$2:$A$651,0)))</f>
        <v>Lowndes</v>
      </c>
      <c r="S206" s="48" t="str">
        <f>IF(INDEX(Applications_2021!$V$2:$V$651,MATCH($A206,Applications_2021!$A$2:$A$651,0))="","",INDEX(Applications_2021!$V$2:$V$651,MATCH($A206,Applications_2021!$A$2:$A$651,0)))</f>
        <v>MS</v>
      </c>
      <c r="T206" s="48" t="str">
        <f>IF(INDEX(Applications_2021!$AE$2:$AE$651,MATCH($A206,Applications_2021!$A$2:$A$651,0))="","",INDEX(Applications_2021!$AE$2:$AE$651,MATCH($A206,Applications_2021!$A$2:$A$651,0)))</f>
        <v>Good</v>
      </c>
      <c r="U206" s="48" t="str">
        <f>IF(INDEX(Applications_2021!$AF$2:$AF$651,MATCH($A206,Applications_2021!$A$2:$A$651,0))="","",INDEX(Applications_2021!$AF$2:$AF$651,MATCH($A206,Applications_2021!$A$2:$A$651,0)))</f>
        <v xml:space="preserve"> I would like to attend the AAYME camp to help prepar for my future by learning personal and professional development. I hope to gain skills needed to further my education along with skills to prepare for my future.</v>
      </c>
      <c r="V206" s="48" t="str">
        <f>IF(INDEX(Applications_2021!$AG$2:$AG$651,MATCH($A206,Applications_2021!$A$2:$A$651,0))="","",INDEX(Applications_2021!$AG$2:$AG$651,MATCH($A206,Applications_2021!$A$2:$A$651,0)))</f>
        <v/>
      </c>
      <c r="W206" s="48" t="str">
        <f>IF(INDEX(Applications_2021!$AH$2:$AH$651,MATCH($A206,Applications_2021!$A$2:$A$651,0))="","",INDEX(Applications_2021!$AH$2:$AH$651,MATCH($A206,Applications_2021!$A$2:$A$651,0)))</f>
        <v/>
      </c>
      <c r="X206" s="48" t="str">
        <f>IF(INDEX(Applications_2021!$AI$2:$AI$651,MATCH($A206,Applications_2021!$A$2:$A$651,0))="","",INDEX(Applications_2021!$AI$2:$AI$651,MATCH($A206,Applications_2021!$A$2:$A$651,0)))</f>
        <v>church or community organization</v>
      </c>
      <c r="Y206" s="48" t="str">
        <f>IF(INDEX(Applications_2021!$AJ$2:$AJ$651,MATCH($A206,Applications_2021!$A$2:$A$651,0))="","",INDEX(Applications_2021!$AJ$2:$AJ$651,MATCH($A206,Applications_2021!$A$2:$A$651,0)))</f>
        <v/>
      </c>
      <c r="Z206" s="48" t="str" cm="1">
        <f t="array" ref="Z206">IF(INDEX(Transcripts_2021!$Q$2:$Q$1001,MATCH($A206,Applications_2021!$A$2:$A$1001,0))="","",INDEX(Transcripts_2021!$Q$2:$Q$1001,MATCH(TRIM($A206),TRIM(Transcripts_2021!$B$2:$B$1001),0)))</f>
        <v/>
      </c>
      <c r="AA206" s="48" t="str" cm="1">
        <f t="array" ref="AA206">IF(INDEX(Transcripts_2021!$S$2:$S$1001,MATCH($A206,Applications_2021!$A$2:$A$1001,0))="","",INDEX(Transcripts_2021!$S$2:$S$1001,MATCH(TRIM($A206),TRIM(Transcripts_2021!$B$2:$B$1001),0)))</f>
        <v/>
      </c>
      <c r="AB206" s="48" t="str" cm="1">
        <f t="array" ref="AB206">IF(INDEX(Transcripts_2021!$U$2:$U$1001,MATCH($A206,Applications_2021!$A$2:$A$1001,0))="","",INDEX(Transcripts_2021!$U$2:$U$1001,MATCH(TRIM($A206),TRIM(Transcripts_2021!$B$2:$B$1001),0)))</f>
        <v/>
      </c>
      <c r="AC206" s="48" t="str">
        <f>IF(INDEX(Transcripts_2021!$A$2:$A$324,MATCH($A206,Transcripts_2021!$A$2:$A$324,0))=$A206,INDEX(Transcripts_2021!$O$2:$O$324,MATCH($A206,Transcripts_2021!$A$2:$A$324,0)),"")</f>
        <v>Columbus Middle School</v>
      </c>
      <c r="AD206" s="48" t="str">
        <f>IF(INDEX('AAYME 2021_List'!$A$3:$A$311,MATCH($A206,'AAYME 2021_List'!$A$3:$A$311,0))=$A206,INDEX('AAYME 2021_List'!$AC$3:$AC$311,MATCH($A206,'AAYME 2021_List'!$A$3:$A$311,0)),"")</f>
        <v>Lowndes</v>
      </c>
      <c r="AE206" s="48" t="str">
        <f>IF(INDEX(Applications_2021!$AL$2:$AL$651,MATCH($A206,Applications_2021!$A$2:$A$651,0))="","",INDEX(Applications_2021!$AL$2:$AL$651,MATCH($A206,Applications_2021!$A$2:$A$651,0)))</f>
        <v>Lowndes</v>
      </c>
    </row>
    <row r="207" spans="1:31" x14ac:dyDescent="0.3">
      <c r="A207" s="51" t="str">
        <f>IF(Applications_2021!$A428="","",Applications_2021!$A428)</f>
        <v>0444-TAY-JO-0006</v>
      </c>
      <c r="B207" s="52" t="str">
        <f>IF(INDEX('AAYME 2021_List'!$A$3:$A$311,MATCH($A207,'AAYME 2021_List'!$A$3:$A$311,0))=$A207,INDEX('AAYME 2021_List'!$B$3:$B$311,MATCH($A207,'AAYME 2021_List'!$A$3:$A$311,0)),"")</f>
        <v>No</v>
      </c>
      <c r="C207" s="258" t="str">
        <f>IF(INDEX('AAYME 2021_List'!$A$3:$A$311,MATCH($A207,'AAYME 2021_List'!$A$3:$A$311,0))=$A207,INDEX('AAYME 2021_List'!$C$3:$C$311,MATCH($A207,'AAYME 2021_List'!$A$3:$A$311,0)),"")</f>
        <v>02-Missing application info</v>
      </c>
      <c r="D207" s="46" t="e">
        <f t="shared" si="8"/>
        <v>#N/A</v>
      </c>
      <c r="E207" s="45" cm="1">
        <f t="array" ref="E207">_xlfn.IFS($Q207="Less than $25,000 per year",5,$Q207="$25,000 to $49,999 per year",4,$Q207="$50,000 per year or above",2,$Q207="I do not know.",3,$Q207="",0)</f>
        <v>0</v>
      </c>
      <c r="F207" s="45" t="e" cm="1">
        <f t="array" ref="F207">_xlfn.IFS($T207="Excellent",5,$T207="Good",4,$T207="Average",3,$T207="Below Average",2,$T207="Poor",1)</f>
        <v>#N/A</v>
      </c>
      <c r="G207" s="52"/>
      <c r="H207" s="52"/>
      <c r="I207" s="52"/>
      <c r="J207" s="255">
        <f>IF(INDEX('AAYME 2021_List'!$A$3:$A$311,MATCH($A207,'AAYME 2021_List'!$A$3:$A$311,0))=$A207,INDEX('AAYME 2021_List'!$J$3:$J$311,MATCH($A207,'AAYME 2021_List'!$A$3:$A$311,0)),"")</f>
        <v>0</v>
      </c>
      <c r="K207" s="48" t="str">
        <f>IF(LEFT(INDEX(Applications_2021!$E$2:$E$651,MATCH($A207,Applications_2021!$A$2:$A$651,0)),1)="Y","Black","Other")</f>
        <v>Black</v>
      </c>
      <c r="L207" s="48" t="str">
        <f>IF(INDEX(Applications_2021!$F$2:$F$651,MATCH($A207,Applications_2021!$A$2:$A$651,0))="","",INDEX(Applications_2021!$F$2:$F$651,MATCH($A207,Applications_2021!$A$2:$A$651,0)))</f>
        <v>Female</v>
      </c>
      <c r="M207" s="48" t="str">
        <f>IF(LEFT(INDEX(Applications_2021!$I$2:$I$651,MATCH($A207,Applications_2021!$A$2:$A$651,0)),1)="","",LEFT(INDEX(Applications_2021!$I$2:$I$651,MATCH($A207,Applications_2021!$A$2:$A$651,0)),1))</f>
        <v>9</v>
      </c>
      <c r="N207" s="48" t="str">
        <f>IF(INDEX(Applications_2021!$J$2:$J$651,MATCH($A207,Applications_2021!$A$2:$A$651,0))="","",INDEX(Applications_2021!$J$2:$J$651,MATCH($A207,Applications_2021!$A$2:$A$651,0)))</f>
        <v>Coffeeville High School</v>
      </c>
      <c r="O207" s="48" t="str">
        <f>IF(INDEX(Applications_2021!$K$2:$K$651,MATCH($A207,Applications_2021!$A$2:$A$651,0))="","",INDEX(Applications_2021!$K$2:$K$651,MATCH($A207,Applications_2021!$A$2:$A$651,0)))</f>
        <v>Coffeeville School District</v>
      </c>
      <c r="P207" s="48" t="str">
        <f>IF(INDEX(Applications_2021!$P$2:$P$651,MATCH($A207,Applications_2021!$A$2:$A$651,0))="","",INDEX(Applications_2021!$P$2:$P$651,MATCH($A207,Applications_2021!$A$2:$A$651,0)))</f>
        <v>Less than a High School Diploma</v>
      </c>
      <c r="Q207" s="66" t="str">
        <f>IF(INDEX(Applications_2021!$Q$2:$Q$651,MATCH($A207,Applications_2021!$A$2:$A$651,0))="","",INDEX(Applications_2021!$Q$2:$Q$651,MATCH($A207,Applications_2021!$A$2:$A$651,0)))</f>
        <v/>
      </c>
      <c r="R207" s="48" t="str">
        <f>IF(INDEX(Applications_2021!$AL$2:$AL$651,MATCH($A207,Applications_2021!$A$2:$A$651,0))="","",INDEX(Applications_2021!$AL$2:$AL$651,MATCH($A207,Applications_2021!$A$2:$A$651,0)))</f>
        <v>Yalobusha</v>
      </c>
      <c r="S207" s="48" t="str">
        <f>IF(INDEX(Applications_2021!$V$2:$V$651,MATCH($A207,Applications_2021!$A$2:$A$651,0))="","",INDEX(Applications_2021!$V$2:$V$651,MATCH($A207,Applications_2021!$A$2:$A$651,0)))</f>
        <v>MS</v>
      </c>
      <c r="T207" s="48" t="str">
        <f>IF(INDEX(Applications_2021!$AE$2:$AE$651,MATCH($A207,Applications_2021!$A$2:$A$651,0))="","",INDEX(Applications_2021!$AE$2:$AE$651,MATCH($A207,Applications_2021!$A$2:$A$651,0)))</f>
        <v>Two forms submitted. ENTRY 444: Good. ENTRY 461: Excellent</v>
      </c>
      <c r="U207" s="48" t="str">
        <f>IF(INDEX(Applications_2021!$AF$2:$AF$651,MATCH($A207,Applications_2021!$A$2:$A$651,0))="","",INDEX(Applications_2021!$AF$2:$AF$651,MATCH($A207,Applications_2021!$A$2:$A$651,0)))</f>
        <v xml:space="preserve">ENTRY 444: I would like to attend AAYME Camp because it would be a new experience for me.  Also I am very interested in this camp because I love math and science.  It is very intriguing to me.  This camp will also give me an opportunity to communicate and meet new people.  ENTRY 461: I would like to attend the AAYME Camp because it will be a new social and educational experience and I hope to gain more information that will bring back to my high school and will help me as well as my peers. </v>
      </c>
      <c r="V207" s="48" t="str">
        <f>IF(INDEX(Applications_2021!$AG$2:$AG$651,MATCH($A207,Applications_2021!$A$2:$A$651,0))="","",INDEX(Applications_2021!$AG$2:$AG$651,MATCH($A207,Applications_2021!$A$2:$A$651,0)))</f>
        <v xml:space="preserve">ENTRY 444: I am in a program call Upward Bound.  It is a program that prepares you for college. ENTRY 461: I am a member of the Upward Bound Program where I gain information on preparing for college and actively participate in community service projects. I have always been an Honor Roll student. I sing lead songs and praise dance at my local church. I enjoy Math and Science in which I have exceptionally good grades in. </v>
      </c>
      <c r="W207" s="48" t="str">
        <f>IF(INDEX(Applications_2021!$AH$2:$AH$651,MATCH($A207,Applications_2021!$A$2:$A$651,0))="","",INDEX(Applications_2021!$AH$2:$AH$651,MATCH($A207,Applications_2021!$A$2:$A$651,0)))</f>
        <v/>
      </c>
      <c r="X207" s="48" t="str">
        <f>IF(INDEX(Applications_2021!$AI$2:$AI$651,MATCH($A207,Applications_2021!$A$2:$A$651,0))="","",INDEX(Applications_2021!$AI$2:$AI$651,MATCH($A207,Applications_2021!$A$2:$A$651,0)))</f>
        <v>school/teacher</v>
      </c>
      <c r="Y207" s="48" t="str">
        <f>IF(INDEX(Applications_2021!$AJ$2:$AJ$651,MATCH($A207,Applications_2021!$A$2:$A$651,0))="","",INDEX(Applications_2021!$AJ$2:$AJ$651,MATCH($A207,Applications_2021!$A$2:$A$651,0)))</f>
        <v>Ashely L. Taylor-Polk and Joni Harrell, Coffeeville School District</v>
      </c>
      <c r="Z207" s="48" t="str" cm="1">
        <f t="array" ref="Z207">IF(INDEX(Transcripts_2021!$Q$2:$Q$1001,MATCH($A207,Applications_2021!$A$2:$A$1001,0))="","",INDEX(Transcripts_2021!$Q$2:$Q$1001,MATCH(TRIM($A207),TRIM(Transcripts_2021!$B$2:$B$1001),0)))</f>
        <v/>
      </c>
      <c r="AA207" s="48" t="str" cm="1">
        <f t="array" ref="AA207">IF(INDEX(Transcripts_2021!$S$2:$S$1001,MATCH($A207,Applications_2021!$A$2:$A$1001,0))="","",INDEX(Transcripts_2021!$S$2:$S$1001,MATCH(TRIM($A207),TRIM(Transcripts_2021!$B$2:$B$1001),0)))</f>
        <v/>
      </c>
      <c r="AB207" s="48" t="str" cm="1">
        <f t="array" ref="AB207">IF(INDEX(Transcripts_2021!$U$2:$U$1001,MATCH($A207,Applications_2021!$A$2:$A$1001,0))="","",INDEX(Transcripts_2021!$U$2:$U$1001,MATCH(TRIM($A207),TRIM(Transcripts_2021!$B$2:$B$1001),0)))</f>
        <v/>
      </c>
      <c r="AC207" s="48" t="str">
        <f>IF(INDEX(Transcripts_2021!$A$2:$A$324,MATCH($A207,Transcripts_2021!$A$2:$A$324,0))=$A207,INDEX(Transcripts_2021!$O$2:$O$324,MATCH($A207,Transcripts_2021!$A$2:$A$324,0)),"")</f>
        <v>Coffeeville High School</v>
      </c>
      <c r="AD207" s="48" t="str">
        <f>IF(INDEX('AAYME 2021_List'!$A$3:$A$311,MATCH($A207,'AAYME 2021_List'!$A$3:$A$311,0))=$A207,INDEX('AAYME 2021_List'!$AC$3:$AC$311,MATCH($A207,'AAYME 2021_List'!$A$3:$A$311,0)),"")</f>
        <v>Yalobusha</v>
      </c>
      <c r="AE207" s="48" t="str">
        <f>IF(INDEX(Applications_2021!$AL$2:$AL$651,MATCH($A207,Applications_2021!$A$2:$A$651,0))="","",INDEX(Applications_2021!$AL$2:$AL$651,MATCH($A207,Applications_2021!$A$2:$A$651,0)))</f>
        <v>Yalobusha</v>
      </c>
    </row>
    <row r="208" spans="1:31" x14ac:dyDescent="0.3">
      <c r="A208" s="51" t="str">
        <f>IF(Applications_2021!$A430="","",Applications_2021!$A430)</f>
        <v>0446-LEE-DE-0330</v>
      </c>
      <c r="B208" s="52" t="str">
        <f>IF(INDEX('AAYME 2021_List'!$A$3:$A$311,MATCH($A208,'AAYME 2021_List'!$A$3:$A$311,0))=$A208,INDEX('AAYME 2021_List'!$B$3:$B$311,MATCH($A208,'AAYME 2021_List'!$A$3:$A$311,0)),"")</f>
        <v>Yes</v>
      </c>
      <c r="C208" s="258" t="str">
        <f>IF(INDEX('AAYME 2021_List'!$A$3:$A$311,MATCH($A208,'AAYME 2021_List'!$A$3:$A$311,0))=$A208,INDEX('AAYME 2021_List'!$C$3:$C$311,MATCH($A208,'AAYME 2021_List'!$A$3:$A$311,0)),"")</f>
        <v>00-Priority Representation</v>
      </c>
      <c r="D208" s="46">
        <f t="shared" si="8"/>
        <v>9</v>
      </c>
      <c r="E208" s="45" cm="1">
        <f t="array" ref="E208">_xlfn.IFS($Q208="Less than $25,000 per year",5,$Q208="$25,000 to $49,999 per year",4,$Q208="$50,000 per year or above",2,$Q208="I do not know.",3,$Q208="",0)</f>
        <v>4</v>
      </c>
      <c r="F208" s="45" cm="1">
        <f t="array" ref="F208">_xlfn.IFS($T208="Excellent",5,$T208="Good",4,$T208="Average",3,$T208="Below Average",2,$T208="Poor",1)</f>
        <v>5</v>
      </c>
      <c r="G208" s="52"/>
      <c r="H208" s="52"/>
      <c r="I208" s="52"/>
      <c r="J208" s="255">
        <f>IF(INDEX('AAYME 2021_List'!$A$3:$A$311,MATCH($A208,'AAYME 2021_List'!$A$3:$A$311,0))=$A208,INDEX('AAYME 2021_List'!$J$3:$J$311,MATCH($A208,'AAYME 2021_List'!$A$3:$A$311,0)),"")</f>
        <v>7</v>
      </c>
      <c r="K208" s="48" t="str">
        <f>IF(LEFT(INDEX(Applications_2021!$E$2:$E$651,MATCH($A208,Applications_2021!$A$2:$A$651,0)),1)="Y","Black","Other")</f>
        <v>Black</v>
      </c>
      <c r="L208" s="48" t="str">
        <f>IF(INDEX(Applications_2021!$F$2:$F$651,MATCH($A208,Applications_2021!$A$2:$A$651,0))="","",INDEX(Applications_2021!$F$2:$F$651,MATCH($A208,Applications_2021!$A$2:$A$651,0)))</f>
        <v>Male</v>
      </c>
      <c r="M208" s="48" t="str">
        <f>IF(LEFT(INDEX(Applications_2021!$I$2:$I$651,MATCH($A208,Applications_2021!$A$2:$A$651,0)),1)="","",LEFT(INDEX(Applications_2021!$I$2:$I$651,MATCH($A208,Applications_2021!$A$2:$A$651,0)),1))</f>
        <v>7</v>
      </c>
      <c r="N208" s="48" t="str">
        <f>IF(INDEX(Applications_2021!$J$2:$J$651,MATCH($A208,Applications_2021!$A$2:$A$651,0))="","",INDEX(Applications_2021!$J$2:$J$651,MATCH($A208,Applications_2021!$A$2:$A$651,0)))</f>
        <v>South Pike Jr. High</v>
      </c>
      <c r="O208" s="48" t="str">
        <f>IF(INDEX(Applications_2021!$K$2:$K$651,MATCH($A208,Applications_2021!$A$2:$A$651,0))="","",INDEX(Applications_2021!$K$2:$K$651,MATCH($A208,Applications_2021!$A$2:$A$651,0)))</f>
        <v>South Pike</v>
      </c>
      <c r="P208" s="48" t="str">
        <f>IF(INDEX(Applications_2021!$P$2:$P$651,MATCH($A208,Applications_2021!$A$2:$A$651,0))="","",INDEX(Applications_2021!$P$2:$P$651,MATCH($A208,Applications_2021!$A$2:$A$651,0)))</f>
        <v>College degree or 4 or more years of college (including graduate school)</v>
      </c>
      <c r="Q208" s="48" t="str">
        <f>IF(INDEX(Applications_2021!$Q$2:$Q$651,MATCH($A208,Applications_2021!$A$2:$A$651,0))="","",INDEX(Applications_2021!$Q$2:$Q$651,MATCH($A208,Applications_2021!$A$2:$A$651,0)))</f>
        <v>$25,000 to $49,999 per year</v>
      </c>
      <c r="R208" s="48" t="str">
        <f>IF(INDEX(Applications_2021!$AL$2:$AL$651,MATCH($A208,Applications_2021!$A$2:$A$651,0))="","",INDEX(Applications_2021!$AL$2:$AL$651,MATCH($A208,Applications_2021!$A$2:$A$651,0)))</f>
        <v>Pike</v>
      </c>
      <c r="S208" s="48" t="str">
        <f>IF(INDEX(Applications_2021!$V$2:$V$651,MATCH($A208,Applications_2021!$A$2:$A$651,0))="","",INDEX(Applications_2021!$V$2:$V$651,MATCH($A208,Applications_2021!$A$2:$A$651,0)))</f>
        <v>MS</v>
      </c>
      <c r="T208" s="48" t="str">
        <f>IF(INDEX(Applications_2021!$AE$2:$AE$651,MATCH($A208,Applications_2021!$A$2:$A$651,0))="","",INDEX(Applications_2021!$AE$2:$AE$651,MATCH($A208,Applications_2021!$A$2:$A$651,0)))</f>
        <v>Excellent</v>
      </c>
      <c r="U208" s="48" t="str">
        <f>IF(INDEX(Applications_2021!$AF$2:$AF$651,MATCH($A208,Applications_2021!$A$2:$A$651,0))="","",INDEX(Applications_2021!$AF$2:$AF$651,MATCH($A208,Applications_2021!$A$2:$A$651,0)))</f>
        <v>I want to attend this camp to further my options for potential colleges in the future. What I want to gain from my experience are the new horizons that await me for when I graduate highschool.</v>
      </c>
      <c r="V208" s="48" t="str">
        <f>IF(INDEX(Applications_2021!$AG$2:$AG$651,MATCH($A208,Applications_2021!$A$2:$A$651,0))="","",INDEX(Applications_2021!$AG$2:$AG$651,MATCH($A208,Applications_2021!$A$2:$A$651,0)))</f>
        <v>I'm m vice president of the Jr. High beta club at my school, and I have been principal and superintendent scholar ever since kindergarten.</v>
      </c>
      <c r="W208" s="48" t="str">
        <f>IF(INDEX(Applications_2021!$AH$2:$AH$651,MATCH($A208,Applications_2021!$A$2:$A$651,0))="","",INDEX(Applications_2021!$AH$2:$AH$651,MATCH($A208,Applications_2021!$A$2:$A$651,0)))</f>
        <v/>
      </c>
      <c r="X208" s="48" t="str">
        <f>IF(INDEX(Applications_2021!$AI$2:$AI$651,MATCH($A208,Applications_2021!$A$2:$A$651,0))="","",INDEX(Applications_2021!$AI$2:$AI$651,MATCH($A208,Applications_2021!$A$2:$A$651,0)))</f>
        <v>relative or friend</v>
      </c>
      <c r="Y208" s="48" t="str">
        <f>IF(INDEX(Applications_2021!$AJ$2:$AJ$651,MATCH($A208,Applications_2021!$A$2:$A$651,0))="","",INDEX(Applications_2021!$AJ$2:$AJ$651,MATCH($A208,Applications_2021!$A$2:$A$651,0)))</f>
        <v/>
      </c>
      <c r="Z208" s="48" t="str" cm="1">
        <f t="array" ref="Z208">IF(INDEX(Transcripts_2021!$Q$2:$Q$1001,MATCH($A208,Applications_2021!$A$2:$A$1001,0))="","",INDEX(Transcripts_2021!$Q$2:$Q$1001,MATCH(TRIM($A208),TRIM(Transcripts_2021!$B$2:$B$1001),0)))</f>
        <v/>
      </c>
      <c r="AA208" s="48" t="str" cm="1">
        <f t="array" ref="AA208">IF(INDEX(Transcripts_2021!$S$2:$S$1001,MATCH($A208,Applications_2021!$A$2:$A$1001,0))="","",INDEX(Transcripts_2021!$S$2:$S$1001,MATCH(TRIM($A208),TRIM(Transcripts_2021!$B$2:$B$1001),0)))</f>
        <v/>
      </c>
      <c r="AB208" s="48" t="str" cm="1">
        <f t="array" ref="AB208">IF(INDEX(Transcripts_2021!$U$2:$U$1001,MATCH($A208,Applications_2021!$A$2:$A$1001,0))="","",INDEX(Transcripts_2021!$U$2:$U$1001,MATCH(TRIM($A208),TRIM(Transcripts_2021!$B$2:$B$1001),0)))</f>
        <v/>
      </c>
      <c r="AC208" s="48" t="str">
        <f>IF(INDEX(Transcripts_2021!$A$2:$A$324,MATCH($A208,Transcripts_2021!$A$2:$A$324,0))=$A208,INDEX(Transcripts_2021!$O$2:$O$324,MATCH($A208,Transcripts_2021!$A$2:$A$324,0)),"")</f>
        <v>South Pike Junior High</v>
      </c>
      <c r="AD208" s="48" t="str">
        <f>IF(INDEX('AAYME 2021_List'!$A$3:$A$311,MATCH($A208,'AAYME 2021_List'!$A$3:$A$311,0))=$A208,INDEX('AAYME 2021_List'!$AC$3:$AC$311,MATCH($A208,'AAYME 2021_List'!$A$3:$A$311,0)),"")</f>
        <v>Pike</v>
      </c>
      <c r="AE208" s="48" t="str">
        <f>IF(INDEX(Applications_2021!$AL$2:$AL$651,MATCH($A208,Applications_2021!$A$2:$A$651,0))="","",INDEX(Applications_2021!$AL$2:$AL$651,MATCH($A208,Applications_2021!$A$2:$A$651,0)))</f>
        <v>Pike</v>
      </c>
    </row>
    <row r="209" spans="1:31" x14ac:dyDescent="0.3">
      <c r="A209" s="51" t="str">
        <f>IF(Applications_2021!$A432="","",Applications_2021!$A432)</f>
        <v>0448-SHA-MA-0309</v>
      </c>
      <c r="B209" s="52" t="str">
        <f>IF(INDEX('AAYME 2021_List'!$A$3:$A$311,MATCH($A209,'AAYME 2021_List'!$A$3:$A$311,0))=$A209,INDEX('AAYME 2021_List'!$B$3:$B$311,MATCH($A209,'AAYME 2021_List'!$A$3:$A$311,0)),"")</f>
        <v>Yes</v>
      </c>
      <c r="C209" s="258" t="str">
        <f>IF(INDEX('AAYME 2021_List'!$A$3:$A$311,MATCH($A209,'AAYME 2021_List'!$A$3:$A$311,0))=$A209,INDEX('AAYME 2021_List'!$C$3:$C$311,MATCH($A209,'AAYME 2021_List'!$A$3:$A$311,0)),"")</f>
        <v>07-Alternate</v>
      </c>
      <c r="D209" s="46">
        <f t="shared" si="8"/>
        <v>7</v>
      </c>
      <c r="E209" s="45" cm="1">
        <f t="array" ref="E209">_xlfn.IFS($Q209="Less than $25,000 per year",5,$Q209="$25,000 to $49,999 per year",4,$Q209="$50,000 per year or above",2,$Q209="I do not know.",3,$Q209="",0)</f>
        <v>4</v>
      </c>
      <c r="F209" s="45" cm="1">
        <f t="array" ref="F209">_xlfn.IFS($T209="Excellent",5,$T209="Good",4,$T209="Average",3,$T209="Below Average",2,$T209="Poor",1)</f>
        <v>3</v>
      </c>
      <c r="G209" s="52"/>
      <c r="H209" s="52"/>
      <c r="I209" s="52"/>
      <c r="J209" s="255">
        <f>IF(INDEX('AAYME 2021_List'!$A$3:$A$311,MATCH($A209,'AAYME 2021_List'!$A$3:$A$311,0))=$A209,INDEX('AAYME 2021_List'!$J$3:$J$311,MATCH($A209,'AAYME 2021_List'!$A$3:$A$311,0)),"")</f>
        <v>9</v>
      </c>
      <c r="K209" s="48" t="str">
        <f>IF(LEFT(INDEX(Applications_2021!$E$2:$E$651,MATCH($A209,Applications_2021!$A$2:$A$651,0)),1)="Y","Black","Other")</f>
        <v>Black</v>
      </c>
      <c r="L209" s="48" t="str">
        <f>IF(INDEX(Applications_2021!$F$2:$F$651,MATCH($A209,Applications_2021!$A$2:$A$651,0))="","",INDEX(Applications_2021!$F$2:$F$651,MATCH($A209,Applications_2021!$A$2:$A$651,0)))</f>
        <v>Male</v>
      </c>
      <c r="M209" s="48" t="str">
        <f>IF(LEFT(INDEX(Applications_2021!$I$2:$I$651,MATCH($A209,Applications_2021!$A$2:$A$651,0)),1)="","",LEFT(INDEX(Applications_2021!$I$2:$I$651,MATCH($A209,Applications_2021!$A$2:$A$651,0)),1))</f>
        <v>9</v>
      </c>
      <c r="N209" s="48" t="str">
        <f>IF(INDEX(Applications_2021!$J$2:$J$651,MATCH($A209,Applications_2021!$A$2:$A$651,0))="","",INDEX(Applications_2021!$J$2:$J$651,MATCH($A209,Applications_2021!$A$2:$A$651,0)))</f>
        <v>Armstrong middle school</v>
      </c>
      <c r="O209" s="48" t="str">
        <f>IF(INDEX(Applications_2021!$K$2:$K$651,MATCH($A209,Applications_2021!$A$2:$A$651,0))="","",INDEX(Applications_2021!$K$2:$K$651,MATCH($A209,Applications_2021!$A$2:$A$651,0)))</f>
        <v>Starkville oktibbeha county school district</v>
      </c>
      <c r="P209" s="48" t="str">
        <f>IF(INDEX(Applications_2021!$P$2:$P$651,MATCH($A209,Applications_2021!$A$2:$A$651,0))="","",INDEX(Applications_2021!$P$2:$P$651,MATCH($A209,Applications_2021!$A$2:$A$651,0)))</f>
        <v>College degree or 4 or more years of college (including graduate school)</v>
      </c>
      <c r="Q209" s="48" t="str">
        <f>IF(INDEX(Applications_2021!$Q$2:$Q$651,MATCH($A209,Applications_2021!$A$2:$A$651,0))="","",INDEX(Applications_2021!$Q$2:$Q$651,MATCH($A209,Applications_2021!$A$2:$A$651,0)))</f>
        <v>$25,000 to $49,999 per year</v>
      </c>
      <c r="R209" s="48" t="str">
        <f>IF(INDEX(Applications_2021!$AL$2:$AL$651,MATCH($A209,Applications_2021!$A$2:$A$651,0))="","",INDEX(Applications_2021!$AL$2:$AL$651,MATCH($A209,Applications_2021!$A$2:$A$651,0)))</f>
        <v>Oktibbeha</v>
      </c>
      <c r="S209" s="48" t="str">
        <f>IF(INDEX(Applications_2021!$V$2:$V$651,MATCH($A209,Applications_2021!$A$2:$A$651,0))="","",INDEX(Applications_2021!$V$2:$V$651,MATCH($A209,Applications_2021!$A$2:$A$651,0)))</f>
        <v>MS</v>
      </c>
      <c r="T209" s="48" t="str">
        <f>IF(INDEX(Applications_2021!$AE$2:$AE$651,MATCH($A209,Applications_2021!$A$2:$A$651,0))="","",INDEX(Applications_2021!$AE$2:$AE$651,MATCH($A209,Applications_2021!$A$2:$A$651,0)))</f>
        <v>Average</v>
      </c>
      <c r="U209" s="48" t="str">
        <f>IF(INDEX(Applications_2021!$AF$2:$AF$651,MATCH($A209,Applications_2021!$A$2:$A$651,0))="","",INDEX(Applications_2021!$AF$2:$AF$651,MATCH($A209,Applications_2021!$A$2:$A$651,0)))</f>
        <v xml:space="preserve">I want to attend this camp to challenge myself again. A couple of years ago I was a member of the national honor society and o started to let my grades drop my mom was so disappointed because she knew I could do better. So I think this camp will help me get back on track with my grades. </v>
      </c>
      <c r="V209" s="48" t="str">
        <f>IF(INDEX(Applications_2021!$AG$2:$AG$651,MATCH($A209,Applications_2021!$A$2:$A$651,0))="","",INDEX(Applications_2021!$AG$2:$AG$651,MATCH($A209,Applications_2021!$A$2:$A$651,0)))</f>
        <v>Was a member of national honor society  Member of starkville Steelers football league  Current member of starkville high football team  My mom has a charity called saviour secret service we do alot of community service things slowed down when covid hit so we havent done much lately</v>
      </c>
      <c r="W209" s="48" t="str">
        <f>IF(INDEX(Applications_2021!$AH$2:$AH$651,MATCH($A209,Applications_2021!$A$2:$A$651,0))="","",INDEX(Applications_2021!$AH$2:$AH$651,MATCH($A209,Applications_2021!$A$2:$A$651,0)))</f>
        <v/>
      </c>
      <c r="X209" s="48" t="str">
        <f>IF(INDEX(Applications_2021!$AI$2:$AI$651,MATCH($A209,Applications_2021!$A$2:$A$651,0))="","",INDEX(Applications_2021!$AI$2:$AI$651,MATCH($A209,Applications_2021!$A$2:$A$651,0)))</f>
        <v>relative or friend</v>
      </c>
      <c r="Y209" s="48" t="str">
        <f>IF(INDEX(Applications_2021!$AJ$2:$AJ$651,MATCH($A209,Applications_2021!$A$2:$A$651,0))="","",INDEX(Applications_2021!$AJ$2:$AJ$651,MATCH($A209,Applications_2021!$A$2:$A$651,0)))</f>
        <v/>
      </c>
      <c r="Z209" s="48" t="str" cm="1">
        <f t="array" ref="Z209">IF(INDEX(Transcripts_2021!$Q$2:$Q$1001,MATCH($A209,Applications_2021!$A$2:$A$1001,0))="","",INDEX(Transcripts_2021!$Q$2:$Q$1001,MATCH(TRIM($A209),TRIM(Transcripts_2021!$B$2:$B$1001),0)))</f>
        <v/>
      </c>
      <c r="AA209" s="48" t="str" cm="1">
        <f t="array" ref="AA209">IF(INDEX(Transcripts_2021!$S$2:$S$1001,MATCH($A209,Applications_2021!$A$2:$A$1001,0))="","",INDEX(Transcripts_2021!$S$2:$S$1001,MATCH(TRIM($A209),TRIM(Transcripts_2021!$B$2:$B$1001),0)))</f>
        <v/>
      </c>
      <c r="AB209" s="48" t="str" cm="1">
        <f t="array" ref="AB209">IF(INDEX(Transcripts_2021!$U$2:$U$1001,MATCH($A209,Applications_2021!$A$2:$A$1001,0))="","",INDEX(Transcripts_2021!$U$2:$U$1001,MATCH(TRIM($A209),TRIM(Transcripts_2021!$B$2:$B$1001),0)))</f>
        <v/>
      </c>
      <c r="AC209" s="48" t="str">
        <f>IF(INDEX(Transcripts_2021!$A$2:$A$324,MATCH($A209,Transcripts_2021!$A$2:$A$324,0))=$A209,INDEX(Transcripts_2021!$O$2:$O$324,MATCH($A209,Transcripts_2021!$A$2:$A$324,0)),"")</f>
        <v>Armstrong Junior High school</v>
      </c>
      <c r="AD209" s="48" t="str">
        <f>IF(INDEX('AAYME 2021_List'!$A$3:$A$311,MATCH($A209,'AAYME 2021_List'!$A$3:$A$311,0))=$A209,INDEX('AAYME 2021_List'!$AC$3:$AC$311,MATCH($A209,'AAYME 2021_List'!$A$3:$A$311,0)),"")</f>
        <v>Oktibbeha</v>
      </c>
      <c r="AE209" s="48" t="str">
        <f>IF(INDEX(Applications_2021!$AL$2:$AL$651,MATCH($A209,Applications_2021!$A$2:$A$651,0))="","",INDEX(Applications_2021!$AL$2:$AL$651,MATCH($A209,Applications_2021!$A$2:$A$651,0)))</f>
        <v>Oktibbeha</v>
      </c>
    </row>
    <row r="210" spans="1:31" x14ac:dyDescent="0.3">
      <c r="A210" s="51" t="str">
        <f>IF(Applications_2021!$A434="","",Applications_2021!$A434)</f>
        <v>0450-CAV-LA-0021</v>
      </c>
      <c r="B210" s="52" t="str">
        <f>IF(INDEX('AAYME 2021_List'!$A$3:$A$311,MATCH($A210,'AAYME 2021_List'!$A$3:$A$311,0))=$A210,INDEX('AAYME 2021_List'!$B$3:$B$311,MATCH($A210,'AAYME 2021_List'!$A$3:$A$311,0)),"")</f>
        <v>Yes</v>
      </c>
      <c r="C210" s="258" t="str">
        <f>IF(INDEX('AAYME 2021_List'!$A$3:$A$311,MATCH($A210,'AAYME 2021_List'!$A$3:$A$311,0))=$A210,INDEX('AAYME 2021_List'!$C$3:$C$311,MATCH($A210,'AAYME 2021_List'!$A$3:$A$311,0)),"")</f>
        <v>07-Alternate</v>
      </c>
      <c r="D210" s="46">
        <f t="shared" si="8"/>
        <v>7</v>
      </c>
      <c r="E210" s="45" cm="1">
        <f t="array" ref="E210">_xlfn.IFS($Q210="Less than $25,000 per year",5,$Q210="$25,000 to $49,999 per year",4,$Q210="$50,000 per year or above",2,$Q210="I do not know.",3,$Q210="",0)</f>
        <v>2</v>
      </c>
      <c r="F210" s="45" cm="1">
        <f t="array" ref="F210">_xlfn.IFS($T210="Excellent",5,$T210="Good",4,$T210="Average",3,$T210="Below Average",2,$T210="Poor",1)</f>
        <v>5</v>
      </c>
      <c r="G210" s="52"/>
      <c r="H210" s="52"/>
      <c r="I210" s="52"/>
      <c r="J210" s="255">
        <f>IF(INDEX('AAYME 2021_List'!$A$3:$A$311,MATCH($A210,'AAYME 2021_List'!$A$3:$A$311,0))=$A210,INDEX('AAYME 2021_List'!$J$3:$J$311,MATCH($A210,'AAYME 2021_List'!$A$3:$A$311,0)),"")</f>
        <v>7</v>
      </c>
      <c r="K210" s="48" t="str">
        <f>IF(LEFT(INDEX(Applications_2021!$E$2:$E$651,MATCH($A210,Applications_2021!$A$2:$A$651,0)),1)="Y","Black","Other")</f>
        <v>Black</v>
      </c>
      <c r="L210" s="48" t="str">
        <f>IF(INDEX(Applications_2021!$F$2:$F$651,MATCH($A210,Applications_2021!$A$2:$A$651,0))="","",INDEX(Applications_2021!$F$2:$F$651,MATCH($A210,Applications_2021!$A$2:$A$651,0)))</f>
        <v>Female</v>
      </c>
      <c r="M210" s="48" t="str">
        <f>IF(LEFT(INDEX(Applications_2021!$I$2:$I$651,MATCH($A210,Applications_2021!$A$2:$A$651,0)),1)="","",LEFT(INDEX(Applications_2021!$I$2:$I$651,MATCH($A210,Applications_2021!$A$2:$A$651,0)),1))</f>
        <v>7</v>
      </c>
      <c r="N210" s="48" t="str">
        <f>IF(INDEX(Applications_2021!$J$2:$J$651,MATCH($A210,Applications_2021!$A$2:$A$651,0))="","",INDEX(Applications_2021!$J$2:$J$651,MATCH($A210,Applications_2021!$A$2:$A$651,0)))</f>
        <v>Madison Middle School</v>
      </c>
      <c r="O210" s="48" t="str">
        <f>IF(INDEX(Applications_2021!$K$2:$K$651,MATCH($A210,Applications_2021!$A$2:$A$651,0))="","",INDEX(Applications_2021!$K$2:$K$651,MATCH($A210,Applications_2021!$A$2:$A$651,0)))</f>
        <v>Madison County</v>
      </c>
      <c r="P210" s="48" t="str">
        <f>IF(INDEX(Applications_2021!$P$2:$P$651,MATCH($A210,Applications_2021!$A$2:$A$651,0))="","",INDEX(Applications_2021!$P$2:$P$651,MATCH($A210,Applications_2021!$A$2:$A$651,0)))</f>
        <v>College degree or 4 or more years of college (including graduate school)</v>
      </c>
      <c r="Q210" s="48" t="str">
        <f>IF(INDEX(Applications_2021!$Q$2:$Q$651,MATCH($A210,Applications_2021!$A$2:$A$651,0))="","",INDEX(Applications_2021!$Q$2:$Q$651,MATCH($A210,Applications_2021!$A$2:$A$651,0)))</f>
        <v>$50,000 per year or above</v>
      </c>
      <c r="R210" s="48" t="str">
        <f>IF(INDEX(Applications_2021!$AL$2:$AL$651,MATCH($A210,Applications_2021!$A$2:$A$651,0))="","",INDEX(Applications_2021!$AL$2:$AL$651,MATCH($A210,Applications_2021!$A$2:$A$651,0)))</f>
        <v>Madison</v>
      </c>
      <c r="S210" s="48" t="str">
        <f>IF(INDEX(Applications_2021!$V$2:$V$651,MATCH($A210,Applications_2021!$A$2:$A$651,0))="","",INDEX(Applications_2021!$V$2:$V$651,MATCH($A210,Applications_2021!$A$2:$A$651,0)))</f>
        <v>MS</v>
      </c>
      <c r="T210" s="48" t="str">
        <f>IF(INDEX(Applications_2021!$AE$2:$AE$651,MATCH($A210,Applications_2021!$A$2:$A$651,0))="","",INDEX(Applications_2021!$AE$2:$AE$651,MATCH($A210,Applications_2021!$A$2:$A$651,0)))</f>
        <v>Excellent</v>
      </c>
      <c r="U210" s="48" t="str">
        <f>IF(INDEX(Applications_2021!$AF$2:$AF$651,MATCH($A210,Applications_2021!$A$2:$A$651,0))="","",INDEX(Applications_2021!$AF$2:$AF$651,MATCH($A210,Applications_2021!$A$2:$A$651,0)))</f>
        <v>This program gives me a ACT workshop.</v>
      </c>
      <c r="V210" s="48" t="str">
        <f>IF(INDEX(Applications_2021!$AG$2:$AG$651,MATCH($A210,Applications_2021!$A$2:$A$651,0))="","",INDEX(Applications_2021!$AG$2:$AG$651,MATCH($A210,Applications_2021!$A$2:$A$651,0)))</f>
        <v/>
      </c>
      <c r="W210" s="48" t="str">
        <f>IF(INDEX(Applications_2021!$AH$2:$AH$651,MATCH($A210,Applications_2021!$A$2:$A$651,0))="","",INDEX(Applications_2021!$AH$2:$AH$651,MATCH($A210,Applications_2021!$A$2:$A$651,0)))</f>
        <v>Accelerated ELA, 7th grade Algebra, and Beta Club.</v>
      </c>
      <c r="X210" s="48" t="str">
        <f>IF(INDEX(Applications_2021!$AI$2:$AI$651,MATCH($A210,Applications_2021!$A$2:$A$651,0))="","",INDEX(Applications_2021!$AI$2:$AI$651,MATCH($A210,Applications_2021!$A$2:$A$651,0)))</f>
        <v>Social Media</v>
      </c>
      <c r="Y210" s="48" t="str">
        <f>IF(INDEX(Applications_2021!$AJ$2:$AJ$651,MATCH($A210,Applications_2021!$A$2:$A$651,0))="","",INDEX(Applications_2021!$AJ$2:$AJ$651,MATCH($A210,Applications_2021!$A$2:$A$651,0)))</f>
        <v/>
      </c>
      <c r="Z210" s="48" t="str" cm="1">
        <f t="array" ref="Z210">IF(INDEX(Transcripts_2021!$Q$2:$Q$1001,MATCH($A210,Applications_2021!$A$2:$A$1001,0))="","",INDEX(Transcripts_2021!$Q$2:$Q$1001,MATCH(TRIM($A210),TRIM(Transcripts_2021!$B$2:$B$1001),0)))</f>
        <v/>
      </c>
      <c r="AA210" s="48" t="str" cm="1">
        <f t="array" ref="AA210">IF(INDEX(Transcripts_2021!$S$2:$S$1001,MATCH($A210,Applications_2021!$A$2:$A$1001,0))="","",INDEX(Transcripts_2021!$S$2:$S$1001,MATCH(TRIM($A210),TRIM(Transcripts_2021!$B$2:$B$1001),0)))</f>
        <v/>
      </c>
      <c r="AB210" s="48" t="str" cm="1">
        <f t="array" ref="AB210">IF(INDEX(Transcripts_2021!$U$2:$U$1001,MATCH($A210,Applications_2021!$A$2:$A$1001,0))="","",INDEX(Transcripts_2021!$U$2:$U$1001,MATCH(TRIM($A210),TRIM(Transcripts_2021!$B$2:$B$1001),0)))</f>
        <v/>
      </c>
      <c r="AC210" s="48" t="str">
        <f>IF(INDEX(Transcripts_2021!$A$2:$A$324,MATCH($A210,Transcripts_2021!$A$2:$A$324,0))=$A210,INDEX(Transcripts_2021!$O$2:$O$324,MATCH($A210,Transcripts_2021!$A$2:$A$324,0)),"")</f>
        <v>Madison Middle School</v>
      </c>
      <c r="AD210" s="48" t="str">
        <f>IF(INDEX('AAYME 2021_List'!$A$3:$A$311,MATCH($A210,'AAYME 2021_List'!$A$3:$A$311,0))=$A210,INDEX('AAYME 2021_List'!$AC$3:$AC$311,MATCH($A210,'AAYME 2021_List'!$A$3:$A$311,0)),"")</f>
        <v>Madison</v>
      </c>
      <c r="AE210" s="48" t="str">
        <f>IF(INDEX(Applications_2021!$AL$2:$AL$651,MATCH($A210,Applications_2021!$A$2:$A$651,0))="","",INDEX(Applications_2021!$AL$2:$AL$651,MATCH($A210,Applications_2021!$A$2:$A$651,0)))</f>
        <v>Madison</v>
      </c>
    </row>
    <row r="211" spans="1:31" x14ac:dyDescent="0.3">
      <c r="A211" s="51" t="str">
        <f>IF(Applications_2021!$A435="","",Applications_2021!$A435)</f>
        <v>0451-SHA-NI-0045</v>
      </c>
      <c r="B211" s="52" t="str">
        <f>IF(INDEX('AAYME 2021_List'!$A$3:$A$311,MATCH($A211,'AAYME 2021_List'!$A$3:$A$311,0))=$A211,INDEX('AAYME 2021_List'!$B$3:$B$311,MATCH($A211,'AAYME 2021_List'!$A$3:$A$311,0)),"")</f>
        <v>Yes</v>
      </c>
      <c r="C211" s="258" t="str">
        <f>IF(INDEX('AAYME 2021_List'!$A$3:$A$311,MATCH($A211,'AAYME 2021_List'!$A$3:$A$311,0))=$A211,INDEX('AAYME 2021_List'!$C$3:$C$311,MATCH($A211,'AAYME 2021_List'!$A$3:$A$311,0)),"")</f>
        <v>06-Finalist</v>
      </c>
      <c r="D211" s="46">
        <f t="shared" si="8"/>
        <v>10</v>
      </c>
      <c r="E211" s="45" cm="1">
        <f t="array" ref="E211">_xlfn.IFS($Q211="Less than $25,000 per year",5,$Q211="$25,000 to $49,999 per year",4,$Q211="$50,000 per year or above",2,$Q211="I do not know.",3,$Q211="",0)</f>
        <v>5</v>
      </c>
      <c r="F211" s="45" cm="1">
        <f t="array" ref="F211">_xlfn.IFS($T211="Excellent",5,$T211="Good",4,$T211="Average",3,$T211="Below Average",2,$T211="Poor",1)</f>
        <v>5</v>
      </c>
      <c r="G211" s="52"/>
      <c r="H211" s="52"/>
      <c r="I211" s="52"/>
      <c r="J211" s="255">
        <f>IF(INDEX('AAYME 2021_List'!$A$3:$A$311,MATCH($A211,'AAYME 2021_List'!$A$3:$A$311,0))=$A211,INDEX('AAYME 2021_List'!$J$3:$J$311,MATCH($A211,'AAYME 2021_List'!$A$3:$A$311,0)),"")</f>
        <v>9</v>
      </c>
      <c r="K211" s="48" t="str">
        <f>IF(LEFT(INDEX(Applications_2021!$E$2:$E$651,MATCH($A211,Applications_2021!$A$2:$A$651,0)),1)="Y","Black","Other")</f>
        <v>Black</v>
      </c>
      <c r="L211" s="48" t="str">
        <f>IF(INDEX(Applications_2021!$F$2:$F$651,MATCH($A211,Applications_2021!$A$2:$A$651,0))="","",INDEX(Applications_2021!$F$2:$F$651,MATCH($A211,Applications_2021!$A$2:$A$651,0)))</f>
        <v>Male</v>
      </c>
      <c r="M211" s="48" t="str">
        <f>IF(LEFT(INDEX(Applications_2021!$I$2:$I$651,MATCH($A211,Applications_2021!$A$2:$A$651,0)),1)="","",LEFT(INDEX(Applications_2021!$I$2:$I$651,MATCH($A211,Applications_2021!$A$2:$A$651,0)),1))</f>
        <v>9</v>
      </c>
      <c r="N211" s="48" t="str">
        <f>IF(INDEX(Applications_2021!$J$2:$J$651,MATCH($A211,Applications_2021!$A$2:$A$651,0))="","",INDEX(Applications_2021!$J$2:$J$651,MATCH($A211,Applications_2021!$A$2:$A$651,0)))</f>
        <v>Aberdeen High School</v>
      </c>
      <c r="O211" s="48" t="str">
        <f>IF(INDEX(Applications_2021!$K$2:$K$651,MATCH($A211,Applications_2021!$A$2:$A$651,0))="","",INDEX(Applications_2021!$K$2:$K$651,MATCH($A211,Applications_2021!$A$2:$A$651,0)))</f>
        <v>Aberdeen School District</v>
      </c>
      <c r="P211" s="48" t="str">
        <f>IF(INDEX(Applications_2021!$P$2:$P$651,MATCH($A211,Applications_2021!$A$2:$A$651,0))="","",INDEX(Applications_2021!$P$2:$P$651,MATCH($A211,Applications_2021!$A$2:$A$651,0)))</f>
        <v>College degree or 4 or more years of college (including graduate school)</v>
      </c>
      <c r="Q211" s="48" t="str">
        <f>IF(INDEX(Applications_2021!$Q$2:$Q$651,MATCH($A211,Applications_2021!$A$2:$A$651,0))="","",INDEX(Applications_2021!$Q$2:$Q$651,MATCH($A211,Applications_2021!$A$2:$A$651,0)))</f>
        <v>Less than $25,000 per year</v>
      </c>
      <c r="R211" s="48" t="str">
        <f>IF(INDEX(Applications_2021!$AL$2:$AL$651,MATCH($A211,Applications_2021!$A$2:$A$651,0))="","",INDEX(Applications_2021!$AL$2:$AL$651,MATCH($A211,Applications_2021!$A$2:$A$651,0)))</f>
        <v>Monroe</v>
      </c>
      <c r="S211" s="48" t="str">
        <f>IF(INDEX(Applications_2021!$V$2:$V$651,MATCH($A211,Applications_2021!$A$2:$A$651,0))="","",INDEX(Applications_2021!$V$2:$V$651,MATCH($A211,Applications_2021!$A$2:$A$651,0)))</f>
        <v>MS</v>
      </c>
      <c r="T211" s="48" t="str">
        <f>IF(INDEX(Applications_2021!$AE$2:$AE$651,MATCH($A211,Applications_2021!$A$2:$A$651,0))="","",INDEX(Applications_2021!$AE$2:$AE$651,MATCH($A211,Applications_2021!$A$2:$A$651,0)))</f>
        <v>Excellent</v>
      </c>
      <c r="U211" s="48" t="str">
        <f>IF(INDEX(Applications_2021!$AF$2:$AF$651,MATCH($A211,Applications_2021!$A$2:$A$651,0))="","",INDEX(Applications_2021!$AF$2:$AF$651,MATCH($A211,Applications_2021!$A$2:$A$651,0)))</f>
        <v>I would like to attend the AAYME Camp to gain more confidence, as well as to obtain a better understanding of what opportunities will be available in the future.</v>
      </c>
      <c r="V211" s="48" t="str">
        <f>IF(INDEX(Applications_2021!$AG$2:$AG$651,MATCH($A211,Applications_2021!$A$2:$A$651,0))="","",INDEX(Applications_2021!$AG$2:$AG$651,MATCH($A211,Applications_2021!$A$2:$A$651,0)))</f>
        <v xml:space="preserve">I am a percussionist in the Aberdeen High School Band. I am also a member of the National BETA club. As well as a member of the mass choir at New Zion Missionary Baptist Church.  </v>
      </c>
      <c r="W211" s="48" t="str">
        <f>IF(INDEX(Applications_2021!$AH$2:$AH$651,MATCH($A211,Applications_2021!$A$2:$A$651,0))="","",INDEX(Applications_2021!$AH$2:$AH$651,MATCH($A211,Applications_2021!$A$2:$A$651,0)))</f>
        <v>In 2016 I organized a water drive to help those in need following the Flint Michigan water crisis. I was able to donate two hundred  cases of water with the help of my peers and community.</v>
      </c>
      <c r="X211" s="48" t="str">
        <f>IF(INDEX(Applications_2021!$AI$2:$AI$651,MATCH($A211,Applications_2021!$A$2:$A$651,0))="","",INDEX(Applications_2021!$AI$2:$AI$651,MATCH($A211,Applications_2021!$A$2:$A$651,0)))</f>
        <v>Social Media</v>
      </c>
      <c r="Y211" s="48" t="str">
        <f>IF(INDEX(Applications_2021!$AJ$2:$AJ$651,MATCH($A211,Applications_2021!$A$2:$A$651,0))="","",INDEX(Applications_2021!$AJ$2:$AJ$651,MATCH($A211,Applications_2021!$A$2:$A$651,0)))</f>
        <v/>
      </c>
      <c r="Z211" s="48" t="str" cm="1">
        <f t="array" ref="Z211">IF(INDEX(Transcripts_2021!$Q$2:$Q$1001,MATCH($A211,Applications_2021!$A$2:$A$1001,0))="","",INDEX(Transcripts_2021!$Q$2:$Q$1001,MATCH(TRIM($A211),TRIM(Transcripts_2021!$B$2:$B$1001),0)))</f>
        <v/>
      </c>
      <c r="AA211" s="48" t="str" cm="1">
        <f t="array" ref="AA211">IF(INDEX(Transcripts_2021!$S$2:$S$1001,MATCH($A211,Applications_2021!$A$2:$A$1001,0))="","",INDEX(Transcripts_2021!$S$2:$S$1001,MATCH(TRIM($A211),TRIM(Transcripts_2021!$B$2:$B$1001),0)))</f>
        <v/>
      </c>
      <c r="AB211" s="48" t="str" cm="1">
        <f t="array" ref="AB211">IF(INDEX(Transcripts_2021!$U$2:$U$1001,MATCH($A211,Applications_2021!$A$2:$A$1001,0))="","",INDEX(Transcripts_2021!$U$2:$U$1001,MATCH(TRIM($A211),TRIM(Transcripts_2021!$B$2:$B$1001),0)))</f>
        <v/>
      </c>
      <c r="AC211" s="48" t="str">
        <f>IF(INDEX(Transcripts_2021!$A$2:$A$324,MATCH($A211,Transcripts_2021!$A$2:$A$324,0))=$A211,INDEX(Transcripts_2021!$O$2:$O$324,MATCH($A211,Transcripts_2021!$A$2:$A$324,0)),"")</f>
        <v xml:space="preserve">Aberdeen High School </v>
      </c>
      <c r="AD211" s="48" t="str">
        <f>IF(INDEX('AAYME 2021_List'!$A$3:$A$311,MATCH($A211,'AAYME 2021_List'!$A$3:$A$311,0))=$A211,INDEX('AAYME 2021_List'!$AC$3:$AC$311,MATCH($A211,'AAYME 2021_List'!$A$3:$A$311,0)),"")</f>
        <v>Monroe</v>
      </c>
      <c r="AE211" s="48" t="str">
        <f>IF(INDEX(Applications_2021!$AL$2:$AL$651,MATCH($A211,Applications_2021!$A$2:$A$651,0))="","",INDEX(Applications_2021!$AL$2:$AL$651,MATCH($A211,Applications_2021!$A$2:$A$651,0)))</f>
        <v>Monroe</v>
      </c>
    </row>
    <row r="212" spans="1:31" x14ac:dyDescent="0.3">
      <c r="A212" s="51" t="str">
        <f>IF(Applications_2021!$A436="","",Applications_2021!$A436)</f>
        <v>0452-MAD-PE-0214</v>
      </c>
      <c r="B212" s="52" t="str">
        <f>IF(INDEX('AAYME 2021_List'!$A$3:$A$311,MATCH($A212,'AAYME 2021_List'!$A$3:$A$311,0))=$A212,INDEX('AAYME 2021_List'!$B$3:$B$311,MATCH($A212,'AAYME 2021_List'!$A$3:$A$311,0)),"")</f>
        <v>Yes</v>
      </c>
      <c r="C212" s="258" t="str">
        <f>IF(INDEX('AAYME 2021_List'!$A$3:$A$311,MATCH($A212,'AAYME 2021_List'!$A$3:$A$311,0))=$A212,INDEX('AAYME 2021_List'!$C$3:$C$311,MATCH($A212,'AAYME 2021_List'!$A$3:$A$311,0)),"")</f>
        <v>06-Finalist</v>
      </c>
      <c r="D212" s="46">
        <f t="shared" si="8"/>
        <v>9</v>
      </c>
      <c r="E212" s="45" cm="1">
        <f t="array" ref="E212">_xlfn.IFS($Q212="Less than $25,000 per year",5,$Q212="$25,000 to $49,999 per year",4,$Q212="$50,000 per year or above",2,$Q212="I do not know.",3,$Q212="",0)</f>
        <v>4</v>
      </c>
      <c r="F212" s="45" cm="1">
        <f t="array" ref="F212">_xlfn.IFS($T212="Excellent",5,$T212="Good",4,$T212="Average",3,$T212="Below Average",2,$T212="Poor",1)</f>
        <v>5</v>
      </c>
      <c r="G212" s="52"/>
      <c r="H212" s="52"/>
      <c r="I212" s="52"/>
      <c r="J212" s="255">
        <f>IF(INDEX('AAYME 2021_List'!$A$3:$A$311,MATCH($A212,'AAYME 2021_List'!$A$3:$A$311,0))=$A212,INDEX('AAYME 2021_List'!$J$3:$J$311,MATCH($A212,'AAYME 2021_List'!$A$3:$A$311,0)),"")</f>
        <v>9</v>
      </c>
      <c r="K212" s="48" t="str">
        <f>IF(LEFT(INDEX(Applications_2021!$E$2:$E$651,MATCH($A212,Applications_2021!$A$2:$A$651,0)),1)="Y","Black","Other")</f>
        <v>Black</v>
      </c>
      <c r="L212" s="48" t="str">
        <f>IF(INDEX(Applications_2021!$F$2:$F$651,MATCH($A212,Applications_2021!$A$2:$A$651,0))="","",INDEX(Applications_2021!$F$2:$F$651,MATCH($A212,Applications_2021!$A$2:$A$651,0)))</f>
        <v>Female</v>
      </c>
      <c r="M212" s="48" t="str">
        <f>IF(LEFT(INDEX(Applications_2021!$I$2:$I$651,MATCH($A212,Applications_2021!$A$2:$A$651,0)),1)="","",LEFT(INDEX(Applications_2021!$I$2:$I$651,MATCH($A212,Applications_2021!$A$2:$A$651,0)),1))</f>
        <v>9</v>
      </c>
      <c r="N212" s="48" t="str">
        <f>IF(INDEX(Applications_2021!$J$2:$J$651,MATCH($A212,Applications_2021!$A$2:$A$651,0))="","",INDEX(Applications_2021!$J$2:$J$651,MATCH($A212,Applications_2021!$A$2:$A$651,0)))</f>
        <v>Humphreys County High School</v>
      </c>
      <c r="O212" s="48" t="str">
        <f>IF(INDEX(Applications_2021!$K$2:$K$651,MATCH($A212,Applications_2021!$A$2:$A$651,0))="","",INDEX(Applications_2021!$K$2:$K$651,MATCH($A212,Applications_2021!$A$2:$A$651,0)))</f>
        <v>Humphreys County</v>
      </c>
      <c r="P212" s="48" t="str">
        <f>IF(INDEX(Applications_2021!$P$2:$P$651,MATCH($A212,Applications_2021!$A$2:$A$651,0))="","",INDEX(Applications_2021!$P$2:$P$651,MATCH($A212,Applications_2021!$A$2:$A$651,0)))</f>
        <v>College degree or 4 or more years of college (including graduate school)</v>
      </c>
      <c r="Q212" s="48" t="str">
        <f>IF(INDEX(Applications_2021!$Q$2:$Q$651,MATCH($A212,Applications_2021!$A$2:$A$651,0))="","",INDEX(Applications_2021!$Q$2:$Q$651,MATCH($A212,Applications_2021!$A$2:$A$651,0)))</f>
        <v>$25,000 to $49,999 per year</v>
      </c>
      <c r="R212" s="48" t="str">
        <f>IF(INDEX(Applications_2021!$AL$2:$AL$651,MATCH($A212,Applications_2021!$A$2:$A$651,0))="","",INDEX(Applications_2021!$AL$2:$AL$651,MATCH($A212,Applications_2021!$A$2:$A$651,0)))</f>
        <v>Humphreys</v>
      </c>
      <c r="S212" s="48" t="str">
        <f>IF(INDEX(Applications_2021!$V$2:$V$651,MATCH($A212,Applications_2021!$A$2:$A$651,0))="","",INDEX(Applications_2021!$V$2:$V$651,MATCH($A212,Applications_2021!$A$2:$A$651,0)))</f>
        <v>MS</v>
      </c>
      <c r="T212" s="48" t="str">
        <f>IF(INDEX(Applications_2021!$AE$2:$AE$651,MATCH($A212,Applications_2021!$A$2:$A$651,0))="","",INDEX(Applications_2021!$AE$2:$AE$651,MATCH($A212,Applications_2021!$A$2:$A$651,0)))</f>
        <v>Excellent</v>
      </c>
      <c r="U212" s="48" t="str">
        <f>IF(INDEX(Applications_2021!$AF$2:$AF$651,MATCH($A212,Applications_2021!$A$2:$A$651,0))="","",INDEX(Applications_2021!$AF$2:$AF$651,MATCH($A212,Applications_2021!$A$2:$A$651,0)))</f>
        <v xml:space="preserve">I would like to attend the AAYME camp in Hope's to gain life long experience that can assist me in my upcoming High School years. This year along has been so challenging for me educationally but I continued to push through to keep my grades up. I hope to gain more examples and experiences with this program that will help me continue to grow. </v>
      </c>
      <c r="V212" s="48" t="str">
        <f>IF(INDEX(Applications_2021!$AG$2:$AG$651,MATCH($A212,Applications_2021!$A$2:$A$651,0))="","",INDEX(Applications_2021!$AG$2:$AG$651,MATCH($A212,Applications_2021!$A$2:$A$651,0)))</f>
        <v>Some of my accomplishments are being in the National Beta Club since I was fourth grade, Volunteering with "Keep Belzoni Clean committee, being chosen as Miss Junior High and constant promoting good behavior and team efforts at my school, Varsity Cheerleader and Varsity Track Team.</v>
      </c>
      <c r="W212" s="48" t="str">
        <f>IF(INDEX(Applications_2021!$AH$2:$AH$651,MATCH($A212,Applications_2021!$A$2:$A$651,0))="","",INDEX(Applications_2021!$AH$2:$AH$651,MATCH($A212,Applications_2021!$A$2:$A$651,0)))</f>
        <v xml:space="preserve">If selected, the camp with continue to strengthen my goals as a high school student and also give me a look at my future goal of attending college. </v>
      </c>
      <c r="X212" s="48" t="str">
        <f>IF(INDEX(Applications_2021!$AI$2:$AI$651,MATCH($A212,Applications_2021!$A$2:$A$651,0))="","",INDEX(Applications_2021!$AI$2:$AI$651,MATCH($A212,Applications_2021!$A$2:$A$651,0)))</f>
        <v>school/teacher</v>
      </c>
      <c r="Y212" s="48" t="str">
        <f>IF(INDEX(Applications_2021!$AJ$2:$AJ$651,MATCH($A212,Applications_2021!$A$2:$A$651,0))="","",INDEX(Applications_2021!$AJ$2:$AJ$651,MATCH($A212,Applications_2021!$A$2:$A$651,0)))</f>
        <v>Mrs. Brown, Counselor HCHS</v>
      </c>
      <c r="Z212" s="48" t="str" cm="1">
        <f t="array" ref="Z212">IF(INDEX(Transcripts_2021!$Q$2:$Q$1001,MATCH($A212,Applications_2021!$A$2:$A$1001,0))="","",INDEX(Transcripts_2021!$Q$2:$Q$1001,MATCH(TRIM($A212),TRIM(Transcripts_2021!$B$2:$B$1001),0)))</f>
        <v/>
      </c>
      <c r="AA212" s="48" t="str" cm="1">
        <f t="array" ref="AA212">IF(INDEX(Transcripts_2021!$S$2:$S$1001,MATCH($A212,Applications_2021!$A$2:$A$1001,0))="","",INDEX(Transcripts_2021!$S$2:$S$1001,MATCH(TRIM($A212),TRIM(Transcripts_2021!$B$2:$B$1001),0)))</f>
        <v/>
      </c>
      <c r="AB212" s="48" t="str" cm="1">
        <f t="array" ref="AB212">IF(INDEX(Transcripts_2021!$U$2:$U$1001,MATCH($A212,Applications_2021!$A$2:$A$1001,0))="","",INDEX(Transcripts_2021!$U$2:$U$1001,MATCH(TRIM($A212),TRIM(Transcripts_2021!$B$2:$B$1001),0)))</f>
        <v/>
      </c>
      <c r="AC212" s="48" t="str">
        <f>IF(INDEX(Transcripts_2021!$A$2:$A$324,MATCH($A212,Transcripts_2021!$A$2:$A$324,0))=$A212,INDEX(Transcripts_2021!$O$2:$O$324,MATCH($A212,Transcripts_2021!$A$2:$A$324,0)),"")</f>
        <v xml:space="preserve">Humphreys County High School </v>
      </c>
      <c r="AD212" s="48" t="str">
        <f>IF(INDEX('AAYME 2021_List'!$A$3:$A$311,MATCH($A212,'AAYME 2021_List'!$A$3:$A$311,0))=$A212,INDEX('AAYME 2021_List'!$AC$3:$AC$311,MATCH($A212,'AAYME 2021_List'!$A$3:$A$311,0)),"")</f>
        <v>Humphreys</v>
      </c>
      <c r="AE212" s="48" t="str">
        <f>IF(INDEX(Applications_2021!$AL$2:$AL$651,MATCH($A212,Applications_2021!$A$2:$A$651,0))="","",INDEX(Applications_2021!$AL$2:$AL$651,MATCH($A212,Applications_2021!$A$2:$A$651,0)))</f>
        <v>Humphreys</v>
      </c>
    </row>
    <row r="213" spans="1:31" x14ac:dyDescent="0.3">
      <c r="A213" s="165" t="str">
        <f>IF(Applications_2021!$A439="","",Applications_2021!$A439)</f>
        <v>0455-BEL-SA-0208</v>
      </c>
      <c r="B213" s="52" t="str">
        <f>IF(INDEX('AAYME 2021_List'!$A$3:$A$311,MATCH($A213,'AAYME 2021_List'!$A$3:$A$311,0))=$A213,INDEX('AAYME 2021_List'!$B$3:$B$311,MATCH($A213,'AAYME 2021_List'!$A$3:$A$311,0)),"")</f>
        <v>Yes</v>
      </c>
      <c r="C213" s="258" t="str">
        <f>IF(INDEX('AAYME 2021_List'!$A$3:$A$311,MATCH($A213,'AAYME 2021_List'!$A$3:$A$311,0))=$A213,INDEX('AAYME 2021_List'!$C$3:$C$311,MATCH($A213,'AAYME 2021_List'!$A$3:$A$311,0)),"")</f>
        <v>00-Priority Representation</v>
      </c>
      <c r="D213" s="46">
        <f t="shared" si="8"/>
        <v>4</v>
      </c>
      <c r="E213" s="45" cm="1">
        <f t="array" ref="E213">_xlfn.IFS($Q213="Less than $25,000 per year",5,$Q213="$25,000 to $49,999 per year",4,$Q213="$50,000 per year or above",2,$Q213="I do not know.",3,$Q213="",0)</f>
        <v>2</v>
      </c>
      <c r="F213" s="45" cm="1">
        <f t="array" ref="F213">_xlfn.IFS($T213="Excellent",5,$T213="Good",4,$T213="Average",3,$T213="Below Average",2,$T213="Poor",1)</f>
        <v>2</v>
      </c>
      <c r="G213" s="52"/>
      <c r="H213" s="52"/>
      <c r="I213" s="52"/>
      <c r="J213" s="255">
        <f>IF(INDEX('AAYME 2021_List'!$A$3:$A$311,MATCH($A213,'AAYME 2021_List'!$A$3:$A$311,0))=$A213,INDEX('AAYME 2021_List'!$J$3:$J$311,MATCH($A213,'AAYME 2021_List'!$A$3:$A$311,0)),"")</f>
        <v>7</v>
      </c>
      <c r="K213" s="48" t="str">
        <f>IF(LEFT(INDEX(Applications_2021!$E$2:$E$651,MATCH($A213,Applications_2021!$A$2:$A$651,0)),1)="Y","Black","Other")</f>
        <v>Black</v>
      </c>
      <c r="L213" s="48" t="str">
        <f>IF(INDEX(Applications_2021!$F$2:$F$651,MATCH($A213,Applications_2021!$A$2:$A$651,0))="","",INDEX(Applications_2021!$F$2:$F$651,MATCH($A213,Applications_2021!$A$2:$A$651,0)))</f>
        <v>Female</v>
      </c>
      <c r="M213" s="48" t="str">
        <f>IF(LEFT(INDEX(Applications_2021!$I$2:$I$651,MATCH($A213,Applications_2021!$A$2:$A$651,0)),1)="","",LEFT(INDEX(Applications_2021!$I$2:$I$651,MATCH($A213,Applications_2021!$A$2:$A$651,0)),1))</f>
        <v>7</v>
      </c>
      <c r="N213" s="66" t="str">
        <f>IF(INDEX(Applications_2021!$J$2:$J$651,MATCH($A213,Applications_2021!$A$2:$A$651,0))="","",INDEX(Applications_2021!$J$2:$J$651,MATCH($A213,Applications_2021!$A$2:$A$651,0)))</f>
        <v>Our Lady Academy</v>
      </c>
      <c r="O213" s="48" t="str">
        <f>IF(INDEX(Applications_2021!$K$2:$K$651,MATCH($A213,Applications_2021!$A$2:$A$651,0))="","",INDEX(Applications_2021!$K$2:$K$651,MATCH($A213,Applications_2021!$A$2:$A$651,0)))</f>
        <v/>
      </c>
      <c r="P213" s="48" t="str">
        <f>IF(INDEX(Applications_2021!$P$2:$P$651,MATCH($A213,Applications_2021!$A$2:$A$651,0))="","",INDEX(Applications_2021!$P$2:$P$651,MATCH($A213,Applications_2021!$A$2:$A$651,0)))</f>
        <v>College degree or 4 or more years of college (including graduate school)</v>
      </c>
      <c r="Q213" s="48" t="str">
        <f>IF(INDEX(Applications_2021!$Q$2:$Q$651,MATCH($A213,Applications_2021!$A$2:$A$651,0))="","",INDEX(Applications_2021!$Q$2:$Q$651,MATCH($A213,Applications_2021!$A$2:$A$651,0)))</f>
        <v>$50,000 per year or above</v>
      </c>
      <c r="R213" s="66" t="str">
        <f>$AD213</f>
        <v>Hancock</v>
      </c>
      <c r="S213" s="48" t="str">
        <f>IF(INDEX(Applications_2021!$V$2:$V$651,MATCH($A213,Applications_2021!$A$2:$A$651,0))="","",INDEX(Applications_2021!$V$2:$V$651,MATCH($A213,Applications_2021!$A$2:$A$651,0)))</f>
        <v>MS</v>
      </c>
      <c r="T213" s="48" t="str">
        <f>IF(INDEX(Applications_2021!$AE$2:$AE$651,MATCH($A213,Applications_2021!$A$2:$A$651,0))="","",INDEX(Applications_2021!$AE$2:$AE$651,MATCH($A213,Applications_2021!$A$2:$A$651,0)))</f>
        <v>Below Average</v>
      </c>
      <c r="U213" s="48" t="str">
        <f>IF(INDEX(Applications_2021!$AF$2:$AF$651,MATCH($A213,Applications_2021!$A$2:$A$651,0))="","",INDEX(Applications_2021!$AF$2:$AF$651,MATCH($A213,Applications_2021!$A$2:$A$651,0)))</f>
        <v>I want to attend this camp because I am trying to enhance my life in all areas.  It is my hope and prayer that being around my peers will benefit me.</v>
      </c>
      <c r="V213" s="48" t="str">
        <f>IF(INDEX(Applications_2021!$AG$2:$AG$651,MATCH($A213,Applications_2021!$A$2:$A$651,0))="","",INDEX(Applications_2021!$AG$2:$AG$651,MATCH($A213,Applications_2021!$A$2:$A$651,0)))</f>
        <v/>
      </c>
      <c r="W213" s="48" t="str">
        <f>IF(INDEX(Applications_2021!$AH$2:$AH$651,MATCH($A213,Applications_2021!$A$2:$A$651,0))="","",INDEX(Applications_2021!$AH$2:$AH$651,MATCH($A213,Applications_2021!$A$2:$A$651,0)))</f>
        <v>I am trying hard to learn how to manage my life while dealing with my learning disabilities (resulting from epilepsy).  I know this camp could expose me to new things and possibly broaden my horizon.</v>
      </c>
      <c r="X213" s="48" t="str">
        <f>IF(INDEX(Applications_2021!$AI$2:$AI$651,MATCH($A213,Applications_2021!$A$2:$A$651,0))="","",INDEX(Applications_2021!$AI$2:$AI$651,MATCH($A213,Applications_2021!$A$2:$A$651,0)))</f>
        <v>relative or friend</v>
      </c>
      <c r="Y213" s="48" t="str">
        <f>IF(INDEX(Applications_2021!$AJ$2:$AJ$651,MATCH($A213,Applications_2021!$A$2:$A$651,0))="","",INDEX(Applications_2021!$AJ$2:$AJ$651,MATCH($A213,Applications_2021!$A$2:$A$651,0)))</f>
        <v/>
      </c>
      <c r="Z213" s="48" t="str" cm="1">
        <f t="array" ref="Z213">IF(INDEX(Transcripts_2021!$Q$2:$Q$1001,MATCH($A213,Applications_2021!$A$2:$A$1001,0))="","",INDEX(Transcripts_2021!$Q$2:$Q$1001,MATCH(TRIM($A213),TRIM(Transcripts_2021!$B$2:$B$1001),0)))</f>
        <v/>
      </c>
      <c r="AA213" s="48" t="str" cm="1">
        <f t="array" ref="AA213">IF(INDEX(Transcripts_2021!$S$2:$S$1001,MATCH($A213,Applications_2021!$A$2:$A$1001,0))="","",INDEX(Transcripts_2021!$S$2:$S$1001,MATCH(TRIM($A213),TRIM(Transcripts_2021!$B$2:$B$1001),0)))</f>
        <v/>
      </c>
      <c r="AB213" s="48" t="str" cm="1">
        <f t="array" ref="AB213">IF(INDEX(Transcripts_2021!$U$2:$U$1001,MATCH($A213,Applications_2021!$A$2:$A$1001,0))="","",INDEX(Transcripts_2021!$U$2:$U$1001,MATCH(TRIM($A213),TRIM(Transcripts_2021!$B$2:$B$1001),0)))</f>
        <v/>
      </c>
      <c r="AC213" s="48" t="str">
        <f>IF(INDEX(Transcripts_2021!$A$2:$A$324,MATCH($A213,Transcripts_2021!$A$2:$A$324,0))=$A213,INDEX(Transcripts_2021!$O$2:$O$324,MATCH($A213,Transcripts_2021!$A$2:$A$324,0)),"")</f>
        <v>Our Lady Academy</v>
      </c>
      <c r="AD213" s="67" t="s">
        <v>207</v>
      </c>
      <c r="AE213" s="48" t="str">
        <f>IF(INDEX(Applications_2021!$AL$2:$AL$651,MATCH($A213,Applications_2021!$A$2:$A$651,0))="","",INDEX(Applications_2021!$AL$2:$AL$651,MATCH($A213,Applications_2021!$A$2:$A$651,0)))</f>
        <v>Pearl River</v>
      </c>
    </row>
    <row r="214" spans="1:31" x14ac:dyDescent="0.3">
      <c r="A214" s="51" t="str">
        <f>IF(Applications_2021!$A440="","",Applications_2021!$A440)</f>
        <v>0457-CUR-YI-0162</v>
      </c>
      <c r="B214" s="52" t="str">
        <f>IF(INDEX('AAYME 2021_List'!$A$3:$A$311,MATCH($A214,'AAYME 2021_List'!$A$3:$A$311,0))=$A214,INDEX('AAYME 2021_List'!$B$3:$B$311,MATCH($A214,'AAYME 2021_List'!$A$3:$A$311,0)),"")</f>
        <v>Yes</v>
      </c>
      <c r="C214" s="258" t="str">
        <f>IF(INDEX('AAYME 2021_List'!$A$3:$A$311,MATCH($A214,'AAYME 2021_List'!$A$3:$A$311,0))=$A214,INDEX('AAYME 2021_List'!$C$3:$C$311,MATCH($A214,'AAYME 2021_List'!$A$3:$A$311,0)),"")</f>
        <v>06-Finalist</v>
      </c>
      <c r="D214" s="46">
        <f t="shared" si="8"/>
        <v>10</v>
      </c>
      <c r="E214" s="45" cm="1">
        <f t="array" ref="E214">_xlfn.IFS($Q214="Less than $25,000 per year",5,$Q214="$25,000 to $49,999 per year",4,$Q214="$50,000 per year or above",2,$Q214="I do not know.",3,$Q214="",0)</f>
        <v>5</v>
      </c>
      <c r="F214" s="45" cm="1">
        <f t="array" ref="F214">_xlfn.IFS($T214="Excellent",5,$T214="Good",4,$T214="Average",3,$T214="Below Average",2,$T214="Poor",1)</f>
        <v>5</v>
      </c>
      <c r="G214" s="52"/>
      <c r="H214" s="52"/>
      <c r="I214" s="52"/>
      <c r="J214" s="255">
        <f>IF(INDEX('AAYME 2021_List'!$A$3:$A$311,MATCH($A214,'AAYME 2021_List'!$A$3:$A$311,0))=$A214,INDEX('AAYME 2021_List'!$J$3:$J$311,MATCH($A214,'AAYME 2021_List'!$A$3:$A$311,0)),"")</f>
        <v>9</v>
      </c>
      <c r="K214" s="48" t="str">
        <f>IF(LEFT(INDEX(Applications_2021!$E$2:$E$651,MATCH($A214,Applications_2021!$A$2:$A$651,0)),1)="Y","Black","Other")</f>
        <v>Black</v>
      </c>
      <c r="L214" s="48" t="str">
        <f>IF(INDEX(Applications_2021!$F$2:$F$651,MATCH($A214,Applications_2021!$A$2:$A$651,0))="","",INDEX(Applications_2021!$F$2:$F$651,MATCH($A214,Applications_2021!$A$2:$A$651,0)))</f>
        <v>Female</v>
      </c>
      <c r="M214" s="48" t="str">
        <f>IF(LEFT(INDEX(Applications_2021!$I$2:$I$651,MATCH($A214,Applications_2021!$A$2:$A$651,0)),1)="","",LEFT(INDEX(Applications_2021!$I$2:$I$651,MATCH($A214,Applications_2021!$A$2:$A$651,0)),1))</f>
        <v>9</v>
      </c>
      <c r="N214" s="48" t="str">
        <f>IF(INDEX(Applications_2021!$J$2:$J$651,MATCH($A214,Applications_2021!$A$2:$A$651,0))="","",INDEX(Applications_2021!$J$2:$J$651,MATCH($A214,Applications_2021!$A$2:$A$651,0)))</f>
        <v>Coffeeville High School</v>
      </c>
      <c r="O214" s="48" t="str">
        <f>IF(INDEX(Applications_2021!$K$2:$K$651,MATCH($A214,Applications_2021!$A$2:$A$651,0))="","",INDEX(Applications_2021!$K$2:$K$651,MATCH($A214,Applications_2021!$A$2:$A$651,0)))</f>
        <v>Coffeeville</v>
      </c>
      <c r="P214" s="48" t="str">
        <f>IF(INDEX(Applications_2021!$P$2:$P$651,MATCH($A214,Applications_2021!$A$2:$A$651,0))="","",INDEX(Applications_2021!$P$2:$P$651,MATCH($A214,Applications_2021!$A$2:$A$651,0)))</f>
        <v>High School Diploma or up to 3 years of college</v>
      </c>
      <c r="Q214" s="48" t="str">
        <f>IF(INDEX(Applications_2021!$Q$2:$Q$651,MATCH($A214,Applications_2021!$A$2:$A$651,0))="","",INDEX(Applications_2021!$Q$2:$Q$651,MATCH($A214,Applications_2021!$A$2:$A$651,0)))</f>
        <v>Less than $25,000 per year</v>
      </c>
      <c r="R214" s="48" t="str">
        <f>IF(INDEX(Applications_2021!$AL$2:$AL$651,MATCH($A214,Applications_2021!$A$2:$A$651,0))="","",INDEX(Applications_2021!$AL$2:$AL$651,MATCH($A214,Applications_2021!$A$2:$A$651,0)))</f>
        <v>Yalobusha</v>
      </c>
      <c r="S214" s="48" t="str">
        <f>IF(INDEX(Applications_2021!$V$2:$V$651,MATCH($A214,Applications_2021!$A$2:$A$651,0))="","",INDEX(Applications_2021!$V$2:$V$651,MATCH($A214,Applications_2021!$A$2:$A$651,0)))</f>
        <v>MS</v>
      </c>
      <c r="T214" s="48" t="str">
        <f>IF(INDEX(Applications_2021!$AE$2:$AE$651,MATCH($A214,Applications_2021!$A$2:$A$651,0))="","",INDEX(Applications_2021!$AE$2:$AE$651,MATCH($A214,Applications_2021!$A$2:$A$651,0)))</f>
        <v>Excellent</v>
      </c>
      <c r="U214" s="48" t="str">
        <f>IF(INDEX(Applications_2021!$AF$2:$AF$651,MATCH($A214,Applications_2021!$A$2:$A$651,0))="","",INDEX(Applications_2021!$AF$2:$AF$651,MATCH($A214,Applications_2021!$A$2:$A$651,0)))</f>
        <v xml:space="preserve"> I would like to attend this camp because I would gain more educational experience from a different environment.</v>
      </c>
      <c r="V214" s="48" t="str">
        <f>IF(INDEX(Applications_2021!$AG$2:$AG$651,MATCH($A214,Applications_2021!$A$2:$A$651,0))="","",INDEX(Applications_2021!$AG$2:$AG$651,MATCH($A214,Applications_2021!$A$2:$A$651,0)))</f>
        <v xml:space="preserve"> I have been on honor roll since Elementary school. I have received awards for my high honors as well as attendance. I have also received rewards for having the highest averages in Math and English. I am currently apart of the Upward Bound Program and I am a member of the High School Basketball team.</v>
      </c>
      <c r="W214" s="48" t="str">
        <f>IF(INDEX(Applications_2021!$AH$2:$AH$651,MATCH($A214,Applications_2021!$A$2:$A$651,0))="","",INDEX(Applications_2021!$AH$2:$AH$651,MATCH($A214,Applications_2021!$A$2:$A$651,0)))</f>
        <v/>
      </c>
      <c r="X214" s="48" t="str">
        <f>IF(INDEX(Applications_2021!$AI$2:$AI$651,MATCH($A214,Applications_2021!$A$2:$A$651,0))="","",INDEX(Applications_2021!$AI$2:$AI$651,MATCH($A214,Applications_2021!$A$2:$A$651,0)))</f>
        <v>other</v>
      </c>
      <c r="Y214" s="48" t="str">
        <f>IF(INDEX(Applications_2021!$AJ$2:$AJ$651,MATCH($A214,Applications_2021!$A$2:$A$651,0))="","",INDEX(Applications_2021!$AJ$2:$AJ$651,MATCH($A214,Applications_2021!$A$2:$A$651,0)))</f>
        <v>Dr. Tilda Neal, Upward Bound Coffeeville</v>
      </c>
      <c r="Z214" s="48" t="str" cm="1">
        <f t="array" ref="Z214">IF(INDEX(Transcripts_2021!$Q$2:$Q$1001,MATCH($A214,Applications_2021!$A$2:$A$1001,0))="","",INDEX(Transcripts_2021!$Q$2:$Q$1001,MATCH(TRIM($A214),TRIM(Transcripts_2021!$B$2:$B$1001),0)))</f>
        <v/>
      </c>
      <c r="AA214" s="48" t="str" cm="1">
        <f t="array" ref="AA214">IF(INDEX(Transcripts_2021!$S$2:$S$1001,MATCH($A214,Applications_2021!$A$2:$A$1001,0))="","",INDEX(Transcripts_2021!$S$2:$S$1001,MATCH(TRIM($A214),TRIM(Transcripts_2021!$B$2:$B$1001),0)))</f>
        <v/>
      </c>
      <c r="AB214" s="48" t="str" cm="1">
        <f t="array" ref="AB214">IF(INDEX(Transcripts_2021!$U$2:$U$1001,MATCH($A214,Applications_2021!$A$2:$A$1001,0))="","",INDEX(Transcripts_2021!$U$2:$U$1001,MATCH(TRIM($A214),TRIM(Transcripts_2021!$B$2:$B$1001),0)))</f>
        <v/>
      </c>
      <c r="AC214" s="48" t="str">
        <f>IF(INDEX(Transcripts_2021!$A$2:$A$324,MATCH($A214,Transcripts_2021!$A$2:$A$324,0))=$A214,INDEX(Transcripts_2021!$O$2:$O$324,MATCH($A214,Transcripts_2021!$A$2:$A$324,0)),"")</f>
        <v>Coffeeville High School</v>
      </c>
      <c r="AD214" s="48" t="str">
        <f>IF(INDEX('AAYME 2021_List'!$A$3:$A$311,MATCH($A214,'AAYME 2021_List'!$A$3:$A$311,0))=$A214,INDEX('AAYME 2021_List'!$AC$3:$AC$311,MATCH($A214,'AAYME 2021_List'!$A$3:$A$311,0)),"")</f>
        <v>Yalobusha</v>
      </c>
      <c r="AE214" s="48" t="str">
        <f>IF(INDEX(Applications_2021!$AL$2:$AL$651,MATCH($A214,Applications_2021!$A$2:$A$651,0))="","",INDEX(Applications_2021!$AL$2:$AL$651,MATCH($A214,Applications_2021!$A$2:$A$651,0)))</f>
        <v>Yalobusha</v>
      </c>
    </row>
    <row r="215" spans="1:31" x14ac:dyDescent="0.3">
      <c r="A215" s="51" t="str">
        <f>IF(Applications_2021!$A442="","",Applications_2021!$A442)</f>
        <v>0459-SAG-AR-0149</v>
      </c>
      <c r="B215" s="52">
        <f>IF(INDEX('AAYME 2021_List'!$A$3:$A$311,MATCH($A215,'AAYME 2021_List'!$A$3:$A$311,0))=$A215,INDEX('AAYME 2021_List'!$B$3:$B$311,MATCH($A215,'AAYME 2021_List'!$A$3:$A$311,0)),"")</f>
        <v>0</v>
      </c>
      <c r="C215" s="281" t="str">
        <f>IF(INDEX('AAYME 2021_List'!$A$3:$A$311,MATCH($A215,'AAYME 2021_List'!$A$3:$A$311,0))=$A215,INDEX('AAYME 2021_List'!$C$3:$C$311,MATCH($A215,'AAYME 2021_List'!$A$3:$A$311,0)),"")</f>
        <v>99-Not Selected</v>
      </c>
      <c r="D215" s="46">
        <f t="shared" si="8"/>
        <v>9</v>
      </c>
      <c r="E215" s="45" cm="1">
        <f t="array" ref="E215">_xlfn.IFS($Q215="Less than $25,000 per year",5,$Q215="$25,000 to $49,999 per year",4,$Q215="$50,000 per year or above",2,$Q215="I do not know.",3,$Q215="",0)</f>
        <v>5</v>
      </c>
      <c r="F215" s="45" cm="1">
        <f t="array" ref="F215">_xlfn.IFS($T215="Excellent",5,$T215="Good",4,$T215="Average",3,$T215="Below Average",2,$T215="Poor",1)</f>
        <v>4</v>
      </c>
      <c r="G215" s="52"/>
      <c r="H215" s="52"/>
      <c r="I215" s="52"/>
      <c r="J215" s="255">
        <f>IF(INDEX('AAYME 2021_List'!$A$3:$A$311,MATCH($A215,'AAYME 2021_List'!$A$3:$A$311,0))=$A215,INDEX('AAYME 2021_List'!$J$3:$J$311,MATCH($A215,'AAYME 2021_List'!$A$3:$A$311,0)),"")</f>
        <v>9</v>
      </c>
      <c r="K215" s="48" t="str">
        <f>IF(LEFT(INDEX(Applications_2021!$E$2:$E$651,MATCH($A215,Applications_2021!$A$2:$A$651,0)),1)="Y","Black","Other")</f>
        <v>Black</v>
      </c>
      <c r="L215" s="48" t="str">
        <f>IF(INDEX(Applications_2021!$F$2:$F$651,MATCH($A215,Applications_2021!$A$2:$A$651,0))="","",INDEX(Applications_2021!$F$2:$F$651,MATCH($A215,Applications_2021!$A$2:$A$651,0)))</f>
        <v>Female</v>
      </c>
      <c r="M215" s="48" t="str">
        <f>IF(LEFT(INDEX(Applications_2021!$I$2:$I$651,MATCH($A215,Applications_2021!$A$2:$A$651,0)),1)="","",LEFT(INDEX(Applications_2021!$I$2:$I$651,MATCH($A215,Applications_2021!$A$2:$A$651,0)),1))</f>
        <v>9</v>
      </c>
      <c r="N215" s="48" t="str">
        <f>IF(INDEX(Applications_2021!$J$2:$J$651,MATCH($A215,Applications_2021!$A$2:$A$651,0))="","",INDEX(Applications_2021!$J$2:$J$651,MATCH($A215,Applications_2021!$A$2:$A$651,0)))</f>
        <v>Coffeeville High School</v>
      </c>
      <c r="O215" s="48" t="str">
        <f>IF(INDEX(Applications_2021!$K$2:$K$651,MATCH($A215,Applications_2021!$A$2:$A$651,0))="","",INDEX(Applications_2021!$K$2:$K$651,MATCH($A215,Applications_2021!$A$2:$A$651,0)))</f>
        <v>Coffeeville</v>
      </c>
      <c r="P215" s="48" t="str">
        <f>IF(INDEX(Applications_2021!$P$2:$P$651,MATCH($A215,Applications_2021!$A$2:$A$651,0))="","",INDEX(Applications_2021!$P$2:$P$651,MATCH($A215,Applications_2021!$A$2:$A$651,0)))</f>
        <v>High School Diploma or up to 3 years of college</v>
      </c>
      <c r="Q215" s="48" t="str">
        <f>IF(INDEX(Applications_2021!$Q$2:$Q$651,MATCH($A215,Applications_2021!$A$2:$A$651,0))="","",INDEX(Applications_2021!$Q$2:$Q$651,MATCH($A215,Applications_2021!$A$2:$A$651,0)))</f>
        <v>Less than $25,000 per year</v>
      </c>
      <c r="R215" s="48" t="str">
        <f>IF(INDEX(Applications_2021!$AL$2:$AL$651,MATCH($A215,Applications_2021!$A$2:$A$651,0))="","",INDEX(Applications_2021!$AL$2:$AL$651,MATCH($A215,Applications_2021!$A$2:$A$651,0)))</f>
        <v>Yalobusha</v>
      </c>
      <c r="S215" s="48" t="str">
        <f>IF(INDEX(Applications_2021!$V$2:$V$651,MATCH($A215,Applications_2021!$A$2:$A$651,0))="","",INDEX(Applications_2021!$V$2:$V$651,MATCH($A215,Applications_2021!$A$2:$A$651,0)))</f>
        <v>MS</v>
      </c>
      <c r="T215" s="48" t="str">
        <f>IF(INDEX(Applications_2021!$AE$2:$AE$651,MATCH($A215,Applications_2021!$A$2:$A$651,0))="","",INDEX(Applications_2021!$AE$2:$AE$651,MATCH($A215,Applications_2021!$A$2:$A$651,0)))</f>
        <v>Good</v>
      </c>
      <c r="U215" s="48" t="str">
        <f>IF(INDEX(Applications_2021!$AF$2:$AF$651,MATCH($A215,Applications_2021!$A$2:$A$651,0))="","",INDEX(Applications_2021!$AF$2:$AF$651,MATCH($A215,Applications_2021!$A$2:$A$651,0)))</f>
        <v xml:space="preserve">I would like to attend this camp because it will give me a college experience and exposure to college life.  I hope to gain knowledge that will help me with my high school career. </v>
      </c>
      <c r="V215" s="48" t="str">
        <f>IF(INDEX(Applications_2021!$AG$2:$AG$651,MATCH($A215,Applications_2021!$A$2:$A$651,0))="","",INDEX(Applications_2021!$AG$2:$AG$651,MATCH($A215,Applications_2021!$A$2:$A$651,0)))</f>
        <v>I am a member the Coffeeville/Calhoun Upward Bound program were I participate in community service projects as well as Cultural experiences. I participate in cheer and biology is my favorite subject.</v>
      </c>
      <c r="W215" s="48" t="str">
        <f>IF(INDEX(Applications_2021!$AH$2:$AH$651,MATCH($A215,Applications_2021!$A$2:$A$651,0))="","",INDEX(Applications_2021!$AH$2:$AH$651,MATCH($A215,Applications_2021!$A$2:$A$651,0)))</f>
        <v/>
      </c>
      <c r="X215" s="48" t="str">
        <f>IF(INDEX(Applications_2021!$AI$2:$AI$651,MATCH($A215,Applications_2021!$A$2:$A$651,0))="","",INDEX(Applications_2021!$AI$2:$AI$651,MATCH($A215,Applications_2021!$A$2:$A$651,0)))</f>
        <v>other</v>
      </c>
      <c r="Y215" s="48" t="str">
        <f>IF(INDEX(Applications_2021!$AJ$2:$AJ$651,MATCH($A215,Applications_2021!$A$2:$A$651,0))="","",INDEX(Applications_2021!$AJ$2:$AJ$651,MATCH($A215,Applications_2021!$A$2:$A$651,0)))</f>
        <v>Upward Bound, Dr. Tilda Neal, Coffeeville School District</v>
      </c>
      <c r="Z215" s="48" t="str" cm="1">
        <f t="array" ref="Z215">IF(INDEX(Transcripts_2021!$Q$2:$Q$1001,MATCH($A215,Applications_2021!$A$2:$A$1001,0))="","",INDEX(Transcripts_2021!$Q$2:$Q$1001,MATCH(TRIM($A215),TRIM(Transcripts_2021!$B$2:$B$1001),0)))</f>
        <v/>
      </c>
      <c r="AA215" s="48" t="str" cm="1">
        <f t="array" ref="AA215">IF(INDEX(Transcripts_2021!$S$2:$S$1001,MATCH($A215,Applications_2021!$A$2:$A$1001,0))="","",INDEX(Transcripts_2021!$S$2:$S$1001,MATCH(TRIM($A215),TRIM(Transcripts_2021!$B$2:$B$1001),0)))</f>
        <v/>
      </c>
      <c r="AB215" s="48" t="str" cm="1">
        <f t="array" ref="AB215">IF(INDEX(Transcripts_2021!$U$2:$U$1001,MATCH($A215,Applications_2021!$A$2:$A$1001,0))="","",INDEX(Transcripts_2021!$U$2:$U$1001,MATCH(TRIM($A215),TRIM(Transcripts_2021!$B$2:$B$1001),0)))</f>
        <v/>
      </c>
      <c r="AC215" s="48" t="str">
        <f>IF(INDEX(Transcripts_2021!$A$2:$A$324,MATCH($A215,Transcripts_2021!$A$2:$A$324,0))=$A215,INDEX(Transcripts_2021!$O$2:$O$324,MATCH($A215,Transcripts_2021!$A$2:$A$324,0)),"")</f>
        <v>Coffeeville High School</v>
      </c>
      <c r="AD215" s="48" t="str">
        <f>IF(INDEX('AAYME 2021_List'!$A$3:$A$311,MATCH($A215,'AAYME 2021_List'!$A$3:$A$311,0))=$A215,INDEX('AAYME 2021_List'!$AC$3:$AC$311,MATCH($A215,'AAYME 2021_List'!$A$3:$A$311,0)),"")</f>
        <v>Yalobusha</v>
      </c>
      <c r="AE215" s="48" t="str">
        <f>IF(INDEX(Applications_2021!$AL$2:$AL$651,MATCH($A215,Applications_2021!$A$2:$A$651,0))="","",INDEX(Applications_2021!$AL$2:$AL$651,MATCH($A215,Applications_2021!$A$2:$A$651,0)))</f>
        <v>Yalobusha</v>
      </c>
    </row>
    <row r="216" spans="1:31" x14ac:dyDescent="0.3">
      <c r="A216" s="51" t="str">
        <f>IF(Applications_2021!$A446="","",Applications_2021!$A446)</f>
        <v>0464-ROW-CH-0230</v>
      </c>
      <c r="B216" s="52">
        <f>IF(INDEX('AAYME 2021_List'!$A$3:$A$311,MATCH($A216,'AAYME 2021_List'!$A$3:$A$311,0))=$A216,INDEX('AAYME 2021_List'!$B$3:$B$311,MATCH($A216,'AAYME 2021_List'!$A$3:$A$311,0)),"")</f>
        <v>0</v>
      </c>
      <c r="C216" s="258" t="str">
        <f>IF(INDEX('AAYME 2021_List'!$A$3:$A$311,MATCH($A216,'AAYME 2021_List'!$A$3:$A$311,0))=$A216,INDEX('AAYME 2021_List'!$C$3:$C$311,MATCH($A216,'AAYME 2021_List'!$A$3:$A$311,0)),"")</f>
        <v>99-Not Selected</v>
      </c>
      <c r="D216" s="46">
        <f t="shared" si="8"/>
        <v>5</v>
      </c>
      <c r="E216" s="45" cm="1">
        <f t="array" ref="E216">_xlfn.IFS($Q216="Less than $25,000 per year",5,$Q216="$25,000 to $49,999 per year",4,$Q216="$50,000 per year or above",2,$Q216="I do not know.",3,$Q216="",0)</f>
        <v>2</v>
      </c>
      <c r="F216" s="45" cm="1">
        <f t="array" ref="F216">_xlfn.IFS($T216="Excellent",5,$T216="Good",4,$T216="Average",3,$T216="Below Average",2,$T216="Poor",1)</f>
        <v>3</v>
      </c>
      <c r="G216" s="52"/>
      <c r="H216" s="52"/>
      <c r="I216" s="52"/>
      <c r="J216" s="255">
        <f>IF(INDEX('AAYME 2021_List'!$A$3:$A$311,MATCH($A216,'AAYME 2021_List'!$A$3:$A$311,0))=$A216,INDEX('AAYME 2021_List'!$J$3:$J$311,MATCH($A216,'AAYME 2021_List'!$A$3:$A$311,0)),"")</f>
        <v>0</v>
      </c>
      <c r="K216" s="48" t="str">
        <f>IF(LEFT(INDEX(Applications_2021!$E$2:$E$651,MATCH($A216,Applications_2021!$A$2:$A$651,0)),1)="Y","Black","Other")</f>
        <v>Black</v>
      </c>
      <c r="L216" s="48" t="str">
        <f>IF(INDEX(Applications_2021!$F$2:$F$651,MATCH($A216,Applications_2021!$A$2:$A$651,0))="","",INDEX(Applications_2021!$F$2:$F$651,MATCH($A216,Applications_2021!$A$2:$A$651,0)))</f>
        <v>Female</v>
      </c>
      <c r="M216" s="48" t="str">
        <f>IF(LEFT(INDEX(Applications_2021!$I$2:$I$651,MATCH($A216,Applications_2021!$A$2:$A$651,0)),1)="","",LEFT(INDEX(Applications_2021!$I$2:$I$651,MATCH($A216,Applications_2021!$A$2:$A$651,0)),1))</f>
        <v>9</v>
      </c>
      <c r="N216" s="48" t="str">
        <f>IF(INDEX(Applications_2021!$J$2:$J$651,MATCH($A216,Applications_2021!$A$2:$A$651,0))="","",INDEX(Applications_2021!$J$2:$J$651,MATCH($A216,Applications_2021!$A$2:$A$651,0)))</f>
        <v>Oak Grove High School</v>
      </c>
      <c r="O216" s="48" t="str">
        <f>IF(INDEX(Applications_2021!$K$2:$K$651,MATCH($A216,Applications_2021!$A$2:$A$651,0))="","",INDEX(Applications_2021!$K$2:$K$651,MATCH($A216,Applications_2021!$A$2:$A$651,0)))</f>
        <v>Lamar County School District</v>
      </c>
      <c r="P216" s="48" t="str">
        <f>IF(INDEX(Applications_2021!$P$2:$P$651,MATCH($A216,Applications_2021!$A$2:$A$651,0))="","",INDEX(Applications_2021!$P$2:$P$651,MATCH($A216,Applications_2021!$A$2:$A$651,0)))</f>
        <v>College degree or 4 or more years of college (including graduate school)</v>
      </c>
      <c r="Q216" s="48" t="str">
        <f>IF(INDEX(Applications_2021!$Q$2:$Q$651,MATCH($A216,Applications_2021!$A$2:$A$651,0))="","",INDEX(Applications_2021!$Q$2:$Q$651,MATCH($A216,Applications_2021!$A$2:$A$651,0)))</f>
        <v>$50,000 per year or above</v>
      </c>
      <c r="R216" s="48" t="str">
        <f>IF(INDEX(Applications_2021!$AL$2:$AL$651,MATCH($A216,Applications_2021!$A$2:$A$651,0))="","",INDEX(Applications_2021!$AL$2:$AL$651,MATCH($A216,Applications_2021!$A$2:$A$651,0)))</f>
        <v>Lamar</v>
      </c>
      <c r="S216" s="48" t="str">
        <f>IF(INDEX(Applications_2021!$V$2:$V$651,MATCH($A216,Applications_2021!$A$2:$A$651,0))="","",INDEX(Applications_2021!$V$2:$V$651,MATCH($A216,Applications_2021!$A$2:$A$651,0)))</f>
        <v>MS</v>
      </c>
      <c r="T216" s="48" t="str">
        <f>IF(INDEX(Applications_2021!$AE$2:$AE$651,MATCH($A216,Applications_2021!$A$2:$A$651,0))="","",INDEX(Applications_2021!$AE$2:$AE$651,MATCH($A216,Applications_2021!$A$2:$A$651,0)))</f>
        <v>Average</v>
      </c>
      <c r="U216" s="48" t="str">
        <f>IF(INDEX(Applications_2021!$AF$2:$AF$651,MATCH($A216,Applications_2021!$A$2:$A$651,0))="","",INDEX(Applications_2021!$AF$2:$AF$651,MATCH($A216,Applications_2021!$A$2:$A$651,0)))</f>
        <v>I would like for Chena to attend the AAYME Camp to provide her with an opportunity to experience learning in a different environment than she is familiar. It is my hope that her experience with AAYME would lend itself to (a) building her confidence in her ability to achieve at a collegiate level, (b) exposing her to other students who are interested in academic achievement and higher learning, and (c) galvanizing her to reach for the stars academically. I believe that her exposure to the AAYME will be just what she needs to encourage her to greatness.</v>
      </c>
      <c r="V216" s="48" t="str">
        <f>IF(INDEX(Applications_2021!$AG$2:$AG$651,MATCH($A216,Applications_2021!$A$2:$A$651,0))="","",INDEX(Applications_2021!$AG$2:$AG$651,MATCH($A216,Applications_2021!$A$2:$A$651,0)))</f>
        <v>Chena is a very visual, creative, and verbal person. She is studying the piano and dabbling in dance. She has received several awards for piano.</v>
      </c>
      <c r="W216" s="48" t="str">
        <f>IF(INDEX(Applications_2021!$AH$2:$AH$651,MATCH($A216,Applications_2021!$A$2:$A$651,0))="","",INDEX(Applications_2021!$AH$2:$AH$651,MATCH($A216,Applications_2021!$A$2:$A$651,0)))</f>
        <v xml:space="preserve">Chena needs this opportunity to build her self-esteem and awareness regarding the college and career opportunities. </v>
      </c>
      <c r="X216" s="48" t="str">
        <f>IF(INDEX(Applications_2021!$AI$2:$AI$651,MATCH($A216,Applications_2021!$A$2:$A$651,0))="","",INDEX(Applications_2021!$AI$2:$AI$651,MATCH($A216,Applications_2021!$A$2:$A$651,0)))</f>
        <v>Social Media</v>
      </c>
      <c r="Y216" s="48" t="str">
        <f>IF(INDEX(Applications_2021!$AJ$2:$AJ$651,MATCH($A216,Applications_2021!$A$2:$A$651,0))="","",INDEX(Applications_2021!$AJ$2:$AJ$651,MATCH($A216,Applications_2021!$A$2:$A$651,0)))</f>
        <v/>
      </c>
      <c r="Z216" s="48" t="str" cm="1">
        <f t="array" ref="Z216">IF(INDEX(Transcripts_2021!$Q$2:$Q$1001,MATCH($A216,Applications_2021!$A$2:$A$1001,0))="","",INDEX(Transcripts_2021!$Q$2:$Q$1001,MATCH(TRIM($A216),TRIM(Transcripts_2021!$B$2:$B$1001),0)))</f>
        <v/>
      </c>
      <c r="AA216" s="48" t="str" cm="1">
        <f t="array" ref="AA216">IF(INDEX(Transcripts_2021!$S$2:$S$1001,MATCH($A216,Applications_2021!$A$2:$A$1001,0))="","",INDEX(Transcripts_2021!$S$2:$S$1001,MATCH(TRIM($A216),TRIM(Transcripts_2021!$B$2:$B$1001),0)))</f>
        <v/>
      </c>
      <c r="AB216" s="48" t="str" cm="1">
        <f t="array" ref="AB216">IF(INDEX(Transcripts_2021!$U$2:$U$1001,MATCH($A216,Applications_2021!$A$2:$A$1001,0))="","",INDEX(Transcripts_2021!$U$2:$U$1001,MATCH(TRIM($A216),TRIM(Transcripts_2021!$B$2:$B$1001),0)))</f>
        <v/>
      </c>
      <c r="AC216" s="48" t="str">
        <f>IF(INDEX(Transcripts_2021!$A$2:$A$324,MATCH($A216,Transcripts_2021!$A$2:$A$324,0))=$A216,INDEX(Transcripts_2021!$O$2:$O$324,MATCH($A216,Transcripts_2021!$A$2:$A$324,0)),"")</f>
        <v xml:space="preserve">Oak Grove High School </v>
      </c>
      <c r="AD216" s="48" t="str">
        <f>IF(INDEX('AAYME 2021_List'!$A$3:$A$311,MATCH($A216,'AAYME 2021_List'!$A$3:$A$311,0))=$A216,INDEX('AAYME 2021_List'!$AC$3:$AC$311,MATCH($A216,'AAYME 2021_List'!$A$3:$A$311,0)),"")</f>
        <v>Lamar</v>
      </c>
      <c r="AE216" s="48" t="str">
        <f>IF(INDEX(Applications_2021!$AL$2:$AL$651,MATCH($A216,Applications_2021!$A$2:$A$651,0))="","",INDEX(Applications_2021!$AL$2:$AL$651,MATCH($A216,Applications_2021!$A$2:$A$651,0)))</f>
        <v>Lamar</v>
      </c>
    </row>
    <row r="217" spans="1:31" x14ac:dyDescent="0.3">
      <c r="A217" s="51" t="str">
        <f>IF(Applications_2021!$A449="","",Applications_2021!$A449)</f>
        <v>0467-DAV-EL-0129</v>
      </c>
      <c r="B217" s="52">
        <f>IF(INDEX('AAYME 2021_List'!$A$3:$A$311,MATCH($A217,'AAYME 2021_List'!$A$3:$A$311,0))=$A217,INDEX('AAYME 2021_List'!$B$3:$B$311,MATCH($A217,'AAYME 2021_List'!$A$3:$A$311,0)),"")</f>
        <v>0</v>
      </c>
      <c r="C217" s="258" t="str">
        <f>IF(INDEX('AAYME 2021_List'!$A$3:$A$311,MATCH($A217,'AAYME 2021_List'!$A$3:$A$311,0))=$A217,INDEX('AAYME 2021_List'!$C$3:$C$311,MATCH($A217,'AAYME 2021_List'!$A$3:$A$311,0)),"")</f>
        <v>99-Not Selected</v>
      </c>
      <c r="D217" s="46">
        <f t="shared" si="8"/>
        <v>6</v>
      </c>
      <c r="E217" s="45" cm="1">
        <f t="array" ref="E217">_xlfn.IFS($Q217="Less than $25,000 per year",5,$Q217="$25,000 to $49,999 per year",4,$Q217="$50,000 per year or above",2,$Q217="I do not know.",3,$Q217="",0)</f>
        <v>2</v>
      </c>
      <c r="F217" s="45" cm="1">
        <f t="array" ref="F217">_xlfn.IFS($T217="Excellent",5,$T217="Good",4,$T217="Average",3,$T217="Below Average",2,$T217="Poor",1)</f>
        <v>4</v>
      </c>
      <c r="G217" s="52"/>
      <c r="H217" s="52"/>
      <c r="I217" s="52"/>
      <c r="J217" s="255">
        <f>IF(INDEX('AAYME 2021_List'!$A$3:$A$311,MATCH($A217,'AAYME 2021_List'!$A$3:$A$311,0))=$A217,INDEX('AAYME 2021_List'!$J$3:$J$311,MATCH($A217,'AAYME 2021_List'!$A$3:$A$311,0)),"")</f>
        <v>0</v>
      </c>
      <c r="K217" s="48" t="str">
        <f>IF(LEFT(INDEX(Applications_2021!$E$2:$E$651,MATCH($A217,Applications_2021!$A$2:$A$651,0)),1)="Y","Black","Other")</f>
        <v>Black</v>
      </c>
      <c r="L217" s="48" t="str">
        <f>IF(INDEX(Applications_2021!$F$2:$F$651,MATCH($A217,Applications_2021!$A$2:$A$651,0))="","",INDEX(Applications_2021!$F$2:$F$651,MATCH($A217,Applications_2021!$A$2:$A$651,0)))</f>
        <v>Female</v>
      </c>
      <c r="M217" s="48" t="str">
        <f>IF(LEFT(INDEX(Applications_2021!$I$2:$I$651,MATCH($A217,Applications_2021!$A$2:$A$651,0)),1)="","",LEFT(INDEX(Applications_2021!$I$2:$I$651,MATCH($A217,Applications_2021!$A$2:$A$651,0)),1))</f>
        <v>8</v>
      </c>
      <c r="N217" s="48" t="str">
        <f>IF(INDEX(Applications_2021!$J$2:$J$651,MATCH($A217,Applications_2021!$A$2:$A$651,0))="","",INDEX(Applications_2021!$J$2:$J$651,MATCH($A217,Applications_2021!$A$2:$A$651,0)))</f>
        <v>Brandon Middle School</v>
      </c>
      <c r="O217" s="48" t="str">
        <f>IF(INDEX(Applications_2021!$K$2:$K$651,MATCH($A217,Applications_2021!$A$2:$A$651,0))="","",INDEX(Applications_2021!$K$2:$K$651,MATCH($A217,Applications_2021!$A$2:$A$651,0)))</f>
        <v>RCSD</v>
      </c>
      <c r="P217" s="48" t="str">
        <f>IF(INDEX(Applications_2021!$P$2:$P$651,MATCH($A217,Applications_2021!$A$2:$A$651,0))="","",INDEX(Applications_2021!$P$2:$P$651,MATCH($A217,Applications_2021!$A$2:$A$651,0)))</f>
        <v>College degree or 4 or more years of college (including graduate school)</v>
      </c>
      <c r="Q217" s="48" t="str">
        <f>IF(INDEX(Applications_2021!$Q$2:$Q$651,MATCH($A217,Applications_2021!$A$2:$A$651,0))="","",INDEX(Applications_2021!$Q$2:$Q$651,MATCH($A217,Applications_2021!$A$2:$A$651,0)))</f>
        <v>$50,000 per year or above</v>
      </c>
      <c r="R217" s="48" t="str">
        <f>IF(INDEX(Applications_2021!$AL$2:$AL$651,MATCH($A217,Applications_2021!$A$2:$A$651,0))="","",INDEX(Applications_2021!$AL$2:$AL$651,MATCH($A217,Applications_2021!$A$2:$A$651,0)))</f>
        <v>Rankin</v>
      </c>
      <c r="S217" s="48" t="str">
        <f>IF(INDEX(Applications_2021!$V$2:$V$651,MATCH($A217,Applications_2021!$A$2:$A$651,0))="","",INDEX(Applications_2021!$V$2:$V$651,MATCH($A217,Applications_2021!$A$2:$A$651,0)))</f>
        <v>MS</v>
      </c>
      <c r="T217" s="48" t="str">
        <f>IF(INDEX(Applications_2021!$AE$2:$AE$651,MATCH($A217,Applications_2021!$A$2:$A$651,0))="","",INDEX(Applications_2021!$AE$2:$AE$651,MATCH($A217,Applications_2021!$A$2:$A$651,0)))</f>
        <v>Good</v>
      </c>
      <c r="U217" s="48" t="str">
        <f>IF(INDEX(Applications_2021!$AF$2:$AF$651,MATCH($A217,Applications_2021!$A$2:$A$651,0))="","",INDEX(Applications_2021!$AF$2:$AF$651,MATCH($A217,Applications_2021!$A$2:$A$651,0)))</f>
        <v>It is an opportunity to learn and meet new people. It will help in future math and science courses, as well as, ACT prep.</v>
      </c>
      <c r="V217" s="48" t="str">
        <f>IF(INDEX(Applications_2021!$AG$2:$AG$651,MATCH($A217,Applications_2021!$A$2:$A$651,0))="","",INDEX(Applications_2021!$AG$2:$AG$651,MATCH($A217,Applications_2021!$A$2:$A$651,0)))</f>
        <v>Beta Club Member</v>
      </c>
      <c r="W217" s="48" t="str">
        <f>IF(INDEX(Applications_2021!$AH$2:$AH$651,MATCH($A217,Applications_2021!$A$2:$A$651,0))="","",INDEX(Applications_2021!$AH$2:$AH$651,MATCH($A217,Applications_2021!$A$2:$A$651,0)))</f>
        <v/>
      </c>
      <c r="X217" s="48" t="str">
        <f>IF(INDEX(Applications_2021!$AI$2:$AI$651,MATCH($A217,Applications_2021!$A$2:$A$651,0))="","",INDEX(Applications_2021!$AI$2:$AI$651,MATCH($A217,Applications_2021!$A$2:$A$651,0)))</f>
        <v>school/teacher</v>
      </c>
      <c r="Y217" s="48" t="str">
        <f>IF(INDEX(Applications_2021!$AJ$2:$AJ$651,MATCH($A217,Applications_2021!$A$2:$A$651,0))="","",INDEX(Applications_2021!$AJ$2:$AJ$651,MATCH($A217,Applications_2021!$A$2:$A$651,0)))</f>
        <v>RCSD Flyer</v>
      </c>
      <c r="Z217" s="48" t="str" cm="1">
        <f t="array" ref="Z217">IF(INDEX(Transcripts_2021!$Q$2:$Q$1001,MATCH($A217,Applications_2021!$A$2:$A$1001,0))="","",INDEX(Transcripts_2021!$Q$2:$Q$1001,MATCH(TRIM($A217),TRIM(Transcripts_2021!$B$2:$B$1001),0)))</f>
        <v/>
      </c>
      <c r="AA217" s="48" t="str" cm="1">
        <f t="array" ref="AA217">IF(INDEX(Transcripts_2021!$S$2:$S$1001,MATCH($A217,Applications_2021!$A$2:$A$1001,0))="","",INDEX(Transcripts_2021!$S$2:$S$1001,MATCH(TRIM($A217),TRIM(Transcripts_2021!$B$2:$B$1001),0)))</f>
        <v/>
      </c>
      <c r="AB217" s="48" t="str" cm="1">
        <f t="array" ref="AB217">IF(INDEX(Transcripts_2021!$U$2:$U$1001,MATCH($A217,Applications_2021!$A$2:$A$1001,0))="","",INDEX(Transcripts_2021!$U$2:$U$1001,MATCH(TRIM($A217),TRIM(Transcripts_2021!$B$2:$B$1001),0)))</f>
        <v/>
      </c>
      <c r="AC217" s="48" t="str">
        <f>IF(INDEX(Transcripts_2021!$A$2:$A$324,MATCH($A217,Transcripts_2021!$A$2:$A$324,0))=$A217,INDEX(Transcripts_2021!$O$2:$O$324,MATCH($A217,Transcripts_2021!$A$2:$A$324,0)),"")</f>
        <v>Brandon Middle School</v>
      </c>
      <c r="AD217" s="48" t="str">
        <f>IF(INDEX('AAYME 2021_List'!$A$3:$A$311,MATCH($A217,'AAYME 2021_List'!$A$3:$A$311,0))=$A217,INDEX('AAYME 2021_List'!$AC$3:$AC$311,MATCH($A217,'AAYME 2021_List'!$A$3:$A$311,0)),"")</f>
        <v>Rankin</v>
      </c>
      <c r="AE217" s="48" t="str">
        <f>IF(INDEX(Applications_2021!$AL$2:$AL$651,MATCH($A217,Applications_2021!$A$2:$A$651,0))="","",INDEX(Applications_2021!$AL$2:$AL$651,MATCH($A217,Applications_2021!$A$2:$A$651,0)))</f>
        <v>Rankin</v>
      </c>
    </row>
    <row r="218" spans="1:31" x14ac:dyDescent="0.3">
      <c r="A218" s="51" t="str">
        <f>IF(Applications_2021!$A450="","",Applications_2021!$A450)</f>
        <v>0468-DAV-WI-0130</v>
      </c>
      <c r="B218" s="52">
        <f>IF(INDEX('AAYME 2021_List'!$A$3:$A$311,MATCH($A218,'AAYME 2021_List'!$A$3:$A$311,0))=$A218,INDEX('AAYME 2021_List'!$B$3:$B$311,MATCH($A218,'AAYME 2021_List'!$A$3:$A$311,0)),"")</f>
        <v>0</v>
      </c>
      <c r="C218" s="258" t="str">
        <f>IF(INDEX('AAYME 2021_List'!$A$3:$A$311,MATCH($A218,'AAYME 2021_List'!$A$3:$A$311,0))=$A218,INDEX('AAYME 2021_List'!$C$3:$C$311,MATCH($A218,'AAYME 2021_List'!$A$3:$A$311,0)),"")</f>
        <v>99-Not Selected</v>
      </c>
      <c r="D218" s="46">
        <f t="shared" si="8"/>
        <v>6</v>
      </c>
      <c r="E218" s="45" cm="1">
        <f t="array" ref="E218">_xlfn.IFS($Q218="Less than $25,000 per year",5,$Q218="$25,000 to $49,999 per year",4,$Q218="$50,000 per year or above",2,$Q218="I do not know.",3,$Q218="",0)</f>
        <v>2</v>
      </c>
      <c r="F218" s="45" cm="1">
        <f t="array" ref="F218">_xlfn.IFS($T218="Excellent",5,$T218="Good",4,$T218="Average",3,$T218="Below Average",2,$T218="Poor",1)</f>
        <v>4</v>
      </c>
      <c r="G218" s="52"/>
      <c r="H218" s="52"/>
      <c r="I218" s="52"/>
      <c r="J218" s="255">
        <f>IF(INDEX('AAYME 2021_List'!$A$3:$A$311,MATCH($A218,'AAYME 2021_List'!$A$3:$A$311,0))=$A218,INDEX('AAYME 2021_List'!$J$3:$J$311,MATCH($A218,'AAYME 2021_List'!$A$3:$A$311,0)),"")</f>
        <v>0</v>
      </c>
      <c r="K218" s="48" t="str">
        <f>IF(LEFT(INDEX(Applications_2021!$E$2:$E$651,MATCH($A218,Applications_2021!$A$2:$A$651,0)),1)="Y","Black","Other")</f>
        <v>Black</v>
      </c>
      <c r="L218" s="48" t="str">
        <f>IF(INDEX(Applications_2021!$F$2:$F$651,MATCH($A218,Applications_2021!$A$2:$A$651,0))="","",INDEX(Applications_2021!$F$2:$F$651,MATCH($A218,Applications_2021!$A$2:$A$651,0)))</f>
        <v>Male</v>
      </c>
      <c r="M218" s="48" t="str">
        <f>IF(LEFT(INDEX(Applications_2021!$I$2:$I$651,MATCH($A218,Applications_2021!$A$2:$A$651,0)),1)="","",LEFT(INDEX(Applications_2021!$I$2:$I$651,MATCH($A218,Applications_2021!$A$2:$A$651,0)),1))</f>
        <v>8</v>
      </c>
      <c r="N218" s="48" t="str">
        <f>IF(INDEX(Applications_2021!$J$2:$J$651,MATCH($A218,Applications_2021!$A$2:$A$651,0))="","",INDEX(Applications_2021!$J$2:$J$651,MATCH($A218,Applications_2021!$A$2:$A$651,0)))</f>
        <v>Brandon Middle School</v>
      </c>
      <c r="O218" s="48" t="str">
        <f>IF(INDEX(Applications_2021!$K$2:$K$651,MATCH($A218,Applications_2021!$A$2:$A$651,0))="","",INDEX(Applications_2021!$K$2:$K$651,MATCH($A218,Applications_2021!$A$2:$A$651,0)))</f>
        <v>RCSD</v>
      </c>
      <c r="P218" s="48" t="str">
        <f>IF(INDEX(Applications_2021!$P$2:$P$651,MATCH($A218,Applications_2021!$A$2:$A$651,0))="","",INDEX(Applications_2021!$P$2:$P$651,MATCH($A218,Applications_2021!$A$2:$A$651,0)))</f>
        <v>College degree or 4 or more years of college (including graduate school)</v>
      </c>
      <c r="Q218" s="48" t="str">
        <f>IF(INDEX(Applications_2021!$Q$2:$Q$651,MATCH($A218,Applications_2021!$A$2:$A$651,0))="","",INDEX(Applications_2021!$Q$2:$Q$651,MATCH($A218,Applications_2021!$A$2:$A$651,0)))</f>
        <v>$50,000 per year or above</v>
      </c>
      <c r="R218" s="48" t="str">
        <f>IF(INDEX(Applications_2021!$AL$2:$AL$651,MATCH($A218,Applications_2021!$A$2:$A$651,0))="","",INDEX(Applications_2021!$AL$2:$AL$651,MATCH($A218,Applications_2021!$A$2:$A$651,0)))</f>
        <v>Rankin</v>
      </c>
      <c r="S218" s="48" t="str">
        <f>IF(INDEX(Applications_2021!$V$2:$V$651,MATCH($A218,Applications_2021!$A$2:$A$651,0))="","",INDEX(Applications_2021!$V$2:$V$651,MATCH($A218,Applications_2021!$A$2:$A$651,0)))</f>
        <v>MS</v>
      </c>
      <c r="T218" s="48" t="str">
        <f>IF(INDEX(Applications_2021!$AE$2:$AE$651,MATCH($A218,Applications_2021!$A$2:$A$651,0))="","",INDEX(Applications_2021!$AE$2:$AE$651,MATCH($A218,Applications_2021!$A$2:$A$651,0)))</f>
        <v>Good</v>
      </c>
      <c r="U218" s="48" t="str">
        <f>IF(INDEX(Applications_2021!$AF$2:$AF$651,MATCH($A218,Applications_2021!$A$2:$A$651,0))="","",INDEX(Applications_2021!$AF$2:$AF$651,MATCH($A218,Applications_2021!$A$2:$A$651,0)))</f>
        <v>It is an opportunity to learn and meet new people. It will help in future math and science courses, as well as, ACT prep.</v>
      </c>
      <c r="V218" s="48" t="str">
        <f>IF(INDEX(Applications_2021!$AG$2:$AG$651,MATCH($A218,Applications_2021!$A$2:$A$651,0))="","",INDEX(Applications_2021!$AG$2:$AG$651,MATCH($A218,Applications_2021!$A$2:$A$651,0)))</f>
        <v>Beta Club Member</v>
      </c>
      <c r="W218" s="48" t="str">
        <f>IF(INDEX(Applications_2021!$AH$2:$AH$651,MATCH($A218,Applications_2021!$A$2:$A$651,0))="","",INDEX(Applications_2021!$AH$2:$AH$651,MATCH($A218,Applications_2021!$A$2:$A$651,0)))</f>
        <v/>
      </c>
      <c r="X218" s="48" t="str">
        <f>IF(INDEX(Applications_2021!$AI$2:$AI$651,MATCH($A218,Applications_2021!$A$2:$A$651,0))="","",INDEX(Applications_2021!$AI$2:$AI$651,MATCH($A218,Applications_2021!$A$2:$A$651,0)))</f>
        <v>school/teacher</v>
      </c>
      <c r="Y218" s="48" t="str">
        <f>IF(INDEX(Applications_2021!$AJ$2:$AJ$651,MATCH($A218,Applications_2021!$A$2:$A$651,0))="","",INDEX(Applications_2021!$AJ$2:$AJ$651,MATCH($A218,Applications_2021!$A$2:$A$651,0)))</f>
        <v>RCSD Flyer</v>
      </c>
      <c r="Z218" s="48" t="str" cm="1">
        <f t="array" ref="Z218">IF(INDEX(Transcripts_2021!$Q$2:$Q$1001,MATCH($A218,Applications_2021!$A$2:$A$1001,0))="","",INDEX(Transcripts_2021!$Q$2:$Q$1001,MATCH(TRIM($A218),TRIM(Transcripts_2021!$B$2:$B$1001),0)))</f>
        <v/>
      </c>
      <c r="AA218" s="48" t="str" cm="1">
        <f t="array" ref="AA218">IF(INDEX(Transcripts_2021!$S$2:$S$1001,MATCH($A218,Applications_2021!$A$2:$A$1001,0))="","",INDEX(Transcripts_2021!$S$2:$S$1001,MATCH(TRIM($A218),TRIM(Transcripts_2021!$B$2:$B$1001),0)))</f>
        <v/>
      </c>
      <c r="AB218" s="48" t="str" cm="1">
        <f t="array" ref="AB218">IF(INDEX(Transcripts_2021!$U$2:$U$1001,MATCH($A218,Applications_2021!$A$2:$A$1001,0))="","",INDEX(Transcripts_2021!$U$2:$U$1001,MATCH(TRIM($A218),TRIM(Transcripts_2021!$B$2:$B$1001),0)))</f>
        <v/>
      </c>
      <c r="AC218" s="48" t="str">
        <f>IF(INDEX(Transcripts_2021!$A$2:$A$324,MATCH($A218,Transcripts_2021!$A$2:$A$324,0))=$A218,INDEX(Transcripts_2021!$O$2:$O$324,MATCH($A218,Transcripts_2021!$A$2:$A$324,0)),"")</f>
        <v>Brandon  Middle School</v>
      </c>
      <c r="AD218" s="48" t="str">
        <f>IF(INDEX('AAYME 2021_List'!$A$3:$A$311,MATCH($A218,'AAYME 2021_List'!$A$3:$A$311,0))=$A218,INDEX('AAYME 2021_List'!$AC$3:$AC$311,MATCH($A218,'AAYME 2021_List'!$A$3:$A$311,0)),"")</f>
        <v>Rankin</v>
      </c>
      <c r="AE218" s="48" t="str">
        <f>IF(INDEX(Applications_2021!$AL$2:$AL$651,MATCH($A218,Applications_2021!$A$2:$A$651,0))="","",INDEX(Applications_2021!$AL$2:$AL$651,MATCH($A218,Applications_2021!$A$2:$A$651,0)))</f>
        <v>Rankin</v>
      </c>
    </row>
    <row r="219" spans="1:31" x14ac:dyDescent="0.3">
      <c r="A219" s="51" t="str">
        <f>IF(Applications_2021!$A451="","",Applications_2021!$A451)</f>
        <v>0469-POL-ZY-0160</v>
      </c>
      <c r="B219" s="52">
        <f>IF(INDEX('AAYME 2021_List'!$A$3:$A$311,MATCH($A219,'AAYME 2021_List'!$A$3:$A$311,0))=$A219,INDEX('AAYME 2021_List'!$B$3:$B$311,MATCH($A219,'AAYME 2021_List'!$A$3:$A$311,0)),"")</f>
        <v>0</v>
      </c>
      <c r="C219" s="281" t="str">
        <f>IF(INDEX('AAYME 2021_List'!$A$3:$A$311,MATCH($A219,'AAYME 2021_List'!$A$3:$A$311,0))=$A219,INDEX('AAYME 2021_List'!$C$3:$C$311,MATCH($A219,'AAYME 2021_List'!$A$3:$A$311,0)),"")</f>
        <v>99-Not Selected</v>
      </c>
      <c r="D219" s="46">
        <f t="shared" si="8"/>
        <v>9</v>
      </c>
      <c r="E219" s="45" cm="1">
        <f t="array" ref="E219">_xlfn.IFS($Q219="Less than $25,000 per year",5,$Q219="$25,000 to $49,999 per year",4,$Q219="$50,000 per year or above",2,$Q219="I do not know.",3,$Q219="",0)</f>
        <v>5</v>
      </c>
      <c r="F219" s="45" cm="1">
        <f t="array" ref="F219">_xlfn.IFS($T219="Excellent",5,$T219="Good",4,$T219="Average",3,$T219="Below Average",2,$T219="Poor",1)</f>
        <v>4</v>
      </c>
      <c r="G219" s="52"/>
      <c r="H219" s="52"/>
      <c r="I219" s="52"/>
      <c r="J219" s="255">
        <f>IF(INDEX('AAYME 2021_List'!$A$3:$A$311,MATCH($A219,'AAYME 2021_List'!$A$3:$A$311,0))=$A219,INDEX('AAYME 2021_List'!$J$3:$J$311,MATCH($A219,'AAYME 2021_List'!$A$3:$A$311,0)),"")</f>
        <v>9</v>
      </c>
      <c r="K219" s="48" t="str">
        <f>IF(LEFT(INDEX(Applications_2021!$E$2:$E$651,MATCH($A219,Applications_2021!$A$2:$A$651,0)),1)="Y","Black","Other")</f>
        <v>Black</v>
      </c>
      <c r="L219" s="48" t="str">
        <f>IF(INDEX(Applications_2021!$F$2:$F$651,MATCH($A219,Applications_2021!$A$2:$A$651,0))="","",INDEX(Applications_2021!$F$2:$F$651,MATCH($A219,Applications_2021!$A$2:$A$651,0)))</f>
        <v>Female</v>
      </c>
      <c r="M219" s="48" t="str">
        <f>IF(LEFT(INDEX(Applications_2021!$I$2:$I$651,MATCH($A219,Applications_2021!$A$2:$A$651,0)),1)="","",LEFT(INDEX(Applications_2021!$I$2:$I$651,MATCH($A219,Applications_2021!$A$2:$A$651,0)),1))</f>
        <v>9</v>
      </c>
      <c r="N219" s="48" t="str">
        <f>IF(INDEX(Applications_2021!$J$2:$J$651,MATCH($A219,Applications_2021!$A$2:$A$651,0))="","",INDEX(Applications_2021!$J$2:$J$651,MATCH($A219,Applications_2021!$A$2:$A$651,0)))</f>
        <v>Coffeeville High School</v>
      </c>
      <c r="O219" s="48" t="str">
        <f>IF(INDEX(Applications_2021!$K$2:$K$651,MATCH($A219,Applications_2021!$A$2:$A$651,0))="","",INDEX(Applications_2021!$K$2:$K$651,MATCH($A219,Applications_2021!$A$2:$A$651,0)))</f>
        <v>Coffeeville</v>
      </c>
      <c r="P219" s="48" t="str">
        <f>IF(INDEX(Applications_2021!$P$2:$P$651,MATCH($A219,Applications_2021!$A$2:$A$651,0))="","",INDEX(Applications_2021!$P$2:$P$651,MATCH($A219,Applications_2021!$A$2:$A$651,0)))</f>
        <v>High School Diploma or up to 3 years of college</v>
      </c>
      <c r="Q219" s="48" t="str">
        <f>IF(INDEX(Applications_2021!$Q$2:$Q$651,MATCH($A219,Applications_2021!$A$2:$A$651,0))="","",INDEX(Applications_2021!$Q$2:$Q$651,MATCH($A219,Applications_2021!$A$2:$A$651,0)))</f>
        <v>Less than $25,000 per year</v>
      </c>
      <c r="R219" s="48" t="str">
        <f>IF(INDEX(Applications_2021!$AL$2:$AL$651,MATCH($A219,Applications_2021!$A$2:$A$651,0))="","",INDEX(Applications_2021!$AL$2:$AL$651,MATCH($A219,Applications_2021!$A$2:$A$651,0)))</f>
        <v>Yalobusha</v>
      </c>
      <c r="S219" s="48" t="str">
        <f>IF(INDEX(Applications_2021!$V$2:$V$651,MATCH($A219,Applications_2021!$A$2:$A$651,0))="","",INDEX(Applications_2021!$V$2:$V$651,MATCH($A219,Applications_2021!$A$2:$A$651,0)))</f>
        <v>MS</v>
      </c>
      <c r="T219" s="48" t="str">
        <f>IF(INDEX(Applications_2021!$AE$2:$AE$651,MATCH($A219,Applications_2021!$A$2:$A$651,0))="","",INDEX(Applications_2021!$AE$2:$AE$651,MATCH($A219,Applications_2021!$A$2:$A$651,0)))</f>
        <v>Good</v>
      </c>
      <c r="U219" s="48" t="str">
        <f>IF(INDEX(Applications_2021!$AF$2:$AF$651,MATCH($A219,Applications_2021!$A$2:$A$651,0))="","",INDEX(Applications_2021!$AF$2:$AF$651,MATCH($A219,Applications_2021!$A$2:$A$651,0)))</f>
        <v>I would like to attend the AAYME Camp to search for better opportunities and experience more. I hope to gain a more sense of leadership and develop into a more mature individual.</v>
      </c>
      <c r="V219" s="48" t="str">
        <f>IF(INDEX(Applications_2021!$AG$2:$AG$651,MATCH($A219,Applications_2021!$A$2:$A$651,0))="","",INDEX(Applications_2021!$AG$2:$AG$651,MATCH($A219,Applications_2021!$A$2:$A$651,0)))</f>
        <v xml:space="preserve">I am a member of the Coffeeville/Calhoun Upward Bound program.  I have received honor roll since the 1st grade.  I am a current and active member of the Yalobusha County 4-H program. I play basketball at Coffeeville High School as well. I have also attended Leadership camp at University of Southern Mississippi in Hattiesburg during my 7th and 8th grade year. I attended the Mississippi School of Arts during the summer of my 8th grade year. </v>
      </c>
      <c r="W219" s="48" t="str">
        <f>IF(INDEX(Applications_2021!$AH$2:$AH$651,MATCH($A219,Applications_2021!$A$2:$A$651,0))="","",INDEX(Applications_2021!$AH$2:$AH$651,MATCH($A219,Applications_2021!$A$2:$A$651,0)))</f>
        <v/>
      </c>
      <c r="X219" s="48" t="str">
        <f>IF(INDEX(Applications_2021!$AI$2:$AI$651,MATCH($A219,Applications_2021!$A$2:$A$651,0))="","",INDEX(Applications_2021!$AI$2:$AI$651,MATCH($A219,Applications_2021!$A$2:$A$651,0)))</f>
        <v>other</v>
      </c>
      <c r="Y219" s="48" t="str">
        <f>IF(INDEX(Applications_2021!$AJ$2:$AJ$651,MATCH($A219,Applications_2021!$A$2:$A$651,0))="","",INDEX(Applications_2021!$AJ$2:$AJ$651,MATCH($A219,Applications_2021!$A$2:$A$651,0)))</f>
        <v>Dr. Tilda Neal, Coffeeville School District</v>
      </c>
      <c r="Z219" s="48" t="str" cm="1">
        <f t="array" ref="Z219">IF(INDEX(Transcripts_2021!$Q$2:$Q$1001,MATCH($A219,Applications_2021!$A$2:$A$1001,0))="","",INDEX(Transcripts_2021!$Q$2:$Q$1001,MATCH(TRIM($A219),TRIM(Transcripts_2021!$B$2:$B$1001),0)))</f>
        <v/>
      </c>
      <c r="AA219" s="48" t="str" cm="1">
        <f t="array" ref="AA219">IF(INDEX(Transcripts_2021!$S$2:$S$1001,MATCH($A219,Applications_2021!$A$2:$A$1001,0))="","",INDEX(Transcripts_2021!$S$2:$S$1001,MATCH(TRIM($A219),TRIM(Transcripts_2021!$B$2:$B$1001),0)))</f>
        <v/>
      </c>
      <c r="AB219" s="48" t="str" cm="1">
        <f t="array" ref="AB219">IF(INDEX(Transcripts_2021!$U$2:$U$1001,MATCH($A219,Applications_2021!$A$2:$A$1001,0))="","",INDEX(Transcripts_2021!$U$2:$U$1001,MATCH(TRIM($A219),TRIM(Transcripts_2021!$B$2:$B$1001),0)))</f>
        <v/>
      </c>
      <c r="AC219" s="48" t="str">
        <f>IF(INDEX(Transcripts_2021!$A$2:$A$324,MATCH($A219,Transcripts_2021!$A$2:$A$324,0))=$A219,INDEX(Transcripts_2021!$O$2:$O$324,MATCH($A219,Transcripts_2021!$A$2:$A$324,0)),"")</f>
        <v>Coffeeville High School</v>
      </c>
      <c r="AD219" s="48" t="str">
        <f>IF(INDEX('AAYME 2021_List'!$A$3:$A$311,MATCH($A219,'AAYME 2021_List'!$A$3:$A$311,0))=$A219,INDEX('AAYME 2021_List'!$AC$3:$AC$311,MATCH($A219,'AAYME 2021_List'!$A$3:$A$311,0)),"")</f>
        <v>Yalobusha</v>
      </c>
      <c r="AE219" s="48" t="str">
        <f>IF(INDEX(Applications_2021!$AL$2:$AL$651,MATCH($A219,Applications_2021!$A$2:$A$651,0))="","",INDEX(Applications_2021!$AL$2:$AL$651,MATCH($A219,Applications_2021!$A$2:$A$651,0)))</f>
        <v>Yalobusha</v>
      </c>
    </row>
    <row r="220" spans="1:31" x14ac:dyDescent="0.3">
      <c r="A220" s="51" t="str">
        <f>IF(Applications_2021!$A454="","",Applications_2021!$A454)</f>
        <v>0472-JON-TR-0070</v>
      </c>
      <c r="B220" s="52">
        <f>IF(INDEX('AAYME 2021_List'!$A$3:$A$311,MATCH($A220,'AAYME 2021_List'!$A$3:$A$311,0))=$A220,INDEX('AAYME 2021_List'!$B$3:$B$311,MATCH($A220,'AAYME 2021_List'!$A$3:$A$311,0)),"")</f>
        <v>0</v>
      </c>
      <c r="C220" s="258" t="str">
        <f>IF(INDEX('AAYME 2021_List'!$A$3:$A$311,MATCH($A220,'AAYME 2021_List'!$A$3:$A$311,0))=$A220,INDEX('AAYME 2021_List'!$C$3:$C$311,MATCH($A220,'AAYME 2021_List'!$A$3:$A$311,0)),"")</f>
        <v>99-Not Selected</v>
      </c>
      <c r="D220" s="46">
        <f t="shared" ref="D220:D250" si="9">SUM($E220:$I220)</f>
        <v>5</v>
      </c>
      <c r="E220" s="45" cm="1">
        <f t="array" ref="E220">_xlfn.IFS($Q220="Less than $25,000 per year",5,$Q220="$25,000 to $49,999 per year",4,$Q220="$50,000 per year or above",2,$Q220="I do not know.",3,$Q220="",0)</f>
        <v>2</v>
      </c>
      <c r="F220" s="45" cm="1">
        <f t="array" ref="F220">_xlfn.IFS($T220="Excellent",5,$T220="Good",4,$T220="Average",3,$T220="Below Average",2,$T220="Poor",1)</f>
        <v>3</v>
      </c>
      <c r="G220" s="52"/>
      <c r="H220" s="52"/>
      <c r="I220" s="52"/>
      <c r="J220" s="255">
        <f>IF(INDEX('AAYME 2021_List'!$A$3:$A$311,MATCH($A220,'AAYME 2021_List'!$A$3:$A$311,0))=$A220,INDEX('AAYME 2021_List'!$J$3:$J$311,MATCH($A220,'AAYME 2021_List'!$A$3:$A$311,0)),"")</f>
        <v>0</v>
      </c>
      <c r="K220" s="48" t="str">
        <f>IF(LEFT(INDEX(Applications_2021!$E$2:$E$651,MATCH($A220,Applications_2021!$A$2:$A$651,0)),1)="Y","Black","Other")</f>
        <v>Black</v>
      </c>
      <c r="L220" s="48" t="str">
        <f>IF(INDEX(Applications_2021!$F$2:$F$651,MATCH($A220,Applications_2021!$A$2:$A$651,0))="","",INDEX(Applications_2021!$F$2:$F$651,MATCH($A220,Applications_2021!$A$2:$A$651,0)))</f>
        <v>Male</v>
      </c>
      <c r="M220" s="48" t="str">
        <f>IF(LEFT(INDEX(Applications_2021!$I$2:$I$651,MATCH($A220,Applications_2021!$A$2:$A$651,0)),1)="","",LEFT(INDEX(Applications_2021!$I$2:$I$651,MATCH($A220,Applications_2021!$A$2:$A$651,0)),1))</f>
        <v>7</v>
      </c>
      <c r="N220" s="48" t="str">
        <f>IF(INDEX(Applications_2021!$J$2:$J$651,MATCH($A220,Applications_2021!$A$2:$A$651,0))="","",INDEX(Applications_2021!$J$2:$J$651,MATCH($A220,Applications_2021!$A$2:$A$651,0)))</f>
        <v>Brandon Middle School</v>
      </c>
      <c r="O220" s="48" t="str">
        <f>IF(INDEX(Applications_2021!$K$2:$K$651,MATCH($A220,Applications_2021!$A$2:$A$651,0))="","",INDEX(Applications_2021!$K$2:$K$651,MATCH($A220,Applications_2021!$A$2:$A$651,0)))</f>
        <v>Rankin County</v>
      </c>
      <c r="P220" s="48" t="str">
        <f>IF(INDEX(Applications_2021!$P$2:$P$651,MATCH($A220,Applications_2021!$A$2:$A$651,0))="","",INDEX(Applications_2021!$P$2:$P$651,MATCH($A220,Applications_2021!$A$2:$A$651,0)))</f>
        <v>College degree or 4 or more years of college (including graduate school)</v>
      </c>
      <c r="Q220" s="48" t="str">
        <f>IF(INDEX(Applications_2021!$Q$2:$Q$651,MATCH($A220,Applications_2021!$A$2:$A$651,0))="","",INDEX(Applications_2021!$Q$2:$Q$651,MATCH($A220,Applications_2021!$A$2:$A$651,0)))</f>
        <v>$50,000 per year or above</v>
      </c>
      <c r="R220" s="48" t="str">
        <f>IF(INDEX(Applications_2021!$AL$2:$AL$651,MATCH($A220,Applications_2021!$A$2:$A$651,0))="","",INDEX(Applications_2021!$AL$2:$AL$651,MATCH($A220,Applications_2021!$A$2:$A$651,0)))</f>
        <v>Rankin</v>
      </c>
      <c r="S220" s="48" t="str">
        <f>IF(INDEX(Applications_2021!$V$2:$V$651,MATCH($A220,Applications_2021!$A$2:$A$651,0))="","",INDEX(Applications_2021!$V$2:$V$651,MATCH($A220,Applications_2021!$A$2:$A$651,0)))</f>
        <v>MS</v>
      </c>
      <c r="T220" s="48" t="str">
        <f>IF(INDEX(Applications_2021!$AE$2:$AE$651,MATCH($A220,Applications_2021!$A$2:$A$651,0))="","",INDEX(Applications_2021!$AE$2:$AE$651,MATCH($A220,Applications_2021!$A$2:$A$651,0)))</f>
        <v>Average</v>
      </c>
      <c r="U220" s="48" t="str">
        <f>IF(INDEX(Applications_2021!$AF$2:$AF$651,MATCH($A220,Applications_2021!$A$2:$A$651,0))="","",INDEX(Applications_2021!$AF$2:$AF$651,MATCH($A220,Applications_2021!$A$2:$A$651,0)))</f>
        <v>I am applying on behalf of my son and I would like for him to attend this camp so that he is inspired and has a better appreciation of the opportunities ahead if he puts for the necessary work and commitment.</v>
      </c>
      <c r="V220" s="48" t="str">
        <f>IF(INDEX(Applications_2021!$AG$2:$AG$651,MATCH($A220,Applications_2021!$A$2:$A$651,0))="","",INDEX(Applications_2021!$AG$2:$AG$651,MATCH($A220,Applications_2021!$A$2:$A$651,0)))</f>
        <v/>
      </c>
      <c r="W220" s="48" t="str">
        <f>IF(INDEX(Applications_2021!$AH$2:$AH$651,MATCH($A220,Applications_2021!$A$2:$A$651,0))="","",INDEX(Applications_2021!$AH$2:$AH$651,MATCH($A220,Applications_2021!$A$2:$A$651,0)))</f>
        <v>I think my son needs this. He has been attending classes virtually since last March. His grades were excellent at the beginning of the year and now they are just ok. He's spending the majority of his time playing video games as a way to connect with this friends. He looks math and science and creating and deconstructing things. He seems to have an interest in engineering. I just want him to be inspired and see what could be possible for him.</v>
      </c>
      <c r="X220" s="48" t="str">
        <f>IF(INDEX(Applications_2021!$AI$2:$AI$651,MATCH($A220,Applications_2021!$A$2:$A$651,0))="","",INDEX(Applications_2021!$AI$2:$AI$651,MATCH($A220,Applications_2021!$A$2:$A$651,0)))</f>
        <v>email announcement</v>
      </c>
      <c r="Y220" s="48" t="str">
        <f>IF(INDEX(Applications_2021!$AJ$2:$AJ$651,MATCH($A220,Applications_2021!$A$2:$A$651,0))="","",INDEX(Applications_2021!$AJ$2:$AJ$651,MATCH($A220,Applications_2021!$A$2:$A$651,0)))</f>
        <v/>
      </c>
      <c r="Z220" s="48" t="str" cm="1">
        <f t="array" ref="Z220">IF(INDEX(Transcripts_2021!$Q$2:$Q$1001,MATCH($A220,Applications_2021!$A$2:$A$1001,0))="","",INDEX(Transcripts_2021!$Q$2:$Q$1001,MATCH(TRIM($A220),TRIM(Transcripts_2021!$B$2:$B$1001),0)))</f>
        <v/>
      </c>
      <c r="AA220" s="48" t="str" cm="1">
        <f t="array" ref="AA220">IF(INDEX(Transcripts_2021!$S$2:$S$1001,MATCH($A220,Applications_2021!$A$2:$A$1001,0))="","",INDEX(Transcripts_2021!$S$2:$S$1001,MATCH(TRIM($A220),TRIM(Transcripts_2021!$B$2:$B$1001),0)))</f>
        <v/>
      </c>
      <c r="AB220" s="48" t="str" cm="1">
        <f t="array" ref="AB220">IF(INDEX(Transcripts_2021!$U$2:$U$1001,MATCH($A220,Applications_2021!$A$2:$A$1001,0))="","",INDEX(Transcripts_2021!$U$2:$U$1001,MATCH(TRIM($A220),TRIM(Transcripts_2021!$B$2:$B$1001),0)))</f>
        <v/>
      </c>
      <c r="AC220" s="48" t="str">
        <f>IF(INDEX(Transcripts_2021!$A$2:$A$324,MATCH($A220,Transcripts_2021!$A$2:$A$324,0))=$A220,INDEX(Transcripts_2021!$O$2:$O$324,MATCH($A220,Transcripts_2021!$A$2:$A$324,0)),"")</f>
        <v xml:space="preserve">Brandon Middle School - Rankin County School District </v>
      </c>
      <c r="AD220" s="48" t="str">
        <f>IF(INDEX('AAYME 2021_List'!$A$3:$A$311,MATCH($A220,'AAYME 2021_List'!$A$3:$A$311,0))=$A220,INDEX('AAYME 2021_List'!$AC$3:$AC$311,MATCH($A220,'AAYME 2021_List'!$A$3:$A$311,0)),"")</f>
        <v>Rankin</v>
      </c>
      <c r="AE220" s="48" t="str">
        <f>IF(INDEX(Applications_2021!$AL$2:$AL$651,MATCH($A220,Applications_2021!$A$2:$A$651,0))="","",INDEX(Applications_2021!$AL$2:$AL$651,MATCH($A220,Applications_2021!$A$2:$A$651,0)))</f>
        <v>Rankin</v>
      </c>
    </row>
    <row r="221" spans="1:31" x14ac:dyDescent="0.3">
      <c r="A221" s="51" t="str">
        <f>IF(Applications_2021!$A455="","",Applications_2021!$A455)</f>
        <v>0473-WIL-SY-0351</v>
      </c>
      <c r="B221" s="52" t="str">
        <f>IF(INDEX('AAYME 2021_List'!$A$3:$A$311,MATCH($A221,'AAYME 2021_List'!$A$3:$A$311,0))=$A221,INDEX('AAYME 2021_List'!$B$3:$B$311,MATCH($A221,'AAYME 2021_List'!$A$3:$A$311,0)),"")</f>
        <v>No</v>
      </c>
      <c r="C221" s="258" t="str">
        <f>IF(INDEX('AAYME 2021_List'!$A$3:$A$311,MATCH($A221,'AAYME 2021_List'!$A$3:$A$311,0))=$A221,INDEX('AAYME 2021_List'!$C$3:$C$311,MATCH($A221,'AAYME 2021_List'!$A$3:$A$311,0)),"")</f>
        <v>04-Late transcript submission</v>
      </c>
      <c r="D221" s="46">
        <f t="shared" si="9"/>
        <v>4</v>
      </c>
      <c r="E221" s="45" cm="1">
        <f t="array" ref="E221">_xlfn.IFS($Q221="Less than $25,000 per year",5,$Q221="$25,000 to $49,999 per year",4,$Q221="$50,000 per year or above",2,$Q221="I do not know.",3,$Q221="",0)</f>
        <v>0</v>
      </c>
      <c r="F221" s="45" cm="1">
        <f t="array" ref="F221">_xlfn.IFS($T221="Excellent",5,$T221="Good",4,$T221="Average",3,$T221="Below Average",2,$T221="Poor",1)</f>
        <v>4</v>
      </c>
      <c r="G221" s="52"/>
      <c r="H221" s="52"/>
      <c r="I221" s="52"/>
      <c r="J221" s="255">
        <f>IF(INDEX('AAYME 2021_List'!$A$3:$A$311,MATCH($A221,'AAYME 2021_List'!$A$3:$A$311,0))=$A221,INDEX('AAYME 2021_List'!$J$3:$J$311,MATCH($A221,'AAYME 2021_List'!$A$3:$A$311,0)),"")</f>
        <v>8</v>
      </c>
      <c r="K221" s="48" t="str">
        <f>IF(LEFT(INDEX(Applications_2021!$E$2:$E$651,MATCH($A221,Applications_2021!$A$2:$A$651,0)),1)="Y","Black","Other")</f>
        <v>Black</v>
      </c>
      <c r="L221" s="48" t="str">
        <f>IF(INDEX(Applications_2021!$F$2:$F$651,MATCH($A221,Applications_2021!$A$2:$A$651,0))="","",INDEX(Applications_2021!$F$2:$F$651,MATCH($A221,Applications_2021!$A$2:$A$651,0)))</f>
        <v>Female</v>
      </c>
      <c r="M221" s="48" t="str">
        <f>IF(LEFT(INDEX(Applications_2021!$I$2:$I$651,MATCH($A221,Applications_2021!$A$2:$A$651,0)),1)="","",LEFT(INDEX(Applications_2021!$I$2:$I$651,MATCH($A221,Applications_2021!$A$2:$A$651,0)),1))</f>
        <v>8</v>
      </c>
      <c r="N221" s="48" t="str">
        <f>IF(INDEX(Applications_2021!$J$2:$J$651,MATCH($A221,Applications_2021!$A$2:$A$651,0))="","",INDEX(Applications_2021!$J$2:$J$651,MATCH($A221,Applications_2021!$A$2:$A$651,0)))</f>
        <v>BYRAM MIDDLE</v>
      </c>
      <c r="O221" s="48" t="str">
        <f>IF(INDEX(Applications_2021!$K$2:$K$651,MATCH($A221,Applications_2021!$A$2:$A$651,0))="","",INDEX(Applications_2021!$K$2:$K$651,MATCH($A221,Applications_2021!$A$2:$A$651,0)))</f>
        <v>HINDS</v>
      </c>
      <c r="P221" s="48" t="str">
        <f>IF(INDEX(Applications_2021!$P$2:$P$651,MATCH($A221,Applications_2021!$A$2:$A$651,0))="","",INDEX(Applications_2021!$P$2:$P$651,MATCH($A221,Applications_2021!$A$2:$A$651,0)))</f>
        <v>High School Diploma or up to 3 years of college</v>
      </c>
      <c r="Q221" s="48" t="str">
        <f>IF(INDEX(Applications_2021!$Q$2:$Q$651,MATCH($A221,Applications_2021!$A$2:$A$651,0))="","",INDEX(Applications_2021!$Q$2:$Q$651,MATCH($A221,Applications_2021!$A$2:$A$651,0)))</f>
        <v/>
      </c>
      <c r="R221" s="48" t="str">
        <f>IF(INDEX(Applications_2021!$AL$2:$AL$651,MATCH($A221,Applications_2021!$A$2:$A$651,0))="","",INDEX(Applications_2021!$AL$2:$AL$651,MATCH($A221,Applications_2021!$A$2:$A$651,0)))</f>
        <v>Hinds</v>
      </c>
      <c r="S221" s="48" t="str">
        <f>IF(INDEX(Applications_2021!$V$2:$V$651,MATCH($A221,Applications_2021!$A$2:$A$651,0))="","",INDEX(Applications_2021!$V$2:$V$651,MATCH($A221,Applications_2021!$A$2:$A$651,0)))</f>
        <v>MS</v>
      </c>
      <c r="T221" s="48" t="str">
        <f>IF(INDEX(Applications_2021!$AE$2:$AE$651,MATCH($A221,Applications_2021!$A$2:$A$651,0))="","",INDEX(Applications_2021!$AE$2:$AE$651,MATCH($A221,Applications_2021!$A$2:$A$651,0)))</f>
        <v>Good</v>
      </c>
      <c r="U221" s="48" t="str">
        <f>IF(INDEX(Applications_2021!$AF$2:$AF$651,MATCH($A221,Applications_2021!$A$2:$A$651,0))="","",INDEX(Applications_2021!$AF$2:$AF$651,MATCH($A221,Applications_2021!$A$2:$A$651,0)))</f>
        <v>IF MY DAUGHTER GET'S EXCEPTED IT WOULD BE AN HONOR  FOR HER TO HAVE AN OPPORTUNITY TO LEARN AND DEVELOP SKILLS AND A DIFFERENT WAY OF LEARNING AND EXPANDING HER MIND TO ACHEIVE ANY AND EVERYTHING SHE PUTS HER MIND TOO. I'M VERY EXCITED AS A PARENT ABOUT THIS PROGRAM, I PRAY SHE GET EXCEPRED IN.</v>
      </c>
      <c r="V221" s="48" t="str">
        <f>IF(INDEX(Applications_2021!$AG$2:$AG$651,MATCH($A221,Applications_2021!$A$2:$A$651,0))="","",INDEX(Applications_2021!$AG$2:$AG$651,MATCH($A221,Applications_2021!$A$2:$A$651,0)))</f>
        <v>MY DAUGHTER IS A VERY SOCIALBLE, BRIGHT YOUNG LADY, SHE STRUGGLED EARLY ON IN MATH BUT NOW SHE'S GRASPED ONTO IT VERY WELL MAKING AWSOME GRADES. SHE LOVES TO SING, SHE JOINED BYRAM MIDDLE SCHOOL CHIOR,VOLLEYBALL, AND TRACK TEAM. SHE LOVES TO DANCE, AT A YOUNGER AGE SHE WAS APART OF OUR VERY OWN PURPLE DIAMONDS DANCE GROUP OF JACKSON, MS. SHE WAS ON THE BETA CLUB IN 5TH GRADE.</v>
      </c>
      <c r="W221" s="48" t="str">
        <f>IF(INDEX(Applications_2021!$AH$2:$AH$651,MATCH($A221,Applications_2021!$A$2:$A$651,0))="","",INDEX(Applications_2021!$AH$2:$AH$651,MATCH($A221,Applications_2021!$A$2:$A$651,0)))</f>
        <v>THANK YOU AGAIN FOR THIS OPPORTUNITY!!</v>
      </c>
      <c r="X221" s="48" t="str">
        <f>IF(INDEX(Applications_2021!$AI$2:$AI$651,MATCH($A221,Applications_2021!$A$2:$A$651,0))="","",INDEX(Applications_2021!$AI$2:$AI$651,MATCH($A221,Applications_2021!$A$2:$A$651,0)))</f>
        <v>relative or friend</v>
      </c>
      <c r="Y221" s="48" t="str">
        <f>IF(INDEX(Applications_2021!$AJ$2:$AJ$651,MATCH($A221,Applications_2021!$A$2:$A$651,0))="","",INDEX(Applications_2021!$AJ$2:$AJ$651,MATCH($A221,Applications_2021!$A$2:$A$651,0)))</f>
        <v/>
      </c>
      <c r="Z221" s="48" t="str" cm="1">
        <f t="array" ref="Z221">IF(INDEX(Transcripts_2021!$Q$2:$Q$1001,MATCH($A221,Applications_2021!$A$2:$A$1001,0))="","",INDEX(Transcripts_2021!$Q$2:$Q$1001,MATCH(TRIM($A221),TRIM(Transcripts_2021!$B$2:$B$1001),0)))</f>
        <v/>
      </c>
      <c r="AA221" s="48" t="str" cm="1">
        <f t="array" ref="AA221">IF(INDEX(Transcripts_2021!$S$2:$S$1001,MATCH($A221,Applications_2021!$A$2:$A$1001,0))="","",INDEX(Transcripts_2021!$S$2:$S$1001,MATCH(TRIM($A221),TRIM(Transcripts_2021!$B$2:$B$1001),0)))</f>
        <v/>
      </c>
      <c r="AB221" s="48" t="str" cm="1">
        <f t="array" ref="AB221">IF(INDEX(Transcripts_2021!$U$2:$U$1001,MATCH($A221,Applications_2021!$A$2:$A$1001,0))="","",INDEX(Transcripts_2021!$U$2:$U$1001,MATCH(TRIM($A221),TRIM(Transcripts_2021!$B$2:$B$1001),0)))</f>
        <v/>
      </c>
      <c r="AC221" s="48" t="str">
        <f>IF(INDEX(Transcripts_2021!$A$2:$A$324,MATCH($A221,Transcripts_2021!$A$2:$A$324,0))=$A221,INDEX(Transcripts_2021!$O$2:$O$324,MATCH($A221,Transcripts_2021!$A$2:$A$324,0)),"")</f>
        <v>Byram Middle School</v>
      </c>
      <c r="AD221" s="48" t="str">
        <f>IF(INDEX('AAYME 2021_List'!$A$3:$A$311,MATCH($A221,'AAYME 2021_List'!$A$3:$A$311,0))=$A221,INDEX('AAYME 2021_List'!$AC$3:$AC$311,MATCH($A221,'AAYME 2021_List'!$A$3:$A$311,0)),"")</f>
        <v>Hinds</v>
      </c>
      <c r="AE221" s="48" t="str">
        <f>IF(INDEX(Applications_2021!$AL$2:$AL$651,MATCH($A221,Applications_2021!$A$2:$A$651,0))="","",INDEX(Applications_2021!$AL$2:$AL$651,MATCH($A221,Applications_2021!$A$2:$A$651,0)))</f>
        <v>Hinds</v>
      </c>
    </row>
    <row r="222" spans="1:31" x14ac:dyDescent="0.3">
      <c r="A222" s="51" t="str">
        <f>IF(Applications_2021!$A457="","",Applications_2021!$A457)</f>
        <v>0475-SUM-KR-0008</v>
      </c>
      <c r="B222" s="52" t="str">
        <f>IF(INDEX('AAYME 2021_List'!$A$3:$A$311,MATCH($A222,'AAYME 2021_List'!$A$3:$A$311,0))=$A222,INDEX('AAYME 2021_List'!$B$3:$B$311,MATCH($A222,'AAYME 2021_List'!$A$3:$A$311,0)),"")</f>
        <v>No</v>
      </c>
      <c r="C222" s="258" t="str">
        <f>IF(INDEX('AAYME 2021_List'!$A$3:$A$311,MATCH($A222,'AAYME 2021_List'!$A$3:$A$311,0))=$A222,INDEX('AAYME 2021_List'!$C$3:$C$311,MATCH($A222,'AAYME 2021_List'!$A$3:$A$311,0)),"")</f>
        <v>03-Missing/Invalid transcript info</v>
      </c>
      <c r="D222" s="46">
        <f t="shared" si="9"/>
        <v>10</v>
      </c>
      <c r="E222" s="45" cm="1">
        <f t="array" ref="E222">_xlfn.IFS($Q222="Less than $25,000 per year",5,$Q222="$25,000 to $49,999 per year",4,$Q222="$50,000 per year or above",2,$Q222="I do not know.",3,$Q222="",0)</f>
        <v>5</v>
      </c>
      <c r="F222" s="45" cm="1">
        <f t="array" ref="F222">_xlfn.IFS($T222="Excellent",5,$T222="Good",4,$T222="Average",3,$T222="Below Average",2,$T222="Poor",1)</f>
        <v>5</v>
      </c>
      <c r="G222" s="52"/>
      <c r="H222" s="52"/>
      <c r="I222" s="52"/>
      <c r="J222" s="255" t="str">
        <f>IF(INDEX('AAYME 2021_List'!$A$3:$A$311,MATCH($A222,'AAYME 2021_List'!$A$3:$A$311,0))=$A222,INDEX('AAYME 2021_List'!$J$3:$J$311,MATCH($A222,'AAYME 2021_List'!$A$3:$A$311,0)),"")</f>
        <v>?</v>
      </c>
      <c r="K222" s="48" t="str">
        <f>IF(LEFT(INDEX(Applications_2021!$E$2:$E$651,MATCH($A222,Applications_2021!$A$2:$A$651,0)),1)="Y","Black","Other")</f>
        <v>Black</v>
      </c>
      <c r="L222" s="48" t="str">
        <f>IF(INDEX(Applications_2021!$F$2:$F$651,MATCH($A222,Applications_2021!$A$2:$A$651,0))="","",INDEX(Applications_2021!$F$2:$F$651,MATCH($A222,Applications_2021!$A$2:$A$651,0)))</f>
        <v>Female</v>
      </c>
      <c r="M222" s="48" t="str">
        <f>IF(LEFT(INDEX(Applications_2021!$I$2:$I$651,MATCH($A222,Applications_2021!$A$2:$A$651,0)),1)="","",LEFT(INDEX(Applications_2021!$I$2:$I$651,MATCH($A222,Applications_2021!$A$2:$A$651,0)),1))</f>
        <v>9</v>
      </c>
      <c r="N222" s="48" t="str">
        <f>IF(INDEX(Applications_2021!$J$2:$J$651,MATCH($A222,Applications_2021!$A$2:$A$651,0))="","",INDEX(Applications_2021!$J$2:$J$651,MATCH($A222,Applications_2021!$A$2:$A$651,0)))</f>
        <v>Coffeeville High School</v>
      </c>
      <c r="O222" s="48" t="str">
        <f>IF(INDEX(Applications_2021!$K$2:$K$651,MATCH($A222,Applications_2021!$A$2:$A$651,0))="","",INDEX(Applications_2021!$K$2:$K$651,MATCH($A222,Applications_2021!$A$2:$A$651,0)))</f>
        <v>Coffeeville</v>
      </c>
      <c r="P222" s="48" t="str">
        <f>IF(INDEX(Applications_2021!$P$2:$P$651,MATCH($A222,Applications_2021!$A$2:$A$651,0))="","",INDEX(Applications_2021!$P$2:$P$651,MATCH($A222,Applications_2021!$A$2:$A$651,0)))</f>
        <v>High School Diploma or up to 3 years of college</v>
      </c>
      <c r="Q222" s="48" t="str">
        <f>IF(INDEX(Applications_2021!$Q$2:$Q$651,MATCH($A222,Applications_2021!$A$2:$A$651,0))="","",INDEX(Applications_2021!$Q$2:$Q$651,MATCH($A222,Applications_2021!$A$2:$A$651,0)))</f>
        <v>Less than $25,000 per year</v>
      </c>
      <c r="R222" s="48" t="str">
        <f>IF(INDEX(Applications_2021!$AL$2:$AL$651,MATCH($A222,Applications_2021!$A$2:$A$651,0))="","",INDEX(Applications_2021!$AL$2:$AL$651,MATCH($A222,Applications_2021!$A$2:$A$651,0)))</f>
        <v>Yalobusha</v>
      </c>
      <c r="S222" s="48" t="str">
        <f>IF(INDEX(Applications_2021!$V$2:$V$651,MATCH($A222,Applications_2021!$A$2:$A$651,0))="","",INDEX(Applications_2021!$V$2:$V$651,MATCH($A222,Applications_2021!$A$2:$A$651,0)))</f>
        <v>MS</v>
      </c>
      <c r="T222" s="48" t="str">
        <f>IF(INDEX(Applications_2021!$AE$2:$AE$651,MATCH($A222,Applications_2021!$A$2:$A$651,0))="","",INDEX(Applications_2021!$AE$2:$AE$651,MATCH($A222,Applications_2021!$A$2:$A$651,0)))</f>
        <v>Excellent</v>
      </c>
      <c r="U222" s="48" t="str">
        <f>IF(INDEX(Applications_2021!$AF$2:$AF$651,MATCH($A222,Applications_2021!$A$2:$A$651,0))="","",INDEX(Applications_2021!$AF$2:$AF$651,MATCH($A222,Applications_2021!$A$2:$A$651,0)))</f>
        <v>I would like to attend the camp because it will offer me an opportunity to learn more without the distraction of learning at home or virtually.  I hope to gain more life skills and independence.</v>
      </c>
      <c r="V222" s="48" t="str">
        <f>IF(INDEX(Applications_2021!$AG$2:$AG$651,MATCH($A222,Applications_2021!$A$2:$A$651,0))="","",INDEX(Applications_2021!$AG$2:$AG$651,MATCH($A222,Applications_2021!$A$2:$A$651,0)))</f>
        <v>I am a member of the Coffeeville/Calhoun Upward Bound Program.  I have maintained honor roll my 7th and 8th grade year. I have participated in sessions on career exploration and financial literacy with Upward Bound.</v>
      </c>
      <c r="W222" s="48" t="str">
        <f>IF(INDEX(Applications_2021!$AH$2:$AH$651,MATCH($A222,Applications_2021!$A$2:$A$651,0))="","",INDEX(Applications_2021!$AH$2:$AH$651,MATCH($A222,Applications_2021!$A$2:$A$651,0)))</f>
        <v/>
      </c>
      <c r="X222" s="48" t="str">
        <f>IF(INDEX(Applications_2021!$AI$2:$AI$651,MATCH($A222,Applications_2021!$A$2:$A$651,0))="","",INDEX(Applications_2021!$AI$2:$AI$651,MATCH($A222,Applications_2021!$A$2:$A$651,0)))</f>
        <v>other</v>
      </c>
      <c r="Y222" s="48" t="str">
        <f>IF(INDEX(Applications_2021!$AJ$2:$AJ$651,MATCH($A222,Applications_2021!$A$2:$A$651,0))="","",INDEX(Applications_2021!$AJ$2:$AJ$651,MATCH($A222,Applications_2021!$A$2:$A$651,0)))</f>
        <v>Dr. Tilda Neal, Coffeeville School District</v>
      </c>
      <c r="Z222" s="48" t="str" cm="1">
        <f t="array" ref="Z222">IF(INDEX(Transcripts_2021!$Q$2:$Q$1001,MATCH($A222,Applications_2021!$A$2:$A$1001,0))="","",INDEX(Transcripts_2021!$Q$2:$Q$1001,MATCH(TRIM($A222),TRIM(Transcripts_2021!$B$2:$B$1001),0)))</f>
        <v/>
      </c>
      <c r="AA222" s="48" t="str" cm="1">
        <f t="array" ref="AA222">IF(INDEX(Transcripts_2021!$S$2:$S$1001,MATCH($A222,Applications_2021!$A$2:$A$1001,0))="","",INDEX(Transcripts_2021!$S$2:$S$1001,MATCH(TRIM($A222),TRIM(Transcripts_2021!$B$2:$B$1001),0)))</f>
        <v/>
      </c>
      <c r="AB222" s="48" t="str" cm="1">
        <f t="array" ref="AB222">IF(INDEX(Transcripts_2021!$U$2:$U$1001,MATCH($A222,Applications_2021!$A$2:$A$1001,0))="","",INDEX(Transcripts_2021!$U$2:$U$1001,MATCH(TRIM($A222),TRIM(Transcripts_2021!$B$2:$B$1001),0)))</f>
        <v/>
      </c>
      <c r="AC222" s="48" t="str">
        <f>IF(INDEX(Transcripts_2021!$A$2:$A$324,MATCH($A222,Transcripts_2021!$A$2:$A$324,0))=$A222,INDEX(Transcripts_2021!$O$2:$O$324,MATCH($A222,Transcripts_2021!$A$2:$A$324,0)),"")</f>
        <v xml:space="preserve">Coffeeville High School </v>
      </c>
      <c r="AD222" s="48" t="str">
        <f>IF(INDEX('AAYME 2021_List'!$A$3:$A$311,MATCH($A222,'AAYME 2021_List'!$A$3:$A$311,0))=$A222,INDEX('AAYME 2021_List'!$AC$3:$AC$311,MATCH($A222,'AAYME 2021_List'!$A$3:$A$311,0)),"")</f>
        <v>Yalobusha</v>
      </c>
      <c r="AE222" s="48" t="str">
        <f>IF(INDEX(Applications_2021!$AL$2:$AL$651,MATCH($A222,Applications_2021!$A$2:$A$651,0))="","",INDEX(Applications_2021!$AL$2:$AL$651,MATCH($A222,Applications_2021!$A$2:$A$651,0)))</f>
        <v>Yalobusha</v>
      </c>
    </row>
    <row r="223" spans="1:31" x14ac:dyDescent="0.3">
      <c r="A223" s="51" t="str">
        <f>IF(Applications_2021!$A462="","",Applications_2021!$A462)</f>
        <v>0480-GRA-J’-0128</v>
      </c>
      <c r="B223" s="52" t="str">
        <f>IF(INDEX('AAYME 2021_List'!$A$3:$A$311,MATCH($A223,'AAYME 2021_List'!$A$3:$A$311,0))=$A223,INDEX('AAYME 2021_List'!$B$3:$B$311,MATCH($A223,'AAYME 2021_List'!$A$3:$A$311,0)),"")</f>
        <v>Yes</v>
      </c>
      <c r="C223" s="258" t="str">
        <f>IF(INDEX('AAYME 2021_List'!$A$3:$A$311,MATCH($A223,'AAYME 2021_List'!$A$3:$A$311,0))=$A223,INDEX('AAYME 2021_List'!$C$3:$C$311,MATCH($A223,'AAYME 2021_List'!$A$3:$A$311,0)),"")</f>
        <v>06-Finalist</v>
      </c>
      <c r="D223" s="46">
        <f t="shared" si="9"/>
        <v>9</v>
      </c>
      <c r="E223" s="45" cm="1">
        <f t="array" ref="E223">_xlfn.IFS($Q223="Less than $25,000 per year",5,$Q223="$25,000 to $49,999 per year",4,$Q223="$50,000 per year or above",2,$Q223="I do not know.",3,$Q223="",0)</f>
        <v>4</v>
      </c>
      <c r="F223" s="45" cm="1">
        <f t="array" ref="F223">_xlfn.IFS($T223="Excellent",5,$T223="Good",4,$T223="Average",3,$T223="Below Average",2,$T223="Poor",1)</f>
        <v>5</v>
      </c>
      <c r="G223" s="52"/>
      <c r="H223" s="52"/>
      <c r="I223" s="52"/>
      <c r="J223" s="255">
        <f>IF(INDEX('AAYME 2021_List'!$A$3:$A$311,MATCH($A223,'AAYME 2021_List'!$A$3:$A$311,0))=$A223,INDEX('AAYME 2021_List'!$J$3:$J$311,MATCH($A223,'AAYME 2021_List'!$A$3:$A$311,0)),"")</f>
        <v>8</v>
      </c>
      <c r="K223" s="48" t="str">
        <f>IF(LEFT(INDEX(Applications_2021!$E$2:$E$651,MATCH($A223,Applications_2021!$A$2:$A$651,0)),1)="Y","Black","Other")</f>
        <v>Black</v>
      </c>
      <c r="L223" s="48" t="str">
        <f>IF(INDEX(Applications_2021!$F$2:$F$651,MATCH($A223,Applications_2021!$A$2:$A$651,0))="","",INDEX(Applications_2021!$F$2:$F$651,MATCH($A223,Applications_2021!$A$2:$A$651,0)))</f>
        <v>Male</v>
      </c>
      <c r="M223" s="48" t="str">
        <f>IF(LEFT(INDEX(Applications_2021!$I$2:$I$651,MATCH($A223,Applications_2021!$A$2:$A$651,0)),1)="","",LEFT(INDEX(Applications_2021!$I$2:$I$651,MATCH($A223,Applications_2021!$A$2:$A$651,0)),1))</f>
        <v>8</v>
      </c>
      <c r="N223" s="48" t="str">
        <f>IF(INDEX(Applications_2021!$J$2:$J$651,MATCH($A223,Applications_2021!$A$2:$A$651,0))="","",INDEX(Applications_2021!$J$2:$J$651,MATCH($A223,Applications_2021!$A$2:$A$651,0)))</f>
        <v>Brandon middle school</v>
      </c>
      <c r="O223" s="48" t="str">
        <f>IF(INDEX(Applications_2021!$K$2:$K$651,MATCH($A223,Applications_2021!$A$2:$A$651,0))="","",INDEX(Applications_2021!$K$2:$K$651,MATCH($A223,Applications_2021!$A$2:$A$651,0)))</f>
        <v xml:space="preserve">Rankin county </v>
      </c>
      <c r="P223" s="48" t="str">
        <f>IF(INDEX(Applications_2021!$P$2:$P$651,MATCH($A223,Applications_2021!$A$2:$A$651,0))="","",INDEX(Applications_2021!$P$2:$P$651,MATCH($A223,Applications_2021!$A$2:$A$651,0)))</f>
        <v>College degree or 4 or more years of college (including graduate school)</v>
      </c>
      <c r="Q223" s="48" t="str">
        <f>IF(INDEX(Applications_2021!$Q$2:$Q$651,MATCH($A223,Applications_2021!$A$2:$A$651,0))="","",INDEX(Applications_2021!$Q$2:$Q$651,MATCH($A223,Applications_2021!$A$2:$A$651,0)))</f>
        <v>$25,000 to $49,999 per year</v>
      </c>
      <c r="R223" s="48" t="str">
        <f>IF(INDEX(Applications_2021!$AL$2:$AL$651,MATCH($A223,Applications_2021!$A$2:$A$651,0))="","",INDEX(Applications_2021!$AL$2:$AL$651,MATCH($A223,Applications_2021!$A$2:$A$651,0)))</f>
        <v>Rankin</v>
      </c>
      <c r="S223" s="48" t="str">
        <f>IF(INDEX(Applications_2021!$V$2:$V$651,MATCH($A223,Applications_2021!$A$2:$A$651,0))="","",INDEX(Applications_2021!$V$2:$V$651,MATCH($A223,Applications_2021!$A$2:$A$651,0)))</f>
        <v>MS</v>
      </c>
      <c r="T223" s="48" t="str">
        <f>IF(INDEX(Applications_2021!$AE$2:$AE$651,MATCH($A223,Applications_2021!$A$2:$A$651,0))="","",INDEX(Applications_2021!$AE$2:$AE$651,MATCH($A223,Applications_2021!$A$2:$A$651,0)))</f>
        <v>Excellent</v>
      </c>
      <c r="U223" s="48" t="str">
        <f>IF(INDEX(Applications_2021!$AF$2:$AF$651,MATCH($A223,Applications_2021!$A$2:$A$651,0))="","",INDEX(Applications_2021!$AF$2:$AF$651,MATCH($A223,Applications_2021!$A$2:$A$651,0)))</f>
        <v xml:space="preserve">There are limited opportunities for me in Brandon Middle to explore math careers and STEM. The district is predominantly white and I would love to be exposed to more culture in math &amp; science. </v>
      </c>
      <c r="V223" s="48" t="str">
        <f>IF(INDEX(Applications_2021!$AG$2:$AG$651,MATCH($A223,Applications_2021!$A$2:$A$651,0))="","",INDEX(Applications_2021!$AG$2:$AG$651,MATCH($A223,Applications_2021!$A$2:$A$651,0)))</f>
        <v xml:space="preserve">I am a member of BMS Junior Beta Club. </v>
      </c>
      <c r="W223" s="48" t="str">
        <f>IF(INDEX(Applications_2021!$AH$2:$AH$651,MATCH($A223,Applications_2021!$A$2:$A$651,0))="","",INDEX(Applications_2021!$AH$2:$AH$651,MATCH($A223,Applications_2021!$A$2:$A$651,0)))</f>
        <v xml:space="preserve">I am very excited for this opportunity. </v>
      </c>
      <c r="X223" s="48" t="str">
        <f>IF(INDEX(Applications_2021!$AI$2:$AI$651,MATCH($A223,Applications_2021!$A$2:$A$651,0))="","",INDEX(Applications_2021!$AI$2:$AI$651,MATCH($A223,Applications_2021!$A$2:$A$651,0)))</f>
        <v>school/teacher</v>
      </c>
      <c r="Y223" s="48" t="str">
        <f>IF(INDEX(Applications_2021!$AJ$2:$AJ$651,MATCH($A223,Applications_2021!$A$2:$A$651,0))="","",INDEX(Applications_2021!$AJ$2:$AJ$651,MATCH($A223,Applications_2021!$A$2:$A$651,0)))</f>
        <v/>
      </c>
      <c r="Z223" s="48" t="str" cm="1">
        <f t="array" ref="Z223">IF(INDEX(Transcripts_2021!$Q$2:$Q$1001,MATCH($A223,Applications_2021!$A$2:$A$1001,0))="","",INDEX(Transcripts_2021!$Q$2:$Q$1001,MATCH(TRIM($A223),TRIM(Transcripts_2021!$B$2:$B$1001),0)))</f>
        <v/>
      </c>
      <c r="AA223" s="48" t="str" cm="1">
        <f t="array" ref="AA223">IF(INDEX(Transcripts_2021!$S$2:$S$1001,MATCH($A223,Applications_2021!$A$2:$A$1001,0))="","",INDEX(Transcripts_2021!$S$2:$S$1001,MATCH(TRIM($A223),TRIM(Transcripts_2021!$B$2:$B$1001),0)))</f>
        <v/>
      </c>
      <c r="AB223" s="48" t="str" cm="1">
        <f t="array" ref="AB223">IF(INDEX(Transcripts_2021!$U$2:$U$1001,MATCH($A223,Applications_2021!$A$2:$A$1001,0))="","",INDEX(Transcripts_2021!$U$2:$U$1001,MATCH(TRIM($A223),TRIM(Transcripts_2021!$B$2:$B$1001),0)))</f>
        <v/>
      </c>
      <c r="AC223" s="48" t="str">
        <f>IF(INDEX(Transcripts_2021!$A$2:$A$324,MATCH($A223,Transcripts_2021!$A$2:$A$324,0))=$A223,INDEX(Transcripts_2021!$O$2:$O$324,MATCH($A223,Transcripts_2021!$A$2:$A$324,0)),"")</f>
        <v>Brandon Middle School</v>
      </c>
      <c r="AD223" s="48" t="str">
        <f>IF(INDEX('AAYME 2021_List'!$A$3:$A$311,MATCH($A223,'AAYME 2021_List'!$A$3:$A$311,0))=$A223,INDEX('AAYME 2021_List'!$AC$3:$AC$311,MATCH($A223,'AAYME 2021_List'!$A$3:$A$311,0)),"")</f>
        <v>Rankin</v>
      </c>
      <c r="AE223" s="48" t="str">
        <f>IF(INDEX(Applications_2021!$AL$2:$AL$651,MATCH($A223,Applications_2021!$A$2:$A$651,0))="","",INDEX(Applications_2021!$AL$2:$AL$651,MATCH($A223,Applications_2021!$A$2:$A$651,0)))</f>
        <v>Rankin</v>
      </c>
    </row>
    <row r="224" spans="1:31" x14ac:dyDescent="0.3">
      <c r="A224" s="51" t="str">
        <f>IF(Applications_2021!$A463="","",Applications_2021!$A463)</f>
        <v>0481-STA-TR-0012</v>
      </c>
      <c r="B224" s="52">
        <f>IF(INDEX('AAYME 2021_List'!$A$3:$A$311,MATCH($A224,'AAYME 2021_List'!$A$3:$A$311,0))=$A224,INDEX('AAYME 2021_List'!$B$3:$B$311,MATCH($A224,'AAYME 2021_List'!$A$3:$A$311,0)),"")</f>
        <v>0</v>
      </c>
      <c r="C224" s="281" t="str">
        <f>IF(INDEX('AAYME 2021_List'!$A$3:$A$311,MATCH($A224,'AAYME 2021_List'!$A$3:$A$311,0))=$A224,INDEX('AAYME 2021_List'!$C$3:$C$311,MATCH($A224,'AAYME 2021_List'!$A$3:$A$311,0)),"")</f>
        <v>99-Not Selected</v>
      </c>
      <c r="D224" s="46">
        <f t="shared" si="9"/>
        <v>9</v>
      </c>
      <c r="E224" s="45" cm="1">
        <f t="array" ref="E224">_xlfn.IFS($Q224="Less than $25,000 per year",5,$Q224="$25,000 to $49,999 per year",4,$Q224="$50,000 per year or above",2,$Q224="I do not know.",3,$Q224="",0)</f>
        <v>5</v>
      </c>
      <c r="F224" s="45" cm="1">
        <f t="array" ref="F224">_xlfn.IFS($T224="Excellent",5,$T224="Good",4,$T224="Average",3,$T224="Below Average",2,$T224="Poor",1)</f>
        <v>4</v>
      </c>
      <c r="G224" s="52"/>
      <c r="H224" s="52"/>
      <c r="I224" s="52"/>
      <c r="J224" s="255">
        <f>IF(INDEX('AAYME 2021_List'!$A$3:$A$311,MATCH($A224,'AAYME 2021_List'!$A$3:$A$311,0))=$A224,INDEX('AAYME 2021_List'!$J$3:$J$311,MATCH($A224,'AAYME 2021_List'!$A$3:$A$311,0)),"")</f>
        <v>8</v>
      </c>
      <c r="K224" s="48" t="str">
        <f>IF(LEFT(INDEX(Applications_2021!$E$2:$E$651,MATCH($A224,Applications_2021!$A$2:$A$651,0)),1)="Y","Black","Other")</f>
        <v>Black</v>
      </c>
      <c r="L224" s="48" t="str">
        <f>IF(INDEX(Applications_2021!$F$2:$F$651,MATCH($A224,Applications_2021!$A$2:$A$651,0))="","",INDEX(Applications_2021!$F$2:$F$651,MATCH($A224,Applications_2021!$A$2:$A$651,0)))</f>
        <v>Female</v>
      </c>
      <c r="M224" s="48" t="str">
        <f>IF(LEFT(INDEX(Applications_2021!$I$2:$I$651,MATCH($A224,Applications_2021!$A$2:$A$651,0)),1)="","",LEFT(INDEX(Applications_2021!$I$2:$I$651,MATCH($A224,Applications_2021!$A$2:$A$651,0)),1))</f>
        <v>8</v>
      </c>
      <c r="N224" s="48" t="str">
        <f>IF(INDEX(Applications_2021!$J$2:$J$651,MATCH($A224,Applications_2021!$A$2:$A$651,0))="","",INDEX(Applications_2021!$J$2:$J$651,MATCH($A224,Applications_2021!$A$2:$A$651,0)))</f>
        <v>Brandon Middle School</v>
      </c>
      <c r="O224" s="48" t="str">
        <f>IF(INDEX(Applications_2021!$K$2:$K$651,MATCH($A224,Applications_2021!$A$2:$A$651,0))="","",INDEX(Applications_2021!$K$2:$K$651,MATCH($A224,Applications_2021!$A$2:$A$651,0)))</f>
        <v>Rankin</v>
      </c>
      <c r="P224" s="48" t="str">
        <f>IF(INDEX(Applications_2021!$P$2:$P$651,MATCH($A224,Applications_2021!$A$2:$A$651,0))="","",INDEX(Applications_2021!$P$2:$P$651,MATCH($A224,Applications_2021!$A$2:$A$651,0)))</f>
        <v>High School Diploma or up to 3 years of college</v>
      </c>
      <c r="Q224" s="48" t="str">
        <f>IF(INDEX(Applications_2021!$Q$2:$Q$651,MATCH($A224,Applications_2021!$A$2:$A$651,0))="","",INDEX(Applications_2021!$Q$2:$Q$651,MATCH($A224,Applications_2021!$A$2:$A$651,0)))</f>
        <v>Less than $25,000 per year</v>
      </c>
      <c r="R224" s="48" t="str">
        <f>IF(INDEX(Applications_2021!$AL$2:$AL$651,MATCH($A224,Applications_2021!$A$2:$A$651,0))="","",INDEX(Applications_2021!$AL$2:$AL$651,MATCH($A224,Applications_2021!$A$2:$A$651,0)))</f>
        <v>Rankin</v>
      </c>
      <c r="S224" s="48" t="str">
        <f>IF(INDEX(Applications_2021!$V$2:$V$651,MATCH($A224,Applications_2021!$A$2:$A$651,0))="","",INDEX(Applications_2021!$V$2:$V$651,MATCH($A224,Applications_2021!$A$2:$A$651,0)))</f>
        <v>MS</v>
      </c>
      <c r="T224" s="48" t="str">
        <f>IF(INDEX(Applications_2021!$AE$2:$AE$651,MATCH($A224,Applications_2021!$A$2:$A$651,0))="","",INDEX(Applications_2021!$AE$2:$AE$651,MATCH($A224,Applications_2021!$A$2:$A$651,0)))</f>
        <v>Good</v>
      </c>
      <c r="U224" s="48" t="str">
        <f>IF(INDEX(Applications_2021!$AF$2:$AF$651,MATCH($A224,Applications_2021!$A$2:$A$651,0))="","",INDEX(Applications_2021!$AF$2:$AF$651,MATCH($A224,Applications_2021!$A$2:$A$651,0)))</f>
        <v xml:space="preserve">To fellowship with other students on the importance of college. Using this platform will brighten and further my social, academics, and future career goals. </v>
      </c>
      <c r="V224" s="48" t="str">
        <f>IF(INDEX(Applications_2021!$AG$2:$AG$651,MATCH($A224,Applications_2021!$A$2:$A$651,0))="","",INDEX(Applications_2021!$AG$2:$AG$651,MATCH($A224,Applications_2021!$A$2:$A$651,0)))</f>
        <v>I am currently in the Beta Club at Brandon Middle School.</v>
      </c>
      <c r="W224" s="48" t="str">
        <f>IF(INDEX(Applications_2021!$AH$2:$AH$651,MATCH($A224,Applications_2021!$A$2:$A$651,0))="","",INDEX(Applications_2021!$AH$2:$AH$651,MATCH($A224,Applications_2021!$A$2:$A$651,0)))</f>
        <v>I would love the opportunity for this to be my first experience  of learning first class skills of professionalism and  ACT PREP.</v>
      </c>
      <c r="X224" s="48" t="str">
        <f>IF(INDEX(Applications_2021!$AI$2:$AI$651,MATCH($A224,Applications_2021!$A$2:$A$651,0))="","",INDEX(Applications_2021!$AI$2:$AI$651,MATCH($A224,Applications_2021!$A$2:$A$651,0)))</f>
        <v>email announcement</v>
      </c>
      <c r="Y224" s="48" t="str">
        <f>IF(INDEX(Applications_2021!$AJ$2:$AJ$651,MATCH($A224,Applications_2021!$A$2:$A$651,0))="","",INDEX(Applications_2021!$AJ$2:$AJ$651,MATCH($A224,Applications_2021!$A$2:$A$651,0)))</f>
        <v/>
      </c>
      <c r="Z224" s="48" t="str" cm="1">
        <f t="array" ref="Z224">IF(INDEX(Transcripts_2021!$Q$2:$Q$1001,MATCH($A224,Applications_2021!$A$2:$A$1001,0))="","",INDEX(Transcripts_2021!$Q$2:$Q$1001,MATCH(TRIM($A224),TRIM(Transcripts_2021!$B$2:$B$1001),0)))</f>
        <v/>
      </c>
      <c r="AA224" s="48" t="str" cm="1">
        <f t="array" ref="AA224">IF(INDEX(Transcripts_2021!$S$2:$S$1001,MATCH($A224,Applications_2021!$A$2:$A$1001,0))="","",INDEX(Transcripts_2021!$S$2:$S$1001,MATCH(TRIM($A224),TRIM(Transcripts_2021!$B$2:$B$1001),0)))</f>
        <v/>
      </c>
      <c r="AB224" s="48" t="str" cm="1">
        <f t="array" ref="AB224">IF(INDEX(Transcripts_2021!$U$2:$U$1001,MATCH($A224,Applications_2021!$A$2:$A$1001,0))="","",INDEX(Transcripts_2021!$U$2:$U$1001,MATCH(TRIM($A224),TRIM(Transcripts_2021!$B$2:$B$1001),0)))</f>
        <v/>
      </c>
      <c r="AC224" s="48" t="str">
        <f>IF(INDEX(Transcripts_2021!$A$2:$A$324,MATCH($A224,Transcripts_2021!$A$2:$A$324,0))=$A224,INDEX(Transcripts_2021!$O$2:$O$324,MATCH($A224,Transcripts_2021!$A$2:$A$324,0)),"")</f>
        <v>Brandon Middle School</v>
      </c>
      <c r="AD224" s="48" t="str">
        <f>IF(INDEX('AAYME 2021_List'!$A$3:$A$311,MATCH($A224,'AAYME 2021_List'!$A$3:$A$311,0))=$A224,INDEX('AAYME 2021_List'!$AC$3:$AC$311,MATCH($A224,'AAYME 2021_List'!$A$3:$A$311,0)),"")</f>
        <v>Rankin</v>
      </c>
      <c r="AE224" s="48" t="str">
        <f>IF(INDEX(Applications_2021!$AL$2:$AL$651,MATCH($A224,Applications_2021!$A$2:$A$651,0))="","",INDEX(Applications_2021!$AL$2:$AL$651,MATCH($A224,Applications_2021!$A$2:$A$651,0)))</f>
        <v>Rankin</v>
      </c>
    </row>
    <row r="225" spans="1:31" x14ac:dyDescent="0.3">
      <c r="A225" s="51" t="str">
        <f>IF(Applications_2021!$A465="","",Applications_2021!$A465)</f>
        <v>0483-DIX-MA-0199</v>
      </c>
      <c r="B225" s="52">
        <f>IF(INDEX('AAYME 2021_List'!$A$3:$A$311,MATCH($A225,'AAYME 2021_List'!$A$3:$A$311,0))=$A225,INDEX('AAYME 2021_List'!$B$3:$B$311,MATCH($A225,'AAYME 2021_List'!$A$3:$A$311,0)),"")</f>
        <v>0</v>
      </c>
      <c r="C225" s="270" t="str">
        <f>IF(INDEX('AAYME 2021_List'!$A$3:$A$311,MATCH($A225,'AAYME 2021_List'!$A$3:$A$311,0))=$A225,INDEX('AAYME 2021_List'!$C$3:$C$311,MATCH($A225,'AAYME 2021_List'!$A$3:$A$311,0)),"")</f>
        <v>99-Not Selected</v>
      </c>
      <c r="D225" s="46">
        <f t="shared" si="9"/>
        <v>9</v>
      </c>
      <c r="E225" s="45" cm="1">
        <f t="array" ref="E225">_xlfn.IFS($Q225="Less than $25,000 per year",5,$Q225="$25,000 to $49,999 per year",4,$Q225="$50,000 per year or above",2,$Q225="I do not know.",3,$Q225="",0)</f>
        <v>5</v>
      </c>
      <c r="F225" s="45" cm="1">
        <f t="array" ref="F225">_xlfn.IFS($T225="Excellent",5,$T225="Good",4,$T225="Average",3,$T225="Below Average",2,$T225="Poor",1)</f>
        <v>4</v>
      </c>
      <c r="G225" s="52"/>
      <c r="H225" s="52"/>
      <c r="I225" s="52"/>
      <c r="J225" s="255">
        <f>IF(INDEX('AAYME 2021_List'!$A$3:$A$311,MATCH($A225,'AAYME 2021_List'!$A$3:$A$311,0))=$A225,INDEX('AAYME 2021_List'!$J$3:$J$311,MATCH($A225,'AAYME 2021_List'!$A$3:$A$311,0)),"")</f>
        <v>9</v>
      </c>
      <c r="K225" s="48" t="str">
        <f>IF(LEFT(INDEX(Applications_2021!$E$2:$E$651,MATCH($A225,Applications_2021!$A$2:$A$651,0)),1)="Y","Black","Other")</f>
        <v>Black</v>
      </c>
      <c r="L225" s="48" t="str">
        <f>IF(INDEX(Applications_2021!$F$2:$F$651,MATCH($A225,Applications_2021!$A$2:$A$651,0))="","",INDEX(Applications_2021!$F$2:$F$651,MATCH($A225,Applications_2021!$A$2:$A$651,0)))</f>
        <v>Female</v>
      </c>
      <c r="M225" s="48" t="str">
        <f>IF(LEFT(INDEX(Applications_2021!$I$2:$I$651,MATCH($A225,Applications_2021!$A$2:$A$651,0)),1)="","",LEFT(INDEX(Applications_2021!$I$2:$I$651,MATCH($A225,Applications_2021!$A$2:$A$651,0)),1))</f>
        <v>9</v>
      </c>
      <c r="N225" s="48" t="str">
        <f>IF(INDEX(Applications_2021!$J$2:$J$651,MATCH($A225,Applications_2021!$A$2:$A$651,0))="","",INDEX(Applications_2021!$J$2:$J$651,MATCH($A225,Applications_2021!$A$2:$A$651,0)))</f>
        <v>Leflore County High School</v>
      </c>
      <c r="O225" s="48" t="str">
        <f>IF(INDEX(Applications_2021!$K$2:$K$651,MATCH($A225,Applications_2021!$A$2:$A$651,0))="","",INDEX(Applications_2021!$K$2:$K$651,MATCH($A225,Applications_2021!$A$2:$A$651,0)))</f>
        <v>Greenwood Leflore Consolidated School District</v>
      </c>
      <c r="P225" s="48" t="str">
        <f>IF(INDEX(Applications_2021!$P$2:$P$651,MATCH($A225,Applications_2021!$A$2:$A$651,0))="","",INDEX(Applications_2021!$P$2:$P$651,MATCH($A225,Applications_2021!$A$2:$A$651,0)))</f>
        <v>College degree or 4 or more years of college (including graduate school)</v>
      </c>
      <c r="Q225" s="48" t="str">
        <f>IF(INDEX(Applications_2021!$Q$2:$Q$651,MATCH($A225,Applications_2021!$A$2:$A$651,0))="","",INDEX(Applications_2021!$Q$2:$Q$651,MATCH($A225,Applications_2021!$A$2:$A$651,0)))</f>
        <v>Less than $25,000 per year</v>
      </c>
      <c r="R225" s="48" t="str">
        <f>IF(INDEX(Applications_2021!$AL$2:$AL$651,MATCH($A225,Applications_2021!$A$2:$A$651,0))="","",INDEX(Applications_2021!$AL$2:$AL$651,MATCH($A225,Applications_2021!$A$2:$A$651,0)))</f>
        <v>Leflore</v>
      </c>
      <c r="S225" s="48" t="str">
        <f>IF(INDEX(Applications_2021!$V$2:$V$651,MATCH($A225,Applications_2021!$A$2:$A$651,0))="","",INDEX(Applications_2021!$V$2:$V$651,MATCH($A225,Applications_2021!$A$2:$A$651,0)))</f>
        <v>MS</v>
      </c>
      <c r="T225" s="48" t="str">
        <f>IF(INDEX(Applications_2021!$AE$2:$AE$651,MATCH($A225,Applications_2021!$A$2:$A$651,0))="","",INDEX(Applications_2021!$AE$2:$AE$651,MATCH($A225,Applications_2021!$A$2:$A$651,0)))</f>
        <v>Good</v>
      </c>
      <c r="U225" s="48" t="str">
        <f>IF(INDEX(Applications_2021!$AF$2:$AF$651,MATCH($A225,Applications_2021!$A$2:$A$651,0))="","",INDEX(Applications_2021!$AF$2:$AF$651,MATCH($A225,Applications_2021!$A$2:$A$651,0)))</f>
        <v>I want to join this camp to learn more about math and science do fun activities and more . What i want to gain out of this camp to learn more than what I came in learning .</v>
      </c>
      <c r="V225" s="48" t="str">
        <f>IF(INDEX(Applications_2021!$AG$2:$AG$651,MATCH($A225,Applications_2021!$A$2:$A$651,0))="","",INDEX(Applications_2021!$AG$2:$AG$651,MATCH($A225,Applications_2021!$A$2:$A$651,0)))</f>
        <v>I play basketball , softball , run track , I am a member of pearls mentoring for girls of Leflore County .</v>
      </c>
      <c r="W225" s="48" t="str">
        <f>IF(INDEX(Applications_2021!$AH$2:$AH$651,MATCH($A225,Applications_2021!$A$2:$A$651,0))="","",INDEX(Applications_2021!$AH$2:$AH$651,MATCH($A225,Applications_2021!$A$2:$A$651,0)))</f>
        <v/>
      </c>
      <c r="X225" s="48" t="str">
        <f>IF(INDEX(Applications_2021!$AI$2:$AI$651,MATCH($A225,Applications_2021!$A$2:$A$651,0))="","",INDEX(Applications_2021!$AI$2:$AI$651,MATCH($A225,Applications_2021!$A$2:$A$651,0)))</f>
        <v>relative or friend</v>
      </c>
      <c r="Y225" s="48" t="str">
        <f>IF(INDEX(Applications_2021!$AJ$2:$AJ$651,MATCH($A225,Applications_2021!$A$2:$A$651,0))="","",INDEX(Applications_2021!$AJ$2:$AJ$651,MATCH($A225,Applications_2021!$A$2:$A$651,0)))</f>
        <v>leflore county high school</v>
      </c>
      <c r="Z225" s="48" t="str" cm="1">
        <f t="array" ref="Z225">IF(INDEX(Transcripts_2021!$Q$2:$Q$1001,MATCH($A225,Applications_2021!$A$2:$A$1001,0))="","",INDEX(Transcripts_2021!$Q$2:$Q$1001,MATCH(TRIM($A225),TRIM(Transcripts_2021!$B$2:$B$1001),0)))</f>
        <v/>
      </c>
      <c r="AA225" s="48" t="str" cm="1">
        <f t="array" ref="AA225">IF(INDEX(Transcripts_2021!$S$2:$S$1001,MATCH($A225,Applications_2021!$A$2:$A$1001,0))="","",INDEX(Transcripts_2021!$S$2:$S$1001,MATCH(TRIM($A225),TRIM(Transcripts_2021!$B$2:$B$1001),0)))</f>
        <v/>
      </c>
      <c r="AB225" s="48" t="str" cm="1">
        <f t="array" ref="AB225">IF(INDEX(Transcripts_2021!$U$2:$U$1001,MATCH($A225,Applications_2021!$A$2:$A$1001,0))="","",INDEX(Transcripts_2021!$U$2:$U$1001,MATCH(TRIM($A225),TRIM(Transcripts_2021!$B$2:$B$1001),0)))</f>
        <v/>
      </c>
      <c r="AC225" s="48" t="str">
        <f>IF(INDEX(Transcripts_2021!$A$2:$A$324,MATCH($A225,Transcripts_2021!$A$2:$A$324,0))=$A225,INDEX(Transcripts_2021!$O$2:$O$324,MATCH($A225,Transcripts_2021!$A$2:$A$324,0)),"")</f>
        <v xml:space="preserve">Leflore County High School </v>
      </c>
      <c r="AD225" s="48" t="str">
        <f>IF(INDEX('AAYME 2021_List'!$A$3:$A$311,MATCH($A225,'AAYME 2021_List'!$A$3:$A$311,0))=$A225,INDEX('AAYME 2021_List'!$AC$3:$AC$311,MATCH($A225,'AAYME 2021_List'!$A$3:$A$311,0)),"")</f>
        <v>Leflore</v>
      </c>
      <c r="AE225" s="48" t="str">
        <f>IF(INDEX(Applications_2021!$AL$2:$AL$651,MATCH($A225,Applications_2021!$A$2:$A$651,0))="","",INDEX(Applications_2021!$AL$2:$AL$651,MATCH($A225,Applications_2021!$A$2:$A$651,0)))</f>
        <v>Leflore</v>
      </c>
    </row>
    <row r="226" spans="1:31" x14ac:dyDescent="0.3">
      <c r="A226" s="51" t="str">
        <f>IF(Applications_2021!$A468="","",Applications_2021!$A468)</f>
        <v>0486-CLE-CA-0086</v>
      </c>
      <c r="B226" s="52" t="str">
        <f>IF(INDEX('AAYME 2021_List'!$A$3:$A$311,MATCH($A226,'AAYME 2021_List'!$A$3:$A$311,0))=$A226,INDEX('AAYME 2021_List'!$B$3:$B$311,MATCH($A226,'AAYME 2021_List'!$A$3:$A$311,0)),"")</f>
        <v>Yes</v>
      </c>
      <c r="C226" s="258" t="str">
        <f>IF(INDEX('AAYME 2021_List'!$A$3:$A$311,MATCH($A226,'AAYME 2021_List'!$A$3:$A$311,0))=$A226,INDEX('AAYME 2021_List'!$C$3:$C$311,MATCH($A226,'AAYME 2021_List'!$A$3:$A$311,0)),"")</f>
        <v>07-Alternate</v>
      </c>
      <c r="D226" s="46">
        <f t="shared" si="9"/>
        <v>9</v>
      </c>
      <c r="E226" s="45" cm="1">
        <f t="array" ref="E226">_xlfn.IFS($Q226="Less than $25,000 per year",5,$Q226="$25,000 to $49,999 per year",4,$Q226="$50,000 per year or above",2,$Q226="I do not know.",3,$Q226="",0)</f>
        <v>4</v>
      </c>
      <c r="F226" s="45" cm="1">
        <f t="array" ref="F226">_xlfn.IFS($T226="Excellent",5,$T226="Good",4,$T226="Average",3,$T226="Below Average",2,$T226="Poor",1)</f>
        <v>5</v>
      </c>
      <c r="G226" s="52"/>
      <c r="H226" s="52"/>
      <c r="I226" s="52"/>
      <c r="J226" s="255">
        <f>IF(INDEX('AAYME 2021_List'!$A$3:$A$311,MATCH($A226,'AAYME 2021_List'!$A$3:$A$311,0))=$A226,INDEX('AAYME 2021_List'!$J$3:$J$311,MATCH($A226,'AAYME 2021_List'!$A$3:$A$311,0)),"")</f>
        <v>8</v>
      </c>
      <c r="K226" s="48" t="str">
        <f>IF(LEFT(INDEX(Applications_2021!$E$2:$E$651,MATCH($A226,Applications_2021!$A$2:$A$651,0)),1)="Y","Black","Other")</f>
        <v>Black</v>
      </c>
      <c r="L226" s="48" t="str">
        <f>IF(INDEX(Applications_2021!$F$2:$F$651,MATCH($A226,Applications_2021!$A$2:$A$651,0))="","",INDEX(Applications_2021!$F$2:$F$651,MATCH($A226,Applications_2021!$A$2:$A$651,0)))</f>
        <v>Female</v>
      </c>
      <c r="M226" s="48" t="str">
        <f>IF(LEFT(INDEX(Applications_2021!$I$2:$I$651,MATCH($A226,Applications_2021!$A$2:$A$651,0)),1)="","",LEFT(INDEX(Applications_2021!$I$2:$I$651,MATCH($A226,Applications_2021!$A$2:$A$651,0)),1))</f>
        <v>8</v>
      </c>
      <c r="N226" s="48" t="str">
        <f>IF(INDEX(Applications_2021!$J$2:$J$651,MATCH($A226,Applications_2021!$A$2:$A$651,0))="","",INDEX(Applications_2021!$J$2:$J$651,MATCH($A226,Applications_2021!$A$2:$A$651,0)))</f>
        <v>Greenwood Middle School</v>
      </c>
      <c r="O226" s="48" t="str">
        <f>IF(INDEX(Applications_2021!$K$2:$K$651,MATCH($A226,Applications_2021!$A$2:$A$651,0))="","",INDEX(Applications_2021!$K$2:$K$651,MATCH($A226,Applications_2021!$A$2:$A$651,0)))</f>
        <v>Greenwood-Leflore Consolidated School District</v>
      </c>
      <c r="P226" s="48" t="str">
        <f>IF(INDEX(Applications_2021!$P$2:$P$651,MATCH($A226,Applications_2021!$A$2:$A$651,0))="","",INDEX(Applications_2021!$P$2:$P$651,MATCH($A226,Applications_2021!$A$2:$A$651,0)))</f>
        <v>College degree or 4 or more years of college (including graduate school)</v>
      </c>
      <c r="Q226" s="48" t="str">
        <f>IF(INDEX(Applications_2021!$Q$2:$Q$651,MATCH($A226,Applications_2021!$A$2:$A$651,0))="","",INDEX(Applications_2021!$Q$2:$Q$651,MATCH($A226,Applications_2021!$A$2:$A$651,0)))</f>
        <v>$25,000 to $49,999 per year</v>
      </c>
      <c r="R226" s="66" t="str">
        <f>$AD226</f>
        <v>Leflore</v>
      </c>
      <c r="S226" s="48" t="str">
        <f>IF(INDEX(Applications_2021!$V$2:$V$651,MATCH($A226,Applications_2021!$A$2:$A$651,0))="","",INDEX(Applications_2021!$V$2:$V$651,MATCH($A226,Applications_2021!$A$2:$A$651,0)))</f>
        <v>MS</v>
      </c>
      <c r="T226" s="48" t="str">
        <f>IF(INDEX(Applications_2021!$AE$2:$AE$651,MATCH($A226,Applications_2021!$A$2:$A$651,0))="","",INDEX(Applications_2021!$AE$2:$AE$651,MATCH($A226,Applications_2021!$A$2:$A$651,0)))</f>
        <v>Excellent</v>
      </c>
      <c r="U226" s="48" t="str">
        <f>IF(INDEX(Applications_2021!$AF$2:$AF$651,MATCH($A226,Applications_2021!$A$2:$A$651,0))="","",INDEX(Applications_2021!$AF$2:$AF$651,MATCH($A226,Applications_2021!$A$2:$A$651,0)))</f>
        <v>I eagerly hope to gain more valuable knowledge after attending the MSMS A.A.Y.M.E. camp. While attending this camp, the educational effect will enlighten me on unfamiliar things. I intend on being exposed to different experiences that I haven't yet seen. This camp will help contribute to many of my critical educational decisions in life.</v>
      </c>
      <c r="V226" s="48" t="str">
        <f>IF(INDEX(Applications_2021!$AG$2:$AG$651,MATCH($A226,Applications_2021!$A$2:$A$651,0))="","",INDEX(Applications_2021!$AG$2:$AG$651,MATCH($A226,Applications_2021!$A$2:$A$651,0)))</f>
        <v xml:space="preserve">GMS Ambassadors Club Miss Greenwood Middle School Greenwood Middle School Hosa Club Superintendent Scholar ( maintaining all A's for the all of the semesters ) Coding Camp </v>
      </c>
      <c r="W226" s="48" t="str">
        <f>IF(INDEX(Applications_2021!$AH$2:$AH$651,MATCH($A226,Applications_2021!$A$2:$A$651,0))="","",INDEX(Applications_2021!$AH$2:$AH$651,MATCH($A226,Applications_2021!$A$2:$A$651,0)))</f>
        <v/>
      </c>
      <c r="X226" s="48" t="str">
        <f>IF(INDEX(Applications_2021!$AI$2:$AI$651,MATCH($A226,Applications_2021!$A$2:$A$651,0))="","",INDEX(Applications_2021!$AI$2:$AI$651,MATCH($A226,Applications_2021!$A$2:$A$651,0)))</f>
        <v>relative or friend</v>
      </c>
      <c r="Y226" s="48" t="str">
        <f>IF(INDEX(Applications_2021!$AJ$2:$AJ$651,MATCH($A226,Applications_2021!$A$2:$A$651,0))="","",INDEX(Applications_2021!$AJ$2:$AJ$651,MATCH($A226,Applications_2021!$A$2:$A$651,0)))</f>
        <v>Kelstin Holmes / Greenwood Middle School</v>
      </c>
      <c r="Z226" s="48" t="str" cm="1">
        <f t="array" ref="Z226">IF(INDEX(Transcripts_2021!$Q$2:$Q$1001,MATCH($A226,Applications_2021!$A$2:$A$1001,0))="","",INDEX(Transcripts_2021!$Q$2:$Q$1001,MATCH(TRIM($A226),TRIM(Transcripts_2021!$B$2:$B$1001),0)))</f>
        <v/>
      </c>
      <c r="AA226" s="48" t="str" cm="1">
        <f t="array" ref="AA226">IF(INDEX(Transcripts_2021!$S$2:$S$1001,MATCH($A226,Applications_2021!$A$2:$A$1001,0))="","",INDEX(Transcripts_2021!$S$2:$S$1001,MATCH(TRIM($A226),TRIM(Transcripts_2021!$B$2:$B$1001),0)))</f>
        <v/>
      </c>
      <c r="AB226" s="48" t="str" cm="1">
        <f t="array" ref="AB226">IF(INDEX(Transcripts_2021!$U$2:$U$1001,MATCH($A226,Applications_2021!$A$2:$A$1001,0))="","",INDEX(Transcripts_2021!$U$2:$U$1001,MATCH(TRIM($A226),TRIM(Transcripts_2021!$B$2:$B$1001),0)))</f>
        <v/>
      </c>
      <c r="AC226" s="48" t="str">
        <f>IF(INDEX(Transcripts_2021!$A$2:$A$324,MATCH($A226,Transcripts_2021!$A$2:$A$324,0))=$A226,INDEX(Transcripts_2021!$O$2:$O$324,MATCH($A226,Transcripts_2021!$A$2:$A$324,0)),"")</f>
        <v>Greenwood Middle School</v>
      </c>
      <c r="AD226" s="67" t="s">
        <v>226</v>
      </c>
      <c r="AE226" s="48" t="str">
        <f>IF(INDEX(Applications_2021!$AL$2:$AL$651,MATCH($A226,Applications_2021!$A$2:$A$651,0))="","",INDEX(Applications_2021!$AL$2:$AL$651,MATCH($A226,Applications_2021!$A$2:$A$651,0)))</f>
        <v>Holmes</v>
      </c>
    </row>
    <row r="227" spans="1:31" x14ac:dyDescent="0.3">
      <c r="A227" s="51" t="str">
        <f>IF(Applications_2021!$A471="","",Applications_2021!$A471)</f>
        <v>0489-TUR-KE-0238</v>
      </c>
      <c r="B227" s="52">
        <f>IF(INDEX('AAYME 2021_List'!$A$3:$A$311,MATCH($A227,'AAYME 2021_List'!$A$3:$A$311,0))=$A227,INDEX('AAYME 2021_List'!$B$3:$B$311,MATCH($A227,'AAYME 2021_List'!$A$3:$A$311,0)),"")</f>
        <v>0</v>
      </c>
      <c r="C227" s="281" t="str">
        <f>IF(INDEX('AAYME 2021_List'!$A$3:$A$311,MATCH($A227,'AAYME 2021_List'!$A$3:$A$311,0))=$A227,INDEX('AAYME 2021_List'!$C$3:$C$311,MATCH($A227,'AAYME 2021_List'!$A$3:$A$311,0)),"")</f>
        <v>99-Not Selected</v>
      </c>
      <c r="D227" s="46">
        <f t="shared" si="9"/>
        <v>8</v>
      </c>
      <c r="E227" s="45" cm="1">
        <f t="array" ref="E227">_xlfn.IFS($Q227="Less than $25,000 per year",5,$Q227="$25,000 to $49,999 per year",4,$Q227="$50,000 per year or above",2,$Q227="I do not know.",3,$Q227="",0)</f>
        <v>4</v>
      </c>
      <c r="F227" s="45" cm="1">
        <f t="array" ref="F227">_xlfn.IFS($T227="Excellent",5,$T227="Good",4,$T227="Average",3,$T227="Below Average",2,$T227="Poor",1)</f>
        <v>4</v>
      </c>
      <c r="G227" s="52"/>
      <c r="H227" s="52"/>
      <c r="I227" s="52"/>
      <c r="J227" s="255">
        <f>IF(INDEX('AAYME 2021_List'!$A$3:$A$311,MATCH($A227,'AAYME 2021_List'!$A$3:$A$311,0))=$A227,INDEX('AAYME 2021_List'!$J$3:$J$311,MATCH($A227,'AAYME 2021_List'!$A$3:$A$311,0)),"")</f>
        <v>8</v>
      </c>
      <c r="K227" s="48" t="str">
        <f>IF(LEFT(INDEX(Applications_2021!$E$2:$E$651,MATCH($A227,Applications_2021!$A$2:$A$651,0)),1)="Y","Black","Other")</f>
        <v>Black</v>
      </c>
      <c r="L227" s="48" t="str">
        <f>IF(INDEX(Applications_2021!$F$2:$F$651,MATCH($A227,Applications_2021!$A$2:$A$651,0))="","",INDEX(Applications_2021!$F$2:$F$651,MATCH($A227,Applications_2021!$A$2:$A$651,0)))</f>
        <v>Female</v>
      </c>
      <c r="M227" s="48" t="str">
        <f>IF(LEFT(INDEX(Applications_2021!$I$2:$I$651,MATCH($A227,Applications_2021!$A$2:$A$651,0)),1)="","",LEFT(INDEX(Applications_2021!$I$2:$I$651,MATCH($A227,Applications_2021!$A$2:$A$651,0)),1))</f>
        <v>8</v>
      </c>
      <c r="N227" s="48" t="str">
        <f>IF(INDEX(Applications_2021!$J$2:$J$651,MATCH($A227,Applications_2021!$A$2:$A$651,0))="","",INDEX(Applications_2021!$J$2:$J$651,MATCH($A227,Applications_2021!$A$2:$A$651,0)))</f>
        <v>South Jones High School</v>
      </c>
      <c r="O227" s="48" t="str">
        <f>IF(INDEX(Applications_2021!$K$2:$K$651,MATCH($A227,Applications_2021!$A$2:$A$651,0))="","",INDEX(Applications_2021!$K$2:$K$651,MATCH($A227,Applications_2021!$A$2:$A$651,0)))</f>
        <v>Jones County School District</v>
      </c>
      <c r="P227" s="48" t="str">
        <f>IF(INDEX(Applications_2021!$P$2:$P$651,MATCH($A227,Applications_2021!$A$2:$A$651,0))="","",INDEX(Applications_2021!$P$2:$P$651,MATCH($A227,Applications_2021!$A$2:$A$651,0)))</f>
        <v>College degree or 4 or more years of college (including graduate school)</v>
      </c>
      <c r="Q227" s="48" t="str">
        <f>IF(INDEX(Applications_2021!$Q$2:$Q$651,MATCH($A227,Applications_2021!$A$2:$A$651,0))="","",INDEX(Applications_2021!$Q$2:$Q$651,MATCH($A227,Applications_2021!$A$2:$A$651,0)))</f>
        <v>$25,000 to $49,999 per year</v>
      </c>
      <c r="R227" s="48" t="str">
        <f>IF(INDEX(Applications_2021!$AL$2:$AL$651,MATCH($A227,Applications_2021!$A$2:$A$651,0))="","",INDEX(Applications_2021!$AL$2:$AL$651,MATCH($A227,Applications_2021!$A$2:$A$651,0)))</f>
        <v>Jones</v>
      </c>
      <c r="S227" s="48" t="str">
        <f>IF(INDEX(Applications_2021!$V$2:$V$651,MATCH($A227,Applications_2021!$A$2:$A$651,0))="","",INDEX(Applications_2021!$V$2:$V$651,MATCH($A227,Applications_2021!$A$2:$A$651,0)))</f>
        <v>MS</v>
      </c>
      <c r="T227" s="48" t="str">
        <f>IF(INDEX(Applications_2021!$AE$2:$AE$651,MATCH($A227,Applications_2021!$A$2:$A$651,0))="","",INDEX(Applications_2021!$AE$2:$AE$651,MATCH($A227,Applications_2021!$A$2:$A$651,0)))</f>
        <v>Good</v>
      </c>
      <c r="U227" s="48" t="str">
        <f>IF(INDEX(Applications_2021!$AF$2:$AF$651,MATCH($A227,Applications_2021!$A$2:$A$651,0))="","",INDEX(Applications_2021!$AF$2:$AF$651,MATCH($A227,Applications_2021!$A$2:$A$651,0)))</f>
        <v>I will love to experience such a great program and absorb all there is to help me be successful in my educational journey. Attending the camp will also give me a chance to meet others and become sociable. I hope to gain a better understanding of what path I would like to take as I enter high school and then college.</v>
      </c>
      <c r="V227" s="48" t="str">
        <f>IF(INDEX(Applications_2021!$AG$2:$AG$651,MATCH($A227,Applications_2021!$A$2:$A$651,0))="","",INDEX(Applications_2021!$AG$2:$AG$651,MATCH($A227,Applications_2021!$A$2:$A$651,0)))</f>
        <v/>
      </c>
      <c r="W227" s="48" t="str">
        <f>IF(INDEX(Applications_2021!$AH$2:$AH$651,MATCH($A227,Applications_2021!$A$2:$A$651,0))="","",INDEX(Applications_2021!$AH$2:$AH$651,MATCH($A227,Applications_2021!$A$2:$A$651,0)))</f>
        <v/>
      </c>
      <c r="X227" s="48" t="str">
        <f>IF(INDEX(Applications_2021!$AI$2:$AI$651,MATCH($A227,Applications_2021!$A$2:$A$651,0))="","",INDEX(Applications_2021!$AI$2:$AI$651,MATCH($A227,Applications_2021!$A$2:$A$651,0)))</f>
        <v>relative or friend</v>
      </c>
      <c r="Y227" s="48" t="str">
        <f>IF(INDEX(Applications_2021!$AJ$2:$AJ$651,MATCH($A227,Applications_2021!$A$2:$A$651,0))="","",INDEX(Applications_2021!$AJ$2:$AJ$651,MATCH($A227,Applications_2021!$A$2:$A$651,0)))</f>
        <v/>
      </c>
      <c r="Z227" s="48" t="str" cm="1">
        <f t="array" ref="Z227">IF(INDEX(Transcripts_2021!$Q$2:$Q$1001,MATCH($A227,Applications_2021!$A$2:$A$1001,0))="","",INDEX(Transcripts_2021!$Q$2:$Q$1001,MATCH(TRIM($A227),TRIM(Transcripts_2021!$B$2:$B$1001),0)))</f>
        <v/>
      </c>
      <c r="AA227" s="48" t="str" cm="1">
        <f t="array" ref="AA227">IF(INDEX(Transcripts_2021!$S$2:$S$1001,MATCH($A227,Applications_2021!$A$2:$A$1001,0))="","",INDEX(Transcripts_2021!$S$2:$S$1001,MATCH(TRIM($A227),TRIM(Transcripts_2021!$B$2:$B$1001),0)))</f>
        <v/>
      </c>
      <c r="AB227" s="48" t="str" cm="1">
        <f t="array" ref="AB227">IF(INDEX(Transcripts_2021!$U$2:$U$1001,MATCH($A227,Applications_2021!$A$2:$A$1001,0))="","",INDEX(Transcripts_2021!$U$2:$U$1001,MATCH(TRIM($A227),TRIM(Transcripts_2021!$B$2:$B$1001),0)))</f>
        <v/>
      </c>
      <c r="AC227" s="48" t="str">
        <f>IF(INDEX(Transcripts_2021!$A$2:$A$324,MATCH($A227,Transcripts_2021!$A$2:$A$324,0))=$A227,INDEX(Transcripts_2021!$O$2:$O$324,MATCH($A227,Transcripts_2021!$A$2:$A$324,0)),"")</f>
        <v>South Jones High School</v>
      </c>
      <c r="AD227" s="48" t="str">
        <f>IF(INDEX('AAYME 2021_List'!$A$3:$A$311,MATCH($A227,'AAYME 2021_List'!$A$3:$A$311,0))=$A227,INDEX('AAYME 2021_List'!$AC$3:$AC$311,MATCH($A227,'AAYME 2021_List'!$A$3:$A$311,0)),"")</f>
        <v>Jones</v>
      </c>
      <c r="AE227" s="48" t="str">
        <f>IF(INDEX(Applications_2021!$AL$2:$AL$651,MATCH($A227,Applications_2021!$A$2:$A$651,0))="","",INDEX(Applications_2021!$AL$2:$AL$651,MATCH($A227,Applications_2021!$A$2:$A$651,0)))</f>
        <v>Jones</v>
      </c>
    </row>
    <row r="228" spans="1:31" x14ac:dyDescent="0.3">
      <c r="A228" s="51" t="str">
        <f>IF(Applications_2021!$A476="","",Applications_2021!$A476)</f>
        <v>0494-HAR-LA-0278</v>
      </c>
      <c r="B228" s="52" t="str">
        <f>IF(INDEX('AAYME 2021_List'!$A$3:$A$311,MATCH($A228,'AAYME 2021_List'!$A$3:$A$311,0))=$A228,INDEX('AAYME 2021_List'!$B$3:$B$311,MATCH($A228,'AAYME 2021_List'!$A$3:$A$311,0)),"")</f>
        <v>Yes</v>
      </c>
      <c r="C228" s="258" t="str">
        <f>IF(INDEX('AAYME 2021_List'!$A$3:$A$311,MATCH($A228,'AAYME 2021_List'!$A$3:$A$311,0))=$A228,INDEX('AAYME 2021_List'!$C$3:$C$311,MATCH($A228,'AAYME 2021_List'!$A$3:$A$311,0)),"")</f>
        <v>07-Alternate</v>
      </c>
      <c r="D228" s="46">
        <f t="shared" si="9"/>
        <v>7</v>
      </c>
      <c r="E228" s="45" cm="1">
        <f t="array" ref="E228">_xlfn.IFS($Q228="Less than $25,000 per year",5,$Q228="$25,000 to $49,999 per year",4,$Q228="$50,000 per year or above",2,$Q228="I do not know.",3,$Q228="",0)</f>
        <v>2</v>
      </c>
      <c r="F228" s="45" cm="1">
        <f t="array" ref="F228">_xlfn.IFS($T228="Excellent",5,$T228="Good",4,$T228="Average",3,$T228="Below Average",2,$T228="Poor",1)</f>
        <v>5</v>
      </c>
      <c r="G228" s="52"/>
      <c r="H228" s="52"/>
      <c r="I228" s="52"/>
      <c r="J228" s="255">
        <f>IF(INDEX('AAYME 2021_List'!$A$3:$A$311,MATCH($A228,'AAYME 2021_List'!$A$3:$A$311,0))=$A228,INDEX('AAYME 2021_List'!$J$3:$J$311,MATCH($A228,'AAYME 2021_List'!$A$3:$A$311,0)),"")</f>
        <v>7</v>
      </c>
      <c r="K228" s="48" t="str">
        <f>IF(LEFT(INDEX(Applications_2021!$E$2:$E$651,MATCH($A228,Applications_2021!$A$2:$A$651,0)),1)="Y","Black","Other")</f>
        <v>Black</v>
      </c>
      <c r="L228" s="48" t="str">
        <f>IF(INDEX(Applications_2021!$F$2:$F$651,MATCH($A228,Applications_2021!$A$2:$A$651,0))="","",INDEX(Applications_2021!$F$2:$F$651,MATCH($A228,Applications_2021!$A$2:$A$651,0)))</f>
        <v>Male</v>
      </c>
      <c r="M228" s="48" t="str">
        <f>IF(LEFT(INDEX(Applications_2021!$I$2:$I$651,MATCH($A228,Applications_2021!$A$2:$A$651,0)),1)="","",LEFT(INDEX(Applications_2021!$I$2:$I$651,MATCH($A228,Applications_2021!$A$2:$A$651,0)),1))</f>
        <v>7</v>
      </c>
      <c r="N228" s="48" t="str">
        <f>IF(INDEX(Applications_2021!$J$2:$J$651,MATCH($A228,Applications_2021!$A$2:$A$651,0))="","",INDEX(Applications_2021!$J$2:$J$651,MATCH($A228,Applications_2021!$A$2:$A$651,0)))</f>
        <v xml:space="preserve">Brandon Middle School </v>
      </c>
      <c r="O228" s="48" t="str">
        <f>IF(INDEX(Applications_2021!$K$2:$K$651,MATCH($A228,Applications_2021!$A$2:$A$651,0))="","",INDEX(Applications_2021!$K$2:$K$651,MATCH($A228,Applications_2021!$A$2:$A$651,0)))</f>
        <v>Rankin County School District</v>
      </c>
      <c r="P228" s="48" t="str">
        <f>IF(INDEX(Applications_2021!$P$2:$P$651,MATCH($A228,Applications_2021!$A$2:$A$651,0))="","",INDEX(Applications_2021!$P$2:$P$651,MATCH($A228,Applications_2021!$A$2:$A$651,0)))</f>
        <v>College degree or 4 or more years of college (including graduate school)</v>
      </c>
      <c r="Q228" s="48" t="str">
        <f>IF(INDEX(Applications_2021!$Q$2:$Q$651,MATCH($A228,Applications_2021!$A$2:$A$651,0))="","",INDEX(Applications_2021!$Q$2:$Q$651,MATCH($A228,Applications_2021!$A$2:$A$651,0)))</f>
        <v>$50,000 per year or above</v>
      </c>
      <c r="R228" s="48" t="str">
        <f>IF(INDEX(Applications_2021!$AL$2:$AL$651,MATCH($A228,Applications_2021!$A$2:$A$651,0))="","",INDEX(Applications_2021!$AL$2:$AL$651,MATCH($A228,Applications_2021!$A$2:$A$651,0)))</f>
        <v>Rankin</v>
      </c>
      <c r="S228" s="48" t="str">
        <f>IF(INDEX(Applications_2021!$V$2:$V$651,MATCH($A228,Applications_2021!$A$2:$A$651,0))="","",INDEX(Applications_2021!$V$2:$V$651,MATCH($A228,Applications_2021!$A$2:$A$651,0)))</f>
        <v>MS</v>
      </c>
      <c r="T228" s="48" t="str">
        <f>IF(INDEX(Applications_2021!$AE$2:$AE$651,MATCH($A228,Applications_2021!$A$2:$A$651,0))="","",INDEX(Applications_2021!$AE$2:$AE$651,MATCH($A228,Applications_2021!$A$2:$A$651,0)))</f>
        <v>Excellent</v>
      </c>
      <c r="U228" s="48" t="str">
        <f>IF(INDEX(Applications_2021!$AF$2:$AF$651,MATCH($A228,Applications_2021!$A$2:$A$651,0))="","",INDEX(Applications_2021!$AF$2:$AF$651,MATCH($A228,Applications_2021!$A$2:$A$651,0)))</f>
        <v xml:space="preserve">I have previously attended summer camps such as the Tuskegee Verizon Learning Program and I would like to continue to learn more about STEM and careers related to this field. </v>
      </c>
      <c r="V228" s="48" t="str">
        <f>IF(INDEX(Applications_2021!$AG$2:$AG$651,MATCH($A228,Applications_2021!$A$2:$A$651,0))="","",INDEX(Applications_2021!$AG$2:$AG$651,MATCH($A228,Applications_2021!$A$2:$A$651,0)))</f>
        <v>Pike Road Middle School's Robotic team - Team Lead Brandon Middle School - JV Basketball Player Brandon Middle School - Track &amp; Field - Sprinter Honor Roll Student</v>
      </c>
      <c r="W228" s="48" t="str">
        <f>IF(INDEX(Applications_2021!$AH$2:$AH$651,MATCH($A228,Applications_2021!$A$2:$A$651,0))="","",INDEX(Applications_2021!$AH$2:$AH$651,MATCH($A228,Applications_2021!$A$2:$A$651,0)))</f>
        <v xml:space="preserve">I have aspirations of becoming an engineer and would love an opportunity to learn more about STEM so I can better prepare myself for the future. </v>
      </c>
      <c r="X228" s="48" t="str">
        <f>IF(INDEX(Applications_2021!$AI$2:$AI$651,MATCH($A228,Applications_2021!$A$2:$A$651,0))="","",INDEX(Applications_2021!$AI$2:$AI$651,MATCH($A228,Applications_2021!$A$2:$A$651,0)))</f>
        <v>school/teacher</v>
      </c>
      <c r="Y228" s="48" t="str">
        <f>IF(INDEX(Applications_2021!$AJ$2:$AJ$651,MATCH($A228,Applications_2021!$A$2:$A$651,0))="","",INDEX(Applications_2021!$AJ$2:$AJ$651,MATCH($A228,Applications_2021!$A$2:$A$651,0)))</f>
        <v/>
      </c>
      <c r="Z228" s="48" t="str" cm="1">
        <f t="array" ref="Z228">IF(INDEX(Transcripts_2021!$Q$2:$Q$1001,MATCH($A228,Applications_2021!$A$2:$A$1001,0))="","",INDEX(Transcripts_2021!$Q$2:$Q$1001,MATCH(TRIM($A228),TRIM(Transcripts_2021!$B$2:$B$1001),0)))</f>
        <v/>
      </c>
      <c r="AA228" s="48" t="str" cm="1">
        <f t="array" ref="AA228">IF(INDEX(Transcripts_2021!$S$2:$S$1001,MATCH($A228,Applications_2021!$A$2:$A$1001,0))="","",INDEX(Transcripts_2021!$S$2:$S$1001,MATCH(TRIM($A228),TRIM(Transcripts_2021!$B$2:$B$1001),0)))</f>
        <v/>
      </c>
      <c r="AB228" s="48" t="str" cm="1">
        <f t="array" ref="AB228">IF(INDEX(Transcripts_2021!$U$2:$U$1001,MATCH($A228,Applications_2021!$A$2:$A$1001,0))="","",INDEX(Transcripts_2021!$U$2:$U$1001,MATCH(TRIM($A228),TRIM(Transcripts_2021!$B$2:$B$1001),0)))</f>
        <v/>
      </c>
      <c r="AC228" s="48" t="str">
        <f>IF(INDEX(Transcripts_2021!$A$2:$A$324,MATCH($A228,Transcripts_2021!$A$2:$A$324,0))=$A228,INDEX(Transcripts_2021!$O$2:$O$324,MATCH($A228,Transcripts_2021!$A$2:$A$324,0)),"")</f>
        <v xml:space="preserve">Brandon Middle School </v>
      </c>
      <c r="AD228" s="48" t="str">
        <f>IF(INDEX('AAYME 2021_List'!$A$3:$A$311,MATCH($A228,'AAYME 2021_List'!$A$3:$A$311,0))=$A228,INDEX('AAYME 2021_List'!$AC$3:$AC$311,MATCH($A228,'AAYME 2021_List'!$A$3:$A$311,0)),"")</f>
        <v>Rankin</v>
      </c>
      <c r="AE228" s="48" t="str">
        <f>IF(INDEX(Applications_2021!$AL$2:$AL$651,MATCH($A228,Applications_2021!$A$2:$A$651,0))="","",INDEX(Applications_2021!$AL$2:$AL$651,MATCH($A228,Applications_2021!$A$2:$A$651,0)))</f>
        <v>Rankin</v>
      </c>
    </row>
    <row r="229" spans="1:31" x14ac:dyDescent="0.3">
      <c r="A229" s="51" t="str">
        <f>IF(Applications_2021!$A477="","",Applications_2021!$A477)</f>
        <v>0495-JOH-RA-0043</v>
      </c>
      <c r="B229" s="52" t="str">
        <f>IF(INDEX('AAYME 2021_List'!$A$3:$A$311,MATCH($A229,'AAYME 2021_List'!$A$3:$A$311,0))=$A229,INDEX('AAYME 2021_List'!$B$3:$B$311,MATCH($A229,'AAYME 2021_List'!$A$3:$A$311,0)),"")</f>
        <v>Yes</v>
      </c>
      <c r="C229" s="258" t="str">
        <f>IF(INDEX('AAYME 2021_List'!$A$3:$A$311,MATCH($A229,'AAYME 2021_List'!$A$3:$A$311,0))=$A229,INDEX('AAYME 2021_List'!$C$3:$C$311,MATCH($A229,'AAYME 2021_List'!$A$3:$A$311,0)),"")</f>
        <v>07-Alternate</v>
      </c>
      <c r="D229" s="46">
        <f t="shared" si="9"/>
        <v>9</v>
      </c>
      <c r="E229" s="45" cm="1">
        <f t="array" ref="E229">_xlfn.IFS($Q229="Less than $25,000 per year",5,$Q229="$25,000 to $49,999 per year",4,$Q229="$50,000 per year or above",2,$Q229="I do not know.",3,$Q229="",0)</f>
        <v>5</v>
      </c>
      <c r="F229" s="45" cm="1">
        <f t="array" ref="F229">_xlfn.IFS($T229="Excellent",5,$T229="Good",4,$T229="Average",3,$T229="Below Average",2,$T229="Poor",1)</f>
        <v>4</v>
      </c>
      <c r="G229" s="52"/>
      <c r="H229" s="52"/>
      <c r="I229" s="52"/>
      <c r="J229" s="255">
        <f>IF(INDEX('AAYME 2021_List'!$A$3:$A$311,MATCH($A229,'AAYME 2021_List'!$A$3:$A$311,0))=$A229,INDEX('AAYME 2021_List'!$J$3:$J$311,MATCH($A229,'AAYME 2021_List'!$A$3:$A$311,0)),"")</f>
        <v>7</v>
      </c>
      <c r="K229" s="48" t="str">
        <f>IF(LEFT(INDEX(Applications_2021!$E$2:$E$651,MATCH($A229,Applications_2021!$A$2:$A$651,0)),1)="Y","Black","Other")</f>
        <v>Black</v>
      </c>
      <c r="L229" s="48" t="str">
        <f>IF(INDEX(Applications_2021!$F$2:$F$651,MATCH($A229,Applications_2021!$A$2:$A$651,0))="","",INDEX(Applications_2021!$F$2:$F$651,MATCH($A229,Applications_2021!$A$2:$A$651,0)))</f>
        <v>Female</v>
      </c>
      <c r="M229" s="48" t="str">
        <f>IF(LEFT(INDEX(Applications_2021!$I$2:$I$651,MATCH($A229,Applications_2021!$A$2:$A$651,0)),1)="","",LEFT(INDEX(Applications_2021!$I$2:$I$651,MATCH($A229,Applications_2021!$A$2:$A$651,0)),1))</f>
        <v>7</v>
      </c>
      <c r="N229" s="48" t="str">
        <f>IF(INDEX(Applications_2021!$J$2:$J$651,MATCH($A229,Applications_2021!$A$2:$A$651,0))="","",INDEX(Applications_2021!$J$2:$J$651,MATCH($A229,Applications_2021!$A$2:$A$651,0)))</f>
        <v>okolona middle school</v>
      </c>
      <c r="O229" s="48" t="str">
        <f>IF(INDEX(Applications_2021!$K$2:$K$651,MATCH($A229,Applications_2021!$A$2:$A$651,0))="","",INDEX(Applications_2021!$K$2:$K$651,MATCH($A229,Applications_2021!$A$2:$A$651,0)))</f>
        <v>okolona</v>
      </c>
      <c r="P229" s="48" t="str">
        <f>IF(INDEX(Applications_2021!$P$2:$P$651,MATCH($A229,Applications_2021!$A$2:$A$651,0))="","",INDEX(Applications_2021!$P$2:$P$651,MATCH($A229,Applications_2021!$A$2:$A$651,0)))</f>
        <v>High School Diploma or up to 3 years of college</v>
      </c>
      <c r="Q229" s="48" t="str">
        <f>IF(INDEX(Applications_2021!$Q$2:$Q$651,MATCH($A229,Applications_2021!$A$2:$A$651,0))="","",INDEX(Applications_2021!$Q$2:$Q$651,MATCH($A229,Applications_2021!$A$2:$A$651,0)))</f>
        <v>Less than $25,000 per year</v>
      </c>
      <c r="R229" s="48" t="str">
        <f>IF(INDEX(Applications_2021!$AL$2:$AL$651,MATCH($A229,Applications_2021!$A$2:$A$651,0))="","",INDEX(Applications_2021!$AL$2:$AL$651,MATCH($A229,Applications_2021!$A$2:$A$651,0)))</f>
        <v>Chickasaw</v>
      </c>
      <c r="S229" s="48" t="str">
        <f>IF(INDEX(Applications_2021!$V$2:$V$651,MATCH($A229,Applications_2021!$A$2:$A$651,0))="","",INDEX(Applications_2021!$V$2:$V$651,MATCH($A229,Applications_2021!$A$2:$A$651,0)))</f>
        <v>MS</v>
      </c>
      <c r="T229" s="48" t="str">
        <f>IF(INDEX(Applications_2021!$AE$2:$AE$651,MATCH($A229,Applications_2021!$A$2:$A$651,0))="","",INDEX(Applications_2021!$AE$2:$AE$651,MATCH($A229,Applications_2021!$A$2:$A$651,0)))</f>
        <v>Good</v>
      </c>
      <c r="U229" s="48" t="str">
        <f>IF(INDEX(Applications_2021!$AF$2:$AF$651,MATCH($A229,Applications_2021!$A$2:$A$651,0))="","",INDEX(Applications_2021!$AF$2:$AF$651,MATCH($A229,Applications_2021!$A$2:$A$651,0)))</f>
        <v>To get help and understand the work better.</v>
      </c>
      <c r="V229" s="48" t="str">
        <f>IF(INDEX(Applications_2021!$AG$2:$AG$651,MATCH($A229,Applications_2021!$A$2:$A$651,0))="","",INDEX(Applications_2021!$AG$2:$AG$651,MATCH($A229,Applications_2021!$A$2:$A$651,0)))</f>
        <v/>
      </c>
      <c r="W229" s="48" t="str">
        <f>IF(INDEX(Applications_2021!$AH$2:$AH$651,MATCH($A229,Applications_2021!$A$2:$A$651,0))="","",INDEX(Applications_2021!$AH$2:$AH$651,MATCH($A229,Applications_2021!$A$2:$A$651,0)))</f>
        <v>Im having trouble understanding my work, or understanding how to do it.</v>
      </c>
      <c r="X229" s="48" t="str">
        <f>IF(INDEX(Applications_2021!$AI$2:$AI$651,MATCH($A229,Applications_2021!$A$2:$A$651,0))="","",INDEX(Applications_2021!$AI$2:$AI$651,MATCH($A229,Applications_2021!$A$2:$A$651,0)))</f>
        <v>school/teacher</v>
      </c>
      <c r="Y229" s="48" t="str">
        <f>IF(INDEX(Applications_2021!$AJ$2:$AJ$651,MATCH($A229,Applications_2021!$A$2:$A$651,0))="","",INDEX(Applications_2021!$AJ$2:$AJ$651,MATCH($A229,Applications_2021!$A$2:$A$651,0)))</f>
        <v>Mrs. Ivy</v>
      </c>
      <c r="Z229" s="48" t="str" cm="1">
        <f t="array" ref="Z229">IF(INDEX(Transcripts_2021!$Q$2:$Q$1001,MATCH($A229,Applications_2021!$A$2:$A$1001,0))="","",INDEX(Transcripts_2021!$Q$2:$Q$1001,MATCH(TRIM($A229),TRIM(Transcripts_2021!$B$2:$B$1001),0)))</f>
        <v/>
      </c>
      <c r="AA229" s="48" t="str" cm="1">
        <f t="array" ref="AA229">IF(INDEX(Transcripts_2021!$S$2:$S$1001,MATCH($A229,Applications_2021!$A$2:$A$1001,0))="","",INDEX(Transcripts_2021!$S$2:$S$1001,MATCH(TRIM($A229),TRIM(Transcripts_2021!$B$2:$B$1001),0)))</f>
        <v/>
      </c>
      <c r="AB229" s="48" t="str" cm="1">
        <f t="array" ref="AB229">IF(INDEX(Transcripts_2021!$U$2:$U$1001,MATCH($A229,Applications_2021!$A$2:$A$1001,0))="","",INDEX(Transcripts_2021!$U$2:$U$1001,MATCH(TRIM($A229),TRIM(Transcripts_2021!$B$2:$B$1001),0)))</f>
        <v/>
      </c>
      <c r="AC229" s="48" t="str">
        <f>IF(INDEX(Transcripts_2021!$A$2:$A$324,MATCH($A229,Transcripts_2021!$A$2:$A$324,0))=$A229,INDEX(Transcripts_2021!$O$2:$O$324,MATCH($A229,Transcripts_2021!$A$2:$A$324,0)),"")</f>
        <v>Okolona Middle School</v>
      </c>
      <c r="AD229" s="48" t="str">
        <f>IF(INDEX('AAYME 2021_List'!$A$3:$A$311,MATCH($A229,'AAYME 2021_List'!$A$3:$A$311,0))=$A229,INDEX('AAYME 2021_List'!$AC$3:$AC$311,MATCH($A229,'AAYME 2021_List'!$A$3:$A$311,0)),"")</f>
        <v>Chickasaw</v>
      </c>
      <c r="AE229" s="48" t="str">
        <f>IF(INDEX(Applications_2021!$AL$2:$AL$651,MATCH($A229,Applications_2021!$A$2:$A$651,0))="","",INDEX(Applications_2021!$AL$2:$AL$651,MATCH($A229,Applications_2021!$A$2:$A$651,0)))</f>
        <v>Chickasaw</v>
      </c>
    </row>
    <row r="230" spans="1:31" x14ac:dyDescent="0.3">
      <c r="A230" s="51" t="str">
        <f>IF(Applications_2021!$A478="","",Applications_2021!$A478)</f>
        <v>0496-HAR-RI-0304</v>
      </c>
      <c r="B230" s="52">
        <f>IF(INDEX('AAYME 2021_List'!$A$3:$A$311,MATCH($A230,'AAYME 2021_List'!$A$3:$A$311,0))=$A230,INDEX('AAYME 2021_List'!$B$3:$B$311,MATCH($A230,'AAYME 2021_List'!$A$3:$A$311,0)),"")</f>
        <v>0</v>
      </c>
      <c r="C230" s="258" t="str">
        <f>IF(INDEX('AAYME 2021_List'!$A$3:$A$311,MATCH($A230,'AAYME 2021_List'!$A$3:$A$311,0))=$A230,INDEX('AAYME 2021_List'!$C$3:$C$311,MATCH($A230,'AAYME 2021_List'!$A$3:$A$311,0)),"")</f>
        <v>99-Not Selected</v>
      </c>
      <c r="D230" s="46">
        <f t="shared" si="9"/>
        <v>6</v>
      </c>
      <c r="E230" s="45" cm="1">
        <f t="array" ref="E230">_xlfn.IFS($Q230="Less than $25,000 per year",5,$Q230="$25,000 to $49,999 per year",4,$Q230="$50,000 per year or above",2,$Q230="I do not know.",3,$Q230="",0)</f>
        <v>2</v>
      </c>
      <c r="F230" s="45" cm="1">
        <f t="array" ref="F230">_xlfn.IFS($T230="Excellent",5,$T230="Good",4,$T230="Average",3,$T230="Below Average",2,$T230="Poor",1)</f>
        <v>4</v>
      </c>
      <c r="G230" s="52"/>
      <c r="H230" s="52"/>
      <c r="I230" s="52"/>
      <c r="J230" s="255">
        <f>IF(INDEX('AAYME 2021_List'!$A$3:$A$311,MATCH($A230,'AAYME 2021_List'!$A$3:$A$311,0))=$A230,INDEX('AAYME 2021_List'!$J$3:$J$311,MATCH($A230,'AAYME 2021_List'!$A$3:$A$311,0)),"")</f>
        <v>0</v>
      </c>
      <c r="K230" s="48" t="str">
        <f>IF(LEFT(INDEX(Applications_2021!$E$2:$E$651,MATCH($A230,Applications_2021!$A$2:$A$651,0)),1)="Y","Black","Other")</f>
        <v>Black</v>
      </c>
      <c r="L230" s="48" t="str">
        <f>IF(INDEX(Applications_2021!$F$2:$F$651,MATCH($A230,Applications_2021!$A$2:$A$651,0))="","",INDEX(Applications_2021!$F$2:$F$651,MATCH($A230,Applications_2021!$A$2:$A$651,0)))</f>
        <v>Male</v>
      </c>
      <c r="M230" s="48" t="str">
        <f>IF(LEFT(INDEX(Applications_2021!$I$2:$I$651,MATCH($A230,Applications_2021!$A$2:$A$651,0)),1)="","",LEFT(INDEX(Applications_2021!$I$2:$I$651,MATCH($A230,Applications_2021!$A$2:$A$651,0)),1))</f>
        <v>9</v>
      </c>
      <c r="N230" s="48" t="str">
        <f>IF(INDEX(Applications_2021!$J$2:$J$651,MATCH($A230,Applications_2021!$A$2:$A$651,0))="","",INDEX(Applications_2021!$J$2:$J$651,MATCH($A230,Applications_2021!$A$2:$A$651,0)))</f>
        <v>Brandon High School</v>
      </c>
      <c r="O230" s="48" t="str">
        <f>IF(INDEX(Applications_2021!$K$2:$K$651,MATCH($A230,Applications_2021!$A$2:$A$651,0))="","",INDEX(Applications_2021!$K$2:$K$651,MATCH($A230,Applications_2021!$A$2:$A$651,0)))</f>
        <v>Rankin County School District</v>
      </c>
      <c r="P230" s="48" t="str">
        <f>IF(INDEX(Applications_2021!$P$2:$P$651,MATCH($A230,Applications_2021!$A$2:$A$651,0))="","",INDEX(Applications_2021!$P$2:$P$651,MATCH($A230,Applications_2021!$A$2:$A$651,0)))</f>
        <v>College degree or 4 or more years of college (including graduate school)</v>
      </c>
      <c r="Q230" s="48" t="str">
        <f>IF(INDEX(Applications_2021!$Q$2:$Q$651,MATCH($A230,Applications_2021!$A$2:$A$651,0))="","",INDEX(Applications_2021!$Q$2:$Q$651,MATCH($A230,Applications_2021!$A$2:$A$651,0)))</f>
        <v>$50,000 per year or above</v>
      </c>
      <c r="R230" s="48" t="str">
        <f>IF(INDEX(Applications_2021!$AL$2:$AL$651,MATCH($A230,Applications_2021!$A$2:$A$651,0))="","",INDEX(Applications_2021!$AL$2:$AL$651,MATCH($A230,Applications_2021!$A$2:$A$651,0)))</f>
        <v>Rankin</v>
      </c>
      <c r="S230" s="48" t="str">
        <f>IF(INDEX(Applications_2021!$V$2:$V$651,MATCH($A230,Applications_2021!$A$2:$A$651,0))="","",INDEX(Applications_2021!$V$2:$V$651,MATCH($A230,Applications_2021!$A$2:$A$651,0)))</f>
        <v>MS</v>
      </c>
      <c r="T230" s="48" t="str">
        <f>IF(INDEX(Applications_2021!$AE$2:$AE$651,MATCH($A230,Applications_2021!$A$2:$A$651,0))="","",INDEX(Applications_2021!$AE$2:$AE$651,MATCH($A230,Applications_2021!$A$2:$A$651,0)))</f>
        <v>Good</v>
      </c>
      <c r="U230" s="48" t="str">
        <f>IF(INDEX(Applications_2021!$AF$2:$AF$651,MATCH($A230,Applications_2021!$A$2:$A$651,0))="","",INDEX(Applications_2021!$AF$2:$AF$651,MATCH($A230,Applications_2021!$A$2:$A$651,0)))</f>
        <v xml:space="preserve">I would like to attend the AAYME Camp to build my academic skills and connect with other students that have a growth mindset. </v>
      </c>
      <c r="V230" s="48" t="str">
        <f>IF(INDEX(Applications_2021!$AG$2:$AG$651,MATCH($A230,Applications_2021!$A$2:$A$651,0))="","",INDEX(Applications_2021!$AG$2:$AG$651,MATCH($A230,Applications_2021!$A$2:$A$651,0)))</f>
        <v>Alabama STEM Education, Raise The Bar, Certificate of Completion (11/12/2016) UAB School of Engineering, STEM Pre-Engineering Training Course (6/3/2016) National Society of Black Engineers, Summer Engineering Experience For Kids, (Junior Mentor, Summer 2018) Brandon High School - Track &amp; Field (Sprinter, 2021) Honor Roll Student</v>
      </c>
      <c r="W230" s="48" t="str">
        <f>IF(INDEX(Applications_2021!$AH$2:$AH$651,MATCH($A230,Applications_2021!$A$2:$A$651,0))="","",INDEX(Applications_2021!$AH$2:$AH$651,MATCH($A230,Applications_2021!$A$2:$A$651,0)))</f>
        <v>I look forward to an opportunity to enhance my academic and leadership skills, so I can prepare for the future. I have aspirations of majoring in the STEM field and I feel strongly that participating in camps such as the AAYME camp will help me succeed in reaching my goals.</v>
      </c>
      <c r="X230" s="48" t="str">
        <f>IF(INDEX(Applications_2021!$AI$2:$AI$651,MATCH($A230,Applications_2021!$A$2:$A$651,0))="","",INDEX(Applications_2021!$AI$2:$AI$651,MATCH($A230,Applications_2021!$A$2:$A$651,0)))</f>
        <v>school/teacher</v>
      </c>
      <c r="Y230" s="48" t="str">
        <f>IF(INDEX(Applications_2021!$AJ$2:$AJ$651,MATCH($A230,Applications_2021!$A$2:$A$651,0))="","",INDEX(Applications_2021!$AJ$2:$AJ$651,MATCH($A230,Applications_2021!$A$2:$A$651,0)))</f>
        <v/>
      </c>
      <c r="Z230" s="48" t="str" cm="1">
        <f t="array" ref="Z230">IF(INDEX(Transcripts_2021!$Q$2:$Q$1001,MATCH($A230,Applications_2021!$A$2:$A$1001,0))="","",INDEX(Transcripts_2021!$Q$2:$Q$1001,MATCH(TRIM($A230),TRIM(Transcripts_2021!$B$2:$B$1001),0)))</f>
        <v/>
      </c>
      <c r="AA230" s="48" t="str" cm="1">
        <f t="array" ref="AA230">IF(INDEX(Transcripts_2021!$S$2:$S$1001,MATCH($A230,Applications_2021!$A$2:$A$1001,0))="","",INDEX(Transcripts_2021!$S$2:$S$1001,MATCH(TRIM($A230),TRIM(Transcripts_2021!$B$2:$B$1001),0)))</f>
        <v/>
      </c>
      <c r="AB230" s="48" t="str" cm="1">
        <f t="array" ref="AB230">IF(INDEX(Transcripts_2021!$U$2:$U$1001,MATCH($A230,Applications_2021!$A$2:$A$1001,0))="","",INDEX(Transcripts_2021!$U$2:$U$1001,MATCH(TRIM($A230),TRIM(Transcripts_2021!$B$2:$B$1001),0)))</f>
        <v/>
      </c>
      <c r="AC230" s="48" t="str">
        <f>IF(INDEX(Transcripts_2021!$A$2:$A$324,MATCH($A230,Transcripts_2021!$A$2:$A$324,0))=$A230,INDEX(Transcripts_2021!$O$2:$O$324,MATCH($A230,Transcripts_2021!$A$2:$A$324,0)),"")</f>
        <v>Brandon High School</v>
      </c>
      <c r="AD230" s="48" t="str">
        <f>IF(INDEX('AAYME 2021_List'!$A$3:$A$311,MATCH($A230,'AAYME 2021_List'!$A$3:$A$311,0))=$A230,INDEX('AAYME 2021_List'!$AC$3:$AC$311,MATCH($A230,'AAYME 2021_List'!$A$3:$A$311,0)),"")</f>
        <v>Rankin</v>
      </c>
      <c r="AE230" s="48" t="str">
        <f>IF(INDEX(Applications_2021!$AL$2:$AL$651,MATCH($A230,Applications_2021!$A$2:$A$651,0))="","",INDEX(Applications_2021!$AL$2:$AL$651,MATCH($A230,Applications_2021!$A$2:$A$651,0)))</f>
        <v>Rankin</v>
      </c>
    </row>
    <row r="231" spans="1:31" x14ac:dyDescent="0.3">
      <c r="A231" s="51" t="str">
        <f>IF(Applications_2021!$A482="","",Applications_2021!$A482)</f>
        <v>0500-DED-AL-0131</v>
      </c>
      <c r="B231" s="52" t="str">
        <f>IF(INDEX('AAYME 2021_List'!$A$3:$A$311,MATCH($A231,'AAYME 2021_List'!$A$3:$A$311,0))=$A231,INDEX('AAYME 2021_List'!$B$3:$B$311,MATCH($A231,'AAYME 2021_List'!$A$3:$A$311,0)),"")</f>
        <v>Yes</v>
      </c>
      <c r="C231" s="258" t="str">
        <f>IF(INDEX('AAYME 2021_List'!$A$3:$A$311,MATCH($A231,'AAYME 2021_List'!$A$3:$A$311,0))=$A231,INDEX('AAYME 2021_List'!$C$3:$C$311,MATCH($A231,'AAYME 2021_List'!$A$3:$A$311,0)),"")</f>
        <v>07-Alternate</v>
      </c>
      <c r="D231" s="46">
        <f t="shared" si="9"/>
        <v>8</v>
      </c>
      <c r="E231" s="45" cm="1">
        <f t="array" ref="E231">_xlfn.IFS($Q231="Less than $25,000 per year",5,$Q231="$25,000 to $49,999 per year",4,$Q231="$50,000 per year or above",2,$Q231="I do not know.",3,$Q231="",0)</f>
        <v>3</v>
      </c>
      <c r="F231" s="45" cm="1">
        <f t="array" ref="F231">_xlfn.IFS($T231="Excellent",5,$T231="Good",4,$T231="Average",3,$T231="Below Average",2,$T231="Poor",1)</f>
        <v>5</v>
      </c>
      <c r="G231" s="52"/>
      <c r="H231" s="52"/>
      <c r="I231" s="52"/>
      <c r="J231" s="255">
        <f>IF(INDEX('AAYME 2021_List'!$A$3:$A$311,MATCH($A231,'AAYME 2021_List'!$A$3:$A$311,0))=$A231,INDEX('AAYME 2021_List'!$J$3:$J$311,MATCH($A231,'AAYME 2021_List'!$A$3:$A$311,0)),"")</f>
        <v>9</v>
      </c>
      <c r="K231" s="48" t="str">
        <f>IF(LEFT(INDEX(Applications_2021!$E$2:$E$651,MATCH($A231,Applications_2021!$A$2:$A$651,0)),1)="Y","Black","Other")</f>
        <v>Black</v>
      </c>
      <c r="L231" s="48" t="str">
        <f>IF(INDEX(Applications_2021!$F$2:$F$651,MATCH($A231,Applications_2021!$A$2:$A$651,0))="","",INDEX(Applications_2021!$F$2:$F$651,MATCH($A231,Applications_2021!$A$2:$A$651,0)))</f>
        <v>Female</v>
      </c>
      <c r="M231" s="48" t="str">
        <f>IF(LEFT(INDEX(Applications_2021!$I$2:$I$651,MATCH($A231,Applications_2021!$A$2:$A$651,0)),1)="","",LEFT(INDEX(Applications_2021!$I$2:$I$651,MATCH($A231,Applications_2021!$A$2:$A$651,0)),1))</f>
        <v>9</v>
      </c>
      <c r="N231" s="48" t="str">
        <f>IF(INDEX(Applications_2021!$J$2:$J$651,MATCH($A231,Applications_2021!$A$2:$A$651,0))="","",INDEX(Applications_2021!$J$2:$J$651,MATCH($A231,Applications_2021!$A$2:$A$651,0)))</f>
        <v>Pass Christian High School</v>
      </c>
      <c r="O231" s="48" t="str">
        <f>IF(INDEX(Applications_2021!$K$2:$K$651,MATCH($A231,Applications_2021!$A$2:$A$651,0))="","",INDEX(Applications_2021!$K$2:$K$651,MATCH($A231,Applications_2021!$A$2:$A$651,0)))</f>
        <v>Pass Christian School District</v>
      </c>
      <c r="P231" s="48" t="str">
        <f>IF(INDEX(Applications_2021!$P$2:$P$651,MATCH($A231,Applications_2021!$A$2:$A$651,0))="","",INDEX(Applications_2021!$P$2:$P$651,MATCH($A231,Applications_2021!$A$2:$A$651,0)))</f>
        <v>High School Diploma or up to 3 years of college</v>
      </c>
      <c r="Q231" s="48" t="str">
        <f>IF(INDEX(Applications_2021!$Q$2:$Q$651,MATCH($A231,Applications_2021!$A$2:$A$651,0))="","",INDEX(Applications_2021!$Q$2:$Q$651,MATCH($A231,Applications_2021!$A$2:$A$651,0)))</f>
        <v>I do not know.</v>
      </c>
      <c r="R231" s="48" t="str">
        <f>IF(INDEX(Applications_2021!$AL$2:$AL$651,MATCH($A231,Applications_2021!$A$2:$A$651,0))="","",INDEX(Applications_2021!$AL$2:$AL$651,MATCH($A231,Applications_2021!$A$2:$A$651,0)))</f>
        <v>Harrison</v>
      </c>
      <c r="S231" s="48" t="str">
        <f>IF(INDEX(Applications_2021!$V$2:$V$651,MATCH($A231,Applications_2021!$A$2:$A$651,0))="","",INDEX(Applications_2021!$V$2:$V$651,MATCH($A231,Applications_2021!$A$2:$A$651,0)))</f>
        <v>MS</v>
      </c>
      <c r="T231" s="48" t="str">
        <f>IF(INDEX(Applications_2021!$AE$2:$AE$651,MATCH($A231,Applications_2021!$A$2:$A$651,0))="","",INDEX(Applications_2021!$AE$2:$AE$651,MATCH($A231,Applications_2021!$A$2:$A$651,0)))</f>
        <v>Excellent</v>
      </c>
      <c r="U231" s="48" t="str">
        <f>IF(INDEX(Applications_2021!$AF$2:$AF$651,MATCH($A231,Applications_2021!$A$2:$A$651,0))="","",INDEX(Applications_2021!$AF$2:$AF$651,MATCH($A231,Applications_2021!$A$2:$A$651,0)))</f>
        <v xml:space="preserve">I would like to attend this camp to help better myself for future experiences and broaden my academic and professional skills. I want to be successful in my future, no matter what my career is. </v>
      </c>
      <c r="V231" s="48" t="str">
        <f>IF(INDEX(Applications_2021!$AG$2:$AG$651,MATCH($A231,Applications_2021!$A$2:$A$651,0))="","",INDEX(Applications_2021!$AG$2:$AG$651,MATCH($A231,Applications_2021!$A$2:$A$651,0)))</f>
        <v>Beta Club Student Council Chemours Award Superintendent's Honor Roll Principal's Honor Roll Extracurricular Activities</v>
      </c>
      <c r="W231" s="48" t="str">
        <f>IF(INDEX(Applications_2021!$AH$2:$AH$651,MATCH($A231,Applications_2021!$A$2:$A$651,0))="","",INDEX(Applications_2021!$AH$2:$AH$651,MATCH($A231,Applications_2021!$A$2:$A$651,0)))</f>
        <v xml:space="preserve">I am a hardworking student. I always like to do the best I can in any situation. I always like to lead, but I never want to make anyone feel down of themselves. I am very consistent in my work and I never like to have any grades lower than an 88. </v>
      </c>
      <c r="X231" s="48" t="str">
        <f>IF(INDEX(Applications_2021!$AI$2:$AI$651,MATCH($A231,Applications_2021!$A$2:$A$651,0))="","",INDEX(Applications_2021!$AI$2:$AI$651,MATCH($A231,Applications_2021!$A$2:$A$651,0)))</f>
        <v>school/teacher</v>
      </c>
      <c r="Y231" s="48" t="str">
        <f>IF(INDEX(Applications_2021!$AJ$2:$AJ$651,MATCH($A231,Applications_2021!$A$2:$A$651,0))="","",INDEX(Applications_2021!$AJ$2:$AJ$651,MATCH($A231,Applications_2021!$A$2:$A$651,0)))</f>
        <v>Tyra Bailey, Pass Christian High School</v>
      </c>
      <c r="Z231" s="48" t="str" cm="1">
        <f t="array" ref="Z231">IF(INDEX(Transcripts_2021!$Q$2:$Q$1001,MATCH($A231,Applications_2021!$A$2:$A$1001,0))="","",INDEX(Transcripts_2021!$Q$2:$Q$1001,MATCH(TRIM($A231),TRIM(Transcripts_2021!$B$2:$B$1001),0)))</f>
        <v/>
      </c>
      <c r="AA231" s="48" t="str" cm="1">
        <f t="array" ref="AA231">IF(INDEX(Transcripts_2021!$S$2:$S$1001,MATCH($A231,Applications_2021!$A$2:$A$1001,0))="","",INDEX(Transcripts_2021!$S$2:$S$1001,MATCH(TRIM($A231),TRIM(Transcripts_2021!$B$2:$B$1001),0)))</f>
        <v/>
      </c>
      <c r="AB231" s="48" t="str" cm="1">
        <f t="array" ref="AB231">IF(INDEX(Transcripts_2021!$U$2:$U$1001,MATCH($A231,Applications_2021!$A$2:$A$1001,0))="","",INDEX(Transcripts_2021!$U$2:$U$1001,MATCH(TRIM($A231),TRIM(Transcripts_2021!$B$2:$B$1001),0)))</f>
        <v/>
      </c>
      <c r="AC231" s="48" t="str">
        <f>IF(INDEX(Transcripts_2021!$A$2:$A$324,MATCH($A231,Transcripts_2021!$A$2:$A$324,0))=$A231,INDEX(Transcripts_2021!$O$2:$O$324,MATCH($A231,Transcripts_2021!$A$2:$A$324,0)),"")</f>
        <v>Pass Christian High School</v>
      </c>
      <c r="AD231" s="48" t="str">
        <f>IF(INDEX('AAYME 2021_List'!$A$3:$A$311,MATCH($A231,'AAYME 2021_List'!$A$3:$A$311,0))=$A231,INDEX('AAYME 2021_List'!$AC$3:$AC$311,MATCH($A231,'AAYME 2021_List'!$A$3:$A$311,0)),"")</f>
        <v>Harrison</v>
      </c>
      <c r="AE231" s="48" t="str">
        <f>IF(INDEX(Applications_2021!$AL$2:$AL$651,MATCH($A231,Applications_2021!$A$2:$A$651,0))="","",INDEX(Applications_2021!$AL$2:$AL$651,MATCH($A231,Applications_2021!$A$2:$A$651,0)))</f>
        <v>Harrison</v>
      </c>
    </row>
    <row r="232" spans="1:31" x14ac:dyDescent="0.3">
      <c r="A232" s="51" t="str">
        <f>IF(Applications_2021!$A484="","",Applications_2021!$A484)</f>
        <v>0502-GIR-KE-0285</v>
      </c>
      <c r="B232" s="52">
        <f>IF(INDEX('AAYME 2021_List'!$A$3:$A$311,MATCH($A232,'AAYME 2021_List'!$A$3:$A$311,0))=$A232,INDEX('AAYME 2021_List'!$B$3:$B$311,MATCH($A232,'AAYME 2021_List'!$A$3:$A$311,0)),"")</f>
        <v>0</v>
      </c>
      <c r="C232" s="258" t="str">
        <f>IF(INDEX('AAYME 2021_List'!$A$3:$A$311,MATCH($A232,'AAYME 2021_List'!$A$3:$A$311,0))=$A232,INDEX('AAYME 2021_List'!$C$3:$C$311,MATCH($A232,'AAYME 2021_List'!$A$3:$A$311,0)),"")</f>
        <v>99-Not Selected</v>
      </c>
      <c r="D232" s="46">
        <f t="shared" si="9"/>
        <v>6</v>
      </c>
      <c r="E232" s="45" cm="1">
        <f t="array" ref="E232">_xlfn.IFS($Q232="Less than $25,000 per year",5,$Q232="$25,000 to $49,999 per year",4,$Q232="$50,000 per year or above",2,$Q232="I do not know.",3,$Q232="",0)</f>
        <v>2</v>
      </c>
      <c r="F232" s="45" cm="1">
        <f t="array" ref="F232">_xlfn.IFS($T232="Excellent",5,$T232="Good",4,$T232="Average",3,$T232="Below Average",2,$T232="Poor",1)</f>
        <v>4</v>
      </c>
      <c r="G232" s="52"/>
      <c r="H232" s="52"/>
      <c r="I232" s="52"/>
      <c r="J232" s="255">
        <f>IF(INDEX('AAYME 2021_List'!$A$3:$A$311,MATCH($A232,'AAYME 2021_List'!$A$3:$A$311,0))=$A232,INDEX('AAYME 2021_List'!$J$3:$J$311,MATCH($A232,'AAYME 2021_List'!$A$3:$A$311,0)),"")</f>
        <v>0</v>
      </c>
      <c r="K232" s="48" t="str">
        <f>IF(LEFT(INDEX(Applications_2021!$E$2:$E$651,MATCH($A232,Applications_2021!$A$2:$A$651,0)),1)="Y","Black","Other")</f>
        <v>Black</v>
      </c>
      <c r="L232" s="48" t="str">
        <f>IF(INDEX(Applications_2021!$F$2:$F$651,MATCH($A232,Applications_2021!$A$2:$A$651,0))="","",INDEX(Applications_2021!$F$2:$F$651,MATCH($A232,Applications_2021!$A$2:$A$651,0)))</f>
        <v>Female</v>
      </c>
      <c r="M232" s="48" t="str">
        <f>IF(LEFT(INDEX(Applications_2021!$I$2:$I$651,MATCH($A232,Applications_2021!$A$2:$A$651,0)),1)="","",LEFT(INDEX(Applications_2021!$I$2:$I$651,MATCH($A232,Applications_2021!$A$2:$A$651,0)),1))</f>
        <v>8</v>
      </c>
      <c r="N232" s="48" t="str">
        <f>IF(INDEX(Applications_2021!$J$2:$J$651,MATCH($A232,Applications_2021!$A$2:$A$651,0))="","",INDEX(Applications_2021!$J$2:$J$651,MATCH($A232,Applications_2021!$A$2:$A$651,0)))</f>
        <v xml:space="preserve">Coleman Middle School </v>
      </c>
      <c r="O232" s="48" t="str">
        <f>IF(INDEX(Applications_2021!$K$2:$K$651,MATCH($A232,Applications_2021!$A$2:$A$651,0))="","",INDEX(Applications_2021!$K$2:$K$651,MATCH($A232,Applications_2021!$A$2:$A$651,0)))</f>
        <v xml:space="preserve">Greenville Public School District </v>
      </c>
      <c r="P232" s="48" t="str">
        <f>IF(INDEX(Applications_2021!$P$2:$P$651,MATCH($A232,Applications_2021!$A$2:$A$651,0))="","",INDEX(Applications_2021!$P$2:$P$651,MATCH($A232,Applications_2021!$A$2:$A$651,0)))</f>
        <v>College degree or 4 or more years of college (including graduate school)</v>
      </c>
      <c r="Q232" s="48" t="str">
        <f>IF(INDEX(Applications_2021!$Q$2:$Q$651,MATCH($A232,Applications_2021!$A$2:$A$651,0))="","",INDEX(Applications_2021!$Q$2:$Q$651,MATCH($A232,Applications_2021!$A$2:$A$651,0)))</f>
        <v>$50,000 per year or above</v>
      </c>
      <c r="R232" s="48" t="str">
        <f>IF(INDEX(Applications_2021!$AL$2:$AL$651,MATCH($A232,Applications_2021!$A$2:$A$651,0))="","",INDEX(Applications_2021!$AL$2:$AL$651,MATCH($A232,Applications_2021!$A$2:$A$651,0)))</f>
        <v>Washington</v>
      </c>
      <c r="S232" s="48" t="str">
        <f>IF(INDEX(Applications_2021!$V$2:$V$651,MATCH($A232,Applications_2021!$A$2:$A$651,0))="","",INDEX(Applications_2021!$V$2:$V$651,MATCH($A232,Applications_2021!$A$2:$A$651,0)))</f>
        <v>MS</v>
      </c>
      <c r="T232" s="48" t="str">
        <f>IF(INDEX(Applications_2021!$AE$2:$AE$651,MATCH($A232,Applications_2021!$A$2:$A$651,0))="","",INDEX(Applications_2021!$AE$2:$AE$651,MATCH($A232,Applications_2021!$A$2:$A$651,0)))</f>
        <v>Good</v>
      </c>
      <c r="U232" s="48" t="str">
        <f>IF(INDEX(Applications_2021!$AF$2:$AF$651,MATCH($A232,Applications_2021!$A$2:$A$651,0))="","",INDEX(Applications_2021!$AF$2:$AF$651,MATCH($A232,Applications_2021!$A$2:$A$651,0)))</f>
        <v>I would like to attend the camp because it would give me a firsthand college experience and I hope to gain some skills to strengthen my academic skills in STEM subjects. I also hope to gain some new friends that will help broaden my networking skills.</v>
      </c>
      <c r="V232" s="48" t="str">
        <f>IF(INDEX(Applications_2021!$AG$2:$AG$651,MATCH($A232,Applications_2021!$A$2:$A$651,0))="","",INDEX(Applications_2021!$AG$2:$AG$651,MATCH($A232,Applications_2021!$A$2:$A$651,0)))</f>
        <v/>
      </c>
      <c r="W232" s="48" t="str">
        <f>IF(INDEX(Applications_2021!$AH$2:$AH$651,MATCH($A232,Applications_2021!$A$2:$A$651,0))="","",INDEX(Applications_2021!$AH$2:$AH$651,MATCH($A232,Applications_2021!$A$2:$A$651,0)))</f>
        <v/>
      </c>
      <c r="X232" s="48" t="str">
        <f>IF(INDEX(Applications_2021!$AI$2:$AI$651,MATCH($A232,Applications_2021!$A$2:$A$651,0))="","",INDEX(Applications_2021!$AI$2:$AI$651,MATCH($A232,Applications_2021!$A$2:$A$651,0)))</f>
        <v>school/teacher</v>
      </c>
      <c r="Y232" s="48" t="str">
        <f>IF(INDEX(Applications_2021!$AJ$2:$AJ$651,MATCH($A232,Applications_2021!$A$2:$A$651,0))="","",INDEX(Applications_2021!$AJ$2:$AJ$651,MATCH($A232,Applications_2021!$A$2:$A$651,0)))</f>
        <v xml:space="preserve">Donna Green/Coleman Middle School Counselor.  </v>
      </c>
      <c r="Z232" s="48" t="str" cm="1">
        <f t="array" ref="Z232">IF(INDEX(Transcripts_2021!$Q$2:$Q$1001,MATCH($A232,Applications_2021!$A$2:$A$1001,0))="","",INDEX(Transcripts_2021!$Q$2:$Q$1001,MATCH(TRIM($A232),TRIM(Transcripts_2021!$B$2:$B$1001),0)))</f>
        <v/>
      </c>
      <c r="AA232" s="48" t="str" cm="1">
        <f t="array" ref="AA232">IF(INDEX(Transcripts_2021!$S$2:$S$1001,MATCH($A232,Applications_2021!$A$2:$A$1001,0))="","",INDEX(Transcripts_2021!$S$2:$S$1001,MATCH(TRIM($A232),TRIM(Transcripts_2021!$B$2:$B$1001),0)))</f>
        <v/>
      </c>
      <c r="AB232" s="48" t="str" cm="1">
        <f t="array" ref="AB232">IF(INDEX(Transcripts_2021!$U$2:$U$1001,MATCH($A232,Applications_2021!$A$2:$A$1001,0))="","",INDEX(Transcripts_2021!$U$2:$U$1001,MATCH(TRIM($A232),TRIM(Transcripts_2021!$B$2:$B$1001),0)))</f>
        <v/>
      </c>
      <c r="AC232" s="48" t="str">
        <f>IF(INDEX(Transcripts_2021!$A$2:$A$324,MATCH($A232,Transcripts_2021!$A$2:$A$324,0))=$A232,INDEX(Transcripts_2021!$O$2:$O$324,MATCH($A232,Transcripts_2021!$A$2:$A$324,0)),"")</f>
        <v>Coleman Middle School</v>
      </c>
      <c r="AD232" s="48" t="str">
        <f>IF(INDEX('AAYME 2021_List'!$A$3:$A$311,MATCH($A232,'AAYME 2021_List'!$A$3:$A$311,0))=$A232,INDEX('AAYME 2021_List'!$AC$3:$AC$311,MATCH($A232,'AAYME 2021_List'!$A$3:$A$311,0)),"")</f>
        <v>Washington</v>
      </c>
      <c r="AE232" s="48" t="str">
        <f>IF(INDEX(Applications_2021!$AL$2:$AL$651,MATCH($A232,Applications_2021!$A$2:$A$651,0))="","",INDEX(Applications_2021!$AL$2:$AL$651,MATCH($A232,Applications_2021!$A$2:$A$651,0)))</f>
        <v>Washington</v>
      </c>
    </row>
    <row r="233" spans="1:31" x14ac:dyDescent="0.3">
      <c r="A233" s="51" t="str">
        <f>IF(Applications_2021!$A488="","",Applications_2021!$A488)</f>
        <v>0507-CON-RA-0235</v>
      </c>
      <c r="B233" s="52" t="str">
        <f>IF(INDEX('AAYME 2021_List'!$A$3:$A$311,MATCH($A233,'AAYME 2021_List'!$A$3:$A$311,0))=$A233,INDEX('AAYME 2021_List'!$B$3:$B$311,MATCH($A233,'AAYME 2021_List'!$A$3:$A$311,0)),"")</f>
        <v>Yes</v>
      </c>
      <c r="C233" s="258" t="str">
        <f>IF(INDEX('AAYME 2021_List'!$A$3:$A$311,MATCH($A233,'AAYME 2021_List'!$A$3:$A$311,0))=$A233,INDEX('AAYME 2021_List'!$C$3:$C$311,MATCH($A233,'AAYME 2021_List'!$A$3:$A$311,0)),"")</f>
        <v>07-Alternate</v>
      </c>
      <c r="D233" s="46">
        <f t="shared" si="9"/>
        <v>9</v>
      </c>
      <c r="E233" s="45" cm="1">
        <f t="array" ref="E233">_xlfn.IFS($Q233="Less than $25,000 per year",5,$Q233="$25,000 to $49,999 per year",4,$Q233="$50,000 per year or above",2,$Q233="I do not know.",3,$Q233="",0)</f>
        <v>4</v>
      </c>
      <c r="F233" s="45" cm="1">
        <f t="array" ref="F233">_xlfn.IFS($T233="Excellent",5,$T233="Good",4,$T233="Average",3,$T233="Below Average",2,$T233="Poor",1)</f>
        <v>5</v>
      </c>
      <c r="G233" s="52"/>
      <c r="H233" s="52"/>
      <c r="I233" s="52"/>
      <c r="J233" s="255">
        <f>IF(INDEX('AAYME 2021_List'!$A$3:$A$311,MATCH($A233,'AAYME 2021_List'!$A$3:$A$311,0))=$A233,INDEX('AAYME 2021_List'!$J$3:$J$311,MATCH($A233,'AAYME 2021_List'!$A$3:$A$311,0)),"")</f>
        <v>8</v>
      </c>
      <c r="K233" s="48" t="str">
        <f>IF(LEFT(INDEX(Applications_2021!$E$2:$E$651,MATCH($A233,Applications_2021!$A$2:$A$651,0)),1)="Y","Black","Other")</f>
        <v>Black</v>
      </c>
      <c r="L233" s="48" t="str">
        <f>IF(INDEX(Applications_2021!$F$2:$F$651,MATCH($A233,Applications_2021!$A$2:$A$651,0))="","",INDEX(Applications_2021!$F$2:$F$651,MATCH($A233,Applications_2021!$A$2:$A$651,0)))</f>
        <v>Female</v>
      </c>
      <c r="M233" s="48" t="str">
        <f>IF(LEFT(INDEX(Applications_2021!$I$2:$I$651,MATCH($A233,Applications_2021!$A$2:$A$651,0)),1)="","",LEFT(INDEX(Applications_2021!$I$2:$I$651,MATCH($A233,Applications_2021!$A$2:$A$651,0)),1))</f>
        <v>8</v>
      </c>
      <c r="N233" s="48" t="str">
        <f>IF(INDEX(Applications_2021!$J$2:$J$651,MATCH($A233,Applications_2021!$A$2:$A$651,0))="","",INDEX(Applications_2021!$J$2:$J$651,MATCH($A233,Applications_2021!$A$2:$A$651,0)))</f>
        <v>Tunica Middle School</v>
      </c>
      <c r="O233" s="48" t="str">
        <f>IF(INDEX(Applications_2021!$K$2:$K$651,MATCH($A233,Applications_2021!$A$2:$A$651,0))="","",INDEX(Applications_2021!$K$2:$K$651,MATCH($A233,Applications_2021!$A$2:$A$651,0)))</f>
        <v>Tunica County</v>
      </c>
      <c r="P233" s="48" t="str">
        <f>IF(INDEX(Applications_2021!$P$2:$P$651,MATCH($A233,Applications_2021!$A$2:$A$651,0))="","",INDEX(Applications_2021!$P$2:$P$651,MATCH($A233,Applications_2021!$A$2:$A$651,0)))</f>
        <v>High School Diploma or up to 3 years of college</v>
      </c>
      <c r="Q233" s="48" t="str">
        <f>IF(INDEX(Applications_2021!$Q$2:$Q$651,MATCH($A233,Applications_2021!$A$2:$A$651,0))="","",INDEX(Applications_2021!$Q$2:$Q$651,MATCH($A233,Applications_2021!$A$2:$A$651,0)))</f>
        <v>$25,000 to $49,999 per year</v>
      </c>
      <c r="R233" s="48" t="str">
        <f>IF(INDEX(Applications_2021!$AL$2:$AL$651,MATCH($A233,Applications_2021!$A$2:$A$651,0))="","",INDEX(Applications_2021!$AL$2:$AL$651,MATCH($A233,Applications_2021!$A$2:$A$651,0)))</f>
        <v>Tunica</v>
      </c>
      <c r="S233" s="48" t="str">
        <f>IF(INDEX(Applications_2021!$V$2:$V$651,MATCH($A233,Applications_2021!$A$2:$A$651,0))="","",INDEX(Applications_2021!$V$2:$V$651,MATCH($A233,Applications_2021!$A$2:$A$651,0)))</f>
        <v>MS</v>
      </c>
      <c r="T233" s="48" t="str">
        <f>IF(INDEX(Applications_2021!$AE$2:$AE$651,MATCH($A233,Applications_2021!$A$2:$A$651,0))="","",INDEX(Applications_2021!$AE$2:$AE$651,MATCH($A233,Applications_2021!$A$2:$A$651,0)))</f>
        <v>Excellent</v>
      </c>
      <c r="U233" s="48" t="str">
        <f>IF(INDEX(Applications_2021!$AF$2:$AF$651,MATCH($A233,Applications_2021!$A$2:$A$651,0))="","",INDEX(Applications_2021!$AF$2:$AF$651,MATCH($A233,Applications_2021!$A$2:$A$651,0)))</f>
        <v>I would like to attend the camp because I think it will be a great opportunity for me to advance my academic achievements. Due to the pandemic, the ability to socialize with my peers were limited. The camp will provide the interaction with others that we all need as youths growing into young adults.</v>
      </c>
      <c r="V233" s="48" t="str">
        <f>IF(INDEX(Applications_2021!$AG$2:$AG$651,MATCH($A233,Applications_2021!$A$2:$A$651,0))="","",INDEX(Applications_2021!$AG$2:$AG$651,MATCH($A233,Applications_2021!$A$2:$A$651,0)))</f>
        <v>FBLA member, honor roll, and principal list</v>
      </c>
      <c r="W233" s="48" t="str">
        <f>IF(INDEX(Applications_2021!$AH$2:$AH$651,MATCH($A233,Applications_2021!$A$2:$A$651,0))="","",INDEX(Applications_2021!$AH$2:$AH$651,MATCH($A233,Applications_2021!$A$2:$A$651,0)))</f>
        <v/>
      </c>
      <c r="X233" s="48" t="str">
        <f>IF(INDEX(Applications_2021!$AI$2:$AI$651,MATCH($A233,Applications_2021!$A$2:$A$651,0))="","",INDEX(Applications_2021!$AI$2:$AI$651,MATCH($A233,Applications_2021!$A$2:$A$651,0)))</f>
        <v>school/teacher</v>
      </c>
      <c r="Y233" s="48" t="str">
        <f>IF(INDEX(Applications_2021!$AJ$2:$AJ$651,MATCH($A233,Applications_2021!$A$2:$A$651,0))="","",INDEX(Applications_2021!$AJ$2:$AJ$651,MATCH($A233,Applications_2021!$A$2:$A$651,0)))</f>
        <v>Ms. Dunn</v>
      </c>
      <c r="Z233" s="48" t="str" cm="1">
        <f t="array" ref="Z233">IF(INDEX(Transcripts_2021!$Q$2:$Q$1001,MATCH($A233,Applications_2021!$A$2:$A$1001,0))="","",INDEX(Transcripts_2021!$Q$2:$Q$1001,MATCH(TRIM($A233),TRIM(Transcripts_2021!$B$2:$B$1001),0)))</f>
        <v/>
      </c>
      <c r="AA233" s="48" t="str" cm="1">
        <f t="array" ref="AA233">IF(INDEX(Transcripts_2021!$S$2:$S$1001,MATCH($A233,Applications_2021!$A$2:$A$1001,0))="","",INDEX(Transcripts_2021!$S$2:$S$1001,MATCH(TRIM($A233),TRIM(Transcripts_2021!$B$2:$B$1001),0)))</f>
        <v/>
      </c>
      <c r="AB233" s="48" t="str" cm="1">
        <f t="array" ref="AB233">IF(INDEX(Transcripts_2021!$U$2:$U$1001,MATCH($A233,Applications_2021!$A$2:$A$1001,0))="","",INDEX(Transcripts_2021!$U$2:$U$1001,MATCH(TRIM($A233),TRIM(Transcripts_2021!$B$2:$B$1001),0)))</f>
        <v/>
      </c>
      <c r="AC233" s="48" t="str">
        <f>IF(INDEX(Transcripts_2021!$A$2:$A$324,MATCH($A233,Transcripts_2021!$A$2:$A$324,0))=$A233,INDEX(Transcripts_2021!$O$2:$O$324,MATCH($A233,Transcripts_2021!$A$2:$A$324,0)),"")</f>
        <v>Tunica Middle Scho</v>
      </c>
      <c r="AD233" s="48" t="str">
        <f>IF(INDEX('AAYME 2021_List'!$A$3:$A$311,MATCH($A233,'AAYME 2021_List'!$A$3:$A$311,0))=$A233,INDEX('AAYME 2021_List'!$AC$3:$AC$311,MATCH($A233,'AAYME 2021_List'!$A$3:$A$311,0)),"")</f>
        <v>Tunica</v>
      </c>
      <c r="AE233" s="48" t="str">
        <f>IF(INDEX(Applications_2021!$AL$2:$AL$651,MATCH($A233,Applications_2021!$A$2:$A$651,0))="","",INDEX(Applications_2021!$AL$2:$AL$651,MATCH($A233,Applications_2021!$A$2:$A$651,0)))</f>
        <v>Tunica</v>
      </c>
    </row>
    <row r="234" spans="1:31" x14ac:dyDescent="0.3">
      <c r="A234" s="51" t="str">
        <f>IF(Applications_2021!$A489="","",Applications_2021!$A489)</f>
        <v>0508-PRO-KE-0195</v>
      </c>
      <c r="B234" s="52">
        <f>IF(INDEX('AAYME 2021_List'!$A$3:$A$311,MATCH($A234,'AAYME 2021_List'!$A$3:$A$311,0))=$A234,INDEX('AAYME 2021_List'!$B$3:$B$311,MATCH($A234,'AAYME 2021_List'!$A$3:$A$311,0)),"")</f>
        <v>0</v>
      </c>
      <c r="C234" s="258" t="str">
        <f>IF(INDEX('AAYME 2021_List'!$A$3:$A$311,MATCH($A234,'AAYME 2021_List'!$A$3:$A$311,0))=$A234,INDEX('AAYME 2021_List'!$C$3:$C$311,MATCH($A234,'AAYME 2021_List'!$A$3:$A$311,0)),"")</f>
        <v>99-Not Selected</v>
      </c>
      <c r="D234" s="46">
        <f t="shared" si="9"/>
        <v>7</v>
      </c>
      <c r="E234" s="45" cm="1">
        <f t="array" ref="E234">_xlfn.IFS($Q234="Less than $25,000 per year",5,$Q234="$25,000 to $49,999 per year",4,$Q234="$50,000 per year or above",2,$Q234="I do not know.",3,$Q234="",0)</f>
        <v>2</v>
      </c>
      <c r="F234" s="45" cm="1">
        <f t="array" ref="F234">_xlfn.IFS($T234="Excellent",5,$T234="Good",4,$T234="Average",3,$T234="Below Average",2,$T234="Poor",1)</f>
        <v>5</v>
      </c>
      <c r="G234" s="52"/>
      <c r="H234" s="52"/>
      <c r="I234" s="52"/>
      <c r="J234" s="255">
        <f>IF(INDEX('AAYME 2021_List'!$A$3:$A$311,MATCH($A234,'AAYME 2021_List'!$A$3:$A$311,0))=$A234,INDEX('AAYME 2021_List'!$J$3:$J$311,MATCH($A234,'AAYME 2021_List'!$A$3:$A$311,0)),"")</f>
        <v>0</v>
      </c>
      <c r="K234" s="48" t="str">
        <f>IF(LEFT(INDEX(Applications_2021!$E$2:$E$651,MATCH($A234,Applications_2021!$A$2:$A$651,0)),1)="Y","Black","Other")</f>
        <v>Black</v>
      </c>
      <c r="L234" s="48" t="str">
        <f>IF(INDEX(Applications_2021!$F$2:$F$651,MATCH($A234,Applications_2021!$A$2:$A$651,0))="","",INDEX(Applications_2021!$F$2:$F$651,MATCH($A234,Applications_2021!$A$2:$A$651,0)))</f>
        <v>Female</v>
      </c>
      <c r="M234" s="48" t="str">
        <f>IF(LEFT(INDEX(Applications_2021!$I$2:$I$651,MATCH($A234,Applications_2021!$A$2:$A$651,0)),1)="","",LEFT(INDEX(Applications_2021!$I$2:$I$651,MATCH($A234,Applications_2021!$A$2:$A$651,0)),1))</f>
        <v>8</v>
      </c>
      <c r="N234" s="48" t="str">
        <f>IF(INDEX(Applications_2021!$J$2:$J$651,MATCH($A234,Applications_2021!$A$2:$A$651,0))="","",INDEX(Applications_2021!$J$2:$J$651,MATCH($A234,Applications_2021!$A$2:$A$651,0)))</f>
        <v>Brandon Middle School</v>
      </c>
      <c r="O234" s="48" t="str">
        <f>IF(INDEX(Applications_2021!$K$2:$K$651,MATCH($A234,Applications_2021!$A$2:$A$651,0))="","",INDEX(Applications_2021!$K$2:$K$651,MATCH($A234,Applications_2021!$A$2:$A$651,0)))</f>
        <v>Rankin</v>
      </c>
      <c r="P234" s="48" t="str">
        <f>IF(INDEX(Applications_2021!$P$2:$P$651,MATCH($A234,Applications_2021!$A$2:$A$651,0))="","",INDEX(Applications_2021!$P$2:$P$651,MATCH($A234,Applications_2021!$A$2:$A$651,0)))</f>
        <v>College degree or 4 or more years of college (including graduate school)</v>
      </c>
      <c r="Q234" s="48" t="str">
        <f>IF(INDEX(Applications_2021!$Q$2:$Q$651,MATCH($A234,Applications_2021!$A$2:$A$651,0))="","",INDEX(Applications_2021!$Q$2:$Q$651,MATCH($A234,Applications_2021!$A$2:$A$651,0)))</f>
        <v>$50,000 per year or above</v>
      </c>
      <c r="R234" s="48" t="str">
        <f>IF(INDEX(Applications_2021!$AL$2:$AL$651,MATCH($A234,Applications_2021!$A$2:$A$651,0))="","",INDEX(Applications_2021!$AL$2:$AL$651,MATCH($A234,Applications_2021!$A$2:$A$651,0)))</f>
        <v>Rankin</v>
      </c>
      <c r="S234" s="48" t="str">
        <f>IF(INDEX(Applications_2021!$V$2:$V$651,MATCH($A234,Applications_2021!$A$2:$A$651,0))="","",INDEX(Applications_2021!$V$2:$V$651,MATCH($A234,Applications_2021!$A$2:$A$651,0)))</f>
        <v>MS</v>
      </c>
      <c r="T234" s="48" t="str">
        <f>IF(INDEX(Applications_2021!$AE$2:$AE$651,MATCH($A234,Applications_2021!$A$2:$A$651,0))="","",INDEX(Applications_2021!$AE$2:$AE$651,MATCH($A234,Applications_2021!$A$2:$A$651,0)))</f>
        <v>Excellent</v>
      </c>
      <c r="U234" s="48" t="str">
        <f>IF(INDEX(Applications_2021!$AF$2:$AF$651,MATCH($A234,Applications_2021!$A$2:$A$651,0))="","",INDEX(Applications_2021!$AF$2:$AF$651,MATCH($A234,Applications_2021!$A$2:$A$651,0)))</f>
        <v xml:space="preserve">I want to have an opportunity to be around a group of people who look like me and inspire me to be the best. I hope to gain friends, confidence, and build leadership skills.  </v>
      </c>
      <c r="V234" s="48" t="str">
        <f>IF(INDEX(Applications_2021!$AG$2:$AG$651,MATCH($A234,Applications_2021!$A$2:$A$651,0))="","",INDEX(Applications_2021!$AG$2:$AG$651,MATCH($A234,Applications_2021!$A$2:$A$651,0)))</f>
        <v xml:space="preserve">Accepted into Brandon's Show Choir  Plays the clarinet  Member of Beta Club  Selected Member of Brandon's STEM program </v>
      </c>
      <c r="W234" s="48" t="str">
        <f>IF(INDEX(Applications_2021!$AH$2:$AH$651,MATCH($A234,Applications_2021!$A$2:$A$651,0))="","",INDEX(Applications_2021!$AH$2:$AH$651,MATCH($A234,Applications_2021!$A$2:$A$651,0)))</f>
        <v/>
      </c>
      <c r="X234" s="48" t="str">
        <f>IF(INDEX(Applications_2021!$AI$2:$AI$651,MATCH($A234,Applications_2021!$A$2:$A$651,0))="","",INDEX(Applications_2021!$AI$2:$AI$651,MATCH($A234,Applications_2021!$A$2:$A$651,0)))</f>
        <v>school/teacher</v>
      </c>
      <c r="Y234" s="48" t="str">
        <f>IF(INDEX(Applications_2021!$AJ$2:$AJ$651,MATCH($A234,Applications_2021!$A$2:$A$651,0))="","",INDEX(Applications_2021!$AJ$2:$AJ$651,MATCH($A234,Applications_2021!$A$2:$A$651,0)))</f>
        <v>Brandon Middle School Email</v>
      </c>
      <c r="Z234" s="48" t="str" cm="1">
        <f t="array" ref="Z234">IF(INDEX(Transcripts_2021!$Q$2:$Q$1001,MATCH($A234,Applications_2021!$A$2:$A$1001,0))="","",INDEX(Transcripts_2021!$Q$2:$Q$1001,MATCH(TRIM($A234),TRIM(Transcripts_2021!$B$2:$B$1001),0)))</f>
        <v/>
      </c>
      <c r="AA234" s="48" t="str" cm="1">
        <f t="array" ref="AA234">IF(INDEX(Transcripts_2021!$S$2:$S$1001,MATCH($A234,Applications_2021!$A$2:$A$1001,0))="","",INDEX(Transcripts_2021!$S$2:$S$1001,MATCH(TRIM($A234),TRIM(Transcripts_2021!$B$2:$B$1001),0)))</f>
        <v/>
      </c>
      <c r="AB234" s="48" t="str" cm="1">
        <f t="array" ref="AB234">IF(INDEX(Transcripts_2021!$U$2:$U$1001,MATCH($A234,Applications_2021!$A$2:$A$1001,0))="","",INDEX(Transcripts_2021!$U$2:$U$1001,MATCH(TRIM($A234),TRIM(Transcripts_2021!$B$2:$B$1001),0)))</f>
        <v/>
      </c>
      <c r="AC234" s="48" t="str">
        <f>IF(INDEX(Transcripts_2021!$A$2:$A$324,MATCH($A234,Transcripts_2021!$A$2:$A$324,0))=$A234,INDEX(Transcripts_2021!$O$2:$O$324,MATCH($A234,Transcripts_2021!$A$2:$A$324,0)),"")</f>
        <v>Brandon Middle School</v>
      </c>
      <c r="AD234" s="48" t="str">
        <f>IF(INDEX('AAYME 2021_List'!$A$3:$A$311,MATCH($A234,'AAYME 2021_List'!$A$3:$A$311,0))=$A234,INDEX('AAYME 2021_List'!$AC$3:$AC$311,MATCH($A234,'AAYME 2021_List'!$A$3:$A$311,0)),"")</f>
        <v>Rankin</v>
      </c>
      <c r="AE234" s="48" t="str">
        <f>IF(INDEX(Applications_2021!$AL$2:$AL$651,MATCH($A234,Applications_2021!$A$2:$A$651,0))="","",INDEX(Applications_2021!$AL$2:$AL$651,MATCH($A234,Applications_2021!$A$2:$A$651,0)))</f>
        <v>Rankin</v>
      </c>
    </row>
    <row r="235" spans="1:31" x14ac:dyDescent="0.3">
      <c r="A235" s="51" t="str">
        <f>IF(Applications_2021!$A490="","",Applications_2021!$A490)</f>
        <v>0509-FAI-AU-0003</v>
      </c>
      <c r="B235" s="52">
        <f>IF(INDEX('AAYME 2021_List'!$A$3:$A$311,MATCH($A235,'AAYME 2021_List'!$A$3:$A$311,0))=$A235,INDEX('AAYME 2021_List'!$B$3:$B$311,MATCH($A235,'AAYME 2021_List'!$A$3:$A$311,0)),"")</f>
        <v>0</v>
      </c>
      <c r="C235" s="258" t="str">
        <f>IF(INDEX('AAYME 2021_List'!$A$3:$A$311,MATCH($A235,'AAYME 2021_List'!$A$3:$A$311,0))=$A235,INDEX('AAYME 2021_List'!$C$3:$C$311,MATCH($A235,'AAYME 2021_List'!$A$3:$A$311,0)),"")</f>
        <v>99-Not Selected</v>
      </c>
      <c r="D235" s="46">
        <f t="shared" si="9"/>
        <v>6</v>
      </c>
      <c r="E235" s="45" cm="1">
        <f t="array" ref="E235">_xlfn.IFS($Q235="Less than $25,000 per year",5,$Q235="$25,000 to $49,999 per year",4,$Q235="$50,000 per year or above",2,$Q235="I do not know.",3,$Q235="",0)</f>
        <v>2</v>
      </c>
      <c r="F235" s="45" cm="1">
        <f t="array" ref="F235">_xlfn.IFS($T235="Excellent",5,$T235="Good",4,$T235="Average",3,$T235="Below Average",2,$T235="Poor",1)</f>
        <v>4</v>
      </c>
      <c r="G235" s="52"/>
      <c r="H235" s="52"/>
      <c r="I235" s="52"/>
      <c r="J235" s="255">
        <f>IF(INDEX('AAYME 2021_List'!$A$3:$A$311,MATCH($A235,'AAYME 2021_List'!$A$3:$A$311,0))=$A235,INDEX('AAYME 2021_List'!$J$3:$J$311,MATCH($A235,'AAYME 2021_List'!$A$3:$A$311,0)),"")</f>
        <v>0</v>
      </c>
      <c r="K235" s="48" t="str">
        <f>IF(LEFT(INDEX(Applications_2021!$E$2:$E$651,MATCH($A235,Applications_2021!$A$2:$A$651,0)),1)="Y","Black","Other")</f>
        <v>Black</v>
      </c>
      <c r="L235" s="48" t="str">
        <f>IF(INDEX(Applications_2021!$F$2:$F$651,MATCH($A235,Applications_2021!$A$2:$A$651,0))="","",INDEX(Applications_2021!$F$2:$F$651,MATCH($A235,Applications_2021!$A$2:$A$651,0)))</f>
        <v>Female</v>
      </c>
      <c r="M235" s="48" t="str">
        <f>IF(LEFT(INDEX(Applications_2021!$I$2:$I$651,MATCH($A235,Applications_2021!$A$2:$A$651,0)),1)="","",LEFT(INDEX(Applications_2021!$I$2:$I$651,MATCH($A235,Applications_2021!$A$2:$A$651,0)),1))</f>
        <v>9</v>
      </c>
      <c r="N235" s="48" t="str">
        <f>IF(INDEX(Applications_2021!$J$2:$J$651,MATCH($A235,Applications_2021!$A$2:$A$651,0))="","",INDEX(Applications_2021!$J$2:$J$651,MATCH($A235,Applications_2021!$A$2:$A$651,0)))</f>
        <v>Germantown High School</v>
      </c>
      <c r="O235" s="48" t="str">
        <f>IF(INDEX(Applications_2021!$K$2:$K$651,MATCH($A235,Applications_2021!$A$2:$A$651,0))="","",INDEX(Applications_2021!$K$2:$K$651,MATCH($A235,Applications_2021!$A$2:$A$651,0)))</f>
        <v xml:space="preserve">Madison County </v>
      </c>
      <c r="P235" s="48" t="str">
        <f>IF(INDEX(Applications_2021!$P$2:$P$651,MATCH($A235,Applications_2021!$A$2:$A$651,0))="","",INDEX(Applications_2021!$P$2:$P$651,MATCH($A235,Applications_2021!$A$2:$A$651,0)))</f>
        <v>College degree or 4 or more years of college (including graduate school)</v>
      </c>
      <c r="Q235" s="48" t="str">
        <f>IF(INDEX(Applications_2021!$Q$2:$Q$651,MATCH($A235,Applications_2021!$A$2:$A$651,0))="","",INDEX(Applications_2021!$Q$2:$Q$651,MATCH($A235,Applications_2021!$A$2:$A$651,0)))</f>
        <v>$50,000 per year or above</v>
      </c>
      <c r="R235" s="48" t="str">
        <f>IF(INDEX(Applications_2021!$AL$2:$AL$651,MATCH($A235,Applications_2021!$A$2:$A$651,0))="","",INDEX(Applications_2021!$AL$2:$AL$651,MATCH($A235,Applications_2021!$A$2:$A$651,0)))</f>
        <v>Madison</v>
      </c>
      <c r="S235" s="48" t="str">
        <f>IF(INDEX(Applications_2021!$V$2:$V$651,MATCH($A235,Applications_2021!$A$2:$A$651,0))="","",INDEX(Applications_2021!$V$2:$V$651,MATCH($A235,Applications_2021!$A$2:$A$651,0)))</f>
        <v>MS</v>
      </c>
      <c r="T235" s="48" t="str">
        <f>IF(INDEX(Applications_2021!$AE$2:$AE$651,MATCH($A235,Applications_2021!$A$2:$A$651,0))="","",INDEX(Applications_2021!$AE$2:$AE$651,MATCH($A235,Applications_2021!$A$2:$A$651,0)))</f>
        <v>Good</v>
      </c>
      <c r="U235" s="48" t="str">
        <f>IF(INDEX(Applications_2021!$AF$2:$AF$651,MATCH($A235,Applications_2021!$A$2:$A$651,0))="","",INDEX(Applications_2021!$AF$2:$AF$651,MATCH($A235,Applications_2021!$A$2:$A$651,0)))</f>
        <v xml:space="preserve">I am always interested in student development I opportunities and gaining exposure. I enjoy seeing life from various perspectives, participating g in this program will allow me the opportunity to learn more about the school and develop new friendships. </v>
      </c>
      <c r="V235" s="48" t="str">
        <f>IF(INDEX(Applications_2021!$AG$2:$AG$651,MATCH($A235,Applications_2021!$A$2:$A$651,0))="","",INDEX(Applications_2021!$AG$2:$AG$651,MATCH($A235,Applications_2021!$A$2:$A$651,0)))</f>
        <v/>
      </c>
      <c r="W235" s="48" t="str">
        <f>IF(INDEX(Applications_2021!$AH$2:$AH$651,MATCH($A235,Applications_2021!$A$2:$A$651,0))="","",INDEX(Applications_2021!$AH$2:$AH$651,MATCH($A235,Applications_2021!$A$2:$A$651,0)))</f>
        <v>I am an honor student.</v>
      </c>
      <c r="X235" s="48" t="str">
        <f>IF(INDEX(Applications_2021!$AI$2:$AI$651,MATCH($A235,Applications_2021!$A$2:$A$651,0))="","",INDEX(Applications_2021!$AI$2:$AI$651,MATCH($A235,Applications_2021!$A$2:$A$651,0)))</f>
        <v>relative or friend</v>
      </c>
      <c r="Y235" s="48" t="str">
        <f>IF(INDEX(Applications_2021!$AJ$2:$AJ$651,MATCH($A235,Applications_2021!$A$2:$A$651,0))="","",INDEX(Applications_2021!$AJ$2:$AJ$651,MATCH($A235,Applications_2021!$A$2:$A$651,0)))</f>
        <v/>
      </c>
      <c r="Z235" s="48" t="str" cm="1">
        <f t="array" ref="Z235">IF(INDEX(Transcripts_2021!$Q$2:$Q$1001,MATCH($A235,Applications_2021!$A$2:$A$1001,0))="","",INDEX(Transcripts_2021!$Q$2:$Q$1001,MATCH(TRIM($A235),TRIM(Transcripts_2021!$B$2:$B$1001),0)))</f>
        <v/>
      </c>
      <c r="AA235" s="48" t="str" cm="1">
        <f t="array" ref="AA235">IF(INDEX(Transcripts_2021!$S$2:$S$1001,MATCH($A235,Applications_2021!$A$2:$A$1001,0))="","",INDEX(Transcripts_2021!$S$2:$S$1001,MATCH(TRIM($A235),TRIM(Transcripts_2021!$B$2:$B$1001),0)))</f>
        <v/>
      </c>
      <c r="AB235" s="48" t="str" cm="1">
        <f t="array" ref="AB235">IF(INDEX(Transcripts_2021!$U$2:$U$1001,MATCH($A235,Applications_2021!$A$2:$A$1001,0))="","",INDEX(Transcripts_2021!$U$2:$U$1001,MATCH(TRIM($A235),TRIM(Transcripts_2021!$B$2:$B$1001),0)))</f>
        <v/>
      </c>
      <c r="AC235" s="48" t="str">
        <f>IF(INDEX(Transcripts_2021!$A$2:$A$324,MATCH($A235,Transcripts_2021!$A$2:$A$324,0))=$A235,INDEX(Transcripts_2021!$O$2:$O$324,MATCH($A235,Transcripts_2021!$A$2:$A$324,0)),"")</f>
        <v>Germantown High School</v>
      </c>
      <c r="AD235" s="48" t="str">
        <f>IF(INDEX('AAYME 2021_List'!$A$3:$A$311,MATCH($A235,'AAYME 2021_List'!$A$3:$A$311,0))=$A235,INDEX('AAYME 2021_List'!$AC$3:$AC$311,MATCH($A235,'AAYME 2021_List'!$A$3:$A$311,0)),"")</f>
        <v>Madison</v>
      </c>
      <c r="AE235" s="48" t="str">
        <f>IF(INDEX(Applications_2021!$AL$2:$AL$651,MATCH($A235,Applications_2021!$A$2:$A$651,0))="","",INDEX(Applications_2021!$AL$2:$AL$651,MATCH($A235,Applications_2021!$A$2:$A$651,0)))</f>
        <v>Madison</v>
      </c>
    </row>
    <row r="236" spans="1:31" x14ac:dyDescent="0.3">
      <c r="A236" s="51" t="str">
        <f>IF(Applications_2021!$A491="","",Applications_2021!$A491)</f>
        <v>0510-COL-ZE-0211</v>
      </c>
      <c r="B236" s="52" t="str">
        <f>IF(INDEX('AAYME 2021_List'!$A$3:$A$311,MATCH($A236,'AAYME 2021_List'!$A$3:$A$311,0))=$A236,INDEX('AAYME 2021_List'!$B$3:$B$311,MATCH($A236,'AAYME 2021_List'!$A$3:$A$311,0)),"")</f>
        <v>Yes</v>
      </c>
      <c r="C236" s="258" t="str">
        <f>IF(INDEX('AAYME 2021_List'!$A$3:$A$311,MATCH($A236,'AAYME 2021_List'!$A$3:$A$311,0))=$A236,INDEX('AAYME 2021_List'!$C$3:$C$311,MATCH($A236,'AAYME 2021_List'!$A$3:$A$311,0)),"")</f>
        <v>07-Alternate</v>
      </c>
      <c r="D236" s="46">
        <f t="shared" si="9"/>
        <v>6</v>
      </c>
      <c r="E236" s="45" cm="1">
        <f t="array" ref="E236">_xlfn.IFS($Q236="Less than $25,000 per year",5,$Q236="$25,000 to $49,999 per year",4,$Q236="$50,000 per year or above",2,$Q236="I do not know.",3,$Q236="",0)</f>
        <v>2</v>
      </c>
      <c r="F236" s="45" cm="1">
        <f t="array" ref="F236">_xlfn.IFS($T236="Excellent",5,$T236="Good",4,$T236="Average",3,$T236="Below Average",2,$T236="Poor",1)</f>
        <v>4</v>
      </c>
      <c r="G236" s="52"/>
      <c r="H236" s="52"/>
      <c r="I236" s="52"/>
      <c r="J236" s="255">
        <f>IF(INDEX('AAYME 2021_List'!$A$3:$A$311,MATCH($A236,'AAYME 2021_List'!$A$3:$A$311,0))=$A236,INDEX('AAYME 2021_List'!$J$3:$J$311,MATCH($A236,'AAYME 2021_List'!$A$3:$A$311,0)),"")</f>
        <v>9</v>
      </c>
      <c r="K236" s="48" t="str">
        <f>IF(LEFT(INDEX(Applications_2021!$E$2:$E$651,MATCH($A236,Applications_2021!$A$2:$A$651,0)),1)="Y","Black","Other")</f>
        <v>Black</v>
      </c>
      <c r="L236" s="48" t="str">
        <f>IF(INDEX(Applications_2021!$F$2:$F$651,MATCH($A236,Applications_2021!$A$2:$A$651,0))="","",INDEX(Applications_2021!$F$2:$F$651,MATCH($A236,Applications_2021!$A$2:$A$651,0)))</f>
        <v>Male</v>
      </c>
      <c r="M236" s="48" t="str">
        <f>IF(LEFT(INDEX(Applications_2021!$I$2:$I$651,MATCH($A236,Applications_2021!$A$2:$A$651,0)),1)="","",LEFT(INDEX(Applications_2021!$I$2:$I$651,MATCH($A236,Applications_2021!$A$2:$A$651,0)),1))</f>
        <v>9</v>
      </c>
      <c r="N236" s="48" t="str">
        <f>IF(INDEX(Applications_2021!$J$2:$J$651,MATCH($A236,Applications_2021!$A$2:$A$651,0))="","",INDEX(Applications_2021!$J$2:$J$651,MATCH($A236,Applications_2021!$A$2:$A$651,0)))</f>
        <v>Pass Christian High School</v>
      </c>
      <c r="O236" s="48" t="str">
        <f>IF(INDEX(Applications_2021!$K$2:$K$651,MATCH($A236,Applications_2021!$A$2:$A$651,0))="","",INDEX(Applications_2021!$K$2:$K$651,MATCH($A236,Applications_2021!$A$2:$A$651,0)))</f>
        <v>Pass Christian</v>
      </c>
      <c r="P236" s="48" t="str">
        <f>IF(INDEX(Applications_2021!$P$2:$P$651,MATCH($A236,Applications_2021!$A$2:$A$651,0))="","",INDEX(Applications_2021!$P$2:$P$651,MATCH($A236,Applications_2021!$A$2:$A$651,0)))</f>
        <v>College degree or 4 or more years of college (including graduate school)</v>
      </c>
      <c r="Q236" s="48" t="str">
        <f>IF(INDEX(Applications_2021!$Q$2:$Q$651,MATCH($A236,Applications_2021!$A$2:$A$651,0))="","",INDEX(Applications_2021!$Q$2:$Q$651,MATCH($A236,Applications_2021!$A$2:$A$651,0)))</f>
        <v>$50,000 per year or above</v>
      </c>
      <c r="R236" s="48" t="str">
        <f>IF(INDEX(Applications_2021!$AL$2:$AL$651,MATCH($A236,Applications_2021!$A$2:$A$651,0))="","",INDEX(Applications_2021!$AL$2:$AL$651,MATCH($A236,Applications_2021!$A$2:$A$651,0)))</f>
        <v>Harrison</v>
      </c>
      <c r="S236" s="48" t="str">
        <f>IF(INDEX(Applications_2021!$V$2:$V$651,MATCH($A236,Applications_2021!$A$2:$A$651,0))="","",INDEX(Applications_2021!$V$2:$V$651,MATCH($A236,Applications_2021!$A$2:$A$651,0)))</f>
        <v>MS</v>
      </c>
      <c r="T236" s="48" t="str">
        <f>IF(INDEX(Applications_2021!$AE$2:$AE$651,MATCH($A236,Applications_2021!$A$2:$A$651,0))="","",INDEX(Applications_2021!$AE$2:$AE$651,MATCH($A236,Applications_2021!$A$2:$A$651,0)))</f>
        <v>Good</v>
      </c>
      <c r="U236" s="48" t="str">
        <f>IF(INDEX(Applications_2021!$AF$2:$AF$651,MATCH($A236,Applications_2021!$A$2:$A$651,0))="","",INDEX(Applications_2021!$AF$2:$AF$651,MATCH($A236,Applications_2021!$A$2:$A$651,0)))</f>
        <v xml:space="preserve">To have an opportunity to look at different careers and colleges to see what meet my needs. </v>
      </c>
      <c r="V236" s="48" t="str">
        <f>IF(INDEX(Applications_2021!$AG$2:$AG$651,MATCH($A236,Applications_2021!$A$2:$A$651,0))="","",INDEX(Applications_2021!$AG$2:$AG$651,MATCH($A236,Applications_2021!$A$2:$A$651,0)))</f>
        <v>Did well on ACT in math and science for first try.  I am in advanced math classes and have always done well in both math and science.</v>
      </c>
      <c r="W236" s="48" t="str">
        <f>IF(INDEX(Applications_2021!$AH$2:$AH$651,MATCH($A236,Applications_2021!$A$2:$A$651,0))="","",INDEX(Applications_2021!$AH$2:$AH$651,MATCH($A236,Applications_2021!$A$2:$A$651,0)))</f>
        <v/>
      </c>
      <c r="X236" s="48" t="str">
        <f>IF(INDEX(Applications_2021!$AI$2:$AI$651,MATCH($A236,Applications_2021!$A$2:$A$651,0))="","",INDEX(Applications_2021!$AI$2:$AI$651,MATCH($A236,Applications_2021!$A$2:$A$651,0)))</f>
        <v>school/teacher</v>
      </c>
      <c r="Y236" s="48" t="str">
        <f>IF(INDEX(Applications_2021!$AJ$2:$AJ$651,MATCH($A236,Applications_2021!$A$2:$A$651,0))="","",INDEX(Applications_2021!$AJ$2:$AJ$651,MATCH($A236,Applications_2021!$A$2:$A$651,0)))</f>
        <v>Dr. Tyra Bailey</v>
      </c>
      <c r="Z236" s="48" t="str" cm="1">
        <f t="array" ref="Z236">IF(INDEX(Transcripts_2021!$Q$2:$Q$1001,MATCH($A236,Applications_2021!$A$2:$A$1001,0))="","",INDEX(Transcripts_2021!$Q$2:$Q$1001,MATCH(TRIM($A236),TRIM(Transcripts_2021!$B$2:$B$1001),0)))</f>
        <v/>
      </c>
      <c r="AA236" s="48" t="str" cm="1">
        <f t="array" ref="AA236">IF(INDEX(Transcripts_2021!$S$2:$S$1001,MATCH($A236,Applications_2021!$A$2:$A$1001,0))="","",INDEX(Transcripts_2021!$S$2:$S$1001,MATCH(TRIM($A236),TRIM(Transcripts_2021!$B$2:$B$1001),0)))</f>
        <v/>
      </c>
      <c r="AB236" s="48" t="str" cm="1">
        <f t="array" ref="AB236">IF(INDEX(Transcripts_2021!$U$2:$U$1001,MATCH($A236,Applications_2021!$A$2:$A$1001,0))="","",INDEX(Transcripts_2021!$U$2:$U$1001,MATCH(TRIM($A236),TRIM(Transcripts_2021!$B$2:$B$1001),0)))</f>
        <v/>
      </c>
      <c r="AC236" s="48" t="str">
        <f>IF(INDEX(Transcripts_2021!$A$2:$A$324,MATCH($A236,Transcripts_2021!$A$2:$A$324,0))=$A236,INDEX(Transcripts_2021!$O$2:$O$324,MATCH($A236,Transcripts_2021!$A$2:$A$324,0)),"")</f>
        <v>Pass Christian high school</v>
      </c>
      <c r="AD236" s="48" t="str">
        <f>IF(INDEX('AAYME 2021_List'!$A$3:$A$311,MATCH($A236,'AAYME 2021_List'!$A$3:$A$311,0))=$A236,INDEX('AAYME 2021_List'!$AC$3:$AC$311,MATCH($A236,'AAYME 2021_List'!$A$3:$A$311,0)),"")</f>
        <v>Harrison</v>
      </c>
      <c r="AE236" s="48" t="str">
        <f>IF(INDEX(Applications_2021!$AL$2:$AL$651,MATCH($A236,Applications_2021!$A$2:$A$651,0))="","",INDEX(Applications_2021!$AL$2:$AL$651,MATCH($A236,Applications_2021!$A$2:$A$651,0)))</f>
        <v>Harrison</v>
      </c>
    </row>
    <row r="237" spans="1:31" x14ac:dyDescent="0.3">
      <c r="A237" s="51" t="str">
        <f>IF(Applications_2021!$A492="","",Applications_2021!$A492)</f>
        <v>0511-HAR-RO-0078</v>
      </c>
      <c r="B237" s="52" t="str">
        <f>IF(INDEX('AAYME 2021_List'!$A$3:$A$311,MATCH($A237,'AAYME 2021_List'!$A$3:$A$311,0))=$A237,INDEX('AAYME 2021_List'!$B$3:$B$311,MATCH($A237,'AAYME 2021_List'!$A$3:$A$311,0)),"")</f>
        <v>Yes</v>
      </c>
      <c r="C237" s="258" t="str">
        <f>IF(INDEX('AAYME 2021_List'!$A$3:$A$311,MATCH($A237,'AAYME 2021_List'!$A$3:$A$311,0))=$A237,INDEX('AAYME 2021_List'!$C$3:$C$311,MATCH($A237,'AAYME 2021_List'!$A$3:$A$311,0)),"")</f>
        <v>07-Alternate</v>
      </c>
      <c r="D237" s="46">
        <f t="shared" si="9"/>
        <v>6</v>
      </c>
      <c r="E237" s="45" cm="1">
        <f t="array" ref="E237">_xlfn.IFS($Q237="Less than $25,000 per year",5,$Q237="$25,000 to $49,999 per year",4,$Q237="$50,000 per year or above",2,$Q237="I do not know.",3,$Q237="",0)</f>
        <v>2</v>
      </c>
      <c r="F237" s="45" cm="1">
        <f t="array" ref="F237">_xlfn.IFS($T237="Excellent",5,$T237="Good",4,$T237="Average",3,$T237="Below Average",2,$T237="Poor",1)</f>
        <v>4</v>
      </c>
      <c r="G237" s="52"/>
      <c r="H237" s="52"/>
      <c r="I237" s="52"/>
      <c r="J237" s="255">
        <f>IF(INDEX('AAYME 2021_List'!$A$3:$A$311,MATCH($A237,'AAYME 2021_List'!$A$3:$A$311,0))=$A237,INDEX('AAYME 2021_List'!$J$3:$J$311,MATCH($A237,'AAYME 2021_List'!$A$3:$A$311,0)),"")</f>
        <v>7</v>
      </c>
      <c r="K237" s="48" t="str">
        <f>IF(LEFT(INDEX(Applications_2021!$E$2:$E$651,MATCH($A237,Applications_2021!$A$2:$A$651,0)),1)="Y","Black","Other")</f>
        <v>Black</v>
      </c>
      <c r="L237" s="48" t="str">
        <f>IF(INDEX(Applications_2021!$F$2:$F$651,MATCH($A237,Applications_2021!$A$2:$A$651,0))="","",INDEX(Applications_2021!$F$2:$F$651,MATCH($A237,Applications_2021!$A$2:$A$651,0)))</f>
        <v>Male</v>
      </c>
      <c r="M237" s="48" t="str">
        <f>IF(LEFT(INDEX(Applications_2021!$I$2:$I$651,MATCH($A237,Applications_2021!$A$2:$A$651,0)),1)="","",LEFT(INDEX(Applications_2021!$I$2:$I$651,MATCH($A237,Applications_2021!$A$2:$A$651,0)),1))</f>
        <v>7</v>
      </c>
      <c r="N237" s="48" t="str">
        <f>IF(INDEX(Applications_2021!$J$2:$J$651,MATCH($A237,Applications_2021!$A$2:$A$651,0))="","",INDEX(Applications_2021!$J$2:$J$651,MATCH($A237,Applications_2021!$A$2:$A$651,0)))</f>
        <v>Middle school</v>
      </c>
      <c r="O237" s="48" t="str">
        <f>IF(INDEX(Applications_2021!$K$2:$K$651,MATCH($A237,Applications_2021!$A$2:$A$651,0))="","",INDEX(Applications_2021!$K$2:$K$651,MATCH($A237,Applications_2021!$A$2:$A$651,0)))</f>
        <v>Okolona middle school</v>
      </c>
      <c r="P237" s="48" t="str">
        <f>IF(INDEX(Applications_2021!$P$2:$P$651,MATCH($A237,Applications_2021!$A$2:$A$651,0))="","",INDEX(Applications_2021!$P$2:$P$651,MATCH($A237,Applications_2021!$A$2:$A$651,0)))</f>
        <v>I do not know.</v>
      </c>
      <c r="Q237" s="48" t="str">
        <f>IF(INDEX(Applications_2021!$Q$2:$Q$651,MATCH($A237,Applications_2021!$A$2:$A$651,0))="","",INDEX(Applications_2021!$Q$2:$Q$651,MATCH($A237,Applications_2021!$A$2:$A$651,0)))</f>
        <v>$50,000 per year or above</v>
      </c>
      <c r="R237" s="48" t="str">
        <f>IF(INDEX(Applications_2021!$AL$2:$AL$651,MATCH($A237,Applications_2021!$A$2:$A$651,0))="","",INDEX(Applications_2021!$AL$2:$AL$651,MATCH($A237,Applications_2021!$A$2:$A$651,0)))</f>
        <v>Chickasaw</v>
      </c>
      <c r="S237" s="48" t="str">
        <f>IF(INDEX(Applications_2021!$V$2:$V$651,MATCH($A237,Applications_2021!$A$2:$A$651,0))="","",INDEX(Applications_2021!$V$2:$V$651,MATCH($A237,Applications_2021!$A$2:$A$651,0)))</f>
        <v>MS</v>
      </c>
      <c r="T237" s="48" t="str">
        <f>IF(INDEX(Applications_2021!$AE$2:$AE$651,MATCH($A237,Applications_2021!$A$2:$A$651,0))="","",INDEX(Applications_2021!$AE$2:$AE$651,MATCH($A237,Applications_2021!$A$2:$A$651,0)))</f>
        <v>Good</v>
      </c>
      <c r="U237" s="48" t="str">
        <f>IF(INDEX(Applications_2021!$AF$2:$AF$651,MATCH($A237,Applications_2021!$A$2:$A$651,0))="","",INDEX(Applications_2021!$AF$2:$AF$651,MATCH($A237,Applications_2021!$A$2:$A$651,0)))</f>
        <v>I want to attend to learn more and get better at things that I’m not already good at and meet new people.</v>
      </c>
      <c r="V237" s="48" t="str">
        <f>IF(INDEX(Applications_2021!$AG$2:$AG$651,MATCH($A237,Applications_2021!$A$2:$A$651,0))="","",INDEX(Applications_2021!$AG$2:$AG$651,MATCH($A237,Applications_2021!$A$2:$A$651,0)))</f>
        <v>I like to sing, play piano, direct choirs, and teaching math.</v>
      </c>
      <c r="W237" s="48" t="str">
        <f>IF(INDEX(Applications_2021!$AH$2:$AH$651,MATCH($A237,Applications_2021!$A$2:$A$651,0))="","",INDEX(Applications_2021!$AH$2:$AH$651,MATCH($A237,Applications_2021!$A$2:$A$651,0)))</f>
        <v>I’m 13 years old , I sing, I direct choirs, I play basketball sometimes, I’m on a 10th grade level even though I’m in 7th grade, I’m an honor roll student, and I also sometimes teach the class lessons.</v>
      </c>
      <c r="X237" s="48" t="str">
        <f>IF(INDEX(Applications_2021!$AI$2:$AI$651,MATCH($A237,Applications_2021!$A$2:$A$651,0))="","",INDEX(Applications_2021!$AI$2:$AI$651,MATCH($A237,Applications_2021!$A$2:$A$651,0)))</f>
        <v>school/teacher</v>
      </c>
      <c r="Y237" s="48" t="str">
        <f>IF(INDEX(Applications_2021!$AJ$2:$AJ$651,MATCH($A237,Applications_2021!$A$2:$A$651,0))="","",INDEX(Applications_2021!$AJ$2:$AJ$651,MATCH($A237,Applications_2021!$A$2:$A$651,0)))</f>
        <v>Lakeisha Ivy</v>
      </c>
      <c r="Z237" s="48" t="str" cm="1">
        <f t="array" ref="Z237">IF(INDEX(Transcripts_2021!$Q$2:$Q$1001,MATCH($A237,Applications_2021!$A$2:$A$1001,0))="","",INDEX(Transcripts_2021!$Q$2:$Q$1001,MATCH(TRIM($A237),TRIM(Transcripts_2021!$B$2:$B$1001),0)))</f>
        <v/>
      </c>
      <c r="AA237" s="48" t="str" cm="1">
        <f t="array" ref="AA237">IF(INDEX(Transcripts_2021!$S$2:$S$1001,MATCH($A237,Applications_2021!$A$2:$A$1001,0))="","",INDEX(Transcripts_2021!$S$2:$S$1001,MATCH(TRIM($A237),TRIM(Transcripts_2021!$B$2:$B$1001),0)))</f>
        <v/>
      </c>
      <c r="AB237" s="48" t="str" cm="1">
        <f t="array" ref="AB237">IF(INDEX(Transcripts_2021!$U$2:$U$1001,MATCH($A237,Applications_2021!$A$2:$A$1001,0))="","",INDEX(Transcripts_2021!$U$2:$U$1001,MATCH(TRIM($A237),TRIM(Transcripts_2021!$B$2:$B$1001),0)))</f>
        <v/>
      </c>
      <c r="AC237" s="48" t="str">
        <f>IF(INDEX(Transcripts_2021!$A$2:$A$324,MATCH($A237,Transcripts_2021!$A$2:$A$324,0))=$A237,INDEX(Transcripts_2021!$O$2:$O$324,MATCH($A237,Transcripts_2021!$A$2:$A$324,0)),"")</f>
        <v>Okolona Middle School</v>
      </c>
      <c r="AD237" s="48" t="str">
        <f>IF(INDEX('AAYME 2021_List'!$A$3:$A$311,MATCH($A237,'AAYME 2021_List'!$A$3:$A$311,0))=$A237,INDEX('AAYME 2021_List'!$AC$3:$AC$311,MATCH($A237,'AAYME 2021_List'!$A$3:$A$311,0)),"")</f>
        <v>Chickasaw</v>
      </c>
      <c r="AE237" s="48" t="str">
        <f>IF(INDEX(Applications_2021!$AL$2:$AL$651,MATCH($A237,Applications_2021!$A$2:$A$651,0))="","",INDEX(Applications_2021!$AL$2:$AL$651,MATCH($A237,Applications_2021!$A$2:$A$651,0)))</f>
        <v>Chickasaw</v>
      </c>
    </row>
    <row r="238" spans="1:31" x14ac:dyDescent="0.3">
      <c r="A238" s="51" t="str">
        <f>IF(Applications_2021!$A494="","",Applications_2021!$A494)</f>
        <v>0513-HAT-JE-0057</v>
      </c>
      <c r="B238" s="52" t="str">
        <f>IF(INDEX('AAYME 2021_List'!$A$3:$A$311,MATCH($A238,'AAYME 2021_List'!$A$3:$A$311,0))=$A238,INDEX('AAYME 2021_List'!$B$3:$B$311,MATCH($A238,'AAYME 2021_List'!$A$3:$A$311,0)),"")</f>
        <v>Yes</v>
      </c>
      <c r="C238" s="258" t="str">
        <f>IF(INDEX('AAYME 2021_List'!$A$3:$A$311,MATCH($A238,'AAYME 2021_List'!$A$3:$A$311,0))=$A238,INDEX('AAYME 2021_List'!$C$3:$C$311,MATCH($A238,'AAYME 2021_List'!$A$3:$A$311,0)),"")</f>
        <v>06-Finalist</v>
      </c>
      <c r="D238" s="46">
        <f t="shared" si="9"/>
        <v>9</v>
      </c>
      <c r="E238" s="45" cm="1">
        <f t="array" ref="E238">_xlfn.IFS($Q238="Less than $25,000 per year",5,$Q238="$25,000 to $49,999 per year",4,$Q238="$50,000 per year or above",2,$Q238="I do not know.",3,$Q238="",0)</f>
        <v>4</v>
      </c>
      <c r="F238" s="45" cm="1">
        <f t="array" ref="F238">_xlfn.IFS($T238="Excellent",5,$T238="Good",4,$T238="Average",3,$T238="Below Average",2,$T238="Poor",1)</f>
        <v>5</v>
      </c>
      <c r="G238" s="52"/>
      <c r="H238" s="52"/>
      <c r="I238" s="52"/>
      <c r="J238" s="255">
        <f>IF(INDEX('AAYME 2021_List'!$A$3:$A$311,MATCH($A238,'AAYME 2021_List'!$A$3:$A$311,0))=$A238,INDEX('AAYME 2021_List'!$J$3:$J$311,MATCH($A238,'AAYME 2021_List'!$A$3:$A$311,0)),"")</f>
        <v>9</v>
      </c>
      <c r="K238" s="48" t="str">
        <f>IF(LEFT(INDEX(Applications_2021!$E$2:$E$651,MATCH($A238,Applications_2021!$A$2:$A$651,0)),1)="Y","Black","Other")</f>
        <v>Black</v>
      </c>
      <c r="L238" s="48" t="str">
        <f>IF(INDEX(Applications_2021!$F$2:$F$651,MATCH($A238,Applications_2021!$A$2:$A$651,0))="","",INDEX(Applications_2021!$F$2:$F$651,MATCH($A238,Applications_2021!$A$2:$A$651,0)))</f>
        <v>Male</v>
      </c>
      <c r="M238" s="48" t="str">
        <f>IF(LEFT(INDEX(Applications_2021!$I$2:$I$651,MATCH($A238,Applications_2021!$A$2:$A$651,0)),1)="","",LEFT(INDEX(Applications_2021!$I$2:$I$651,MATCH($A238,Applications_2021!$A$2:$A$651,0)),1))</f>
        <v>9</v>
      </c>
      <c r="N238" s="48" t="str">
        <f>IF(INDEX(Applications_2021!$J$2:$J$651,MATCH($A238,Applications_2021!$A$2:$A$651,0))="","",INDEX(Applications_2021!$J$2:$J$651,MATCH($A238,Applications_2021!$A$2:$A$651,0)))</f>
        <v>Seminary High School</v>
      </c>
      <c r="O238" s="48" t="str">
        <f>IF(INDEX(Applications_2021!$K$2:$K$651,MATCH($A238,Applications_2021!$A$2:$A$651,0))="","",INDEX(Applications_2021!$K$2:$K$651,MATCH($A238,Applications_2021!$A$2:$A$651,0)))</f>
        <v>Covington Country School District</v>
      </c>
      <c r="P238" s="48" t="str">
        <f>IF(INDEX(Applications_2021!$P$2:$P$651,MATCH($A238,Applications_2021!$A$2:$A$651,0))="","",INDEX(Applications_2021!$P$2:$P$651,MATCH($A238,Applications_2021!$A$2:$A$651,0)))</f>
        <v>High School Diploma or up to 3 years of college</v>
      </c>
      <c r="Q238" s="48" t="str">
        <f>IF(INDEX(Applications_2021!$Q$2:$Q$651,MATCH($A238,Applications_2021!$A$2:$A$651,0))="","",INDEX(Applications_2021!$Q$2:$Q$651,MATCH($A238,Applications_2021!$A$2:$A$651,0)))</f>
        <v>$25,000 to $49,999 per year</v>
      </c>
      <c r="R238" s="48" t="str">
        <f>IF(INDEX(Applications_2021!$AL$2:$AL$651,MATCH($A238,Applications_2021!$A$2:$A$651,0))="","",INDEX(Applications_2021!$AL$2:$AL$651,MATCH($A238,Applications_2021!$A$2:$A$651,0)))</f>
        <v>Covington</v>
      </c>
      <c r="S238" s="48" t="str">
        <f>IF(INDEX(Applications_2021!$V$2:$V$651,MATCH($A238,Applications_2021!$A$2:$A$651,0))="","",INDEX(Applications_2021!$V$2:$V$651,MATCH($A238,Applications_2021!$A$2:$A$651,0)))</f>
        <v>MS</v>
      </c>
      <c r="T238" s="48" t="str">
        <f>IF(INDEX(Applications_2021!$AE$2:$AE$651,MATCH($A238,Applications_2021!$A$2:$A$651,0))="","",INDEX(Applications_2021!$AE$2:$AE$651,MATCH($A238,Applications_2021!$A$2:$A$651,0)))</f>
        <v>Excellent</v>
      </c>
      <c r="U238" s="48" t="str">
        <f>IF(INDEX(Applications_2021!$AF$2:$AF$651,MATCH($A238,Applications_2021!$A$2:$A$651,0))="","",INDEX(Applications_2021!$AF$2:$AF$651,MATCH($A238,Applications_2021!$A$2:$A$651,0)))</f>
        <v>I want to attend the AAYME Camp to learn more about my career choice, Computer Science and Engineering. AAYME Camp will allow me to connect with other African-American tech savvy's whom share the same passion and interests as me. AAYME Camp will also help me improve my social skills, something I currently lack in.   By attending AAYME Camp at MSMS I hope to gain more background knowledge for things such as computer science and engineering for future career referencing. Not only that, but other African-American collegues looking to pursue a career in the Computer Science and/or Engineering field.</v>
      </c>
      <c r="V238" s="48" t="str">
        <f>IF(INDEX(Applications_2021!$AG$2:$AG$651,MATCH($A238,Applications_2021!$A$2:$A$651,0))="","",INDEX(Applications_2021!$AG$2:$AG$651,MATCH($A238,Applications_2021!$A$2:$A$651,0)))</f>
        <v>Awards were not given or assigned last year due to COVID-19.</v>
      </c>
      <c r="W238" s="48" t="str">
        <f>IF(INDEX(Applications_2021!$AH$2:$AH$651,MATCH($A238,Applications_2021!$A$2:$A$651,0))="","",INDEX(Applications_2021!$AH$2:$AH$651,MATCH($A238,Applications_2021!$A$2:$A$651,0)))</f>
        <v>I am one of few students at my Seminary High School to take Algebra 1 &amp; 2 and Biology 1 all in the same year. I am also one of very few 9th grade students at Seminary that are prepared and will be taking their ACT test this upcoming summer.</v>
      </c>
      <c r="X238" s="48" t="str">
        <f>IF(INDEX(Applications_2021!$AI$2:$AI$651,MATCH($A238,Applications_2021!$A$2:$A$651,0))="","",INDEX(Applications_2021!$AI$2:$AI$651,MATCH($A238,Applications_2021!$A$2:$A$651,0)))</f>
        <v>relative or friend</v>
      </c>
      <c r="Y238" s="48" t="str">
        <f>IF(INDEX(Applications_2021!$AJ$2:$AJ$651,MATCH($A238,Applications_2021!$A$2:$A$651,0))="","",INDEX(Applications_2021!$AJ$2:$AJ$651,MATCH($A238,Applications_2021!$A$2:$A$651,0)))</f>
        <v>N/A</v>
      </c>
      <c r="Z238" s="48" t="str" cm="1">
        <f t="array" ref="Z238">IF(INDEX(Transcripts_2021!$Q$2:$Q$1001,MATCH($A238,Applications_2021!$A$2:$A$1001,0))="","",INDEX(Transcripts_2021!$Q$2:$Q$1001,MATCH(TRIM($A238),TRIM(Transcripts_2021!$B$2:$B$1001),0)))</f>
        <v/>
      </c>
      <c r="AA238" s="48" t="str" cm="1">
        <f t="array" ref="AA238">IF(INDEX(Transcripts_2021!$S$2:$S$1001,MATCH($A238,Applications_2021!$A$2:$A$1001,0))="","",INDEX(Transcripts_2021!$S$2:$S$1001,MATCH(TRIM($A238),TRIM(Transcripts_2021!$B$2:$B$1001),0)))</f>
        <v/>
      </c>
      <c r="AB238" s="48" t="str" cm="1">
        <f t="array" ref="AB238">IF(INDEX(Transcripts_2021!$U$2:$U$1001,MATCH($A238,Applications_2021!$A$2:$A$1001,0))="","",INDEX(Transcripts_2021!$U$2:$U$1001,MATCH(TRIM($A238),TRIM(Transcripts_2021!$B$2:$B$1001),0)))</f>
        <v/>
      </c>
      <c r="AC238" s="48" t="str">
        <f>IF(INDEX(Transcripts_2021!$A$2:$A$324,MATCH($A238,Transcripts_2021!$A$2:$A$324,0))=$A238,INDEX(Transcripts_2021!$O$2:$O$324,MATCH($A238,Transcripts_2021!$A$2:$A$324,0)),"")</f>
        <v>Seminary High School</v>
      </c>
      <c r="AD238" s="48" t="str">
        <f>IF(INDEX('AAYME 2021_List'!$A$3:$A$311,MATCH($A238,'AAYME 2021_List'!$A$3:$A$311,0))=$A238,INDEX('AAYME 2021_List'!$AC$3:$AC$311,MATCH($A238,'AAYME 2021_List'!$A$3:$A$311,0)),"")</f>
        <v>Covington</v>
      </c>
      <c r="AE238" s="48" t="str">
        <f>IF(INDEX(Applications_2021!$AL$2:$AL$651,MATCH($A238,Applications_2021!$A$2:$A$651,0))="","",INDEX(Applications_2021!$AL$2:$AL$651,MATCH($A238,Applications_2021!$A$2:$A$651,0)))</f>
        <v>Covington</v>
      </c>
    </row>
    <row r="239" spans="1:31" x14ac:dyDescent="0.3">
      <c r="A239" s="51" t="str">
        <f>IF(Applications_2021!$A495="","",Applications_2021!$A495)</f>
        <v>0514-WHI-TR-0296</v>
      </c>
      <c r="B239" s="52" t="str">
        <f>IF(INDEX('AAYME 2021_List'!$A$3:$A$311,MATCH($A239,'AAYME 2021_List'!$A$3:$A$311,0))=$A239,INDEX('AAYME 2021_List'!$B$3:$B$311,MATCH($A239,'AAYME 2021_List'!$A$3:$A$311,0)),"")</f>
        <v>Yes</v>
      </c>
      <c r="C239" s="258" t="str">
        <f>IF(INDEX('AAYME 2021_List'!$A$3:$A$311,MATCH($A239,'AAYME 2021_List'!$A$3:$A$311,0))=$A239,INDEX('AAYME 2021_List'!$C$3:$C$311,MATCH($A239,'AAYME 2021_List'!$A$3:$A$311,0)),"")</f>
        <v>06-Finalist</v>
      </c>
      <c r="D239" s="46">
        <f t="shared" si="9"/>
        <v>10</v>
      </c>
      <c r="E239" s="45" cm="1">
        <f t="array" ref="E239">_xlfn.IFS($Q239="Less than $25,000 per year",5,$Q239="$25,000 to $49,999 per year",4,$Q239="$50,000 per year or above",2,$Q239="I do not know.",3,$Q239="",0)</f>
        <v>5</v>
      </c>
      <c r="F239" s="45" cm="1">
        <f t="array" ref="F239">_xlfn.IFS($T239="Excellent",5,$T239="Good",4,$T239="Average",3,$T239="Below Average",2,$T239="Poor",1)</f>
        <v>5</v>
      </c>
      <c r="G239" s="52"/>
      <c r="H239" s="52"/>
      <c r="I239" s="52"/>
      <c r="J239" s="255">
        <f>IF(INDEX('AAYME 2021_List'!$A$3:$A$311,MATCH($A239,'AAYME 2021_List'!$A$3:$A$311,0))=$A239,INDEX('AAYME 2021_List'!$J$3:$J$311,MATCH($A239,'AAYME 2021_List'!$A$3:$A$311,0)),"")</f>
        <v>9</v>
      </c>
      <c r="K239" s="48" t="str">
        <f>IF(LEFT(INDEX(Applications_2021!$E$2:$E$651,MATCH($A239,Applications_2021!$A$2:$A$651,0)),1)="Y","Black","Other")</f>
        <v>Black</v>
      </c>
      <c r="L239" s="48" t="str">
        <f>IF(INDEX(Applications_2021!$F$2:$F$651,MATCH($A239,Applications_2021!$A$2:$A$651,0))="","",INDEX(Applications_2021!$F$2:$F$651,MATCH($A239,Applications_2021!$A$2:$A$651,0)))</f>
        <v>Male</v>
      </c>
      <c r="M239" s="48" t="str">
        <f>IF(LEFT(INDEX(Applications_2021!$I$2:$I$651,MATCH($A239,Applications_2021!$A$2:$A$651,0)),1)="","",LEFT(INDEX(Applications_2021!$I$2:$I$651,MATCH($A239,Applications_2021!$A$2:$A$651,0)),1))</f>
        <v>9</v>
      </c>
      <c r="N239" s="48" t="str">
        <f>IF(INDEX(Applications_2021!$J$2:$J$651,MATCH($A239,Applications_2021!$A$2:$A$651,0))="","",INDEX(Applications_2021!$J$2:$J$651,MATCH($A239,Applications_2021!$A$2:$A$651,0)))</f>
        <v>Pass Christian High School</v>
      </c>
      <c r="O239" s="48" t="str">
        <f>IF(INDEX(Applications_2021!$K$2:$K$651,MATCH($A239,Applications_2021!$A$2:$A$651,0))="","",INDEX(Applications_2021!$K$2:$K$651,MATCH($A239,Applications_2021!$A$2:$A$651,0)))</f>
        <v>Pass Christian School District</v>
      </c>
      <c r="P239" s="48" t="str">
        <f>IF(INDEX(Applications_2021!$P$2:$P$651,MATCH($A239,Applications_2021!$A$2:$A$651,0))="","",INDEX(Applications_2021!$P$2:$P$651,MATCH($A239,Applications_2021!$A$2:$A$651,0)))</f>
        <v>College degree or 4 or more years of college (including graduate school)</v>
      </c>
      <c r="Q239" s="48" t="str">
        <f>IF(INDEX(Applications_2021!$Q$2:$Q$651,MATCH($A239,Applications_2021!$A$2:$A$651,0))="","",INDEX(Applications_2021!$Q$2:$Q$651,MATCH($A239,Applications_2021!$A$2:$A$651,0)))</f>
        <v>Less than $25,000 per year</v>
      </c>
      <c r="R239" s="48" t="str">
        <f>IF(INDEX(Applications_2021!$AL$2:$AL$651,MATCH($A239,Applications_2021!$A$2:$A$651,0))="","",INDEX(Applications_2021!$AL$2:$AL$651,MATCH($A239,Applications_2021!$A$2:$A$651,0)))</f>
        <v>Harrison</v>
      </c>
      <c r="S239" s="48" t="str">
        <f>IF(INDEX(Applications_2021!$V$2:$V$651,MATCH($A239,Applications_2021!$A$2:$A$651,0))="","",INDEX(Applications_2021!$V$2:$V$651,MATCH($A239,Applications_2021!$A$2:$A$651,0)))</f>
        <v>MS</v>
      </c>
      <c r="T239" s="48" t="str">
        <f>IF(INDEX(Applications_2021!$AE$2:$AE$651,MATCH($A239,Applications_2021!$A$2:$A$651,0))="","",INDEX(Applications_2021!$AE$2:$AE$651,MATCH($A239,Applications_2021!$A$2:$A$651,0)))</f>
        <v>Excellent</v>
      </c>
      <c r="U239" s="48" t="str">
        <f>IF(INDEX(Applications_2021!$AF$2:$AF$651,MATCH($A239,Applications_2021!$A$2:$A$651,0))="","",INDEX(Applications_2021!$AF$2:$AF$651,MATCH($A239,Applications_2021!$A$2:$A$651,0)))</f>
        <v xml:space="preserve">I want to attend the AAYME camp to learn more about college and career. I want to get a good advantage on achieving my goals. I hope to gain the knowledge of applying for applications, learning more about scholarships and how to apply for them, how to achieve my goals, and I also want to learn study strategies. I also want to learn skills for my ACT and PSAT to do better on them. </v>
      </c>
      <c r="V239" s="48" t="str">
        <f>IF(INDEX(Applications_2021!$AG$2:$AG$651,MATCH($A239,Applications_2021!$A$2:$A$651,0))="","",INDEX(Applications_2021!$AG$2:$AG$651,MATCH($A239,Applications_2021!$A$2:$A$651,0)))</f>
        <v xml:space="preserve">I was in Junior Beta club and in Gifted classes from 2nd to 6th grade. I also got nominated for the  "Congress of Future Medical Leaders Award of Excellence". I was in Cemetery Tours 6-8 grade pre-covid.  I read in church and alter serve. </v>
      </c>
      <c r="W239" s="48" t="str">
        <f>IF(INDEX(Applications_2021!$AH$2:$AH$651,MATCH($A239,Applications_2021!$A$2:$A$651,0))="","",INDEX(Applications_2021!$AH$2:$AH$651,MATCH($A239,Applications_2021!$A$2:$A$651,0)))</f>
        <v xml:space="preserve">My dream is to become a Pediatric Surgeon. I want to attend Howard University and eventually go to medical school. My brother attends Mississippi State and I hope to attend college also.  </v>
      </c>
      <c r="X239" s="48" t="str">
        <f>IF(INDEX(Applications_2021!$AI$2:$AI$651,MATCH($A239,Applications_2021!$A$2:$A$651,0))="","",INDEX(Applications_2021!$AI$2:$AI$651,MATCH($A239,Applications_2021!$A$2:$A$651,0)))</f>
        <v>school/teacher</v>
      </c>
      <c r="Y239" s="48" t="str">
        <f>IF(INDEX(Applications_2021!$AJ$2:$AJ$651,MATCH($A239,Applications_2021!$A$2:$A$651,0))="","",INDEX(Applications_2021!$AJ$2:$AJ$651,MATCH($A239,Applications_2021!$A$2:$A$651,0)))</f>
        <v>Tyra Bailey, Ph.D/Pass Christian High School</v>
      </c>
      <c r="Z239" s="48" t="str" cm="1">
        <f t="array" ref="Z239">IF(INDEX(Transcripts_2021!$Q$2:$Q$1001,MATCH($A239,Applications_2021!$A$2:$A$1001,0))="","",INDEX(Transcripts_2021!$Q$2:$Q$1001,MATCH(TRIM($A239),TRIM(Transcripts_2021!$B$2:$B$1001),0)))</f>
        <v/>
      </c>
      <c r="AA239" s="48" t="str" cm="1">
        <f t="array" ref="AA239">IF(INDEX(Transcripts_2021!$S$2:$S$1001,MATCH($A239,Applications_2021!$A$2:$A$1001,0))="","",INDEX(Transcripts_2021!$S$2:$S$1001,MATCH(TRIM($A239),TRIM(Transcripts_2021!$B$2:$B$1001),0)))</f>
        <v/>
      </c>
      <c r="AB239" s="48" t="str" cm="1">
        <f t="array" ref="AB239">IF(INDEX(Transcripts_2021!$U$2:$U$1001,MATCH($A239,Applications_2021!$A$2:$A$1001,0))="","",INDEX(Transcripts_2021!$U$2:$U$1001,MATCH(TRIM($A239),TRIM(Transcripts_2021!$B$2:$B$1001),0)))</f>
        <v/>
      </c>
      <c r="AC239" s="48" t="str">
        <f>IF(INDEX(Transcripts_2021!$A$2:$A$324,MATCH($A239,Transcripts_2021!$A$2:$A$324,0))=$A239,INDEX(Transcripts_2021!$O$2:$O$324,MATCH($A239,Transcripts_2021!$A$2:$A$324,0)),"")</f>
        <v>Pass Christian High School</v>
      </c>
      <c r="AD239" s="48" t="str">
        <f>IF(INDEX('AAYME 2021_List'!$A$3:$A$311,MATCH($A239,'AAYME 2021_List'!$A$3:$A$311,0))=$A239,INDEX('AAYME 2021_List'!$AC$3:$AC$311,MATCH($A239,'AAYME 2021_List'!$A$3:$A$311,0)),"")</f>
        <v>Harrison</v>
      </c>
      <c r="AE239" s="48" t="str">
        <f>IF(INDEX(Applications_2021!$AL$2:$AL$651,MATCH($A239,Applications_2021!$A$2:$A$651,0))="","",INDEX(Applications_2021!$AL$2:$AL$651,MATCH($A239,Applications_2021!$A$2:$A$651,0)))</f>
        <v>Harrison</v>
      </c>
    </row>
    <row r="240" spans="1:31" x14ac:dyDescent="0.3">
      <c r="A240" s="51" t="str">
        <f>IF(Applications_2021!$A496="","",Applications_2021!$A496)</f>
        <v>0515-GRI-KE-0270</v>
      </c>
      <c r="B240" s="52" t="str">
        <f>IF(INDEX('AAYME 2021_List'!$A$3:$A$311,MATCH($A240,'AAYME 2021_List'!$A$3:$A$311,0))=$A240,INDEX('AAYME 2021_List'!$B$3:$B$311,MATCH($A240,'AAYME 2021_List'!$A$3:$A$311,0)),"")</f>
        <v>Yes</v>
      </c>
      <c r="C240" s="258" t="str">
        <f>IF(INDEX('AAYME 2021_List'!$A$3:$A$311,MATCH($A240,'AAYME 2021_List'!$A$3:$A$311,0))=$A240,INDEX('AAYME 2021_List'!$C$3:$C$311,MATCH($A240,'AAYME 2021_List'!$A$3:$A$311,0)),"")</f>
        <v>00-Priority Representation</v>
      </c>
      <c r="D240" s="46">
        <f t="shared" si="9"/>
        <v>9</v>
      </c>
      <c r="E240" s="45" cm="1">
        <f t="array" ref="E240">_xlfn.IFS($Q240="Less than $25,000 per year",5,$Q240="$25,000 to $49,999 per year",4,$Q240="$50,000 per year or above",2,$Q240="I do not know.",3,$Q240="",0)</f>
        <v>4</v>
      </c>
      <c r="F240" s="45" cm="1">
        <f t="array" ref="F240">_xlfn.IFS($T240="Excellent",5,$T240="Good",4,$T240="Average",3,$T240="Below Average",2,$T240="Poor",1)</f>
        <v>5</v>
      </c>
      <c r="G240" s="52"/>
      <c r="H240" s="52"/>
      <c r="I240" s="52"/>
      <c r="J240" s="255">
        <f>IF(INDEX('AAYME 2021_List'!$A$3:$A$311,MATCH($A240,'AAYME 2021_List'!$A$3:$A$311,0))=$A240,INDEX('AAYME 2021_List'!$J$3:$J$311,MATCH($A240,'AAYME 2021_List'!$A$3:$A$311,0)),"")</f>
        <v>9</v>
      </c>
      <c r="K240" s="48" t="str">
        <f>IF(LEFT(INDEX(Applications_2021!$E$2:$E$651,MATCH($A240,Applications_2021!$A$2:$A$651,0)),1)="Y","Black","Other")</f>
        <v>Black</v>
      </c>
      <c r="L240" s="48" t="str">
        <f>IF(INDEX(Applications_2021!$F$2:$F$651,MATCH($A240,Applications_2021!$A$2:$A$651,0))="","",INDEX(Applications_2021!$F$2:$F$651,MATCH($A240,Applications_2021!$A$2:$A$651,0)))</f>
        <v>Female</v>
      </c>
      <c r="M240" s="48" t="str">
        <f>IF(LEFT(INDEX(Applications_2021!$I$2:$I$651,MATCH($A240,Applications_2021!$A$2:$A$651,0)),1)="","",LEFT(INDEX(Applications_2021!$I$2:$I$651,MATCH($A240,Applications_2021!$A$2:$A$651,0)),1))</f>
        <v>9</v>
      </c>
      <c r="N240" s="48" t="str">
        <f>IF(INDEX(Applications_2021!$J$2:$J$651,MATCH($A240,Applications_2021!$A$2:$A$651,0))="","",INDEX(Applications_2021!$J$2:$J$651,MATCH($A240,Applications_2021!$A$2:$A$651,0)))</f>
        <v>Mccomb Highschool</v>
      </c>
      <c r="O240" s="48" t="str">
        <f>IF(INDEX(Applications_2021!$K$2:$K$651,MATCH($A240,Applications_2021!$A$2:$A$651,0))="","",INDEX(Applications_2021!$K$2:$K$651,MATCH($A240,Applications_2021!$A$2:$A$651,0)))</f>
        <v>Mccomb Ms</v>
      </c>
      <c r="P240" s="48" t="str">
        <f>IF(INDEX(Applications_2021!$P$2:$P$651,MATCH($A240,Applications_2021!$A$2:$A$651,0))="","",INDEX(Applications_2021!$P$2:$P$651,MATCH($A240,Applications_2021!$A$2:$A$651,0)))</f>
        <v>College degree or 4 or more years of college (including graduate school)</v>
      </c>
      <c r="Q240" s="48" t="str">
        <f>IF(INDEX(Applications_2021!$Q$2:$Q$651,MATCH($A240,Applications_2021!$A$2:$A$651,0))="","",INDEX(Applications_2021!$Q$2:$Q$651,MATCH($A240,Applications_2021!$A$2:$A$651,0)))</f>
        <v>$25,000 to $49,999 per year</v>
      </c>
      <c r="R240" s="48" t="str">
        <f>IF(INDEX(Applications_2021!$AL$2:$AL$651,MATCH($A240,Applications_2021!$A$2:$A$651,0))="","",INDEX(Applications_2021!$AL$2:$AL$651,MATCH($A240,Applications_2021!$A$2:$A$651,0)))</f>
        <v>Pike</v>
      </c>
      <c r="S240" s="48" t="str">
        <f>IF(INDEX(Applications_2021!$V$2:$V$651,MATCH($A240,Applications_2021!$A$2:$A$651,0))="","",INDEX(Applications_2021!$V$2:$V$651,MATCH($A240,Applications_2021!$A$2:$A$651,0)))</f>
        <v>MS</v>
      </c>
      <c r="T240" s="48" t="str">
        <f>IF(INDEX(Applications_2021!$AE$2:$AE$651,MATCH($A240,Applications_2021!$A$2:$A$651,0))="","",INDEX(Applications_2021!$AE$2:$AE$651,MATCH($A240,Applications_2021!$A$2:$A$651,0)))</f>
        <v>Excellent</v>
      </c>
      <c r="U240" s="48" t="str">
        <f>IF(INDEX(Applications_2021!$AF$2:$AF$651,MATCH($A240,Applications_2021!$A$2:$A$651,0))="","",INDEX(Applications_2021!$AF$2:$AF$651,MATCH($A240,Applications_2021!$A$2:$A$651,0)))</f>
        <v>I wish to attend the AAYME summer camp in hopes of learning new things that will help shape my future as an African-American female. As a former participant of multiple USM summer camps I always look forward to attending new camps. I've heard highly about MSMS courses and camps. With the things i've heard i'd absolutely love to attend the AAYME summer camp.</v>
      </c>
      <c r="V240" s="48" t="str">
        <f>IF(INDEX(Applications_2021!$AG$2:$AG$651,MATCH($A240,Applications_2021!$A$2:$A$651,0))="","",INDEX(Applications_2021!$AG$2:$AG$651,MATCH($A240,Applications_2021!$A$2:$A$651,0)))</f>
        <v>The hobbies or talents I pursue are softball, piano, marching band, and concert band. I've been enjoying band for three years now on trombone. On the school softball team i'm a very versatile team player who normally occupies the first baseman position. As for my love of piano it has been a strong inter for going on almost eight years.</v>
      </c>
      <c r="W240" s="48" t="str">
        <f>IF(INDEX(Applications_2021!$AH$2:$AH$651,MATCH($A240,Applications_2021!$A$2:$A$651,0))="","",INDEX(Applications_2021!$AH$2:$AH$651,MATCH($A240,Applications_2021!$A$2:$A$651,0)))</f>
        <v/>
      </c>
      <c r="X240" s="48" t="str">
        <f>IF(INDEX(Applications_2021!$AI$2:$AI$651,MATCH($A240,Applications_2021!$A$2:$A$651,0))="","",INDEX(Applications_2021!$AI$2:$AI$651,MATCH($A240,Applications_2021!$A$2:$A$651,0)))</f>
        <v>relative or friend</v>
      </c>
      <c r="Y240" s="48" t="str">
        <f>IF(INDEX(Applications_2021!$AJ$2:$AJ$651,MATCH($A240,Applications_2021!$A$2:$A$651,0))="","",INDEX(Applications_2021!$AJ$2:$AJ$651,MATCH($A240,Applications_2021!$A$2:$A$651,0)))</f>
        <v/>
      </c>
      <c r="Z240" s="48" t="str" cm="1">
        <f t="array" ref="Z240">IF(INDEX(Transcripts_2021!$Q$2:$Q$1001,MATCH($A240,Applications_2021!$A$2:$A$1001,0))="","",INDEX(Transcripts_2021!$Q$2:$Q$1001,MATCH(TRIM($A240),TRIM(Transcripts_2021!$B$2:$B$1001),0)))</f>
        <v/>
      </c>
      <c r="AA240" s="48" t="str" cm="1">
        <f t="array" ref="AA240">IF(INDEX(Transcripts_2021!$S$2:$S$1001,MATCH($A240,Applications_2021!$A$2:$A$1001,0))="","",INDEX(Transcripts_2021!$S$2:$S$1001,MATCH(TRIM($A240),TRIM(Transcripts_2021!$B$2:$B$1001),0)))</f>
        <v/>
      </c>
      <c r="AB240" s="48" t="str" cm="1">
        <f t="array" ref="AB240">IF(INDEX(Transcripts_2021!$U$2:$U$1001,MATCH($A240,Applications_2021!$A$2:$A$1001,0))="","",INDEX(Transcripts_2021!$U$2:$U$1001,MATCH(TRIM($A240),TRIM(Transcripts_2021!$B$2:$B$1001),0)))</f>
        <v/>
      </c>
      <c r="AC240" s="48" t="str">
        <f>IF(INDEX(Transcripts_2021!$A$2:$A$324,MATCH($A240,Transcripts_2021!$A$2:$A$324,0))=$A240,INDEX(Transcripts_2021!$O$2:$O$324,MATCH($A240,Transcripts_2021!$A$2:$A$324,0)),"")</f>
        <v xml:space="preserve">McComb High School </v>
      </c>
      <c r="AD240" s="48" t="str">
        <f>IF(INDEX('AAYME 2021_List'!$A$3:$A$311,MATCH($A240,'AAYME 2021_List'!$A$3:$A$311,0))=$A240,INDEX('AAYME 2021_List'!$AC$3:$AC$311,MATCH($A240,'AAYME 2021_List'!$A$3:$A$311,0)),"")</f>
        <v>Pike</v>
      </c>
      <c r="AE240" s="48" t="str">
        <f>IF(INDEX(Applications_2021!$AL$2:$AL$651,MATCH($A240,Applications_2021!$A$2:$A$651,0))="","",INDEX(Applications_2021!$AL$2:$AL$651,MATCH($A240,Applications_2021!$A$2:$A$651,0)))</f>
        <v>Pike</v>
      </c>
    </row>
    <row r="241" spans="1:31" x14ac:dyDescent="0.3">
      <c r="A241" s="165" t="str">
        <f>IF(Applications_2021!$A502="","",Applications_2021!$A502)</f>
        <v>0521-WIN-AS-0081</v>
      </c>
      <c r="B241" s="52" t="str">
        <f>IF(INDEX('AAYME 2021_List'!$A$3:$A$311,MATCH($A241,'AAYME 2021_List'!$A$3:$A$311,0))=$A241,INDEX('AAYME 2021_List'!$B$3:$B$311,MATCH($A241,'AAYME 2021_List'!$A$3:$A$311,0)),"")</f>
        <v>Yes</v>
      </c>
      <c r="C241" s="258" t="str">
        <f>IF(INDEX('AAYME 2021_List'!$A$3:$A$311,MATCH($A241,'AAYME 2021_List'!$A$3:$A$311,0))=$A241,INDEX('AAYME 2021_List'!$C$3:$C$311,MATCH($A241,'AAYME 2021_List'!$A$3:$A$311,0)),"")</f>
        <v>06-Finalist</v>
      </c>
      <c r="D241" s="46">
        <f t="shared" si="9"/>
        <v>8</v>
      </c>
      <c r="E241" s="45" cm="1">
        <f t="array" ref="E241">_xlfn.IFS($Q241="Less than $25,000 per year",5,$Q241="$25,000 to $49,999 per year",4,$Q241="$50,000 per year or above",2,$Q241="I do not know.",3,$Q241="",0)</f>
        <v>4</v>
      </c>
      <c r="F241" s="45" cm="1">
        <f t="array" ref="F241">_xlfn.IFS($T241="Excellent",5,$T241="Good",4,$T241="Average",3,$T241="Below Average",2,$T241="Poor",1)</f>
        <v>4</v>
      </c>
      <c r="G241" s="52"/>
      <c r="H241" s="52"/>
      <c r="I241" s="52"/>
      <c r="J241" s="255">
        <f>IF(INDEX('AAYME 2021_List'!$A$3:$A$311,MATCH($A241,'AAYME 2021_List'!$A$3:$A$311,0))=$A241,INDEX('AAYME 2021_List'!$J$3:$J$311,MATCH($A241,'AAYME 2021_List'!$A$3:$A$311,0)),"")</f>
        <v>9</v>
      </c>
      <c r="K241" s="48" t="str">
        <f>IF(LEFT(INDEX(Applications_2021!$E$2:$E$651,MATCH($A241,Applications_2021!$A$2:$A$651,0)),1)="Y","Black","Other")</f>
        <v>Black</v>
      </c>
      <c r="L241" s="48" t="str">
        <f>IF(INDEX(Applications_2021!$F$2:$F$651,MATCH($A241,Applications_2021!$A$2:$A$651,0))="","",INDEX(Applications_2021!$F$2:$F$651,MATCH($A241,Applications_2021!$A$2:$A$651,0)))</f>
        <v>Female</v>
      </c>
      <c r="M241" s="48" t="str">
        <f>IF(LEFT(INDEX(Applications_2021!$I$2:$I$651,MATCH($A241,Applications_2021!$A$2:$A$651,0)),1)="","",LEFT(INDEX(Applications_2021!$I$2:$I$651,MATCH($A241,Applications_2021!$A$2:$A$651,0)),1))</f>
        <v>9</v>
      </c>
      <c r="N241" s="66" t="str">
        <f>IF(INDEX(Applications_2021!$J$2:$J$651,MATCH($A241,Applications_2021!$A$2:$A$651,0))="","",INDEX(Applications_2021!$J$2:$J$651,MATCH($A241,Applications_2021!$A$2:$A$651,0)))</f>
        <v xml:space="preserve">Seminary High School </v>
      </c>
      <c r="O241" s="48" t="str">
        <f>IF(INDEX(Applications_2021!$K$2:$K$651,MATCH($A241,Applications_2021!$A$2:$A$651,0))="","",INDEX(Applications_2021!$K$2:$K$651,MATCH($A241,Applications_2021!$A$2:$A$651,0)))</f>
        <v xml:space="preserve">Covington County </v>
      </c>
      <c r="P241" s="48" t="str">
        <f>IF(INDEX(Applications_2021!$P$2:$P$651,MATCH($A241,Applications_2021!$A$2:$A$651,0))="","",INDEX(Applications_2021!$P$2:$P$651,MATCH($A241,Applications_2021!$A$2:$A$651,0)))</f>
        <v>College degree or 4 or more years of college (including graduate school)</v>
      </c>
      <c r="Q241" s="48" t="str">
        <f>IF(INDEX(Applications_2021!$Q$2:$Q$651,MATCH($A241,Applications_2021!$A$2:$A$651,0))="","",INDEX(Applications_2021!$Q$2:$Q$651,MATCH($A241,Applications_2021!$A$2:$A$651,0)))</f>
        <v>$25,000 to $49,999 per year</v>
      </c>
      <c r="R241" s="66" t="str">
        <f>$AD241</f>
        <v>Covington</v>
      </c>
      <c r="S241" s="48" t="str">
        <f>IF(INDEX(Applications_2021!$V$2:$V$651,MATCH($A241,Applications_2021!$A$2:$A$651,0))="","",INDEX(Applications_2021!$V$2:$V$651,MATCH($A241,Applications_2021!$A$2:$A$651,0)))</f>
        <v>MS</v>
      </c>
      <c r="T241" s="48" t="str">
        <f>IF(INDEX(Applications_2021!$AE$2:$AE$651,MATCH($A241,Applications_2021!$A$2:$A$651,0))="","",INDEX(Applications_2021!$AE$2:$AE$651,MATCH($A241,Applications_2021!$A$2:$A$651,0)))</f>
        <v>Good</v>
      </c>
      <c r="U241" s="48" t="str">
        <f>IF(INDEX(Applications_2021!$AF$2:$AF$651,MATCH($A241,Applications_2021!$A$2:$A$651,0))="","",INDEX(Applications_2021!$AF$2:$AF$651,MATCH($A241,Applications_2021!$A$2:$A$651,0)))</f>
        <v xml:space="preserve">I want to attend AAYME Camp because I think it's going to improve my knowledge and provide a great opportunity for me. </v>
      </c>
      <c r="V241" s="48" t="str">
        <f>IF(INDEX(Applications_2021!$AG$2:$AG$651,MATCH($A241,Applications_2021!$A$2:$A$651,0))="","",INDEX(Applications_2021!$AG$2:$AG$651,MATCH($A241,Applications_2021!$A$2:$A$651,0)))</f>
        <v xml:space="preserve"> I'm good at public speaking. </v>
      </c>
      <c r="W241" s="48" t="str">
        <f>IF(INDEX(Applications_2021!$AH$2:$AH$651,MATCH($A241,Applications_2021!$A$2:$A$651,0))="","",INDEX(Applications_2021!$AH$2:$AH$651,MATCH($A241,Applications_2021!$A$2:$A$651,0)))</f>
        <v/>
      </c>
      <c r="X241" s="48" t="str">
        <f>IF(INDEX(Applications_2021!$AI$2:$AI$651,MATCH($A241,Applications_2021!$A$2:$A$651,0))="","",INDEX(Applications_2021!$AI$2:$AI$651,MATCH($A241,Applications_2021!$A$2:$A$651,0)))</f>
        <v>relative or friend</v>
      </c>
      <c r="Y241" s="48" t="str">
        <f>IF(INDEX(Applications_2021!$AJ$2:$AJ$651,MATCH($A241,Applications_2021!$A$2:$A$651,0))="","",INDEX(Applications_2021!$AJ$2:$AJ$651,MATCH($A241,Applications_2021!$A$2:$A$651,0)))</f>
        <v/>
      </c>
      <c r="Z241" s="48" t="str" cm="1">
        <f t="array" ref="Z241">IF(INDEX(Transcripts_2021!$Q$2:$Q$1001,MATCH($A241,Applications_2021!$A$2:$A$1001,0))="","",INDEX(Transcripts_2021!$Q$2:$Q$1001,MATCH(TRIM($A241),TRIM(Transcripts_2021!$B$2:$B$1001),0)))</f>
        <v/>
      </c>
      <c r="AA241" s="48" t="str" cm="1">
        <f t="array" ref="AA241">IF(INDEX(Transcripts_2021!$S$2:$S$1001,MATCH($A241,Applications_2021!$A$2:$A$1001,0))="","",INDEX(Transcripts_2021!$S$2:$S$1001,MATCH(TRIM($A241),TRIM(Transcripts_2021!$B$2:$B$1001),0)))</f>
        <v/>
      </c>
      <c r="AB241" s="48" t="str" cm="1">
        <f t="array" ref="AB241">IF(INDEX(Transcripts_2021!$U$2:$U$1001,MATCH($A241,Applications_2021!$A$2:$A$1001,0))="","",INDEX(Transcripts_2021!$U$2:$U$1001,MATCH(TRIM($A241),TRIM(Transcripts_2021!$B$2:$B$1001),0)))</f>
        <v/>
      </c>
      <c r="AC241" s="48" t="str">
        <f>IF(INDEX(Transcripts_2021!$A$2:$A$324,MATCH($A241,Transcripts_2021!$A$2:$A$324,0))=$A241,INDEX(Transcripts_2021!$O$2:$O$324,MATCH($A241,Transcripts_2021!$A$2:$A$324,0)),"")</f>
        <v xml:space="preserve">Seminary High School </v>
      </c>
      <c r="AD241" s="67" t="s">
        <v>200</v>
      </c>
      <c r="AE241" s="48" t="str">
        <f>IF(INDEX(Applications_2021!$AL$2:$AL$651,MATCH($A241,Applications_2021!$A$2:$A$651,0))="","",INDEX(Applications_2021!$AL$2:$AL$651,MATCH($A241,Applications_2021!$A$2:$A$651,0)))</f>
        <v>Smith</v>
      </c>
    </row>
    <row r="242" spans="1:31" x14ac:dyDescent="0.3">
      <c r="A242" s="51" t="str">
        <f>IF(Applications_2021!$A504="","",Applications_2021!$A504)</f>
        <v>0523-DER-AN-0171</v>
      </c>
      <c r="B242" s="52">
        <f>IF(INDEX('AAYME 2021_List'!$A$3:$A$311,MATCH($A242,'AAYME 2021_List'!$A$3:$A$311,0))=$A242,INDEX('AAYME 2021_List'!$B$3:$B$311,MATCH($A242,'AAYME 2021_List'!$A$3:$A$311,0)),"")</f>
        <v>0</v>
      </c>
      <c r="C242" s="258" t="str">
        <f>IF(INDEX('AAYME 2021_List'!$A$3:$A$311,MATCH($A242,'AAYME 2021_List'!$A$3:$A$311,0))=$A242,INDEX('AAYME 2021_List'!$C$3:$C$311,MATCH($A242,'AAYME 2021_List'!$A$3:$A$311,0)),"")</f>
        <v>99-Not Selected</v>
      </c>
      <c r="D242" s="46">
        <f t="shared" si="9"/>
        <v>7</v>
      </c>
      <c r="E242" s="45" cm="1">
        <f t="array" ref="E242">_xlfn.IFS($Q242="Less than $25,000 per year",5,$Q242="$25,000 to $49,999 per year",4,$Q242="$50,000 per year or above",2,$Q242="I do not know.",3,$Q242="",0)</f>
        <v>2</v>
      </c>
      <c r="F242" s="45" cm="1">
        <f t="array" ref="F242">_xlfn.IFS($T242="Excellent",5,$T242="Good",4,$T242="Average",3,$T242="Below Average",2,$T242="Poor",1)</f>
        <v>5</v>
      </c>
      <c r="G242" s="52"/>
      <c r="H242" s="52"/>
      <c r="I242" s="52"/>
      <c r="J242" s="255">
        <f>IF(INDEX('AAYME 2021_List'!$A$3:$A$311,MATCH($A242,'AAYME 2021_List'!$A$3:$A$311,0))=$A242,INDEX('AAYME 2021_List'!$J$3:$J$311,MATCH($A242,'AAYME 2021_List'!$A$3:$A$311,0)),"")</f>
        <v>0</v>
      </c>
      <c r="K242" s="48" t="str">
        <f>IF(LEFT(INDEX(Applications_2021!$E$2:$E$651,MATCH($A242,Applications_2021!$A$2:$A$651,0)),1)="Y","Black","Other")</f>
        <v>Black</v>
      </c>
      <c r="L242" s="48" t="str">
        <f>IF(INDEX(Applications_2021!$F$2:$F$651,MATCH($A242,Applications_2021!$A$2:$A$651,0))="","",INDEX(Applications_2021!$F$2:$F$651,MATCH($A242,Applications_2021!$A$2:$A$651,0)))</f>
        <v>Female</v>
      </c>
      <c r="M242" s="48" t="str">
        <f>IF(LEFT(INDEX(Applications_2021!$I$2:$I$651,MATCH($A242,Applications_2021!$A$2:$A$651,0)),1)="","",LEFT(INDEX(Applications_2021!$I$2:$I$651,MATCH($A242,Applications_2021!$A$2:$A$651,0)),1))</f>
        <v>8</v>
      </c>
      <c r="N242" s="48" t="str">
        <f>IF(INDEX(Applications_2021!$J$2:$J$651,MATCH($A242,Applications_2021!$A$2:$A$651,0))="","",INDEX(Applications_2021!$J$2:$J$651,MATCH($A242,Applications_2021!$A$2:$A$651,0)))</f>
        <v>Brandon Middle School</v>
      </c>
      <c r="O242" s="48" t="str">
        <f>IF(INDEX(Applications_2021!$K$2:$K$651,MATCH($A242,Applications_2021!$A$2:$A$651,0))="","",INDEX(Applications_2021!$K$2:$K$651,MATCH($A242,Applications_2021!$A$2:$A$651,0)))</f>
        <v>Rankin County School District</v>
      </c>
      <c r="P242" s="48" t="str">
        <f>IF(INDEX(Applications_2021!$P$2:$P$651,MATCH($A242,Applications_2021!$A$2:$A$651,0))="","",INDEX(Applications_2021!$P$2:$P$651,MATCH($A242,Applications_2021!$A$2:$A$651,0)))</f>
        <v>College degree or 4 or more years of college (including graduate school)</v>
      </c>
      <c r="Q242" s="48" t="str">
        <f>IF(INDEX(Applications_2021!$Q$2:$Q$651,MATCH($A242,Applications_2021!$A$2:$A$651,0))="","",INDEX(Applications_2021!$Q$2:$Q$651,MATCH($A242,Applications_2021!$A$2:$A$651,0)))</f>
        <v>$50,000 per year or above</v>
      </c>
      <c r="R242" s="48" t="str">
        <f>IF(INDEX(Applications_2021!$AL$2:$AL$651,MATCH($A242,Applications_2021!$A$2:$A$651,0))="","",INDEX(Applications_2021!$AL$2:$AL$651,MATCH($A242,Applications_2021!$A$2:$A$651,0)))</f>
        <v>Rankin</v>
      </c>
      <c r="S242" s="48" t="str">
        <f>IF(INDEX(Applications_2021!$V$2:$V$651,MATCH($A242,Applications_2021!$A$2:$A$651,0))="","",INDEX(Applications_2021!$V$2:$V$651,MATCH($A242,Applications_2021!$A$2:$A$651,0)))</f>
        <v>MS</v>
      </c>
      <c r="T242" s="48" t="str">
        <f>IF(INDEX(Applications_2021!$AE$2:$AE$651,MATCH($A242,Applications_2021!$A$2:$A$651,0))="","",INDEX(Applications_2021!$AE$2:$AE$651,MATCH($A242,Applications_2021!$A$2:$A$651,0)))</f>
        <v>Excellent</v>
      </c>
      <c r="U242" s="48" t="str">
        <f>IF(INDEX(Applications_2021!$AF$2:$AF$651,MATCH($A242,Applications_2021!$A$2:$A$651,0))="","",INDEX(Applications_2021!$AF$2:$AF$651,MATCH($A242,Applications_2021!$A$2:$A$651,0)))</f>
        <v>I want to attend the AAYME Camp because I think it will help me academically and give me some guidance into what to expect in the upcoming year. I hope to gain a high score on my ACT when I do take it and get help in areas that I struggle with in math and science.</v>
      </c>
      <c r="V242" s="48" t="str">
        <f>IF(INDEX(Applications_2021!$AG$2:$AG$651,MATCH($A242,Applications_2021!$A$2:$A$651,0))="","",INDEX(Applications_2021!$AG$2:$AG$651,MATCH($A242,Applications_2021!$A$2:$A$651,0)))</f>
        <v>I was a part of my school's Beta Club. I was also given the opportunity from Duke TIP to take my ACT early because I scored at or above the 95th percentile on my grade level standardized test.</v>
      </c>
      <c r="W242" s="48" t="str">
        <f>IF(INDEX(Applications_2021!$AH$2:$AH$651,MATCH($A242,Applications_2021!$A$2:$A$651,0))="","",INDEX(Applications_2021!$AH$2:$AH$651,MATCH($A242,Applications_2021!$A$2:$A$651,0)))</f>
        <v/>
      </c>
      <c r="X242" s="48" t="str">
        <f>IF(INDEX(Applications_2021!$AI$2:$AI$651,MATCH($A242,Applications_2021!$A$2:$A$651,0))="","",INDEX(Applications_2021!$AI$2:$AI$651,MATCH($A242,Applications_2021!$A$2:$A$651,0)))</f>
        <v>school/teacher</v>
      </c>
      <c r="Y242" s="48" t="str">
        <f>IF(INDEX(Applications_2021!$AJ$2:$AJ$651,MATCH($A242,Applications_2021!$A$2:$A$651,0))="","",INDEX(Applications_2021!$AJ$2:$AJ$651,MATCH($A242,Applications_2021!$A$2:$A$651,0)))</f>
        <v>Brandon Middle School</v>
      </c>
      <c r="Z242" s="48" t="str" cm="1">
        <f t="array" ref="Z242">IF(INDEX(Transcripts_2021!$Q$2:$Q$1001,MATCH($A242,Applications_2021!$A$2:$A$1001,0))="","",INDEX(Transcripts_2021!$Q$2:$Q$1001,MATCH(TRIM($A242),TRIM(Transcripts_2021!$B$2:$B$1001),0)))</f>
        <v/>
      </c>
      <c r="AA242" s="48" t="str" cm="1">
        <f t="array" ref="AA242">IF(INDEX(Transcripts_2021!$S$2:$S$1001,MATCH($A242,Applications_2021!$A$2:$A$1001,0))="","",INDEX(Transcripts_2021!$S$2:$S$1001,MATCH(TRIM($A242),TRIM(Transcripts_2021!$B$2:$B$1001),0)))</f>
        <v/>
      </c>
      <c r="AB242" s="48" t="str" cm="1">
        <f t="array" ref="AB242">IF(INDEX(Transcripts_2021!$U$2:$U$1001,MATCH($A242,Applications_2021!$A$2:$A$1001,0))="","",INDEX(Transcripts_2021!$U$2:$U$1001,MATCH(TRIM($A242),TRIM(Transcripts_2021!$B$2:$B$1001),0)))</f>
        <v/>
      </c>
      <c r="AC242" s="48" t="str">
        <f>IF(INDEX(Transcripts_2021!$A$2:$A$324,MATCH($A242,Transcripts_2021!$A$2:$A$324,0))=$A242,INDEX(Transcripts_2021!$O$2:$O$324,MATCH($A242,Transcripts_2021!$A$2:$A$324,0)),"")</f>
        <v>Brandon Middle School</v>
      </c>
      <c r="AD242" s="48" t="str">
        <f>IF(INDEX('AAYME 2021_List'!$A$3:$A$311,MATCH($A242,'AAYME 2021_List'!$A$3:$A$311,0))=$A242,INDEX('AAYME 2021_List'!$AC$3:$AC$311,MATCH($A242,'AAYME 2021_List'!$A$3:$A$311,0)),"")</f>
        <v>Rankin</v>
      </c>
      <c r="AE242" s="48" t="str">
        <f>IF(INDEX(Applications_2021!$AL$2:$AL$651,MATCH($A242,Applications_2021!$A$2:$A$651,0))="","",INDEX(Applications_2021!$AL$2:$AL$651,MATCH($A242,Applications_2021!$A$2:$A$651,0)))</f>
        <v>Rankin</v>
      </c>
    </row>
    <row r="243" spans="1:31" x14ac:dyDescent="0.3">
      <c r="A243" s="51" t="str">
        <f>IF(Applications_2021!$A505="","",Applications_2021!$A505)</f>
        <v>0524-DAL-RE-0053</v>
      </c>
      <c r="B243" s="52">
        <f>IF(INDEX('AAYME 2021_List'!$A$3:$A$311,MATCH($A243,'AAYME 2021_List'!$A$3:$A$311,0))=$A243,INDEX('AAYME 2021_List'!$B$3:$B$311,MATCH($A243,'AAYME 2021_List'!$A$3:$A$311,0)),"")</f>
        <v>0</v>
      </c>
      <c r="C243" s="281" t="str">
        <f>IF(INDEX('AAYME 2021_List'!$A$3:$A$311,MATCH($A243,'AAYME 2021_List'!$A$3:$A$311,0))=$A243,INDEX('AAYME 2021_List'!$C$3:$C$311,MATCH($A243,'AAYME 2021_List'!$A$3:$A$311,0)),"")</f>
        <v>99-Not Selected</v>
      </c>
      <c r="D243" s="46">
        <f t="shared" si="9"/>
        <v>8</v>
      </c>
      <c r="E243" s="45" cm="1">
        <f t="array" ref="E243">_xlfn.IFS($Q243="Less than $25,000 per year",5,$Q243="$25,000 to $49,999 per year",4,$Q243="$50,000 per year or above",2,$Q243="I do not know.",3,$Q243="",0)</f>
        <v>3</v>
      </c>
      <c r="F243" s="45" cm="1">
        <f t="array" ref="F243">_xlfn.IFS($T243="Excellent",5,$T243="Good",4,$T243="Average",3,$T243="Below Average",2,$T243="Poor",1)</f>
        <v>5</v>
      </c>
      <c r="G243" s="52"/>
      <c r="H243" s="52"/>
      <c r="I243" s="52"/>
      <c r="J243" s="255">
        <f>IF(INDEX('AAYME 2021_List'!$A$3:$A$311,MATCH($A243,'AAYME 2021_List'!$A$3:$A$311,0))=$A243,INDEX('AAYME 2021_List'!$J$3:$J$311,MATCH($A243,'AAYME 2021_List'!$A$3:$A$311,0)),"")</f>
        <v>9</v>
      </c>
      <c r="K243" s="48" t="str">
        <f>IF(LEFT(INDEX(Applications_2021!$E$2:$E$651,MATCH($A243,Applications_2021!$A$2:$A$651,0)),1)="Y","Black","Other")</f>
        <v>Black</v>
      </c>
      <c r="L243" s="48" t="str">
        <f>IF(INDEX(Applications_2021!$F$2:$F$651,MATCH($A243,Applications_2021!$A$2:$A$651,0))="","",INDEX(Applications_2021!$F$2:$F$651,MATCH($A243,Applications_2021!$A$2:$A$651,0)))</f>
        <v>Female</v>
      </c>
      <c r="M243" s="48" t="str">
        <f>IF(LEFT(INDEX(Applications_2021!$I$2:$I$651,MATCH($A243,Applications_2021!$A$2:$A$651,0)),1)="","",LEFT(INDEX(Applications_2021!$I$2:$I$651,MATCH($A243,Applications_2021!$A$2:$A$651,0)),1))</f>
        <v>9</v>
      </c>
      <c r="N243" s="48" t="str">
        <f>IF(INDEX(Applications_2021!$J$2:$J$651,MATCH($A243,Applications_2021!$A$2:$A$651,0))="","",INDEX(Applications_2021!$J$2:$J$651,MATCH($A243,Applications_2021!$A$2:$A$651,0)))</f>
        <v>Desoto Central High School</v>
      </c>
      <c r="O243" s="48" t="str">
        <f>IF(INDEX(Applications_2021!$K$2:$K$651,MATCH($A243,Applications_2021!$A$2:$A$651,0))="","",INDEX(Applications_2021!$K$2:$K$651,MATCH($A243,Applications_2021!$A$2:$A$651,0)))</f>
        <v>Desoto County</v>
      </c>
      <c r="P243" s="48" t="str">
        <f>IF(INDEX(Applications_2021!$P$2:$P$651,MATCH($A243,Applications_2021!$A$2:$A$651,0))="","",INDEX(Applications_2021!$P$2:$P$651,MATCH($A243,Applications_2021!$A$2:$A$651,0)))</f>
        <v>College degree or 4 or more years of college (including graduate school)</v>
      </c>
      <c r="Q243" s="48" t="str">
        <f>IF(INDEX(Applications_2021!$Q$2:$Q$651,MATCH($A243,Applications_2021!$A$2:$A$651,0))="","",INDEX(Applications_2021!$Q$2:$Q$651,MATCH($A243,Applications_2021!$A$2:$A$651,0)))</f>
        <v>I do not know.</v>
      </c>
      <c r="R243" s="48" t="str">
        <f>IF(INDEX(Applications_2021!$AL$2:$AL$651,MATCH($A243,Applications_2021!$A$2:$A$651,0))="","",INDEX(Applications_2021!$AL$2:$AL$651,MATCH($A243,Applications_2021!$A$2:$A$651,0)))</f>
        <v>DeSoto</v>
      </c>
      <c r="S243" s="48" t="str">
        <f>IF(INDEX(Applications_2021!$V$2:$V$651,MATCH($A243,Applications_2021!$A$2:$A$651,0))="","",INDEX(Applications_2021!$V$2:$V$651,MATCH($A243,Applications_2021!$A$2:$A$651,0)))</f>
        <v>MS</v>
      </c>
      <c r="T243" s="48" t="str">
        <f>IF(INDEX(Applications_2021!$AE$2:$AE$651,MATCH($A243,Applications_2021!$A$2:$A$651,0))="","",INDEX(Applications_2021!$AE$2:$AE$651,MATCH($A243,Applications_2021!$A$2:$A$651,0)))</f>
        <v>Excellent</v>
      </c>
      <c r="U243" s="48" t="str">
        <f>IF(INDEX(Applications_2021!$AF$2:$AF$651,MATCH($A243,Applications_2021!$A$2:$A$651,0))="","",INDEX(Applications_2021!$AF$2:$AF$651,MATCH($A243,Applications_2021!$A$2:$A$651,0)))</f>
        <v>This camp offers exposure to personal and academic development in a way that is engaging and fun, which is ideal for me since I am always looking for opportunities to me learn more about who I am and the possibilities of who or what I could become in a creative and supportive environment.</v>
      </c>
      <c r="V243" s="48" t="str">
        <f>IF(INDEX(Applications_2021!$AG$2:$AG$651,MATCH($A243,Applications_2021!$A$2:$A$651,0))="","",INDEX(Applications_2021!$AG$2:$AG$651,MATCH($A243,Applications_2021!$A$2:$A$651,0)))</f>
        <v xml:space="preserve">Honor roll student on the basketball and softball teams at  Desoto Central High School.  Member of Girl Scouts of America, Inc. for 9 years.  Member of the National Society of Black Engineers for 2 years-current vice president/past treasurer. Member of Jack and Jill of America, Inc. for 1 year-founding teen member/current treasurer.   </v>
      </c>
      <c r="W243" s="48" t="str">
        <f>IF(INDEX(Applications_2021!$AH$2:$AH$651,MATCH($A243,Applications_2021!$A$2:$A$651,0))="","",INDEX(Applications_2021!$AH$2:$AH$651,MATCH($A243,Applications_2021!$A$2:$A$651,0)))</f>
        <v/>
      </c>
      <c r="X243" s="48" t="str">
        <f>IF(INDEX(Applications_2021!$AI$2:$AI$651,MATCH($A243,Applications_2021!$A$2:$A$651,0))="","",INDEX(Applications_2021!$AI$2:$AI$651,MATCH($A243,Applications_2021!$A$2:$A$651,0)))</f>
        <v>relative or friend</v>
      </c>
      <c r="Y243" s="48" t="str">
        <f>IF(INDEX(Applications_2021!$AJ$2:$AJ$651,MATCH($A243,Applications_2021!$A$2:$A$651,0))="","",INDEX(Applications_2021!$AJ$2:$AJ$651,MATCH($A243,Applications_2021!$A$2:$A$651,0)))</f>
        <v/>
      </c>
      <c r="Z243" s="48" t="str" cm="1">
        <f t="array" ref="Z243">IF(INDEX(Transcripts_2021!$Q$2:$Q$1001,MATCH($A243,Applications_2021!$A$2:$A$1001,0))="","",INDEX(Transcripts_2021!$Q$2:$Q$1001,MATCH(TRIM($A243),TRIM(Transcripts_2021!$B$2:$B$1001),0)))</f>
        <v/>
      </c>
      <c r="AA243" s="48" t="str" cm="1">
        <f t="array" ref="AA243">IF(INDEX(Transcripts_2021!$S$2:$S$1001,MATCH($A243,Applications_2021!$A$2:$A$1001,0))="","",INDEX(Transcripts_2021!$S$2:$S$1001,MATCH(TRIM($A243),TRIM(Transcripts_2021!$B$2:$B$1001),0)))</f>
        <v/>
      </c>
      <c r="AB243" s="48" t="str" cm="1">
        <f t="array" ref="AB243">IF(INDEX(Transcripts_2021!$U$2:$U$1001,MATCH($A243,Applications_2021!$A$2:$A$1001,0))="","",INDEX(Transcripts_2021!$U$2:$U$1001,MATCH(TRIM($A243),TRIM(Transcripts_2021!$B$2:$B$1001),0)))</f>
        <v/>
      </c>
      <c r="AC243" s="48" t="str">
        <f>IF(INDEX(Transcripts_2021!$A$2:$A$324,MATCH($A243,Transcripts_2021!$A$2:$A$324,0))=$A243,INDEX(Transcripts_2021!$O$2:$O$324,MATCH($A243,Transcripts_2021!$A$2:$A$324,0)),"")</f>
        <v>Desoto Central High School</v>
      </c>
      <c r="AD243" s="48" t="str">
        <f>IF(INDEX('AAYME 2021_List'!$A$3:$A$311,MATCH($A243,'AAYME 2021_List'!$A$3:$A$311,0))=$A243,INDEX('AAYME 2021_List'!$AC$3:$AC$311,MATCH($A243,'AAYME 2021_List'!$A$3:$A$311,0)),"")</f>
        <v>DeSoto</v>
      </c>
      <c r="AE243" s="48" t="str">
        <f>IF(INDEX(Applications_2021!$AL$2:$AL$651,MATCH($A243,Applications_2021!$A$2:$A$651,0))="","",INDEX(Applications_2021!$AL$2:$AL$651,MATCH($A243,Applications_2021!$A$2:$A$651,0)))</f>
        <v>DeSoto</v>
      </c>
    </row>
    <row r="244" spans="1:31" x14ac:dyDescent="0.3">
      <c r="A244" s="51" t="str">
        <f>IF(Applications_2021!$A508="","",Applications_2021!$A508)</f>
        <v>0527-SOR-JA-0098</v>
      </c>
      <c r="B244" s="52">
        <f>IF(INDEX('AAYME 2021_List'!$A$3:$A$311,MATCH($A244,'AAYME 2021_List'!$A$3:$A$311,0))=$A244,INDEX('AAYME 2021_List'!$B$3:$B$311,MATCH($A244,'AAYME 2021_List'!$A$3:$A$311,0)),"")</f>
        <v>0</v>
      </c>
      <c r="C244" s="258" t="str">
        <f>IF(INDEX('AAYME 2021_List'!$A$3:$A$311,MATCH($A244,'AAYME 2021_List'!$A$3:$A$311,0))=$A244,INDEX('AAYME 2021_List'!$C$3:$C$311,MATCH($A244,'AAYME 2021_List'!$A$3:$A$311,0)),"")</f>
        <v>99-Not Selected</v>
      </c>
      <c r="D244" s="46">
        <f t="shared" si="9"/>
        <v>6</v>
      </c>
      <c r="E244" s="45" cm="1">
        <f t="array" ref="E244">_xlfn.IFS($Q244="Less than $25,000 per year",5,$Q244="$25,000 to $49,999 per year",4,$Q244="$50,000 per year or above",2,$Q244="I do not know.",3,$Q244="",0)</f>
        <v>2</v>
      </c>
      <c r="F244" s="45" cm="1">
        <f t="array" ref="F244">_xlfn.IFS($T244="Excellent",5,$T244="Good",4,$T244="Average",3,$T244="Below Average",2,$T244="Poor",1)</f>
        <v>4</v>
      </c>
      <c r="G244" s="52"/>
      <c r="H244" s="52"/>
      <c r="I244" s="52"/>
      <c r="J244" s="255">
        <f>IF(INDEX('AAYME 2021_List'!$A$3:$A$311,MATCH($A244,'AAYME 2021_List'!$A$3:$A$311,0))=$A244,INDEX('AAYME 2021_List'!$J$3:$J$311,MATCH($A244,'AAYME 2021_List'!$A$3:$A$311,0)),"")</f>
        <v>0</v>
      </c>
      <c r="K244" s="48" t="str">
        <f>IF(LEFT(INDEX(Applications_2021!$E$2:$E$651,MATCH($A244,Applications_2021!$A$2:$A$651,0)),1)="Y","Black","Other")</f>
        <v>Black</v>
      </c>
      <c r="L244" s="48" t="str">
        <f>IF(INDEX(Applications_2021!$F$2:$F$651,MATCH($A244,Applications_2021!$A$2:$A$651,0))="","",INDEX(Applications_2021!$F$2:$F$651,MATCH($A244,Applications_2021!$A$2:$A$651,0)))</f>
        <v>Female</v>
      </c>
      <c r="M244" s="48" t="str">
        <f>IF(LEFT(INDEX(Applications_2021!$I$2:$I$651,MATCH($A244,Applications_2021!$A$2:$A$651,0)),1)="","",LEFT(INDEX(Applications_2021!$I$2:$I$651,MATCH($A244,Applications_2021!$A$2:$A$651,0)),1))</f>
        <v>9</v>
      </c>
      <c r="N244" s="48" t="str">
        <f>IF(INDEX(Applications_2021!$J$2:$J$651,MATCH($A244,Applications_2021!$A$2:$A$651,0))="","",INDEX(Applications_2021!$J$2:$J$651,MATCH($A244,Applications_2021!$A$2:$A$651,0)))</f>
        <v>Desoto Central</v>
      </c>
      <c r="O244" s="48" t="str">
        <f>IF(INDEX(Applications_2021!$K$2:$K$651,MATCH($A244,Applications_2021!$A$2:$A$651,0))="","",INDEX(Applications_2021!$K$2:$K$651,MATCH($A244,Applications_2021!$A$2:$A$651,0)))</f>
        <v xml:space="preserve">Desoto County </v>
      </c>
      <c r="P244" s="48" t="str">
        <f>IF(INDEX(Applications_2021!$P$2:$P$651,MATCH($A244,Applications_2021!$A$2:$A$651,0))="","",INDEX(Applications_2021!$P$2:$P$651,MATCH($A244,Applications_2021!$A$2:$A$651,0)))</f>
        <v>College degree or 4 or more years of college (including graduate school)</v>
      </c>
      <c r="Q244" s="48" t="str">
        <f>IF(INDEX(Applications_2021!$Q$2:$Q$651,MATCH($A244,Applications_2021!$A$2:$A$651,0))="","",INDEX(Applications_2021!$Q$2:$Q$651,MATCH($A244,Applications_2021!$A$2:$A$651,0)))</f>
        <v>$50,000 per year or above</v>
      </c>
      <c r="R244" s="48" t="str">
        <f>IF(INDEX(Applications_2021!$AL$2:$AL$651,MATCH($A244,Applications_2021!$A$2:$A$651,0))="","",INDEX(Applications_2021!$AL$2:$AL$651,MATCH($A244,Applications_2021!$A$2:$A$651,0)))</f>
        <v>DeSoto</v>
      </c>
      <c r="S244" s="48" t="str">
        <f>IF(INDEX(Applications_2021!$V$2:$V$651,MATCH($A244,Applications_2021!$A$2:$A$651,0))="","",INDEX(Applications_2021!$V$2:$V$651,MATCH($A244,Applications_2021!$A$2:$A$651,0)))</f>
        <v>MS</v>
      </c>
      <c r="T244" s="48" t="str">
        <f>IF(INDEX(Applications_2021!$AE$2:$AE$651,MATCH($A244,Applications_2021!$A$2:$A$651,0))="","",INDEX(Applications_2021!$AE$2:$AE$651,MATCH($A244,Applications_2021!$A$2:$A$651,0)))</f>
        <v>Good</v>
      </c>
      <c r="U244" s="48" t="str">
        <f>IF(INDEX(Applications_2021!$AF$2:$AF$651,MATCH($A244,Applications_2021!$A$2:$A$651,0))="","",INDEX(Applications_2021!$AF$2:$AF$651,MATCH($A244,Applications_2021!$A$2:$A$651,0)))</f>
        <v>to help me with my career goals</v>
      </c>
      <c r="V244" s="48" t="str">
        <f>IF(INDEX(Applications_2021!$AG$2:$AG$651,MATCH($A244,Applications_2021!$A$2:$A$651,0))="","",INDEX(Applications_2021!$AG$2:$AG$651,MATCH($A244,Applications_2021!$A$2:$A$651,0)))</f>
        <v/>
      </c>
      <c r="W244" s="48" t="str">
        <f>IF(INDEX(Applications_2021!$AH$2:$AH$651,MATCH($A244,Applications_2021!$A$2:$A$651,0))="","",INDEX(Applications_2021!$AH$2:$AH$651,MATCH($A244,Applications_2021!$A$2:$A$651,0)))</f>
        <v/>
      </c>
      <c r="X244" s="48" t="str">
        <f>IF(INDEX(Applications_2021!$AI$2:$AI$651,MATCH($A244,Applications_2021!$A$2:$A$651,0))="","",INDEX(Applications_2021!$AI$2:$AI$651,MATCH($A244,Applications_2021!$A$2:$A$651,0)))</f>
        <v>other</v>
      </c>
      <c r="Y244" s="48" t="str">
        <f>IF(INDEX(Applications_2021!$AJ$2:$AJ$651,MATCH($A244,Applications_2021!$A$2:$A$651,0))="","",INDEX(Applications_2021!$AJ$2:$AJ$651,MATCH($A244,Applications_2021!$A$2:$A$651,0)))</f>
        <v/>
      </c>
      <c r="Z244" s="48" t="str" cm="1">
        <f t="array" ref="Z244">IF(INDEX(Transcripts_2021!$Q$2:$Q$1001,MATCH($A244,Applications_2021!$A$2:$A$1001,0))="","",INDEX(Transcripts_2021!$Q$2:$Q$1001,MATCH(TRIM($A244),TRIM(Transcripts_2021!$B$2:$B$1001),0)))</f>
        <v/>
      </c>
      <c r="AA244" s="48" t="str" cm="1">
        <f t="array" ref="AA244">IF(INDEX(Transcripts_2021!$S$2:$S$1001,MATCH($A244,Applications_2021!$A$2:$A$1001,0))="","",INDEX(Transcripts_2021!$S$2:$S$1001,MATCH(TRIM($A244),TRIM(Transcripts_2021!$B$2:$B$1001),0)))</f>
        <v/>
      </c>
      <c r="AB244" s="48" t="str" cm="1">
        <f t="array" ref="AB244">IF(INDEX(Transcripts_2021!$U$2:$U$1001,MATCH($A244,Applications_2021!$A$2:$A$1001,0))="","",INDEX(Transcripts_2021!$U$2:$U$1001,MATCH(TRIM($A244),TRIM(Transcripts_2021!$B$2:$B$1001),0)))</f>
        <v/>
      </c>
      <c r="AC244" s="48" t="str">
        <f>IF(INDEX(Transcripts_2021!$A$2:$A$324,MATCH($A244,Transcripts_2021!$A$2:$A$324,0))=$A244,INDEX(Transcripts_2021!$O$2:$O$324,MATCH($A244,Transcripts_2021!$A$2:$A$324,0)),"")</f>
        <v>Desoto Central High School</v>
      </c>
      <c r="AD244" s="48" t="str">
        <f>IF(INDEX('AAYME 2021_List'!$A$3:$A$311,MATCH($A244,'AAYME 2021_List'!$A$3:$A$311,0))=$A244,INDEX('AAYME 2021_List'!$AC$3:$AC$311,MATCH($A244,'AAYME 2021_List'!$A$3:$A$311,0)),"")</f>
        <v>DeSoto</v>
      </c>
      <c r="AE244" s="48" t="str">
        <f>IF(INDEX(Applications_2021!$AL$2:$AL$651,MATCH($A244,Applications_2021!$A$2:$A$651,0))="","",INDEX(Applications_2021!$AL$2:$AL$651,MATCH($A244,Applications_2021!$A$2:$A$651,0)))</f>
        <v>DeSoto</v>
      </c>
    </row>
    <row r="245" spans="1:31" x14ac:dyDescent="0.3">
      <c r="A245" s="51" t="str">
        <f>IF(Applications_2021!$A509="","",Applications_2021!$A509)</f>
        <v>0528-SMI-TA-0314</v>
      </c>
      <c r="B245" s="52">
        <f>IF(INDEX('AAYME 2021_List'!$A$3:$A$311,MATCH($A245,'AAYME 2021_List'!$A$3:$A$311,0))=$A245,INDEX('AAYME 2021_List'!$B$3:$B$311,MATCH($A245,'AAYME 2021_List'!$A$3:$A$311,0)),"")</f>
        <v>0</v>
      </c>
      <c r="C245" s="258" t="str">
        <f>IF(INDEX('AAYME 2021_List'!$A$3:$A$311,MATCH($A245,'AAYME 2021_List'!$A$3:$A$311,0))=$A245,INDEX('AAYME 2021_List'!$C$3:$C$311,MATCH($A245,'AAYME 2021_List'!$A$3:$A$311,0)),"")</f>
        <v>99-Not Selected</v>
      </c>
      <c r="D245" s="46">
        <f t="shared" si="9"/>
        <v>6</v>
      </c>
      <c r="E245" s="45" cm="1">
        <f t="array" ref="E245">_xlfn.IFS($Q245="Less than $25,000 per year",5,$Q245="$25,000 to $49,999 per year",4,$Q245="$50,000 per year or above",2,$Q245="I do not know.",3,$Q245="",0)</f>
        <v>2</v>
      </c>
      <c r="F245" s="45" cm="1">
        <f t="array" ref="F245">_xlfn.IFS($T245="Excellent",5,$T245="Good",4,$T245="Average",3,$T245="Below Average",2,$T245="Poor",1)</f>
        <v>4</v>
      </c>
      <c r="G245" s="52"/>
      <c r="H245" s="52"/>
      <c r="I245" s="52"/>
      <c r="J245" s="255">
        <f>IF(INDEX('AAYME 2021_List'!$A$3:$A$311,MATCH($A245,'AAYME 2021_List'!$A$3:$A$311,0))=$A245,INDEX('AAYME 2021_List'!$J$3:$J$311,MATCH($A245,'AAYME 2021_List'!$A$3:$A$311,0)),"")</f>
        <v>0</v>
      </c>
      <c r="K245" s="48" t="str">
        <f>IF(LEFT(INDEX(Applications_2021!$E$2:$E$651,MATCH($A245,Applications_2021!$A$2:$A$651,0)),1)="Y","Black","Other")</f>
        <v>Black</v>
      </c>
      <c r="L245" s="48" t="str">
        <f>IF(INDEX(Applications_2021!$F$2:$F$651,MATCH($A245,Applications_2021!$A$2:$A$651,0))="","",INDEX(Applications_2021!$F$2:$F$651,MATCH($A245,Applications_2021!$A$2:$A$651,0)))</f>
        <v>Female</v>
      </c>
      <c r="M245" s="48" t="str">
        <f>IF(LEFT(INDEX(Applications_2021!$I$2:$I$651,MATCH($A245,Applications_2021!$A$2:$A$651,0)),1)="","",LEFT(INDEX(Applications_2021!$I$2:$I$651,MATCH($A245,Applications_2021!$A$2:$A$651,0)),1))</f>
        <v>8</v>
      </c>
      <c r="N245" s="48" t="str">
        <f>IF(INDEX(Applications_2021!$J$2:$J$651,MATCH($A245,Applications_2021!$A$2:$A$651,0))="","",INDEX(Applications_2021!$J$2:$J$651,MATCH($A245,Applications_2021!$A$2:$A$651,0)))</f>
        <v>Center Hill Middle School</v>
      </c>
      <c r="O245" s="48" t="str">
        <f>IF(INDEX(Applications_2021!$K$2:$K$651,MATCH($A245,Applications_2021!$A$2:$A$651,0))="","",INDEX(Applications_2021!$K$2:$K$651,MATCH($A245,Applications_2021!$A$2:$A$651,0)))</f>
        <v>Desoto County</v>
      </c>
      <c r="P245" s="48" t="str">
        <f>IF(INDEX(Applications_2021!$P$2:$P$651,MATCH($A245,Applications_2021!$A$2:$A$651,0))="","",INDEX(Applications_2021!$P$2:$P$651,MATCH($A245,Applications_2021!$A$2:$A$651,0)))</f>
        <v>College degree or 4 or more years of college (including graduate school)</v>
      </c>
      <c r="Q245" s="48" t="str">
        <f>IF(INDEX(Applications_2021!$Q$2:$Q$651,MATCH($A245,Applications_2021!$A$2:$A$651,0))="","",INDEX(Applications_2021!$Q$2:$Q$651,MATCH($A245,Applications_2021!$A$2:$A$651,0)))</f>
        <v>$50,000 per year or above</v>
      </c>
      <c r="R245" s="48" t="str">
        <f>IF(INDEX(Applications_2021!$AL$2:$AL$651,MATCH($A245,Applications_2021!$A$2:$A$651,0))="","",INDEX(Applications_2021!$AL$2:$AL$651,MATCH($A245,Applications_2021!$A$2:$A$651,0)))</f>
        <v>DeSoto</v>
      </c>
      <c r="S245" s="48" t="str">
        <f>IF(INDEX(Applications_2021!$V$2:$V$651,MATCH($A245,Applications_2021!$A$2:$A$651,0))="","",INDEX(Applications_2021!$V$2:$V$651,MATCH($A245,Applications_2021!$A$2:$A$651,0)))</f>
        <v>MS</v>
      </c>
      <c r="T245" s="48" t="str">
        <f>IF(INDEX(Applications_2021!$AE$2:$AE$651,MATCH($A245,Applications_2021!$A$2:$A$651,0))="","",INDEX(Applications_2021!$AE$2:$AE$651,MATCH($A245,Applications_2021!$A$2:$A$651,0)))</f>
        <v>Good</v>
      </c>
      <c r="U245" s="48" t="str">
        <f>IF(INDEX(Applications_2021!$AF$2:$AF$651,MATCH($A245,Applications_2021!$A$2:$A$651,0))="","",INDEX(Applications_2021!$AF$2:$AF$651,MATCH($A245,Applications_2021!$A$2:$A$651,0)))</f>
        <v>I would love to attend the AAYME Camp to surround myself with other intellectual students. I hope to gain an increased level of social, leadership, and communication skills.</v>
      </c>
      <c r="V245" s="48" t="str">
        <f>IF(INDEX(Applications_2021!$AG$2:$AG$651,MATCH($A245,Applications_2021!$A$2:$A$651,0))="","",INDEX(Applications_2021!$AG$2:$AG$651,MATCH($A245,Applications_2021!$A$2:$A$651,0)))</f>
        <v xml:space="preserve">I was selected as a member of my schools Spotlight(Gifted) Program. </v>
      </c>
      <c r="W245" s="48" t="str">
        <f>IF(INDEX(Applications_2021!$AH$2:$AH$651,MATCH($A245,Applications_2021!$A$2:$A$651,0))="","",INDEX(Applications_2021!$AH$2:$AH$651,MATCH($A245,Applications_2021!$A$2:$A$651,0)))</f>
        <v>I am a highly motivated student and I think that I would be an excellent candidate for this program. I feel that this would be a great addition on my future college applications.</v>
      </c>
      <c r="X245" s="48" t="str">
        <f>IF(INDEX(Applications_2021!$AI$2:$AI$651,MATCH($A245,Applications_2021!$A$2:$A$651,0))="","",INDEX(Applications_2021!$AI$2:$AI$651,MATCH($A245,Applications_2021!$A$2:$A$651,0)))</f>
        <v>Social Media</v>
      </c>
      <c r="Y245" s="48" t="str">
        <f>IF(INDEX(Applications_2021!$AJ$2:$AJ$651,MATCH($A245,Applications_2021!$A$2:$A$651,0))="","",INDEX(Applications_2021!$AJ$2:$AJ$651,MATCH($A245,Applications_2021!$A$2:$A$651,0)))</f>
        <v/>
      </c>
      <c r="Z245" s="48" t="str" cm="1">
        <f t="array" ref="Z245">IF(INDEX(Transcripts_2021!$Q$2:$Q$1001,MATCH($A245,Applications_2021!$A$2:$A$1001,0))="","",INDEX(Transcripts_2021!$Q$2:$Q$1001,MATCH(TRIM($A245),TRIM(Transcripts_2021!$B$2:$B$1001),0)))</f>
        <v/>
      </c>
      <c r="AA245" s="48" t="str" cm="1">
        <f t="array" ref="AA245">IF(INDEX(Transcripts_2021!$S$2:$S$1001,MATCH($A245,Applications_2021!$A$2:$A$1001,0))="","",INDEX(Transcripts_2021!$S$2:$S$1001,MATCH(TRIM($A245),TRIM(Transcripts_2021!$B$2:$B$1001),0)))</f>
        <v/>
      </c>
      <c r="AB245" s="48" t="str" cm="1">
        <f t="array" ref="AB245">IF(INDEX(Transcripts_2021!$U$2:$U$1001,MATCH($A245,Applications_2021!$A$2:$A$1001,0))="","",INDEX(Transcripts_2021!$U$2:$U$1001,MATCH(TRIM($A245),TRIM(Transcripts_2021!$B$2:$B$1001),0)))</f>
        <v/>
      </c>
      <c r="AC245" s="48" t="str">
        <f>IF(INDEX(Transcripts_2021!$A$2:$A$324,MATCH($A245,Transcripts_2021!$A$2:$A$324,0))=$A245,INDEX(Transcripts_2021!$O$2:$O$324,MATCH($A245,Transcripts_2021!$A$2:$A$324,0)),"")</f>
        <v>Center Hill Middle School</v>
      </c>
      <c r="AD245" s="48" t="str">
        <f>IF(INDEX('AAYME 2021_List'!$A$3:$A$311,MATCH($A245,'AAYME 2021_List'!$A$3:$A$311,0))=$A245,INDEX('AAYME 2021_List'!$AC$3:$AC$311,MATCH($A245,'AAYME 2021_List'!$A$3:$A$311,0)),"")</f>
        <v>DeSoto</v>
      </c>
      <c r="AE245" s="48" t="str">
        <f>IF(INDEX(Applications_2021!$AL$2:$AL$651,MATCH($A245,Applications_2021!$A$2:$A$651,0))="","",INDEX(Applications_2021!$AL$2:$AL$651,MATCH($A245,Applications_2021!$A$2:$A$651,0)))</f>
        <v>DeSoto</v>
      </c>
    </row>
    <row r="246" spans="1:31" x14ac:dyDescent="0.3">
      <c r="A246" s="51" t="str">
        <f>IF(Applications_2021!$A510="","",Applications_2021!$A510)</f>
        <v>0529-DOY-T’-0122</v>
      </c>
      <c r="B246" s="52" t="str">
        <f>IF(INDEX('AAYME 2021_List'!$A$3:$A$311,MATCH($A246,'AAYME 2021_List'!$A$3:$A$311,0))=$A246,INDEX('AAYME 2021_List'!$B$3:$B$311,MATCH($A246,'AAYME 2021_List'!$A$3:$A$311,0)),"")</f>
        <v>Yes</v>
      </c>
      <c r="C246" s="258" t="str">
        <f>IF(INDEX('AAYME 2021_List'!$A$3:$A$311,MATCH($A246,'AAYME 2021_List'!$A$3:$A$311,0))=$A246,INDEX('AAYME 2021_List'!$C$3:$C$311,MATCH($A246,'AAYME 2021_List'!$A$3:$A$311,0)),"")</f>
        <v>06-Finalist</v>
      </c>
      <c r="D246" s="46">
        <f t="shared" si="9"/>
        <v>10</v>
      </c>
      <c r="E246" s="45" cm="1">
        <f t="array" ref="E246">_xlfn.IFS($Q246="Less than $25,000 per year",5,$Q246="$25,000 to $49,999 per year",4,$Q246="$50,000 per year or above",2,$Q246="I do not know.",3,$Q246="",0)</f>
        <v>5</v>
      </c>
      <c r="F246" s="45" cm="1">
        <f t="array" ref="F246">_xlfn.IFS($T246="Excellent",5,$T246="Good",4,$T246="Average",3,$T246="Below Average",2,$T246="Poor",1)</f>
        <v>5</v>
      </c>
      <c r="G246" s="52"/>
      <c r="H246" s="52"/>
      <c r="I246" s="52"/>
      <c r="J246" s="255">
        <f>IF(INDEX('AAYME 2021_List'!$A$3:$A$311,MATCH($A246,'AAYME 2021_List'!$A$3:$A$311,0))=$A246,INDEX('AAYME 2021_List'!$J$3:$J$311,MATCH($A246,'AAYME 2021_List'!$A$3:$A$311,0)),"")</f>
        <v>8</v>
      </c>
      <c r="K246" s="48" t="str">
        <f>IF(LEFT(INDEX(Applications_2021!$E$2:$E$651,MATCH($A246,Applications_2021!$A$2:$A$651,0)),1)="Y","Black","Other")</f>
        <v>Black</v>
      </c>
      <c r="L246" s="48" t="str">
        <f>IF(INDEX(Applications_2021!$F$2:$F$651,MATCH($A246,Applications_2021!$A$2:$A$651,0))="","",INDEX(Applications_2021!$F$2:$F$651,MATCH($A246,Applications_2021!$A$2:$A$651,0)))</f>
        <v>Female</v>
      </c>
      <c r="M246" s="48" t="str">
        <f>IF(LEFT(INDEX(Applications_2021!$I$2:$I$651,MATCH($A246,Applications_2021!$A$2:$A$651,0)),1)="","",LEFT(INDEX(Applications_2021!$I$2:$I$651,MATCH($A246,Applications_2021!$A$2:$A$651,0)),1))</f>
        <v>8</v>
      </c>
      <c r="N246" s="48" t="str">
        <f>IF(INDEX(Applications_2021!$J$2:$J$651,MATCH($A246,Applications_2021!$A$2:$A$651,0))="","",INDEX(Applications_2021!$J$2:$J$651,MATCH($A246,Applications_2021!$A$2:$A$651,0)))</f>
        <v xml:space="preserve">Batesville Jr High School </v>
      </c>
      <c r="O246" s="48" t="str">
        <f>IF(INDEX(Applications_2021!$K$2:$K$651,MATCH($A246,Applications_2021!$A$2:$A$651,0))="","",INDEX(Applications_2021!$K$2:$K$651,MATCH($A246,Applications_2021!$A$2:$A$651,0)))</f>
        <v>South Panola</v>
      </c>
      <c r="P246" s="48" t="str">
        <f>IF(INDEX(Applications_2021!$P$2:$P$651,MATCH($A246,Applications_2021!$A$2:$A$651,0))="","",INDEX(Applications_2021!$P$2:$P$651,MATCH($A246,Applications_2021!$A$2:$A$651,0)))</f>
        <v>College degree or 4 or more years of college (including graduate school)</v>
      </c>
      <c r="Q246" s="48" t="str">
        <f>IF(INDEX(Applications_2021!$Q$2:$Q$651,MATCH($A246,Applications_2021!$A$2:$A$651,0))="","",INDEX(Applications_2021!$Q$2:$Q$651,MATCH($A246,Applications_2021!$A$2:$A$651,0)))</f>
        <v>Less than $25,000 per year</v>
      </c>
      <c r="R246" s="48" t="str">
        <f>IF(INDEX(Applications_2021!$AL$2:$AL$651,MATCH($A246,Applications_2021!$A$2:$A$651,0))="","",INDEX(Applications_2021!$AL$2:$AL$651,MATCH($A246,Applications_2021!$A$2:$A$651,0)))</f>
        <v>Panola</v>
      </c>
      <c r="S246" s="48" t="str">
        <f>IF(INDEX(Applications_2021!$V$2:$V$651,MATCH($A246,Applications_2021!$A$2:$A$651,0))="","",INDEX(Applications_2021!$V$2:$V$651,MATCH($A246,Applications_2021!$A$2:$A$651,0)))</f>
        <v>MS</v>
      </c>
      <c r="T246" s="48" t="str">
        <f>IF(INDEX(Applications_2021!$AE$2:$AE$651,MATCH($A246,Applications_2021!$A$2:$A$651,0))="","",INDEX(Applications_2021!$AE$2:$AE$651,MATCH($A246,Applications_2021!$A$2:$A$651,0)))</f>
        <v>Excellent</v>
      </c>
      <c r="U246" s="48" t="str">
        <f>IF(INDEX(Applications_2021!$AF$2:$AF$651,MATCH($A246,Applications_2021!$A$2:$A$651,0))="","",INDEX(Applications_2021!$AF$2:$AF$651,MATCH($A246,Applications_2021!$A$2:$A$651,0)))</f>
        <v xml:space="preserve">I will like to attend the AAYME Camp to better understand the difference technology in math and science. </v>
      </c>
      <c r="V246" s="48" t="str">
        <f>IF(INDEX(Applications_2021!$AG$2:$AG$651,MATCH($A246,Applications_2021!$A$2:$A$651,0))="","",INDEX(Applications_2021!$AG$2:$AG$651,MATCH($A246,Applications_2021!$A$2:$A$651,0)))</f>
        <v>Beta Club member Honor student a school ( principal and superintendent)</v>
      </c>
      <c r="W246" s="48" t="str">
        <f>IF(INDEX(Applications_2021!$AH$2:$AH$651,MATCH($A246,Applications_2021!$A$2:$A$651,0))="","",INDEX(Applications_2021!$AH$2:$AH$651,MATCH($A246,Applications_2021!$A$2:$A$651,0)))</f>
        <v/>
      </c>
      <c r="X246" s="48" t="str">
        <f>IF(INDEX(Applications_2021!$AI$2:$AI$651,MATCH($A246,Applications_2021!$A$2:$A$651,0))="","",INDEX(Applications_2021!$AI$2:$AI$651,MATCH($A246,Applications_2021!$A$2:$A$651,0)))</f>
        <v>Social Media</v>
      </c>
      <c r="Y246" s="48" t="str">
        <f>IF(INDEX(Applications_2021!$AJ$2:$AJ$651,MATCH($A246,Applications_2021!$A$2:$A$651,0))="","",INDEX(Applications_2021!$AJ$2:$AJ$651,MATCH($A246,Applications_2021!$A$2:$A$651,0)))</f>
        <v>Karen Covigton</v>
      </c>
      <c r="Z246" s="48" t="str" cm="1">
        <f t="array" ref="Z246">IF(INDEX(Transcripts_2021!$Q$2:$Q$1001,MATCH($A246,Applications_2021!$A$2:$A$1001,0))="","",INDEX(Transcripts_2021!$Q$2:$Q$1001,MATCH(TRIM($A246),TRIM(Transcripts_2021!$B$2:$B$1001),0)))</f>
        <v/>
      </c>
      <c r="AA246" s="48" t="str" cm="1">
        <f t="array" ref="AA246">IF(INDEX(Transcripts_2021!$S$2:$S$1001,MATCH($A246,Applications_2021!$A$2:$A$1001,0))="","",INDEX(Transcripts_2021!$S$2:$S$1001,MATCH(TRIM($A246),TRIM(Transcripts_2021!$B$2:$B$1001),0)))</f>
        <v/>
      </c>
      <c r="AB246" s="48" t="str" cm="1">
        <f t="array" ref="AB246">IF(INDEX(Transcripts_2021!$U$2:$U$1001,MATCH($A246,Applications_2021!$A$2:$A$1001,0))="","",INDEX(Transcripts_2021!$U$2:$U$1001,MATCH(TRIM($A246),TRIM(Transcripts_2021!$B$2:$B$1001),0)))</f>
        <v/>
      </c>
      <c r="AC246" s="48" t="str">
        <f>IF(INDEX(Transcripts_2021!$A$2:$A$324,MATCH($A246,Transcripts_2021!$A$2:$A$324,0))=$A246,INDEX(Transcripts_2021!$O$2:$O$324,MATCH($A246,Transcripts_2021!$A$2:$A$324,0)),"")</f>
        <v>Batesville Junior High</v>
      </c>
      <c r="AD246" s="48" t="str">
        <f>IF(INDEX('AAYME 2021_List'!$A$3:$A$311,MATCH($A246,'AAYME 2021_List'!$A$3:$A$311,0))=$A246,INDEX('AAYME 2021_List'!$AC$3:$AC$311,MATCH($A246,'AAYME 2021_List'!$A$3:$A$311,0)),"")</f>
        <v>Panola</v>
      </c>
      <c r="AE246" s="48" t="str">
        <f>IF(INDEX(Applications_2021!$AL$2:$AL$651,MATCH($A246,Applications_2021!$A$2:$A$651,0))="","",INDEX(Applications_2021!$AL$2:$AL$651,MATCH($A246,Applications_2021!$A$2:$A$651,0)))</f>
        <v>Panola</v>
      </c>
    </row>
    <row r="247" spans="1:31" x14ac:dyDescent="0.3">
      <c r="A247" s="51" t="str">
        <f>IF(Applications_2021!$A511="","",Applications_2021!$A511)</f>
        <v>0530-ARM-AL-0245</v>
      </c>
      <c r="B247" s="52" t="str">
        <f>IF(INDEX('AAYME 2021_List'!$A$3:$A$311,MATCH($A247,'AAYME 2021_List'!$A$3:$A$311,0))=$A247,INDEX('AAYME 2021_List'!$B$3:$B$311,MATCH($A247,'AAYME 2021_List'!$A$3:$A$311,0)),"")</f>
        <v>Yes</v>
      </c>
      <c r="C247" s="258" t="str">
        <f>IF(INDEX('AAYME 2021_List'!$A$3:$A$311,MATCH($A247,'AAYME 2021_List'!$A$3:$A$311,0))=$A247,INDEX('AAYME 2021_List'!$C$3:$C$311,MATCH($A247,'AAYME 2021_List'!$A$3:$A$311,0)),"")</f>
        <v>06-Finalist</v>
      </c>
      <c r="D247" s="46">
        <f t="shared" si="9"/>
        <v>10</v>
      </c>
      <c r="E247" s="45" cm="1">
        <f t="array" ref="E247">_xlfn.IFS($Q247="Less than $25,000 per year",5,$Q247="$25,000 to $49,999 per year",4,$Q247="$50,000 per year or above",2,$Q247="I do not know.",3,$Q247="",0)</f>
        <v>5</v>
      </c>
      <c r="F247" s="45" cm="1">
        <f t="array" ref="F247">_xlfn.IFS($T247="Excellent",5,$T247="Good",4,$T247="Average",3,$T247="Below Average",2,$T247="Poor",1)</f>
        <v>5</v>
      </c>
      <c r="G247" s="52"/>
      <c r="H247" s="52"/>
      <c r="I247" s="52"/>
      <c r="J247" s="255">
        <f>IF(INDEX('AAYME 2021_List'!$A$3:$A$311,MATCH($A247,'AAYME 2021_List'!$A$3:$A$311,0))=$A247,INDEX('AAYME 2021_List'!$J$3:$J$311,MATCH($A247,'AAYME 2021_List'!$A$3:$A$311,0)),"")</f>
        <v>7</v>
      </c>
      <c r="K247" s="48" t="str">
        <f>IF(LEFT(INDEX(Applications_2021!$E$2:$E$651,MATCH($A247,Applications_2021!$A$2:$A$651,0)),1)="Y","Black","Other")</f>
        <v>Black</v>
      </c>
      <c r="L247" s="48" t="str">
        <f>IF(INDEX(Applications_2021!$F$2:$F$651,MATCH($A247,Applications_2021!$A$2:$A$651,0))="","",INDEX(Applications_2021!$F$2:$F$651,MATCH($A247,Applications_2021!$A$2:$A$651,0)))</f>
        <v>Male</v>
      </c>
      <c r="M247" s="48" t="str">
        <f>IF(LEFT(INDEX(Applications_2021!$I$2:$I$651,MATCH($A247,Applications_2021!$A$2:$A$651,0)),1)="","",LEFT(INDEX(Applications_2021!$I$2:$I$651,MATCH($A247,Applications_2021!$A$2:$A$651,0)),1))</f>
        <v>7</v>
      </c>
      <c r="N247" s="48" t="str">
        <f>IF(INDEX(Applications_2021!$J$2:$J$651,MATCH($A247,Applications_2021!$A$2:$A$651,0))="","",INDEX(Applications_2021!$J$2:$J$651,MATCH($A247,Applications_2021!$A$2:$A$651,0)))</f>
        <v xml:space="preserve">Coffeeville </v>
      </c>
      <c r="O247" s="48" t="str">
        <f>IF(INDEX(Applications_2021!$K$2:$K$651,MATCH($A247,Applications_2021!$A$2:$A$651,0))="","",INDEX(Applications_2021!$K$2:$K$651,MATCH($A247,Applications_2021!$A$2:$A$651,0)))</f>
        <v xml:space="preserve">Coffeeville </v>
      </c>
      <c r="P247" s="48" t="str">
        <f>IF(INDEX(Applications_2021!$P$2:$P$651,MATCH($A247,Applications_2021!$A$2:$A$651,0))="","",INDEX(Applications_2021!$P$2:$P$651,MATCH($A247,Applications_2021!$A$2:$A$651,0)))</f>
        <v>College degree or 4 or more years of college (including graduate school)</v>
      </c>
      <c r="Q247" s="48" t="str">
        <f>IF(INDEX(Applications_2021!$Q$2:$Q$651,MATCH($A247,Applications_2021!$A$2:$A$651,0))="","",INDEX(Applications_2021!$Q$2:$Q$651,MATCH($A247,Applications_2021!$A$2:$A$651,0)))</f>
        <v>Less than $25,000 per year</v>
      </c>
      <c r="R247" s="48" t="str">
        <f>IF(INDEX(Applications_2021!$AL$2:$AL$651,MATCH($A247,Applications_2021!$A$2:$A$651,0))="","",INDEX(Applications_2021!$AL$2:$AL$651,MATCH($A247,Applications_2021!$A$2:$A$651,0)))</f>
        <v>Yalobusha</v>
      </c>
      <c r="S247" s="48" t="str">
        <f>IF(INDEX(Applications_2021!$V$2:$V$651,MATCH($A247,Applications_2021!$A$2:$A$651,0))="","",INDEX(Applications_2021!$V$2:$V$651,MATCH($A247,Applications_2021!$A$2:$A$651,0)))</f>
        <v>MS</v>
      </c>
      <c r="T247" s="48" t="str">
        <f>IF(INDEX(Applications_2021!$AE$2:$AE$651,MATCH($A247,Applications_2021!$A$2:$A$651,0))="","",INDEX(Applications_2021!$AE$2:$AE$651,MATCH($A247,Applications_2021!$A$2:$A$651,0)))</f>
        <v>Excellent</v>
      </c>
      <c r="U247" s="48" t="str">
        <f>IF(INDEX(Applications_2021!$AF$2:$AF$651,MATCH($A247,Applications_2021!$A$2:$A$651,0))="","",INDEX(Applications_2021!$AF$2:$AF$651,MATCH($A247,Applications_2021!$A$2:$A$651,0)))</f>
        <v xml:space="preserve">Because I feel like it’s a great opportunity to experience </v>
      </c>
      <c r="V247" s="48" t="str">
        <f>IF(INDEX(Applications_2021!$AG$2:$AG$651,MATCH($A247,Applications_2021!$A$2:$A$651,0))="","",INDEX(Applications_2021!$AG$2:$AG$651,MATCH($A247,Applications_2021!$A$2:$A$651,0)))</f>
        <v xml:space="preserve">I’ve always been on the teacher’s honor roll since I been in school and math is one of my favorite subjects. As of now I got the highest in math in my 7th grade class. </v>
      </c>
      <c r="W247" s="48" t="str">
        <f>IF(INDEX(Applications_2021!$AH$2:$AH$651,MATCH($A247,Applications_2021!$A$2:$A$651,0))="","",INDEX(Applications_2021!$AH$2:$AH$651,MATCH($A247,Applications_2021!$A$2:$A$651,0)))</f>
        <v>N/A</v>
      </c>
      <c r="X247" s="48" t="str">
        <f>IF(INDEX(Applications_2021!$AI$2:$AI$651,MATCH($A247,Applications_2021!$A$2:$A$651,0))="","",INDEX(Applications_2021!$AI$2:$AI$651,MATCH($A247,Applications_2021!$A$2:$A$651,0)))</f>
        <v>school/teacher</v>
      </c>
      <c r="Y247" s="48" t="str">
        <f>IF(INDEX(Applications_2021!$AJ$2:$AJ$651,MATCH($A247,Applications_2021!$A$2:$A$651,0))="","",INDEX(Applications_2021!$AJ$2:$AJ$651,MATCH($A247,Applications_2021!$A$2:$A$651,0)))</f>
        <v/>
      </c>
      <c r="Z247" s="48" t="str" cm="1">
        <f t="array" ref="Z247">IF(INDEX(Transcripts_2021!$Q$2:$Q$1001,MATCH($A247,Applications_2021!$A$2:$A$1001,0))="","",INDEX(Transcripts_2021!$Q$2:$Q$1001,MATCH(TRIM($A247),TRIM(Transcripts_2021!$B$2:$B$1001),0)))</f>
        <v/>
      </c>
      <c r="AA247" s="48" t="str" cm="1">
        <f t="array" ref="AA247">IF(INDEX(Transcripts_2021!$S$2:$S$1001,MATCH($A247,Applications_2021!$A$2:$A$1001,0))="","",INDEX(Transcripts_2021!$S$2:$S$1001,MATCH(TRIM($A247),TRIM(Transcripts_2021!$B$2:$B$1001),0)))</f>
        <v/>
      </c>
      <c r="AB247" s="48" t="str" cm="1">
        <f t="array" ref="AB247">IF(INDEX(Transcripts_2021!$U$2:$U$1001,MATCH($A247,Applications_2021!$A$2:$A$1001,0))="","",INDEX(Transcripts_2021!$U$2:$U$1001,MATCH(TRIM($A247),TRIM(Transcripts_2021!$B$2:$B$1001),0)))</f>
        <v/>
      </c>
      <c r="AC247" s="48" t="str">
        <f>IF(INDEX(Transcripts_2021!$A$2:$A$324,MATCH($A247,Transcripts_2021!$A$2:$A$324,0))=$A247,INDEX(Transcripts_2021!$O$2:$O$324,MATCH($A247,Transcripts_2021!$A$2:$A$324,0)),"")</f>
        <v xml:space="preserve">Coffeeville Elementary </v>
      </c>
      <c r="AD247" s="48" t="str">
        <f>IF(INDEX('AAYME 2021_List'!$A$3:$A$311,MATCH($A247,'AAYME 2021_List'!$A$3:$A$311,0))=$A247,INDEX('AAYME 2021_List'!$AC$3:$AC$311,MATCH($A247,'AAYME 2021_List'!$A$3:$A$311,0)),"")</f>
        <v>Yalobusha</v>
      </c>
      <c r="AE247" s="48" t="str">
        <f>IF(INDEX(Applications_2021!$AL$2:$AL$651,MATCH($A247,Applications_2021!$A$2:$A$651,0))="","",INDEX(Applications_2021!$AL$2:$AL$651,MATCH($A247,Applications_2021!$A$2:$A$651,0)))</f>
        <v>Yalobusha</v>
      </c>
    </row>
    <row r="248" spans="1:31" x14ac:dyDescent="0.3">
      <c r="A248" s="51" t="str">
        <f>IF(Applications_2021!$A512="","",Applications_2021!$A512)</f>
        <v>0531-FOR-AL-0075</v>
      </c>
      <c r="B248" s="52">
        <f>IF(INDEX('AAYME 2021_List'!$A$3:$A$311,MATCH($A248,'AAYME 2021_List'!$A$3:$A$311,0))=$A248,INDEX('AAYME 2021_List'!$B$3:$B$311,MATCH($A248,'AAYME 2021_List'!$A$3:$A$311,0)),"")</f>
        <v>0</v>
      </c>
      <c r="C248" s="258" t="str">
        <f>IF(INDEX('AAYME 2021_List'!$A$3:$A$311,MATCH($A248,'AAYME 2021_List'!$A$3:$A$311,0))=$A248,INDEX('AAYME 2021_List'!$C$3:$C$311,MATCH($A248,'AAYME 2021_List'!$A$3:$A$311,0)),"")</f>
        <v>99-Not Selected</v>
      </c>
      <c r="D248" s="46">
        <f t="shared" si="9"/>
        <v>8</v>
      </c>
      <c r="E248" s="45" cm="1">
        <f t="array" ref="E248">_xlfn.IFS($Q248="Less than $25,000 per year",5,$Q248="$25,000 to $49,999 per year",4,$Q248="$50,000 per year or above",2,$Q248="I do not know.",3,$Q248="",0)</f>
        <v>4</v>
      </c>
      <c r="F248" s="45" cm="1">
        <f t="array" ref="F248">_xlfn.IFS($T248="Excellent",5,$T248="Good",4,$T248="Average",3,$T248="Below Average",2,$T248="Poor",1)</f>
        <v>4</v>
      </c>
      <c r="G248" s="52"/>
      <c r="H248" s="52"/>
      <c r="I248" s="52"/>
      <c r="J248" s="255">
        <f>IF(INDEX('AAYME 2021_List'!$A$3:$A$311,MATCH($A248,'AAYME 2021_List'!$A$3:$A$311,0))=$A248,INDEX('AAYME 2021_List'!$J$3:$J$311,MATCH($A248,'AAYME 2021_List'!$A$3:$A$311,0)),"")</f>
        <v>0</v>
      </c>
      <c r="K248" s="48" t="str">
        <f>IF(LEFT(INDEX(Applications_2021!$E$2:$E$651,MATCH($A248,Applications_2021!$A$2:$A$651,0)),1)="Y","Black","Other")</f>
        <v>Black</v>
      </c>
      <c r="L248" s="48" t="str">
        <f>IF(INDEX(Applications_2021!$F$2:$F$651,MATCH($A248,Applications_2021!$A$2:$A$651,0))="","",INDEX(Applications_2021!$F$2:$F$651,MATCH($A248,Applications_2021!$A$2:$A$651,0)))</f>
        <v>Female</v>
      </c>
      <c r="M248" s="48" t="str">
        <f>IF(LEFT(INDEX(Applications_2021!$I$2:$I$651,MATCH($A248,Applications_2021!$A$2:$A$651,0)),1)="","",LEFT(INDEX(Applications_2021!$I$2:$I$651,MATCH($A248,Applications_2021!$A$2:$A$651,0)),1))</f>
        <v>7</v>
      </c>
      <c r="N248" s="48" t="str">
        <f>IF(INDEX(Applications_2021!$J$2:$J$651,MATCH($A248,Applications_2021!$A$2:$A$651,0))="","",INDEX(Applications_2021!$J$2:$J$651,MATCH($A248,Applications_2021!$A$2:$A$651,0)))</f>
        <v>Okolona Middle School</v>
      </c>
      <c r="O248" s="48" t="str">
        <f>IF(INDEX(Applications_2021!$K$2:$K$651,MATCH($A248,Applications_2021!$A$2:$A$651,0))="","",INDEX(Applications_2021!$K$2:$K$651,MATCH($A248,Applications_2021!$A$2:$A$651,0)))</f>
        <v>Okolona</v>
      </c>
      <c r="P248" s="48" t="str">
        <f>IF(INDEX(Applications_2021!$P$2:$P$651,MATCH($A248,Applications_2021!$A$2:$A$651,0))="","",INDEX(Applications_2021!$P$2:$P$651,MATCH($A248,Applications_2021!$A$2:$A$651,0)))</f>
        <v>High School Diploma or up to 3 years of college</v>
      </c>
      <c r="Q248" s="48" t="str">
        <f>IF(INDEX(Applications_2021!$Q$2:$Q$651,MATCH($A248,Applications_2021!$A$2:$A$651,0))="","",INDEX(Applications_2021!$Q$2:$Q$651,MATCH($A248,Applications_2021!$A$2:$A$651,0)))</f>
        <v>$25,000 to $49,999 per year</v>
      </c>
      <c r="R248" s="48" t="str">
        <f>IF(INDEX(Applications_2021!$AL$2:$AL$651,MATCH($A248,Applications_2021!$A$2:$A$651,0))="","",INDEX(Applications_2021!$AL$2:$AL$651,MATCH($A248,Applications_2021!$A$2:$A$651,0)))</f>
        <v>Chickasaw</v>
      </c>
      <c r="S248" s="48" t="str">
        <f>IF(INDEX(Applications_2021!$V$2:$V$651,MATCH($A248,Applications_2021!$A$2:$A$651,0))="","",INDEX(Applications_2021!$V$2:$V$651,MATCH($A248,Applications_2021!$A$2:$A$651,0)))</f>
        <v>MS</v>
      </c>
      <c r="T248" s="48" t="str">
        <f>IF(INDEX(Applications_2021!$AE$2:$AE$651,MATCH($A248,Applications_2021!$A$2:$A$651,0))="","",INDEX(Applications_2021!$AE$2:$AE$651,MATCH($A248,Applications_2021!$A$2:$A$651,0)))</f>
        <v>Good</v>
      </c>
      <c r="U248" s="48" t="str">
        <f>IF(INDEX(Applications_2021!$AF$2:$AF$651,MATCH($A248,Applications_2021!$A$2:$A$651,0))="","",INDEX(Applications_2021!$AF$2:$AF$651,MATCH($A248,Applications_2021!$A$2:$A$651,0)))</f>
        <v>I want to attend AAYME camp because I want do discover more scholarships, and careers that I'll be interested in. I hope to gain more knowledge and skills to help me achieve academic excellence.</v>
      </c>
      <c r="V248" s="48" t="str">
        <f>IF(INDEX(Applications_2021!$AG$2:$AG$651,MATCH($A248,Applications_2021!$A$2:$A$651,0))="","",INDEX(Applications_2021!$AG$2:$AG$651,MATCH($A248,Applications_2021!$A$2:$A$651,0)))</f>
        <v>I got a trophy for being on Ab honor roll 6 years in a row.</v>
      </c>
      <c r="W248" s="48" t="str">
        <f>IF(INDEX(Applications_2021!$AH$2:$AH$651,MATCH($A248,Applications_2021!$A$2:$A$651,0))="","",INDEX(Applications_2021!$AH$2:$AH$651,MATCH($A248,Applications_2021!$A$2:$A$651,0)))</f>
        <v/>
      </c>
      <c r="X248" s="48" t="str">
        <f>IF(INDEX(Applications_2021!$AI$2:$AI$651,MATCH($A248,Applications_2021!$A$2:$A$651,0))="","",INDEX(Applications_2021!$AI$2:$AI$651,MATCH($A248,Applications_2021!$A$2:$A$651,0)))</f>
        <v>school/teacher</v>
      </c>
      <c r="Y248" s="48" t="str">
        <f>IF(INDEX(Applications_2021!$AJ$2:$AJ$651,MATCH($A248,Applications_2021!$A$2:$A$651,0))="","",INDEX(Applications_2021!$AJ$2:$AJ$651,MATCH($A248,Applications_2021!$A$2:$A$651,0)))</f>
        <v>Mrs.Matthews/ middle school and high school</v>
      </c>
      <c r="Z248" s="48" t="str" cm="1">
        <f t="array" ref="Z248">IF(INDEX(Transcripts_2021!$Q$2:$Q$1001,MATCH($A248,Applications_2021!$A$2:$A$1001,0))="","",INDEX(Transcripts_2021!$Q$2:$Q$1001,MATCH(TRIM($A248),TRIM(Transcripts_2021!$B$2:$B$1001),0)))</f>
        <v/>
      </c>
      <c r="AA248" s="48" t="str" cm="1">
        <f t="array" ref="AA248">IF(INDEX(Transcripts_2021!$S$2:$S$1001,MATCH($A248,Applications_2021!$A$2:$A$1001,0))="","",INDEX(Transcripts_2021!$S$2:$S$1001,MATCH(TRIM($A248),TRIM(Transcripts_2021!$B$2:$B$1001),0)))</f>
        <v/>
      </c>
      <c r="AB248" s="48" t="str" cm="1">
        <f t="array" ref="AB248">IF(INDEX(Transcripts_2021!$U$2:$U$1001,MATCH($A248,Applications_2021!$A$2:$A$1001,0))="","",INDEX(Transcripts_2021!$U$2:$U$1001,MATCH(TRIM($A248),TRIM(Transcripts_2021!$B$2:$B$1001),0)))</f>
        <v/>
      </c>
      <c r="AC248" s="48" t="str">
        <f>IF(INDEX(Transcripts_2021!$A$2:$A$324,MATCH($A248,Transcripts_2021!$A$2:$A$324,0))=$A248,INDEX(Transcripts_2021!$O$2:$O$324,MATCH($A248,Transcripts_2021!$A$2:$A$324,0)),"")</f>
        <v>Okolona Middle School</v>
      </c>
      <c r="AD248" s="48" t="str">
        <f>IF(INDEX('AAYME 2021_List'!$A$3:$A$311,MATCH($A248,'AAYME 2021_List'!$A$3:$A$311,0))=$A248,INDEX('AAYME 2021_List'!$AC$3:$AC$311,MATCH($A248,'AAYME 2021_List'!$A$3:$A$311,0)),"")</f>
        <v>Chickasaw</v>
      </c>
      <c r="AE248" s="48" t="str">
        <f>IF(INDEX(Applications_2021!$AL$2:$AL$651,MATCH($A248,Applications_2021!$A$2:$A$651,0))="","",INDEX(Applications_2021!$AL$2:$AL$651,MATCH($A248,Applications_2021!$A$2:$A$651,0)))</f>
        <v>Chickasaw</v>
      </c>
    </row>
    <row r="249" spans="1:31" x14ac:dyDescent="0.3">
      <c r="A249" s="51" t="str">
        <f>IF(Applications_2021!$A514="","",Applications_2021!$A514)</f>
        <v>0533-LOC-CH-0272</v>
      </c>
      <c r="B249" s="52" t="str">
        <f>IF(INDEX('AAYME 2021_List'!$A$3:$A$311,MATCH($A249,'AAYME 2021_List'!$A$3:$A$311,0))=$A249,INDEX('AAYME 2021_List'!$B$3:$B$311,MATCH($A249,'AAYME 2021_List'!$A$3:$A$311,0)),"")</f>
        <v>Yes</v>
      </c>
      <c r="C249" s="258" t="str">
        <f>IF(INDEX('AAYME 2021_List'!$A$3:$A$311,MATCH($A249,'AAYME 2021_List'!$A$3:$A$311,0))=$A249,INDEX('AAYME 2021_List'!$C$3:$C$311,MATCH($A249,'AAYME 2021_List'!$A$3:$A$311,0)),"")</f>
        <v>06-Finalist</v>
      </c>
      <c r="D249" s="46">
        <f t="shared" si="9"/>
        <v>9</v>
      </c>
      <c r="E249" s="45" cm="1">
        <f t="array" ref="E249">_xlfn.IFS($Q249="Less than $25,000 per year",5,$Q249="$25,000 to $49,999 per year",4,$Q249="$50,000 per year or above",2,$Q249="I do not know.",3,$Q249="",0)</f>
        <v>5</v>
      </c>
      <c r="F249" s="45" cm="1">
        <f t="array" ref="F249">_xlfn.IFS($T249="Excellent",5,$T249="Good",4,$T249="Average",3,$T249="Below Average",2,$T249="Poor",1)</f>
        <v>4</v>
      </c>
      <c r="G249" s="52"/>
      <c r="H249" s="52"/>
      <c r="I249" s="52"/>
      <c r="J249" s="255">
        <f>IF(INDEX('AAYME 2021_List'!$A$3:$A$311,MATCH($A249,'AAYME 2021_List'!$A$3:$A$311,0))=$A249,INDEX('AAYME 2021_List'!$J$3:$J$311,MATCH($A249,'AAYME 2021_List'!$A$3:$A$311,0)),"")</f>
        <v>9</v>
      </c>
      <c r="K249" s="48" t="str">
        <f>IF(LEFT(INDEX(Applications_2021!$E$2:$E$651,MATCH($A249,Applications_2021!$A$2:$A$651,0)),1)="Y","Black","Other")</f>
        <v>Black</v>
      </c>
      <c r="L249" s="48" t="str">
        <f>IF(INDEX(Applications_2021!$F$2:$F$651,MATCH($A249,Applications_2021!$A$2:$A$651,0))="","",INDEX(Applications_2021!$F$2:$F$651,MATCH($A249,Applications_2021!$A$2:$A$651,0)))</f>
        <v>Female</v>
      </c>
      <c r="M249" s="48" t="str">
        <f>IF(LEFT(INDEX(Applications_2021!$I$2:$I$651,MATCH($A249,Applications_2021!$A$2:$A$651,0)),1)="","",LEFT(INDEX(Applications_2021!$I$2:$I$651,MATCH($A249,Applications_2021!$A$2:$A$651,0)),1))</f>
        <v>9</v>
      </c>
      <c r="N249" s="48" t="str">
        <f>IF(INDEX(Applications_2021!$J$2:$J$651,MATCH($A249,Applications_2021!$A$2:$A$651,0))="","",INDEX(Applications_2021!$J$2:$J$651,MATCH($A249,Applications_2021!$A$2:$A$651,0)))</f>
        <v>Noxubee County High School</v>
      </c>
      <c r="O249" s="48" t="str">
        <f>IF(INDEX(Applications_2021!$K$2:$K$651,MATCH($A249,Applications_2021!$A$2:$A$651,0))="","",INDEX(Applications_2021!$K$2:$K$651,MATCH($A249,Applications_2021!$A$2:$A$651,0)))</f>
        <v>Noxubee County School District</v>
      </c>
      <c r="P249" s="48" t="str">
        <f>IF(INDEX(Applications_2021!$P$2:$P$651,MATCH($A249,Applications_2021!$A$2:$A$651,0))="","",INDEX(Applications_2021!$P$2:$P$651,MATCH($A249,Applications_2021!$A$2:$A$651,0)))</f>
        <v>High School Diploma or up to 3 years of college</v>
      </c>
      <c r="Q249" s="48" t="str">
        <f>IF(INDEX(Applications_2021!$Q$2:$Q$651,MATCH($A249,Applications_2021!$A$2:$A$651,0))="","",INDEX(Applications_2021!$Q$2:$Q$651,MATCH($A249,Applications_2021!$A$2:$A$651,0)))</f>
        <v>Less than $25,000 per year</v>
      </c>
      <c r="R249" s="48" t="str">
        <f>IF(INDEX(Applications_2021!$AL$2:$AL$651,MATCH($A249,Applications_2021!$A$2:$A$651,0))="","",INDEX(Applications_2021!$AL$2:$AL$651,MATCH($A249,Applications_2021!$A$2:$A$651,0)))</f>
        <v>Noxubee</v>
      </c>
      <c r="S249" s="48" t="str">
        <f>IF(INDEX(Applications_2021!$V$2:$V$651,MATCH($A249,Applications_2021!$A$2:$A$651,0))="","",INDEX(Applications_2021!$V$2:$V$651,MATCH($A249,Applications_2021!$A$2:$A$651,0)))</f>
        <v>MS</v>
      </c>
      <c r="T249" s="48" t="str">
        <f>IF(INDEX(Applications_2021!$AE$2:$AE$651,MATCH($A249,Applications_2021!$A$2:$A$651,0))="","",INDEX(Applications_2021!$AE$2:$AE$651,MATCH($A249,Applications_2021!$A$2:$A$651,0)))</f>
        <v>Good</v>
      </c>
      <c r="U249" s="48" t="str">
        <f>IF(INDEX(Applications_2021!$AF$2:$AF$651,MATCH($A249,Applications_2021!$A$2:$A$651,0))="","",INDEX(Applications_2021!$AF$2:$AF$651,MATCH($A249,Applications_2021!$A$2:$A$651,0)))</f>
        <v xml:space="preserve">I would like to attend the AAYME Camp to obtain knowledge that would be helpful for future experiences. I hope to gain a better thought process overall. I feel like I would be exposed to a bigger window of opportunities in life. Attending this camp would help me improve as a learner, and it would help me work on my skills of thinking outside the box. I would love to hear the what the people over the organization have to teach to us. Also, connecting with people my age with the same goal in life as me would be inspirational, and it would be an amazing boost to my self-esteem. </v>
      </c>
      <c r="V249" s="48" t="str">
        <f>IF(INDEX(Applications_2021!$AG$2:$AG$651,MATCH($A249,Applications_2021!$A$2:$A$651,0))="","",INDEX(Applications_2021!$AG$2:$AG$651,MATCH($A249,Applications_2021!$A$2:$A$651,0)))</f>
        <v xml:space="preserve">I competed in this program called TSA, which stands for Technology Student Association. I won several competitions while attending it in my 7th grade year. </v>
      </c>
      <c r="W249" s="48" t="str">
        <f>IF(INDEX(Applications_2021!$AH$2:$AH$651,MATCH($A249,Applications_2021!$A$2:$A$651,0))="","",INDEX(Applications_2021!$AH$2:$AH$651,MATCH($A249,Applications_2021!$A$2:$A$651,0)))</f>
        <v>As of right now, I am number 8 in my grade for the highest GPAs.</v>
      </c>
      <c r="X249" s="48" t="str">
        <f>IF(INDEX(Applications_2021!$AI$2:$AI$651,MATCH($A249,Applications_2021!$A$2:$A$651,0))="","",INDEX(Applications_2021!$AI$2:$AI$651,MATCH($A249,Applications_2021!$A$2:$A$651,0)))</f>
        <v>school/teacher</v>
      </c>
      <c r="Y249" s="48" t="str">
        <f>IF(INDEX(Applications_2021!$AJ$2:$AJ$651,MATCH($A249,Applications_2021!$A$2:$A$651,0))="","",INDEX(Applications_2021!$AJ$2:$AJ$651,MATCH($A249,Applications_2021!$A$2:$A$651,0)))</f>
        <v>Glenn Draper</v>
      </c>
      <c r="Z249" s="48" t="str" cm="1">
        <f t="array" ref="Z249">IF(INDEX(Transcripts_2021!$Q$2:$Q$1001,MATCH($A249,Applications_2021!$A$2:$A$1001,0))="","",INDEX(Transcripts_2021!$Q$2:$Q$1001,MATCH(TRIM($A249),TRIM(Transcripts_2021!$B$2:$B$1001),0)))</f>
        <v/>
      </c>
      <c r="AA249" s="48" t="str" cm="1">
        <f t="array" ref="AA249">IF(INDEX(Transcripts_2021!$S$2:$S$1001,MATCH($A249,Applications_2021!$A$2:$A$1001,0))="","",INDEX(Transcripts_2021!$S$2:$S$1001,MATCH(TRIM($A249),TRIM(Transcripts_2021!$B$2:$B$1001),0)))</f>
        <v/>
      </c>
      <c r="AB249" s="48" t="str" cm="1">
        <f t="array" ref="AB249">IF(INDEX(Transcripts_2021!$U$2:$U$1001,MATCH($A249,Applications_2021!$A$2:$A$1001,0))="","",INDEX(Transcripts_2021!$U$2:$U$1001,MATCH(TRIM($A249),TRIM(Transcripts_2021!$B$2:$B$1001),0)))</f>
        <v/>
      </c>
      <c r="AC249" s="48" t="str">
        <f>IF(INDEX(Transcripts_2021!$A$2:$A$324,MATCH($A249,Transcripts_2021!$A$2:$A$324,0))=$A249,INDEX(Transcripts_2021!$O$2:$O$324,MATCH($A249,Transcripts_2021!$A$2:$A$324,0)),"")</f>
        <v>Noxubee County High School</v>
      </c>
      <c r="AD249" s="48" t="str">
        <f>IF(INDEX('AAYME 2021_List'!$A$3:$A$311,MATCH($A249,'AAYME 2021_List'!$A$3:$A$311,0))=$A249,INDEX('AAYME 2021_List'!$AC$3:$AC$311,MATCH($A249,'AAYME 2021_List'!$A$3:$A$311,0)),"")</f>
        <v>Noxubee</v>
      </c>
      <c r="AE249" s="48" t="str">
        <f>IF(INDEX(Applications_2021!$AL$2:$AL$651,MATCH($A249,Applications_2021!$A$2:$A$651,0))="","",INDEX(Applications_2021!$AL$2:$AL$651,MATCH($A249,Applications_2021!$A$2:$A$651,0)))</f>
        <v>Noxubee</v>
      </c>
    </row>
    <row r="250" spans="1:31" x14ac:dyDescent="0.3">
      <c r="A250" s="51" t="str">
        <f>IF(Applications_2021!$A515="","",Applications_2021!$A515)</f>
        <v>0534-BRI-BR-0350</v>
      </c>
      <c r="B250" s="52" t="str">
        <f>IF(INDEX('AAYME 2021_List'!$A$3:$A$311,MATCH($A250,'AAYME 2021_List'!$A$3:$A$311,0))=$A250,INDEX('AAYME 2021_List'!$B$3:$B$311,MATCH($A250,'AAYME 2021_List'!$A$3:$A$311,0)),"")</f>
        <v>No</v>
      </c>
      <c r="C250" s="258" t="str">
        <f>IF(INDEX('AAYME 2021_List'!$A$3:$A$311,MATCH($A250,'AAYME 2021_List'!$A$3:$A$311,0))=$A250,INDEX('AAYME 2021_List'!$C$3:$C$311,MATCH($A250,'AAYME 2021_List'!$A$3:$A$311,0)),"")</f>
        <v>04-Late transcript submission</v>
      </c>
      <c r="D250" s="46">
        <f t="shared" si="9"/>
        <v>7</v>
      </c>
      <c r="E250" s="45" cm="1">
        <f t="array" ref="E250">_xlfn.IFS($Q250="Less than $25,000 per year",5,$Q250="$25,000 to $49,999 per year",4,$Q250="$50,000 per year or above",2,$Q250="I do not know.",3,$Q250="",0)</f>
        <v>2</v>
      </c>
      <c r="F250" s="45" cm="1">
        <f t="array" ref="F250">_xlfn.IFS($T250="Excellent",5,$T250="Good",4,$T250="Average",3,$T250="Below Average",2,$T250="Poor",1)</f>
        <v>5</v>
      </c>
      <c r="G250" s="52"/>
      <c r="H250" s="52"/>
      <c r="I250" s="52"/>
      <c r="J250" s="255">
        <f>IF(INDEX('AAYME 2021_List'!$A$3:$A$311,MATCH($A250,'AAYME 2021_List'!$A$3:$A$311,0))=$A250,INDEX('AAYME 2021_List'!$J$3:$J$311,MATCH($A250,'AAYME 2021_List'!$A$3:$A$311,0)),"")</f>
        <v>8</v>
      </c>
      <c r="K250" s="48" t="str">
        <f>IF(LEFT(INDEX(Applications_2021!$E$2:$E$651,MATCH($A250,Applications_2021!$A$2:$A$651,0)),1)="Y","Black","Other")</f>
        <v>Black</v>
      </c>
      <c r="L250" s="48" t="str">
        <f>IF(INDEX(Applications_2021!$F$2:$F$651,MATCH($A250,Applications_2021!$A$2:$A$651,0))="","",INDEX(Applications_2021!$F$2:$F$651,MATCH($A250,Applications_2021!$A$2:$A$651,0)))</f>
        <v>Male</v>
      </c>
      <c r="M250" s="48" t="str">
        <f>IF(LEFT(INDEX(Applications_2021!$I$2:$I$651,MATCH($A250,Applications_2021!$A$2:$A$651,0)),1)="","",LEFT(INDEX(Applications_2021!$I$2:$I$651,MATCH($A250,Applications_2021!$A$2:$A$651,0)),1))</f>
        <v>7</v>
      </c>
      <c r="N250" s="48" t="str">
        <f>IF(INDEX(Applications_2021!$J$2:$J$651,MATCH($A250,Applications_2021!$A$2:$A$651,0))="","",INDEX(Applications_2021!$J$2:$J$651,MATCH($A250,Applications_2021!$A$2:$A$651,0)))</f>
        <v>Clinton Junior High School</v>
      </c>
      <c r="O250" s="48" t="str">
        <f>IF(INDEX(Applications_2021!$K$2:$K$651,MATCH($A250,Applications_2021!$A$2:$A$651,0))="","",INDEX(Applications_2021!$K$2:$K$651,MATCH($A250,Applications_2021!$A$2:$A$651,0)))</f>
        <v>Clinton Public Schools</v>
      </c>
      <c r="P250" s="48" t="str">
        <f>IF(INDEX(Applications_2021!$P$2:$P$651,MATCH($A250,Applications_2021!$A$2:$A$651,0))="","",INDEX(Applications_2021!$P$2:$P$651,MATCH($A250,Applications_2021!$A$2:$A$651,0)))</f>
        <v>College degree or 4 or more years of college (including graduate school)</v>
      </c>
      <c r="Q250" s="48" t="str">
        <f>IF(INDEX(Applications_2021!$Q$2:$Q$651,MATCH($A250,Applications_2021!$A$2:$A$651,0))="","",INDEX(Applications_2021!$Q$2:$Q$651,MATCH($A250,Applications_2021!$A$2:$A$651,0)))</f>
        <v>$50,000 per year or above</v>
      </c>
      <c r="R250" s="48" t="str">
        <f>IF(INDEX(Applications_2021!$AL$2:$AL$651,MATCH($A250,Applications_2021!$A$2:$A$651,0))="","",INDEX(Applications_2021!$AL$2:$AL$651,MATCH($A250,Applications_2021!$A$2:$A$651,0)))</f>
        <v>Hinds</v>
      </c>
      <c r="S250" s="48" t="str">
        <f>IF(INDEX(Applications_2021!$V$2:$V$651,MATCH($A250,Applications_2021!$A$2:$A$651,0))="","",INDEX(Applications_2021!$V$2:$V$651,MATCH($A250,Applications_2021!$A$2:$A$651,0)))</f>
        <v>MS</v>
      </c>
      <c r="T250" s="48" t="str">
        <f>IF(INDEX(Applications_2021!$AE$2:$AE$651,MATCH($A250,Applications_2021!$A$2:$A$651,0))="","",INDEX(Applications_2021!$AE$2:$AE$651,MATCH($A250,Applications_2021!$A$2:$A$651,0)))</f>
        <v>Excellent</v>
      </c>
      <c r="U250" s="48" t="str">
        <f>IF(INDEX(Applications_2021!$AF$2:$AF$651,MATCH($A250,Applications_2021!$A$2:$A$651,0))="","",INDEX(Applications_2021!$AF$2:$AF$651,MATCH($A250,Applications_2021!$A$2:$A$651,0)))</f>
        <v xml:space="preserve">I would like to be around more students who are interested in being a great students. Sometimes it is not popular being the student with good grades. I want to learn new things and experience new challenges. </v>
      </c>
      <c r="V250" s="48" t="str">
        <f>IF(INDEX(Applications_2021!$AG$2:$AG$651,MATCH($A250,Applications_2021!$A$2:$A$651,0))="","",INDEX(Applications_2021!$AG$2:$AG$651,MATCH($A250,Applications_2021!$A$2:$A$651,0)))</f>
        <v xml:space="preserve">I was in the gifted program in Clinton Public School District. I am an honor roll student at Clinton Junior High. I was selected to be a member of the Robotics Club. I am currently in STEM class  and I enjoy solving problems. I love working with robotics. I also enjoy playing chess. I play competitive soccer, run track and cross country. </v>
      </c>
      <c r="W250" s="48" t="str">
        <f>IF(INDEX(Applications_2021!$AH$2:$AH$651,MATCH($A250,Applications_2021!$A$2:$A$651,0))="","",INDEX(Applications_2021!$AH$2:$AH$651,MATCH($A250,Applications_2021!$A$2:$A$651,0)))</f>
        <v xml:space="preserve">I am a friendly person and I love learning new things. I believe this camp will help me improve as a student and increase my confidence by being around more students who like to achieve. </v>
      </c>
      <c r="X250" s="48" t="str">
        <f>IF(INDEX(Applications_2021!$AI$2:$AI$651,MATCH($A250,Applications_2021!$A$2:$A$651,0))="","",INDEX(Applications_2021!$AI$2:$AI$651,MATCH($A250,Applications_2021!$A$2:$A$651,0)))</f>
        <v>relative or friend</v>
      </c>
      <c r="Y250" s="48" t="str">
        <f>IF(INDEX(Applications_2021!$AJ$2:$AJ$651,MATCH($A250,Applications_2021!$A$2:$A$651,0))="","",INDEX(Applications_2021!$AJ$2:$AJ$651,MATCH($A250,Applications_2021!$A$2:$A$651,0)))</f>
        <v/>
      </c>
      <c r="Z250" s="48" t="str" cm="1">
        <f t="array" ref="Z250">IF(INDEX(Transcripts_2021!$Q$2:$Q$1001,MATCH($A250,Applications_2021!$A$2:$A$1001,0))="","",INDEX(Transcripts_2021!$Q$2:$Q$1001,MATCH(TRIM($A250),TRIM(Transcripts_2021!$B$2:$B$1001),0)))</f>
        <v/>
      </c>
      <c r="AA250" s="48" t="str" cm="1">
        <f t="array" ref="AA250">IF(INDEX(Transcripts_2021!$S$2:$S$1001,MATCH($A250,Applications_2021!$A$2:$A$1001,0))="","",INDEX(Transcripts_2021!$S$2:$S$1001,MATCH(TRIM($A250),TRIM(Transcripts_2021!$B$2:$B$1001),0)))</f>
        <v/>
      </c>
      <c r="AB250" s="48" t="str" cm="1">
        <f t="array" ref="AB250">IF(INDEX(Transcripts_2021!$U$2:$U$1001,MATCH($A250,Applications_2021!$A$2:$A$1001,0))="","",INDEX(Transcripts_2021!$U$2:$U$1001,MATCH(TRIM($A250),TRIM(Transcripts_2021!$B$2:$B$1001),0)))</f>
        <v/>
      </c>
      <c r="AC250" s="48" t="str">
        <f>IF(INDEX(Transcripts_2021!$A$2:$A$324,MATCH($A250,Transcripts_2021!$A$2:$A$324,0))=$A250,INDEX(Transcripts_2021!$O$2:$O$324,MATCH($A250,Transcripts_2021!$A$2:$A$324,0)),"")</f>
        <v>Clinton Jr High School</v>
      </c>
      <c r="AD250" s="48" t="str">
        <f>IF(INDEX('AAYME 2021_List'!$A$3:$A$311,MATCH($A250,'AAYME 2021_List'!$A$3:$A$311,0))=$A250,INDEX('AAYME 2021_List'!$AC$3:$AC$311,MATCH($A250,'AAYME 2021_List'!$A$3:$A$311,0)),"")</f>
        <v>Hinds</v>
      </c>
      <c r="AE250" s="48" t="str">
        <f>IF(INDEX(Applications_2021!$AL$2:$AL$651,MATCH($A250,Applications_2021!$A$2:$A$651,0))="","",INDEX(Applications_2021!$AL$2:$AL$651,MATCH($A250,Applications_2021!$A$2:$A$651,0)))</f>
        <v>Hinds</v>
      </c>
    </row>
    <row r="251" spans="1:31" x14ac:dyDescent="0.3">
      <c r="A251" s="51" t="str">
        <f>IF(Applications_2021!$A516="","",Applications_2021!$A516)</f>
        <v>0535-ROB-DE-0147</v>
      </c>
      <c r="B251" s="52" t="str">
        <f>IF(INDEX('AAYME 2021_List'!$A$3:$A$311,MATCH($A251,'AAYME 2021_List'!$A$3:$A$311,0))=$A251,INDEX('AAYME 2021_List'!$B$3:$B$311,MATCH($A251,'AAYME 2021_List'!$A$3:$A$311,0)),"")</f>
        <v>Yes</v>
      </c>
      <c r="C251" s="258" t="str">
        <f>IF(INDEX('AAYME 2021_List'!$A$3:$A$311,MATCH($A251,'AAYME 2021_List'!$A$3:$A$311,0))=$A251,INDEX('AAYME 2021_List'!$C$3:$C$311,MATCH($A251,'AAYME 2021_List'!$A$3:$A$311,0)),"")</f>
        <v>07-Alternate</v>
      </c>
      <c r="D251" s="46">
        <f t="shared" ref="D251:D273" si="10">SUM($E251:$I251)</f>
        <v>8</v>
      </c>
      <c r="E251" s="45" cm="1">
        <f t="array" ref="E251">_xlfn.IFS($Q251="Less than $25,000 per year",5,$Q251="$25,000 to $49,999 per year",4,$Q251="$50,000 per year or above",2,$Q251="I do not know.",3,$Q251="",0)</f>
        <v>5</v>
      </c>
      <c r="F251" s="45" cm="1">
        <f t="array" ref="F251">_xlfn.IFS($T251="Excellent",5,$T251="Good",4,$T251="Average",3,$T251="Below Average",2,$T251="Poor",1)</f>
        <v>3</v>
      </c>
      <c r="G251" s="52"/>
      <c r="H251" s="52"/>
      <c r="I251" s="52"/>
      <c r="J251" s="255">
        <f>IF(INDEX('AAYME 2021_List'!$A$3:$A$311,MATCH($A251,'AAYME 2021_List'!$A$3:$A$311,0))=$A251,INDEX('AAYME 2021_List'!$J$3:$J$311,MATCH($A251,'AAYME 2021_List'!$A$3:$A$311,0)),"")</f>
        <v>8</v>
      </c>
      <c r="K251" s="48" t="str">
        <f>IF(LEFT(INDEX(Applications_2021!$E$2:$E$651,MATCH($A251,Applications_2021!$A$2:$A$651,0)),1)="Y","Black","Other")</f>
        <v>Black</v>
      </c>
      <c r="L251" s="48" t="str">
        <f>IF(INDEX(Applications_2021!$F$2:$F$651,MATCH($A251,Applications_2021!$A$2:$A$651,0))="","",INDEX(Applications_2021!$F$2:$F$651,MATCH($A251,Applications_2021!$A$2:$A$651,0)))</f>
        <v>Male</v>
      </c>
      <c r="M251" s="48" t="str">
        <f>IF(LEFT(INDEX(Applications_2021!$I$2:$I$651,MATCH($A251,Applications_2021!$A$2:$A$651,0)),1)="","",LEFT(INDEX(Applications_2021!$I$2:$I$651,MATCH($A251,Applications_2021!$A$2:$A$651,0)),1))</f>
        <v>8</v>
      </c>
      <c r="N251" s="48" t="str">
        <f>IF(INDEX(Applications_2021!$J$2:$J$651,MATCH($A251,Applications_2021!$A$2:$A$651,0))="","",INDEX(Applications_2021!$J$2:$J$651,MATCH($A251,Applications_2021!$A$2:$A$651,0)))</f>
        <v xml:space="preserve">Kirksey Middle School </v>
      </c>
      <c r="O251" s="48" t="str">
        <f>IF(INDEX(Applications_2021!$K$2:$K$651,MATCH($A251,Applications_2021!$A$2:$A$651,0))="","",INDEX(Applications_2021!$K$2:$K$651,MATCH($A251,Applications_2021!$A$2:$A$651,0)))</f>
        <v>Jackson Public School</v>
      </c>
      <c r="P251" s="48" t="str">
        <f>IF(INDEX(Applications_2021!$P$2:$P$651,MATCH($A251,Applications_2021!$A$2:$A$651,0))="","",INDEX(Applications_2021!$P$2:$P$651,MATCH($A251,Applications_2021!$A$2:$A$651,0)))</f>
        <v>College degree or 4 or more years of college (including graduate school)</v>
      </c>
      <c r="Q251" s="48" t="str">
        <f>IF(INDEX(Applications_2021!$Q$2:$Q$651,MATCH($A251,Applications_2021!$A$2:$A$651,0))="","",INDEX(Applications_2021!$Q$2:$Q$651,MATCH($A251,Applications_2021!$A$2:$A$651,0)))</f>
        <v>Less than $25,000 per year</v>
      </c>
      <c r="R251" s="48" t="str">
        <f>IF(INDEX(Applications_2021!$AL$2:$AL$651,MATCH($A251,Applications_2021!$A$2:$A$651,0))="","",INDEX(Applications_2021!$AL$2:$AL$651,MATCH($A251,Applications_2021!$A$2:$A$651,0)))</f>
        <v>Hinds</v>
      </c>
      <c r="S251" s="48" t="str">
        <f>IF(INDEX(Applications_2021!$V$2:$V$651,MATCH($A251,Applications_2021!$A$2:$A$651,0))="","",INDEX(Applications_2021!$V$2:$V$651,MATCH($A251,Applications_2021!$A$2:$A$651,0)))</f>
        <v>MS</v>
      </c>
      <c r="T251" s="48" t="str">
        <f>IF(INDEX(Applications_2021!$AE$2:$AE$651,MATCH($A251,Applications_2021!$A$2:$A$651,0))="","",INDEX(Applications_2021!$AE$2:$AE$651,MATCH($A251,Applications_2021!$A$2:$A$651,0)))</f>
        <v>Average</v>
      </c>
      <c r="U251" s="48" t="str">
        <f>IF(INDEX(Applications_2021!$AF$2:$AF$651,MATCH($A251,Applications_2021!$A$2:$A$651,0))="","",INDEX(Applications_2021!$AF$2:$AF$651,MATCH($A251,Applications_2021!$A$2:$A$651,0)))</f>
        <v>To help prepare me for high school. I hope to gain more knowledge than I've learned during this difficult virtual learning school year.</v>
      </c>
      <c r="V251" s="48" t="str">
        <f>IF(INDEX(Applications_2021!$AG$2:$AG$651,MATCH($A251,Applications_2021!$A$2:$A$651,0))="","",INDEX(Applications_2021!$AG$2:$AG$651,MATCH($A251,Applications_2021!$A$2:$A$651,0)))</f>
        <v>Before the pandemic start, I was considered a student/athlete.. Unfortunately, my grades have suffered this year being a virtual learner.</v>
      </c>
      <c r="W251" s="48" t="str">
        <f>IF(INDEX(Applications_2021!$AH$2:$AH$651,MATCH($A251,Applications_2021!$A$2:$A$651,0))="","",INDEX(Applications_2021!$AH$2:$AH$651,MATCH($A251,Applications_2021!$A$2:$A$651,0)))</f>
        <v>N/a</v>
      </c>
      <c r="X251" s="48" t="str">
        <f>IF(INDEX(Applications_2021!$AI$2:$AI$651,MATCH($A251,Applications_2021!$A$2:$A$651,0))="","",INDEX(Applications_2021!$AI$2:$AI$651,MATCH($A251,Applications_2021!$A$2:$A$651,0)))</f>
        <v>relative or friend</v>
      </c>
      <c r="Y251" s="48" t="str">
        <f>IF(INDEX(Applications_2021!$AJ$2:$AJ$651,MATCH($A251,Applications_2021!$A$2:$A$651,0))="","",INDEX(Applications_2021!$AJ$2:$AJ$651,MATCH($A251,Applications_2021!$A$2:$A$651,0)))</f>
        <v/>
      </c>
      <c r="Z251" s="48" t="str" cm="1">
        <f t="array" ref="Z251">IF(INDEX(Transcripts_2021!$Q$2:$Q$1001,MATCH($A251,Applications_2021!$A$2:$A$1001,0))="","",INDEX(Transcripts_2021!$Q$2:$Q$1001,MATCH(TRIM($A251),TRIM(Transcripts_2021!$B$2:$B$1001),0)))</f>
        <v/>
      </c>
      <c r="AA251" s="48" t="str" cm="1">
        <f t="array" ref="AA251">IF(INDEX(Transcripts_2021!$S$2:$S$1001,MATCH($A251,Applications_2021!$A$2:$A$1001,0))="","",INDEX(Transcripts_2021!$S$2:$S$1001,MATCH(TRIM($A251),TRIM(Transcripts_2021!$B$2:$B$1001),0)))</f>
        <v/>
      </c>
      <c r="AB251" s="48" t="str" cm="1">
        <f t="array" ref="AB251">IF(INDEX(Transcripts_2021!$U$2:$U$1001,MATCH($A251,Applications_2021!$A$2:$A$1001,0))="","",INDEX(Transcripts_2021!$U$2:$U$1001,MATCH(TRIM($A251),TRIM(Transcripts_2021!$B$2:$B$1001),0)))</f>
        <v/>
      </c>
      <c r="AC251" s="48" t="str">
        <f>IF(INDEX(Transcripts_2021!$A$2:$A$324,MATCH($A251,Transcripts_2021!$A$2:$A$324,0))=$A251,INDEX(Transcripts_2021!$O$2:$O$324,MATCH($A251,Transcripts_2021!$A$2:$A$324,0)),"")</f>
        <v xml:space="preserve">Kirksey Middle School </v>
      </c>
      <c r="AD251" s="48" t="str">
        <f>IF(INDEX('AAYME 2021_List'!$A$3:$A$311,MATCH($A251,'AAYME 2021_List'!$A$3:$A$311,0))=$A251,INDEX('AAYME 2021_List'!$AC$3:$AC$311,MATCH($A251,'AAYME 2021_List'!$A$3:$A$311,0)),"")</f>
        <v>Hinds</v>
      </c>
      <c r="AE251" s="48" t="str">
        <f>IF(INDEX(Applications_2021!$AL$2:$AL$651,MATCH($A251,Applications_2021!$A$2:$A$651,0))="","",INDEX(Applications_2021!$AL$2:$AL$651,MATCH($A251,Applications_2021!$A$2:$A$651,0)))</f>
        <v>Hinds</v>
      </c>
    </row>
    <row r="252" spans="1:31" x14ac:dyDescent="0.3">
      <c r="A252" s="51" t="str">
        <f>IF(Applications_2021!$A518="","",Applications_2021!$A518)</f>
        <v>0537-OTI-LA-0084</v>
      </c>
      <c r="B252" s="52">
        <f>IF(INDEX('AAYME 2021_List'!$A$3:$A$311,MATCH($A252,'AAYME 2021_List'!$A$3:$A$311,0))=$A252,INDEX('AAYME 2021_List'!$B$3:$B$311,MATCH($A252,'AAYME 2021_List'!$A$3:$A$311,0)),"")</f>
        <v>0</v>
      </c>
      <c r="C252" s="281" t="str">
        <f>IF(INDEX('AAYME 2021_List'!$A$3:$A$311,MATCH($A252,'AAYME 2021_List'!$A$3:$A$311,0))=$A252,INDEX('AAYME 2021_List'!$C$3:$C$311,MATCH($A252,'AAYME 2021_List'!$A$3:$A$311,0)),"")</f>
        <v>99-Not Selected</v>
      </c>
      <c r="D252" s="46">
        <f t="shared" si="10"/>
        <v>7</v>
      </c>
      <c r="E252" s="45" cm="1">
        <f t="array" ref="E252">_xlfn.IFS($Q252="Less than $25,000 per year",5,$Q252="$25,000 to $49,999 per year",4,$Q252="$50,000 per year or above",2,$Q252="I do not know.",3,$Q252="",0)</f>
        <v>3</v>
      </c>
      <c r="F252" s="45" cm="1">
        <f t="array" ref="F252">_xlfn.IFS($T252="Excellent",5,$T252="Good",4,$T252="Average",3,$T252="Below Average",2,$T252="Poor",1)</f>
        <v>4</v>
      </c>
      <c r="G252" s="52"/>
      <c r="H252" s="52"/>
      <c r="I252" s="52"/>
      <c r="J252" s="255">
        <f>IF(INDEX('AAYME 2021_List'!$A$3:$A$311,MATCH($A252,'AAYME 2021_List'!$A$3:$A$311,0))=$A252,INDEX('AAYME 2021_List'!$J$3:$J$311,MATCH($A252,'AAYME 2021_List'!$A$3:$A$311,0)),"")</f>
        <v>9</v>
      </c>
      <c r="K252" s="48" t="str">
        <f>IF(LEFT(INDEX(Applications_2021!$E$2:$E$651,MATCH($A252,Applications_2021!$A$2:$A$651,0)),1)="Y","Black","Other")</f>
        <v>Black</v>
      </c>
      <c r="L252" s="48" t="str">
        <f>IF(INDEX(Applications_2021!$F$2:$F$651,MATCH($A252,Applications_2021!$A$2:$A$651,0))="","",INDEX(Applications_2021!$F$2:$F$651,MATCH($A252,Applications_2021!$A$2:$A$651,0)))</f>
        <v>Female</v>
      </c>
      <c r="M252" s="48" t="str">
        <f>IF(LEFT(INDEX(Applications_2021!$I$2:$I$651,MATCH($A252,Applications_2021!$A$2:$A$651,0)),1)="","",LEFT(INDEX(Applications_2021!$I$2:$I$651,MATCH($A252,Applications_2021!$A$2:$A$651,0)),1))</f>
        <v>9</v>
      </c>
      <c r="N252" s="48" t="str">
        <f>IF(INDEX(Applications_2021!$J$2:$J$651,MATCH($A252,Applications_2021!$A$2:$A$651,0))="","",INDEX(Applications_2021!$J$2:$J$651,MATCH($A252,Applications_2021!$A$2:$A$651,0)))</f>
        <v>Seminary High School</v>
      </c>
      <c r="O252" s="48" t="str">
        <f>IF(INDEX(Applications_2021!$K$2:$K$651,MATCH($A252,Applications_2021!$A$2:$A$651,0))="","",INDEX(Applications_2021!$K$2:$K$651,MATCH($A252,Applications_2021!$A$2:$A$651,0)))</f>
        <v>Covington County</v>
      </c>
      <c r="P252" s="48" t="str">
        <f>IF(INDEX(Applications_2021!$P$2:$P$651,MATCH($A252,Applications_2021!$A$2:$A$651,0))="","",INDEX(Applications_2021!$P$2:$P$651,MATCH($A252,Applications_2021!$A$2:$A$651,0)))</f>
        <v>College degree or 4 or more years of college (including graduate school)</v>
      </c>
      <c r="Q252" s="48" t="str">
        <f>IF(INDEX(Applications_2021!$Q$2:$Q$651,MATCH($A252,Applications_2021!$A$2:$A$651,0))="","",INDEX(Applications_2021!$Q$2:$Q$651,MATCH($A252,Applications_2021!$A$2:$A$651,0)))</f>
        <v>I do not know.</v>
      </c>
      <c r="R252" s="48" t="str">
        <f>IF(INDEX(Applications_2021!$AL$2:$AL$651,MATCH($A252,Applications_2021!$A$2:$A$651,0))="","",INDEX(Applications_2021!$AL$2:$AL$651,MATCH($A252,Applications_2021!$A$2:$A$651,0)))</f>
        <v>Covington</v>
      </c>
      <c r="S252" s="48" t="str">
        <f>IF(INDEX(Applications_2021!$V$2:$V$651,MATCH($A252,Applications_2021!$A$2:$A$651,0))="","",INDEX(Applications_2021!$V$2:$V$651,MATCH($A252,Applications_2021!$A$2:$A$651,0)))</f>
        <v>MS</v>
      </c>
      <c r="T252" s="48" t="str">
        <f>IF(INDEX(Applications_2021!$AE$2:$AE$651,MATCH($A252,Applications_2021!$A$2:$A$651,0))="","",INDEX(Applications_2021!$AE$2:$AE$651,MATCH($A252,Applications_2021!$A$2:$A$651,0)))</f>
        <v>Good</v>
      </c>
      <c r="U252" s="48" t="str">
        <f>IF(INDEX(Applications_2021!$AF$2:$AF$651,MATCH($A252,Applications_2021!$A$2:$A$651,0))="","",INDEX(Applications_2021!$AF$2:$AF$651,MATCH($A252,Applications_2021!$A$2:$A$651,0)))</f>
        <v>I want to attend the AAYME Camp to meet more people like me who actually want to be a part of an educational community. I hope that I can gain more educational skills and get to meet more people who want the same.</v>
      </c>
      <c r="V252" s="48" t="str">
        <f>IF(INDEX(Applications_2021!$AG$2:$AG$651,MATCH($A252,Applications_2021!$A$2:$A$651,0))="","",INDEX(Applications_2021!$AG$2:$AG$651,MATCH($A252,Applications_2021!$A$2:$A$651,0)))</f>
        <v/>
      </c>
      <c r="W252" s="48" t="str">
        <f>IF(INDEX(Applications_2021!$AH$2:$AH$651,MATCH($A252,Applications_2021!$A$2:$A$651,0))="","",INDEX(Applications_2021!$AH$2:$AH$651,MATCH($A252,Applications_2021!$A$2:$A$651,0)))</f>
        <v>I take Algebra 1&amp;2 and Biology in the same year, which many people do not.</v>
      </c>
      <c r="X252" s="48" t="str">
        <f>IF(INDEX(Applications_2021!$AI$2:$AI$651,MATCH($A252,Applications_2021!$A$2:$A$651,0))="","",INDEX(Applications_2021!$AI$2:$AI$651,MATCH($A252,Applications_2021!$A$2:$A$651,0)))</f>
        <v>other</v>
      </c>
      <c r="Y252" s="48" t="str">
        <f>IF(INDEX(Applications_2021!$AJ$2:$AJ$651,MATCH($A252,Applications_2021!$A$2:$A$651,0))="","",INDEX(Applications_2021!$AJ$2:$AJ$651,MATCH($A252,Applications_2021!$A$2:$A$651,0)))</f>
        <v/>
      </c>
      <c r="Z252" s="48" t="str" cm="1">
        <f t="array" ref="Z252">IF(INDEX(Transcripts_2021!$Q$2:$Q$1001,MATCH($A252,Applications_2021!$A$2:$A$1001,0))="","",INDEX(Transcripts_2021!$Q$2:$Q$1001,MATCH(TRIM($A252),TRIM(Transcripts_2021!$B$2:$B$1001),0)))</f>
        <v/>
      </c>
      <c r="AA252" s="48" t="str" cm="1">
        <f t="array" ref="AA252">IF(INDEX(Transcripts_2021!$S$2:$S$1001,MATCH($A252,Applications_2021!$A$2:$A$1001,0))="","",INDEX(Transcripts_2021!$S$2:$S$1001,MATCH(TRIM($A252),TRIM(Transcripts_2021!$B$2:$B$1001),0)))</f>
        <v/>
      </c>
      <c r="AB252" s="48" t="str" cm="1">
        <f t="array" ref="AB252">IF(INDEX(Transcripts_2021!$U$2:$U$1001,MATCH($A252,Applications_2021!$A$2:$A$1001,0))="","",INDEX(Transcripts_2021!$U$2:$U$1001,MATCH(TRIM($A252),TRIM(Transcripts_2021!$B$2:$B$1001),0)))</f>
        <v/>
      </c>
      <c r="AC252" s="48" t="str">
        <f>IF(INDEX(Transcripts_2021!$A$2:$A$324,MATCH($A252,Transcripts_2021!$A$2:$A$324,0))=$A252,INDEX(Transcripts_2021!$O$2:$O$324,MATCH($A252,Transcripts_2021!$A$2:$A$324,0)),"")</f>
        <v>Seminary High School</v>
      </c>
      <c r="AD252" s="48" t="str">
        <f>IF(INDEX('AAYME 2021_List'!$A$3:$A$311,MATCH($A252,'AAYME 2021_List'!$A$3:$A$311,0))=$A252,INDEX('AAYME 2021_List'!$AC$3:$AC$311,MATCH($A252,'AAYME 2021_List'!$A$3:$A$311,0)),"")</f>
        <v>Covington</v>
      </c>
      <c r="AE252" s="48" t="str">
        <f>IF(INDEX(Applications_2021!$AL$2:$AL$651,MATCH($A252,Applications_2021!$A$2:$A$651,0))="","",INDEX(Applications_2021!$AL$2:$AL$651,MATCH($A252,Applications_2021!$A$2:$A$651,0)))</f>
        <v>Covington</v>
      </c>
    </row>
    <row r="253" spans="1:31" x14ac:dyDescent="0.3">
      <c r="A253" s="51" t="str">
        <f>IF(Applications_2021!$A519="","",Applications_2021!$A519)</f>
        <v>0538-DAV-AA-0113</v>
      </c>
      <c r="B253" s="52" t="str">
        <f>IF(INDEX('AAYME 2021_List'!$A$3:$A$311,MATCH($A253,'AAYME 2021_List'!$A$3:$A$311,0))=$A253,INDEX('AAYME 2021_List'!$B$3:$B$311,MATCH($A253,'AAYME 2021_List'!$A$3:$A$311,0)),"")</f>
        <v>Yes</v>
      </c>
      <c r="C253" s="258" t="str">
        <f>IF(INDEX('AAYME 2021_List'!$A$3:$A$311,MATCH($A253,'AAYME 2021_List'!$A$3:$A$311,0))=$A253,INDEX('AAYME 2021_List'!$C$3:$C$311,MATCH($A253,'AAYME 2021_List'!$A$3:$A$311,0)),"")</f>
        <v>06-Finalist</v>
      </c>
      <c r="D253" s="46">
        <f t="shared" si="10"/>
        <v>9</v>
      </c>
      <c r="E253" s="45" cm="1">
        <f t="array" ref="E253">_xlfn.IFS($Q253="Less than $25,000 per year",5,$Q253="$25,000 to $49,999 per year",4,$Q253="$50,000 per year or above",2,$Q253="I do not know.",3,$Q253="",0)</f>
        <v>4</v>
      </c>
      <c r="F253" s="45" cm="1">
        <f t="array" ref="F253">_xlfn.IFS($T253="Excellent",5,$T253="Good",4,$T253="Average",3,$T253="Below Average",2,$T253="Poor",1)</f>
        <v>5</v>
      </c>
      <c r="G253" s="52"/>
      <c r="H253" s="52"/>
      <c r="I253" s="52"/>
      <c r="J253" s="255">
        <f>IF(INDEX('AAYME 2021_List'!$A$3:$A$311,MATCH($A253,'AAYME 2021_List'!$A$3:$A$311,0))=$A253,INDEX('AAYME 2021_List'!$J$3:$J$311,MATCH($A253,'AAYME 2021_List'!$A$3:$A$311,0)),"")</f>
        <v>8</v>
      </c>
      <c r="K253" s="48" t="str">
        <f>IF(LEFT(INDEX(Applications_2021!$E$2:$E$651,MATCH($A253,Applications_2021!$A$2:$A$651,0)),1)="Y","Black","Other")</f>
        <v>Black</v>
      </c>
      <c r="L253" s="48" t="str">
        <f>IF(INDEX(Applications_2021!$F$2:$F$651,MATCH($A253,Applications_2021!$A$2:$A$651,0))="","",INDEX(Applications_2021!$F$2:$F$651,MATCH($A253,Applications_2021!$A$2:$A$651,0)))</f>
        <v>Male</v>
      </c>
      <c r="M253" s="48" t="str">
        <f>IF(LEFT(INDEX(Applications_2021!$I$2:$I$651,MATCH($A253,Applications_2021!$A$2:$A$651,0)),1)="","",LEFT(INDEX(Applications_2021!$I$2:$I$651,MATCH($A253,Applications_2021!$A$2:$A$651,0)),1))</f>
        <v>8</v>
      </c>
      <c r="N253" s="48" t="str">
        <f>IF(INDEX(Applications_2021!$J$2:$J$651,MATCH($A253,Applications_2021!$A$2:$A$651,0))="","",INDEX(Applications_2021!$J$2:$J$651,MATCH($A253,Applications_2021!$A$2:$A$651,0)))</f>
        <v>William Sullivan Middel School</v>
      </c>
      <c r="O253" s="48" t="str">
        <f>IF(INDEX(Applications_2021!$K$2:$K$651,MATCH($A253,Applications_2021!$A$2:$A$651,0))="","",INDEX(Applications_2021!$K$2:$K$651,MATCH($A253,Applications_2021!$A$2:$A$651,0)))</f>
        <v>Holmes County Consolidated School District</v>
      </c>
      <c r="P253" s="48" t="str">
        <f>IF(INDEX(Applications_2021!$P$2:$P$651,MATCH($A253,Applications_2021!$A$2:$A$651,0))="","",INDEX(Applications_2021!$P$2:$P$651,MATCH($A253,Applications_2021!$A$2:$A$651,0)))</f>
        <v>College degree or 4 or more years of college (including graduate school)</v>
      </c>
      <c r="Q253" s="48" t="str">
        <f>IF(INDEX(Applications_2021!$Q$2:$Q$651,MATCH($A253,Applications_2021!$A$2:$A$651,0))="","",INDEX(Applications_2021!$Q$2:$Q$651,MATCH($A253,Applications_2021!$A$2:$A$651,0)))</f>
        <v>$25,000 to $49,999 per year</v>
      </c>
      <c r="R253" s="48" t="str">
        <f>IF(INDEX(Applications_2021!$AL$2:$AL$651,MATCH($A253,Applications_2021!$A$2:$A$651,0))="","",INDEX(Applications_2021!$AL$2:$AL$651,MATCH($A253,Applications_2021!$A$2:$A$651,0)))</f>
        <v>Holmes</v>
      </c>
      <c r="S253" s="48" t="str">
        <f>IF(INDEX(Applications_2021!$V$2:$V$651,MATCH($A253,Applications_2021!$A$2:$A$651,0))="","",INDEX(Applications_2021!$V$2:$V$651,MATCH($A253,Applications_2021!$A$2:$A$651,0)))</f>
        <v>MS</v>
      </c>
      <c r="T253" s="48" t="str">
        <f>IF(INDEX(Applications_2021!$AE$2:$AE$651,MATCH($A253,Applications_2021!$A$2:$A$651,0))="","",INDEX(Applications_2021!$AE$2:$AE$651,MATCH($A253,Applications_2021!$A$2:$A$651,0)))</f>
        <v>Excellent</v>
      </c>
      <c r="U253" s="48" t="str">
        <f>IF(INDEX(Applications_2021!$AF$2:$AF$651,MATCH($A253,Applications_2021!$A$2:$A$651,0))="","",INDEX(Applications_2021!$AF$2:$AF$651,MATCH($A253,Applications_2021!$A$2:$A$651,0)))</f>
        <v>I want to attend the AAYME camp to improve my social skills among my peers, view different career choices, and see different ways to increase my ACT score.  From attending this camp I hope to gain new knowledge that will help me become a better student. I also wish to meet new students and develop friendships. Lastly, I hope to improve my personal skills.</v>
      </c>
      <c r="V253" s="48" t="str">
        <f>IF(INDEX(Applications_2021!$AG$2:$AG$651,MATCH($A253,Applications_2021!$A$2:$A$651,0))="","",INDEX(Applications_2021!$AG$2:$AG$651,MATCH($A253,Applications_2021!$A$2:$A$651,0)))</f>
        <v xml:space="preserve">I am a Superintendent List student, High honors in Math, Science, History and English Language Arts and a member of the Jr Beta Club. Also I am a member of the Technology Student Association (TSA)-this year I focused on Digital Photograph. Before COVID I was a member of the Jr High Basketball team. I enjoy drawing and assembling Model Cars-which I collect. </v>
      </c>
      <c r="W253" s="48" t="str">
        <f>IF(INDEX(Applications_2021!$AH$2:$AH$651,MATCH($A253,Applications_2021!$A$2:$A$651,0))="","",INDEX(Applications_2021!$AH$2:$AH$651,MATCH($A253,Applications_2021!$A$2:$A$651,0)))</f>
        <v xml:space="preserve">I take my best self to class and participate daily. I block out distracts and stay focus to enhance my knowledge. In the past years and this year I scored above benchmark, scored the highest on English Language Arts, Science and Math 9 week assessments. </v>
      </c>
      <c r="X253" s="48" t="str">
        <f>IF(INDEX(Applications_2021!$AI$2:$AI$651,MATCH($A253,Applications_2021!$A$2:$A$651,0))="","",INDEX(Applications_2021!$AI$2:$AI$651,MATCH($A253,Applications_2021!$A$2:$A$651,0)))</f>
        <v>school/teacher</v>
      </c>
      <c r="Y253" s="48" t="str">
        <f>IF(INDEX(Applications_2021!$AJ$2:$AJ$651,MATCH($A253,Applications_2021!$A$2:$A$651,0))="","",INDEX(Applications_2021!$AJ$2:$AJ$651,MATCH($A253,Applications_2021!$A$2:$A$651,0)))</f>
        <v>Jessica Jenkins Holmes County Central High School-Counselor</v>
      </c>
      <c r="Z253" s="48" t="str" cm="1">
        <f t="array" ref="Z253">IF(INDEX(Transcripts_2021!$Q$2:$Q$1001,MATCH($A253,Applications_2021!$A$2:$A$1001,0))="","",INDEX(Transcripts_2021!$Q$2:$Q$1001,MATCH(TRIM($A253),TRIM(Transcripts_2021!$B$2:$B$1001),0)))</f>
        <v/>
      </c>
      <c r="AA253" s="48" t="str" cm="1">
        <f t="array" ref="AA253">IF(INDEX(Transcripts_2021!$S$2:$S$1001,MATCH($A253,Applications_2021!$A$2:$A$1001,0))="","",INDEX(Transcripts_2021!$S$2:$S$1001,MATCH(TRIM($A253),TRIM(Transcripts_2021!$B$2:$B$1001),0)))</f>
        <v/>
      </c>
      <c r="AB253" s="48" t="str" cm="1">
        <f t="array" ref="AB253">IF(INDEX(Transcripts_2021!$U$2:$U$1001,MATCH($A253,Applications_2021!$A$2:$A$1001,0))="","",INDEX(Transcripts_2021!$U$2:$U$1001,MATCH(TRIM($A253),TRIM(Transcripts_2021!$B$2:$B$1001),0)))</f>
        <v/>
      </c>
      <c r="AC253" s="48" t="str">
        <f>IF(INDEX(Transcripts_2021!$A$2:$A$324,MATCH($A253,Transcripts_2021!$A$2:$A$324,0))=$A253,INDEX(Transcripts_2021!$O$2:$O$324,MATCH($A253,Transcripts_2021!$A$2:$A$324,0)),"")</f>
        <v>William Sullivan Middle</v>
      </c>
      <c r="AD253" s="48" t="str">
        <f>IF(INDEX('AAYME 2021_List'!$A$3:$A$311,MATCH($A253,'AAYME 2021_List'!$A$3:$A$311,0))=$A253,INDEX('AAYME 2021_List'!$AC$3:$AC$311,MATCH($A253,'AAYME 2021_List'!$A$3:$A$311,0)),"")</f>
        <v>Holmes</v>
      </c>
      <c r="AE253" s="48" t="str">
        <f>IF(INDEX(Applications_2021!$AL$2:$AL$651,MATCH($A253,Applications_2021!$A$2:$A$651,0))="","",INDEX(Applications_2021!$AL$2:$AL$651,MATCH($A253,Applications_2021!$A$2:$A$651,0)))</f>
        <v>Holmes</v>
      </c>
    </row>
    <row r="254" spans="1:31" x14ac:dyDescent="0.3">
      <c r="A254" s="165" t="str">
        <f>IF(Applications_2021!$A521="","",Applications_2021!$A521)</f>
        <v>0541-DAN-AM-0262</v>
      </c>
      <c r="B254" s="52" t="str">
        <f>IF(INDEX('AAYME 2021_List'!$A$3:$A$311,MATCH($A254,'AAYME 2021_List'!$A$3:$A$311,0))=$A254,INDEX('AAYME 2021_List'!$B$3:$B$311,MATCH($A254,'AAYME 2021_List'!$A$3:$A$311,0)),"")</f>
        <v>No</v>
      </c>
      <c r="C254" s="258" t="str">
        <f>IF(INDEX('AAYME 2021_List'!$A$3:$A$311,MATCH($A254,'AAYME 2021_List'!$A$3:$A$311,0))=$A254,INDEX('AAYME 2021_List'!$C$3:$C$311,MATCH($A254,'AAYME 2021_List'!$A$3:$A$311,0)),"")</f>
        <v>05-Duplicate submission</v>
      </c>
      <c r="D254" s="46">
        <f t="shared" si="10"/>
        <v>9</v>
      </c>
      <c r="E254" s="45" cm="1">
        <f t="array" ref="E254">_xlfn.IFS($Q254="Less than $25,000 per year",5,$Q254="$25,000 to $49,999 per year",4,$Q254="$50,000 per year or above",2,$Q254="I do not know.",3,$Q254="",0)</f>
        <v>4</v>
      </c>
      <c r="F254" s="45" cm="1">
        <f t="array" ref="F254">_xlfn.IFS($T254="Excellent",5,$T254="Good",4,$T254="Average",3,$T254="Below Average",2,$T254="Poor",1)</f>
        <v>5</v>
      </c>
      <c r="G254" s="52"/>
      <c r="H254" s="52"/>
      <c r="I254" s="52"/>
      <c r="J254" s="255" t="str">
        <f>IF(INDEX('AAYME 2021_List'!$A$3:$A$311,MATCH($A254,'AAYME 2021_List'!$A$3:$A$311,0))=$A254,INDEX('AAYME 2021_List'!$J$3:$J$311,MATCH($A254,'AAYME 2021_List'!$A$3:$A$311,0)),"")</f>
        <v>?</v>
      </c>
      <c r="K254" s="48" t="str">
        <f>IF(LEFT(INDEX(Applications_2021!$E$2:$E$651,MATCH($A254,Applications_2021!$A$2:$A$651,0)),1)="Y","Black","Other")</f>
        <v>Black</v>
      </c>
      <c r="L254" s="48" t="str">
        <f>IF(INDEX(Applications_2021!$F$2:$F$651,MATCH($A254,Applications_2021!$A$2:$A$651,0))="","",INDEX(Applications_2021!$F$2:$F$651,MATCH($A254,Applications_2021!$A$2:$A$651,0)))</f>
        <v>Female</v>
      </c>
      <c r="M254" s="66" t="str">
        <f>IF(LEFT(INDEX(Applications_2021!$I$2:$I$651,MATCH($A254,Applications_2021!$A$2:$A$651,0)),1)="","",LEFT(INDEX(Applications_2021!$I$2:$I$651,MATCH($A254,Applications_2021!$A$2:$A$651,0)),1))</f>
        <v>9</v>
      </c>
      <c r="N254" s="48" t="str">
        <f>IF(INDEX(Applications_2021!$J$2:$J$651,MATCH($A254,Applications_2021!$A$2:$A$651,0))="","",INDEX(Applications_2021!$J$2:$J$651,MATCH($A254,Applications_2021!$A$2:$A$651,0)))</f>
        <v>Cleveland Central High School</v>
      </c>
      <c r="O254" s="48" t="str">
        <f>IF(INDEX(Applications_2021!$K$2:$K$651,MATCH($A254,Applications_2021!$A$2:$A$651,0))="","",INDEX(Applications_2021!$K$2:$K$651,MATCH($A254,Applications_2021!$A$2:$A$651,0)))</f>
        <v>Cleveland School District</v>
      </c>
      <c r="P254" s="48" t="str">
        <f>IF(INDEX(Applications_2021!$P$2:$P$651,MATCH($A254,Applications_2021!$A$2:$A$651,0))="","",INDEX(Applications_2021!$P$2:$P$651,MATCH($A254,Applications_2021!$A$2:$A$651,0)))</f>
        <v>College degree or 4 or more years of college (including graduate school)</v>
      </c>
      <c r="Q254" s="48" t="str">
        <f>IF(INDEX(Applications_2021!$Q$2:$Q$651,MATCH($A254,Applications_2021!$A$2:$A$651,0))="","",INDEX(Applications_2021!$Q$2:$Q$651,MATCH($A254,Applications_2021!$A$2:$A$651,0)))</f>
        <v>$25,000 to $49,999 per year</v>
      </c>
      <c r="R254" s="48" t="str">
        <f>IF(INDEX(Applications_2021!$AL$2:$AL$651,MATCH($A254,Applications_2021!$A$2:$A$651,0))="","",INDEX(Applications_2021!$AL$2:$AL$651,MATCH($A254,Applications_2021!$A$2:$A$651,0)))</f>
        <v>Bolivar</v>
      </c>
      <c r="S254" s="48" t="str">
        <f>IF(INDEX(Applications_2021!$V$2:$V$651,MATCH($A254,Applications_2021!$A$2:$A$651,0))="","",INDEX(Applications_2021!$V$2:$V$651,MATCH($A254,Applications_2021!$A$2:$A$651,0)))</f>
        <v>MS</v>
      </c>
      <c r="T254" s="66" t="str">
        <f>IF(INDEX(Applications_2021!$AE$2:$AE$651,MATCH($A254,Applications_2021!$A$2:$A$651,0))="","",INDEX(Applications_2021!$AE$2:$AE$651,MATCH($A254,Applications_2021!$A$2:$A$651,0)))</f>
        <v>Excellent</v>
      </c>
      <c r="U254" s="48" t="str">
        <f>IF(INDEX(Applications_2021!$AF$2:$AF$651,MATCH($A254,Applications_2021!$A$2:$A$651,0))="","",INDEX(Applications_2021!$AF$2:$AF$651,MATCH($A254,Applications_2021!$A$2:$A$651,0)))</f>
        <v>I want to attend this camp to explore new ways of learning. This camp can help strengthen many skills that I already have.</v>
      </c>
      <c r="V254" s="48" t="str">
        <f>IF(INDEX(Applications_2021!$AG$2:$AG$651,MATCH($A254,Applications_2021!$A$2:$A$651,0))="","",INDEX(Applications_2021!$AG$2:$AG$651,MATCH($A254,Applications_2021!$A$2:$A$651,0)))</f>
        <v>I am a member of National Honor Society. I am also a great team player. I am a member of the CCHS cheer squad and a member of CCHS softball team.</v>
      </c>
      <c r="W254" s="48" t="str">
        <f>IF(INDEX(Applications_2021!$AH$2:$AH$651,MATCH($A254,Applications_2021!$A$2:$A$651,0))="","",INDEX(Applications_2021!$AH$2:$AH$651,MATCH($A254,Applications_2021!$A$2:$A$651,0)))</f>
        <v>I enjoy meeting new people and finding new excited ways to learn and be creative.</v>
      </c>
      <c r="X254" s="48" t="str">
        <f>IF(INDEX(Applications_2021!$AI$2:$AI$651,MATCH($A254,Applications_2021!$A$2:$A$651,0))="","",INDEX(Applications_2021!$AI$2:$AI$651,MATCH($A254,Applications_2021!$A$2:$A$651,0)))</f>
        <v>relative or friend</v>
      </c>
      <c r="Y254" s="48" t="str">
        <f>IF(INDEX(Applications_2021!$AJ$2:$AJ$651,MATCH($A254,Applications_2021!$A$2:$A$651,0))="","",INDEX(Applications_2021!$AJ$2:$AJ$651,MATCH($A254,Applications_2021!$A$2:$A$651,0)))</f>
        <v/>
      </c>
      <c r="Z254" s="48" t="str" cm="1">
        <f t="array" ref="Z254">IF(INDEX(Transcripts_2021!$Q$2:$Q$1001,MATCH($A254,Applications_2021!$A$2:$A$1001,0))="","",INDEX(Transcripts_2021!$Q$2:$Q$1001,MATCH(TRIM($A254),TRIM(Transcripts_2021!$B$2:$B$1001),0)))</f>
        <v/>
      </c>
      <c r="AA254" s="48" t="str" cm="1">
        <f t="array" ref="AA254">IF(INDEX(Transcripts_2021!$S$2:$S$1001,MATCH($A254,Applications_2021!$A$2:$A$1001,0))="","",INDEX(Transcripts_2021!$S$2:$S$1001,MATCH(TRIM($A254),TRIM(Transcripts_2021!$B$2:$B$1001),0)))</f>
        <v/>
      </c>
      <c r="AB254" s="48" t="str" cm="1">
        <f t="array" ref="AB254">IF(INDEX(Transcripts_2021!$U$2:$U$1001,MATCH($A254,Applications_2021!$A$2:$A$1001,0))="","",INDEX(Transcripts_2021!$U$2:$U$1001,MATCH(TRIM($A254),TRIM(Transcripts_2021!$B$2:$B$1001),0)))</f>
        <v/>
      </c>
      <c r="AC254" s="48" t="e">
        <f>IF(INDEX(Transcripts_2021!$A$2:$A$324,MATCH($A254,Transcripts_2021!$A$2:$A$324,0))=$A254,INDEX(Transcripts_2021!$O$2:$O$324,MATCH($A254,Transcripts_2021!$A$2:$A$324,0)),"")</f>
        <v>#N/A</v>
      </c>
      <c r="AD254" s="48" t="str">
        <f>IF(INDEX('AAYME 2021_List'!$A$3:$A$311,MATCH($A254,'AAYME 2021_List'!$A$3:$A$311,0))=$A254,INDEX('AAYME 2021_List'!$AC$3:$AC$311,MATCH($A254,'AAYME 2021_List'!$A$3:$A$311,0)),"")</f>
        <v>Bolivar</v>
      </c>
      <c r="AE254" s="48" t="str">
        <f>IF(INDEX(Applications_2021!$AL$2:$AL$651,MATCH($A254,Applications_2021!$A$2:$A$651,0))="","",INDEX(Applications_2021!$AL$2:$AL$651,MATCH($A254,Applications_2021!$A$2:$A$651,0)))</f>
        <v>Bolivar</v>
      </c>
    </row>
    <row r="255" spans="1:31" x14ac:dyDescent="0.3">
      <c r="A255" s="51" t="str">
        <f>IF(Applications_2021!$A523="","",Applications_2021!$A523)</f>
        <v>0543-MCN-CA-0308</v>
      </c>
      <c r="B255" s="52" t="str">
        <f>IF(INDEX('AAYME 2021_List'!$A$3:$A$311,MATCH($A255,'AAYME 2021_List'!$A$3:$A$311,0))=$A255,INDEX('AAYME 2021_List'!$B$3:$B$311,MATCH($A255,'AAYME 2021_List'!$A$3:$A$311,0)),"")</f>
        <v>Yes</v>
      </c>
      <c r="C255" s="258" t="str">
        <f>IF(INDEX('AAYME 2021_List'!$A$3:$A$311,MATCH($A255,'AAYME 2021_List'!$A$3:$A$311,0))=$A255,INDEX('AAYME 2021_List'!$C$3:$C$311,MATCH($A255,'AAYME 2021_List'!$A$3:$A$311,0)),"")</f>
        <v>06-Finalist</v>
      </c>
      <c r="D255" s="46">
        <f t="shared" si="10"/>
        <v>10</v>
      </c>
      <c r="E255" s="45" cm="1">
        <f t="array" ref="E255">_xlfn.IFS($Q255="Less than $25,000 per year",5,$Q255="$25,000 to $49,999 per year",4,$Q255="$50,000 per year or above",2,$Q255="I do not know.",3,$Q255="",0)</f>
        <v>5</v>
      </c>
      <c r="F255" s="45" cm="1">
        <f t="array" ref="F255">_xlfn.IFS($T255="Excellent",5,$T255="Good",4,$T255="Average",3,$T255="Below Average",2,$T255="Poor",1)</f>
        <v>5</v>
      </c>
      <c r="G255" s="52"/>
      <c r="H255" s="52"/>
      <c r="I255" s="52"/>
      <c r="J255" s="255">
        <f>IF(INDEX('AAYME 2021_List'!$A$3:$A$311,MATCH($A255,'AAYME 2021_List'!$A$3:$A$311,0))=$A255,INDEX('AAYME 2021_List'!$J$3:$J$311,MATCH($A255,'AAYME 2021_List'!$A$3:$A$311,0)),"")</f>
        <v>8</v>
      </c>
      <c r="K255" s="48" t="str">
        <f>IF(LEFT(INDEX(Applications_2021!$E$2:$E$651,MATCH($A255,Applications_2021!$A$2:$A$651,0)),1)="Y","Black","Other")</f>
        <v>Black</v>
      </c>
      <c r="L255" s="48" t="str">
        <f>IF(INDEX(Applications_2021!$F$2:$F$651,MATCH($A255,Applications_2021!$A$2:$A$651,0))="","",INDEX(Applications_2021!$F$2:$F$651,MATCH($A255,Applications_2021!$A$2:$A$651,0)))</f>
        <v>Male</v>
      </c>
      <c r="M255" s="48" t="str">
        <f>IF(LEFT(INDEX(Applications_2021!$I$2:$I$651,MATCH($A255,Applications_2021!$A$2:$A$651,0)),1)="","",LEFT(INDEX(Applications_2021!$I$2:$I$651,MATCH($A255,Applications_2021!$A$2:$A$651,0)),1))</f>
        <v>8</v>
      </c>
      <c r="N255" s="48" t="str">
        <f>IF(INDEX(Applications_2021!$J$2:$J$651,MATCH($A255,Applications_2021!$A$2:$A$651,0))="","",INDEX(Applications_2021!$J$2:$J$651,MATCH($A255,Applications_2021!$A$2:$A$651,0)))</f>
        <v>Brandon middle school</v>
      </c>
      <c r="O255" s="48" t="str">
        <f>IF(INDEX(Applications_2021!$K$2:$K$651,MATCH($A255,Applications_2021!$A$2:$A$651,0))="","",INDEX(Applications_2021!$K$2:$K$651,MATCH($A255,Applications_2021!$A$2:$A$651,0)))</f>
        <v>Rankin</v>
      </c>
      <c r="P255" s="48" t="str">
        <f>IF(INDEX(Applications_2021!$P$2:$P$651,MATCH($A255,Applications_2021!$A$2:$A$651,0))="","",INDEX(Applications_2021!$P$2:$P$651,MATCH($A255,Applications_2021!$A$2:$A$651,0)))</f>
        <v>High School Diploma or up to 3 years of college</v>
      </c>
      <c r="Q255" s="48" t="str">
        <f>IF(INDEX(Applications_2021!$Q$2:$Q$651,MATCH($A255,Applications_2021!$A$2:$A$651,0))="","",INDEX(Applications_2021!$Q$2:$Q$651,MATCH($A255,Applications_2021!$A$2:$A$651,0)))</f>
        <v>Less than $25,000 per year</v>
      </c>
      <c r="R255" s="48" t="str">
        <f>IF(INDEX(Applications_2021!$AL$2:$AL$651,MATCH($A255,Applications_2021!$A$2:$A$651,0))="","",INDEX(Applications_2021!$AL$2:$AL$651,MATCH($A255,Applications_2021!$A$2:$A$651,0)))</f>
        <v>Rankin</v>
      </c>
      <c r="S255" s="48" t="str">
        <f>IF(INDEX(Applications_2021!$V$2:$V$651,MATCH($A255,Applications_2021!$A$2:$A$651,0))="","",INDEX(Applications_2021!$V$2:$V$651,MATCH($A255,Applications_2021!$A$2:$A$651,0)))</f>
        <v>MS</v>
      </c>
      <c r="T255" s="48" t="str">
        <f>IF(INDEX(Applications_2021!$AE$2:$AE$651,MATCH($A255,Applications_2021!$A$2:$A$651,0))="","",INDEX(Applications_2021!$AE$2:$AE$651,MATCH($A255,Applications_2021!$A$2:$A$651,0)))</f>
        <v>Excellent</v>
      </c>
      <c r="U255" s="48" t="str">
        <f>IF(INDEX(Applications_2021!$AF$2:$AF$651,MATCH($A255,Applications_2021!$A$2:$A$651,0))="","",INDEX(Applications_2021!$AF$2:$AF$651,MATCH($A255,Applications_2021!$A$2:$A$651,0)))</f>
        <v xml:space="preserve">To better my all around test taking and strategies for taking test that I wouldn’t normally get in my current school settings. </v>
      </c>
      <c r="V255" s="48" t="str">
        <f>IF(INDEX(Applications_2021!$AG$2:$AG$651,MATCH($A255,Applications_2021!$A$2:$A$651,0))="","",INDEX(Applications_2021!$AG$2:$AG$651,MATCH($A255,Applications_2021!$A$2:$A$651,0)))</f>
        <v xml:space="preserve">Venture, fccla, band, beta, student council </v>
      </c>
      <c r="W255" s="48" t="str">
        <f>IF(INDEX(Applications_2021!$AH$2:$AH$651,MATCH($A255,Applications_2021!$A$2:$A$651,0))="","",INDEX(Applications_2021!$AH$2:$AH$651,MATCH($A255,Applications_2021!$A$2:$A$651,0)))</f>
        <v/>
      </c>
      <c r="X255" s="48" t="str">
        <f>IF(INDEX(Applications_2021!$AI$2:$AI$651,MATCH($A255,Applications_2021!$A$2:$A$651,0))="","",INDEX(Applications_2021!$AI$2:$AI$651,MATCH($A255,Applications_2021!$A$2:$A$651,0)))</f>
        <v>email announcement</v>
      </c>
      <c r="Y255" s="48" t="str">
        <f>IF(INDEX(Applications_2021!$AJ$2:$AJ$651,MATCH($A255,Applications_2021!$A$2:$A$651,0))="","",INDEX(Applications_2021!$AJ$2:$AJ$651,MATCH($A255,Applications_2021!$A$2:$A$651,0)))</f>
        <v/>
      </c>
      <c r="Z255" s="48" t="str" cm="1">
        <f t="array" ref="Z255">IF(INDEX(Transcripts_2021!$Q$2:$Q$1001,MATCH($A255,Applications_2021!$A$2:$A$1001,0))="","",INDEX(Transcripts_2021!$Q$2:$Q$1001,MATCH(TRIM($A255),TRIM(Transcripts_2021!$B$2:$B$1001),0)))</f>
        <v/>
      </c>
      <c r="AA255" s="48" t="str" cm="1">
        <f t="array" ref="AA255">IF(INDEX(Transcripts_2021!$S$2:$S$1001,MATCH($A255,Applications_2021!$A$2:$A$1001,0))="","",INDEX(Transcripts_2021!$S$2:$S$1001,MATCH(TRIM($A255),TRIM(Transcripts_2021!$B$2:$B$1001),0)))</f>
        <v/>
      </c>
      <c r="AB255" s="48" t="str" cm="1">
        <f t="array" ref="AB255">IF(INDEX(Transcripts_2021!$U$2:$U$1001,MATCH($A255,Applications_2021!$A$2:$A$1001,0))="","",INDEX(Transcripts_2021!$U$2:$U$1001,MATCH(TRIM($A255),TRIM(Transcripts_2021!$B$2:$B$1001),0)))</f>
        <v/>
      </c>
      <c r="AC255" s="48" t="str">
        <f>IF(INDEX(Transcripts_2021!$A$2:$A$324,MATCH($A255,Transcripts_2021!$A$2:$A$324,0))=$A255,INDEX(Transcripts_2021!$O$2:$O$324,MATCH($A255,Transcripts_2021!$A$2:$A$324,0)),"")</f>
        <v xml:space="preserve">Brandon middle </v>
      </c>
      <c r="AD255" s="48" t="str">
        <f>IF(INDEX('AAYME 2021_List'!$A$3:$A$311,MATCH($A255,'AAYME 2021_List'!$A$3:$A$311,0))=$A255,INDEX('AAYME 2021_List'!$AC$3:$AC$311,MATCH($A255,'AAYME 2021_List'!$A$3:$A$311,0)),"")</f>
        <v>Rankin</v>
      </c>
      <c r="AE255" s="48" t="str">
        <f>IF(INDEX(Applications_2021!$AL$2:$AL$651,MATCH($A255,Applications_2021!$A$2:$A$651,0))="","",INDEX(Applications_2021!$AL$2:$AL$651,MATCH($A255,Applications_2021!$A$2:$A$651,0)))</f>
        <v>Rankin</v>
      </c>
    </row>
    <row r="256" spans="1:31" x14ac:dyDescent="0.3">
      <c r="A256" s="51" t="str">
        <f>IF(Applications_2021!$A524="","",Applications_2021!$A524)</f>
        <v>0544-SPE-TA-0319</v>
      </c>
      <c r="B256" s="52" t="str">
        <f>IF(INDEX('AAYME 2021_List'!$A$3:$A$311,MATCH($A256,'AAYME 2021_List'!$A$3:$A$311,0))=$A256,INDEX('AAYME 2021_List'!$B$3:$B$311,MATCH($A256,'AAYME 2021_List'!$A$3:$A$311,0)),"")</f>
        <v>Yes</v>
      </c>
      <c r="C256" s="258" t="str">
        <f>IF(INDEX('AAYME 2021_List'!$A$3:$A$311,MATCH($A256,'AAYME 2021_List'!$A$3:$A$311,0))=$A256,INDEX('AAYME 2021_List'!$C$3:$C$311,MATCH($A256,'AAYME 2021_List'!$A$3:$A$311,0)),"")</f>
        <v>06-Finalist</v>
      </c>
      <c r="D256" s="46">
        <f t="shared" si="10"/>
        <v>10</v>
      </c>
      <c r="E256" s="45" cm="1">
        <f t="array" ref="E256">_xlfn.IFS($Q256="Less than $25,000 per year",5,$Q256="$25,000 to $49,999 per year",4,$Q256="$50,000 per year or above",2,$Q256="I do not know.",3,$Q256="",0)</f>
        <v>5</v>
      </c>
      <c r="F256" s="45" cm="1">
        <f t="array" ref="F256">_xlfn.IFS($T256="Excellent",5,$T256="Good",4,$T256="Average",3,$T256="Below Average",2,$T256="Poor",1)</f>
        <v>5</v>
      </c>
      <c r="G256" s="52"/>
      <c r="H256" s="52"/>
      <c r="I256" s="52"/>
      <c r="J256" s="255">
        <f>IF(INDEX('AAYME 2021_List'!$A$3:$A$311,MATCH($A256,'AAYME 2021_List'!$A$3:$A$311,0))=$A256,INDEX('AAYME 2021_List'!$J$3:$J$311,MATCH($A256,'AAYME 2021_List'!$A$3:$A$311,0)),"")</f>
        <v>7</v>
      </c>
      <c r="K256" s="48" t="str">
        <f>IF(LEFT(INDEX(Applications_2021!$E$2:$E$651,MATCH($A256,Applications_2021!$A$2:$A$651,0)),1)="Y","Black","Other")</f>
        <v>Black</v>
      </c>
      <c r="L256" s="48" t="str">
        <f>IF(INDEX(Applications_2021!$F$2:$F$651,MATCH($A256,Applications_2021!$A$2:$A$651,0))="","",INDEX(Applications_2021!$F$2:$F$651,MATCH($A256,Applications_2021!$A$2:$A$651,0)))</f>
        <v>Female</v>
      </c>
      <c r="M256" s="48" t="str">
        <f>IF(LEFT(INDEX(Applications_2021!$I$2:$I$651,MATCH($A256,Applications_2021!$A$2:$A$651,0)),1)="","",LEFT(INDEX(Applications_2021!$I$2:$I$651,MATCH($A256,Applications_2021!$A$2:$A$651,0)),1))</f>
        <v>7</v>
      </c>
      <c r="N256" s="48" t="str">
        <f>IF(INDEX(Applications_2021!$J$2:$J$651,MATCH($A256,Applications_2021!$A$2:$A$651,0))="","",INDEX(Applications_2021!$J$2:$J$651,MATCH($A256,Applications_2021!$A$2:$A$651,0)))</f>
        <v xml:space="preserve">McLaurin </v>
      </c>
      <c r="O256" s="48" t="str">
        <f>IF(INDEX(Applications_2021!$K$2:$K$651,MATCH($A256,Applications_2021!$A$2:$A$651,0))="","",INDEX(Applications_2021!$K$2:$K$651,MATCH($A256,Applications_2021!$A$2:$A$651,0)))</f>
        <v>Rankin</v>
      </c>
      <c r="P256" s="48" t="str">
        <f>IF(INDEX(Applications_2021!$P$2:$P$651,MATCH($A256,Applications_2021!$A$2:$A$651,0))="","",INDEX(Applications_2021!$P$2:$P$651,MATCH($A256,Applications_2021!$A$2:$A$651,0)))</f>
        <v>High School Diploma or up to 3 years of college</v>
      </c>
      <c r="Q256" s="48" t="str">
        <f>IF(INDEX(Applications_2021!$Q$2:$Q$651,MATCH($A256,Applications_2021!$A$2:$A$651,0))="","",INDEX(Applications_2021!$Q$2:$Q$651,MATCH($A256,Applications_2021!$A$2:$A$651,0)))</f>
        <v>Less than $25,000 per year</v>
      </c>
      <c r="R256" s="48" t="str">
        <f>IF(INDEX(Applications_2021!$AL$2:$AL$651,MATCH($A256,Applications_2021!$A$2:$A$651,0))="","",INDEX(Applications_2021!$AL$2:$AL$651,MATCH($A256,Applications_2021!$A$2:$A$651,0)))</f>
        <v>Rankin</v>
      </c>
      <c r="S256" s="48" t="str">
        <f>IF(INDEX(Applications_2021!$V$2:$V$651,MATCH($A256,Applications_2021!$A$2:$A$651,0))="","",INDEX(Applications_2021!$V$2:$V$651,MATCH($A256,Applications_2021!$A$2:$A$651,0)))</f>
        <v>MS</v>
      </c>
      <c r="T256" s="48" t="str">
        <f>IF(INDEX(Applications_2021!$AE$2:$AE$651,MATCH($A256,Applications_2021!$A$2:$A$651,0))="","",INDEX(Applications_2021!$AE$2:$AE$651,MATCH($A256,Applications_2021!$A$2:$A$651,0)))</f>
        <v>Excellent</v>
      </c>
      <c r="U256" s="48" t="str">
        <f>IF(INDEX(Applications_2021!$AF$2:$AF$651,MATCH($A256,Applications_2021!$A$2:$A$651,0))="","",INDEX(Applications_2021!$AF$2:$AF$651,MATCH($A256,Applications_2021!$A$2:$A$651,0)))</f>
        <v xml:space="preserve">I want to better my test taking skills to further my chances of being able to attend college when I’m older. I know this is something my parents will not be able to afford. </v>
      </c>
      <c r="V256" s="48" t="str">
        <f>IF(INDEX(Applications_2021!$AG$2:$AG$651,MATCH($A256,Applications_2021!$A$2:$A$651,0))="","",INDEX(Applications_2021!$AG$2:$AG$651,MATCH($A256,Applications_2021!$A$2:$A$651,0)))</f>
        <v>Softball player on high school varsity team</v>
      </c>
      <c r="W256" s="48" t="str">
        <f>IF(INDEX(Applications_2021!$AH$2:$AH$651,MATCH($A256,Applications_2021!$A$2:$A$651,0))="","",INDEX(Applications_2021!$AH$2:$AH$651,MATCH($A256,Applications_2021!$A$2:$A$651,0)))</f>
        <v xml:space="preserve">I’m willing to do anything that will better my education in hopes to securing a scholarship so I can attend college. </v>
      </c>
      <c r="X256" s="48" t="str">
        <f>IF(INDEX(Applications_2021!$AI$2:$AI$651,MATCH($A256,Applications_2021!$A$2:$A$651,0))="","",INDEX(Applications_2021!$AI$2:$AI$651,MATCH($A256,Applications_2021!$A$2:$A$651,0)))</f>
        <v>email announcement</v>
      </c>
      <c r="Y256" s="48" t="str">
        <f>IF(INDEX(Applications_2021!$AJ$2:$AJ$651,MATCH($A256,Applications_2021!$A$2:$A$651,0))="","",INDEX(Applications_2021!$AJ$2:$AJ$651,MATCH($A256,Applications_2021!$A$2:$A$651,0)))</f>
        <v/>
      </c>
      <c r="Z256" s="48" t="str" cm="1">
        <f t="array" ref="Z256">IF(INDEX(Transcripts_2021!$Q$2:$Q$1001,MATCH($A256,Applications_2021!$A$2:$A$1001,0))="","",INDEX(Transcripts_2021!$Q$2:$Q$1001,MATCH(TRIM($A256),TRIM(Transcripts_2021!$B$2:$B$1001),0)))</f>
        <v/>
      </c>
      <c r="AA256" s="48" t="str" cm="1">
        <f t="array" ref="AA256">IF(INDEX(Transcripts_2021!$S$2:$S$1001,MATCH($A256,Applications_2021!$A$2:$A$1001,0))="","",INDEX(Transcripts_2021!$S$2:$S$1001,MATCH(TRIM($A256),TRIM(Transcripts_2021!$B$2:$B$1001),0)))</f>
        <v/>
      </c>
      <c r="AB256" s="48" t="str" cm="1">
        <f t="array" ref="AB256">IF(INDEX(Transcripts_2021!$U$2:$U$1001,MATCH($A256,Applications_2021!$A$2:$A$1001,0))="","",INDEX(Transcripts_2021!$U$2:$U$1001,MATCH(TRIM($A256),TRIM(Transcripts_2021!$B$2:$B$1001),0)))</f>
        <v/>
      </c>
      <c r="AC256" s="48" t="str">
        <f>IF(INDEX(Transcripts_2021!$A$2:$A$324,MATCH($A256,Transcripts_2021!$A$2:$A$324,0))=$A256,INDEX(Transcripts_2021!$O$2:$O$324,MATCH($A256,Transcripts_2021!$A$2:$A$324,0)),"")</f>
        <v>McLaurin Middle School</v>
      </c>
      <c r="AD256" s="48" t="str">
        <f>IF(INDEX('AAYME 2021_List'!$A$3:$A$311,MATCH($A256,'AAYME 2021_List'!$A$3:$A$311,0))=$A256,INDEX('AAYME 2021_List'!$AC$3:$AC$311,MATCH($A256,'AAYME 2021_List'!$A$3:$A$311,0)),"")</f>
        <v>Rankin</v>
      </c>
      <c r="AE256" s="48" t="str">
        <f>IF(INDEX(Applications_2021!$AL$2:$AL$651,MATCH($A256,Applications_2021!$A$2:$A$651,0))="","",INDEX(Applications_2021!$AL$2:$AL$651,MATCH($A256,Applications_2021!$A$2:$A$651,0)))</f>
        <v>Rankin</v>
      </c>
    </row>
    <row r="257" spans="1:31" x14ac:dyDescent="0.3">
      <c r="A257" s="51" t="str">
        <f>IF(Applications_2021!$A528="","",Applications_2021!$A528)</f>
        <v>0548-DAV-JH-0038</v>
      </c>
      <c r="B257" s="52" t="str">
        <f>IF(INDEX('AAYME 2021_List'!$A$3:$A$311,MATCH($A257,'AAYME 2021_List'!$A$3:$A$311,0))=$A257,INDEX('AAYME 2021_List'!$B$3:$B$311,MATCH($A257,'AAYME 2021_List'!$A$3:$A$311,0)),"")</f>
        <v>Yes</v>
      </c>
      <c r="C257" s="258" t="str">
        <f>IF(INDEX('AAYME 2021_List'!$A$3:$A$311,MATCH($A257,'AAYME 2021_List'!$A$3:$A$311,0))=$A257,INDEX('AAYME 2021_List'!$C$3:$C$311,MATCH($A257,'AAYME 2021_List'!$A$3:$A$311,0)),"")</f>
        <v>00-Priority Representation</v>
      </c>
      <c r="D257" s="46">
        <f t="shared" si="10"/>
        <v>9</v>
      </c>
      <c r="E257" s="45" cm="1">
        <f t="array" ref="E257">_xlfn.IFS($Q257="Less than $25,000 per year",5,$Q257="$25,000 to $49,999 per year",4,$Q257="$50,000 per year or above",2,$Q257="I do not know.",3,$Q257="",0)</f>
        <v>4</v>
      </c>
      <c r="F257" s="45" cm="1">
        <f t="array" ref="F257">_xlfn.IFS($T257="Excellent",5,$T257="Good",4,$T257="Average",3,$T257="Below Average",2,$T257="Poor",1)</f>
        <v>5</v>
      </c>
      <c r="G257" s="52"/>
      <c r="H257" s="52"/>
      <c r="I257" s="52"/>
      <c r="J257" s="255">
        <f>IF(INDEX('AAYME 2021_List'!$A$3:$A$311,MATCH($A257,'AAYME 2021_List'!$A$3:$A$311,0))=$A257,INDEX('AAYME 2021_List'!$J$3:$J$311,MATCH($A257,'AAYME 2021_List'!$A$3:$A$311,0)),"")</f>
        <v>9</v>
      </c>
      <c r="K257" s="48" t="str">
        <f>IF(LEFT(INDEX(Applications_2021!$E$2:$E$651,MATCH($A257,Applications_2021!$A$2:$A$651,0)),1)="Y","Black","Other")</f>
        <v>Black</v>
      </c>
      <c r="L257" s="48" t="str">
        <f>IF(INDEX(Applications_2021!$F$2:$F$651,MATCH($A257,Applications_2021!$A$2:$A$651,0))="","",INDEX(Applications_2021!$F$2:$F$651,MATCH($A257,Applications_2021!$A$2:$A$651,0)))</f>
        <v>Female</v>
      </c>
      <c r="M257" s="48" t="str">
        <f>IF(LEFT(INDEX(Applications_2021!$I$2:$I$651,MATCH($A257,Applications_2021!$A$2:$A$651,0)),1)="","",LEFT(INDEX(Applications_2021!$I$2:$I$651,MATCH($A257,Applications_2021!$A$2:$A$651,0)),1))</f>
        <v>9</v>
      </c>
      <c r="N257" s="48" t="str">
        <f>IF(INDEX(Applications_2021!$J$2:$J$651,MATCH($A257,Applications_2021!$A$2:$A$651,0))="","",INDEX(Applications_2021!$J$2:$J$651,MATCH($A257,Applications_2021!$A$2:$A$651,0)))</f>
        <v xml:space="preserve">Marshall Academy </v>
      </c>
      <c r="O257" s="48" t="str">
        <f>IF(INDEX(Applications_2021!$K$2:$K$651,MATCH($A257,Applications_2021!$A$2:$A$651,0))="","",INDEX(Applications_2021!$K$2:$K$651,MATCH($A257,Applications_2021!$A$2:$A$651,0)))</f>
        <v>Holly Springs</v>
      </c>
      <c r="P257" s="48" t="str">
        <f>IF(INDEX(Applications_2021!$P$2:$P$651,MATCH($A257,Applications_2021!$A$2:$A$651,0))="","",INDEX(Applications_2021!$P$2:$P$651,MATCH($A257,Applications_2021!$A$2:$A$651,0)))</f>
        <v>College degree or 4 or more years of college (including graduate school)</v>
      </c>
      <c r="Q257" s="48" t="str">
        <f>IF(INDEX(Applications_2021!$Q$2:$Q$651,MATCH($A257,Applications_2021!$A$2:$A$651,0))="","",INDEX(Applications_2021!$Q$2:$Q$651,MATCH($A257,Applications_2021!$A$2:$A$651,0)))</f>
        <v>$25,000 to $49,999 per year</v>
      </c>
      <c r="R257" s="48" t="str">
        <f>IF(INDEX(Applications_2021!$AL$2:$AL$651,MATCH($A257,Applications_2021!$A$2:$A$651,0))="","",INDEX(Applications_2021!$AL$2:$AL$651,MATCH($A257,Applications_2021!$A$2:$A$651,0)))</f>
        <v>Marshall</v>
      </c>
      <c r="S257" s="48" t="str">
        <f>IF(INDEX(Applications_2021!$V$2:$V$651,MATCH($A257,Applications_2021!$A$2:$A$651,0))="","",INDEX(Applications_2021!$V$2:$V$651,MATCH($A257,Applications_2021!$A$2:$A$651,0)))</f>
        <v>MS</v>
      </c>
      <c r="T257" s="48" t="str">
        <f>IF(INDEX(Applications_2021!$AE$2:$AE$651,MATCH($A257,Applications_2021!$A$2:$A$651,0))="","",INDEX(Applications_2021!$AE$2:$AE$651,MATCH($A257,Applications_2021!$A$2:$A$651,0)))</f>
        <v>Excellent</v>
      </c>
      <c r="U257" s="48" t="str">
        <f>IF(INDEX(Applications_2021!$AF$2:$AF$651,MATCH($A257,Applications_2021!$A$2:$A$651,0))="","",INDEX(Applications_2021!$AF$2:$AF$651,MATCH($A257,Applications_2021!$A$2:$A$651,0)))</f>
        <v>To help me progress in multiple subjects to  prepare for me 10th grade and beyond. To also network with other students from multiple backgrounds..</v>
      </c>
      <c r="V257" s="48" t="str">
        <f>IF(INDEX(Applications_2021!$AG$2:$AG$651,MATCH($A257,Applications_2021!$A$2:$A$651,0))="","",INDEX(Applications_2021!$AG$2:$AG$651,MATCH($A257,Applications_2021!$A$2:$A$651,0)))</f>
        <v/>
      </c>
      <c r="W257" s="48" t="str">
        <f>IF(INDEX(Applications_2021!$AH$2:$AH$651,MATCH($A257,Applications_2021!$A$2:$A$651,0))="","",INDEX(Applications_2021!$AH$2:$AH$651,MATCH($A257,Applications_2021!$A$2:$A$651,0)))</f>
        <v/>
      </c>
      <c r="X257" s="48" t="str">
        <f>IF(INDEX(Applications_2021!$AI$2:$AI$651,MATCH($A257,Applications_2021!$A$2:$A$651,0))="","",INDEX(Applications_2021!$AI$2:$AI$651,MATCH($A257,Applications_2021!$A$2:$A$651,0)))</f>
        <v>MSMS alumni/student</v>
      </c>
      <c r="Y257" s="48" t="str">
        <f>IF(INDEX(Applications_2021!$AJ$2:$AJ$651,MATCH($A257,Applications_2021!$A$2:$A$651,0))="","",INDEX(Applications_2021!$AJ$2:$AJ$651,MATCH($A257,Applications_2021!$A$2:$A$651,0)))</f>
        <v/>
      </c>
      <c r="Z257" s="48" t="str" cm="1">
        <f t="array" ref="Z257">IF(INDEX(Transcripts_2021!$Q$2:$Q$1001,MATCH($A257,Applications_2021!$A$2:$A$1001,0))="","",INDEX(Transcripts_2021!$Q$2:$Q$1001,MATCH(TRIM($A257),TRIM(Transcripts_2021!$B$2:$B$1001),0)))</f>
        <v/>
      </c>
      <c r="AA257" s="48" t="str" cm="1">
        <f t="array" ref="AA257">IF(INDEX(Transcripts_2021!$S$2:$S$1001,MATCH($A257,Applications_2021!$A$2:$A$1001,0))="","",INDEX(Transcripts_2021!$S$2:$S$1001,MATCH(TRIM($A257),TRIM(Transcripts_2021!$B$2:$B$1001),0)))</f>
        <v/>
      </c>
      <c r="AB257" s="48" t="str" cm="1">
        <f t="array" ref="AB257">IF(INDEX(Transcripts_2021!$U$2:$U$1001,MATCH($A257,Applications_2021!$A$2:$A$1001,0))="","",INDEX(Transcripts_2021!$U$2:$U$1001,MATCH(TRIM($A257),TRIM(Transcripts_2021!$B$2:$B$1001),0)))</f>
        <v/>
      </c>
      <c r="AC257" s="48" t="str">
        <f>IF(INDEX(Transcripts_2021!$A$2:$A$324,MATCH($A257,Transcripts_2021!$A$2:$A$324,0))=$A257,INDEX(Transcripts_2021!$O$2:$O$324,MATCH($A257,Transcripts_2021!$A$2:$A$324,0)),"")</f>
        <v>Marshall Academy</v>
      </c>
      <c r="AD257" s="48" t="str">
        <f>IF(INDEX('AAYME 2021_List'!$A$3:$A$311,MATCH($A257,'AAYME 2021_List'!$A$3:$A$311,0))=$A257,INDEX('AAYME 2021_List'!$AC$3:$AC$311,MATCH($A257,'AAYME 2021_List'!$A$3:$A$311,0)),"")</f>
        <v>Marshall</v>
      </c>
      <c r="AE257" s="48" t="str">
        <f>IF(INDEX(Applications_2021!$AL$2:$AL$651,MATCH($A257,Applications_2021!$A$2:$A$651,0))="","",INDEX(Applications_2021!$AL$2:$AL$651,MATCH($A257,Applications_2021!$A$2:$A$651,0)))</f>
        <v>Marshall</v>
      </c>
    </row>
    <row r="258" spans="1:31" x14ac:dyDescent="0.3">
      <c r="A258" s="51" t="str">
        <f>IF(Applications_2021!$A533="","",Applications_2021!$A533)</f>
        <v>0553-MAR-TR-0168</v>
      </c>
      <c r="B258" s="52" t="str">
        <f>IF(INDEX('AAYME 2021_List'!$A$3:$A$311,MATCH($A258,'AAYME 2021_List'!$A$3:$A$311,0))=$A258,INDEX('AAYME 2021_List'!$B$3:$B$311,MATCH($A258,'AAYME 2021_List'!$A$3:$A$311,0)),"")</f>
        <v>Yes</v>
      </c>
      <c r="C258" s="258" t="str">
        <f>IF(INDEX('AAYME 2021_List'!$A$3:$A$311,MATCH($A258,'AAYME 2021_List'!$A$3:$A$311,0))=$A258,INDEX('AAYME 2021_List'!$C$3:$C$311,MATCH($A258,'AAYME 2021_List'!$A$3:$A$311,0)),"")</f>
        <v>06-Finalist</v>
      </c>
      <c r="D258" s="46">
        <f t="shared" si="10"/>
        <v>9</v>
      </c>
      <c r="E258" s="45" cm="1">
        <f t="array" ref="E258">_xlfn.IFS($Q258="Less than $25,000 per year",5,$Q258="$25,000 to $49,999 per year",4,$Q258="$50,000 per year or above",2,$Q258="I do not know.",3,$Q258="",0)</f>
        <v>4</v>
      </c>
      <c r="F258" s="45" cm="1">
        <f t="array" ref="F258">_xlfn.IFS($T258="Excellent",5,$T258="Good",4,$T258="Average",3,$T258="Below Average",2,$T258="Poor",1)</f>
        <v>5</v>
      </c>
      <c r="G258" s="52"/>
      <c r="H258" s="52"/>
      <c r="I258" s="52"/>
      <c r="J258" s="255">
        <f>IF(INDEX('AAYME 2021_List'!$A$3:$A$311,MATCH($A258,'AAYME 2021_List'!$A$3:$A$311,0))=$A258,INDEX('AAYME 2021_List'!$J$3:$J$311,MATCH($A258,'AAYME 2021_List'!$A$3:$A$311,0)),"")</f>
        <v>7</v>
      </c>
      <c r="K258" s="48" t="str">
        <f>IF(LEFT(INDEX(Applications_2021!$E$2:$E$651,MATCH($A258,Applications_2021!$A$2:$A$651,0)),1)="Y","Black","Other")</f>
        <v>Black</v>
      </c>
      <c r="L258" s="48" t="str">
        <f>IF(INDEX(Applications_2021!$F$2:$F$651,MATCH($A258,Applications_2021!$A$2:$A$651,0))="","",INDEX(Applications_2021!$F$2:$F$651,MATCH($A258,Applications_2021!$A$2:$A$651,0)))</f>
        <v>Female</v>
      </c>
      <c r="M258" s="48" t="str">
        <f>IF(LEFT(INDEX(Applications_2021!$I$2:$I$651,MATCH($A258,Applications_2021!$A$2:$A$651,0)),1)="","",LEFT(INDEX(Applications_2021!$I$2:$I$651,MATCH($A258,Applications_2021!$A$2:$A$651,0)),1))</f>
        <v>7</v>
      </c>
      <c r="N258" s="48" t="str">
        <f>IF(INDEX(Applications_2021!$J$2:$J$651,MATCH($A258,Applications_2021!$A$2:$A$651,0))="","",INDEX(Applications_2021!$J$2:$J$651,MATCH($A258,Applications_2021!$A$2:$A$651,0)))</f>
        <v>Greenwood Middle</v>
      </c>
      <c r="O258" s="48" t="str">
        <f>IF(INDEX(Applications_2021!$K$2:$K$651,MATCH($A258,Applications_2021!$A$2:$A$651,0))="","",INDEX(Applications_2021!$K$2:$K$651,MATCH($A258,Applications_2021!$A$2:$A$651,0)))</f>
        <v>Greenwood Leflore Consolidated</v>
      </c>
      <c r="P258" s="48" t="str">
        <f>IF(INDEX(Applications_2021!$P$2:$P$651,MATCH($A258,Applications_2021!$A$2:$A$651,0))="","",INDEX(Applications_2021!$P$2:$P$651,MATCH($A258,Applications_2021!$A$2:$A$651,0)))</f>
        <v>College degree or 4 or more years of college (including graduate school)</v>
      </c>
      <c r="Q258" s="48" t="str">
        <f>IF(INDEX(Applications_2021!$Q$2:$Q$651,MATCH($A258,Applications_2021!$A$2:$A$651,0))="","",INDEX(Applications_2021!$Q$2:$Q$651,MATCH($A258,Applications_2021!$A$2:$A$651,0)))</f>
        <v>$25,000 to $49,999 per year</v>
      </c>
      <c r="R258" s="48" t="str">
        <f>IF(INDEX(Applications_2021!$AL$2:$AL$651,MATCH($A258,Applications_2021!$A$2:$A$651,0))="","",INDEX(Applications_2021!$AL$2:$AL$651,MATCH($A258,Applications_2021!$A$2:$A$651,0)))</f>
        <v>Leflore</v>
      </c>
      <c r="S258" s="48" t="str">
        <f>IF(INDEX(Applications_2021!$V$2:$V$651,MATCH($A258,Applications_2021!$A$2:$A$651,0))="","",INDEX(Applications_2021!$V$2:$V$651,MATCH($A258,Applications_2021!$A$2:$A$651,0)))</f>
        <v>MS</v>
      </c>
      <c r="T258" s="48" t="str">
        <f>IF(INDEX(Applications_2021!$AE$2:$AE$651,MATCH($A258,Applications_2021!$A$2:$A$651,0))="","",INDEX(Applications_2021!$AE$2:$AE$651,MATCH($A258,Applications_2021!$A$2:$A$651,0)))</f>
        <v>Excellent</v>
      </c>
      <c r="U258" s="48" t="str">
        <f>IF(INDEX(Applications_2021!$AF$2:$AF$651,MATCH($A258,Applications_2021!$A$2:$A$651,0))="","",INDEX(Applications_2021!$AF$2:$AF$651,MATCH($A258,Applications_2021!$A$2:$A$651,0)))</f>
        <v>I want to attend the AAYME Camp because I want to associate with other minority students from various locations and one day I hope to attend MSMS. From my experience, I hope to gain better knowledge on life itself and a better opportunity to attend a good college. I also hope to gain some life long friends.</v>
      </c>
      <c r="V258" s="48" t="str">
        <f>IF(INDEX(Applications_2021!$AG$2:$AG$651,MATCH($A258,Applications_2021!$A$2:$A$651,0))="","",INDEX(Applications_2021!$AG$2:$AG$651,MATCH($A258,Applications_2021!$A$2:$A$651,0)))</f>
        <v>I won third place in the state science fair during the current school year. Also, last summer I participated in GEMS academy at Mississippi Valley State University where I won a few certificates.</v>
      </c>
      <c r="W258" s="48" t="str">
        <f>IF(INDEX(Applications_2021!$AH$2:$AH$651,MATCH($A258,Applications_2021!$A$2:$A$651,0))="","",INDEX(Applications_2021!$AH$2:$AH$651,MATCH($A258,Applications_2021!$A$2:$A$651,0)))</f>
        <v>I attended MSMS virtual camp last summer.</v>
      </c>
      <c r="X258" s="48" t="str">
        <f>IF(INDEX(Applications_2021!$AI$2:$AI$651,MATCH($A258,Applications_2021!$A$2:$A$651,0))="","",INDEX(Applications_2021!$AI$2:$AI$651,MATCH($A258,Applications_2021!$A$2:$A$651,0)))</f>
        <v>Social Media</v>
      </c>
      <c r="Y258" s="48" t="str">
        <f>IF(INDEX(Applications_2021!$AJ$2:$AJ$651,MATCH($A258,Applications_2021!$A$2:$A$651,0))="","",INDEX(Applications_2021!$AJ$2:$AJ$651,MATCH($A258,Applications_2021!$A$2:$A$651,0)))</f>
        <v/>
      </c>
      <c r="Z258" s="48" t="str" cm="1">
        <f t="array" ref="Z258">IF(INDEX(Transcripts_2021!$Q$2:$Q$1001,MATCH($A258,Applications_2021!$A$2:$A$1001,0))="","",INDEX(Transcripts_2021!$Q$2:$Q$1001,MATCH(TRIM($A258),TRIM(Transcripts_2021!$B$2:$B$1001),0)))</f>
        <v/>
      </c>
      <c r="AA258" s="48" t="str" cm="1">
        <f t="array" ref="AA258">IF(INDEX(Transcripts_2021!$S$2:$S$1001,MATCH($A258,Applications_2021!$A$2:$A$1001,0))="","",INDEX(Transcripts_2021!$S$2:$S$1001,MATCH(TRIM($A258),TRIM(Transcripts_2021!$B$2:$B$1001),0)))</f>
        <v/>
      </c>
      <c r="AB258" s="48" t="str" cm="1">
        <f t="array" ref="AB258">IF(INDEX(Transcripts_2021!$U$2:$U$1001,MATCH($A258,Applications_2021!$A$2:$A$1001,0))="","",INDEX(Transcripts_2021!$U$2:$U$1001,MATCH(TRIM($A258),TRIM(Transcripts_2021!$B$2:$B$1001),0)))</f>
        <v/>
      </c>
      <c r="AC258" s="48" t="str">
        <f>IF(INDEX(Transcripts_2021!$A$2:$A$324,MATCH($A258,Transcripts_2021!$A$2:$A$324,0))=$A258,INDEX(Transcripts_2021!$O$2:$O$324,MATCH($A258,Transcripts_2021!$A$2:$A$324,0)),"")</f>
        <v>Greenwood Middle School</v>
      </c>
      <c r="AD258" s="48" t="str">
        <f>IF(INDEX('AAYME 2021_List'!$A$3:$A$311,MATCH($A258,'AAYME 2021_List'!$A$3:$A$311,0))=$A258,INDEX('AAYME 2021_List'!$AC$3:$AC$311,MATCH($A258,'AAYME 2021_List'!$A$3:$A$311,0)),"")</f>
        <v>Leflore</v>
      </c>
      <c r="AE258" s="48" t="str">
        <f>IF(INDEX(Applications_2021!$AL$2:$AL$651,MATCH($A258,Applications_2021!$A$2:$A$651,0))="","",INDEX(Applications_2021!$AL$2:$AL$651,MATCH($A258,Applications_2021!$A$2:$A$651,0)))</f>
        <v>Leflore</v>
      </c>
    </row>
    <row r="259" spans="1:31" x14ac:dyDescent="0.3">
      <c r="A259" s="51" t="str">
        <f>IF(Applications_2021!$A534="","",Applications_2021!$A534)</f>
        <v>0554-BUF-NY-0090</v>
      </c>
      <c r="B259" s="52" t="str">
        <f>IF(INDEX('AAYME 2021_List'!$A$3:$A$311,MATCH($A259,'AAYME 2021_List'!$A$3:$A$311,0))=$A259,INDEX('AAYME 2021_List'!$B$3:$B$311,MATCH($A259,'AAYME 2021_List'!$A$3:$A$311,0)),"")</f>
        <v>No</v>
      </c>
      <c r="C259" s="258" t="str">
        <f>IF(INDEX('AAYME 2021_List'!$A$3:$A$311,MATCH($A259,'AAYME 2021_List'!$A$3:$A$311,0))=$A259,INDEX('AAYME 2021_List'!$C$3:$C$311,MATCH($A259,'AAYME 2021_List'!$A$3:$A$311,0)),"")</f>
        <v>03-Missing/Invalid transcript info</v>
      </c>
      <c r="D259" s="46">
        <f t="shared" si="10"/>
        <v>10</v>
      </c>
      <c r="E259" s="45" cm="1">
        <f t="array" ref="E259">_xlfn.IFS($Q259="Less than $25,000 per year",5,$Q259="$25,000 to $49,999 per year",4,$Q259="$50,000 per year or above",2,$Q259="I do not know.",3,$Q259="",0)</f>
        <v>5</v>
      </c>
      <c r="F259" s="45" cm="1">
        <f t="array" ref="F259">_xlfn.IFS($T259="Excellent",5,$T259="Good",4,$T259="Average",3,$T259="Below Average",2,$T259="Poor",1)</f>
        <v>5</v>
      </c>
      <c r="G259" s="52"/>
      <c r="H259" s="52"/>
      <c r="I259" s="52"/>
      <c r="J259" s="255" t="str">
        <f>IF(INDEX('AAYME 2021_List'!$A$3:$A$311,MATCH($A259,'AAYME 2021_List'!$A$3:$A$311,0))=$A259,INDEX('AAYME 2021_List'!$J$3:$J$311,MATCH($A259,'AAYME 2021_List'!$A$3:$A$311,0)),"")</f>
        <v>?</v>
      </c>
      <c r="K259" s="48" t="str">
        <f>IF(LEFT(INDEX(Applications_2021!$E$2:$E$651,MATCH($A259,Applications_2021!$A$2:$A$651,0)),1)="Y","Black","Other")</f>
        <v>Black</v>
      </c>
      <c r="L259" s="48" t="str">
        <f>IF(INDEX(Applications_2021!$F$2:$F$651,MATCH($A259,Applications_2021!$A$2:$A$651,0))="","",INDEX(Applications_2021!$F$2:$F$651,MATCH($A259,Applications_2021!$A$2:$A$651,0)))</f>
        <v>Female</v>
      </c>
      <c r="M259" s="48" t="str">
        <f>IF(LEFT(INDEX(Applications_2021!$I$2:$I$651,MATCH($A259,Applications_2021!$A$2:$A$651,0)),1)="","",LEFT(INDEX(Applications_2021!$I$2:$I$651,MATCH($A259,Applications_2021!$A$2:$A$651,0)),1))</f>
        <v>8</v>
      </c>
      <c r="N259" s="48" t="str">
        <f>IF(INDEX(Applications_2021!$J$2:$J$651,MATCH($A259,Applications_2021!$A$2:$A$651,0))="","",INDEX(Applications_2021!$J$2:$J$651,MATCH($A259,Applications_2021!$A$2:$A$651,0)))</f>
        <v>Coleman Middle School</v>
      </c>
      <c r="O259" s="48" t="str">
        <f>IF(INDEX(Applications_2021!$K$2:$K$651,MATCH($A259,Applications_2021!$A$2:$A$651,0))="","",INDEX(Applications_2021!$K$2:$K$651,MATCH($A259,Applications_2021!$A$2:$A$651,0)))</f>
        <v>Greenville Public School District</v>
      </c>
      <c r="P259" s="48" t="str">
        <f>IF(INDEX(Applications_2021!$P$2:$P$651,MATCH($A259,Applications_2021!$A$2:$A$651,0))="","",INDEX(Applications_2021!$P$2:$P$651,MATCH($A259,Applications_2021!$A$2:$A$651,0)))</f>
        <v>High School Diploma or up to 3 years of college</v>
      </c>
      <c r="Q259" s="48" t="str">
        <f>IF(INDEX(Applications_2021!$Q$2:$Q$651,MATCH($A259,Applications_2021!$A$2:$A$651,0))="","",INDEX(Applications_2021!$Q$2:$Q$651,MATCH($A259,Applications_2021!$A$2:$A$651,0)))</f>
        <v>Less than $25,000 per year</v>
      </c>
      <c r="R259" s="48" t="str">
        <f>IF(INDEX(Applications_2021!$AL$2:$AL$651,MATCH($A259,Applications_2021!$A$2:$A$651,0))="","",INDEX(Applications_2021!$AL$2:$AL$651,MATCH($A259,Applications_2021!$A$2:$A$651,0)))</f>
        <v>Washington</v>
      </c>
      <c r="S259" s="48" t="str">
        <f>IF(INDEX(Applications_2021!$V$2:$V$651,MATCH($A259,Applications_2021!$A$2:$A$651,0))="","",INDEX(Applications_2021!$V$2:$V$651,MATCH($A259,Applications_2021!$A$2:$A$651,0)))</f>
        <v>MS</v>
      </c>
      <c r="T259" s="48" t="str">
        <f>IF(INDEX(Applications_2021!$AE$2:$AE$651,MATCH($A259,Applications_2021!$A$2:$A$651,0))="","",INDEX(Applications_2021!$AE$2:$AE$651,MATCH($A259,Applications_2021!$A$2:$A$651,0)))</f>
        <v>Excellent</v>
      </c>
      <c r="U259" s="48" t="str">
        <f>IF(INDEX(Applications_2021!$AF$2:$AF$651,MATCH($A259,Applications_2021!$A$2:$A$651,0))="","",INDEX(Applications_2021!$AF$2:$AF$651,MATCH($A259,Applications_2021!$A$2:$A$651,0)))</f>
        <v xml:space="preserve">     I hope that this camp will give me head start in the 9th grade. Since I decided not to join the early college program, I will need as much help as I can get if I want to get into a good college and have a career in computer science.</v>
      </c>
      <c r="V259" s="48" t="str">
        <f>IF(INDEX(Applications_2021!$AG$2:$AG$651,MATCH($A259,Applications_2021!$A$2:$A$651,0))="","",INDEX(Applications_2021!$AG$2:$AG$651,MATCH($A259,Applications_2021!$A$2:$A$651,0)))</f>
        <v xml:space="preserve">     I was nominated by my by teachers to write and give our 8th grade speech- https://docs.google.com/document/d/1z_2cHo7jp2KbiOpwBDae0X2JCneaF289Ick5B1cwxGs/edit?usp=sharing  I got 2nd place in the regional science fair in the 6th grade.    </v>
      </c>
      <c r="W259" s="48" t="str">
        <f>IF(INDEX(Applications_2021!$AH$2:$AH$651,MATCH($A259,Applications_2021!$A$2:$A$651,0))="","",INDEX(Applications_2021!$AH$2:$AH$651,MATCH($A259,Applications_2021!$A$2:$A$651,0)))</f>
        <v xml:space="preserve">I was offered to join the National Junior Honor Society but wasn't able to join because I didn't have my parents permission. I'm learning to code. I want a job in computer science. </v>
      </c>
      <c r="X259" s="48" t="str">
        <f>IF(INDEX(Applications_2021!$AI$2:$AI$651,MATCH($A259,Applications_2021!$A$2:$A$651,0))="","",INDEX(Applications_2021!$AI$2:$AI$651,MATCH($A259,Applications_2021!$A$2:$A$651,0)))</f>
        <v>school/teacher</v>
      </c>
      <c r="Y259" s="48" t="str">
        <f>IF(INDEX(Applications_2021!$AJ$2:$AJ$651,MATCH($A259,Applications_2021!$A$2:$A$651,0))="","",INDEX(Applications_2021!$AJ$2:$AJ$651,MATCH($A259,Applications_2021!$A$2:$A$651,0)))</f>
        <v>Donna Green- Coleman Middle School</v>
      </c>
      <c r="Z259" s="48" t="str" cm="1">
        <f t="array" ref="Z259">IF(INDEX(Transcripts_2021!$Q$2:$Q$1001,MATCH($A259,Applications_2021!$A$2:$A$1001,0))="","",INDEX(Transcripts_2021!$Q$2:$Q$1001,MATCH(TRIM($A259),TRIM(Transcripts_2021!$B$2:$B$1001),0)))</f>
        <v/>
      </c>
      <c r="AA259" s="48" t="str" cm="1">
        <f t="array" ref="AA259">IF(INDEX(Transcripts_2021!$S$2:$S$1001,MATCH($A259,Applications_2021!$A$2:$A$1001,0))="","",INDEX(Transcripts_2021!$S$2:$S$1001,MATCH(TRIM($A259),TRIM(Transcripts_2021!$B$2:$B$1001),0)))</f>
        <v/>
      </c>
      <c r="AB259" s="48" t="str" cm="1">
        <f t="array" ref="AB259">IF(INDEX(Transcripts_2021!$U$2:$U$1001,MATCH($A259,Applications_2021!$A$2:$A$1001,0))="","",INDEX(Transcripts_2021!$U$2:$U$1001,MATCH(TRIM($A259),TRIM(Transcripts_2021!$B$2:$B$1001),0)))</f>
        <v/>
      </c>
      <c r="AC259" s="48" t="str">
        <f>IF(INDEX(Transcripts_2021!$A$2:$A$324,MATCH($A259,Transcripts_2021!$A$2:$A$324,0))=$A259,INDEX(Transcripts_2021!$O$2:$O$324,MATCH($A259,Transcripts_2021!$A$2:$A$324,0)),"")</f>
        <v>Coleman Middle School</v>
      </c>
      <c r="AD259" s="48" t="str">
        <f>IF(INDEX('AAYME 2021_List'!$A$3:$A$311,MATCH($A259,'AAYME 2021_List'!$A$3:$A$311,0))=$A259,INDEX('AAYME 2021_List'!$AC$3:$AC$311,MATCH($A259,'AAYME 2021_List'!$A$3:$A$311,0)),"")</f>
        <v>Washington</v>
      </c>
      <c r="AE259" s="48" t="str">
        <f>IF(INDEX(Applications_2021!$AL$2:$AL$651,MATCH($A259,Applications_2021!$A$2:$A$651,0))="","",INDEX(Applications_2021!$AL$2:$AL$651,MATCH($A259,Applications_2021!$A$2:$A$651,0)))</f>
        <v>Washington</v>
      </c>
    </row>
    <row r="260" spans="1:31" x14ac:dyDescent="0.3">
      <c r="A260" s="51" t="str">
        <f>IF(Applications_2021!$A535="","",Applications_2021!$A535)</f>
        <v>0555-BRA-TO-0056</v>
      </c>
      <c r="B260" s="52" t="str">
        <f>IF(INDEX('AAYME 2021_List'!$A$3:$A$311,MATCH($A260,'AAYME 2021_List'!$A$3:$A$311,0))=$A260,INDEX('AAYME 2021_List'!$B$3:$B$311,MATCH($A260,'AAYME 2021_List'!$A$3:$A$311,0)),"")</f>
        <v>Yes</v>
      </c>
      <c r="C260" s="258" t="str">
        <f>IF(INDEX('AAYME 2021_List'!$A$3:$A$311,MATCH($A260,'AAYME 2021_List'!$A$3:$A$311,0))=$A260,INDEX('AAYME 2021_List'!$C$3:$C$311,MATCH($A260,'AAYME 2021_List'!$A$3:$A$311,0)),"")</f>
        <v>07-Alternate</v>
      </c>
      <c r="D260" s="46">
        <f t="shared" si="10"/>
        <v>8</v>
      </c>
      <c r="E260" s="45" cm="1">
        <f t="array" ref="E260">_xlfn.IFS($Q260="Less than $25,000 per year",5,$Q260="$25,000 to $49,999 per year",4,$Q260="$50,000 per year or above",2,$Q260="I do not know.",3,$Q260="",0)</f>
        <v>4</v>
      </c>
      <c r="F260" s="45" cm="1">
        <f t="array" ref="F260">_xlfn.IFS($T260="Excellent",5,$T260="Good",4,$T260="Average",3,$T260="Below Average",2,$T260="Poor",1)</f>
        <v>4</v>
      </c>
      <c r="G260" s="52"/>
      <c r="H260" s="52"/>
      <c r="I260" s="52"/>
      <c r="J260" s="255">
        <f>IF(INDEX('AAYME 2021_List'!$A$3:$A$311,MATCH($A260,'AAYME 2021_List'!$A$3:$A$311,0))=$A260,INDEX('AAYME 2021_List'!$J$3:$J$311,MATCH($A260,'AAYME 2021_List'!$A$3:$A$311,0)),"")</f>
        <v>9</v>
      </c>
      <c r="K260" s="48" t="str">
        <f>IF(LEFT(INDEX(Applications_2021!$E$2:$E$651,MATCH($A260,Applications_2021!$A$2:$A$651,0)),1)="Y","Black","Other")</f>
        <v>Black</v>
      </c>
      <c r="L260" s="48" t="str">
        <f>IF(INDEX(Applications_2021!$F$2:$F$651,MATCH($A260,Applications_2021!$A$2:$A$651,0))="","",INDEX(Applications_2021!$F$2:$F$651,MATCH($A260,Applications_2021!$A$2:$A$651,0)))</f>
        <v>Female</v>
      </c>
      <c r="M260" s="48" t="str">
        <f>IF(LEFT(INDEX(Applications_2021!$I$2:$I$651,MATCH($A260,Applications_2021!$A$2:$A$651,0)),1)="","",LEFT(INDEX(Applications_2021!$I$2:$I$651,MATCH($A260,Applications_2021!$A$2:$A$651,0)),1))</f>
        <v>9</v>
      </c>
      <c r="N260" s="48" t="str">
        <f>IF(INDEX(Applications_2021!$J$2:$J$651,MATCH($A260,Applications_2021!$A$2:$A$651,0))="","",INDEX(Applications_2021!$J$2:$J$651,MATCH($A260,Applications_2021!$A$2:$A$651,0)))</f>
        <v>Aberdeen High School</v>
      </c>
      <c r="O260" s="48" t="str">
        <f>IF(INDEX(Applications_2021!$K$2:$K$651,MATCH($A260,Applications_2021!$A$2:$A$651,0))="","",INDEX(Applications_2021!$K$2:$K$651,MATCH($A260,Applications_2021!$A$2:$A$651,0)))</f>
        <v xml:space="preserve">Aberdeen School District </v>
      </c>
      <c r="P260" s="48" t="str">
        <f>IF(INDEX(Applications_2021!$P$2:$P$651,MATCH($A260,Applications_2021!$A$2:$A$651,0))="","",INDEX(Applications_2021!$P$2:$P$651,MATCH($A260,Applications_2021!$A$2:$A$651,0)))</f>
        <v>College degree or 4 or more years of college (including graduate school)</v>
      </c>
      <c r="Q260" s="48" t="str">
        <f>IF(INDEX(Applications_2021!$Q$2:$Q$651,MATCH($A260,Applications_2021!$A$2:$A$651,0))="","",INDEX(Applications_2021!$Q$2:$Q$651,MATCH($A260,Applications_2021!$A$2:$A$651,0)))</f>
        <v>$25,000 to $49,999 per year</v>
      </c>
      <c r="R260" s="48" t="str">
        <f>IF(INDEX(Applications_2021!$AL$2:$AL$651,MATCH($A260,Applications_2021!$A$2:$A$651,0))="","",INDEX(Applications_2021!$AL$2:$AL$651,MATCH($A260,Applications_2021!$A$2:$A$651,0)))</f>
        <v>Monroe</v>
      </c>
      <c r="S260" s="48" t="str">
        <f>IF(INDEX(Applications_2021!$V$2:$V$651,MATCH($A260,Applications_2021!$A$2:$A$651,0))="","",INDEX(Applications_2021!$V$2:$V$651,MATCH($A260,Applications_2021!$A$2:$A$651,0)))</f>
        <v>MS</v>
      </c>
      <c r="T260" s="48" t="str">
        <f>IF(INDEX(Applications_2021!$AE$2:$AE$651,MATCH($A260,Applications_2021!$A$2:$A$651,0))="","",INDEX(Applications_2021!$AE$2:$AE$651,MATCH($A260,Applications_2021!$A$2:$A$651,0)))</f>
        <v>Good</v>
      </c>
      <c r="U260" s="48" t="str">
        <f>IF(INDEX(Applications_2021!$AF$2:$AF$651,MATCH($A260,Applications_2021!$A$2:$A$651,0))="","",INDEX(Applications_2021!$AF$2:$AF$651,MATCH($A260,Applications_2021!$A$2:$A$651,0)))</f>
        <v xml:space="preserve">I would like to attend the AAYME CAMP so I can learn new ACT strategies and personal/professional skills. After attending this camp I hope to have gained valuable knowledge that I can use during my future educational career. As well as, lessons that I can apply to real life experiences. </v>
      </c>
      <c r="V260" s="48" t="str">
        <f>IF(INDEX(Applications_2021!$AG$2:$AG$651,MATCH($A260,Applications_2021!$A$2:$A$651,0))="","",INDEX(Applications_2021!$AG$2:$AG$651,MATCH($A260,Applications_2021!$A$2:$A$651,0)))</f>
        <v xml:space="preserve">  -BSMS &amp; AHS Honor Roll (2017-2021)  -Advanced and Proficient State Test scores  -Jr.Beta Club (2016-2020)    -Chaplin (2019-2020)    -State and National Convention Awards : Songfest(3) &amp; Service Learning Showcase Junior.  -AHS Beta Club (2020-2021)   -BSMS Student Council (2017-2019)  -BSMS &amp; AHS Cheerleading Squad  (2019-2021)  -BSMS &amp; AHS Band (2018-2021)  -AHS Colorguard (2020-2021)  -BSMS Praise Dance team leader</v>
      </c>
      <c r="W260" s="48" t="str">
        <f>IF(INDEX(Applications_2021!$AH$2:$AH$651,MATCH($A260,Applications_2021!$A$2:$A$651,0))="","",INDEX(Applications_2021!$AH$2:$AH$651,MATCH($A260,Applications_2021!$A$2:$A$651,0)))</f>
        <v>I am a hard working student and an active member of my church and community. In addition, I was given the opportunity to take advanced algebra a year earlier than my peers by being within the top percentile of my class. Despite the many challenges of Covid-19, I have maintained my academic success and extracurricular activities.</v>
      </c>
      <c r="X260" s="48" t="str">
        <f>IF(INDEX(Applications_2021!$AI$2:$AI$651,MATCH($A260,Applications_2021!$A$2:$A$651,0))="","",INDEX(Applications_2021!$AI$2:$AI$651,MATCH($A260,Applications_2021!$A$2:$A$651,0)))</f>
        <v>Social Media</v>
      </c>
      <c r="Y260" s="48" t="str">
        <f>IF(INDEX(Applications_2021!$AJ$2:$AJ$651,MATCH($A260,Applications_2021!$A$2:$A$651,0))="","",INDEX(Applications_2021!$AJ$2:$AJ$651,MATCH($A260,Applications_2021!$A$2:$A$651,0)))</f>
        <v/>
      </c>
      <c r="Z260" s="48" t="str" cm="1">
        <f t="array" ref="Z260">IF(INDEX(Transcripts_2021!$Q$2:$Q$1001,MATCH($A260,Applications_2021!$A$2:$A$1001,0))="","",INDEX(Transcripts_2021!$Q$2:$Q$1001,MATCH(TRIM($A260),TRIM(Transcripts_2021!$B$2:$B$1001),0)))</f>
        <v/>
      </c>
      <c r="AA260" s="48" t="str" cm="1">
        <f t="array" ref="AA260">IF(INDEX(Transcripts_2021!$S$2:$S$1001,MATCH($A260,Applications_2021!$A$2:$A$1001,0))="","",INDEX(Transcripts_2021!$S$2:$S$1001,MATCH(TRIM($A260),TRIM(Transcripts_2021!$B$2:$B$1001),0)))</f>
        <v/>
      </c>
      <c r="AB260" s="48" t="str" cm="1">
        <f t="array" ref="AB260">IF(INDEX(Transcripts_2021!$U$2:$U$1001,MATCH($A260,Applications_2021!$A$2:$A$1001,0))="","",INDEX(Transcripts_2021!$U$2:$U$1001,MATCH(TRIM($A260),TRIM(Transcripts_2021!$B$2:$B$1001),0)))</f>
        <v/>
      </c>
      <c r="AC260" s="48" t="str">
        <f>IF(INDEX(Transcripts_2021!$A$2:$A$324,MATCH($A260,Transcripts_2021!$A$2:$A$324,0))=$A260,INDEX(Transcripts_2021!$O$2:$O$324,MATCH($A260,Transcripts_2021!$A$2:$A$324,0)),"")</f>
        <v xml:space="preserve">Aberdeen High School </v>
      </c>
      <c r="AD260" s="48" t="str">
        <f>IF(INDEX('AAYME 2021_List'!$A$3:$A$311,MATCH($A260,'AAYME 2021_List'!$A$3:$A$311,0))=$A260,INDEX('AAYME 2021_List'!$AC$3:$AC$311,MATCH($A260,'AAYME 2021_List'!$A$3:$A$311,0)),"")</f>
        <v>Monroe</v>
      </c>
      <c r="AE260" s="48" t="str">
        <f>IF(INDEX(Applications_2021!$AL$2:$AL$651,MATCH($A260,Applications_2021!$A$2:$A$651,0))="","",INDEX(Applications_2021!$AL$2:$AL$651,MATCH($A260,Applications_2021!$A$2:$A$651,0)))</f>
        <v>Monroe</v>
      </c>
    </row>
    <row r="261" spans="1:31" x14ac:dyDescent="0.3">
      <c r="A261" s="51" t="str">
        <f>IF(Applications_2021!$A536="","",Applications_2021!$A536)</f>
        <v>0556-KIN-NI-0109</v>
      </c>
      <c r="B261" s="52">
        <f>IF(INDEX('AAYME 2021_List'!$A$3:$A$311,MATCH($A261,'AAYME 2021_List'!$A$3:$A$311,0))=$A261,INDEX('AAYME 2021_List'!$B$3:$B$311,MATCH($A261,'AAYME 2021_List'!$A$3:$A$311,0)),"")</f>
        <v>0</v>
      </c>
      <c r="C261" s="281" t="str">
        <f>IF(INDEX('AAYME 2021_List'!$A$3:$A$311,MATCH($A261,'AAYME 2021_List'!$A$3:$A$311,0))=$A261,INDEX('AAYME 2021_List'!$C$3:$C$311,MATCH($A261,'AAYME 2021_List'!$A$3:$A$311,0)),"")</f>
        <v>99-Not Selected</v>
      </c>
      <c r="D261" s="46">
        <f t="shared" si="10"/>
        <v>8</v>
      </c>
      <c r="E261" s="45" cm="1">
        <f t="array" ref="E261">_xlfn.IFS($Q261="Less than $25,000 per year",5,$Q261="$25,000 to $49,999 per year",4,$Q261="$50,000 per year or above",2,$Q261="I do not know.",3,$Q261="",0)</f>
        <v>4</v>
      </c>
      <c r="F261" s="45" cm="1">
        <f t="array" ref="F261">_xlfn.IFS($T261="Excellent",5,$T261="Good",4,$T261="Average",3,$T261="Below Average",2,$T261="Poor",1)</f>
        <v>4</v>
      </c>
      <c r="G261" s="52"/>
      <c r="H261" s="52"/>
      <c r="I261" s="52"/>
      <c r="J261" s="255">
        <f>IF(INDEX('AAYME 2021_List'!$A$3:$A$311,MATCH($A261,'AAYME 2021_List'!$A$3:$A$311,0))=$A261,INDEX('AAYME 2021_List'!$J$3:$J$311,MATCH($A261,'AAYME 2021_List'!$A$3:$A$311,0)),"")</f>
        <v>9</v>
      </c>
      <c r="K261" s="48" t="str">
        <f>IF(LEFT(INDEX(Applications_2021!$E$2:$E$651,MATCH($A261,Applications_2021!$A$2:$A$651,0)),1)="Y","Black","Other")</f>
        <v>Black</v>
      </c>
      <c r="L261" s="48" t="str">
        <f>IF(INDEX(Applications_2021!$F$2:$F$651,MATCH($A261,Applications_2021!$A$2:$A$651,0))="","",INDEX(Applications_2021!$F$2:$F$651,MATCH($A261,Applications_2021!$A$2:$A$651,0)))</f>
        <v>Female</v>
      </c>
      <c r="M261" s="48" t="str">
        <f>IF(LEFT(INDEX(Applications_2021!$I$2:$I$651,MATCH($A261,Applications_2021!$A$2:$A$651,0)),1)="","",LEFT(INDEX(Applications_2021!$I$2:$I$651,MATCH($A261,Applications_2021!$A$2:$A$651,0)),1))</f>
        <v>9</v>
      </c>
      <c r="N261" s="48" t="str">
        <f>IF(INDEX(Applications_2021!$J$2:$J$651,MATCH($A261,Applications_2021!$A$2:$A$651,0))="","",INDEX(Applications_2021!$J$2:$J$651,MATCH($A261,Applications_2021!$A$2:$A$651,0)))</f>
        <v>Noxubee High</v>
      </c>
      <c r="O261" s="48" t="str">
        <f>IF(INDEX(Applications_2021!$K$2:$K$651,MATCH($A261,Applications_2021!$A$2:$A$651,0))="","",INDEX(Applications_2021!$K$2:$K$651,MATCH($A261,Applications_2021!$A$2:$A$651,0)))</f>
        <v>Noxubee</v>
      </c>
      <c r="P261" s="48" t="str">
        <f>IF(INDEX(Applications_2021!$P$2:$P$651,MATCH($A261,Applications_2021!$A$2:$A$651,0))="","",INDEX(Applications_2021!$P$2:$P$651,MATCH($A261,Applications_2021!$A$2:$A$651,0)))</f>
        <v>College degree or 4 or more years of college (including graduate school)</v>
      </c>
      <c r="Q261" s="48" t="str">
        <f>IF(INDEX(Applications_2021!$Q$2:$Q$651,MATCH($A261,Applications_2021!$A$2:$A$651,0))="","",INDEX(Applications_2021!$Q$2:$Q$651,MATCH($A261,Applications_2021!$A$2:$A$651,0)))</f>
        <v>$25,000 to $49,999 per year</v>
      </c>
      <c r="R261" s="48" t="str">
        <f>IF(INDEX(Applications_2021!$AL$2:$AL$651,MATCH($A261,Applications_2021!$A$2:$A$651,0))="","",INDEX(Applications_2021!$AL$2:$AL$651,MATCH($A261,Applications_2021!$A$2:$A$651,0)))</f>
        <v>Noxubee</v>
      </c>
      <c r="S261" s="48" t="str">
        <f>IF(INDEX(Applications_2021!$V$2:$V$651,MATCH($A261,Applications_2021!$A$2:$A$651,0))="","",INDEX(Applications_2021!$V$2:$V$651,MATCH($A261,Applications_2021!$A$2:$A$651,0)))</f>
        <v>MS</v>
      </c>
      <c r="T261" s="48" t="str">
        <f>IF(INDEX(Applications_2021!$AE$2:$AE$651,MATCH($A261,Applications_2021!$A$2:$A$651,0))="","",INDEX(Applications_2021!$AE$2:$AE$651,MATCH($A261,Applications_2021!$A$2:$A$651,0)))</f>
        <v>Good</v>
      </c>
      <c r="U261" s="48" t="str">
        <f>IF(INDEX(Applications_2021!$AF$2:$AF$651,MATCH($A261,Applications_2021!$A$2:$A$651,0))="","",INDEX(Applications_2021!$AF$2:$AF$651,MATCH($A261,Applications_2021!$A$2:$A$651,0)))</f>
        <v xml:space="preserve">Attending the MSMS African American Youth of Mississippi Excellence (AAYME) Program will be a great opportunity. I hope to gain skill based knowledge that will better prepare me for the ACT/SAT. I expect to learn strategies that will build vocabulary and increase comprehension.  I’m truly excited to interact with and learn from my peers from the surrounding area while participating in fun and engaging activities that will equip me for future classes. Finally, I hope to build relationships that will last for years to come. I feel that being a part of AAYME will be a very rewarding experience. </v>
      </c>
      <c r="V261" s="48" t="str">
        <f>IF(INDEX(Applications_2021!$AG$2:$AG$651,MATCH($A261,Applications_2021!$A$2:$A$651,0))="","",INDEX(Applications_2021!$AG$2:$AG$651,MATCH($A261,Applications_2021!$A$2:$A$651,0)))</f>
        <v>I am a hardworking student. I am on the Principal’s List at my school, and I play outfield on our softball team.</v>
      </c>
      <c r="W261" s="48" t="str">
        <f>IF(INDEX(Applications_2021!$AH$2:$AH$651,MATCH($A261,Applications_2021!$A$2:$A$651,0))="","",INDEX(Applications_2021!$AH$2:$AH$651,MATCH($A261,Applications_2021!$A$2:$A$651,0)))</f>
        <v/>
      </c>
      <c r="X261" s="48" t="str">
        <f>IF(INDEX(Applications_2021!$AI$2:$AI$651,MATCH($A261,Applications_2021!$A$2:$A$651,0))="","",INDEX(Applications_2021!$AI$2:$AI$651,MATCH($A261,Applications_2021!$A$2:$A$651,0)))</f>
        <v>school/teacher</v>
      </c>
      <c r="Y261" s="48" t="str">
        <f>IF(INDEX(Applications_2021!$AJ$2:$AJ$651,MATCH($A261,Applications_2021!$A$2:$A$651,0))="","",INDEX(Applications_2021!$AJ$2:$AJ$651,MATCH($A261,Applications_2021!$A$2:$A$651,0)))</f>
        <v>Ms. Dixion</v>
      </c>
      <c r="Z261" s="48" t="str" cm="1">
        <f t="array" ref="Z261">IF(INDEX(Transcripts_2021!$Q$2:$Q$1001,MATCH($A261,Applications_2021!$A$2:$A$1001,0))="","",INDEX(Transcripts_2021!$Q$2:$Q$1001,MATCH(TRIM($A261),TRIM(Transcripts_2021!$B$2:$B$1001),0)))</f>
        <v/>
      </c>
      <c r="AA261" s="48" t="str" cm="1">
        <f t="array" ref="AA261">IF(INDEX(Transcripts_2021!$S$2:$S$1001,MATCH($A261,Applications_2021!$A$2:$A$1001,0))="","",INDEX(Transcripts_2021!$S$2:$S$1001,MATCH(TRIM($A261),TRIM(Transcripts_2021!$B$2:$B$1001),0)))</f>
        <v/>
      </c>
      <c r="AB261" s="48" t="str" cm="1">
        <f t="array" ref="AB261">IF(INDEX(Transcripts_2021!$U$2:$U$1001,MATCH($A261,Applications_2021!$A$2:$A$1001,0))="","",INDEX(Transcripts_2021!$U$2:$U$1001,MATCH(TRIM($A261),TRIM(Transcripts_2021!$B$2:$B$1001),0)))</f>
        <v/>
      </c>
      <c r="AC261" s="48" t="str">
        <f>IF(INDEX(Transcripts_2021!$A$2:$A$324,MATCH($A261,Transcripts_2021!$A$2:$A$324,0))=$A261,INDEX(Transcripts_2021!$O$2:$O$324,MATCH($A261,Transcripts_2021!$A$2:$A$324,0)),"")</f>
        <v>Noxubee High</v>
      </c>
      <c r="AD261" s="48" t="str">
        <f>IF(INDEX('AAYME 2021_List'!$A$3:$A$311,MATCH($A261,'AAYME 2021_List'!$A$3:$A$311,0))=$A261,INDEX('AAYME 2021_List'!$AC$3:$AC$311,MATCH($A261,'AAYME 2021_List'!$A$3:$A$311,0)),"")</f>
        <v>Noxubee</v>
      </c>
      <c r="AE261" s="48" t="str">
        <f>IF(INDEX(Applications_2021!$AL$2:$AL$651,MATCH($A261,Applications_2021!$A$2:$A$651,0))="","",INDEX(Applications_2021!$AL$2:$AL$651,MATCH($A261,Applications_2021!$A$2:$A$651,0)))</f>
        <v>Noxubee</v>
      </c>
    </row>
    <row r="262" spans="1:31" x14ac:dyDescent="0.3">
      <c r="A262" s="51" t="str">
        <f>IF(Applications_2021!$A537="","",Applications_2021!$A537)</f>
        <v>0558-BA-AM-0254</v>
      </c>
      <c r="B262" s="52" t="str">
        <f>IF(INDEX('AAYME 2021_List'!$A$3:$A$311,MATCH($A262,'AAYME 2021_List'!$A$3:$A$311,0))=$A262,INDEX('AAYME 2021_List'!$B$3:$B$311,MATCH($A262,'AAYME 2021_List'!$A$3:$A$311,0)),"")</f>
        <v>Yes</v>
      </c>
      <c r="C262" s="258" t="str">
        <f>IF(INDEX('AAYME 2021_List'!$A$3:$A$311,MATCH($A262,'AAYME 2021_List'!$A$3:$A$311,0))=$A262,INDEX('AAYME 2021_List'!$C$3:$C$311,MATCH($A262,'AAYME 2021_List'!$A$3:$A$311,0)),"")</f>
        <v>06-Finalist</v>
      </c>
      <c r="D262" s="46">
        <f t="shared" si="10"/>
        <v>9</v>
      </c>
      <c r="E262" s="45" cm="1">
        <f t="array" ref="E262">_xlfn.IFS($Q262="Less than $25,000 per year",5,$Q262="$25,000 to $49,999 per year",4,$Q262="$50,000 per year or above",2,$Q262="I do not know.",3,$Q262="",0)</f>
        <v>4</v>
      </c>
      <c r="F262" s="45" cm="1">
        <f t="array" ref="F262">_xlfn.IFS($T262="Excellent",5,$T262="Good",4,$T262="Average",3,$T262="Below Average",2,$T262="Poor",1)</f>
        <v>5</v>
      </c>
      <c r="G262" s="52"/>
      <c r="H262" s="52"/>
      <c r="I262" s="52"/>
      <c r="J262" s="255">
        <f>IF(INDEX('AAYME 2021_List'!$A$3:$A$311,MATCH($A262,'AAYME 2021_List'!$A$3:$A$311,0))=$A262,INDEX('AAYME 2021_List'!$J$3:$J$311,MATCH($A262,'AAYME 2021_List'!$A$3:$A$311,0)),"")</f>
        <v>9</v>
      </c>
      <c r="K262" s="48" t="str">
        <f>IF(LEFT(INDEX(Applications_2021!$E$2:$E$651,MATCH($A262,Applications_2021!$A$2:$A$651,0)),1)="Y","Black","Other")</f>
        <v>Black</v>
      </c>
      <c r="L262" s="48" t="str">
        <f>IF(INDEX(Applications_2021!$F$2:$F$651,MATCH($A262,Applications_2021!$A$2:$A$651,0))="","",INDEX(Applications_2021!$F$2:$F$651,MATCH($A262,Applications_2021!$A$2:$A$651,0)))</f>
        <v>Male</v>
      </c>
      <c r="M262" s="48" t="str">
        <f>IF(LEFT(INDEX(Applications_2021!$I$2:$I$651,MATCH($A262,Applications_2021!$A$2:$A$651,0)),1)="","",LEFT(INDEX(Applications_2021!$I$2:$I$651,MATCH($A262,Applications_2021!$A$2:$A$651,0)),1))</f>
        <v>9</v>
      </c>
      <c r="N262" s="48" t="str">
        <f>IF(INDEX(Applications_2021!$J$2:$J$651,MATCH($A262,Applications_2021!$A$2:$A$651,0))="","",INDEX(Applications_2021!$J$2:$J$651,MATCH($A262,Applications_2021!$A$2:$A$651,0)))</f>
        <v>Desoto Central High School</v>
      </c>
      <c r="O262" s="48" t="str">
        <f>IF(INDEX(Applications_2021!$K$2:$K$651,MATCH($A262,Applications_2021!$A$2:$A$651,0))="","",INDEX(Applications_2021!$K$2:$K$651,MATCH($A262,Applications_2021!$A$2:$A$651,0)))</f>
        <v>Desoto County</v>
      </c>
      <c r="P262" s="48" t="str">
        <f>IF(INDEX(Applications_2021!$P$2:$P$651,MATCH($A262,Applications_2021!$A$2:$A$651,0))="","",INDEX(Applications_2021!$P$2:$P$651,MATCH($A262,Applications_2021!$A$2:$A$651,0)))</f>
        <v>High School Diploma or up to 3 years of college</v>
      </c>
      <c r="Q262" s="48" t="str">
        <f>IF(INDEX(Applications_2021!$Q$2:$Q$651,MATCH($A262,Applications_2021!$A$2:$A$651,0))="","",INDEX(Applications_2021!$Q$2:$Q$651,MATCH($A262,Applications_2021!$A$2:$A$651,0)))</f>
        <v>$25,000 to $49,999 per year</v>
      </c>
      <c r="R262" s="48" t="str">
        <f>IF(INDEX(Applications_2021!$AL$2:$AL$651,MATCH($A262,Applications_2021!$A$2:$A$651,0))="","",INDEX(Applications_2021!$AL$2:$AL$651,MATCH($A262,Applications_2021!$A$2:$A$651,0)))</f>
        <v>DeSoto</v>
      </c>
      <c r="S262" s="48" t="str">
        <f>IF(INDEX(Applications_2021!$V$2:$V$651,MATCH($A262,Applications_2021!$A$2:$A$651,0))="","",INDEX(Applications_2021!$V$2:$V$651,MATCH($A262,Applications_2021!$A$2:$A$651,0)))</f>
        <v>MS</v>
      </c>
      <c r="T262" s="48" t="str">
        <f>IF(INDEX(Applications_2021!$AE$2:$AE$651,MATCH($A262,Applications_2021!$A$2:$A$651,0))="","",INDEX(Applications_2021!$AE$2:$AE$651,MATCH($A262,Applications_2021!$A$2:$A$651,0)))</f>
        <v>Excellent</v>
      </c>
      <c r="U262" s="48" t="str">
        <f>IF(INDEX(Applications_2021!$AF$2:$AF$651,MATCH($A262,Applications_2021!$A$2:$A$651,0))="","",INDEX(Applications_2021!$AF$2:$AF$651,MATCH($A262,Applications_2021!$A$2:$A$651,0)))</f>
        <v xml:space="preserve">For as long as I can remember, my heart has always been set on STEM and a career in the field. With the help of the AAYME camp, this will be my first time ever having access to resources that will propel me into my future in the STEM field. </v>
      </c>
      <c r="V262" s="48" t="str">
        <f>IF(INDEX(Applications_2021!$AG$2:$AG$651,MATCH($A262,Applications_2021!$A$2:$A$651,0))="","",INDEX(Applications_2021!$AG$2:$AG$651,MATCH($A262,Applications_2021!$A$2:$A$651,0)))</f>
        <v xml:space="preserve">1. 4.3 Weighted GPA, 2. Mayors Youth Council 2020-2021 3.2020-2021 Freshman Student Council, 4. All A's 2020-2021 School Year, 5. 2020-2021 Track Team, 6. 2019-2020 Desoto Central Boys Soccer Manager, 7. 2019-2020 DCMS Beta Club Member, 8. Self-taught coder (Python).           </v>
      </c>
      <c r="W262" s="48" t="str">
        <f>IF(INDEX(Applications_2021!$AH$2:$AH$651,MATCH($A262,Applications_2021!$A$2:$A$651,0))="","",INDEX(Applications_2021!$AH$2:$AH$651,MATCH($A262,Applications_2021!$A$2:$A$651,0)))</f>
        <v>As a sociable, determined, and avid learner, these qualities will strengthen myself and my peers around me.</v>
      </c>
      <c r="X262" s="48" t="str">
        <f>IF(INDEX(Applications_2021!$AI$2:$AI$651,MATCH($A262,Applications_2021!$A$2:$A$651,0))="","",INDEX(Applications_2021!$AI$2:$AI$651,MATCH($A262,Applications_2021!$A$2:$A$651,0)))</f>
        <v>relative or friend</v>
      </c>
      <c r="Y262" s="48" t="str">
        <f>IF(INDEX(Applications_2021!$AJ$2:$AJ$651,MATCH($A262,Applications_2021!$A$2:$A$651,0))="","",INDEX(Applications_2021!$AJ$2:$AJ$651,MATCH($A262,Applications_2021!$A$2:$A$651,0)))</f>
        <v/>
      </c>
      <c r="Z262" s="48" t="str" cm="1">
        <f t="array" ref="Z262">IF(INDEX(Transcripts_2021!$Q$2:$Q$1001,MATCH($A262,Applications_2021!$A$2:$A$1001,0))="","",INDEX(Transcripts_2021!$Q$2:$Q$1001,MATCH(TRIM($A262),TRIM(Transcripts_2021!$B$2:$B$1001),0)))</f>
        <v/>
      </c>
      <c r="AA262" s="48" t="str" cm="1">
        <f t="array" ref="AA262">IF(INDEX(Transcripts_2021!$S$2:$S$1001,MATCH($A262,Applications_2021!$A$2:$A$1001,0))="","",INDEX(Transcripts_2021!$S$2:$S$1001,MATCH(TRIM($A262),TRIM(Transcripts_2021!$B$2:$B$1001),0)))</f>
        <v/>
      </c>
      <c r="AB262" s="48" t="str" cm="1">
        <f t="array" ref="AB262">IF(INDEX(Transcripts_2021!$U$2:$U$1001,MATCH($A262,Applications_2021!$A$2:$A$1001,0))="","",INDEX(Transcripts_2021!$U$2:$U$1001,MATCH(TRIM($A262),TRIM(Transcripts_2021!$B$2:$B$1001),0)))</f>
        <v/>
      </c>
      <c r="AC262" s="48" t="str">
        <f>IF(INDEX(Transcripts_2021!$A$2:$A$324,MATCH($A262,Transcripts_2021!$A$2:$A$324,0))=$A262,INDEX(Transcripts_2021!$O$2:$O$324,MATCH($A262,Transcripts_2021!$A$2:$A$324,0)),"")</f>
        <v>Desoto Central High School</v>
      </c>
      <c r="AD262" s="48" t="str">
        <f>IF(INDEX('AAYME 2021_List'!$A$3:$A$311,MATCH($A262,'AAYME 2021_List'!$A$3:$A$311,0))=$A262,INDEX('AAYME 2021_List'!$AC$3:$AC$311,MATCH($A262,'AAYME 2021_List'!$A$3:$A$311,0)),"")</f>
        <v>DeSoto</v>
      </c>
      <c r="AE262" s="48" t="str">
        <f>IF(INDEX(Applications_2021!$AL$2:$AL$651,MATCH($A262,Applications_2021!$A$2:$A$651,0))="","",INDEX(Applications_2021!$AL$2:$AL$651,MATCH($A262,Applications_2021!$A$2:$A$651,0)))</f>
        <v>DeSoto</v>
      </c>
    </row>
    <row r="263" spans="1:31" x14ac:dyDescent="0.3">
      <c r="A263" s="51" t="str">
        <f>IF(Applications_2021!$A539="","",Applications_2021!$A539)</f>
        <v>0560-DOR-TA-0321</v>
      </c>
      <c r="B263" s="52">
        <f>IF(INDEX('AAYME 2021_List'!$A$3:$A$311,MATCH($A263,'AAYME 2021_List'!$A$3:$A$311,0))=$A263,INDEX('AAYME 2021_List'!$B$3:$B$311,MATCH($A263,'AAYME 2021_List'!$A$3:$A$311,0)),"")</f>
        <v>0</v>
      </c>
      <c r="C263" s="258" t="str">
        <f>IF(INDEX('AAYME 2021_List'!$A$3:$A$311,MATCH($A263,'AAYME 2021_List'!$A$3:$A$311,0))=$A263,INDEX('AAYME 2021_List'!$C$3:$C$311,MATCH($A263,'AAYME 2021_List'!$A$3:$A$311,0)),"")</f>
        <v>99-Not Selected</v>
      </c>
      <c r="D263" s="46">
        <f t="shared" si="10"/>
        <v>6</v>
      </c>
      <c r="E263" s="45" cm="1">
        <f t="array" ref="E263">_xlfn.IFS($Q263="Less than $25,000 per year",5,$Q263="$25,000 to $49,999 per year",4,$Q263="$50,000 per year or above",2,$Q263="I do not know.",3,$Q263="",0)</f>
        <v>2</v>
      </c>
      <c r="F263" s="45" cm="1">
        <f t="array" ref="F263">_xlfn.IFS($T263="Excellent",5,$T263="Good",4,$T263="Average",3,$T263="Below Average",2,$T263="Poor",1)</f>
        <v>4</v>
      </c>
      <c r="G263" s="52"/>
      <c r="H263" s="52"/>
      <c r="I263" s="52"/>
      <c r="J263" s="255">
        <f>IF(INDEX('AAYME 2021_List'!$A$3:$A$311,MATCH($A263,'AAYME 2021_List'!$A$3:$A$311,0))=$A263,INDEX('AAYME 2021_List'!$J$3:$J$311,MATCH($A263,'AAYME 2021_List'!$A$3:$A$311,0)),"")</f>
        <v>0</v>
      </c>
      <c r="K263" s="48" t="str">
        <f>IF(LEFT(INDEX(Applications_2021!$E$2:$E$651,MATCH($A263,Applications_2021!$A$2:$A$651,0)),1)="Y","Black","Other")</f>
        <v>Black</v>
      </c>
      <c r="L263" s="48" t="str">
        <f>IF(INDEX(Applications_2021!$F$2:$F$651,MATCH($A263,Applications_2021!$A$2:$A$651,0))="","",INDEX(Applications_2021!$F$2:$F$651,MATCH($A263,Applications_2021!$A$2:$A$651,0)))</f>
        <v>Female</v>
      </c>
      <c r="M263" s="48" t="str">
        <f>IF(LEFT(INDEX(Applications_2021!$I$2:$I$651,MATCH($A263,Applications_2021!$A$2:$A$651,0)),1)="","",LEFT(INDEX(Applications_2021!$I$2:$I$651,MATCH($A263,Applications_2021!$A$2:$A$651,0)),1))</f>
        <v>7</v>
      </c>
      <c r="N263" s="48" t="str">
        <f>IF(INDEX(Applications_2021!$J$2:$J$651,MATCH($A263,Applications_2021!$A$2:$A$651,0))="","",INDEX(Applications_2021!$J$2:$J$651,MATCH($A263,Applications_2021!$A$2:$A$651,0)))</f>
        <v>Riverside Jr. High</v>
      </c>
      <c r="O263" s="48" t="str">
        <f>IF(INDEX(Applications_2021!$K$2:$K$651,MATCH($A263,Applications_2021!$A$2:$A$651,0))="","",INDEX(Applications_2021!$K$2:$K$651,MATCH($A263,Applications_2021!$A$2:$A$651,0)))</f>
        <v>Westernline School District</v>
      </c>
      <c r="P263" s="48" t="str">
        <f>IF(INDEX(Applications_2021!$P$2:$P$651,MATCH($A263,Applications_2021!$A$2:$A$651,0))="","",INDEX(Applications_2021!$P$2:$P$651,MATCH($A263,Applications_2021!$A$2:$A$651,0)))</f>
        <v>College degree or 4 or more years of college (including graduate school)</v>
      </c>
      <c r="Q263" s="48" t="str">
        <f>IF(INDEX(Applications_2021!$Q$2:$Q$651,MATCH($A263,Applications_2021!$A$2:$A$651,0))="","",INDEX(Applications_2021!$Q$2:$Q$651,MATCH($A263,Applications_2021!$A$2:$A$651,0)))</f>
        <v>$50,000 per year or above</v>
      </c>
      <c r="R263" s="48" t="str">
        <f>IF(INDEX(Applications_2021!$AL$2:$AL$651,MATCH($A263,Applications_2021!$A$2:$A$651,0))="","",INDEX(Applications_2021!$AL$2:$AL$651,MATCH($A263,Applications_2021!$A$2:$A$651,0)))</f>
        <v>Washington</v>
      </c>
      <c r="S263" s="48" t="str">
        <f>IF(INDEX(Applications_2021!$V$2:$V$651,MATCH($A263,Applications_2021!$A$2:$A$651,0))="","",INDEX(Applications_2021!$V$2:$V$651,MATCH($A263,Applications_2021!$A$2:$A$651,0)))</f>
        <v>MS</v>
      </c>
      <c r="T263" s="48" t="str">
        <f>IF(INDEX(Applications_2021!$AE$2:$AE$651,MATCH($A263,Applications_2021!$A$2:$A$651,0))="","",INDEX(Applications_2021!$AE$2:$AE$651,MATCH($A263,Applications_2021!$A$2:$A$651,0)))</f>
        <v>Good</v>
      </c>
      <c r="U263" s="48" t="str">
        <f>IF(INDEX(Applications_2021!$AF$2:$AF$651,MATCH($A263,Applications_2021!$A$2:$A$651,0))="","",INDEX(Applications_2021!$AF$2:$AF$651,MATCH($A263,Applications_2021!$A$2:$A$651,0)))</f>
        <v xml:space="preserve">I hope this program will help me academically first of all. Next, I hope this camp will impact me socially, as I meet new people with common interests. </v>
      </c>
      <c r="V263" s="48" t="str">
        <f>IF(INDEX(Applications_2021!$AG$2:$AG$651,MATCH($A263,Applications_2021!$A$2:$A$651,0))="","",INDEX(Applications_2021!$AG$2:$AG$651,MATCH($A263,Applications_2021!$A$2:$A$651,0)))</f>
        <v>Steam Afterschool program Honor student Completed the virtual Science and math camp last year for School of Math and Science</v>
      </c>
      <c r="W263" s="48" t="str">
        <f>IF(INDEX(Applications_2021!$AH$2:$AH$651,MATCH($A263,Applications_2021!$A$2:$A$651,0))="","",INDEX(Applications_2021!$AH$2:$AH$651,MATCH($A263,Applications_2021!$A$2:$A$651,0)))</f>
        <v/>
      </c>
      <c r="X263" s="48" t="str">
        <f>IF(INDEX(Applications_2021!$AI$2:$AI$651,MATCH($A263,Applications_2021!$A$2:$A$651,0))="","",INDEX(Applications_2021!$AI$2:$AI$651,MATCH($A263,Applications_2021!$A$2:$A$651,0)))</f>
        <v>email announcement</v>
      </c>
      <c r="Y263" s="48" t="str">
        <f>IF(INDEX(Applications_2021!$AJ$2:$AJ$651,MATCH($A263,Applications_2021!$A$2:$A$651,0))="","",INDEX(Applications_2021!$AJ$2:$AJ$651,MATCH($A263,Applications_2021!$A$2:$A$651,0)))</f>
        <v/>
      </c>
      <c r="Z263" s="48" t="str" cm="1">
        <f t="array" ref="Z263">IF(INDEX(Transcripts_2021!$Q$2:$Q$1001,MATCH($A263,Applications_2021!$A$2:$A$1001,0))="","",INDEX(Transcripts_2021!$Q$2:$Q$1001,MATCH(TRIM($A263),TRIM(Transcripts_2021!$B$2:$B$1001),0)))</f>
        <v/>
      </c>
      <c r="AA263" s="48" t="str" cm="1">
        <f t="array" ref="AA263">IF(INDEX(Transcripts_2021!$S$2:$S$1001,MATCH($A263,Applications_2021!$A$2:$A$1001,0))="","",INDEX(Transcripts_2021!$S$2:$S$1001,MATCH(TRIM($A263),TRIM(Transcripts_2021!$B$2:$B$1001),0)))</f>
        <v/>
      </c>
      <c r="AB263" s="48" t="str" cm="1">
        <f t="array" ref="AB263">IF(INDEX(Transcripts_2021!$U$2:$U$1001,MATCH($A263,Applications_2021!$A$2:$A$1001,0))="","",INDEX(Transcripts_2021!$U$2:$U$1001,MATCH(TRIM($A263),TRIM(Transcripts_2021!$B$2:$B$1001),0)))</f>
        <v/>
      </c>
      <c r="AC263" s="48" t="str">
        <f>IF(INDEX(Transcripts_2021!$A$2:$A$324,MATCH($A263,Transcripts_2021!$A$2:$A$324,0))=$A263,INDEX(Transcripts_2021!$O$2:$O$324,MATCH($A263,Transcripts_2021!$A$2:$A$324,0)),"")</f>
        <v>Riverside Jr High</v>
      </c>
      <c r="AD263" s="48" t="str">
        <f>IF(INDEX('AAYME 2021_List'!$A$3:$A$311,MATCH($A263,'AAYME 2021_List'!$A$3:$A$311,0))=$A263,INDEX('AAYME 2021_List'!$AC$3:$AC$311,MATCH($A263,'AAYME 2021_List'!$A$3:$A$311,0)),"")</f>
        <v>Washington</v>
      </c>
      <c r="AE263" s="48" t="str">
        <f>IF(INDEX(Applications_2021!$AL$2:$AL$651,MATCH($A263,Applications_2021!$A$2:$A$651,0))="","",INDEX(Applications_2021!$AL$2:$AL$651,MATCH($A263,Applications_2021!$A$2:$A$651,0)))</f>
        <v>Washington</v>
      </c>
    </row>
    <row r="264" spans="1:31" x14ac:dyDescent="0.3">
      <c r="A264" s="51" t="str">
        <f>IF(Applications_2021!$A542="","",Applications_2021!$A542)</f>
        <v>0563-CLE-JO-0225</v>
      </c>
      <c r="B264" s="52" t="str">
        <f>IF(INDEX('AAYME 2021_List'!$A$3:$A$311,MATCH($A264,'AAYME 2021_List'!$A$3:$A$311,0))=$A264,INDEX('AAYME 2021_List'!$B$3:$B$311,MATCH($A264,'AAYME 2021_List'!$A$3:$A$311,0)),"")</f>
        <v>Yes</v>
      </c>
      <c r="C264" s="258" t="str">
        <f>IF(INDEX('AAYME 2021_List'!$A$3:$A$311,MATCH($A264,'AAYME 2021_List'!$A$3:$A$311,0))=$A264,INDEX('AAYME 2021_List'!$C$3:$C$311,MATCH($A264,'AAYME 2021_List'!$A$3:$A$311,0)),"")</f>
        <v>06-Finalist</v>
      </c>
      <c r="D264" s="46">
        <f t="shared" si="10"/>
        <v>10</v>
      </c>
      <c r="E264" s="45" cm="1">
        <f t="array" ref="E264">_xlfn.IFS($Q264="Less than $25,000 per year",5,$Q264="$25,000 to $49,999 per year",4,$Q264="$50,000 per year or above",2,$Q264="I do not know.",3,$Q264="",0)</f>
        <v>5</v>
      </c>
      <c r="F264" s="45" cm="1">
        <f t="array" ref="F264">_xlfn.IFS($T264="Excellent",5,$T264="Good",4,$T264="Average",3,$T264="Below Average",2,$T264="Poor",1)</f>
        <v>5</v>
      </c>
      <c r="G264" s="52"/>
      <c r="H264" s="52"/>
      <c r="I264" s="52"/>
      <c r="J264" s="255">
        <f>IF(INDEX('AAYME 2021_List'!$A$3:$A$311,MATCH($A264,'AAYME 2021_List'!$A$3:$A$311,0))=$A264,INDEX('AAYME 2021_List'!$J$3:$J$311,MATCH($A264,'AAYME 2021_List'!$A$3:$A$311,0)),"")</f>
        <v>8</v>
      </c>
      <c r="K264" s="48" t="str">
        <f>IF(LEFT(INDEX(Applications_2021!$E$2:$E$651,MATCH($A264,Applications_2021!$A$2:$A$651,0)),1)="Y","Black","Other")</f>
        <v>Black</v>
      </c>
      <c r="L264" s="48" t="str">
        <f>IF(INDEX(Applications_2021!$F$2:$F$651,MATCH($A264,Applications_2021!$A$2:$A$651,0))="","",INDEX(Applications_2021!$F$2:$F$651,MATCH($A264,Applications_2021!$A$2:$A$651,0)))</f>
        <v>Male</v>
      </c>
      <c r="M264" s="48" t="str">
        <f>IF(LEFT(INDEX(Applications_2021!$I$2:$I$651,MATCH($A264,Applications_2021!$A$2:$A$651,0)),1)="","",LEFT(INDEX(Applications_2021!$I$2:$I$651,MATCH($A264,Applications_2021!$A$2:$A$651,0)),1))</f>
        <v>9</v>
      </c>
      <c r="N264" s="48" t="str">
        <f>IF(INDEX(Applications_2021!$J$2:$J$651,MATCH($A264,Applications_2021!$A$2:$A$651,0))="","",INDEX(Applications_2021!$J$2:$J$651,MATCH($A264,Applications_2021!$A$2:$A$651,0)))</f>
        <v>Greenwood Middle School</v>
      </c>
      <c r="O264" s="48" t="str">
        <f>IF(INDEX(Applications_2021!$K$2:$K$651,MATCH($A264,Applications_2021!$A$2:$A$651,0))="","",INDEX(Applications_2021!$K$2:$K$651,MATCH($A264,Applications_2021!$A$2:$A$651,0)))</f>
        <v>Greenwood Leflore</v>
      </c>
      <c r="P264" s="48" t="str">
        <f>IF(INDEX(Applications_2021!$P$2:$P$651,MATCH($A264,Applications_2021!$A$2:$A$651,0))="","",INDEX(Applications_2021!$P$2:$P$651,MATCH($A264,Applications_2021!$A$2:$A$651,0)))</f>
        <v>College degree or 4 or more years of college (including graduate school)</v>
      </c>
      <c r="Q264" s="48" t="str">
        <f>IF(INDEX(Applications_2021!$Q$2:$Q$651,MATCH($A264,Applications_2021!$A$2:$A$651,0))="","",INDEX(Applications_2021!$Q$2:$Q$651,MATCH($A264,Applications_2021!$A$2:$A$651,0)))</f>
        <v>Less than $25,000 per year</v>
      </c>
      <c r="R264" s="48" t="str">
        <f>IF(INDEX(Applications_2021!$AL$2:$AL$651,MATCH($A264,Applications_2021!$A$2:$A$651,0))="","",INDEX(Applications_2021!$AL$2:$AL$651,MATCH($A264,Applications_2021!$A$2:$A$651,0)))</f>
        <v>Leflore</v>
      </c>
      <c r="S264" s="48" t="str">
        <f>IF(INDEX(Applications_2021!$V$2:$V$651,MATCH($A264,Applications_2021!$A$2:$A$651,0))="","",INDEX(Applications_2021!$V$2:$V$651,MATCH($A264,Applications_2021!$A$2:$A$651,0)))</f>
        <v>MS</v>
      </c>
      <c r="T264" s="48" t="str">
        <f>IF(INDEX(Applications_2021!$AE$2:$AE$651,MATCH($A264,Applications_2021!$A$2:$A$651,0))="","",INDEX(Applications_2021!$AE$2:$AE$651,MATCH($A264,Applications_2021!$A$2:$A$651,0)))</f>
        <v>Excellent</v>
      </c>
      <c r="U264" s="48" t="str">
        <f>IF(INDEX(Applications_2021!$AF$2:$AF$651,MATCH($A264,Applications_2021!$A$2:$A$651,0))="","",INDEX(Applications_2021!$AF$2:$AF$651,MATCH($A264,Applications_2021!$A$2:$A$651,0)))</f>
        <v xml:space="preserve"> I would like to attend camp again. I enjoyed camp from my previous year. </v>
      </c>
      <c r="V264" s="48" t="str">
        <f>IF(INDEX(Applications_2021!$AG$2:$AG$651,MATCH($A264,Applications_2021!$A$2:$A$651,0))="","",INDEX(Applications_2021!$AG$2:$AG$651,MATCH($A264,Applications_2021!$A$2:$A$651,0)))</f>
        <v/>
      </c>
      <c r="W264" s="48" t="str">
        <f>IF(INDEX(Applications_2021!$AH$2:$AH$651,MATCH($A264,Applications_2021!$A$2:$A$651,0))="","",INDEX(Applications_2021!$AH$2:$AH$651,MATCH($A264,Applications_2021!$A$2:$A$651,0)))</f>
        <v/>
      </c>
      <c r="X264" s="48" t="str">
        <f>IF(INDEX(Applications_2021!$AI$2:$AI$651,MATCH($A264,Applications_2021!$A$2:$A$651,0))="","",INDEX(Applications_2021!$AI$2:$AI$651,MATCH($A264,Applications_2021!$A$2:$A$651,0)))</f>
        <v>school/teacher</v>
      </c>
      <c r="Y264" s="48" t="str">
        <f>IF(INDEX(Applications_2021!$AJ$2:$AJ$651,MATCH($A264,Applications_2021!$A$2:$A$651,0))="","",INDEX(Applications_2021!$AJ$2:$AJ$651,MATCH($A264,Applications_2021!$A$2:$A$651,0)))</f>
        <v>Ms. Boyd/ Bankston Elementary</v>
      </c>
      <c r="Z264" s="48" t="str" cm="1">
        <f t="array" ref="Z264">IF(INDEX(Transcripts_2021!$Q$2:$Q$1001,MATCH($A264,Applications_2021!$A$2:$A$1001,0))="","",INDEX(Transcripts_2021!$Q$2:$Q$1001,MATCH(TRIM($A264),TRIM(Transcripts_2021!$B$2:$B$1001),0)))</f>
        <v/>
      </c>
      <c r="AA264" s="48" t="str" cm="1">
        <f t="array" ref="AA264">IF(INDEX(Transcripts_2021!$S$2:$S$1001,MATCH($A264,Applications_2021!$A$2:$A$1001,0))="","",INDEX(Transcripts_2021!$S$2:$S$1001,MATCH(TRIM($A264),TRIM(Transcripts_2021!$B$2:$B$1001),0)))</f>
        <v/>
      </c>
      <c r="AB264" s="48" t="str" cm="1">
        <f t="array" ref="AB264">IF(INDEX(Transcripts_2021!$U$2:$U$1001,MATCH($A264,Applications_2021!$A$2:$A$1001,0))="","",INDEX(Transcripts_2021!$U$2:$U$1001,MATCH(TRIM($A264),TRIM(Transcripts_2021!$B$2:$B$1001),0)))</f>
        <v/>
      </c>
      <c r="AC264" s="48" t="str">
        <f>IF(INDEX(Transcripts_2021!$A$2:$A$324,MATCH($A264,Transcripts_2021!$A$2:$A$324,0))=$A264,INDEX(Transcripts_2021!$O$2:$O$324,MATCH($A264,Transcripts_2021!$A$2:$A$324,0)),"")</f>
        <v>Greenwood Middle School</v>
      </c>
      <c r="AD264" s="48" t="str">
        <f>IF(INDEX('AAYME 2021_List'!$A$3:$A$311,MATCH($A264,'AAYME 2021_List'!$A$3:$A$311,0))=$A264,INDEX('AAYME 2021_List'!$AC$3:$AC$311,MATCH($A264,'AAYME 2021_List'!$A$3:$A$311,0)),"")</f>
        <v>Leflore</v>
      </c>
      <c r="AE264" s="48" t="str">
        <f>IF(INDEX(Applications_2021!$AL$2:$AL$651,MATCH($A264,Applications_2021!$A$2:$A$651,0))="","",INDEX(Applications_2021!$AL$2:$AL$651,MATCH($A264,Applications_2021!$A$2:$A$651,0)))</f>
        <v>Leflore</v>
      </c>
    </row>
    <row r="265" spans="1:31" x14ac:dyDescent="0.3">
      <c r="A265" s="51" t="str">
        <f>IF(Applications_2021!$A545="","",Applications_2021!$A545)</f>
        <v>0566-WAR-DA-0291</v>
      </c>
      <c r="B265" s="52" t="str">
        <f>IF(INDEX('AAYME 2021_List'!$A$3:$A$311,MATCH($A265,'AAYME 2021_List'!$A$3:$A$311,0))=$A265,INDEX('AAYME 2021_List'!$B$3:$B$311,MATCH($A265,'AAYME 2021_List'!$A$3:$A$311,0)),"")</f>
        <v>Yes</v>
      </c>
      <c r="C265" s="258" t="str">
        <f>IF(INDEX('AAYME 2021_List'!$A$3:$A$311,MATCH($A265,'AAYME 2021_List'!$A$3:$A$311,0))=$A265,INDEX('AAYME 2021_List'!$C$3:$C$311,MATCH($A265,'AAYME 2021_List'!$A$3:$A$311,0)),"")</f>
        <v>00-Priority Representation</v>
      </c>
      <c r="D265" s="46">
        <f t="shared" si="10"/>
        <v>10</v>
      </c>
      <c r="E265" s="45" cm="1">
        <f t="array" ref="E265">_xlfn.IFS($Q265="Less than $25,000 per year",5,$Q265="$25,000 to $49,999 per year",4,$Q265="$50,000 per year or above",2,$Q265="I do not know.",3,$Q265="",0)</f>
        <v>5</v>
      </c>
      <c r="F265" s="45" cm="1">
        <f t="array" ref="F265">_xlfn.IFS($T265="Excellent",5,$T265="Good",4,$T265="Average",3,$T265="Below Average",2,$T265="Poor",1)</f>
        <v>5</v>
      </c>
      <c r="G265" s="52"/>
      <c r="H265" s="52"/>
      <c r="I265" s="52"/>
      <c r="J265" s="255">
        <f>IF(INDEX('AAYME 2021_List'!$A$3:$A$311,MATCH($A265,'AAYME 2021_List'!$A$3:$A$311,0))=$A265,INDEX('AAYME 2021_List'!$J$3:$J$311,MATCH($A265,'AAYME 2021_List'!$A$3:$A$311,0)),"")</f>
        <v>9</v>
      </c>
      <c r="K265" s="48" t="str">
        <f>IF(LEFT(INDEX(Applications_2021!$E$2:$E$651,MATCH($A265,Applications_2021!$A$2:$A$651,0)),1)="Y","Black","Other")</f>
        <v>Black</v>
      </c>
      <c r="L265" s="48" t="str">
        <f>IF(INDEX(Applications_2021!$F$2:$F$651,MATCH($A265,Applications_2021!$A$2:$A$651,0))="","",INDEX(Applications_2021!$F$2:$F$651,MATCH($A265,Applications_2021!$A$2:$A$651,0)))</f>
        <v>Male</v>
      </c>
      <c r="M265" s="48" t="str">
        <f>IF(LEFT(INDEX(Applications_2021!$I$2:$I$651,MATCH($A265,Applications_2021!$A$2:$A$651,0)),1)="","",LEFT(INDEX(Applications_2021!$I$2:$I$651,MATCH($A265,Applications_2021!$A$2:$A$651,0)),1))</f>
        <v>9</v>
      </c>
      <c r="N265" s="48" t="str">
        <f>IF(INDEX(Applications_2021!$J$2:$J$651,MATCH($A265,Applications_2021!$A$2:$A$651,0))="","",INDEX(Applications_2021!$J$2:$J$651,MATCH($A265,Applications_2021!$A$2:$A$651,0)))</f>
        <v>Newton High School</v>
      </c>
      <c r="O265" s="48" t="str">
        <f>IF(INDEX(Applications_2021!$K$2:$K$651,MATCH($A265,Applications_2021!$A$2:$A$651,0))="","",INDEX(Applications_2021!$K$2:$K$651,MATCH($A265,Applications_2021!$A$2:$A$651,0)))</f>
        <v>Newton Municipal School District</v>
      </c>
      <c r="P265" s="48" t="str">
        <f>IF(INDEX(Applications_2021!$P$2:$P$651,MATCH($A265,Applications_2021!$A$2:$A$651,0))="","",INDEX(Applications_2021!$P$2:$P$651,MATCH($A265,Applications_2021!$A$2:$A$651,0)))</f>
        <v>High School Diploma or up to 3 years of college</v>
      </c>
      <c r="Q265" s="48" t="str">
        <f>IF(INDEX(Applications_2021!$Q$2:$Q$651,MATCH($A265,Applications_2021!$A$2:$A$651,0))="","",INDEX(Applications_2021!$Q$2:$Q$651,MATCH($A265,Applications_2021!$A$2:$A$651,0)))</f>
        <v>Less than $25,000 per year</v>
      </c>
      <c r="R265" s="48" t="str">
        <f>IF(INDEX(Applications_2021!$AL$2:$AL$651,MATCH($A265,Applications_2021!$A$2:$A$651,0))="","",INDEX(Applications_2021!$AL$2:$AL$651,MATCH($A265,Applications_2021!$A$2:$A$651,0)))</f>
        <v>Newton</v>
      </c>
      <c r="S265" s="48" t="str">
        <f>IF(INDEX(Applications_2021!$V$2:$V$651,MATCH($A265,Applications_2021!$A$2:$A$651,0))="","",INDEX(Applications_2021!$V$2:$V$651,MATCH($A265,Applications_2021!$A$2:$A$651,0)))</f>
        <v>MS</v>
      </c>
      <c r="T265" s="48" t="str">
        <f>IF(INDEX(Applications_2021!$AE$2:$AE$651,MATCH($A265,Applications_2021!$A$2:$A$651,0))="","",INDEX(Applications_2021!$AE$2:$AE$651,MATCH($A265,Applications_2021!$A$2:$A$651,0)))</f>
        <v>Excellent</v>
      </c>
      <c r="U265" s="48" t="str">
        <f>IF(INDEX(Applications_2021!$AF$2:$AF$651,MATCH($A265,Applications_2021!$A$2:$A$651,0))="","",INDEX(Applications_2021!$AF$2:$AF$651,MATCH($A265,Applications_2021!$A$2:$A$651,0)))</f>
        <v>I have a strong interest in mathematics as shown by my grades. If you examine my grades from elementary school until now, you will see exceptional marks in the areas of math and science. They have literally been my favorite subjects.  Additionally, I have had the opportunity to talk to a graduate of MSMS (Ms. Jilkiah Bryant) and have been intrigued by all that the School has to offer. I have an interest in applying for admission. I believe that the AAYME Camp will provide me the opportunity to develop myself and expose me to MSMS in a way in which I can explore applying and then submitting a strong application.</v>
      </c>
      <c r="V265" s="48" t="str">
        <f>IF(INDEX(Applications_2021!$AG$2:$AG$651,MATCH($A265,Applications_2021!$A$2:$A$651,0))="","",INDEX(Applications_2021!$AG$2:$AG$651,MATCH($A265,Applications_2021!$A$2:$A$651,0)))</f>
        <v>Achievements: 8th Grade Principal Award (giving to the most distinguished student) Principal’s Lists Honor Roll  Clubs: Beta Club Junior Beta Club  Athletics: Newton High School Varsity Football Team - Wide Receiver Newton High School Varsity Basketball Team - Point Game Newton High School Varsity Baseball Team - First Base (9th grade starter) Newton High School Track Team - 200 meters; 400 meters (9th grade starter)  Community Service: City of Newton Trash Pickup Volunteer (Spring 2021) Bedford Care Center of Newton Volunteer (Fall 2019)</v>
      </c>
      <c r="W265" s="48" t="str">
        <f>IF(INDEX(Applications_2021!$AH$2:$AH$651,MATCH($A265,Applications_2021!$A$2:$A$651,0))="","",INDEX(Applications_2021!$AH$2:$AH$651,MATCH($A265,Applications_2021!$A$2:$A$651,0)))</f>
        <v>Camps are known for helping kids develop independence. I believe AAYME Camp will provide me the opportunity to learn the necessary life skills that will benefit me in the future. Camp also comes with additional benefits, such as making new friends. Students accepted to AAYME, will likely share my interest in academic achievement. I believe that AAYME will help me grow as a person and become more comfortable with meeting new people, as I work through my shyness.</v>
      </c>
      <c r="X265" s="48" t="str">
        <f>IF(INDEX(Applications_2021!$AI$2:$AI$651,MATCH($A265,Applications_2021!$A$2:$A$651,0))="","",INDEX(Applications_2021!$AI$2:$AI$651,MATCH($A265,Applications_2021!$A$2:$A$651,0)))</f>
        <v>school/teacher</v>
      </c>
      <c r="Y265" s="48" t="str">
        <f>IF(INDEX(Applications_2021!$AJ$2:$AJ$651,MATCH($A265,Applications_2021!$A$2:$A$651,0))="","",INDEX(Applications_2021!$AJ$2:$AJ$651,MATCH($A265,Applications_2021!$A$2:$A$651,0)))</f>
        <v>Mrs. Shernise Wilson</v>
      </c>
      <c r="Z265" s="48" t="str" cm="1">
        <f t="array" ref="Z265">IF(INDEX(Transcripts_2021!$Q$2:$Q$1001,MATCH($A265,Applications_2021!$A$2:$A$1001,0))="","",INDEX(Transcripts_2021!$Q$2:$Q$1001,MATCH(TRIM($A265),TRIM(Transcripts_2021!$B$2:$B$1001),0)))</f>
        <v/>
      </c>
      <c r="AA265" s="48" t="str" cm="1">
        <f t="array" ref="AA265">IF(INDEX(Transcripts_2021!$S$2:$S$1001,MATCH($A265,Applications_2021!$A$2:$A$1001,0))="","",INDEX(Transcripts_2021!$S$2:$S$1001,MATCH(TRIM($A265),TRIM(Transcripts_2021!$B$2:$B$1001),0)))</f>
        <v/>
      </c>
      <c r="AB265" s="48" t="str" cm="1">
        <f t="array" ref="AB265">IF(INDEX(Transcripts_2021!$U$2:$U$1001,MATCH($A265,Applications_2021!$A$2:$A$1001,0))="","",INDEX(Transcripts_2021!$U$2:$U$1001,MATCH(TRIM($A265),TRIM(Transcripts_2021!$B$2:$B$1001),0)))</f>
        <v/>
      </c>
      <c r="AC265" s="48" t="str">
        <f>IF(INDEX(Transcripts_2021!$A$2:$A$324,MATCH($A265,Transcripts_2021!$A$2:$A$324,0))=$A265,INDEX(Transcripts_2021!$O$2:$O$324,MATCH($A265,Transcripts_2021!$A$2:$A$324,0)),"")</f>
        <v>Newton High School</v>
      </c>
      <c r="AD265" s="48" t="str">
        <f>IF(INDEX('AAYME 2021_List'!$A$3:$A$311,MATCH($A265,'AAYME 2021_List'!$A$3:$A$311,0))=$A265,INDEX('AAYME 2021_List'!$AC$3:$AC$311,MATCH($A265,'AAYME 2021_List'!$A$3:$A$311,0)),"")</f>
        <v>Newton</v>
      </c>
      <c r="AE265" s="48" t="str">
        <f>IF(INDEX(Applications_2021!$AL$2:$AL$651,MATCH($A265,Applications_2021!$A$2:$A$651,0))="","",INDEX(Applications_2021!$AL$2:$AL$651,MATCH($A265,Applications_2021!$A$2:$A$651,0)))</f>
        <v>Newton</v>
      </c>
    </row>
    <row r="266" spans="1:31" x14ac:dyDescent="0.3">
      <c r="A266" s="51" t="str">
        <f>IF(Applications_2021!$A546="","",Applications_2021!$A546)</f>
        <v>0567-FUL-JA-0300</v>
      </c>
      <c r="B266" s="52">
        <f>IF(INDEX('AAYME 2021_List'!$A$3:$A$311,MATCH($A266,'AAYME 2021_List'!$A$3:$A$311,0))=$A266,INDEX('AAYME 2021_List'!$B$3:$B$311,MATCH($A266,'AAYME 2021_List'!$A$3:$A$311,0)),"")</f>
        <v>0</v>
      </c>
      <c r="C266" s="258" t="str">
        <f>IF(INDEX('AAYME 2021_List'!$A$3:$A$311,MATCH($A266,'AAYME 2021_List'!$A$3:$A$311,0))=$A266,INDEX('AAYME 2021_List'!$C$3:$C$311,MATCH($A266,'AAYME 2021_List'!$A$3:$A$311,0)),"")</f>
        <v>99-Not Selected</v>
      </c>
      <c r="D266" s="46">
        <f t="shared" si="10"/>
        <v>6</v>
      </c>
      <c r="E266" s="45" cm="1">
        <f t="array" ref="E266">_xlfn.IFS($Q266="Less than $25,000 per year",5,$Q266="$25,000 to $49,999 per year",4,$Q266="$50,000 per year or above",2,$Q266="I do not know.",3,$Q266="",0)</f>
        <v>2</v>
      </c>
      <c r="F266" s="45" cm="1">
        <f t="array" ref="F266">_xlfn.IFS($T266="Excellent",5,$T266="Good",4,$T266="Average",3,$T266="Below Average",2,$T266="Poor",1)</f>
        <v>4</v>
      </c>
      <c r="G266" s="52"/>
      <c r="H266" s="52"/>
      <c r="I266" s="52"/>
      <c r="J266" s="255">
        <f>IF(INDEX('AAYME 2021_List'!$A$3:$A$311,MATCH($A266,'AAYME 2021_List'!$A$3:$A$311,0))=$A266,INDEX('AAYME 2021_List'!$J$3:$J$311,MATCH($A266,'AAYME 2021_List'!$A$3:$A$311,0)),"")</f>
        <v>0</v>
      </c>
      <c r="K266" s="48" t="str">
        <f>IF(LEFT(INDEX(Applications_2021!$E$2:$E$651,MATCH($A266,Applications_2021!$A$2:$A$651,0)),1)="Y","Black","Other")</f>
        <v>Black</v>
      </c>
      <c r="L266" s="48" t="str">
        <f>IF(INDEX(Applications_2021!$F$2:$F$651,MATCH($A266,Applications_2021!$A$2:$A$651,0))="","",INDEX(Applications_2021!$F$2:$F$651,MATCH($A266,Applications_2021!$A$2:$A$651,0)))</f>
        <v>Female</v>
      </c>
      <c r="M266" s="48" t="str">
        <f>IF(LEFT(INDEX(Applications_2021!$I$2:$I$651,MATCH($A266,Applications_2021!$A$2:$A$651,0)),1)="","",LEFT(INDEX(Applications_2021!$I$2:$I$651,MATCH($A266,Applications_2021!$A$2:$A$651,0)),1))</f>
        <v>7</v>
      </c>
      <c r="N266" s="48" t="str">
        <f>IF(INDEX(Applications_2021!$J$2:$J$651,MATCH($A266,Applications_2021!$A$2:$A$651,0))="","",INDEX(Applications_2021!$J$2:$J$651,MATCH($A266,Applications_2021!$A$2:$A$651,0)))</f>
        <v>Riverside High School</v>
      </c>
      <c r="O266" s="48" t="str">
        <f>IF(INDEX(Applications_2021!$K$2:$K$651,MATCH($A266,Applications_2021!$A$2:$A$651,0))="","",INDEX(Applications_2021!$K$2:$K$651,MATCH($A266,Applications_2021!$A$2:$A$651,0)))</f>
        <v>Western Line School District</v>
      </c>
      <c r="P266" s="48" t="str">
        <f>IF(INDEX(Applications_2021!$P$2:$P$651,MATCH($A266,Applications_2021!$A$2:$A$651,0))="","",INDEX(Applications_2021!$P$2:$P$651,MATCH($A266,Applications_2021!$A$2:$A$651,0)))</f>
        <v>College degree or 4 or more years of college (including graduate school)</v>
      </c>
      <c r="Q266" s="48" t="str">
        <f>IF(INDEX(Applications_2021!$Q$2:$Q$651,MATCH($A266,Applications_2021!$A$2:$A$651,0))="","",INDEX(Applications_2021!$Q$2:$Q$651,MATCH($A266,Applications_2021!$A$2:$A$651,0)))</f>
        <v>$50,000 per year or above</v>
      </c>
      <c r="R266" s="48" t="str">
        <f>IF(INDEX(Applications_2021!$AL$2:$AL$651,MATCH($A266,Applications_2021!$A$2:$A$651,0))="","",INDEX(Applications_2021!$AL$2:$AL$651,MATCH($A266,Applications_2021!$A$2:$A$651,0)))</f>
        <v>Washington</v>
      </c>
      <c r="S266" s="48" t="str">
        <f>IF(INDEX(Applications_2021!$V$2:$V$651,MATCH($A266,Applications_2021!$A$2:$A$651,0))="","",INDEX(Applications_2021!$V$2:$V$651,MATCH($A266,Applications_2021!$A$2:$A$651,0)))</f>
        <v>MS</v>
      </c>
      <c r="T266" s="48" t="str">
        <f>IF(INDEX(Applications_2021!$AE$2:$AE$651,MATCH($A266,Applications_2021!$A$2:$A$651,0))="","",INDEX(Applications_2021!$AE$2:$AE$651,MATCH($A266,Applications_2021!$A$2:$A$651,0)))</f>
        <v>Good</v>
      </c>
      <c r="U266" s="48" t="str">
        <f>IF(INDEX(Applications_2021!$AF$2:$AF$651,MATCH($A266,Applications_2021!$A$2:$A$651,0))="","",INDEX(Applications_2021!$AF$2:$AF$651,MATCH($A266,Applications_2021!$A$2:$A$651,0)))</f>
        <v xml:space="preserve">I would like to attend the AAYME Camp to get the opportunity to get ideas of what career that will be best for me in the future.   </v>
      </c>
      <c r="V266" s="48" t="str">
        <f>IF(INDEX(Applications_2021!$AG$2:$AG$651,MATCH($A266,Applications_2021!$A$2:$A$651,0))="","",INDEX(Applications_2021!$AG$2:$AG$651,MATCH($A266,Applications_2021!$A$2:$A$651,0)))</f>
        <v xml:space="preserve">Recognized twice for scoring proficient on state test.   Past President and Treasure of Progressive Arts Civic and Social Club Girls Youth Group (2017-2019) .  4-H District Project Achievement Day 2019 - 1st Place in Visual Presentation.   4-H State Fair 2019 &amp; 2018 - 4+ First Place Recognition each year in Youth Projects.   Gymnast - 2020 Meet - 3rd Place All Around in Division   Magnolia State - Miss Junior Miss Greenville 2020 Delta Hot Tamale - Junior Miss Hot Tamale 2019 Miss Mississippi - Magnolia Princess 2018 Miss Black USA - Miss Black Mississippi Junior Teen 2018 Delta Hot Tamale - Tiny Miss Hot Tamale 2017 Miss Mississippi - Petite Magnolia Princess 2015                </v>
      </c>
      <c r="W266" s="48" t="str">
        <f>IF(INDEX(Applications_2021!$AH$2:$AH$651,MATCH($A266,Applications_2021!$A$2:$A$651,0))="","",INDEX(Applications_2021!$AH$2:$AH$651,MATCH($A266,Applications_2021!$A$2:$A$651,0)))</f>
        <v/>
      </c>
      <c r="X266" s="48" t="str">
        <f>IF(INDEX(Applications_2021!$AI$2:$AI$651,MATCH($A266,Applications_2021!$A$2:$A$651,0))="","",INDEX(Applications_2021!$AI$2:$AI$651,MATCH($A266,Applications_2021!$A$2:$A$651,0)))</f>
        <v>other</v>
      </c>
      <c r="Y266" s="48" t="str">
        <f>IF(INDEX(Applications_2021!$AJ$2:$AJ$651,MATCH($A266,Applications_2021!$A$2:$A$651,0))="","",INDEX(Applications_2021!$AJ$2:$AJ$651,MATCH($A266,Applications_2021!$A$2:$A$651,0)))</f>
        <v/>
      </c>
      <c r="Z266" s="48" t="str" cm="1">
        <f t="array" ref="Z266">IF(INDEX(Transcripts_2021!$Q$2:$Q$1001,MATCH($A266,Applications_2021!$A$2:$A$1001,0))="","",INDEX(Transcripts_2021!$Q$2:$Q$1001,MATCH(TRIM($A266),TRIM(Transcripts_2021!$B$2:$B$1001),0)))</f>
        <v/>
      </c>
      <c r="AA266" s="48" t="str" cm="1">
        <f t="array" ref="AA266">IF(INDEX(Transcripts_2021!$S$2:$S$1001,MATCH($A266,Applications_2021!$A$2:$A$1001,0))="","",INDEX(Transcripts_2021!$S$2:$S$1001,MATCH(TRIM($A266),TRIM(Transcripts_2021!$B$2:$B$1001),0)))</f>
        <v/>
      </c>
      <c r="AB266" s="48" t="str" cm="1">
        <f t="array" ref="AB266">IF(INDEX(Transcripts_2021!$U$2:$U$1001,MATCH($A266,Applications_2021!$A$2:$A$1001,0))="","",INDEX(Transcripts_2021!$U$2:$U$1001,MATCH(TRIM($A266),TRIM(Transcripts_2021!$B$2:$B$1001),0)))</f>
        <v/>
      </c>
      <c r="AC266" s="48" t="str">
        <f>IF(INDEX(Transcripts_2021!$A$2:$A$324,MATCH($A266,Transcripts_2021!$A$2:$A$324,0))=$A266,INDEX(Transcripts_2021!$O$2:$O$324,MATCH($A266,Transcripts_2021!$A$2:$A$324,0)),"")</f>
        <v>Riverside High School</v>
      </c>
      <c r="AD266" s="48" t="str">
        <f>IF(INDEX('AAYME 2021_List'!$A$3:$A$311,MATCH($A266,'AAYME 2021_List'!$A$3:$A$311,0))=$A266,INDEX('AAYME 2021_List'!$AC$3:$AC$311,MATCH($A266,'AAYME 2021_List'!$A$3:$A$311,0)),"")</f>
        <v>Washington</v>
      </c>
      <c r="AE266" s="48" t="str">
        <f>IF(INDEX(Applications_2021!$AL$2:$AL$651,MATCH($A266,Applications_2021!$A$2:$A$651,0))="","",INDEX(Applications_2021!$AL$2:$AL$651,MATCH($A266,Applications_2021!$A$2:$A$651,0)))</f>
        <v>Washington</v>
      </c>
    </row>
    <row r="267" spans="1:31" x14ac:dyDescent="0.3">
      <c r="A267" s="51" t="str">
        <f>IF(Applications_2021!$A550="","",Applications_2021!$A550)</f>
        <v>0571-PRO-KR-0216</v>
      </c>
      <c r="B267" s="52" t="str">
        <f>IF(INDEX('AAYME 2021_List'!$A$3:$A$311,MATCH($A267,'AAYME 2021_List'!$A$3:$A$311,0))=$A267,INDEX('AAYME 2021_List'!$B$3:$B$311,MATCH($A267,'AAYME 2021_List'!$A$3:$A$311,0)),"")</f>
        <v>Yes</v>
      </c>
      <c r="C267" s="258" t="str">
        <f>IF(INDEX('AAYME 2021_List'!$A$3:$A$311,MATCH($A267,'AAYME 2021_List'!$A$3:$A$311,0))=$A267,INDEX('AAYME 2021_List'!$C$3:$C$311,MATCH($A267,'AAYME 2021_List'!$A$3:$A$311,0)),"")</f>
        <v>06-Finalist</v>
      </c>
      <c r="D267" s="46">
        <f t="shared" si="10"/>
        <v>9</v>
      </c>
      <c r="E267" s="45" cm="1">
        <f t="array" ref="E267">_xlfn.IFS($Q267="Less than $25,000 per year",5,$Q267="$25,000 to $49,999 per year",4,$Q267="$50,000 per year or above",2,$Q267="I do not know.",3,$Q267="",0)</f>
        <v>4</v>
      </c>
      <c r="F267" s="45" cm="1">
        <f t="array" ref="F267">_xlfn.IFS($T267="Excellent",5,$T267="Good",4,$T267="Average",3,$T267="Below Average",2,$T267="Poor",1)</f>
        <v>5</v>
      </c>
      <c r="G267" s="52"/>
      <c r="H267" s="52"/>
      <c r="I267" s="52"/>
      <c r="J267" s="255">
        <f>IF(INDEX('AAYME 2021_List'!$A$3:$A$311,MATCH($A267,'AAYME 2021_List'!$A$3:$A$311,0))=$A267,INDEX('AAYME 2021_List'!$J$3:$J$311,MATCH($A267,'AAYME 2021_List'!$A$3:$A$311,0)),"")</f>
        <v>8</v>
      </c>
      <c r="K267" s="48" t="str">
        <f>IF(LEFT(INDEX(Applications_2021!$E$2:$E$651,MATCH($A267,Applications_2021!$A$2:$A$651,0)),1)="Y","Black","Other")</f>
        <v>Black</v>
      </c>
      <c r="L267" s="48" t="str">
        <f>IF(INDEX(Applications_2021!$F$2:$F$651,MATCH($A267,Applications_2021!$A$2:$A$651,0))="","",INDEX(Applications_2021!$F$2:$F$651,MATCH($A267,Applications_2021!$A$2:$A$651,0)))</f>
        <v>Female</v>
      </c>
      <c r="M267" s="48" t="str">
        <f>IF(LEFT(INDEX(Applications_2021!$I$2:$I$651,MATCH($A267,Applications_2021!$A$2:$A$651,0)),1)="","",LEFT(INDEX(Applications_2021!$I$2:$I$651,MATCH($A267,Applications_2021!$A$2:$A$651,0)),1))</f>
        <v>8</v>
      </c>
      <c r="N267" s="48" t="str">
        <f>IF(INDEX(Applications_2021!$J$2:$J$651,MATCH($A267,Applications_2021!$A$2:$A$651,0))="","",INDEX(Applications_2021!$J$2:$J$651,MATCH($A267,Applications_2021!$A$2:$A$651,0)))</f>
        <v xml:space="preserve">Petal Middle School </v>
      </c>
      <c r="O267" s="48" t="str">
        <f>IF(INDEX(Applications_2021!$K$2:$K$651,MATCH($A267,Applications_2021!$A$2:$A$651,0))="","",INDEX(Applications_2021!$K$2:$K$651,MATCH($A267,Applications_2021!$A$2:$A$651,0)))</f>
        <v xml:space="preserve">Petal School District </v>
      </c>
      <c r="P267" s="48" t="str">
        <f>IF(INDEX(Applications_2021!$P$2:$P$651,MATCH($A267,Applications_2021!$A$2:$A$651,0))="","",INDEX(Applications_2021!$P$2:$P$651,MATCH($A267,Applications_2021!$A$2:$A$651,0)))</f>
        <v>College degree or 4 or more years of college (including graduate school)</v>
      </c>
      <c r="Q267" s="48" t="str">
        <f>IF(INDEX(Applications_2021!$Q$2:$Q$651,MATCH($A267,Applications_2021!$A$2:$A$651,0))="","",INDEX(Applications_2021!$Q$2:$Q$651,MATCH($A267,Applications_2021!$A$2:$A$651,0)))</f>
        <v>$25,000 to $49,999 per year</v>
      </c>
      <c r="R267" s="48" t="str">
        <f>IF(INDEX(Applications_2021!$AL$2:$AL$651,MATCH($A267,Applications_2021!$A$2:$A$651,0))="","",INDEX(Applications_2021!$AL$2:$AL$651,MATCH($A267,Applications_2021!$A$2:$A$651,0)))</f>
        <v>Forrest</v>
      </c>
      <c r="S267" s="48" t="str">
        <f>IF(INDEX(Applications_2021!$V$2:$V$651,MATCH($A267,Applications_2021!$A$2:$A$651,0))="","",INDEX(Applications_2021!$V$2:$V$651,MATCH($A267,Applications_2021!$A$2:$A$651,0)))</f>
        <v>MS</v>
      </c>
      <c r="T267" s="48" t="str">
        <f>IF(INDEX(Applications_2021!$AE$2:$AE$651,MATCH($A267,Applications_2021!$A$2:$A$651,0))="","",INDEX(Applications_2021!$AE$2:$AE$651,MATCH($A267,Applications_2021!$A$2:$A$651,0)))</f>
        <v>Excellent</v>
      </c>
      <c r="U267" s="48" t="str">
        <f>IF(INDEX(Applications_2021!$AF$2:$AF$651,MATCH($A267,Applications_2021!$A$2:$A$651,0))="","",INDEX(Applications_2021!$AF$2:$AF$651,MATCH($A267,Applications_2021!$A$2:$A$651,0)))</f>
        <v>I would like to attend this camp because I want to attend this school.  I feel the camp would offer me a perfect opportunity to experience what it would be like to be a student here. I have always received excellent grades in Math &amp; Science and I feel this camp &amp; school would help me nuture my talents and gifts.</v>
      </c>
      <c r="V267" s="48" t="str">
        <f>IF(INDEX(Applications_2021!$AG$2:$AG$651,MATCH($A267,Applications_2021!$A$2:$A$651,0))="","",INDEX(Applications_2021!$AG$2:$AG$651,MATCH($A267,Applications_2021!$A$2:$A$651,0)))</f>
        <v>Gifted classes until the I aged out of the program, then advanced classes.</v>
      </c>
      <c r="W267" s="48" t="str">
        <f>IF(INDEX(Applications_2021!$AH$2:$AH$651,MATCH($A267,Applications_2021!$A$2:$A$651,0))="","",INDEX(Applications_2021!$AH$2:$AH$651,MATCH($A267,Applications_2021!$A$2:$A$651,0)))</f>
        <v>Being a Black female student in a predominantly white school district, I am often the only person in the classroom who looks like me. I would love to have an opportunity to experience what it would be like to be with other black &amp; brown students who are just as smart as me.</v>
      </c>
      <c r="X267" s="48" t="str">
        <f>IF(INDEX(Applications_2021!$AI$2:$AI$651,MATCH($A267,Applications_2021!$A$2:$A$651,0))="","",INDEX(Applications_2021!$AI$2:$AI$651,MATCH($A267,Applications_2021!$A$2:$A$651,0)))</f>
        <v>Social Media</v>
      </c>
      <c r="Y267" s="48" t="str">
        <f>IF(INDEX(Applications_2021!$AJ$2:$AJ$651,MATCH($A267,Applications_2021!$A$2:$A$651,0))="","",INDEX(Applications_2021!$AJ$2:$AJ$651,MATCH($A267,Applications_2021!$A$2:$A$651,0)))</f>
        <v/>
      </c>
      <c r="Z267" s="48" t="str" cm="1">
        <f t="array" ref="Z267">IF(INDEX(Transcripts_2021!$Q$2:$Q$1001,MATCH($A267,Applications_2021!$A$2:$A$1001,0))="","",INDEX(Transcripts_2021!$Q$2:$Q$1001,MATCH(TRIM($A267),TRIM(Transcripts_2021!$B$2:$B$1001),0)))</f>
        <v/>
      </c>
      <c r="AA267" s="48" t="str" cm="1">
        <f t="array" ref="AA267">IF(INDEX(Transcripts_2021!$S$2:$S$1001,MATCH($A267,Applications_2021!$A$2:$A$1001,0))="","",INDEX(Transcripts_2021!$S$2:$S$1001,MATCH(TRIM($A267),TRIM(Transcripts_2021!$B$2:$B$1001),0)))</f>
        <v/>
      </c>
      <c r="AB267" s="48" t="str" cm="1">
        <f t="array" ref="AB267">IF(INDEX(Transcripts_2021!$U$2:$U$1001,MATCH($A267,Applications_2021!$A$2:$A$1001,0))="","",INDEX(Transcripts_2021!$U$2:$U$1001,MATCH(TRIM($A267),TRIM(Transcripts_2021!$B$2:$B$1001),0)))</f>
        <v/>
      </c>
      <c r="AC267" s="48" t="str">
        <f>IF(INDEX(Transcripts_2021!$A$2:$A$324,MATCH($A267,Transcripts_2021!$A$2:$A$324,0))=$A267,INDEX(Transcripts_2021!$O$2:$O$324,MATCH($A267,Transcripts_2021!$A$2:$A$324,0)),"")</f>
        <v xml:space="preserve">PETAL MIDDLE SCHOOL </v>
      </c>
      <c r="AD267" s="48" t="str">
        <f>IF(INDEX('AAYME 2021_List'!$A$3:$A$311,MATCH($A267,'AAYME 2021_List'!$A$3:$A$311,0))=$A267,INDEX('AAYME 2021_List'!$AC$3:$AC$311,MATCH($A267,'AAYME 2021_List'!$A$3:$A$311,0)),"")</f>
        <v>Forrest</v>
      </c>
      <c r="AE267" s="48" t="str">
        <f>IF(INDEX(Applications_2021!$AL$2:$AL$651,MATCH($A267,Applications_2021!$A$2:$A$651,0))="","",INDEX(Applications_2021!$AL$2:$AL$651,MATCH($A267,Applications_2021!$A$2:$A$651,0)))</f>
        <v>Forrest</v>
      </c>
    </row>
    <row r="268" spans="1:31" x14ac:dyDescent="0.3">
      <c r="A268" s="51" t="str">
        <f>IF(Applications_2021!$A552="","",Applications_2021!$A552)</f>
        <v>0573-WIL-JA-0247</v>
      </c>
      <c r="B268" s="52" t="str">
        <f>IF(INDEX('AAYME 2021_List'!$A$3:$A$311,MATCH($A268,'AAYME 2021_List'!$A$3:$A$311,0))=$A268,INDEX('AAYME 2021_List'!$B$3:$B$311,MATCH($A268,'AAYME 2021_List'!$A$3:$A$311,0)),"")</f>
        <v>Yes</v>
      </c>
      <c r="C268" s="258" t="str">
        <f>IF(INDEX('AAYME 2021_List'!$A$3:$A$311,MATCH($A268,'AAYME 2021_List'!$A$3:$A$311,0))=$A268,INDEX('AAYME 2021_List'!$C$3:$C$311,MATCH($A268,'AAYME 2021_List'!$A$3:$A$311,0)),"")</f>
        <v>07-Alternate</v>
      </c>
      <c r="D268" s="46">
        <f t="shared" si="10"/>
        <v>7</v>
      </c>
      <c r="E268" s="45" cm="1">
        <f t="array" ref="E268">_xlfn.IFS($Q268="Less than $25,000 per year",5,$Q268="$25,000 to $49,999 per year",4,$Q268="$50,000 per year or above",2,$Q268="I do not know.",3,$Q268="",0)</f>
        <v>4</v>
      </c>
      <c r="F268" s="45" cm="1">
        <f t="array" ref="F268">_xlfn.IFS($T268="Excellent",5,$T268="Good",4,$T268="Average",3,$T268="Below Average",2,$T268="Poor",1)</f>
        <v>3</v>
      </c>
      <c r="G268" s="52"/>
      <c r="H268" s="52"/>
      <c r="I268" s="52"/>
      <c r="J268" s="255">
        <f>IF(INDEX('AAYME 2021_List'!$A$3:$A$311,MATCH($A268,'AAYME 2021_List'!$A$3:$A$311,0))=$A268,INDEX('AAYME 2021_List'!$J$3:$J$311,MATCH($A268,'AAYME 2021_List'!$A$3:$A$311,0)),"")</f>
        <v>7</v>
      </c>
      <c r="K268" s="48" t="str">
        <f>IF(LEFT(INDEX(Applications_2021!$E$2:$E$651,MATCH($A268,Applications_2021!$A$2:$A$651,0)),1)="Y","Black","Other")</f>
        <v>Black</v>
      </c>
      <c r="L268" s="48" t="str">
        <f>IF(INDEX(Applications_2021!$F$2:$F$651,MATCH($A268,Applications_2021!$A$2:$A$651,0))="","",INDEX(Applications_2021!$F$2:$F$651,MATCH($A268,Applications_2021!$A$2:$A$651,0)))</f>
        <v>Male</v>
      </c>
      <c r="M268" s="48" t="str">
        <f>IF(LEFT(INDEX(Applications_2021!$I$2:$I$651,MATCH($A268,Applications_2021!$A$2:$A$651,0)),1)="","",LEFT(INDEX(Applications_2021!$I$2:$I$651,MATCH($A268,Applications_2021!$A$2:$A$651,0)),1))</f>
        <v>7</v>
      </c>
      <c r="N268" s="48" t="str">
        <f>IF(INDEX(Applications_2021!$J$2:$J$651,MATCH($A268,Applications_2021!$A$2:$A$651,0))="","",INDEX(Applications_2021!$J$2:$J$651,MATCH($A268,Applications_2021!$A$2:$A$651,0)))</f>
        <v>Byram Middle</v>
      </c>
      <c r="O268" s="48" t="str">
        <f>IF(INDEX(Applications_2021!$K$2:$K$651,MATCH($A268,Applications_2021!$A$2:$A$651,0))="","",INDEX(Applications_2021!$K$2:$K$651,MATCH($A268,Applications_2021!$A$2:$A$651,0)))</f>
        <v>Hinds County</v>
      </c>
      <c r="P268" s="48" t="str">
        <f>IF(INDEX(Applications_2021!$P$2:$P$651,MATCH($A268,Applications_2021!$A$2:$A$651,0))="","",INDEX(Applications_2021!$P$2:$P$651,MATCH($A268,Applications_2021!$A$2:$A$651,0)))</f>
        <v>College degree or 4 or more years of college (including graduate school)</v>
      </c>
      <c r="Q268" s="48" t="str">
        <f>IF(INDEX(Applications_2021!$Q$2:$Q$651,MATCH($A268,Applications_2021!$A$2:$A$651,0))="","",INDEX(Applications_2021!$Q$2:$Q$651,MATCH($A268,Applications_2021!$A$2:$A$651,0)))</f>
        <v>$25,000 to $49,999 per year</v>
      </c>
      <c r="R268" s="66" t="str">
        <f>$AD268</f>
        <v>Hinds</v>
      </c>
      <c r="S268" s="48" t="str">
        <f>IF(INDEX(Applications_2021!$V$2:$V$651,MATCH($A268,Applications_2021!$A$2:$A$651,0))="","",INDEX(Applications_2021!$V$2:$V$651,MATCH($A268,Applications_2021!$A$2:$A$651,0)))</f>
        <v>MS</v>
      </c>
      <c r="T268" s="48" t="str">
        <f>IF(INDEX(Applications_2021!$AE$2:$AE$651,MATCH($A268,Applications_2021!$A$2:$A$651,0))="","",INDEX(Applications_2021!$AE$2:$AE$651,MATCH($A268,Applications_2021!$A$2:$A$651,0)))</f>
        <v>Average</v>
      </c>
      <c r="U268" s="48" t="str">
        <f>IF(INDEX(Applications_2021!$AF$2:$AF$651,MATCH($A268,Applications_2021!$A$2:$A$651,0))="","",INDEX(Applications_2021!$AF$2:$AF$651,MATCH($A268,Applications_2021!$A$2:$A$651,0)))</f>
        <v xml:space="preserve">I want to gain leadership skills to help further my career as an entrepreneur. </v>
      </c>
      <c r="V268" s="48" t="str">
        <f>IF(INDEX(Applications_2021!$AG$2:$AG$651,MATCH($A268,Applications_2021!$A$2:$A$651,0))="","",INDEX(Applications_2021!$AG$2:$AG$651,MATCH($A268,Applications_2021!$A$2:$A$651,0)))</f>
        <v>Selected as a Jr. National Young Leaders participant during 5th grade.</v>
      </c>
      <c r="W268" s="48" t="str">
        <f>IF(INDEX(Applications_2021!$AH$2:$AH$651,MATCH($A268,Applications_2021!$A$2:$A$651,0))="","",INDEX(Applications_2021!$AH$2:$AH$651,MATCH($A268,Applications_2021!$A$2:$A$651,0)))</f>
        <v/>
      </c>
      <c r="X268" s="48" t="str">
        <f>IF(INDEX(Applications_2021!$AI$2:$AI$651,MATCH($A268,Applications_2021!$A$2:$A$651,0))="","",INDEX(Applications_2021!$AI$2:$AI$651,MATCH($A268,Applications_2021!$A$2:$A$651,0)))</f>
        <v>email announcement</v>
      </c>
      <c r="Y268" s="48" t="str">
        <f>IF(INDEX(Applications_2021!$AJ$2:$AJ$651,MATCH($A268,Applications_2021!$A$2:$A$651,0))="","",INDEX(Applications_2021!$AJ$2:$AJ$651,MATCH($A268,Applications_2021!$A$2:$A$651,0)))</f>
        <v/>
      </c>
      <c r="Z268" s="48" t="str" cm="1">
        <f t="array" ref="Z268">IF(INDEX(Transcripts_2021!$Q$2:$Q$1001,MATCH($A268,Applications_2021!$A$2:$A$1001,0))="","",INDEX(Transcripts_2021!$Q$2:$Q$1001,MATCH(TRIM($A268),TRIM(Transcripts_2021!$B$2:$B$1001),0)))</f>
        <v/>
      </c>
      <c r="AA268" s="48" t="str" cm="1">
        <f t="array" ref="AA268">IF(INDEX(Transcripts_2021!$S$2:$S$1001,MATCH($A268,Applications_2021!$A$2:$A$1001,0))="","",INDEX(Transcripts_2021!$S$2:$S$1001,MATCH(TRIM($A268),TRIM(Transcripts_2021!$B$2:$B$1001),0)))</f>
        <v/>
      </c>
      <c r="AB268" s="48" t="str" cm="1">
        <f t="array" ref="AB268">IF(INDEX(Transcripts_2021!$U$2:$U$1001,MATCH($A268,Applications_2021!$A$2:$A$1001,0))="","",INDEX(Transcripts_2021!$U$2:$U$1001,MATCH(TRIM($A268),TRIM(Transcripts_2021!$B$2:$B$1001),0)))</f>
        <v/>
      </c>
      <c r="AC268" s="48" t="str">
        <f>IF(INDEX(Transcripts_2021!$A$2:$A$324,MATCH($A268,Transcripts_2021!$A$2:$A$324,0))=$A268,INDEX(Transcripts_2021!$O$2:$O$324,MATCH($A268,Transcripts_2021!$A$2:$A$324,0)),"")</f>
        <v>Byram Middle School</v>
      </c>
      <c r="AD268" s="67" t="s">
        <v>209</v>
      </c>
      <c r="AE268" s="48" t="str">
        <f>IF(INDEX(Applications_2021!$AL$2:$AL$651,MATCH($A268,Applications_2021!$A$2:$A$651,0))="","",INDEX(Applications_2021!$AL$2:$AL$651,MATCH($A268,Applications_2021!$A$2:$A$651,0)))</f>
        <v>Yazoo</v>
      </c>
    </row>
    <row r="269" spans="1:31" x14ac:dyDescent="0.3">
      <c r="A269" s="51" t="str">
        <f>IF(Applications_2021!$A553="","",Applications_2021!$A553)</f>
        <v>0574-CLA-KE-0267</v>
      </c>
      <c r="B269" s="52">
        <f>IF(INDEX('AAYME 2021_List'!$A$3:$A$311,MATCH($A269,'AAYME 2021_List'!$A$3:$A$311,0))=$A269,INDEX('AAYME 2021_List'!$B$3:$B$311,MATCH($A269,'AAYME 2021_List'!$A$3:$A$311,0)),"")</f>
        <v>0</v>
      </c>
      <c r="C269" s="258" t="str">
        <f>IF(INDEX('AAYME 2021_List'!$A$3:$A$311,MATCH($A269,'AAYME 2021_List'!$A$3:$A$311,0))=$A269,INDEX('AAYME 2021_List'!$C$3:$C$311,MATCH($A269,'AAYME 2021_List'!$A$3:$A$311,0)),"")</f>
        <v>99-Not Selected</v>
      </c>
      <c r="D269" s="46">
        <f t="shared" si="10"/>
        <v>6</v>
      </c>
      <c r="E269" s="45" cm="1">
        <f t="array" ref="E269">_xlfn.IFS($Q269="Less than $25,000 per year",5,$Q269="$25,000 to $49,999 per year",4,$Q269="$50,000 per year or above",2,$Q269="I do not know.",3,$Q269="",0)</f>
        <v>2</v>
      </c>
      <c r="F269" s="45" cm="1">
        <f t="array" ref="F269">_xlfn.IFS($T269="Excellent",5,$T269="Good",4,$T269="Average",3,$T269="Below Average",2,$T269="Poor",1)</f>
        <v>4</v>
      </c>
      <c r="G269" s="52"/>
      <c r="H269" s="52"/>
      <c r="I269" s="52"/>
      <c r="J269" s="255">
        <f>IF(INDEX('AAYME 2021_List'!$A$3:$A$311,MATCH($A269,'AAYME 2021_List'!$A$3:$A$311,0))=$A269,INDEX('AAYME 2021_List'!$J$3:$J$311,MATCH($A269,'AAYME 2021_List'!$A$3:$A$311,0)),"")</f>
        <v>0</v>
      </c>
      <c r="K269" s="48" t="str">
        <f>IF(LEFT(INDEX(Applications_2021!$E$2:$E$651,MATCH($A269,Applications_2021!$A$2:$A$651,0)),1)="Y","Black","Other")</f>
        <v>Black</v>
      </c>
      <c r="L269" s="48" t="str">
        <f>IF(INDEX(Applications_2021!$F$2:$F$651,MATCH($A269,Applications_2021!$A$2:$A$651,0))="","",INDEX(Applications_2021!$F$2:$F$651,MATCH($A269,Applications_2021!$A$2:$A$651,0)))</f>
        <v>Male</v>
      </c>
      <c r="M269" s="48" t="str">
        <f>IF(LEFT(INDEX(Applications_2021!$I$2:$I$651,MATCH($A269,Applications_2021!$A$2:$A$651,0)),1)="","",LEFT(INDEX(Applications_2021!$I$2:$I$651,MATCH($A269,Applications_2021!$A$2:$A$651,0)),1))</f>
        <v>7</v>
      </c>
      <c r="N269" s="48" t="str">
        <f>IF(INDEX(Applications_2021!$J$2:$J$651,MATCH($A269,Applications_2021!$A$2:$A$651,0))="","",INDEX(Applications_2021!$J$2:$J$651,MATCH($A269,Applications_2021!$A$2:$A$651,0)))</f>
        <v>Byram Middle School</v>
      </c>
      <c r="O269" s="48" t="str">
        <f>IF(INDEX(Applications_2021!$K$2:$K$651,MATCH($A269,Applications_2021!$A$2:$A$651,0))="","",INDEX(Applications_2021!$K$2:$K$651,MATCH($A269,Applications_2021!$A$2:$A$651,0)))</f>
        <v>Hinds County</v>
      </c>
      <c r="P269" s="48" t="str">
        <f>IF(INDEX(Applications_2021!$P$2:$P$651,MATCH($A269,Applications_2021!$A$2:$A$651,0))="","",INDEX(Applications_2021!$P$2:$P$651,MATCH($A269,Applications_2021!$A$2:$A$651,0)))</f>
        <v>College degree or 4 or more years of college (including graduate school)</v>
      </c>
      <c r="Q269" s="48" t="str">
        <f>IF(INDEX(Applications_2021!$Q$2:$Q$651,MATCH($A269,Applications_2021!$A$2:$A$651,0))="","",INDEX(Applications_2021!$Q$2:$Q$651,MATCH($A269,Applications_2021!$A$2:$A$651,0)))</f>
        <v>$50,000 per year or above</v>
      </c>
      <c r="R269" s="48" t="str">
        <f>IF(INDEX(Applications_2021!$AL$2:$AL$651,MATCH($A269,Applications_2021!$A$2:$A$651,0))="","",INDEX(Applications_2021!$AL$2:$AL$651,MATCH($A269,Applications_2021!$A$2:$A$651,0)))</f>
        <v>Hinds</v>
      </c>
      <c r="S269" s="48" t="str">
        <f>IF(INDEX(Applications_2021!$V$2:$V$651,MATCH($A269,Applications_2021!$A$2:$A$651,0))="","",INDEX(Applications_2021!$V$2:$V$651,MATCH($A269,Applications_2021!$A$2:$A$651,0)))</f>
        <v>MS</v>
      </c>
      <c r="T269" s="48" t="str">
        <f>IF(INDEX(Applications_2021!$AE$2:$AE$651,MATCH($A269,Applications_2021!$A$2:$A$651,0))="","",INDEX(Applications_2021!$AE$2:$AE$651,MATCH($A269,Applications_2021!$A$2:$A$651,0)))</f>
        <v>Good</v>
      </c>
      <c r="U269" s="48" t="str">
        <f>IF(INDEX(Applications_2021!$AF$2:$AF$651,MATCH($A269,Applications_2021!$A$2:$A$651,0))="","",INDEX(Applications_2021!$AF$2:$AF$651,MATCH($A269,Applications_2021!$A$2:$A$651,0)))</f>
        <v xml:space="preserve">I hope to gain exposure to different education and career opportunities. </v>
      </c>
      <c r="V269" s="48" t="str">
        <f>IF(INDEX(Applications_2021!$AG$2:$AG$651,MATCH($A269,Applications_2021!$A$2:$A$651,0))="","",INDEX(Applications_2021!$AG$2:$AG$651,MATCH($A269,Applications_2021!$A$2:$A$651,0)))</f>
        <v xml:space="preserve">I have been an honor student every since kindergarten. </v>
      </c>
      <c r="W269" s="48" t="str">
        <f>IF(INDEX(Applications_2021!$AH$2:$AH$651,MATCH($A269,Applications_2021!$A$2:$A$651,0))="","",INDEX(Applications_2021!$AH$2:$AH$651,MATCH($A269,Applications_2021!$A$2:$A$651,0)))</f>
        <v xml:space="preserve">I love math and science and want to use my knowledge and passion to make a difference. </v>
      </c>
      <c r="X269" s="48" t="str">
        <f>IF(INDEX(Applications_2021!$AI$2:$AI$651,MATCH($A269,Applications_2021!$A$2:$A$651,0))="","",INDEX(Applications_2021!$AI$2:$AI$651,MATCH($A269,Applications_2021!$A$2:$A$651,0)))</f>
        <v>school/teacher</v>
      </c>
      <c r="Y269" s="48" t="str">
        <f>IF(INDEX(Applications_2021!$AJ$2:$AJ$651,MATCH($A269,Applications_2021!$A$2:$A$651,0))="","",INDEX(Applications_2021!$AJ$2:$AJ$651,MATCH($A269,Applications_2021!$A$2:$A$651,0)))</f>
        <v xml:space="preserve">Ms. Chancellor </v>
      </c>
      <c r="Z269" s="48" t="str" cm="1">
        <f t="array" ref="Z269">IF(INDEX(Transcripts_2021!$Q$2:$Q$1001,MATCH($A269,Applications_2021!$A$2:$A$1001,0))="","",INDEX(Transcripts_2021!$Q$2:$Q$1001,MATCH(TRIM($A269),TRIM(Transcripts_2021!$B$2:$B$1001),0)))</f>
        <v/>
      </c>
      <c r="AA269" s="48" t="str" cm="1">
        <f t="array" ref="AA269">IF(INDEX(Transcripts_2021!$S$2:$S$1001,MATCH($A269,Applications_2021!$A$2:$A$1001,0))="","",INDEX(Transcripts_2021!$S$2:$S$1001,MATCH(TRIM($A269),TRIM(Transcripts_2021!$B$2:$B$1001),0)))</f>
        <v/>
      </c>
      <c r="AB269" s="48" t="str" cm="1">
        <f t="array" ref="AB269">IF(INDEX(Transcripts_2021!$U$2:$U$1001,MATCH($A269,Applications_2021!$A$2:$A$1001,0))="","",INDEX(Transcripts_2021!$U$2:$U$1001,MATCH(TRIM($A269),TRIM(Transcripts_2021!$B$2:$B$1001),0)))</f>
        <v/>
      </c>
      <c r="AC269" s="48" t="str">
        <f>IF(INDEX(Transcripts_2021!$A$2:$A$324,MATCH($A269,Transcripts_2021!$A$2:$A$324,0))=$A269,INDEX(Transcripts_2021!$O$2:$O$324,MATCH($A269,Transcripts_2021!$A$2:$A$324,0)),"")</f>
        <v>Byram Middle</v>
      </c>
      <c r="AD269" s="48" t="str">
        <f>IF(INDEX('AAYME 2021_List'!$A$3:$A$311,MATCH($A269,'AAYME 2021_List'!$A$3:$A$311,0))=$A269,INDEX('AAYME 2021_List'!$AC$3:$AC$311,MATCH($A269,'AAYME 2021_List'!$A$3:$A$311,0)),"")</f>
        <v>Hinds</v>
      </c>
      <c r="AE269" s="48" t="str">
        <f>IF(INDEX(Applications_2021!$AL$2:$AL$651,MATCH($A269,Applications_2021!$A$2:$A$651,0))="","",INDEX(Applications_2021!$AL$2:$AL$651,MATCH($A269,Applications_2021!$A$2:$A$651,0)))</f>
        <v>Hinds</v>
      </c>
    </row>
    <row r="270" spans="1:31" x14ac:dyDescent="0.3">
      <c r="A270" s="51" t="str">
        <f>IF(Applications_2021!$A558="","",Applications_2021!$A558)</f>
        <v>0580-DAV-KA-0165</v>
      </c>
      <c r="B270" s="52">
        <f>IF(INDEX('AAYME 2021_List'!$A$3:$A$311,MATCH($A270,'AAYME 2021_List'!$A$3:$A$311,0))=$A270,INDEX('AAYME 2021_List'!$B$3:$B$311,MATCH($A270,'AAYME 2021_List'!$A$3:$A$311,0)),"")</f>
        <v>0</v>
      </c>
      <c r="C270" s="258" t="str">
        <f>IF(INDEX('AAYME 2021_List'!$A$3:$A$311,MATCH($A270,'AAYME 2021_List'!$A$3:$A$311,0))=$A270,INDEX('AAYME 2021_List'!$C$3:$C$311,MATCH($A270,'AAYME 2021_List'!$A$3:$A$311,0)),"")</f>
        <v>99-Not Selected</v>
      </c>
      <c r="D270" s="46">
        <f t="shared" si="10"/>
        <v>6</v>
      </c>
      <c r="E270" s="45" cm="1">
        <f t="array" ref="E270">_xlfn.IFS($Q270="Less than $25,000 per year",5,$Q270="$25,000 to $49,999 per year",4,$Q270="$50,000 per year or above",2,$Q270="I do not know.",3,$Q270="",0)</f>
        <v>2</v>
      </c>
      <c r="F270" s="45" cm="1">
        <f t="array" ref="F270">_xlfn.IFS($T270="Excellent",5,$T270="Good",4,$T270="Average",3,$T270="Below Average",2,$T270="Poor",1)</f>
        <v>4</v>
      </c>
      <c r="G270" s="52"/>
      <c r="H270" s="52"/>
      <c r="I270" s="52"/>
      <c r="J270" s="255">
        <f>IF(INDEX('AAYME 2021_List'!$A$3:$A$311,MATCH($A270,'AAYME 2021_List'!$A$3:$A$311,0))=$A270,INDEX('AAYME 2021_List'!$J$3:$J$311,MATCH($A270,'AAYME 2021_List'!$A$3:$A$311,0)),"")</f>
        <v>0</v>
      </c>
      <c r="K270" s="48" t="str">
        <f>IF(LEFT(INDEX(Applications_2021!$E$2:$E$651,MATCH($A270,Applications_2021!$A$2:$A$651,0)),1)="Y","Black","Other")</f>
        <v>Black</v>
      </c>
      <c r="L270" s="48" t="str">
        <f>IF(INDEX(Applications_2021!$F$2:$F$651,MATCH($A270,Applications_2021!$A$2:$A$651,0))="","",INDEX(Applications_2021!$F$2:$F$651,MATCH($A270,Applications_2021!$A$2:$A$651,0)))</f>
        <v>Female</v>
      </c>
      <c r="M270" s="48" t="str">
        <f>IF(LEFT(INDEX(Applications_2021!$I$2:$I$651,MATCH($A270,Applications_2021!$A$2:$A$651,0)),1)="","",LEFT(INDEX(Applications_2021!$I$2:$I$651,MATCH($A270,Applications_2021!$A$2:$A$651,0)),1))</f>
        <v>7</v>
      </c>
      <c r="N270" s="48" t="str">
        <f>IF(INDEX(Applications_2021!$J$2:$J$651,MATCH($A270,Applications_2021!$A$2:$A$651,0))="","",INDEX(Applications_2021!$J$2:$J$651,MATCH($A270,Applications_2021!$A$2:$A$651,0)))</f>
        <v>Byram Middle School</v>
      </c>
      <c r="O270" s="48" t="str">
        <f>IF(INDEX(Applications_2021!$K$2:$K$651,MATCH($A270,Applications_2021!$A$2:$A$651,0))="","",INDEX(Applications_2021!$K$2:$K$651,MATCH($A270,Applications_2021!$A$2:$A$651,0)))</f>
        <v>Hinds County School District</v>
      </c>
      <c r="P270" s="48" t="str">
        <f>IF(INDEX(Applications_2021!$P$2:$P$651,MATCH($A270,Applications_2021!$A$2:$A$651,0))="","",INDEX(Applications_2021!$P$2:$P$651,MATCH($A270,Applications_2021!$A$2:$A$651,0)))</f>
        <v>College degree or 4 or more years of college (including graduate school)</v>
      </c>
      <c r="Q270" s="48" t="str">
        <f>IF(INDEX(Applications_2021!$Q$2:$Q$651,MATCH($A270,Applications_2021!$A$2:$A$651,0))="","",INDEX(Applications_2021!$Q$2:$Q$651,MATCH($A270,Applications_2021!$A$2:$A$651,0)))</f>
        <v>$50,000 per year or above</v>
      </c>
      <c r="R270" s="48" t="str">
        <f>IF(INDEX(Applications_2021!$AL$2:$AL$651,MATCH($A270,Applications_2021!$A$2:$A$651,0))="","",INDEX(Applications_2021!$AL$2:$AL$651,MATCH($A270,Applications_2021!$A$2:$A$651,0)))</f>
        <v>Hinds</v>
      </c>
      <c r="S270" s="48" t="str">
        <f>IF(INDEX(Applications_2021!$V$2:$V$651,MATCH($A270,Applications_2021!$A$2:$A$651,0))="","",INDEX(Applications_2021!$V$2:$V$651,MATCH($A270,Applications_2021!$A$2:$A$651,0)))</f>
        <v>MS</v>
      </c>
      <c r="T270" s="48" t="str">
        <f>IF(INDEX(Applications_2021!$AE$2:$AE$651,MATCH($A270,Applications_2021!$A$2:$A$651,0))="","",INDEX(Applications_2021!$AE$2:$AE$651,MATCH($A270,Applications_2021!$A$2:$A$651,0)))</f>
        <v>Good</v>
      </c>
      <c r="U270" s="48" t="str">
        <f>IF(INDEX(Applications_2021!$AF$2:$AF$651,MATCH($A270,Applications_2021!$A$2:$A$651,0))="","",INDEX(Applications_2021!$AF$2:$AF$651,MATCH($A270,Applications_2021!$A$2:$A$651,0)))</f>
        <v>I love science.  It is my favorite subject.  I was in the science club at school but have not participated since COVID-19.  I hope to gain more knowledge in science.</v>
      </c>
      <c r="V270" s="48" t="str">
        <f>IF(INDEX(Applications_2021!$AG$2:$AG$651,MATCH($A270,Applications_2021!$A$2:$A$651,0))="","",INDEX(Applications_2021!$AG$2:$AG$651,MATCH($A270,Applications_2021!$A$2:$A$651,0)))</f>
        <v/>
      </c>
      <c r="W270" s="48" t="str">
        <f>IF(INDEX(Applications_2021!$AH$2:$AH$651,MATCH($A270,Applications_2021!$A$2:$A$651,0))="","",INDEX(Applications_2021!$AH$2:$AH$651,MATCH($A270,Applications_2021!$A$2:$A$651,0)))</f>
        <v/>
      </c>
      <c r="X270" s="48" t="str">
        <f>IF(INDEX(Applications_2021!$AI$2:$AI$651,MATCH($A270,Applications_2021!$A$2:$A$651,0))="","",INDEX(Applications_2021!$AI$2:$AI$651,MATCH($A270,Applications_2021!$A$2:$A$651,0)))</f>
        <v>school/teacher</v>
      </c>
      <c r="Y270" s="48" t="str">
        <f>IF(INDEX(Applications_2021!$AJ$2:$AJ$651,MATCH($A270,Applications_2021!$A$2:$A$651,0))="","",INDEX(Applications_2021!$AJ$2:$AJ$651,MATCH($A270,Applications_2021!$A$2:$A$651,0)))</f>
        <v>Mrs. M. Scott/Byram Middle School</v>
      </c>
      <c r="Z270" s="48" t="str" cm="1">
        <f t="array" ref="Z270">IF(INDEX(Transcripts_2021!$Q$2:$Q$1001,MATCH($A270,Applications_2021!$A$2:$A$1001,0))="","",INDEX(Transcripts_2021!$Q$2:$Q$1001,MATCH(TRIM($A270),TRIM(Transcripts_2021!$B$2:$B$1001),0)))</f>
        <v/>
      </c>
      <c r="AA270" s="48" t="str" cm="1">
        <f t="array" ref="AA270">IF(INDEX(Transcripts_2021!$S$2:$S$1001,MATCH($A270,Applications_2021!$A$2:$A$1001,0))="","",INDEX(Transcripts_2021!$S$2:$S$1001,MATCH(TRIM($A270),TRIM(Transcripts_2021!$B$2:$B$1001),0)))</f>
        <v/>
      </c>
      <c r="AB270" s="48" t="str" cm="1">
        <f t="array" ref="AB270">IF(INDEX(Transcripts_2021!$U$2:$U$1001,MATCH($A270,Applications_2021!$A$2:$A$1001,0))="","",INDEX(Transcripts_2021!$U$2:$U$1001,MATCH(TRIM($A270),TRIM(Transcripts_2021!$B$2:$B$1001),0)))</f>
        <v/>
      </c>
      <c r="AC270" s="48" t="str">
        <f>IF(INDEX(Transcripts_2021!$A$2:$A$324,MATCH($A270,Transcripts_2021!$A$2:$A$324,0))=$A270,INDEX(Transcripts_2021!$O$2:$O$324,MATCH($A270,Transcripts_2021!$A$2:$A$324,0)),"")</f>
        <v>Byram Middle School</v>
      </c>
      <c r="AD270" s="48" t="str">
        <f>IF(INDEX('AAYME 2021_List'!$A$3:$A$311,MATCH($A270,'AAYME 2021_List'!$A$3:$A$311,0))=$A270,INDEX('AAYME 2021_List'!$AC$3:$AC$311,MATCH($A270,'AAYME 2021_List'!$A$3:$A$311,0)),"")</f>
        <v>Hinds</v>
      </c>
      <c r="AE270" s="48" t="str">
        <f>IF(INDEX(Applications_2021!$AL$2:$AL$651,MATCH($A270,Applications_2021!$A$2:$A$651,0))="","",INDEX(Applications_2021!$AL$2:$AL$651,MATCH($A270,Applications_2021!$A$2:$A$651,0)))</f>
        <v>Hinds</v>
      </c>
    </row>
    <row r="271" spans="1:31" x14ac:dyDescent="0.3">
      <c r="A271" s="51" t="str">
        <f>IF(Applications_2021!$A560="","",Applications_2021!$A560)</f>
        <v>0582-MCG-JA-0065</v>
      </c>
      <c r="B271" s="52" t="str">
        <f>IF(INDEX('AAYME 2021_List'!$A$3:$A$311,MATCH($A271,'AAYME 2021_List'!$A$3:$A$311,0))=$A271,INDEX('AAYME 2021_List'!$B$3:$B$311,MATCH($A271,'AAYME 2021_List'!$A$3:$A$311,0)),"")</f>
        <v>Yes</v>
      </c>
      <c r="C271" s="258" t="str">
        <f>IF(INDEX('AAYME 2021_List'!$A$3:$A$311,MATCH($A271,'AAYME 2021_List'!$A$3:$A$311,0))=$A271,INDEX('AAYME 2021_List'!$C$3:$C$311,MATCH($A271,'AAYME 2021_List'!$A$3:$A$311,0)),"")</f>
        <v>06-Finalist</v>
      </c>
      <c r="D271" s="46">
        <f t="shared" si="10"/>
        <v>7</v>
      </c>
      <c r="E271" s="45" cm="1">
        <f t="array" ref="E271">_xlfn.IFS($Q271="Less than $25,000 per year",5,$Q271="$25,000 to $49,999 per year",4,$Q271="$50,000 per year or above",2,$Q271="I do not know.",3,$Q271="",0)</f>
        <v>2</v>
      </c>
      <c r="F271" s="45" cm="1">
        <f t="array" ref="F271">_xlfn.IFS($T271="Excellent",5,$T271="Good",4,$T271="Average",3,$T271="Below Average",2,$T271="Poor",1)</f>
        <v>5</v>
      </c>
      <c r="G271" s="52"/>
      <c r="H271" s="52"/>
      <c r="I271" s="52"/>
      <c r="J271" s="255">
        <f>IF(INDEX('AAYME 2021_List'!$A$3:$A$311,MATCH($A271,'AAYME 2021_List'!$A$3:$A$311,0))=$A271,INDEX('AAYME 2021_List'!$J$3:$J$311,MATCH($A271,'AAYME 2021_List'!$A$3:$A$311,0)),"")</f>
        <v>9</v>
      </c>
      <c r="K271" s="48" t="str">
        <f>IF(LEFT(INDEX(Applications_2021!$E$2:$E$651,MATCH($A271,Applications_2021!$A$2:$A$651,0)),1)="Y","Black","Other")</f>
        <v>Black</v>
      </c>
      <c r="L271" s="48" t="str">
        <f>IF(INDEX(Applications_2021!$F$2:$F$651,MATCH($A271,Applications_2021!$A$2:$A$651,0))="","",INDEX(Applications_2021!$F$2:$F$651,MATCH($A271,Applications_2021!$A$2:$A$651,0)))</f>
        <v>Male</v>
      </c>
      <c r="M271" s="48" t="str">
        <f>IF(LEFT(INDEX(Applications_2021!$I$2:$I$651,MATCH($A271,Applications_2021!$A$2:$A$651,0)),1)="","",LEFT(INDEX(Applications_2021!$I$2:$I$651,MATCH($A271,Applications_2021!$A$2:$A$651,0)),1))</f>
        <v>9</v>
      </c>
      <c r="N271" s="48" t="str">
        <f>IF(INDEX(Applications_2021!$J$2:$J$651,MATCH($A271,Applications_2021!$A$2:$A$651,0))="","",INDEX(Applications_2021!$J$2:$J$651,MATCH($A271,Applications_2021!$A$2:$A$651,0)))</f>
        <v>Heidelberg High School</v>
      </c>
      <c r="O271" s="48" t="str">
        <f>IF(INDEX(Applications_2021!$K$2:$K$651,MATCH($A271,Applications_2021!$A$2:$A$651,0))="","",INDEX(Applications_2021!$K$2:$K$651,MATCH($A271,Applications_2021!$A$2:$A$651,0)))</f>
        <v>East Jasper CSD</v>
      </c>
      <c r="P271" s="48" t="str">
        <f>IF(INDEX(Applications_2021!$P$2:$P$651,MATCH($A271,Applications_2021!$A$2:$A$651,0))="","",INDEX(Applications_2021!$P$2:$P$651,MATCH($A271,Applications_2021!$A$2:$A$651,0)))</f>
        <v>College degree or 4 or more years of college (including graduate school)</v>
      </c>
      <c r="Q271" s="48" t="str">
        <f>IF(INDEX(Applications_2021!$Q$2:$Q$651,MATCH($A271,Applications_2021!$A$2:$A$651,0))="","",INDEX(Applications_2021!$Q$2:$Q$651,MATCH($A271,Applications_2021!$A$2:$A$651,0)))</f>
        <v>$50,000 per year or above</v>
      </c>
      <c r="R271" s="48" t="str">
        <f>IF(INDEX(Applications_2021!$AL$2:$AL$651,MATCH($A271,Applications_2021!$A$2:$A$651,0))="","",INDEX(Applications_2021!$AL$2:$AL$651,MATCH($A271,Applications_2021!$A$2:$A$651,0)))</f>
        <v>Jasper</v>
      </c>
      <c r="S271" s="48" t="str">
        <f>IF(INDEX(Applications_2021!$V$2:$V$651,MATCH($A271,Applications_2021!$A$2:$A$651,0))="","",INDEX(Applications_2021!$V$2:$V$651,MATCH($A271,Applications_2021!$A$2:$A$651,0)))</f>
        <v>MS</v>
      </c>
      <c r="T271" s="48" t="str">
        <f>IF(INDEX(Applications_2021!$AE$2:$AE$651,MATCH($A271,Applications_2021!$A$2:$A$651,0))="","",INDEX(Applications_2021!$AE$2:$AE$651,MATCH($A271,Applications_2021!$A$2:$A$651,0)))</f>
        <v>Excellent</v>
      </c>
      <c r="U271" s="48" t="str">
        <f>IF(INDEX(Applications_2021!$AF$2:$AF$651,MATCH($A271,Applications_2021!$A$2:$A$651,0))="","",INDEX(Applications_2021!$AF$2:$AF$651,MATCH($A271,Applications_2021!$A$2:$A$651,0)))</f>
        <v>Noting the repertoire for the MSMS, I would love to be accepted into any programs offered by the school, specifically the AAYME for Success. I love learning, especially learning alongside others who desire to excel academically and socially. From the AAYME experience, I desire to gain additional academic and social understandings, networking opportunities, and the chance to offer my skills and individuality to the program.</v>
      </c>
      <c r="V271" s="48" t="str">
        <f>IF(INDEX(Applications_2021!$AG$2:$AG$651,MATCH($A271,Applications_2021!$A$2:$A$651,0))="","",INDEX(Applications_2021!$AG$2:$AG$651,MATCH($A271,Applications_2021!$A$2:$A$651,0)))</f>
        <v>All A’s Scholar Class Top 10 Student Star Athlete District selected track team member 9th grade starting point guard - basketball National Beta Club member Church drummer Church youth leader</v>
      </c>
      <c r="W271" s="48" t="str">
        <f>IF(INDEX(Applications_2021!$AH$2:$AH$651,MATCH($A271,Applications_2021!$A$2:$A$651,0))="","",INDEX(Applications_2021!$AH$2:$AH$651,MATCH($A271,Applications_2021!$A$2:$A$651,0)))</f>
        <v>I would love to be afforded the opportunity to participate in this program. Being from a rural area, there are not a lot of programs like yours to apply for near. This would be a chance in a lifetime for me.</v>
      </c>
      <c r="X271" s="48" t="str">
        <f>IF(INDEX(Applications_2021!$AI$2:$AI$651,MATCH($A271,Applications_2021!$A$2:$A$651,0))="","",INDEX(Applications_2021!$AI$2:$AI$651,MATCH($A271,Applications_2021!$A$2:$A$651,0)))</f>
        <v>Social Media</v>
      </c>
      <c r="Y271" s="48" t="str">
        <f>IF(INDEX(Applications_2021!$AJ$2:$AJ$651,MATCH($A271,Applications_2021!$A$2:$A$651,0))="","",INDEX(Applications_2021!$AJ$2:$AJ$651,MATCH($A271,Applications_2021!$A$2:$A$651,0)))</f>
        <v/>
      </c>
      <c r="Z271" s="48" t="str" cm="1">
        <f t="array" ref="Z271">IF(INDEX(Transcripts_2021!$Q$2:$Q$1001,MATCH($A271,Applications_2021!$A$2:$A$1001,0))="","",INDEX(Transcripts_2021!$Q$2:$Q$1001,MATCH(TRIM($A271),TRIM(Transcripts_2021!$B$2:$B$1001),0)))</f>
        <v/>
      </c>
      <c r="AA271" s="48" t="str" cm="1">
        <f t="array" ref="AA271">IF(INDEX(Transcripts_2021!$S$2:$S$1001,MATCH($A271,Applications_2021!$A$2:$A$1001,0))="","",INDEX(Transcripts_2021!$S$2:$S$1001,MATCH(TRIM($A271),TRIM(Transcripts_2021!$B$2:$B$1001),0)))</f>
        <v/>
      </c>
      <c r="AB271" s="48" t="str" cm="1">
        <f t="array" ref="AB271">IF(INDEX(Transcripts_2021!$U$2:$U$1001,MATCH($A271,Applications_2021!$A$2:$A$1001,0))="","",INDEX(Transcripts_2021!$U$2:$U$1001,MATCH(TRIM($A271),TRIM(Transcripts_2021!$B$2:$B$1001),0)))</f>
        <v/>
      </c>
      <c r="AC271" s="48" t="str">
        <f>IF(INDEX(Transcripts_2021!$A$2:$A$324,MATCH($A271,Transcripts_2021!$A$2:$A$324,0))=$A271,INDEX(Transcripts_2021!$O$2:$O$324,MATCH($A271,Transcripts_2021!$A$2:$A$324,0)),"")</f>
        <v>Heidelberg High School</v>
      </c>
      <c r="AD271" s="48" t="str">
        <f>IF(INDEX('AAYME 2021_List'!$A$3:$A$311,MATCH($A271,'AAYME 2021_List'!$A$3:$A$311,0))=$A271,INDEX('AAYME 2021_List'!$AC$3:$AC$311,MATCH($A271,'AAYME 2021_List'!$A$3:$A$311,0)),"")</f>
        <v>Jasper</v>
      </c>
      <c r="AE271" s="48" t="str">
        <f>IF(INDEX(Applications_2021!$AL$2:$AL$651,MATCH($A271,Applications_2021!$A$2:$A$651,0))="","",INDEX(Applications_2021!$AL$2:$AL$651,MATCH($A271,Applications_2021!$A$2:$A$651,0)))</f>
        <v>Jasper</v>
      </c>
    </row>
    <row r="272" spans="1:31" x14ac:dyDescent="0.3">
      <c r="A272" s="51" t="str">
        <f>IF(Applications_2021!$A561="","",Applications_2021!$A561)</f>
        <v>0583-STE-AZ-0181</v>
      </c>
      <c r="B272" s="52" t="str">
        <f>IF(INDEX('AAYME 2021_List'!$A$3:$A$311,MATCH($A272,'AAYME 2021_List'!$A$3:$A$311,0))=$A272,INDEX('AAYME 2021_List'!$B$3:$B$311,MATCH($A272,'AAYME 2021_List'!$A$3:$A$311,0)),"")</f>
        <v>Yes</v>
      </c>
      <c r="C272" s="258" t="str">
        <f>IF(INDEX('AAYME 2021_List'!$A$3:$A$311,MATCH($A272,'AAYME 2021_List'!$A$3:$A$311,0))=$A272,INDEX('AAYME 2021_List'!$C$3:$C$311,MATCH($A272,'AAYME 2021_List'!$A$3:$A$311,0)),"")</f>
        <v>00-Priority Representation</v>
      </c>
      <c r="D272" s="46">
        <f t="shared" si="10"/>
        <v>5</v>
      </c>
      <c r="E272" s="45" cm="1">
        <f t="array" ref="E272">_xlfn.IFS($Q272="Less than $25,000 per year",5,$Q272="$25,000 to $49,999 per year",4,$Q272="$50,000 per year or above",2,$Q272="I do not know.",3,$Q272="",0)</f>
        <v>0</v>
      </c>
      <c r="F272" s="45" cm="1">
        <f t="array" ref="F272">_xlfn.IFS($T272="Excellent",5,$T272="Good",4,$T272="Average",3,$T272="Below Average",2,$T272="Poor",1)</f>
        <v>5</v>
      </c>
      <c r="G272" s="52"/>
      <c r="H272" s="52"/>
      <c r="I272" s="52"/>
      <c r="J272" s="255">
        <f>IF(INDEX('AAYME 2021_List'!$A$3:$A$311,MATCH($A272,'AAYME 2021_List'!$A$3:$A$311,0))=$A272,INDEX('AAYME 2021_List'!$J$3:$J$311,MATCH($A272,'AAYME 2021_List'!$A$3:$A$311,0)),"")</f>
        <v>8</v>
      </c>
      <c r="K272" s="48" t="str">
        <f>IF(LEFT(INDEX(Applications_2021!$E$2:$E$651,MATCH($A272,Applications_2021!$A$2:$A$651,0)),1)="Y","Black","Other")</f>
        <v>Black</v>
      </c>
      <c r="L272" s="48" t="str">
        <f>IF(INDEX(Applications_2021!$F$2:$F$651,MATCH($A272,Applications_2021!$A$2:$A$651,0))="","",INDEX(Applications_2021!$F$2:$F$651,MATCH($A272,Applications_2021!$A$2:$A$651,0)))</f>
        <v>Female</v>
      </c>
      <c r="M272" s="48" t="str">
        <f>IF(LEFT(INDEX(Applications_2021!$I$2:$I$651,MATCH($A272,Applications_2021!$A$2:$A$651,0)),1)="","",LEFT(INDEX(Applications_2021!$I$2:$I$651,MATCH($A272,Applications_2021!$A$2:$A$651,0)),1))</f>
        <v>8</v>
      </c>
      <c r="N272" s="48" t="str">
        <f>IF(INDEX(Applications_2021!$J$2:$J$651,MATCH($A272,Applications_2021!$A$2:$A$651,0))="","",INDEX(Applications_2021!$J$2:$J$651,MATCH($A272,Applications_2021!$A$2:$A$651,0)))</f>
        <v>Stone Middle School</v>
      </c>
      <c r="O272" s="48" t="str">
        <f>IF(INDEX(Applications_2021!$K$2:$K$651,MATCH($A272,Applications_2021!$A$2:$A$651,0))="","",INDEX(Applications_2021!$K$2:$K$651,MATCH($A272,Applications_2021!$A$2:$A$651,0)))</f>
        <v>Stone County School District</v>
      </c>
      <c r="P272" s="48" t="str">
        <f>IF(INDEX(Applications_2021!$P$2:$P$651,MATCH($A272,Applications_2021!$A$2:$A$651,0))="","",INDEX(Applications_2021!$P$2:$P$651,MATCH($A272,Applications_2021!$A$2:$A$651,0)))</f>
        <v>College degree or 4 or more years of college (including graduate school)</v>
      </c>
      <c r="Q272" s="48" t="str">
        <f>IF(INDEX(Applications_2021!$Q$2:$Q$651,MATCH($A272,Applications_2021!$A$2:$A$651,0))="","",INDEX(Applications_2021!$Q$2:$Q$651,MATCH($A272,Applications_2021!$A$2:$A$651,0)))</f>
        <v/>
      </c>
      <c r="R272" s="48" t="str">
        <f>IF(INDEX(Applications_2021!$AL$2:$AL$651,MATCH($A272,Applications_2021!$A$2:$A$651,0))="","",INDEX(Applications_2021!$AL$2:$AL$651,MATCH($A272,Applications_2021!$A$2:$A$651,0)))</f>
        <v>Stone</v>
      </c>
      <c r="S272" s="48" t="str">
        <f>IF(INDEX(Applications_2021!$V$2:$V$651,MATCH($A272,Applications_2021!$A$2:$A$651,0))="","",INDEX(Applications_2021!$V$2:$V$651,MATCH($A272,Applications_2021!$A$2:$A$651,0)))</f>
        <v>MS</v>
      </c>
      <c r="T272" s="48" t="str">
        <f>IF(INDEX(Applications_2021!$AE$2:$AE$651,MATCH($A272,Applications_2021!$A$2:$A$651,0))="","",INDEX(Applications_2021!$AE$2:$AE$651,MATCH($A272,Applications_2021!$A$2:$A$651,0)))</f>
        <v>Excellent</v>
      </c>
      <c r="U272" s="48" t="str">
        <f>IF(INDEX(Applications_2021!$AF$2:$AF$651,MATCH($A272,Applications_2021!$A$2:$A$651,0))="","",INDEX(Applications_2021!$AF$2:$AF$651,MATCH($A272,Applications_2021!$A$2:$A$651,0)))</f>
        <v>I think it is very important to highlight academic excellence within the African American youth. More so than often, our excellence goes unnoticed in our school systems. This enrichment program will give me a chance to further develop the necessary skills I will need to be a successful African American female in my future.</v>
      </c>
      <c r="V272" s="48" t="str">
        <f>IF(INDEX(Applications_2021!$AG$2:$AG$651,MATCH($A272,Applications_2021!$A$2:$A$651,0))="","",INDEX(Applications_2021!$AG$2:$AG$651,MATCH($A272,Applications_2021!$A$2:$A$651,0)))</f>
        <v/>
      </c>
      <c r="W272" s="48" t="str">
        <f>IF(INDEX(Applications_2021!$AH$2:$AH$651,MATCH($A272,Applications_2021!$A$2:$A$651,0))="","",INDEX(Applications_2021!$AH$2:$AH$651,MATCH($A272,Applications_2021!$A$2:$A$651,0)))</f>
        <v/>
      </c>
      <c r="X272" s="48" t="str">
        <f>IF(INDEX(Applications_2021!$AI$2:$AI$651,MATCH($A272,Applications_2021!$A$2:$A$651,0))="","",INDEX(Applications_2021!$AI$2:$AI$651,MATCH($A272,Applications_2021!$A$2:$A$651,0)))</f>
        <v>MSMS alumni/student</v>
      </c>
      <c r="Y272" s="48" t="str">
        <f>IF(INDEX(Applications_2021!$AJ$2:$AJ$651,MATCH($A272,Applications_2021!$A$2:$A$651,0))="","",INDEX(Applications_2021!$AJ$2:$AJ$651,MATCH($A272,Applications_2021!$A$2:$A$651,0)))</f>
        <v/>
      </c>
      <c r="Z272" s="48" t="str" cm="1">
        <f t="array" ref="Z272">IF(INDEX(Transcripts_2021!$Q$2:$Q$1001,MATCH($A272,Applications_2021!$A$2:$A$1001,0))="","",INDEX(Transcripts_2021!$Q$2:$Q$1001,MATCH(TRIM($A272),TRIM(Transcripts_2021!$B$2:$B$1001),0)))</f>
        <v/>
      </c>
      <c r="AA272" s="48" t="str" cm="1">
        <f t="array" ref="AA272">IF(INDEX(Transcripts_2021!$S$2:$S$1001,MATCH($A272,Applications_2021!$A$2:$A$1001,0))="","",INDEX(Transcripts_2021!$S$2:$S$1001,MATCH(TRIM($A272),TRIM(Transcripts_2021!$B$2:$B$1001),0)))</f>
        <v/>
      </c>
      <c r="AB272" s="48" t="str" cm="1">
        <f t="array" ref="AB272">IF(INDEX(Transcripts_2021!$U$2:$U$1001,MATCH($A272,Applications_2021!$A$2:$A$1001,0))="","",INDEX(Transcripts_2021!$U$2:$U$1001,MATCH(TRIM($A272),TRIM(Transcripts_2021!$B$2:$B$1001),0)))</f>
        <v/>
      </c>
      <c r="AC272" s="48" t="str">
        <f>IF(INDEX(Transcripts_2021!$A$2:$A$324,MATCH($A272,Transcripts_2021!$A$2:$A$324,0))=$A272,INDEX(Transcripts_2021!$O$2:$O$324,MATCH($A272,Transcripts_2021!$A$2:$A$324,0)),"")</f>
        <v>Stone Middle School</v>
      </c>
      <c r="AD272" s="48" t="str">
        <f>IF(INDEX('AAYME 2021_List'!$A$3:$A$311,MATCH($A272,'AAYME 2021_List'!$A$3:$A$311,0))=$A272,INDEX('AAYME 2021_List'!$AC$3:$AC$311,MATCH($A272,'AAYME 2021_List'!$A$3:$A$311,0)),"")</f>
        <v>Stone</v>
      </c>
      <c r="AE272" s="48" t="str">
        <f>IF(INDEX(Applications_2021!$AL$2:$AL$651,MATCH($A272,Applications_2021!$A$2:$A$651,0))="","",INDEX(Applications_2021!$AL$2:$AL$651,MATCH($A272,Applications_2021!$A$2:$A$651,0)))</f>
        <v>Stone</v>
      </c>
    </row>
    <row r="273" spans="1:31" x14ac:dyDescent="0.3">
      <c r="A273" s="51" t="str">
        <f>IF(Applications_2021!$A579="","",Applications_2021!$A579)</f>
        <v>0603-WHI-DE-0220</v>
      </c>
      <c r="B273" s="52" t="str">
        <f>IF(INDEX('AAYME 2021_List'!$A$3:$A$311,MATCH($A273,'AAYME 2021_List'!$A$3:$A$311,0))=$A273,INDEX('AAYME 2021_List'!$B$3:$B$311,MATCH($A273,'AAYME 2021_List'!$A$3:$A$311,0)),"")</f>
        <v>No</v>
      </c>
      <c r="C273" s="258" t="str">
        <f>IF(INDEX('AAYME 2021_List'!$A$3:$A$311,MATCH($A273,'AAYME 2021_List'!$A$3:$A$311,0))=$A273,INDEX('AAYME 2021_List'!$C$3:$C$311,MATCH($A273,'AAYME 2021_List'!$A$3:$A$311,0)),"")</f>
        <v>03-Missing/Invalid transcript info</v>
      </c>
      <c r="D273" s="46">
        <f t="shared" si="10"/>
        <v>9</v>
      </c>
      <c r="E273" s="45" cm="1">
        <f t="array" ref="E273">_xlfn.IFS($Q273="Less than $25,000 per year",5,$Q273="$25,000 to $49,999 per year",4,$Q273="$50,000 per year or above",2,$Q273="I do not know.",3,$Q273="",0)</f>
        <v>5</v>
      </c>
      <c r="F273" s="45" cm="1">
        <f t="array" ref="F273">_xlfn.IFS($T273="Excellent",5,$T273="Good",4,$T273="Average",3,$T273="Below Average",2,$T273="Poor",1)</f>
        <v>4</v>
      </c>
      <c r="G273" s="52"/>
      <c r="H273" s="52"/>
      <c r="I273" s="52"/>
      <c r="J273" s="255" t="str">
        <f>IF(INDEX('AAYME 2021_List'!$A$3:$A$311,MATCH($A273,'AAYME 2021_List'!$A$3:$A$311,0))=$A273,INDEX('AAYME 2021_List'!$J$3:$J$311,MATCH($A273,'AAYME 2021_List'!$A$3:$A$311,0)),"")</f>
        <v>?</v>
      </c>
      <c r="K273" s="48" t="str">
        <f>IF(LEFT(INDEX(Applications_2021!$E$2:$E$651,MATCH($A273,Applications_2021!$A$2:$A$651,0)),1)="Y","Black","Other")</f>
        <v>Black</v>
      </c>
      <c r="L273" s="48" t="str">
        <f>IF(INDEX(Applications_2021!$F$2:$F$651,MATCH($A273,Applications_2021!$A$2:$A$651,0))="","",INDEX(Applications_2021!$F$2:$F$651,MATCH($A273,Applications_2021!$A$2:$A$651,0)))</f>
        <v>Female</v>
      </c>
      <c r="M273" s="48" t="str">
        <f>IF(LEFT(INDEX(Applications_2021!$I$2:$I$651,MATCH($A273,Applications_2021!$A$2:$A$651,0)),1)="","",LEFT(INDEX(Applications_2021!$I$2:$I$651,MATCH($A273,Applications_2021!$A$2:$A$651,0)),1))</f>
        <v>8</v>
      </c>
      <c r="N273" s="48" t="str">
        <f>IF(INDEX(Applications_2021!$J$2:$J$651,MATCH($A273,Applications_2021!$A$2:$A$651,0))="","",INDEX(Applications_2021!$J$2:$J$651,MATCH($A273,Applications_2021!$A$2:$A$651,0)))</f>
        <v>Cleveland central middle school</v>
      </c>
      <c r="O273" s="48" t="str">
        <f>IF(INDEX(Applications_2021!$K$2:$K$651,MATCH($A273,Applications_2021!$A$2:$A$651,0))="","",INDEX(Applications_2021!$K$2:$K$651,MATCH($A273,Applications_2021!$A$2:$A$651,0)))</f>
        <v xml:space="preserve">Cleveland School District </v>
      </c>
      <c r="P273" s="48" t="str">
        <f>IF(INDEX(Applications_2021!$P$2:$P$651,MATCH($A273,Applications_2021!$A$2:$A$651,0))="","",INDEX(Applications_2021!$P$2:$P$651,MATCH($A273,Applications_2021!$A$2:$A$651,0)))</f>
        <v>I do not know.</v>
      </c>
      <c r="Q273" s="48" t="str">
        <f>IF(INDEX(Applications_2021!$Q$2:$Q$651,MATCH($A273,Applications_2021!$A$2:$A$651,0))="","",INDEX(Applications_2021!$Q$2:$Q$651,MATCH($A273,Applications_2021!$A$2:$A$651,0)))</f>
        <v>Less than $25,000 per year</v>
      </c>
      <c r="R273" s="48" t="str">
        <f>IF(INDEX(Applications_2021!$AL$2:$AL$651,MATCH($A273,Applications_2021!$A$2:$A$651,0))="","",INDEX(Applications_2021!$AL$2:$AL$651,MATCH($A273,Applications_2021!$A$2:$A$651,0)))</f>
        <v>Bolivar</v>
      </c>
      <c r="S273" s="48" t="str">
        <f>IF(INDEX(Applications_2021!$V$2:$V$651,MATCH($A273,Applications_2021!$A$2:$A$651,0))="","",INDEX(Applications_2021!$V$2:$V$651,MATCH($A273,Applications_2021!$A$2:$A$651,0)))</f>
        <v>MS</v>
      </c>
      <c r="T273" s="48" t="str">
        <f>IF(INDEX(Applications_2021!$AE$2:$AE$651,MATCH($A273,Applications_2021!$A$2:$A$651,0))="","",INDEX(Applications_2021!$AE$2:$AE$651,MATCH($A273,Applications_2021!$A$2:$A$651,0)))</f>
        <v>Good</v>
      </c>
      <c r="U273" s="48" t="str">
        <f>IF(INDEX(Applications_2021!$AF$2:$AF$651,MATCH($A273,Applications_2021!$A$2:$A$651,0))="","",INDEX(Applications_2021!$AF$2:$AF$651,MATCH($A273,Applications_2021!$A$2:$A$651,0)))</f>
        <v>I would like to attend this camp to better educate myself and I hope to learn new material that I can use in the future.</v>
      </c>
      <c r="V273" s="48" t="str">
        <f>IF(INDEX(Applications_2021!$AG$2:$AG$651,MATCH($A273,Applications_2021!$A$2:$A$651,0))="","",INDEX(Applications_2021!$AG$2:$AG$651,MATCH($A273,Applications_2021!$A$2:$A$651,0)))</f>
        <v>I have always been on the honor roll list. I have had perfect attendance to my school. I just finished organizing a clean up event for earth day.</v>
      </c>
      <c r="W273" s="48" t="str">
        <f>IF(INDEX(Applications_2021!$AH$2:$AH$651,MATCH($A273,Applications_2021!$A$2:$A$651,0))="","",INDEX(Applications_2021!$AH$2:$AH$651,MATCH($A273,Applications_2021!$A$2:$A$651,0)))</f>
        <v>I have the ability to learn fast and I really want to learn about more things that can help me in life.</v>
      </c>
      <c r="X273" s="48" t="str">
        <f>IF(INDEX(Applications_2021!$AI$2:$AI$651,MATCH($A273,Applications_2021!$A$2:$A$651,0))="","",INDEX(Applications_2021!$AI$2:$AI$651,MATCH($A273,Applications_2021!$A$2:$A$651,0)))</f>
        <v>school/teacher</v>
      </c>
      <c r="Y273" s="48" t="str">
        <f>IF(INDEX(Applications_2021!$AJ$2:$AJ$651,MATCH($A273,Applications_2021!$A$2:$A$651,0))="","",INDEX(Applications_2021!$AJ$2:$AJ$651,MATCH($A273,Applications_2021!$A$2:$A$651,0)))</f>
        <v xml:space="preserve">Counselor Brown at Cleveland Central Middle School </v>
      </c>
      <c r="Z273" s="48" t="str" cm="1">
        <f t="array" ref="Z273">IF(INDEX(Transcripts_2021!$Q$2:$Q$1001,MATCH($A273,Applications_2021!$A$2:$A$1001,0))="","",INDEX(Transcripts_2021!$Q$2:$Q$1001,MATCH(TRIM($A273),TRIM(Transcripts_2021!$B$2:$B$1001),0)))</f>
        <v/>
      </c>
      <c r="AA273" s="48" t="str" cm="1">
        <f t="array" ref="AA273">IF(INDEX(Transcripts_2021!$S$2:$S$1001,MATCH($A273,Applications_2021!$A$2:$A$1001,0))="","",INDEX(Transcripts_2021!$S$2:$S$1001,MATCH(TRIM($A273),TRIM(Transcripts_2021!$B$2:$B$1001),0)))</f>
        <v/>
      </c>
      <c r="AB273" s="48" t="str" cm="1">
        <f t="array" ref="AB273">IF(INDEX(Transcripts_2021!$U$2:$U$1001,MATCH($A273,Applications_2021!$A$2:$A$1001,0))="","",INDEX(Transcripts_2021!$U$2:$U$1001,MATCH(TRIM($A273),TRIM(Transcripts_2021!$B$2:$B$1001),0)))</f>
        <v/>
      </c>
      <c r="AC273" s="48" t="str">
        <f>IF(INDEX(Transcripts_2021!$A$2:$A$324,MATCH($A273,Transcripts_2021!$A$2:$A$324,0))=$A273,INDEX(Transcripts_2021!$O$2:$O$324,MATCH($A273,Transcripts_2021!$A$2:$A$324,0)),"")</f>
        <v>Cleveland Central Middle School</v>
      </c>
      <c r="AD273" s="48" t="str">
        <f>IF(INDEX('AAYME 2021_List'!$A$3:$A$311,MATCH($A273,'AAYME 2021_List'!$A$3:$A$311,0))=$A273,INDEX('AAYME 2021_List'!$AC$3:$AC$311,MATCH($A273,'AAYME 2021_List'!$A$3:$A$311,0)),"")</f>
        <v>Bolivar</v>
      </c>
      <c r="AE273" s="48" t="str">
        <f>IF(INDEX(Applications_2021!$AL$2:$AL$651,MATCH($A273,Applications_2021!$A$2:$A$651,0))="","",INDEX(Applications_2021!$AL$2:$AL$651,MATCH($A273,Applications_2021!$A$2:$A$651,0)))</f>
        <v>Bolivar</v>
      </c>
    </row>
    <row r="274" spans="1:31" x14ac:dyDescent="0.3">
      <c r="A274" s="51" t="str">
        <f>IF(Applications_2021!$A583="","",Applications_2021!$A583)</f>
        <v>0607-BAR-KH-0244</v>
      </c>
      <c r="B274" s="52">
        <f>IF(INDEX('AAYME 2021_List'!$A$3:$A$311,MATCH($A274,'AAYME 2021_List'!$A$3:$A$311,0))=$A274,INDEX('AAYME 2021_List'!$B$3:$B$311,MATCH($A274,'AAYME 2021_List'!$A$3:$A$311,0)),"")</f>
        <v>0</v>
      </c>
      <c r="C274" s="258" t="str">
        <f>IF(INDEX('AAYME 2021_List'!$A$3:$A$311,MATCH($A274,'AAYME 2021_List'!$A$3:$A$311,0))=$A274,INDEX('AAYME 2021_List'!$C$3:$C$311,MATCH($A274,'AAYME 2021_List'!$A$3:$A$311,0)),"")</f>
        <v>99-Not Selected</v>
      </c>
      <c r="D274" s="46">
        <f t="shared" ref="D274:D306" si="11">SUM($E274:$I274)</f>
        <v>4</v>
      </c>
      <c r="E274" s="45" cm="1">
        <f t="array" ref="E274">_xlfn.IFS($Q274="Less than $25,000 per year",5,$Q274="$25,000 to $49,999 per year",4,$Q274="$50,000 per year or above",2,$Q274="I do not know.",3,$Q274="",0)</f>
        <v>0</v>
      </c>
      <c r="F274" s="45" cm="1">
        <f t="array" ref="F274">_xlfn.IFS($T274="Excellent",5,$T274="Good",4,$T274="Average",3,$T274="Below Average",2,$T274="Poor",1)</f>
        <v>4</v>
      </c>
      <c r="G274" s="52"/>
      <c r="H274" s="52"/>
      <c r="I274" s="52"/>
      <c r="J274" s="255">
        <f>IF(INDEX('AAYME 2021_List'!$A$3:$A$311,MATCH($A274,'AAYME 2021_List'!$A$3:$A$311,0))=$A274,INDEX('AAYME 2021_List'!$J$3:$J$311,MATCH($A274,'AAYME 2021_List'!$A$3:$A$311,0)),"")</f>
        <v>0</v>
      </c>
      <c r="K274" s="48" t="str">
        <f>IF(LEFT(INDEX(Applications_2021!$E$2:$E$651,MATCH($A274,Applications_2021!$A$2:$A$651,0)),1)="Y","Black","Other")</f>
        <v>Black</v>
      </c>
      <c r="L274" s="48" t="str">
        <f>IF(INDEX(Applications_2021!$F$2:$F$651,MATCH($A274,Applications_2021!$A$2:$A$651,0))="","",INDEX(Applications_2021!$F$2:$F$651,MATCH($A274,Applications_2021!$A$2:$A$651,0)))</f>
        <v>Male</v>
      </c>
      <c r="M274" s="48" t="str">
        <f>IF(LEFT(INDEX(Applications_2021!$I$2:$I$651,MATCH($A274,Applications_2021!$A$2:$A$651,0)),1)="","",LEFT(INDEX(Applications_2021!$I$2:$I$651,MATCH($A274,Applications_2021!$A$2:$A$651,0)),1))</f>
        <v>7</v>
      </c>
      <c r="N274" s="48" t="str">
        <f>IF(INDEX(Applications_2021!$J$2:$J$651,MATCH($A274,Applications_2021!$A$2:$A$651,0))="","",INDEX(Applications_2021!$J$2:$J$651,MATCH($A274,Applications_2021!$A$2:$A$651,0)))</f>
        <v xml:space="preserve">Northwest Rankin Middle School </v>
      </c>
      <c r="O274" s="48" t="str">
        <f>IF(INDEX(Applications_2021!$K$2:$K$651,MATCH($A274,Applications_2021!$A$2:$A$651,0))="","",INDEX(Applications_2021!$K$2:$K$651,MATCH($A274,Applications_2021!$A$2:$A$651,0)))</f>
        <v/>
      </c>
      <c r="P274" s="48" t="str">
        <f>IF(INDEX(Applications_2021!$P$2:$P$651,MATCH($A274,Applications_2021!$A$2:$A$651,0))="","",INDEX(Applications_2021!$P$2:$P$651,MATCH($A274,Applications_2021!$A$2:$A$651,0)))</f>
        <v>College degree or 4 or more years of college (including graduate school)</v>
      </c>
      <c r="Q274" s="48" t="str">
        <f>IF(INDEX(Applications_2021!$Q$2:$Q$651,MATCH($A274,Applications_2021!$A$2:$A$651,0))="","",INDEX(Applications_2021!$Q$2:$Q$651,MATCH($A274,Applications_2021!$A$2:$A$651,0)))</f>
        <v/>
      </c>
      <c r="R274" s="48" t="str">
        <f>IF(INDEX(Applications_2021!$AL$2:$AL$651,MATCH($A274,Applications_2021!$A$2:$A$651,0))="","",INDEX(Applications_2021!$AL$2:$AL$651,MATCH($A274,Applications_2021!$A$2:$A$651,0)))</f>
        <v>Rankin</v>
      </c>
      <c r="S274" s="48" t="str">
        <f>IF(INDEX(Applications_2021!$V$2:$V$651,MATCH($A274,Applications_2021!$A$2:$A$651,0))="","",INDEX(Applications_2021!$V$2:$V$651,MATCH($A274,Applications_2021!$A$2:$A$651,0)))</f>
        <v>MS</v>
      </c>
      <c r="T274" s="48" t="str">
        <f>IF(INDEX(Applications_2021!$AE$2:$AE$651,MATCH($A274,Applications_2021!$A$2:$A$651,0))="","",INDEX(Applications_2021!$AE$2:$AE$651,MATCH($A274,Applications_2021!$A$2:$A$651,0)))</f>
        <v>Good</v>
      </c>
      <c r="U274" s="48" t="str">
        <f>IF(INDEX(Applications_2021!$AF$2:$AF$651,MATCH($A274,Applications_2021!$A$2:$A$651,0))="","",INDEX(Applications_2021!$AF$2:$AF$651,MATCH($A274,Applications_2021!$A$2:$A$651,0)))</f>
        <v xml:space="preserve">As a black male, I look for every opportunity to learn and grow. I believe that this camp will provide me the opportunity to learn a lot of new things and expose me to great experiences. I also have a love for both math and science. Math is my favorite subject in school. Attending this camp will give me a lot to look forward to this summer because I haven't been able to do many things that I used to do because of Covid. </v>
      </c>
      <c r="V274" s="48" t="str">
        <f>IF(INDEX(Applications_2021!$AG$2:$AG$651,MATCH($A274,Applications_2021!$A$2:$A$651,0))="","",INDEX(Applications_2021!$AG$2:$AG$651,MATCH($A274,Applications_2021!$A$2:$A$651,0)))</f>
        <v/>
      </c>
      <c r="W274" s="48" t="str">
        <f>IF(INDEX(Applications_2021!$AH$2:$AH$651,MATCH($A274,Applications_2021!$A$2:$A$651,0))="","",INDEX(Applications_2021!$AH$2:$AH$651,MATCH($A274,Applications_2021!$A$2:$A$651,0)))</f>
        <v/>
      </c>
      <c r="X274" s="48" t="str">
        <f>IF(INDEX(Applications_2021!$AI$2:$AI$651,MATCH($A274,Applications_2021!$A$2:$A$651,0))="","",INDEX(Applications_2021!$AI$2:$AI$651,MATCH($A274,Applications_2021!$A$2:$A$651,0)))</f>
        <v>Social Media</v>
      </c>
      <c r="Y274" s="48" t="str">
        <f>IF(INDEX(Applications_2021!$AJ$2:$AJ$651,MATCH($A274,Applications_2021!$A$2:$A$651,0))="","",INDEX(Applications_2021!$AJ$2:$AJ$651,MATCH($A274,Applications_2021!$A$2:$A$651,0)))</f>
        <v/>
      </c>
      <c r="Z274" s="48" t="str" cm="1">
        <f t="array" ref="Z274">IF(INDEX(Transcripts_2021!$Q$2:$Q$1001,MATCH($A274,Applications_2021!$A$2:$A$1001,0))="","",INDEX(Transcripts_2021!$Q$2:$Q$1001,MATCH(TRIM($A274),TRIM(Transcripts_2021!$B$2:$B$1001),0)))</f>
        <v/>
      </c>
      <c r="AA274" s="48" t="str" cm="1">
        <f t="array" ref="AA274">IF(INDEX(Transcripts_2021!$S$2:$S$1001,MATCH($A274,Applications_2021!$A$2:$A$1001,0))="","",INDEX(Transcripts_2021!$S$2:$S$1001,MATCH(TRIM($A274),TRIM(Transcripts_2021!$B$2:$B$1001),0)))</f>
        <v/>
      </c>
      <c r="AB274" s="48" t="str" cm="1">
        <f t="array" ref="AB274">IF(INDEX(Transcripts_2021!$U$2:$U$1001,MATCH($A274,Applications_2021!$A$2:$A$1001,0))="","",INDEX(Transcripts_2021!$U$2:$U$1001,MATCH(TRIM($A274),TRIM(Transcripts_2021!$B$2:$B$1001),0)))</f>
        <v/>
      </c>
      <c r="AC274" s="48" t="str">
        <f>IF(INDEX(Transcripts_2021!$A$2:$A$324,MATCH($A274,Transcripts_2021!$A$2:$A$324,0))=$A274,INDEX(Transcripts_2021!$O$2:$O$324,MATCH($A274,Transcripts_2021!$A$2:$A$324,0)),"")</f>
        <v>Nortwest Rankin Middle School</v>
      </c>
      <c r="AD274" s="48" t="str">
        <f>IF(INDEX('AAYME 2021_List'!$A$3:$A$311,MATCH($A274,'AAYME 2021_List'!$A$3:$A$311,0))=$A274,INDEX('AAYME 2021_List'!$AC$3:$AC$311,MATCH($A274,'AAYME 2021_List'!$A$3:$A$311,0)),"")</f>
        <v>Rankin</v>
      </c>
      <c r="AE274" s="48" t="str">
        <f>IF(INDEX(Applications_2021!$AL$2:$AL$651,MATCH($A274,Applications_2021!$A$2:$A$651,0))="","",INDEX(Applications_2021!$AL$2:$AL$651,MATCH($A274,Applications_2021!$A$2:$A$651,0)))</f>
        <v>Rankin</v>
      </c>
    </row>
    <row r="275" spans="1:31" x14ac:dyDescent="0.3">
      <c r="A275" s="51" t="str">
        <f>IF(Applications_2021!$A584="","",Applications_2021!$A584)</f>
        <v>0609-RIG-DE-0292</v>
      </c>
      <c r="B275" s="52">
        <f>IF(INDEX('AAYME 2021_List'!$A$3:$A$311,MATCH($A275,'AAYME 2021_List'!$A$3:$A$311,0))=$A275,INDEX('AAYME 2021_List'!$B$3:$B$311,MATCH($A275,'AAYME 2021_List'!$A$3:$A$311,0)),"")</f>
        <v>0</v>
      </c>
      <c r="C275" s="258" t="str">
        <f>IF(INDEX('AAYME 2021_List'!$A$3:$A$311,MATCH($A275,'AAYME 2021_List'!$A$3:$A$311,0))=$A275,INDEX('AAYME 2021_List'!$C$3:$C$311,MATCH($A275,'AAYME 2021_List'!$A$3:$A$311,0)),"")</f>
        <v>99-Not Selected</v>
      </c>
      <c r="D275" s="46">
        <f t="shared" si="11"/>
        <v>6</v>
      </c>
      <c r="E275" s="45" cm="1">
        <f t="array" ref="E275">_xlfn.IFS($Q275="Less than $25,000 per year",5,$Q275="$25,000 to $49,999 per year",4,$Q275="$50,000 per year or above",2,$Q275="I do not know.",3,$Q275="",0)</f>
        <v>2</v>
      </c>
      <c r="F275" s="45" cm="1">
        <f t="array" ref="F275">_xlfn.IFS($T275="Excellent",5,$T275="Good",4,$T275="Average",3,$T275="Below Average",2,$T275="Poor",1)</f>
        <v>4</v>
      </c>
      <c r="G275" s="52"/>
      <c r="H275" s="52"/>
      <c r="I275" s="52"/>
      <c r="J275" s="255">
        <f>IF(INDEX('AAYME 2021_List'!$A$3:$A$311,MATCH($A275,'AAYME 2021_List'!$A$3:$A$311,0))=$A275,INDEX('AAYME 2021_List'!$J$3:$J$311,MATCH($A275,'AAYME 2021_List'!$A$3:$A$311,0)),"")</f>
        <v>0</v>
      </c>
      <c r="K275" s="48" t="str">
        <f>IF(LEFT(INDEX(Applications_2021!$E$2:$E$651,MATCH($A275,Applications_2021!$A$2:$A$651,0)),1)="Y","Black","Other")</f>
        <v>Black</v>
      </c>
      <c r="L275" s="48" t="str">
        <f>IF(INDEX(Applications_2021!$F$2:$F$651,MATCH($A275,Applications_2021!$A$2:$A$651,0))="","",INDEX(Applications_2021!$F$2:$F$651,MATCH($A275,Applications_2021!$A$2:$A$651,0)))</f>
        <v>Female</v>
      </c>
      <c r="M275" s="48" t="str">
        <f>IF(LEFT(INDEX(Applications_2021!$I$2:$I$651,MATCH($A275,Applications_2021!$A$2:$A$651,0)),1)="","",LEFT(INDEX(Applications_2021!$I$2:$I$651,MATCH($A275,Applications_2021!$A$2:$A$651,0)),1))</f>
        <v>8</v>
      </c>
      <c r="N275" s="48" t="str">
        <f>IF(INDEX(Applications_2021!$J$2:$J$651,MATCH($A275,Applications_2021!$A$2:$A$651,0))="","",INDEX(Applications_2021!$J$2:$J$651,MATCH($A275,Applications_2021!$A$2:$A$651,0)))</f>
        <v>Byram Middle School</v>
      </c>
      <c r="O275" s="48" t="str">
        <f>IF(INDEX(Applications_2021!$K$2:$K$651,MATCH($A275,Applications_2021!$A$2:$A$651,0))="","",INDEX(Applications_2021!$K$2:$K$651,MATCH($A275,Applications_2021!$A$2:$A$651,0)))</f>
        <v>Hinds</v>
      </c>
      <c r="P275" s="48" t="str">
        <f>IF(INDEX(Applications_2021!$P$2:$P$651,MATCH($A275,Applications_2021!$A$2:$A$651,0))="","",INDEX(Applications_2021!$P$2:$P$651,MATCH($A275,Applications_2021!$A$2:$A$651,0)))</f>
        <v>College degree or 4 or more years of college (including graduate school)</v>
      </c>
      <c r="Q275" s="48" t="str">
        <f>IF(INDEX(Applications_2021!$Q$2:$Q$651,MATCH($A275,Applications_2021!$A$2:$A$651,0))="","",INDEX(Applications_2021!$Q$2:$Q$651,MATCH($A275,Applications_2021!$A$2:$A$651,0)))</f>
        <v>$50,000 per year or above</v>
      </c>
      <c r="R275" s="48" t="str">
        <f>IF(INDEX(Applications_2021!$AL$2:$AL$651,MATCH($A275,Applications_2021!$A$2:$A$651,0))="","",INDEX(Applications_2021!$AL$2:$AL$651,MATCH($A275,Applications_2021!$A$2:$A$651,0)))</f>
        <v>Hinds</v>
      </c>
      <c r="S275" s="48" t="str">
        <f>IF(INDEX(Applications_2021!$V$2:$V$651,MATCH($A275,Applications_2021!$A$2:$A$651,0))="","",INDEX(Applications_2021!$V$2:$V$651,MATCH($A275,Applications_2021!$A$2:$A$651,0)))</f>
        <v>MS</v>
      </c>
      <c r="T275" s="48" t="str">
        <f>IF(INDEX(Applications_2021!$AE$2:$AE$651,MATCH($A275,Applications_2021!$A$2:$A$651,0))="","",INDEX(Applications_2021!$AE$2:$AE$651,MATCH($A275,Applications_2021!$A$2:$A$651,0)))</f>
        <v>Good</v>
      </c>
      <c r="U275" s="48" t="str">
        <f>IF(INDEX(Applications_2021!$AF$2:$AF$651,MATCH($A275,Applications_2021!$A$2:$A$651,0))="","",INDEX(Applications_2021!$AF$2:$AF$651,MATCH($A275,Applications_2021!$A$2:$A$651,0)))</f>
        <v xml:space="preserve">I would like to learn how to be more expressive in my feelings and thoughts. </v>
      </c>
      <c r="V275" s="48" t="str">
        <f>IF(INDEX(Applications_2021!$AG$2:$AG$651,MATCH($A275,Applications_2021!$A$2:$A$651,0))="","",INDEX(Applications_2021!$AG$2:$AG$651,MATCH($A275,Applications_2021!$A$2:$A$651,0)))</f>
        <v xml:space="preserve">I make good grades in school but I have not received many awards. I participate in school sports. I am a cheerleader and I ran track. I do competition dance at Dance Works Studio. On of my greatest accomplishments was when I went to New York and performed at the Apollo when I was 11 years old and won Child Star of Tomorrow. </v>
      </c>
      <c r="W275" s="48" t="str">
        <f>IF(INDEX(Applications_2021!$AH$2:$AH$651,MATCH($A275,Applications_2021!$A$2:$A$651,0))="","",INDEX(Applications_2021!$AH$2:$AH$651,MATCH($A275,Applications_2021!$A$2:$A$651,0)))</f>
        <v xml:space="preserve">I want to be a part of this camp so that I can learn and be confident in who I am. </v>
      </c>
      <c r="X275" s="48" t="str">
        <f>IF(INDEX(Applications_2021!$AI$2:$AI$651,MATCH($A275,Applications_2021!$A$2:$A$651,0))="","",INDEX(Applications_2021!$AI$2:$AI$651,MATCH($A275,Applications_2021!$A$2:$A$651,0)))</f>
        <v>relative or friend</v>
      </c>
      <c r="Y275" s="48" t="str">
        <f>IF(INDEX(Applications_2021!$AJ$2:$AJ$651,MATCH($A275,Applications_2021!$A$2:$A$651,0))="","",INDEX(Applications_2021!$AJ$2:$AJ$651,MATCH($A275,Applications_2021!$A$2:$A$651,0)))</f>
        <v/>
      </c>
      <c r="Z275" s="48" t="str" cm="1">
        <f t="array" ref="Z275">IF(INDEX(Transcripts_2021!$Q$2:$Q$1001,MATCH($A275,Applications_2021!$A$2:$A$1001,0))="","",INDEX(Transcripts_2021!$Q$2:$Q$1001,MATCH(TRIM($A275),TRIM(Transcripts_2021!$B$2:$B$1001),0)))</f>
        <v/>
      </c>
      <c r="AA275" s="48" t="str" cm="1">
        <f t="array" ref="AA275">IF(INDEX(Transcripts_2021!$S$2:$S$1001,MATCH($A275,Applications_2021!$A$2:$A$1001,0))="","",INDEX(Transcripts_2021!$S$2:$S$1001,MATCH(TRIM($A275),TRIM(Transcripts_2021!$B$2:$B$1001),0)))</f>
        <v/>
      </c>
      <c r="AB275" s="48" t="str" cm="1">
        <f t="array" ref="AB275">IF(INDEX(Transcripts_2021!$U$2:$U$1001,MATCH($A275,Applications_2021!$A$2:$A$1001,0))="","",INDEX(Transcripts_2021!$U$2:$U$1001,MATCH(TRIM($A275),TRIM(Transcripts_2021!$B$2:$B$1001),0)))</f>
        <v/>
      </c>
      <c r="AC275" s="48" t="str">
        <f>IF(INDEX(Transcripts_2021!$A$2:$A$324,MATCH($A275,Transcripts_2021!$A$2:$A$324,0))=$A275,INDEX(Transcripts_2021!$O$2:$O$324,MATCH($A275,Transcripts_2021!$A$2:$A$324,0)),"")</f>
        <v>Byram Middle School</v>
      </c>
      <c r="AD275" s="48" t="str">
        <f>IF(INDEX('AAYME 2021_List'!$A$3:$A$311,MATCH($A275,'AAYME 2021_List'!$A$3:$A$311,0))=$A275,INDEX('AAYME 2021_List'!$AC$3:$AC$311,MATCH($A275,'AAYME 2021_List'!$A$3:$A$311,0)),"")</f>
        <v>Hinds</v>
      </c>
      <c r="AE275" s="48" t="str">
        <f>IF(INDEX(Applications_2021!$AL$2:$AL$651,MATCH($A275,Applications_2021!$A$2:$A$651,0))="","",INDEX(Applications_2021!$AL$2:$AL$651,MATCH($A275,Applications_2021!$A$2:$A$651,0)))</f>
        <v>Hinds</v>
      </c>
    </row>
    <row r="276" spans="1:31" x14ac:dyDescent="0.3">
      <c r="A276" s="51" t="str">
        <f>IF(Applications_2021!$A587="","",Applications_2021!$A587)</f>
        <v>0613-TAY-OC-0255</v>
      </c>
      <c r="B276" s="52" t="str">
        <f>IF(INDEX('AAYME 2021_List'!$A$3:$A$311,MATCH($A276,'AAYME 2021_List'!$A$3:$A$311,0))=$A276,INDEX('AAYME 2021_List'!$B$3:$B$311,MATCH($A276,'AAYME 2021_List'!$A$3:$A$311,0)),"")</f>
        <v>Yes</v>
      </c>
      <c r="C276" s="258" t="str">
        <f>IF(INDEX('AAYME 2021_List'!$A$3:$A$311,MATCH($A276,'AAYME 2021_List'!$A$3:$A$311,0))=$A276,INDEX('AAYME 2021_List'!$C$3:$C$311,MATCH($A276,'AAYME 2021_List'!$A$3:$A$311,0)),"")</f>
        <v>06-Finalist</v>
      </c>
      <c r="D276" s="46">
        <f t="shared" si="11"/>
        <v>10</v>
      </c>
      <c r="E276" s="45" cm="1">
        <f t="array" ref="E276">_xlfn.IFS($Q276="Less than $25,000 per year",5,$Q276="$25,000 to $49,999 per year",4,$Q276="$50,000 per year or above",2,$Q276="I do not know.",3,$Q276="",0)</f>
        <v>5</v>
      </c>
      <c r="F276" s="45" cm="1">
        <f t="array" ref="F276">_xlfn.IFS($T276="Excellent",5,$T276="Good",4,$T276="Average",3,$T276="Below Average",2,$T276="Poor",1)</f>
        <v>5</v>
      </c>
      <c r="G276" s="52"/>
      <c r="H276" s="52"/>
      <c r="I276" s="52"/>
      <c r="J276" s="255">
        <f>IF(INDEX('AAYME 2021_List'!$A$3:$A$311,MATCH($A276,'AAYME 2021_List'!$A$3:$A$311,0))=$A276,INDEX('AAYME 2021_List'!$J$3:$J$311,MATCH($A276,'AAYME 2021_List'!$A$3:$A$311,0)),"")</f>
        <v>7</v>
      </c>
      <c r="K276" s="48" t="str">
        <f>IF(LEFT(INDEX(Applications_2021!$E$2:$E$651,MATCH($A276,Applications_2021!$A$2:$A$651,0)),1)="Y","Black","Other")</f>
        <v>Black</v>
      </c>
      <c r="L276" s="48" t="str">
        <f>IF(INDEX(Applications_2021!$F$2:$F$651,MATCH($A276,Applications_2021!$A$2:$A$651,0))="","",INDEX(Applications_2021!$F$2:$F$651,MATCH($A276,Applications_2021!$A$2:$A$651,0)))</f>
        <v>Male</v>
      </c>
      <c r="M276" s="48" t="str">
        <f>IF(LEFT(INDEX(Applications_2021!$I$2:$I$651,MATCH($A276,Applications_2021!$A$2:$A$651,0)),1)="","",LEFT(INDEX(Applications_2021!$I$2:$I$651,MATCH($A276,Applications_2021!$A$2:$A$651,0)),1))</f>
        <v>7</v>
      </c>
      <c r="N276" s="48" t="str">
        <f>IF(INDEX(Applications_2021!$J$2:$J$651,MATCH($A276,Applications_2021!$A$2:$A$651,0))="","",INDEX(Applications_2021!$J$2:$J$651,MATCH($A276,Applications_2021!$A$2:$A$651,0)))</f>
        <v>Bettie E. Woolfolk Middle School</v>
      </c>
      <c r="O276" s="48" t="str">
        <f>IF(INDEX(Applications_2021!$K$2:$K$651,MATCH($A276,Applications_2021!$A$2:$A$651,0))="","",INDEX(Applications_2021!$K$2:$K$651,MATCH($A276,Applications_2021!$A$2:$A$651,0)))</f>
        <v>MASD School District (Yazoo City)</v>
      </c>
      <c r="P276" s="48" t="str">
        <f>IF(INDEX(Applications_2021!$P$2:$P$651,MATCH($A276,Applications_2021!$A$2:$A$651,0))="","",INDEX(Applications_2021!$P$2:$P$651,MATCH($A276,Applications_2021!$A$2:$A$651,0)))</f>
        <v>College degree or 4 or more years of college (including graduate school)</v>
      </c>
      <c r="Q276" s="48" t="str">
        <f>IF(INDEX(Applications_2021!$Q$2:$Q$651,MATCH($A276,Applications_2021!$A$2:$A$651,0))="","",INDEX(Applications_2021!$Q$2:$Q$651,MATCH($A276,Applications_2021!$A$2:$A$651,0)))</f>
        <v>Less than $25,000 per year</v>
      </c>
      <c r="R276" s="48" t="str">
        <f>IF(INDEX(Applications_2021!$AL$2:$AL$651,MATCH($A276,Applications_2021!$A$2:$A$651,0))="","",INDEX(Applications_2021!$AL$2:$AL$651,MATCH($A276,Applications_2021!$A$2:$A$651,0)))</f>
        <v>Yazoo</v>
      </c>
      <c r="S276" s="48" t="str">
        <f>IF(INDEX(Applications_2021!$V$2:$V$651,MATCH($A276,Applications_2021!$A$2:$A$651,0))="","",INDEX(Applications_2021!$V$2:$V$651,MATCH($A276,Applications_2021!$A$2:$A$651,0)))</f>
        <v>MS</v>
      </c>
      <c r="T276" s="48" t="str">
        <f>IF(INDEX(Applications_2021!$AE$2:$AE$651,MATCH($A276,Applications_2021!$A$2:$A$651,0))="","",INDEX(Applications_2021!$AE$2:$AE$651,MATCH($A276,Applications_2021!$A$2:$A$651,0)))</f>
        <v>Excellent</v>
      </c>
      <c r="U276" s="48" t="str">
        <f>IF(INDEX(Applications_2021!$AF$2:$AF$651,MATCH($A276,Applications_2021!$A$2:$A$651,0))="","",INDEX(Applications_2021!$AF$2:$AF$651,MATCH($A276,Applications_2021!$A$2:$A$651,0)))</f>
        <v xml:space="preserve">I would like to attend this camp in order to have a summer experience away from my home and to strengthen my social skills. I hope to gain new friendships, a sense of independence, and any new skills I may learn while there. </v>
      </c>
      <c r="V276" s="48" t="str">
        <f>IF(INDEX(Applications_2021!$AG$2:$AG$651,MATCH($A276,Applications_2021!$A$2:$A$651,0))="","",INDEX(Applications_2021!$AG$2:$AG$651,MATCH($A276,Applications_2021!$A$2:$A$651,0)))</f>
        <v>*Inducted into the Junior National Beta Club (2019) * Big Wheelie annual skate show participant (2011-2019)</v>
      </c>
      <c r="W276" s="48" t="str">
        <f>IF(INDEX(Applications_2021!$AH$2:$AH$651,MATCH($A276,Applications_2021!$A$2:$A$651,0))="","",INDEX(Applications_2021!$AH$2:$AH$651,MATCH($A276,Applications_2021!$A$2:$A$651,0)))</f>
        <v/>
      </c>
      <c r="X276" s="48" t="str">
        <f>IF(INDEX(Applications_2021!$AI$2:$AI$651,MATCH($A276,Applications_2021!$A$2:$A$651,0))="","",INDEX(Applications_2021!$AI$2:$AI$651,MATCH($A276,Applications_2021!$A$2:$A$651,0)))</f>
        <v>Social Media</v>
      </c>
      <c r="Y276" s="48" t="str">
        <f>IF(INDEX(Applications_2021!$AJ$2:$AJ$651,MATCH($A276,Applications_2021!$A$2:$A$651,0))="","",INDEX(Applications_2021!$AJ$2:$AJ$651,MATCH($A276,Applications_2021!$A$2:$A$651,0)))</f>
        <v/>
      </c>
      <c r="Z276" s="48" t="str" cm="1">
        <f t="array" ref="Z276">IF(INDEX(Transcripts_2021!$Q$2:$Q$1001,MATCH($A276,Applications_2021!$A$2:$A$1001,0))="","",INDEX(Transcripts_2021!$Q$2:$Q$1001,MATCH(TRIM($A276),TRIM(Transcripts_2021!$B$2:$B$1001),0)))</f>
        <v/>
      </c>
      <c r="AA276" s="48" t="str" cm="1">
        <f t="array" ref="AA276">IF(INDEX(Transcripts_2021!$S$2:$S$1001,MATCH($A276,Applications_2021!$A$2:$A$1001,0))="","",INDEX(Transcripts_2021!$S$2:$S$1001,MATCH(TRIM($A276),TRIM(Transcripts_2021!$B$2:$B$1001),0)))</f>
        <v/>
      </c>
      <c r="AB276" s="48" t="str" cm="1">
        <f t="array" ref="AB276">IF(INDEX(Transcripts_2021!$U$2:$U$1001,MATCH($A276,Applications_2021!$A$2:$A$1001,0))="","",INDEX(Transcripts_2021!$U$2:$U$1001,MATCH(TRIM($A276),TRIM(Transcripts_2021!$B$2:$B$1001),0)))</f>
        <v/>
      </c>
      <c r="AC276" s="48" t="str">
        <f>IF(INDEX(Transcripts_2021!$A$2:$A$324,MATCH($A276,Transcripts_2021!$A$2:$A$324,0))=$A276,INDEX(Transcripts_2021!$O$2:$O$324,MATCH($A276,Transcripts_2021!$A$2:$A$324,0)),"")</f>
        <v>Bettie E Woolfolk Middle School</v>
      </c>
      <c r="AD276" s="48" t="str">
        <f>IF(INDEX('AAYME 2021_List'!$A$3:$A$311,MATCH($A276,'AAYME 2021_List'!$A$3:$A$311,0))=$A276,INDEX('AAYME 2021_List'!$AC$3:$AC$311,MATCH($A276,'AAYME 2021_List'!$A$3:$A$311,0)),"")</f>
        <v>Yazoo</v>
      </c>
      <c r="AE276" s="48" t="str">
        <f>IF(INDEX(Applications_2021!$AL$2:$AL$651,MATCH($A276,Applications_2021!$A$2:$A$651,0))="","",INDEX(Applications_2021!$AL$2:$AL$651,MATCH($A276,Applications_2021!$A$2:$A$651,0)))</f>
        <v>Yazoo</v>
      </c>
    </row>
    <row r="277" spans="1:31" x14ac:dyDescent="0.3">
      <c r="A277" s="51" t="str">
        <f>IF(Applications_2021!$A589="","",Applications_2021!$A589)</f>
        <v>0615-MIL-JE-0261</v>
      </c>
      <c r="B277" s="52">
        <f>IF(INDEX('AAYME 2021_List'!$A$3:$A$311,MATCH($A277,'AAYME 2021_List'!$A$3:$A$311,0))=$A277,INDEX('AAYME 2021_List'!$B$3:$B$311,MATCH($A277,'AAYME 2021_List'!$A$3:$A$311,0)),"")</f>
        <v>0</v>
      </c>
      <c r="C277" s="258" t="str">
        <f>IF(INDEX('AAYME 2021_List'!$A$3:$A$311,MATCH($A277,'AAYME 2021_List'!$A$3:$A$311,0))=$A277,INDEX('AAYME 2021_List'!$C$3:$C$311,MATCH($A277,'AAYME 2021_List'!$A$3:$A$311,0)),"")</f>
        <v>99-Not Selected</v>
      </c>
      <c r="D277" s="46">
        <f t="shared" si="11"/>
        <v>6</v>
      </c>
      <c r="E277" s="45" cm="1">
        <f t="array" ref="E277">_xlfn.IFS($Q277="Less than $25,000 per year",5,$Q277="$25,000 to $49,999 per year",4,$Q277="$50,000 per year or above",2,$Q277="I do not know.",3,$Q277="",0)</f>
        <v>2</v>
      </c>
      <c r="F277" s="45" cm="1">
        <f t="array" ref="F277">_xlfn.IFS($T277="Excellent",5,$T277="Good",4,$T277="Average",3,$T277="Below Average",2,$T277="Poor",1)</f>
        <v>4</v>
      </c>
      <c r="G277" s="52"/>
      <c r="H277" s="52"/>
      <c r="I277" s="52"/>
      <c r="J277" s="255">
        <f>IF(INDEX('AAYME 2021_List'!$A$3:$A$311,MATCH($A277,'AAYME 2021_List'!$A$3:$A$311,0))=$A277,INDEX('AAYME 2021_List'!$J$3:$J$311,MATCH($A277,'AAYME 2021_List'!$A$3:$A$311,0)),"")</f>
        <v>0</v>
      </c>
      <c r="K277" s="48" t="str">
        <f>IF(LEFT(INDEX(Applications_2021!$E$2:$E$651,MATCH($A277,Applications_2021!$A$2:$A$651,0)),1)="Y","Black","Other")</f>
        <v>Black</v>
      </c>
      <c r="L277" s="48" t="str">
        <f>IF(INDEX(Applications_2021!$F$2:$F$651,MATCH($A277,Applications_2021!$A$2:$A$651,0))="","",INDEX(Applications_2021!$F$2:$F$651,MATCH($A277,Applications_2021!$A$2:$A$651,0)))</f>
        <v>Female</v>
      </c>
      <c r="M277" s="48" t="str">
        <f>IF(LEFT(INDEX(Applications_2021!$I$2:$I$651,MATCH($A277,Applications_2021!$A$2:$A$651,0)),1)="","",LEFT(INDEX(Applications_2021!$I$2:$I$651,MATCH($A277,Applications_2021!$A$2:$A$651,0)),1))</f>
        <v>8</v>
      </c>
      <c r="N277" s="48" t="str">
        <f>IF(INDEX(Applications_2021!$J$2:$J$651,MATCH($A277,Applications_2021!$A$2:$A$651,0))="","",INDEX(Applications_2021!$J$2:$J$651,MATCH($A277,Applications_2021!$A$2:$A$651,0)))</f>
        <v>Byram Middle School</v>
      </c>
      <c r="O277" s="48" t="str">
        <f>IF(INDEX(Applications_2021!$K$2:$K$651,MATCH($A277,Applications_2021!$A$2:$A$651,0))="","",INDEX(Applications_2021!$K$2:$K$651,MATCH($A277,Applications_2021!$A$2:$A$651,0)))</f>
        <v>Hinds County School District</v>
      </c>
      <c r="P277" s="48" t="str">
        <f>IF(INDEX(Applications_2021!$P$2:$P$651,MATCH($A277,Applications_2021!$A$2:$A$651,0))="","",INDEX(Applications_2021!$P$2:$P$651,MATCH($A277,Applications_2021!$A$2:$A$651,0)))</f>
        <v>College degree or 4 or more years of college (including graduate school)</v>
      </c>
      <c r="Q277" s="48" t="str">
        <f>IF(INDEX(Applications_2021!$Q$2:$Q$651,MATCH($A277,Applications_2021!$A$2:$A$651,0))="","",INDEX(Applications_2021!$Q$2:$Q$651,MATCH($A277,Applications_2021!$A$2:$A$651,0)))</f>
        <v>$50,000 per year or above</v>
      </c>
      <c r="R277" s="48" t="str">
        <f>IF(INDEX(Applications_2021!$AL$2:$AL$651,MATCH($A277,Applications_2021!$A$2:$A$651,0))="","",INDEX(Applications_2021!$AL$2:$AL$651,MATCH($A277,Applications_2021!$A$2:$A$651,0)))</f>
        <v>Hinds</v>
      </c>
      <c r="S277" s="48" t="str">
        <f>IF(INDEX(Applications_2021!$V$2:$V$651,MATCH($A277,Applications_2021!$A$2:$A$651,0))="","",INDEX(Applications_2021!$V$2:$V$651,MATCH($A277,Applications_2021!$A$2:$A$651,0)))</f>
        <v>MS</v>
      </c>
      <c r="T277" s="48" t="str">
        <f>IF(INDEX(Applications_2021!$AE$2:$AE$651,MATCH($A277,Applications_2021!$A$2:$A$651,0))="","",INDEX(Applications_2021!$AE$2:$AE$651,MATCH($A277,Applications_2021!$A$2:$A$651,0)))</f>
        <v>Good</v>
      </c>
      <c r="U277" s="48" t="str">
        <f>IF(INDEX(Applications_2021!$AF$2:$AF$651,MATCH($A277,Applications_2021!$A$2:$A$651,0))="","",INDEX(Applications_2021!$AF$2:$AF$651,MATCH($A277,Applications_2021!$A$2:$A$651,0)))</f>
        <v>I would like to further my knowledge on an educational standpoint, and exceed my comfort zone to a larger social event outside of school. I'm also trying to get in the habit of trying new things or experiencing new things first hand .</v>
      </c>
      <c r="V277" s="48" t="str">
        <f>IF(INDEX(Applications_2021!$AG$2:$AG$651,MATCH($A277,Applications_2021!$A$2:$A$651,0))="","",INDEX(Applications_2021!$AG$2:$AG$651,MATCH($A277,Applications_2021!$A$2:$A$651,0)))</f>
        <v xml:space="preserve">For my fifth grade graduation, I helped choreograph a dance for the girls. I was in the gifted program from second grade up until sixth grade but switched electives to play sports. I put forth my best effort in everything I do, and extra for things I have a passion for . </v>
      </c>
      <c r="W277" s="48" t="str">
        <f>IF(INDEX(Applications_2021!$AH$2:$AH$651,MATCH($A277,Applications_2021!$A$2:$A$651,0))="","",INDEX(Applications_2021!$AH$2:$AH$651,MATCH($A277,Applications_2021!$A$2:$A$651,0)))</f>
        <v>It takes me some time to get comfortable in new environments but once I warm up, I get really talkative. I am into hands-on activities. I  am a very athletic individual so I have good stamina .</v>
      </c>
      <c r="X277" s="48" t="str">
        <f>IF(INDEX(Applications_2021!$AI$2:$AI$651,MATCH($A277,Applications_2021!$A$2:$A$651,0))="","",INDEX(Applications_2021!$AI$2:$AI$651,MATCH($A277,Applications_2021!$A$2:$A$651,0)))</f>
        <v>relative or friend</v>
      </c>
      <c r="Y277" s="48" t="str">
        <f>IF(INDEX(Applications_2021!$AJ$2:$AJ$651,MATCH($A277,Applications_2021!$A$2:$A$651,0))="","",INDEX(Applications_2021!$AJ$2:$AJ$651,MATCH($A277,Applications_2021!$A$2:$A$651,0)))</f>
        <v>N/A</v>
      </c>
      <c r="Z277" s="48" t="str" cm="1">
        <f t="array" ref="Z277">IF(INDEX(Transcripts_2021!$Q$2:$Q$1001,MATCH($A277,Applications_2021!$A$2:$A$1001,0))="","",INDEX(Transcripts_2021!$Q$2:$Q$1001,MATCH(TRIM($A277),TRIM(Transcripts_2021!$B$2:$B$1001),0)))</f>
        <v/>
      </c>
      <c r="AA277" s="48" t="str" cm="1">
        <f t="array" ref="AA277">IF(INDEX(Transcripts_2021!$S$2:$S$1001,MATCH($A277,Applications_2021!$A$2:$A$1001,0))="","",INDEX(Transcripts_2021!$S$2:$S$1001,MATCH(TRIM($A277),TRIM(Transcripts_2021!$B$2:$B$1001),0)))</f>
        <v/>
      </c>
      <c r="AB277" s="48" t="str" cm="1">
        <f t="array" ref="AB277">IF(INDEX(Transcripts_2021!$U$2:$U$1001,MATCH($A277,Applications_2021!$A$2:$A$1001,0))="","",INDEX(Transcripts_2021!$U$2:$U$1001,MATCH(TRIM($A277),TRIM(Transcripts_2021!$B$2:$B$1001),0)))</f>
        <v/>
      </c>
      <c r="AC277" s="48" t="str">
        <f>IF(INDEX(Transcripts_2021!$A$2:$A$324,MATCH($A277,Transcripts_2021!$A$2:$A$324,0))=$A277,INDEX(Transcripts_2021!$O$2:$O$324,MATCH($A277,Transcripts_2021!$A$2:$A$324,0)),"")</f>
        <v>Byram Middle School</v>
      </c>
      <c r="AD277" s="48" t="str">
        <f>IF(INDEX('AAYME 2021_List'!$A$3:$A$311,MATCH($A277,'AAYME 2021_List'!$A$3:$A$311,0))=$A277,INDEX('AAYME 2021_List'!$AC$3:$AC$311,MATCH($A277,'AAYME 2021_List'!$A$3:$A$311,0)),"")</f>
        <v>Hinds</v>
      </c>
      <c r="AE277" s="48" t="str">
        <f>IF(INDEX(Applications_2021!$AL$2:$AL$651,MATCH($A277,Applications_2021!$A$2:$A$651,0))="","",INDEX(Applications_2021!$AL$2:$AL$651,MATCH($A277,Applications_2021!$A$2:$A$651,0)))</f>
        <v>Hinds</v>
      </c>
    </row>
    <row r="278" spans="1:31" x14ac:dyDescent="0.3">
      <c r="A278" s="51" t="str">
        <f>IF(Applications_2021!$A591="","",Applications_2021!$A591)</f>
        <v>0617-BUR-ZA-0294</v>
      </c>
      <c r="B278" s="52" t="str">
        <f>IF(INDEX('AAYME 2021_List'!$A$3:$A$311,MATCH($A278,'AAYME 2021_List'!$A$3:$A$311,0))=$A278,INDEX('AAYME 2021_List'!$B$3:$B$311,MATCH($A278,'AAYME 2021_List'!$A$3:$A$311,0)),"")</f>
        <v>No</v>
      </c>
      <c r="C278" s="258" t="str">
        <f>IF(INDEX('AAYME 2021_List'!$A$3:$A$311,MATCH($A278,'AAYME 2021_List'!$A$3:$A$311,0))=$A278,INDEX('AAYME 2021_List'!$C$3:$C$311,MATCH($A278,'AAYME 2021_List'!$A$3:$A$311,0)),"")</f>
        <v>03-Missing/Invalid transcript info</v>
      </c>
      <c r="D278" s="46">
        <f t="shared" si="11"/>
        <v>8</v>
      </c>
      <c r="E278" s="45" cm="1">
        <f t="array" ref="E278">_xlfn.IFS($Q278="Less than $25,000 per year",5,$Q278="$25,000 to $49,999 per year",4,$Q278="$50,000 per year or above",2,$Q278="I do not know.",3,$Q278="",0)</f>
        <v>4</v>
      </c>
      <c r="F278" s="45" cm="1">
        <f t="array" ref="F278">_xlfn.IFS($T278="Excellent",5,$T278="Good",4,$T278="Average",3,$T278="Below Average",2,$T278="Poor",1)</f>
        <v>4</v>
      </c>
      <c r="G278" s="52"/>
      <c r="H278" s="52"/>
      <c r="I278" s="52"/>
      <c r="J278" s="255" t="str">
        <f>IF(INDEX('AAYME 2021_List'!$A$3:$A$311,MATCH($A278,'AAYME 2021_List'!$A$3:$A$311,0))=$A278,INDEX('AAYME 2021_List'!$J$3:$J$311,MATCH($A278,'AAYME 2021_List'!$A$3:$A$311,0)),"")</f>
        <v>?</v>
      </c>
      <c r="K278" s="48" t="str">
        <f>IF(LEFT(INDEX(Applications_2021!$E$2:$E$651,MATCH($A278,Applications_2021!$A$2:$A$651,0)),1)="Y","Black","Other")</f>
        <v>Black</v>
      </c>
      <c r="L278" s="48" t="str">
        <f>IF(INDEX(Applications_2021!$F$2:$F$651,MATCH($A278,Applications_2021!$A$2:$A$651,0))="","",INDEX(Applications_2021!$F$2:$F$651,MATCH($A278,Applications_2021!$A$2:$A$651,0)))</f>
        <v>Female</v>
      </c>
      <c r="M278" s="48" t="str">
        <f>IF(LEFT(INDEX(Applications_2021!$I$2:$I$651,MATCH($A278,Applications_2021!$A$2:$A$651,0)),1)="","",LEFT(INDEX(Applications_2021!$I$2:$I$651,MATCH($A278,Applications_2021!$A$2:$A$651,0)),1))</f>
        <v>9</v>
      </c>
      <c r="N278" s="48" t="str">
        <f>IF(INDEX(Applications_2021!$J$2:$J$651,MATCH($A278,Applications_2021!$A$2:$A$651,0))="","",INDEX(Applications_2021!$J$2:$J$651,MATCH($A278,Applications_2021!$A$2:$A$651,0)))</f>
        <v>Cleveland Central High School</v>
      </c>
      <c r="O278" s="48" t="str">
        <f>IF(INDEX(Applications_2021!$K$2:$K$651,MATCH($A278,Applications_2021!$A$2:$A$651,0))="","",INDEX(Applications_2021!$K$2:$K$651,MATCH($A278,Applications_2021!$A$2:$A$651,0)))</f>
        <v/>
      </c>
      <c r="P278" s="48" t="str">
        <f>IF(INDEX(Applications_2021!$P$2:$P$651,MATCH($A278,Applications_2021!$A$2:$A$651,0))="","",INDEX(Applications_2021!$P$2:$P$651,MATCH($A278,Applications_2021!$A$2:$A$651,0)))</f>
        <v>College degree or 4 or more years of college (including graduate school)</v>
      </c>
      <c r="Q278" s="48" t="str">
        <f>IF(INDEX(Applications_2021!$Q$2:$Q$651,MATCH($A278,Applications_2021!$A$2:$A$651,0))="","",INDEX(Applications_2021!$Q$2:$Q$651,MATCH($A278,Applications_2021!$A$2:$A$651,0)))</f>
        <v>$25,000 to $49,999 per year</v>
      </c>
      <c r="R278" s="48" t="str">
        <f>IF(INDEX(Applications_2021!$AL$2:$AL$651,MATCH($A278,Applications_2021!$A$2:$A$651,0))="","",INDEX(Applications_2021!$AL$2:$AL$651,MATCH($A278,Applications_2021!$A$2:$A$651,0)))</f>
        <v>Bolivar</v>
      </c>
      <c r="S278" s="48" t="str">
        <f>IF(INDEX(Applications_2021!$V$2:$V$651,MATCH($A278,Applications_2021!$A$2:$A$651,0))="","",INDEX(Applications_2021!$V$2:$V$651,MATCH($A278,Applications_2021!$A$2:$A$651,0)))</f>
        <v>MS</v>
      </c>
      <c r="T278" s="48" t="str">
        <f>IF(INDEX(Applications_2021!$AE$2:$AE$651,MATCH($A278,Applications_2021!$A$2:$A$651,0))="","",INDEX(Applications_2021!$AE$2:$AE$651,MATCH($A278,Applications_2021!$A$2:$A$651,0)))</f>
        <v>Good</v>
      </c>
      <c r="U278" s="48" t="str">
        <f>IF(INDEX(Applications_2021!$AF$2:$AF$651,MATCH($A278,Applications_2021!$A$2:$A$651,0))="","",INDEX(Applications_2021!$AF$2:$AF$651,MATCH($A278,Applications_2021!$A$2:$A$651,0)))</f>
        <v xml:space="preserve">I truly would like to attend MSMS. I want to be successful in life. I know that requires going beyond the normal activities. I want to be challenged. </v>
      </c>
      <c r="V278" s="48" t="str">
        <f>IF(INDEX(Applications_2021!$AG$2:$AG$651,MATCH($A278,Applications_2021!$A$2:$A$651,0))="","",INDEX(Applications_2021!$AG$2:$AG$651,MATCH($A278,Applications_2021!$A$2:$A$651,0)))</f>
        <v/>
      </c>
      <c r="W278" s="48" t="str">
        <f>IF(INDEX(Applications_2021!$AH$2:$AH$651,MATCH($A278,Applications_2021!$A$2:$A$651,0))="","",INDEX(Applications_2021!$AH$2:$AH$651,MATCH($A278,Applications_2021!$A$2:$A$651,0)))</f>
        <v/>
      </c>
      <c r="X278" s="48" t="str">
        <f>IF(INDEX(Applications_2021!$AI$2:$AI$651,MATCH($A278,Applications_2021!$A$2:$A$651,0))="","",INDEX(Applications_2021!$AI$2:$AI$651,MATCH($A278,Applications_2021!$A$2:$A$651,0)))</f>
        <v>email announcement</v>
      </c>
      <c r="Y278" s="48" t="str">
        <f>IF(INDEX(Applications_2021!$AJ$2:$AJ$651,MATCH($A278,Applications_2021!$A$2:$A$651,0))="","",INDEX(Applications_2021!$AJ$2:$AJ$651,MATCH($A278,Applications_2021!$A$2:$A$651,0)))</f>
        <v/>
      </c>
      <c r="Z278" s="48" t="str" cm="1">
        <f t="array" ref="Z278">IF(INDEX(Transcripts_2021!$Q$2:$Q$1001,MATCH($A278,Applications_2021!$A$2:$A$1001,0))="","",INDEX(Transcripts_2021!$Q$2:$Q$1001,MATCH(TRIM($A278),TRIM(Transcripts_2021!$B$2:$B$1001),0)))</f>
        <v/>
      </c>
      <c r="AA278" s="48" t="str" cm="1">
        <f t="array" ref="AA278">IF(INDEX(Transcripts_2021!$S$2:$S$1001,MATCH($A278,Applications_2021!$A$2:$A$1001,0))="","",INDEX(Transcripts_2021!$S$2:$S$1001,MATCH(TRIM($A278),TRIM(Transcripts_2021!$B$2:$B$1001),0)))</f>
        <v/>
      </c>
      <c r="AB278" s="48" t="str" cm="1">
        <f t="array" ref="AB278">IF(INDEX(Transcripts_2021!$U$2:$U$1001,MATCH($A278,Applications_2021!$A$2:$A$1001,0))="","",INDEX(Transcripts_2021!$U$2:$U$1001,MATCH(TRIM($A278),TRIM(Transcripts_2021!$B$2:$B$1001),0)))</f>
        <v/>
      </c>
      <c r="AC278" s="48" t="str">
        <f>IF(INDEX(Transcripts_2021!$A$2:$A$324,MATCH($A278,Transcripts_2021!$A$2:$A$324,0))=$A278,INDEX(Transcripts_2021!$O$2:$O$324,MATCH($A278,Transcripts_2021!$A$2:$A$324,0)),"")</f>
        <v>Cleveland Central High School</v>
      </c>
      <c r="AD278" s="48" t="str">
        <f>IF(INDEX('AAYME 2021_List'!$A$3:$A$311,MATCH($A278,'AAYME 2021_List'!$A$3:$A$311,0))=$A278,INDEX('AAYME 2021_List'!$AC$3:$AC$311,MATCH($A278,'AAYME 2021_List'!$A$3:$A$311,0)),"")</f>
        <v>Bolivar</v>
      </c>
      <c r="AE278" s="48" t="str">
        <f>IF(INDEX(Applications_2021!$AL$2:$AL$651,MATCH($A278,Applications_2021!$A$2:$A$651,0))="","",INDEX(Applications_2021!$AL$2:$AL$651,MATCH($A278,Applications_2021!$A$2:$A$651,0)))</f>
        <v>Bolivar</v>
      </c>
    </row>
    <row r="279" spans="1:31" x14ac:dyDescent="0.3">
      <c r="A279" s="165" t="str">
        <f>IF(Applications_2021!$A592="","",Applications_2021!$A592)</f>
        <v>0618-RIG-TI-0293</v>
      </c>
      <c r="B279" s="52" t="str">
        <f>IF(INDEX('AAYME 2021_List'!$A$3:$A$311,MATCH($A279,'AAYME 2021_List'!$A$3:$A$311,0))=$A279,INDEX('AAYME 2021_List'!$B$3:$B$311,MATCH($A279,'AAYME 2021_List'!$A$3:$A$311,0)),"")</f>
        <v>No</v>
      </c>
      <c r="C279" s="258" t="str">
        <f>IF(INDEX('AAYME 2021_List'!$A$3:$A$311,MATCH($A279,'AAYME 2021_List'!$A$3:$A$311,0))=$A279,INDEX('AAYME 2021_List'!$C$3:$C$311,MATCH($A279,'AAYME 2021_List'!$A$3:$A$311,0)),"")</f>
        <v>02-Missing application info</v>
      </c>
      <c r="D279" s="46" t="e">
        <f t="shared" si="11"/>
        <v>#N/A</v>
      </c>
      <c r="E279" s="45" cm="1">
        <f t="array" ref="E279">_xlfn.IFS($Q279="Less than $25,000 per year",5,$Q279="$25,000 to $49,999 per year",4,$Q279="$50,000 per year or above",2,$Q279="I do not know.",3,$Q279="",0)</f>
        <v>2</v>
      </c>
      <c r="F279" s="45" t="e" cm="1">
        <f t="array" ref="F279">_xlfn.IFS($T279="Excellent",5,$T279="Good",4,$T279="Average",3,$T279="Below Average",2,$T279="Poor",1)</f>
        <v>#N/A</v>
      </c>
      <c r="G279" s="52"/>
      <c r="H279" s="52"/>
      <c r="I279" s="52"/>
      <c r="J279" s="255" t="str">
        <f>IF(INDEX('AAYME 2021_List'!$A$3:$A$311,MATCH($A279,'AAYME 2021_List'!$A$3:$A$311,0))=$A279,INDEX('AAYME 2021_List'!$J$3:$J$311,MATCH($A279,'AAYME 2021_List'!$A$3:$A$311,0)),"")</f>
        <v>?</v>
      </c>
      <c r="K279" s="48" t="str">
        <f>IF(LEFT(INDEX(Applications_2021!$E$2:$E$651,MATCH($A279,Applications_2021!$A$2:$A$651,0)),1)="Y","Black","Other")</f>
        <v>Black</v>
      </c>
      <c r="L279" s="48" t="str">
        <f>IF(INDEX(Applications_2021!$F$2:$F$651,MATCH($A279,Applications_2021!$A$2:$A$651,0))="","",INDEX(Applications_2021!$F$2:$F$651,MATCH($A279,Applications_2021!$A$2:$A$651,0)))</f>
        <v>Female</v>
      </c>
      <c r="M279" s="66" t="str">
        <f>IF(LEFT(INDEX(Applications_2021!$I$2:$I$651,MATCH($A279,Applications_2021!$A$2:$A$651,0)),1)="","",LEFT(INDEX(Applications_2021!$I$2:$I$651,MATCH($A279,Applications_2021!$A$2:$A$651,0)),1))</f>
        <v>8</v>
      </c>
      <c r="N279" s="66" t="str">
        <f>IF(INDEX(Applications_2021!$J$2:$J$651,MATCH($A279,Applications_2021!$A$2:$A$651,0))="","",INDEX(Applications_2021!$J$2:$J$651,MATCH($A279,Applications_2021!$A$2:$A$651,0)))</f>
        <v>Richton Middle School</v>
      </c>
      <c r="O279" s="48" t="str">
        <f>IF(INDEX(Applications_2021!$K$2:$K$651,MATCH($A279,Applications_2021!$A$2:$A$651,0))="","",INDEX(Applications_2021!$K$2:$K$651,MATCH($A279,Applications_2021!$A$2:$A$651,0)))</f>
        <v>Perry</v>
      </c>
      <c r="P279" s="48" t="str">
        <f>IF(INDEX(Applications_2021!$P$2:$P$651,MATCH($A279,Applications_2021!$A$2:$A$651,0))="","",INDEX(Applications_2021!$P$2:$P$651,MATCH($A279,Applications_2021!$A$2:$A$651,0)))</f>
        <v>College degree or 4 or more years of college (including graduate school)</v>
      </c>
      <c r="Q279" s="48" t="str">
        <f>IF(INDEX(Applications_2021!$Q$2:$Q$651,MATCH($A279,Applications_2021!$A$2:$A$651,0))="","",INDEX(Applications_2021!$Q$2:$Q$651,MATCH($A279,Applications_2021!$A$2:$A$651,0)))</f>
        <v>$50,000 per year or above</v>
      </c>
      <c r="R279" s="48" t="str">
        <f>IF(INDEX(Applications_2021!$AL$2:$AL$651,MATCH($A279,Applications_2021!$A$2:$A$651,0))="","",INDEX(Applications_2021!$AL$2:$AL$651,MATCH($A279,Applications_2021!$A$2:$A$651,0)))</f>
        <v>Perry</v>
      </c>
      <c r="S279" s="48" t="str">
        <f>IF(INDEX(Applications_2021!$V$2:$V$651,MATCH($A279,Applications_2021!$A$2:$A$651,0))="","",INDEX(Applications_2021!$V$2:$V$651,MATCH($A279,Applications_2021!$A$2:$A$651,0)))</f>
        <v>MS</v>
      </c>
      <c r="T279" s="66" t="str">
        <f>IF(INDEX(Applications_2021!$AE$2:$AE$651,MATCH($A279,Applications_2021!$A$2:$A$651,0))="","",INDEX(Applications_2021!$AE$2:$AE$651,MATCH($A279,Applications_2021!$A$2:$A$651,0)))</f>
        <v/>
      </c>
      <c r="U279" s="48" t="str">
        <f>IF(INDEX(Applications_2021!$AF$2:$AF$651,MATCH($A279,Applications_2021!$A$2:$A$651,0))="","",INDEX(Applications_2021!$AF$2:$AF$651,MATCH($A279,Applications_2021!$A$2:$A$651,0)))</f>
        <v/>
      </c>
      <c r="V279" s="48" t="str">
        <f>IF(INDEX(Applications_2021!$AG$2:$AG$651,MATCH($A279,Applications_2021!$A$2:$A$651,0))="","",INDEX(Applications_2021!$AG$2:$AG$651,MATCH($A279,Applications_2021!$A$2:$A$651,0)))</f>
        <v/>
      </c>
      <c r="W279" s="48" t="str">
        <f>IF(INDEX(Applications_2021!$AH$2:$AH$651,MATCH($A279,Applications_2021!$A$2:$A$651,0))="","",INDEX(Applications_2021!$AH$2:$AH$651,MATCH($A279,Applications_2021!$A$2:$A$651,0)))</f>
        <v/>
      </c>
      <c r="X279" s="48" t="str">
        <f>IF(INDEX(Applications_2021!$AI$2:$AI$651,MATCH($A279,Applications_2021!$A$2:$A$651,0))="","",INDEX(Applications_2021!$AI$2:$AI$651,MATCH($A279,Applications_2021!$A$2:$A$651,0)))</f>
        <v/>
      </c>
      <c r="Y279" s="48" t="str">
        <f>IF(INDEX(Applications_2021!$AJ$2:$AJ$651,MATCH($A279,Applications_2021!$A$2:$A$651,0))="","",INDEX(Applications_2021!$AJ$2:$AJ$651,MATCH($A279,Applications_2021!$A$2:$A$651,0)))</f>
        <v/>
      </c>
      <c r="Z279" s="48" t="str" cm="1">
        <f t="array" ref="Z279">IF(INDEX(Transcripts_2021!$Q$2:$Q$1001,MATCH($A279,Applications_2021!$A$2:$A$1001,0))="","",INDEX(Transcripts_2021!$Q$2:$Q$1001,MATCH(TRIM($A279),TRIM(Transcripts_2021!$B$2:$B$1001),0)))</f>
        <v/>
      </c>
      <c r="AA279" s="48" t="str" cm="1">
        <f t="array" ref="AA279">IF(INDEX(Transcripts_2021!$S$2:$S$1001,MATCH($A279,Applications_2021!$A$2:$A$1001,0))="","",INDEX(Transcripts_2021!$S$2:$S$1001,MATCH(TRIM($A279),TRIM(Transcripts_2021!$B$2:$B$1001),0)))</f>
        <v/>
      </c>
      <c r="AB279" s="48" t="str" cm="1">
        <f t="array" ref="AB279">IF(INDEX(Transcripts_2021!$U$2:$U$1001,MATCH($A279,Applications_2021!$A$2:$A$1001,0))="","",INDEX(Transcripts_2021!$U$2:$U$1001,MATCH(TRIM($A279),TRIM(Transcripts_2021!$B$2:$B$1001),0)))</f>
        <v/>
      </c>
      <c r="AC279" s="48" t="str">
        <f>IF(INDEX(Transcripts_2021!$A$2:$A$324,MATCH($A279,Transcripts_2021!$A$2:$A$324,0))=$A279,INDEX(Transcripts_2021!$O$2:$O$324,MATCH($A279,Transcripts_2021!$A$2:$A$324,0)),"")</f>
        <v>Richton High School</v>
      </c>
      <c r="AD279" s="48" t="str">
        <f>IF(INDEX('AAYME 2021_List'!$A$3:$A$311,MATCH($A279,'AAYME 2021_List'!$A$3:$A$311,0))=$A279,INDEX('AAYME 2021_List'!$AC$3:$AC$311,MATCH($A279,'AAYME 2021_List'!$A$3:$A$311,0)),"")</f>
        <v>Perry</v>
      </c>
      <c r="AE279" s="48" t="str">
        <f>IF(INDEX(Applications_2021!$AL$2:$AL$651,MATCH($A279,Applications_2021!$A$2:$A$651,0))="","",INDEX(Applications_2021!$AL$2:$AL$651,MATCH($A279,Applications_2021!$A$2:$A$651,0)))</f>
        <v>Perry</v>
      </c>
    </row>
    <row r="280" spans="1:31" x14ac:dyDescent="0.3">
      <c r="A280" s="51" t="str">
        <f>IF(Applications_2021!$A594="","",Applications_2021!$A594)</f>
        <v>0620-MAL-FA-0169</v>
      </c>
      <c r="B280" s="52">
        <f>IF(INDEX('AAYME 2021_List'!$A$3:$A$311,MATCH($A280,'AAYME 2021_List'!$A$3:$A$311,0))=$A280,INDEX('AAYME 2021_List'!$B$3:$B$311,MATCH($A280,'AAYME 2021_List'!$A$3:$A$311,0)),"")</f>
        <v>0</v>
      </c>
      <c r="C280" s="258" t="str">
        <f>IF(INDEX('AAYME 2021_List'!$A$3:$A$311,MATCH($A280,'AAYME 2021_List'!$A$3:$A$311,0))=$A280,INDEX('AAYME 2021_List'!$C$3:$C$311,MATCH($A280,'AAYME 2021_List'!$A$3:$A$311,0)),"")</f>
        <v>99-Not Selected</v>
      </c>
      <c r="D280" s="46">
        <f t="shared" si="11"/>
        <v>7</v>
      </c>
      <c r="E280" s="45" cm="1">
        <f t="array" ref="E280">_xlfn.IFS($Q280="Less than $25,000 per year",5,$Q280="$25,000 to $49,999 per year",4,$Q280="$50,000 per year or above",2,$Q280="I do not know.",3,$Q280="",0)</f>
        <v>2</v>
      </c>
      <c r="F280" s="45" cm="1">
        <f t="array" ref="F280">_xlfn.IFS($T280="Excellent",5,$T280="Good",4,$T280="Average",3,$T280="Below Average",2,$T280="Poor",1)</f>
        <v>5</v>
      </c>
      <c r="G280" s="52"/>
      <c r="H280" s="52"/>
      <c r="I280" s="52"/>
      <c r="J280" s="255">
        <f>IF(INDEX('AAYME 2021_List'!$A$3:$A$311,MATCH($A280,'AAYME 2021_List'!$A$3:$A$311,0))=$A280,INDEX('AAYME 2021_List'!$J$3:$J$311,MATCH($A280,'AAYME 2021_List'!$A$3:$A$311,0)),"")</f>
        <v>0</v>
      </c>
      <c r="K280" s="48" t="str">
        <f>IF(LEFT(INDEX(Applications_2021!$E$2:$E$651,MATCH($A280,Applications_2021!$A$2:$A$651,0)),1)="Y","Black","Other")</f>
        <v>Black</v>
      </c>
      <c r="L280" s="48" t="str">
        <f>IF(INDEX(Applications_2021!$F$2:$F$651,MATCH($A280,Applications_2021!$A$2:$A$651,0))="","",INDEX(Applications_2021!$F$2:$F$651,MATCH($A280,Applications_2021!$A$2:$A$651,0)))</f>
        <v>Female</v>
      </c>
      <c r="M280" s="48" t="str">
        <f>IF(LEFT(INDEX(Applications_2021!$I$2:$I$651,MATCH($A280,Applications_2021!$A$2:$A$651,0)),1)="","",LEFT(INDEX(Applications_2021!$I$2:$I$651,MATCH($A280,Applications_2021!$A$2:$A$651,0)),1))</f>
        <v>7</v>
      </c>
      <c r="N280" s="48" t="str">
        <f>IF(INDEX(Applications_2021!$J$2:$J$651,MATCH($A280,Applications_2021!$A$2:$A$651,0))="","",INDEX(Applications_2021!$J$2:$J$651,MATCH($A280,Applications_2021!$A$2:$A$651,0)))</f>
        <v xml:space="preserve">Bailey Middle APAC School </v>
      </c>
      <c r="O280" s="48" t="str">
        <f>IF(INDEX(Applications_2021!$K$2:$K$651,MATCH($A280,Applications_2021!$A$2:$A$651,0))="","",INDEX(Applications_2021!$K$2:$K$651,MATCH($A280,Applications_2021!$A$2:$A$651,0)))</f>
        <v xml:space="preserve">Jackson Public School District </v>
      </c>
      <c r="P280" s="48" t="str">
        <f>IF(INDEX(Applications_2021!$P$2:$P$651,MATCH($A280,Applications_2021!$A$2:$A$651,0))="","",INDEX(Applications_2021!$P$2:$P$651,MATCH($A280,Applications_2021!$A$2:$A$651,0)))</f>
        <v>College degree or 4 or more years of college (including graduate school)</v>
      </c>
      <c r="Q280" s="48" t="str">
        <f>IF(INDEX(Applications_2021!$Q$2:$Q$651,MATCH($A280,Applications_2021!$A$2:$A$651,0))="","",INDEX(Applications_2021!$Q$2:$Q$651,MATCH($A280,Applications_2021!$A$2:$A$651,0)))</f>
        <v>$50,000 per year or above</v>
      </c>
      <c r="R280" s="48" t="str">
        <f>IF(INDEX(Applications_2021!$AL$2:$AL$651,MATCH($A280,Applications_2021!$A$2:$A$651,0))="","",INDEX(Applications_2021!$AL$2:$AL$651,MATCH($A280,Applications_2021!$A$2:$A$651,0)))</f>
        <v>Hinds</v>
      </c>
      <c r="S280" s="48" t="str">
        <f>IF(INDEX(Applications_2021!$V$2:$V$651,MATCH($A280,Applications_2021!$A$2:$A$651,0))="","",INDEX(Applications_2021!$V$2:$V$651,MATCH($A280,Applications_2021!$A$2:$A$651,0)))</f>
        <v>MS</v>
      </c>
      <c r="T280" s="48" t="str">
        <f>IF(INDEX(Applications_2021!$AE$2:$AE$651,MATCH($A280,Applications_2021!$A$2:$A$651,0))="","",INDEX(Applications_2021!$AE$2:$AE$651,MATCH($A280,Applications_2021!$A$2:$A$651,0)))</f>
        <v>Excellent</v>
      </c>
      <c r="U280" s="48" t="str">
        <f>IF(INDEX(Applications_2021!$AF$2:$AF$651,MATCH($A280,Applications_2021!$A$2:$A$651,0))="","",INDEX(Applications_2021!$AF$2:$AF$651,MATCH($A280,Applications_2021!$A$2:$A$651,0)))</f>
        <v xml:space="preserve">I would like to attend the MSMS A.A.Y.M.E. Camp to broaden my education and skills. I hope to gain knowledge of the high school  and college way of learning and have a better education from this experience. </v>
      </c>
      <c r="V280" s="48" t="str">
        <f>IF(INDEX(Applications_2021!$AG$2:$AG$651,MATCH($A280,Applications_2021!$A$2:$A$651,0))="","",INDEX(Applications_2021!$AG$2:$AG$651,MATCH($A280,Applications_2021!$A$2:$A$651,0)))</f>
        <v>I have been awarded many first place awards for Science Fair and extremely high test scores on Achievement Tests since Kindergarten. I am also a golfer, who uses the core values of golfing that help in everyday life to be a honest and respectful person. I have received commendations in swimming and various clubs and organizations such as The Not Here Club, where I served as president (and other offices).</v>
      </c>
      <c r="W280" s="48" t="str">
        <f>IF(INDEX(Applications_2021!$AH$2:$AH$651,MATCH($A280,Applications_2021!$A$2:$A$651,0))="","",INDEX(Applications_2021!$AH$2:$AH$651,MATCH($A280,Applications_2021!$A$2:$A$651,0)))</f>
        <v xml:space="preserve">I have been a mostly A student since beginning school, a furious reader, a lover of learning, and I’m always willing to accept the challenge to broaden my horizons. </v>
      </c>
      <c r="X280" s="48" t="str">
        <f>IF(INDEX(Applications_2021!$AI$2:$AI$651,MATCH($A280,Applications_2021!$A$2:$A$651,0))="","",INDEX(Applications_2021!$AI$2:$AI$651,MATCH($A280,Applications_2021!$A$2:$A$651,0)))</f>
        <v>school/teacher</v>
      </c>
      <c r="Y280" s="48" t="str">
        <f>IF(INDEX(Applications_2021!$AJ$2:$AJ$651,MATCH($A280,Applications_2021!$A$2:$A$651,0))="","",INDEX(Applications_2021!$AJ$2:$AJ$651,MATCH($A280,Applications_2021!$A$2:$A$651,0)))</f>
        <v>I learned about AAYME from a school science teacher, Mrs. Breckenridge, at Bailey APAC Middle School.</v>
      </c>
      <c r="Z280" s="48" t="str" cm="1">
        <f t="array" ref="Z280">IF(INDEX(Transcripts_2021!$Q$2:$Q$1001,MATCH($A280,Applications_2021!$A$2:$A$1001,0))="","",INDEX(Transcripts_2021!$Q$2:$Q$1001,MATCH(TRIM($A280),TRIM(Transcripts_2021!$B$2:$B$1001),0)))</f>
        <v/>
      </c>
      <c r="AA280" s="48" t="str" cm="1">
        <f t="array" ref="AA280">IF(INDEX(Transcripts_2021!$S$2:$S$1001,MATCH($A280,Applications_2021!$A$2:$A$1001,0))="","",INDEX(Transcripts_2021!$S$2:$S$1001,MATCH(TRIM($A280),TRIM(Transcripts_2021!$B$2:$B$1001),0)))</f>
        <v/>
      </c>
      <c r="AB280" s="48" t="str" cm="1">
        <f t="array" ref="AB280">IF(INDEX(Transcripts_2021!$U$2:$U$1001,MATCH($A280,Applications_2021!$A$2:$A$1001,0))="","",INDEX(Transcripts_2021!$U$2:$U$1001,MATCH(TRIM($A280),TRIM(Transcripts_2021!$B$2:$B$1001),0)))</f>
        <v/>
      </c>
      <c r="AC280" s="48" t="str">
        <f>IF(INDEX(Transcripts_2021!$A$2:$A$324,MATCH($A280,Transcripts_2021!$A$2:$A$324,0))=$A280,INDEX(Transcripts_2021!$O$2:$O$324,MATCH($A280,Transcripts_2021!$A$2:$A$324,0)),"")</f>
        <v xml:space="preserve">Bailey APAC Middle School </v>
      </c>
      <c r="AD280" s="48" t="str">
        <f>IF(INDEX('AAYME 2021_List'!$A$3:$A$311,MATCH($A280,'AAYME 2021_List'!$A$3:$A$311,0))=$A280,INDEX('AAYME 2021_List'!$AC$3:$AC$311,MATCH($A280,'AAYME 2021_List'!$A$3:$A$311,0)),"")</f>
        <v>Hinds</v>
      </c>
      <c r="AE280" s="48" t="str">
        <f>IF(INDEX(Applications_2021!$AL$2:$AL$651,MATCH($A280,Applications_2021!$A$2:$A$651,0))="","",INDEX(Applications_2021!$AL$2:$AL$651,MATCH($A280,Applications_2021!$A$2:$A$651,0)))</f>
        <v>Hinds</v>
      </c>
    </row>
    <row r="281" spans="1:31" x14ac:dyDescent="0.3">
      <c r="A281" s="51" t="str">
        <f>IF(Applications_2021!$A595="","",Applications_2021!$A595)</f>
        <v>0621-AHA-AT-0287</v>
      </c>
      <c r="B281" s="52">
        <f>IF(INDEX('AAYME 2021_List'!$A$3:$A$311,MATCH($A281,'AAYME 2021_List'!$A$3:$A$311,0))=$A281,INDEX('AAYME 2021_List'!$B$3:$B$311,MATCH($A281,'AAYME 2021_List'!$A$3:$A$311,0)),"")</f>
        <v>0</v>
      </c>
      <c r="C281" s="258" t="str">
        <f>IF(INDEX('AAYME 2021_List'!$A$3:$A$311,MATCH($A281,'AAYME 2021_List'!$A$3:$A$311,0))=$A281,INDEX('AAYME 2021_List'!$C$3:$C$311,MATCH($A281,'AAYME 2021_List'!$A$3:$A$311,0)),"")</f>
        <v>99-Not Selected</v>
      </c>
      <c r="D281" s="46">
        <f t="shared" si="11"/>
        <v>7</v>
      </c>
      <c r="E281" s="45" cm="1">
        <f t="array" ref="E281">_xlfn.IFS($Q281="Less than $25,000 per year",5,$Q281="$25,000 to $49,999 per year",4,$Q281="$50,000 per year or above",2,$Q281="I do not know.",3,$Q281="",0)</f>
        <v>2</v>
      </c>
      <c r="F281" s="45" cm="1">
        <f t="array" ref="F281">_xlfn.IFS($T281="Excellent",5,$T281="Good",4,$T281="Average",3,$T281="Below Average",2,$T281="Poor",1)</f>
        <v>5</v>
      </c>
      <c r="G281" s="52"/>
      <c r="H281" s="52"/>
      <c r="I281" s="52"/>
      <c r="J281" s="255">
        <f>IF(INDEX('AAYME 2021_List'!$A$3:$A$311,MATCH($A281,'AAYME 2021_List'!$A$3:$A$311,0))=$A281,INDEX('AAYME 2021_List'!$J$3:$J$311,MATCH($A281,'AAYME 2021_List'!$A$3:$A$311,0)),"")</f>
        <v>0</v>
      </c>
      <c r="K281" s="48" t="str">
        <f>IF(LEFT(INDEX(Applications_2021!$E$2:$E$651,MATCH($A281,Applications_2021!$A$2:$A$651,0)),1)="Y","Black","Other")</f>
        <v>Black</v>
      </c>
      <c r="L281" s="48" t="str">
        <f>IF(INDEX(Applications_2021!$F$2:$F$651,MATCH($A281,Applications_2021!$A$2:$A$651,0))="","",INDEX(Applications_2021!$F$2:$F$651,MATCH($A281,Applications_2021!$A$2:$A$651,0)))</f>
        <v>Female</v>
      </c>
      <c r="M281" s="48" t="str">
        <f>IF(LEFT(INDEX(Applications_2021!$I$2:$I$651,MATCH($A281,Applications_2021!$A$2:$A$651,0)),1)="","",LEFT(INDEX(Applications_2021!$I$2:$I$651,MATCH($A281,Applications_2021!$A$2:$A$651,0)),1))</f>
        <v>9</v>
      </c>
      <c r="N281" s="48" t="str">
        <f>IF(INDEX(Applications_2021!$J$2:$J$651,MATCH($A281,Applications_2021!$A$2:$A$651,0))="","",INDEX(Applications_2021!$J$2:$J$651,MATCH($A281,Applications_2021!$A$2:$A$651,0)))</f>
        <v xml:space="preserve">Greenwood High School </v>
      </c>
      <c r="O281" s="48" t="str">
        <f>IF(INDEX(Applications_2021!$K$2:$K$651,MATCH($A281,Applications_2021!$A$2:$A$651,0))="","",INDEX(Applications_2021!$K$2:$K$651,MATCH($A281,Applications_2021!$A$2:$A$651,0)))</f>
        <v xml:space="preserve">Greenwood Leflore Consolidated School District </v>
      </c>
      <c r="P281" s="48" t="str">
        <f>IF(INDEX(Applications_2021!$P$2:$P$651,MATCH($A281,Applications_2021!$A$2:$A$651,0))="","",INDEX(Applications_2021!$P$2:$P$651,MATCH($A281,Applications_2021!$A$2:$A$651,0)))</f>
        <v>College degree or 4 or more years of college (including graduate school)</v>
      </c>
      <c r="Q281" s="48" t="str">
        <f>IF(INDEX(Applications_2021!$Q$2:$Q$651,MATCH($A281,Applications_2021!$A$2:$A$651,0))="","",INDEX(Applications_2021!$Q$2:$Q$651,MATCH($A281,Applications_2021!$A$2:$A$651,0)))</f>
        <v>$50,000 per year or above</v>
      </c>
      <c r="R281" s="48" t="str">
        <f>IF(INDEX(Applications_2021!$AL$2:$AL$651,MATCH($A281,Applications_2021!$A$2:$A$651,0))="","",INDEX(Applications_2021!$AL$2:$AL$651,MATCH($A281,Applications_2021!$A$2:$A$651,0)))</f>
        <v>Leflore</v>
      </c>
      <c r="S281" s="48" t="str">
        <f>IF(INDEX(Applications_2021!$V$2:$V$651,MATCH($A281,Applications_2021!$A$2:$A$651,0))="","",INDEX(Applications_2021!$V$2:$V$651,MATCH($A281,Applications_2021!$A$2:$A$651,0)))</f>
        <v>MS</v>
      </c>
      <c r="T281" s="48" t="str">
        <f>IF(INDEX(Applications_2021!$AE$2:$AE$651,MATCH($A281,Applications_2021!$A$2:$A$651,0))="","",INDEX(Applications_2021!$AE$2:$AE$651,MATCH($A281,Applications_2021!$A$2:$A$651,0)))</f>
        <v>Excellent</v>
      </c>
      <c r="U281" s="48" t="str">
        <f>IF(INDEX(Applications_2021!$AF$2:$AF$651,MATCH($A281,Applications_2021!$A$2:$A$651,0))="","",INDEX(Applications_2021!$AF$2:$AF$651,MATCH($A281,Applications_2021!$A$2:$A$651,0)))</f>
        <v xml:space="preserve">I would like to attend the AAYME Camp to further expand my knowledge on the various college and career opportunities. From my experience I hope to gain the self-awareness and academic enrichment that will better my academic skills. </v>
      </c>
      <c r="V281" s="48" t="str">
        <f>IF(INDEX(Applications_2021!$AG$2:$AG$651,MATCH($A281,Applications_2021!$A$2:$A$651,0))="","",INDEX(Applications_2021!$AG$2:$AG$651,MATCH($A281,Applications_2021!$A$2:$A$651,0)))</f>
        <v xml:space="preserve">A few of my accomplishments include: making it on the superintendents list, and having excellent grades. </v>
      </c>
      <c r="W281" s="48" t="str">
        <f>IF(INDEX(Applications_2021!$AH$2:$AH$651,MATCH($A281,Applications_2021!$A$2:$A$651,0))="","",INDEX(Applications_2021!$AH$2:$AH$651,MATCH($A281,Applications_2021!$A$2:$A$651,0)))</f>
        <v xml:space="preserve">I love to meet new people, I'm open to making new friends, I am an active participant at my church and my community. I love to help others and strive to make the people around me smile. </v>
      </c>
      <c r="X281" s="48" t="str">
        <f>IF(INDEX(Applications_2021!$AI$2:$AI$651,MATCH($A281,Applications_2021!$A$2:$A$651,0))="","",INDEX(Applications_2021!$AI$2:$AI$651,MATCH($A281,Applications_2021!$A$2:$A$651,0)))</f>
        <v>relative or friend</v>
      </c>
      <c r="Y281" s="48" t="str">
        <f>IF(INDEX(Applications_2021!$AJ$2:$AJ$651,MATCH($A281,Applications_2021!$A$2:$A$651,0))="","",INDEX(Applications_2021!$AJ$2:$AJ$651,MATCH($A281,Applications_2021!$A$2:$A$651,0)))</f>
        <v/>
      </c>
      <c r="Z281" s="48" t="str" cm="1">
        <f t="array" ref="Z281">IF(INDEX(Transcripts_2021!$Q$2:$Q$1001,MATCH($A281,Applications_2021!$A$2:$A$1001,0))="","",INDEX(Transcripts_2021!$Q$2:$Q$1001,MATCH(TRIM($A281),TRIM(Transcripts_2021!$B$2:$B$1001),0)))</f>
        <v/>
      </c>
      <c r="AA281" s="48" t="str" cm="1">
        <f t="array" ref="AA281">IF(INDEX(Transcripts_2021!$S$2:$S$1001,MATCH($A281,Applications_2021!$A$2:$A$1001,0))="","",INDEX(Transcripts_2021!$S$2:$S$1001,MATCH(TRIM($A281),TRIM(Transcripts_2021!$B$2:$B$1001),0)))</f>
        <v/>
      </c>
      <c r="AB281" s="48" t="str" cm="1">
        <f t="array" ref="AB281">IF(INDEX(Transcripts_2021!$U$2:$U$1001,MATCH($A281,Applications_2021!$A$2:$A$1001,0))="","",INDEX(Transcripts_2021!$U$2:$U$1001,MATCH(TRIM($A281),TRIM(Transcripts_2021!$B$2:$B$1001),0)))</f>
        <v/>
      </c>
      <c r="AC281" s="48" t="str">
        <f>IF(INDEX(Transcripts_2021!$A$2:$A$324,MATCH($A281,Transcripts_2021!$A$2:$A$324,0))=$A281,INDEX(Transcripts_2021!$O$2:$O$324,MATCH($A281,Transcripts_2021!$A$2:$A$324,0)),"")</f>
        <v>Greenwood High School</v>
      </c>
      <c r="AD281" s="48" t="str">
        <f>IF(INDEX('AAYME 2021_List'!$A$3:$A$311,MATCH($A281,'AAYME 2021_List'!$A$3:$A$311,0))=$A281,INDEX('AAYME 2021_List'!$AC$3:$AC$311,MATCH($A281,'AAYME 2021_List'!$A$3:$A$311,0)),"")</f>
        <v>Leflore</v>
      </c>
      <c r="AE281" s="48" t="str">
        <f>IF(INDEX(Applications_2021!$AL$2:$AL$651,MATCH($A281,Applications_2021!$A$2:$A$651,0))="","",INDEX(Applications_2021!$AL$2:$AL$651,MATCH($A281,Applications_2021!$A$2:$A$651,0)))</f>
        <v>Leflore</v>
      </c>
    </row>
    <row r="282" spans="1:31" x14ac:dyDescent="0.3">
      <c r="A282" s="51" t="str">
        <f>IF(Applications_2021!$A596="","",Applications_2021!$A596)</f>
        <v>0622-AHA-AM-0286</v>
      </c>
      <c r="B282" s="52">
        <f>IF(INDEX('AAYME 2021_List'!$A$3:$A$311,MATCH($A282,'AAYME 2021_List'!$A$3:$A$311,0))=$A282,INDEX('AAYME 2021_List'!$B$3:$B$311,MATCH($A282,'AAYME 2021_List'!$A$3:$A$311,0)),"")</f>
        <v>0</v>
      </c>
      <c r="C282" s="258" t="str">
        <f>IF(INDEX('AAYME 2021_List'!$A$3:$A$311,MATCH($A282,'AAYME 2021_List'!$A$3:$A$311,0))=$A282,INDEX('AAYME 2021_List'!$C$3:$C$311,MATCH($A282,'AAYME 2021_List'!$A$3:$A$311,0)),"")</f>
        <v>99-Not Selected</v>
      </c>
      <c r="D282" s="46">
        <f t="shared" si="11"/>
        <v>7</v>
      </c>
      <c r="E282" s="45" cm="1">
        <f t="array" ref="E282">_xlfn.IFS($Q282="Less than $25,000 per year",5,$Q282="$25,000 to $49,999 per year",4,$Q282="$50,000 per year or above",2,$Q282="I do not know.",3,$Q282="",0)</f>
        <v>2</v>
      </c>
      <c r="F282" s="45" cm="1">
        <f t="array" ref="F282">_xlfn.IFS($T282="Excellent",5,$T282="Good",4,$T282="Average",3,$T282="Below Average",2,$T282="Poor",1)</f>
        <v>5</v>
      </c>
      <c r="G282" s="52"/>
      <c r="H282" s="52"/>
      <c r="I282" s="52"/>
      <c r="J282" s="255">
        <f>IF(INDEX('AAYME 2021_List'!$A$3:$A$311,MATCH($A282,'AAYME 2021_List'!$A$3:$A$311,0))=$A282,INDEX('AAYME 2021_List'!$J$3:$J$311,MATCH($A282,'AAYME 2021_List'!$A$3:$A$311,0)),"")</f>
        <v>0</v>
      </c>
      <c r="K282" s="48" t="str">
        <f>IF(LEFT(INDEX(Applications_2021!$E$2:$E$651,MATCH($A282,Applications_2021!$A$2:$A$651,0)),1)="Y","Black","Other")</f>
        <v>Black</v>
      </c>
      <c r="L282" s="48" t="str">
        <f>IF(INDEX(Applications_2021!$F$2:$F$651,MATCH($A282,Applications_2021!$A$2:$A$651,0))="","",INDEX(Applications_2021!$F$2:$F$651,MATCH($A282,Applications_2021!$A$2:$A$651,0)))</f>
        <v>Female</v>
      </c>
      <c r="M282" s="48" t="str">
        <f>IF(LEFT(INDEX(Applications_2021!$I$2:$I$651,MATCH($A282,Applications_2021!$A$2:$A$651,0)),1)="","",LEFT(INDEX(Applications_2021!$I$2:$I$651,MATCH($A282,Applications_2021!$A$2:$A$651,0)),1))</f>
        <v>7</v>
      </c>
      <c r="N282" s="48" t="str">
        <f>IF(INDEX(Applications_2021!$J$2:$J$651,MATCH($A282,Applications_2021!$A$2:$A$651,0))="","",INDEX(Applications_2021!$J$2:$J$651,MATCH($A282,Applications_2021!$A$2:$A$651,0)))</f>
        <v xml:space="preserve">Greenwood Middle School </v>
      </c>
      <c r="O282" s="48" t="str">
        <f>IF(INDEX(Applications_2021!$K$2:$K$651,MATCH($A282,Applications_2021!$A$2:$A$651,0))="","",INDEX(Applications_2021!$K$2:$K$651,MATCH($A282,Applications_2021!$A$2:$A$651,0)))</f>
        <v xml:space="preserve">Greenwood Leflore Consolidated School District </v>
      </c>
      <c r="P282" s="48" t="str">
        <f>IF(INDEX(Applications_2021!$P$2:$P$651,MATCH($A282,Applications_2021!$A$2:$A$651,0))="","",INDEX(Applications_2021!$P$2:$P$651,MATCH($A282,Applications_2021!$A$2:$A$651,0)))</f>
        <v>College degree or 4 or more years of college (including graduate school)</v>
      </c>
      <c r="Q282" s="48" t="str">
        <f>IF(INDEX(Applications_2021!$Q$2:$Q$651,MATCH($A282,Applications_2021!$A$2:$A$651,0))="","",INDEX(Applications_2021!$Q$2:$Q$651,MATCH($A282,Applications_2021!$A$2:$A$651,0)))</f>
        <v>$50,000 per year or above</v>
      </c>
      <c r="R282" s="48" t="str">
        <f>IF(INDEX(Applications_2021!$AL$2:$AL$651,MATCH($A282,Applications_2021!$A$2:$A$651,0))="","",INDEX(Applications_2021!$AL$2:$AL$651,MATCH($A282,Applications_2021!$A$2:$A$651,0)))</f>
        <v>Leflore</v>
      </c>
      <c r="S282" s="48" t="str">
        <f>IF(INDEX(Applications_2021!$V$2:$V$651,MATCH($A282,Applications_2021!$A$2:$A$651,0))="","",INDEX(Applications_2021!$V$2:$V$651,MATCH($A282,Applications_2021!$A$2:$A$651,0)))</f>
        <v>MS</v>
      </c>
      <c r="T282" s="48" t="str">
        <f>IF(INDEX(Applications_2021!$AE$2:$AE$651,MATCH($A282,Applications_2021!$A$2:$A$651,0))="","",INDEX(Applications_2021!$AE$2:$AE$651,MATCH($A282,Applications_2021!$A$2:$A$651,0)))</f>
        <v>Excellent</v>
      </c>
      <c r="U282" s="48" t="str">
        <f>IF(INDEX(Applications_2021!$AF$2:$AF$651,MATCH($A282,Applications_2021!$A$2:$A$651,0))="","",INDEX(Applications_2021!$AF$2:$AF$651,MATCH($A282,Applications_2021!$A$2:$A$651,0)))</f>
        <v xml:space="preserve">I want to attend the AAYME Camp so that this camp helps me become more confident when I go to college. I would like to attend this camp so it can help me when I take the ACT or SAT. What I hope to gain from my experience is how to become more advanced in learning how to apply for colleges. </v>
      </c>
      <c r="V282" s="48" t="str">
        <f>IF(INDEX(Applications_2021!$AG$2:$AG$651,MATCH($A282,Applications_2021!$A$2:$A$651,0))="","",INDEX(Applications_2021!$AG$2:$AG$651,MATCH($A282,Applications_2021!$A$2:$A$651,0)))</f>
        <v xml:space="preserve">I make excellent grades, I am on the superintendent list at my school. </v>
      </c>
      <c r="W282" s="48" t="str">
        <f>IF(INDEX(Applications_2021!$AH$2:$AH$651,MATCH($A282,Applications_2021!$A$2:$A$651,0))="","",INDEX(Applications_2021!$AH$2:$AH$651,MATCH($A282,Applications_2021!$A$2:$A$651,0)))</f>
        <v>I am a friendly person, I participate with the youth at my church for volunteer works in the community. I sing in the choir and I attend sunday school, and church services.</v>
      </c>
      <c r="X282" s="48" t="str">
        <f>IF(INDEX(Applications_2021!$AI$2:$AI$651,MATCH($A282,Applications_2021!$A$2:$A$651,0))="","",INDEX(Applications_2021!$AI$2:$AI$651,MATCH($A282,Applications_2021!$A$2:$A$651,0)))</f>
        <v>relative or friend</v>
      </c>
      <c r="Y282" s="48" t="str">
        <f>IF(INDEX(Applications_2021!$AJ$2:$AJ$651,MATCH($A282,Applications_2021!$A$2:$A$651,0))="","",INDEX(Applications_2021!$AJ$2:$AJ$651,MATCH($A282,Applications_2021!$A$2:$A$651,0)))</f>
        <v/>
      </c>
      <c r="Z282" s="48" t="str" cm="1">
        <f t="array" ref="Z282">IF(INDEX(Transcripts_2021!$Q$2:$Q$1001,MATCH($A282,Applications_2021!$A$2:$A$1001,0))="","",INDEX(Transcripts_2021!$Q$2:$Q$1001,MATCH(TRIM($A282),TRIM(Transcripts_2021!$B$2:$B$1001),0)))</f>
        <v/>
      </c>
      <c r="AA282" s="48" t="str" cm="1">
        <f t="array" ref="AA282">IF(INDEX(Transcripts_2021!$S$2:$S$1001,MATCH($A282,Applications_2021!$A$2:$A$1001,0))="","",INDEX(Transcripts_2021!$S$2:$S$1001,MATCH(TRIM($A282),TRIM(Transcripts_2021!$B$2:$B$1001),0)))</f>
        <v/>
      </c>
      <c r="AB282" s="48" t="str" cm="1">
        <f t="array" ref="AB282">IF(INDEX(Transcripts_2021!$U$2:$U$1001,MATCH($A282,Applications_2021!$A$2:$A$1001,0))="","",INDEX(Transcripts_2021!$U$2:$U$1001,MATCH(TRIM($A282),TRIM(Transcripts_2021!$B$2:$B$1001),0)))</f>
        <v/>
      </c>
      <c r="AC282" s="48" t="str">
        <f>IF(INDEX(Transcripts_2021!$A$2:$A$324,MATCH($A282,Transcripts_2021!$A$2:$A$324,0))=$A282,INDEX(Transcripts_2021!$O$2:$O$324,MATCH($A282,Transcripts_2021!$A$2:$A$324,0)),"")</f>
        <v>Greenwood Middle School</v>
      </c>
      <c r="AD282" s="48" t="str">
        <f>IF(INDEX('AAYME 2021_List'!$A$3:$A$311,MATCH($A282,'AAYME 2021_List'!$A$3:$A$311,0))=$A282,INDEX('AAYME 2021_List'!$AC$3:$AC$311,MATCH($A282,'AAYME 2021_List'!$A$3:$A$311,0)),"")</f>
        <v>Leflore</v>
      </c>
      <c r="AE282" s="48" t="str">
        <f>IF(INDEX(Applications_2021!$AL$2:$AL$651,MATCH($A282,Applications_2021!$A$2:$A$651,0))="","",INDEX(Applications_2021!$AL$2:$AL$651,MATCH($A282,Applications_2021!$A$2:$A$651,0)))</f>
        <v>Leflore</v>
      </c>
    </row>
    <row r="283" spans="1:31" x14ac:dyDescent="0.3">
      <c r="A283" s="51" t="str">
        <f>IF(Applications_2021!$A597="","",Applications_2021!$A597)</f>
        <v>0623-BRO-SE-0281</v>
      </c>
      <c r="B283" s="52" t="str">
        <f>IF(INDEX('AAYME 2021_List'!$A$3:$A$311,MATCH($A283,'AAYME 2021_List'!$A$3:$A$311,0))=$A283,INDEX('AAYME 2021_List'!$B$3:$B$311,MATCH($A283,'AAYME 2021_List'!$A$3:$A$311,0)),"")</f>
        <v>No</v>
      </c>
      <c r="C283" s="258" t="str">
        <f>IF(INDEX('AAYME 2021_List'!$A$3:$A$311,MATCH($A283,'AAYME 2021_List'!$A$3:$A$311,0))=$A283,INDEX('AAYME 2021_List'!$C$3:$C$311,MATCH($A283,'AAYME 2021_List'!$A$3:$A$311,0)),"")</f>
        <v>03-Missing/Invalid transcript info</v>
      </c>
      <c r="D283" s="46">
        <f t="shared" si="11"/>
        <v>9</v>
      </c>
      <c r="E283" s="45" cm="1">
        <f t="array" ref="E283">_xlfn.IFS($Q283="Less than $25,000 per year",5,$Q283="$25,000 to $49,999 per year",4,$Q283="$50,000 per year or above",2,$Q283="I do not know.",3,$Q283="",0)</f>
        <v>5</v>
      </c>
      <c r="F283" s="45" cm="1">
        <f t="array" ref="F283">_xlfn.IFS($T283="Excellent",5,$T283="Good",4,$T283="Average",3,$T283="Below Average",2,$T283="Poor",1)</f>
        <v>4</v>
      </c>
      <c r="G283" s="52"/>
      <c r="H283" s="52"/>
      <c r="I283" s="52"/>
      <c r="J283" s="255" t="str">
        <f>IF(INDEX('AAYME 2021_List'!$A$3:$A$311,MATCH($A283,'AAYME 2021_List'!$A$3:$A$311,0))=$A283,INDEX('AAYME 2021_List'!$J$3:$J$311,MATCH($A283,'AAYME 2021_List'!$A$3:$A$311,0)),"")</f>
        <v>?</v>
      </c>
      <c r="K283" s="48" t="str">
        <f>IF(LEFT(INDEX(Applications_2021!$E$2:$E$651,MATCH($A283,Applications_2021!$A$2:$A$651,0)),1)="Y","Black","Other")</f>
        <v>Black</v>
      </c>
      <c r="L283" s="48" t="str">
        <f>IF(INDEX(Applications_2021!$F$2:$F$651,MATCH($A283,Applications_2021!$A$2:$A$651,0))="","",INDEX(Applications_2021!$F$2:$F$651,MATCH($A283,Applications_2021!$A$2:$A$651,0)))</f>
        <v>Female</v>
      </c>
      <c r="M283" s="48" t="str">
        <f>IF(LEFT(INDEX(Applications_2021!$I$2:$I$651,MATCH($A283,Applications_2021!$A$2:$A$651,0)),1)="","",LEFT(INDEX(Applications_2021!$I$2:$I$651,MATCH($A283,Applications_2021!$A$2:$A$651,0)),1))</f>
        <v>9</v>
      </c>
      <c r="N283" s="48" t="str">
        <f>IF(INDEX(Applications_2021!$J$2:$J$651,MATCH($A283,Applications_2021!$A$2:$A$651,0))="","",INDEX(Applications_2021!$J$2:$J$651,MATCH($A283,Applications_2021!$A$2:$A$651,0)))</f>
        <v>humphreys county high</v>
      </c>
      <c r="O283" s="48" t="str">
        <f>IF(INDEX(Applications_2021!$K$2:$K$651,MATCH($A283,Applications_2021!$A$2:$A$651,0))="","",INDEX(Applications_2021!$K$2:$K$651,MATCH($A283,Applications_2021!$A$2:$A$651,0)))</f>
        <v>humphreys county</v>
      </c>
      <c r="P283" s="48" t="str">
        <f>IF(INDEX(Applications_2021!$P$2:$P$651,MATCH($A283,Applications_2021!$A$2:$A$651,0))="","",INDEX(Applications_2021!$P$2:$P$651,MATCH($A283,Applications_2021!$A$2:$A$651,0)))</f>
        <v>High School Diploma or up to 3 years of college</v>
      </c>
      <c r="Q283" s="48" t="str">
        <f>IF(INDEX(Applications_2021!$Q$2:$Q$651,MATCH($A283,Applications_2021!$A$2:$A$651,0))="","",INDEX(Applications_2021!$Q$2:$Q$651,MATCH($A283,Applications_2021!$A$2:$A$651,0)))</f>
        <v>Less than $25,000 per year</v>
      </c>
      <c r="R283" s="48" t="str">
        <f>IF(INDEX(Applications_2021!$AL$2:$AL$651,MATCH($A283,Applications_2021!$A$2:$A$651,0))="","",INDEX(Applications_2021!$AL$2:$AL$651,MATCH($A283,Applications_2021!$A$2:$A$651,0)))</f>
        <v>Humphreys</v>
      </c>
      <c r="S283" s="48" t="str">
        <f>IF(INDEX(Applications_2021!$V$2:$V$651,MATCH($A283,Applications_2021!$A$2:$A$651,0))="","",INDEX(Applications_2021!$V$2:$V$651,MATCH($A283,Applications_2021!$A$2:$A$651,0)))</f>
        <v>MS</v>
      </c>
      <c r="T283" s="48" t="str">
        <f>IF(INDEX(Applications_2021!$AE$2:$AE$651,MATCH($A283,Applications_2021!$A$2:$A$651,0))="","",INDEX(Applications_2021!$AE$2:$AE$651,MATCH($A283,Applications_2021!$A$2:$A$651,0)))</f>
        <v>Good</v>
      </c>
      <c r="U283" s="48" t="str">
        <f>IF(INDEX(Applications_2021!$AF$2:$AF$651,MATCH($A283,Applications_2021!$A$2:$A$651,0))="","",INDEX(Applications_2021!$AF$2:$AF$651,MATCH($A283,Applications_2021!$A$2:$A$651,0)))</f>
        <v>I want to attend this college to kind of get an experience of what actual college feels like .Also, I hope to learn many different things I do not already know and meet other people.</v>
      </c>
      <c r="V283" s="48" t="str">
        <f>IF(INDEX(Applications_2021!$AG$2:$AG$651,MATCH($A283,Applications_2021!$A$2:$A$651,0))="","",INDEX(Applications_2021!$AG$2:$AG$651,MATCH($A283,Applications_2021!$A$2:$A$651,0)))</f>
        <v xml:space="preserve">I Have Been a A+ n B+ student my entire life. I have been apart of the Beta club for 5 consecutive years and have been a great roll model to my peers. I have received over 20 trophies and awards since I left Kindergarten and I was 1 of the 2 students to qualify for my school queen. </v>
      </c>
      <c r="W283" s="48" t="str">
        <f>IF(INDEX(Applications_2021!$AH$2:$AH$651,MATCH($A283,Applications_2021!$A$2:$A$651,0))="","",INDEX(Applications_2021!$AH$2:$AH$651,MATCH($A283,Applications_2021!$A$2:$A$651,0)))</f>
        <v/>
      </c>
      <c r="X283" s="48" t="str">
        <f>IF(INDEX(Applications_2021!$AI$2:$AI$651,MATCH($A283,Applications_2021!$A$2:$A$651,0))="","",INDEX(Applications_2021!$AI$2:$AI$651,MATCH($A283,Applications_2021!$A$2:$A$651,0)))</f>
        <v>school/teacher</v>
      </c>
      <c r="Y283" s="48" t="str">
        <f>IF(INDEX(Applications_2021!$AJ$2:$AJ$651,MATCH($A283,Applications_2021!$A$2:$A$651,0))="","",INDEX(Applications_2021!$AJ$2:$AJ$651,MATCH($A283,Applications_2021!$A$2:$A$651,0)))</f>
        <v>Silvia Jones</v>
      </c>
      <c r="Z283" s="48" t="str" cm="1">
        <f t="array" ref="Z283">IF(INDEX(Transcripts_2021!$Q$2:$Q$1001,MATCH($A283,Applications_2021!$A$2:$A$1001,0))="","",INDEX(Transcripts_2021!$Q$2:$Q$1001,MATCH(TRIM($A283),TRIM(Transcripts_2021!$B$2:$B$1001),0)))</f>
        <v/>
      </c>
      <c r="AA283" s="48" t="str" cm="1">
        <f t="array" ref="AA283">IF(INDEX(Transcripts_2021!$S$2:$S$1001,MATCH($A283,Applications_2021!$A$2:$A$1001,0))="","",INDEX(Transcripts_2021!$S$2:$S$1001,MATCH(TRIM($A283),TRIM(Transcripts_2021!$B$2:$B$1001),0)))</f>
        <v/>
      </c>
      <c r="AB283" s="48" t="str" cm="1">
        <f t="array" ref="AB283">IF(INDEX(Transcripts_2021!$U$2:$U$1001,MATCH($A283,Applications_2021!$A$2:$A$1001,0))="","",INDEX(Transcripts_2021!$U$2:$U$1001,MATCH(TRIM($A283),TRIM(Transcripts_2021!$B$2:$B$1001),0)))</f>
        <v/>
      </c>
      <c r="AC283" s="48" t="str">
        <f>IF(INDEX(Transcripts_2021!$A$2:$A$324,MATCH($A283,Transcripts_2021!$A$2:$A$324,0))=$A283,INDEX(Transcripts_2021!$O$2:$O$324,MATCH($A283,Transcripts_2021!$A$2:$A$324,0)),"")</f>
        <v>Humphreys Co High School</v>
      </c>
      <c r="AD283" s="48" t="str">
        <f>IF(INDEX('AAYME 2021_List'!$A$3:$A$311,MATCH($A283,'AAYME 2021_List'!$A$3:$A$311,0))=$A283,INDEX('AAYME 2021_List'!$AC$3:$AC$311,MATCH($A283,'AAYME 2021_List'!$A$3:$A$311,0)),"")</f>
        <v>Humphreys</v>
      </c>
      <c r="AE283" s="48" t="str">
        <f>IF(INDEX(Applications_2021!$AL$2:$AL$651,MATCH($A283,Applications_2021!$A$2:$A$651,0))="","",INDEX(Applications_2021!$AL$2:$AL$651,MATCH($A283,Applications_2021!$A$2:$A$651,0)))</f>
        <v>Humphreys</v>
      </c>
    </row>
    <row r="284" spans="1:31" x14ac:dyDescent="0.3">
      <c r="A284" s="51" t="str">
        <f>IF(Applications_2021!$A598="","",Applications_2021!$A598)</f>
        <v>0624-HUN-AL-0249</v>
      </c>
      <c r="B284" s="52" t="str">
        <f>IF(INDEX('AAYME 2021_List'!$A$3:$A$311,MATCH($A284,'AAYME 2021_List'!$A$3:$A$311,0))=$A284,INDEX('AAYME 2021_List'!$B$3:$B$311,MATCH($A284,'AAYME 2021_List'!$A$3:$A$311,0)),"")</f>
        <v>Yes</v>
      </c>
      <c r="C284" s="258" t="str">
        <f>IF(INDEX('AAYME 2021_List'!$A$3:$A$311,MATCH($A284,'AAYME 2021_List'!$A$3:$A$311,0))=$A284,INDEX('AAYME 2021_List'!$C$3:$C$311,MATCH($A284,'AAYME 2021_List'!$A$3:$A$311,0)),"")</f>
        <v>07-Alternate</v>
      </c>
      <c r="D284" s="46">
        <f t="shared" si="11"/>
        <v>7</v>
      </c>
      <c r="E284" s="45" cm="1">
        <f t="array" ref="E284">_xlfn.IFS($Q284="Less than $25,000 per year",5,$Q284="$25,000 to $49,999 per year",4,$Q284="$50,000 per year or above",2,$Q284="I do not know.",3,$Q284="",0)</f>
        <v>2</v>
      </c>
      <c r="F284" s="45" cm="1">
        <f t="array" ref="F284">_xlfn.IFS($T284="Excellent",5,$T284="Good",4,$T284="Average",3,$T284="Below Average",2,$T284="Poor",1)</f>
        <v>5</v>
      </c>
      <c r="G284" s="52"/>
      <c r="H284" s="52"/>
      <c r="I284" s="52"/>
      <c r="J284" s="255">
        <f>IF(INDEX('AAYME 2021_List'!$A$3:$A$311,MATCH($A284,'AAYME 2021_List'!$A$3:$A$311,0))=$A284,INDEX('AAYME 2021_List'!$J$3:$J$311,MATCH($A284,'AAYME 2021_List'!$A$3:$A$311,0)),"")</f>
        <v>8</v>
      </c>
      <c r="K284" s="48" t="str">
        <f>IF(LEFT(INDEX(Applications_2021!$E$2:$E$651,MATCH($A284,Applications_2021!$A$2:$A$651,0)),1)="Y","Black","Other")</f>
        <v>Black</v>
      </c>
      <c r="L284" s="48" t="str">
        <f>IF(INDEX(Applications_2021!$F$2:$F$651,MATCH($A284,Applications_2021!$A$2:$A$651,0))="","",INDEX(Applications_2021!$F$2:$F$651,MATCH($A284,Applications_2021!$A$2:$A$651,0)))</f>
        <v>Male</v>
      </c>
      <c r="M284" s="48" t="str">
        <f>IF(LEFT(INDEX(Applications_2021!$I$2:$I$651,MATCH($A284,Applications_2021!$A$2:$A$651,0)),1)="","",LEFT(INDEX(Applications_2021!$I$2:$I$651,MATCH($A284,Applications_2021!$A$2:$A$651,0)),1))</f>
        <v>8</v>
      </c>
      <c r="N284" s="48" t="str">
        <f>IF(INDEX(Applications_2021!$J$2:$J$651,MATCH($A284,Applications_2021!$A$2:$A$651,0))="","",INDEX(Applications_2021!$J$2:$J$651,MATCH($A284,Applications_2021!$A$2:$A$651,0)))</f>
        <v>Starkville Christian School</v>
      </c>
      <c r="O284" s="48" t="str">
        <f>IF(INDEX(Applications_2021!$K$2:$K$651,MATCH($A284,Applications_2021!$A$2:$A$651,0))="","",INDEX(Applications_2021!$K$2:$K$651,MATCH($A284,Applications_2021!$A$2:$A$651,0)))</f>
        <v>Starkville, MS</v>
      </c>
      <c r="P284" s="48" t="str">
        <f>IF(INDEX(Applications_2021!$P$2:$P$651,MATCH($A284,Applications_2021!$A$2:$A$651,0))="","",INDEX(Applications_2021!$P$2:$P$651,MATCH($A284,Applications_2021!$A$2:$A$651,0)))</f>
        <v>College degree or 4 or more years of college (including graduate school)</v>
      </c>
      <c r="Q284" s="48" t="str">
        <f>IF(INDEX(Applications_2021!$Q$2:$Q$651,MATCH($A284,Applications_2021!$A$2:$A$651,0))="","",INDEX(Applications_2021!$Q$2:$Q$651,MATCH($A284,Applications_2021!$A$2:$A$651,0)))</f>
        <v>$50,000 per year or above</v>
      </c>
      <c r="R284" s="48" t="str">
        <f>IF(INDEX(Applications_2021!$AL$2:$AL$651,MATCH($A284,Applications_2021!$A$2:$A$651,0))="","",INDEX(Applications_2021!$AL$2:$AL$651,MATCH($A284,Applications_2021!$A$2:$A$651,0)))</f>
        <v>Oktibbeha</v>
      </c>
      <c r="S284" s="48" t="str">
        <f>IF(INDEX(Applications_2021!$V$2:$V$651,MATCH($A284,Applications_2021!$A$2:$A$651,0))="","",INDEX(Applications_2021!$V$2:$V$651,MATCH($A284,Applications_2021!$A$2:$A$651,0)))</f>
        <v>MS</v>
      </c>
      <c r="T284" s="48" t="str">
        <f>IF(INDEX(Applications_2021!$AE$2:$AE$651,MATCH($A284,Applications_2021!$A$2:$A$651,0))="","",INDEX(Applications_2021!$AE$2:$AE$651,MATCH($A284,Applications_2021!$A$2:$A$651,0)))</f>
        <v>Excellent</v>
      </c>
      <c r="U284" s="48" t="str">
        <f>IF(INDEX(Applications_2021!$AF$2:$AF$651,MATCH($A284,Applications_2021!$A$2:$A$651,0))="","",INDEX(Applications_2021!$AF$2:$AF$651,MATCH($A284,Applications_2021!$A$2:$A$651,0)))</f>
        <v>While my parents have put a great emphasis on achieving a Christian education, my current School environment falls short of the diversity that I want to experience in order to succeed in life. I want to be around other African-American students that are bright and high-achieving. I want to learn from them and to share my gifts. I hope to leave with a community of friends and to be part of a network for future academic and professional development. (statement edited by)</v>
      </c>
      <c r="V284" s="48" t="str">
        <f>IF(INDEX(Applications_2021!$AG$2:$AG$651,MATCH($A284,Applications_2021!$A$2:$A$651,0))="","",INDEX(Applications_2021!$AG$2:$AG$651,MATCH($A284,Applications_2021!$A$2:$A$651,0)))</f>
        <v>Alex is an excellent student who has earned all A's from kindergarten through 8th grade. Alex is a strong athlete not because of exceptional talent but because of hard work, practice, and true team spirit. Alex enjoys social media and has developed an international following. Alex is quite tech savvy however his current school does not have technology at all. So he will Revel in opportunities to learn and utilize technology in an academic setting. Alex has strong character but can be timid. He finds the current political climate exhausting and often avoids tough conversations.</v>
      </c>
      <c r="W284" s="48" t="str">
        <f>IF(INDEX(Applications_2021!$AH$2:$AH$651,MATCH($A284,Applications_2021!$A$2:$A$651,0))="","",INDEX(Applications_2021!$AH$2:$AH$651,MATCH($A284,Applications_2021!$A$2:$A$651,0)))</f>
        <v>Alex is entering the 9th grade. He desires to be in a community of young people that may experience the world in similar ways as him. He is a Christian but he understands that the world is full of diversity and wonderful new experiences.</v>
      </c>
      <c r="X284" s="48" t="str">
        <f>IF(INDEX(Applications_2021!$AI$2:$AI$651,MATCH($A284,Applications_2021!$A$2:$A$651,0))="","",INDEX(Applications_2021!$AI$2:$AI$651,MATCH($A284,Applications_2021!$A$2:$A$651,0)))</f>
        <v>Social Media</v>
      </c>
      <c r="Y284" s="48" t="str">
        <f>IF(INDEX(Applications_2021!$AJ$2:$AJ$651,MATCH($A284,Applications_2021!$A$2:$A$651,0))="","",INDEX(Applications_2021!$AJ$2:$AJ$651,MATCH($A284,Applications_2021!$A$2:$A$651,0)))</f>
        <v/>
      </c>
      <c r="Z284" s="48" t="str" cm="1">
        <f t="array" ref="Z284">IF(INDEX(Transcripts_2021!$Q$2:$Q$1001,MATCH($A284,Applications_2021!$A$2:$A$1001,0))="","",INDEX(Transcripts_2021!$Q$2:$Q$1001,MATCH(TRIM($A284),TRIM(Transcripts_2021!$B$2:$B$1001),0)))</f>
        <v/>
      </c>
      <c r="AA284" s="48" t="str" cm="1">
        <f t="array" ref="AA284">IF(INDEX(Transcripts_2021!$S$2:$S$1001,MATCH($A284,Applications_2021!$A$2:$A$1001,0))="","",INDEX(Transcripts_2021!$S$2:$S$1001,MATCH(TRIM($A284),TRIM(Transcripts_2021!$B$2:$B$1001),0)))</f>
        <v/>
      </c>
      <c r="AB284" s="48" t="str" cm="1">
        <f t="array" ref="AB284">IF(INDEX(Transcripts_2021!$U$2:$U$1001,MATCH($A284,Applications_2021!$A$2:$A$1001,0))="","",INDEX(Transcripts_2021!$U$2:$U$1001,MATCH(TRIM($A284),TRIM(Transcripts_2021!$B$2:$B$1001),0)))</f>
        <v/>
      </c>
      <c r="AC284" s="48" t="str">
        <f>IF(INDEX(Transcripts_2021!$A$2:$A$324,MATCH($A284,Transcripts_2021!$A$2:$A$324,0))=$A284,INDEX(Transcripts_2021!$O$2:$O$324,MATCH($A284,Transcripts_2021!$A$2:$A$324,0)),"")</f>
        <v>Starkville Christian School</v>
      </c>
      <c r="AD284" s="48" t="str">
        <f>IF(INDEX('AAYME 2021_List'!$A$3:$A$311,MATCH($A284,'AAYME 2021_List'!$A$3:$A$311,0))=$A284,INDEX('AAYME 2021_List'!$AC$3:$AC$311,MATCH($A284,'AAYME 2021_List'!$A$3:$A$311,0)),"")</f>
        <v>Oktibbeha</v>
      </c>
      <c r="AE284" s="48" t="str">
        <f>IF(INDEX(Applications_2021!$AL$2:$AL$651,MATCH($A284,Applications_2021!$A$2:$A$651,0))="","",INDEX(Applications_2021!$AL$2:$AL$651,MATCH($A284,Applications_2021!$A$2:$A$651,0)))</f>
        <v>Oktibbeha</v>
      </c>
    </row>
    <row r="285" spans="1:31" x14ac:dyDescent="0.3">
      <c r="A285" s="51" t="str">
        <f>IF(Applications_2021!$A601="","",Applications_2021!$A601)</f>
        <v>0627-SYK-DE-0192</v>
      </c>
      <c r="B285" s="52">
        <f>IF(INDEX('AAYME 2021_List'!$A$3:$A$311,MATCH($A285,'AAYME 2021_List'!$A$3:$A$311,0))=$A285,INDEX('AAYME 2021_List'!$B$3:$B$311,MATCH($A285,'AAYME 2021_List'!$A$3:$A$311,0)),"")</f>
        <v>0</v>
      </c>
      <c r="C285" s="281" t="str">
        <f>IF(INDEX('AAYME 2021_List'!$A$3:$A$311,MATCH($A285,'AAYME 2021_List'!$A$3:$A$311,0))=$A285,INDEX('AAYME 2021_List'!$C$3:$C$311,MATCH($A285,'AAYME 2021_List'!$A$3:$A$311,0)),"")</f>
        <v>99-Not Selected</v>
      </c>
      <c r="D285" s="46">
        <f t="shared" si="11"/>
        <v>8</v>
      </c>
      <c r="E285" s="45" cm="1">
        <f t="array" ref="E285">_xlfn.IFS($Q285="Less than $25,000 per year",5,$Q285="$25,000 to $49,999 per year",4,$Q285="$50,000 per year or above",2,$Q285="I do not know.",3,$Q285="",0)</f>
        <v>4</v>
      </c>
      <c r="F285" s="45" cm="1">
        <f t="array" ref="F285">_xlfn.IFS($T285="Excellent",5,$T285="Good",4,$T285="Average",3,$T285="Below Average",2,$T285="Poor",1)</f>
        <v>4</v>
      </c>
      <c r="G285" s="52"/>
      <c r="H285" s="52"/>
      <c r="I285" s="52"/>
      <c r="J285" s="255">
        <f>IF(INDEX('AAYME 2021_List'!$A$3:$A$311,MATCH($A285,'AAYME 2021_List'!$A$3:$A$311,0))=$A285,INDEX('AAYME 2021_List'!$J$3:$J$311,MATCH($A285,'AAYME 2021_List'!$A$3:$A$311,0)),"")</f>
        <v>8</v>
      </c>
      <c r="K285" s="48" t="str">
        <f>IF(LEFT(INDEX(Applications_2021!$E$2:$E$651,MATCH($A285,Applications_2021!$A$2:$A$651,0)),1)="Y","Black","Other")</f>
        <v>Black</v>
      </c>
      <c r="L285" s="48" t="str">
        <f>IF(INDEX(Applications_2021!$F$2:$F$651,MATCH($A285,Applications_2021!$A$2:$A$651,0))="","",INDEX(Applications_2021!$F$2:$F$651,MATCH($A285,Applications_2021!$A$2:$A$651,0)))</f>
        <v>Female</v>
      </c>
      <c r="M285" s="48" t="str">
        <f>IF(LEFT(INDEX(Applications_2021!$I$2:$I$651,MATCH($A285,Applications_2021!$A$2:$A$651,0)),1)="","",LEFT(INDEX(Applications_2021!$I$2:$I$651,MATCH($A285,Applications_2021!$A$2:$A$651,0)),1))</f>
        <v>8</v>
      </c>
      <c r="N285" s="48" t="str">
        <f>IF(INDEX(Applications_2021!$J$2:$J$651,MATCH($A285,Applications_2021!$A$2:$A$651,0))="","",INDEX(Applications_2021!$J$2:$J$651,MATCH($A285,Applications_2021!$A$2:$A$651,0)))</f>
        <v xml:space="preserve">Bailey APAC </v>
      </c>
      <c r="O285" s="48" t="str">
        <f>IF(INDEX(Applications_2021!$K$2:$K$651,MATCH($A285,Applications_2021!$A$2:$A$651,0))="","",INDEX(Applications_2021!$K$2:$K$651,MATCH($A285,Applications_2021!$A$2:$A$651,0)))</f>
        <v>Jackson Public Schools</v>
      </c>
      <c r="P285" s="48" t="str">
        <f>IF(INDEX(Applications_2021!$P$2:$P$651,MATCH($A285,Applications_2021!$A$2:$A$651,0))="","",INDEX(Applications_2021!$P$2:$P$651,MATCH($A285,Applications_2021!$A$2:$A$651,0)))</f>
        <v>College degree or 4 or more years of college (including graduate school)</v>
      </c>
      <c r="Q285" s="48" t="str">
        <f>IF(INDEX(Applications_2021!$Q$2:$Q$651,MATCH($A285,Applications_2021!$A$2:$A$651,0))="","",INDEX(Applications_2021!$Q$2:$Q$651,MATCH($A285,Applications_2021!$A$2:$A$651,0)))</f>
        <v>$25,000 to $49,999 per year</v>
      </c>
      <c r="R285" s="48" t="str">
        <f>IF(INDEX(Applications_2021!$AL$2:$AL$651,MATCH($A285,Applications_2021!$A$2:$A$651,0))="","",INDEX(Applications_2021!$AL$2:$AL$651,MATCH($A285,Applications_2021!$A$2:$A$651,0)))</f>
        <v>Hinds</v>
      </c>
      <c r="S285" s="48" t="str">
        <f>IF(INDEX(Applications_2021!$V$2:$V$651,MATCH($A285,Applications_2021!$A$2:$A$651,0))="","",INDEX(Applications_2021!$V$2:$V$651,MATCH($A285,Applications_2021!$A$2:$A$651,0)))</f>
        <v>MS</v>
      </c>
      <c r="T285" s="48" t="str">
        <f>IF(INDEX(Applications_2021!$AE$2:$AE$651,MATCH($A285,Applications_2021!$A$2:$A$651,0))="","",INDEX(Applications_2021!$AE$2:$AE$651,MATCH($A285,Applications_2021!$A$2:$A$651,0)))</f>
        <v>Good</v>
      </c>
      <c r="U285" s="48" t="str">
        <f>IF(INDEX(Applications_2021!$AF$2:$AF$651,MATCH($A285,Applications_2021!$A$2:$A$651,0))="","",INDEX(Applications_2021!$AF$2:$AF$651,MATCH($A285,Applications_2021!$A$2:$A$651,0)))</f>
        <v xml:space="preserve">I want to gain more knowledge and skills in math. I also want to gain cooperative learning experiences.  It will be nice to be in an environment of girls who want to advance more in their academics and learn how to work successfully in groups. I also want to gain leadership experiences. </v>
      </c>
      <c r="V285" s="48" t="str">
        <f>IF(INDEX(Applications_2021!$AG$2:$AG$651,MATCH($A285,Applications_2021!$A$2:$A$651,0))="","",INDEX(Applications_2021!$AG$2:$AG$651,MATCH($A285,Applications_2021!$A$2:$A$651,0)))</f>
        <v xml:space="preserve">I am currently on a 12th grade reading level. In my math, I'm currently considered being on the advanced level. I have been on honor roll all school year.   I am a hard worker and I strive to do my best. I also believe in helping others. If I can figure out a way to succeed,  I will always help the next person. </v>
      </c>
      <c r="W285" s="48" t="str">
        <f>IF(INDEX(Applications_2021!$AH$2:$AH$651,MATCH($A285,Applications_2021!$A$2:$A$651,0))="","",INDEX(Applications_2021!$AH$2:$AH$651,MATCH($A285,Applications_2021!$A$2:$A$651,0)))</f>
        <v/>
      </c>
      <c r="X285" s="48" t="str">
        <f>IF(INDEX(Applications_2021!$AI$2:$AI$651,MATCH($A285,Applications_2021!$A$2:$A$651,0))="","",INDEX(Applications_2021!$AI$2:$AI$651,MATCH($A285,Applications_2021!$A$2:$A$651,0)))</f>
        <v>relative or friend</v>
      </c>
      <c r="Y285" s="48" t="str">
        <f>IF(INDEX(Applications_2021!$AJ$2:$AJ$651,MATCH($A285,Applications_2021!$A$2:$A$651,0))="","",INDEX(Applications_2021!$AJ$2:$AJ$651,MATCH($A285,Applications_2021!$A$2:$A$651,0)))</f>
        <v/>
      </c>
      <c r="Z285" s="48" t="str" cm="1">
        <f t="array" ref="Z285">IF(INDEX(Transcripts_2021!$Q$2:$Q$1001,MATCH($A285,Applications_2021!$A$2:$A$1001,0))="","",INDEX(Transcripts_2021!$Q$2:$Q$1001,MATCH(TRIM($A285),TRIM(Transcripts_2021!$B$2:$B$1001),0)))</f>
        <v/>
      </c>
      <c r="AA285" s="48" t="str" cm="1">
        <f t="array" ref="AA285">IF(INDEX(Transcripts_2021!$S$2:$S$1001,MATCH($A285,Applications_2021!$A$2:$A$1001,0))="","",INDEX(Transcripts_2021!$S$2:$S$1001,MATCH(TRIM($A285),TRIM(Transcripts_2021!$B$2:$B$1001),0)))</f>
        <v/>
      </c>
      <c r="AB285" s="48" t="str" cm="1">
        <f t="array" ref="AB285">IF(INDEX(Transcripts_2021!$U$2:$U$1001,MATCH($A285,Applications_2021!$A$2:$A$1001,0))="","",INDEX(Transcripts_2021!$U$2:$U$1001,MATCH(TRIM($A285),TRIM(Transcripts_2021!$B$2:$B$1001),0)))</f>
        <v/>
      </c>
      <c r="AC285" s="48" t="str">
        <f>IF(INDEX(Transcripts_2021!$A$2:$A$324,MATCH($A285,Transcripts_2021!$A$2:$A$324,0))=$A285,INDEX(Transcripts_2021!$O$2:$O$324,MATCH($A285,Transcripts_2021!$A$2:$A$324,0)),"")</f>
        <v xml:space="preserve">Bailey APAC </v>
      </c>
      <c r="AD285" s="48" t="str">
        <f>IF(INDEX('AAYME 2021_List'!$A$3:$A$311,MATCH($A285,'AAYME 2021_List'!$A$3:$A$311,0))=$A285,INDEX('AAYME 2021_List'!$AC$3:$AC$311,MATCH($A285,'AAYME 2021_List'!$A$3:$A$311,0)),"")</f>
        <v>Hinds</v>
      </c>
      <c r="AE285" s="48" t="str">
        <f>IF(INDEX(Applications_2021!$AL$2:$AL$651,MATCH($A285,Applications_2021!$A$2:$A$651,0))="","",INDEX(Applications_2021!$AL$2:$AL$651,MATCH($A285,Applications_2021!$A$2:$A$651,0)))</f>
        <v>Hinds</v>
      </c>
    </row>
    <row r="286" spans="1:31" x14ac:dyDescent="0.3">
      <c r="A286" s="51" t="str">
        <f>IF(Applications_2021!$A602="","",Applications_2021!$A602)</f>
        <v>0628-FRA-TH-0242</v>
      </c>
      <c r="B286" s="52">
        <f>IF(INDEX('AAYME 2021_List'!$A$3:$A$311,MATCH($A286,'AAYME 2021_List'!$A$3:$A$311,0))=$A286,INDEX('AAYME 2021_List'!$B$3:$B$311,MATCH($A286,'AAYME 2021_List'!$A$3:$A$311,0)),"")</f>
        <v>0</v>
      </c>
      <c r="C286" s="258" t="str">
        <f>IF(INDEX('AAYME 2021_List'!$A$3:$A$311,MATCH($A286,'AAYME 2021_List'!$A$3:$A$311,0))=$A286,INDEX('AAYME 2021_List'!$C$3:$C$311,MATCH($A286,'AAYME 2021_List'!$A$3:$A$311,0)),"")</f>
        <v>99-Not Selected</v>
      </c>
      <c r="D286" s="46">
        <f t="shared" si="11"/>
        <v>6</v>
      </c>
      <c r="E286" s="45" cm="1">
        <f t="array" ref="E286">_xlfn.IFS($Q286="Less than $25,000 per year",5,$Q286="$25,000 to $49,999 per year",4,$Q286="$50,000 per year or above",2,$Q286="I do not know.",3,$Q286="",0)</f>
        <v>2</v>
      </c>
      <c r="F286" s="45" cm="1">
        <f t="array" ref="F286">_xlfn.IFS($T286="Excellent",5,$T286="Good",4,$T286="Average",3,$T286="Below Average",2,$T286="Poor",1)</f>
        <v>4</v>
      </c>
      <c r="G286" s="52"/>
      <c r="H286" s="52"/>
      <c r="I286" s="52"/>
      <c r="J286" s="255">
        <f>IF(INDEX('AAYME 2021_List'!$A$3:$A$311,MATCH($A286,'AAYME 2021_List'!$A$3:$A$311,0))=$A286,INDEX('AAYME 2021_List'!$J$3:$J$311,MATCH($A286,'AAYME 2021_List'!$A$3:$A$311,0)),"")</f>
        <v>0</v>
      </c>
      <c r="K286" s="48" t="str">
        <f>IF(LEFT(INDEX(Applications_2021!$E$2:$E$651,MATCH($A286,Applications_2021!$A$2:$A$651,0)),1)="Y","Black","Other")</f>
        <v>Black</v>
      </c>
      <c r="L286" s="48" t="str">
        <f>IF(INDEX(Applications_2021!$F$2:$F$651,MATCH($A286,Applications_2021!$A$2:$A$651,0))="","",INDEX(Applications_2021!$F$2:$F$651,MATCH($A286,Applications_2021!$A$2:$A$651,0)))</f>
        <v>Female</v>
      </c>
      <c r="M286" s="48" t="str">
        <f>IF(LEFT(INDEX(Applications_2021!$I$2:$I$651,MATCH($A286,Applications_2021!$A$2:$A$651,0)),1)="","",LEFT(INDEX(Applications_2021!$I$2:$I$651,MATCH($A286,Applications_2021!$A$2:$A$651,0)),1))</f>
        <v>7</v>
      </c>
      <c r="N286" s="48" t="str">
        <f>IF(INDEX(Applications_2021!$J$2:$J$651,MATCH($A286,Applications_2021!$A$2:$A$651,0))="","",INDEX(Applications_2021!$J$2:$J$651,MATCH($A286,Applications_2021!$A$2:$A$651,0)))</f>
        <v>Bailey APAC</v>
      </c>
      <c r="O286" s="48" t="str">
        <f>IF(INDEX(Applications_2021!$K$2:$K$651,MATCH($A286,Applications_2021!$A$2:$A$651,0))="","",INDEX(Applications_2021!$K$2:$K$651,MATCH($A286,Applications_2021!$A$2:$A$651,0)))</f>
        <v>JPS</v>
      </c>
      <c r="P286" s="48" t="str">
        <f>IF(INDEX(Applications_2021!$P$2:$P$651,MATCH($A286,Applications_2021!$A$2:$A$651,0))="","",INDEX(Applications_2021!$P$2:$P$651,MATCH($A286,Applications_2021!$A$2:$A$651,0)))</f>
        <v>College degree or 4 or more years of college (including graduate school)</v>
      </c>
      <c r="Q286" s="48" t="str">
        <f>IF(INDEX(Applications_2021!$Q$2:$Q$651,MATCH($A286,Applications_2021!$A$2:$A$651,0))="","",INDEX(Applications_2021!$Q$2:$Q$651,MATCH($A286,Applications_2021!$A$2:$A$651,0)))</f>
        <v>$50,000 per year or above</v>
      </c>
      <c r="R286" s="48" t="str">
        <f>IF(INDEX(Applications_2021!$AL$2:$AL$651,MATCH($A286,Applications_2021!$A$2:$A$651,0))="","",INDEX(Applications_2021!$AL$2:$AL$651,MATCH($A286,Applications_2021!$A$2:$A$651,0)))</f>
        <v>Hinds</v>
      </c>
      <c r="S286" s="48" t="str">
        <f>IF(INDEX(Applications_2021!$V$2:$V$651,MATCH($A286,Applications_2021!$A$2:$A$651,0))="","",INDEX(Applications_2021!$V$2:$V$651,MATCH($A286,Applications_2021!$A$2:$A$651,0)))</f>
        <v>MS</v>
      </c>
      <c r="T286" s="48" t="str">
        <f>IF(INDEX(Applications_2021!$AE$2:$AE$651,MATCH($A286,Applications_2021!$A$2:$A$651,0))="","",INDEX(Applications_2021!$AE$2:$AE$651,MATCH($A286,Applications_2021!$A$2:$A$651,0)))</f>
        <v>Good</v>
      </c>
      <c r="U286" s="48" t="str">
        <f>IF(INDEX(Applications_2021!$AF$2:$AF$651,MATCH($A286,Applications_2021!$A$2:$A$651,0))="","",INDEX(Applications_2021!$AF$2:$AF$651,MATCH($A286,Applications_2021!$A$2:$A$651,0)))</f>
        <v>I believe that this is a great opportunity to learn more about Math and Science in a different way.</v>
      </c>
      <c r="V286" s="48" t="str">
        <f>IF(INDEX(Applications_2021!$AG$2:$AG$651,MATCH($A286,Applications_2021!$A$2:$A$651,0))="","",INDEX(Applications_2021!$AG$2:$AG$651,MATCH($A286,Applications_2021!$A$2:$A$651,0)))</f>
        <v/>
      </c>
      <c r="W286" s="48" t="str">
        <f>IF(INDEX(Applications_2021!$AH$2:$AH$651,MATCH($A286,Applications_2021!$A$2:$A$651,0))="","",INDEX(Applications_2021!$AH$2:$AH$651,MATCH($A286,Applications_2021!$A$2:$A$651,0)))</f>
        <v/>
      </c>
      <c r="X286" s="48" t="str">
        <f>IF(INDEX(Applications_2021!$AI$2:$AI$651,MATCH($A286,Applications_2021!$A$2:$A$651,0))="","",INDEX(Applications_2021!$AI$2:$AI$651,MATCH($A286,Applications_2021!$A$2:$A$651,0)))</f>
        <v>school/teacher</v>
      </c>
      <c r="Y286" s="48" t="str">
        <f>IF(INDEX(Applications_2021!$AJ$2:$AJ$651,MATCH($A286,Applications_2021!$A$2:$A$651,0))="","",INDEX(Applications_2021!$AJ$2:$AJ$651,MATCH($A286,Applications_2021!$A$2:$A$651,0)))</f>
        <v>Bailey APAC</v>
      </c>
      <c r="Z286" s="48" t="str" cm="1">
        <f t="array" ref="Z286">IF(INDEX(Transcripts_2021!$Q$2:$Q$1001,MATCH($A286,Applications_2021!$A$2:$A$1001,0))="","",INDEX(Transcripts_2021!$Q$2:$Q$1001,MATCH(TRIM($A286),TRIM(Transcripts_2021!$B$2:$B$1001),0)))</f>
        <v/>
      </c>
      <c r="AA286" s="48" t="str" cm="1">
        <f t="array" ref="AA286">IF(INDEX(Transcripts_2021!$S$2:$S$1001,MATCH($A286,Applications_2021!$A$2:$A$1001,0))="","",INDEX(Transcripts_2021!$S$2:$S$1001,MATCH(TRIM($A286),TRIM(Transcripts_2021!$B$2:$B$1001),0)))</f>
        <v/>
      </c>
      <c r="AB286" s="48" t="str" cm="1">
        <f t="array" ref="AB286">IF(INDEX(Transcripts_2021!$U$2:$U$1001,MATCH($A286,Applications_2021!$A$2:$A$1001,0))="","",INDEX(Transcripts_2021!$U$2:$U$1001,MATCH(TRIM($A286),TRIM(Transcripts_2021!$B$2:$B$1001),0)))</f>
        <v/>
      </c>
      <c r="AC286" s="48" t="str">
        <f>IF(INDEX(Transcripts_2021!$A$2:$A$324,MATCH($A286,Transcripts_2021!$A$2:$A$324,0))=$A286,INDEX(Transcripts_2021!$O$2:$O$324,MATCH($A286,Transcripts_2021!$A$2:$A$324,0)),"")</f>
        <v>Bailey APAC</v>
      </c>
      <c r="AD286" s="48" t="str">
        <f>IF(INDEX('AAYME 2021_List'!$A$3:$A$311,MATCH($A286,'AAYME 2021_List'!$A$3:$A$311,0))=$A286,INDEX('AAYME 2021_List'!$AC$3:$AC$311,MATCH($A286,'AAYME 2021_List'!$A$3:$A$311,0)),"")</f>
        <v>Hinds</v>
      </c>
      <c r="AE286" s="48" t="str">
        <f>IF(INDEX(Applications_2021!$AL$2:$AL$651,MATCH($A286,Applications_2021!$A$2:$A$651,0))="","",INDEX(Applications_2021!$AL$2:$AL$651,MATCH($A286,Applications_2021!$A$2:$A$651,0)))</f>
        <v>Hinds</v>
      </c>
    </row>
    <row r="287" spans="1:31" x14ac:dyDescent="0.3">
      <c r="A287" s="51" t="str">
        <f>IF(Applications_2021!$A604="","",Applications_2021!$A604)</f>
        <v>0630-BUT-NA-0187</v>
      </c>
      <c r="B287" s="52" t="str">
        <f>IF(INDEX('AAYME 2021_List'!$A$3:$A$311,MATCH($A287,'AAYME 2021_List'!$A$3:$A$311,0))=$A287,INDEX('AAYME 2021_List'!$B$3:$B$311,MATCH($A287,'AAYME 2021_List'!$A$3:$A$311,0)),"")</f>
        <v>Yes</v>
      </c>
      <c r="C287" s="258" t="str">
        <f>IF(INDEX('AAYME 2021_List'!$A$3:$A$311,MATCH($A287,'AAYME 2021_List'!$A$3:$A$311,0))=$A287,INDEX('AAYME 2021_List'!$C$3:$C$311,MATCH($A287,'AAYME 2021_List'!$A$3:$A$311,0)),"")</f>
        <v>06-Finalist</v>
      </c>
      <c r="D287" s="46">
        <f t="shared" si="11"/>
        <v>6</v>
      </c>
      <c r="E287" s="45" cm="1">
        <f t="array" ref="E287">_xlfn.IFS($Q287="Less than $25,000 per year",5,$Q287="$25,000 to $49,999 per year",4,$Q287="$50,000 per year or above",2,$Q287="I do not know.",3,$Q287="",0)</f>
        <v>2</v>
      </c>
      <c r="F287" s="45" cm="1">
        <f t="array" ref="F287">_xlfn.IFS($T287="Excellent",5,$T287="Good",4,$T287="Average",3,$T287="Below Average",2,$T287="Poor",1)</f>
        <v>4</v>
      </c>
      <c r="G287" s="52"/>
      <c r="H287" s="52"/>
      <c r="I287" s="52"/>
      <c r="J287" s="255">
        <f>IF(INDEX('AAYME 2021_List'!$A$3:$A$311,MATCH($A287,'AAYME 2021_List'!$A$3:$A$311,0))=$A287,INDEX('AAYME 2021_List'!$J$3:$J$311,MATCH($A287,'AAYME 2021_List'!$A$3:$A$311,0)),"")</f>
        <v>7</v>
      </c>
      <c r="K287" s="48" t="str">
        <f>IF(LEFT(INDEX(Applications_2021!$E$2:$E$651,MATCH($A287,Applications_2021!$A$2:$A$651,0)),1)="Y","Black","Other")</f>
        <v>Black</v>
      </c>
      <c r="L287" s="48" t="str">
        <f>IF(INDEX(Applications_2021!$F$2:$F$651,MATCH($A287,Applications_2021!$A$2:$A$651,0))="","",INDEX(Applications_2021!$F$2:$F$651,MATCH($A287,Applications_2021!$A$2:$A$651,0)))</f>
        <v>Female</v>
      </c>
      <c r="M287" s="48" t="str">
        <f>IF(LEFT(INDEX(Applications_2021!$I$2:$I$651,MATCH($A287,Applications_2021!$A$2:$A$651,0)),1)="","",LEFT(INDEX(Applications_2021!$I$2:$I$651,MATCH($A287,Applications_2021!$A$2:$A$651,0)),1))</f>
        <v>8</v>
      </c>
      <c r="N287" s="48" t="str">
        <f>IF(INDEX(Applications_2021!$J$2:$J$651,MATCH($A287,Applications_2021!$A$2:$A$651,0))="","",INDEX(Applications_2021!$J$2:$J$651,MATCH($A287,Applications_2021!$A$2:$A$651,0)))</f>
        <v>Bayou View Middle School</v>
      </c>
      <c r="O287" s="48" t="str">
        <f>IF(INDEX(Applications_2021!$K$2:$K$651,MATCH($A287,Applications_2021!$A$2:$A$651,0))="","",INDEX(Applications_2021!$K$2:$K$651,MATCH($A287,Applications_2021!$A$2:$A$651,0)))</f>
        <v xml:space="preserve">Gulfport </v>
      </c>
      <c r="P287" s="48" t="str">
        <f>IF(INDEX(Applications_2021!$P$2:$P$651,MATCH($A287,Applications_2021!$A$2:$A$651,0))="","",INDEX(Applications_2021!$P$2:$P$651,MATCH($A287,Applications_2021!$A$2:$A$651,0)))</f>
        <v>College degree or 4 or more years of college (including graduate school)</v>
      </c>
      <c r="Q287" s="48" t="str">
        <f>IF(INDEX(Applications_2021!$Q$2:$Q$651,MATCH($A287,Applications_2021!$A$2:$A$651,0))="","",INDEX(Applications_2021!$Q$2:$Q$651,MATCH($A287,Applications_2021!$A$2:$A$651,0)))</f>
        <v>$50,000 per year or above</v>
      </c>
      <c r="R287" s="48" t="str">
        <f>IF(INDEX(Applications_2021!$AL$2:$AL$651,MATCH($A287,Applications_2021!$A$2:$A$651,0))="","",INDEX(Applications_2021!$AL$2:$AL$651,MATCH($A287,Applications_2021!$A$2:$A$651,0)))</f>
        <v>Harrison</v>
      </c>
      <c r="S287" s="48" t="str">
        <f>IF(INDEX(Applications_2021!$V$2:$V$651,MATCH($A287,Applications_2021!$A$2:$A$651,0))="","",INDEX(Applications_2021!$V$2:$V$651,MATCH($A287,Applications_2021!$A$2:$A$651,0)))</f>
        <v>MS</v>
      </c>
      <c r="T287" s="48" t="str">
        <f>IF(INDEX(Applications_2021!$AE$2:$AE$651,MATCH($A287,Applications_2021!$A$2:$A$651,0))="","",INDEX(Applications_2021!$AE$2:$AE$651,MATCH($A287,Applications_2021!$A$2:$A$651,0)))</f>
        <v>Good</v>
      </c>
      <c r="U287" s="48" t="str">
        <f>IF(INDEX(Applications_2021!$AF$2:$AF$651,MATCH($A287,Applications_2021!$A$2:$A$651,0))="","",INDEX(Applications_2021!$AF$2:$AF$651,MATCH($A287,Applications_2021!$A$2:$A$651,0)))</f>
        <v xml:space="preserve">I am a 7th grade student who is interested in one day working in the science field. I was a member of my school's robotics program and I would one day like to be an engineer or a medical doctor. This camp will help me to hopefully explore careers and learn more about math and science. </v>
      </c>
      <c r="V287" s="48" t="str">
        <f>IF(INDEX(Applications_2021!$AG$2:$AG$651,MATCH($A287,Applications_2021!$A$2:$A$651,0))="","",INDEX(Applications_2021!$AG$2:$AG$651,MATCH($A287,Applications_2021!$A$2:$A$651,0)))</f>
        <v xml:space="preserve">Honor Roll.  My robotics team, in the 4th grade was awarded on the state level based on the research we conducted for our STEM in medicine project. We won a bid to attend the national VEX IQ tournament that year. </v>
      </c>
      <c r="W287" s="48" t="str">
        <f>IF(INDEX(Applications_2021!$AH$2:$AH$651,MATCH($A287,Applications_2021!$A$2:$A$651,0))="","",INDEX(Applications_2021!$AH$2:$AH$651,MATCH($A287,Applications_2021!$A$2:$A$651,0)))</f>
        <v/>
      </c>
      <c r="X287" s="48" t="str">
        <f>IF(INDEX(Applications_2021!$AI$2:$AI$651,MATCH($A287,Applications_2021!$A$2:$A$651,0))="","",INDEX(Applications_2021!$AI$2:$AI$651,MATCH($A287,Applications_2021!$A$2:$A$651,0)))</f>
        <v>relative or friend</v>
      </c>
      <c r="Y287" s="48" t="str">
        <f>IF(INDEX(Applications_2021!$AJ$2:$AJ$651,MATCH($A287,Applications_2021!$A$2:$A$651,0))="","",INDEX(Applications_2021!$AJ$2:$AJ$651,MATCH($A287,Applications_2021!$A$2:$A$651,0)))</f>
        <v/>
      </c>
      <c r="Z287" s="48" t="str" cm="1">
        <f t="array" ref="Z287">IF(INDEX(Transcripts_2021!$Q$2:$Q$1001,MATCH($A287,Applications_2021!$A$2:$A$1001,0))="","",INDEX(Transcripts_2021!$Q$2:$Q$1001,MATCH(TRIM($A287),TRIM(Transcripts_2021!$B$2:$B$1001),0)))</f>
        <v/>
      </c>
      <c r="AA287" s="48" t="str" cm="1">
        <f t="array" ref="AA287">IF(INDEX(Transcripts_2021!$S$2:$S$1001,MATCH($A287,Applications_2021!$A$2:$A$1001,0))="","",INDEX(Transcripts_2021!$S$2:$S$1001,MATCH(TRIM($A287),TRIM(Transcripts_2021!$B$2:$B$1001),0)))</f>
        <v/>
      </c>
      <c r="AB287" s="48" t="str" cm="1">
        <f t="array" ref="AB287">IF(INDEX(Transcripts_2021!$U$2:$U$1001,MATCH($A287,Applications_2021!$A$2:$A$1001,0))="","",INDEX(Transcripts_2021!$U$2:$U$1001,MATCH(TRIM($A287),TRIM(Transcripts_2021!$B$2:$B$1001),0)))</f>
        <v/>
      </c>
      <c r="AC287" s="48" t="str">
        <f>IF(INDEX(Transcripts_2021!$A$2:$A$324,MATCH($A287,Transcripts_2021!$A$2:$A$324,0))=$A287,INDEX(Transcripts_2021!$O$2:$O$324,MATCH($A287,Transcripts_2021!$A$2:$A$324,0)),"")</f>
        <v xml:space="preserve">Bayou View Middle School </v>
      </c>
      <c r="AD287" s="48" t="str">
        <f>IF(INDEX('AAYME 2021_List'!$A$3:$A$311,MATCH($A287,'AAYME 2021_List'!$A$3:$A$311,0))=$A287,INDEX('AAYME 2021_List'!$AC$3:$AC$311,MATCH($A287,'AAYME 2021_List'!$A$3:$A$311,0)),"")</f>
        <v>Harrison</v>
      </c>
      <c r="AE287" s="48" t="str">
        <f>IF(INDEX(Applications_2021!$AL$2:$AL$651,MATCH($A287,Applications_2021!$A$2:$A$651,0))="","",INDEX(Applications_2021!$AL$2:$AL$651,MATCH($A287,Applications_2021!$A$2:$A$651,0)))</f>
        <v>Harrison</v>
      </c>
    </row>
    <row r="288" spans="1:31" x14ac:dyDescent="0.3">
      <c r="A288" s="51" t="str">
        <f>IF(Applications_2021!$A605="","",Applications_2021!$A605)</f>
        <v>0631-REE-MI-0224</v>
      </c>
      <c r="B288" s="52" t="str">
        <f>IF(INDEX('AAYME 2021_List'!$A$3:$A$311,MATCH($A288,'AAYME 2021_List'!$A$3:$A$311,0))=$A288,INDEX('AAYME 2021_List'!$B$3:$B$311,MATCH($A288,'AAYME 2021_List'!$A$3:$A$311,0)),"")</f>
        <v>Yes</v>
      </c>
      <c r="C288" s="258" t="str">
        <f>IF(INDEX('AAYME 2021_List'!$A$3:$A$311,MATCH($A288,'AAYME 2021_List'!$A$3:$A$311,0))=$A288,INDEX('AAYME 2021_List'!$C$3:$C$311,MATCH($A288,'AAYME 2021_List'!$A$3:$A$311,0)),"")</f>
        <v>06-Finalist</v>
      </c>
      <c r="D288" s="46">
        <f t="shared" si="11"/>
        <v>10</v>
      </c>
      <c r="E288" s="45" cm="1">
        <f t="array" ref="E288">_xlfn.IFS($Q288="Less than $25,000 per year",5,$Q288="$25,000 to $49,999 per year",4,$Q288="$50,000 per year or above",2,$Q288="I do not know.",3,$Q288="",0)</f>
        <v>5</v>
      </c>
      <c r="F288" s="45" cm="1">
        <f t="array" ref="F288">_xlfn.IFS($T288="Excellent",5,$T288="Good",4,$T288="Average",3,$T288="Below Average",2,$T288="Poor",1)</f>
        <v>5</v>
      </c>
      <c r="G288" s="52"/>
      <c r="H288" s="52"/>
      <c r="I288" s="52"/>
      <c r="J288" s="255">
        <f>IF(INDEX('AAYME 2021_List'!$A$3:$A$311,MATCH($A288,'AAYME 2021_List'!$A$3:$A$311,0))=$A288,INDEX('AAYME 2021_List'!$J$3:$J$311,MATCH($A288,'AAYME 2021_List'!$A$3:$A$311,0)),"")</f>
        <v>8</v>
      </c>
      <c r="K288" s="48" t="str">
        <f>IF(LEFT(INDEX(Applications_2021!$E$2:$E$651,MATCH($A288,Applications_2021!$A$2:$A$651,0)),1)="Y","Black","Other")</f>
        <v>Black</v>
      </c>
      <c r="L288" s="48" t="str">
        <f>IF(INDEX(Applications_2021!$F$2:$F$651,MATCH($A288,Applications_2021!$A$2:$A$651,0))="","",INDEX(Applications_2021!$F$2:$F$651,MATCH($A288,Applications_2021!$A$2:$A$651,0)))</f>
        <v>Male</v>
      </c>
      <c r="M288" s="48" t="str">
        <f>IF(LEFT(INDEX(Applications_2021!$I$2:$I$651,MATCH($A288,Applications_2021!$A$2:$A$651,0)),1)="","",LEFT(INDEX(Applications_2021!$I$2:$I$651,MATCH($A288,Applications_2021!$A$2:$A$651,0)),1))</f>
        <v>8</v>
      </c>
      <c r="N288" s="48" t="str">
        <f>IF(INDEX(Applications_2021!$J$2:$J$651,MATCH($A288,Applications_2021!$A$2:$A$651,0))="","",INDEX(Applications_2021!$J$2:$J$651,MATCH($A288,Applications_2021!$A$2:$A$651,0)))</f>
        <v>T. L. Weston Middle School</v>
      </c>
      <c r="O288" s="48" t="str">
        <f>IF(INDEX(Applications_2021!$K$2:$K$651,MATCH($A288,Applications_2021!$A$2:$A$651,0))="","",INDEX(Applications_2021!$K$2:$K$651,MATCH($A288,Applications_2021!$A$2:$A$651,0)))</f>
        <v>Greenville Public School District</v>
      </c>
      <c r="P288" s="48" t="str">
        <f>IF(INDEX(Applications_2021!$P$2:$P$651,MATCH($A288,Applications_2021!$A$2:$A$651,0))="","",INDEX(Applications_2021!$P$2:$P$651,MATCH($A288,Applications_2021!$A$2:$A$651,0)))</f>
        <v>High School Diploma or up to 3 years of college</v>
      </c>
      <c r="Q288" s="48" t="str">
        <f>IF(INDEX(Applications_2021!$Q$2:$Q$651,MATCH($A288,Applications_2021!$A$2:$A$651,0))="","",INDEX(Applications_2021!$Q$2:$Q$651,MATCH($A288,Applications_2021!$A$2:$A$651,0)))</f>
        <v>Less than $25,000 per year</v>
      </c>
      <c r="R288" s="48" t="str">
        <f>IF(INDEX(Applications_2021!$AL$2:$AL$651,MATCH($A288,Applications_2021!$A$2:$A$651,0))="","",INDEX(Applications_2021!$AL$2:$AL$651,MATCH($A288,Applications_2021!$A$2:$A$651,0)))</f>
        <v>Washington</v>
      </c>
      <c r="S288" s="48" t="str">
        <f>IF(INDEX(Applications_2021!$V$2:$V$651,MATCH($A288,Applications_2021!$A$2:$A$651,0))="","",INDEX(Applications_2021!$V$2:$V$651,MATCH($A288,Applications_2021!$A$2:$A$651,0)))</f>
        <v>MS</v>
      </c>
      <c r="T288" s="48" t="str">
        <f>IF(INDEX(Applications_2021!$AE$2:$AE$651,MATCH($A288,Applications_2021!$A$2:$A$651,0))="","",INDEX(Applications_2021!$AE$2:$AE$651,MATCH($A288,Applications_2021!$A$2:$A$651,0)))</f>
        <v>Excellent</v>
      </c>
      <c r="U288" s="48" t="str">
        <f>IF(INDEX(Applications_2021!$AF$2:$AF$651,MATCH($A288,Applications_2021!$A$2:$A$651,0))="","",INDEX(Applications_2021!$AF$2:$AF$651,MATCH($A288,Applications_2021!$A$2:$A$651,0)))</f>
        <v>I was excited when I learned of Mississippi School for Math and Science (MSMS) program called African American Youth of Mississippi Excelling (AAYME).  Recently, my mother and I have had conversations about my future college and university plans that centered around Video Game Design.  Allow me to note, currently I am aware that Georgia Institute of Technology (GA Tech) curriculum includes my interest.  Other topics that my mother and I have discussed include but are not limited to the following scholarship opportunities, ACT Test (summer 2021), social involvement (volunteer opportunities and social groups) as well as maintain my grades.  I know that my participation in the AAYME program will open doors and increase my knowledgeable in preparation of my long-term goals of video game design, and college life.</v>
      </c>
      <c r="V288" s="48" t="str">
        <f>IF(INDEX(Applications_2021!$AG$2:$AG$651,MATCH($A288,Applications_2021!$A$2:$A$651,0))="","",INDEX(Applications_2021!$AG$2:$AG$651,MATCH($A288,Applications_2021!$A$2:$A$651,0)))</f>
        <v/>
      </c>
      <c r="W288" s="48" t="str">
        <f>IF(INDEX(Applications_2021!$AH$2:$AH$651,MATCH($A288,Applications_2021!$A$2:$A$651,0))="","",INDEX(Applications_2021!$AH$2:$AH$651,MATCH($A288,Applications_2021!$A$2:$A$651,0)))</f>
        <v/>
      </c>
      <c r="X288" s="48" t="str">
        <f>IF(INDEX(Applications_2021!$AI$2:$AI$651,MATCH($A288,Applications_2021!$A$2:$A$651,0))="","",INDEX(Applications_2021!$AI$2:$AI$651,MATCH($A288,Applications_2021!$A$2:$A$651,0)))</f>
        <v>school/teacher</v>
      </c>
      <c r="Y288" s="48" t="str">
        <f>IF(INDEX(Applications_2021!$AJ$2:$AJ$651,MATCH($A288,Applications_2021!$A$2:$A$651,0))="","",INDEX(Applications_2021!$AJ$2:$AJ$651,MATCH($A288,Applications_2021!$A$2:$A$651,0)))</f>
        <v>Dr. Debra Dace</v>
      </c>
      <c r="Z288" s="48" t="str" cm="1">
        <f t="array" ref="Z288">IF(INDEX(Transcripts_2021!$Q$2:$Q$1001,MATCH($A288,Applications_2021!$A$2:$A$1001,0))="","",INDEX(Transcripts_2021!$Q$2:$Q$1001,MATCH(TRIM($A288),TRIM(Transcripts_2021!$B$2:$B$1001),0)))</f>
        <v/>
      </c>
      <c r="AA288" s="48" t="str" cm="1">
        <f t="array" ref="AA288">IF(INDEX(Transcripts_2021!$S$2:$S$1001,MATCH($A288,Applications_2021!$A$2:$A$1001,0))="","",INDEX(Transcripts_2021!$S$2:$S$1001,MATCH(TRIM($A288),TRIM(Transcripts_2021!$B$2:$B$1001),0)))</f>
        <v/>
      </c>
      <c r="AB288" s="48" t="str" cm="1">
        <f t="array" ref="AB288">IF(INDEX(Transcripts_2021!$U$2:$U$1001,MATCH($A288,Applications_2021!$A$2:$A$1001,0))="","",INDEX(Transcripts_2021!$U$2:$U$1001,MATCH(TRIM($A288),TRIM(Transcripts_2021!$B$2:$B$1001),0)))</f>
        <v/>
      </c>
      <c r="AC288" s="48" t="str">
        <f>IF(INDEX(Transcripts_2021!$A$2:$A$324,MATCH($A288,Transcripts_2021!$A$2:$A$324,0))=$A288,INDEX(Transcripts_2021!$O$2:$O$324,MATCH($A288,Transcripts_2021!$A$2:$A$324,0)),"")</f>
        <v>T.L. Weston</v>
      </c>
      <c r="AD288" s="48" t="str">
        <f>IF(INDEX('AAYME 2021_List'!$A$3:$A$311,MATCH($A288,'AAYME 2021_List'!$A$3:$A$311,0))=$A288,INDEX('AAYME 2021_List'!$AC$3:$AC$311,MATCH($A288,'AAYME 2021_List'!$A$3:$A$311,0)),"")</f>
        <v>Washington</v>
      </c>
      <c r="AE288" s="48" t="str">
        <f>IF(INDEX(Applications_2021!$AL$2:$AL$651,MATCH($A288,Applications_2021!$A$2:$A$651,0))="","",INDEX(Applications_2021!$AL$2:$AL$651,MATCH($A288,Applications_2021!$A$2:$A$651,0)))</f>
        <v>Washington</v>
      </c>
    </row>
    <row r="289" spans="1:31" x14ac:dyDescent="0.3">
      <c r="A289" s="51" t="str">
        <f>IF(Applications_2021!$A606="","",Applications_2021!$A606)</f>
        <v>0632-BUT-KA-0206</v>
      </c>
      <c r="B289" s="52" t="str">
        <f>IF(INDEX('AAYME 2021_List'!$A$3:$A$311,MATCH($A289,'AAYME 2021_List'!$A$3:$A$311,0))=$A289,INDEX('AAYME 2021_List'!$B$3:$B$311,MATCH($A289,'AAYME 2021_List'!$A$3:$A$311,0)),"")</f>
        <v>Yes</v>
      </c>
      <c r="C289" s="258" t="str">
        <f>IF(INDEX('AAYME 2021_List'!$A$3:$A$311,MATCH($A289,'AAYME 2021_List'!$A$3:$A$311,0))=$A289,INDEX('AAYME 2021_List'!$C$3:$C$311,MATCH($A289,'AAYME 2021_List'!$A$3:$A$311,0)),"")</f>
        <v>07-Alternate</v>
      </c>
      <c r="D289" s="46">
        <f t="shared" si="11"/>
        <v>8</v>
      </c>
      <c r="E289" s="45" cm="1">
        <f t="array" ref="E289">_xlfn.IFS($Q289="Less than $25,000 per year",5,$Q289="$25,000 to $49,999 per year",4,$Q289="$50,000 per year or above",2,$Q289="I do not know.",3,$Q289="",0)</f>
        <v>4</v>
      </c>
      <c r="F289" s="45" cm="1">
        <f t="array" ref="F289">_xlfn.IFS($T289="Excellent",5,$T289="Good",4,$T289="Average",3,$T289="Below Average",2,$T289="Poor",1)</f>
        <v>4</v>
      </c>
      <c r="G289" s="52"/>
      <c r="H289" s="52"/>
      <c r="I289" s="52"/>
      <c r="J289" s="255">
        <f>IF(INDEX('AAYME 2021_List'!$A$3:$A$311,MATCH($A289,'AAYME 2021_List'!$A$3:$A$311,0))=$A289,INDEX('AAYME 2021_List'!$J$3:$J$311,MATCH($A289,'AAYME 2021_List'!$A$3:$A$311,0)),"")</f>
        <v>8</v>
      </c>
      <c r="K289" s="48" t="str">
        <f>IF(LEFT(INDEX(Applications_2021!$E$2:$E$651,MATCH($A289,Applications_2021!$A$2:$A$651,0)),1)="Y","Black","Other")</f>
        <v>Black</v>
      </c>
      <c r="L289" s="48" t="str">
        <f>IF(INDEX(Applications_2021!$F$2:$F$651,MATCH($A289,Applications_2021!$A$2:$A$651,0))="","",INDEX(Applications_2021!$F$2:$F$651,MATCH($A289,Applications_2021!$A$2:$A$651,0)))</f>
        <v>Male</v>
      </c>
      <c r="M289" s="48" t="str">
        <f>IF(LEFT(INDEX(Applications_2021!$I$2:$I$651,MATCH($A289,Applications_2021!$A$2:$A$651,0)),1)="","",LEFT(INDEX(Applications_2021!$I$2:$I$651,MATCH($A289,Applications_2021!$A$2:$A$651,0)),1))</f>
        <v>8</v>
      </c>
      <c r="N289" s="48" t="str">
        <f>IF(INDEX(Applications_2021!$J$2:$J$651,MATCH($A289,Applications_2021!$A$2:$A$651,0))="","",INDEX(Applications_2021!$J$2:$J$651,MATCH($A289,Applications_2021!$A$2:$A$651,0)))</f>
        <v>Coleman middle school</v>
      </c>
      <c r="O289" s="48" t="str">
        <f>IF(INDEX(Applications_2021!$K$2:$K$651,MATCH($A289,Applications_2021!$A$2:$A$651,0))="","",INDEX(Applications_2021!$K$2:$K$651,MATCH($A289,Applications_2021!$A$2:$A$651,0)))</f>
        <v>GPSD</v>
      </c>
      <c r="P289" s="48" t="str">
        <f>IF(INDEX(Applications_2021!$P$2:$P$651,MATCH($A289,Applications_2021!$A$2:$A$651,0))="","",INDEX(Applications_2021!$P$2:$P$651,MATCH($A289,Applications_2021!$A$2:$A$651,0)))</f>
        <v>College degree or 4 or more years of college (including graduate school)</v>
      </c>
      <c r="Q289" s="48" t="str">
        <f>IF(INDEX(Applications_2021!$Q$2:$Q$651,MATCH($A289,Applications_2021!$A$2:$A$651,0))="","",INDEX(Applications_2021!$Q$2:$Q$651,MATCH($A289,Applications_2021!$A$2:$A$651,0)))</f>
        <v>$25,000 to $49,999 per year</v>
      </c>
      <c r="R289" s="48" t="str">
        <f>IF(INDEX(Applications_2021!$AL$2:$AL$651,MATCH($A289,Applications_2021!$A$2:$A$651,0))="","",INDEX(Applications_2021!$AL$2:$AL$651,MATCH($A289,Applications_2021!$A$2:$A$651,0)))</f>
        <v>Washington</v>
      </c>
      <c r="S289" s="48" t="str">
        <f>IF(INDEX(Applications_2021!$V$2:$V$651,MATCH($A289,Applications_2021!$A$2:$A$651,0))="","",INDEX(Applications_2021!$V$2:$V$651,MATCH($A289,Applications_2021!$A$2:$A$651,0)))</f>
        <v>MS</v>
      </c>
      <c r="T289" s="48" t="str">
        <f>IF(INDEX(Applications_2021!$AE$2:$AE$651,MATCH($A289,Applications_2021!$A$2:$A$651,0))="","",INDEX(Applications_2021!$AE$2:$AE$651,MATCH($A289,Applications_2021!$A$2:$A$651,0)))</f>
        <v>Good</v>
      </c>
      <c r="U289" s="48" t="str">
        <f>IF(INDEX(Applications_2021!$AF$2:$AF$651,MATCH($A289,Applications_2021!$A$2:$A$651,0))="","",INDEX(Applications_2021!$AF$2:$AF$651,MATCH($A289,Applications_2021!$A$2:$A$651,0)))</f>
        <v>This would be a great opportunity for me to make friends. I hope to become independent, improve social skills, and hopefully get an idea on what I would like to do in life</v>
      </c>
      <c r="V289" s="48" t="str">
        <f>IF(INDEX(Applications_2021!$AG$2:$AG$651,MATCH($A289,Applications_2021!$A$2:$A$651,0))="","",INDEX(Applications_2021!$AG$2:$AG$651,MATCH($A289,Applications_2021!$A$2:$A$651,0)))</f>
        <v/>
      </c>
      <c r="W289" s="48" t="str">
        <f>IF(INDEX(Applications_2021!$AH$2:$AH$651,MATCH($A289,Applications_2021!$A$2:$A$651,0))="","",INDEX(Applications_2021!$AH$2:$AH$651,MATCH($A289,Applications_2021!$A$2:$A$651,0)))</f>
        <v/>
      </c>
      <c r="X289" s="48" t="str">
        <f>IF(INDEX(Applications_2021!$AI$2:$AI$651,MATCH($A289,Applications_2021!$A$2:$A$651,0))="","",INDEX(Applications_2021!$AI$2:$AI$651,MATCH($A289,Applications_2021!$A$2:$A$651,0)))</f>
        <v>school/teacher</v>
      </c>
      <c r="Y289" s="48" t="str">
        <f>IF(INDEX(Applications_2021!$AJ$2:$AJ$651,MATCH($A289,Applications_2021!$A$2:$A$651,0))="","",INDEX(Applications_2021!$AJ$2:$AJ$651,MATCH($A289,Applications_2021!$A$2:$A$651,0)))</f>
        <v>Donna Green</v>
      </c>
      <c r="Z289" s="48" t="str" cm="1">
        <f t="array" ref="Z289">IF(INDEX(Transcripts_2021!$Q$2:$Q$1001,MATCH($A289,Applications_2021!$A$2:$A$1001,0))="","",INDEX(Transcripts_2021!$Q$2:$Q$1001,MATCH(TRIM($A289),TRIM(Transcripts_2021!$B$2:$B$1001),0)))</f>
        <v/>
      </c>
      <c r="AA289" s="48" t="str" cm="1">
        <f t="array" ref="AA289">IF(INDEX(Transcripts_2021!$S$2:$S$1001,MATCH($A289,Applications_2021!$A$2:$A$1001,0))="","",INDEX(Transcripts_2021!$S$2:$S$1001,MATCH(TRIM($A289),TRIM(Transcripts_2021!$B$2:$B$1001),0)))</f>
        <v/>
      </c>
      <c r="AB289" s="48" t="str" cm="1">
        <f t="array" ref="AB289">IF(INDEX(Transcripts_2021!$U$2:$U$1001,MATCH($A289,Applications_2021!$A$2:$A$1001,0))="","",INDEX(Transcripts_2021!$U$2:$U$1001,MATCH(TRIM($A289),TRIM(Transcripts_2021!$B$2:$B$1001),0)))</f>
        <v/>
      </c>
      <c r="AC289" s="48" t="str">
        <f>IF(INDEX(Transcripts_2021!$A$2:$A$324,MATCH($A289,Transcripts_2021!$A$2:$A$324,0))=$A289,INDEX(Transcripts_2021!$O$2:$O$324,MATCH($A289,Transcripts_2021!$A$2:$A$324,0)),"")</f>
        <v>Coleman Middle School</v>
      </c>
      <c r="AD289" s="48" t="str">
        <f>IF(INDEX('AAYME 2021_List'!$A$3:$A$311,MATCH($A289,'AAYME 2021_List'!$A$3:$A$311,0))=$A289,INDEX('AAYME 2021_List'!$AC$3:$AC$311,MATCH($A289,'AAYME 2021_List'!$A$3:$A$311,0)),"")</f>
        <v>Washington</v>
      </c>
      <c r="AE289" s="48" t="str">
        <f>IF(INDEX(Applications_2021!$AL$2:$AL$651,MATCH($A289,Applications_2021!$A$2:$A$651,0))="","",INDEX(Applications_2021!$AL$2:$AL$651,MATCH($A289,Applications_2021!$A$2:$A$651,0)))</f>
        <v>Washington</v>
      </c>
    </row>
    <row r="290" spans="1:31" x14ac:dyDescent="0.3">
      <c r="A290" s="51" t="str">
        <f>IF(Applications_2021!$A607="","",Applications_2021!$A607)</f>
        <v>0633-STA-AR-0231</v>
      </c>
      <c r="B290" s="52" t="str">
        <f>IF(INDEX('AAYME 2021_List'!$A$3:$A$311,MATCH($A290,'AAYME 2021_List'!$A$3:$A$311,0))=$A290,INDEX('AAYME 2021_List'!$B$3:$B$311,MATCH($A290,'AAYME 2021_List'!$A$3:$A$311,0)),"")</f>
        <v>Yes</v>
      </c>
      <c r="C290" s="258" t="str">
        <f>IF(INDEX('AAYME 2021_List'!$A$3:$A$311,MATCH($A290,'AAYME 2021_List'!$A$3:$A$311,0))=$A290,INDEX('AAYME 2021_List'!$C$3:$C$311,MATCH($A290,'AAYME 2021_List'!$A$3:$A$311,0)),"")</f>
        <v>06-Finalist</v>
      </c>
      <c r="D290" s="46">
        <f t="shared" si="11"/>
        <v>10</v>
      </c>
      <c r="E290" s="45" cm="1">
        <f t="array" ref="E290">_xlfn.IFS($Q290="Less than $25,000 per year",5,$Q290="$25,000 to $49,999 per year",4,$Q290="$50,000 per year or above",2,$Q290="I do not know.",3,$Q290="",0)</f>
        <v>5</v>
      </c>
      <c r="F290" s="45" cm="1">
        <f t="array" ref="F290">_xlfn.IFS($T290="Excellent",5,$T290="Good",4,$T290="Average",3,$T290="Below Average",2,$T290="Poor",1)</f>
        <v>5</v>
      </c>
      <c r="G290" s="52"/>
      <c r="H290" s="52"/>
      <c r="I290" s="52"/>
      <c r="J290" s="255">
        <f>IF(INDEX('AAYME 2021_List'!$A$3:$A$311,MATCH($A290,'AAYME 2021_List'!$A$3:$A$311,0))=$A290,INDEX('AAYME 2021_List'!$J$3:$J$311,MATCH($A290,'AAYME 2021_List'!$A$3:$A$311,0)),"")</f>
        <v>8</v>
      </c>
      <c r="K290" s="48" t="str">
        <f>IF(LEFT(INDEX(Applications_2021!$E$2:$E$651,MATCH($A290,Applications_2021!$A$2:$A$651,0)),1)="Y","Black","Other")</f>
        <v>Black</v>
      </c>
      <c r="L290" s="48" t="str">
        <f>IF(INDEX(Applications_2021!$F$2:$F$651,MATCH($A290,Applications_2021!$A$2:$A$651,0))="","",INDEX(Applications_2021!$F$2:$F$651,MATCH($A290,Applications_2021!$A$2:$A$651,0)))</f>
        <v>Female</v>
      </c>
      <c r="M290" s="48" t="str">
        <f>IF(LEFT(INDEX(Applications_2021!$I$2:$I$651,MATCH($A290,Applications_2021!$A$2:$A$651,0)),1)="","",LEFT(INDEX(Applications_2021!$I$2:$I$651,MATCH($A290,Applications_2021!$A$2:$A$651,0)),1))</f>
        <v>8</v>
      </c>
      <c r="N290" s="48" t="str">
        <f>IF(INDEX(Applications_2021!$J$2:$J$651,MATCH($A290,Applications_2021!$A$2:$A$651,0))="","",INDEX(Applications_2021!$J$2:$J$651,MATCH($A290,Applications_2021!$A$2:$A$651,0)))</f>
        <v>T.L. Weston Middle School</v>
      </c>
      <c r="O290" s="48" t="str">
        <f>IF(INDEX(Applications_2021!$K$2:$K$651,MATCH($A290,Applications_2021!$A$2:$A$651,0))="","",INDEX(Applications_2021!$K$2:$K$651,MATCH($A290,Applications_2021!$A$2:$A$651,0)))</f>
        <v>Greenville Public School District</v>
      </c>
      <c r="P290" s="48" t="str">
        <f>IF(INDEX(Applications_2021!$P$2:$P$651,MATCH($A290,Applications_2021!$A$2:$A$651,0))="","",INDEX(Applications_2021!$P$2:$P$651,MATCH($A290,Applications_2021!$A$2:$A$651,0)))</f>
        <v>High School Diploma or up to 3 years of college</v>
      </c>
      <c r="Q290" s="48" t="str">
        <f>IF(INDEX(Applications_2021!$Q$2:$Q$651,MATCH($A290,Applications_2021!$A$2:$A$651,0))="","",INDEX(Applications_2021!$Q$2:$Q$651,MATCH($A290,Applications_2021!$A$2:$A$651,0)))</f>
        <v>Less than $25,000 per year</v>
      </c>
      <c r="R290" s="48" t="str">
        <f>IF(INDEX(Applications_2021!$AL$2:$AL$651,MATCH($A290,Applications_2021!$A$2:$A$651,0))="","",INDEX(Applications_2021!$AL$2:$AL$651,MATCH($A290,Applications_2021!$A$2:$A$651,0)))</f>
        <v>Washington</v>
      </c>
      <c r="S290" s="48" t="str">
        <f>IF(INDEX(Applications_2021!$V$2:$V$651,MATCH($A290,Applications_2021!$A$2:$A$651,0))="","",INDEX(Applications_2021!$V$2:$V$651,MATCH($A290,Applications_2021!$A$2:$A$651,0)))</f>
        <v>MS</v>
      </c>
      <c r="T290" s="48" t="str">
        <f>IF(INDEX(Applications_2021!$AE$2:$AE$651,MATCH($A290,Applications_2021!$A$2:$A$651,0))="","",INDEX(Applications_2021!$AE$2:$AE$651,MATCH($A290,Applications_2021!$A$2:$A$651,0)))</f>
        <v>Excellent</v>
      </c>
      <c r="U290" s="48" t="str">
        <f>IF(INDEX(Applications_2021!$AF$2:$AF$651,MATCH($A290,Applications_2021!$A$2:$A$651,0))="","",INDEX(Applications_2021!$AF$2:$AF$651,MATCH($A290,Applications_2021!$A$2:$A$651,0)))</f>
        <v>I want to attend this camp because it is a great step to opening many doors to my educational experiences. I attended the middle school camp there back in 2019 summer and really enjoyed it.  I hope to gain the best ways to achieve success, utilize resources, employ well defined objectives, and an attitude of empowerment.</v>
      </c>
      <c r="V290" s="48" t="str">
        <f>IF(INDEX(Applications_2021!$AG$2:$AG$651,MATCH($A290,Applications_2021!$A$2:$A$651,0))="","",INDEX(Applications_2021!$AG$2:$AG$651,MATCH($A290,Applications_2021!$A$2:$A$651,0)))</f>
        <v>I am currently a member of my school T.L. Weston Beta Club, I am an honor student at my school, and I sing in my church choir.</v>
      </c>
      <c r="W290" s="48" t="str">
        <f>IF(INDEX(Applications_2021!$AH$2:$AH$651,MATCH($A290,Applications_2021!$A$2:$A$651,0))="","",INDEX(Applications_2021!$AH$2:$AH$651,MATCH($A290,Applications_2021!$A$2:$A$651,0)))</f>
        <v>I did attend the MSMS Middle School Summer Camp in 2019 and wanted to attend a camp in 2020 but due to COVID I did not pursue the opportunity. So I am super excited when I saw the information for this camp. I love learning new things and ready to attend as soon as accepted.</v>
      </c>
      <c r="X290" s="48" t="str">
        <f>IF(INDEX(Applications_2021!$AI$2:$AI$651,MATCH($A290,Applications_2021!$A$2:$A$651,0))="","",INDEX(Applications_2021!$AI$2:$AI$651,MATCH($A290,Applications_2021!$A$2:$A$651,0)))</f>
        <v>school/teacher</v>
      </c>
      <c r="Y290" s="48" t="str">
        <f>IF(INDEX(Applications_2021!$AJ$2:$AJ$651,MATCH($A290,Applications_2021!$A$2:$A$651,0))="","",INDEX(Applications_2021!$AJ$2:$AJ$651,MATCH($A290,Applications_2021!$A$2:$A$651,0)))</f>
        <v>Dr. Dace (superintendent of school district) T.L. Weston Middle School</v>
      </c>
      <c r="Z290" s="48" t="str" cm="1">
        <f t="array" ref="Z290">IF(INDEX(Transcripts_2021!$Q$2:$Q$1001,MATCH($A290,Applications_2021!$A$2:$A$1001,0))="","",INDEX(Transcripts_2021!$Q$2:$Q$1001,MATCH(TRIM($A290),TRIM(Transcripts_2021!$B$2:$B$1001),0)))</f>
        <v/>
      </c>
      <c r="AA290" s="48" t="str" cm="1">
        <f t="array" ref="AA290">IF(INDEX(Transcripts_2021!$S$2:$S$1001,MATCH($A290,Applications_2021!$A$2:$A$1001,0))="","",INDEX(Transcripts_2021!$S$2:$S$1001,MATCH(TRIM($A290),TRIM(Transcripts_2021!$B$2:$B$1001),0)))</f>
        <v/>
      </c>
      <c r="AB290" s="48" t="str" cm="1">
        <f t="array" ref="AB290">IF(INDEX(Transcripts_2021!$U$2:$U$1001,MATCH($A290,Applications_2021!$A$2:$A$1001,0))="","",INDEX(Transcripts_2021!$U$2:$U$1001,MATCH(TRIM($A290),TRIM(Transcripts_2021!$B$2:$B$1001),0)))</f>
        <v/>
      </c>
      <c r="AC290" s="48" t="str">
        <f>IF(INDEX(Transcripts_2021!$A$2:$A$324,MATCH($A290,Transcripts_2021!$A$2:$A$324,0))=$A290,INDEX(Transcripts_2021!$O$2:$O$324,MATCH($A290,Transcripts_2021!$A$2:$A$324,0)),"")</f>
        <v>T. L Weston Middle School</v>
      </c>
      <c r="AD290" s="48" t="str">
        <f>IF(INDEX('AAYME 2021_List'!$A$3:$A$311,MATCH($A290,'AAYME 2021_List'!$A$3:$A$311,0))=$A290,INDEX('AAYME 2021_List'!$AC$3:$AC$311,MATCH($A290,'AAYME 2021_List'!$A$3:$A$311,0)),"")</f>
        <v>Washington</v>
      </c>
      <c r="AE290" s="48" t="str">
        <f>IF(INDEX(Applications_2021!$AL$2:$AL$651,MATCH($A290,Applications_2021!$A$2:$A$651,0))="","",INDEX(Applications_2021!$AL$2:$AL$651,MATCH($A290,Applications_2021!$A$2:$A$651,0)))</f>
        <v>Washington</v>
      </c>
    </row>
    <row r="291" spans="1:31" x14ac:dyDescent="0.3">
      <c r="A291" s="51" t="str">
        <f>IF(Applications_2021!$A608="","",Applications_2021!$A608)</f>
        <v>0634-WIL-PE-0217</v>
      </c>
      <c r="B291" s="52" t="str">
        <f>IF(INDEX('AAYME 2021_List'!$A$3:$A$311,MATCH($A291,'AAYME 2021_List'!$A$3:$A$311,0))=$A291,INDEX('AAYME 2021_List'!$B$3:$B$311,MATCH($A291,'AAYME 2021_List'!$A$3:$A$311,0)),"")</f>
        <v>No</v>
      </c>
      <c r="C291" s="258" t="str">
        <f>IF(INDEX('AAYME 2021_List'!$A$3:$A$311,MATCH($A291,'AAYME 2021_List'!$A$3:$A$311,0))=$A291,INDEX('AAYME 2021_List'!$C$3:$C$311,MATCH($A291,'AAYME 2021_List'!$A$3:$A$311,0)),"")</f>
        <v>03-Missing/Invalid transcript info</v>
      </c>
      <c r="D291" s="46">
        <f t="shared" si="11"/>
        <v>9</v>
      </c>
      <c r="E291" s="45" cm="1">
        <f t="array" ref="E291">_xlfn.IFS($Q291="Less than $25,000 per year",5,$Q291="$25,000 to $49,999 per year",4,$Q291="$50,000 per year or above",2,$Q291="I do not know.",3,$Q291="",0)</f>
        <v>5</v>
      </c>
      <c r="F291" s="45" cm="1">
        <f t="array" ref="F291">_xlfn.IFS($T291="Excellent",5,$T291="Good",4,$T291="Average",3,$T291="Below Average",2,$T291="Poor",1)</f>
        <v>4</v>
      </c>
      <c r="G291" s="52"/>
      <c r="H291" s="52"/>
      <c r="I291" s="52"/>
      <c r="J291" s="255" t="str">
        <f>IF(INDEX('AAYME 2021_List'!$A$3:$A$311,MATCH($A291,'AAYME 2021_List'!$A$3:$A$311,0))=$A291,INDEX('AAYME 2021_List'!$J$3:$J$311,MATCH($A291,'AAYME 2021_List'!$A$3:$A$311,0)),"")</f>
        <v>?</v>
      </c>
      <c r="K291" s="48" t="str">
        <f>IF(LEFT(INDEX(Applications_2021!$E$2:$E$651,MATCH($A291,Applications_2021!$A$2:$A$651,0)),1)="Y","Black","Other")</f>
        <v>Black</v>
      </c>
      <c r="L291" s="48" t="str">
        <f>IF(INDEX(Applications_2021!$F$2:$F$651,MATCH($A291,Applications_2021!$A$2:$A$651,0))="","",INDEX(Applications_2021!$F$2:$F$651,MATCH($A291,Applications_2021!$A$2:$A$651,0)))</f>
        <v>Female</v>
      </c>
      <c r="M291" s="48" t="str">
        <f>IF(LEFT(INDEX(Applications_2021!$I$2:$I$651,MATCH($A291,Applications_2021!$A$2:$A$651,0)),1)="","",LEFT(INDEX(Applications_2021!$I$2:$I$651,MATCH($A291,Applications_2021!$A$2:$A$651,0)),1))</f>
        <v>7</v>
      </c>
      <c r="N291" s="48" t="str">
        <f>IF(INDEX(Applications_2021!$J$2:$J$651,MATCH($A291,Applications_2021!$A$2:$A$651,0))="","",INDEX(Applications_2021!$J$2:$J$651,MATCH($A291,Applications_2021!$A$2:$A$651,0)))</f>
        <v xml:space="preserve">Brandon Middle </v>
      </c>
      <c r="O291" s="48" t="str">
        <f>IF(INDEX(Applications_2021!$K$2:$K$651,MATCH($A291,Applications_2021!$A$2:$A$651,0))="","",INDEX(Applications_2021!$K$2:$K$651,MATCH($A291,Applications_2021!$A$2:$A$651,0)))</f>
        <v/>
      </c>
      <c r="P291" s="48" t="str">
        <f>IF(INDEX(Applications_2021!$P$2:$P$651,MATCH($A291,Applications_2021!$A$2:$A$651,0))="","",INDEX(Applications_2021!$P$2:$P$651,MATCH($A291,Applications_2021!$A$2:$A$651,0)))</f>
        <v>College degree or 4 or more years of college (including graduate school)</v>
      </c>
      <c r="Q291" s="48" t="str">
        <f>IF(INDEX(Applications_2021!$Q$2:$Q$651,MATCH($A291,Applications_2021!$A$2:$A$651,0))="","",INDEX(Applications_2021!$Q$2:$Q$651,MATCH($A291,Applications_2021!$A$2:$A$651,0)))</f>
        <v>Less than $25,000 per year</v>
      </c>
      <c r="R291" s="66" t="str">
        <f>$AD291</f>
        <v>Rankin</v>
      </c>
      <c r="S291" s="48" t="str">
        <f>IF(INDEX(Applications_2021!$V$2:$V$651,MATCH($A291,Applications_2021!$A$2:$A$651,0))="","",INDEX(Applications_2021!$V$2:$V$651,MATCH($A291,Applications_2021!$A$2:$A$651,0)))</f>
        <v>MS</v>
      </c>
      <c r="T291" s="48" t="str">
        <f>IF(INDEX(Applications_2021!$AE$2:$AE$651,MATCH($A291,Applications_2021!$A$2:$A$651,0))="","",INDEX(Applications_2021!$AE$2:$AE$651,MATCH($A291,Applications_2021!$A$2:$A$651,0)))</f>
        <v>Good</v>
      </c>
      <c r="U291" s="48" t="str">
        <f>IF(INDEX(Applications_2021!$AF$2:$AF$651,MATCH($A291,Applications_2021!$A$2:$A$651,0))="","",INDEX(Applications_2021!$AF$2:$AF$651,MATCH($A291,Applications_2021!$A$2:$A$651,0)))</f>
        <v xml:space="preserve">The reason I want to join the AAYME camp is because I would like to have more opportunities , I would like to see what new I will learn more and see if I can use it in my everyday life . </v>
      </c>
      <c r="V291" s="48" t="str">
        <f>IF(INDEX(Applications_2021!$AG$2:$AG$651,MATCH($A291,Applications_2021!$A$2:$A$651,0))="","",INDEX(Applications_2021!$AG$2:$AG$651,MATCH($A291,Applications_2021!$A$2:$A$651,0)))</f>
        <v/>
      </c>
      <c r="W291" s="48" t="str">
        <f>IF(INDEX(Applications_2021!$AH$2:$AH$651,MATCH($A291,Applications_2021!$A$2:$A$651,0))="","",INDEX(Applications_2021!$AH$2:$AH$651,MATCH($A291,Applications_2021!$A$2:$A$651,0)))</f>
        <v/>
      </c>
      <c r="X291" s="48" t="str">
        <f>IF(INDEX(Applications_2021!$AI$2:$AI$651,MATCH($A291,Applications_2021!$A$2:$A$651,0))="","",INDEX(Applications_2021!$AI$2:$AI$651,MATCH($A291,Applications_2021!$A$2:$A$651,0)))</f>
        <v>email announcement</v>
      </c>
      <c r="Y291" s="48" t="str">
        <f>IF(INDEX(Applications_2021!$AJ$2:$AJ$651,MATCH($A291,Applications_2021!$A$2:$A$651,0))="","",INDEX(Applications_2021!$AJ$2:$AJ$651,MATCH($A291,Applications_2021!$A$2:$A$651,0)))</f>
        <v/>
      </c>
      <c r="Z291" s="48" t="str" cm="1">
        <f t="array" ref="Z291">IF(INDEX(Transcripts_2021!$Q$2:$Q$1001,MATCH($A291,Applications_2021!$A$2:$A$1001,0))="","",INDEX(Transcripts_2021!$Q$2:$Q$1001,MATCH(TRIM($A291),TRIM(Transcripts_2021!$B$2:$B$1001),0)))</f>
        <v/>
      </c>
      <c r="AA291" s="48" t="str" cm="1">
        <f t="array" ref="AA291">IF(INDEX(Transcripts_2021!$S$2:$S$1001,MATCH($A291,Applications_2021!$A$2:$A$1001,0))="","",INDEX(Transcripts_2021!$S$2:$S$1001,MATCH(TRIM($A291),TRIM(Transcripts_2021!$B$2:$B$1001),0)))</f>
        <v/>
      </c>
      <c r="AB291" s="48" t="str" cm="1">
        <f t="array" ref="AB291">IF(INDEX(Transcripts_2021!$U$2:$U$1001,MATCH($A291,Applications_2021!$A$2:$A$1001,0))="","",INDEX(Transcripts_2021!$U$2:$U$1001,MATCH(TRIM($A291),TRIM(Transcripts_2021!$B$2:$B$1001),0)))</f>
        <v/>
      </c>
      <c r="AC291" s="48" t="str">
        <f>IF(INDEX(Transcripts_2021!$A$2:$A$324,MATCH($A291,Transcripts_2021!$A$2:$A$324,0))=$A291,INDEX(Transcripts_2021!$O$2:$O$324,MATCH($A291,Transcripts_2021!$A$2:$A$324,0)),"")</f>
        <v>Brandon Middle School</v>
      </c>
      <c r="AD291" s="67" t="s">
        <v>245</v>
      </c>
      <c r="AE291" s="48" t="str">
        <f>IF(INDEX(Applications_2021!$AL$2:$AL$651,MATCH($A291,Applications_2021!$A$2:$A$651,0))="","",INDEX(Applications_2021!$AL$2:$AL$651,MATCH($A291,Applications_2021!$A$2:$A$651,0)))</f>
        <v>Hinds</v>
      </c>
    </row>
    <row r="292" spans="1:31" x14ac:dyDescent="0.3">
      <c r="A292" s="51" t="str">
        <f>IF(Applications_2021!$A610="","",Applications_2021!$A610)</f>
        <v>0636-WHI-DE-0220</v>
      </c>
      <c r="B292" s="52" t="str">
        <f>IF(INDEX('AAYME 2021_List'!$A$3:$A$311,MATCH($A292,'AAYME 2021_List'!$A$3:$A$311,0))=$A292,INDEX('AAYME 2021_List'!$B$3:$B$311,MATCH($A292,'AAYME 2021_List'!$A$3:$A$311,0)),"")</f>
        <v>No</v>
      </c>
      <c r="C292" s="258" t="str">
        <f>IF(INDEX('AAYME 2021_List'!$A$3:$A$311,MATCH($A292,'AAYME 2021_List'!$A$3:$A$311,0))=$A292,INDEX('AAYME 2021_List'!$C$3:$C$311,MATCH($A292,'AAYME 2021_List'!$A$3:$A$311,0)),"")</f>
        <v>05-Duplicate submission</v>
      </c>
      <c r="D292" s="46">
        <f t="shared" si="11"/>
        <v>9</v>
      </c>
      <c r="E292" s="45" cm="1">
        <f t="array" ref="E292">_xlfn.IFS($Q292="Less than $25,000 per year",5,$Q292="$25,000 to $49,999 per year",4,$Q292="$50,000 per year or above",2,$Q292="I do not know.",3,$Q292="",0)</f>
        <v>5</v>
      </c>
      <c r="F292" s="45" cm="1">
        <f t="array" ref="F292">_xlfn.IFS($T292="Excellent",5,$T292="Good",4,$T292="Average",3,$T292="Below Average",2,$T292="Poor",1)</f>
        <v>4</v>
      </c>
      <c r="G292" s="52"/>
      <c r="H292" s="52"/>
      <c r="I292" s="52"/>
      <c r="J292" s="255">
        <f>IF(INDEX('AAYME 2021_List'!$A$3:$A$311,MATCH($A292,'AAYME 2021_List'!$A$3:$A$311,0))=$A292,INDEX('AAYME 2021_List'!$J$3:$J$311,MATCH($A292,'AAYME 2021_List'!$A$3:$A$311,0)),"")</f>
        <v>8</v>
      </c>
      <c r="K292" s="48" t="str">
        <f>IF(LEFT(INDEX(Applications_2021!$E$2:$E$651,MATCH($A292,Applications_2021!$A$2:$A$651,0)),1)="Y","Black","Other")</f>
        <v>Black</v>
      </c>
      <c r="L292" s="48" t="str">
        <f>IF(INDEX(Applications_2021!$F$2:$F$651,MATCH($A292,Applications_2021!$A$2:$A$651,0))="","",INDEX(Applications_2021!$F$2:$F$651,MATCH($A292,Applications_2021!$A$2:$A$651,0)))</f>
        <v>Female</v>
      </c>
      <c r="M292" s="48" t="str">
        <f>IF(LEFT(INDEX(Applications_2021!$I$2:$I$651,MATCH($A292,Applications_2021!$A$2:$A$651,0)),1)="","",LEFT(INDEX(Applications_2021!$I$2:$I$651,MATCH($A292,Applications_2021!$A$2:$A$651,0)),1))</f>
        <v>8</v>
      </c>
      <c r="N292" s="48" t="str">
        <f>IF(INDEX(Applications_2021!$J$2:$J$651,MATCH($A292,Applications_2021!$A$2:$A$651,0))="","",INDEX(Applications_2021!$J$2:$J$651,MATCH($A292,Applications_2021!$A$2:$A$651,0)))</f>
        <v>Cleveland Central Middle School</v>
      </c>
      <c r="O292" s="48" t="str">
        <f>IF(INDEX(Applications_2021!$K$2:$K$651,MATCH($A292,Applications_2021!$A$2:$A$651,0))="","",INDEX(Applications_2021!$K$2:$K$651,MATCH($A292,Applications_2021!$A$2:$A$651,0)))</f>
        <v>Cleveland School District</v>
      </c>
      <c r="P292" s="48" t="str">
        <f>IF(INDEX(Applications_2021!$P$2:$P$651,MATCH($A292,Applications_2021!$A$2:$A$651,0))="","",INDEX(Applications_2021!$P$2:$P$651,MATCH($A292,Applications_2021!$A$2:$A$651,0)))</f>
        <v>High School Diploma or up to 3 years of college</v>
      </c>
      <c r="Q292" s="48" t="str">
        <f>IF(INDEX(Applications_2021!$Q$2:$Q$651,MATCH($A292,Applications_2021!$A$2:$A$651,0))="","",INDEX(Applications_2021!$Q$2:$Q$651,MATCH($A292,Applications_2021!$A$2:$A$651,0)))</f>
        <v>Less than $25,000 per year</v>
      </c>
      <c r="R292" s="48" t="str">
        <f>IF(INDEX(Applications_2021!$AL$2:$AL$651,MATCH($A292,Applications_2021!$A$2:$A$651,0))="","",INDEX(Applications_2021!$AL$2:$AL$651,MATCH($A292,Applications_2021!$A$2:$A$651,0)))</f>
        <v>Bolivar</v>
      </c>
      <c r="S292" s="48" t="str">
        <f>IF(INDEX(Applications_2021!$V$2:$V$651,MATCH($A292,Applications_2021!$A$2:$A$651,0))="","",INDEX(Applications_2021!$V$2:$V$651,MATCH($A292,Applications_2021!$A$2:$A$651,0)))</f>
        <v>MS</v>
      </c>
      <c r="T292" s="48" t="str">
        <f>IF(INDEX(Applications_2021!$AE$2:$AE$651,MATCH($A292,Applications_2021!$A$2:$A$651,0))="","",INDEX(Applications_2021!$AE$2:$AE$651,MATCH($A292,Applications_2021!$A$2:$A$651,0)))</f>
        <v>Good</v>
      </c>
      <c r="U292" s="48" t="str">
        <f>IF(INDEX(Applications_2021!$AF$2:$AF$651,MATCH($A292,Applications_2021!$A$2:$A$651,0))="","",INDEX(Applications_2021!$AF$2:$AF$651,MATCH($A292,Applications_2021!$A$2:$A$651,0)))</f>
        <v>I want to gain self confidence, take on challenges, and meet positive role models.</v>
      </c>
      <c r="V292" s="48" t="str">
        <f>IF(INDEX(Applications_2021!$AG$2:$AG$651,MATCH($A292,Applications_2021!$A$2:$A$651,0))="","",INDEX(Applications_2021!$AG$2:$AG$651,MATCH($A292,Applications_2021!$A$2:$A$651,0)))</f>
        <v xml:space="preserve">I have always been on the honor roll. I started memorizing speeches at the age of 3. By the age of 13 I was able to memorize the whole Dr. Martin Luther King Jr. ‘I Have A Dream Speech’. </v>
      </c>
      <c r="W292" s="48" t="str">
        <f>IF(INDEX(Applications_2021!$AH$2:$AH$651,MATCH($A292,Applications_2021!$A$2:$A$651,0))="","",INDEX(Applications_2021!$AH$2:$AH$651,MATCH($A292,Applications_2021!$A$2:$A$651,0)))</f>
        <v/>
      </c>
      <c r="X292" s="48" t="str">
        <f>IF(INDEX(Applications_2021!$AI$2:$AI$651,MATCH($A292,Applications_2021!$A$2:$A$651,0))="","",INDEX(Applications_2021!$AI$2:$AI$651,MATCH($A292,Applications_2021!$A$2:$A$651,0)))</f>
        <v>school/teacher</v>
      </c>
      <c r="Y292" s="48" t="str">
        <f>IF(INDEX(Applications_2021!$AJ$2:$AJ$651,MATCH($A292,Applications_2021!$A$2:$A$651,0))="","",INDEX(Applications_2021!$AJ$2:$AJ$651,MATCH($A292,Applications_2021!$A$2:$A$651,0)))</f>
        <v>Counselor Brown</v>
      </c>
      <c r="Z292" s="48" t="str" cm="1">
        <f t="array" ref="Z292">IF(INDEX(Transcripts_2021!$Q$2:$Q$1001,MATCH($A292,Applications_2021!$A$2:$A$1001,0))="","",INDEX(Transcripts_2021!$Q$2:$Q$1001,MATCH(TRIM($A292),TRIM(Transcripts_2021!$B$2:$B$1001),0)))</f>
        <v/>
      </c>
      <c r="AA292" s="48" t="str" cm="1">
        <f t="array" ref="AA292">IF(INDEX(Transcripts_2021!$S$2:$S$1001,MATCH($A292,Applications_2021!$A$2:$A$1001,0))="","",INDEX(Transcripts_2021!$S$2:$S$1001,MATCH(TRIM($A292),TRIM(Transcripts_2021!$B$2:$B$1001),0)))</f>
        <v/>
      </c>
      <c r="AB292" s="48" t="str" cm="1">
        <f t="array" ref="AB292">IF(INDEX(Transcripts_2021!$U$2:$U$1001,MATCH($A292,Applications_2021!$A$2:$A$1001,0))="","",INDEX(Transcripts_2021!$U$2:$U$1001,MATCH(TRIM($A292),TRIM(Transcripts_2021!$B$2:$B$1001),0)))</f>
        <v/>
      </c>
      <c r="AC292" s="48" t="e">
        <f>IF(INDEX(Transcripts_2021!$A$2:$A$324,MATCH($A292,Transcripts_2021!$A$2:$A$324,0))=$A292,INDEX(Transcripts_2021!$O$2:$O$324,MATCH($A292,Transcripts_2021!$A$2:$A$324,0)),"")</f>
        <v>#N/A</v>
      </c>
      <c r="AD292" s="48" t="str">
        <f>IF(INDEX('AAYME 2021_List'!$A$3:$A$311,MATCH($A292,'AAYME 2021_List'!$A$3:$A$311,0))=$A292,INDEX('AAYME 2021_List'!$AC$3:$AC$311,MATCH($A292,'AAYME 2021_List'!$A$3:$A$311,0)),"")</f>
        <v>Bolivar</v>
      </c>
      <c r="AE292" s="48" t="str">
        <f>IF(INDEX(Applications_2021!$AL$2:$AL$651,MATCH($A292,Applications_2021!$A$2:$A$651,0))="","",INDEX(Applications_2021!$AL$2:$AL$651,MATCH($A292,Applications_2021!$A$2:$A$651,0)))</f>
        <v>Bolivar</v>
      </c>
    </row>
    <row r="293" spans="1:31" x14ac:dyDescent="0.3">
      <c r="A293" s="51" t="str">
        <f>IF(Applications_2021!$A611="","",Applications_2021!$A611)</f>
        <v>0637-WAR-MI-0318</v>
      </c>
      <c r="B293" s="52">
        <f>IF(INDEX('AAYME 2021_List'!$A$3:$A$311,MATCH($A293,'AAYME 2021_List'!$A$3:$A$311,0))=$A293,INDEX('AAYME 2021_List'!$B$3:$B$311,MATCH($A293,'AAYME 2021_List'!$A$3:$A$311,0)),"")</f>
        <v>0</v>
      </c>
      <c r="C293" s="258" t="str">
        <f>IF(INDEX('AAYME 2021_List'!$A$3:$A$311,MATCH($A293,'AAYME 2021_List'!$A$3:$A$311,0))=$A293,INDEX('AAYME 2021_List'!$C$3:$C$311,MATCH($A293,'AAYME 2021_List'!$A$3:$A$311,0)),"")</f>
        <v>99-Not Selected</v>
      </c>
      <c r="D293" s="46">
        <f t="shared" si="11"/>
        <v>5</v>
      </c>
      <c r="E293" s="45" cm="1">
        <f t="array" ref="E293">_xlfn.IFS($Q293="Less than $25,000 per year",5,$Q293="$25,000 to $49,999 per year",4,$Q293="$50,000 per year or above",2,$Q293="I do not know.",3,$Q293="",0)</f>
        <v>2</v>
      </c>
      <c r="F293" s="45" cm="1">
        <f t="array" ref="F293">_xlfn.IFS($T293="Excellent",5,$T293="Good",4,$T293="Average",3,$T293="Below Average",2,$T293="Poor",1)</f>
        <v>3</v>
      </c>
      <c r="G293" s="52"/>
      <c r="H293" s="52"/>
      <c r="I293" s="52"/>
      <c r="J293" s="255">
        <f>IF(INDEX('AAYME 2021_List'!$A$3:$A$311,MATCH($A293,'AAYME 2021_List'!$A$3:$A$311,0))=$A293,INDEX('AAYME 2021_List'!$J$3:$J$311,MATCH($A293,'AAYME 2021_List'!$A$3:$A$311,0)),"")</f>
        <v>0</v>
      </c>
      <c r="K293" s="48" t="str">
        <f>IF(LEFT(INDEX(Applications_2021!$E$2:$E$651,MATCH($A293,Applications_2021!$A$2:$A$651,0)),1)="Y","Black","Other")</f>
        <v>Black</v>
      </c>
      <c r="L293" s="48" t="str">
        <f>IF(INDEX(Applications_2021!$F$2:$F$651,MATCH($A293,Applications_2021!$A$2:$A$651,0))="","",INDEX(Applications_2021!$F$2:$F$651,MATCH($A293,Applications_2021!$A$2:$A$651,0)))</f>
        <v>Female</v>
      </c>
      <c r="M293" s="48" t="str">
        <f>IF(LEFT(INDEX(Applications_2021!$I$2:$I$651,MATCH($A293,Applications_2021!$A$2:$A$651,0)),1)="","",LEFT(INDEX(Applications_2021!$I$2:$I$651,MATCH($A293,Applications_2021!$A$2:$A$651,0)),1))</f>
        <v>7</v>
      </c>
      <c r="N293" s="48" t="str">
        <f>IF(INDEX(Applications_2021!$J$2:$J$651,MATCH($A293,Applications_2021!$A$2:$A$651,0))="","",INDEX(Applications_2021!$J$2:$J$651,MATCH($A293,Applications_2021!$A$2:$A$651,0)))</f>
        <v xml:space="preserve">Laurel Middle School </v>
      </c>
      <c r="O293" s="48" t="str">
        <f>IF(INDEX(Applications_2021!$K$2:$K$651,MATCH($A293,Applications_2021!$A$2:$A$651,0))="","",INDEX(Applications_2021!$K$2:$K$651,MATCH($A293,Applications_2021!$A$2:$A$651,0)))</f>
        <v xml:space="preserve">Laurel City School </v>
      </c>
      <c r="P293" s="48" t="str">
        <f>IF(INDEX(Applications_2021!$P$2:$P$651,MATCH($A293,Applications_2021!$A$2:$A$651,0))="","",INDEX(Applications_2021!$P$2:$P$651,MATCH($A293,Applications_2021!$A$2:$A$651,0)))</f>
        <v>College degree or 4 or more years of college (including graduate school)</v>
      </c>
      <c r="Q293" s="48" t="str">
        <f>IF(INDEX(Applications_2021!$Q$2:$Q$651,MATCH($A293,Applications_2021!$A$2:$A$651,0))="","",INDEX(Applications_2021!$Q$2:$Q$651,MATCH($A293,Applications_2021!$A$2:$A$651,0)))</f>
        <v>$50,000 per year or above</v>
      </c>
      <c r="R293" s="48" t="str">
        <f>IF(INDEX(Applications_2021!$AL$2:$AL$651,MATCH($A293,Applications_2021!$A$2:$A$651,0))="","",INDEX(Applications_2021!$AL$2:$AL$651,MATCH($A293,Applications_2021!$A$2:$A$651,0)))</f>
        <v>Jones</v>
      </c>
      <c r="S293" s="48" t="str">
        <f>IF(INDEX(Applications_2021!$V$2:$V$651,MATCH($A293,Applications_2021!$A$2:$A$651,0))="","",INDEX(Applications_2021!$V$2:$V$651,MATCH($A293,Applications_2021!$A$2:$A$651,0)))</f>
        <v>MS</v>
      </c>
      <c r="T293" s="48" t="str">
        <f>IF(INDEX(Applications_2021!$AE$2:$AE$651,MATCH($A293,Applications_2021!$A$2:$A$651,0))="","",INDEX(Applications_2021!$AE$2:$AE$651,MATCH($A293,Applications_2021!$A$2:$A$651,0)))</f>
        <v>Average</v>
      </c>
      <c r="U293" s="48" t="str">
        <f>IF(INDEX(Applications_2021!$AF$2:$AF$651,MATCH($A293,Applications_2021!$A$2:$A$651,0))="","",INDEX(Applications_2021!$AF$2:$AF$651,MATCH($A293,Applications_2021!$A$2:$A$651,0)))</f>
        <v xml:space="preserve">I want to attend this camp in hopes of learning and growing as an individual. I hope to gain leadership skills and become more aware opportunities career choices, and college choices </v>
      </c>
      <c r="V293" s="48" t="str">
        <f>IF(INDEX(Applications_2021!$AG$2:$AG$651,MATCH($A293,Applications_2021!$A$2:$A$651,0))="","",INDEX(Applications_2021!$AG$2:$AG$651,MATCH($A293,Applications_2021!$A$2:$A$651,0)))</f>
        <v/>
      </c>
      <c r="W293" s="48" t="str">
        <f>IF(INDEX(Applications_2021!$AH$2:$AH$651,MATCH($A293,Applications_2021!$A$2:$A$651,0))="","",INDEX(Applications_2021!$AH$2:$AH$651,MATCH($A293,Applications_2021!$A$2:$A$651,0)))</f>
        <v/>
      </c>
      <c r="X293" s="48" t="str">
        <f>IF(INDEX(Applications_2021!$AI$2:$AI$651,MATCH($A293,Applications_2021!$A$2:$A$651,0))="","",INDEX(Applications_2021!$AI$2:$AI$651,MATCH($A293,Applications_2021!$A$2:$A$651,0)))</f>
        <v>relative or friend</v>
      </c>
      <c r="Y293" s="48" t="str">
        <f>IF(INDEX(Applications_2021!$AJ$2:$AJ$651,MATCH($A293,Applications_2021!$A$2:$A$651,0))="","",INDEX(Applications_2021!$AJ$2:$AJ$651,MATCH($A293,Applications_2021!$A$2:$A$651,0)))</f>
        <v/>
      </c>
      <c r="Z293" s="48" t="str" cm="1">
        <f t="array" ref="Z293">IF(INDEX(Transcripts_2021!$Q$2:$Q$1001,MATCH($A293,Applications_2021!$A$2:$A$1001,0))="","",INDEX(Transcripts_2021!$Q$2:$Q$1001,MATCH(TRIM($A293),TRIM(Transcripts_2021!$B$2:$B$1001),0)))</f>
        <v/>
      </c>
      <c r="AA293" s="48" t="str" cm="1">
        <f t="array" ref="AA293">IF(INDEX(Transcripts_2021!$S$2:$S$1001,MATCH($A293,Applications_2021!$A$2:$A$1001,0))="","",INDEX(Transcripts_2021!$S$2:$S$1001,MATCH(TRIM($A293),TRIM(Transcripts_2021!$B$2:$B$1001),0)))</f>
        <v/>
      </c>
      <c r="AB293" s="48" t="str" cm="1">
        <f t="array" ref="AB293">IF(INDEX(Transcripts_2021!$U$2:$U$1001,MATCH($A293,Applications_2021!$A$2:$A$1001,0))="","",INDEX(Transcripts_2021!$U$2:$U$1001,MATCH(TRIM($A293),TRIM(Transcripts_2021!$B$2:$B$1001),0)))</f>
        <v/>
      </c>
      <c r="AC293" s="48" t="str">
        <f>IF(INDEX(Transcripts_2021!$A$2:$A$324,MATCH($A293,Transcripts_2021!$A$2:$A$324,0))=$A293,INDEX(Transcripts_2021!$O$2:$O$324,MATCH($A293,Transcripts_2021!$A$2:$A$324,0)),"")</f>
        <v xml:space="preserve">Laurel Middle School </v>
      </c>
      <c r="AD293" s="48" t="str">
        <f>IF(INDEX('AAYME 2021_List'!$A$3:$A$311,MATCH($A293,'AAYME 2021_List'!$A$3:$A$311,0))=$A293,INDEX('AAYME 2021_List'!$AC$3:$AC$311,MATCH($A293,'AAYME 2021_List'!$A$3:$A$311,0)),"")</f>
        <v>Jones</v>
      </c>
      <c r="AE293" s="48" t="str">
        <f>IF(INDEX(Applications_2021!$AL$2:$AL$651,MATCH($A293,Applications_2021!$A$2:$A$651,0))="","",INDEX(Applications_2021!$AL$2:$AL$651,MATCH($A293,Applications_2021!$A$2:$A$651,0)))</f>
        <v>Jones</v>
      </c>
    </row>
    <row r="294" spans="1:31" x14ac:dyDescent="0.3">
      <c r="A294" s="51" t="str">
        <f>IF(Applications_2021!$A612="","",Applications_2021!$A612)</f>
        <v>0638-MOR-JA-0263</v>
      </c>
      <c r="B294" s="52" t="str">
        <f>IF(INDEX('AAYME 2021_List'!$A$3:$A$311,MATCH($A294,'AAYME 2021_List'!$A$3:$A$311,0))=$A294,INDEX('AAYME 2021_List'!$B$3:$B$311,MATCH($A294,'AAYME 2021_List'!$A$3:$A$311,0)),"")</f>
        <v>Yes</v>
      </c>
      <c r="C294" s="258" t="str">
        <f>IF(INDEX('AAYME 2021_List'!$A$3:$A$311,MATCH($A294,'AAYME 2021_List'!$A$3:$A$311,0))=$A294,INDEX('AAYME 2021_List'!$C$3:$C$311,MATCH($A294,'AAYME 2021_List'!$A$3:$A$311,0)),"")</f>
        <v>06-Finalist</v>
      </c>
      <c r="D294" s="46">
        <f t="shared" si="11"/>
        <v>8</v>
      </c>
      <c r="E294" s="45" cm="1">
        <f t="array" ref="E294">_xlfn.IFS($Q294="Less than $25,000 per year",5,$Q294="$25,000 to $49,999 per year",4,$Q294="$50,000 per year or above",2,$Q294="I do not know.",3,$Q294="",0)</f>
        <v>4</v>
      </c>
      <c r="F294" s="45" cm="1">
        <f t="array" ref="F294">_xlfn.IFS($T294="Excellent",5,$T294="Good",4,$T294="Average",3,$T294="Below Average",2,$T294="Poor",1)</f>
        <v>4</v>
      </c>
      <c r="G294" s="52"/>
      <c r="H294" s="52"/>
      <c r="I294" s="52"/>
      <c r="J294" s="255">
        <f>IF(INDEX('AAYME 2021_List'!$A$3:$A$311,MATCH($A294,'AAYME 2021_List'!$A$3:$A$311,0))=$A294,INDEX('AAYME 2021_List'!$J$3:$J$311,MATCH($A294,'AAYME 2021_List'!$A$3:$A$311,0)),"")</f>
        <v>8</v>
      </c>
      <c r="K294" s="48" t="str">
        <f>IF(LEFT(INDEX(Applications_2021!$E$2:$E$651,MATCH($A294,Applications_2021!$A$2:$A$651,0)),1)="Y","Black","Other")</f>
        <v>Black</v>
      </c>
      <c r="L294" s="48" t="str">
        <f>IF(INDEX(Applications_2021!$F$2:$F$651,MATCH($A294,Applications_2021!$A$2:$A$651,0))="","",INDEX(Applications_2021!$F$2:$F$651,MATCH($A294,Applications_2021!$A$2:$A$651,0)))</f>
        <v>Female</v>
      </c>
      <c r="M294" s="48" t="str">
        <f>IF(LEFT(INDEX(Applications_2021!$I$2:$I$651,MATCH($A294,Applications_2021!$A$2:$A$651,0)),1)="","",LEFT(INDEX(Applications_2021!$I$2:$I$651,MATCH($A294,Applications_2021!$A$2:$A$651,0)),1))</f>
        <v>8</v>
      </c>
      <c r="N294" s="48" t="str">
        <f>IF(INDEX(Applications_2021!$J$2:$J$651,MATCH($A294,Applications_2021!$A$2:$A$651,0))="","",INDEX(Applications_2021!$J$2:$J$651,MATCH($A294,Applications_2021!$A$2:$A$651,0)))</f>
        <v>Heidelberg Jr. High</v>
      </c>
      <c r="O294" s="48" t="str">
        <f>IF(INDEX(Applications_2021!$K$2:$K$651,MATCH($A294,Applications_2021!$A$2:$A$651,0))="","",INDEX(Applications_2021!$K$2:$K$651,MATCH($A294,Applications_2021!$A$2:$A$651,0)))</f>
        <v>East Jasper</v>
      </c>
      <c r="P294" s="48" t="str">
        <f>IF(INDEX(Applications_2021!$P$2:$P$651,MATCH($A294,Applications_2021!$A$2:$A$651,0))="","",INDEX(Applications_2021!$P$2:$P$651,MATCH($A294,Applications_2021!$A$2:$A$651,0)))</f>
        <v>High School Diploma or up to 3 years of college</v>
      </c>
      <c r="Q294" s="48" t="str">
        <f>IF(INDEX(Applications_2021!$Q$2:$Q$651,MATCH($A294,Applications_2021!$A$2:$A$651,0))="","",INDEX(Applications_2021!$Q$2:$Q$651,MATCH($A294,Applications_2021!$A$2:$A$651,0)))</f>
        <v>$25,000 to $49,999 per year</v>
      </c>
      <c r="R294" s="66" t="str">
        <f>$AD294</f>
        <v>Jasper</v>
      </c>
      <c r="S294" s="48" t="str">
        <f>IF(INDEX(Applications_2021!$V$2:$V$651,MATCH($A294,Applications_2021!$A$2:$A$651,0))="","",INDEX(Applications_2021!$V$2:$V$651,MATCH($A294,Applications_2021!$A$2:$A$651,0)))</f>
        <v>MS</v>
      </c>
      <c r="T294" s="48" t="str">
        <f>IF(INDEX(Applications_2021!$AE$2:$AE$651,MATCH($A294,Applications_2021!$A$2:$A$651,0))="","",INDEX(Applications_2021!$AE$2:$AE$651,MATCH($A294,Applications_2021!$A$2:$A$651,0)))</f>
        <v>Good</v>
      </c>
      <c r="U294" s="48" t="str">
        <f>IF(INDEX(Applications_2021!$AF$2:$AF$651,MATCH($A294,Applications_2021!$A$2:$A$651,0))="","",INDEX(Applications_2021!$AF$2:$AF$651,MATCH($A294,Applications_2021!$A$2:$A$651,0)))</f>
        <v>I would like to attend the camp to gain more self confidence and leadership skills. I would also like explore my options as an individual for career choice in my future and how I can prepare myself to reach those goals.</v>
      </c>
      <c r="V294" s="48" t="str">
        <f>IF(INDEX(Applications_2021!$AG$2:$AG$651,MATCH($A294,Applications_2021!$A$2:$A$651,0))="","",INDEX(Applications_2021!$AG$2:$AG$651,MATCH($A294,Applications_2021!$A$2:$A$651,0)))</f>
        <v>I'm active girl scout member, active color guard, and member of Jr. Beta Club. I enjoy sewing in my free time..</v>
      </c>
      <c r="W294" s="48" t="str">
        <f>IF(INDEX(Applications_2021!$AH$2:$AH$651,MATCH($A294,Applications_2021!$A$2:$A$651,0))="","",INDEX(Applications_2021!$AH$2:$AH$651,MATCH($A294,Applications_2021!$A$2:$A$651,0)))</f>
        <v/>
      </c>
      <c r="X294" s="48" t="str">
        <f>IF(INDEX(Applications_2021!$AI$2:$AI$651,MATCH($A294,Applications_2021!$A$2:$A$651,0))="","",INDEX(Applications_2021!$AI$2:$AI$651,MATCH($A294,Applications_2021!$A$2:$A$651,0)))</f>
        <v>church or community organization</v>
      </c>
      <c r="Y294" s="48" t="str">
        <f>IF(INDEX(Applications_2021!$AJ$2:$AJ$651,MATCH($A294,Applications_2021!$A$2:$A$651,0))="","",INDEX(Applications_2021!$AJ$2:$AJ$651,MATCH($A294,Applications_2021!$A$2:$A$651,0)))</f>
        <v/>
      </c>
      <c r="Z294" s="48" t="str" cm="1">
        <f t="array" ref="Z294">IF(INDEX(Transcripts_2021!$Q$2:$Q$1001,MATCH($A294,Applications_2021!$A$2:$A$1001,0))="","",INDEX(Transcripts_2021!$Q$2:$Q$1001,MATCH(TRIM($A294),TRIM(Transcripts_2021!$B$2:$B$1001),0)))</f>
        <v/>
      </c>
      <c r="AA294" s="48" t="str" cm="1">
        <f t="array" ref="AA294">IF(INDEX(Transcripts_2021!$S$2:$S$1001,MATCH($A294,Applications_2021!$A$2:$A$1001,0))="","",INDEX(Transcripts_2021!$S$2:$S$1001,MATCH(TRIM($A294),TRIM(Transcripts_2021!$B$2:$B$1001),0)))</f>
        <v/>
      </c>
      <c r="AB294" s="48" t="str" cm="1">
        <f t="array" ref="AB294">IF(INDEX(Transcripts_2021!$U$2:$U$1001,MATCH($A294,Applications_2021!$A$2:$A$1001,0))="","",INDEX(Transcripts_2021!$U$2:$U$1001,MATCH(TRIM($A294),TRIM(Transcripts_2021!$B$2:$B$1001),0)))</f>
        <v/>
      </c>
      <c r="AC294" s="48" t="str">
        <f>IF(INDEX(Transcripts_2021!$A$2:$A$324,MATCH($A294,Transcripts_2021!$A$2:$A$324,0))=$A294,INDEX(Transcripts_2021!$O$2:$O$324,MATCH($A294,Transcripts_2021!$A$2:$A$324,0)),"")</f>
        <v>Heidelberg Jr. High</v>
      </c>
      <c r="AD294" s="67" t="s">
        <v>215</v>
      </c>
      <c r="AE294" s="48" t="str">
        <f>IF(INDEX(Applications_2021!$AL$2:$AL$651,MATCH($A294,Applications_2021!$A$2:$A$651,0))="","",INDEX(Applications_2021!$AL$2:$AL$651,MATCH($A294,Applications_2021!$A$2:$A$651,0)))</f>
        <v>Clarke</v>
      </c>
    </row>
    <row r="295" spans="1:31" x14ac:dyDescent="0.3">
      <c r="A295" s="165" t="str">
        <f>IF(Applications_2021!$A614="","",Applications_2021!$A614)</f>
        <v>0640-SUM-JO-0259</v>
      </c>
      <c r="B295" s="52" t="str">
        <f>IF(INDEX('AAYME 2021_List'!$A$3:$A$311,MATCH($A295,'AAYME 2021_List'!$A$3:$A$311,0))=$A295,INDEX('AAYME 2021_List'!$B$3:$B$311,MATCH($A295,'AAYME 2021_List'!$A$3:$A$311,0)),"")</f>
        <v>No</v>
      </c>
      <c r="C295" s="258" t="str">
        <f>IF(INDEX('AAYME 2021_List'!$A$3:$A$311,MATCH($A295,'AAYME 2021_List'!$A$3:$A$311,0))=$A295,INDEX('AAYME 2021_List'!$C$3:$C$311,MATCH($A295,'AAYME 2021_List'!$A$3:$A$311,0)),"")</f>
        <v>03-Missing/Invalid transcript info</v>
      </c>
      <c r="D295" s="46">
        <f t="shared" si="11"/>
        <v>9</v>
      </c>
      <c r="E295" s="45" cm="1">
        <f t="array" ref="E295">_xlfn.IFS($Q295="Less than $25,000 per year",5,$Q295="$25,000 to $49,999 per year",4,$Q295="$50,000 per year or above",2,$Q295="I do not know.",3,$Q295="",0)</f>
        <v>5</v>
      </c>
      <c r="F295" s="45" cm="1">
        <f t="array" ref="F295">_xlfn.IFS($T295="Excellent",5,$T295="Good",4,$T295="Average",3,$T295="Below Average",2,$T295="Poor",1)</f>
        <v>4</v>
      </c>
      <c r="G295" s="52"/>
      <c r="H295" s="52"/>
      <c r="I295" s="52"/>
      <c r="J295" s="255" t="str">
        <f>IF(INDEX('AAYME 2021_List'!$A$3:$A$311,MATCH($A295,'AAYME 2021_List'!$A$3:$A$311,0))=$A295,INDEX('AAYME 2021_List'!$J$3:$J$311,MATCH($A295,'AAYME 2021_List'!$A$3:$A$311,0)),"")</f>
        <v>?</v>
      </c>
      <c r="K295" s="48" t="str">
        <f>IF(LEFT(INDEX(Applications_2021!$E$2:$E$651,MATCH($A295,Applications_2021!$A$2:$A$651,0)),1)="Y","Black","Other")</f>
        <v>Black</v>
      </c>
      <c r="L295" s="48" t="str">
        <f>IF(INDEX(Applications_2021!$F$2:$F$651,MATCH($A295,Applications_2021!$A$2:$A$651,0))="","",INDEX(Applications_2021!$F$2:$F$651,MATCH($A295,Applications_2021!$A$2:$A$651,0)))</f>
        <v>Male</v>
      </c>
      <c r="M295" s="66" t="str">
        <f>IF(LEFT(INDEX(Applications_2021!$I$2:$I$651,MATCH($A295,Applications_2021!$A$2:$A$651,0)),1)="","",LEFT(INDEX(Applications_2021!$I$2:$I$651,MATCH($A295,Applications_2021!$A$2:$A$651,0)),1))</f>
        <v>7</v>
      </c>
      <c r="N295" s="66" t="str">
        <f>IF(INDEX(Applications_2021!$J$2:$J$651,MATCH($A295,Applications_2021!$A$2:$A$651,0))="","",INDEX(Applications_2021!$J$2:$J$651,MATCH($A295,Applications_2021!$A$2:$A$651,0)))</f>
        <v>Wayne central</v>
      </c>
      <c r="O295" s="48" t="str">
        <f>IF(INDEX(Applications_2021!$K$2:$K$651,MATCH($A295,Applications_2021!$A$2:$A$651,0))="","",INDEX(Applications_2021!$K$2:$K$651,MATCH($A295,Applications_2021!$A$2:$A$651,0)))</f>
        <v>Wayne county</v>
      </c>
      <c r="P295" s="48" t="str">
        <f>IF(INDEX(Applications_2021!$P$2:$P$651,MATCH($A295,Applications_2021!$A$2:$A$651,0))="","",INDEX(Applications_2021!$P$2:$P$651,MATCH($A295,Applications_2021!$A$2:$A$651,0)))</f>
        <v>High School Diploma or up to 3 years of college</v>
      </c>
      <c r="Q295" s="48" t="str">
        <f>IF(INDEX(Applications_2021!$Q$2:$Q$651,MATCH($A295,Applications_2021!$A$2:$A$651,0))="","",INDEX(Applications_2021!$Q$2:$Q$651,MATCH($A295,Applications_2021!$A$2:$A$651,0)))</f>
        <v>Less than $25,000 per year</v>
      </c>
      <c r="R295" s="48" t="str">
        <f>IF(INDEX(Applications_2021!$AL$2:$AL$651,MATCH($A295,Applications_2021!$A$2:$A$651,0))="","",INDEX(Applications_2021!$AL$2:$AL$651,MATCH($A295,Applications_2021!$A$2:$A$651,0)))</f>
        <v>Wayne</v>
      </c>
      <c r="S295" s="48" t="str">
        <f>IF(INDEX(Applications_2021!$V$2:$V$651,MATCH($A295,Applications_2021!$A$2:$A$651,0))="","",INDEX(Applications_2021!$V$2:$V$651,MATCH($A295,Applications_2021!$A$2:$A$651,0)))</f>
        <v>MS</v>
      </c>
      <c r="T295" s="48" t="str">
        <f>IF(INDEX(Applications_2021!$AE$2:$AE$651,MATCH($A295,Applications_2021!$A$2:$A$651,0))="","",INDEX(Applications_2021!$AE$2:$AE$651,MATCH($A295,Applications_2021!$A$2:$A$651,0)))</f>
        <v>Good</v>
      </c>
      <c r="U295" s="48" t="str">
        <f>IF(INDEX(Applications_2021!$AF$2:$AF$651,MATCH($A295,Applications_2021!$A$2:$A$651,0))="","",INDEX(Applications_2021!$AF$2:$AF$651,MATCH($A295,Applications_2021!$A$2:$A$651,0)))</f>
        <v>To learn more knowledge, and to help me better prepare for college</v>
      </c>
      <c r="V295" s="48" t="str">
        <f>IF(INDEX(Applications_2021!$AG$2:$AG$651,MATCH($A295,Applications_2021!$A$2:$A$651,0))="","",INDEX(Applications_2021!$AG$2:$AG$651,MATCH($A295,Applications_2021!$A$2:$A$651,0)))</f>
        <v/>
      </c>
      <c r="W295" s="48" t="str">
        <f>IF(INDEX(Applications_2021!$AH$2:$AH$651,MATCH($A295,Applications_2021!$A$2:$A$651,0))="","",INDEX(Applications_2021!$AH$2:$AH$651,MATCH($A295,Applications_2021!$A$2:$A$651,0)))</f>
        <v/>
      </c>
      <c r="X295" s="48" t="str">
        <f>IF(INDEX(Applications_2021!$AI$2:$AI$651,MATCH($A295,Applications_2021!$A$2:$A$651,0))="","",INDEX(Applications_2021!$AI$2:$AI$651,MATCH($A295,Applications_2021!$A$2:$A$651,0)))</f>
        <v>relative or friend</v>
      </c>
      <c r="Y295" s="48" t="str">
        <f>IF(INDEX(Applications_2021!$AJ$2:$AJ$651,MATCH($A295,Applications_2021!$A$2:$A$651,0))="","",INDEX(Applications_2021!$AJ$2:$AJ$651,MATCH($A295,Applications_2021!$A$2:$A$651,0)))</f>
        <v/>
      </c>
      <c r="Z295" s="48" t="str" cm="1">
        <f t="array" ref="Z295">IF(INDEX(Transcripts_2021!$Q$2:$Q$1001,MATCH($A295,Applications_2021!$A$2:$A$1001,0))="","",INDEX(Transcripts_2021!$Q$2:$Q$1001,MATCH(TRIM($A295),TRIM(Transcripts_2021!$B$2:$B$1001),0)))</f>
        <v/>
      </c>
      <c r="AA295" s="48" t="str" cm="1">
        <f t="array" ref="AA295">IF(INDEX(Transcripts_2021!$S$2:$S$1001,MATCH($A295,Applications_2021!$A$2:$A$1001,0))="","",INDEX(Transcripts_2021!$S$2:$S$1001,MATCH(TRIM($A295),TRIM(Transcripts_2021!$B$2:$B$1001),0)))</f>
        <v/>
      </c>
      <c r="AB295" s="48" t="str" cm="1">
        <f t="array" ref="AB295">IF(INDEX(Transcripts_2021!$U$2:$U$1001,MATCH($A295,Applications_2021!$A$2:$A$1001,0))="","",INDEX(Transcripts_2021!$U$2:$U$1001,MATCH(TRIM($A295),TRIM(Transcripts_2021!$B$2:$B$1001),0)))</f>
        <v/>
      </c>
      <c r="AC295" s="48" t="str">
        <f>IF(INDEX(Transcripts_2021!$A$2:$A$324,MATCH($A295,Transcripts_2021!$A$2:$A$324,0))=$A295,INDEX(Transcripts_2021!$O$2:$O$324,MATCH($A295,Transcripts_2021!$A$2:$A$324,0)),"")</f>
        <v>Wayne central</v>
      </c>
      <c r="AD295" s="48" t="str">
        <f>IF(INDEX('AAYME 2021_List'!$A$3:$A$311,MATCH($A295,'AAYME 2021_List'!$A$3:$A$311,0))=$A295,INDEX('AAYME 2021_List'!$AC$3:$AC$311,MATCH($A295,'AAYME 2021_List'!$A$3:$A$311,0)),"")</f>
        <v>Wayne</v>
      </c>
      <c r="AE295" s="48" t="str">
        <f>IF(INDEX(Applications_2021!$AL$2:$AL$651,MATCH($A295,Applications_2021!$A$2:$A$651,0))="","",INDEX(Applications_2021!$AL$2:$AL$651,MATCH($A295,Applications_2021!$A$2:$A$651,0)))</f>
        <v>Wayne</v>
      </c>
    </row>
    <row r="296" spans="1:31" x14ac:dyDescent="0.3">
      <c r="A296" s="51" t="str">
        <f>IF(Applications_2021!$A616="","",Applications_2021!$A616)</f>
        <v>0642-BER-CA-0252</v>
      </c>
      <c r="B296" s="52" t="str">
        <f>IF(INDEX('AAYME 2021_List'!$A$3:$A$311,MATCH($A296,'AAYME 2021_List'!$A$3:$A$311,0))=$A296,INDEX('AAYME 2021_List'!$B$3:$B$311,MATCH($A296,'AAYME 2021_List'!$A$3:$A$311,0)),"")</f>
        <v>No</v>
      </c>
      <c r="C296" s="258" t="str">
        <f>IF(INDEX('AAYME 2021_List'!$A$3:$A$311,MATCH($A296,'AAYME 2021_List'!$A$3:$A$311,0))=$A296,INDEX('AAYME 2021_List'!$C$3:$C$311,MATCH($A296,'AAYME 2021_List'!$A$3:$A$311,0)),"")</f>
        <v>03-Missing/Invalid transcript info</v>
      </c>
      <c r="D296" s="46">
        <f t="shared" si="11"/>
        <v>10</v>
      </c>
      <c r="E296" s="45" cm="1">
        <f t="array" ref="E296">_xlfn.IFS($Q296="Less than $25,000 per year",5,$Q296="$25,000 to $49,999 per year",4,$Q296="$50,000 per year or above",2,$Q296="I do not know.",3,$Q296="",0)</f>
        <v>5</v>
      </c>
      <c r="F296" s="45" cm="1">
        <f t="array" ref="F296">_xlfn.IFS($T296="Excellent",5,$T296="Good",4,$T296="Average",3,$T296="Below Average",2,$T296="Poor",1)</f>
        <v>5</v>
      </c>
      <c r="G296" s="52"/>
      <c r="H296" s="52"/>
      <c r="I296" s="52"/>
      <c r="J296" s="255" t="str">
        <f>IF(INDEX('AAYME 2021_List'!$A$3:$A$311,MATCH($A296,'AAYME 2021_List'!$A$3:$A$311,0))=$A296,INDEX('AAYME 2021_List'!$J$3:$J$311,MATCH($A296,'AAYME 2021_List'!$A$3:$A$311,0)),"")</f>
        <v>?</v>
      </c>
      <c r="K296" s="48" t="str">
        <f>IF(LEFT(INDEX(Applications_2021!$E$2:$E$651,MATCH($A296,Applications_2021!$A$2:$A$651,0)),1)="Y","Black","Other")</f>
        <v>Black</v>
      </c>
      <c r="L296" s="48" t="str">
        <f>IF(INDEX(Applications_2021!$F$2:$F$651,MATCH($A296,Applications_2021!$A$2:$A$651,0))="","",INDEX(Applications_2021!$F$2:$F$651,MATCH($A296,Applications_2021!$A$2:$A$651,0)))</f>
        <v>Female</v>
      </c>
      <c r="M296" s="48" t="str">
        <f>IF(LEFT(INDEX(Applications_2021!$I$2:$I$651,MATCH($A296,Applications_2021!$A$2:$A$651,0)),1)="","",LEFT(INDEX(Applications_2021!$I$2:$I$651,MATCH($A296,Applications_2021!$A$2:$A$651,0)),1))</f>
        <v>9</v>
      </c>
      <c r="N296" s="48" t="str">
        <f>IF(INDEX(Applications_2021!$J$2:$J$651,MATCH($A296,Applications_2021!$A$2:$A$651,0))="","",INDEX(Applications_2021!$J$2:$J$651,MATCH($A296,Applications_2021!$A$2:$A$651,0)))</f>
        <v>Holmes County Central High</v>
      </c>
      <c r="O296" s="48" t="str">
        <f>IF(INDEX(Applications_2021!$K$2:$K$651,MATCH($A296,Applications_2021!$A$2:$A$651,0))="","",INDEX(Applications_2021!$K$2:$K$651,MATCH($A296,Applications_2021!$A$2:$A$651,0)))</f>
        <v>Holmes County</v>
      </c>
      <c r="P296" s="48" t="str">
        <f>IF(INDEX(Applications_2021!$P$2:$P$651,MATCH($A296,Applications_2021!$A$2:$A$651,0))="","",INDEX(Applications_2021!$P$2:$P$651,MATCH($A296,Applications_2021!$A$2:$A$651,0)))</f>
        <v>College degree or 4 or more years of college (including graduate school)</v>
      </c>
      <c r="Q296" s="48" t="str">
        <f>IF(INDEX(Applications_2021!$Q$2:$Q$651,MATCH($A296,Applications_2021!$A$2:$A$651,0))="","",INDEX(Applications_2021!$Q$2:$Q$651,MATCH($A296,Applications_2021!$A$2:$A$651,0)))</f>
        <v>Less than $25,000 per year</v>
      </c>
      <c r="R296" s="48" t="str">
        <f>IF(INDEX(Applications_2021!$AL$2:$AL$651,MATCH($A296,Applications_2021!$A$2:$A$651,0))="","",INDEX(Applications_2021!$AL$2:$AL$651,MATCH($A296,Applications_2021!$A$2:$A$651,0)))</f>
        <v>Holmes</v>
      </c>
      <c r="S296" s="48" t="str">
        <f>IF(INDEX(Applications_2021!$V$2:$V$651,MATCH($A296,Applications_2021!$A$2:$A$651,0))="","",INDEX(Applications_2021!$V$2:$V$651,MATCH($A296,Applications_2021!$A$2:$A$651,0)))</f>
        <v>MS</v>
      </c>
      <c r="T296" s="48" t="str">
        <f>IF(INDEX(Applications_2021!$AE$2:$AE$651,MATCH($A296,Applications_2021!$A$2:$A$651,0))="","",INDEX(Applications_2021!$AE$2:$AE$651,MATCH($A296,Applications_2021!$A$2:$A$651,0)))</f>
        <v>Excellent</v>
      </c>
      <c r="U296" s="48" t="str">
        <f>IF(INDEX(Applications_2021!$AF$2:$AF$651,MATCH($A296,Applications_2021!$A$2:$A$651,0))="","",INDEX(Applications_2021!$AF$2:$AF$651,MATCH($A296,Applications_2021!$A$2:$A$651,0)))</f>
        <v>I want to attend AAYME camp to enhance my academic level. Attending this camp will give me and opportunity to experience great things outside of my environment.</v>
      </c>
      <c r="V296" s="48" t="str">
        <f>IF(INDEX(Applications_2021!$AG$2:$AG$651,MATCH($A296,Applications_2021!$A$2:$A$651,0))="","",INDEX(Applications_2021!$AG$2:$AG$651,MATCH($A296,Applications_2021!$A$2:$A$651,0)))</f>
        <v xml:space="preserve">Member of Junior Beta Club Member of PEARLS organization </v>
      </c>
      <c r="W296" s="48" t="str">
        <f>IF(INDEX(Applications_2021!$AH$2:$AH$651,MATCH($A296,Applications_2021!$A$2:$A$651,0))="","",INDEX(Applications_2021!$AH$2:$AH$651,MATCH($A296,Applications_2021!$A$2:$A$651,0)))</f>
        <v>The opportunity to attend this camp will be a great privilege.</v>
      </c>
      <c r="X296" s="48" t="str">
        <f>IF(INDEX(Applications_2021!$AI$2:$AI$651,MATCH($A296,Applications_2021!$A$2:$A$651,0))="","",INDEX(Applications_2021!$AI$2:$AI$651,MATCH($A296,Applications_2021!$A$2:$A$651,0)))</f>
        <v>school/teacher</v>
      </c>
      <c r="Y296" s="48" t="str">
        <f>IF(INDEX(Applications_2021!$AJ$2:$AJ$651,MATCH($A296,Applications_2021!$A$2:$A$651,0))="","",INDEX(Applications_2021!$AJ$2:$AJ$651,MATCH($A296,Applications_2021!$A$2:$A$651,0)))</f>
        <v>Ms. Wendolyn Martin</v>
      </c>
      <c r="Z296" s="48" t="str" cm="1">
        <f t="array" ref="Z296">IF(INDEX(Transcripts_2021!$Q$2:$Q$1001,MATCH($A296,Applications_2021!$A$2:$A$1001,0))="","",INDEX(Transcripts_2021!$Q$2:$Q$1001,MATCH(TRIM($A296),TRIM(Transcripts_2021!$B$2:$B$1001),0)))</f>
        <v/>
      </c>
      <c r="AA296" s="48" t="str" cm="1">
        <f t="array" ref="AA296">IF(INDEX(Transcripts_2021!$S$2:$S$1001,MATCH($A296,Applications_2021!$A$2:$A$1001,0))="","",INDEX(Transcripts_2021!$S$2:$S$1001,MATCH(TRIM($A296),TRIM(Transcripts_2021!$B$2:$B$1001),0)))</f>
        <v/>
      </c>
      <c r="AB296" s="48" t="str" cm="1">
        <f t="array" ref="AB296">IF(INDEX(Transcripts_2021!$U$2:$U$1001,MATCH($A296,Applications_2021!$A$2:$A$1001,0))="","",INDEX(Transcripts_2021!$U$2:$U$1001,MATCH(TRIM($A296),TRIM(Transcripts_2021!$B$2:$B$1001),0)))</f>
        <v/>
      </c>
      <c r="AC296" s="48" t="str">
        <f>IF(INDEX(Transcripts_2021!$A$2:$A$324,MATCH($A296,Transcripts_2021!$A$2:$A$324,0))=$A296,INDEX(Transcripts_2021!$O$2:$O$324,MATCH($A296,Transcripts_2021!$A$2:$A$324,0)),"")</f>
        <v>Holmes County Central High</v>
      </c>
      <c r="AD296" s="48" t="str">
        <f>IF(INDEX('AAYME 2021_List'!$A$3:$A$311,MATCH($A296,'AAYME 2021_List'!$A$3:$A$311,0))=$A296,INDEX('AAYME 2021_List'!$AC$3:$AC$311,MATCH($A296,'AAYME 2021_List'!$A$3:$A$311,0)),"")</f>
        <v>Holmes</v>
      </c>
      <c r="AE296" s="48" t="str">
        <f>IF(INDEX(Applications_2021!$AL$2:$AL$651,MATCH($A296,Applications_2021!$A$2:$A$651,0))="","",INDEX(Applications_2021!$AL$2:$AL$651,MATCH($A296,Applications_2021!$A$2:$A$651,0)))</f>
        <v>Holmes</v>
      </c>
    </row>
    <row r="297" spans="1:31" x14ac:dyDescent="0.3">
      <c r="A297" s="51" t="str">
        <f>IF(Applications_2021!$A619="","",Applications_2021!$A619)</f>
        <v>0645-WIL-CA-0258</v>
      </c>
      <c r="B297" s="52">
        <f>IF(INDEX('AAYME 2021_List'!$A$3:$A$311,MATCH($A297,'AAYME 2021_List'!$A$3:$A$311,0))=$A297,INDEX('AAYME 2021_List'!$B$3:$B$311,MATCH($A297,'AAYME 2021_List'!$A$3:$A$311,0)),"")</f>
        <v>0</v>
      </c>
      <c r="C297" s="258" t="str">
        <f>IF(INDEX('AAYME 2021_List'!$A$3:$A$311,MATCH($A297,'AAYME 2021_List'!$A$3:$A$311,0))=$A297,INDEX('AAYME 2021_List'!$C$3:$C$311,MATCH($A297,'AAYME 2021_List'!$A$3:$A$311,0)),"")</f>
        <v>99-Not Selected</v>
      </c>
      <c r="D297" s="46">
        <f t="shared" si="11"/>
        <v>7</v>
      </c>
      <c r="E297" s="45" cm="1">
        <f t="array" ref="E297">_xlfn.IFS($Q297="Less than $25,000 per year",5,$Q297="$25,000 to $49,999 per year",4,$Q297="$50,000 per year or above",2,$Q297="I do not know.",3,$Q297="",0)</f>
        <v>2</v>
      </c>
      <c r="F297" s="45" cm="1">
        <f t="array" ref="F297">_xlfn.IFS($T297="Excellent",5,$T297="Good",4,$T297="Average",3,$T297="Below Average",2,$T297="Poor",1)</f>
        <v>5</v>
      </c>
      <c r="G297" s="52"/>
      <c r="H297" s="52"/>
      <c r="I297" s="52"/>
      <c r="J297" s="255">
        <f>IF(INDEX('AAYME 2021_List'!$A$3:$A$311,MATCH($A297,'AAYME 2021_List'!$A$3:$A$311,0))=$A297,INDEX('AAYME 2021_List'!$J$3:$J$311,MATCH($A297,'AAYME 2021_List'!$A$3:$A$311,0)),"")</f>
        <v>0</v>
      </c>
      <c r="K297" s="48" t="str">
        <f>IF(LEFT(INDEX(Applications_2021!$E$2:$E$651,MATCH($A297,Applications_2021!$A$2:$A$651,0)),1)="Y","Black","Other")</f>
        <v>Black</v>
      </c>
      <c r="L297" s="48" t="str">
        <f>IF(INDEX(Applications_2021!$F$2:$F$651,MATCH($A297,Applications_2021!$A$2:$A$651,0))="","",INDEX(Applications_2021!$F$2:$F$651,MATCH($A297,Applications_2021!$A$2:$A$651,0)))</f>
        <v>Female</v>
      </c>
      <c r="M297" s="48" t="str">
        <f>IF(LEFT(INDEX(Applications_2021!$I$2:$I$651,MATCH($A297,Applications_2021!$A$2:$A$651,0)),1)="","",LEFT(INDEX(Applications_2021!$I$2:$I$651,MATCH($A297,Applications_2021!$A$2:$A$651,0)),1))</f>
        <v>7</v>
      </c>
      <c r="N297" s="48" t="str">
        <f>IF(INDEX(Applications_2021!$J$2:$J$651,MATCH($A297,Applications_2021!$A$2:$A$651,0))="","",INDEX(Applications_2021!$J$2:$J$651,MATCH($A297,Applications_2021!$A$2:$A$651,0)))</f>
        <v>Carver Middle</v>
      </c>
      <c r="O297" s="48" t="str">
        <f>IF(INDEX(Applications_2021!$K$2:$K$651,MATCH($A297,Applications_2021!$A$2:$A$651,0))="","",INDEX(Applications_2021!$K$2:$K$651,MATCH($A297,Applications_2021!$A$2:$A$651,0)))</f>
        <v>Hinds County</v>
      </c>
      <c r="P297" s="48" t="str">
        <f>IF(INDEX(Applications_2021!$P$2:$P$651,MATCH($A297,Applications_2021!$A$2:$A$651,0))="","",INDEX(Applications_2021!$P$2:$P$651,MATCH($A297,Applications_2021!$A$2:$A$651,0)))</f>
        <v>College degree or 4 or more years of college (including graduate school)</v>
      </c>
      <c r="Q297" s="48" t="str">
        <f>IF(INDEX(Applications_2021!$Q$2:$Q$651,MATCH($A297,Applications_2021!$A$2:$A$651,0))="","",INDEX(Applications_2021!$Q$2:$Q$651,MATCH($A297,Applications_2021!$A$2:$A$651,0)))</f>
        <v>$50,000 per year or above</v>
      </c>
      <c r="R297" s="48" t="str">
        <f>IF(INDEX(Applications_2021!$AL$2:$AL$651,MATCH($A297,Applications_2021!$A$2:$A$651,0))="","",INDEX(Applications_2021!$AL$2:$AL$651,MATCH($A297,Applications_2021!$A$2:$A$651,0)))</f>
        <v>Hinds</v>
      </c>
      <c r="S297" s="48" t="str">
        <f>IF(INDEX(Applications_2021!$V$2:$V$651,MATCH($A297,Applications_2021!$A$2:$A$651,0))="","",INDEX(Applications_2021!$V$2:$V$651,MATCH($A297,Applications_2021!$A$2:$A$651,0)))</f>
        <v>MS</v>
      </c>
      <c r="T297" s="48" t="str">
        <f>IF(INDEX(Applications_2021!$AE$2:$AE$651,MATCH($A297,Applications_2021!$A$2:$A$651,0))="","",INDEX(Applications_2021!$AE$2:$AE$651,MATCH($A297,Applications_2021!$A$2:$A$651,0)))</f>
        <v>Excellent</v>
      </c>
      <c r="U297" s="48" t="str">
        <f>IF(INDEX(Applications_2021!$AF$2:$AF$651,MATCH($A297,Applications_2021!$A$2:$A$651,0))="","",INDEX(Applications_2021!$AF$2:$AF$651,MATCH($A297,Applications_2021!$A$2:$A$651,0)))</f>
        <v xml:space="preserve">I would love to attend this program because I love math and I’m gaining a love for science as I get older. I think this program will show me different things and help me in picking my college of choice and give me information to help me finish my middle and high school years </v>
      </c>
      <c r="V297" s="48" t="str">
        <f>IF(INDEX(Applications_2021!$AG$2:$AG$651,MATCH($A297,Applications_2021!$A$2:$A$651,0))="","",INDEX(Applications_2021!$AG$2:$AG$651,MATCH($A297,Applications_2021!$A$2:$A$651,0)))</f>
        <v>5th grade valedictorian, 6th grade principals list, highest average in 6th grade, only student to receive principals list in the first semester of 7th grade</v>
      </c>
      <c r="W297" s="48" t="str">
        <f>IF(INDEX(Applications_2021!$AH$2:$AH$651,MATCH($A297,Applications_2021!$A$2:$A$651,0))="","",INDEX(Applications_2021!$AH$2:$AH$651,MATCH($A297,Applications_2021!$A$2:$A$651,0)))</f>
        <v/>
      </c>
      <c r="X297" s="48" t="str">
        <f>IF(INDEX(Applications_2021!$AI$2:$AI$651,MATCH($A297,Applications_2021!$A$2:$A$651,0))="","",INDEX(Applications_2021!$AI$2:$AI$651,MATCH($A297,Applications_2021!$A$2:$A$651,0)))</f>
        <v>school/teacher</v>
      </c>
      <c r="Y297" s="48" t="str">
        <f>IF(INDEX(Applications_2021!$AJ$2:$AJ$651,MATCH($A297,Applications_2021!$A$2:$A$651,0))="","",INDEX(Applications_2021!$AJ$2:$AJ$651,MATCH($A297,Applications_2021!$A$2:$A$651,0)))</f>
        <v xml:space="preserve">DeAndria Sylvester </v>
      </c>
      <c r="Z297" s="48" t="str" cm="1">
        <f t="array" ref="Z297">IF(INDEX(Transcripts_2021!$Q$2:$Q$1001,MATCH($A297,Applications_2021!$A$2:$A$1001,0))="","",INDEX(Transcripts_2021!$Q$2:$Q$1001,MATCH(TRIM($A297),TRIM(Transcripts_2021!$B$2:$B$1001),0)))</f>
        <v/>
      </c>
      <c r="AA297" s="48" t="str" cm="1">
        <f t="array" ref="AA297">IF(INDEX(Transcripts_2021!$S$2:$S$1001,MATCH($A297,Applications_2021!$A$2:$A$1001,0))="","",INDEX(Transcripts_2021!$S$2:$S$1001,MATCH(TRIM($A297),TRIM(Transcripts_2021!$B$2:$B$1001),0)))</f>
        <v/>
      </c>
      <c r="AB297" s="48" t="str" cm="1">
        <f t="array" ref="AB297">IF(INDEX(Transcripts_2021!$U$2:$U$1001,MATCH($A297,Applications_2021!$A$2:$A$1001,0))="","",INDEX(Transcripts_2021!$U$2:$U$1001,MATCH(TRIM($A297),TRIM(Transcripts_2021!$B$2:$B$1001),0)))</f>
        <v/>
      </c>
      <c r="AC297" s="48" t="str">
        <f>IF(INDEX(Transcripts_2021!$A$2:$A$324,MATCH($A297,Transcripts_2021!$A$2:$A$324,0))=$A297,INDEX(Transcripts_2021!$O$2:$O$324,MATCH($A297,Transcripts_2021!$A$2:$A$324,0)),"")</f>
        <v>Carver Middle School</v>
      </c>
      <c r="AD297" s="48" t="str">
        <f>IF(INDEX('AAYME 2021_List'!$A$3:$A$311,MATCH($A297,'AAYME 2021_List'!$A$3:$A$311,0))=$A297,INDEX('AAYME 2021_List'!$AC$3:$AC$311,MATCH($A297,'AAYME 2021_List'!$A$3:$A$311,0)),"")</f>
        <v>Hinds</v>
      </c>
      <c r="AE297" s="48" t="str">
        <f>IF(INDEX(Applications_2021!$AL$2:$AL$651,MATCH($A297,Applications_2021!$A$2:$A$651,0))="","",INDEX(Applications_2021!$AL$2:$AL$651,MATCH($A297,Applications_2021!$A$2:$A$651,0)))</f>
        <v>Hinds</v>
      </c>
    </row>
    <row r="298" spans="1:31" x14ac:dyDescent="0.3">
      <c r="A298" s="51" t="str">
        <f>IF(Applications_2021!$A626="","",Applications_2021!$A626)</f>
        <v>0652-BRO-CO-0265</v>
      </c>
      <c r="B298" s="52" t="str">
        <f>IF(INDEX('AAYME 2021_List'!$A$3:$A$311,MATCH($A298,'AAYME 2021_List'!$A$3:$A$311,0))=$A298,INDEX('AAYME 2021_List'!$B$3:$B$311,MATCH($A298,'AAYME 2021_List'!$A$3:$A$311,0)),"")</f>
        <v>No</v>
      </c>
      <c r="C298" s="258" t="str">
        <f>IF(INDEX('AAYME 2021_List'!$A$3:$A$311,MATCH($A298,'AAYME 2021_List'!$A$3:$A$311,0))=$A298,INDEX('AAYME 2021_List'!$C$3:$C$311,MATCH($A298,'AAYME 2021_List'!$A$3:$A$311,0)),"")</f>
        <v>03-Missing/Invalid transcript info</v>
      </c>
      <c r="D298" s="46">
        <f t="shared" si="11"/>
        <v>10</v>
      </c>
      <c r="E298" s="45" cm="1">
        <f t="array" ref="E298">_xlfn.IFS($Q298="Less than $25,000 per year",5,$Q298="$25,000 to $49,999 per year",4,$Q298="$50,000 per year or above",2,$Q298="I do not know.",3,$Q298="",0)</f>
        <v>5</v>
      </c>
      <c r="F298" s="45" cm="1">
        <f t="array" ref="F298">_xlfn.IFS($T298="Excellent",5,$T298="Good",4,$T298="Average",3,$T298="Below Average",2,$T298="Poor",1)</f>
        <v>5</v>
      </c>
      <c r="G298" s="52"/>
      <c r="H298" s="52"/>
      <c r="I298" s="52"/>
      <c r="J298" s="255" t="str">
        <f>IF(INDEX('AAYME 2021_List'!$A$3:$A$311,MATCH($A298,'AAYME 2021_List'!$A$3:$A$311,0))=$A298,INDEX('AAYME 2021_List'!$J$3:$J$311,MATCH($A298,'AAYME 2021_List'!$A$3:$A$311,0)),"")</f>
        <v>?</v>
      </c>
      <c r="K298" s="48" t="str">
        <f>IF(LEFT(INDEX(Applications_2021!$E$2:$E$651,MATCH($A298,Applications_2021!$A$2:$A$651,0)),1)="Y","Black","Other")</f>
        <v>Black</v>
      </c>
      <c r="L298" s="48" t="str">
        <f>IF(INDEX(Applications_2021!$F$2:$F$651,MATCH($A298,Applications_2021!$A$2:$A$651,0))="","",INDEX(Applications_2021!$F$2:$F$651,MATCH($A298,Applications_2021!$A$2:$A$651,0)))</f>
        <v>Female</v>
      </c>
      <c r="M298" s="48" t="str">
        <f>IF(LEFT(INDEX(Applications_2021!$I$2:$I$651,MATCH($A298,Applications_2021!$A$2:$A$651,0)),1)="","",LEFT(INDEX(Applications_2021!$I$2:$I$651,MATCH($A298,Applications_2021!$A$2:$A$651,0)),1))</f>
        <v>7</v>
      </c>
      <c r="N298" s="48" t="str">
        <f>IF(INDEX(Applications_2021!$J$2:$J$651,MATCH($A298,Applications_2021!$A$2:$A$651,0))="","",INDEX(Applications_2021!$J$2:$J$651,MATCH($A298,Applications_2021!$A$2:$A$651,0)))</f>
        <v>Leaks County High School</v>
      </c>
      <c r="O298" s="48" t="str">
        <f>IF(INDEX(Applications_2021!$K$2:$K$651,MATCH($A298,Applications_2021!$A$2:$A$651,0))="","",INDEX(Applications_2021!$K$2:$K$651,MATCH($A298,Applications_2021!$A$2:$A$651,0)))</f>
        <v>Leake</v>
      </c>
      <c r="P298" s="48" t="str">
        <f>IF(INDEX(Applications_2021!$P$2:$P$651,MATCH($A298,Applications_2021!$A$2:$A$651,0))="","",INDEX(Applications_2021!$P$2:$P$651,MATCH($A298,Applications_2021!$A$2:$A$651,0)))</f>
        <v>High School Diploma or up to 3 years of college</v>
      </c>
      <c r="Q298" s="48" t="str">
        <f>IF(INDEX(Applications_2021!$Q$2:$Q$651,MATCH($A298,Applications_2021!$A$2:$A$651,0))="","",INDEX(Applications_2021!$Q$2:$Q$651,MATCH($A298,Applications_2021!$A$2:$A$651,0)))</f>
        <v>Less than $25,000 per year</v>
      </c>
      <c r="R298" s="48" t="str">
        <f>IF(INDEX(Applications_2021!$AL$2:$AL$651,MATCH($A298,Applications_2021!$A$2:$A$651,0))="","",INDEX(Applications_2021!$AL$2:$AL$651,MATCH($A298,Applications_2021!$A$2:$A$651,0)))</f>
        <v>Leake</v>
      </c>
      <c r="S298" s="48" t="str">
        <f>IF(INDEX(Applications_2021!$V$2:$V$651,MATCH($A298,Applications_2021!$A$2:$A$651,0))="","",INDEX(Applications_2021!$V$2:$V$651,MATCH($A298,Applications_2021!$A$2:$A$651,0)))</f>
        <v>MS</v>
      </c>
      <c r="T298" s="48" t="str">
        <f>IF(INDEX(Applications_2021!$AE$2:$AE$651,MATCH($A298,Applications_2021!$A$2:$A$651,0))="","",INDEX(Applications_2021!$AE$2:$AE$651,MATCH($A298,Applications_2021!$A$2:$A$651,0)))</f>
        <v>Excellent</v>
      </c>
      <c r="U298" s="48" t="str">
        <f>IF(INDEX(Applications_2021!$AF$2:$AF$651,MATCH($A298,Applications_2021!$A$2:$A$651,0))="","",INDEX(Applications_2021!$AF$2:$AF$651,MATCH($A298,Applications_2021!$A$2:$A$651,0)))</f>
        <v>My name is Constance Brown, and I am currently a student in 7th grade at Leake County High School. I would love to attend this camp so that I can learn more skills and gain more knowledge. I hope to gain more skills that would help me later on in life.</v>
      </c>
      <c r="V298" s="48" t="str">
        <f>IF(INDEX(Applications_2021!$AG$2:$AG$651,MATCH($A298,Applications_2021!$A$2:$A$651,0))="","",INDEX(Applications_2021!$AG$2:$AG$651,MATCH($A298,Applications_2021!$A$2:$A$651,0)))</f>
        <v>I've had many accomplishments in my lifetime such as being in the Beta Club. This is a club that promotes the ideals of academic achievement, character, leadership, and service. I first joined this club when I was in the 4th grade, and by 6th grade I was the president. In this club we learned how to care for the community, and be respectful to others. We also did service projects in which we provided for the community, an example of this is when we donated $500.00 to the Blair E. Batson Hospital! We donated this money to help breast cancer patients in need. I've been on honors list since first grade, and trust me I don't plan on leaving it!</v>
      </c>
      <c r="W298" s="48" t="str">
        <f>IF(INDEX(Applications_2021!$AH$2:$AH$651,MATCH($A298,Applications_2021!$A$2:$A$651,0))="","",INDEX(Applications_2021!$AH$2:$AH$651,MATCH($A298,Applications_2021!$A$2:$A$651,0)))</f>
        <v>I've gotten many awards since I've been enrolled in school! I have 3 Citizenship awards, which are for outstanding character! I have gotten 7 Certificates of Excellence! I also have 3 certificates for being on Superintendent's List, and 2 certificates for being on Principal's List. For the Jr. Beta Club, I've gotten 5 certificates. For science, I have gotten one medallion. In math, I've received 2 awards (One medallion and one certificate). For reading, I have received 2 medallions! I've also gotten 3 medallions for language arts! For social studies, I've gotten 2 medallions! Unlike others students, ever since I was little I would love to go to school! I also love to read and write because reading takes you into a whole different state of mind!</v>
      </c>
      <c r="X298" s="48" t="str">
        <f>IF(INDEX(Applications_2021!$AI$2:$AI$651,MATCH($A298,Applications_2021!$A$2:$A$651,0))="","",INDEX(Applications_2021!$AI$2:$AI$651,MATCH($A298,Applications_2021!$A$2:$A$651,0)))</f>
        <v>school/teacher</v>
      </c>
      <c r="Y298" s="48" t="str">
        <f>IF(INDEX(Applications_2021!$AJ$2:$AJ$651,MATCH($A298,Applications_2021!$A$2:$A$651,0))="","",INDEX(Applications_2021!$AJ$2:$AJ$651,MATCH($A298,Applications_2021!$A$2:$A$651,0)))</f>
        <v>Mr.Parker/Leake County High School</v>
      </c>
      <c r="Z298" s="48" t="str" cm="1">
        <f t="array" ref="Z298">IF(INDEX(Transcripts_2021!$Q$2:$Q$1001,MATCH($A298,Applications_2021!$A$2:$A$1001,0))="","",INDEX(Transcripts_2021!$Q$2:$Q$1001,MATCH(TRIM($A298),TRIM(Transcripts_2021!$B$2:$B$1001),0)))</f>
        <v/>
      </c>
      <c r="AA298" s="48" t="str" cm="1">
        <f t="array" ref="AA298">IF(INDEX(Transcripts_2021!$S$2:$S$1001,MATCH($A298,Applications_2021!$A$2:$A$1001,0))="","",INDEX(Transcripts_2021!$S$2:$S$1001,MATCH(TRIM($A298),TRIM(Transcripts_2021!$B$2:$B$1001),0)))</f>
        <v/>
      </c>
      <c r="AB298" s="48" t="str" cm="1">
        <f t="array" ref="AB298">IF(INDEX(Transcripts_2021!$U$2:$U$1001,MATCH($A298,Applications_2021!$A$2:$A$1001,0))="","",INDEX(Transcripts_2021!$U$2:$U$1001,MATCH(TRIM($A298),TRIM(Transcripts_2021!$B$2:$B$1001),0)))</f>
        <v/>
      </c>
      <c r="AC298" s="48" t="str">
        <f>IF(INDEX(Transcripts_2021!$A$2:$A$324,MATCH($A298,Transcripts_2021!$A$2:$A$324,0))=$A298,INDEX(Transcripts_2021!$O$2:$O$324,MATCH($A298,Transcripts_2021!$A$2:$A$324,0)),"")</f>
        <v>Leake County High School</v>
      </c>
      <c r="AD298" s="48" t="str">
        <f>IF(INDEX('AAYME 2021_List'!$A$3:$A$311,MATCH($A298,'AAYME 2021_List'!$A$3:$A$311,0))=$A298,INDEX('AAYME 2021_List'!$AC$3:$AC$311,MATCH($A298,'AAYME 2021_List'!$A$3:$A$311,0)),"")</f>
        <v>Leake</v>
      </c>
      <c r="AE298" s="48" t="str">
        <f>IF(INDEX(Applications_2021!$AL$2:$AL$651,MATCH($A298,Applications_2021!$A$2:$A$651,0))="","",INDEX(Applications_2021!$AL$2:$AL$651,MATCH($A298,Applications_2021!$A$2:$A$651,0)))</f>
        <v>Leake</v>
      </c>
    </row>
    <row r="299" spans="1:31" x14ac:dyDescent="0.3">
      <c r="A299" s="51" t="str">
        <f>IF(Applications_2021!$A628="","",Applications_2021!$A628)</f>
        <v>0654-PHI-TY-0266</v>
      </c>
      <c r="B299" s="52">
        <f>IF(INDEX('AAYME 2021_List'!$A$3:$A$311,MATCH($A299,'AAYME 2021_List'!$A$3:$A$311,0))=$A299,INDEX('AAYME 2021_List'!$B$3:$B$311,MATCH($A299,'AAYME 2021_List'!$A$3:$A$311,0)),"")</f>
        <v>0</v>
      </c>
      <c r="C299" s="258" t="str">
        <f>IF(INDEX('AAYME 2021_List'!$A$3:$A$311,MATCH($A299,'AAYME 2021_List'!$A$3:$A$311,0))=$A299,INDEX('AAYME 2021_List'!$C$3:$C$311,MATCH($A299,'AAYME 2021_List'!$A$3:$A$311,0)),"")</f>
        <v>99-Not Selected</v>
      </c>
      <c r="D299" s="46">
        <f t="shared" si="11"/>
        <v>7</v>
      </c>
      <c r="E299" s="45" cm="1">
        <f t="array" ref="E299">_xlfn.IFS($Q299="Less than $25,000 per year",5,$Q299="$25,000 to $49,999 per year",4,$Q299="$50,000 per year or above",2,$Q299="I do not know.",3,$Q299="",0)</f>
        <v>2</v>
      </c>
      <c r="F299" s="45" cm="1">
        <f t="array" ref="F299">_xlfn.IFS($T299="Excellent",5,$T299="Good",4,$T299="Average",3,$T299="Below Average",2,$T299="Poor",1)</f>
        <v>5</v>
      </c>
      <c r="G299" s="52"/>
      <c r="H299" s="52"/>
      <c r="I299" s="52"/>
      <c r="J299" s="255">
        <f>IF(INDEX('AAYME 2021_List'!$A$3:$A$311,MATCH($A299,'AAYME 2021_List'!$A$3:$A$311,0))=$A299,INDEX('AAYME 2021_List'!$J$3:$J$311,MATCH($A299,'AAYME 2021_List'!$A$3:$A$311,0)),"")</f>
        <v>0</v>
      </c>
      <c r="K299" s="48" t="str">
        <f>IF(LEFT(INDEX(Applications_2021!$E$2:$E$651,MATCH($A299,Applications_2021!$A$2:$A$651,0)),1)="Y","Black","Other")</f>
        <v>Black</v>
      </c>
      <c r="L299" s="48" t="str">
        <f>IF(INDEX(Applications_2021!$F$2:$F$651,MATCH($A299,Applications_2021!$A$2:$A$651,0))="","",INDEX(Applications_2021!$F$2:$F$651,MATCH($A299,Applications_2021!$A$2:$A$651,0)))</f>
        <v>Male</v>
      </c>
      <c r="M299" s="48" t="str">
        <f>IF(LEFT(INDEX(Applications_2021!$I$2:$I$651,MATCH($A299,Applications_2021!$A$2:$A$651,0)),1)="","",LEFT(INDEX(Applications_2021!$I$2:$I$651,MATCH($A299,Applications_2021!$A$2:$A$651,0)),1))</f>
        <v>9</v>
      </c>
      <c r="N299" s="48" t="str">
        <f>IF(INDEX(Applications_2021!$J$2:$J$651,MATCH($A299,Applications_2021!$A$2:$A$651,0))="","",INDEX(Applications_2021!$J$2:$J$651,MATCH($A299,Applications_2021!$A$2:$A$651,0)))</f>
        <v>New Hope High School</v>
      </c>
      <c r="O299" s="48" t="str">
        <f>IF(INDEX(Applications_2021!$K$2:$K$651,MATCH($A299,Applications_2021!$A$2:$A$651,0))="","",INDEX(Applications_2021!$K$2:$K$651,MATCH($A299,Applications_2021!$A$2:$A$651,0)))</f>
        <v>Lowndes County School District</v>
      </c>
      <c r="P299" s="48" t="str">
        <f>IF(INDEX(Applications_2021!$P$2:$P$651,MATCH($A299,Applications_2021!$A$2:$A$651,0))="","",INDEX(Applications_2021!$P$2:$P$651,MATCH($A299,Applications_2021!$A$2:$A$651,0)))</f>
        <v>College degree or 4 or more years of college (including graduate school)</v>
      </c>
      <c r="Q299" s="48" t="str">
        <f>IF(INDEX(Applications_2021!$Q$2:$Q$651,MATCH($A299,Applications_2021!$A$2:$A$651,0))="","",INDEX(Applications_2021!$Q$2:$Q$651,MATCH($A299,Applications_2021!$A$2:$A$651,0)))</f>
        <v>$50,000 per year or above</v>
      </c>
      <c r="R299" s="48" t="str">
        <f>IF(INDEX(Applications_2021!$AL$2:$AL$651,MATCH($A299,Applications_2021!$A$2:$A$651,0))="","",INDEX(Applications_2021!$AL$2:$AL$651,MATCH($A299,Applications_2021!$A$2:$A$651,0)))</f>
        <v>Lowndes</v>
      </c>
      <c r="S299" s="48" t="str">
        <f>IF(INDEX(Applications_2021!$V$2:$V$651,MATCH($A299,Applications_2021!$A$2:$A$651,0))="","",INDEX(Applications_2021!$V$2:$V$651,MATCH($A299,Applications_2021!$A$2:$A$651,0)))</f>
        <v>MS</v>
      </c>
      <c r="T299" s="48" t="str">
        <f>IF(INDEX(Applications_2021!$AE$2:$AE$651,MATCH($A299,Applications_2021!$A$2:$A$651,0))="","",INDEX(Applications_2021!$AE$2:$AE$651,MATCH($A299,Applications_2021!$A$2:$A$651,0)))</f>
        <v>Excellent</v>
      </c>
      <c r="U299" s="48" t="str">
        <f>IF(INDEX(Applications_2021!$AF$2:$AF$651,MATCH($A299,Applications_2021!$A$2:$A$651,0))="","",INDEX(Applications_2021!$AF$2:$AF$651,MATCH($A299,Applications_2021!$A$2:$A$651,0)))</f>
        <v xml:space="preserve">In years past, I have attended other camps hosted during the summer by the Mississippi School for Mathematics and Science.  I have enjoyed each opportunity to be a part of the experience.  Therefore, when I received word that the school was hosting a camp strictly for African-Americans, I was overjoyed.  Although my school is pretty diverse in ethnic backgrounds, my classes are predominantly white. Oftentimes, there is a type of isolation that I feel in class being one of only a couple of minority students.    Having an opportunity to meet other students who are African-American and excel in the classroom is the ultimate gain from this experience.  I know that I will also gain a ton of knowledge about college, STEM, and other areas that will help me in my future.  However, from this experience, I hope to gain camaraderie with students around the state that are like me. </v>
      </c>
      <c r="V299" s="48" t="str">
        <f>IF(INDEX(Applications_2021!$AG$2:$AG$651,MATCH($A299,Applications_2021!$A$2:$A$651,0))="","",INDEX(Applications_2021!$AG$2:$AG$651,MATCH($A299,Applications_2021!$A$2:$A$651,0)))</f>
        <v xml:space="preserve">New Hope Ensemble Section Leader New Hope Drumline Member New Hope Cross Country Team Member New Hope Tennis Team Member Beta Club Member Missionary Union Baptist Church Youth Choir Member Honor Roll (Superintendent's List) </v>
      </c>
      <c r="W299" s="48" t="str">
        <f>IF(INDEX(Applications_2021!$AH$2:$AH$651,MATCH($A299,Applications_2021!$A$2:$A$651,0))="","",INDEX(Applications_2021!$AH$2:$AH$651,MATCH($A299,Applications_2021!$A$2:$A$651,0)))</f>
        <v>I am extremely hardworking, knowledgeable, and willing to learn.  I also work for grandfather as his assistant for his personal training business and my mother with her small business ventures.  I think that makes me an entrepreneur because I also aspire to have businesses of my own. Currently, I am waiting to hear whether I was accepted into the Lowndes Young Leaders Chapter through the Columbus Chamber of Commerce.</v>
      </c>
      <c r="X299" s="48" t="str">
        <f>IF(INDEX(Applications_2021!$AI$2:$AI$651,MATCH($A299,Applications_2021!$A$2:$A$651,0))="","",INDEX(Applications_2021!$AI$2:$AI$651,MATCH($A299,Applications_2021!$A$2:$A$651,0)))</f>
        <v>school/teacher</v>
      </c>
      <c r="Y299" s="48" t="str">
        <f>IF(INDEX(Applications_2021!$AJ$2:$AJ$651,MATCH($A299,Applications_2021!$A$2:$A$651,0))="","",INDEX(Applications_2021!$AJ$2:$AJ$651,MATCH($A299,Applications_2021!$A$2:$A$651,0)))</f>
        <v>New Hope High School - Mrs. Box</v>
      </c>
      <c r="Z299" s="48" t="str" cm="1">
        <f t="array" ref="Z299">IF(INDEX(Transcripts_2021!$Q$2:$Q$1001,MATCH($A299,Applications_2021!$A$2:$A$1001,0))="","",INDEX(Transcripts_2021!$Q$2:$Q$1001,MATCH(TRIM($A299),TRIM(Transcripts_2021!$B$2:$B$1001),0)))</f>
        <v/>
      </c>
      <c r="AA299" s="48" t="str" cm="1">
        <f t="array" ref="AA299">IF(INDEX(Transcripts_2021!$S$2:$S$1001,MATCH($A299,Applications_2021!$A$2:$A$1001,0))="","",INDEX(Transcripts_2021!$S$2:$S$1001,MATCH(TRIM($A299),TRIM(Transcripts_2021!$B$2:$B$1001),0)))</f>
        <v/>
      </c>
      <c r="AB299" s="48" t="str" cm="1">
        <f t="array" ref="AB299">IF(INDEX(Transcripts_2021!$U$2:$U$1001,MATCH($A299,Applications_2021!$A$2:$A$1001,0))="","",INDEX(Transcripts_2021!$U$2:$U$1001,MATCH(TRIM($A299),TRIM(Transcripts_2021!$B$2:$B$1001),0)))</f>
        <v/>
      </c>
      <c r="AC299" s="48" t="str">
        <f>IF(INDEX(Transcripts_2021!$A$2:$A$324,MATCH($A299,Transcripts_2021!$A$2:$A$324,0))=$A299,INDEX(Transcripts_2021!$O$2:$O$324,MATCH($A299,Transcripts_2021!$A$2:$A$324,0)),"")</f>
        <v>New Hope High School</v>
      </c>
      <c r="AD299" s="48" t="str">
        <f>IF(INDEX('AAYME 2021_List'!$A$3:$A$311,MATCH($A299,'AAYME 2021_List'!$A$3:$A$311,0))=$A299,INDEX('AAYME 2021_List'!$AC$3:$AC$311,MATCH($A299,'AAYME 2021_List'!$A$3:$A$311,0)),"")</f>
        <v>Lowndes</v>
      </c>
      <c r="AE299" s="48" t="str">
        <f>IF(INDEX(Applications_2021!$AL$2:$AL$651,MATCH($A299,Applications_2021!$A$2:$A$651,0))="","",INDEX(Applications_2021!$AL$2:$AL$651,MATCH($A299,Applications_2021!$A$2:$A$651,0)))</f>
        <v>Lowndes</v>
      </c>
    </row>
    <row r="300" spans="1:31" x14ac:dyDescent="0.3">
      <c r="A300" s="51" t="str">
        <f>IF(Applications_2021!$A629="","",Applications_2021!$A629)</f>
        <v>0655-KIN-NI-0283</v>
      </c>
      <c r="B300" s="52" t="str">
        <f>IF(INDEX('AAYME 2021_List'!$A$3:$A$311,MATCH($A300,'AAYME 2021_List'!$A$3:$A$311,0))=$A300,INDEX('AAYME 2021_List'!$B$3:$B$311,MATCH($A300,'AAYME 2021_List'!$A$3:$A$311,0)),"")</f>
        <v>No</v>
      </c>
      <c r="C300" s="258" t="str">
        <f>IF(INDEX('AAYME 2021_List'!$A$3:$A$311,MATCH($A300,'AAYME 2021_List'!$A$3:$A$311,0))=$A300,INDEX('AAYME 2021_List'!$C$3:$C$311,MATCH($A300,'AAYME 2021_List'!$A$3:$A$311,0)),"")</f>
        <v>03-Missing/Invalid transcript info</v>
      </c>
      <c r="D300" s="46">
        <f t="shared" si="11"/>
        <v>9</v>
      </c>
      <c r="E300" s="45" cm="1">
        <f t="array" ref="E300">_xlfn.IFS($Q300="Less than $25,000 per year",5,$Q300="$25,000 to $49,999 per year",4,$Q300="$50,000 per year or above",2,$Q300="I do not know.",3,$Q300="",0)</f>
        <v>5</v>
      </c>
      <c r="F300" s="45" cm="1">
        <f t="array" ref="F300">_xlfn.IFS($T300="Excellent",5,$T300="Good",4,$T300="Average",3,$T300="Below Average",2,$T300="Poor",1)</f>
        <v>4</v>
      </c>
      <c r="G300" s="52"/>
      <c r="H300" s="52"/>
      <c r="I300" s="52"/>
      <c r="J300" s="255" t="str">
        <f>IF(INDEX('AAYME 2021_List'!$A$3:$A$311,MATCH($A300,'AAYME 2021_List'!$A$3:$A$311,0))=$A300,INDEX('AAYME 2021_List'!$J$3:$J$311,MATCH($A300,'AAYME 2021_List'!$A$3:$A$311,0)),"")</f>
        <v>?</v>
      </c>
      <c r="K300" s="48" t="str">
        <f>IF(LEFT(INDEX(Applications_2021!$E$2:$E$651,MATCH($A300,Applications_2021!$A$2:$A$651,0)),1)="Y","Black","Other")</f>
        <v>Black</v>
      </c>
      <c r="L300" s="48" t="str">
        <f>IF(INDEX(Applications_2021!$F$2:$F$651,MATCH($A300,Applications_2021!$A$2:$A$651,0))="","",INDEX(Applications_2021!$F$2:$F$651,MATCH($A300,Applications_2021!$A$2:$A$651,0)))</f>
        <v>Male</v>
      </c>
      <c r="M300" s="48" t="str">
        <f>IF(LEFT(INDEX(Applications_2021!$I$2:$I$651,MATCH($A300,Applications_2021!$A$2:$A$651,0)),1)="","",LEFT(INDEX(Applications_2021!$I$2:$I$651,MATCH($A300,Applications_2021!$A$2:$A$651,0)),1))</f>
        <v>7</v>
      </c>
      <c r="N300" s="48" t="str">
        <f>IF(INDEX(Applications_2021!$J$2:$J$651,MATCH($A300,Applications_2021!$A$2:$A$651,0))="","",INDEX(Applications_2021!$J$2:$J$651,MATCH($A300,Applications_2021!$A$2:$A$651,0)))</f>
        <v xml:space="preserve">Leake County </v>
      </c>
      <c r="O300" s="48" t="str">
        <f>IF(INDEX(Applications_2021!$K$2:$K$651,MATCH($A300,Applications_2021!$A$2:$A$651,0))="","",INDEX(Applications_2021!$K$2:$K$651,MATCH($A300,Applications_2021!$A$2:$A$651,0)))</f>
        <v xml:space="preserve">Leake county </v>
      </c>
      <c r="P300" s="48" t="str">
        <f>IF(INDEX(Applications_2021!$P$2:$P$651,MATCH($A300,Applications_2021!$A$2:$A$651,0))="","",INDEX(Applications_2021!$P$2:$P$651,MATCH($A300,Applications_2021!$A$2:$A$651,0)))</f>
        <v>College degree or 4 or more years of college (including graduate school)</v>
      </c>
      <c r="Q300" s="48" t="str">
        <f>IF(INDEX(Applications_2021!$Q$2:$Q$651,MATCH($A300,Applications_2021!$A$2:$A$651,0))="","",INDEX(Applications_2021!$Q$2:$Q$651,MATCH($A300,Applications_2021!$A$2:$A$651,0)))</f>
        <v>Less than $25,000 per year</v>
      </c>
      <c r="R300" s="48" t="str">
        <f>IF(INDEX(Applications_2021!$AL$2:$AL$651,MATCH($A300,Applications_2021!$A$2:$A$651,0))="","",INDEX(Applications_2021!$AL$2:$AL$651,MATCH($A300,Applications_2021!$A$2:$A$651,0)))</f>
        <v>Leake</v>
      </c>
      <c r="S300" s="48" t="str">
        <f>IF(INDEX(Applications_2021!$V$2:$V$651,MATCH($A300,Applications_2021!$A$2:$A$651,0))="","",INDEX(Applications_2021!$V$2:$V$651,MATCH($A300,Applications_2021!$A$2:$A$651,0)))</f>
        <v>MS</v>
      </c>
      <c r="T300" s="48" t="str">
        <f>IF(INDEX(Applications_2021!$AE$2:$AE$651,MATCH($A300,Applications_2021!$A$2:$A$651,0))="","",INDEX(Applications_2021!$AE$2:$AE$651,MATCH($A300,Applications_2021!$A$2:$A$651,0)))</f>
        <v>Good</v>
      </c>
      <c r="U300" s="48" t="str">
        <f>IF(INDEX(Applications_2021!$AF$2:$AF$651,MATCH($A300,Applications_2021!$A$2:$A$651,0))="","",INDEX(Applications_2021!$AF$2:$AF$651,MATCH($A300,Applications_2021!$A$2:$A$651,0)))</f>
        <v>I want to attend MSMS A.A.Y.M.E because I want to have a lot of career and college opportunities. It can  also help me be able to build more skills and academics. It can help me become more competitive that can help me get a scholarship. It can make me aware of  self-awareness. Therefore it can help me be more successful in the future in the classroom or at home. It can help me be more social, leadership, and being professional. I can gain more experience and knowledge in new classes. I can gain more experience in camps and in training. It can help in enrichment activities. Also it can help me to have a more creative mind set. I can accomplish more things and gain more knowledge in different classes that I have never taken before.</v>
      </c>
      <c r="V300" s="48" t="str">
        <f>IF(INDEX(Applications_2021!$AG$2:$AG$651,MATCH($A300,Applications_2021!$A$2:$A$651,0))="","",INDEX(Applications_2021!$AG$2:$AG$651,MATCH($A300,Applications_2021!$A$2:$A$651,0)))</f>
        <v/>
      </c>
      <c r="W300" s="48" t="str">
        <f>IF(INDEX(Applications_2021!$AH$2:$AH$651,MATCH($A300,Applications_2021!$A$2:$A$651,0))="","",INDEX(Applications_2021!$AH$2:$AH$651,MATCH($A300,Applications_2021!$A$2:$A$651,0)))</f>
        <v/>
      </c>
      <c r="X300" s="48" t="str">
        <f>IF(INDEX(Applications_2021!$AI$2:$AI$651,MATCH($A300,Applications_2021!$A$2:$A$651,0))="","",INDEX(Applications_2021!$AI$2:$AI$651,MATCH($A300,Applications_2021!$A$2:$A$651,0)))</f>
        <v>school/teacher</v>
      </c>
      <c r="Y300" s="48" t="str">
        <f>IF(INDEX(Applications_2021!$AJ$2:$AJ$651,MATCH($A300,Applications_2021!$A$2:$A$651,0))="","",INDEX(Applications_2021!$AJ$2:$AJ$651,MATCH($A300,Applications_2021!$A$2:$A$651,0)))</f>
        <v xml:space="preserve">Mr Parker </v>
      </c>
      <c r="Z300" s="48" t="str" cm="1">
        <f t="array" ref="Z300">IF(INDEX(Transcripts_2021!$Q$2:$Q$1001,MATCH($A300,Applications_2021!$A$2:$A$1001,0))="","",INDEX(Transcripts_2021!$Q$2:$Q$1001,MATCH(TRIM($A300),TRIM(Transcripts_2021!$B$2:$B$1001),0)))</f>
        <v/>
      </c>
      <c r="AA300" s="48" t="str" cm="1">
        <f t="array" ref="AA300">IF(INDEX(Transcripts_2021!$S$2:$S$1001,MATCH($A300,Applications_2021!$A$2:$A$1001,0))="","",INDEX(Transcripts_2021!$S$2:$S$1001,MATCH(TRIM($A300),TRIM(Transcripts_2021!$B$2:$B$1001),0)))</f>
        <v/>
      </c>
      <c r="AB300" s="48" t="str" cm="1">
        <f t="array" ref="AB300">IF(INDEX(Transcripts_2021!$U$2:$U$1001,MATCH($A300,Applications_2021!$A$2:$A$1001,0))="","",INDEX(Transcripts_2021!$U$2:$U$1001,MATCH(TRIM($A300),TRIM(Transcripts_2021!$B$2:$B$1001),0)))</f>
        <v/>
      </c>
      <c r="AC300" s="48" t="str">
        <f>IF(INDEX(Transcripts_2021!$A$2:$A$324,MATCH($A300,Transcripts_2021!$A$2:$A$324,0))=$A300,INDEX(Transcripts_2021!$O$2:$O$324,MATCH($A300,Transcripts_2021!$A$2:$A$324,0)),"")</f>
        <v>2021</v>
      </c>
      <c r="AD300" s="48" t="str">
        <f>IF(INDEX('AAYME 2021_List'!$A$3:$A$311,MATCH($A300,'AAYME 2021_List'!$A$3:$A$311,0))=$A300,INDEX('AAYME 2021_List'!$AC$3:$AC$311,MATCH($A300,'AAYME 2021_List'!$A$3:$A$311,0)),"")</f>
        <v>Leake</v>
      </c>
      <c r="AE300" s="48" t="str">
        <f>IF(INDEX(Applications_2021!$AL$2:$AL$651,MATCH($A300,Applications_2021!$A$2:$A$651,0))="","",INDEX(Applications_2021!$AL$2:$AL$651,MATCH($A300,Applications_2021!$A$2:$A$651,0)))</f>
        <v>Leake</v>
      </c>
    </row>
    <row r="301" spans="1:31" x14ac:dyDescent="0.3">
      <c r="A301" s="51" t="str">
        <f>IF(Applications_2021!$A634="","",Applications_2021!$A634)</f>
        <v>0660-WAL-JE-0327</v>
      </c>
      <c r="B301" s="52">
        <f>IF(INDEX('AAYME 2021_List'!$A$3:$A$311,MATCH($A301,'AAYME 2021_List'!$A$3:$A$311,0))=$A301,INDEX('AAYME 2021_List'!$B$3:$B$311,MATCH($A301,'AAYME 2021_List'!$A$3:$A$311,0)),"")</f>
        <v>0</v>
      </c>
      <c r="C301" s="258" t="str">
        <f>IF(INDEX('AAYME 2021_List'!$A$3:$A$311,MATCH($A301,'AAYME 2021_List'!$A$3:$A$311,0))=$A301,INDEX('AAYME 2021_List'!$C$3:$C$311,MATCH($A301,'AAYME 2021_List'!$A$3:$A$311,0)),"")</f>
        <v>99-Not Selected</v>
      </c>
      <c r="D301" s="46">
        <f t="shared" si="11"/>
        <v>7</v>
      </c>
      <c r="E301" s="45" cm="1">
        <f t="array" ref="E301">_xlfn.IFS($Q301="Less than $25,000 per year",5,$Q301="$25,000 to $49,999 per year",4,$Q301="$50,000 per year or above",2,$Q301="I do not know.",3,$Q301="",0)</f>
        <v>2</v>
      </c>
      <c r="F301" s="45" cm="1">
        <f t="array" ref="F301">_xlfn.IFS($T301="Excellent",5,$T301="Good",4,$T301="Average",3,$T301="Below Average",2,$T301="Poor",1)</f>
        <v>5</v>
      </c>
      <c r="G301" s="52"/>
      <c r="H301" s="52"/>
      <c r="I301" s="52"/>
      <c r="J301" s="255">
        <f>IF(INDEX('AAYME 2021_List'!$A$3:$A$311,MATCH($A301,'AAYME 2021_List'!$A$3:$A$311,0))=$A301,INDEX('AAYME 2021_List'!$J$3:$J$311,MATCH($A301,'AAYME 2021_List'!$A$3:$A$311,0)),"")</f>
        <v>0</v>
      </c>
      <c r="K301" s="48" t="str">
        <f>IF(LEFT(INDEX(Applications_2021!$E$2:$E$651,MATCH($A301,Applications_2021!$A$2:$A$651,0)),1)="Y","Black","Other")</f>
        <v>Black</v>
      </c>
      <c r="L301" s="48" t="str">
        <f>IF(INDEX(Applications_2021!$F$2:$F$651,MATCH($A301,Applications_2021!$A$2:$A$651,0))="","",INDEX(Applications_2021!$F$2:$F$651,MATCH($A301,Applications_2021!$A$2:$A$651,0)))</f>
        <v>Female</v>
      </c>
      <c r="M301" s="48" t="str">
        <f>IF(LEFT(INDEX(Applications_2021!$I$2:$I$651,MATCH($A301,Applications_2021!$A$2:$A$651,0)),1)="","",LEFT(INDEX(Applications_2021!$I$2:$I$651,MATCH($A301,Applications_2021!$A$2:$A$651,0)),1))</f>
        <v>7</v>
      </c>
      <c r="N301" s="48" t="str">
        <f>IF(INDEX(Applications_2021!$J$2:$J$651,MATCH($A301,Applications_2021!$A$2:$A$651,0))="","",INDEX(Applications_2021!$J$2:$J$651,MATCH($A301,Applications_2021!$A$2:$A$651,0)))</f>
        <v>Bolton Edwards Middle School</v>
      </c>
      <c r="O301" s="48" t="str">
        <f>IF(INDEX(Applications_2021!$K$2:$K$651,MATCH($A301,Applications_2021!$A$2:$A$651,0))="","",INDEX(Applications_2021!$K$2:$K$651,MATCH($A301,Applications_2021!$A$2:$A$651,0)))</f>
        <v>Hinds</v>
      </c>
      <c r="P301" s="48" t="str">
        <f>IF(INDEX(Applications_2021!$P$2:$P$651,MATCH($A301,Applications_2021!$A$2:$A$651,0))="","",INDEX(Applications_2021!$P$2:$P$651,MATCH($A301,Applications_2021!$A$2:$A$651,0)))</f>
        <v>College degree or 4 or more years of college (including graduate school)</v>
      </c>
      <c r="Q301" s="48" t="str">
        <f>IF(INDEX(Applications_2021!$Q$2:$Q$651,MATCH($A301,Applications_2021!$A$2:$A$651,0))="","",INDEX(Applications_2021!$Q$2:$Q$651,MATCH($A301,Applications_2021!$A$2:$A$651,0)))</f>
        <v>$50,000 per year or above</v>
      </c>
      <c r="R301" s="48" t="str">
        <f>IF(INDEX(Applications_2021!$AL$2:$AL$651,MATCH($A301,Applications_2021!$A$2:$A$651,0))="","",INDEX(Applications_2021!$AL$2:$AL$651,MATCH($A301,Applications_2021!$A$2:$A$651,0)))</f>
        <v>Hinds</v>
      </c>
      <c r="S301" s="48" t="str">
        <f>IF(INDEX(Applications_2021!$V$2:$V$651,MATCH($A301,Applications_2021!$A$2:$A$651,0))="","",INDEX(Applications_2021!$V$2:$V$651,MATCH($A301,Applications_2021!$A$2:$A$651,0)))</f>
        <v>MS</v>
      </c>
      <c r="T301" s="48" t="str">
        <f>IF(INDEX(Applications_2021!$AE$2:$AE$651,MATCH($A301,Applications_2021!$A$2:$A$651,0))="","",INDEX(Applications_2021!$AE$2:$AE$651,MATCH($A301,Applications_2021!$A$2:$A$651,0)))</f>
        <v>Excellent</v>
      </c>
      <c r="U301" s="48" t="str">
        <f>IF(INDEX(Applications_2021!$AF$2:$AF$651,MATCH($A301,Applications_2021!$A$2:$A$651,0))="","",INDEX(Applications_2021!$AF$2:$AF$651,MATCH($A301,Applications_2021!$A$2:$A$651,0)))</f>
        <v>To gain more knowledge in the math and science field and to explore my options. I also want to experience more potential opportunities in the field that I am interested in.</v>
      </c>
      <c r="V301" s="48" t="str">
        <f>IF(INDEX(Applications_2021!$AG$2:$AG$651,MATCH($A301,Applications_2021!$A$2:$A$651,0))="","",INDEX(Applications_2021!$AG$2:$AG$651,MATCH($A301,Applications_2021!$A$2:$A$651,0)))</f>
        <v>Principals List, Honor Roll, Perfect Attendance, Proficient/Advance in MAAP testing</v>
      </c>
      <c r="W301" s="48" t="str">
        <f>IF(INDEX(Applications_2021!$AH$2:$AH$651,MATCH($A301,Applications_2021!$A$2:$A$651,0))="","",INDEX(Applications_2021!$AH$2:$AH$651,MATCH($A301,Applications_2021!$A$2:$A$651,0)))</f>
        <v xml:space="preserve">I have won 1st place in oratorical speaking 4 years in the Hinds County Congress of Christian Education at local and state levels. </v>
      </c>
      <c r="X301" s="48" t="str">
        <f>IF(INDEX(Applications_2021!$AI$2:$AI$651,MATCH($A301,Applications_2021!$A$2:$A$651,0))="","",INDEX(Applications_2021!$AI$2:$AI$651,MATCH($A301,Applications_2021!$A$2:$A$651,0)))</f>
        <v>school/teacher</v>
      </c>
      <c r="Y301" s="48" t="str">
        <f>IF(INDEX(Applications_2021!$AJ$2:$AJ$651,MATCH($A301,Applications_2021!$A$2:$A$651,0))="","",INDEX(Applications_2021!$AJ$2:$AJ$651,MATCH($A301,Applications_2021!$A$2:$A$651,0)))</f>
        <v/>
      </c>
      <c r="Z301" s="48" t="str" cm="1">
        <f t="array" ref="Z301">IF(INDEX(Transcripts_2021!$Q$2:$Q$1001,MATCH($A301,Applications_2021!$A$2:$A$1001,0))="","",INDEX(Transcripts_2021!$Q$2:$Q$1001,MATCH(TRIM($A301),TRIM(Transcripts_2021!$B$2:$B$1001),0)))</f>
        <v/>
      </c>
      <c r="AA301" s="48" t="str" cm="1">
        <f t="array" ref="AA301">IF(INDEX(Transcripts_2021!$S$2:$S$1001,MATCH($A301,Applications_2021!$A$2:$A$1001,0))="","",INDEX(Transcripts_2021!$S$2:$S$1001,MATCH(TRIM($A301),TRIM(Transcripts_2021!$B$2:$B$1001),0)))</f>
        <v/>
      </c>
      <c r="AB301" s="48" t="str" cm="1">
        <f t="array" ref="AB301">IF(INDEX(Transcripts_2021!$U$2:$U$1001,MATCH($A301,Applications_2021!$A$2:$A$1001,0))="","",INDEX(Transcripts_2021!$U$2:$U$1001,MATCH(TRIM($A301),TRIM(Transcripts_2021!$B$2:$B$1001),0)))</f>
        <v/>
      </c>
      <c r="AC301" s="48" t="str">
        <f>IF(INDEX(Transcripts_2021!$A$2:$A$324,MATCH($A301,Transcripts_2021!$A$2:$A$324,0))=$A301,INDEX(Transcripts_2021!$O$2:$O$324,MATCH($A301,Transcripts_2021!$A$2:$A$324,0)),"")</f>
        <v>Bolton Edwards Middle School</v>
      </c>
      <c r="AD301" s="48" t="str">
        <f>IF(INDEX('AAYME 2021_List'!$A$3:$A$311,MATCH($A301,'AAYME 2021_List'!$A$3:$A$311,0))=$A301,INDEX('AAYME 2021_List'!$AC$3:$AC$311,MATCH($A301,'AAYME 2021_List'!$A$3:$A$311,0)),"")</f>
        <v>Hinds</v>
      </c>
      <c r="AE301" s="48" t="str">
        <f>IF(INDEX(Applications_2021!$AL$2:$AL$651,MATCH($A301,Applications_2021!$A$2:$A$651,0))="","",INDEX(Applications_2021!$AL$2:$AL$651,MATCH($A301,Applications_2021!$A$2:$A$651,0)))</f>
        <v>Hinds</v>
      </c>
    </row>
    <row r="302" spans="1:31" x14ac:dyDescent="0.3">
      <c r="A302" s="51" t="str">
        <f>IF(Applications_2021!$A636="","",Applications_2021!$A636)</f>
        <v>0662-HUD-K'-0345</v>
      </c>
      <c r="B302" s="52" t="str">
        <f>IF(INDEX('AAYME 2021_List'!$A$3:$A$311,MATCH($A302,'AAYME 2021_List'!$A$3:$A$311,0))=$A302,INDEX('AAYME 2021_List'!$B$3:$B$311,MATCH($A302,'AAYME 2021_List'!$A$3:$A$311,0)),"")</f>
        <v>Yes</v>
      </c>
      <c r="C302" s="258" t="str">
        <f>IF(INDEX('AAYME 2021_List'!$A$3:$A$311,MATCH($A302,'AAYME 2021_List'!$A$3:$A$311,0))=$A302,INDEX('AAYME 2021_List'!$C$3:$C$311,MATCH($A302,'AAYME 2021_List'!$A$3:$A$311,0)),"")</f>
        <v>06-Finalist</v>
      </c>
      <c r="D302" s="46">
        <f t="shared" si="11"/>
        <v>10</v>
      </c>
      <c r="E302" s="45" cm="1">
        <f t="array" ref="E302">_xlfn.IFS($Q302="Less than $25,000 per year",5,$Q302="$25,000 to $49,999 per year",4,$Q302="$50,000 per year or above",2,$Q302="I do not know.",3,$Q302="",0)</f>
        <v>5</v>
      </c>
      <c r="F302" s="45" cm="1">
        <f t="array" ref="F302">_xlfn.IFS($T302="Excellent",5,$T302="Good",4,$T302="Average",3,$T302="Below Average",2,$T302="Poor",1)</f>
        <v>5</v>
      </c>
      <c r="G302" s="52"/>
      <c r="H302" s="52"/>
      <c r="I302" s="52"/>
      <c r="J302" s="255">
        <f>IF(INDEX('AAYME 2021_List'!$A$3:$A$311,MATCH($A302,'AAYME 2021_List'!$A$3:$A$311,0))=$A302,INDEX('AAYME 2021_List'!$J$3:$J$311,MATCH($A302,'AAYME 2021_List'!$A$3:$A$311,0)),"")</f>
        <v>7</v>
      </c>
      <c r="K302" s="48" t="str">
        <f>IF(LEFT(INDEX(Applications_2021!$E$2:$E$651,MATCH($A302,Applications_2021!$A$2:$A$651,0)),1)="Y","Black","Other")</f>
        <v>Black</v>
      </c>
      <c r="L302" s="48" t="str">
        <f>IF(INDEX(Applications_2021!$F$2:$F$651,MATCH($A302,Applications_2021!$A$2:$A$651,0))="","",INDEX(Applications_2021!$F$2:$F$651,MATCH($A302,Applications_2021!$A$2:$A$651,0)))</f>
        <v>Female</v>
      </c>
      <c r="M302" s="48" t="str">
        <f>IF(LEFT(INDEX(Applications_2021!$I$2:$I$651,MATCH($A302,Applications_2021!$A$2:$A$651,0)),1)="","",LEFT(INDEX(Applications_2021!$I$2:$I$651,MATCH($A302,Applications_2021!$A$2:$A$651,0)),1))</f>
        <v>7</v>
      </c>
      <c r="N302" s="48" t="str">
        <f>IF(INDEX(Applications_2021!$J$2:$J$651,MATCH($A302,Applications_2021!$A$2:$A$651,0))="","",INDEX(Applications_2021!$J$2:$J$651,MATCH($A302,Applications_2021!$A$2:$A$651,0)))</f>
        <v>Leake County High School</v>
      </c>
      <c r="O302" s="48" t="str">
        <f>IF(INDEX(Applications_2021!$K$2:$K$651,MATCH($A302,Applications_2021!$A$2:$A$651,0))="","",INDEX(Applications_2021!$K$2:$K$651,MATCH($A302,Applications_2021!$A$2:$A$651,0)))</f>
        <v xml:space="preserve">Leake County school district </v>
      </c>
      <c r="P302" s="48" t="str">
        <f>IF(INDEX(Applications_2021!$P$2:$P$651,MATCH($A302,Applications_2021!$A$2:$A$651,0))="","",INDEX(Applications_2021!$P$2:$P$651,MATCH($A302,Applications_2021!$A$2:$A$651,0)))</f>
        <v>High School Diploma or up to 3 years of college</v>
      </c>
      <c r="Q302" s="48" t="str">
        <f>IF(INDEX(Applications_2021!$Q$2:$Q$651,MATCH($A302,Applications_2021!$A$2:$A$651,0))="","",INDEX(Applications_2021!$Q$2:$Q$651,MATCH($A302,Applications_2021!$A$2:$A$651,0)))</f>
        <v>Less than $25,000 per year</v>
      </c>
      <c r="R302" s="48" t="str">
        <f>IF(INDEX(Applications_2021!$AL$2:$AL$651,MATCH($A302,Applications_2021!$A$2:$A$651,0))="","",INDEX(Applications_2021!$AL$2:$AL$651,MATCH($A302,Applications_2021!$A$2:$A$651,0)))</f>
        <v>Leake</v>
      </c>
      <c r="S302" s="48" t="str">
        <f>IF(INDEX(Applications_2021!$V$2:$V$651,MATCH($A302,Applications_2021!$A$2:$A$651,0))="","",INDEX(Applications_2021!$V$2:$V$651,MATCH($A302,Applications_2021!$A$2:$A$651,0)))</f>
        <v>MS</v>
      </c>
      <c r="T302" s="48" t="str">
        <f>IF(INDEX(Applications_2021!$AE$2:$AE$651,MATCH($A302,Applications_2021!$A$2:$A$651,0))="","",INDEX(Applications_2021!$AE$2:$AE$651,MATCH($A302,Applications_2021!$A$2:$A$651,0)))</f>
        <v>Excellent</v>
      </c>
      <c r="U302" s="48" t="str">
        <f>IF(INDEX(Applications_2021!$AF$2:$AF$651,MATCH($A302,Applications_2021!$A$2:$A$651,0))="","",INDEX(Applications_2021!$AF$2:$AF$651,MATCH($A302,Applications_2021!$A$2:$A$651,0)))</f>
        <v xml:space="preserve">I want to attend this camp because I will have a lot of opportunities to join different colleges.  I will learn many different skills and academics. I will enjoy learning about the different things to explore in this enrichment camp.  I also hope to gain more knowledge about the different subjects they have like chemistry, biology, algebra, and more school subjects. It can help be more competitive for scholarships. I can build self confidence for myself and believe in myself so that I can do good in many classes. I  will expose myself to  many different universities/colleges that I will like, and probably get a full scholarship to different colleges/universities.  It can help me gain more leadership, social skills, and people skills.  It is a great opportunity to explore this summer camp, and maintain the classes like I do at my school. </v>
      </c>
      <c r="V302" s="48" t="str">
        <f>IF(INDEX(Applications_2021!$AG$2:$AG$651,MATCH($A302,Applications_2021!$A$2:$A$651,0))="","",INDEX(Applications_2021!$AG$2:$AG$651,MATCH($A302,Applications_2021!$A$2:$A$651,0)))</f>
        <v xml:space="preserve">I was on the principal's list multiple times, and also I was on the superintendent list before. I also was a BETA student and went to places and served my community hours. </v>
      </c>
      <c r="W302" s="48" t="str">
        <f>IF(INDEX(Applications_2021!$AH$2:$AH$651,MATCH($A302,Applications_2021!$A$2:$A$651,0))="","",INDEX(Applications_2021!$AH$2:$AH$651,MATCH($A302,Applications_2021!$A$2:$A$651,0)))</f>
        <v/>
      </c>
      <c r="X302" s="48" t="str">
        <f>IF(INDEX(Applications_2021!$AI$2:$AI$651,MATCH($A302,Applications_2021!$A$2:$A$651,0))="","",INDEX(Applications_2021!$AI$2:$AI$651,MATCH($A302,Applications_2021!$A$2:$A$651,0)))</f>
        <v>school/teacher</v>
      </c>
      <c r="Y302" s="48" t="str">
        <f>IF(INDEX(Applications_2021!$AJ$2:$AJ$651,MATCH($A302,Applications_2021!$A$2:$A$651,0))="","",INDEX(Applications_2021!$AJ$2:$AJ$651,MATCH($A302,Applications_2021!$A$2:$A$651,0)))</f>
        <v xml:space="preserve">Mr. Gregory Parker </v>
      </c>
      <c r="Z302" s="48" t="str" cm="1">
        <f t="array" ref="Z302">IF(INDEX(Transcripts_2021!$Q$2:$Q$1001,MATCH($A302,Applications_2021!$A$2:$A$1001,0))="","",INDEX(Transcripts_2021!$Q$2:$Q$1001,MATCH(TRIM($A302),TRIM(Transcripts_2021!$B$2:$B$1001),0)))</f>
        <v/>
      </c>
      <c r="AA302" s="48" t="str" cm="1">
        <f t="array" ref="AA302">IF(INDEX(Transcripts_2021!$S$2:$S$1001,MATCH($A302,Applications_2021!$A$2:$A$1001,0))="","",INDEX(Transcripts_2021!$S$2:$S$1001,MATCH(TRIM($A302),TRIM(Transcripts_2021!$B$2:$B$1001),0)))</f>
        <v/>
      </c>
      <c r="AB302" s="48" t="str" cm="1">
        <f t="array" ref="AB302">IF(INDEX(Transcripts_2021!$U$2:$U$1001,MATCH($A302,Applications_2021!$A$2:$A$1001,0))="","",INDEX(Transcripts_2021!$U$2:$U$1001,MATCH(TRIM($A302),TRIM(Transcripts_2021!$B$2:$B$1001),0)))</f>
        <v/>
      </c>
      <c r="AC302" s="48" t="str">
        <f>IF(INDEX(Transcripts_2021!$A$2:$A$324,MATCH($A302,Transcripts_2021!$A$2:$A$324,0))=$A302,INDEX(Transcripts_2021!$O$2:$O$324,MATCH($A302,Transcripts_2021!$A$2:$A$324,0)),"")</f>
        <v>Leake County High School</v>
      </c>
      <c r="AD302" s="48" t="str">
        <f>IF(INDEX('AAYME 2021_List'!$A$3:$A$311,MATCH($A302,'AAYME 2021_List'!$A$3:$A$311,0))=$A302,INDEX('AAYME 2021_List'!$AC$3:$AC$311,MATCH($A302,'AAYME 2021_List'!$A$3:$A$311,0)),"")</f>
        <v>Leake</v>
      </c>
      <c r="AE302" s="48" t="str">
        <f>IF(INDEX(Applications_2021!$AL$2:$AL$651,MATCH($A302,Applications_2021!$A$2:$A$651,0))="","",INDEX(Applications_2021!$AL$2:$AL$651,MATCH($A302,Applications_2021!$A$2:$A$651,0)))</f>
        <v>Leake</v>
      </c>
    </row>
    <row r="303" spans="1:31" x14ac:dyDescent="0.3">
      <c r="A303" s="51" t="str">
        <f>IF(Applications_2021!$A638="","",Applications_2021!$A638)</f>
        <v>0664-RUS-AL-0288</v>
      </c>
      <c r="B303" s="52" t="str">
        <f>IF(INDEX('AAYME 2021_List'!$A$3:$A$311,MATCH($A303,'AAYME 2021_List'!$A$3:$A$311,0))=$A303,INDEX('AAYME 2021_List'!$B$3:$B$311,MATCH($A303,'AAYME 2021_List'!$A$3:$A$311,0)),"")</f>
        <v>Yes</v>
      </c>
      <c r="C303" s="258" t="str">
        <f>IF(INDEX('AAYME 2021_List'!$A$3:$A$311,MATCH($A303,'AAYME 2021_List'!$A$3:$A$311,0))=$A303,INDEX('AAYME 2021_List'!$C$3:$C$311,MATCH($A303,'AAYME 2021_List'!$A$3:$A$311,0)),"")</f>
        <v>06-Finalist</v>
      </c>
      <c r="D303" s="46">
        <f t="shared" si="11"/>
        <v>6</v>
      </c>
      <c r="E303" s="45" cm="1">
        <f t="array" ref="E303">_xlfn.IFS($Q303="Less than $25,000 per year",5,$Q303="$25,000 to $49,999 per year",4,$Q303="$50,000 per year or above",2,$Q303="I do not know.",3,$Q303="",0)</f>
        <v>2</v>
      </c>
      <c r="F303" s="45" cm="1">
        <f t="array" ref="F303">_xlfn.IFS($T303="Excellent",5,$T303="Good",4,$T303="Average",3,$T303="Below Average",2,$T303="Poor",1)</f>
        <v>4</v>
      </c>
      <c r="G303" s="52"/>
      <c r="H303" s="52"/>
      <c r="I303" s="52"/>
      <c r="J303" s="255">
        <f>IF(INDEX('AAYME 2021_List'!$A$3:$A$311,MATCH($A303,'AAYME 2021_List'!$A$3:$A$311,0))=$A303,INDEX('AAYME 2021_List'!$J$3:$J$311,MATCH($A303,'AAYME 2021_List'!$A$3:$A$311,0)),"")</f>
        <v>7</v>
      </c>
      <c r="K303" s="48" t="str">
        <f>IF(LEFT(INDEX(Applications_2021!$E$2:$E$651,MATCH($A303,Applications_2021!$A$2:$A$651,0)),1)="Y","Black","Other")</f>
        <v>Black</v>
      </c>
      <c r="L303" s="48" t="str">
        <f>IF(INDEX(Applications_2021!$F$2:$F$651,MATCH($A303,Applications_2021!$A$2:$A$651,0))="","",INDEX(Applications_2021!$F$2:$F$651,MATCH($A303,Applications_2021!$A$2:$A$651,0)))</f>
        <v>Female</v>
      </c>
      <c r="M303" s="48" t="str">
        <f>IF(LEFT(INDEX(Applications_2021!$I$2:$I$651,MATCH($A303,Applications_2021!$A$2:$A$651,0)),1)="","",LEFT(INDEX(Applications_2021!$I$2:$I$651,MATCH($A303,Applications_2021!$A$2:$A$651,0)),1))</f>
        <v>7</v>
      </c>
      <c r="N303" s="48" t="str">
        <f>IF(INDEX(Applications_2021!$J$2:$J$651,MATCH($A303,Applications_2021!$A$2:$A$651,0))="","",INDEX(Applications_2021!$J$2:$J$651,MATCH($A303,Applications_2021!$A$2:$A$651,0)))</f>
        <v xml:space="preserve">Philadelphia Middle School </v>
      </c>
      <c r="O303" s="48" t="str">
        <f>IF(INDEX(Applications_2021!$K$2:$K$651,MATCH($A303,Applications_2021!$A$2:$A$651,0))="","",INDEX(Applications_2021!$K$2:$K$651,MATCH($A303,Applications_2021!$A$2:$A$651,0)))</f>
        <v xml:space="preserve">Philadelphia Public School District </v>
      </c>
      <c r="P303" s="48" t="str">
        <f>IF(INDEX(Applications_2021!$P$2:$P$651,MATCH($A303,Applications_2021!$A$2:$A$651,0))="","",INDEX(Applications_2021!$P$2:$P$651,MATCH($A303,Applications_2021!$A$2:$A$651,0)))</f>
        <v>College degree or 4 or more years of college (including graduate school)</v>
      </c>
      <c r="Q303" s="48" t="str">
        <f>IF(INDEX(Applications_2021!$Q$2:$Q$651,MATCH($A303,Applications_2021!$A$2:$A$651,0))="","",INDEX(Applications_2021!$Q$2:$Q$651,MATCH($A303,Applications_2021!$A$2:$A$651,0)))</f>
        <v>$50,000 per year or above</v>
      </c>
      <c r="R303" s="66" t="str">
        <f>$AD303</f>
        <v>Neshoba</v>
      </c>
      <c r="S303" s="48" t="str">
        <f>IF(INDEX(Applications_2021!$V$2:$V$651,MATCH($A303,Applications_2021!$A$2:$A$651,0))="","",INDEX(Applications_2021!$V$2:$V$651,MATCH($A303,Applications_2021!$A$2:$A$651,0)))</f>
        <v>MS</v>
      </c>
      <c r="T303" s="48" t="str">
        <f>IF(INDEX(Applications_2021!$AE$2:$AE$651,MATCH($A303,Applications_2021!$A$2:$A$651,0))="","",INDEX(Applications_2021!$AE$2:$AE$651,MATCH($A303,Applications_2021!$A$2:$A$651,0)))</f>
        <v>Good</v>
      </c>
      <c r="U303" s="48" t="str">
        <f>IF(INDEX(Applications_2021!$AF$2:$AF$651,MATCH($A303,Applications_2021!$A$2:$A$651,0))="","",INDEX(Applications_2021!$AF$2:$AF$651,MATCH($A303,Applications_2021!$A$2:$A$651,0)))</f>
        <v>To help me gain more self esteem and knowledge so that I can go out and be a leader for my school and community. I want to do something different and educational this summer to improve on what I already know and learn new things</v>
      </c>
      <c r="V303" s="48" t="str">
        <f>IF(INDEX(Applications_2021!$AG$2:$AG$651,MATCH($A303,Applications_2021!$A$2:$A$651,0))="","",INDEX(Applications_2021!$AG$2:$AG$651,MATCH($A303,Applications_2021!$A$2:$A$651,0)))</f>
        <v>1st place in Creative Writing (6th grade) BETA- 3rd place Public Speaking ELA Math &amp; Writing Award 1st place BETA Quiz Bowl</v>
      </c>
      <c r="W303" s="48" t="str">
        <f>IF(INDEX(Applications_2021!$AH$2:$AH$651,MATCH($A303,Applications_2021!$A$2:$A$651,0))="","",INDEX(Applications_2021!$AH$2:$AH$651,MATCH($A303,Applications_2021!$A$2:$A$651,0)))</f>
        <v/>
      </c>
      <c r="X303" s="48" t="str">
        <f>IF(INDEX(Applications_2021!$AI$2:$AI$651,MATCH($A303,Applications_2021!$A$2:$A$651,0))="","",INDEX(Applications_2021!$AI$2:$AI$651,MATCH($A303,Applications_2021!$A$2:$A$651,0)))</f>
        <v>relative or friend</v>
      </c>
      <c r="Y303" s="48" t="str">
        <f>IF(INDEX(Applications_2021!$AJ$2:$AJ$651,MATCH($A303,Applications_2021!$A$2:$A$651,0))="","",INDEX(Applications_2021!$AJ$2:$AJ$651,MATCH($A303,Applications_2021!$A$2:$A$651,0)))</f>
        <v/>
      </c>
      <c r="Z303" s="48" t="str" cm="1">
        <f t="array" ref="Z303">IF(INDEX(Transcripts_2021!$Q$2:$Q$1001,MATCH($A303,Applications_2021!$A$2:$A$1001,0))="","",INDEX(Transcripts_2021!$Q$2:$Q$1001,MATCH(TRIM($A303),TRIM(Transcripts_2021!$B$2:$B$1001),0)))</f>
        <v/>
      </c>
      <c r="AA303" s="48" t="str" cm="1">
        <f t="array" ref="AA303">IF(INDEX(Transcripts_2021!$S$2:$S$1001,MATCH($A303,Applications_2021!$A$2:$A$1001,0))="","",INDEX(Transcripts_2021!$S$2:$S$1001,MATCH(TRIM($A303),TRIM(Transcripts_2021!$B$2:$B$1001),0)))</f>
        <v/>
      </c>
      <c r="AB303" s="48" t="str" cm="1">
        <f t="array" ref="AB303">IF(INDEX(Transcripts_2021!$U$2:$U$1001,MATCH($A303,Applications_2021!$A$2:$A$1001,0))="","",INDEX(Transcripts_2021!$U$2:$U$1001,MATCH(TRIM($A303),TRIM(Transcripts_2021!$B$2:$B$1001),0)))</f>
        <v/>
      </c>
      <c r="AC303" s="48" t="str">
        <f>IF(INDEX(Transcripts_2021!$A$2:$A$324,MATCH($A303,Transcripts_2021!$A$2:$A$324,0))=$A303,INDEX(Transcripts_2021!$O$2:$O$324,MATCH($A303,Transcripts_2021!$A$2:$A$324,0)),"")</f>
        <v>Philadelphia Middle School</v>
      </c>
      <c r="AD303" s="67" t="s">
        <v>234</v>
      </c>
      <c r="AE303" s="48" t="str">
        <f>IF(INDEX(Applications_2021!$AL$2:$AL$651,MATCH($A303,Applications_2021!$A$2:$A$651,0))="","",INDEX(Applications_2021!$AL$2:$AL$651,MATCH($A303,Applications_2021!$A$2:$A$651,0)))</f>
        <v>Lauderdale</v>
      </c>
    </row>
    <row r="304" spans="1:31" x14ac:dyDescent="0.3">
      <c r="A304" s="51" t="str">
        <f>IF(Applications_2021!$A639="","",Applications_2021!$A639)</f>
        <v>0665-EAL-TA-0323</v>
      </c>
      <c r="B304" s="52" t="str">
        <f>IF(INDEX('AAYME 2021_List'!$A$3:$A$311,MATCH($A304,'AAYME 2021_List'!$A$3:$A$311,0))=$A304,INDEX('AAYME 2021_List'!$B$3:$B$311,MATCH($A304,'AAYME 2021_List'!$A$3:$A$311,0)),"")</f>
        <v>No</v>
      </c>
      <c r="C304" s="258" t="str">
        <f>IF(INDEX('AAYME 2021_List'!$A$3:$A$311,MATCH($A304,'AAYME 2021_List'!$A$3:$A$311,0))=$A304,INDEX('AAYME 2021_List'!$C$3:$C$311,MATCH($A304,'AAYME 2021_List'!$A$3:$A$311,0)),"")</f>
        <v>03-Missing/Invalid transcript info</v>
      </c>
      <c r="D304" s="46">
        <f t="shared" si="11"/>
        <v>10</v>
      </c>
      <c r="E304" s="45" cm="1">
        <f t="array" ref="E304">_xlfn.IFS($Q304="Less than $25,000 per year",5,$Q304="$25,000 to $49,999 per year",4,$Q304="$50,000 per year or above",2,$Q304="I do not know.",3,$Q304="",0)</f>
        <v>5</v>
      </c>
      <c r="F304" s="45" cm="1">
        <f t="array" ref="F304">_xlfn.IFS($T304="Excellent",5,$T304="Good",4,$T304="Average",3,$T304="Below Average",2,$T304="Poor",1)</f>
        <v>5</v>
      </c>
      <c r="G304" s="52"/>
      <c r="H304" s="52"/>
      <c r="I304" s="52"/>
      <c r="J304" s="255" t="str">
        <f>IF(INDEX('AAYME 2021_List'!$A$3:$A$311,MATCH($A304,'AAYME 2021_List'!$A$3:$A$311,0))=$A304,INDEX('AAYME 2021_List'!$J$3:$J$311,MATCH($A304,'AAYME 2021_List'!$A$3:$A$311,0)),"")</f>
        <v>?</v>
      </c>
      <c r="K304" s="48" t="str">
        <f>IF(LEFT(INDEX(Applications_2021!$E$2:$E$651,MATCH($A304,Applications_2021!$A$2:$A$651,0)),1)="Y","Black","Other")</f>
        <v>Black</v>
      </c>
      <c r="L304" s="48" t="str">
        <f>IF(INDEX(Applications_2021!$F$2:$F$651,MATCH($A304,Applications_2021!$A$2:$A$651,0))="","",INDEX(Applications_2021!$F$2:$F$651,MATCH($A304,Applications_2021!$A$2:$A$651,0)))</f>
        <v>Female</v>
      </c>
      <c r="M304" s="48" t="str">
        <f>IF(LEFT(INDEX(Applications_2021!$I$2:$I$651,MATCH($A304,Applications_2021!$A$2:$A$651,0)),1)="","",LEFT(INDEX(Applications_2021!$I$2:$I$651,MATCH($A304,Applications_2021!$A$2:$A$651,0)),1))</f>
        <v>8</v>
      </c>
      <c r="N304" s="48" t="str">
        <f>IF(INDEX(Applications_2021!$J$2:$J$651,MATCH($A304,Applications_2021!$A$2:$A$651,0))="","",INDEX(Applications_2021!$J$2:$J$651,MATCH($A304,Applications_2021!$A$2:$A$651,0)))</f>
        <v>Leake County High School</v>
      </c>
      <c r="O304" s="48" t="str">
        <f>IF(INDEX(Applications_2021!$K$2:$K$651,MATCH($A304,Applications_2021!$A$2:$A$651,0))="","",INDEX(Applications_2021!$K$2:$K$651,MATCH($A304,Applications_2021!$A$2:$A$651,0)))</f>
        <v xml:space="preserve">Leake County </v>
      </c>
      <c r="P304" s="48" t="str">
        <f>IF(INDEX(Applications_2021!$P$2:$P$651,MATCH($A304,Applications_2021!$A$2:$A$651,0))="","",INDEX(Applications_2021!$P$2:$P$651,MATCH($A304,Applications_2021!$A$2:$A$651,0)))</f>
        <v>High School Diploma or up to 3 years of college</v>
      </c>
      <c r="Q304" s="48" t="str">
        <f>IF(INDEX(Applications_2021!$Q$2:$Q$651,MATCH($A304,Applications_2021!$A$2:$A$651,0))="","",INDEX(Applications_2021!$Q$2:$Q$651,MATCH($A304,Applications_2021!$A$2:$A$651,0)))</f>
        <v>Less than $25,000 per year</v>
      </c>
      <c r="R304" s="48" t="str">
        <f>IF(INDEX(Applications_2021!$AL$2:$AL$651,MATCH($A304,Applications_2021!$A$2:$A$651,0))="","",INDEX(Applications_2021!$AL$2:$AL$651,MATCH($A304,Applications_2021!$A$2:$A$651,0)))</f>
        <v>Leake</v>
      </c>
      <c r="S304" s="48" t="str">
        <f>IF(INDEX(Applications_2021!$V$2:$V$651,MATCH($A304,Applications_2021!$A$2:$A$651,0))="","",INDEX(Applications_2021!$V$2:$V$651,MATCH($A304,Applications_2021!$A$2:$A$651,0)))</f>
        <v>MS</v>
      </c>
      <c r="T304" s="48" t="str">
        <f>IF(INDEX(Applications_2021!$AE$2:$AE$651,MATCH($A304,Applications_2021!$A$2:$A$651,0))="","",INDEX(Applications_2021!$AE$2:$AE$651,MATCH($A304,Applications_2021!$A$2:$A$651,0)))</f>
        <v>Excellent</v>
      </c>
      <c r="U304" s="48" t="str">
        <f>IF(INDEX(Applications_2021!$AF$2:$AF$651,MATCH($A304,Applications_2021!$A$2:$A$651,0))="","",INDEX(Applications_2021!$AF$2:$AF$651,MATCH($A304,Applications_2021!$A$2:$A$651,0)))</f>
        <v>I would like to attend the AAYME Camp because it will give me the opportunity to learn new things. It would also provide me with personal and academic skills that will be beneficial to my growth and development. If given the opportunity, I hope to gain knowledge and skills that will assist me with my academic studies as well as throughout my daily life.</v>
      </c>
      <c r="V304" s="48" t="str">
        <f>IF(INDEX(Applications_2021!$AG$2:$AG$651,MATCH($A304,Applications_2021!$A$2:$A$651,0))="","",INDEX(Applications_2021!$AG$2:$AG$651,MATCH($A304,Applications_2021!$A$2:$A$651,0)))</f>
        <v xml:space="preserve">I have maintained superintendent's list or principal's list throughout the year. I currently have all A's starting at grade 95 and above. I have been an active member of Beta club in my previous years. We didn't have a club this year due to the pandemic. </v>
      </c>
      <c r="W304" s="48" t="str">
        <f>IF(INDEX(Applications_2021!$AH$2:$AH$651,MATCH($A304,Applications_2021!$A$2:$A$651,0))="","",INDEX(Applications_2021!$AH$2:$AH$651,MATCH($A304,Applications_2021!$A$2:$A$651,0)))</f>
        <v xml:space="preserve">I plan to join several clubs that I've heard about if our school sponsors them in the upcoming school year. I am a fast learner and I am just as eager to increase my academic potential.  </v>
      </c>
      <c r="X304" s="48" t="str">
        <f>IF(INDEX(Applications_2021!$AI$2:$AI$651,MATCH($A304,Applications_2021!$A$2:$A$651,0))="","",INDEX(Applications_2021!$AI$2:$AI$651,MATCH($A304,Applications_2021!$A$2:$A$651,0)))</f>
        <v>school/teacher</v>
      </c>
      <c r="Y304" s="48" t="str">
        <f>IF(INDEX(Applications_2021!$AJ$2:$AJ$651,MATCH($A304,Applications_2021!$A$2:$A$651,0))="","",INDEX(Applications_2021!$AJ$2:$AJ$651,MATCH($A304,Applications_2021!$A$2:$A$651,0)))</f>
        <v xml:space="preserve">Mr. Gregory Parker-Leake County High School </v>
      </c>
      <c r="Z304" s="48" t="str" cm="1">
        <f t="array" ref="Z304">IF(INDEX(Transcripts_2021!$Q$2:$Q$1001,MATCH($A304,Applications_2021!$A$2:$A$1001,0))="","",INDEX(Transcripts_2021!$Q$2:$Q$1001,MATCH(TRIM($A304),TRIM(Transcripts_2021!$B$2:$B$1001),0)))</f>
        <v/>
      </c>
      <c r="AA304" s="48" t="str" cm="1">
        <f t="array" ref="AA304">IF(INDEX(Transcripts_2021!$S$2:$S$1001,MATCH($A304,Applications_2021!$A$2:$A$1001,0))="","",INDEX(Transcripts_2021!$S$2:$S$1001,MATCH(TRIM($A304),TRIM(Transcripts_2021!$B$2:$B$1001),0)))</f>
        <v/>
      </c>
      <c r="AB304" s="48" t="str" cm="1">
        <f t="array" ref="AB304">IF(INDEX(Transcripts_2021!$U$2:$U$1001,MATCH($A304,Applications_2021!$A$2:$A$1001,0))="","",INDEX(Transcripts_2021!$U$2:$U$1001,MATCH(TRIM($A304),TRIM(Transcripts_2021!$B$2:$B$1001),0)))</f>
        <v/>
      </c>
      <c r="AC304" s="48" t="str">
        <f>IF(INDEX(Transcripts_2021!$A$2:$A$324,MATCH($A304,Transcripts_2021!$A$2:$A$324,0))=$A304,INDEX(Transcripts_2021!$O$2:$O$324,MATCH($A304,Transcripts_2021!$A$2:$A$324,0)),"")</f>
        <v xml:space="preserve">Leake County High School </v>
      </c>
      <c r="AD304" s="48" t="str">
        <f>IF(INDEX('AAYME 2021_List'!$A$3:$A$311,MATCH($A304,'AAYME 2021_List'!$A$3:$A$311,0))=$A304,INDEX('AAYME 2021_List'!$AC$3:$AC$311,MATCH($A304,'AAYME 2021_List'!$A$3:$A$311,0)),"")</f>
        <v>Leake</v>
      </c>
      <c r="AE304" s="48" t="str">
        <f>IF(INDEX(Applications_2021!$AL$2:$AL$651,MATCH($A304,Applications_2021!$A$2:$A$651,0))="","",INDEX(Applications_2021!$AL$2:$AL$651,MATCH($A304,Applications_2021!$A$2:$A$651,0)))</f>
        <v>Leake</v>
      </c>
    </row>
    <row r="305" spans="1:31" x14ac:dyDescent="0.3">
      <c r="A305" s="51" t="str">
        <f>IF(Applications_2021!$A642="","",Applications_2021!$A642)</f>
        <v>0668- HU-TY-0346</v>
      </c>
      <c r="B305" s="52" t="str">
        <f>IF(INDEX('AAYME 2021_List'!$A$3:$A$311,MATCH($A305,'AAYME 2021_List'!$A$3:$A$311,0))=$A305,INDEX('AAYME 2021_List'!$B$3:$B$311,MATCH($A305,'AAYME 2021_List'!$A$3:$A$311,0)),"")</f>
        <v>No</v>
      </c>
      <c r="C305" s="258" t="str">
        <f>IF(INDEX('AAYME 2021_List'!$A$3:$A$311,MATCH($A305,'AAYME 2021_List'!$A$3:$A$311,0))=$A305,INDEX('AAYME 2021_List'!$C$3:$C$311,MATCH($A305,'AAYME 2021_List'!$A$3:$A$311,0)),"")</f>
        <v>04-Late transcript submission</v>
      </c>
      <c r="D305" s="46">
        <f t="shared" si="11"/>
        <v>8</v>
      </c>
      <c r="E305" s="45" cm="1">
        <f t="array" ref="E305">_xlfn.IFS($Q305="Less than $25,000 per year",5,$Q305="$25,000 to $49,999 per year",4,$Q305="$50,000 per year or above",2,$Q305="I do not know.",3,$Q305="",0)</f>
        <v>4</v>
      </c>
      <c r="F305" s="45" cm="1">
        <f t="array" ref="F305">_xlfn.IFS($T305="Excellent",5,$T305="Good",4,$T305="Average",3,$T305="Below Average",2,$T305="Poor",1)</f>
        <v>4</v>
      </c>
      <c r="G305" s="52"/>
      <c r="H305" s="52"/>
      <c r="I305" s="52"/>
      <c r="J305" s="255">
        <f>IF(INDEX('AAYME 2021_List'!$A$3:$A$311,MATCH($A305,'AAYME 2021_List'!$A$3:$A$311,0))=$A305,INDEX('AAYME 2021_List'!$J$3:$J$311,MATCH($A305,'AAYME 2021_List'!$A$3:$A$311,0)),"")</f>
        <v>7</v>
      </c>
      <c r="K305" s="48" t="str">
        <f>IF(LEFT(INDEX(Applications_2021!$E$2:$E$651,MATCH($A305,Applications_2021!$A$2:$A$651,0)),1)="Y","Black","Other")</f>
        <v>Black</v>
      </c>
      <c r="L305" s="48" t="str">
        <f>IF(INDEX(Applications_2021!$F$2:$F$651,MATCH($A305,Applications_2021!$A$2:$A$651,0))="","",INDEX(Applications_2021!$F$2:$F$651,MATCH($A305,Applications_2021!$A$2:$A$651,0)))</f>
        <v>Female</v>
      </c>
      <c r="M305" s="48" t="str">
        <f>IF(LEFT(INDEX(Applications_2021!$I$2:$I$651,MATCH($A305,Applications_2021!$A$2:$A$651,0)),1)="","",LEFT(INDEX(Applications_2021!$I$2:$I$651,MATCH($A305,Applications_2021!$A$2:$A$651,0)),1))</f>
        <v>8</v>
      </c>
      <c r="N305" s="48" t="str">
        <f>IF(INDEX(Applications_2021!$J$2:$J$651,MATCH($A305,Applications_2021!$A$2:$A$651,0))="","",INDEX(Applications_2021!$J$2:$J$651,MATCH($A305,Applications_2021!$A$2:$A$651,0)))</f>
        <v xml:space="preserve"> Leake county High school</v>
      </c>
      <c r="O305" s="48" t="str">
        <f>IF(INDEX(Applications_2021!$K$2:$K$651,MATCH($A305,Applications_2021!$A$2:$A$651,0))="","",INDEX(Applications_2021!$K$2:$K$651,MATCH($A305,Applications_2021!$A$2:$A$651,0)))</f>
        <v xml:space="preserve"> Leake county</v>
      </c>
      <c r="P305" s="48" t="str">
        <f>IF(INDEX(Applications_2021!$P$2:$P$651,MATCH($A305,Applications_2021!$A$2:$A$651,0))="","",INDEX(Applications_2021!$P$2:$P$651,MATCH($A305,Applications_2021!$A$2:$A$651,0)))</f>
        <v>High School Diploma or up to 3 years of college</v>
      </c>
      <c r="Q305" s="48" t="str">
        <f>IF(INDEX(Applications_2021!$Q$2:$Q$651,MATCH($A305,Applications_2021!$A$2:$A$651,0))="","",INDEX(Applications_2021!$Q$2:$Q$651,MATCH($A305,Applications_2021!$A$2:$A$651,0)))</f>
        <v>$25,000 to $49,999 per year</v>
      </c>
      <c r="R305" s="48" t="str">
        <f>IF(INDEX(Applications_2021!$AL$2:$AL$651,MATCH($A305,Applications_2021!$A$2:$A$651,0))="","",INDEX(Applications_2021!$AL$2:$AL$651,MATCH($A305,Applications_2021!$A$2:$A$651,0)))</f>
        <v>Leake</v>
      </c>
      <c r="S305" s="48" t="str">
        <f>IF(INDEX(Applications_2021!$V$2:$V$651,MATCH($A305,Applications_2021!$A$2:$A$651,0))="","",INDEX(Applications_2021!$V$2:$V$651,MATCH($A305,Applications_2021!$A$2:$A$651,0)))</f>
        <v>MS</v>
      </c>
      <c r="T305" s="48" t="str">
        <f>IF(INDEX(Applications_2021!$AE$2:$AE$651,MATCH($A305,Applications_2021!$A$2:$A$651,0))="","",INDEX(Applications_2021!$AE$2:$AE$651,MATCH($A305,Applications_2021!$A$2:$A$651,0)))</f>
        <v>Good</v>
      </c>
      <c r="U305" s="48" t="str">
        <f>IF(INDEX(Applications_2021!$AF$2:$AF$651,MATCH($A305,Applications_2021!$A$2:$A$651,0))="","",INDEX(Applications_2021!$AF$2:$AF$651,MATCH($A305,Applications_2021!$A$2:$A$651,0)))</f>
        <v xml:space="preserve"> I want to attend here because I have full potential to help others. I have the energy. I have  really good goals in life. I want a business and go to medical school, new skills to develop and I want to accomplish them by coming to your camp. I have already planned things ahead for a better life and everything I want to do. I am intelligent and looking forward to this to have opportunities. This could really help me out in becoming more and believing I can do it. I want to become successful and do everything I can to do it and the extra help I need. I can achieve things and become more and do more.  </v>
      </c>
      <c r="V305" s="48" t="str">
        <f>IF(INDEX(Applications_2021!$AG$2:$AG$651,MATCH($A305,Applications_2021!$A$2:$A$651,0))="","",INDEX(Applications_2021!$AG$2:$AG$651,MATCH($A305,Applications_2021!$A$2:$A$651,0)))</f>
        <v xml:space="preserve"> I can dance and play softball and basketball.</v>
      </c>
      <c r="W305" s="48" t="str">
        <f>IF(INDEX(Applications_2021!$AH$2:$AH$651,MATCH($A305,Applications_2021!$A$2:$A$651,0))="","",INDEX(Applications_2021!$AH$2:$AH$651,MATCH($A305,Applications_2021!$A$2:$A$651,0)))</f>
        <v/>
      </c>
      <c r="X305" s="48" t="str">
        <f>IF(INDEX(Applications_2021!$AI$2:$AI$651,MATCH($A305,Applications_2021!$A$2:$A$651,0))="","",INDEX(Applications_2021!$AI$2:$AI$651,MATCH($A305,Applications_2021!$A$2:$A$651,0)))</f>
        <v>school/teacher</v>
      </c>
      <c r="Y305" s="48" t="str">
        <f>IF(INDEX(Applications_2021!$AJ$2:$AJ$651,MATCH($A305,Applications_2021!$A$2:$A$651,0))="","",INDEX(Applications_2021!$AJ$2:$AJ$651,MATCH($A305,Applications_2021!$A$2:$A$651,0)))</f>
        <v xml:space="preserve"> Mr. Parker, Leake County High School</v>
      </c>
      <c r="Z305" s="48" t="str" cm="1">
        <f t="array" ref="Z305">IF(INDEX(Transcripts_2021!$Q$2:$Q$1001,MATCH($A305,Applications_2021!$A$2:$A$1001,0))="","",INDEX(Transcripts_2021!$Q$2:$Q$1001,MATCH(TRIM($A305),TRIM(Transcripts_2021!$B$2:$B$1001),0)))</f>
        <v/>
      </c>
      <c r="AA305" s="48" t="str" cm="1">
        <f t="array" ref="AA305">IF(INDEX(Transcripts_2021!$S$2:$S$1001,MATCH($A305,Applications_2021!$A$2:$A$1001,0))="","",INDEX(Transcripts_2021!$S$2:$S$1001,MATCH(TRIM($A305),TRIM(Transcripts_2021!$B$2:$B$1001),0)))</f>
        <v/>
      </c>
      <c r="AB305" s="48" t="str" cm="1">
        <f t="array" ref="AB305">IF(INDEX(Transcripts_2021!$U$2:$U$1001,MATCH($A305,Applications_2021!$A$2:$A$1001,0))="","",INDEX(Transcripts_2021!$U$2:$U$1001,MATCH(TRIM($A305),TRIM(Transcripts_2021!$B$2:$B$1001),0)))</f>
        <v/>
      </c>
      <c r="AC305" s="48" t="str">
        <f>IF(INDEX(Transcripts_2021!$A$2:$A$324,MATCH($A305,Transcripts_2021!$A$2:$A$324,0))=$A305,INDEX(Transcripts_2021!$O$2:$O$324,MATCH($A305,Transcripts_2021!$A$2:$A$324,0)),"")</f>
        <v>Leake County High School</v>
      </c>
      <c r="AD305" s="48" t="str">
        <f>IF(INDEX('AAYME 2021_List'!$A$3:$A$311,MATCH($A305,'AAYME 2021_List'!$A$3:$A$311,0))=$A305,INDEX('AAYME 2021_List'!$AC$3:$AC$311,MATCH($A305,'AAYME 2021_List'!$A$3:$A$311,0)),"")</f>
        <v>Leake</v>
      </c>
      <c r="AE305" s="48" t="str">
        <f>IF(INDEX(Applications_2021!$AL$2:$AL$651,MATCH($A305,Applications_2021!$A$2:$A$651,0))="","",INDEX(Applications_2021!$AL$2:$AL$651,MATCH($A305,Applications_2021!$A$2:$A$651,0)))</f>
        <v>Leake</v>
      </c>
    </row>
    <row r="306" spans="1:31" x14ac:dyDescent="0.3">
      <c r="A306" s="51" t="str">
        <f>IF(Applications_2021!$A643="","",Applications_2021!$A643)</f>
        <v>0669-LON-SH-0297</v>
      </c>
      <c r="B306" s="52" t="str">
        <f>IF(INDEX('AAYME 2021_List'!$A$3:$A$311,MATCH($A306,'AAYME 2021_List'!$A$3:$A$311,0))=$A306,INDEX('AAYME 2021_List'!$B$3:$B$311,MATCH($A306,'AAYME 2021_List'!$A$3:$A$311,0)),"")</f>
        <v>Yes</v>
      </c>
      <c r="C306" s="258" t="str">
        <f>IF(INDEX('AAYME 2021_List'!$A$3:$A$311,MATCH($A306,'AAYME 2021_List'!$A$3:$A$311,0))=$A306,INDEX('AAYME 2021_List'!$C$3:$C$311,MATCH($A306,'AAYME 2021_List'!$A$3:$A$311,0)),"")</f>
        <v>07-Alternate</v>
      </c>
      <c r="D306" s="46">
        <f t="shared" si="11"/>
        <v>8</v>
      </c>
      <c r="E306" s="45" cm="1">
        <f t="array" ref="E306">_xlfn.IFS($Q306="Less than $25,000 per year",5,$Q306="$25,000 to $49,999 per year",4,$Q306="$50,000 per year or above",2,$Q306="I do not know.",3,$Q306="",0)</f>
        <v>4</v>
      </c>
      <c r="F306" s="45" cm="1">
        <f t="array" ref="F306">_xlfn.IFS($T306="Excellent",5,$T306="Good",4,$T306="Average",3,$T306="Below Average",2,$T306="Poor",1)</f>
        <v>4</v>
      </c>
      <c r="G306" s="52"/>
      <c r="H306" s="52"/>
      <c r="I306" s="52"/>
      <c r="J306" s="255">
        <f>IF(INDEX('AAYME 2021_List'!$A$3:$A$311,MATCH($A306,'AAYME 2021_List'!$A$3:$A$311,0))=$A306,INDEX('AAYME 2021_List'!$J$3:$J$311,MATCH($A306,'AAYME 2021_List'!$A$3:$A$311,0)),"")</f>
        <v>7</v>
      </c>
      <c r="K306" s="48" t="str">
        <f>IF(LEFT(INDEX(Applications_2021!$E$2:$E$651,MATCH($A306,Applications_2021!$A$2:$A$651,0)),1)="Y","Black","Other")</f>
        <v>Black</v>
      </c>
      <c r="L306" s="48" t="str">
        <f>IF(INDEX(Applications_2021!$F$2:$F$651,MATCH($A306,Applications_2021!$A$2:$A$651,0))="","",INDEX(Applications_2021!$F$2:$F$651,MATCH($A306,Applications_2021!$A$2:$A$651,0)))</f>
        <v>Female</v>
      </c>
      <c r="M306" s="48" t="str">
        <f>IF(LEFT(INDEX(Applications_2021!$I$2:$I$651,MATCH($A306,Applications_2021!$A$2:$A$651,0)),1)="","",LEFT(INDEX(Applications_2021!$I$2:$I$651,MATCH($A306,Applications_2021!$A$2:$A$651,0)),1))</f>
        <v>7</v>
      </c>
      <c r="N306" s="48" t="str">
        <f>IF(INDEX(Applications_2021!$J$2:$J$651,MATCH($A306,Applications_2021!$A$2:$A$651,0))="","",INDEX(Applications_2021!$J$2:$J$651,MATCH($A306,Applications_2021!$A$2:$A$651,0)))</f>
        <v xml:space="preserve">Northwest Rankin </v>
      </c>
      <c r="O306" s="48" t="str">
        <f>IF(INDEX(Applications_2021!$K$2:$K$651,MATCH($A306,Applications_2021!$A$2:$A$651,0))="","",INDEX(Applications_2021!$K$2:$K$651,MATCH($A306,Applications_2021!$A$2:$A$651,0)))</f>
        <v xml:space="preserve">Rankin County </v>
      </c>
      <c r="P306" s="48" t="str">
        <f>IF(INDEX(Applications_2021!$P$2:$P$651,MATCH($A306,Applications_2021!$A$2:$A$651,0))="","",INDEX(Applications_2021!$P$2:$P$651,MATCH($A306,Applications_2021!$A$2:$A$651,0)))</f>
        <v>College degree or 4 or more years of college (including graduate school)</v>
      </c>
      <c r="Q306" s="48" t="str">
        <f>IF(INDEX(Applications_2021!$Q$2:$Q$651,MATCH($A306,Applications_2021!$A$2:$A$651,0))="","",INDEX(Applications_2021!$Q$2:$Q$651,MATCH($A306,Applications_2021!$A$2:$A$651,0)))</f>
        <v>$25,000 to $49,999 per year</v>
      </c>
      <c r="R306" s="48" t="str">
        <f>IF(INDEX(Applications_2021!$AL$2:$AL$651,MATCH($A306,Applications_2021!$A$2:$A$651,0))="","",INDEX(Applications_2021!$AL$2:$AL$651,MATCH($A306,Applications_2021!$A$2:$A$651,0)))</f>
        <v>Rankin</v>
      </c>
      <c r="S306" s="48" t="str">
        <f>IF(INDEX(Applications_2021!$V$2:$V$651,MATCH($A306,Applications_2021!$A$2:$A$651,0))="","",INDEX(Applications_2021!$V$2:$V$651,MATCH($A306,Applications_2021!$A$2:$A$651,0)))</f>
        <v>MS</v>
      </c>
      <c r="T306" s="48" t="str">
        <f>IF(INDEX(Applications_2021!$AE$2:$AE$651,MATCH($A306,Applications_2021!$A$2:$A$651,0))="","",INDEX(Applications_2021!$AE$2:$AE$651,MATCH($A306,Applications_2021!$A$2:$A$651,0)))</f>
        <v>Good</v>
      </c>
      <c r="U306" s="48" t="str">
        <f>IF(INDEX(Applications_2021!$AF$2:$AF$651,MATCH($A306,Applications_2021!$A$2:$A$651,0))="","",INDEX(Applications_2021!$AF$2:$AF$651,MATCH($A306,Applications_2021!$A$2:$A$651,0)))</f>
        <v xml:space="preserve">To build and enhance self-awareness and confidence. To build personal and professional skills. I would like to improve in the math and science area.  To expose myself to college and career opportunities, and to increase my test-taking skills to be better prepared to excel on the SAT and ACT.   </v>
      </c>
      <c r="V306" s="48" t="str">
        <f>IF(INDEX(Applications_2021!$AG$2:$AG$651,MATCH($A306,Applications_2021!$A$2:$A$651,0))="","",INDEX(Applications_2021!$AG$2:$AG$651,MATCH($A306,Applications_2021!$A$2:$A$651,0)))</f>
        <v/>
      </c>
      <c r="W306" s="48" t="str">
        <f>IF(INDEX(Applications_2021!$AH$2:$AH$651,MATCH($A306,Applications_2021!$A$2:$A$651,0))="","",INDEX(Applications_2021!$AH$2:$AH$651,MATCH($A306,Applications_2021!$A$2:$A$651,0)))</f>
        <v/>
      </c>
      <c r="X306" s="48" t="str">
        <f>IF(INDEX(Applications_2021!$AI$2:$AI$651,MATCH($A306,Applications_2021!$A$2:$A$651,0))="","",INDEX(Applications_2021!$AI$2:$AI$651,MATCH($A306,Applications_2021!$A$2:$A$651,0)))</f>
        <v>relative or friend</v>
      </c>
      <c r="Y306" s="48" t="str">
        <f>IF(INDEX(Applications_2021!$AJ$2:$AJ$651,MATCH($A306,Applications_2021!$A$2:$A$651,0))="","",INDEX(Applications_2021!$AJ$2:$AJ$651,MATCH($A306,Applications_2021!$A$2:$A$651,0)))</f>
        <v/>
      </c>
      <c r="Z306" s="48" t="str" cm="1">
        <f t="array" ref="Z306">IF(INDEX(Transcripts_2021!$Q$2:$Q$1001,MATCH($A306,Applications_2021!$A$2:$A$1001,0))="","",INDEX(Transcripts_2021!$Q$2:$Q$1001,MATCH(TRIM($A306),TRIM(Transcripts_2021!$B$2:$B$1001),0)))</f>
        <v/>
      </c>
      <c r="AA306" s="48" t="str" cm="1">
        <f t="array" ref="AA306">IF(INDEX(Transcripts_2021!$S$2:$S$1001,MATCH($A306,Applications_2021!$A$2:$A$1001,0))="","",INDEX(Transcripts_2021!$S$2:$S$1001,MATCH(TRIM($A306),TRIM(Transcripts_2021!$B$2:$B$1001),0)))</f>
        <v/>
      </c>
      <c r="AB306" s="48" t="str" cm="1">
        <f t="array" ref="AB306">IF(INDEX(Transcripts_2021!$U$2:$U$1001,MATCH($A306,Applications_2021!$A$2:$A$1001,0))="","",INDEX(Transcripts_2021!$U$2:$U$1001,MATCH(TRIM($A306),TRIM(Transcripts_2021!$B$2:$B$1001),0)))</f>
        <v/>
      </c>
      <c r="AC306" s="48" t="str">
        <f>IF(INDEX(Transcripts_2021!$A$2:$A$324,MATCH($A306,Transcripts_2021!$A$2:$A$324,0))=$A306,INDEX(Transcripts_2021!$O$2:$O$324,MATCH($A306,Transcripts_2021!$A$2:$A$324,0)),"")</f>
        <v>Northwest Rankin Middle</v>
      </c>
      <c r="AD306" s="48" t="str">
        <f>IF(INDEX('AAYME 2021_List'!$A$3:$A$311,MATCH($A306,'AAYME 2021_List'!$A$3:$A$311,0))=$A306,INDEX('AAYME 2021_List'!$AC$3:$AC$311,MATCH($A306,'AAYME 2021_List'!$A$3:$A$311,0)),"")</f>
        <v>Rankin</v>
      </c>
      <c r="AE306" s="48" t="str">
        <f>IF(INDEX(Applications_2021!$AL$2:$AL$651,MATCH($A306,Applications_2021!$A$2:$A$651,0))="","",INDEX(Applications_2021!$AL$2:$AL$651,MATCH($A306,Applications_2021!$A$2:$A$651,0)))</f>
        <v>Rankin</v>
      </c>
    </row>
    <row r="307" spans="1:31" x14ac:dyDescent="0.3">
      <c r="A307" s="51" t="str">
        <f>IF(Applications_2021!$A645="","",Applications_2021!$A645)</f>
        <v>0671-MCG-MA-0324</v>
      </c>
      <c r="B307" s="52" t="str">
        <f>IF(INDEX('AAYME 2021_List'!$A$3:$A$311,MATCH($A307,'AAYME 2021_List'!$A$3:$A$311,0))=$A307,INDEX('AAYME 2021_List'!$B$3:$B$311,MATCH($A307,'AAYME 2021_List'!$A$3:$A$311,0)),"")</f>
        <v>No</v>
      </c>
      <c r="C307" s="258" t="str">
        <f>IF(INDEX('AAYME 2021_List'!$A$3:$A$311,MATCH($A307,'AAYME 2021_List'!$A$3:$A$311,0))=$A307,INDEX('AAYME 2021_List'!$C$3:$C$311,MATCH($A307,'AAYME 2021_List'!$A$3:$A$311,0)),"")</f>
        <v>03-Missing/Invalid transcript info</v>
      </c>
      <c r="D307" s="46">
        <f t="shared" ref="D307:D311" si="12">SUM($E307:$I307)</f>
        <v>10</v>
      </c>
      <c r="E307" s="45" cm="1">
        <f t="array" ref="E307">_xlfn.IFS($Q307="Less than $25,000 per year",5,$Q307="$25,000 to $49,999 per year",4,$Q307="$50,000 per year or above",2,$Q307="I do not know.",3,$Q307="",0)</f>
        <v>5</v>
      </c>
      <c r="F307" s="45" cm="1">
        <f t="array" ref="F307">_xlfn.IFS($T307="Excellent",5,$T307="Good",4,$T307="Average",3,$T307="Below Average",2,$T307="Poor",1)</f>
        <v>5</v>
      </c>
      <c r="G307" s="52"/>
      <c r="H307" s="52"/>
      <c r="I307" s="52"/>
      <c r="J307" s="255" t="str">
        <f>IF(INDEX('AAYME 2021_List'!$A$3:$A$311,MATCH($A307,'AAYME 2021_List'!$A$3:$A$311,0))=$A307,INDEX('AAYME 2021_List'!$J$3:$J$311,MATCH($A307,'AAYME 2021_List'!$A$3:$A$311,0)),"")</f>
        <v>?</v>
      </c>
      <c r="K307" s="48" t="str">
        <f>IF(LEFT(INDEX(Applications_2021!$E$2:$E$651,MATCH($A307,Applications_2021!$A$2:$A$651,0)),1)="Y","Black","Other")</f>
        <v>Black</v>
      </c>
      <c r="L307" s="48" t="str">
        <f>IF(INDEX(Applications_2021!$F$2:$F$651,MATCH($A307,Applications_2021!$A$2:$A$651,0))="","",INDEX(Applications_2021!$F$2:$F$651,MATCH($A307,Applications_2021!$A$2:$A$651,0)))</f>
        <v>Female</v>
      </c>
      <c r="M307" s="48" t="str">
        <f>IF(LEFT(INDEX(Applications_2021!$I$2:$I$651,MATCH($A307,Applications_2021!$A$2:$A$651,0)),1)="","",LEFT(INDEX(Applications_2021!$I$2:$I$651,MATCH($A307,Applications_2021!$A$2:$A$651,0)),1))</f>
        <v>9</v>
      </c>
      <c r="N307" s="48" t="str">
        <f>IF(INDEX(Applications_2021!$J$2:$J$651,MATCH($A307,Applications_2021!$A$2:$A$651,0))="","",INDEX(Applications_2021!$J$2:$J$651,MATCH($A307,Applications_2021!$A$2:$A$651,0)))</f>
        <v>Pelahatchie High School</v>
      </c>
      <c r="O307" s="48" t="str">
        <f>IF(INDEX(Applications_2021!$K$2:$K$651,MATCH($A307,Applications_2021!$A$2:$A$651,0))="","",INDEX(Applications_2021!$K$2:$K$651,MATCH($A307,Applications_2021!$A$2:$A$651,0)))</f>
        <v>Rankin County</v>
      </c>
      <c r="P307" s="48" t="str">
        <f>IF(INDEX(Applications_2021!$P$2:$P$651,MATCH($A307,Applications_2021!$A$2:$A$651,0))="","",INDEX(Applications_2021!$P$2:$P$651,MATCH($A307,Applications_2021!$A$2:$A$651,0)))</f>
        <v>High School Diploma or up to 3 years of college</v>
      </c>
      <c r="Q307" s="48" t="str">
        <f>IF(INDEX(Applications_2021!$Q$2:$Q$651,MATCH($A307,Applications_2021!$A$2:$A$651,0))="","",INDEX(Applications_2021!$Q$2:$Q$651,MATCH($A307,Applications_2021!$A$2:$A$651,0)))</f>
        <v>Less than $25,000 per year</v>
      </c>
      <c r="R307" s="48" t="str">
        <f>IF(INDEX(Applications_2021!$AL$2:$AL$651,MATCH($A307,Applications_2021!$A$2:$A$651,0))="","",INDEX(Applications_2021!$AL$2:$AL$651,MATCH($A307,Applications_2021!$A$2:$A$651,0)))</f>
        <v>Rankin</v>
      </c>
      <c r="S307" s="48" t="str">
        <f>IF(INDEX(Applications_2021!$V$2:$V$651,MATCH($A307,Applications_2021!$A$2:$A$651,0))="","",INDEX(Applications_2021!$V$2:$V$651,MATCH($A307,Applications_2021!$A$2:$A$651,0)))</f>
        <v>MS</v>
      </c>
      <c r="T307" s="48" t="str">
        <f>IF(INDEX(Applications_2021!$AE$2:$AE$651,MATCH($A307,Applications_2021!$A$2:$A$651,0))="","",INDEX(Applications_2021!$AE$2:$AE$651,MATCH($A307,Applications_2021!$A$2:$A$651,0)))</f>
        <v>Excellent</v>
      </c>
      <c r="U307" s="48" t="str">
        <f>IF(INDEX(Applications_2021!$AF$2:$AF$651,MATCH($A307,Applications_2021!$A$2:$A$651,0))="","",INDEX(Applications_2021!$AF$2:$AF$651,MATCH($A307,Applications_2021!$A$2:$A$651,0)))</f>
        <v xml:space="preserve">Whenever people in my family graduate from college, my granny would give them a copy of the book "Oh The Places You’ll Go" as a gift. In each one, my granny would write a personalized message to the graduate and end the message with "The sky’s the limit. I pray you travel many places in life and achieve all of your dreams." While I am not graduating from high school or college just yet, I do see me attending the Mississippi School for Mathematics and Science African-American Youth of Mississippi Excelling Program as a step in the right direction for helping me achieve my dreams.  Whenever one goes to a new place, they are able to meet new people, have a new and different experience, and learn something new.  I see the MSMS AAYME Program as an opportunity for me to experience new people, places, and things.  By meeting new people, the program will  help by providing me with access to various individuals from all walks of life who attended the Mississippi school for mathematics and science and are now successful in a variety of careers.  By being able to network with not only successful Black professionals from Mississippi but also connect with like-minded, success driven teens from the state, I will expand my network of individuals who will not only inspire but encourage me to reach my goals in life and achieve my dreams.  By having new experiences through the development I will gain, I will be able to find out new things about my social and leadership abilities that will help me in years to come. Additionally, by learning something new, I will be able to reach my full potential to achieve all of my goals in life by being exposed to skills and techniques that will help me master the ACT and handle various situations I will encounter in high school and beyond. I believe the MSMS AAYME program will be a new place that will provide me with the new experiences I will need  to reach my fullest potential in life.    In conclusion, I see the MSMS AAYME program as an opportunity for me to have new and exciting experiences in life and know that his is something my granny, who is no longer with me on Earth, would want me have. I know though going new places and experiencing new things, I will be able to reach my fullest potential in life.  I see this program as one of the places that will help me gain some of the skills and development I will need in life.   </v>
      </c>
      <c r="V307" s="48" t="str">
        <f>IF(INDEX(Applications_2021!$AG$2:$AG$651,MATCH($A307,Applications_2021!$A$2:$A$651,0))="","",INDEX(Applications_2021!$AG$2:$AG$651,MATCH($A307,Applications_2021!$A$2:$A$651,0)))</f>
        <v xml:space="preserve">1. October 2020 9th Grade Student of the Month 2. National Beta Club 2020 Inductee and Member of Pelahatchie Beta Club 3. English and Creative Writing Pelahatchie High Representative for 2021 Mississippi State Beta Club 4. 2021 Oral Communication Class Award 5. 2021 Nutrition and Wellness Class Award 6. 2021 A&amp;B 9th Grade Honor Roll 7. 2019 and 2020 A&amp;B Honor Roll (8th and 9th grade) 8. Pelahatchie Girl's Basketball Team Manager      </v>
      </c>
      <c r="W307" s="48" t="str">
        <f>IF(INDEX(Applications_2021!$AH$2:$AH$651,MATCH($A307,Applications_2021!$A$2:$A$651,0))="","",INDEX(Applications_2021!$AH$2:$AH$651,MATCH($A307,Applications_2021!$A$2:$A$651,0)))</f>
        <v>This past year has been very challenging for me. Due to the COVID-19 pandemic, I lost not only my grandfather but also my mother in the span of a week.  This has been very difficult for me but with God’s help and my remaining family members and my friends, I have and know I will be able to continue to thrive and reach my goals in life.  I know that this is what my mother, grandfather, and granny would want for me - to continue to reach for the stars and go places that will help me achieve my dreams in life. I see this program as a great opportunity for me to do so.</v>
      </c>
      <c r="X307" s="48" t="str">
        <f>IF(INDEX(Applications_2021!$AI$2:$AI$651,MATCH($A307,Applications_2021!$A$2:$A$651,0))="","",INDEX(Applications_2021!$AI$2:$AI$651,MATCH($A307,Applications_2021!$A$2:$A$651,0)))</f>
        <v>MSMS alumni/student</v>
      </c>
      <c r="Y307" s="48" t="str">
        <f>IF(INDEX(Applications_2021!$AJ$2:$AJ$651,MATCH($A307,Applications_2021!$A$2:$A$651,0))="","",INDEX(Applications_2021!$AJ$2:$AJ$651,MATCH($A307,Applications_2021!$A$2:$A$651,0)))</f>
        <v>N/A</v>
      </c>
      <c r="Z307" s="48" t="str" cm="1">
        <f t="array" ref="Z307">IF(INDEX(Transcripts_2021!$Q$2:$Q$1001,MATCH($A307,Applications_2021!$A$2:$A$1001,0))="","",INDEX(Transcripts_2021!$Q$2:$Q$1001,MATCH(TRIM($A307),TRIM(Transcripts_2021!$B$2:$B$1001),0)))</f>
        <v/>
      </c>
      <c r="AA307" s="48" t="str" cm="1">
        <f t="array" ref="AA307">IF(INDEX(Transcripts_2021!$S$2:$S$1001,MATCH($A307,Applications_2021!$A$2:$A$1001,0))="","",INDEX(Transcripts_2021!$S$2:$S$1001,MATCH(TRIM($A307),TRIM(Transcripts_2021!$B$2:$B$1001),0)))</f>
        <v/>
      </c>
      <c r="AB307" s="48" t="str" cm="1">
        <f t="array" ref="AB307">IF(INDEX(Transcripts_2021!$U$2:$U$1001,MATCH($A307,Applications_2021!$A$2:$A$1001,0))="","",INDEX(Transcripts_2021!$U$2:$U$1001,MATCH(TRIM($A307),TRIM(Transcripts_2021!$B$2:$B$1001),0)))</f>
        <v/>
      </c>
      <c r="AC307" s="48" t="str">
        <f>IF(INDEX(Transcripts_2021!$A$2:$A$324,MATCH($A307,Transcripts_2021!$A$2:$A$324,0))=$A307,INDEX(Transcripts_2021!$O$2:$O$324,MATCH($A307,Transcripts_2021!$A$2:$A$324,0)),"")</f>
        <v>Pelahatchie High School</v>
      </c>
      <c r="AD307" s="48" t="str">
        <f>IF(INDEX('AAYME 2021_List'!$A$3:$A$311,MATCH($A307,'AAYME 2021_List'!$A$3:$A$311,0))=$A307,INDEX('AAYME 2021_List'!$AC$3:$AC$311,MATCH($A307,'AAYME 2021_List'!$A$3:$A$311,0)),"")</f>
        <v>Rankin</v>
      </c>
      <c r="AE307" s="48" t="str">
        <f>IF(INDEX(Applications_2021!$AL$2:$AL$651,MATCH($A307,Applications_2021!$A$2:$A$651,0))="","",INDEX(Applications_2021!$AL$2:$AL$651,MATCH($A307,Applications_2021!$A$2:$A$651,0)))</f>
        <v>Rankin</v>
      </c>
    </row>
    <row r="308" spans="1:31" x14ac:dyDescent="0.3">
      <c r="A308" s="51" t="str">
        <f>IF(Applications_2021!$A646="","",Applications_2021!$A646)</f>
        <v>0672-ARM-QU-0337</v>
      </c>
      <c r="B308" s="52" t="str">
        <f>IF(INDEX('AAYME 2021_List'!$A$3:$A$311,MATCH($A308,'AAYME 2021_List'!$A$3:$A$311,0))=$A308,INDEX('AAYME 2021_List'!$B$3:$B$311,MATCH($A308,'AAYME 2021_List'!$A$3:$A$311,0)),"")</f>
        <v>Yes</v>
      </c>
      <c r="C308" s="258" t="str">
        <f>IF(INDEX('AAYME 2021_List'!$A$3:$A$311,MATCH($A308,'AAYME 2021_List'!$A$3:$A$311,0))=$A308,INDEX('AAYME 2021_List'!$C$3:$C$311,MATCH($A308,'AAYME 2021_List'!$A$3:$A$311,0)),"")</f>
        <v>00-Priority Representation</v>
      </c>
      <c r="D308" s="46">
        <f t="shared" si="12"/>
        <v>8</v>
      </c>
      <c r="E308" s="45" cm="1">
        <f t="array" ref="E308">_xlfn.IFS($Q308="Less than $25,000 per year",5,$Q308="$25,000 to $49,999 per year",4,$Q308="$50,000 per year or above",2,$Q308="I do not know.",3,$Q308="",0)</f>
        <v>4</v>
      </c>
      <c r="F308" s="45" cm="1">
        <f t="array" ref="F308">_xlfn.IFS($T308="Excellent",5,$T308="Good",4,$T308="Average",3,$T308="Below Average",2,$T308="Poor",1)</f>
        <v>4</v>
      </c>
      <c r="G308" s="52"/>
      <c r="H308" s="52"/>
      <c r="I308" s="52"/>
      <c r="J308" s="255">
        <f>IF(INDEX('AAYME 2021_List'!$A$3:$A$311,MATCH($A308,'AAYME 2021_List'!$A$3:$A$311,0))=$A308,INDEX('AAYME 2021_List'!$J$3:$J$311,MATCH($A308,'AAYME 2021_List'!$A$3:$A$311,0)),"")</f>
        <v>8</v>
      </c>
      <c r="K308" s="48" t="str">
        <f>IF(LEFT(INDEX(Applications_2021!$E$2:$E$651,MATCH($A308,Applications_2021!$A$2:$A$651,0)),1)="Y","Black","Other")</f>
        <v>Black</v>
      </c>
      <c r="L308" s="48" t="str">
        <f>IF(INDEX(Applications_2021!$F$2:$F$651,MATCH($A308,Applications_2021!$A$2:$A$651,0))="","",INDEX(Applications_2021!$F$2:$F$651,MATCH($A308,Applications_2021!$A$2:$A$651,0)))</f>
        <v>Male</v>
      </c>
      <c r="M308" s="48" t="str">
        <f>IF(LEFT(INDEX(Applications_2021!$I$2:$I$651,MATCH($A308,Applications_2021!$A$2:$A$651,0)),1)="","",LEFT(INDEX(Applications_2021!$I$2:$I$651,MATCH($A308,Applications_2021!$A$2:$A$651,0)),1))</f>
        <v>8</v>
      </c>
      <c r="N308" s="48" t="str">
        <f>IF(INDEX(Applications_2021!$J$2:$J$651,MATCH($A308,Applications_2021!$A$2:$A$651,0))="","",INDEX(Applications_2021!$J$2:$J$651,MATCH($A308,Applications_2021!$A$2:$A$651,0)))</f>
        <v xml:space="preserve">William Colmer Middle School </v>
      </c>
      <c r="O308" s="48" t="str">
        <f>IF(INDEX(Applications_2021!$K$2:$K$651,MATCH($A308,Applications_2021!$A$2:$A$651,0))="","",INDEX(Applications_2021!$K$2:$K$651,MATCH($A308,Applications_2021!$A$2:$A$651,0)))</f>
        <v>Pascagoula-Gautier School District</v>
      </c>
      <c r="P308" s="48" t="str">
        <f>IF(INDEX(Applications_2021!$P$2:$P$651,MATCH($A308,Applications_2021!$A$2:$A$651,0))="","",INDEX(Applications_2021!$P$2:$P$651,MATCH($A308,Applications_2021!$A$2:$A$651,0)))</f>
        <v>College degree or 4 or more years of college (including graduate school)</v>
      </c>
      <c r="Q308" s="48" t="str">
        <f>IF(INDEX(Applications_2021!$Q$2:$Q$651,MATCH($A308,Applications_2021!$A$2:$A$651,0))="","",INDEX(Applications_2021!$Q$2:$Q$651,MATCH($A308,Applications_2021!$A$2:$A$651,0)))</f>
        <v>$25,000 to $49,999 per year</v>
      </c>
      <c r="R308" s="48" t="str">
        <f>IF(INDEX(Applications_2021!$AL$2:$AL$651,MATCH($A308,Applications_2021!$A$2:$A$651,0))="","",INDEX(Applications_2021!$AL$2:$AL$651,MATCH($A308,Applications_2021!$A$2:$A$651,0)))</f>
        <v>Jackson</v>
      </c>
      <c r="S308" s="48" t="str">
        <f>IF(INDEX(Applications_2021!$V$2:$V$651,MATCH($A308,Applications_2021!$A$2:$A$651,0))="","",INDEX(Applications_2021!$V$2:$V$651,MATCH($A308,Applications_2021!$A$2:$A$651,0)))</f>
        <v>MS</v>
      </c>
      <c r="T308" s="48" t="str">
        <f>IF(INDEX(Applications_2021!$AE$2:$AE$651,MATCH($A308,Applications_2021!$A$2:$A$651,0))="","",INDEX(Applications_2021!$AE$2:$AE$651,MATCH($A308,Applications_2021!$A$2:$A$651,0)))</f>
        <v>Good</v>
      </c>
      <c r="U308" s="48" t="str">
        <f>IF(INDEX(Applications_2021!$AF$2:$AF$651,MATCH($A308,Applications_2021!$A$2:$A$651,0))="","",INDEX(Applications_2021!$AF$2:$AF$651,MATCH($A308,Applications_2021!$A$2:$A$651,0)))</f>
        <v xml:space="preserve">Attending this camp would allow me to grow socially and professionally.  I look forward to meeting people of my age group with similar backgrounds.  Exposure to other cultures and sharpening my skills on a professional level will shape my future in a positive way. I hope to build positive  connections along with learning things that I can work towards as I prepare for college and the professional world.  </v>
      </c>
      <c r="V308" s="48" t="str">
        <f>IF(INDEX(Applications_2021!$AG$2:$AG$651,MATCH($A308,Applications_2021!$A$2:$A$651,0))="","",INDEX(Applications_2021!$AG$2:$AG$651,MATCH($A308,Applications_2021!$A$2:$A$651,0)))</f>
        <v xml:space="preserve">I have received many awards and honors over the years.  As an exemplary student, some of the awards that I have received include: Perfect Attendance, high academic success and selection for roles within my school such as Office Aide.  I was inducted into Beta Club in upper elementary and I have maintained an active status since.  More recently, this school year, I received the award of "Most School Spirit" and Homecoming King.   </v>
      </c>
      <c r="W308" s="48" t="str">
        <f>IF(INDEX(Applications_2021!$AH$2:$AH$651,MATCH($A308,Applications_2021!$A$2:$A$651,0))="","",INDEX(Applications_2021!$AH$2:$AH$651,MATCH($A308,Applications_2021!$A$2:$A$651,0)))</f>
        <v xml:space="preserve">I have been playing soccer since the age of 7.  I understand what it means to be a leader on the field and off.  Leading my team with integrity is always my goal.  To be a role model is not be perfect but it means that I give my best effort and hopefully others will model my  behavior.  In addition, my mother has always told me that it is great to be a follower as well. This comes as a shock to some, but every great leader learned to follow other great leaders.  As I follow my coaches and educators, it inspires me to be the best person I can become. </v>
      </c>
      <c r="X308" s="48" t="str">
        <f>IF(INDEX(Applications_2021!$AI$2:$AI$651,MATCH($A308,Applications_2021!$A$2:$A$651,0))="","",INDEX(Applications_2021!$AI$2:$AI$651,MATCH($A308,Applications_2021!$A$2:$A$651,0)))</f>
        <v>Social Media</v>
      </c>
      <c r="Y308" s="48" t="str">
        <f>IF(INDEX(Applications_2021!$AJ$2:$AJ$651,MATCH($A308,Applications_2021!$A$2:$A$651,0))="","",INDEX(Applications_2021!$AJ$2:$AJ$651,MATCH($A308,Applications_2021!$A$2:$A$651,0)))</f>
        <v/>
      </c>
      <c r="Z308" s="48" t="str" cm="1">
        <f t="array" ref="Z308">IF(INDEX(Transcripts_2021!$Q$2:$Q$1001,MATCH($A308,Applications_2021!$A$2:$A$1001,0))="","",INDEX(Transcripts_2021!$Q$2:$Q$1001,MATCH(TRIM($A308),TRIM(Transcripts_2021!$B$2:$B$1001),0)))</f>
        <v/>
      </c>
      <c r="AA308" s="48" t="str" cm="1">
        <f t="array" ref="AA308">IF(INDEX(Transcripts_2021!$S$2:$S$1001,MATCH($A308,Applications_2021!$A$2:$A$1001,0))="","",INDEX(Transcripts_2021!$S$2:$S$1001,MATCH(TRIM($A308),TRIM(Transcripts_2021!$B$2:$B$1001),0)))</f>
        <v/>
      </c>
      <c r="AB308" s="48" t="str" cm="1">
        <f t="array" ref="AB308">IF(INDEX(Transcripts_2021!$U$2:$U$1001,MATCH($A308,Applications_2021!$A$2:$A$1001,0))="","",INDEX(Transcripts_2021!$U$2:$U$1001,MATCH(TRIM($A308),TRIM(Transcripts_2021!$B$2:$B$1001),0)))</f>
        <v/>
      </c>
      <c r="AC308" s="48" t="str">
        <f>IF(INDEX(Transcripts_2021!$A$2:$A$324,MATCH($A308,Transcripts_2021!$A$2:$A$324,0))=$A308,INDEX(Transcripts_2021!$O$2:$O$324,MATCH($A308,Transcripts_2021!$A$2:$A$324,0)),"")</f>
        <v>William Colmer Middle School</v>
      </c>
      <c r="AD308" s="48" t="str">
        <f>IF(INDEX('AAYME 2021_List'!$A$3:$A$311,MATCH($A308,'AAYME 2021_List'!$A$3:$A$311,0))=$A308,INDEX('AAYME 2021_List'!$AC$3:$AC$311,MATCH($A308,'AAYME 2021_List'!$A$3:$A$311,0)),"")</f>
        <v>Jackson</v>
      </c>
      <c r="AE308" s="48" t="str">
        <f>IF(INDEX(Applications_2021!$AL$2:$AL$651,MATCH($A308,Applications_2021!$A$2:$A$651,0))="","",INDEX(Applications_2021!$AL$2:$AL$651,MATCH($A308,Applications_2021!$A$2:$A$651,0)))</f>
        <v>Jackson</v>
      </c>
    </row>
    <row r="309" spans="1:31" x14ac:dyDescent="0.3">
      <c r="A309" s="51" t="str">
        <f>IF(Applications_2021!$A647="","",Applications_2021!$A647)</f>
        <v>0673-BEA-KA-0306</v>
      </c>
      <c r="B309" s="52" t="str">
        <f>IF(INDEX('AAYME 2021_List'!$A$3:$A$311,MATCH($A309,'AAYME 2021_List'!$A$3:$A$311,0))=$A309,INDEX('AAYME 2021_List'!$B$3:$B$311,MATCH($A309,'AAYME 2021_List'!$A$3:$A$311,0)),"")</f>
        <v>Yes</v>
      </c>
      <c r="C309" s="258" t="str">
        <f>IF(INDEX('AAYME 2021_List'!$A$3:$A$311,MATCH($A309,'AAYME 2021_List'!$A$3:$A$311,0))=$A309,INDEX('AAYME 2021_List'!$C$3:$C$311,MATCH($A309,'AAYME 2021_List'!$A$3:$A$311,0)),"")</f>
        <v>00-Priority Representation</v>
      </c>
      <c r="D309" s="46">
        <f t="shared" si="12"/>
        <v>6</v>
      </c>
      <c r="E309" s="45" cm="1">
        <f t="array" ref="E309">_xlfn.IFS($Q309="Less than $25,000 per year",5,$Q309="$25,000 to $49,999 per year",4,$Q309="$50,000 per year or above",2,$Q309="I do not know.",3,$Q309="",0)</f>
        <v>2</v>
      </c>
      <c r="F309" s="45" cm="1">
        <f t="array" ref="F309">_xlfn.IFS($T309="Excellent",5,$T309="Good",4,$T309="Average",3,$T309="Below Average",2,$T309="Poor",1)</f>
        <v>4</v>
      </c>
      <c r="G309" s="52"/>
      <c r="H309" s="52"/>
      <c r="I309" s="52"/>
      <c r="J309" s="255">
        <f>IF(INDEX('AAYME 2021_List'!$A$3:$A$311,MATCH($A309,'AAYME 2021_List'!$A$3:$A$311,0))=$A309,INDEX('AAYME 2021_List'!$J$3:$J$311,MATCH($A309,'AAYME 2021_List'!$A$3:$A$311,0)),"")</f>
        <v>8</v>
      </c>
      <c r="K309" s="48" t="str">
        <f>IF(LEFT(INDEX(Applications_2021!$E$2:$E$651,MATCH($A309,Applications_2021!$A$2:$A$651,0)),1)="Y","Black","Other")</f>
        <v>Black</v>
      </c>
      <c r="L309" s="48" t="str">
        <f>IF(INDEX(Applications_2021!$F$2:$F$651,MATCH($A309,Applications_2021!$A$2:$A$651,0))="","",INDEX(Applications_2021!$F$2:$F$651,MATCH($A309,Applications_2021!$A$2:$A$651,0)))</f>
        <v>Female</v>
      </c>
      <c r="M309" s="48" t="str">
        <f>IF(LEFT(INDEX(Applications_2021!$I$2:$I$651,MATCH($A309,Applications_2021!$A$2:$A$651,0)),1)="","",LEFT(INDEX(Applications_2021!$I$2:$I$651,MATCH($A309,Applications_2021!$A$2:$A$651,0)),1))</f>
        <v>8</v>
      </c>
      <c r="N309" s="48" t="str">
        <f>IF(INDEX(Applications_2021!$J$2:$J$651,MATCH($A309,Applications_2021!$A$2:$A$651,0))="","",INDEX(Applications_2021!$J$2:$J$651,MATCH($A309,Applications_2021!$A$2:$A$651,0)))</f>
        <v>Ingomar Attendance Center</v>
      </c>
      <c r="O309" s="48" t="str">
        <f>IF(INDEX(Applications_2021!$K$2:$K$651,MATCH($A309,Applications_2021!$A$2:$A$651,0))="","",INDEX(Applications_2021!$K$2:$K$651,MATCH($A309,Applications_2021!$A$2:$A$651,0)))</f>
        <v xml:space="preserve">Union County School District </v>
      </c>
      <c r="P309" s="48" t="str">
        <f>IF(INDEX(Applications_2021!$P$2:$P$651,MATCH($A309,Applications_2021!$A$2:$A$651,0))="","",INDEX(Applications_2021!$P$2:$P$651,MATCH($A309,Applications_2021!$A$2:$A$651,0)))</f>
        <v>College degree or 4 or more years of college (including graduate school)</v>
      </c>
      <c r="Q309" s="48" t="str">
        <f>IF(INDEX(Applications_2021!$Q$2:$Q$651,MATCH($A309,Applications_2021!$A$2:$A$651,0))="","",INDEX(Applications_2021!$Q$2:$Q$651,MATCH($A309,Applications_2021!$A$2:$A$651,0)))</f>
        <v>$50,000 per year or above</v>
      </c>
      <c r="R309" s="48" t="str">
        <f>IF(INDEX(Applications_2021!$AL$2:$AL$651,MATCH($A309,Applications_2021!$A$2:$A$651,0))="","",INDEX(Applications_2021!$AL$2:$AL$651,MATCH($A309,Applications_2021!$A$2:$A$651,0)))</f>
        <v>Union</v>
      </c>
      <c r="S309" s="48" t="str">
        <f>IF(INDEX(Applications_2021!$V$2:$V$651,MATCH($A309,Applications_2021!$A$2:$A$651,0))="","",INDEX(Applications_2021!$V$2:$V$651,MATCH($A309,Applications_2021!$A$2:$A$651,0)))</f>
        <v>MS</v>
      </c>
      <c r="T309" s="48" t="str">
        <f>IF(INDEX(Applications_2021!$AE$2:$AE$651,MATCH($A309,Applications_2021!$A$2:$A$651,0))="","",INDEX(Applications_2021!$AE$2:$AE$651,MATCH($A309,Applications_2021!$A$2:$A$651,0)))</f>
        <v>Good</v>
      </c>
      <c r="U309" s="48" t="str">
        <f>IF(INDEX(Applications_2021!$AF$2:$AF$651,MATCH($A309,Applications_2021!$A$2:$A$651,0))="","",INDEX(Applications_2021!$AF$2:$AF$651,MATCH($A309,Applications_2021!$A$2:$A$651,0)))</f>
        <v>To enhance my learning and meet other like minded students.  -This is Kamille’s mother, we had to submit her application twice because I think I deleted the email I was sent and I needed clarity on where to send her transcript and I also had my name listed instead of hers on the first one.</v>
      </c>
      <c r="V309" s="48" t="str">
        <f>IF(INDEX(Applications_2021!$AG$2:$AG$651,MATCH($A309,Applications_2021!$A$2:$A$651,0))="","",INDEX(Applications_2021!$AG$2:$AG$651,MATCH($A309,Applications_2021!$A$2:$A$651,0)))</f>
        <v>Band(Drums) Accelerated Reading awards Honor Roll</v>
      </c>
      <c r="W309" s="48" t="str">
        <f>IF(INDEX(Applications_2021!$AH$2:$AH$651,MATCH($A309,Applications_2021!$A$2:$A$651,0))="","",INDEX(Applications_2021!$AH$2:$AH$651,MATCH($A309,Applications_2021!$A$2:$A$651,0)))</f>
        <v>Very friendly and lives to meet new people and learn new things.</v>
      </c>
      <c r="X309" s="48" t="str">
        <f>IF(INDEX(Applications_2021!$AI$2:$AI$651,MATCH($A309,Applications_2021!$A$2:$A$651,0))="","",INDEX(Applications_2021!$AI$2:$AI$651,MATCH($A309,Applications_2021!$A$2:$A$651,0)))</f>
        <v>Social Media</v>
      </c>
      <c r="Y309" s="48" t="str">
        <f>IF(INDEX(Applications_2021!$AJ$2:$AJ$651,MATCH($A309,Applications_2021!$A$2:$A$651,0))="","",INDEX(Applications_2021!$AJ$2:$AJ$651,MATCH($A309,Applications_2021!$A$2:$A$651,0)))</f>
        <v/>
      </c>
      <c r="Z309" s="48" t="str" cm="1">
        <f t="array" ref="Z309">IF(INDEX(Transcripts_2021!$Q$2:$Q$1001,MATCH($A309,Applications_2021!$A$2:$A$1001,0))="","",INDEX(Transcripts_2021!$Q$2:$Q$1001,MATCH(TRIM($A309),TRIM(Transcripts_2021!$B$2:$B$1001),0)))</f>
        <v/>
      </c>
      <c r="AA309" s="48" t="str" cm="1">
        <f t="array" ref="AA309">IF(INDEX(Transcripts_2021!$S$2:$S$1001,MATCH($A309,Applications_2021!$A$2:$A$1001,0))="","",INDEX(Transcripts_2021!$S$2:$S$1001,MATCH(TRIM($A309),TRIM(Transcripts_2021!$B$2:$B$1001),0)))</f>
        <v/>
      </c>
      <c r="AB309" s="48" t="str" cm="1">
        <f t="array" ref="AB309">IF(INDEX(Transcripts_2021!$U$2:$U$1001,MATCH($A309,Applications_2021!$A$2:$A$1001,0))="","",INDEX(Transcripts_2021!$U$2:$U$1001,MATCH(TRIM($A309),TRIM(Transcripts_2021!$B$2:$B$1001),0)))</f>
        <v/>
      </c>
      <c r="AC309" s="48" t="str">
        <f>IF(INDEX(Transcripts_2021!$A$2:$A$324,MATCH($A309,Transcripts_2021!$A$2:$A$324,0))=$A309,INDEX(Transcripts_2021!$O$2:$O$324,MATCH($A309,Transcripts_2021!$A$2:$A$324,0)),"")</f>
        <v>Ingomar Attendance Center</v>
      </c>
      <c r="AD309" s="48" t="str">
        <f>IF(INDEX('AAYME 2021_List'!$A$3:$A$311,MATCH($A309,'AAYME 2021_List'!$A$3:$A$311,0))=$A309,INDEX('AAYME 2021_List'!$AC$3:$AC$311,MATCH($A309,'AAYME 2021_List'!$A$3:$A$311,0)),"")</f>
        <v>Union</v>
      </c>
      <c r="AE309" s="48" t="str">
        <f>IF(INDEX(Applications_2021!$AL$2:$AL$651,MATCH($A309,Applications_2021!$A$2:$A$651,0))="","",INDEX(Applications_2021!$AL$2:$AL$651,MATCH($A309,Applications_2021!$A$2:$A$651,0)))</f>
        <v>Union</v>
      </c>
    </row>
    <row r="310" spans="1:31" x14ac:dyDescent="0.3">
      <c r="A310" s="51" t="str">
        <f>IF(Applications_2021!$A648="","",Applications_2021!$A648)</f>
        <v>0674-MCG-LH-0338</v>
      </c>
      <c r="B310" s="52">
        <f>IF(INDEX('AAYME 2021_List'!$A$3:$A$311,MATCH($A310,'AAYME 2021_List'!$A$3:$A$311,0))=$A310,INDEX('AAYME 2021_List'!$B$3:$B$311,MATCH($A310,'AAYME 2021_List'!$A$3:$A$311,0)),"")</f>
        <v>0</v>
      </c>
      <c r="C310" s="258" t="str">
        <f>IF(INDEX('AAYME 2021_List'!$A$3:$A$311,MATCH($A310,'AAYME 2021_List'!$A$3:$A$311,0))=$A310,INDEX('AAYME 2021_List'!$C$3:$C$311,MATCH($A310,'AAYME 2021_List'!$A$3:$A$311,0)),"")</f>
        <v>99-Not Selected</v>
      </c>
      <c r="D310" s="46">
        <f t="shared" si="12"/>
        <v>6</v>
      </c>
      <c r="E310" s="45" cm="1">
        <f t="array" ref="E310">_xlfn.IFS($Q310="Less than $25,000 per year",5,$Q310="$25,000 to $49,999 per year",4,$Q310="$50,000 per year or above",2,$Q310="I do not know.",3,$Q310="",0)</f>
        <v>2</v>
      </c>
      <c r="F310" s="45" cm="1">
        <f t="array" ref="F310">_xlfn.IFS($T310="Excellent",5,$T310="Good",4,$T310="Average",3,$T310="Below Average",2,$T310="Poor",1)</f>
        <v>4</v>
      </c>
      <c r="G310" s="52"/>
      <c r="H310" s="52"/>
      <c r="I310" s="52"/>
      <c r="J310" s="255">
        <f>IF(INDEX('AAYME 2021_List'!$A$3:$A$311,MATCH($A310,'AAYME 2021_List'!$A$3:$A$311,0))=$A310,INDEX('AAYME 2021_List'!$J$3:$J$311,MATCH($A310,'AAYME 2021_List'!$A$3:$A$311,0)),"")</f>
        <v>0</v>
      </c>
      <c r="K310" s="48" t="str">
        <f>IF(LEFT(INDEX(Applications_2021!$E$2:$E$651,MATCH($A310,Applications_2021!$A$2:$A$651,0)),1)="Y","Black","Other")</f>
        <v>Black</v>
      </c>
      <c r="L310" s="48" t="str">
        <f>IF(INDEX(Applications_2021!$F$2:$F$651,MATCH($A310,Applications_2021!$A$2:$A$651,0))="","",INDEX(Applications_2021!$F$2:$F$651,MATCH($A310,Applications_2021!$A$2:$A$651,0)))</f>
        <v>Female</v>
      </c>
      <c r="M310" s="48" t="str">
        <f>IF(LEFT(INDEX(Applications_2021!$I$2:$I$651,MATCH($A310,Applications_2021!$A$2:$A$651,0)),1)="","",LEFT(INDEX(Applications_2021!$I$2:$I$651,MATCH($A310,Applications_2021!$A$2:$A$651,0)),1))</f>
        <v>8</v>
      </c>
      <c r="N310" s="48" t="str">
        <f>IF(INDEX(Applications_2021!$J$2:$J$651,MATCH($A310,Applications_2021!$A$2:$A$651,0))="","",INDEX(Applications_2021!$J$2:$J$651,MATCH($A310,Applications_2021!$A$2:$A$651,0)))</f>
        <v>Bailey APAC Middle School</v>
      </c>
      <c r="O310" s="48" t="str">
        <f>IF(INDEX(Applications_2021!$K$2:$K$651,MATCH($A310,Applications_2021!$A$2:$A$651,0))="","",INDEX(Applications_2021!$K$2:$K$651,MATCH($A310,Applications_2021!$A$2:$A$651,0)))</f>
        <v>Jackson Public School</v>
      </c>
      <c r="P310" s="48" t="str">
        <f>IF(INDEX(Applications_2021!$P$2:$P$651,MATCH($A310,Applications_2021!$A$2:$A$651,0))="","",INDEX(Applications_2021!$P$2:$P$651,MATCH($A310,Applications_2021!$A$2:$A$651,0)))</f>
        <v>College degree or 4 or more years of college (including graduate school)</v>
      </c>
      <c r="Q310" s="48" t="str">
        <f>IF(INDEX(Applications_2021!$Q$2:$Q$651,MATCH($A310,Applications_2021!$A$2:$A$651,0))="","",INDEX(Applications_2021!$Q$2:$Q$651,MATCH($A310,Applications_2021!$A$2:$A$651,0)))</f>
        <v>$50,000 per year or above</v>
      </c>
      <c r="R310" s="48" t="str">
        <f>IF(INDEX(Applications_2021!$AL$2:$AL$651,MATCH($A310,Applications_2021!$A$2:$A$651,0))="","",INDEX(Applications_2021!$AL$2:$AL$651,MATCH($A310,Applications_2021!$A$2:$A$651,0)))</f>
        <v>Hinds</v>
      </c>
      <c r="S310" s="48" t="str">
        <f>IF(INDEX(Applications_2021!$V$2:$V$651,MATCH($A310,Applications_2021!$A$2:$A$651,0))="","",INDEX(Applications_2021!$V$2:$V$651,MATCH($A310,Applications_2021!$A$2:$A$651,0)))</f>
        <v>MS</v>
      </c>
      <c r="T310" s="48" t="str">
        <f>IF(INDEX(Applications_2021!$AE$2:$AE$651,MATCH($A310,Applications_2021!$A$2:$A$651,0))="","",INDEX(Applications_2021!$AE$2:$AE$651,MATCH($A310,Applications_2021!$A$2:$A$651,0)))</f>
        <v>Good</v>
      </c>
      <c r="U310" s="48" t="str">
        <f>IF(INDEX(Applications_2021!$AF$2:$AF$651,MATCH($A310,Applications_2021!$A$2:$A$651,0))="","",INDEX(Applications_2021!$AF$2:$AF$651,MATCH($A310,Applications_2021!$A$2:$A$651,0)))</f>
        <v>I would like to attend the AAYME Camp because I think it will be exciting and will help me with my academic growth.  As I prepare to enter high school,  I am looking for opportunities to reach my highest academic potential and also for opportunities to be more independent.</v>
      </c>
      <c r="V310" s="48" t="str">
        <f>IF(INDEX(Applications_2021!$AG$2:$AG$651,MATCH($A310,Applications_2021!$A$2:$A$651,0))="","",INDEX(Applications_2021!$AG$2:$AG$651,MATCH($A310,Applications_2021!$A$2:$A$651,0)))</f>
        <v xml:space="preserve">Honor Roll - Terms 1 -3           School year 2020-2021  Honor Roll - Terms 1 -3           School year 2019-2020  Four year member of Jackson Public School's Academic and Performing Arts Center (Dance discipline)   </v>
      </c>
      <c r="W310" s="48" t="str">
        <f>IF(INDEX(Applications_2021!$AH$2:$AH$651,MATCH($A310,Applications_2021!$A$2:$A$651,0))="","",INDEX(Applications_2021!$AH$2:$AH$651,MATCH($A310,Applications_2021!$A$2:$A$651,0)))</f>
        <v xml:space="preserve">I am eager to learn and apply what I have learned to day to day activities.   I think an in-person camp would be good after an entire school year of virtual classes.  </v>
      </c>
      <c r="X310" s="48" t="str">
        <f>IF(INDEX(Applications_2021!$AI$2:$AI$651,MATCH($A310,Applications_2021!$A$2:$A$651,0))="","",INDEX(Applications_2021!$AI$2:$AI$651,MATCH($A310,Applications_2021!$A$2:$A$651,0)))</f>
        <v>school/teacher</v>
      </c>
      <c r="Y310" s="48" t="str">
        <f>IF(INDEX(Applications_2021!$AJ$2:$AJ$651,MATCH($A310,Applications_2021!$A$2:$A$651,0))="","",INDEX(Applications_2021!$AJ$2:$AJ$651,MATCH($A310,Applications_2021!$A$2:$A$651,0)))</f>
        <v>Coleman/Bailey APAC Middle School</v>
      </c>
      <c r="Z310" s="48" t="str" cm="1">
        <f t="array" ref="Z310">IF(INDEX(Transcripts_2021!$Q$2:$Q$1001,MATCH($A310,Applications_2021!$A$2:$A$1001,0))="","",INDEX(Transcripts_2021!$Q$2:$Q$1001,MATCH(TRIM($A310),TRIM(Transcripts_2021!$B$2:$B$1001),0)))</f>
        <v/>
      </c>
      <c r="AA310" s="48" t="str" cm="1">
        <f t="array" ref="AA310">IF(INDEX(Transcripts_2021!$S$2:$S$1001,MATCH($A310,Applications_2021!$A$2:$A$1001,0))="","",INDEX(Transcripts_2021!$S$2:$S$1001,MATCH(TRIM($A310),TRIM(Transcripts_2021!$B$2:$B$1001),0)))</f>
        <v/>
      </c>
      <c r="AB310" s="48" t="str" cm="1">
        <f t="array" ref="AB310">IF(INDEX(Transcripts_2021!$U$2:$U$1001,MATCH($A310,Applications_2021!$A$2:$A$1001,0))="","",INDEX(Transcripts_2021!$U$2:$U$1001,MATCH(TRIM($A310),TRIM(Transcripts_2021!$B$2:$B$1001),0)))</f>
        <v/>
      </c>
      <c r="AC310" s="48" t="str">
        <f>IF(INDEX(Transcripts_2021!$A$2:$A$324,MATCH($A310,Transcripts_2021!$A$2:$A$324,0))=$A310,INDEX(Transcripts_2021!$O$2:$O$324,MATCH($A310,Transcripts_2021!$A$2:$A$324,0)),"")</f>
        <v>Bailey APAC Middle School</v>
      </c>
      <c r="AD310" s="48" t="str">
        <f>IF(INDEX('AAYME 2021_List'!$A$3:$A$311,MATCH($A310,'AAYME 2021_List'!$A$3:$A$311,0))=$A310,INDEX('AAYME 2021_List'!$AC$3:$AC$311,MATCH($A310,'AAYME 2021_List'!$A$3:$A$311,0)),"")</f>
        <v>Hinds</v>
      </c>
      <c r="AE310" s="48" t="str">
        <f>IF(INDEX(Applications_2021!$AL$2:$AL$651,MATCH($A310,Applications_2021!$A$2:$A$651,0))="","",INDEX(Applications_2021!$AL$2:$AL$651,MATCH($A310,Applications_2021!$A$2:$A$651,0)))</f>
        <v>Hinds</v>
      </c>
    </row>
    <row r="311" spans="1:31" ht="15" thickBot="1" x14ac:dyDescent="0.35">
      <c r="A311" s="54" t="str">
        <f>IF(Applications_2021!$A649="","",Applications_2021!$A649)</f>
        <v>0675-MCG-DA-0335</v>
      </c>
      <c r="B311" s="57">
        <f>IF(INDEX('AAYME 2021_List'!$A$3:$A$311,MATCH($A311,'AAYME 2021_List'!$A$3:$A$311,0))=$A311,INDEX('AAYME 2021_List'!$B$3:$B$311,MATCH($A311,'AAYME 2021_List'!$A$3:$A$311,0)),"")</f>
        <v>0</v>
      </c>
      <c r="C311" s="282" t="str">
        <f>IF(INDEX('AAYME 2021_List'!$A$3:$A$311,MATCH($A311,'AAYME 2021_List'!$A$3:$A$311,0))=$A311,INDEX('AAYME 2021_List'!$C$3:$C$311,MATCH($A311,'AAYME 2021_List'!$A$3:$A$311,0)),"")</f>
        <v>99-Not Selected</v>
      </c>
      <c r="D311" s="55">
        <f t="shared" si="12"/>
        <v>6</v>
      </c>
      <c r="E311" s="56" cm="1">
        <f t="array" ref="E311">_xlfn.IFS($Q311="Less than $25,000 per year",5,$Q311="$25,000 to $49,999 per year",4,$Q311="$50,000 per year or above",2,$Q311="I do not know.",3,$Q311="",0)</f>
        <v>2</v>
      </c>
      <c r="F311" s="56" cm="1">
        <f t="array" ref="F311">_xlfn.IFS($T311="Excellent",5,$T311="Good",4,$T311="Average",3,$T311="Below Average",2,$T311="Poor",1)</f>
        <v>4</v>
      </c>
      <c r="G311" s="57"/>
      <c r="H311" s="57"/>
      <c r="I311" s="57"/>
      <c r="J311" s="256">
        <f>IF(INDEX('AAYME 2021_List'!$A$3:$A$311,MATCH($A311,'AAYME 2021_List'!$A$3:$A$311,0))=$A311,INDEX('AAYME 2021_List'!$J$3:$J$311,MATCH($A311,'AAYME 2021_List'!$A$3:$A$311,0)),"")</f>
        <v>7</v>
      </c>
      <c r="K311" s="48" t="str">
        <f>IF(LEFT(INDEX(Applications_2021!$E$2:$E$651,MATCH($A311,Applications_2021!$A$2:$A$651,0)),1)="Y","Black","Other")</f>
        <v>Black</v>
      </c>
      <c r="L311" s="48" t="str">
        <f>IF(INDEX(Applications_2021!$F$2:$F$651,MATCH($A311,Applications_2021!$A$2:$A$651,0))="","",INDEX(Applications_2021!$F$2:$F$651,MATCH($A311,Applications_2021!$A$2:$A$651,0)))</f>
        <v>Male</v>
      </c>
      <c r="M311" s="48" t="str">
        <f>IF(LEFT(INDEX(Applications_2021!$I$2:$I$651,MATCH($A311,Applications_2021!$A$2:$A$651,0)),1)="","",LEFT(INDEX(Applications_2021!$I$2:$I$651,MATCH($A311,Applications_2021!$A$2:$A$651,0)),1))</f>
        <v>7</v>
      </c>
      <c r="N311" s="48" t="str">
        <f>IF(INDEX(Applications_2021!$J$2:$J$651,MATCH($A311,Applications_2021!$A$2:$A$651,0))="","",INDEX(Applications_2021!$J$2:$J$651,MATCH($A311,Applications_2021!$A$2:$A$651,0)))</f>
        <v>Bailey APAC Middle School</v>
      </c>
      <c r="O311" s="48" t="str">
        <f>IF(INDEX(Applications_2021!$K$2:$K$651,MATCH($A311,Applications_2021!$A$2:$A$651,0))="","",INDEX(Applications_2021!$K$2:$K$651,MATCH($A311,Applications_2021!$A$2:$A$651,0)))</f>
        <v xml:space="preserve">Jackson Public Schools </v>
      </c>
      <c r="P311" s="48" t="str">
        <f>IF(INDEX(Applications_2021!$P$2:$P$651,MATCH($A311,Applications_2021!$A$2:$A$651,0))="","",INDEX(Applications_2021!$P$2:$P$651,MATCH($A311,Applications_2021!$A$2:$A$651,0)))</f>
        <v>College degree or 4 or more years of college (including graduate school)</v>
      </c>
      <c r="Q311" s="48" t="str">
        <f>IF(INDEX(Applications_2021!$Q$2:$Q$651,MATCH($A311,Applications_2021!$A$2:$A$651,0))="","",INDEX(Applications_2021!$Q$2:$Q$651,MATCH($A311,Applications_2021!$A$2:$A$651,0)))</f>
        <v>$50,000 per year or above</v>
      </c>
      <c r="R311" s="48" t="str">
        <f>IF(INDEX(Applications_2021!$AL$2:$AL$651,MATCH($A311,Applications_2021!$A$2:$A$651,0))="","",INDEX(Applications_2021!$AL$2:$AL$651,MATCH($A311,Applications_2021!$A$2:$A$651,0)))</f>
        <v>Hinds</v>
      </c>
      <c r="S311" s="48" t="str">
        <f>IF(INDEX(Applications_2021!$V$2:$V$651,MATCH($A311,Applications_2021!$A$2:$A$651,0))="","",INDEX(Applications_2021!$V$2:$V$651,MATCH($A311,Applications_2021!$A$2:$A$651,0)))</f>
        <v>MS</v>
      </c>
      <c r="T311" s="48" t="str">
        <f>IF(INDEX(Applications_2021!$AE$2:$AE$651,MATCH($A311,Applications_2021!$A$2:$A$651,0))="","",INDEX(Applications_2021!$AE$2:$AE$651,MATCH($A311,Applications_2021!$A$2:$A$651,0)))</f>
        <v>Good</v>
      </c>
      <c r="U311" s="48" t="str">
        <f>IF(INDEX(Applications_2021!$AF$2:$AF$651,MATCH($A311,Applications_2021!$A$2:$A$651,0))="","",INDEX(Applications_2021!$AF$2:$AF$651,MATCH($A311,Applications_2021!$A$2:$A$651,0)))</f>
        <v>I would like to attend the AAYME Camp because I am interested in learning new and exciting things.  I also think this is a great opportunity to expand my knowledge.  Attending this camp would allow me to explore in a different environment and would allow me to meet new people.</v>
      </c>
      <c r="V311" s="48" t="str">
        <f>IF(INDEX(Applications_2021!$AG$2:$AG$651,MATCH($A311,Applications_2021!$A$2:$A$651,0))="","",INDEX(Applications_2021!$AG$2:$AG$651,MATCH($A311,Applications_2021!$A$2:$A$651,0)))</f>
        <v xml:space="preserve">Honor Roll - Terms 1 -3           School year 2020-2021  Honor Roll - Terms 1 -4           School year 2019-2020  3rd place winner - JPS District Science Fair   February 2020  Four year member of Jackson Public School's Academic and Performing Arts Center (Theatre discipline)   </v>
      </c>
      <c r="W311" s="48" t="str">
        <f>IF(INDEX(Applications_2021!$AH$2:$AH$651,MATCH($A311,Applications_2021!$A$2:$A$651,0))="","",INDEX(Applications_2021!$AH$2:$AH$651,MATCH($A311,Applications_2021!$A$2:$A$651,0)))</f>
        <v/>
      </c>
      <c r="X311" s="48" t="str">
        <f>IF(INDEX(Applications_2021!$AI$2:$AI$651,MATCH($A311,Applications_2021!$A$2:$A$651,0))="","",INDEX(Applications_2021!$AI$2:$AI$651,MATCH($A311,Applications_2021!$A$2:$A$651,0)))</f>
        <v>school/teacher</v>
      </c>
      <c r="Y311" s="48" t="str">
        <f>IF(INDEX(Applications_2021!$AJ$2:$AJ$651,MATCH($A311,Applications_2021!$A$2:$A$651,0))="","",INDEX(Applications_2021!$AJ$2:$AJ$651,MATCH($A311,Applications_2021!$A$2:$A$651,0)))</f>
        <v>Coleman/Bailey</v>
      </c>
      <c r="Z311" s="48" t="str" cm="1">
        <f t="array" ref="Z311">IF(INDEX(Transcripts_2021!$Q$2:$Q$1001,MATCH($A311,Applications_2021!$A$2:$A$1001,0))="","",INDEX(Transcripts_2021!$Q$2:$Q$1001,MATCH(TRIM($A311),TRIM(Transcripts_2021!$B$2:$B$1001),0)))</f>
        <v/>
      </c>
      <c r="AA311" s="48" t="str" cm="1">
        <f t="array" ref="AA311">IF(INDEX(Transcripts_2021!$S$2:$S$1001,MATCH($A311,Applications_2021!$A$2:$A$1001,0))="","",INDEX(Transcripts_2021!$S$2:$S$1001,MATCH(TRIM($A311),TRIM(Transcripts_2021!$B$2:$B$1001),0)))</f>
        <v/>
      </c>
      <c r="AB311" s="48" t="str" cm="1">
        <f t="array" ref="AB311">IF(INDEX(Transcripts_2021!$U$2:$U$1001,MATCH($A311,Applications_2021!$A$2:$A$1001,0))="","",INDEX(Transcripts_2021!$U$2:$U$1001,MATCH(TRIM($A311),TRIM(Transcripts_2021!$B$2:$B$1001),0)))</f>
        <v/>
      </c>
      <c r="AC311" s="48" t="str">
        <f>IF(INDEX(Transcripts_2021!$A$2:$A$324,MATCH($A311,Transcripts_2021!$A$2:$A$324,0))=$A311,INDEX(Transcripts_2021!$O$2:$O$324,MATCH($A311,Transcripts_2021!$A$2:$A$324,0)),"")</f>
        <v>Bailey APAC Middle School</v>
      </c>
      <c r="AD311" s="48" t="str">
        <f>IF(INDEX('AAYME 2021_List'!$A$3:$A$311,MATCH($A311,'AAYME 2021_List'!$A$3:$A$311,0))=$A311,INDEX('AAYME 2021_List'!$AC$3:$AC$311,MATCH($A311,'AAYME 2021_List'!$A$3:$A$311,0)),"")</f>
        <v>Hinds</v>
      </c>
      <c r="AE311" s="48" t="str">
        <f>IF(INDEX(Applications_2021!$AL$2:$AL$651,MATCH($A311,Applications_2021!$A$2:$A$651,0))="","",INDEX(Applications_2021!$AL$2:$AL$651,MATCH($A311,Applications_2021!$A$2:$A$651,0)))</f>
        <v>Hinds</v>
      </c>
    </row>
  </sheetData>
  <sheetProtection algorithmName="SHA-512" hashValue="L2vzjl2xHosPPxbIZMLT/3sK4u8lS9HXMzZcimJhdSUgD1tJesuCl8g+JBJ3upkURo0w3RCef7xEtXTfX4aibA==" saltValue="u2R4ulsO7UfmuNTF6chchg==" spinCount="100000" sheet="1" objects="1" scenarios="1" autoFilter="0"/>
  <autoFilter ref="A2:AE311" xr:uid="{07663850-0B86-419F-8FBE-E94F9FC287CA}"/>
  <mergeCells count="1">
    <mergeCell ref="E1:I1"/>
  </mergeCells>
  <conditionalFormatting sqref="B3:B311">
    <cfRule type="containsText" dxfId="1" priority="1" operator="containsText" text="No">
      <formula>NOT(ISERROR(SEARCH("No",B3)))</formula>
    </cfRule>
    <cfRule type="containsText" dxfId="0" priority="4" operator="containsText" text="Yes">
      <formula>NOT(ISERROR(SEARCH("Yes",B3)))</formula>
    </cfRule>
  </conditionalFormatting>
  <dataValidations xWindow="1432" yWindow="436" count="1">
    <dataValidation type="list" allowBlank="1" showInputMessage="1" showErrorMessage="1" errorTitle="ReasonErr" error="Use value from the drop down list." prompt="Reason" sqref="C3:C311" xr:uid="{58497753-4489-424E-9532-643EB23CF449}">
      <formula1>RejReason</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6E67-0C9D-402F-81ED-BFB481934224}">
  <sheetPr>
    <tabColor theme="9" tint="0.59999389629810485"/>
  </sheetPr>
  <dimension ref="A1:BE1001"/>
  <sheetViews>
    <sheetView zoomScale="90" zoomScaleNormal="90" workbookViewId="0">
      <pane ySplit="1" topLeftCell="A519" activePane="bottomLeft" state="frozen"/>
      <selection activeCell="S1" sqref="S1"/>
      <selection pane="bottomLeft" activeCell="A519" sqref="A519"/>
    </sheetView>
  </sheetViews>
  <sheetFormatPr defaultColWidth="8.88671875" defaultRowHeight="14.4" x14ac:dyDescent="0.3"/>
  <cols>
    <col min="1" max="1" width="16.88671875" style="8" customWidth="1"/>
    <col min="2" max="2" width="8.88671875" style="60" hidden="1" customWidth="1"/>
    <col min="3" max="4" width="8.88671875" style="8" hidden="1" customWidth="1"/>
    <col min="5" max="6" width="8.88671875" style="8" customWidth="1"/>
    <col min="7" max="8" width="8.88671875" style="8" hidden="1" customWidth="1"/>
    <col min="9" max="14" width="8.88671875" style="8" customWidth="1"/>
    <col min="15" max="15" width="15.44140625" style="8" bestFit="1" customWidth="1"/>
    <col min="16" max="20" width="8.88671875" style="8" customWidth="1"/>
    <col min="21" max="21" width="8.88671875" style="8" hidden="1" customWidth="1"/>
    <col min="22" max="39" width="8.88671875" style="8" customWidth="1"/>
    <col min="40" max="41" width="18.6640625" style="8" hidden="1" customWidth="1"/>
    <col min="42" max="43" width="8.88671875" style="8" hidden="1" customWidth="1"/>
    <col min="44" max="45" width="8.88671875" style="33" hidden="1" customWidth="1"/>
    <col min="46" max="47" width="8.88671875" style="8" hidden="1" customWidth="1"/>
    <col min="48" max="50" width="8.88671875" style="33" hidden="1" customWidth="1"/>
    <col min="51" max="51" width="16.88671875" style="8" hidden="1" customWidth="1"/>
    <col min="52" max="53" width="8.88671875" style="8"/>
    <col min="54" max="54" width="8.88671875" style="33" customWidth="1"/>
    <col min="55" max="55" width="8.88671875" style="8" customWidth="1"/>
    <col min="56" max="56" width="8.88671875" style="8" hidden="1" customWidth="1"/>
    <col min="57" max="57" width="0" style="8" hidden="1" customWidth="1"/>
    <col min="58" max="16384" width="8.88671875" style="8"/>
  </cols>
  <sheetData>
    <row r="1" spans="1:57" s="64" customFormat="1" ht="28.8" x14ac:dyDescent="0.3">
      <c r="A1" s="62" t="s">
        <v>267</v>
      </c>
      <c r="B1" s="63" t="s">
        <v>2075</v>
      </c>
      <c r="C1" s="64" t="s">
        <v>2076</v>
      </c>
      <c r="D1" s="64" t="s">
        <v>2077</v>
      </c>
      <c r="E1" s="64" t="s">
        <v>2078</v>
      </c>
      <c r="F1" s="64" t="s">
        <v>2079</v>
      </c>
      <c r="G1" s="64" t="s">
        <v>2080</v>
      </c>
      <c r="H1" s="64" t="s">
        <v>2081</v>
      </c>
      <c r="I1" s="64" t="s">
        <v>281</v>
      </c>
      <c r="J1" s="64" t="s">
        <v>282</v>
      </c>
      <c r="K1" s="64" t="s">
        <v>2082</v>
      </c>
      <c r="L1" s="64" t="s">
        <v>2083</v>
      </c>
      <c r="M1" s="64" t="s">
        <v>2084</v>
      </c>
      <c r="N1" s="64" t="s">
        <v>2085</v>
      </c>
      <c r="O1" s="64" t="s">
        <v>2086</v>
      </c>
      <c r="P1" s="64" t="s">
        <v>2067</v>
      </c>
      <c r="Q1" s="64" t="s">
        <v>42</v>
      </c>
      <c r="R1" s="64" t="s">
        <v>2087</v>
      </c>
      <c r="S1" s="64" t="s">
        <v>2088</v>
      </c>
      <c r="T1" s="64" t="s">
        <v>288</v>
      </c>
      <c r="U1" s="65"/>
      <c r="V1" s="64" t="s">
        <v>2089</v>
      </c>
      <c r="W1" s="64" t="s">
        <v>2090</v>
      </c>
      <c r="X1" s="64" t="s">
        <v>291</v>
      </c>
      <c r="Y1" s="64" t="s">
        <v>183</v>
      </c>
      <c r="Z1" s="64" t="s">
        <v>2091</v>
      </c>
      <c r="AA1" s="64" t="s">
        <v>2092</v>
      </c>
      <c r="AB1" s="64" t="s">
        <v>2093</v>
      </c>
      <c r="AC1" s="64" t="s">
        <v>2094</v>
      </c>
      <c r="AD1" s="64" t="s">
        <v>2095</v>
      </c>
      <c r="AE1" s="64" t="s">
        <v>2068</v>
      </c>
      <c r="AF1" s="64" t="s">
        <v>2069</v>
      </c>
      <c r="AG1" s="64" t="s">
        <v>2070</v>
      </c>
      <c r="AH1" s="64" t="s">
        <v>2071</v>
      </c>
      <c r="AI1" s="64" t="s">
        <v>2096</v>
      </c>
      <c r="AJ1" s="64" t="s">
        <v>2097</v>
      </c>
      <c r="AK1" s="64" t="s">
        <v>2098</v>
      </c>
      <c r="AL1" s="65" t="s">
        <v>2099</v>
      </c>
      <c r="AM1" s="272" t="s">
        <v>2100</v>
      </c>
      <c r="AN1" s="64" t="s">
        <v>313</v>
      </c>
      <c r="AO1" s="64" t="s">
        <v>314</v>
      </c>
      <c r="AP1" s="64" t="s">
        <v>2101</v>
      </c>
      <c r="AQ1" s="64" t="s">
        <v>2102</v>
      </c>
      <c r="AR1" s="36" t="s">
        <v>2103</v>
      </c>
      <c r="AS1" s="36" t="s">
        <v>2104</v>
      </c>
      <c r="AT1" s="64" t="s">
        <v>312</v>
      </c>
      <c r="AU1" s="64" t="s">
        <v>2105</v>
      </c>
      <c r="AV1" s="39" t="s">
        <v>2106</v>
      </c>
      <c r="AW1" s="125" t="s">
        <v>2107</v>
      </c>
      <c r="AX1" s="125" t="s">
        <v>2108</v>
      </c>
      <c r="AY1" s="62" t="s">
        <v>2109</v>
      </c>
      <c r="AZ1" s="64" t="s">
        <v>316</v>
      </c>
      <c r="BA1" s="64" t="s">
        <v>317</v>
      </c>
      <c r="BB1" s="217" t="s">
        <v>182</v>
      </c>
      <c r="BC1" s="64" t="s">
        <v>329</v>
      </c>
    </row>
    <row r="2" spans="1:57" x14ac:dyDescent="0.3">
      <c r="A2" s="48" t="str">
        <f>$AT2&amp;"-"&amp;UPPER(LEFT($D2,3))&amp;"-"&amp;UPPER(LEFT($C2,2))&amp;"-"&amp;$AU2</f>
        <v>0002-BUF-KH-0114</v>
      </c>
      <c r="B2" s="8">
        <v>2</v>
      </c>
      <c r="C2" s="8" t="s">
        <v>1432</v>
      </c>
      <c r="D2" s="8" t="s">
        <v>1433</v>
      </c>
      <c r="E2" s="8" t="s">
        <v>335</v>
      </c>
      <c r="F2" s="8" t="s">
        <v>170</v>
      </c>
      <c r="G2" s="8" t="s">
        <v>2110</v>
      </c>
      <c r="H2" s="8">
        <v>9012190229</v>
      </c>
      <c r="I2" s="8" t="s">
        <v>340</v>
      </c>
      <c r="J2" s="8" t="s">
        <v>1434</v>
      </c>
      <c r="K2" s="8" t="s">
        <v>2111</v>
      </c>
      <c r="L2" s="8" t="s">
        <v>1438</v>
      </c>
      <c r="M2" s="8" t="s">
        <v>854</v>
      </c>
      <c r="N2" s="8" t="s">
        <v>1439</v>
      </c>
      <c r="O2" s="8">
        <v>9012190229</v>
      </c>
      <c r="P2" s="8" t="s">
        <v>2112</v>
      </c>
      <c r="Q2" s="8" t="s">
        <v>394</v>
      </c>
      <c r="R2" s="8" t="s">
        <v>1436</v>
      </c>
      <c r="T2" s="8" t="s">
        <v>1437</v>
      </c>
      <c r="U2" s="8" t="s">
        <v>1437</v>
      </c>
      <c r="V2" s="8" t="s">
        <v>488</v>
      </c>
      <c r="W2" s="8" t="s">
        <v>2113</v>
      </c>
      <c r="X2" s="8" t="s">
        <v>348</v>
      </c>
      <c r="Y2" s="8" t="s">
        <v>202</v>
      </c>
      <c r="Z2" s="8" t="s">
        <v>2114</v>
      </c>
      <c r="AB2" s="8" t="s">
        <v>2115</v>
      </c>
      <c r="AE2" s="8" t="s">
        <v>48</v>
      </c>
      <c r="AF2" s="8" t="s">
        <v>2116</v>
      </c>
      <c r="AG2" s="8" t="s">
        <v>2117</v>
      </c>
      <c r="AH2" s="8" t="s">
        <v>2118</v>
      </c>
      <c r="AI2" s="8" t="s">
        <v>442</v>
      </c>
      <c r="AL2" s="275" t="s">
        <v>202</v>
      </c>
      <c r="AM2" s="48" t="str">
        <f>IF(INDEX('AAYME 2021_List'!$A$3:$A$311,MATCH($A2,'AAYME 2021_List'!$A$3:$A$311,0))=$A2,INDEX('AAYME 2021_List'!$AC$3:$AC$311,MATCH($A2,'AAYME 2021_List'!$A$3:$A$311,0)),"")</f>
        <v>Forrest</v>
      </c>
      <c r="AN2" s="48" t="str">
        <f t="shared" ref="AN2:AN65" si="0">TRIM($C2)&amp;"|"&amp;TRIM($D2)&amp;"|"&amp;TRIM($G2)&amp;"|"&amp;LEFT($I2,1)</f>
        <v>Khamya|Buford|khatrice.buford@gmail.com|7</v>
      </c>
      <c r="AO2" s="48" t="str">
        <f t="shared" ref="AO2:AO65" si="1">TRIM($C2)&amp;"|"&amp;TRIM($D2)&amp;"|"&amp;LEFT($I2,1)</f>
        <v>Khamya|Buford|7</v>
      </c>
      <c r="AP2" s="48" t="e">
        <f>INDEX(Transcripts_2021!$V$2:$V$324,MATCH($AN2,Transcripts_2021!$V$2:$V$324,0))</f>
        <v>#N/A</v>
      </c>
      <c r="AQ2" s="48" t="str">
        <f>INDEX(Transcripts_2021!$W$2:$W$324,MATCH($AO2,Transcripts_2021!$W$2:$W$324,0))</f>
        <v>Khamya|Buford|7</v>
      </c>
      <c r="AR2" s="68" t="e">
        <f t="shared" ref="AR2:AR65" si="2">IF($AN2=$AP2,"Yes","No")</f>
        <v>#N/A</v>
      </c>
      <c r="AS2" s="68" t="str">
        <f t="shared" ref="AS2:AS65" si="3">IF($AO2=$AQ2,"Yes","No")</f>
        <v>Yes</v>
      </c>
      <c r="AT2" s="48" t="str">
        <f t="shared" ref="AT2:AT8" si="4">"000"&amp;TEXT($B2,0)</f>
        <v>0002</v>
      </c>
      <c r="AU2" s="48" t="str">
        <f>INDEX(Transcripts_2021!$AC$2:$AC$324,MATCH($AO2,Transcripts_2021!$W$2:$W$324,0))</f>
        <v>0114</v>
      </c>
      <c r="AV2" s="68" t="str">
        <f t="shared" ref="AV2:AV65" si="5">IF(TRIM($Y2)=$AL2,"Yes","No")</f>
        <v>Yes</v>
      </c>
      <c r="AW2" s="68" t="str">
        <f>IF(INDEX(DropDowns!$E$3:$E$336,MATCH("*"&amp;$AF2&amp;"*",$AF$2:$AF$651,0))="","",INDEX(DropDowns!$E$3:$E$336,MATCH("*"&amp;$AF2&amp;"*",$AF$2:$AF$651,0)))</f>
        <v>Acid</v>
      </c>
      <c r="AX2" s="68" t="str">
        <f>IF(INDEX(DropDowns!$E$3:$E$336,MATCH("*"&amp;$AG2&amp;"*",$AG$2:$AG$651,0))="","",INDEX(DropDowns!$E$3:$E$336,MATCH("*"&amp;$AG2&amp;"*",$AG$2:$AG$651,0)))</f>
        <v>Acid</v>
      </c>
      <c r="AY2" s="48" t="str">
        <f t="shared" ref="AY2:AY65" si="6">$AT2&amp;"-"&amp;UPPER(LEFT($D2,3))&amp;"-"&amp;UPPER(LEFT($C2,2))&amp;"-"&amp;$AU2</f>
        <v>0002-BUF-KH-0114</v>
      </c>
      <c r="AZ2" s="48" t="str">
        <f t="shared" ref="AZ2:AZ65" si="7">TRIM($L2)&amp;" "&amp;TRIM($M2)</f>
        <v>Loleatha Miller</v>
      </c>
      <c r="BA2" s="48" t="str">
        <f>$AZ2&amp;COUNTIF($AZ2:$AZ$651,$AZ2)</f>
        <v>Loleatha Miller1</v>
      </c>
      <c r="BB2" s="68" t="str">
        <f>IF(INDEX('AAYME 2021_List'!$B$3:$B$311,MATCH($A2,'AAYME 2021_List'!$A$3:$A$311,0))="Yes","Yes","No")</f>
        <v>Yes</v>
      </c>
      <c r="BC2" s="48" t="str">
        <f>IF(INDEX('AAYME 2021_List'!$A$3:$A$311,MATCH($A2,'AAYME 2021_List'!$A$3:$A$311,0))=$A2,INDEX('AAYME 2021_List'!$C$3:$C$311,MATCH($A2,'AAYME 2021_List'!$A$3:$A$311,0)),"")</f>
        <v>06-Finalist</v>
      </c>
      <c r="BD2" s="8" t="s">
        <v>2119</v>
      </c>
      <c r="BE2" s="8" t="s">
        <v>2120</v>
      </c>
    </row>
    <row r="3" spans="1:57" x14ac:dyDescent="0.3">
      <c r="A3" s="48"/>
      <c r="B3" s="8">
        <v>3</v>
      </c>
      <c r="C3" s="143" t="s">
        <v>2121</v>
      </c>
      <c r="D3" s="143" t="s">
        <v>2122</v>
      </c>
      <c r="E3" s="143" t="s">
        <v>335</v>
      </c>
      <c r="F3" s="143" t="s">
        <v>169</v>
      </c>
      <c r="G3" s="8" t="s">
        <v>2123</v>
      </c>
      <c r="H3" s="8">
        <v>6015944534</v>
      </c>
      <c r="I3" s="143" t="s">
        <v>376</v>
      </c>
      <c r="J3" s="8" t="s">
        <v>2124</v>
      </c>
      <c r="K3" s="143" t="s">
        <v>2125</v>
      </c>
      <c r="L3" s="8" t="s">
        <v>2126</v>
      </c>
      <c r="M3" s="8" t="s">
        <v>253</v>
      </c>
      <c r="N3" s="8" t="s">
        <v>2123</v>
      </c>
      <c r="O3" s="8">
        <v>6015944534</v>
      </c>
      <c r="P3" s="143" t="s">
        <v>2112</v>
      </c>
      <c r="Q3" s="143" t="s">
        <v>394</v>
      </c>
      <c r="R3" s="8" t="s">
        <v>2127</v>
      </c>
      <c r="T3" s="143" t="s">
        <v>2128</v>
      </c>
      <c r="U3" s="143" t="s">
        <v>2128</v>
      </c>
      <c r="V3" s="8" t="s">
        <v>488</v>
      </c>
      <c r="W3" s="8">
        <v>39272</v>
      </c>
      <c r="X3" s="8" t="s">
        <v>348</v>
      </c>
      <c r="Y3" s="143" t="s">
        <v>209</v>
      </c>
      <c r="Z3" s="8" t="s">
        <v>2114</v>
      </c>
      <c r="AE3" s="233" t="s">
        <v>49</v>
      </c>
      <c r="AF3" s="8" t="s">
        <v>2129</v>
      </c>
      <c r="AI3" s="8" t="s">
        <v>442</v>
      </c>
      <c r="AL3" s="48" t="str">
        <f>IF($U3="","",IF(RIGHT($U3,4)=", MS",INDEX(DropDowns!$G$4:$G$1251,MATCH(TRIM($U3),DropDowns!$F$4:$F$1251,0)),INDEX(DropDowns!$G$4:$G$1251,MATCH(TRIM($U3)&amp;", MS",DropDowns!$F$4:$F$1251,0))))</f>
        <v>Hinds</v>
      </c>
      <c r="AM3" s="48" t="s">
        <v>2130</v>
      </c>
      <c r="AN3" s="48" t="str">
        <f t="shared" si="0"/>
        <v>Justin|Bickham|tate_brittney@yahoo.com|9</v>
      </c>
      <c r="AO3" s="48" t="str">
        <f t="shared" si="1"/>
        <v>Justin|Bickham|9</v>
      </c>
      <c r="AP3" s="48" t="e">
        <f>INDEX(Transcripts_2021!$V$2:$V$324,MATCH($AN3,Transcripts_2021!$V$2:$V$324,0))</f>
        <v>#N/A</v>
      </c>
      <c r="AQ3" s="48" t="e">
        <f>INDEX(Transcripts_2021!$W$2:$W$324,MATCH($AO3,Transcripts_2021!$W$2:$W$324,0))</f>
        <v>#N/A</v>
      </c>
      <c r="AR3" s="68" t="e">
        <f t="shared" si="2"/>
        <v>#N/A</v>
      </c>
      <c r="AS3" s="68" t="e">
        <f t="shared" si="3"/>
        <v>#N/A</v>
      </c>
      <c r="AT3" s="48" t="str">
        <f t="shared" si="4"/>
        <v>0003</v>
      </c>
      <c r="AU3" s="48" t="e">
        <f>INDEX(Transcripts_2021!$AC$2:$AC$324,MATCH($AO3,Transcripts_2021!$W$2:$W$324,0))</f>
        <v>#N/A</v>
      </c>
      <c r="AV3" s="68" t="str">
        <f t="shared" si="5"/>
        <v>Yes</v>
      </c>
      <c r="AW3" s="68" t="str">
        <f>IF(INDEX(DropDowns!$E$3:$E$336,MATCH("*"&amp;$AF3&amp;"*",$AF$2:$AF$651,0))="","",INDEX(DropDowns!$E$3:$E$336,MATCH("*"&amp;$AF3&amp;"*",$AF$2:$AF$651,0)))</f>
        <v>Actuarial</v>
      </c>
      <c r="AX3" s="68" t="str">
        <f>IF(INDEX(DropDowns!$E$3:$E$336,MATCH("*"&amp;$AG3&amp;"*",$AG$2:$AG$651,0))="","",INDEX(DropDowns!$E$3:$E$336,MATCH("*"&amp;$AG3&amp;"*",$AG$2:$AG$651,0)))</f>
        <v>Acid</v>
      </c>
      <c r="AY3" s="48" t="e">
        <f t="shared" si="6"/>
        <v>#N/A</v>
      </c>
      <c r="AZ3" s="48" t="str">
        <f t="shared" si="7"/>
        <v>Brittney Tate</v>
      </c>
      <c r="BA3" s="48" t="str">
        <f>$AZ3&amp;COUNTIF($AZ3:$AZ$651,$AZ3)</f>
        <v>Brittney Tate1</v>
      </c>
      <c r="BB3" s="68" t="e">
        <f>IF(INDEX('AAYME 2021_List'!$B$3:$B$311,MATCH($A3,'AAYME 2021_List'!$A$3:$A$311,0))="Yes","Yes","No")</f>
        <v>#N/A</v>
      </c>
      <c r="BC3" s="8" t="s">
        <v>2131</v>
      </c>
      <c r="BD3" s="8" t="s">
        <v>2132</v>
      </c>
    </row>
    <row r="4" spans="1:57" x14ac:dyDescent="0.3">
      <c r="A4" s="48"/>
      <c r="B4" s="8">
        <v>4</v>
      </c>
      <c r="C4" s="143" t="s">
        <v>2133</v>
      </c>
      <c r="D4" s="143" t="s">
        <v>2134</v>
      </c>
      <c r="E4" s="143" t="s">
        <v>335</v>
      </c>
      <c r="F4" s="143" t="s">
        <v>169</v>
      </c>
      <c r="I4" s="143" t="s">
        <v>401</v>
      </c>
      <c r="J4" s="8" t="s">
        <v>2135</v>
      </c>
      <c r="K4" s="143" t="s">
        <v>2136</v>
      </c>
      <c r="L4" s="8" t="s">
        <v>2133</v>
      </c>
      <c r="M4" s="8" t="s">
        <v>2134</v>
      </c>
      <c r="N4" s="8" t="s">
        <v>2137</v>
      </c>
      <c r="O4" s="8">
        <v>6623941665</v>
      </c>
      <c r="P4" s="143" t="s">
        <v>2112</v>
      </c>
      <c r="Q4" s="143" t="s">
        <v>394</v>
      </c>
      <c r="R4" s="8" t="s">
        <v>2138</v>
      </c>
      <c r="T4" s="143" t="s">
        <v>781</v>
      </c>
      <c r="U4" s="143" t="s">
        <v>781</v>
      </c>
      <c r="V4" s="8" t="s">
        <v>488</v>
      </c>
      <c r="W4" s="8">
        <v>38703</v>
      </c>
      <c r="X4" s="8" t="s">
        <v>348</v>
      </c>
      <c r="Y4" s="143" t="s">
        <v>2139</v>
      </c>
      <c r="Z4" s="8" t="s">
        <v>2114</v>
      </c>
      <c r="AB4" s="8" t="s">
        <v>2115</v>
      </c>
      <c r="AE4" s="233" t="s">
        <v>49</v>
      </c>
      <c r="AF4" s="8" t="s">
        <v>2140</v>
      </c>
      <c r="AI4" s="8" t="s">
        <v>459</v>
      </c>
      <c r="AL4" s="48" t="str">
        <f>IF($U4="","",IF(RIGHT($U4,4)=", MS",INDEX(DropDowns!$G$4:$G$1251,MATCH(TRIM($U4),DropDowns!$F$4:$F$1251,0)),INDEX(DropDowns!$G$4:$G$1251,MATCH(TRIM($U4)&amp;", MS",DropDowns!$F$4:$F$1251,0))))</f>
        <v>Washington</v>
      </c>
      <c r="AM4" s="48" t="s">
        <v>2130</v>
      </c>
      <c r="AN4" s="48" t="str">
        <f t="shared" si="0"/>
        <v>Benjamin|Davenport||8</v>
      </c>
      <c r="AO4" s="48" t="str">
        <f t="shared" si="1"/>
        <v>Benjamin|Davenport|8</v>
      </c>
      <c r="AP4" s="48" t="e">
        <f>INDEX(Transcripts_2021!$V$2:$V$324,MATCH($AN4,Transcripts_2021!$V$2:$V$324,0))</f>
        <v>#N/A</v>
      </c>
      <c r="AQ4" s="48" t="e">
        <f>INDEX(Transcripts_2021!$W$2:$W$324,MATCH($AO4,Transcripts_2021!$W$2:$W$324,0))</f>
        <v>#N/A</v>
      </c>
      <c r="AR4" s="68" t="e">
        <f t="shared" si="2"/>
        <v>#N/A</v>
      </c>
      <c r="AS4" s="68" t="e">
        <f t="shared" si="3"/>
        <v>#N/A</v>
      </c>
      <c r="AT4" s="48" t="str">
        <f t="shared" si="4"/>
        <v>0004</v>
      </c>
      <c r="AU4" s="48" t="e">
        <f>INDEX(Transcripts_2021!$AC$2:$AC$324,MATCH($AO4,Transcripts_2021!$W$2:$W$324,0))</f>
        <v>#N/A</v>
      </c>
      <c r="AV4" s="68" t="str">
        <f t="shared" si="5"/>
        <v>Yes</v>
      </c>
      <c r="AW4" s="68" t="str">
        <f>IF(INDEX(DropDowns!$E$3:$E$336,MATCH("*"&amp;$AF4&amp;"*",$AF$2:$AF$651,0))="","",INDEX(DropDowns!$E$3:$E$336,MATCH("*"&amp;$AF4&amp;"*",$AF$2:$AF$651,0)))</f>
        <v>Aeronautical</v>
      </c>
      <c r="AX4" s="68" t="str">
        <f>IF(INDEX(DropDowns!$E$3:$E$336,MATCH("*"&amp;$AG4&amp;"*",$AG$2:$AG$651,0))="","",INDEX(DropDowns!$E$3:$E$336,MATCH("*"&amp;$AG4&amp;"*",$AG$2:$AG$651,0)))</f>
        <v>Acid</v>
      </c>
      <c r="AY4" s="48" t="e">
        <f t="shared" si="6"/>
        <v>#N/A</v>
      </c>
      <c r="AZ4" s="48" t="str">
        <f t="shared" si="7"/>
        <v>Benjamin Davenport</v>
      </c>
      <c r="BA4" s="48" t="str">
        <f>$AZ4&amp;COUNTIF($AZ4:$AZ$651,$AZ4)</f>
        <v>Benjamin Davenport1</v>
      </c>
      <c r="BB4" s="68" t="e">
        <f>IF(INDEX('AAYME 2021_List'!$B$3:$B$311,MATCH($A4,'AAYME 2021_List'!$A$3:$A$311,0))="Yes","Yes","No")</f>
        <v>#N/A</v>
      </c>
      <c r="BC4" s="8" t="s">
        <v>2131</v>
      </c>
      <c r="BD4" s="8" t="s">
        <v>2141</v>
      </c>
    </row>
    <row r="5" spans="1:57" x14ac:dyDescent="0.3">
      <c r="A5" s="48" t="str">
        <f>$AT5&amp;"-"&amp;UPPER(LEFT($D5,3))&amp;"-"&amp;UPPER(LEFT($C5,2))&amp;"-"&amp;$AU5</f>
        <v>0005-JON-KY-0047</v>
      </c>
      <c r="B5" s="8">
        <v>5</v>
      </c>
      <c r="C5" s="143" t="s">
        <v>2142</v>
      </c>
      <c r="D5" s="143" t="s">
        <v>218</v>
      </c>
      <c r="E5" s="143" t="s">
        <v>335</v>
      </c>
      <c r="F5" s="143" t="s">
        <v>169</v>
      </c>
      <c r="G5" s="8" t="s">
        <v>2143</v>
      </c>
      <c r="H5" s="8">
        <v>6622513968</v>
      </c>
      <c r="I5" s="143" t="s">
        <v>376</v>
      </c>
      <c r="J5" s="8" t="s">
        <v>2144</v>
      </c>
      <c r="K5" s="143" t="s">
        <v>1367</v>
      </c>
      <c r="L5" s="8" t="s">
        <v>1014</v>
      </c>
      <c r="M5" s="8" t="s">
        <v>218</v>
      </c>
      <c r="N5" s="8" t="s">
        <v>2145</v>
      </c>
      <c r="O5" s="8">
        <v>6623865198</v>
      </c>
      <c r="P5" s="143" t="s">
        <v>2112</v>
      </c>
      <c r="Q5" s="143" t="s">
        <v>45</v>
      </c>
      <c r="R5" s="8" t="s">
        <v>2146</v>
      </c>
      <c r="T5" s="143" t="s">
        <v>508</v>
      </c>
      <c r="U5" s="143" t="s">
        <v>508</v>
      </c>
      <c r="V5" s="8" t="s">
        <v>488</v>
      </c>
      <c r="W5" s="8">
        <v>39705</v>
      </c>
      <c r="X5" s="8" t="s">
        <v>348</v>
      </c>
      <c r="Y5" s="143" t="s">
        <v>228</v>
      </c>
      <c r="Z5" s="8" t="s">
        <v>2114</v>
      </c>
      <c r="AB5" s="8" t="s">
        <v>2115</v>
      </c>
      <c r="AE5" s="233" t="s">
        <v>49</v>
      </c>
      <c r="AF5" s="8" t="s">
        <v>2147</v>
      </c>
      <c r="AG5" s="8" t="s">
        <v>2148</v>
      </c>
      <c r="AH5" s="8" t="s">
        <v>2149</v>
      </c>
      <c r="AI5" s="8" t="s">
        <v>442</v>
      </c>
      <c r="AK5" s="8" t="s">
        <v>2150</v>
      </c>
      <c r="AL5" s="48" t="str">
        <f>IF($U5="","",IF(RIGHT($U5,4)=", MS",INDEX(DropDowns!$G$4:$G$1251,MATCH(TRIM($U5),DropDowns!$F$4:$F$1251,0)),INDEX(DropDowns!$G$4:$G$1251,MATCH(TRIM($U5)&amp;", MS",DropDowns!$F$4:$F$1251,0))))</f>
        <v>Lowndes</v>
      </c>
      <c r="AM5" s="48" t="str">
        <f>IF(INDEX('AAYME 2021_List'!$A$3:$A$311,MATCH($A5,'AAYME 2021_List'!$A$3:$A$311,0))=$A5,INDEX('AAYME 2021_List'!$AC$3:$AC$311,MATCH($A5,'AAYME 2021_List'!$A$3:$A$311,0)),"")</f>
        <v>Lowndes</v>
      </c>
      <c r="AN5" s="48" t="str">
        <f t="shared" si="0"/>
        <v>Kyle|Jones|Kalexanderjay06@gmail.com|9</v>
      </c>
      <c r="AO5" s="48" t="str">
        <f t="shared" si="1"/>
        <v>Kyle|Jones|9</v>
      </c>
      <c r="AP5" s="48" t="str">
        <f>INDEX(Transcripts_2021!$V$2:$V$324,MATCH($AN5,Transcripts_2021!$V$2:$V$324,0))</f>
        <v>Kyle|Jones|Kalexanderjay06@gmail.com|9</v>
      </c>
      <c r="AQ5" s="48" t="str">
        <f>INDEX(Transcripts_2021!$W$2:$W$324,MATCH($AO5,Transcripts_2021!$W$2:$W$324,0))</f>
        <v>Kyle|Jones|9</v>
      </c>
      <c r="AR5" s="68" t="str">
        <f t="shared" si="2"/>
        <v>Yes</v>
      </c>
      <c r="AS5" s="68" t="str">
        <f t="shared" si="3"/>
        <v>Yes</v>
      </c>
      <c r="AT5" s="48" t="str">
        <f t="shared" si="4"/>
        <v>0005</v>
      </c>
      <c r="AU5" s="48" t="str">
        <f>INDEX(Transcripts_2021!$AC$2:$AC$324,MATCH($AO5,Transcripts_2021!$W$2:$W$324,0))</f>
        <v>0047</v>
      </c>
      <c r="AV5" s="68" t="str">
        <f t="shared" si="5"/>
        <v>Yes</v>
      </c>
      <c r="AW5" s="68" t="e">
        <f>IF(INDEX(DropDowns!$E$3:$E$336,MATCH("*"&amp;$AF5&amp;"*",$AF$2:$AF$651,0))="","",INDEX(DropDowns!$E$3:$E$336,MATCH("*"&amp;$AF5&amp;"*",$AF$2:$AF$651,0)))</f>
        <v>#VALUE!</v>
      </c>
      <c r="AX5" s="68" t="e">
        <f>IF(INDEX(DropDowns!$E$3:$E$336,MATCH("*"&amp;$AG5&amp;"*",$AG$2:$AG$651,0))="","",INDEX(DropDowns!$E$3:$E$336,MATCH("*"&amp;$AG5&amp;"*",$AG$2:$AG$651,0)))</f>
        <v>#VALUE!</v>
      </c>
      <c r="AY5" s="48" t="str">
        <f t="shared" si="6"/>
        <v>0005-JON-KY-0047</v>
      </c>
      <c r="AZ5" s="48" t="str">
        <f t="shared" si="7"/>
        <v>Angela Jones</v>
      </c>
      <c r="BA5" s="48" t="str">
        <f>$AZ5&amp;COUNTIF($AZ5:$AZ$651,$AZ5)</f>
        <v>Angela Jones1</v>
      </c>
      <c r="BB5" s="68" t="str">
        <f>IF(INDEX('AAYME 2021_List'!$B$3:$B$311,MATCH($A5,'AAYME 2021_List'!$A$3:$A$311,0))="Yes","Yes","No")</f>
        <v>No</v>
      </c>
      <c r="BC5" s="48" t="str">
        <f>IF(INDEX('AAYME 2021_List'!$A$3:$A$311,MATCH($A5,'AAYME 2021_List'!$A$3:$A$311,0))=$A5,INDEX('AAYME 2021_List'!$C$3:$C$311,MATCH($A5,'AAYME 2021_List'!$A$3:$A$311,0)),"")</f>
        <v>99-Not Selected</v>
      </c>
      <c r="BD5" s="8" t="s">
        <v>2151</v>
      </c>
    </row>
    <row r="6" spans="1:57" x14ac:dyDescent="0.3">
      <c r="A6" s="48"/>
      <c r="B6" s="8">
        <v>6</v>
      </c>
      <c r="C6" s="143" t="s">
        <v>2152</v>
      </c>
      <c r="D6" s="143" t="s">
        <v>2153</v>
      </c>
      <c r="E6" s="143" t="s">
        <v>335</v>
      </c>
      <c r="F6" s="143" t="s">
        <v>170</v>
      </c>
      <c r="G6" s="8" t="s">
        <v>2154</v>
      </c>
      <c r="H6" s="8">
        <v>6017099096</v>
      </c>
      <c r="I6" s="143" t="s">
        <v>376</v>
      </c>
      <c r="J6" s="8" t="s">
        <v>2155</v>
      </c>
      <c r="K6" s="143" t="s">
        <v>2156</v>
      </c>
      <c r="L6" s="8" t="s">
        <v>2157</v>
      </c>
      <c r="M6" s="8" t="s">
        <v>736</v>
      </c>
      <c r="N6" s="8" t="s">
        <v>2158</v>
      </c>
      <c r="O6" s="8">
        <v>6019421506</v>
      </c>
      <c r="P6" s="143" t="s">
        <v>2159</v>
      </c>
      <c r="Q6" s="143" t="s">
        <v>43</v>
      </c>
      <c r="R6" s="8" t="s">
        <v>2160</v>
      </c>
      <c r="T6" s="143" t="s">
        <v>2161</v>
      </c>
      <c r="U6" s="143" t="s">
        <v>2161</v>
      </c>
      <c r="V6" s="8" t="s">
        <v>488</v>
      </c>
      <c r="W6" s="8">
        <v>39051</v>
      </c>
      <c r="X6" s="8" t="s">
        <v>348</v>
      </c>
      <c r="Y6" s="143" t="s">
        <v>2162</v>
      </c>
      <c r="Z6" s="8" t="s">
        <v>2114</v>
      </c>
      <c r="AB6" s="8" t="s">
        <v>2115</v>
      </c>
      <c r="AE6" s="233" t="s">
        <v>49</v>
      </c>
      <c r="AF6" s="8" t="s">
        <v>2163</v>
      </c>
      <c r="AG6" s="8" t="s">
        <v>2164</v>
      </c>
      <c r="AI6" s="8" t="s">
        <v>2165</v>
      </c>
      <c r="AJ6" s="8" t="s">
        <v>2166</v>
      </c>
      <c r="AL6" s="48" t="str">
        <f>IF($U6="","",IF(RIGHT($U6,4)=", MS",INDEX(DropDowns!$G$4:$G$1251,MATCH(TRIM($U6),DropDowns!$F$4:$F$1251,0)),INDEX(DropDowns!$G$4:$G$1251,MATCH(TRIM($U6)&amp;", MS",DropDowns!$F$4:$F$1251,0))))</f>
        <v>Leake</v>
      </c>
      <c r="AM6" s="48" t="s">
        <v>2130</v>
      </c>
      <c r="AN6" s="48" t="str">
        <f t="shared" si="0"/>
        <v>Tamia|Calloway|tamiacalloway@leakesd.net|9</v>
      </c>
      <c r="AO6" s="48" t="str">
        <f t="shared" si="1"/>
        <v>Tamia|Calloway|9</v>
      </c>
      <c r="AP6" s="48" t="e">
        <f>INDEX(Transcripts_2021!$V$2:$V$324,MATCH($AN6,Transcripts_2021!$V$2:$V$324,0))</f>
        <v>#N/A</v>
      </c>
      <c r="AQ6" s="48" t="e">
        <f>INDEX(Transcripts_2021!$W$2:$W$324,MATCH($AO6,Transcripts_2021!$W$2:$W$324,0))</f>
        <v>#N/A</v>
      </c>
      <c r="AR6" s="68" t="e">
        <f t="shared" si="2"/>
        <v>#N/A</v>
      </c>
      <c r="AS6" s="68" t="e">
        <f t="shared" si="3"/>
        <v>#N/A</v>
      </c>
      <c r="AT6" s="48" t="str">
        <f t="shared" si="4"/>
        <v>0006</v>
      </c>
      <c r="AU6" s="48" t="e">
        <f>INDEX(Transcripts_2021!$AC$2:$AC$324,MATCH($AO6,Transcripts_2021!$W$2:$W$324,0))</f>
        <v>#N/A</v>
      </c>
      <c r="AV6" s="68" t="str">
        <f t="shared" si="5"/>
        <v>Yes</v>
      </c>
      <c r="AW6" s="68" t="str">
        <f>IF(INDEX(DropDowns!$E$3:$E$336,MATCH("*"&amp;$AF6&amp;"*",$AF$2:$AF$651,0))="","",INDEX(DropDowns!$E$3:$E$336,MATCH("*"&amp;$AF6&amp;"*",$AF$2:$AF$651,0)))</f>
        <v>Agribusiness Operations</v>
      </c>
      <c r="AX6" s="68" t="str">
        <f>IF(INDEX(DropDowns!$E$3:$E$336,MATCH("*"&amp;$AG6&amp;"*",$AG$2:$AG$651,0))="","",INDEX(DropDowns!$E$3:$E$336,MATCH("*"&amp;$AG6&amp;"*",$AG$2:$AG$651,0)))</f>
        <v>Agribusiness Operations</v>
      </c>
      <c r="AY6" s="48" t="e">
        <f t="shared" si="6"/>
        <v>#N/A</v>
      </c>
      <c r="AZ6" s="48" t="str">
        <f t="shared" si="7"/>
        <v>Toni Johnson</v>
      </c>
      <c r="BA6" s="48" t="str">
        <f>$AZ6&amp;COUNTIF($AZ6:$AZ$651,$AZ6)</f>
        <v>Toni Johnson1</v>
      </c>
      <c r="BB6" s="68" t="e">
        <f>IF(INDEX('AAYME 2021_List'!$B$3:$B$311,MATCH($A6,'AAYME 2021_List'!$A$3:$A$311,0))="Yes","Yes","No")</f>
        <v>#N/A</v>
      </c>
      <c r="BC6" s="8" t="s">
        <v>2131</v>
      </c>
      <c r="BD6" s="8" t="s">
        <v>2167</v>
      </c>
    </row>
    <row r="7" spans="1:57" x14ac:dyDescent="0.3">
      <c r="A7" s="48"/>
      <c r="B7" s="8">
        <v>7</v>
      </c>
      <c r="C7" s="143" t="s">
        <v>1408</v>
      </c>
      <c r="D7" s="143" t="s">
        <v>2168</v>
      </c>
      <c r="E7" s="143" t="s">
        <v>335</v>
      </c>
      <c r="F7" s="143" t="s">
        <v>169</v>
      </c>
      <c r="G7" s="8" t="s">
        <v>2169</v>
      </c>
      <c r="H7" s="8">
        <v>6625496532</v>
      </c>
      <c r="I7" s="143" t="s">
        <v>376</v>
      </c>
      <c r="J7" s="8" t="s">
        <v>2170</v>
      </c>
      <c r="K7" s="143" t="s">
        <v>228</v>
      </c>
      <c r="L7" s="8" t="s">
        <v>2171</v>
      </c>
      <c r="M7" s="8" t="s">
        <v>1020</v>
      </c>
      <c r="N7" s="8" t="s">
        <v>2169</v>
      </c>
      <c r="O7" s="8">
        <v>6625496532</v>
      </c>
      <c r="P7" s="143" t="s">
        <v>2112</v>
      </c>
      <c r="Q7" s="143" t="s">
        <v>394</v>
      </c>
      <c r="R7" s="8" t="s">
        <v>2172</v>
      </c>
      <c r="T7" s="143" t="s">
        <v>2173</v>
      </c>
      <c r="U7" s="143" t="s">
        <v>2173</v>
      </c>
      <c r="V7" s="8" t="s">
        <v>488</v>
      </c>
      <c r="W7" s="8">
        <v>39743</v>
      </c>
      <c r="X7" s="8" t="s">
        <v>348</v>
      </c>
      <c r="Y7" s="143" t="s">
        <v>228</v>
      </c>
      <c r="Z7" s="8" t="s">
        <v>2114</v>
      </c>
      <c r="AB7" s="8" t="s">
        <v>2115</v>
      </c>
      <c r="AE7" s="233" t="s">
        <v>49</v>
      </c>
      <c r="AF7" s="8" t="s">
        <v>2174</v>
      </c>
      <c r="AG7" s="8" t="s">
        <v>1088</v>
      </c>
      <c r="AH7" s="8" t="s">
        <v>1088</v>
      </c>
      <c r="AI7" s="8" t="s">
        <v>442</v>
      </c>
      <c r="AL7" s="48" t="str">
        <f>IF($U7="","",IF(RIGHT($U7,4)=", MS",INDEX(DropDowns!$G$4:$G$1251,MATCH(TRIM($U7),DropDowns!$F$4:$F$1251,0)),INDEX(DropDowns!$G$4:$G$1251,MATCH(TRIM($U7)&amp;", MS",DropDowns!$F$4:$F$1251,0))))</f>
        <v>Lowndes</v>
      </c>
      <c r="AM7" s="48" t="s">
        <v>2130</v>
      </c>
      <c r="AN7" s="48" t="str">
        <f t="shared" si="0"/>
        <v>Jordan|Mosby|triniawilliams31@yahoo.com|9</v>
      </c>
      <c r="AO7" s="48" t="str">
        <f t="shared" si="1"/>
        <v>Jordan|Mosby|9</v>
      </c>
      <c r="AP7" s="48" t="e">
        <f>INDEX(Transcripts_2021!$V$2:$V$324,MATCH($AN7,Transcripts_2021!$V$2:$V$324,0))</f>
        <v>#N/A</v>
      </c>
      <c r="AQ7" s="48" t="e">
        <f>INDEX(Transcripts_2021!$W$2:$W$324,MATCH($AO7,Transcripts_2021!$W$2:$W$324,0))</f>
        <v>#N/A</v>
      </c>
      <c r="AR7" s="68" t="e">
        <f t="shared" si="2"/>
        <v>#N/A</v>
      </c>
      <c r="AS7" s="68" t="e">
        <f t="shared" si="3"/>
        <v>#N/A</v>
      </c>
      <c r="AT7" s="48" t="str">
        <f t="shared" si="4"/>
        <v>0007</v>
      </c>
      <c r="AU7" s="48" t="e">
        <f>INDEX(Transcripts_2021!$AC$2:$AC$324,MATCH($AO7,Transcripts_2021!$W$2:$W$324,0))</f>
        <v>#N/A</v>
      </c>
      <c r="AV7" s="68" t="str">
        <f t="shared" si="5"/>
        <v>Yes</v>
      </c>
      <c r="AW7" s="68" t="str">
        <f>IF(INDEX(DropDowns!$E$3:$E$336,MATCH("*"&amp;$AF7&amp;"*",$AF$2:$AF$651,0))="","",INDEX(DropDowns!$E$3:$E$336,MATCH("*"&amp;$AF7&amp;"*",$AF$2:$AF$651,0)))</f>
        <v>Agricultural</v>
      </c>
      <c r="AX7" s="68" t="str">
        <f>IF(INDEX(DropDowns!$E$3:$E$336,MATCH("*"&amp;$AG7&amp;"*",$AG$2:$AG$651,0))="","",INDEX(DropDowns!$E$3:$E$336,MATCH("*"&amp;$AG7&amp;"*",$AG$2:$AG$651,0)))</f>
        <v>Agricultural</v>
      </c>
      <c r="AY7" s="48" t="e">
        <f t="shared" si="6"/>
        <v>#N/A</v>
      </c>
      <c r="AZ7" s="48" t="str">
        <f t="shared" si="7"/>
        <v>Catrinia Anthony</v>
      </c>
      <c r="BA7" s="48" t="str">
        <f>$AZ7&amp;COUNTIF($AZ7:$AZ$651,$AZ7)</f>
        <v>Catrinia Anthony1</v>
      </c>
      <c r="BB7" s="68" t="e">
        <f>IF(INDEX('AAYME 2021_List'!$B$3:$B$311,MATCH($A7,'AAYME 2021_List'!$A$3:$A$311,0))="Yes","Yes","No")</f>
        <v>#N/A</v>
      </c>
      <c r="BC7" s="8" t="s">
        <v>2131</v>
      </c>
      <c r="BD7" s="8" t="s">
        <v>2175</v>
      </c>
    </row>
    <row r="8" spans="1:57" x14ac:dyDescent="0.3">
      <c r="A8" s="48"/>
      <c r="B8" s="8">
        <v>8</v>
      </c>
      <c r="C8" s="143" t="s">
        <v>2176</v>
      </c>
      <c r="D8" s="143" t="s">
        <v>884</v>
      </c>
      <c r="E8" s="143" t="s">
        <v>335</v>
      </c>
      <c r="F8" s="143" t="s">
        <v>169</v>
      </c>
      <c r="G8" s="8" t="s">
        <v>2177</v>
      </c>
      <c r="H8" s="8">
        <v>6625490851</v>
      </c>
      <c r="I8" s="143" t="s">
        <v>401</v>
      </c>
      <c r="J8" s="8" t="s">
        <v>2178</v>
      </c>
      <c r="K8" s="143" t="s">
        <v>2179</v>
      </c>
      <c r="L8" s="8" t="s">
        <v>2180</v>
      </c>
      <c r="M8" s="8" t="s">
        <v>884</v>
      </c>
      <c r="N8" s="8" t="s">
        <v>2177</v>
      </c>
      <c r="O8" s="8">
        <v>6625490851</v>
      </c>
      <c r="P8" s="143" t="s">
        <v>2112</v>
      </c>
      <c r="Q8" s="143" t="s">
        <v>45</v>
      </c>
      <c r="R8" s="8" t="s">
        <v>2181</v>
      </c>
      <c r="T8" s="143" t="s">
        <v>508</v>
      </c>
      <c r="U8" s="143" t="s">
        <v>508</v>
      </c>
      <c r="V8" s="8" t="s">
        <v>488</v>
      </c>
      <c r="W8" s="8">
        <v>39702</v>
      </c>
      <c r="X8" s="8" t="s">
        <v>348</v>
      </c>
      <c r="Y8" s="143" t="s">
        <v>228</v>
      </c>
      <c r="Z8" s="8" t="s">
        <v>2114</v>
      </c>
      <c r="AB8" s="8" t="s">
        <v>2115</v>
      </c>
      <c r="AE8" s="233" t="s">
        <v>48</v>
      </c>
      <c r="AF8" s="8" t="s">
        <v>2182</v>
      </c>
      <c r="AI8" s="8" t="s">
        <v>442</v>
      </c>
      <c r="AL8" s="48" t="str">
        <f>IF($U8="","",IF(RIGHT($U8,4)=", MS",INDEX(DropDowns!$G$4:$G$1251,MATCH(TRIM($U8),DropDowns!$F$4:$F$1251,0)),INDEX(DropDowns!$G$4:$G$1251,MATCH(TRIM($U8)&amp;", MS",DropDowns!$F$4:$F$1251,0))))</f>
        <v>Lowndes</v>
      </c>
      <c r="AM8" s="48" t="s">
        <v>2130</v>
      </c>
      <c r="AN8" s="48" t="str">
        <f t="shared" si="0"/>
        <v>Caleb|Williams|tameka@southernhearts.org|8</v>
      </c>
      <c r="AO8" s="48" t="str">
        <f t="shared" si="1"/>
        <v>Caleb|Williams|8</v>
      </c>
      <c r="AP8" s="48" t="e">
        <f>INDEX(Transcripts_2021!$V$2:$V$324,MATCH($AN8,Transcripts_2021!$V$2:$V$324,0))</f>
        <v>#N/A</v>
      </c>
      <c r="AQ8" s="48" t="e">
        <f>INDEX(Transcripts_2021!$W$2:$W$324,MATCH($AO8,Transcripts_2021!$W$2:$W$324,0))</f>
        <v>#N/A</v>
      </c>
      <c r="AR8" s="68" t="e">
        <f t="shared" si="2"/>
        <v>#N/A</v>
      </c>
      <c r="AS8" s="68" t="e">
        <f t="shared" si="3"/>
        <v>#N/A</v>
      </c>
      <c r="AT8" s="48" t="str">
        <f t="shared" si="4"/>
        <v>0008</v>
      </c>
      <c r="AU8" s="48" t="e">
        <f>INDEX(Transcripts_2021!$AC$2:$AC$324,MATCH($AO8,Transcripts_2021!$W$2:$W$324,0))</f>
        <v>#N/A</v>
      </c>
      <c r="AV8" s="68" t="str">
        <f t="shared" si="5"/>
        <v>Yes</v>
      </c>
      <c r="AW8" s="68" t="str">
        <f>IF(INDEX(DropDowns!$E$3:$E$336,MATCH("*"&amp;$AF8&amp;"*",$AF$2:$AF$651,0))="","",INDEX(DropDowns!$E$3:$E$336,MATCH("*"&amp;$AF8&amp;"*",$AF$2:$AF$651,0)))</f>
        <v>Agriculture</v>
      </c>
      <c r="AX8" s="68" t="str">
        <f>IF(INDEX(DropDowns!$E$3:$E$336,MATCH("*"&amp;$AG8&amp;"*",$AG$2:$AG$651,0))="","",INDEX(DropDowns!$E$3:$E$336,MATCH("*"&amp;$AG8&amp;"*",$AG$2:$AG$651,0)))</f>
        <v>Acid</v>
      </c>
      <c r="AY8" s="48" t="e">
        <f t="shared" si="6"/>
        <v>#N/A</v>
      </c>
      <c r="AZ8" s="48" t="str">
        <f t="shared" si="7"/>
        <v>Tameka Williams</v>
      </c>
      <c r="BA8" s="48" t="str">
        <f>$AZ8&amp;COUNTIF($AZ8:$AZ$651,$AZ8)</f>
        <v>Tameka Williams1</v>
      </c>
      <c r="BB8" s="68" t="e">
        <f>IF(INDEX('AAYME 2021_List'!$B$3:$B$311,MATCH($A8,'AAYME 2021_List'!$A$3:$A$311,0))="Yes","Yes","No")</f>
        <v>#N/A</v>
      </c>
      <c r="BC8" s="8" t="s">
        <v>2131</v>
      </c>
      <c r="BD8" s="8" t="s">
        <v>2183</v>
      </c>
    </row>
    <row r="9" spans="1:57" x14ac:dyDescent="0.3">
      <c r="A9" s="48" t="str">
        <f>$AT9&amp;"-"&amp;UPPER(LEFT($D9,3))&amp;"-"&amp;UPPER(LEFT($C9,2))&amp;"-"&amp;$AU9</f>
        <v>0009-JON-KH-0194</v>
      </c>
      <c r="B9" s="8">
        <v>9</v>
      </c>
      <c r="C9" s="143" t="s">
        <v>2184</v>
      </c>
      <c r="D9" s="143" t="s">
        <v>218</v>
      </c>
      <c r="E9" s="143" t="s">
        <v>335</v>
      </c>
      <c r="F9" s="143" t="s">
        <v>170</v>
      </c>
      <c r="G9" s="8" t="s">
        <v>2185</v>
      </c>
      <c r="H9" s="8">
        <v>6622752468</v>
      </c>
      <c r="I9" s="143" t="s">
        <v>376</v>
      </c>
      <c r="J9" s="8" t="s">
        <v>2186</v>
      </c>
      <c r="K9" s="143" t="s">
        <v>2187</v>
      </c>
      <c r="L9" s="8" t="s">
        <v>2188</v>
      </c>
      <c r="M9" s="8" t="s">
        <v>2189</v>
      </c>
      <c r="N9" s="8" t="s">
        <v>2190</v>
      </c>
      <c r="O9" s="8">
        <v>6622955871</v>
      </c>
      <c r="P9" s="143" t="s">
        <v>2112</v>
      </c>
      <c r="Q9" s="143" t="s">
        <v>394</v>
      </c>
      <c r="R9" s="8" t="s">
        <v>2191</v>
      </c>
      <c r="T9" s="143" t="s">
        <v>2187</v>
      </c>
      <c r="U9" s="143" t="s">
        <v>2187</v>
      </c>
      <c r="V9" s="8" t="s">
        <v>488</v>
      </c>
      <c r="W9" s="8">
        <v>39773</v>
      </c>
      <c r="X9" s="8" t="s">
        <v>348</v>
      </c>
      <c r="Y9" s="143" t="s">
        <v>197</v>
      </c>
      <c r="Z9" s="8" t="s">
        <v>2114</v>
      </c>
      <c r="AB9" s="8" t="s">
        <v>2115</v>
      </c>
      <c r="AE9" s="233" t="s">
        <v>49</v>
      </c>
      <c r="AF9" s="8" t="s">
        <v>2192</v>
      </c>
      <c r="AG9" s="8" t="s">
        <v>2193</v>
      </c>
      <c r="AI9" s="8" t="s">
        <v>369</v>
      </c>
      <c r="AJ9" s="8" t="s">
        <v>2194</v>
      </c>
      <c r="AL9" s="48" t="str">
        <f>IF($U9="","",IF(RIGHT($U9,4)=", MS",INDEX(DropDowns!$G$4:$G$1251,MATCH(TRIM($U9),DropDowns!$F$4:$F$1251,0)),INDEX(DropDowns!$G$4:$G$1251,MATCH(TRIM($U9)&amp;", MS",DropDowns!$F$4:$F$1251,0))))</f>
        <v>Clay</v>
      </c>
      <c r="AM9" s="48" t="str">
        <f>IF(INDEX('AAYME 2021_List'!$A$3:$A$311,MATCH($A9,'AAYME 2021_List'!$A$3:$A$311,0))=$A9,INDEX('AAYME 2021_List'!$AC$3:$AC$311,MATCH($A9,'AAYME 2021_List'!$A$3:$A$311,0)),"")</f>
        <v>Clay</v>
      </c>
      <c r="AN9" s="48" t="str">
        <f t="shared" si="0"/>
        <v>Khailah|Jones|khailahhj@icloud.com|9</v>
      </c>
      <c r="AO9" s="48" t="str">
        <f t="shared" si="1"/>
        <v>Khailah|Jones|9</v>
      </c>
      <c r="AP9" s="48" t="e">
        <f>INDEX(Transcripts_2021!$V$2:$V$324,MATCH($AN9,Transcripts_2021!$V$2:$V$324,0))</f>
        <v>#N/A</v>
      </c>
      <c r="AQ9" s="48" t="str">
        <f>INDEX(Transcripts_2021!$W$2:$W$324,MATCH($AO9,Transcripts_2021!$W$2:$W$324,0))</f>
        <v>Khailah|Jones|9</v>
      </c>
      <c r="AR9" s="68" t="e">
        <f t="shared" si="2"/>
        <v>#N/A</v>
      </c>
      <c r="AS9" s="68" t="str">
        <f t="shared" si="3"/>
        <v>Yes</v>
      </c>
      <c r="AT9" s="48" t="str">
        <f>"000"&amp;TEXT($B9,0)</f>
        <v>0009</v>
      </c>
      <c r="AU9" s="48" t="str">
        <f>INDEX(Transcripts_2021!$AC$2:$AC$324,MATCH($AO9,Transcripts_2021!$W$2:$W$324,0))</f>
        <v>0194</v>
      </c>
      <c r="AV9" s="68" t="str">
        <f t="shared" si="5"/>
        <v>Yes</v>
      </c>
      <c r="AW9" s="68" t="str">
        <f>IF(INDEX(DropDowns!$E$3:$E$336,MATCH("*"&amp;$AF9&amp;"*",$AF$2:$AF$651,0))="","",INDEX(DropDowns!$E$3:$E$336,MATCH("*"&amp;$AF9&amp;"*",$AF$2:$AF$651,0)))</f>
        <v>Agronomy</v>
      </c>
      <c r="AX9" s="68" t="str">
        <f>IF(INDEX(DropDowns!$E$3:$E$336,MATCH("*"&amp;$AG9&amp;"*",$AG$2:$AG$651,0))="","",INDEX(DropDowns!$E$3:$E$336,MATCH("*"&amp;$AG9&amp;"*",$AG$2:$AG$651,0)))</f>
        <v>Agronomy</v>
      </c>
      <c r="AY9" s="48" t="str">
        <f t="shared" si="6"/>
        <v>0009-JON-KH-0194</v>
      </c>
      <c r="AZ9" s="48" t="str">
        <f t="shared" si="7"/>
        <v>Timeka Gibson</v>
      </c>
      <c r="BA9" s="48" t="str">
        <f>$AZ9&amp;COUNTIF($AZ9:$AZ$651,$AZ9)</f>
        <v>Timeka Gibson1</v>
      </c>
      <c r="BB9" s="68" t="str">
        <f>IF(INDEX('AAYME 2021_List'!$B$3:$B$311,MATCH($A9,'AAYME 2021_List'!$A$3:$A$311,0))="Yes","Yes","No")</f>
        <v>Yes</v>
      </c>
      <c r="BC9" s="48" t="str">
        <f>IF(INDEX('AAYME 2021_List'!$A$3:$A$311,MATCH($A9,'AAYME 2021_List'!$A$3:$A$311,0))=$A9,INDEX('AAYME 2021_List'!$C$3:$C$311,MATCH($A9,'AAYME 2021_List'!$A$3:$A$311,0)),"")</f>
        <v>00-Priority Representation</v>
      </c>
      <c r="BD9" s="8" t="s">
        <v>2141</v>
      </c>
    </row>
    <row r="10" spans="1:57" x14ac:dyDescent="0.3">
      <c r="A10" s="48" t="str">
        <f>$AT10&amp;"-"&amp;UPPER(LEFT($D10,3))&amp;"-"&amp;UPPER(LEFT($C10,2))&amp;"-"&amp;$AU10</f>
        <v>0010-ONE-MI-0119</v>
      </c>
      <c r="B10" s="8">
        <v>10</v>
      </c>
      <c r="C10" s="143" t="s">
        <v>2195</v>
      </c>
      <c r="D10" s="143" t="s">
        <v>2196</v>
      </c>
      <c r="E10" s="143" t="s">
        <v>335</v>
      </c>
      <c r="F10" s="143" t="s">
        <v>170</v>
      </c>
      <c r="G10" s="8" t="s">
        <v>2197</v>
      </c>
      <c r="H10" s="8">
        <v>6625491557</v>
      </c>
      <c r="I10" s="143" t="s">
        <v>376</v>
      </c>
      <c r="J10" s="143" t="s">
        <v>709</v>
      </c>
      <c r="K10" s="143" t="s">
        <v>1493</v>
      </c>
      <c r="L10" s="8" t="s">
        <v>2198</v>
      </c>
      <c r="M10" s="8" t="s">
        <v>2196</v>
      </c>
      <c r="N10" s="8" t="s">
        <v>2197</v>
      </c>
      <c r="O10" s="8">
        <v>6625495600</v>
      </c>
      <c r="P10" s="143" t="s">
        <v>2159</v>
      </c>
      <c r="Q10" s="143" t="s">
        <v>394</v>
      </c>
      <c r="R10" s="8" t="s">
        <v>2199</v>
      </c>
      <c r="T10" s="143" t="s">
        <v>1593</v>
      </c>
      <c r="U10" s="143" t="s">
        <v>1593</v>
      </c>
      <c r="V10" s="8" t="s">
        <v>488</v>
      </c>
      <c r="W10" s="8">
        <v>39702</v>
      </c>
      <c r="X10" s="8" t="s">
        <v>348</v>
      </c>
      <c r="Y10" s="143" t="s">
        <v>403</v>
      </c>
      <c r="AA10" s="8" t="s">
        <v>2200</v>
      </c>
      <c r="AC10" s="8" t="s">
        <v>2201</v>
      </c>
      <c r="AE10" s="233" t="s">
        <v>48</v>
      </c>
      <c r="AF10" s="8" t="s">
        <v>2202</v>
      </c>
      <c r="AG10" s="8" t="s">
        <v>2203</v>
      </c>
      <c r="AI10" s="8" t="s">
        <v>442</v>
      </c>
      <c r="AK10" s="8" t="s">
        <v>2204</v>
      </c>
      <c r="AL10" s="48" t="str">
        <f>IF($U10="","",IF(RIGHT($U10,4)=", MS",INDEX(DropDowns!$G$4:$G$1251,MATCH(TRIM($U10),DropDowns!$F$4:$F$1251,0)),INDEX(DropDowns!$G$4:$G$1251,MATCH(TRIM($U10)&amp;", MS",DropDowns!$F$4:$F$1251,0))))</f>
        <v>Lowndes</v>
      </c>
      <c r="AM10" s="48" t="str">
        <f>IF(INDEX('AAYME 2021_List'!$A$3:$A$311,MATCH($A10,'AAYME 2021_List'!$A$3:$A$311,0))=$A10,INDEX('AAYME 2021_List'!$AC$3:$AC$311,MATCH($A10,'AAYME 2021_List'!$A$3:$A$311,0)),"")</f>
        <v>Lowndes</v>
      </c>
      <c r="AN10" s="48" t="str">
        <f t="shared" si="0"/>
        <v>Miracle|ONeal|msmiraclesmom9805@gmail.com|9</v>
      </c>
      <c r="AO10" s="48" t="str">
        <f t="shared" si="1"/>
        <v>Miracle|ONeal|9</v>
      </c>
      <c r="AP10" s="48" t="e">
        <f>INDEX(Transcripts_2021!$V$2:$V$324,MATCH($AN10,Transcripts_2021!$V$2:$V$324,0))</f>
        <v>#N/A</v>
      </c>
      <c r="AQ10" s="48" t="str">
        <f>INDEX(Transcripts_2021!$W$2:$W$324,MATCH($AO10,Transcripts_2021!$W$2:$W$324,0))</f>
        <v>Miracle|Oneal|9</v>
      </c>
      <c r="AR10" s="68" t="e">
        <f t="shared" si="2"/>
        <v>#N/A</v>
      </c>
      <c r="AS10" s="68" t="str">
        <f t="shared" si="3"/>
        <v>Yes</v>
      </c>
      <c r="AT10" s="48" t="str">
        <f t="shared" ref="AT10:AT24" si="8">"00"&amp;TEXT($B10,0)</f>
        <v>0010</v>
      </c>
      <c r="AU10" s="48" t="str">
        <f>INDEX(Transcripts_2021!$AC$2:$AC$324,MATCH($AO10,Transcripts_2021!$W$2:$W$324,0))</f>
        <v>0119</v>
      </c>
      <c r="AV10" s="68" t="str">
        <f t="shared" si="5"/>
        <v>Yes</v>
      </c>
      <c r="AW10" s="68" t="str">
        <f>IF(INDEX(DropDowns!$E$3:$E$336,MATCH("*"&amp;$AF10&amp;"*",$AF$2:$AF$651,0))="","",INDEX(DropDowns!$E$3:$E$336,MATCH("*"&amp;$AF10&amp;"*",$AF$2:$AF$651,0)))</f>
        <v>Aircraft</v>
      </c>
      <c r="AX10" s="68" t="e">
        <f>IF(INDEX(DropDowns!$E$3:$E$336,MATCH("*"&amp;$AG10&amp;"*",$AG$2:$AG$651,0))="","",INDEX(DropDowns!$E$3:$E$336,MATCH("*"&amp;$AG10&amp;"*",$AG$2:$AG$651,0)))</f>
        <v>#VALUE!</v>
      </c>
      <c r="AY10" s="48" t="str">
        <f t="shared" si="6"/>
        <v>0010-ONE-MI-0119</v>
      </c>
      <c r="AZ10" s="48" t="str">
        <f t="shared" si="7"/>
        <v>Regina ONeal</v>
      </c>
      <c r="BA10" s="48" t="str">
        <f>$AZ10&amp;COUNTIF($AZ10:$AZ$651,$AZ10)</f>
        <v>Regina ONeal1</v>
      </c>
      <c r="BB10" s="68" t="str">
        <f>IF(INDEX('AAYME 2021_List'!$B$3:$B$311,MATCH($A10,'AAYME 2021_List'!$A$3:$A$311,0))="Yes","Yes","No")</f>
        <v>No</v>
      </c>
      <c r="BC10" s="48" t="str">
        <f>IF(INDEX('AAYME 2021_List'!$A$3:$A$311,MATCH($A10,'AAYME 2021_List'!$A$3:$A$311,0))=$A10,INDEX('AAYME 2021_List'!$C$3:$C$311,MATCH($A10,'AAYME 2021_List'!$A$3:$A$311,0)),"")</f>
        <v>99-Not Selected</v>
      </c>
      <c r="BD10" s="8" t="s">
        <v>2205</v>
      </c>
    </row>
    <row r="11" spans="1:57" x14ac:dyDescent="0.3">
      <c r="A11" s="48"/>
      <c r="B11" s="8">
        <v>11</v>
      </c>
      <c r="C11" s="143" t="s">
        <v>2206</v>
      </c>
      <c r="D11" s="143" t="s">
        <v>2207</v>
      </c>
      <c r="E11" s="143" t="s">
        <v>335</v>
      </c>
      <c r="F11" s="143" t="s">
        <v>169</v>
      </c>
      <c r="G11" s="8" t="s">
        <v>2208</v>
      </c>
      <c r="H11" s="8">
        <v>6627390357</v>
      </c>
      <c r="I11" s="143" t="s">
        <v>401</v>
      </c>
      <c r="J11" s="143" t="s">
        <v>2209</v>
      </c>
      <c r="K11" s="143" t="s">
        <v>2210</v>
      </c>
      <c r="L11" s="8" t="s">
        <v>2206</v>
      </c>
      <c r="M11" s="8" t="s">
        <v>2211</v>
      </c>
      <c r="N11" s="8" t="s">
        <v>2208</v>
      </c>
      <c r="O11" s="8">
        <v>6625826005</v>
      </c>
      <c r="P11" s="143" t="s">
        <v>2159</v>
      </c>
      <c r="Q11" s="143" t="s">
        <v>394</v>
      </c>
      <c r="R11" s="8" t="s">
        <v>2212</v>
      </c>
      <c r="T11" s="143" t="s">
        <v>2213</v>
      </c>
      <c r="U11" s="143" t="s">
        <v>2213</v>
      </c>
      <c r="V11" s="8" t="s">
        <v>488</v>
      </c>
      <c r="W11" s="8">
        <v>39090</v>
      </c>
      <c r="X11" s="8" t="s">
        <v>348</v>
      </c>
      <c r="Y11" s="143" t="s">
        <v>488</v>
      </c>
      <c r="Z11" s="8" t="s">
        <v>2114</v>
      </c>
      <c r="AB11" s="8" t="s">
        <v>2115</v>
      </c>
      <c r="AE11" s="233" t="s">
        <v>48</v>
      </c>
      <c r="AF11" s="8" t="s">
        <v>2214</v>
      </c>
      <c r="AG11" s="8" t="s">
        <v>2215</v>
      </c>
      <c r="AH11" s="8" t="s">
        <v>2216</v>
      </c>
      <c r="AI11" s="8" t="s">
        <v>2165</v>
      </c>
      <c r="AJ11" s="8" t="s">
        <v>2210</v>
      </c>
      <c r="AL11" s="48" t="str">
        <f>IF($U11="","",IF(RIGHT($U11,4)=", MS",INDEX(DropDowns!$G$4:$G$1251,MATCH(TRIM($U11),DropDowns!$F$4:$F$1251,0)),INDEX(DropDowns!$G$4:$G$1251,MATCH(TRIM($U11)&amp;", MS",DropDowns!$F$4:$F$1251,0))))</f>
        <v>Attala</v>
      </c>
      <c r="AM11" s="48" t="s">
        <v>2130</v>
      </c>
      <c r="AN11" s="48" t="str">
        <f t="shared" si="0"/>
        <v>Adam|Reed Greer|Semonie78@yahoo.com|8</v>
      </c>
      <c r="AO11" s="48" t="str">
        <f t="shared" si="1"/>
        <v>Adam|Reed Greer|8</v>
      </c>
      <c r="AP11" s="48" t="e">
        <f>INDEX(Transcripts_2021!$V$2:$V$324,MATCH($AN11,Transcripts_2021!$V$2:$V$324,0))</f>
        <v>#N/A</v>
      </c>
      <c r="AQ11" s="48" t="e">
        <f>INDEX(Transcripts_2021!$W$2:$W$324,MATCH($AO11,Transcripts_2021!$W$2:$W$324,0))</f>
        <v>#N/A</v>
      </c>
      <c r="AR11" s="68" t="e">
        <f t="shared" si="2"/>
        <v>#N/A</v>
      </c>
      <c r="AS11" s="68" t="e">
        <f t="shared" si="3"/>
        <v>#N/A</v>
      </c>
      <c r="AT11" s="48" t="str">
        <f t="shared" si="8"/>
        <v>0011</v>
      </c>
      <c r="AU11" s="48" t="e">
        <f>INDEX(Transcripts_2021!$AC$2:$AC$324,MATCH($AO11,Transcripts_2021!$W$2:$W$324,0))</f>
        <v>#N/A</v>
      </c>
      <c r="AV11" s="68" t="str">
        <f t="shared" si="5"/>
        <v>No</v>
      </c>
      <c r="AW11" s="68" t="str">
        <f>IF(INDEX(DropDowns!$E$3:$E$336,MATCH("*"&amp;$AF11&amp;"*",$AF$2:$AF$651,0))="","",INDEX(DropDowns!$E$3:$E$336,MATCH("*"&amp;$AF11&amp;"*",$AF$2:$AF$651,0)))</f>
        <v>Airplane</v>
      </c>
      <c r="AX11" s="68" t="str">
        <f>IF(INDEX(DropDowns!$E$3:$E$336,MATCH("*"&amp;$AG11&amp;"*",$AG$2:$AG$651,0))="","",INDEX(DropDowns!$E$3:$E$336,MATCH("*"&amp;$AG11&amp;"*",$AG$2:$AG$651,0)))</f>
        <v>Airplane</v>
      </c>
      <c r="AY11" s="48" t="e">
        <f t="shared" si="6"/>
        <v>#N/A</v>
      </c>
      <c r="AZ11" s="48" t="str">
        <f t="shared" si="7"/>
        <v>Adam Greer</v>
      </c>
      <c r="BA11" s="48" t="str">
        <f>$AZ11&amp;COUNTIF($AZ11:$AZ$651,$AZ11)</f>
        <v>Adam Greer1</v>
      </c>
      <c r="BB11" s="68" t="e">
        <f>IF(INDEX('AAYME 2021_List'!$B$3:$B$311,MATCH($A11,'AAYME 2021_List'!$A$3:$A$311,0))="Yes","Yes","No")</f>
        <v>#N/A</v>
      </c>
      <c r="BC11" s="8" t="s">
        <v>2131</v>
      </c>
      <c r="BD11" s="8" t="s">
        <v>2217</v>
      </c>
    </row>
    <row r="12" spans="1:57" x14ac:dyDescent="0.3">
      <c r="A12" s="48"/>
      <c r="B12" s="8">
        <v>12</v>
      </c>
      <c r="C12" s="143" t="s">
        <v>2218</v>
      </c>
      <c r="D12" s="143" t="s">
        <v>1825</v>
      </c>
      <c r="E12" s="143" t="s">
        <v>335</v>
      </c>
      <c r="F12" s="143" t="s">
        <v>169</v>
      </c>
      <c r="G12" s="8" t="s">
        <v>2219</v>
      </c>
      <c r="H12" s="8">
        <v>6016179767</v>
      </c>
      <c r="I12" s="143" t="s">
        <v>340</v>
      </c>
      <c r="J12" s="143" t="s">
        <v>2220</v>
      </c>
      <c r="K12" s="143" t="s">
        <v>2221</v>
      </c>
      <c r="L12" s="8" t="s">
        <v>2222</v>
      </c>
      <c r="M12" s="8" t="s">
        <v>2223</v>
      </c>
      <c r="N12" s="8" t="s">
        <v>2219</v>
      </c>
      <c r="O12" s="8">
        <v>6014157104</v>
      </c>
      <c r="P12" s="143" t="s">
        <v>2112</v>
      </c>
      <c r="Q12" s="143" t="s">
        <v>45</v>
      </c>
      <c r="R12" s="8" t="s">
        <v>2224</v>
      </c>
      <c r="T12" s="143" t="s">
        <v>2225</v>
      </c>
      <c r="U12" s="143" t="s">
        <v>2225</v>
      </c>
      <c r="V12" s="8" t="s">
        <v>488</v>
      </c>
      <c r="W12" s="8">
        <v>39180</v>
      </c>
      <c r="X12" s="8" t="s">
        <v>348</v>
      </c>
      <c r="Y12" s="143" t="s">
        <v>259</v>
      </c>
      <c r="Z12" s="8" t="s">
        <v>2114</v>
      </c>
      <c r="AB12" s="8" t="s">
        <v>2115</v>
      </c>
      <c r="AE12" s="233" t="s">
        <v>49</v>
      </c>
      <c r="AF12" s="8" t="s">
        <v>2226</v>
      </c>
      <c r="AG12" s="8" t="s">
        <v>2227</v>
      </c>
      <c r="AH12" s="8" t="s">
        <v>2228</v>
      </c>
      <c r="AI12" s="8" t="s">
        <v>2165</v>
      </c>
      <c r="AJ12" s="8" t="s">
        <v>2229</v>
      </c>
      <c r="AL12" s="48" t="str">
        <f>IF($U12="","",IF(RIGHT($U12,4)=", MS",INDEX(DropDowns!$G$4:$G$1251,MATCH(TRIM($U12),DropDowns!$F$4:$F$1251,0)),INDEX(DropDowns!$G$4:$G$1251,MATCH(TRIM($U12)&amp;", MS",DropDowns!$F$4:$F$1251,0))))</f>
        <v>Warren</v>
      </c>
      <c r="AM12" s="48" t="s">
        <v>2130</v>
      </c>
      <c r="AN12" s="48" t="str">
        <f t="shared" si="0"/>
        <v>Teryn|Green|alishaagreen@gmail.com|7</v>
      </c>
      <c r="AO12" s="48" t="str">
        <f t="shared" si="1"/>
        <v>Teryn|Green|7</v>
      </c>
      <c r="AP12" s="48" t="e">
        <f>INDEX(Transcripts_2021!$V$2:$V$324,MATCH($AN12,Transcripts_2021!$V$2:$V$324,0))</f>
        <v>#N/A</v>
      </c>
      <c r="AQ12" s="48" t="e">
        <f>INDEX(Transcripts_2021!$W$2:$W$324,MATCH($AO12,Transcripts_2021!$W$2:$W$324,0))</f>
        <v>#N/A</v>
      </c>
      <c r="AR12" s="68" t="e">
        <f t="shared" si="2"/>
        <v>#N/A</v>
      </c>
      <c r="AS12" s="68" t="e">
        <f t="shared" si="3"/>
        <v>#N/A</v>
      </c>
      <c r="AT12" s="48" t="str">
        <f t="shared" si="8"/>
        <v>0012</v>
      </c>
      <c r="AU12" s="48" t="e">
        <f>INDEX(Transcripts_2021!$AC$2:$AC$324,MATCH($AO12,Transcripts_2021!$W$2:$W$324,0))</f>
        <v>#N/A</v>
      </c>
      <c r="AV12" s="68" t="str">
        <f t="shared" si="5"/>
        <v>Yes</v>
      </c>
      <c r="AW12" s="68" t="str">
        <f>IF(INDEX(DropDowns!$E$3:$E$336,MATCH("*"&amp;$AF12&amp;"*",$AF$2:$AF$651,0))="","",INDEX(DropDowns!$E$3:$E$336,MATCH("*"&amp;$AF12&amp;"*",$AF$2:$AF$651,0)))</f>
        <v>Algebra</v>
      </c>
      <c r="AX12" s="68" t="str">
        <f>IF(INDEX(DropDowns!$E$3:$E$336,MATCH("*"&amp;$AG12&amp;"*",$AG$2:$AG$651,0))="","",INDEX(DropDowns!$E$3:$E$336,MATCH("*"&amp;$AG12&amp;"*",$AG$2:$AG$651,0)))</f>
        <v>Algebra</v>
      </c>
      <c r="AY12" s="48" t="e">
        <f t="shared" si="6"/>
        <v>#N/A</v>
      </c>
      <c r="AZ12" s="48" t="str">
        <f t="shared" si="7"/>
        <v>Alisha Thomas</v>
      </c>
      <c r="BA12" s="48" t="str">
        <f>$AZ12&amp;COUNTIF($AZ12:$AZ$651,$AZ12)</f>
        <v>Alisha Thomas1</v>
      </c>
      <c r="BB12" s="68" t="e">
        <f>IF(INDEX('AAYME 2021_List'!$B$3:$B$311,MATCH($A12,'AAYME 2021_List'!$A$3:$A$311,0))="Yes","Yes","No")</f>
        <v>#N/A</v>
      </c>
      <c r="BC12" s="8" t="s">
        <v>2131</v>
      </c>
    </row>
    <row r="13" spans="1:57" x14ac:dyDescent="0.3">
      <c r="A13" s="48" t="str">
        <f>$AT13&amp;"-"&amp;UPPER(LEFT($D13,3))&amp;"-"&amp;UPPER(LEFT($C13,2))&amp;"-"&amp;$AU13</f>
        <v>0013-DUN-AU-0227</v>
      </c>
      <c r="B13" s="8">
        <v>13</v>
      </c>
      <c r="C13" s="143" t="s">
        <v>2230</v>
      </c>
      <c r="D13" s="143" t="s">
        <v>2231</v>
      </c>
      <c r="E13" s="143" t="s">
        <v>335</v>
      </c>
      <c r="F13" s="143" t="s">
        <v>169</v>
      </c>
      <c r="G13" s="8" t="s">
        <v>2232</v>
      </c>
      <c r="H13" s="8">
        <v>6626942153</v>
      </c>
      <c r="I13" s="143" t="s">
        <v>340</v>
      </c>
      <c r="J13" s="143" t="s">
        <v>2233</v>
      </c>
      <c r="K13" s="143" t="s">
        <v>2234</v>
      </c>
      <c r="L13" s="8" t="s">
        <v>409</v>
      </c>
      <c r="M13" s="8" t="s">
        <v>2235</v>
      </c>
      <c r="N13" s="8" t="s">
        <v>2236</v>
      </c>
      <c r="O13" s="8">
        <v>6626942143</v>
      </c>
      <c r="P13" s="143" t="s">
        <v>2112</v>
      </c>
      <c r="Q13" s="143" t="s">
        <v>441</v>
      </c>
      <c r="R13" s="8" t="s">
        <v>2237</v>
      </c>
      <c r="T13" s="143" t="s">
        <v>1851</v>
      </c>
      <c r="U13" s="143" t="s">
        <v>1851</v>
      </c>
      <c r="V13" s="8" t="s">
        <v>488</v>
      </c>
      <c r="W13" s="8">
        <v>39759</v>
      </c>
      <c r="X13" s="8" t="s">
        <v>348</v>
      </c>
      <c r="Y13" s="143" t="s">
        <v>237</v>
      </c>
      <c r="Z13" s="8" t="s">
        <v>2114</v>
      </c>
      <c r="AE13" s="233" t="s">
        <v>49</v>
      </c>
      <c r="AF13" s="8" t="s">
        <v>2238</v>
      </c>
      <c r="AG13" s="8" t="s">
        <v>2239</v>
      </c>
      <c r="AH13" s="8" t="s">
        <v>2240</v>
      </c>
      <c r="AI13" s="8" t="s">
        <v>459</v>
      </c>
      <c r="AL13" s="48" t="str">
        <f>IF($U13="","",IF(RIGHT($U13,4)=", MS",INDEX(DropDowns!$G$4:$G$1251,MATCH(TRIM($U13),DropDowns!$F$4:$F$1251,0)),INDEX(DropDowns!$G$4:$G$1251,MATCH(TRIM($U13)&amp;", MS",DropDowns!$F$4:$F$1251,0))))</f>
        <v>Oktibbeha</v>
      </c>
      <c r="AM13" s="48" t="str">
        <f>IF(INDEX('AAYME 2021_List'!$A$3:$A$311,MATCH($A13,'AAYME 2021_List'!$A$3:$A$311,0))=$A13,INDEX('AAYME 2021_List'!$AC$3:$AC$311,MATCH($A13,'AAYME 2021_List'!$A$3:$A$311,0)),"")</f>
        <v>Oktibbeha</v>
      </c>
      <c r="AN13" s="48" t="str">
        <f t="shared" si="0"/>
        <v>Aubrey|Dunning|adunning4222@gmail.com|7</v>
      </c>
      <c r="AO13" s="48" t="str">
        <f t="shared" si="1"/>
        <v>Aubrey|Dunning|7</v>
      </c>
      <c r="AP13" s="48" t="str">
        <f>INDEX(Transcripts_2021!$V$2:$V$324,MATCH($AN13,Transcripts_2021!$V$2:$V$324,0))</f>
        <v>Aubrey|Dunning|adunning4222@gmail.com|7</v>
      </c>
      <c r="AQ13" s="48" t="str">
        <f>INDEX(Transcripts_2021!$W$2:$W$324,MATCH($AO13,Transcripts_2021!$W$2:$W$324,0))</f>
        <v>Aubrey|Dunning|7</v>
      </c>
      <c r="AR13" s="68" t="str">
        <f t="shared" si="2"/>
        <v>Yes</v>
      </c>
      <c r="AS13" s="68" t="str">
        <f t="shared" si="3"/>
        <v>Yes</v>
      </c>
      <c r="AT13" s="48" t="str">
        <f t="shared" si="8"/>
        <v>0013</v>
      </c>
      <c r="AU13" s="48" t="str">
        <f>INDEX(Transcripts_2021!$AC$2:$AC$324,MATCH($AO13,Transcripts_2021!$W$2:$W$324,0))</f>
        <v>0227</v>
      </c>
      <c r="AV13" s="68" t="str">
        <f t="shared" si="5"/>
        <v>Yes</v>
      </c>
      <c r="AW13" s="68" t="str">
        <f>IF(INDEX(DropDowns!$E$3:$E$336,MATCH("*"&amp;$AF13&amp;"*",$AF$2:$AF$651,0))="","",INDEX(DropDowns!$E$3:$E$336,MATCH("*"&amp;$AF13&amp;"*",$AF$2:$AF$651,0)))</f>
        <v>Algorithm</v>
      </c>
      <c r="AX13" s="68" t="str">
        <f>IF(INDEX(DropDowns!$E$3:$E$336,MATCH("*"&amp;$AG13&amp;"*",$AG$2:$AG$651,0))="","",INDEX(DropDowns!$E$3:$E$336,MATCH("*"&amp;$AG13&amp;"*",$AG$2:$AG$651,0)))</f>
        <v>Algorithm</v>
      </c>
      <c r="AY13" s="48" t="str">
        <f t="shared" si="6"/>
        <v>0013-DUN-AU-0227</v>
      </c>
      <c r="AZ13" s="48" t="str">
        <f t="shared" si="7"/>
        <v>Kimberly Mason Peeples</v>
      </c>
      <c r="BA13" s="48" t="str">
        <f>$AZ13&amp;COUNTIF($AZ13:$AZ$651,$AZ13)</f>
        <v>Kimberly Mason Peeples1</v>
      </c>
      <c r="BB13" s="68" t="str">
        <f>IF(INDEX('AAYME 2021_List'!$B$3:$B$311,MATCH($A13,'AAYME 2021_List'!$A$3:$A$311,0))="Yes","Yes","No")</f>
        <v>Yes</v>
      </c>
      <c r="BC13" s="48" t="str">
        <f>IF(INDEX('AAYME 2021_List'!$A$3:$A$311,MATCH($A13,'AAYME 2021_List'!$A$3:$A$311,0))=$A13,INDEX('AAYME 2021_List'!$C$3:$C$311,MATCH($A13,'AAYME 2021_List'!$A$3:$A$311,0)),"")</f>
        <v>06-Finalist</v>
      </c>
    </row>
    <row r="14" spans="1:57" x14ac:dyDescent="0.3">
      <c r="A14" s="48"/>
      <c r="B14" s="8">
        <v>14</v>
      </c>
      <c r="C14" s="143" t="s">
        <v>2241</v>
      </c>
      <c r="D14" s="143" t="s">
        <v>2242</v>
      </c>
      <c r="E14" s="143" t="s">
        <v>335</v>
      </c>
      <c r="F14" s="143" t="s">
        <v>170</v>
      </c>
      <c r="G14" s="8" t="s">
        <v>2243</v>
      </c>
      <c r="H14" s="8">
        <v>6015966851</v>
      </c>
      <c r="I14" s="143" t="s">
        <v>376</v>
      </c>
      <c r="J14" s="143" t="s">
        <v>2244</v>
      </c>
      <c r="K14" s="143" t="s">
        <v>221</v>
      </c>
      <c r="L14" s="8" t="s">
        <v>2245</v>
      </c>
      <c r="M14" s="8" t="s">
        <v>1211</v>
      </c>
      <c r="N14" s="8" t="s">
        <v>2246</v>
      </c>
      <c r="O14" s="8">
        <v>6015966851</v>
      </c>
      <c r="P14" s="143" t="s">
        <v>2247</v>
      </c>
      <c r="Q14" s="143" t="s">
        <v>441</v>
      </c>
      <c r="R14" s="8" t="s">
        <v>2248</v>
      </c>
      <c r="S14" s="8" t="s">
        <v>2249</v>
      </c>
      <c r="T14" s="143" t="s">
        <v>2250</v>
      </c>
      <c r="U14" s="143" t="s">
        <v>2250</v>
      </c>
      <c r="V14" s="8" t="s">
        <v>488</v>
      </c>
      <c r="W14" s="8">
        <v>39402</v>
      </c>
      <c r="X14" s="8" t="s">
        <v>348</v>
      </c>
      <c r="Y14" s="143" t="s">
        <v>2251</v>
      </c>
      <c r="AD14" s="8" t="s">
        <v>2252</v>
      </c>
      <c r="AE14" s="233" t="s">
        <v>50</v>
      </c>
      <c r="AF14" s="8" t="s">
        <v>2253</v>
      </c>
      <c r="AG14" s="8" t="s">
        <v>2254</v>
      </c>
      <c r="AI14" s="8" t="s">
        <v>720</v>
      </c>
      <c r="AL14" s="275" t="s">
        <v>221</v>
      </c>
      <c r="AM14" s="48" t="s">
        <v>2130</v>
      </c>
      <c r="AN14" s="48" t="str">
        <f t="shared" si="0"/>
        <v>leah|rash|leah.rash@lcsdstudents.org|9</v>
      </c>
      <c r="AO14" s="48" t="str">
        <f t="shared" si="1"/>
        <v>leah|rash|9</v>
      </c>
      <c r="AP14" s="48" t="e">
        <f>INDEX(Transcripts_2021!$V$2:$V$324,MATCH($AN14,Transcripts_2021!$V$2:$V$324,0))</f>
        <v>#N/A</v>
      </c>
      <c r="AQ14" s="48" t="e">
        <f>INDEX(Transcripts_2021!$W$2:$W$324,MATCH($AO14,Transcripts_2021!$W$2:$W$324,0))</f>
        <v>#N/A</v>
      </c>
      <c r="AR14" s="68" t="e">
        <f t="shared" si="2"/>
        <v>#N/A</v>
      </c>
      <c r="AS14" s="68" t="e">
        <f t="shared" si="3"/>
        <v>#N/A</v>
      </c>
      <c r="AT14" s="48" t="str">
        <f t="shared" si="8"/>
        <v>0014</v>
      </c>
      <c r="AU14" s="48" t="e">
        <f>INDEX(Transcripts_2021!$AC$2:$AC$324,MATCH($AO14,Transcripts_2021!$W$2:$W$324,0))</f>
        <v>#N/A</v>
      </c>
      <c r="AV14" s="68" t="str">
        <f t="shared" si="5"/>
        <v>No</v>
      </c>
      <c r="AW14" s="68" t="str">
        <f>IF(INDEX(DropDowns!$E$3:$E$336,MATCH("*"&amp;$AF14&amp;"*",$AF$2:$AF$651,0))="","",INDEX(DropDowns!$E$3:$E$336,MATCH("*"&amp;$AF14&amp;"*",$AF$2:$AF$651,0)))</f>
        <v>Analysis</v>
      </c>
      <c r="AX14" s="68" t="str">
        <f>IF(INDEX(DropDowns!$E$3:$E$336,MATCH("*"&amp;$AG14&amp;"*",$AG$2:$AG$651,0))="","",INDEX(DropDowns!$E$3:$E$336,MATCH("*"&amp;$AG14&amp;"*",$AG$2:$AG$651,0)))</f>
        <v>Analysis</v>
      </c>
      <c r="AY14" s="48" t="e">
        <f t="shared" si="6"/>
        <v>#N/A</v>
      </c>
      <c r="AZ14" s="48" t="str">
        <f t="shared" si="7"/>
        <v>Tina Rash</v>
      </c>
      <c r="BA14" s="48" t="str">
        <f>$AZ14&amp;COUNTIF($AZ14:$AZ$651,$AZ14)</f>
        <v>Tina Rash1</v>
      </c>
      <c r="BB14" s="68" t="e">
        <f>IF(INDEX('AAYME 2021_List'!$B$3:$B$311,MATCH($A14,'AAYME 2021_List'!$A$3:$A$311,0))="Yes","Yes","No")</f>
        <v>#N/A</v>
      </c>
      <c r="BC14" s="8" t="s">
        <v>2131</v>
      </c>
    </row>
    <row r="15" spans="1:57" x14ac:dyDescent="0.3">
      <c r="A15" s="48"/>
      <c r="B15" s="8">
        <v>15</v>
      </c>
      <c r="C15" s="143" t="s">
        <v>2255</v>
      </c>
      <c r="D15" s="143" t="s">
        <v>2256</v>
      </c>
      <c r="E15" s="143" t="s">
        <v>335</v>
      </c>
      <c r="F15" s="143" t="s">
        <v>170</v>
      </c>
      <c r="G15" s="8" t="s">
        <v>2257</v>
      </c>
      <c r="H15" s="8">
        <v>6013079424</v>
      </c>
      <c r="I15" s="143" t="s">
        <v>376</v>
      </c>
      <c r="J15" s="143" t="s">
        <v>2258</v>
      </c>
      <c r="K15" s="143" t="s">
        <v>2259</v>
      </c>
      <c r="L15" s="8" t="s">
        <v>2255</v>
      </c>
      <c r="M15" s="8" t="s">
        <v>2260</v>
      </c>
      <c r="N15" s="8" t="s">
        <v>2261</v>
      </c>
      <c r="O15" s="8">
        <v>6013423830</v>
      </c>
      <c r="P15" s="143" t="s">
        <v>441</v>
      </c>
      <c r="Q15" s="143" t="s">
        <v>441</v>
      </c>
      <c r="R15" s="8" t="s">
        <v>2262</v>
      </c>
      <c r="T15" s="143" t="s">
        <v>2250</v>
      </c>
      <c r="U15" s="143" t="s">
        <v>2250</v>
      </c>
      <c r="V15" s="8" t="s">
        <v>488</v>
      </c>
      <c r="W15" s="8">
        <v>39402</v>
      </c>
      <c r="X15" s="8" t="s">
        <v>348</v>
      </c>
      <c r="Y15" s="143" t="s">
        <v>2263</v>
      </c>
      <c r="AA15" s="8" t="s">
        <v>2200</v>
      </c>
      <c r="AC15" s="8" t="s">
        <v>2201</v>
      </c>
      <c r="AE15" s="233" t="s">
        <v>49</v>
      </c>
      <c r="AF15" s="8" t="s">
        <v>2264</v>
      </c>
      <c r="AG15" s="8" t="s">
        <v>2265</v>
      </c>
      <c r="AH15" s="8" t="s">
        <v>2266</v>
      </c>
      <c r="AI15" s="8" t="s">
        <v>720</v>
      </c>
      <c r="AL15" s="275" t="s">
        <v>221</v>
      </c>
      <c r="AM15" s="48" t="s">
        <v>2130</v>
      </c>
      <c r="AN15" s="48" t="str">
        <f t="shared" si="0"/>
        <v>december|dawkins|december.dawkins@lcsdstudents.org|9</v>
      </c>
      <c r="AO15" s="48" t="str">
        <f t="shared" si="1"/>
        <v>december|dawkins|9</v>
      </c>
      <c r="AP15" s="48" t="e">
        <f>INDEX(Transcripts_2021!$V$2:$V$324,MATCH($AN15,Transcripts_2021!$V$2:$V$324,0))</f>
        <v>#N/A</v>
      </c>
      <c r="AQ15" s="48" t="e">
        <f>INDEX(Transcripts_2021!$W$2:$W$324,MATCH($AO15,Transcripts_2021!$W$2:$W$324,0))</f>
        <v>#N/A</v>
      </c>
      <c r="AR15" s="68" t="e">
        <f t="shared" si="2"/>
        <v>#N/A</v>
      </c>
      <c r="AS15" s="68" t="e">
        <f t="shared" si="3"/>
        <v>#N/A</v>
      </c>
      <c r="AT15" s="48" t="str">
        <f t="shared" si="8"/>
        <v>0015</v>
      </c>
      <c r="AU15" s="48" t="e">
        <f>INDEX(Transcripts_2021!$AC$2:$AC$324,MATCH($AO15,Transcripts_2021!$W$2:$W$324,0))</f>
        <v>#N/A</v>
      </c>
      <c r="AV15" s="68" t="str">
        <f t="shared" si="5"/>
        <v>Yes</v>
      </c>
      <c r="AW15" s="68" t="str">
        <f>IF(INDEX(DropDowns!$E$3:$E$336,MATCH("*"&amp;$AF15&amp;"*",$AF$2:$AF$651,0))="","",INDEX(DropDowns!$E$3:$E$336,MATCH("*"&amp;$AF15&amp;"*",$AF$2:$AF$651,0)))</f>
        <v>Analytics</v>
      </c>
      <c r="AX15" s="68" t="str">
        <f>IF(INDEX(DropDowns!$E$3:$E$336,MATCH("*"&amp;$AG15&amp;"*",$AG$2:$AG$651,0))="","",INDEX(DropDowns!$E$3:$E$336,MATCH("*"&amp;$AG15&amp;"*",$AG$2:$AG$651,0)))</f>
        <v>Analytics</v>
      </c>
      <c r="AY15" s="48" t="e">
        <f t="shared" si="6"/>
        <v>#N/A</v>
      </c>
      <c r="AZ15" s="48" t="str">
        <f t="shared" si="7"/>
        <v>december smith</v>
      </c>
      <c r="BA15" s="48" t="str">
        <f>$AZ15&amp;COUNTIF($AZ15:$AZ$651,$AZ15)</f>
        <v>december smith1</v>
      </c>
      <c r="BB15" s="68" t="e">
        <f>IF(INDEX('AAYME 2021_List'!$B$3:$B$311,MATCH($A15,'AAYME 2021_List'!$A$3:$A$311,0))="Yes","Yes","No")</f>
        <v>#N/A</v>
      </c>
      <c r="BC15" s="8" t="s">
        <v>2131</v>
      </c>
    </row>
    <row r="16" spans="1:57" x14ac:dyDescent="0.3">
      <c r="A16" s="48"/>
      <c r="B16" s="8">
        <v>16</v>
      </c>
      <c r="C16" s="143" t="s">
        <v>2267</v>
      </c>
      <c r="D16" s="143" t="s">
        <v>2268</v>
      </c>
      <c r="E16" s="143" t="s">
        <v>335</v>
      </c>
      <c r="F16" s="143" t="s">
        <v>170</v>
      </c>
      <c r="G16" s="8" t="s">
        <v>2269</v>
      </c>
      <c r="H16" s="8">
        <v>6015495874</v>
      </c>
      <c r="I16" s="143" t="s">
        <v>340</v>
      </c>
      <c r="J16" s="143" t="s">
        <v>2270</v>
      </c>
      <c r="K16" s="143" t="s">
        <v>1005</v>
      </c>
      <c r="L16" s="8" t="s">
        <v>2271</v>
      </c>
      <c r="M16" s="8" t="s">
        <v>2268</v>
      </c>
      <c r="N16" s="8" t="s">
        <v>2272</v>
      </c>
      <c r="O16" s="8">
        <v>7692234206</v>
      </c>
      <c r="P16" s="143" t="s">
        <v>2247</v>
      </c>
      <c r="Q16" s="143" t="s">
        <v>394</v>
      </c>
      <c r="R16" s="8" t="s">
        <v>2273</v>
      </c>
      <c r="T16" s="143" t="s">
        <v>698</v>
      </c>
      <c r="U16" s="143" t="s">
        <v>698</v>
      </c>
      <c r="V16" s="8" t="s">
        <v>488</v>
      </c>
      <c r="W16" s="8">
        <v>39402</v>
      </c>
      <c r="X16" s="8" t="s">
        <v>348</v>
      </c>
      <c r="Y16" s="143" t="s">
        <v>2274</v>
      </c>
      <c r="Z16" s="8" t="s">
        <v>2114</v>
      </c>
      <c r="AB16" s="8" t="s">
        <v>2115</v>
      </c>
      <c r="AE16" s="233" t="s">
        <v>48</v>
      </c>
      <c r="AF16" s="8" t="s">
        <v>2275</v>
      </c>
      <c r="AI16" s="8" t="s">
        <v>2165</v>
      </c>
      <c r="AJ16" s="8" t="s">
        <v>2276</v>
      </c>
      <c r="AL16" s="275" t="s">
        <v>221</v>
      </c>
      <c r="AM16" s="48" t="s">
        <v>2130</v>
      </c>
      <c r="AN16" s="48" t="str">
        <f t="shared" si="0"/>
        <v>Ka’Marie|Bennett|bennettshanika@gmail.com|7</v>
      </c>
      <c r="AO16" s="48" t="str">
        <f t="shared" si="1"/>
        <v>Ka’Marie|Bennett|7</v>
      </c>
      <c r="AP16" s="48" t="e">
        <f>INDEX(Transcripts_2021!$V$2:$V$324,MATCH($AN16,Transcripts_2021!$V$2:$V$324,0))</f>
        <v>#N/A</v>
      </c>
      <c r="AQ16" s="48" t="e">
        <f>INDEX(Transcripts_2021!$W$2:$W$324,MATCH($AO16,Transcripts_2021!$W$2:$W$324,0))</f>
        <v>#N/A</v>
      </c>
      <c r="AR16" s="68" t="e">
        <f t="shared" si="2"/>
        <v>#N/A</v>
      </c>
      <c r="AS16" s="68" t="e">
        <f t="shared" si="3"/>
        <v>#N/A</v>
      </c>
      <c r="AT16" s="48" t="str">
        <f t="shared" si="8"/>
        <v>0016</v>
      </c>
      <c r="AU16" s="48" t="e">
        <f>INDEX(Transcripts_2021!$AC$2:$AC$324,MATCH($AO16,Transcripts_2021!$W$2:$W$324,0))</f>
        <v>#N/A</v>
      </c>
      <c r="AV16" s="68" t="str">
        <f t="shared" si="5"/>
        <v>No</v>
      </c>
      <c r="AW16" s="68" t="str">
        <f>IF(INDEX(DropDowns!$E$3:$E$336,MATCH("*"&amp;$AF16&amp;"*",$AF$2:$AF$651,0))="","",INDEX(DropDowns!$E$3:$E$336,MATCH("*"&amp;$AF16&amp;"*",$AF$2:$AF$651,0)))</f>
        <v>Analyze</v>
      </c>
      <c r="AX16" s="68" t="str">
        <f>IF(INDEX(DropDowns!$E$3:$E$336,MATCH("*"&amp;$AG16&amp;"*",$AG$2:$AG$651,0))="","",INDEX(DropDowns!$E$3:$E$336,MATCH("*"&amp;$AG16&amp;"*",$AG$2:$AG$651,0)))</f>
        <v>Acid</v>
      </c>
      <c r="AY16" s="48" t="e">
        <f t="shared" si="6"/>
        <v>#N/A</v>
      </c>
      <c r="AZ16" s="48" t="str">
        <f t="shared" si="7"/>
        <v>Shanika Bennett</v>
      </c>
      <c r="BA16" s="48" t="str">
        <f>$AZ16&amp;COUNTIF($AZ16:$AZ$651,$AZ16)</f>
        <v>Shanika Bennett1</v>
      </c>
      <c r="BB16" s="68" t="e">
        <f>IF(INDEX('AAYME 2021_List'!$B$3:$B$311,MATCH($A16,'AAYME 2021_List'!$A$3:$A$311,0))="Yes","Yes","No")</f>
        <v>#N/A</v>
      </c>
      <c r="BC16" s="8" t="s">
        <v>2131</v>
      </c>
    </row>
    <row r="17" spans="1:55" x14ac:dyDescent="0.3">
      <c r="A17" s="48"/>
      <c r="B17" s="8">
        <v>17</v>
      </c>
      <c r="C17" s="143" t="s">
        <v>2277</v>
      </c>
      <c r="D17" s="143" t="s">
        <v>2278</v>
      </c>
      <c r="E17" s="143" t="s">
        <v>335</v>
      </c>
      <c r="F17" s="143" t="s">
        <v>170</v>
      </c>
      <c r="I17" s="143" t="s">
        <v>376</v>
      </c>
      <c r="J17" s="143" t="s">
        <v>2279</v>
      </c>
      <c r="K17" s="143" t="s">
        <v>2280</v>
      </c>
      <c r="L17" s="8" t="s">
        <v>2281</v>
      </c>
      <c r="M17" s="8" t="s">
        <v>2282</v>
      </c>
      <c r="N17" s="8" t="s">
        <v>2283</v>
      </c>
      <c r="O17" s="8">
        <v>2282098112</v>
      </c>
      <c r="P17" s="143" t="s">
        <v>2112</v>
      </c>
      <c r="Q17" s="143" t="s">
        <v>45</v>
      </c>
      <c r="R17" s="8" t="s">
        <v>2284</v>
      </c>
      <c r="T17" s="143" t="s">
        <v>2285</v>
      </c>
      <c r="U17" s="143" t="s">
        <v>2285</v>
      </c>
      <c r="V17" s="8" t="s">
        <v>488</v>
      </c>
      <c r="W17" s="8">
        <v>39532</v>
      </c>
      <c r="X17" s="8" t="s">
        <v>348</v>
      </c>
      <c r="Y17" s="143" t="s">
        <v>2286</v>
      </c>
      <c r="Z17" s="8" t="s">
        <v>2114</v>
      </c>
      <c r="AB17" s="8" t="s">
        <v>2115</v>
      </c>
      <c r="AE17" s="233" t="s">
        <v>51</v>
      </c>
      <c r="AF17" s="8" t="s">
        <v>2287</v>
      </c>
      <c r="AG17" s="8" t="s">
        <v>2288</v>
      </c>
      <c r="AI17" s="8" t="s">
        <v>720</v>
      </c>
      <c r="AL17" s="48" t="str">
        <f>IF($U17="","",IF(RIGHT($U17,4)=", MS",INDEX(DropDowns!$G$4:$G$1251,MATCH(TRIM($U17),DropDowns!$F$4:$F$1251,0)),INDEX(DropDowns!$G$4:$G$1251,MATCH(TRIM($U17)&amp;", MS",DropDowns!$F$4:$F$1251,0))))</f>
        <v>Harrison</v>
      </c>
      <c r="AM17" s="48" t="s">
        <v>2130</v>
      </c>
      <c r="AN17" s="48" t="str">
        <f t="shared" si="0"/>
        <v>Hillary|PerrymN||9</v>
      </c>
      <c r="AO17" s="48" t="str">
        <f t="shared" si="1"/>
        <v>Hillary|PerrymN|9</v>
      </c>
      <c r="AP17" s="48" t="e">
        <f>INDEX(Transcripts_2021!$V$2:$V$324,MATCH($AN17,Transcripts_2021!$V$2:$V$324,0))</f>
        <v>#N/A</v>
      </c>
      <c r="AQ17" s="48" t="e">
        <f>INDEX(Transcripts_2021!$W$2:$W$324,MATCH($AO17,Transcripts_2021!$W$2:$W$324,0))</f>
        <v>#N/A</v>
      </c>
      <c r="AR17" s="68" t="e">
        <f t="shared" si="2"/>
        <v>#N/A</v>
      </c>
      <c r="AS17" s="68" t="e">
        <f t="shared" si="3"/>
        <v>#N/A</v>
      </c>
      <c r="AT17" s="48" t="str">
        <f t="shared" si="8"/>
        <v>0017</v>
      </c>
      <c r="AU17" s="48" t="e">
        <f>INDEX(Transcripts_2021!$AC$2:$AC$324,MATCH($AO17,Transcripts_2021!$W$2:$W$324,0))</f>
        <v>#N/A</v>
      </c>
      <c r="AV17" s="68" t="str">
        <f t="shared" si="5"/>
        <v>Yes</v>
      </c>
      <c r="AW17" s="68" t="str">
        <f>IF(INDEX(DropDowns!$E$3:$E$336,MATCH("*"&amp;$AF17&amp;"*",$AF$2:$AF$651,0))="","",INDEX(DropDowns!$E$3:$E$336,MATCH("*"&amp;$AF17&amp;"*",$AF$2:$AF$651,0)))</f>
        <v>Animal</v>
      </c>
      <c r="AX17" s="68" t="str">
        <f>IF(INDEX(DropDowns!$E$3:$E$336,MATCH("*"&amp;$AG17&amp;"*",$AG$2:$AG$651,0))="","",INDEX(DropDowns!$E$3:$E$336,MATCH("*"&amp;$AG17&amp;"*",$AG$2:$AG$651,0)))</f>
        <v>Animal</v>
      </c>
      <c r="AY17" s="48" t="e">
        <f t="shared" si="6"/>
        <v>#N/A</v>
      </c>
      <c r="AZ17" s="48" t="str">
        <f t="shared" si="7"/>
        <v>Allytra Perryman</v>
      </c>
      <c r="BA17" s="48" t="str">
        <f>$AZ17&amp;COUNTIF($AZ17:$AZ$651,$AZ17)</f>
        <v>Allytra Perryman1</v>
      </c>
      <c r="BB17" s="68" t="e">
        <f>IF(INDEX('AAYME 2021_List'!$B$3:$B$311,MATCH($A17,'AAYME 2021_List'!$A$3:$A$311,0))="Yes","Yes","No")</f>
        <v>#N/A</v>
      </c>
      <c r="BC17" s="8" t="s">
        <v>2131</v>
      </c>
    </row>
    <row r="18" spans="1:55" x14ac:dyDescent="0.3">
      <c r="A18" s="48"/>
      <c r="B18" s="8">
        <v>18</v>
      </c>
      <c r="C18" s="143" t="s">
        <v>994</v>
      </c>
      <c r="D18" s="143" t="s">
        <v>2289</v>
      </c>
      <c r="E18" s="143" t="s">
        <v>335</v>
      </c>
      <c r="F18" s="143" t="s">
        <v>169</v>
      </c>
      <c r="G18" s="8" t="s">
        <v>2290</v>
      </c>
      <c r="I18" s="143" t="s">
        <v>401</v>
      </c>
      <c r="J18" s="143" t="s">
        <v>2291</v>
      </c>
      <c r="K18" s="143" t="s">
        <v>2292</v>
      </c>
      <c r="L18" s="8" t="s">
        <v>994</v>
      </c>
      <c r="M18" s="8" t="s">
        <v>2289</v>
      </c>
      <c r="N18" s="8" t="s">
        <v>2290</v>
      </c>
      <c r="O18" s="8">
        <v>6629344671</v>
      </c>
      <c r="P18" s="143" t="s">
        <v>2112</v>
      </c>
      <c r="Q18" s="143" t="s">
        <v>394</v>
      </c>
      <c r="R18" s="8" t="s">
        <v>2293</v>
      </c>
      <c r="T18" s="143" t="s">
        <v>2294</v>
      </c>
      <c r="U18" s="143" t="s">
        <v>2294</v>
      </c>
      <c r="V18" s="8" t="s">
        <v>488</v>
      </c>
      <c r="W18" s="8">
        <v>38948</v>
      </c>
      <c r="X18" s="8" t="s">
        <v>348</v>
      </c>
      <c r="Y18" s="143" t="s">
        <v>265</v>
      </c>
      <c r="Z18" s="8" t="s">
        <v>2114</v>
      </c>
      <c r="AB18" s="8" t="s">
        <v>2115</v>
      </c>
      <c r="AE18" s="233" t="s">
        <v>50</v>
      </c>
      <c r="AF18" s="8" t="s">
        <v>2295</v>
      </c>
      <c r="AI18" s="8" t="s">
        <v>2165</v>
      </c>
      <c r="AL18" s="48" t="str">
        <f>IF($U18="","",IF(RIGHT($U18,4)=", MS",INDEX(DropDowns!$G$4:$G$1251,MATCH(TRIM($U18),DropDowns!$F$4:$F$1251,0)),INDEX(DropDowns!$G$4:$G$1251,MATCH(TRIM($U18)&amp;", MS",DropDowns!$F$4:$F$1251,0))))</f>
        <v>Yalobusha</v>
      </c>
      <c r="AM18" s="48" t="s">
        <v>2130</v>
      </c>
      <c r="AN18" s="48" t="str">
        <f t="shared" si="0"/>
        <v>Stephanie|Paterson|stpatter14@gmail.com|8</v>
      </c>
      <c r="AO18" s="48" t="str">
        <f t="shared" si="1"/>
        <v>Stephanie|Paterson|8</v>
      </c>
      <c r="AP18" s="48" t="e">
        <f>INDEX(Transcripts_2021!$V$2:$V$324,MATCH($AN18,Transcripts_2021!$V$2:$V$324,0))</f>
        <v>#N/A</v>
      </c>
      <c r="AQ18" s="48" t="e">
        <f>INDEX(Transcripts_2021!$W$2:$W$324,MATCH($AO18,Transcripts_2021!$W$2:$W$324,0))</f>
        <v>#N/A</v>
      </c>
      <c r="AR18" s="68" t="e">
        <f t="shared" si="2"/>
        <v>#N/A</v>
      </c>
      <c r="AS18" s="68" t="e">
        <f t="shared" si="3"/>
        <v>#N/A</v>
      </c>
      <c r="AT18" s="48" t="str">
        <f t="shared" si="8"/>
        <v>0018</v>
      </c>
      <c r="AU18" s="48" t="e">
        <f>INDEX(Transcripts_2021!$AC$2:$AC$324,MATCH($AO18,Transcripts_2021!$W$2:$W$324,0))</f>
        <v>#N/A</v>
      </c>
      <c r="AV18" s="68" t="str">
        <f t="shared" si="5"/>
        <v>Yes</v>
      </c>
      <c r="AW18" s="68" t="str">
        <f>IF(INDEX(DropDowns!$E$3:$E$336,MATCH("*"&amp;$AF18&amp;"*",$AF$2:$AF$651,0))="","",INDEX(DropDowns!$E$3:$E$336,MATCH("*"&amp;$AF18&amp;"*",$AF$2:$AF$651,0)))</f>
        <v>Applied Mathematics</v>
      </c>
      <c r="AX18" s="68" t="str">
        <f>IF(INDEX(DropDowns!$E$3:$E$336,MATCH("*"&amp;$AG18&amp;"*",$AG$2:$AG$651,0))="","",INDEX(DropDowns!$E$3:$E$336,MATCH("*"&amp;$AG18&amp;"*",$AG$2:$AG$651,0)))</f>
        <v>Acid</v>
      </c>
      <c r="AY18" s="48" t="e">
        <f t="shared" si="6"/>
        <v>#N/A</v>
      </c>
      <c r="AZ18" s="48" t="str">
        <f t="shared" si="7"/>
        <v>Stephanie Paterson</v>
      </c>
      <c r="BA18" s="48" t="str">
        <f>$AZ18&amp;COUNTIF($AZ18:$AZ$651,$AZ18)</f>
        <v>Stephanie Paterson1</v>
      </c>
      <c r="BB18" s="68" t="e">
        <f>IF(INDEX('AAYME 2021_List'!$B$3:$B$311,MATCH($A18,'AAYME 2021_List'!$A$3:$A$311,0))="Yes","Yes","No")</f>
        <v>#N/A</v>
      </c>
      <c r="BC18" s="8" t="s">
        <v>2131</v>
      </c>
    </row>
    <row r="19" spans="1:55" x14ac:dyDescent="0.3">
      <c r="A19" s="48" t="str">
        <f>$AT19&amp;"-"&amp;UPPER(LEFT($D19,3))&amp;"-"&amp;UPPER(LEFT($C19,2))&amp;"-"&amp;$AU19</f>
        <v>0019-RHO-CA-0039</v>
      </c>
      <c r="B19" s="8">
        <v>19</v>
      </c>
      <c r="C19" s="143" t="s">
        <v>2296</v>
      </c>
      <c r="D19" s="143" t="s">
        <v>1895</v>
      </c>
      <c r="E19" s="143" t="s">
        <v>335</v>
      </c>
      <c r="F19" s="143" t="s">
        <v>169</v>
      </c>
      <c r="I19" s="143" t="s">
        <v>401</v>
      </c>
      <c r="J19" s="143" t="s">
        <v>2297</v>
      </c>
      <c r="K19" s="143"/>
      <c r="L19" s="8" t="s">
        <v>2298</v>
      </c>
      <c r="M19" s="8" t="s">
        <v>2299</v>
      </c>
      <c r="N19" s="8" t="s">
        <v>2300</v>
      </c>
      <c r="O19" s="8">
        <v>6628225168</v>
      </c>
      <c r="P19" s="143" t="s">
        <v>2112</v>
      </c>
      <c r="Q19" s="143" t="s">
        <v>394</v>
      </c>
      <c r="R19" s="8" t="s">
        <v>2301</v>
      </c>
      <c r="T19" s="143" t="s">
        <v>1991</v>
      </c>
      <c r="U19" s="143" t="s">
        <v>1991</v>
      </c>
      <c r="V19" s="8" t="s">
        <v>488</v>
      </c>
      <c r="W19" s="8">
        <v>38703</v>
      </c>
      <c r="X19" s="8" t="s">
        <v>348</v>
      </c>
      <c r="Y19" s="143" t="s">
        <v>2139</v>
      </c>
      <c r="Z19" s="8" t="s">
        <v>2114</v>
      </c>
      <c r="AB19" s="8" t="s">
        <v>2115</v>
      </c>
      <c r="AE19" s="233" t="s">
        <v>49</v>
      </c>
      <c r="AF19" s="8" t="s">
        <v>2302</v>
      </c>
      <c r="AI19" s="8" t="s">
        <v>369</v>
      </c>
      <c r="AL19" s="48" t="str">
        <f>IF($U19="","",IF(RIGHT($U19,4)=", MS",INDEX(DropDowns!$G$4:$G$1251,MATCH(TRIM($U19),DropDowns!$F$4:$F$1251,0)),INDEX(DropDowns!$G$4:$G$1251,MATCH(TRIM($U19)&amp;", MS",DropDowns!$F$4:$F$1251,0))))</f>
        <v>Washington</v>
      </c>
      <c r="AM19" s="48" t="str">
        <f>IF(INDEX('AAYME 2021_List'!$A$3:$A$311,MATCH($A19,'AAYME 2021_List'!$A$3:$A$311,0))=$A19,INDEX('AAYME 2021_List'!$AC$3:$AC$311,MATCH($A19,'AAYME 2021_List'!$A$3:$A$311,0)),"")</f>
        <v>Washington</v>
      </c>
      <c r="AN19" s="48" t="str">
        <f t="shared" si="0"/>
        <v>Camarrius|Rhodes||8</v>
      </c>
      <c r="AO19" s="48" t="str">
        <f t="shared" si="1"/>
        <v>Camarrius|Rhodes|8</v>
      </c>
      <c r="AP19" s="48" t="e">
        <f>INDEX(Transcripts_2021!$V$2:$V$324,MATCH($AN19,Transcripts_2021!$V$2:$V$324,0))</f>
        <v>#N/A</v>
      </c>
      <c r="AQ19" s="48" t="str">
        <f>INDEX(Transcripts_2021!$W$2:$W$324,MATCH($AO19,Transcripts_2021!$W$2:$W$324,0))</f>
        <v>Camarrius|Rhodes|8</v>
      </c>
      <c r="AR19" s="68" t="e">
        <f t="shared" si="2"/>
        <v>#N/A</v>
      </c>
      <c r="AS19" s="68" t="str">
        <f t="shared" si="3"/>
        <v>Yes</v>
      </c>
      <c r="AT19" s="48" t="str">
        <f t="shared" si="8"/>
        <v>0019</v>
      </c>
      <c r="AU19" s="48" t="str">
        <f>INDEX(Transcripts_2021!$AC$2:$AC$324,MATCH($AO19,Transcripts_2021!$W$2:$W$324,0))</f>
        <v>0039</v>
      </c>
      <c r="AV19" s="68" t="str">
        <f t="shared" si="5"/>
        <v>Yes</v>
      </c>
      <c r="AW19" s="68" t="str">
        <f>IF(INDEX(DropDowns!$E$3:$E$336,MATCH("*"&amp;$AF19&amp;"*",$AF$2:$AF$651,0))="","",INDEX(DropDowns!$E$3:$E$336,MATCH("*"&amp;$AF19&amp;"*",$AF$2:$AF$651,0)))</f>
        <v>Aquatic</v>
      </c>
      <c r="AX19" s="68" t="str">
        <f>IF(INDEX(DropDowns!$E$3:$E$336,MATCH("*"&amp;$AG19&amp;"*",$AG$2:$AG$651,0))="","",INDEX(DropDowns!$E$3:$E$336,MATCH("*"&amp;$AG19&amp;"*",$AG$2:$AG$651,0)))</f>
        <v>Acid</v>
      </c>
      <c r="AY19" s="48" t="str">
        <f t="shared" si="6"/>
        <v>0019-RHO-CA-0039</v>
      </c>
      <c r="AZ19" s="48" t="str">
        <f t="shared" si="7"/>
        <v>Candace Bryant</v>
      </c>
      <c r="BA19" s="48" t="str">
        <f>$AZ19&amp;COUNTIF($AZ19:$AZ$651,$AZ19)</f>
        <v>Candace Bryant1</v>
      </c>
      <c r="BB19" s="68" t="str">
        <f>IF(INDEX('AAYME 2021_List'!$B$3:$B$311,MATCH($A19,'AAYME 2021_List'!$A$3:$A$311,0))="Yes","Yes","No")</f>
        <v>Yes</v>
      </c>
      <c r="BC19" s="48" t="str">
        <f>IF(INDEX('AAYME 2021_List'!$A$3:$A$311,MATCH($A19,'AAYME 2021_List'!$A$3:$A$311,0))=$A19,INDEX('AAYME 2021_List'!$C$3:$C$311,MATCH($A19,'AAYME 2021_List'!$A$3:$A$311,0)),"")</f>
        <v>07-Alternate</v>
      </c>
    </row>
    <row r="20" spans="1:55" x14ac:dyDescent="0.3">
      <c r="A20" s="146" t="str">
        <f>$AT20&amp;"-"&amp;UPPER(LEFT($D20,3))&amp;"-"&amp;UPPER(LEFT($C20,2))&amp;"-"&amp;$AU20</f>
        <v>0020-STA-YA-0290</v>
      </c>
      <c r="B20" s="8">
        <v>20</v>
      </c>
      <c r="C20" s="143" t="s">
        <v>2303</v>
      </c>
      <c r="D20" s="143" t="s">
        <v>2304</v>
      </c>
      <c r="E20" s="143" t="s">
        <v>335</v>
      </c>
      <c r="F20" s="143" t="s">
        <v>170</v>
      </c>
      <c r="G20" s="8" t="s">
        <v>2305</v>
      </c>
      <c r="H20" s="8">
        <v>6014903917</v>
      </c>
      <c r="I20" s="143" t="s">
        <v>376</v>
      </c>
      <c r="J20" s="143" t="s">
        <v>1719</v>
      </c>
      <c r="K20" s="143" t="s">
        <v>2306</v>
      </c>
      <c r="L20" s="8" t="s">
        <v>2307</v>
      </c>
      <c r="M20" s="8" t="s">
        <v>2308</v>
      </c>
      <c r="N20" s="8" t="s">
        <v>2309</v>
      </c>
      <c r="O20" s="8">
        <v>6623855784</v>
      </c>
      <c r="P20" s="143" t="s">
        <v>2112</v>
      </c>
      <c r="Q20" s="143" t="s">
        <v>441</v>
      </c>
      <c r="R20" s="8" t="s">
        <v>2310</v>
      </c>
      <c r="T20" s="143" t="s">
        <v>831</v>
      </c>
      <c r="U20" s="143" t="s">
        <v>831</v>
      </c>
      <c r="V20" s="8" t="s">
        <v>488</v>
      </c>
      <c r="W20" s="8">
        <v>38930</v>
      </c>
      <c r="X20" s="8" t="s">
        <v>348</v>
      </c>
      <c r="Y20" s="143" t="s">
        <v>2311</v>
      </c>
      <c r="Z20" s="8" t="s">
        <v>2114</v>
      </c>
      <c r="AB20" s="8" t="s">
        <v>2115</v>
      </c>
      <c r="AE20" s="233" t="s">
        <v>48</v>
      </c>
      <c r="AF20" s="8" t="s">
        <v>2312</v>
      </c>
      <c r="AG20" s="8" t="s">
        <v>2313</v>
      </c>
      <c r="AI20" s="8" t="s">
        <v>442</v>
      </c>
      <c r="AL20" s="48" t="str">
        <f>IF($U20="","",IF(RIGHT($U20,4)=", MS",INDEX(DropDowns!$G$4:$G$1251,MATCH(TRIM($U20),DropDowns!$F$4:$F$1251,0)),INDEX(DropDowns!$G$4:$G$1251,MATCH(TRIM($U20)&amp;", MS",DropDowns!$F$4:$F$1251,0))))</f>
        <v>Leflore</v>
      </c>
      <c r="AM20" s="48" t="str">
        <f>IF(INDEX('AAYME 2021_List'!$A$3:$A$311,MATCH($A20,'AAYME 2021_List'!$A$3:$A$311,0))=$A20,INDEX('AAYME 2021_List'!$AC$3:$AC$311,MATCH($A20,'AAYME 2021_List'!$A$3:$A$311,0)),"")</f>
        <v>Leflore</v>
      </c>
      <c r="AN20" s="48" t="str">
        <f t="shared" si="0"/>
        <v>Ya’Kyla|Stasher|yakyla1126@gmail.com|9</v>
      </c>
      <c r="AO20" s="48" t="str">
        <f t="shared" si="1"/>
        <v>Ya’Kyla|Stasher|9</v>
      </c>
      <c r="AP20" s="48" t="e">
        <f>INDEX(Transcripts_2021!$V$2:$V$324,MATCH($AN20,Transcripts_2021!$V$2:$V$324,0))</f>
        <v>#N/A</v>
      </c>
      <c r="AQ20" s="48" t="str">
        <f>INDEX(Transcripts_2021!$W$2:$W$324,MATCH($AO20,Transcripts_2021!$W$2:$W$324,0))</f>
        <v>Ya’Kyla|Stasher|9</v>
      </c>
      <c r="AR20" s="68" t="e">
        <f t="shared" si="2"/>
        <v>#N/A</v>
      </c>
      <c r="AS20" s="68" t="str">
        <f t="shared" si="3"/>
        <v>Yes</v>
      </c>
      <c r="AT20" s="48" t="str">
        <f t="shared" si="8"/>
        <v>0020</v>
      </c>
      <c r="AU20" s="48" t="str">
        <f>INDEX(Transcripts_2021!$AC$2:$AC$324,MATCH($AO20,Transcripts_2021!$W$2:$W$324,0))</f>
        <v>0290</v>
      </c>
      <c r="AV20" s="68" t="str">
        <f t="shared" si="5"/>
        <v>Yes</v>
      </c>
      <c r="AW20" s="68" t="e">
        <f>IF(INDEX(DropDowns!$E$3:$E$336,MATCH("*"&amp;$AF20&amp;"*",$AF$2:$AF$651,0))="","",INDEX(DropDowns!$E$3:$E$336,MATCH("*"&amp;$AF20&amp;"*",$AF$2:$AF$651,0)))</f>
        <v>#VALUE!</v>
      </c>
      <c r="AX20" s="68" t="e">
        <f>IF(INDEX(DropDowns!$E$3:$E$336,MATCH("*"&amp;$AG20&amp;"*",$AG$2:$AG$651,0))="","",INDEX(DropDowns!$E$3:$E$336,MATCH("*"&amp;$AG20&amp;"*",$AG$2:$AG$651,0)))</f>
        <v>#VALUE!</v>
      </c>
      <c r="AY20" s="48" t="str">
        <f t="shared" si="6"/>
        <v>0020-STA-YA-0290</v>
      </c>
      <c r="AZ20" s="48" t="str">
        <f t="shared" si="7"/>
        <v>Ariska Stasher</v>
      </c>
      <c r="BA20" s="48" t="str">
        <f>$AZ20&amp;COUNTIF($AZ20:$AZ$651,$AZ20)</f>
        <v>Ariska Stasher1</v>
      </c>
      <c r="BB20" s="68" t="str">
        <f>IF(INDEX('AAYME 2021_List'!$B$3:$B$311,MATCH($A20,'AAYME 2021_List'!$A$3:$A$311,0))="Yes","Yes","No")</f>
        <v>No</v>
      </c>
      <c r="BC20" s="48" t="str">
        <f>IF(INDEX('AAYME 2021_List'!$A$3:$A$311,MATCH($A20,'AAYME 2021_List'!$A$3:$A$311,0))=$A20,INDEX('AAYME 2021_List'!$C$3:$C$311,MATCH($A20,'AAYME 2021_List'!$A$3:$A$311,0)),"")</f>
        <v>99-Not Selected</v>
      </c>
    </row>
    <row r="21" spans="1:55" x14ac:dyDescent="0.3">
      <c r="A21" s="146" t="str">
        <f>$AT21&amp;"-"&amp;UPPER(LEFT($D21,3))&amp;"-"&amp;UPPER(LEFT($C21,2))&amp;"-"&amp;$AU21</f>
        <v>0021-ROB-DE-0237</v>
      </c>
      <c r="B21" s="8">
        <v>21</v>
      </c>
      <c r="C21" s="143" t="s">
        <v>2314</v>
      </c>
      <c r="D21" s="143" t="s">
        <v>1661</v>
      </c>
      <c r="E21" s="143" t="s">
        <v>335</v>
      </c>
      <c r="F21" s="143" t="s">
        <v>169</v>
      </c>
      <c r="H21" s="8">
        <v>6622999488</v>
      </c>
      <c r="I21" s="143" t="s">
        <v>376</v>
      </c>
      <c r="J21" s="143" t="s">
        <v>1719</v>
      </c>
      <c r="K21" s="143" t="s">
        <v>2315</v>
      </c>
      <c r="L21" s="8" t="s">
        <v>2316</v>
      </c>
      <c r="M21" s="8" t="s">
        <v>523</v>
      </c>
      <c r="N21" s="8" t="s">
        <v>2317</v>
      </c>
      <c r="O21" s="8">
        <v>6622999488</v>
      </c>
      <c r="P21" s="143" t="s">
        <v>2112</v>
      </c>
      <c r="Q21" s="143" t="s">
        <v>394</v>
      </c>
      <c r="R21" s="8" t="s">
        <v>2318</v>
      </c>
      <c r="S21" s="8" t="s">
        <v>2319</v>
      </c>
      <c r="T21" s="143" t="s">
        <v>831</v>
      </c>
      <c r="U21" s="143" t="s">
        <v>831</v>
      </c>
      <c r="V21" s="8" t="s">
        <v>488</v>
      </c>
      <c r="W21" s="8">
        <v>38930</v>
      </c>
      <c r="X21" s="8" t="s">
        <v>348</v>
      </c>
      <c r="Y21" s="143" t="s">
        <v>226</v>
      </c>
      <c r="Z21" s="8" t="s">
        <v>2114</v>
      </c>
      <c r="AB21" s="8" t="s">
        <v>2115</v>
      </c>
      <c r="AE21" s="233" t="s">
        <v>49</v>
      </c>
      <c r="AF21" s="8" t="s">
        <v>2320</v>
      </c>
      <c r="AG21" s="8" t="s">
        <v>2321</v>
      </c>
      <c r="AH21" s="8" t="s">
        <v>2322</v>
      </c>
      <c r="AI21" s="8" t="s">
        <v>369</v>
      </c>
      <c r="AL21" s="48" t="str">
        <f>IF($U21="","",IF(RIGHT($U21,4)=", MS",INDEX(DropDowns!$G$4:$G$1251,MATCH(TRIM($U21),DropDowns!$F$4:$F$1251,0)),INDEX(DropDowns!$G$4:$G$1251,MATCH(TRIM($U21)&amp;", MS",DropDowns!$F$4:$F$1251,0))))</f>
        <v>Leflore</v>
      </c>
      <c r="AM21" s="48" t="str">
        <f>IF(INDEX('AAYME 2021_List'!$A$3:$A$311,MATCH($A21,'AAYME 2021_List'!$A$3:$A$311,0))=$A21,INDEX('AAYME 2021_List'!$AC$3:$AC$311,MATCH($A21,'AAYME 2021_List'!$A$3:$A$311,0)),"")</f>
        <v>Leflore</v>
      </c>
      <c r="AN21" s="48" t="str">
        <f t="shared" si="0"/>
        <v>Demetrice|Robinson||9</v>
      </c>
      <c r="AO21" s="48" t="str">
        <f t="shared" si="1"/>
        <v>Demetrice|Robinson|9</v>
      </c>
      <c r="AP21" s="48" t="str">
        <f>INDEX(Transcripts_2021!$V$2:$V$324,MATCH($AN21,Transcripts_2021!$V$2:$V$324,0))</f>
        <v>Demetrice|Robinson||9</v>
      </c>
      <c r="AQ21" s="48" t="str">
        <f>INDEX(Transcripts_2021!$W$2:$W$324,MATCH($AO21,Transcripts_2021!$W$2:$W$324,0))</f>
        <v>Demetrice|Robinson|9</v>
      </c>
      <c r="AR21" s="68" t="str">
        <f t="shared" si="2"/>
        <v>Yes</v>
      </c>
      <c r="AS21" s="68" t="str">
        <f t="shared" si="3"/>
        <v>Yes</v>
      </c>
      <c r="AT21" s="48" t="str">
        <f t="shared" si="8"/>
        <v>0021</v>
      </c>
      <c r="AU21" s="48" t="str">
        <f>INDEX(Transcripts_2021!$AC$2:$AC$324,MATCH($AO21,Transcripts_2021!$W$2:$W$324,0))</f>
        <v>0237</v>
      </c>
      <c r="AV21" s="68" t="str">
        <f t="shared" si="5"/>
        <v>Yes</v>
      </c>
      <c r="AW21" s="68" t="str">
        <f>IF(INDEX(DropDowns!$E$3:$E$336,MATCH("*"&amp;$AF21&amp;"*",$AF$2:$AF$651,0))="","",INDEX(DropDowns!$E$3:$E$336,MATCH("*"&amp;$AF21&amp;"*",$AF$2:$AF$651,0)))</f>
        <v>Architectural</v>
      </c>
      <c r="AX21" s="68" t="e">
        <f>IF(INDEX(DropDowns!$E$3:$E$336,MATCH("*"&amp;$AG21&amp;"*",$AG$2:$AG$651,0))="","",INDEX(DropDowns!$E$3:$E$336,MATCH("*"&amp;$AG21&amp;"*",$AG$2:$AG$651,0)))</f>
        <v>#VALUE!</v>
      </c>
      <c r="AY21" s="48" t="str">
        <f t="shared" si="6"/>
        <v>0021-ROB-DE-0237</v>
      </c>
      <c r="AZ21" s="48" t="str">
        <f t="shared" si="7"/>
        <v>Shameika Dixon</v>
      </c>
      <c r="BA21" s="48" t="str">
        <f>$AZ21&amp;COUNTIF($AZ21:$AZ$651,$AZ21)</f>
        <v>Shameika Dixon1</v>
      </c>
      <c r="BB21" s="68" t="str">
        <f>IF(INDEX('AAYME 2021_List'!$B$3:$B$311,MATCH($A21,'AAYME 2021_List'!$A$3:$A$311,0))="Yes","Yes","No")</f>
        <v>Yes</v>
      </c>
      <c r="BC21" s="48" t="str">
        <f>IF(INDEX('AAYME 2021_List'!$A$3:$A$311,MATCH($A21,'AAYME 2021_List'!$A$3:$A$311,0))=$A21,INDEX('AAYME 2021_List'!$C$3:$C$311,MATCH($A21,'AAYME 2021_List'!$A$3:$A$311,0)),"")</f>
        <v>07-Alternate</v>
      </c>
    </row>
    <row r="22" spans="1:55" x14ac:dyDescent="0.3">
      <c r="A22" s="48"/>
      <c r="B22" s="8">
        <v>22</v>
      </c>
      <c r="C22" s="143" t="s">
        <v>2323</v>
      </c>
      <c r="D22" s="143" t="s">
        <v>694</v>
      </c>
      <c r="E22" s="143" t="s">
        <v>335</v>
      </c>
      <c r="F22" s="143" t="s">
        <v>170</v>
      </c>
      <c r="G22" s="8" t="s">
        <v>2324</v>
      </c>
      <c r="H22" s="8">
        <v>6625902538</v>
      </c>
      <c r="I22" s="143" t="s">
        <v>401</v>
      </c>
      <c r="J22" s="143" t="s">
        <v>2325</v>
      </c>
      <c r="K22" s="143" t="s">
        <v>2326</v>
      </c>
      <c r="L22" s="8" t="s">
        <v>2327</v>
      </c>
      <c r="M22" s="8" t="s">
        <v>2328</v>
      </c>
      <c r="N22" s="8" t="s">
        <v>2324</v>
      </c>
      <c r="O22" s="8">
        <v>6625902538</v>
      </c>
      <c r="P22" s="143" t="s">
        <v>2159</v>
      </c>
      <c r="Q22" s="143" t="s">
        <v>43</v>
      </c>
      <c r="R22" s="8" t="s">
        <v>2329</v>
      </c>
      <c r="T22" s="143" t="s">
        <v>2330</v>
      </c>
      <c r="U22" s="143" t="s">
        <v>2330</v>
      </c>
      <c r="V22" s="8" t="s">
        <v>488</v>
      </c>
      <c r="W22" s="8">
        <v>39194</v>
      </c>
      <c r="X22" s="8" t="s">
        <v>348</v>
      </c>
      <c r="Y22" s="143" t="s">
        <v>266</v>
      </c>
      <c r="Z22" s="8" t="s">
        <v>2114</v>
      </c>
      <c r="AE22" s="233" t="s">
        <v>49</v>
      </c>
      <c r="AF22" s="8" t="s">
        <v>2331</v>
      </c>
      <c r="AG22" s="8" t="s">
        <v>2332</v>
      </c>
      <c r="AH22" s="8" t="s">
        <v>2333</v>
      </c>
      <c r="AI22" s="8" t="s">
        <v>369</v>
      </c>
      <c r="AL22" s="48" t="str">
        <f>IF($U22="","",IF(RIGHT($U22,4)=", MS",INDEX(DropDowns!$G$4:$G$1251,MATCH(TRIM($U22),DropDowns!$F$4:$F$1251,0)),INDEX(DropDowns!$G$4:$G$1251,MATCH(TRIM($U22)&amp;", MS",DropDowns!$F$4:$F$1251,0))))</f>
        <v>Yazoo</v>
      </c>
      <c r="AM22" s="48" t="s">
        <v>2130</v>
      </c>
      <c r="AN22" s="48" t="str">
        <f t="shared" si="0"/>
        <v>Chrisse|Harris|wilburny2011@gmail.com|8</v>
      </c>
      <c r="AO22" s="48" t="str">
        <f t="shared" si="1"/>
        <v>Chrisse|Harris|8</v>
      </c>
      <c r="AP22" s="48" t="e">
        <f>INDEX(Transcripts_2021!$V$2:$V$324,MATCH($AN22,Transcripts_2021!$V$2:$V$324,0))</f>
        <v>#N/A</v>
      </c>
      <c r="AQ22" s="48" t="e">
        <f>INDEX(Transcripts_2021!$W$2:$W$324,MATCH($AO22,Transcripts_2021!$W$2:$W$324,0))</f>
        <v>#N/A</v>
      </c>
      <c r="AR22" s="68" t="e">
        <f t="shared" si="2"/>
        <v>#N/A</v>
      </c>
      <c r="AS22" s="68" t="e">
        <f t="shared" si="3"/>
        <v>#N/A</v>
      </c>
      <c r="AT22" s="48" t="str">
        <f t="shared" si="8"/>
        <v>0022</v>
      </c>
      <c r="AU22" s="48" t="e">
        <f>INDEX(Transcripts_2021!$AC$2:$AC$324,MATCH($AO22,Transcripts_2021!$W$2:$W$324,0))</f>
        <v>#N/A</v>
      </c>
      <c r="AV22" s="68" t="str">
        <f t="shared" si="5"/>
        <v>Yes</v>
      </c>
      <c r="AW22" s="68" t="str">
        <f>IF(INDEX(DropDowns!$E$3:$E$336,MATCH("*"&amp;$AF22&amp;"*",$AF$2:$AF$651,0))="","",INDEX(DropDowns!$E$3:$E$336,MATCH("*"&amp;$AF22&amp;"*",$AF$2:$AF$651,0)))</f>
        <v>Architectural Drafting</v>
      </c>
      <c r="AX22" s="68" t="str">
        <f>IF(INDEX(DropDowns!$E$3:$E$336,MATCH("*"&amp;$AG22&amp;"*",$AG$2:$AG$651,0))="","",INDEX(DropDowns!$E$3:$E$336,MATCH("*"&amp;$AG22&amp;"*",$AG$2:$AG$651,0)))</f>
        <v>Architectural Drafting</v>
      </c>
      <c r="AY22" s="48" t="e">
        <f t="shared" si="6"/>
        <v>#N/A</v>
      </c>
      <c r="AZ22" s="48" t="str">
        <f t="shared" si="7"/>
        <v>Yolanda Wilburn</v>
      </c>
      <c r="BA22" s="48" t="str">
        <f>$AZ22&amp;COUNTIF($AZ22:$AZ$651,$AZ22)</f>
        <v>Yolanda Wilburn1</v>
      </c>
      <c r="BB22" s="68" t="e">
        <f>IF(INDEX('AAYME 2021_List'!$B$3:$B$311,MATCH($A22,'AAYME 2021_List'!$A$3:$A$311,0))="Yes","Yes","No")</f>
        <v>#N/A</v>
      </c>
      <c r="BC22" s="8" t="s">
        <v>2131</v>
      </c>
    </row>
    <row r="23" spans="1:55" x14ac:dyDescent="0.3">
      <c r="A23" s="48" t="str">
        <f>$AT23&amp;"-"&amp;UPPER(LEFT($D23,3))&amp;"-"&amp;UPPER(LEFT($C23,2))&amp;"-"&amp;$AU23</f>
        <v>0023-LOL-AS-0018</v>
      </c>
      <c r="B23" s="8">
        <v>23</v>
      </c>
      <c r="C23" s="143" t="s">
        <v>2334</v>
      </c>
      <c r="D23" s="143" t="s">
        <v>2335</v>
      </c>
      <c r="E23" s="143" t="s">
        <v>335</v>
      </c>
      <c r="F23" s="143" t="s">
        <v>169</v>
      </c>
      <c r="G23" s="8" t="s">
        <v>2336</v>
      </c>
      <c r="H23" s="8">
        <v>6013349188</v>
      </c>
      <c r="I23" s="143" t="s">
        <v>376</v>
      </c>
      <c r="J23" s="143" t="s">
        <v>2337</v>
      </c>
      <c r="K23" s="143" t="s">
        <v>2338</v>
      </c>
      <c r="L23" s="8" t="s">
        <v>2339</v>
      </c>
      <c r="M23" s="8" t="s">
        <v>2335</v>
      </c>
      <c r="N23" s="8" t="s">
        <v>2340</v>
      </c>
      <c r="O23" s="8">
        <v>6015974114</v>
      </c>
      <c r="P23" s="143" t="s">
        <v>2112</v>
      </c>
      <c r="Q23" s="143" t="s">
        <v>45</v>
      </c>
      <c r="R23" s="8" t="s">
        <v>2341</v>
      </c>
      <c r="T23" s="143" t="s">
        <v>2342</v>
      </c>
      <c r="U23" s="143" t="s">
        <v>2342</v>
      </c>
      <c r="V23" s="8" t="s">
        <v>488</v>
      </c>
      <c r="W23" s="8">
        <v>39669</v>
      </c>
      <c r="X23" s="8" t="s">
        <v>348</v>
      </c>
      <c r="Y23" s="143" t="s">
        <v>263</v>
      </c>
      <c r="Z23" s="8" t="s">
        <v>2114</v>
      </c>
      <c r="AB23" s="8" t="s">
        <v>2115</v>
      </c>
      <c r="AE23" s="233" t="s">
        <v>48</v>
      </c>
      <c r="AF23" s="8" t="s">
        <v>2343</v>
      </c>
      <c r="AG23" s="8" t="s">
        <v>2344</v>
      </c>
      <c r="AH23" s="8" t="s">
        <v>2345</v>
      </c>
      <c r="AI23" s="8" t="s">
        <v>459</v>
      </c>
      <c r="AL23" s="48" t="str">
        <f>IF($U23="","",IF(RIGHT($U23,4)=", MS",INDEX(DropDowns!$G$4:$G$1251,MATCH(TRIM($U23),DropDowns!$F$4:$F$1251,0)),INDEX(DropDowns!$G$4:$G$1251,MATCH(TRIM($U23)&amp;", MS",DropDowns!$F$4:$F$1251,0))))</f>
        <v>Wilkinson</v>
      </c>
      <c r="AM23" s="48" t="str">
        <f>IF(INDEX('AAYME 2021_List'!$A$3:$A$311,MATCH($A23,'AAYME 2021_List'!$A$3:$A$311,0))=$A23,INDEX('AAYME 2021_List'!$AC$3:$AC$311,MATCH($A23,'AAYME 2021_List'!$A$3:$A$311,0)),"")</f>
        <v>Wilkinson</v>
      </c>
      <c r="AN23" s="48" t="str">
        <f t="shared" si="0"/>
        <v>Ashton|Lollis|Ashtonlollis16@gmail.com|9</v>
      </c>
      <c r="AO23" s="48" t="str">
        <f t="shared" si="1"/>
        <v>Ashton|Lollis|9</v>
      </c>
      <c r="AP23" s="48" t="str">
        <f>INDEX(Transcripts_2021!$V$2:$V$324,MATCH($AN23,Transcripts_2021!$V$2:$V$324,0))</f>
        <v>Ashton|Lollis|ashtonlollis16@gmail.com|9</v>
      </c>
      <c r="AQ23" s="48" t="str">
        <f>INDEX(Transcripts_2021!$W$2:$W$324,MATCH($AO23,Transcripts_2021!$W$2:$W$324,0))</f>
        <v>Ashton|Lollis|9</v>
      </c>
      <c r="AR23" s="68" t="str">
        <f t="shared" si="2"/>
        <v>Yes</v>
      </c>
      <c r="AS23" s="68" t="str">
        <f t="shared" si="3"/>
        <v>Yes</v>
      </c>
      <c r="AT23" s="48" t="str">
        <f t="shared" si="8"/>
        <v>0023</v>
      </c>
      <c r="AU23" s="48" t="str">
        <f>INDEX(Transcripts_2021!$AC$2:$AC$324,MATCH($AO23,Transcripts_2021!$W$2:$W$324,0))</f>
        <v>0018</v>
      </c>
      <c r="AV23" s="68" t="str">
        <f t="shared" si="5"/>
        <v>Yes</v>
      </c>
      <c r="AW23" s="68" t="e">
        <f>IF(INDEX(DropDowns!$E$3:$E$336,MATCH("*"&amp;$AF23&amp;"*",$AF$2:$AF$651,0))="","",INDEX(DropDowns!$E$3:$E$336,MATCH("*"&amp;$AF23&amp;"*",$AF$2:$AF$651,0)))</f>
        <v>#VALUE!</v>
      </c>
      <c r="AX23" s="68" t="e">
        <f>IF(INDEX(DropDowns!$E$3:$E$336,MATCH("*"&amp;$AG23&amp;"*",$AG$2:$AG$651,0))="","",INDEX(DropDowns!$E$3:$E$336,MATCH("*"&amp;$AG23&amp;"*",$AG$2:$AG$651,0)))</f>
        <v>#VALUE!</v>
      </c>
      <c r="AY23" s="48" t="str">
        <f t="shared" si="6"/>
        <v>0023-LOL-AS-0018</v>
      </c>
      <c r="AZ23" s="48" t="str">
        <f t="shared" si="7"/>
        <v>Ja'Net Lollis</v>
      </c>
      <c r="BA23" s="48" t="str">
        <f>$AZ23&amp;COUNTIF($AZ23:$AZ$651,$AZ23)</f>
        <v>Ja'Net Lollis1</v>
      </c>
      <c r="BB23" s="68" t="str">
        <f>IF(INDEX('AAYME 2021_List'!$B$3:$B$311,MATCH($A23,'AAYME 2021_List'!$A$3:$A$311,0))="Yes","Yes","No")</f>
        <v>No</v>
      </c>
      <c r="BC23" s="48" t="str">
        <f>IF(INDEX('AAYME 2021_List'!$A$3:$A$311,MATCH($A23,'AAYME 2021_List'!$A$3:$A$311,0))=$A23,INDEX('AAYME 2021_List'!$C$3:$C$311,MATCH($A23,'AAYME 2021_List'!$A$3:$A$311,0)),"")</f>
        <v>03-Missing/Invalid transcript info</v>
      </c>
    </row>
    <row r="24" spans="1:55" x14ac:dyDescent="0.3">
      <c r="A24" s="48"/>
      <c r="B24" s="8">
        <v>24</v>
      </c>
      <c r="C24" s="143" t="s">
        <v>1731</v>
      </c>
      <c r="D24" s="143" t="s">
        <v>2346</v>
      </c>
      <c r="E24" s="143" t="s">
        <v>335</v>
      </c>
      <c r="F24" s="143" t="s">
        <v>169</v>
      </c>
      <c r="I24" s="143" t="s">
        <v>401</v>
      </c>
      <c r="J24" s="143" t="s">
        <v>2347</v>
      </c>
      <c r="K24" s="143"/>
      <c r="L24" s="8" t="s">
        <v>2348</v>
      </c>
      <c r="M24" s="8" t="s">
        <v>2349</v>
      </c>
      <c r="N24" s="8" t="s">
        <v>2350</v>
      </c>
      <c r="O24" s="8">
        <v>6014054968</v>
      </c>
      <c r="P24" s="143" t="s">
        <v>2159</v>
      </c>
      <c r="Q24" s="143"/>
      <c r="R24" s="8" t="s">
        <v>2351</v>
      </c>
      <c r="T24" s="143" t="s">
        <v>2352</v>
      </c>
      <c r="U24" s="143" t="s">
        <v>2352</v>
      </c>
      <c r="V24" s="8" t="s">
        <v>488</v>
      </c>
      <c r="W24" s="8">
        <v>39208</v>
      </c>
      <c r="X24" s="8" t="s">
        <v>348</v>
      </c>
      <c r="Y24" s="143" t="s">
        <v>245</v>
      </c>
      <c r="Z24" s="8" t="s">
        <v>2114</v>
      </c>
      <c r="AB24" s="8" t="s">
        <v>2115</v>
      </c>
      <c r="AE24" s="233" t="s">
        <v>50</v>
      </c>
      <c r="AF24" s="8" t="s">
        <v>2353</v>
      </c>
      <c r="AG24" s="8" t="s">
        <v>2354</v>
      </c>
      <c r="AH24" s="8" t="s">
        <v>2355</v>
      </c>
      <c r="AI24" s="8" t="s">
        <v>442</v>
      </c>
      <c r="AL24" s="48" t="str">
        <f>IF($U24="","",IF(RIGHT($U24,4)=", MS",INDEX(DropDowns!$G$4:$G$1251,MATCH(TRIM($U24),DropDowns!$F$4:$F$1251,0)),INDEX(DropDowns!$G$4:$G$1251,MATCH(TRIM($U24)&amp;", MS",DropDowns!$F$4:$F$1251,0))))</f>
        <v>Rankin</v>
      </c>
      <c r="AM24" s="48" t="s">
        <v>2130</v>
      </c>
      <c r="AN24" s="48" t="str">
        <f t="shared" si="0"/>
        <v>Brandon|Mcgee||8</v>
      </c>
      <c r="AO24" s="48" t="str">
        <f t="shared" si="1"/>
        <v>Brandon|Mcgee|8</v>
      </c>
      <c r="AP24" s="48" t="e">
        <f>INDEX(Transcripts_2021!$V$2:$V$324,MATCH($AN24,Transcripts_2021!$V$2:$V$324,0))</f>
        <v>#N/A</v>
      </c>
      <c r="AQ24" s="48" t="e">
        <f>INDEX(Transcripts_2021!$W$2:$W$324,MATCH($AO24,Transcripts_2021!$W$2:$W$324,0))</f>
        <v>#N/A</v>
      </c>
      <c r="AR24" s="68" t="e">
        <f t="shared" si="2"/>
        <v>#N/A</v>
      </c>
      <c r="AS24" s="68" t="e">
        <f t="shared" si="3"/>
        <v>#N/A</v>
      </c>
      <c r="AT24" s="48" t="str">
        <f t="shared" si="8"/>
        <v>0024</v>
      </c>
      <c r="AU24" s="48" t="e">
        <f>INDEX(Transcripts_2021!$AC$2:$AC$324,MATCH($AO24,Transcripts_2021!$W$2:$W$324,0))</f>
        <v>#N/A</v>
      </c>
      <c r="AV24" s="68" t="str">
        <f t="shared" si="5"/>
        <v>Yes</v>
      </c>
      <c r="AW24" s="68" t="str">
        <f>IF(INDEX(DropDowns!$E$3:$E$336,MATCH("*"&amp;$AF24&amp;"*",$AF$2:$AF$651,0))="","",INDEX(DropDowns!$E$3:$E$336,MATCH("*"&amp;$AF24&amp;"*",$AF$2:$AF$651,0)))</f>
        <v>Architectural Environmental Design</v>
      </c>
      <c r="AX24" s="68" t="str">
        <f>IF(INDEX(DropDowns!$E$3:$E$336,MATCH("*"&amp;$AG24&amp;"*",$AG$2:$AG$651,0))="","",INDEX(DropDowns!$E$3:$E$336,MATCH("*"&amp;$AG24&amp;"*",$AG$2:$AG$651,0)))</f>
        <v>Architectural Environmental Design</v>
      </c>
      <c r="AY24" s="48" t="e">
        <f t="shared" si="6"/>
        <v>#N/A</v>
      </c>
      <c r="AZ24" s="48" t="str">
        <f t="shared" si="7"/>
        <v>Latonya Humphrey</v>
      </c>
      <c r="BA24" s="48" t="str">
        <f>$AZ24&amp;COUNTIF($AZ24:$AZ$651,$AZ24)</f>
        <v>Latonya Humphrey1</v>
      </c>
      <c r="BB24" s="68" t="e">
        <f>IF(INDEX('AAYME 2021_List'!$B$3:$B$311,MATCH($A24,'AAYME 2021_List'!$A$3:$A$311,0))="Yes","Yes","No")</f>
        <v>#N/A</v>
      </c>
      <c r="BC24" s="8" t="s">
        <v>2131</v>
      </c>
    </row>
    <row r="25" spans="1:55" x14ac:dyDescent="0.3">
      <c r="A25" s="146" t="str">
        <f>$AT25&amp;"-"&amp;UPPER(LEFT($D25,3))&amp;"-"&amp;UPPER(LEFT($C25,2))&amp;"-"&amp;$AU25</f>
        <v>0025-PRI-KA-0264</v>
      </c>
      <c r="B25" s="8">
        <v>25</v>
      </c>
      <c r="C25" s="143" t="s">
        <v>2356</v>
      </c>
      <c r="D25" s="143" t="s">
        <v>2357</v>
      </c>
      <c r="E25" s="143" t="s">
        <v>335</v>
      </c>
      <c r="F25" s="143" t="s">
        <v>170</v>
      </c>
      <c r="H25" s="8">
        <v>6622070100</v>
      </c>
      <c r="I25" s="143" t="s">
        <v>340</v>
      </c>
      <c r="J25" s="143" t="s">
        <v>2358</v>
      </c>
      <c r="K25" s="143" t="s">
        <v>920</v>
      </c>
      <c r="L25" s="8" t="s">
        <v>2359</v>
      </c>
      <c r="M25" s="8" t="s">
        <v>2360</v>
      </c>
      <c r="N25" s="8" t="s">
        <v>2361</v>
      </c>
      <c r="O25" s="8">
        <v>6622073358</v>
      </c>
      <c r="P25" s="143" t="s">
        <v>2112</v>
      </c>
      <c r="Q25" s="143" t="s">
        <v>394</v>
      </c>
      <c r="R25" s="8" t="s">
        <v>2362</v>
      </c>
      <c r="T25" s="143" t="s">
        <v>251</v>
      </c>
      <c r="U25" s="143" t="s">
        <v>251</v>
      </c>
      <c r="V25" s="8" t="s">
        <v>488</v>
      </c>
      <c r="W25" s="8">
        <v>38778</v>
      </c>
      <c r="X25" s="8" t="s">
        <v>348</v>
      </c>
      <c r="Y25" s="143" t="s">
        <v>251</v>
      </c>
      <c r="Z25" s="8" t="s">
        <v>2114</v>
      </c>
      <c r="AB25" s="8" t="s">
        <v>2115</v>
      </c>
      <c r="AE25" s="233" t="s">
        <v>48</v>
      </c>
      <c r="AF25" s="8" t="s">
        <v>2363</v>
      </c>
      <c r="AG25" s="8" t="s">
        <v>2364</v>
      </c>
      <c r="AH25" s="8" t="s">
        <v>2365</v>
      </c>
      <c r="AI25" s="8" t="s">
        <v>442</v>
      </c>
      <c r="AK25" s="8" t="s">
        <v>2366</v>
      </c>
      <c r="AL25" s="48" t="str">
        <f>IF($U25="","",IF(RIGHT($U25,4)=", MS",INDEX(DropDowns!$G$4:$G$1251,MATCH(TRIM($U25),DropDowns!$F$4:$F$1251,0)),INDEX(DropDowns!$G$4:$G$1251,MATCH(TRIM($U25)&amp;", MS",DropDowns!$F$4:$F$1251,0))))</f>
        <v>Sunflower</v>
      </c>
      <c r="AM25" s="48" t="str">
        <f>IF(INDEX('AAYME 2021_List'!$A$3:$A$311,MATCH($A25,'AAYME 2021_List'!$A$3:$A$311,0))=$A25,INDEX('AAYME 2021_List'!$AC$3:$AC$311,MATCH($A25,'AAYME 2021_List'!$A$3:$A$311,0)),"")</f>
        <v>Sunflower</v>
      </c>
      <c r="AN25" s="48" t="str">
        <f t="shared" si="0"/>
        <v>Kaitlyn|Price||7</v>
      </c>
      <c r="AO25" s="48" t="str">
        <f t="shared" si="1"/>
        <v>Kaitlyn|Price|7</v>
      </c>
      <c r="AP25" s="48" t="e">
        <f>INDEX(Transcripts_2021!$V$2:$V$324,MATCH($AN25,Transcripts_2021!$V$2:$V$324,0))</f>
        <v>#N/A</v>
      </c>
      <c r="AQ25" s="48" t="str">
        <f>INDEX(Transcripts_2021!$W$2:$W$324,MATCH($AO25,Transcripts_2021!$W$2:$W$324,0))</f>
        <v>Kaitlyn|Price|7</v>
      </c>
      <c r="AR25" s="68" t="e">
        <f t="shared" si="2"/>
        <v>#N/A</v>
      </c>
      <c r="AS25" s="68" t="str">
        <f t="shared" si="3"/>
        <v>Yes</v>
      </c>
      <c r="AT25" s="48" t="str">
        <f t="shared" ref="AT25:AT30" si="9">"00"&amp;TEXT($B25,0)</f>
        <v>0025</v>
      </c>
      <c r="AU25" s="48" t="str">
        <f>INDEX(Transcripts_2021!$AC$2:$AC$324,MATCH($AO25,Transcripts_2021!$W$2:$W$324,0))</f>
        <v>0264</v>
      </c>
      <c r="AV25" s="68" t="str">
        <f t="shared" si="5"/>
        <v>Yes</v>
      </c>
      <c r="AW25" s="68" t="e">
        <f>IF(INDEX(DropDowns!$E$3:$E$336,MATCH("*"&amp;$AF25&amp;"*",$AF$2:$AF$651,0))="","",INDEX(DropDowns!$E$3:$E$336,MATCH("*"&amp;$AF25&amp;"*",$AF$2:$AF$651,0)))</f>
        <v>#VALUE!</v>
      </c>
      <c r="AX25" s="68" t="e">
        <f>IF(INDEX(DropDowns!$E$3:$E$336,MATCH("*"&amp;$AG25&amp;"*",$AG$2:$AG$651,0))="","",INDEX(DropDowns!$E$3:$E$336,MATCH("*"&amp;$AG25&amp;"*",$AG$2:$AG$651,0)))</f>
        <v>#VALUE!</v>
      </c>
      <c r="AY25" s="48" t="str">
        <f t="shared" si="6"/>
        <v>0025-PRI-KA-0264</v>
      </c>
      <c r="AZ25" s="48" t="str">
        <f t="shared" si="7"/>
        <v>Desiree Norwood</v>
      </c>
      <c r="BA25" s="48" t="str">
        <f>$AZ25&amp;COUNTIF($AZ25:$AZ$651,$AZ25)</f>
        <v>Desiree Norwood1</v>
      </c>
      <c r="BB25" s="68" t="str">
        <f>IF(INDEX('AAYME 2021_List'!$B$3:$B$311,MATCH($A25,'AAYME 2021_List'!$A$3:$A$311,0))="Yes","Yes","No")</f>
        <v>Yes</v>
      </c>
      <c r="BC25" s="48" t="str">
        <f>IF(INDEX('AAYME 2021_List'!$A$3:$A$311,MATCH($A25,'AAYME 2021_List'!$A$3:$A$311,0))=$A25,INDEX('AAYME 2021_List'!$C$3:$C$311,MATCH($A25,'AAYME 2021_List'!$A$3:$A$311,0)),"")</f>
        <v>06-Finalist</v>
      </c>
    </row>
    <row r="26" spans="1:55" x14ac:dyDescent="0.3">
      <c r="A26" s="48"/>
      <c r="B26" s="8">
        <v>26</v>
      </c>
      <c r="C26" s="143" t="s">
        <v>2367</v>
      </c>
      <c r="D26" s="143" t="s">
        <v>2368</v>
      </c>
      <c r="E26" s="143" t="s">
        <v>335</v>
      </c>
      <c r="F26" s="143" t="s">
        <v>170</v>
      </c>
      <c r="G26" s="8" t="s">
        <v>2369</v>
      </c>
      <c r="H26" s="8">
        <v>6623367136</v>
      </c>
      <c r="I26" s="143" t="s">
        <v>401</v>
      </c>
      <c r="J26" s="143" t="s">
        <v>2370</v>
      </c>
      <c r="K26" s="143" t="s">
        <v>2136</v>
      </c>
      <c r="L26" s="8" t="s">
        <v>2371</v>
      </c>
      <c r="M26" s="8" t="s">
        <v>484</v>
      </c>
      <c r="N26" s="8" t="s">
        <v>2369</v>
      </c>
      <c r="O26" s="8">
        <v>6624912919</v>
      </c>
      <c r="P26" s="143" t="s">
        <v>2159</v>
      </c>
      <c r="Q26" s="143" t="s">
        <v>394</v>
      </c>
      <c r="R26" s="8" t="s">
        <v>2372</v>
      </c>
      <c r="T26" s="143" t="s">
        <v>1991</v>
      </c>
      <c r="U26" s="143" t="s">
        <v>1991</v>
      </c>
      <c r="V26" s="8" t="s">
        <v>488</v>
      </c>
      <c r="W26" s="8">
        <v>38703</v>
      </c>
      <c r="X26" s="8" t="s">
        <v>348</v>
      </c>
      <c r="Y26" s="143" t="s">
        <v>260</v>
      </c>
      <c r="Z26" s="8" t="s">
        <v>2114</v>
      </c>
      <c r="AC26" s="8" t="s">
        <v>2201</v>
      </c>
      <c r="AE26" s="233" t="s">
        <v>51</v>
      </c>
      <c r="AF26" s="8" t="s">
        <v>2373</v>
      </c>
      <c r="AG26" s="8" t="s">
        <v>2374</v>
      </c>
      <c r="AH26" s="8" t="s">
        <v>2375</v>
      </c>
      <c r="AI26" s="8" t="s">
        <v>396</v>
      </c>
      <c r="AL26" s="48" t="str">
        <f>IF($U26="","",IF(RIGHT($U26,4)=", MS",INDEX(DropDowns!$G$4:$G$1251,MATCH(TRIM($U26),DropDowns!$F$4:$F$1251,0)),INDEX(DropDowns!$G$4:$G$1251,MATCH(TRIM($U26)&amp;", MS",DropDowns!$F$4:$F$1251,0))))</f>
        <v>Washington</v>
      </c>
      <c r="AM26" s="48" t="s">
        <v>2130</v>
      </c>
      <c r="AN26" s="48" t="str">
        <f t="shared" si="0"/>
        <v>Kamryn|Kennedy|sonyaparker1113@gmail.com|8</v>
      </c>
      <c r="AO26" s="48" t="str">
        <f t="shared" si="1"/>
        <v>Kamryn|Kennedy|8</v>
      </c>
      <c r="AP26" s="48" t="e">
        <f>INDEX(Transcripts_2021!$V$2:$V$324,MATCH($AN26,Transcripts_2021!$V$2:$V$324,0))</f>
        <v>#N/A</v>
      </c>
      <c r="AQ26" s="48" t="e">
        <f>INDEX(Transcripts_2021!$W$2:$W$324,MATCH($AO26,Transcripts_2021!$W$2:$W$324,0))</f>
        <v>#N/A</v>
      </c>
      <c r="AR26" s="68" t="e">
        <f t="shared" si="2"/>
        <v>#N/A</v>
      </c>
      <c r="AS26" s="68" t="e">
        <f t="shared" si="3"/>
        <v>#N/A</v>
      </c>
      <c r="AT26" s="48" t="str">
        <f t="shared" si="9"/>
        <v>0026</v>
      </c>
      <c r="AU26" s="48" t="e">
        <f>INDEX(Transcripts_2021!$AC$2:$AC$324,MATCH($AO26,Transcripts_2021!$W$2:$W$324,0))</f>
        <v>#N/A</v>
      </c>
      <c r="AV26" s="68" t="str">
        <f t="shared" si="5"/>
        <v>Yes</v>
      </c>
      <c r="AW26" s="68" t="e">
        <f>IF(INDEX(DropDowns!$E$3:$E$336,MATCH("*"&amp;$AF26&amp;"*",$AF$2:$AF$651,0))="","",INDEX(DropDowns!$E$3:$E$336,MATCH("*"&amp;$AF26&amp;"*",$AF$2:$AF$651,0)))</f>
        <v>#VALUE!</v>
      </c>
      <c r="AX26" s="68" t="str">
        <f>IF(INDEX(DropDowns!$E$3:$E$336,MATCH("*"&amp;$AG26&amp;"*",$AG$2:$AG$651,0))="","",INDEX(DropDowns!$E$3:$E$336,MATCH("*"&amp;$AG26&amp;"*",$AG$2:$AG$651,0)))</f>
        <v>Artificial Intelligence</v>
      </c>
      <c r="AY26" s="48" t="e">
        <f t="shared" si="6"/>
        <v>#N/A</v>
      </c>
      <c r="AZ26" s="48" t="str">
        <f t="shared" si="7"/>
        <v>Sonya Parker</v>
      </c>
      <c r="BA26" s="48" t="str">
        <f>$AZ26&amp;COUNTIF($AZ26:$AZ$651,$AZ26)</f>
        <v>Sonya Parker1</v>
      </c>
      <c r="BB26" s="68" t="e">
        <f>IF(INDEX('AAYME 2021_List'!$B$3:$B$311,MATCH($A26,'AAYME 2021_List'!$A$3:$A$311,0))="Yes","Yes","No")</f>
        <v>#N/A</v>
      </c>
      <c r="BC26" s="8" t="s">
        <v>2131</v>
      </c>
    </row>
    <row r="27" spans="1:55" x14ac:dyDescent="0.3">
      <c r="A27" s="48"/>
      <c r="B27" s="8">
        <v>27</v>
      </c>
      <c r="C27" s="143" t="s">
        <v>2376</v>
      </c>
      <c r="D27" s="143" t="s">
        <v>2377</v>
      </c>
      <c r="E27" s="143" t="s">
        <v>335</v>
      </c>
      <c r="F27" s="143" t="s">
        <v>170</v>
      </c>
      <c r="G27" s="8" t="s">
        <v>2378</v>
      </c>
      <c r="H27" s="8">
        <v>6623855216</v>
      </c>
      <c r="I27" s="143" t="s">
        <v>376</v>
      </c>
      <c r="J27" s="143" t="s">
        <v>1719</v>
      </c>
      <c r="K27" s="143" t="s">
        <v>1603</v>
      </c>
      <c r="L27" s="8" t="s">
        <v>2379</v>
      </c>
      <c r="M27" s="8" t="s">
        <v>2377</v>
      </c>
      <c r="N27" s="8" t="s">
        <v>2380</v>
      </c>
      <c r="O27" s="8">
        <v>6622195641</v>
      </c>
      <c r="P27" s="143" t="s">
        <v>2159</v>
      </c>
      <c r="Q27" s="143" t="s">
        <v>43</v>
      </c>
      <c r="R27" s="8" t="s">
        <v>2381</v>
      </c>
      <c r="T27" s="143" t="s">
        <v>831</v>
      </c>
      <c r="U27" s="143" t="s">
        <v>831</v>
      </c>
      <c r="V27" s="8" t="s">
        <v>488</v>
      </c>
      <c r="W27" s="8">
        <v>38930</v>
      </c>
      <c r="X27" s="8" t="s">
        <v>348</v>
      </c>
      <c r="Y27" s="143" t="s">
        <v>226</v>
      </c>
      <c r="AD27" s="8" t="s">
        <v>2252</v>
      </c>
      <c r="AE27" s="233" t="s">
        <v>48</v>
      </c>
      <c r="AF27" s="8" t="s">
        <v>2382</v>
      </c>
      <c r="AG27" s="8" t="s">
        <v>2383</v>
      </c>
      <c r="AH27" s="8" t="s">
        <v>2384</v>
      </c>
      <c r="AI27" s="8" t="s">
        <v>442</v>
      </c>
      <c r="AK27" s="8" t="s">
        <v>2385</v>
      </c>
      <c r="AL27" s="48" t="str">
        <f>IF($U27="","",IF(RIGHT($U27,4)=", MS",INDEX(DropDowns!$G$4:$G$1251,MATCH(TRIM($U27),DropDowns!$F$4:$F$1251,0)),INDEX(DropDowns!$G$4:$G$1251,MATCH(TRIM($U27)&amp;", MS",DropDowns!$F$4:$F$1251,0))))</f>
        <v>Leflore</v>
      </c>
      <c r="AM27" s="48" t="s">
        <v>2130</v>
      </c>
      <c r="AN27" s="48" t="str">
        <f t="shared" si="0"/>
        <v>Jimidria|Harvey|001250614@glcsd.org|9</v>
      </c>
      <c r="AO27" s="48" t="str">
        <f t="shared" si="1"/>
        <v>Jimidria|Harvey|9</v>
      </c>
      <c r="AP27" s="48" t="e">
        <f>INDEX(Transcripts_2021!$V$2:$V$324,MATCH($AN27,Transcripts_2021!$V$2:$V$324,0))</f>
        <v>#N/A</v>
      </c>
      <c r="AQ27" s="48" t="e">
        <f>INDEX(Transcripts_2021!$W$2:$W$324,MATCH($AO27,Transcripts_2021!$W$2:$W$324,0))</f>
        <v>#N/A</v>
      </c>
      <c r="AR27" s="68" t="e">
        <f t="shared" si="2"/>
        <v>#N/A</v>
      </c>
      <c r="AS27" s="68" t="e">
        <f t="shared" si="3"/>
        <v>#N/A</v>
      </c>
      <c r="AT27" s="48" t="str">
        <f t="shared" si="9"/>
        <v>0027</v>
      </c>
      <c r="AU27" s="48" t="e">
        <f>INDEX(Transcripts_2021!$AC$2:$AC$324,MATCH($AO27,Transcripts_2021!$W$2:$W$324,0))</f>
        <v>#N/A</v>
      </c>
      <c r="AV27" s="68" t="str">
        <f t="shared" si="5"/>
        <v>Yes</v>
      </c>
      <c r="AW27" s="68" t="e">
        <f>IF(INDEX(DropDowns!$E$3:$E$336,MATCH("*"&amp;$AF27&amp;"*",$AF$2:$AF$651,0))="","",INDEX(DropDowns!$E$3:$E$336,MATCH("*"&amp;$AF27&amp;"*",$AF$2:$AF$651,0)))</f>
        <v>#VALUE!</v>
      </c>
      <c r="AX27" s="68" t="str">
        <f>IF(INDEX(DropDowns!$E$3:$E$336,MATCH("*"&amp;$AG27&amp;"*",$AG$2:$AG$651,0))="","",INDEX(DropDowns!$E$3:$E$336,MATCH("*"&amp;$AG27&amp;"*",$AG$2:$AG$651,0)))</f>
        <v>Astronaut</v>
      </c>
      <c r="AY27" s="48" t="e">
        <f t="shared" si="6"/>
        <v>#N/A</v>
      </c>
      <c r="AZ27" s="48" t="str">
        <f t="shared" si="7"/>
        <v>Lawanda Harvey</v>
      </c>
      <c r="BA27" s="48" t="str">
        <f>$AZ27&amp;COUNTIF($AZ27:$AZ$651,$AZ27)</f>
        <v>Lawanda Harvey1</v>
      </c>
      <c r="BB27" s="68" t="e">
        <f>IF(INDEX('AAYME 2021_List'!$B$3:$B$311,MATCH($A27,'AAYME 2021_List'!$A$3:$A$311,0))="Yes","Yes","No")</f>
        <v>#N/A</v>
      </c>
      <c r="BC27" s="8" t="s">
        <v>2131</v>
      </c>
    </row>
    <row r="28" spans="1:55" x14ac:dyDescent="0.3">
      <c r="A28" s="48" t="str">
        <f>$AT28&amp;"-"&amp;UPPER(LEFT($D28,3))&amp;"-"&amp;UPPER(LEFT($C28,2))&amp;"-"&amp;$AU28</f>
        <v>0028-MOO-KE-0243</v>
      </c>
      <c r="B28" s="8">
        <v>28</v>
      </c>
      <c r="C28" s="143" t="s">
        <v>2386</v>
      </c>
      <c r="D28" s="143" t="s">
        <v>2387</v>
      </c>
      <c r="E28" s="143" t="s">
        <v>335</v>
      </c>
      <c r="F28" s="143" t="s">
        <v>169</v>
      </c>
      <c r="G28" s="8" t="s">
        <v>2388</v>
      </c>
      <c r="H28" s="8">
        <v>9017302272</v>
      </c>
      <c r="I28" s="143" t="s">
        <v>340</v>
      </c>
      <c r="J28" s="143" t="s">
        <v>2389</v>
      </c>
      <c r="K28" s="143"/>
      <c r="L28" s="8" t="s">
        <v>1260</v>
      </c>
      <c r="M28" s="8" t="s">
        <v>2390</v>
      </c>
      <c r="N28" s="8" t="s">
        <v>2391</v>
      </c>
      <c r="O28" s="8">
        <v>6628097849</v>
      </c>
      <c r="P28" s="143" t="s">
        <v>2112</v>
      </c>
      <c r="Q28" s="143" t="s">
        <v>394</v>
      </c>
      <c r="R28" s="8" t="s">
        <v>2392</v>
      </c>
      <c r="T28" s="143" t="s">
        <v>683</v>
      </c>
      <c r="U28" s="143" t="s">
        <v>683</v>
      </c>
      <c r="V28" s="8" t="s">
        <v>488</v>
      </c>
      <c r="W28" s="8">
        <v>38654</v>
      </c>
      <c r="X28" s="8" t="s">
        <v>348</v>
      </c>
      <c r="Y28" s="143" t="s">
        <v>2393</v>
      </c>
      <c r="Z28" s="8" t="s">
        <v>2114</v>
      </c>
      <c r="AB28" s="8" t="s">
        <v>2115</v>
      </c>
      <c r="AE28" s="233" t="s">
        <v>49</v>
      </c>
      <c r="AF28" s="8" t="s">
        <v>2394</v>
      </c>
      <c r="AG28" s="8" t="s">
        <v>2395</v>
      </c>
      <c r="AH28" s="8" t="s">
        <v>2396</v>
      </c>
      <c r="AI28" s="8" t="s">
        <v>369</v>
      </c>
      <c r="AL28" s="48" t="str">
        <f>IF($U28="","",IF(RIGHT($U28,4)=", MS",INDEX(DropDowns!$G$4:$G$1251,MATCH(TRIM($U28),DropDowns!$F$4:$F$1251,0)),INDEX(DropDowns!$G$4:$G$1251,MATCH(TRIM($U28)&amp;", MS",DropDowns!$F$4:$F$1251,0))))</f>
        <v>DeSoto</v>
      </c>
      <c r="AM28" s="48" t="str">
        <f>IF(INDEX('AAYME 2021_List'!$A$3:$A$311,MATCH($A28,'AAYME 2021_List'!$A$3:$A$311,0))=$A28,INDEX('AAYME 2021_List'!$AC$3:$AC$311,MATCH($A28,'AAYME 2021_List'!$A$3:$A$311,0)),"")</f>
        <v>DeSoto</v>
      </c>
      <c r="AN28" s="48" t="str">
        <f t="shared" si="0"/>
        <v>Kelby|Moore|kelbymoe@gmail.com|7</v>
      </c>
      <c r="AO28" s="48" t="str">
        <f t="shared" si="1"/>
        <v>Kelby|Moore|7</v>
      </c>
      <c r="AP28" s="48" t="e">
        <f>INDEX(Transcripts_2021!$V$2:$V$324,MATCH($AN28,Transcripts_2021!$V$2:$V$324,0))</f>
        <v>#N/A</v>
      </c>
      <c r="AQ28" s="48" t="str">
        <f>INDEX(Transcripts_2021!$W$2:$W$324,MATCH($AO28,Transcripts_2021!$W$2:$W$324,0))</f>
        <v>Kelby|Moore|7</v>
      </c>
      <c r="AR28" s="68" t="e">
        <f t="shared" si="2"/>
        <v>#N/A</v>
      </c>
      <c r="AS28" s="68" t="str">
        <f t="shared" si="3"/>
        <v>Yes</v>
      </c>
      <c r="AT28" s="48" t="str">
        <f t="shared" si="9"/>
        <v>0028</v>
      </c>
      <c r="AU28" s="48" t="str">
        <f>INDEX(Transcripts_2021!$AC$2:$AC$324,MATCH($AO28,Transcripts_2021!$W$2:$W$324,0))</f>
        <v>0243</v>
      </c>
      <c r="AV28" s="68" t="str">
        <f t="shared" si="5"/>
        <v>Yes</v>
      </c>
      <c r="AW28" s="68" t="str">
        <f>IF(INDEX(DropDowns!$E$3:$E$336,MATCH("*"&amp;$AF28&amp;"*",$AF$2:$AF$651,0))="","",INDEX(DropDowns!$E$3:$E$336,MATCH("*"&amp;$AF28&amp;"*",$AF$2:$AF$651,0)))</f>
        <v>Astronautical</v>
      </c>
      <c r="AX28" s="68" t="str">
        <f>IF(INDEX(DropDowns!$E$3:$E$336,MATCH("*"&amp;$AG28&amp;"*",$AG$2:$AG$651,0))="","",INDEX(DropDowns!$E$3:$E$336,MATCH("*"&amp;$AG28&amp;"*",$AG$2:$AG$651,0)))</f>
        <v>Astronautical</v>
      </c>
      <c r="AY28" s="48" t="str">
        <f t="shared" si="6"/>
        <v>0028-MOO-KE-0243</v>
      </c>
      <c r="AZ28" s="48" t="str">
        <f t="shared" si="7"/>
        <v>Kristen Bounds</v>
      </c>
      <c r="BA28" s="48" t="str">
        <f>$AZ28&amp;COUNTIF($AZ28:$AZ$651,$AZ28)</f>
        <v>Kristen Bounds1</v>
      </c>
      <c r="BB28" s="68" t="str">
        <f>IF(INDEX('AAYME 2021_List'!$B$3:$B$311,MATCH($A28,'AAYME 2021_List'!$A$3:$A$311,0))="Yes","Yes","No")</f>
        <v>Yes</v>
      </c>
      <c r="BC28" s="48" t="str">
        <f>IF(INDEX('AAYME 2021_List'!$A$3:$A$311,MATCH($A28,'AAYME 2021_List'!$A$3:$A$311,0))=$A28,INDEX('AAYME 2021_List'!$C$3:$C$311,MATCH($A28,'AAYME 2021_List'!$A$3:$A$311,0)),"")</f>
        <v>06-Finalist</v>
      </c>
    </row>
    <row r="29" spans="1:55" x14ac:dyDescent="0.3">
      <c r="A29" s="48"/>
      <c r="B29" s="8">
        <v>29</v>
      </c>
      <c r="C29" s="143" t="s">
        <v>2397</v>
      </c>
      <c r="D29" s="143" t="s">
        <v>2398</v>
      </c>
      <c r="E29" s="143" t="s">
        <v>335</v>
      </c>
      <c r="F29" s="143" t="s">
        <v>169</v>
      </c>
      <c r="G29" s="8" t="s">
        <v>2399</v>
      </c>
      <c r="I29" s="143" t="s">
        <v>340</v>
      </c>
      <c r="J29" s="143" t="s">
        <v>2400</v>
      </c>
      <c r="K29" s="143" t="s">
        <v>2401</v>
      </c>
      <c r="L29" s="8" t="s">
        <v>2402</v>
      </c>
      <c r="M29" s="8" t="s">
        <v>2403</v>
      </c>
      <c r="N29" s="8" t="s">
        <v>2404</v>
      </c>
      <c r="O29" s="8">
        <v>6622076071</v>
      </c>
      <c r="P29" s="143" t="s">
        <v>2112</v>
      </c>
      <c r="Q29" s="143" t="s">
        <v>45</v>
      </c>
      <c r="R29" s="8" t="s">
        <v>2405</v>
      </c>
      <c r="T29" s="143" t="s">
        <v>2406</v>
      </c>
      <c r="U29" s="143" t="s">
        <v>2406</v>
      </c>
      <c r="V29" s="8" t="s">
        <v>488</v>
      </c>
      <c r="W29" s="8">
        <v>38751</v>
      </c>
      <c r="X29" s="8" t="s">
        <v>348</v>
      </c>
      <c r="Y29" s="143" t="s">
        <v>2407</v>
      </c>
      <c r="Z29" s="8" t="s">
        <v>2114</v>
      </c>
      <c r="AB29" s="8" t="s">
        <v>2115</v>
      </c>
      <c r="AE29" s="233" t="s">
        <v>49</v>
      </c>
      <c r="AF29" s="8" t="s">
        <v>2408</v>
      </c>
      <c r="AI29" s="8" t="s">
        <v>459</v>
      </c>
      <c r="AL29" s="48" t="str">
        <f>IF($U29="","",IF(RIGHT($U29,4)=", MS",INDEX(DropDowns!$G$4:$G$1251,MATCH(TRIM($U29),DropDowns!$F$4:$F$1251,0)),INDEX(DropDowns!$G$4:$G$1251,MATCH(TRIM($U29)&amp;", MS",DropDowns!$F$4:$F$1251,0))))</f>
        <v>Sunflower</v>
      </c>
      <c r="AM29" s="48" t="s">
        <v>2130</v>
      </c>
      <c r="AN29" s="48" t="str">
        <f t="shared" si="0"/>
        <v>Tyler|Young|krystaline_s@hotmail.com|7</v>
      </c>
      <c r="AO29" s="48" t="str">
        <f t="shared" si="1"/>
        <v>Tyler|Young|7</v>
      </c>
      <c r="AP29" s="48" t="e">
        <f>INDEX(Transcripts_2021!$V$2:$V$324,MATCH($AN29,Transcripts_2021!$V$2:$V$324,0))</f>
        <v>#N/A</v>
      </c>
      <c r="AQ29" s="48" t="e">
        <f>INDEX(Transcripts_2021!$W$2:$W$324,MATCH($AO29,Transcripts_2021!$W$2:$W$324,0))</f>
        <v>#N/A</v>
      </c>
      <c r="AR29" s="68" t="e">
        <f t="shared" si="2"/>
        <v>#N/A</v>
      </c>
      <c r="AS29" s="68" t="e">
        <f t="shared" si="3"/>
        <v>#N/A</v>
      </c>
      <c r="AT29" s="48" t="str">
        <f t="shared" si="9"/>
        <v>0029</v>
      </c>
      <c r="AU29" s="48" t="e">
        <f>INDEX(Transcripts_2021!$AC$2:$AC$324,MATCH($AO29,Transcripts_2021!$W$2:$W$324,0))</f>
        <v>#N/A</v>
      </c>
      <c r="AV29" s="68" t="str">
        <f t="shared" si="5"/>
        <v>Yes</v>
      </c>
      <c r="AW29" s="68" t="str">
        <f>IF(INDEX(DropDowns!$E$3:$E$336,MATCH("*"&amp;$AF29&amp;"*",$AF$2:$AF$651,0))="","",INDEX(DropDowns!$E$3:$E$336,MATCH("*"&amp;$AF29&amp;"*",$AF$2:$AF$651,0)))</f>
        <v>Astronomy</v>
      </c>
      <c r="AX29" s="68" t="str">
        <f>IF(INDEX(DropDowns!$E$3:$E$336,MATCH("*"&amp;$AG29&amp;"*",$AG$2:$AG$651,0))="","",INDEX(DropDowns!$E$3:$E$336,MATCH("*"&amp;$AG29&amp;"*",$AG$2:$AG$651,0)))</f>
        <v>Acid</v>
      </c>
      <c r="AY29" s="48" t="e">
        <f t="shared" si="6"/>
        <v>#N/A</v>
      </c>
      <c r="AZ29" s="48" t="str">
        <f t="shared" si="7"/>
        <v>Krystaline Sample</v>
      </c>
      <c r="BA29" s="48" t="str">
        <f>$AZ29&amp;COUNTIF($AZ29:$AZ$651,$AZ29)</f>
        <v>Krystaline Sample1</v>
      </c>
      <c r="BB29" s="68" t="e">
        <f>IF(INDEX('AAYME 2021_List'!$B$3:$B$311,MATCH($A29,'AAYME 2021_List'!$A$3:$A$311,0))="Yes","Yes","No")</f>
        <v>#N/A</v>
      </c>
      <c r="BC29" s="8" t="s">
        <v>2131</v>
      </c>
    </row>
    <row r="30" spans="1:55" x14ac:dyDescent="0.3">
      <c r="A30" s="48" t="str">
        <f>$AT30&amp;"-"&amp;UPPER(LEFT($D30,3))&amp;"-"&amp;UPPER(LEFT($C30,2))&amp;"-"&amp;$AU30</f>
        <v>0030-CAM-DA-0301</v>
      </c>
      <c r="B30" s="8">
        <v>30</v>
      </c>
      <c r="C30" s="143" t="s">
        <v>2409</v>
      </c>
      <c r="D30" s="143" t="s">
        <v>2410</v>
      </c>
      <c r="E30" s="143" t="s">
        <v>335</v>
      </c>
      <c r="F30" s="143" t="s">
        <v>170</v>
      </c>
      <c r="H30" s="8">
        <v>6628099488</v>
      </c>
      <c r="I30" s="143" t="s">
        <v>401</v>
      </c>
      <c r="J30" s="143" t="s">
        <v>2411</v>
      </c>
      <c r="K30" s="143" t="s">
        <v>191</v>
      </c>
      <c r="L30" s="8" t="s">
        <v>2412</v>
      </c>
      <c r="M30" s="8" t="s">
        <v>2410</v>
      </c>
      <c r="N30" s="8" t="s">
        <v>2413</v>
      </c>
      <c r="O30" s="8">
        <v>6628093991</v>
      </c>
      <c r="P30" s="143" t="s">
        <v>2112</v>
      </c>
      <c r="Q30" s="143" t="s">
        <v>394</v>
      </c>
      <c r="R30" s="8" t="s">
        <v>2414</v>
      </c>
      <c r="T30" s="143" t="s">
        <v>2415</v>
      </c>
      <c r="U30" s="143" t="s">
        <v>2415</v>
      </c>
      <c r="V30" s="8" t="s">
        <v>488</v>
      </c>
      <c r="W30" s="8">
        <v>38915</v>
      </c>
      <c r="X30" s="8" t="s">
        <v>348</v>
      </c>
      <c r="Y30" s="143" t="s">
        <v>191</v>
      </c>
      <c r="Z30" s="8" t="s">
        <v>2114</v>
      </c>
      <c r="AB30" s="8" t="s">
        <v>2115</v>
      </c>
      <c r="AE30" s="233" t="s">
        <v>48</v>
      </c>
      <c r="AF30" s="8" t="s">
        <v>2416</v>
      </c>
      <c r="AG30" s="8" t="s">
        <v>2417</v>
      </c>
      <c r="AH30" s="8" t="s">
        <v>2418</v>
      </c>
      <c r="AI30" s="8" t="s">
        <v>459</v>
      </c>
      <c r="AL30" s="48" t="str">
        <f>IF($U30="","",IF(RIGHT($U30,4)=", MS",INDEX(DropDowns!$G$4:$G$1251,MATCH(TRIM($U30),DropDowns!$F$4:$F$1251,0)),INDEX(DropDowns!$G$4:$G$1251,MATCH(TRIM($U30)&amp;", MS",DropDowns!$F$4:$F$1251,0))))</f>
        <v>Calhoun</v>
      </c>
      <c r="AM30" s="48" t="str">
        <f>IF(INDEX('AAYME 2021_List'!$A$3:$A$311,MATCH($A30,'AAYME 2021_List'!$A$3:$A$311,0))=$A30,INDEX('AAYME 2021_List'!$AC$3:$AC$311,MATCH($A30,'AAYME 2021_List'!$A$3:$A$311,0)),"")</f>
        <v>Calhoun</v>
      </c>
      <c r="AN30" s="48" t="str">
        <f t="shared" si="0"/>
        <v>Dallas|Campbell||8</v>
      </c>
      <c r="AO30" s="48" t="str">
        <f t="shared" si="1"/>
        <v>Dallas|Campbell|8</v>
      </c>
      <c r="AP30" s="48" t="str">
        <f>INDEX(Transcripts_2021!$V$2:$V$324,MATCH($AN30,Transcripts_2021!$V$2:$V$324,0))</f>
        <v>Dallas|Campbell||8</v>
      </c>
      <c r="AQ30" s="48" t="str">
        <f>INDEX(Transcripts_2021!$W$2:$W$324,MATCH($AO30,Transcripts_2021!$W$2:$W$324,0))</f>
        <v>Dallas|Campbell|8</v>
      </c>
      <c r="AR30" s="68" t="str">
        <f t="shared" si="2"/>
        <v>Yes</v>
      </c>
      <c r="AS30" s="68" t="str">
        <f t="shared" si="3"/>
        <v>Yes</v>
      </c>
      <c r="AT30" s="48" t="str">
        <f t="shared" si="9"/>
        <v>0030</v>
      </c>
      <c r="AU30" s="48" t="str">
        <f>INDEX(Transcripts_2021!$AC$2:$AC$324,MATCH($AO30,Transcripts_2021!$W$2:$W$324,0))</f>
        <v>0301</v>
      </c>
      <c r="AV30" s="68" t="str">
        <f t="shared" si="5"/>
        <v>Yes</v>
      </c>
      <c r="AW30" s="68" t="str">
        <f>IF(INDEX(DropDowns!$E$3:$E$336,MATCH("*"&amp;$AF30&amp;"*",$AF$2:$AF$651,0))="","",INDEX(DropDowns!$E$3:$E$336,MATCH("*"&amp;$AF30&amp;"*",$AF$2:$AF$651,0)))</f>
        <v>Astrophysics</v>
      </c>
      <c r="AX30" s="68" t="str">
        <f>IF(INDEX(DropDowns!$E$3:$E$336,MATCH("*"&amp;$AG30&amp;"*",$AG$2:$AG$651,0))="","",INDEX(DropDowns!$E$3:$E$336,MATCH("*"&amp;$AG30&amp;"*",$AG$2:$AG$651,0)))</f>
        <v>Astrophysics</v>
      </c>
      <c r="AY30" s="48" t="str">
        <f t="shared" si="6"/>
        <v>0030-CAM-DA-0301</v>
      </c>
      <c r="AZ30" s="48" t="str">
        <f t="shared" si="7"/>
        <v>Melody Campbell</v>
      </c>
      <c r="BA30" s="48" t="str">
        <f>$AZ30&amp;COUNTIF($AZ30:$AZ$651,$AZ30)</f>
        <v>Melody Campbell2</v>
      </c>
      <c r="BB30" s="68" t="str">
        <f>IF(INDEX('AAYME 2021_List'!$B$3:$B$311,MATCH($A30,'AAYME 2021_List'!$A$3:$A$311,0))="Yes","Yes","No")</f>
        <v>Yes</v>
      </c>
      <c r="BC30" s="48" t="str">
        <f>IF(INDEX('AAYME 2021_List'!$A$3:$A$311,MATCH($A30,'AAYME 2021_List'!$A$3:$A$311,0))=$A30,INDEX('AAYME 2021_List'!$C$3:$C$311,MATCH($A30,'AAYME 2021_List'!$A$3:$A$311,0)),"")</f>
        <v>00-Priority Representation</v>
      </c>
    </row>
    <row r="31" spans="1:55" x14ac:dyDescent="0.3">
      <c r="A31" s="48"/>
      <c r="B31" s="8">
        <v>31</v>
      </c>
      <c r="C31" s="143" t="s">
        <v>2419</v>
      </c>
      <c r="D31" s="143" t="s">
        <v>2420</v>
      </c>
      <c r="E31" s="143" t="s">
        <v>335</v>
      </c>
      <c r="F31" s="143" t="s">
        <v>169</v>
      </c>
      <c r="G31" s="8" t="s">
        <v>2421</v>
      </c>
      <c r="H31" s="8">
        <v>6624524145</v>
      </c>
      <c r="I31" s="143" t="s">
        <v>376</v>
      </c>
      <c r="J31" s="143" t="s">
        <v>2422</v>
      </c>
      <c r="K31" s="143" t="s">
        <v>251</v>
      </c>
      <c r="L31" s="8" t="s">
        <v>2423</v>
      </c>
      <c r="M31" s="8" t="s">
        <v>2424</v>
      </c>
      <c r="N31" s="8" t="s">
        <v>2421</v>
      </c>
      <c r="O31" s="8">
        <v>6622073256</v>
      </c>
      <c r="P31" s="143" t="s">
        <v>2159</v>
      </c>
      <c r="Q31" s="143" t="s">
        <v>394</v>
      </c>
      <c r="R31" s="8" t="s">
        <v>2425</v>
      </c>
      <c r="T31" s="143" t="s">
        <v>922</v>
      </c>
      <c r="U31" s="143" t="s">
        <v>922</v>
      </c>
      <c r="V31" s="8" t="s">
        <v>488</v>
      </c>
      <c r="W31" s="8">
        <v>38751</v>
      </c>
      <c r="X31" s="8" t="s">
        <v>348</v>
      </c>
      <c r="Y31" s="143" t="s">
        <v>251</v>
      </c>
      <c r="Z31" s="8" t="s">
        <v>2114</v>
      </c>
      <c r="AB31" s="8" t="s">
        <v>2115</v>
      </c>
      <c r="AE31" s="233" t="s">
        <v>50</v>
      </c>
      <c r="AF31" s="8" t="s">
        <v>2426</v>
      </c>
      <c r="AI31" s="8" t="s">
        <v>369</v>
      </c>
      <c r="AL31" s="48" t="str">
        <f>IF($U31="","",IF(RIGHT($U31,4)=", MS",INDEX(DropDowns!$G$4:$G$1251,MATCH(TRIM($U31),DropDowns!$F$4:$F$1251,0)),INDEX(DropDowns!$G$4:$G$1251,MATCH(TRIM($U31)&amp;", MS",DropDowns!$F$4:$F$1251,0))))</f>
        <v>Sunflower</v>
      </c>
      <c r="AM31" s="48" t="s">
        <v>2130</v>
      </c>
      <c r="AN31" s="48" t="str">
        <f t="shared" si="0"/>
        <v>DONAVAN|CLARK|lajuanalong@ymail.com|9</v>
      </c>
      <c r="AO31" s="48" t="str">
        <f t="shared" si="1"/>
        <v>DONAVAN|CLARK|9</v>
      </c>
      <c r="AP31" s="48" t="e">
        <f>INDEX(Transcripts_2021!$V$2:$V$324,MATCH($AN31,Transcripts_2021!$V$2:$V$324,0))</f>
        <v>#N/A</v>
      </c>
      <c r="AQ31" s="48" t="e">
        <f>INDEX(Transcripts_2021!$W$2:$W$324,MATCH($AO31,Transcripts_2021!$W$2:$W$324,0))</f>
        <v>#N/A</v>
      </c>
      <c r="AR31" s="68" t="e">
        <f t="shared" si="2"/>
        <v>#N/A</v>
      </c>
      <c r="AS31" s="68" t="e">
        <f t="shared" si="3"/>
        <v>#N/A</v>
      </c>
      <c r="AT31" s="48" t="str">
        <f t="shared" ref="AT31:AT39" si="10">"00"&amp;TEXT($B31,0)</f>
        <v>0031</v>
      </c>
      <c r="AU31" s="48" t="e">
        <f>INDEX(Transcripts_2021!$AC$2:$AC$324,MATCH($AO31,Transcripts_2021!$W$2:$W$324,0))</f>
        <v>#N/A</v>
      </c>
      <c r="AV31" s="68" t="str">
        <f t="shared" si="5"/>
        <v>Yes</v>
      </c>
      <c r="AW31" s="68" t="str">
        <f>IF(INDEX(DropDowns!$E$3:$E$336,MATCH("*"&amp;$AF31&amp;"*",$AF$2:$AF$651,0))="","",INDEX(DropDowns!$E$3:$E$336,MATCH("*"&amp;$AF31&amp;"*",$AF$2:$AF$651,0)))</f>
        <v>Athletic Training</v>
      </c>
      <c r="AX31" s="68" t="str">
        <f>IF(INDEX(DropDowns!$E$3:$E$336,MATCH("*"&amp;$AG31&amp;"*",$AG$2:$AG$651,0))="","",INDEX(DropDowns!$E$3:$E$336,MATCH("*"&amp;$AG31&amp;"*",$AG$2:$AG$651,0)))</f>
        <v>Acid</v>
      </c>
      <c r="AY31" s="48" t="e">
        <f t="shared" si="6"/>
        <v>#N/A</v>
      </c>
      <c r="AZ31" s="48" t="str">
        <f t="shared" si="7"/>
        <v>LaJuana LONG</v>
      </c>
      <c r="BA31" s="48" t="str">
        <f>$AZ31&amp;COUNTIF($AZ31:$AZ$651,$AZ31)</f>
        <v>LaJuana LONG1</v>
      </c>
      <c r="BB31" s="68" t="e">
        <f>IF(INDEX('AAYME 2021_List'!$B$3:$B$311,MATCH($A31,'AAYME 2021_List'!$A$3:$A$311,0))="Yes","Yes","No")</f>
        <v>#N/A</v>
      </c>
      <c r="BC31" s="8" t="s">
        <v>2131</v>
      </c>
    </row>
    <row r="32" spans="1:55" x14ac:dyDescent="0.3">
      <c r="A32" s="48"/>
      <c r="B32" s="8">
        <v>32</v>
      </c>
      <c r="C32" s="143" t="s">
        <v>2427</v>
      </c>
      <c r="D32" s="143" t="s">
        <v>2428</v>
      </c>
      <c r="E32" s="143" t="s">
        <v>335</v>
      </c>
      <c r="F32" s="143" t="s">
        <v>170</v>
      </c>
      <c r="G32" s="8" t="s">
        <v>2429</v>
      </c>
      <c r="H32" s="8">
        <v>6624523497</v>
      </c>
      <c r="I32" s="143" t="s">
        <v>340</v>
      </c>
      <c r="J32" s="143" t="s">
        <v>2430</v>
      </c>
      <c r="K32" s="143" t="s">
        <v>2431</v>
      </c>
      <c r="L32" s="8" t="s">
        <v>230</v>
      </c>
      <c r="M32" s="8" t="s">
        <v>2428</v>
      </c>
      <c r="N32" s="8" t="s">
        <v>2429</v>
      </c>
      <c r="O32" s="8">
        <v>6624523497</v>
      </c>
      <c r="P32" s="143" t="s">
        <v>2159</v>
      </c>
      <c r="Q32" s="143" t="s">
        <v>43</v>
      </c>
      <c r="R32" s="8" t="s">
        <v>2432</v>
      </c>
      <c r="T32" s="143" t="s">
        <v>2407</v>
      </c>
      <c r="U32" s="143" t="s">
        <v>2407</v>
      </c>
      <c r="V32" s="8" t="s">
        <v>488</v>
      </c>
      <c r="W32" s="8">
        <v>38778</v>
      </c>
      <c r="X32" s="8" t="s">
        <v>348</v>
      </c>
      <c r="Y32" s="143" t="s">
        <v>2407</v>
      </c>
      <c r="AD32" s="8" t="s">
        <v>2252</v>
      </c>
      <c r="AE32" s="233" t="s">
        <v>49</v>
      </c>
      <c r="AF32" s="8" t="s">
        <v>2433</v>
      </c>
      <c r="AI32" s="8" t="s">
        <v>369</v>
      </c>
      <c r="AL32" s="48" t="str">
        <f>IF($U32="","",IF(RIGHT($U32,4)=", MS",INDEX(DropDowns!$G$4:$G$1251,MATCH(TRIM($U32),DropDowns!$F$4:$F$1251,0)),INDEX(DropDowns!$G$4:$G$1251,MATCH(TRIM($U32)&amp;", MS",DropDowns!$F$4:$F$1251,0))))</f>
        <v>Sunflower</v>
      </c>
      <c r="AM32" s="48" t="s">
        <v>2130</v>
      </c>
      <c r="AN32" s="48" t="str">
        <f t="shared" si="0"/>
        <v>Mariah|Minton|marionminton@gmail.com|7</v>
      </c>
      <c r="AO32" s="48" t="str">
        <f t="shared" si="1"/>
        <v>Mariah|Minton|7</v>
      </c>
      <c r="AP32" s="48" t="e">
        <f>INDEX(Transcripts_2021!$V$2:$V$324,MATCH($AN32,Transcripts_2021!$V$2:$V$324,0))</f>
        <v>#N/A</v>
      </c>
      <c r="AQ32" s="48" t="e">
        <f>INDEX(Transcripts_2021!$W$2:$W$324,MATCH($AO32,Transcripts_2021!$W$2:$W$324,0))</f>
        <v>#N/A</v>
      </c>
      <c r="AR32" s="68" t="e">
        <f t="shared" si="2"/>
        <v>#N/A</v>
      </c>
      <c r="AS32" s="68" t="e">
        <f t="shared" si="3"/>
        <v>#N/A</v>
      </c>
      <c r="AT32" s="48" t="str">
        <f t="shared" si="10"/>
        <v>0032</v>
      </c>
      <c r="AU32" s="48" t="e">
        <f>INDEX(Transcripts_2021!$AC$2:$AC$324,MATCH($AO32,Transcripts_2021!$W$2:$W$324,0))</f>
        <v>#N/A</v>
      </c>
      <c r="AV32" s="68" t="str">
        <f t="shared" si="5"/>
        <v>Yes</v>
      </c>
      <c r="AW32" s="68" t="str">
        <f>IF(INDEX(DropDowns!$E$3:$E$336,MATCH("*"&amp;$AF32&amp;"*",$AF$2:$AF$651,0))="","",INDEX(DropDowns!$E$3:$E$336,MATCH("*"&amp;$AF32&amp;"*",$AF$2:$AF$651,0)))</f>
        <v>Atmospheric Sciences &amp; Meteorology</v>
      </c>
      <c r="AX32" s="68" t="str">
        <f>IF(INDEX(DropDowns!$E$3:$E$336,MATCH("*"&amp;$AG32&amp;"*",$AG$2:$AG$651,0))="","",INDEX(DropDowns!$E$3:$E$336,MATCH("*"&amp;$AG32&amp;"*",$AG$2:$AG$651,0)))</f>
        <v>Acid</v>
      </c>
      <c r="AY32" s="48" t="e">
        <f t="shared" si="6"/>
        <v>#N/A</v>
      </c>
      <c r="AZ32" s="48" t="str">
        <f t="shared" si="7"/>
        <v>Marion Minton</v>
      </c>
      <c r="BA32" s="48" t="str">
        <f>$AZ32&amp;COUNTIF($AZ32:$AZ$651,$AZ32)</f>
        <v>Marion Minton1</v>
      </c>
      <c r="BB32" s="68" t="e">
        <f>IF(INDEX('AAYME 2021_List'!$B$3:$B$311,MATCH($A32,'AAYME 2021_List'!$A$3:$A$311,0))="Yes","Yes","No")</f>
        <v>#N/A</v>
      </c>
      <c r="BC32" s="8" t="s">
        <v>2131</v>
      </c>
    </row>
    <row r="33" spans="1:55" x14ac:dyDescent="0.3">
      <c r="A33" s="48" t="str">
        <f>$AT33&amp;"-"&amp;UPPER(LEFT($D33,3))&amp;"-"&amp;UPPER(LEFT($C33,2))&amp;"-"&amp;$AU33</f>
        <v>0033-SMI-KE-0103</v>
      </c>
      <c r="B33" s="8">
        <v>33</v>
      </c>
      <c r="C33" s="143" t="s">
        <v>2434</v>
      </c>
      <c r="D33" s="143" t="s">
        <v>249</v>
      </c>
      <c r="E33" s="143" t="s">
        <v>335</v>
      </c>
      <c r="F33" s="143" t="s">
        <v>169</v>
      </c>
      <c r="G33" s="8" t="s">
        <v>452</v>
      </c>
      <c r="H33" s="8">
        <v>6623741038</v>
      </c>
      <c r="I33" s="143" t="s">
        <v>340</v>
      </c>
      <c r="J33" s="143" t="s">
        <v>2435</v>
      </c>
      <c r="K33" s="143" t="s">
        <v>2436</v>
      </c>
      <c r="L33" s="8" t="s">
        <v>451</v>
      </c>
      <c r="M33" s="8" t="s">
        <v>447</v>
      </c>
      <c r="N33" s="8" t="s">
        <v>452</v>
      </c>
      <c r="O33" s="8">
        <v>6623741038</v>
      </c>
      <c r="P33" s="143" t="s">
        <v>2159</v>
      </c>
      <c r="Q33" s="143"/>
      <c r="R33" s="8" t="s">
        <v>2437</v>
      </c>
      <c r="T33" s="143" t="s">
        <v>2438</v>
      </c>
      <c r="U33" s="143" t="s">
        <v>2438</v>
      </c>
      <c r="V33" s="8" t="s">
        <v>488</v>
      </c>
      <c r="W33" s="8">
        <v>39056</v>
      </c>
      <c r="X33" s="8" t="s">
        <v>348</v>
      </c>
      <c r="Y33" s="143" t="s">
        <v>2439</v>
      </c>
      <c r="AB33" s="8" t="s">
        <v>2115</v>
      </c>
      <c r="AE33" s="233" t="s">
        <v>48</v>
      </c>
      <c r="AF33" s="8" t="s">
        <v>2440</v>
      </c>
      <c r="AI33" s="8" t="s">
        <v>459</v>
      </c>
      <c r="AL33" s="48" t="str">
        <f>IF($U33="","",IF(RIGHT($U33,4)=", MS",INDEX(DropDowns!$G$4:$G$1251,MATCH(TRIM($U33),DropDowns!$F$4:$F$1251,0)),INDEX(DropDowns!$G$4:$G$1251,MATCH(TRIM($U33)&amp;", MS",DropDowns!$F$4:$F$1251,0))))</f>
        <v>Hinds</v>
      </c>
      <c r="AM33" s="48" t="str">
        <f>IF(INDEX('AAYME 2021_List'!$A$3:$A$311,MATCH($A33,'AAYME 2021_List'!$A$3:$A$311,0))=$A33,INDEX('AAYME 2021_List'!$AC$3:$AC$311,MATCH($A33,'AAYME 2021_List'!$A$3:$A$311,0)),"")</f>
        <v>Hinds</v>
      </c>
      <c r="AN33" s="48" t="str">
        <f t="shared" si="0"/>
        <v>Kevin|Smith|shiekkasmith@netzero.com|7</v>
      </c>
      <c r="AO33" s="48" t="str">
        <f t="shared" si="1"/>
        <v>Kevin|Smith|7</v>
      </c>
      <c r="AP33" s="48" t="e">
        <f>INDEX(Transcripts_2021!$V$2:$V$324,MATCH($AN33,Transcripts_2021!$V$2:$V$324,0))</f>
        <v>#N/A</v>
      </c>
      <c r="AQ33" s="48" t="str">
        <f>INDEX(Transcripts_2021!$W$2:$W$324,MATCH($AO33,Transcripts_2021!$W$2:$W$324,0))</f>
        <v>Kevin|Smith|7</v>
      </c>
      <c r="AR33" s="68" t="e">
        <f t="shared" si="2"/>
        <v>#N/A</v>
      </c>
      <c r="AS33" s="68" t="str">
        <f t="shared" si="3"/>
        <v>Yes</v>
      </c>
      <c r="AT33" s="48" t="str">
        <f t="shared" si="10"/>
        <v>0033</v>
      </c>
      <c r="AU33" s="48" t="str">
        <f>INDEX(Transcripts_2021!$AC$2:$AC$324,MATCH($AO33,Transcripts_2021!$W$2:$W$324,0))</f>
        <v>0103</v>
      </c>
      <c r="AV33" s="68" t="str">
        <f t="shared" si="5"/>
        <v>No</v>
      </c>
      <c r="AW33" s="68" t="str">
        <f>IF(INDEX(DropDowns!$E$3:$E$336,MATCH("*"&amp;$AF33&amp;"*",$AF$2:$AF$651,0))="","",INDEX(DropDowns!$E$3:$E$336,MATCH("*"&amp;$AF33&amp;"*",$AF$2:$AF$651,0)))</f>
        <v>Atom</v>
      </c>
      <c r="AX33" s="68" t="str">
        <f>IF(INDEX(DropDowns!$E$3:$E$336,MATCH("*"&amp;$AG33&amp;"*",$AG$2:$AG$651,0))="","",INDEX(DropDowns!$E$3:$E$336,MATCH("*"&amp;$AG33&amp;"*",$AG$2:$AG$651,0)))</f>
        <v>Acid</v>
      </c>
      <c r="AY33" s="48" t="str">
        <f t="shared" si="6"/>
        <v>0033-SMI-KE-0103</v>
      </c>
      <c r="AZ33" s="48" t="str">
        <f t="shared" si="7"/>
        <v>Shiekka Smith</v>
      </c>
      <c r="BA33" s="48" t="str">
        <f>$AZ33&amp;COUNTIF($AZ33:$AZ$651,$AZ33)</f>
        <v>Shiekka Smith1</v>
      </c>
      <c r="BB33" s="68" t="str">
        <f>IF(INDEX('AAYME 2021_List'!$B$3:$B$311,MATCH($A33,'AAYME 2021_List'!$A$3:$A$311,0))="Yes","Yes","No")</f>
        <v>No</v>
      </c>
      <c r="BC33" s="48" t="str">
        <f>IF(INDEX('AAYME 2021_List'!$A$3:$A$311,MATCH($A33,'AAYME 2021_List'!$A$3:$A$311,0))=$A33,INDEX('AAYME 2021_List'!$C$3:$C$311,MATCH($A33,'AAYME 2021_List'!$A$3:$A$311,0)),"")</f>
        <v>99-Not Selected</v>
      </c>
    </row>
    <row r="34" spans="1:55" x14ac:dyDescent="0.3">
      <c r="A34" s="48"/>
      <c r="B34" s="8">
        <v>34</v>
      </c>
      <c r="C34" s="143" t="s">
        <v>2441</v>
      </c>
      <c r="D34" s="143" t="s">
        <v>1825</v>
      </c>
      <c r="E34" s="143" t="s">
        <v>335</v>
      </c>
      <c r="F34" s="143" t="s">
        <v>169</v>
      </c>
      <c r="G34" s="8" t="s">
        <v>2442</v>
      </c>
      <c r="I34" s="143" t="s">
        <v>401</v>
      </c>
      <c r="J34" s="143" t="s">
        <v>2443</v>
      </c>
      <c r="K34" s="143" t="s">
        <v>2401</v>
      </c>
      <c r="L34" s="8" t="s">
        <v>2444</v>
      </c>
      <c r="M34" s="8" t="s">
        <v>1825</v>
      </c>
      <c r="N34" s="8" t="s">
        <v>2442</v>
      </c>
      <c r="O34" s="8">
        <v>6622074205</v>
      </c>
      <c r="P34" s="143" t="s">
        <v>2112</v>
      </c>
      <c r="Q34" s="143" t="s">
        <v>394</v>
      </c>
      <c r="R34" s="8" t="s">
        <v>2445</v>
      </c>
      <c r="T34" s="143" t="s">
        <v>2406</v>
      </c>
      <c r="U34" s="143" t="s">
        <v>2406</v>
      </c>
      <c r="V34" s="8" t="s">
        <v>488</v>
      </c>
      <c r="W34" s="8">
        <v>38751</v>
      </c>
      <c r="X34" s="8" t="s">
        <v>348</v>
      </c>
      <c r="Y34" s="143" t="s">
        <v>2407</v>
      </c>
      <c r="Z34" s="8" t="s">
        <v>2114</v>
      </c>
      <c r="AB34" s="8" t="s">
        <v>2115</v>
      </c>
      <c r="AE34" s="233" t="s">
        <v>49</v>
      </c>
      <c r="AF34" s="8" t="s">
        <v>2446</v>
      </c>
      <c r="AI34" s="8" t="s">
        <v>369</v>
      </c>
      <c r="AL34" s="48" t="str">
        <f>IF($U34="","",IF(RIGHT($U34,4)=", MS",INDEX(DropDowns!$G$4:$G$1251,MATCH(TRIM($U34),DropDowns!$F$4:$F$1251,0)),INDEX(DropDowns!$G$4:$G$1251,MATCH(TRIM($U34)&amp;", MS",DropDowns!$F$4:$F$1251,0))))</f>
        <v>Sunflower</v>
      </c>
      <c r="AM34" s="48" t="s">
        <v>2130</v>
      </c>
      <c r="AN34" s="48" t="str">
        <f t="shared" si="0"/>
        <v>Tyler|Green|valinegreen@yahoo.com|8</v>
      </c>
      <c r="AO34" s="48" t="str">
        <f t="shared" si="1"/>
        <v>Tyler|Green|8</v>
      </c>
      <c r="AP34" s="48" t="e">
        <f>INDEX(Transcripts_2021!$V$2:$V$324,MATCH($AN34,Transcripts_2021!$V$2:$V$324,0))</f>
        <v>#N/A</v>
      </c>
      <c r="AQ34" s="48" t="e">
        <f>INDEX(Transcripts_2021!$W$2:$W$324,MATCH($AO34,Transcripts_2021!$W$2:$W$324,0))</f>
        <v>#N/A</v>
      </c>
      <c r="AR34" s="68" t="e">
        <f t="shared" si="2"/>
        <v>#N/A</v>
      </c>
      <c r="AS34" s="68" t="e">
        <f t="shared" si="3"/>
        <v>#N/A</v>
      </c>
      <c r="AT34" s="48" t="str">
        <f t="shared" si="10"/>
        <v>0034</v>
      </c>
      <c r="AU34" s="48" t="e">
        <f>INDEX(Transcripts_2021!$AC$2:$AC$324,MATCH($AO34,Transcripts_2021!$W$2:$W$324,0))</f>
        <v>#N/A</v>
      </c>
      <c r="AV34" s="68" t="str">
        <f t="shared" si="5"/>
        <v>Yes</v>
      </c>
      <c r="AW34" s="68" t="str">
        <f>IF(INDEX(DropDowns!$E$3:$E$336,MATCH("*"&amp;$AF34&amp;"*",$AF$2:$AF$651,0))="","",INDEX(DropDowns!$E$3:$E$336,MATCH("*"&amp;$AF34&amp;"*",$AF$2:$AF$651,0)))</f>
        <v>Automotive</v>
      </c>
      <c r="AX34" s="68" t="str">
        <f>IF(INDEX(DropDowns!$E$3:$E$336,MATCH("*"&amp;$AG34&amp;"*",$AG$2:$AG$651,0))="","",INDEX(DropDowns!$E$3:$E$336,MATCH("*"&amp;$AG34&amp;"*",$AG$2:$AG$651,0)))</f>
        <v>Acid</v>
      </c>
      <c r="AY34" s="48" t="e">
        <f t="shared" si="6"/>
        <v>#N/A</v>
      </c>
      <c r="AZ34" s="48" t="str">
        <f t="shared" si="7"/>
        <v>Valine Green</v>
      </c>
      <c r="BA34" s="48" t="str">
        <f>$AZ34&amp;COUNTIF($AZ34:$AZ$651,$AZ34)</f>
        <v>Valine Green1</v>
      </c>
      <c r="BB34" s="68" t="e">
        <f>IF(INDEX('AAYME 2021_List'!$B$3:$B$311,MATCH($A34,'AAYME 2021_List'!$A$3:$A$311,0))="Yes","Yes","No")</f>
        <v>#N/A</v>
      </c>
      <c r="BC34" s="8" t="s">
        <v>2131</v>
      </c>
    </row>
    <row r="35" spans="1:55" x14ac:dyDescent="0.3">
      <c r="A35" s="48"/>
      <c r="B35" s="8">
        <v>35</v>
      </c>
      <c r="C35" s="143" t="s">
        <v>2447</v>
      </c>
      <c r="D35" s="143" t="s">
        <v>2448</v>
      </c>
      <c r="E35" s="143" t="s">
        <v>335</v>
      </c>
      <c r="F35" s="143" t="s">
        <v>169</v>
      </c>
      <c r="G35" s="8" t="s">
        <v>2449</v>
      </c>
      <c r="H35" s="8">
        <v>6628589470</v>
      </c>
      <c r="I35" s="143" t="s">
        <v>401</v>
      </c>
      <c r="J35" s="143" t="s">
        <v>2450</v>
      </c>
      <c r="K35" s="143" t="s">
        <v>2451</v>
      </c>
      <c r="L35" s="8" t="s">
        <v>2452</v>
      </c>
      <c r="M35" s="8" t="s">
        <v>2453</v>
      </c>
      <c r="N35" s="8" t="s">
        <v>2449</v>
      </c>
      <c r="O35" s="8">
        <v>6628589470</v>
      </c>
      <c r="P35" s="143" t="s">
        <v>2112</v>
      </c>
      <c r="Q35" s="143" t="s">
        <v>394</v>
      </c>
      <c r="R35" s="8" t="s">
        <v>2454</v>
      </c>
      <c r="T35" s="143" t="s">
        <v>2455</v>
      </c>
      <c r="U35" s="143" t="s">
        <v>2455</v>
      </c>
      <c r="V35" s="8" t="s">
        <v>488</v>
      </c>
      <c r="W35" s="8">
        <v>38923</v>
      </c>
      <c r="X35" s="8" t="s">
        <v>348</v>
      </c>
      <c r="Y35" s="143" t="s">
        <v>192</v>
      </c>
      <c r="Z35" s="8" t="s">
        <v>2114</v>
      </c>
      <c r="AB35" s="8" t="s">
        <v>2115</v>
      </c>
      <c r="AE35" s="233" t="s">
        <v>50</v>
      </c>
      <c r="AF35" s="8" t="s">
        <v>2456</v>
      </c>
      <c r="AI35" s="8" t="s">
        <v>442</v>
      </c>
      <c r="AL35" s="48" t="str">
        <f>IF($U35="","",IF(RIGHT($U35,4)=", MS",INDEX(DropDowns!$G$4:$G$1251,MATCH(TRIM($U35),DropDowns!$F$4:$F$1251,0)),INDEX(DropDowns!$G$4:$G$1251,MATCH(TRIM($U35)&amp;", MS",DropDowns!$F$4:$F$1251,0))))</f>
        <v>Carroll</v>
      </c>
      <c r="AM35" s="48" t="s">
        <v>2130</v>
      </c>
      <c r="AN35" s="48" t="str">
        <f t="shared" si="0"/>
        <v>Sha’Marion|Applewhite|shelethastokes@yahoo.com|8</v>
      </c>
      <c r="AO35" s="48" t="str">
        <f t="shared" si="1"/>
        <v>Sha’Marion|Applewhite|8</v>
      </c>
      <c r="AP35" s="48" t="e">
        <f>INDEX(Transcripts_2021!$V$2:$V$324,MATCH($AN35,Transcripts_2021!$V$2:$V$324,0))</f>
        <v>#N/A</v>
      </c>
      <c r="AQ35" s="48" t="e">
        <f>INDEX(Transcripts_2021!$W$2:$W$324,MATCH($AO35,Transcripts_2021!$W$2:$W$324,0))</f>
        <v>#N/A</v>
      </c>
      <c r="AR35" s="68" t="e">
        <f t="shared" si="2"/>
        <v>#N/A</v>
      </c>
      <c r="AS35" s="68" t="e">
        <f t="shared" si="3"/>
        <v>#N/A</v>
      </c>
      <c r="AT35" s="48" t="str">
        <f t="shared" si="10"/>
        <v>0035</v>
      </c>
      <c r="AU35" s="48" t="e">
        <f>INDEX(Transcripts_2021!$AC$2:$AC$324,MATCH($AO35,Transcripts_2021!$W$2:$W$324,0))</f>
        <v>#N/A</v>
      </c>
      <c r="AV35" s="68" t="str">
        <f t="shared" si="5"/>
        <v>Yes</v>
      </c>
      <c r="AW35" s="68" t="str">
        <f>IF(INDEX(DropDowns!$E$3:$E$336,MATCH("*"&amp;$AF35&amp;"*",$AF$2:$AF$651,0))="","",INDEX(DropDowns!$E$3:$E$336,MATCH("*"&amp;$AF35&amp;"*",$AF$2:$AF$651,0)))</f>
        <v>Avionics</v>
      </c>
      <c r="AX35" s="68" t="str">
        <f>IF(INDEX(DropDowns!$E$3:$E$336,MATCH("*"&amp;$AG35&amp;"*",$AG$2:$AG$651,0))="","",INDEX(DropDowns!$E$3:$E$336,MATCH("*"&amp;$AG35&amp;"*",$AG$2:$AG$651,0)))</f>
        <v>Acid</v>
      </c>
      <c r="AY35" s="48" t="e">
        <f t="shared" si="6"/>
        <v>#N/A</v>
      </c>
      <c r="AZ35" s="48" t="str">
        <f t="shared" si="7"/>
        <v>Sheletha Stokes</v>
      </c>
      <c r="BA35" s="48" t="str">
        <f>$AZ35&amp;COUNTIF($AZ35:$AZ$651,$AZ35)</f>
        <v>Sheletha Stokes1</v>
      </c>
      <c r="BB35" s="68" t="e">
        <f>IF(INDEX('AAYME 2021_List'!$B$3:$B$311,MATCH($A35,'AAYME 2021_List'!$A$3:$A$311,0))="Yes","Yes","No")</f>
        <v>#N/A</v>
      </c>
      <c r="BC35" s="8" t="s">
        <v>2131</v>
      </c>
    </row>
    <row r="36" spans="1:55" x14ac:dyDescent="0.3">
      <c r="A36" s="48"/>
      <c r="B36" s="8">
        <v>36</v>
      </c>
      <c r="C36" s="143" t="s">
        <v>2457</v>
      </c>
      <c r="D36" s="143" t="s">
        <v>1134</v>
      </c>
      <c r="E36" s="143" t="s">
        <v>335</v>
      </c>
      <c r="F36" s="143" t="s">
        <v>170</v>
      </c>
      <c r="H36" s="8">
        <v>6628095268</v>
      </c>
      <c r="I36" s="143" t="s">
        <v>340</v>
      </c>
      <c r="J36" s="143" t="s">
        <v>485</v>
      </c>
      <c r="K36" s="143" t="s">
        <v>2458</v>
      </c>
      <c r="L36" s="8" t="s">
        <v>2459</v>
      </c>
      <c r="M36" s="8" t="s">
        <v>2460</v>
      </c>
      <c r="N36" s="8" t="s">
        <v>2461</v>
      </c>
      <c r="O36" s="8">
        <v>6624174273</v>
      </c>
      <c r="P36" s="143" t="s">
        <v>2112</v>
      </c>
      <c r="Q36" s="143" t="s">
        <v>43</v>
      </c>
      <c r="R36" s="8" t="s">
        <v>2462</v>
      </c>
      <c r="S36" s="8" t="s">
        <v>2463</v>
      </c>
      <c r="T36" s="143" t="s">
        <v>206</v>
      </c>
      <c r="U36" s="143" t="s">
        <v>206</v>
      </c>
      <c r="V36" s="8" t="s">
        <v>488</v>
      </c>
      <c r="W36" s="8">
        <v>38901</v>
      </c>
      <c r="X36" s="8" t="s">
        <v>348</v>
      </c>
      <c r="Y36" s="143" t="s">
        <v>2464</v>
      </c>
      <c r="Z36" s="8" t="s">
        <v>2114</v>
      </c>
      <c r="AB36" s="8" t="s">
        <v>2115</v>
      </c>
      <c r="AE36" s="233" t="s">
        <v>50</v>
      </c>
      <c r="AF36" s="8" t="s">
        <v>2465</v>
      </c>
      <c r="AG36" s="8" t="s">
        <v>2466</v>
      </c>
      <c r="AI36" s="8" t="s">
        <v>442</v>
      </c>
      <c r="AL36" s="48" t="str">
        <f>IF($U36="","",IF(RIGHT($U36,4)=", MS",INDEX(DropDowns!$G$4:$G$1251,MATCH(TRIM($U36),DropDowns!$F$4:$F$1251,0)),INDEX(DropDowns!$G$4:$G$1251,MATCH(TRIM($U36)&amp;", MS",DropDowns!$F$4:$F$1251,0))))</f>
        <v>Grenada</v>
      </c>
      <c r="AM36" s="48" t="s">
        <v>2130</v>
      </c>
      <c r="AN36" s="48" t="str">
        <f t="shared" si="0"/>
        <v>Miriam|Allen||7</v>
      </c>
      <c r="AO36" s="48" t="str">
        <f t="shared" si="1"/>
        <v>Miriam|Allen|7</v>
      </c>
      <c r="AP36" s="48" t="e">
        <f>INDEX(Transcripts_2021!$V$2:$V$324,MATCH($AN36,Transcripts_2021!$V$2:$V$324,0))</f>
        <v>#N/A</v>
      </c>
      <c r="AQ36" s="48" t="e">
        <f>INDEX(Transcripts_2021!$W$2:$W$324,MATCH($AO36,Transcripts_2021!$W$2:$W$324,0))</f>
        <v>#N/A</v>
      </c>
      <c r="AR36" s="68" t="e">
        <f t="shared" si="2"/>
        <v>#N/A</v>
      </c>
      <c r="AS36" s="68" t="e">
        <f t="shared" si="3"/>
        <v>#N/A</v>
      </c>
      <c r="AT36" s="48" t="str">
        <f t="shared" si="10"/>
        <v>0036</v>
      </c>
      <c r="AU36" s="48" t="e">
        <f>INDEX(Transcripts_2021!$AC$2:$AC$324,MATCH($AO36,Transcripts_2021!$W$2:$W$324,0))</f>
        <v>#N/A</v>
      </c>
      <c r="AV36" s="68" t="str">
        <f t="shared" si="5"/>
        <v>Yes</v>
      </c>
      <c r="AW36" s="68" t="str">
        <f>IF(INDEX(DropDowns!$E$3:$E$336,MATCH("*"&amp;$AF36&amp;"*",$AF$2:$AF$651,0))="","",INDEX(DropDowns!$E$3:$E$336,MATCH("*"&amp;$AF36&amp;"*",$AF$2:$AF$651,0)))</f>
        <v>Base</v>
      </c>
      <c r="AX36" s="68" t="str">
        <f>IF(INDEX(DropDowns!$E$3:$E$336,MATCH("*"&amp;$AG36&amp;"*",$AG$2:$AG$651,0))="","",INDEX(DropDowns!$E$3:$E$336,MATCH("*"&amp;$AG36&amp;"*",$AG$2:$AG$651,0)))</f>
        <v>Base</v>
      </c>
      <c r="AY36" s="48" t="e">
        <f t="shared" si="6"/>
        <v>#N/A</v>
      </c>
      <c r="AZ36" s="48" t="str">
        <f t="shared" si="7"/>
        <v>Princess Craigen</v>
      </c>
      <c r="BA36" s="48" t="str">
        <f>$AZ36&amp;COUNTIF($AZ36:$AZ$651,$AZ36)</f>
        <v>Princess Craigen1</v>
      </c>
      <c r="BB36" s="68" t="e">
        <f>IF(INDEX('AAYME 2021_List'!$B$3:$B$311,MATCH($A36,'AAYME 2021_List'!$A$3:$A$311,0))="Yes","Yes","No")</f>
        <v>#N/A</v>
      </c>
      <c r="BC36" s="8" t="s">
        <v>2131</v>
      </c>
    </row>
    <row r="37" spans="1:55" x14ac:dyDescent="0.3">
      <c r="A37" s="48"/>
      <c r="B37" s="8">
        <v>37</v>
      </c>
      <c r="C37" s="143" t="s">
        <v>2467</v>
      </c>
      <c r="D37" s="143" t="s">
        <v>2468</v>
      </c>
      <c r="E37" s="143" t="s">
        <v>335</v>
      </c>
      <c r="F37" s="143" t="s">
        <v>169</v>
      </c>
      <c r="G37" s="8" t="s">
        <v>2469</v>
      </c>
      <c r="H37" s="8">
        <v>6017203605</v>
      </c>
      <c r="I37" s="143" t="s">
        <v>340</v>
      </c>
      <c r="J37" s="143" t="s">
        <v>2470</v>
      </c>
      <c r="K37" s="143" t="s">
        <v>2471</v>
      </c>
      <c r="L37" s="8" t="s">
        <v>2472</v>
      </c>
      <c r="M37" s="8" t="s">
        <v>2473</v>
      </c>
      <c r="N37" s="8" t="s">
        <v>2469</v>
      </c>
      <c r="O37" s="8">
        <v>6017203605</v>
      </c>
      <c r="P37" s="143" t="s">
        <v>2112</v>
      </c>
      <c r="Q37" s="143" t="s">
        <v>394</v>
      </c>
      <c r="R37" s="8" t="s">
        <v>2474</v>
      </c>
      <c r="T37" s="143" t="s">
        <v>1731</v>
      </c>
      <c r="U37" s="143" t="s">
        <v>1731</v>
      </c>
      <c r="V37" s="8" t="s">
        <v>488</v>
      </c>
      <c r="W37" s="8">
        <v>39042</v>
      </c>
      <c r="X37" s="8" t="s">
        <v>348</v>
      </c>
      <c r="Y37" s="143" t="s">
        <v>2475</v>
      </c>
      <c r="Z37" s="8" t="s">
        <v>2114</v>
      </c>
      <c r="AB37" s="8" t="s">
        <v>2115</v>
      </c>
      <c r="AE37" s="233" t="s">
        <v>48</v>
      </c>
      <c r="AF37" s="8" t="s">
        <v>2476</v>
      </c>
      <c r="AI37" s="8" t="s">
        <v>369</v>
      </c>
      <c r="AL37" s="48" t="str">
        <f>IF($U37="","",IF(RIGHT($U37,4)=", MS",INDEX(DropDowns!$G$4:$G$1251,MATCH(TRIM($U37),DropDowns!$F$4:$F$1251,0)),INDEX(DropDowns!$G$4:$G$1251,MATCH(TRIM($U37)&amp;", MS",DropDowns!$F$4:$F$1251,0))))</f>
        <v>Rankin</v>
      </c>
      <c r="AM37" s="48" t="s">
        <v>2130</v>
      </c>
      <c r="AN37" s="48" t="str">
        <f t="shared" si="0"/>
        <v>Terrence|Phillips|biancaakines@yahoo.com|7</v>
      </c>
      <c r="AO37" s="48" t="str">
        <f t="shared" si="1"/>
        <v>Terrence|Phillips|7</v>
      </c>
      <c r="AP37" s="48" t="e">
        <f>INDEX(Transcripts_2021!$V$2:$V$324,MATCH($AN37,Transcripts_2021!$V$2:$V$324,0))</f>
        <v>#N/A</v>
      </c>
      <c r="AQ37" s="48" t="e">
        <f>INDEX(Transcripts_2021!$W$2:$W$324,MATCH($AO37,Transcripts_2021!$W$2:$W$324,0))</f>
        <v>#N/A</v>
      </c>
      <c r="AR37" s="68" t="e">
        <f t="shared" si="2"/>
        <v>#N/A</v>
      </c>
      <c r="AS37" s="68" t="e">
        <f t="shared" si="3"/>
        <v>#N/A</v>
      </c>
      <c r="AT37" s="48" t="str">
        <f t="shared" si="10"/>
        <v>0037</v>
      </c>
      <c r="AU37" s="48" t="e">
        <f>INDEX(Transcripts_2021!$AC$2:$AC$324,MATCH($AO37,Transcripts_2021!$W$2:$W$324,0))</f>
        <v>#N/A</v>
      </c>
      <c r="AV37" s="68" t="str">
        <f t="shared" si="5"/>
        <v>Yes</v>
      </c>
      <c r="AW37" s="68" t="str">
        <f>IF(INDEX(DropDowns!$E$3:$E$336,MATCH("*"&amp;$AF37&amp;"*",$AF$2:$AF$651,0))="","",INDEX(DropDowns!$E$3:$E$336,MATCH("*"&amp;$AF37&amp;"*",$AF$2:$AF$651,0)))</f>
        <v>Beaker</v>
      </c>
      <c r="AX37" s="68" t="str">
        <f>IF(INDEX(DropDowns!$E$3:$E$336,MATCH("*"&amp;$AG37&amp;"*",$AG$2:$AG$651,0))="","",INDEX(DropDowns!$E$3:$E$336,MATCH("*"&amp;$AG37&amp;"*",$AG$2:$AG$651,0)))</f>
        <v>Acid</v>
      </c>
      <c r="AY37" s="48" t="e">
        <f t="shared" si="6"/>
        <v>#N/A</v>
      </c>
      <c r="AZ37" s="48" t="str">
        <f t="shared" si="7"/>
        <v>Bianca Akines</v>
      </c>
      <c r="BA37" s="48" t="str">
        <f>$AZ37&amp;COUNTIF($AZ37:$AZ$651,$AZ37)</f>
        <v>Bianca Akines1</v>
      </c>
      <c r="BB37" s="68" t="e">
        <f>IF(INDEX('AAYME 2021_List'!$B$3:$B$311,MATCH($A37,'AAYME 2021_List'!$A$3:$A$311,0))="Yes","Yes","No")</f>
        <v>#N/A</v>
      </c>
      <c r="BC37" s="8" t="s">
        <v>2131</v>
      </c>
    </row>
    <row r="38" spans="1:55" x14ac:dyDescent="0.3">
      <c r="A38" s="48"/>
      <c r="B38" s="8">
        <v>38</v>
      </c>
      <c r="C38" s="143" t="s">
        <v>2477</v>
      </c>
      <c r="D38" s="143" t="s">
        <v>694</v>
      </c>
      <c r="E38" s="143" t="s">
        <v>335</v>
      </c>
      <c r="F38" s="143" t="s">
        <v>170</v>
      </c>
      <c r="G38" s="8" t="s">
        <v>2478</v>
      </c>
      <c r="H38" s="8">
        <v>6622996499</v>
      </c>
      <c r="I38" s="143" t="s">
        <v>376</v>
      </c>
      <c r="J38" s="143" t="s">
        <v>2479</v>
      </c>
      <c r="K38" s="143" t="s">
        <v>560</v>
      </c>
      <c r="L38" s="8" t="s">
        <v>1190</v>
      </c>
      <c r="M38" s="8" t="s">
        <v>694</v>
      </c>
      <c r="N38" s="8" t="s">
        <v>2480</v>
      </c>
      <c r="O38" s="8">
        <v>6622996499</v>
      </c>
      <c r="P38" s="143" t="s">
        <v>2112</v>
      </c>
      <c r="Q38" s="143" t="s">
        <v>45</v>
      </c>
      <c r="R38" s="8" t="s">
        <v>2481</v>
      </c>
      <c r="S38" s="8" t="s">
        <v>2481</v>
      </c>
      <c r="T38" s="143" t="s">
        <v>214</v>
      </c>
      <c r="U38" s="143" t="s">
        <v>214</v>
      </c>
      <c r="V38" s="8" t="s">
        <v>488</v>
      </c>
      <c r="W38" s="8">
        <v>39211</v>
      </c>
      <c r="X38" s="8" t="s">
        <v>348</v>
      </c>
      <c r="Y38" s="143" t="s">
        <v>209</v>
      </c>
      <c r="Z38" s="8" t="s">
        <v>2114</v>
      </c>
      <c r="AB38" s="8" t="s">
        <v>2115</v>
      </c>
      <c r="AE38" s="233" t="s">
        <v>49</v>
      </c>
      <c r="AF38" s="8" t="s">
        <v>2482</v>
      </c>
      <c r="AI38" s="8" t="s">
        <v>442</v>
      </c>
      <c r="AL38" s="48" t="str">
        <f>IF($U38="","",IF(RIGHT($U38,4)=", MS",INDEX(DropDowns!$G$4:$G$1251,MATCH(TRIM($U38),DropDowns!$F$4:$F$1251,0)),INDEX(DropDowns!$G$4:$G$1251,MATCH(TRIM($U38)&amp;", MS",DropDowns!$F$4:$F$1251,0))))</f>
        <v>Hinds</v>
      </c>
      <c r="AM38" s="48" t="s">
        <v>2130</v>
      </c>
      <c r="AN38" s="48" t="str">
        <f t="shared" si="0"/>
        <v>Zoe|Harris|jmhsims@gmail.com|9</v>
      </c>
      <c r="AO38" s="48" t="str">
        <f t="shared" si="1"/>
        <v>Zoe|Harris|9</v>
      </c>
      <c r="AP38" s="48" t="e">
        <f>INDEX(Transcripts_2021!$V$2:$V$324,MATCH($AN38,Transcripts_2021!$V$2:$V$324,0))</f>
        <v>#N/A</v>
      </c>
      <c r="AQ38" s="48" t="e">
        <f>INDEX(Transcripts_2021!$W$2:$W$324,MATCH($AO38,Transcripts_2021!$W$2:$W$324,0))</f>
        <v>#N/A</v>
      </c>
      <c r="AR38" s="68" t="e">
        <f t="shared" si="2"/>
        <v>#N/A</v>
      </c>
      <c r="AS38" s="68" t="e">
        <f t="shared" si="3"/>
        <v>#N/A</v>
      </c>
      <c r="AT38" s="48" t="str">
        <f t="shared" si="10"/>
        <v>0038</v>
      </c>
      <c r="AU38" s="48" t="e">
        <f>INDEX(Transcripts_2021!$AC$2:$AC$324,MATCH($AO38,Transcripts_2021!$W$2:$W$324,0))</f>
        <v>#N/A</v>
      </c>
      <c r="AV38" s="68" t="str">
        <f t="shared" si="5"/>
        <v>Yes</v>
      </c>
      <c r="AW38" s="68" t="str">
        <f>IF(INDEX(DropDowns!$E$3:$E$336,MATCH("*"&amp;$AF38&amp;"*",$AF$2:$AF$651,0))="","",INDEX(DropDowns!$E$3:$E$336,MATCH("*"&amp;$AF38&amp;"*",$AF$2:$AF$651,0)))</f>
        <v>Biochemistry</v>
      </c>
      <c r="AX38" s="68" t="str">
        <f>IF(INDEX(DropDowns!$E$3:$E$336,MATCH("*"&amp;$AG38&amp;"*",$AG$2:$AG$651,0))="","",INDEX(DropDowns!$E$3:$E$336,MATCH("*"&amp;$AG38&amp;"*",$AG$2:$AG$651,0)))</f>
        <v>Acid</v>
      </c>
      <c r="AY38" s="48" t="e">
        <f t="shared" si="6"/>
        <v>#N/A</v>
      </c>
      <c r="AZ38" s="48" t="str">
        <f t="shared" si="7"/>
        <v>Jennifer Harris</v>
      </c>
      <c r="BA38" s="48" t="str">
        <f>$AZ38&amp;COUNTIF($AZ38:$AZ$651,$AZ38)</f>
        <v>Jennifer Harris1</v>
      </c>
      <c r="BB38" s="68" t="e">
        <f>IF(INDEX('AAYME 2021_List'!$B$3:$B$311,MATCH($A38,'AAYME 2021_List'!$A$3:$A$311,0))="Yes","Yes","No")</f>
        <v>#N/A</v>
      </c>
      <c r="BC38" s="8" t="s">
        <v>2131</v>
      </c>
    </row>
    <row r="39" spans="1:55" x14ac:dyDescent="0.3">
      <c r="A39" s="48"/>
      <c r="B39" s="8">
        <v>39</v>
      </c>
      <c r="C39" s="143" t="s">
        <v>2483</v>
      </c>
      <c r="D39" s="143" t="s">
        <v>2484</v>
      </c>
      <c r="E39" s="143" t="s">
        <v>335</v>
      </c>
      <c r="F39" s="143" t="s">
        <v>170</v>
      </c>
      <c r="G39" s="8" t="s">
        <v>2485</v>
      </c>
      <c r="H39" s="8">
        <v>6158704662</v>
      </c>
      <c r="I39" s="143" t="s">
        <v>340</v>
      </c>
      <c r="J39" s="143" t="s">
        <v>2486</v>
      </c>
      <c r="K39" s="143"/>
      <c r="L39" s="8" t="s">
        <v>2487</v>
      </c>
      <c r="M39" s="8" t="s">
        <v>2484</v>
      </c>
      <c r="N39" s="8" t="s">
        <v>2488</v>
      </c>
      <c r="O39" s="8">
        <v>6158704662</v>
      </c>
      <c r="P39" s="143" t="s">
        <v>2112</v>
      </c>
      <c r="Q39" s="143" t="s">
        <v>45</v>
      </c>
      <c r="R39" s="8" t="s">
        <v>2489</v>
      </c>
      <c r="T39" s="143" t="s">
        <v>229</v>
      </c>
      <c r="U39" s="143" t="s">
        <v>229</v>
      </c>
      <c r="V39" s="8" t="s">
        <v>488</v>
      </c>
      <c r="W39" s="8">
        <v>39110</v>
      </c>
      <c r="X39" s="8" t="s">
        <v>348</v>
      </c>
      <c r="Y39" s="143" t="s">
        <v>229</v>
      </c>
      <c r="Z39" s="8" t="s">
        <v>2114</v>
      </c>
      <c r="AE39" s="233" t="s">
        <v>48</v>
      </c>
      <c r="AF39" s="8" t="s">
        <v>2490</v>
      </c>
      <c r="AG39" s="8" t="s">
        <v>2491</v>
      </c>
      <c r="AI39" s="8" t="s">
        <v>442</v>
      </c>
      <c r="AL39" s="48" t="str">
        <f>IF($U39="","",IF(RIGHT($U39,4)=", MS",INDEX(DropDowns!$G$4:$G$1251,MATCH(TRIM($U39),DropDowns!$F$4:$F$1251,0)),INDEX(DropDowns!$G$4:$G$1251,MATCH(TRIM($U39)&amp;", MS",DropDowns!$F$4:$F$1251,0))))</f>
        <v>Madison</v>
      </c>
      <c r="AM39" s="48" t="s">
        <v>2130</v>
      </c>
      <c r="AN39" s="48" t="str">
        <f t="shared" si="0"/>
        <v>Reagan|Portis|reagancportis@gmail.com|7</v>
      </c>
      <c r="AO39" s="48" t="str">
        <f t="shared" si="1"/>
        <v>Reagan|Portis|7</v>
      </c>
      <c r="AP39" s="48" t="e">
        <f>INDEX(Transcripts_2021!$V$2:$V$324,MATCH($AN39,Transcripts_2021!$V$2:$V$324,0))</f>
        <v>#N/A</v>
      </c>
      <c r="AQ39" s="48" t="e">
        <f>INDEX(Transcripts_2021!$W$2:$W$324,MATCH($AO39,Transcripts_2021!$W$2:$W$324,0))</f>
        <v>#N/A</v>
      </c>
      <c r="AR39" s="68" t="e">
        <f t="shared" si="2"/>
        <v>#N/A</v>
      </c>
      <c r="AS39" s="68" t="e">
        <f t="shared" si="3"/>
        <v>#N/A</v>
      </c>
      <c r="AT39" s="48" t="str">
        <f t="shared" si="10"/>
        <v>0039</v>
      </c>
      <c r="AU39" s="48" t="e">
        <f>INDEX(Transcripts_2021!$AC$2:$AC$324,MATCH($AO39,Transcripts_2021!$W$2:$W$324,0))</f>
        <v>#N/A</v>
      </c>
      <c r="AV39" s="68" t="str">
        <f t="shared" si="5"/>
        <v>Yes</v>
      </c>
      <c r="AW39" s="68" t="str">
        <f>IF(INDEX(DropDowns!$E$3:$E$336,MATCH("*"&amp;$AF39&amp;"*",$AF$2:$AF$651,0))="","",INDEX(DropDowns!$E$3:$E$336,MATCH("*"&amp;$AF39&amp;"*",$AF$2:$AF$651,0)))</f>
        <v>Biofuels</v>
      </c>
      <c r="AX39" s="68" t="str">
        <f>IF(INDEX(DropDowns!$E$3:$E$336,MATCH("*"&amp;$AG39&amp;"*",$AG$2:$AG$651,0))="","",INDEX(DropDowns!$E$3:$E$336,MATCH("*"&amp;$AG39&amp;"*",$AG$2:$AG$651,0)))</f>
        <v>Biofuels</v>
      </c>
      <c r="AY39" s="48" t="e">
        <f t="shared" si="6"/>
        <v>#N/A</v>
      </c>
      <c r="AZ39" s="48" t="str">
        <f t="shared" si="7"/>
        <v>Lenieka Portis</v>
      </c>
      <c r="BA39" s="48" t="str">
        <f>$AZ39&amp;COUNTIF($AZ39:$AZ$651,$AZ39)</f>
        <v>Lenieka Portis2</v>
      </c>
      <c r="BB39" s="68" t="e">
        <f>IF(INDEX('AAYME 2021_List'!$B$3:$B$311,MATCH($A39,'AAYME 2021_List'!$A$3:$A$311,0))="Yes","Yes","No")</f>
        <v>#N/A</v>
      </c>
      <c r="BC39" s="8" t="s">
        <v>2131</v>
      </c>
    </row>
    <row r="40" spans="1:55" x14ac:dyDescent="0.3">
      <c r="A40" s="48" t="str">
        <f>$AT40&amp;"-"&amp;UPPER(LEFT($D40,3))&amp;"-"&amp;UPPER(LEFT($C40,2))&amp;"-"&amp;$AU40</f>
        <v>0040-JON-NI-0087</v>
      </c>
      <c r="B40" s="8">
        <v>40</v>
      </c>
      <c r="C40" s="143" t="s">
        <v>2492</v>
      </c>
      <c r="D40" s="143" t="s">
        <v>218</v>
      </c>
      <c r="E40" s="143" t="s">
        <v>335</v>
      </c>
      <c r="F40" s="143" t="s">
        <v>169</v>
      </c>
      <c r="G40" s="8" t="s">
        <v>2493</v>
      </c>
      <c r="H40" s="8">
        <v>6013315051</v>
      </c>
      <c r="I40" s="143" t="s">
        <v>340</v>
      </c>
      <c r="J40" s="143" t="s">
        <v>2494</v>
      </c>
      <c r="K40" s="143" t="s">
        <v>2495</v>
      </c>
      <c r="L40" s="8" t="s">
        <v>2496</v>
      </c>
      <c r="M40" s="8" t="s">
        <v>218</v>
      </c>
      <c r="N40" s="8" t="s">
        <v>2493</v>
      </c>
      <c r="O40" s="8">
        <v>6013315051</v>
      </c>
      <c r="P40" s="143" t="s">
        <v>2112</v>
      </c>
      <c r="Q40" s="143" t="s">
        <v>45</v>
      </c>
      <c r="R40" s="8" t="s">
        <v>2497</v>
      </c>
      <c r="T40" s="143" t="s">
        <v>2498</v>
      </c>
      <c r="U40" s="143" t="s">
        <v>2498</v>
      </c>
      <c r="V40" s="8" t="s">
        <v>488</v>
      </c>
      <c r="W40" s="8">
        <v>39073</v>
      </c>
      <c r="X40" s="8" t="s">
        <v>348</v>
      </c>
      <c r="Y40" s="143" t="s">
        <v>2475</v>
      </c>
      <c r="Z40" s="8" t="s">
        <v>2114</v>
      </c>
      <c r="AB40" s="8" t="s">
        <v>2115</v>
      </c>
      <c r="AE40" s="233" t="s">
        <v>49</v>
      </c>
      <c r="AF40" s="8" t="s">
        <v>2499</v>
      </c>
      <c r="AG40" s="8" t="s">
        <v>2500</v>
      </c>
      <c r="AH40" s="8" t="s">
        <v>2501</v>
      </c>
      <c r="AI40" s="8" t="s">
        <v>369</v>
      </c>
      <c r="AL40" s="48" t="str">
        <f>IF($U40="","",IF(RIGHT($U40,4)=", MS",INDEX(DropDowns!$G$4:$G$1251,MATCH(TRIM($U40),DropDowns!$F$4:$F$1251,0)),INDEX(DropDowns!$G$4:$G$1251,MATCH(TRIM($U40)&amp;", MS",DropDowns!$F$4:$F$1251,0))))</f>
        <v>Rankin</v>
      </c>
      <c r="AM40" s="48" t="str">
        <f>IF(INDEX('AAYME 2021_List'!$A$3:$A$311,MATCH($A40,'AAYME 2021_List'!$A$3:$A$311,0))=$A40,INDEX('AAYME 2021_List'!$AC$3:$AC$311,MATCH($A40,'AAYME 2021_List'!$A$3:$A$311,0)),"")</f>
        <v>Hinds</v>
      </c>
      <c r="AN40" s="48" t="str">
        <f t="shared" si="0"/>
        <v>Nicholas|Jones|ewebber77@hotmail.com|7</v>
      </c>
      <c r="AO40" s="48" t="str">
        <f t="shared" si="1"/>
        <v>Nicholas|Jones|7</v>
      </c>
      <c r="AP40" s="48" t="str">
        <f>INDEX(Transcripts_2021!$V$2:$V$324,MATCH($AN40,Transcripts_2021!$V$2:$V$324,0))</f>
        <v>Nicholas|Jones|ewebber77@hotmail.com|7</v>
      </c>
      <c r="AQ40" s="48" t="str">
        <f>INDEX(Transcripts_2021!$W$2:$W$324,MATCH($AO40,Transcripts_2021!$W$2:$W$324,0))</f>
        <v>Nicholas|Jones|7</v>
      </c>
      <c r="AR40" s="68" t="str">
        <f t="shared" si="2"/>
        <v>Yes</v>
      </c>
      <c r="AS40" s="68" t="str">
        <f t="shared" si="3"/>
        <v>Yes</v>
      </c>
      <c r="AT40" s="48" t="str">
        <f t="shared" ref="AT40:AT71" si="11">"00"&amp;TEXT($B40,0)</f>
        <v>0040</v>
      </c>
      <c r="AU40" s="48" t="str">
        <f>INDEX(Transcripts_2021!$AC$2:$AC$324,MATCH($AO40,Transcripts_2021!$W$2:$W$324,0))</f>
        <v>0087</v>
      </c>
      <c r="AV40" s="68" t="str">
        <f t="shared" si="5"/>
        <v>Yes</v>
      </c>
      <c r="AW40" s="68" t="str">
        <f>IF(INDEX(DropDowns!$E$3:$E$336,MATCH("*"&amp;$AF40&amp;"*",$AF$2:$AF$651,0))="","",INDEX(DropDowns!$E$3:$E$336,MATCH("*"&amp;$AF40&amp;"*",$AF$2:$AF$651,0)))</f>
        <v>Biology</v>
      </c>
      <c r="AX40" s="68" t="str">
        <f>IF(INDEX(DropDowns!$E$3:$E$336,MATCH("*"&amp;$AG40&amp;"*",$AG$2:$AG$651,0))="","",INDEX(DropDowns!$E$3:$E$336,MATCH("*"&amp;$AG40&amp;"*",$AG$2:$AG$651,0)))</f>
        <v>Biology</v>
      </c>
      <c r="AY40" s="48" t="str">
        <f t="shared" si="6"/>
        <v>0040-JON-NI-0087</v>
      </c>
      <c r="AZ40" s="48" t="str">
        <f t="shared" si="7"/>
        <v>Erica Jones</v>
      </c>
      <c r="BA40" s="48" t="str">
        <f>$AZ40&amp;COUNTIF($AZ40:$AZ$651,$AZ40)</f>
        <v>Erica Jones1</v>
      </c>
      <c r="BB40" s="68" t="str">
        <f>IF(INDEX('AAYME 2021_List'!$B$3:$B$311,MATCH($A40,'AAYME 2021_List'!$A$3:$A$311,0))="Yes","Yes","No")</f>
        <v>Yes</v>
      </c>
      <c r="BC40" s="48" t="str">
        <f>IF(INDEX('AAYME 2021_List'!$A$3:$A$311,MATCH($A40,'AAYME 2021_List'!$A$3:$A$311,0))=$A40,INDEX('AAYME 2021_List'!$C$3:$C$311,MATCH($A40,'AAYME 2021_List'!$A$3:$A$311,0)),"")</f>
        <v>07-Alternate</v>
      </c>
    </row>
    <row r="41" spans="1:55" x14ac:dyDescent="0.3">
      <c r="A41" s="48"/>
      <c r="B41" s="8">
        <v>41</v>
      </c>
      <c r="C41" s="143" t="s">
        <v>2502</v>
      </c>
      <c r="D41" s="143" t="s">
        <v>2503</v>
      </c>
      <c r="E41" s="143" t="s">
        <v>335</v>
      </c>
      <c r="F41" s="143" t="s">
        <v>170</v>
      </c>
      <c r="I41" s="143" t="s">
        <v>376</v>
      </c>
      <c r="J41" s="143" t="s">
        <v>2504</v>
      </c>
      <c r="K41" s="143" t="s">
        <v>2505</v>
      </c>
      <c r="L41" s="8" t="s">
        <v>2506</v>
      </c>
      <c r="M41" s="8" t="s">
        <v>2503</v>
      </c>
      <c r="N41" s="8" t="s">
        <v>2507</v>
      </c>
      <c r="O41" s="8">
        <v>6625744114</v>
      </c>
      <c r="P41" s="143" t="s">
        <v>2112</v>
      </c>
      <c r="Q41" s="143"/>
      <c r="R41" s="8" t="s">
        <v>2508</v>
      </c>
      <c r="T41" s="143" t="s">
        <v>2509</v>
      </c>
      <c r="U41" s="143" t="s">
        <v>2509</v>
      </c>
      <c r="V41" s="8" t="s">
        <v>488</v>
      </c>
      <c r="W41" s="8">
        <v>39740</v>
      </c>
      <c r="X41" s="8" t="s">
        <v>348</v>
      </c>
      <c r="Y41" s="143" t="s">
        <v>228</v>
      </c>
      <c r="Z41" s="8" t="s">
        <v>2114</v>
      </c>
      <c r="AB41" s="8" t="s">
        <v>2115</v>
      </c>
      <c r="AE41" s="233" t="s">
        <v>48</v>
      </c>
      <c r="AF41" s="8" t="s">
        <v>2510</v>
      </c>
      <c r="AG41" s="8" t="s">
        <v>2511</v>
      </c>
      <c r="AI41" s="8" t="s">
        <v>2165</v>
      </c>
      <c r="AJ41" s="8" t="s">
        <v>2512</v>
      </c>
      <c r="AL41" s="48" t="str">
        <f>IF($U41="","",IF(RIGHT($U41,4)=", MS",INDEX(DropDowns!$G$4:$G$1251,MATCH(TRIM($U41),DropDowns!$F$4:$F$1251,0)),INDEX(DropDowns!$G$4:$G$1251,MATCH(TRIM($U41)&amp;", MS",DropDowns!$F$4:$F$1251,0))))</f>
        <v>Lowndes</v>
      </c>
      <c r="AM41" s="48" t="s">
        <v>2130</v>
      </c>
      <c r="AN41" s="48" t="str">
        <f t="shared" si="0"/>
        <v>Kathryn|McKinney||9</v>
      </c>
      <c r="AO41" s="48" t="str">
        <f t="shared" si="1"/>
        <v>Kathryn|McKinney|9</v>
      </c>
      <c r="AP41" s="48" t="e">
        <f>INDEX(Transcripts_2021!$V$2:$V$324,MATCH($AN41,Transcripts_2021!$V$2:$V$324,0))</f>
        <v>#N/A</v>
      </c>
      <c r="AQ41" s="48" t="e">
        <f>INDEX(Transcripts_2021!$W$2:$W$324,MATCH($AO41,Transcripts_2021!$W$2:$W$324,0))</f>
        <v>#N/A</v>
      </c>
      <c r="AR41" s="68" t="e">
        <f t="shared" si="2"/>
        <v>#N/A</v>
      </c>
      <c r="AS41" s="68" t="e">
        <f t="shared" si="3"/>
        <v>#N/A</v>
      </c>
      <c r="AT41" s="48" t="str">
        <f t="shared" si="11"/>
        <v>0041</v>
      </c>
      <c r="AU41" s="48" t="e">
        <f>INDEX(Transcripts_2021!$AC$2:$AC$324,MATCH($AO41,Transcripts_2021!$W$2:$W$324,0))</f>
        <v>#N/A</v>
      </c>
      <c r="AV41" s="68" t="str">
        <f t="shared" si="5"/>
        <v>Yes</v>
      </c>
      <c r="AW41" s="68" t="str">
        <f>IF(INDEX(DropDowns!$E$3:$E$336,MATCH("*"&amp;$AF41&amp;"*",$AF$2:$AF$651,0))="","",INDEX(DropDowns!$E$3:$E$336,MATCH("*"&amp;$AF41&amp;"*",$AF$2:$AF$651,0)))</f>
        <v>Biomedical</v>
      </c>
      <c r="AX41" s="68" t="str">
        <f>IF(INDEX(DropDowns!$E$3:$E$336,MATCH("*"&amp;$AG41&amp;"*",$AG$2:$AG$651,0))="","",INDEX(DropDowns!$E$3:$E$336,MATCH("*"&amp;$AG41&amp;"*",$AG$2:$AG$651,0)))</f>
        <v>Biomedical</v>
      </c>
      <c r="AY41" s="48" t="e">
        <f t="shared" si="6"/>
        <v>#N/A</v>
      </c>
      <c r="AZ41" s="48" t="str">
        <f t="shared" si="7"/>
        <v>Melissa McKinney</v>
      </c>
      <c r="BA41" s="48" t="str">
        <f>$AZ41&amp;COUNTIF($AZ41:$AZ$651,$AZ41)</f>
        <v>Melissa McKinney1</v>
      </c>
      <c r="BB41" s="68" t="e">
        <f>IF(INDEX('AAYME 2021_List'!$B$3:$B$311,MATCH($A41,'AAYME 2021_List'!$A$3:$A$311,0))="Yes","Yes","No")</f>
        <v>#N/A</v>
      </c>
      <c r="BC41" s="8" t="s">
        <v>2131</v>
      </c>
    </row>
    <row r="42" spans="1:55" x14ac:dyDescent="0.3">
      <c r="A42" s="48"/>
      <c r="B42" s="8">
        <v>42</v>
      </c>
      <c r="C42" s="143" t="s">
        <v>2513</v>
      </c>
      <c r="D42" s="143" t="s">
        <v>2514</v>
      </c>
      <c r="E42" s="143" t="s">
        <v>335</v>
      </c>
      <c r="F42" s="143" t="s">
        <v>170</v>
      </c>
      <c r="H42" s="8">
        <v>6622078710</v>
      </c>
      <c r="I42" s="143" t="s">
        <v>376</v>
      </c>
      <c r="J42" s="143" t="s">
        <v>2515</v>
      </c>
      <c r="K42" s="143"/>
      <c r="L42" s="8" t="s">
        <v>2516</v>
      </c>
      <c r="M42" s="8" t="s">
        <v>2514</v>
      </c>
      <c r="N42" s="8" t="s">
        <v>2517</v>
      </c>
      <c r="O42" s="8">
        <v>6626166836</v>
      </c>
      <c r="P42" s="143" t="s">
        <v>2112</v>
      </c>
      <c r="Q42" s="143"/>
      <c r="R42" s="8" t="s">
        <v>2518</v>
      </c>
      <c r="T42" s="143" t="s">
        <v>781</v>
      </c>
      <c r="U42" s="143" t="s">
        <v>781</v>
      </c>
      <c r="V42" s="8" t="s">
        <v>488</v>
      </c>
      <c r="W42" s="8">
        <v>38703</v>
      </c>
      <c r="X42" s="8" t="s">
        <v>348</v>
      </c>
      <c r="Y42" s="143" t="s">
        <v>2139</v>
      </c>
      <c r="Z42" s="8" t="s">
        <v>2114</v>
      </c>
      <c r="AB42" s="8" t="s">
        <v>2115</v>
      </c>
      <c r="AE42" s="233" t="s">
        <v>49</v>
      </c>
      <c r="AF42" s="8" t="s">
        <v>2519</v>
      </c>
      <c r="AI42" s="8" t="s">
        <v>442</v>
      </c>
      <c r="AL42" s="48" t="str">
        <f>IF($U42="","",IF(RIGHT($U42,4)=", MS",INDEX(DropDowns!$G$4:$G$1251,MATCH(TRIM($U42),DropDowns!$F$4:$F$1251,0)),INDEX(DropDowns!$G$4:$G$1251,MATCH(TRIM($U42)&amp;", MS",DropDowns!$F$4:$F$1251,0))))</f>
        <v>Washington</v>
      </c>
      <c r="AM42" s="48" t="s">
        <v>2130</v>
      </c>
      <c r="AN42" s="48" t="str">
        <f t="shared" si="0"/>
        <v>Tamiiyah|Shaw||9</v>
      </c>
      <c r="AO42" s="48" t="str">
        <f t="shared" si="1"/>
        <v>Tamiiyah|Shaw|9</v>
      </c>
      <c r="AP42" s="48" t="e">
        <f>INDEX(Transcripts_2021!$V$2:$V$324,MATCH($AN42,Transcripts_2021!$V$2:$V$324,0))</f>
        <v>#N/A</v>
      </c>
      <c r="AQ42" s="48" t="e">
        <f>INDEX(Transcripts_2021!$W$2:$W$324,MATCH($AO42,Transcripts_2021!$W$2:$W$324,0))</f>
        <v>#N/A</v>
      </c>
      <c r="AR42" s="68" t="e">
        <f t="shared" si="2"/>
        <v>#N/A</v>
      </c>
      <c r="AS42" s="68" t="e">
        <f t="shared" si="3"/>
        <v>#N/A</v>
      </c>
      <c r="AT42" s="48" t="str">
        <f t="shared" si="11"/>
        <v>0042</v>
      </c>
      <c r="AU42" s="48" t="e">
        <f>INDEX(Transcripts_2021!$AC$2:$AC$324,MATCH($AO42,Transcripts_2021!$W$2:$W$324,0))</f>
        <v>#N/A</v>
      </c>
      <c r="AV42" s="68" t="str">
        <f t="shared" si="5"/>
        <v>Yes</v>
      </c>
      <c r="AW42" s="68" t="str">
        <f>IF(INDEX(DropDowns!$E$3:$E$336,MATCH("*"&amp;$AF42&amp;"*",$AF$2:$AF$651,0))="","",INDEX(DropDowns!$E$3:$E$336,MATCH("*"&amp;$AF42&amp;"*",$AF$2:$AF$651,0)))</f>
        <v>Biomedical Engineering</v>
      </c>
      <c r="AX42" s="68" t="str">
        <f>IF(INDEX(DropDowns!$E$3:$E$336,MATCH("*"&amp;$AG42&amp;"*",$AG$2:$AG$651,0))="","",INDEX(DropDowns!$E$3:$E$336,MATCH("*"&amp;$AG42&amp;"*",$AG$2:$AG$651,0)))</f>
        <v>Acid</v>
      </c>
      <c r="AY42" s="48" t="e">
        <f t="shared" si="6"/>
        <v>#N/A</v>
      </c>
      <c r="AZ42" s="48" t="str">
        <f t="shared" si="7"/>
        <v>Eleashia Shaw</v>
      </c>
      <c r="BA42" s="48" t="str">
        <f>$AZ42&amp;COUNTIF($AZ42:$AZ$651,$AZ42)</f>
        <v>Eleashia Shaw1</v>
      </c>
      <c r="BB42" s="68" t="e">
        <f>IF(INDEX('AAYME 2021_List'!$B$3:$B$311,MATCH($A42,'AAYME 2021_List'!$A$3:$A$311,0))="Yes","Yes","No")</f>
        <v>#N/A</v>
      </c>
      <c r="BC42" s="8" t="s">
        <v>2131</v>
      </c>
    </row>
    <row r="43" spans="1:55" x14ac:dyDescent="0.3">
      <c r="A43" s="48" t="str">
        <f>$AT43&amp;"-"&amp;UPPER(LEFT($D43,3))&amp;"-"&amp;UPPER(LEFT($C43,2))&amp;"-"&amp;$AU43</f>
        <v>0043-WIL-GA-0340</v>
      </c>
      <c r="B43" s="8">
        <v>43</v>
      </c>
      <c r="C43" s="143" t="s">
        <v>2520</v>
      </c>
      <c r="D43" s="143" t="s">
        <v>2521</v>
      </c>
      <c r="E43" s="143" t="s">
        <v>335</v>
      </c>
      <c r="F43" s="143" t="s">
        <v>170</v>
      </c>
      <c r="G43" s="8" t="s">
        <v>2522</v>
      </c>
      <c r="H43" s="8">
        <v>6625208454</v>
      </c>
      <c r="I43" s="143" t="s">
        <v>401</v>
      </c>
      <c r="J43" s="143" t="s">
        <v>485</v>
      </c>
      <c r="K43" s="143" t="s">
        <v>2523</v>
      </c>
      <c r="L43" s="8" t="s">
        <v>2524</v>
      </c>
      <c r="M43" s="8" t="s">
        <v>2521</v>
      </c>
      <c r="N43" s="8" t="s">
        <v>2525</v>
      </c>
      <c r="O43" s="8">
        <v>6622297994</v>
      </c>
      <c r="P43" s="143" t="s">
        <v>2112</v>
      </c>
      <c r="Q43" s="143" t="s">
        <v>45</v>
      </c>
      <c r="R43" s="8" t="s">
        <v>2526</v>
      </c>
      <c r="T43" s="143" t="s">
        <v>2464</v>
      </c>
      <c r="U43" s="143" t="s">
        <v>2464</v>
      </c>
      <c r="V43" s="8" t="s">
        <v>488</v>
      </c>
      <c r="W43" s="8">
        <v>38901</v>
      </c>
      <c r="X43" s="8" t="s">
        <v>348</v>
      </c>
      <c r="Y43" s="143" t="s">
        <v>2464</v>
      </c>
      <c r="Z43" s="8" t="s">
        <v>2114</v>
      </c>
      <c r="AB43" s="8" t="s">
        <v>2115</v>
      </c>
      <c r="AE43" s="233" t="s">
        <v>48</v>
      </c>
      <c r="AF43" s="8" t="s">
        <v>2527</v>
      </c>
      <c r="AG43" s="8" t="s">
        <v>2528</v>
      </c>
      <c r="AH43" s="8" t="s">
        <v>2529</v>
      </c>
      <c r="AI43" s="8" t="s">
        <v>2165</v>
      </c>
      <c r="AJ43" s="8" t="s">
        <v>2530</v>
      </c>
      <c r="AK43" s="8" t="s">
        <v>2531</v>
      </c>
      <c r="AL43" s="48" t="str">
        <f>IF($U43="","",IF(RIGHT($U43,4)=", MS",INDEX(DropDowns!$G$4:$G$1251,MATCH(TRIM($U43),DropDowns!$F$4:$F$1251,0)),INDEX(DropDowns!$G$4:$G$1251,MATCH(TRIM($U43)&amp;", MS",DropDowns!$F$4:$F$1251,0))))</f>
        <v>Grenada</v>
      </c>
      <c r="AM43" s="48" t="str">
        <f>IF(INDEX('AAYME 2021_List'!$A$3:$A$311,MATCH($A43,'AAYME 2021_List'!$A$3:$A$311,0))=$A43,INDEX('AAYME 2021_List'!$AC$3:$AC$311,MATCH($A43,'AAYME 2021_List'!$A$3:$A$311,0)),"")</f>
        <v>Grenada</v>
      </c>
      <c r="AN43" s="48" t="str">
        <f t="shared" si="0"/>
        <v>Gabrielle|Willis|gabbie13willis@yahoo.com|8</v>
      </c>
      <c r="AO43" s="48" t="str">
        <f t="shared" si="1"/>
        <v>Gabrielle|Willis|8</v>
      </c>
      <c r="AP43" s="48" t="e">
        <f>INDEX(Transcripts_2021!$V$2:$V$324,MATCH($AN43,Transcripts_2021!$V$2:$V$324,0))</f>
        <v>#N/A</v>
      </c>
      <c r="AQ43" s="48" t="str">
        <f>INDEX(Transcripts_2021!$W$2:$W$324,MATCH($AO43,Transcripts_2021!$W$2:$W$324,0))</f>
        <v>Gabrielle|Willis|8</v>
      </c>
      <c r="AR43" s="68" t="e">
        <f t="shared" si="2"/>
        <v>#N/A</v>
      </c>
      <c r="AS43" s="68" t="str">
        <f t="shared" si="3"/>
        <v>Yes</v>
      </c>
      <c r="AT43" s="48" t="str">
        <f t="shared" si="11"/>
        <v>0043</v>
      </c>
      <c r="AU43" s="48" t="str">
        <f>INDEX(Transcripts_2021!$AC$2:$AC$324,MATCH($AO43,Transcripts_2021!$W$2:$W$324,0))</f>
        <v>0340</v>
      </c>
      <c r="AV43" s="68" t="str">
        <f t="shared" si="5"/>
        <v>Yes</v>
      </c>
      <c r="AW43" s="68" t="str">
        <f>IF(INDEX(DropDowns!$E$3:$E$336,MATCH("*"&amp;$AF43&amp;"*",$AF$2:$AF$651,0))="","",INDEX(DropDowns!$E$3:$E$336,MATCH("*"&amp;$AF43&amp;"*",$AF$2:$AF$651,0)))</f>
        <v>Biomedical Therapeutics</v>
      </c>
      <c r="AX43" s="68" t="e">
        <f>IF(INDEX(DropDowns!$E$3:$E$336,MATCH("*"&amp;$AG43&amp;"*",$AG$2:$AG$651,0))="","",INDEX(DropDowns!$E$3:$E$336,MATCH("*"&amp;$AG43&amp;"*",$AG$2:$AG$651,0)))</f>
        <v>#VALUE!</v>
      </c>
      <c r="AY43" s="48" t="str">
        <f t="shared" si="6"/>
        <v>0043-WIL-GA-0340</v>
      </c>
      <c r="AZ43" s="48" t="str">
        <f t="shared" si="7"/>
        <v>Bobbie Willis</v>
      </c>
      <c r="BA43" s="48" t="str">
        <f>$AZ43&amp;COUNTIF($AZ43:$AZ$651,$AZ43)</f>
        <v>Bobbie Willis1</v>
      </c>
      <c r="BB43" s="68" t="str">
        <f>IF(INDEX('AAYME 2021_List'!$B$3:$B$311,MATCH($A43,'AAYME 2021_List'!$A$3:$A$311,0))="Yes","Yes","No")</f>
        <v>No</v>
      </c>
      <c r="BC43" s="48" t="str">
        <f>IF(INDEX('AAYME 2021_List'!$A$3:$A$311,MATCH($A43,'AAYME 2021_List'!$A$3:$A$311,0))=$A43,INDEX('AAYME 2021_List'!$C$3:$C$311,MATCH($A43,'AAYME 2021_List'!$A$3:$A$311,0)),"")</f>
        <v>99-Not Selected</v>
      </c>
    </row>
    <row r="44" spans="1:55" x14ac:dyDescent="0.3">
      <c r="A44" s="48" t="str">
        <f>$AT44&amp;"-"&amp;UPPER(LEFT($D44,3))&amp;"-"&amp;UPPER(LEFT($C44,2))&amp;"-"&amp;$AU44</f>
        <v>0044-MCD-TI-0010</v>
      </c>
      <c r="B44" s="8">
        <v>44</v>
      </c>
      <c r="C44" s="143" t="s">
        <v>2532</v>
      </c>
      <c r="D44" s="143" t="s">
        <v>2533</v>
      </c>
      <c r="E44" s="143" t="s">
        <v>335</v>
      </c>
      <c r="F44" s="143" t="s">
        <v>170</v>
      </c>
      <c r="G44" s="8" t="s">
        <v>2534</v>
      </c>
      <c r="H44" s="8">
        <v>6013346992</v>
      </c>
      <c r="I44" s="143" t="s">
        <v>401</v>
      </c>
      <c r="J44" s="143" t="s">
        <v>2535</v>
      </c>
      <c r="K44" s="143"/>
      <c r="L44" s="8" t="s">
        <v>2536</v>
      </c>
      <c r="M44" s="8" t="s">
        <v>2537</v>
      </c>
      <c r="N44" s="8" t="s">
        <v>2534</v>
      </c>
      <c r="O44" s="8">
        <v>6012496942</v>
      </c>
      <c r="P44" s="143" t="s">
        <v>2112</v>
      </c>
      <c r="Q44" s="143" t="s">
        <v>394</v>
      </c>
      <c r="R44" s="8" t="s">
        <v>2538</v>
      </c>
      <c r="T44" s="143" t="s">
        <v>801</v>
      </c>
      <c r="U44" s="143" t="s">
        <v>801</v>
      </c>
      <c r="V44" s="8" t="s">
        <v>488</v>
      </c>
      <c r="W44" s="8">
        <v>39120</v>
      </c>
      <c r="X44" s="8" t="s">
        <v>348</v>
      </c>
      <c r="Y44" s="143" t="s">
        <v>185</v>
      </c>
      <c r="Z44" s="8" t="s">
        <v>2114</v>
      </c>
      <c r="AB44" s="8" t="s">
        <v>2115</v>
      </c>
      <c r="AE44" s="233" t="s">
        <v>49</v>
      </c>
      <c r="AF44" s="8" t="s">
        <v>2539</v>
      </c>
      <c r="AG44" s="8" t="s">
        <v>2540</v>
      </c>
      <c r="AH44" s="8" t="s">
        <v>2541</v>
      </c>
      <c r="AI44" s="8" t="s">
        <v>459</v>
      </c>
      <c r="AL44" s="48" t="str">
        <f>IF($U44="","",IF(RIGHT($U44,4)=", MS",INDEX(DropDowns!$G$4:$G$1251,MATCH(TRIM($U44),DropDowns!$F$4:$F$1251,0)),INDEX(DropDowns!$G$4:$G$1251,MATCH(TRIM($U44)&amp;", MS",DropDowns!$F$4:$F$1251,0))))</f>
        <v>Adams</v>
      </c>
      <c r="AM44" s="48" t="str">
        <f>IF(INDEX('AAYME 2021_List'!$A$3:$A$311,MATCH($A44,'AAYME 2021_List'!$A$3:$A$311,0))=$A44,INDEX('AAYME 2021_List'!$AC$3:$AC$311,MATCH($A44,'AAYME 2021_List'!$A$3:$A$311,0)),"")</f>
        <v>Adams</v>
      </c>
      <c r="AN44" s="48" t="str">
        <f t="shared" si="0"/>
        <v>Tiniah|McDaniel|dmtm1227@gmail.com|8</v>
      </c>
      <c r="AO44" s="48" t="str">
        <f t="shared" si="1"/>
        <v>Tiniah|McDaniel|8</v>
      </c>
      <c r="AP44" s="48" t="str">
        <f>INDEX(Transcripts_2021!$V$2:$V$324,MATCH($AN44,Transcripts_2021!$V$2:$V$324,0))</f>
        <v>Tiniah|McDaniel|dmtm1227@gmail.com|8</v>
      </c>
      <c r="AQ44" s="48" t="str">
        <f>INDEX(Transcripts_2021!$W$2:$W$324,MATCH($AO44,Transcripts_2021!$W$2:$W$324,0))</f>
        <v>Tiniah|McDaniel|8</v>
      </c>
      <c r="AR44" s="68" t="str">
        <f t="shared" si="2"/>
        <v>Yes</v>
      </c>
      <c r="AS44" s="68" t="str">
        <f t="shared" si="3"/>
        <v>Yes</v>
      </c>
      <c r="AT44" s="48" t="str">
        <f t="shared" si="11"/>
        <v>0044</v>
      </c>
      <c r="AU44" s="48" t="str">
        <f>INDEX(Transcripts_2021!$AC$2:$AC$324,MATCH($AO44,Transcripts_2021!$W$2:$W$324,0))</f>
        <v>0010</v>
      </c>
      <c r="AV44" s="68" t="str">
        <f t="shared" si="5"/>
        <v>Yes</v>
      </c>
      <c r="AW44" s="68" t="e">
        <f>IF(INDEX(DropDowns!$E$3:$E$336,MATCH("*"&amp;$AF44&amp;"*",$AF$2:$AF$651,0))="","",INDEX(DropDowns!$E$3:$E$336,MATCH("*"&amp;$AF44&amp;"*",$AF$2:$AF$651,0)))</f>
        <v>#VALUE!</v>
      </c>
      <c r="AX44" s="68" t="str">
        <f>IF(INDEX(DropDowns!$E$3:$E$336,MATCH("*"&amp;$AG44&amp;"*",$AG$2:$AG$651,0))="","",INDEX(DropDowns!$E$3:$E$336,MATCH("*"&amp;$AG44&amp;"*",$AG$2:$AG$651,0)))</f>
        <v>Biophysicist</v>
      </c>
      <c r="AY44" s="48" t="str">
        <f t="shared" si="6"/>
        <v>0044-MCD-TI-0010</v>
      </c>
      <c r="AZ44" s="48" t="str">
        <f t="shared" si="7"/>
        <v>Delilah Mitchell</v>
      </c>
      <c r="BA44" s="48" t="str">
        <f>$AZ44&amp;COUNTIF($AZ44:$AZ$651,$AZ44)</f>
        <v>Delilah Mitchell1</v>
      </c>
      <c r="BB44" s="68" t="str">
        <f>IF(INDEX('AAYME 2021_List'!$B$3:$B$311,MATCH($A44,'AAYME 2021_List'!$A$3:$A$311,0))="Yes","Yes","No")</f>
        <v>Yes</v>
      </c>
      <c r="BC44" s="48" t="str">
        <f>IF(INDEX('AAYME 2021_List'!$A$3:$A$311,MATCH($A44,'AAYME 2021_List'!$A$3:$A$311,0))=$A44,INDEX('AAYME 2021_List'!$C$3:$C$311,MATCH($A44,'AAYME 2021_List'!$A$3:$A$311,0)),"")</f>
        <v>00-Priority Representation</v>
      </c>
    </row>
    <row r="45" spans="1:55" x14ac:dyDescent="0.3">
      <c r="A45" s="48" t="str">
        <f>$AT45&amp;"-"&amp;UPPER(LEFT($D45,3))&amp;"-"&amp;UPPER(LEFT($C45,2))&amp;"-"&amp;$AU45</f>
        <v>0045-GRE-MA-0248</v>
      </c>
      <c r="B45" s="8">
        <v>45</v>
      </c>
      <c r="C45" s="143" t="s">
        <v>1847</v>
      </c>
      <c r="D45" s="143" t="s">
        <v>2542</v>
      </c>
      <c r="E45" s="143" t="s">
        <v>335</v>
      </c>
      <c r="F45" s="143" t="s">
        <v>169</v>
      </c>
      <c r="G45" s="8" t="s">
        <v>2543</v>
      </c>
      <c r="H45" s="8">
        <v>6622519429</v>
      </c>
      <c r="I45" s="143" t="s">
        <v>376</v>
      </c>
      <c r="J45" s="143" t="s">
        <v>2544</v>
      </c>
      <c r="K45" s="143" t="s">
        <v>2545</v>
      </c>
      <c r="L45" s="8" t="s">
        <v>2546</v>
      </c>
      <c r="M45" s="8" t="s">
        <v>2547</v>
      </c>
      <c r="N45" s="8" t="s">
        <v>2543</v>
      </c>
      <c r="O45" s="8">
        <v>6622519429</v>
      </c>
      <c r="P45" s="143" t="s">
        <v>2159</v>
      </c>
      <c r="Q45" s="143" t="s">
        <v>43</v>
      </c>
      <c r="R45" s="8" t="s">
        <v>2548</v>
      </c>
      <c r="T45" s="143" t="s">
        <v>2549</v>
      </c>
      <c r="U45" s="143" t="s">
        <v>2549</v>
      </c>
      <c r="V45" s="8" t="s">
        <v>488</v>
      </c>
      <c r="W45" s="8">
        <v>39769</v>
      </c>
      <c r="X45" s="8" t="s">
        <v>348</v>
      </c>
      <c r="Y45" s="143" t="s">
        <v>2545</v>
      </c>
      <c r="Z45" s="8" t="s">
        <v>2114</v>
      </c>
      <c r="AB45" s="8" t="s">
        <v>2115</v>
      </c>
      <c r="AE45" s="233" t="s">
        <v>49</v>
      </c>
      <c r="AF45" s="8" t="s">
        <v>2550</v>
      </c>
      <c r="AH45" s="8" t="s">
        <v>2551</v>
      </c>
      <c r="AI45" s="8" t="s">
        <v>442</v>
      </c>
      <c r="AL45" s="48" t="str">
        <f>IF($U45="","",IF(RIGHT($U45,4)=", MS",INDEX(DropDowns!$G$4:$G$1251,MATCH(TRIM($U45),DropDowns!$F$4:$F$1251,0)),INDEX(DropDowns!$G$4:$G$1251,MATCH(TRIM($U45)&amp;", MS",DropDowns!$F$4:$F$1251,0))))</f>
        <v>Oktibbeha</v>
      </c>
      <c r="AM45" s="48" t="str">
        <f>IF(INDEX('AAYME 2021_List'!$A$3:$A$311,MATCH($A45,'AAYME 2021_List'!$A$3:$A$311,0))=$A45,INDEX('AAYME 2021_List'!$AC$3:$AC$311,MATCH($A45,'AAYME 2021_List'!$A$3:$A$311,0)),"")</f>
        <v>Oktibbeha</v>
      </c>
      <c r="AN45" s="48" t="str">
        <f t="shared" si="0"/>
        <v>Malcolm|Greenleaf|butler.angenette@yahoo.com|9</v>
      </c>
      <c r="AO45" s="48" t="str">
        <f t="shared" si="1"/>
        <v>Malcolm|Greenleaf|9</v>
      </c>
      <c r="AP45" s="48" t="str">
        <f>INDEX(Transcripts_2021!$V$2:$V$324,MATCH($AN45,Transcripts_2021!$V$2:$V$324,0))</f>
        <v>Malcolm|Greenleaf|butler.angenette@yahoo.com|9</v>
      </c>
      <c r="AQ45" s="48" t="str">
        <f>INDEX(Transcripts_2021!$W$2:$W$324,MATCH($AO45,Transcripts_2021!$W$2:$W$324,0))</f>
        <v>Malcolm|Greenleaf|9</v>
      </c>
      <c r="AR45" s="68" t="str">
        <f t="shared" si="2"/>
        <v>Yes</v>
      </c>
      <c r="AS45" s="68" t="str">
        <f t="shared" si="3"/>
        <v>Yes</v>
      </c>
      <c r="AT45" s="48" t="str">
        <f t="shared" si="11"/>
        <v>0045</v>
      </c>
      <c r="AU45" s="48" t="str">
        <f>INDEX(Transcripts_2021!$AC$2:$AC$324,MATCH($AO45,Transcripts_2021!$W$2:$W$324,0))</f>
        <v>0248</v>
      </c>
      <c r="AV45" s="68" t="str">
        <f t="shared" si="5"/>
        <v>No</v>
      </c>
      <c r="AW45" s="68" t="str">
        <f>IF(INDEX(DropDowns!$E$3:$E$336,MATCH("*"&amp;$AF45&amp;"*",$AF$2:$AF$651,0))="","",INDEX(DropDowns!$E$3:$E$336,MATCH("*"&amp;$AF45&amp;"*",$AF$2:$AF$651,0)))</f>
        <v>Biophysics</v>
      </c>
      <c r="AX45" s="68" t="str">
        <f>IF(INDEX(DropDowns!$E$3:$E$336,MATCH("*"&amp;$AG45&amp;"*",$AG$2:$AG$651,0))="","",INDEX(DropDowns!$E$3:$E$336,MATCH("*"&amp;$AG45&amp;"*",$AG$2:$AG$651,0)))</f>
        <v>Acid</v>
      </c>
      <c r="AY45" s="48" t="str">
        <f t="shared" si="6"/>
        <v>0045-GRE-MA-0248</v>
      </c>
      <c r="AZ45" s="48" t="str">
        <f t="shared" si="7"/>
        <v>Angenette Frazier</v>
      </c>
      <c r="BA45" s="48" t="str">
        <f>$AZ45&amp;COUNTIF($AZ45:$AZ$651,$AZ45)</f>
        <v>Angenette Frazier1</v>
      </c>
      <c r="BB45" s="68" t="str">
        <f>IF(INDEX('AAYME 2021_List'!$B$3:$B$311,MATCH($A45,'AAYME 2021_List'!$A$3:$A$311,0))="Yes","Yes","No")</f>
        <v>Yes</v>
      </c>
      <c r="BC45" s="48" t="str">
        <f>IF(INDEX('AAYME 2021_List'!$A$3:$A$311,MATCH($A45,'AAYME 2021_List'!$A$3:$A$311,0))=$A45,INDEX('AAYME 2021_List'!$C$3:$C$311,MATCH($A45,'AAYME 2021_List'!$A$3:$A$311,0)),"")</f>
        <v>06-Finalist</v>
      </c>
    </row>
    <row r="46" spans="1:55" x14ac:dyDescent="0.3">
      <c r="A46" s="48"/>
      <c r="B46" s="8">
        <v>46</v>
      </c>
      <c r="C46" s="143" t="s">
        <v>2552</v>
      </c>
      <c r="D46" s="143" t="s">
        <v>678</v>
      </c>
      <c r="E46" s="143" t="s">
        <v>335</v>
      </c>
      <c r="F46" s="143" t="s">
        <v>170</v>
      </c>
      <c r="H46" s="8">
        <v>6623191794</v>
      </c>
      <c r="I46" s="143" t="s">
        <v>340</v>
      </c>
      <c r="J46" s="143" t="s">
        <v>2553</v>
      </c>
      <c r="K46" s="143" t="s">
        <v>1618</v>
      </c>
      <c r="L46" s="8" t="s">
        <v>2554</v>
      </c>
      <c r="M46" s="8" t="s">
        <v>678</v>
      </c>
      <c r="N46" s="8" t="s">
        <v>2555</v>
      </c>
      <c r="O46" s="8">
        <v>6624364749</v>
      </c>
      <c r="P46" s="143" t="s">
        <v>2159</v>
      </c>
      <c r="Q46" s="143" t="s">
        <v>394</v>
      </c>
      <c r="R46" s="8" t="s">
        <v>2556</v>
      </c>
      <c r="T46" s="143" t="s">
        <v>1618</v>
      </c>
      <c r="U46" s="143" t="s">
        <v>1618</v>
      </c>
      <c r="V46" s="8" t="s">
        <v>488</v>
      </c>
      <c r="W46" s="8">
        <v>39730</v>
      </c>
      <c r="X46" s="8" t="s">
        <v>348</v>
      </c>
      <c r="Y46" s="143" t="s">
        <v>232</v>
      </c>
      <c r="AD46" s="8" t="s">
        <v>2252</v>
      </c>
      <c r="AE46" s="233" t="s">
        <v>49</v>
      </c>
      <c r="AF46" s="8" t="s">
        <v>2557</v>
      </c>
      <c r="AG46" s="8" t="s">
        <v>2558</v>
      </c>
      <c r="AI46" s="8" t="s">
        <v>442</v>
      </c>
      <c r="AL46" s="48" t="str">
        <f>IF($U46="","",IF(RIGHT($U46,4)=", MS",INDEX(DropDowns!$G$4:$G$1251,MATCH(TRIM($U46),DropDowns!$F$4:$F$1251,0)),INDEX(DropDowns!$G$4:$G$1251,MATCH(TRIM($U46)&amp;", MS",DropDowns!$F$4:$F$1251,0))))</f>
        <v>Monroe</v>
      </c>
      <c r="AM46" s="48" t="s">
        <v>2130</v>
      </c>
      <c r="AN46" s="48" t="str">
        <f t="shared" si="0"/>
        <v>Jayla|Riddle||7</v>
      </c>
      <c r="AO46" s="48" t="str">
        <f t="shared" si="1"/>
        <v>Jayla|Riddle|7</v>
      </c>
      <c r="AP46" s="48" t="e">
        <f>INDEX(Transcripts_2021!$V$2:$V$324,MATCH($AN46,Transcripts_2021!$V$2:$V$324,0))</f>
        <v>#N/A</v>
      </c>
      <c r="AQ46" s="48" t="e">
        <f>INDEX(Transcripts_2021!$W$2:$W$324,MATCH($AO46,Transcripts_2021!$W$2:$W$324,0))</f>
        <v>#N/A</v>
      </c>
      <c r="AR46" s="68" t="e">
        <f t="shared" si="2"/>
        <v>#N/A</v>
      </c>
      <c r="AS46" s="68" t="e">
        <f t="shared" si="3"/>
        <v>#N/A</v>
      </c>
      <c r="AT46" s="48" t="str">
        <f t="shared" si="11"/>
        <v>0046</v>
      </c>
      <c r="AU46" s="48" t="e">
        <f>INDEX(Transcripts_2021!$AC$2:$AC$324,MATCH($AO46,Transcripts_2021!$W$2:$W$324,0))</f>
        <v>#N/A</v>
      </c>
      <c r="AV46" s="68" t="str">
        <f t="shared" si="5"/>
        <v>Yes</v>
      </c>
      <c r="AW46" s="68" t="str">
        <f>IF(INDEX(DropDowns!$E$3:$E$336,MATCH("*"&amp;$AF46&amp;"*",$AF$2:$AF$651,0))="","",INDEX(DropDowns!$E$3:$E$336,MATCH("*"&amp;$AF46&amp;"*",$AF$2:$AF$651,0)))</f>
        <v>Blood</v>
      </c>
      <c r="AX46" s="68" t="str">
        <f>IF(INDEX(DropDowns!$E$3:$E$336,MATCH("*"&amp;$AG46&amp;"*",$AG$2:$AG$651,0))="","",INDEX(DropDowns!$E$3:$E$336,MATCH("*"&amp;$AG46&amp;"*",$AG$2:$AG$651,0)))</f>
        <v>Blood</v>
      </c>
      <c r="AY46" s="48" t="e">
        <f t="shared" si="6"/>
        <v>#N/A</v>
      </c>
      <c r="AZ46" s="48" t="str">
        <f t="shared" si="7"/>
        <v>Sherell Riddle</v>
      </c>
      <c r="BA46" s="48" t="str">
        <f>$AZ46&amp;COUNTIF($AZ46:$AZ$651,$AZ46)</f>
        <v>Sherell Riddle1</v>
      </c>
      <c r="BB46" s="68" t="e">
        <f>IF(INDEX('AAYME 2021_List'!$B$3:$B$311,MATCH($A46,'AAYME 2021_List'!$A$3:$A$311,0))="Yes","Yes","No")</f>
        <v>#N/A</v>
      </c>
      <c r="BC46" s="8" t="s">
        <v>2131</v>
      </c>
    </row>
    <row r="47" spans="1:55" x14ac:dyDescent="0.3">
      <c r="A47" s="48" t="str">
        <f>$AT47&amp;"-"&amp;UPPER(LEFT($D47,3))&amp;"-"&amp;UPPER(LEFT($C47,2))&amp;"-"&amp;$AU47</f>
        <v>0047-BAI-JA-0155</v>
      </c>
      <c r="B47" s="8">
        <v>47</v>
      </c>
      <c r="C47" s="143" t="s">
        <v>1691</v>
      </c>
      <c r="D47" s="143" t="s">
        <v>2559</v>
      </c>
      <c r="E47" s="143" t="s">
        <v>335</v>
      </c>
      <c r="F47" s="143" t="s">
        <v>169</v>
      </c>
      <c r="G47" s="8" t="s">
        <v>2560</v>
      </c>
      <c r="H47" s="8">
        <v>6626558333</v>
      </c>
      <c r="I47" s="143" t="s">
        <v>376</v>
      </c>
      <c r="J47" s="143" t="s">
        <v>2561</v>
      </c>
      <c r="K47" s="143" t="s">
        <v>2562</v>
      </c>
      <c r="L47" s="8" t="s">
        <v>1691</v>
      </c>
      <c r="M47" s="8" t="s">
        <v>2559</v>
      </c>
      <c r="N47" s="8" t="s">
        <v>2560</v>
      </c>
      <c r="O47" s="8">
        <v>6015727468</v>
      </c>
      <c r="P47" s="143" t="s">
        <v>2112</v>
      </c>
      <c r="Q47" s="143" t="s">
        <v>45</v>
      </c>
      <c r="R47" s="8" t="s">
        <v>2563</v>
      </c>
      <c r="T47" s="143" t="s">
        <v>654</v>
      </c>
      <c r="U47" s="143" t="s">
        <v>654</v>
      </c>
      <c r="V47" s="8" t="s">
        <v>488</v>
      </c>
      <c r="W47" s="8">
        <v>38671</v>
      </c>
      <c r="X47" s="8" t="s">
        <v>348</v>
      </c>
      <c r="Y47" s="143" t="s">
        <v>2393</v>
      </c>
      <c r="AA47" s="8" t="s">
        <v>2200</v>
      </c>
      <c r="AC47" s="8" t="s">
        <v>2201</v>
      </c>
      <c r="AE47" s="233" t="s">
        <v>48</v>
      </c>
      <c r="AF47" s="8" t="s">
        <v>2564</v>
      </c>
      <c r="AG47" s="8" t="s">
        <v>2565</v>
      </c>
      <c r="AH47" s="8" t="s">
        <v>2566</v>
      </c>
      <c r="AI47" s="8" t="s">
        <v>442</v>
      </c>
      <c r="AJ47" s="8" t="s">
        <v>2567</v>
      </c>
      <c r="AK47" s="8" t="s">
        <v>2568</v>
      </c>
      <c r="AL47" s="48" t="str">
        <f>IF($U47="","",IF(RIGHT($U47,4)=", MS",INDEX(DropDowns!$G$4:$G$1251,MATCH(TRIM($U47),DropDowns!$F$4:$F$1251,0)),INDEX(DropDowns!$G$4:$G$1251,MATCH(TRIM($U47)&amp;", MS",DropDowns!$F$4:$F$1251,0))))</f>
        <v>DeSoto</v>
      </c>
      <c r="AM47" s="48" t="str">
        <f>IF(INDEX('AAYME 2021_List'!$A$3:$A$311,MATCH($A47,'AAYME 2021_List'!$A$3:$A$311,0))=$A47,INDEX('AAYME 2021_List'!$AC$3:$AC$311,MATCH($A47,'AAYME 2021_List'!$A$3:$A$311,0)),"")</f>
        <v>DeSoto</v>
      </c>
      <c r="AN47" s="48" t="str">
        <f t="shared" si="0"/>
        <v>James|Bailey|jtbailey62@gmail.com|9</v>
      </c>
      <c r="AO47" s="48" t="str">
        <f t="shared" si="1"/>
        <v>James|Bailey|9</v>
      </c>
      <c r="AP47" s="48" t="e">
        <f>INDEX(Transcripts_2021!$V$2:$V$324,MATCH($AN47,Transcripts_2021!$V$2:$V$324,0))</f>
        <v>#N/A</v>
      </c>
      <c r="AQ47" s="48" t="str">
        <f>INDEX(Transcripts_2021!$W$2:$W$324,MATCH($AO47,Transcripts_2021!$W$2:$W$324,0))</f>
        <v>James|Bailey|9</v>
      </c>
      <c r="AR47" s="68" t="e">
        <f t="shared" si="2"/>
        <v>#N/A</v>
      </c>
      <c r="AS47" s="68" t="str">
        <f t="shared" si="3"/>
        <v>Yes</v>
      </c>
      <c r="AT47" s="48" t="str">
        <f t="shared" si="11"/>
        <v>0047</v>
      </c>
      <c r="AU47" s="48" t="str">
        <f>INDEX(Transcripts_2021!$AC$2:$AC$324,MATCH($AO47,Transcripts_2021!$W$2:$W$324,0))</f>
        <v>0155</v>
      </c>
      <c r="AV47" s="68" t="str">
        <f t="shared" si="5"/>
        <v>Yes</v>
      </c>
      <c r="AW47" s="68" t="e">
        <f>IF(INDEX(DropDowns!$E$3:$E$336,MATCH("*"&amp;$AF47&amp;"*",$AF$2:$AF$651,0))="","",INDEX(DropDowns!$E$3:$E$336,MATCH("*"&amp;$AF47&amp;"*",$AF$2:$AF$651,0)))</f>
        <v>#VALUE!</v>
      </c>
      <c r="AX47" s="68" t="e">
        <f>IF(INDEX(DropDowns!$E$3:$E$336,MATCH("*"&amp;$AG47&amp;"*",$AG$2:$AG$651,0))="","",INDEX(DropDowns!$E$3:$E$336,MATCH("*"&amp;$AG47&amp;"*",$AG$2:$AG$651,0)))</f>
        <v>#VALUE!</v>
      </c>
      <c r="AY47" s="48" t="str">
        <f t="shared" si="6"/>
        <v>0047-BAI-JA-0155</v>
      </c>
      <c r="AZ47" s="48" t="str">
        <f t="shared" si="7"/>
        <v>James Bailey</v>
      </c>
      <c r="BA47" s="48" t="str">
        <f>$AZ47&amp;COUNTIF($AZ47:$AZ$651,$AZ47)</f>
        <v>James Bailey1</v>
      </c>
      <c r="BB47" s="68" t="str">
        <f>IF(INDEX('AAYME 2021_List'!$B$3:$B$311,MATCH($A47,'AAYME 2021_List'!$A$3:$A$311,0))="Yes","Yes","No")</f>
        <v>No</v>
      </c>
      <c r="BC47" s="48" t="str">
        <f>IF(INDEX('AAYME 2021_List'!$A$3:$A$311,MATCH($A47,'AAYME 2021_List'!$A$3:$A$311,0))=$A47,INDEX('AAYME 2021_List'!$C$3:$C$311,MATCH($A47,'AAYME 2021_List'!$A$3:$A$311,0)),"")</f>
        <v>99-Not Selected</v>
      </c>
    </row>
    <row r="48" spans="1:55" x14ac:dyDescent="0.3">
      <c r="A48" s="48"/>
      <c r="B48" s="8">
        <v>48</v>
      </c>
      <c r="C48" s="143" t="s">
        <v>2569</v>
      </c>
      <c r="D48" s="143" t="s">
        <v>813</v>
      </c>
      <c r="E48" s="143" t="s">
        <v>335</v>
      </c>
      <c r="F48" s="143" t="s">
        <v>170</v>
      </c>
      <c r="H48" s="8">
        <v>6628325084</v>
      </c>
      <c r="I48" s="143" t="s">
        <v>401</v>
      </c>
      <c r="J48" s="143" t="s">
        <v>2570</v>
      </c>
      <c r="K48" s="143" t="s">
        <v>2571</v>
      </c>
      <c r="L48" s="8" t="s">
        <v>2572</v>
      </c>
      <c r="M48" s="8" t="s">
        <v>2573</v>
      </c>
      <c r="N48" s="8" t="s">
        <v>2574</v>
      </c>
      <c r="O48" s="8">
        <v>6628320732</v>
      </c>
      <c r="P48" s="143" t="s">
        <v>2112</v>
      </c>
      <c r="Q48" s="143" t="s">
        <v>394</v>
      </c>
      <c r="R48" s="8" t="s">
        <v>2575</v>
      </c>
      <c r="T48" s="143" t="s">
        <v>2576</v>
      </c>
      <c r="U48" s="143" t="s">
        <v>2576</v>
      </c>
      <c r="V48" s="8" t="s">
        <v>488</v>
      </c>
      <c r="W48" s="8">
        <v>38655</v>
      </c>
      <c r="X48" s="8" t="s">
        <v>348</v>
      </c>
      <c r="Y48" s="143" t="s">
        <v>2577</v>
      </c>
      <c r="Z48" s="8" t="s">
        <v>2114</v>
      </c>
      <c r="AB48" s="8" t="s">
        <v>2115</v>
      </c>
      <c r="AE48" s="233" t="s">
        <v>49</v>
      </c>
      <c r="AF48" s="8" t="s">
        <v>2578</v>
      </c>
      <c r="AH48" s="8" t="s">
        <v>2579</v>
      </c>
      <c r="AI48" s="8" t="s">
        <v>2165</v>
      </c>
      <c r="AJ48" s="8" t="s">
        <v>2580</v>
      </c>
      <c r="AL48" s="48" t="str">
        <f>IF($U48="","",IF(RIGHT($U48,4)=", MS",INDEX(DropDowns!$G$4:$G$1251,MATCH(TRIM($U48),DropDowns!$F$4:$F$1251,0)),INDEX(DropDowns!$G$4:$G$1251,MATCH(TRIM($U48)&amp;", MS",DropDowns!$F$4:$F$1251,0))))</f>
        <v>Lafayette</v>
      </c>
      <c r="AM48" s="48" t="s">
        <v>2130</v>
      </c>
      <c r="AN48" s="48" t="str">
        <f t="shared" si="0"/>
        <v>Akiyah|Vaughn||8</v>
      </c>
      <c r="AO48" s="48" t="str">
        <f t="shared" si="1"/>
        <v>Akiyah|Vaughn|8</v>
      </c>
      <c r="AP48" s="48" t="e">
        <f>INDEX(Transcripts_2021!$V$2:$V$324,MATCH($AN48,Transcripts_2021!$V$2:$V$324,0))</f>
        <v>#N/A</v>
      </c>
      <c r="AQ48" s="48" t="e">
        <f>INDEX(Transcripts_2021!$W$2:$W$324,MATCH($AO48,Transcripts_2021!$W$2:$W$324,0))</f>
        <v>#N/A</v>
      </c>
      <c r="AR48" s="68" t="e">
        <f t="shared" si="2"/>
        <v>#N/A</v>
      </c>
      <c r="AS48" s="68" t="e">
        <f t="shared" si="3"/>
        <v>#N/A</v>
      </c>
      <c r="AT48" s="48" t="str">
        <f t="shared" si="11"/>
        <v>0048</v>
      </c>
      <c r="AU48" s="48" t="e">
        <f>INDEX(Transcripts_2021!$AC$2:$AC$324,MATCH($AO48,Transcripts_2021!$W$2:$W$324,0))</f>
        <v>#N/A</v>
      </c>
      <c r="AV48" s="68" t="str">
        <f t="shared" si="5"/>
        <v>Yes</v>
      </c>
      <c r="AW48" s="68" t="str">
        <f>IF(INDEX(DropDowns!$E$3:$E$336,MATCH("*"&amp;$AF48&amp;"*",$AF$2:$AF$651,0))="","",INDEX(DropDowns!$E$3:$E$336,MATCH("*"&amp;$AF48&amp;"*",$AF$2:$AF$651,0)))</f>
        <v>BSN</v>
      </c>
      <c r="AX48" s="68" t="str">
        <f>IF(INDEX(DropDowns!$E$3:$E$336,MATCH("*"&amp;$AG48&amp;"*",$AG$2:$AG$651,0))="","",INDEX(DropDowns!$E$3:$E$336,MATCH("*"&amp;$AG48&amp;"*",$AG$2:$AG$651,0)))</f>
        <v>Acid</v>
      </c>
      <c r="AY48" s="48" t="e">
        <f t="shared" si="6"/>
        <v>#N/A</v>
      </c>
      <c r="AZ48" s="48" t="str">
        <f t="shared" si="7"/>
        <v>Angelica Wilson</v>
      </c>
      <c r="BA48" s="48" t="str">
        <f>$AZ48&amp;COUNTIF($AZ48:$AZ$651,$AZ48)</f>
        <v>Angelica Wilson1</v>
      </c>
      <c r="BB48" s="68" t="e">
        <f>IF(INDEX('AAYME 2021_List'!$B$3:$B$311,MATCH($A48,'AAYME 2021_List'!$A$3:$A$311,0))="Yes","Yes","No")</f>
        <v>#N/A</v>
      </c>
      <c r="BC48" s="8" t="s">
        <v>2131</v>
      </c>
    </row>
    <row r="49" spans="1:55" x14ac:dyDescent="0.3">
      <c r="A49" s="48" t="str">
        <f t="shared" ref="A49:A55" si="12">$AT49&amp;"-"&amp;UPPER(LEFT($D49,3))&amp;"-"&amp;UPPER(LEFT($C49,2))&amp;"-"&amp;$AU49</f>
        <v>0049-GLA-JO-0341</v>
      </c>
      <c r="B49" s="8">
        <v>49</v>
      </c>
      <c r="C49" s="143" t="s">
        <v>1141</v>
      </c>
      <c r="D49" s="143" t="s">
        <v>1140</v>
      </c>
      <c r="E49" s="143" t="s">
        <v>335</v>
      </c>
      <c r="F49" s="143" t="s">
        <v>170</v>
      </c>
      <c r="H49" s="8">
        <v>6019002110</v>
      </c>
      <c r="I49" s="143" t="s">
        <v>401</v>
      </c>
      <c r="J49" s="143" t="s">
        <v>1142</v>
      </c>
      <c r="K49" s="143" t="s">
        <v>2581</v>
      </c>
      <c r="L49" s="8" t="s">
        <v>1146</v>
      </c>
      <c r="M49" s="8" t="s">
        <v>1147</v>
      </c>
      <c r="N49" s="8" t="s">
        <v>2582</v>
      </c>
      <c r="O49" s="8">
        <v>6019003638</v>
      </c>
      <c r="P49" s="143" t="s">
        <v>2112</v>
      </c>
      <c r="Q49" s="143" t="s">
        <v>394</v>
      </c>
      <c r="R49" s="8" t="s">
        <v>2583</v>
      </c>
      <c r="T49" s="143" t="s">
        <v>2210</v>
      </c>
      <c r="U49" s="143" t="s">
        <v>2210</v>
      </c>
      <c r="V49" s="8" t="s">
        <v>488</v>
      </c>
      <c r="W49" s="8">
        <v>39090</v>
      </c>
      <c r="X49" s="8" t="s">
        <v>348</v>
      </c>
      <c r="Y49" s="143" t="s">
        <v>224</v>
      </c>
      <c r="Z49" s="8" t="s">
        <v>2114</v>
      </c>
      <c r="AB49" s="8" t="s">
        <v>2115</v>
      </c>
      <c r="AE49" s="233" t="s">
        <v>49</v>
      </c>
      <c r="AF49" s="8" t="s">
        <v>2584</v>
      </c>
      <c r="AG49" s="8" t="s">
        <v>2585</v>
      </c>
      <c r="AH49" s="8" t="s">
        <v>2586</v>
      </c>
      <c r="AI49" s="8" t="s">
        <v>442</v>
      </c>
      <c r="AJ49" s="8" t="s">
        <v>2587</v>
      </c>
      <c r="AL49" s="48" t="str">
        <f>IF($U49="","",IF(RIGHT($U49,4)=", MS",INDEX(DropDowns!$G$4:$G$1251,MATCH(TRIM($U49),DropDowns!$F$4:$F$1251,0)),INDEX(DropDowns!$G$4:$G$1251,MATCH(TRIM($U49)&amp;", MS",DropDowns!$F$4:$F$1251,0))))</f>
        <v>Attala</v>
      </c>
      <c r="AM49" s="48" t="str">
        <f>IF(INDEX('AAYME 2021_List'!$A$3:$A$311,MATCH($A49,'AAYME 2021_List'!$A$3:$A$311,0))=$A49,INDEX('AAYME 2021_List'!$AC$3:$AC$311,MATCH($A49,'AAYME 2021_List'!$A$3:$A$311,0)),"")</f>
        <v>Leake</v>
      </c>
      <c r="AN49" s="48" t="str">
        <f t="shared" si="0"/>
        <v>Jori|Glass||8</v>
      </c>
      <c r="AO49" s="48" t="str">
        <f t="shared" si="1"/>
        <v>Jori|Glass|8</v>
      </c>
      <c r="AP49" s="48" t="str">
        <f>INDEX(Transcripts_2021!$V$2:$V$324,MATCH($AN49,Transcripts_2021!$V$2:$V$324,0))</f>
        <v>Jori|Glass||8</v>
      </c>
      <c r="AQ49" s="48" t="str">
        <f>INDEX(Transcripts_2021!$W$2:$W$324,MATCH($AO49,Transcripts_2021!$W$2:$W$324,0))</f>
        <v>Jori|Glass|8</v>
      </c>
      <c r="AR49" s="68" t="str">
        <f t="shared" si="2"/>
        <v>Yes</v>
      </c>
      <c r="AS49" s="68" t="str">
        <f t="shared" si="3"/>
        <v>Yes</v>
      </c>
      <c r="AT49" s="48" t="str">
        <f t="shared" si="11"/>
        <v>0049</v>
      </c>
      <c r="AU49" s="48" t="str">
        <f>INDEX(Transcripts_2021!$AC$2:$AC$324,MATCH($AO49,Transcripts_2021!$W$2:$W$324,0))</f>
        <v>0341</v>
      </c>
      <c r="AV49" s="68" t="str">
        <f t="shared" si="5"/>
        <v>No</v>
      </c>
      <c r="AW49" s="68" t="str">
        <f>IF(INDEX(DropDowns!$E$3:$E$336,MATCH("*"&amp;$AF49&amp;"*",$AF$2:$AF$651,0))="","",INDEX(DropDowns!$E$3:$E$336,MATCH("*"&amp;$AF49&amp;"*",$AF$2:$AF$651,0)))</f>
        <v>Bunsen burner</v>
      </c>
      <c r="AX49" s="68" t="str">
        <f>IF(INDEX(DropDowns!$E$3:$E$336,MATCH("*"&amp;$AG49&amp;"*",$AG$2:$AG$651,0))="","",INDEX(DropDowns!$E$3:$E$336,MATCH("*"&amp;$AG49&amp;"*",$AG$2:$AG$651,0)))</f>
        <v>Bunsen burner</v>
      </c>
      <c r="AY49" s="48" t="str">
        <f t="shared" si="6"/>
        <v>0049-GLA-JO-0341</v>
      </c>
      <c r="AZ49" s="48" t="str">
        <f t="shared" si="7"/>
        <v>Glenetta Duren-Glass</v>
      </c>
      <c r="BA49" s="48" t="str">
        <f>$AZ49&amp;COUNTIF($AZ49:$AZ$651,$AZ49)</f>
        <v>Glenetta Duren-Glass2</v>
      </c>
      <c r="BB49" s="68" t="str">
        <f>IF(INDEX('AAYME 2021_List'!$B$3:$B$311,MATCH($A49,'AAYME 2021_List'!$A$3:$A$311,0))="Yes","Yes","No")</f>
        <v>Yes</v>
      </c>
      <c r="BC49" s="48" t="str">
        <f>IF(INDEX('AAYME 2021_List'!$A$3:$A$311,MATCH($A49,'AAYME 2021_List'!$A$3:$A$311,0))=$A49,INDEX('AAYME 2021_List'!$C$3:$C$311,MATCH($A49,'AAYME 2021_List'!$A$3:$A$311,0)),"")</f>
        <v>07-Alternate</v>
      </c>
    </row>
    <row r="50" spans="1:55" x14ac:dyDescent="0.3">
      <c r="A50" s="48" t="str">
        <f t="shared" si="12"/>
        <v>0050-WIL-MA-0138</v>
      </c>
      <c r="B50" s="8">
        <v>50</v>
      </c>
      <c r="C50" s="143" t="s">
        <v>2588</v>
      </c>
      <c r="D50" s="143" t="s">
        <v>2521</v>
      </c>
      <c r="E50" s="143" t="s">
        <v>335</v>
      </c>
      <c r="F50" s="143" t="s">
        <v>170</v>
      </c>
      <c r="G50" s="8" t="s">
        <v>2589</v>
      </c>
      <c r="H50" s="8">
        <v>6622304484</v>
      </c>
      <c r="I50" s="143" t="s">
        <v>401</v>
      </c>
      <c r="J50" s="143" t="s">
        <v>2590</v>
      </c>
      <c r="K50" s="143" t="s">
        <v>2458</v>
      </c>
      <c r="L50" s="8" t="s">
        <v>2591</v>
      </c>
      <c r="M50" s="8" t="s">
        <v>2592</v>
      </c>
      <c r="N50" s="8" t="s">
        <v>2593</v>
      </c>
      <c r="O50" s="8">
        <v>6622301094</v>
      </c>
      <c r="P50" s="143" t="s">
        <v>2112</v>
      </c>
      <c r="Q50" s="143" t="s">
        <v>45</v>
      </c>
      <c r="R50" s="8" t="s">
        <v>2594</v>
      </c>
      <c r="T50" s="143" t="s">
        <v>2464</v>
      </c>
      <c r="U50" s="143" t="s">
        <v>2464</v>
      </c>
      <c r="V50" s="8" t="s">
        <v>488</v>
      </c>
      <c r="W50" s="8">
        <v>38901</v>
      </c>
      <c r="X50" s="8" t="s">
        <v>348</v>
      </c>
      <c r="Y50" s="143" t="s">
        <v>2464</v>
      </c>
      <c r="Z50" s="8" t="s">
        <v>2114</v>
      </c>
      <c r="AB50" s="8" t="s">
        <v>2115</v>
      </c>
      <c r="AE50" s="233" t="s">
        <v>48</v>
      </c>
      <c r="AF50" s="8" t="s">
        <v>2595</v>
      </c>
      <c r="AG50" s="8" t="s">
        <v>2596</v>
      </c>
      <c r="AH50" s="8" t="s">
        <v>2597</v>
      </c>
      <c r="AI50" s="8" t="s">
        <v>459</v>
      </c>
      <c r="AK50" s="8" t="s">
        <v>2598</v>
      </c>
      <c r="AL50" s="48" t="str">
        <f>IF($U50="","",IF(RIGHT($U50,4)=", MS",INDEX(DropDowns!$G$4:$G$1251,MATCH(TRIM($U50),DropDowns!$F$4:$F$1251,0)),INDEX(DropDowns!$G$4:$G$1251,MATCH(TRIM($U50)&amp;", MS",DropDowns!$F$4:$F$1251,0))))</f>
        <v>Grenada</v>
      </c>
      <c r="AM50" s="48" t="str">
        <f>IF(INDEX('AAYME 2021_List'!$A$3:$A$311,MATCH($A50,'AAYME 2021_List'!$A$3:$A$311,0))=$A50,INDEX('AAYME 2021_List'!$AC$3:$AC$311,MATCH($A50,'AAYME 2021_List'!$A$3:$A$311,0)),"")</f>
        <v>Grenada</v>
      </c>
      <c r="AN50" s="48" t="str">
        <f t="shared" si="0"/>
        <v>Mallory|Willis|willis_mallory@yahoo.com|8</v>
      </c>
      <c r="AO50" s="48" t="str">
        <f t="shared" si="1"/>
        <v>Mallory|Willis|8</v>
      </c>
      <c r="AP50" s="48" t="str">
        <f>INDEX(Transcripts_2021!$V$2:$V$324,MATCH($AN50,Transcripts_2021!$V$2:$V$324,0))</f>
        <v>Mallory|Willis|willis_mallory@yahoo.com|8</v>
      </c>
      <c r="AQ50" s="48" t="str">
        <f>INDEX(Transcripts_2021!$W$2:$W$324,MATCH($AO50,Transcripts_2021!$W$2:$W$324,0))</f>
        <v>Mallory|Willis|8</v>
      </c>
      <c r="AR50" s="68" t="str">
        <f t="shared" si="2"/>
        <v>Yes</v>
      </c>
      <c r="AS50" s="68" t="str">
        <f t="shared" si="3"/>
        <v>Yes</v>
      </c>
      <c r="AT50" s="48" t="str">
        <f t="shared" si="11"/>
        <v>0050</v>
      </c>
      <c r="AU50" s="48" t="str">
        <f>INDEX(Transcripts_2021!$AC$2:$AC$324,MATCH($AO50,Transcripts_2021!$W$2:$W$324,0))</f>
        <v>0138</v>
      </c>
      <c r="AV50" s="68" t="str">
        <f t="shared" si="5"/>
        <v>Yes</v>
      </c>
      <c r="AW50" s="68" t="str">
        <f>IF(INDEX(DropDowns!$E$3:$E$336,MATCH("*"&amp;$AF50&amp;"*",$AF$2:$AF$651,0))="","",INDEX(DropDowns!$E$3:$E$336,MATCH("*"&amp;$AF50&amp;"*",$AF$2:$AF$651,0)))</f>
        <v>Business Intelligence</v>
      </c>
      <c r="AX50" s="68" t="e">
        <f>IF(INDEX(DropDowns!$E$3:$E$336,MATCH("*"&amp;$AG50&amp;"*",$AG$2:$AG$651,0))="","",INDEX(DropDowns!$E$3:$E$336,MATCH("*"&amp;$AG50&amp;"*",$AG$2:$AG$651,0)))</f>
        <v>#VALUE!</v>
      </c>
      <c r="AY50" s="48" t="str">
        <f t="shared" si="6"/>
        <v>0050-WIL-MA-0138</v>
      </c>
      <c r="AZ50" s="48" t="str">
        <f t="shared" si="7"/>
        <v>Kanequa Willis</v>
      </c>
      <c r="BA50" s="48" t="str">
        <f>$AZ50&amp;COUNTIF($AZ50:$AZ$651,$AZ50)</f>
        <v>Kanequa Willis1</v>
      </c>
      <c r="BB50" s="68" t="str">
        <f>IF(INDEX('AAYME 2021_List'!$B$3:$B$311,MATCH($A50,'AAYME 2021_List'!$A$3:$A$311,0))="Yes","Yes","No")</f>
        <v>Yes</v>
      </c>
      <c r="BC50" s="48" t="str">
        <f>IF(INDEX('AAYME 2021_List'!$A$3:$A$311,MATCH($A50,'AAYME 2021_List'!$A$3:$A$311,0))=$A50,INDEX('AAYME 2021_List'!$C$3:$C$311,MATCH($A50,'AAYME 2021_List'!$A$3:$A$311,0)),"")</f>
        <v>06-Finalist</v>
      </c>
    </row>
    <row r="51" spans="1:55" x14ac:dyDescent="0.3">
      <c r="A51" s="48" t="str">
        <f t="shared" si="12"/>
        <v>0051-TAY-SA-0071</v>
      </c>
      <c r="B51" s="8">
        <v>51</v>
      </c>
      <c r="C51" s="143" t="s">
        <v>2599</v>
      </c>
      <c r="D51" s="143" t="s">
        <v>2600</v>
      </c>
      <c r="E51" s="143" t="s">
        <v>335</v>
      </c>
      <c r="F51" s="143" t="s">
        <v>169</v>
      </c>
      <c r="G51" s="8" t="s">
        <v>2601</v>
      </c>
      <c r="H51" s="8">
        <v>6624662248</v>
      </c>
      <c r="I51" s="143" t="s">
        <v>376</v>
      </c>
      <c r="J51" s="143" t="s">
        <v>2602</v>
      </c>
      <c r="K51" s="143" t="s">
        <v>2603</v>
      </c>
      <c r="L51" s="8" t="s">
        <v>2604</v>
      </c>
      <c r="M51" s="8" t="s">
        <v>694</v>
      </c>
      <c r="N51" s="8" t="s">
        <v>2605</v>
      </c>
      <c r="O51" s="8">
        <v>6623921273</v>
      </c>
      <c r="P51" s="143" t="s">
        <v>2112</v>
      </c>
      <c r="Q51" s="143" t="s">
        <v>43</v>
      </c>
      <c r="R51" s="8" t="s">
        <v>2606</v>
      </c>
      <c r="T51" s="143" t="s">
        <v>654</v>
      </c>
      <c r="U51" s="143" t="s">
        <v>654</v>
      </c>
      <c r="V51" s="8" t="s">
        <v>488</v>
      </c>
      <c r="W51" s="8">
        <v>38672</v>
      </c>
      <c r="X51" s="8" t="s">
        <v>348</v>
      </c>
      <c r="Y51" s="143" t="s">
        <v>2607</v>
      </c>
      <c r="Z51" s="8" t="s">
        <v>2114</v>
      </c>
      <c r="AB51" s="8" t="s">
        <v>2115</v>
      </c>
      <c r="AE51" s="233" t="s">
        <v>49</v>
      </c>
      <c r="AF51" s="8" t="s">
        <v>2608</v>
      </c>
      <c r="AG51" s="8" t="s">
        <v>2609</v>
      </c>
      <c r="AH51" s="8" t="s">
        <v>2610</v>
      </c>
      <c r="AI51" s="8" t="s">
        <v>442</v>
      </c>
      <c r="AK51" s="8" t="s">
        <v>2611</v>
      </c>
      <c r="AL51" s="48" t="str">
        <f>IF($U51="","",IF(RIGHT($U51,4)=", MS",INDEX(DropDowns!$G$4:$G$1251,MATCH(TRIM($U51),DropDowns!$F$4:$F$1251,0)),INDEX(DropDowns!$G$4:$G$1251,MATCH(TRIM($U51)&amp;", MS",DropDowns!$F$4:$F$1251,0))))</f>
        <v>DeSoto</v>
      </c>
      <c r="AM51" s="48" t="str">
        <f>IF(INDEX('AAYME 2021_List'!$A$3:$A$311,MATCH($A51,'AAYME 2021_List'!$A$3:$A$311,0))=$A51,INDEX('AAYME 2021_List'!$AC$3:$AC$311,MATCH($A51,'AAYME 2021_List'!$A$3:$A$311,0)),"")</f>
        <v>DeSoto</v>
      </c>
      <c r="AN51" s="48" t="str">
        <f t="shared" si="0"/>
        <v>Samoren|Taylor|samorentaylor@gmail.com|9</v>
      </c>
      <c r="AO51" s="48" t="str">
        <f t="shared" si="1"/>
        <v>Samoren|Taylor|9</v>
      </c>
      <c r="AP51" s="48" t="str">
        <f>INDEX(Transcripts_2021!$V$2:$V$324,MATCH($AN51,Transcripts_2021!$V$2:$V$324,0))</f>
        <v>Samoren|Taylor|samorentaylor@gmail.com|9</v>
      </c>
      <c r="AQ51" s="48" t="str">
        <f>INDEX(Transcripts_2021!$W$2:$W$324,MATCH($AO51,Transcripts_2021!$W$2:$W$324,0))</f>
        <v>Samoren|Taylor|9</v>
      </c>
      <c r="AR51" s="68" t="str">
        <f t="shared" si="2"/>
        <v>Yes</v>
      </c>
      <c r="AS51" s="68" t="str">
        <f t="shared" si="3"/>
        <v>Yes</v>
      </c>
      <c r="AT51" s="48" t="str">
        <f t="shared" si="11"/>
        <v>0051</v>
      </c>
      <c r="AU51" s="48" t="str">
        <f>INDEX(Transcripts_2021!$AC$2:$AC$324,MATCH($AO51,Transcripts_2021!$W$2:$W$324,0))</f>
        <v>0071</v>
      </c>
      <c r="AV51" s="68" t="str">
        <f t="shared" si="5"/>
        <v>No</v>
      </c>
      <c r="AW51" s="68" t="e">
        <f>IF(INDEX(DropDowns!$E$3:$E$336,MATCH("*"&amp;$AF51&amp;"*",$AF$2:$AF$651,0))="","",INDEX(DropDowns!$E$3:$E$336,MATCH("*"&amp;$AF51&amp;"*",$AF$2:$AF$651,0)))</f>
        <v>#VALUE!</v>
      </c>
      <c r="AX51" s="68" t="str">
        <f>IF(INDEX(DropDowns!$E$3:$E$336,MATCH("*"&amp;$AG51&amp;"*",$AG$2:$AG$651,0))="","",INDEX(DropDowns!$E$3:$E$336,MATCH("*"&amp;$AG51&amp;"*",$AG$2:$AG$651,0)))</f>
        <v>CAD Technology</v>
      </c>
      <c r="AY51" s="48" t="str">
        <f t="shared" si="6"/>
        <v>0051-TAY-SA-0071</v>
      </c>
      <c r="AZ51" s="48" t="str">
        <f t="shared" si="7"/>
        <v>Lashundra Harris</v>
      </c>
      <c r="BA51" s="48" t="str">
        <f>$AZ51&amp;COUNTIF($AZ51:$AZ$651,$AZ51)</f>
        <v>Lashundra Harris1</v>
      </c>
      <c r="BB51" s="68" t="str">
        <f>IF(INDEX('AAYME 2021_List'!$B$3:$B$311,MATCH($A51,'AAYME 2021_List'!$A$3:$A$311,0))="Yes","Yes","No")</f>
        <v>Yes</v>
      </c>
      <c r="BC51" s="48" t="str">
        <f>IF(INDEX('AAYME 2021_List'!$A$3:$A$311,MATCH($A51,'AAYME 2021_List'!$A$3:$A$311,0))=$A51,INDEX('AAYME 2021_List'!$C$3:$C$311,MATCH($A51,'AAYME 2021_List'!$A$3:$A$311,0)),"")</f>
        <v>07-Alternate</v>
      </c>
    </row>
    <row r="52" spans="1:55" x14ac:dyDescent="0.3">
      <c r="A52" s="146" t="str">
        <f t="shared" si="12"/>
        <v>0052-JON-SH-0170</v>
      </c>
      <c r="B52" s="8">
        <v>52</v>
      </c>
      <c r="C52" s="143" t="s">
        <v>2612</v>
      </c>
      <c r="D52" s="143" t="s">
        <v>218</v>
      </c>
      <c r="E52" s="143" t="s">
        <v>335</v>
      </c>
      <c r="F52" s="143" t="s">
        <v>170</v>
      </c>
      <c r="G52" s="8" t="s">
        <v>2613</v>
      </c>
      <c r="H52" s="8">
        <v>6622296252</v>
      </c>
      <c r="I52" s="143" t="s">
        <v>401</v>
      </c>
      <c r="J52" s="143" t="s">
        <v>485</v>
      </c>
      <c r="K52" s="143" t="s">
        <v>486</v>
      </c>
      <c r="L52" s="8" t="s">
        <v>2614</v>
      </c>
      <c r="M52" s="8" t="s">
        <v>2615</v>
      </c>
      <c r="N52" s="8" t="s">
        <v>2616</v>
      </c>
      <c r="O52" s="8">
        <v>6623855678</v>
      </c>
      <c r="P52" s="143" t="s">
        <v>2159</v>
      </c>
      <c r="Q52" s="143" t="s">
        <v>43</v>
      </c>
      <c r="R52" s="8" t="s">
        <v>2617</v>
      </c>
      <c r="T52" s="143" t="s">
        <v>206</v>
      </c>
      <c r="U52" s="143" t="s">
        <v>206</v>
      </c>
      <c r="V52" s="8" t="s">
        <v>488</v>
      </c>
      <c r="W52" s="8">
        <v>38901</v>
      </c>
      <c r="X52" s="8" t="s">
        <v>348</v>
      </c>
      <c r="Y52" s="143" t="s">
        <v>206</v>
      </c>
      <c r="Z52" s="8" t="s">
        <v>2114</v>
      </c>
      <c r="AC52" s="8" t="s">
        <v>2201</v>
      </c>
      <c r="AE52" s="233" t="s">
        <v>49</v>
      </c>
      <c r="AF52" s="8" t="s">
        <v>2618</v>
      </c>
      <c r="AG52" s="8" t="s">
        <v>2619</v>
      </c>
      <c r="AH52" s="8" t="s">
        <v>2620</v>
      </c>
      <c r="AI52" s="8" t="s">
        <v>369</v>
      </c>
      <c r="AL52" s="48" t="str">
        <f>IF($U52="","",IF(RIGHT($U52,4)=", MS",INDEX(DropDowns!$G$4:$G$1251,MATCH(TRIM($U52),DropDowns!$F$4:$F$1251,0)),INDEX(DropDowns!$G$4:$G$1251,MATCH(TRIM($U52)&amp;", MS",DropDowns!$F$4:$F$1251,0))))</f>
        <v>Grenada</v>
      </c>
      <c r="AM52" s="48" t="str">
        <f>IF(INDEX('AAYME 2021_List'!$A$3:$A$311,MATCH($A52,'AAYME 2021_List'!$A$3:$A$311,0))=$A52,INDEX('AAYME 2021_List'!$AC$3:$AC$311,MATCH($A52,'AAYME 2021_List'!$A$3:$A$311,0)),"")</f>
        <v>Grenada</v>
      </c>
      <c r="AN52" s="48" t="str">
        <f t="shared" si="0"/>
        <v>Shasta|Jones|shaygard13@icloud.com|8</v>
      </c>
      <c r="AO52" s="48" t="str">
        <f t="shared" si="1"/>
        <v>Shasta|Jones|8</v>
      </c>
      <c r="AP52" s="48" t="str">
        <f>INDEX(Transcripts_2021!$V$2:$V$324,MATCH($AN52,Transcripts_2021!$V$2:$V$324,0))</f>
        <v>Shasta|Jones|shaygard13@icloud.com|8</v>
      </c>
      <c r="AQ52" s="48" t="str">
        <f>INDEX(Transcripts_2021!$W$2:$W$324,MATCH($AO52,Transcripts_2021!$W$2:$W$324,0))</f>
        <v>Shasta|Jones|8</v>
      </c>
      <c r="AR52" s="68" t="str">
        <f t="shared" si="2"/>
        <v>Yes</v>
      </c>
      <c r="AS52" s="68" t="str">
        <f t="shared" si="3"/>
        <v>Yes</v>
      </c>
      <c r="AT52" s="48" t="str">
        <f t="shared" si="11"/>
        <v>0052</v>
      </c>
      <c r="AU52" s="48" t="str">
        <f>INDEX(Transcripts_2021!$AC$2:$AC$324,MATCH($AO52,Transcripts_2021!$W$2:$W$324,0))</f>
        <v>0170</v>
      </c>
      <c r="AV52" s="68" t="str">
        <f t="shared" si="5"/>
        <v>Yes</v>
      </c>
      <c r="AW52" s="68" t="str">
        <f>IF(INDEX(DropDowns!$E$3:$E$336,MATCH("*"&amp;$AF52&amp;"*",$AF$2:$AF$651,0))="","",INDEX(DropDowns!$E$3:$E$336,MATCH("*"&amp;$AF52&amp;"*",$AF$2:$AF$651,0)))</f>
        <v>Calculus</v>
      </c>
      <c r="AX52" s="68" t="str">
        <f>IF(INDEX(DropDowns!$E$3:$E$336,MATCH("*"&amp;$AG52&amp;"*",$AG$2:$AG$651,0))="","",INDEX(DropDowns!$E$3:$E$336,MATCH("*"&amp;$AG52&amp;"*",$AG$2:$AG$651,0)))</f>
        <v>Calculus</v>
      </c>
      <c r="AY52" s="48" t="str">
        <f t="shared" si="6"/>
        <v>0052-JON-SH-0170</v>
      </c>
      <c r="AZ52" s="48" t="str">
        <f t="shared" si="7"/>
        <v>Easter Gardner</v>
      </c>
      <c r="BA52" s="48" t="str">
        <f>$AZ52&amp;COUNTIF($AZ52:$AZ$651,$AZ52)</f>
        <v>Easter Gardner1</v>
      </c>
      <c r="BB52" s="68" t="str">
        <f>IF(INDEX('AAYME 2021_List'!$B$3:$B$311,MATCH($A52,'AAYME 2021_List'!$A$3:$A$311,0))="Yes","Yes","No")</f>
        <v>No</v>
      </c>
      <c r="BC52" s="48" t="str">
        <f>IF(INDEX('AAYME 2021_List'!$A$3:$A$311,MATCH($A52,'AAYME 2021_List'!$A$3:$A$311,0))=$A52,INDEX('AAYME 2021_List'!$C$3:$C$311,MATCH($A52,'AAYME 2021_List'!$A$3:$A$311,0)),"")</f>
        <v>03-Missing/Invalid transcript info</v>
      </c>
    </row>
    <row r="53" spans="1:55" x14ac:dyDescent="0.3">
      <c r="A53" s="48" t="str">
        <f t="shared" si="12"/>
        <v>0053-AVE-CA-0189</v>
      </c>
      <c r="B53" s="8">
        <v>53</v>
      </c>
      <c r="C53" s="143" t="s">
        <v>2621</v>
      </c>
      <c r="D53" s="143" t="s">
        <v>2622</v>
      </c>
      <c r="E53" s="143" t="s">
        <v>335</v>
      </c>
      <c r="F53" s="143" t="s">
        <v>170</v>
      </c>
      <c r="G53" s="8" t="s">
        <v>2623</v>
      </c>
      <c r="H53" s="8">
        <v>6626144402</v>
      </c>
      <c r="I53" s="143" t="s">
        <v>401</v>
      </c>
      <c r="J53" s="143" t="s">
        <v>2624</v>
      </c>
      <c r="K53" s="143" t="s">
        <v>206</v>
      </c>
      <c r="L53" s="8" t="s">
        <v>2625</v>
      </c>
      <c r="M53" s="8" t="s">
        <v>2622</v>
      </c>
      <c r="N53" s="8" t="s">
        <v>2623</v>
      </c>
      <c r="O53" s="8">
        <v>6624170950</v>
      </c>
      <c r="P53" s="143" t="s">
        <v>2159</v>
      </c>
      <c r="Q53" s="143" t="s">
        <v>394</v>
      </c>
      <c r="R53" s="8" t="s">
        <v>2626</v>
      </c>
      <c r="T53" s="143" t="s">
        <v>2464</v>
      </c>
      <c r="U53" s="143" t="s">
        <v>2464</v>
      </c>
      <c r="V53" s="8" t="s">
        <v>488</v>
      </c>
      <c r="W53" s="8">
        <v>38901</v>
      </c>
      <c r="X53" s="8" t="s">
        <v>348</v>
      </c>
      <c r="Y53" s="143" t="s">
        <v>2464</v>
      </c>
      <c r="Z53" s="8" t="s">
        <v>2114</v>
      </c>
      <c r="AB53" s="8" t="s">
        <v>2115</v>
      </c>
      <c r="AE53" s="233" t="s">
        <v>50</v>
      </c>
      <c r="AF53" s="8" t="s">
        <v>2627</v>
      </c>
      <c r="AG53" s="8" t="s">
        <v>2628</v>
      </c>
      <c r="AH53" s="8" t="s">
        <v>2629</v>
      </c>
      <c r="AI53" s="8" t="s">
        <v>459</v>
      </c>
      <c r="AL53" s="48" t="str">
        <f>IF($U53="","",IF(RIGHT($U53,4)=", MS",INDEX(DropDowns!$G$4:$G$1251,MATCH(TRIM($U53),DropDowns!$F$4:$F$1251,0)),INDEX(DropDowns!$G$4:$G$1251,MATCH(TRIM($U53)&amp;", MS",DropDowns!$F$4:$F$1251,0))))</f>
        <v>Grenada</v>
      </c>
      <c r="AM53" s="48" t="str">
        <f>IF(INDEX('AAYME 2021_List'!$A$3:$A$311,MATCH($A53,'AAYME 2021_List'!$A$3:$A$311,0))=$A53,INDEX('AAYME 2021_List'!$AC$3:$AC$311,MATCH($A53,'AAYME 2021_List'!$A$3:$A$311,0)),"")</f>
        <v>Grenada</v>
      </c>
      <c r="AN53" s="48" t="str">
        <f t="shared" si="0"/>
        <v>Caitlyn|Avery|claudette.avery@gmail.com|8</v>
      </c>
      <c r="AO53" s="48" t="str">
        <f t="shared" si="1"/>
        <v>Caitlyn|Avery|8</v>
      </c>
      <c r="AP53" s="48" t="str">
        <f>INDEX(Transcripts_2021!$V$2:$V$324,MATCH($AN53,Transcripts_2021!$V$2:$V$324,0))</f>
        <v>Caitlyn|Avery|claudette.avery@gmail.com|8</v>
      </c>
      <c r="AQ53" s="48" t="str">
        <f>INDEX(Transcripts_2021!$W$2:$W$324,MATCH($AO53,Transcripts_2021!$W$2:$W$324,0))</f>
        <v>Caitlyn|Avery|8</v>
      </c>
      <c r="AR53" s="68" t="str">
        <f t="shared" si="2"/>
        <v>Yes</v>
      </c>
      <c r="AS53" s="68" t="str">
        <f t="shared" si="3"/>
        <v>Yes</v>
      </c>
      <c r="AT53" s="48" t="str">
        <f t="shared" si="11"/>
        <v>0053</v>
      </c>
      <c r="AU53" s="48" t="str">
        <f>INDEX(Transcripts_2021!$AC$2:$AC$324,MATCH($AO53,Transcripts_2021!$W$2:$W$324,0))</f>
        <v>0189</v>
      </c>
      <c r="AV53" s="68" t="str">
        <f t="shared" si="5"/>
        <v>Yes</v>
      </c>
      <c r="AW53" s="68" t="str">
        <f>IF(INDEX(DropDowns!$E$3:$E$336,MATCH("*"&amp;$AF53&amp;"*",$AF$2:$AF$651,0))="","",INDEX(DropDowns!$E$3:$E$336,MATCH("*"&amp;$AF53&amp;"*",$AF$2:$AF$651,0)))</f>
        <v>Cancer</v>
      </c>
      <c r="AX53" s="68" t="str">
        <f>IF(INDEX(DropDowns!$E$3:$E$336,MATCH("*"&amp;$AG53&amp;"*",$AG$2:$AG$651,0))="","",INDEX(DropDowns!$E$3:$E$336,MATCH("*"&amp;$AG53&amp;"*",$AG$2:$AG$651,0)))</f>
        <v>Cancer</v>
      </c>
      <c r="AY53" s="48" t="str">
        <f t="shared" si="6"/>
        <v>0053-AVE-CA-0189</v>
      </c>
      <c r="AZ53" s="48" t="str">
        <f t="shared" si="7"/>
        <v>Claudette Avery</v>
      </c>
      <c r="BA53" s="48" t="str">
        <f>$AZ53&amp;COUNTIF($AZ53:$AZ$651,$AZ53)</f>
        <v>Claudette Avery1</v>
      </c>
      <c r="BB53" s="68" t="str">
        <f>IF(INDEX('AAYME 2021_List'!$B$3:$B$311,MATCH($A53,'AAYME 2021_List'!$A$3:$A$311,0))="Yes","Yes","No")</f>
        <v>No</v>
      </c>
      <c r="BC53" s="48" t="str">
        <f>IF(INDEX('AAYME 2021_List'!$A$3:$A$311,MATCH($A53,'AAYME 2021_List'!$A$3:$A$311,0))=$A53,INDEX('AAYME 2021_List'!$C$3:$C$311,MATCH($A53,'AAYME 2021_List'!$A$3:$A$311,0)),"")</f>
        <v>99-Not Selected</v>
      </c>
    </row>
    <row r="54" spans="1:55" x14ac:dyDescent="0.3">
      <c r="A54" s="48" t="str">
        <f t="shared" si="12"/>
        <v>0054-WIL-DE-0331</v>
      </c>
      <c r="B54" s="8">
        <v>54</v>
      </c>
      <c r="C54" s="143" t="s">
        <v>2630</v>
      </c>
      <c r="D54" s="143" t="s">
        <v>1280</v>
      </c>
      <c r="E54" s="143" t="s">
        <v>335</v>
      </c>
      <c r="F54" s="143" t="s">
        <v>170</v>
      </c>
      <c r="G54" s="8" t="s">
        <v>2631</v>
      </c>
      <c r="H54" s="8">
        <v>6626390234</v>
      </c>
      <c r="I54" s="143" t="s">
        <v>376</v>
      </c>
      <c r="J54" s="143" t="s">
        <v>2632</v>
      </c>
      <c r="K54" s="143" t="s">
        <v>2633</v>
      </c>
      <c r="L54" s="8" t="s">
        <v>2634</v>
      </c>
      <c r="M54" s="8" t="s">
        <v>2635</v>
      </c>
      <c r="N54" s="8" t="s">
        <v>2636</v>
      </c>
      <c r="O54" s="8">
        <v>6622991998</v>
      </c>
      <c r="P54" s="143" t="s">
        <v>2112</v>
      </c>
      <c r="Q54" s="143" t="s">
        <v>43</v>
      </c>
      <c r="R54" s="8" t="s">
        <v>2637</v>
      </c>
      <c r="T54" s="143" t="s">
        <v>2638</v>
      </c>
      <c r="U54" s="143" t="s">
        <v>2638</v>
      </c>
      <c r="V54" s="8" t="s">
        <v>488</v>
      </c>
      <c r="W54" s="8">
        <v>39169</v>
      </c>
      <c r="X54" s="8" t="s">
        <v>348</v>
      </c>
      <c r="Y54" s="143" t="s">
        <v>210</v>
      </c>
      <c r="Z54" s="8" t="s">
        <v>2114</v>
      </c>
      <c r="AB54" s="8" t="s">
        <v>2115</v>
      </c>
      <c r="AE54" s="233" t="s">
        <v>49</v>
      </c>
      <c r="AF54" s="8" t="s">
        <v>2639</v>
      </c>
      <c r="AG54" s="8" t="s">
        <v>2640</v>
      </c>
      <c r="AH54" s="8" t="s">
        <v>1088</v>
      </c>
      <c r="AI54" s="8" t="s">
        <v>442</v>
      </c>
      <c r="AK54" s="8" t="s">
        <v>1088</v>
      </c>
      <c r="AL54" s="48" t="str">
        <f>IF($U54="","",IF(RIGHT($U54,4)=", MS",INDEX(DropDowns!$G$4:$G$1251,MATCH(TRIM($U54),DropDowns!$F$4:$F$1251,0)),INDEX(DropDowns!$G$4:$G$1251,MATCH(TRIM($U54)&amp;", MS",DropDowns!$F$4:$F$1251,0))))</f>
        <v>Holmes</v>
      </c>
      <c r="AM54" s="48" t="str">
        <f>IF(INDEX('AAYME 2021_List'!$A$3:$A$311,MATCH($A54,'AAYME 2021_List'!$A$3:$A$311,0))=$A54,INDEX('AAYME 2021_List'!$AC$3:$AC$311,MATCH($A54,'AAYME 2021_List'!$A$3:$A$311,0)),"")</f>
        <v>Holmes</v>
      </c>
      <c r="AN54" s="48" t="str">
        <f t="shared" si="0"/>
        <v>DeUndra|Wilson|faithfulchild2006@gmail.com|9</v>
      </c>
      <c r="AO54" s="48" t="str">
        <f t="shared" si="1"/>
        <v>DeUndra|Wilson|9</v>
      </c>
      <c r="AP54" s="48" t="str">
        <f>INDEX(Transcripts_2021!$V$2:$V$324,MATCH($AN54,Transcripts_2021!$V$2:$V$324,0))</f>
        <v>DeUndra|Wilson|faithfulchild2006@gmail.com|9</v>
      </c>
      <c r="AQ54" s="48" t="str">
        <f>INDEX(Transcripts_2021!$W$2:$W$324,MATCH($AO54,Transcripts_2021!$W$2:$W$324,0))</f>
        <v>DeUndra|Wilson|9</v>
      </c>
      <c r="AR54" s="68" t="str">
        <f t="shared" si="2"/>
        <v>Yes</v>
      </c>
      <c r="AS54" s="68" t="str">
        <f t="shared" si="3"/>
        <v>Yes</v>
      </c>
      <c r="AT54" s="48" t="str">
        <f t="shared" si="11"/>
        <v>0054</v>
      </c>
      <c r="AU54" s="48" t="str">
        <f>INDEX(Transcripts_2021!$AC$2:$AC$324,MATCH($AO54,Transcripts_2021!$W$2:$W$324,0))</f>
        <v>0331</v>
      </c>
      <c r="AV54" s="68" t="str">
        <f t="shared" si="5"/>
        <v>Yes</v>
      </c>
      <c r="AW54" s="68" t="e">
        <f>IF(INDEX(DropDowns!$E$3:$E$336,MATCH("*"&amp;$AF54&amp;"*",$AF$2:$AF$651,0))="","",INDEX(DropDowns!$E$3:$E$336,MATCH("*"&amp;$AF54&amp;"*",$AF$2:$AF$651,0)))</f>
        <v>#VALUE!</v>
      </c>
      <c r="AX54" s="68" t="str">
        <f>IF(INDEX(DropDowns!$E$3:$E$336,MATCH("*"&amp;$AG54&amp;"*",$AG$2:$AG$651,0))="","",INDEX(DropDowns!$E$3:$E$336,MATCH("*"&amp;$AG54&amp;"*",$AG$2:$AG$651,0)))</f>
        <v>Cars</v>
      </c>
      <c r="AY54" s="48" t="str">
        <f t="shared" si="6"/>
        <v>0054-WIL-DE-0331</v>
      </c>
      <c r="AZ54" s="48" t="str">
        <f t="shared" si="7"/>
        <v>Denise Crockett</v>
      </c>
      <c r="BA54" s="48" t="str">
        <f>$AZ54&amp;COUNTIF($AZ54:$AZ$651,$AZ54)</f>
        <v>Denise Crockett1</v>
      </c>
      <c r="BB54" s="68" t="str">
        <f>IF(INDEX('AAYME 2021_List'!$B$3:$B$311,MATCH($A54,'AAYME 2021_List'!$A$3:$A$311,0))="Yes","Yes","No")</f>
        <v>No</v>
      </c>
      <c r="BC54" s="48" t="str">
        <f>IF(INDEX('AAYME 2021_List'!$A$3:$A$311,MATCH($A54,'AAYME 2021_List'!$A$3:$A$311,0))=$A54,INDEX('AAYME 2021_List'!$C$3:$C$311,MATCH($A54,'AAYME 2021_List'!$A$3:$A$311,0)),"")</f>
        <v>03-Missing/Invalid transcript info</v>
      </c>
    </row>
    <row r="55" spans="1:55" x14ac:dyDescent="0.3">
      <c r="A55" s="48" t="str">
        <f t="shared" si="12"/>
        <v>0055-GLA-GA-0212</v>
      </c>
      <c r="B55" s="8">
        <v>55</v>
      </c>
      <c r="C55" s="143" t="s">
        <v>2641</v>
      </c>
      <c r="D55" s="143" t="s">
        <v>2642</v>
      </c>
      <c r="E55" s="143" t="s">
        <v>335</v>
      </c>
      <c r="F55" s="143" t="s">
        <v>170</v>
      </c>
      <c r="H55" s="8">
        <v>6019003542</v>
      </c>
      <c r="I55" s="143" t="s">
        <v>340</v>
      </c>
      <c r="J55" s="143" t="s">
        <v>2643</v>
      </c>
      <c r="K55" s="143" t="s">
        <v>2644</v>
      </c>
      <c r="L55" s="8" t="s">
        <v>1146</v>
      </c>
      <c r="M55" s="8" t="s">
        <v>2645</v>
      </c>
      <c r="N55" s="8" t="s">
        <v>2646</v>
      </c>
      <c r="O55" s="8">
        <v>6019003638</v>
      </c>
      <c r="P55" s="143" t="s">
        <v>2112</v>
      </c>
      <c r="Q55" s="143" t="s">
        <v>394</v>
      </c>
      <c r="R55" s="8" t="s">
        <v>2647</v>
      </c>
      <c r="S55" s="8" t="s">
        <v>2647</v>
      </c>
      <c r="T55" s="143" t="s">
        <v>2210</v>
      </c>
      <c r="U55" s="143" t="s">
        <v>2210</v>
      </c>
      <c r="V55" s="8" t="s">
        <v>488</v>
      </c>
      <c r="W55" s="8">
        <v>39090</v>
      </c>
      <c r="X55" s="8" t="s">
        <v>348</v>
      </c>
      <c r="Y55" s="143" t="s">
        <v>2644</v>
      </c>
      <c r="Z55" s="8" t="s">
        <v>2114</v>
      </c>
      <c r="AB55" s="8" t="s">
        <v>2115</v>
      </c>
      <c r="AE55" s="233" t="s">
        <v>49</v>
      </c>
      <c r="AF55" s="8" t="s">
        <v>2648</v>
      </c>
      <c r="AG55" s="8" t="s">
        <v>2649</v>
      </c>
      <c r="AI55" s="8" t="s">
        <v>442</v>
      </c>
      <c r="AL55" s="48" t="str">
        <f>IF($U55="","",IF(RIGHT($U55,4)=", MS",INDEX(DropDowns!$G$4:$G$1251,MATCH(TRIM($U55),DropDowns!$F$4:$F$1251,0)),INDEX(DropDowns!$G$4:$G$1251,MATCH(TRIM($U55)&amp;", MS",DropDowns!$F$4:$F$1251,0))))</f>
        <v>Attala</v>
      </c>
      <c r="AM55" s="48" t="str">
        <f>IF(INDEX('AAYME 2021_List'!$A$3:$A$311,MATCH($A55,'AAYME 2021_List'!$A$3:$A$311,0))=$A55,INDEX('AAYME 2021_List'!$AC$3:$AC$311,MATCH($A55,'AAYME 2021_List'!$A$3:$A$311,0)),"")</f>
        <v>Leake</v>
      </c>
      <c r="AN55" s="48" t="str">
        <f t="shared" si="0"/>
        <v>Gavin|Glass||7</v>
      </c>
      <c r="AO55" s="48" t="str">
        <f t="shared" si="1"/>
        <v>Gavin|Glass|7</v>
      </c>
      <c r="AP55" s="48" t="str">
        <f>INDEX(Transcripts_2021!$V$2:$V$324,MATCH($AN55,Transcripts_2021!$V$2:$V$324,0))</f>
        <v>Gavin|Glass||7</v>
      </c>
      <c r="AQ55" s="48" t="str">
        <f>INDEX(Transcripts_2021!$W$2:$W$324,MATCH($AO55,Transcripts_2021!$W$2:$W$324,0))</f>
        <v>Gavin|Glass|7</v>
      </c>
      <c r="AR55" s="68" t="str">
        <f t="shared" si="2"/>
        <v>Yes</v>
      </c>
      <c r="AS55" s="68" t="str">
        <f t="shared" si="3"/>
        <v>Yes</v>
      </c>
      <c r="AT55" s="48" t="str">
        <f t="shared" si="11"/>
        <v>0055</v>
      </c>
      <c r="AU55" s="48" t="str">
        <f>INDEX(Transcripts_2021!$AC$2:$AC$324,MATCH($AO55,Transcripts_2021!$W$2:$W$324,0))</f>
        <v>0212</v>
      </c>
      <c r="AV55" s="68" t="str">
        <f t="shared" si="5"/>
        <v>No</v>
      </c>
      <c r="AW55" s="68" t="e">
        <f>IF(INDEX(DropDowns!$E$3:$E$336,MATCH("*"&amp;$AF55&amp;"*",$AF$2:$AF$651,0))="","",INDEX(DropDowns!$E$3:$E$336,MATCH("*"&amp;$AF55&amp;"*",$AF$2:$AF$651,0)))</f>
        <v>#VALUE!</v>
      </c>
      <c r="AX55" s="68" t="str">
        <f>IF(INDEX(DropDowns!$E$3:$E$336,MATCH("*"&amp;$AG55&amp;"*",$AG$2:$AG$651,0))="","",INDEX(DropDowns!$E$3:$E$336,MATCH("*"&amp;$AG55&amp;"*",$AG$2:$AG$651,0)))</f>
        <v>Cell</v>
      </c>
      <c r="AY55" s="48" t="str">
        <f t="shared" si="6"/>
        <v>0055-GLA-GA-0212</v>
      </c>
      <c r="AZ55" s="48" t="str">
        <f t="shared" si="7"/>
        <v>Glenetta Duren-glass</v>
      </c>
      <c r="BA55" s="48" t="str">
        <f>$AZ55&amp;COUNTIF($AZ55:$AZ$651,$AZ55)</f>
        <v>Glenetta Duren-glass1</v>
      </c>
      <c r="BB55" s="68" t="str">
        <f>IF(INDEX('AAYME 2021_List'!$B$3:$B$311,MATCH($A55,'AAYME 2021_List'!$A$3:$A$311,0))="Yes","Yes","No")</f>
        <v>Yes</v>
      </c>
      <c r="BC55" s="48" t="str">
        <f>IF(INDEX('AAYME 2021_List'!$A$3:$A$311,MATCH($A55,'AAYME 2021_List'!$A$3:$A$311,0))=$A55,INDEX('AAYME 2021_List'!$C$3:$C$311,MATCH($A55,'AAYME 2021_List'!$A$3:$A$311,0)),"")</f>
        <v>07-Alternate</v>
      </c>
    </row>
    <row r="56" spans="1:55" x14ac:dyDescent="0.3">
      <c r="A56" s="48"/>
      <c r="B56" s="8">
        <v>56</v>
      </c>
      <c r="C56" s="143" t="s">
        <v>2650</v>
      </c>
      <c r="D56" s="143" t="s">
        <v>2651</v>
      </c>
      <c r="E56" s="143" t="s">
        <v>335</v>
      </c>
      <c r="F56" s="143" t="s">
        <v>170</v>
      </c>
      <c r="G56" s="8" t="s">
        <v>2652</v>
      </c>
      <c r="H56" s="8">
        <v>6626541490</v>
      </c>
      <c r="I56" s="143" t="s">
        <v>376</v>
      </c>
      <c r="J56" s="143" t="s">
        <v>2653</v>
      </c>
      <c r="K56" s="143" t="s">
        <v>2654</v>
      </c>
      <c r="L56" s="8" t="s">
        <v>2655</v>
      </c>
      <c r="M56" s="8" t="s">
        <v>2651</v>
      </c>
      <c r="N56" s="8" t="s">
        <v>2652</v>
      </c>
      <c r="O56" s="8">
        <v>6627010776</v>
      </c>
      <c r="P56" s="143" t="s">
        <v>2112</v>
      </c>
      <c r="Q56" s="143" t="s">
        <v>394</v>
      </c>
      <c r="R56" s="8" t="s">
        <v>2656</v>
      </c>
      <c r="T56" s="143" t="s">
        <v>2657</v>
      </c>
      <c r="U56" s="143" t="s">
        <v>2657</v>
      </c>
      <c r="V56" s="8" t="s">
        <v>488</v>
      </c>
      <c r="W56" s="8">
        <v>38606</v>
      </c>
      <c r="X56" s="8" t="s">
        <v>348</v>
      </c>
      <c r="Y56" s="143" t="s">
        <v>2658</v>
      </c>
      <c r="Z56" s="8" t="s">
        <v>2114</v>
      </c>
      <c r="AB56" s="8" t="s">
        <v>2115</v>
      </c>
      <c r="AE56" s="233" t="s">
        <v>49</v>
      </c>
      <c r="AF56" s="8" t="s">
        <v>2659</v>
      </c>
      <c r="AI56" s="8" t="s">
        <v>369</v>
      </c>
      <c r="AL56" s="48" t="str">
        <f>IF($U56="","",IF(RIGHT($U56,4)=", MS",INDEX(DropDowns!$G$4:$G$1251,MATCH(TRIM($U56),DropDowns!$F$4:$F$1251,0)),INDEX(DropDowns!$G$4:$G$1251,MATCH(TRIM($U56)&amp;", MS",DropDowns!$F$4:$F$1251,0))))</f>
        <v>Panola</v>
      </c>
      <c r="AM56" s="48" t="s">
        <v>2130</v>
      </c>
      <c r="AN56" s="48" t="str">
        <f t="shared" si="0"/>
        <v>Tyra|Walton|mychelhair@yahoo.com|9</v>
      </c>
      <c r="AO56" s="48" t="str">
        <f t="shared" si="1"/>
        <v>Tyra|Walton|9</v>
      </c>
      <c r="AP56" s="48" t="e">
        <f>INDEX(Transcripts_2021!$V$2:$V$324,MATCH($AN56,Transcripts_2021!$V$2:$V$324,0))</f>
        <v>#N/A</v>
      </c>
      <c r="AQ56" s="48" t="e">
        <f>INDEX(Transcripts_2021!$W$2:$W$324,MATCH($AO56,Transcripts_2021!$W$2:$W$324,0))</f>
        <v>#N/A</v>
      </c>
      <c r="AR56" s="68" t="e">
        <f t="shared" si="2"/>
        <v>#N/A</v>
      </c>
      <c r="AS56" s="68" t="e">
        <f t="shared" si="3"/>
        <v>#N/A</v>
      </c>
      <c r="AT56" s="48" t="str">
        <f t="shared" si="11"/>
        <v>0056</v>
      </c>
      <c r="AU56" s="48" t="e">
        <f>INDEX(Transcripts_2021!$AC$2:$AC$324,MATCH($AO56,Transcripts_2021!$W$2:$W$324,0))</f>
        <v>#N/A</v>
      </c>
      <c r="AV56" s="68" t="str">
        <f t="shared" si="5"/>
        <v>Yes</v>
      </c>
      <c r="AW56" s="68" t="str">
        <f>IF(INDEX(DropDowns!$E$3:$E$336,MATCH("*"&amp;$AF56&amp;"*",$AF$2:$AF$651,0))="","",INDEX(DropDowns!$E$3:$E$336,MATCH("*"&amp;$AF56&amp;"*",$AF$2:$AF$651,0)))</f>
        <v>Cellular</v>
      </c>
      <c r="AX56" s="68" t="str">
        <f>IF(INDEX(DropDowns!$E$3:$E$336,MATCH("*"&amp;$AG56&amp;"*",$AG$2:$AG$651,0))="","",INDEX(DropDowns!$E$3:$E$336,MATCH("*"&amp;$AG56&amp;"*",$AG$2:$AG$651,0)))</f>
        <v>Acid</v>
      </c>
      <c r="AY56" s="48" t="e">
        <f t="shared" si="6"/>
        <v>#N/A</v>
      </c>
      <c r="AZ56" s="48" t="str">
        <f t="shared" si="7"/>
        <v>Veltis Walton</v>
      </c>
      <c r="BA56" s="48" t="str">
        <f>$AZ56&amp;COUNTIF($AZ56:$AZ$651,$AZ56)</f>
        <v>Veltis Walton1</v>
      </c>
      <c r="BB56" s="68" t="e">
        <f>IF(INDEX('AAYME 2021_List'!$B$3:$B$311,MATCH($A56,'AAYME 2021_List'!$A$3:$A$311,0))="Yes","Yes","No")</f>
        <v>#N/A</v>
      </c>
      <c r="BC56" s="8" t="s">
        <v>2131</v>
      </c>
    </row>
    <row r="57" spans="1:55" x14ac:dyDescent="0.3">
      <c r="A57" s="48"/>
      <c r="B57" s="8">
        <v>57</v>
      </c>
      <c r="C57" s="143" t="s">
        <v>2133</v>
      </c>
      <c r="D57" s="143" t="s">
        <v>2660</v>
      </c>
      <c r="E57" s="143" t="s">
        <v>335</v>
      </c>
      <c r="F57" s="143" t="s">
        <v>169</v>
      </c>
      <c r="G57" s="8" t="s">
        <v>2661</v>
      </c>
      <c r="H57" s="8">
        <v>6018325789</v>
      </c>
      <c r="I57" s="143" t="s">
        <v>376</v>
      </c>
      <c r="J57" s="143" t="s">
        <v>2662</v>
      </c>
      <c r="K57" s="143" t="s">
        <v>2663</v>
      </c>
      <c r="L57" s="8" t="s">
        <v>2133</v>
      </c>
      <c r="M57" s="8" t="s">
        <v>2660</v>
      </c>
      <c r="N57" s="8" t="s">
        <v>2664</v>
      </c>
      <c r="O57" s="8">
        <v>6018263156</v>
      </c>
      <c r="P57" s="143" t="s">
        <v>2112</v>
      </c>
      <c r="Q57" s="143" t="s">
        <v>45</v>
      </c>
      <c r="R57" s="8" t="s">
        <v>2665</v>
      </c>
      <c r="T57" s="143" t="s">
        <v>214</v>
      </c>
      <c r="U57" s="143" t="s">
        <v>214</v>
      </c>
      <c r="V57" s="8" t="s">
        <v>488</v>
      </c>
      <c r="W57" s="8">
        <v>39232</v>
      </c>
      <c r="X57" s="8" t="s">
        <v>348</v>
      </c>
      <c r="Y57" s="143" t="s">
        <v>245</v>
      </c>
      <c r="Z57" s="8" t="s">
        <v>2114</v>
      </c>
      <c r="AB57" s="8" t="s">
        <v>2115</v>
      </c>
      <c r="AE57" s="233" t="s">
        <v>48</v>
      </c>
      <c r="AF57" s="8" t="s">
        <v>2666</v>
      </c>
      <c r="AI57" s="8" t="s">
        <v>720</v>
      </c>
      <c r="AL57" s="275" t="s">
        <v>245</v>
      </c>
      <c r="AM57" s="48" t="s">
        <v>2130</v>
      </c>
      <c r="AN57" s="48" t="str">
        <f t="shared" si="0"/>
        <v>Benjamin|Torrey|loritorrey@aol.com|9</v>
      </c>
      <c r="AO57" s="48" t="str">
        <f t="shared" si="1"/>
        <v>Benjamin|Torrey|9</v>
      </c>
      <c r="AP57" s="48" t="e">
        <f>INDEX(Transcripts_2021!$V$2:$V$324,MATCH($AN57,Transcripts_2021!$V$2:$V$324,0))</f>
        <v>#N/A</v>
      </c>
      <c r="AQ57" s="48" t="e">
        <f>INDEX(Transcripts_2021!$W$2:$W$324,MATCH($AO57,Transcripts_2021!$W$2:$W$324,0))</f>
        <v>#N/A</v>
      </c>
      <c r="AR57" s="68" t="e">
        <f t="shared" si="2"/>
        <v>#N/A</v>
      </c>
      <c r="AS57" s="68" t="e">
        <f t="shared" si="3"/>
        <v>#N/A</v>
      </c>
      <c r="AT57" s="48" t="str">
        <f t="shared" si="11"/>
        <v>0057</v>
      </c>
      <c r="AU57" s="48" t="e">
        <f>INDEX(Transcripts_2021!$AC$2:$AC$324,MATCH($AO57,Transcripts_2021!$W$2:$W$324,0))</f>
        <v>#N/A</v>
      </c>
      <c r="AV57" s="68" t="str">
        <f t="shared" si="5"/>
        <v>Yes</v>
      </c>
      <c r="AW57" s="68" t="str">
        <f>IF(INDEX(DropDowns!$E$3:$E$336,MATCH("*"&amp;$AF57&amp;"*",$AF$2:$AF$651,0))="","",INDEX(DropDowns!$E$3:$E$336,MATCH("*"&amp;$AF57&amp;"*",$AF$2:$AF$651,0)))</f>
        <v>Chemical</v>
      </c>
      <c r="AX57" s="68" t="str">
        <f>IF(INDEX(DropDowns!$E$3:$E$336,MATCH("*"&amp;$AG57&amp;"*",$AG$2:$AG$651,0))="","",INDEX(DropDowns!$E$3:$E$336,MATCH("*"&amp;$AG57&amp;"*",$AG$2:$AG$651,0)))</f>
        <v>Acid</v>
      </c>
      <c r="AY57" s="48" t="e">
        <f t="shared" si="6"/>
        <v>#N/A</v>
      </c>
      <c r="AZ57" s="48" t="str">
        <f t="shared" si="7"/>
        <v>Benjamin Torrey</v>
      </c>
      <c r="BA57" s="48" t="str">
        <f>$AZ57&amp;COUNTIF($AZ57:$AZ$651,$AZ57)</f>
        <v>Benjamin Torrey1</v>
      </c>
      <c r="BB57" s="68" t="e">
        <f>IF(INDEX('AAYME 2021_List'!$B$3:$B$311,MATCH($A57,'AAYME 2021_List'!$A$3:$A$311,0))="Yes","Yes","No")</f>
        <v>#N/A</v>
      </c>
      <c r="BC57" s="8" t="s">
        <v>2131</v>
      </c>
    </row>
    <row r="58" spans="1:55" x14ac:dyDescent="0.3">
      <c r="A58" s="48" t="str">
        <f>$AT58&amp;"-"&amp;UPPER(LEFT($D58,3))&amp;"-"&amp;UPPER(LEFT($C58,2))&amp;"-"&amp;$AU58</f>
        <v>0058-EVA-KY-0153</v>
      </c>
      <c r="B58" s="8">
        <v>58</v>
      </c>
      <c r="C58" s="143" t="s">
        <v>2667</v>
      </c>
      <c r="D58" s="143" t="s">
        <v>1614</v>
      </c>
      <c r="E58" s="143" t="s">
        <v>335</v>
      </c>
      <c r="F58" s="143" t="s">
        <v>170</v>
      </c>
      <c r="G58" s="8" t="s">
        <v>2668</v>
      </c>
      <c r="H58" s="8">
        <v>6628970242</v>
      </c>
      <c r="I58" s="143" t="s">
        <v>376</v>
      </c>
      <c r="J58" s="143" t="s">
        <v>2669</v>
      </c>
      <c r="K58" s="143" t="s">
        <v>579</v>
      </c>
      <c r="L58" s="8" t="s">
        <v>2670</v>
      </c>
      <c r="M58" s="8" t="s">
        <v>2671</v>
      </c>
      <c r="N58" s="8" t="s">
        <v>2672</v>
      </c>
      <c r="O58" s="8">
        <v>6623850054</v>
      </c>
      <c r="P58" s="143" t="s">
        <v>2112</v>
      </c>
      <c r="Q58" s="143" t="s">
        <v>394</v>
      </c>
      <c r="R58" s="8" t="s">
        <v>2673</v>
      </c>
      <c r="T58" s="143" t="s">
        <v>2674</v>
      </c>
      <c r="U58" s="143" t="s">
        <v>2674</v>
      </c>
      <c r="V58" s="8" t="s">
        <v>488</v>
      </c>
      <c r="W58" s="8">
        <v>39157</v>
      </c>
      <c r="X58" s="8" t="s">
        <v>348</v>
      </c>
      <c r="Y58" s="143" t="s">
        <v>229</v>
      </c>
      <c r="Z58" s="8" t="s">
        <v>2114</v>
      </c>
      <c r="AB58" s="8" t="s">
        <v>2115</v>
      </c>
      <c r="AE58" s="233" t="s">
        <v>48</v>
      </c>
      <c r="AF58" s="8" t="e" cm="1">
        <f t="array" ref="AF58">-Build and/or enhance my self-awareness and confidence  -To learn about various college and career opportunities.  -To be learn about more competitive for scholarships -ACT prep and strategies  -Meet new people -Strengthen my personal skills.</f>
        <v>#NAME?</v>
      </c>
      <c r="AI58" s="8" t="s">
        <v>459</v>
      </c>
      <c r="AL58" s="48" t="str">
        <f>IF($U58="","",IF(RIGHT($U58,4)=", MS",INDEX(DropDowns!$G$4:$G$1251,MATCH(TRIM($U58),DropDowns!$F$4:$F$1251,0)),INDEX(DropDowns!$G$4:$G$1251,MATCH(TRIM($U58)&amp;", MS",DropDowns!$F$4:$F$1251,0))))</f>
        <v>Madison</v>
      </c>
      <c r="AM58" s="48" t="str">
        <f>IF(INDEX('AAYME 2021_List'!$A$3:$A$311,MATCH($A58,'AAYME 2021_List'!$A$3:$A$311,0))=$A58,INDEX('AAYME 2021_List'!$AC$3:$AC$311,MATCH($A58,'AAYME 2021_List'!$A$3:$A$311,0)),"")</f>
        <v>Madison</v>
      </c>
      <c r="AN58" s="48" t="str">
        <f t="shared" si="0"/>
        <v>Kyce|Evans|kyce.evans34@icloud.com|9</v>
      </c>
      <c r="AO58" s="48" t="str">
        <f t="shared" si="1"/>
        <v>Kyce|Evans|9</v>
      </c>
      <c r="AP58" s="48" t="str">
        <f>INDEX(Transcripts_2021!$V$2:$V$324,MATCH($AN58,Transcripts_2021!$V$2:$V$324,0))</f>
        <v>Kyce|Evans|kyce.evans34@icloud.com|9</v>
      </c>
      <c r="AQ58" s="48" t="str">
        <f>INDEX(Transcripts_2021!$W$2:$W$324,MATCH($AO58,Transcripts_2021!$W$2:$W$324,0))</f>
        <v>Kyce|Evans|9</v>
      </c>
      <c r="AR58" s="68" t="str">
        <f t="shared" si="2"/>
        <v>Yes</v>
      </c>
      <c r="AS58" s="68" t="str">
        <f t="shared" si="3"/>
        <v>Yes</v>
      </c>
      <c r="AT58" s="48" t="str">
        <f t="shared" si="11"/>
        <v>0058</v>
      </c>
      <c r="AU58" s="48" t="str">
        <f>INDEX(Transcripts_2021!$AC$2:$AC$324,MATCH($AO58,Transcripts_2021!$W$2:$W$324,0))</f>
        <v>0153</v>
      </c>
      <c r="AV58" s="68" t="str">
        <f t="shared" si="5"/>
        <v>Yes</v>
      </c>
      <c r="AW58" s="68" t="e">
        <f>IF(INDEX(DropDowns!$E$3:$E$336,MATCH("*"&amp;$AF58&amp;"*",$AF$2:$AF$651,0))="","",INDEX(DropDowns!$E$3:$E$336,MATCH("*"&amp;$AF58&amp;"*",$AF$2:$AF$651,0)))</f>
        <v>#NAME?</v>
      </c>
      <c r="AX58" s="68" t="str">
        <f>IF(INDEX(DropDowns!$E$3:$E$336,MATCH("*"&amp;$AG58&amp;"*",$AG$2:$AG$651,0))="","",INDEX(DropDowns!$E$3:$E$336,MATCH("*"&amp;$AG58&amp;"*",$AG$2:$AG$651,0)))</f>
        <v>Acid</v>
      </c>
      <c r="AY58" s="48" t="str">
        <f t="shared" si="6"/>
        <v>0058-EVA-KY-0153</v>
      </c>
      <c r="AZ58" s="48" t="str">
        <f t="shared" si="7"/>
        <v>Brandie Branch</v>
      </c>
      <c r="BA58" s="48" t="str">
        <f>$AZ58&amp;COUNTIF($AZ58:$AZ$651,$AZ58)</f>
        <v>Brandie Branch1</v>
      </c>
      <c r="BB58" s="68" t="str">
        <f>IF(INDEX('AAYME 2021_List'!$B$3:$B$311,MATCH($A58,'AAYME 2021_List'!$A$3:$A$311,0))="Yes","Yes","No")</f>
        <v>Yes</v>
      </c>
      <c r="BC58" s="48" t="str">
        <f>IF(INDEX('AAYME 2021_List'!$A$3:$A$311,MATCH($A58,'AAYME 2021_List'!$A$3:$A$311,0))=$A58,INDEX('AAYME 2021_List'!$C$3:$C$311,MATCH($A58,'AAYME 2021_List'!$A$3:$A$311,0)),"")</f>
        <v>07-Alternate</v>
      </c>
    </row>
    <row r="59" spans="1:55" x14ac:dyDescent="0.3">
      <c r="A59" s="48"/>
      <c r="B59" s="8">
        <v>59</v>
      </c>
      <c r="C59" s="143" t="s">
        <v>2675</v>
      </c>
      <c r="D59" s="143" t="s">
        <v>2676</v>
      </c>
      <c r="E59" s="143" t="s">
        <v>335</v>
      </c>
      <c r="F59" s="143" t="s">
        <v>170</v>
      </c>
      <c r="G59" s="8" t="s">
        <v>2677</v>
      </c>
      <c r="H59" s="8">
        <v>6622516994</v>
      </c>
      <c r="I59" s="143" t="s">
        <v>401</v>
      </c>
      <c r="J59" s="143" t="s">
        <v>2678</v>
      </c>
      <c r="K59" s="143" t="s">
        <v>1022</v>
      </c>
      <c r="L59" s="8" t="s">
        <v>2679</v>
      </c>
      <c r="M59" s="8" t="s">
        <v>1614</v>
      </c>
      <c r="N59" s="8" t="s">
        <v>2677</v>
      </c>
      <c r="O59" s="8">
        <v>6622514603</v>
      </c>
      <c r="P59" s="143" t="s">
        <v>2112</v>
      </c>
      <c r="Q59" s="143" t="s">
        <v>394</v>
      </c>
      <c r="R59" s="8" t="s">
        <v>2680</v>
      </c>
      <c r="T59" s="143" t="s">
        <v>1593</v>
      </c>
      <c r="U59" s="143" t="s">
        <v>1593</v>
      </c>
      <c r="V59" s="8" t="s">
        <v>488</v>
      </c>
      <c r="W59" s="8">
        <v>39702</v>
      </c>
      <c r="X59" s="8" t="s">
        <v>348</v>
      </c>
      <c r="Y59" s="143" t="s">
        <v>228</v>
      </c>
      <c r="Z59" s="8" t="s">
        <v>2114</v>
      </c>
      <c r="AB59" s="8" t="s">
        <v>2115</v>
      </c>
      <c r="AE59" s="233" t="s">
        <v>50</v>
      </c>
      <c r="AF59" s="8" t="s">
        <v>2681</v>
      </c>
      <c r="AG59" s="8" t="s">
        <v>2682</v>
      </c>
      <c r="AH59" s="8" t="s">
        <v>2683</v>
      </c>
      <c r="AI59" s="8" t="s">
        <v>442</v>
      </c>
      <c r="AK59" s="8" t="s">
        <v>2684</v>
      </c>
      <c r="AL59" s="48" t="str">
        <f>IF($U59="","",IF(RIGHT($U59,4)=", MS",INDEX(DropDowns!$G$4:$G$1251,MATCH(TRIM($U59),DropDowns!$F$4:$F$1251,0)),INDEX(DropDowns!$G$4:$G$1251,MATCH(TRIM($U59)&amp;", MS",DropDowns!$F$4:$F$1251,0))))</f>
        <v>Lowndes</v>
      </c>
      <c r="AM59" s="48" t="s">
        <v>2130</v>
      </c>
      <c r="AN59" s="48" t="str">
        <f t="shared" si="0"/>
        <v>Kennedi|Brooks|kevans0112@gmail.com|8</v>
      </c>
      <c r="AO59" s="48" t="str">
        <f t="shared" si="1"/>
        <v>Kennedi|Brooks|8</v>
      </c>
      <c r="AP59" s="48" t="e">
        <f>INDEX(Transcripts_2021!$V$2:$V$324,MATCH($AN59,Transcripts_2021!$V$2:$V$324,0))</f>
        <v>#N/A</v>
      </c>
      <c r="AQ59" s="48" t="e">
        <f>INDEX(Transcripts_2021!$W$2:$W$324,MATCH($AO59,Transcripts_2021!$W$2:$W$324,0))</f>
        <v>#N/A</v>
      </c>
      <c r="AR59" s="68" t="e">
        <f t="shared" si="2"/>
        <v>#N/A</v>
      </c>
      <c r="AS59" s="68" t="e">
        <f t="shared" si="3"/>
        <v>#N/A</v>
      </c>
      <c r="AT59" s="48" t="str">
        <f t="shared" si="11"/>
        <v>0059</v>
      </c>
      <c r="AU59" s="48" t="e">
        <f>INDEX(Transcripts_2021!$AC$2:$AC$324,MATCH($AO59,Transcripts_2021!$W$2:$W$324,0))</f>
        <v>#N/A</v>
      </c>
      <c r="AV59" s="68" t="str">
        <f t="shared" si="5"/>
        <v>Yes</v>
      </c>
      <c r="AW59" s="68" t="str">
        <f>IF(INDEX(DropDowns!$E$3:$E$336,MATCH("*"&amp;$AF59&amp;"*",$AF$2:$AF$651,0))="","",INDEX(DropDowns!$E$3:$E$336,MATCH("*"&amp;$AF59&amp;"*",$AF$2:$AF$651,0)))</f>
        <v>Chemistry</v>
      </c>
      <c r="AX59" s="68" t="str">
        <f>IF(INDEX(DropDowns!$E$3:$E$336,MATCH("*"&amp;$AG59&amp;"*",$AG$2:$AG$651,0))="","",INDEX(DropDowns!$E$3:$E$336,MATCH("*"&amp;$AG59&amp;"*",$AG$2:$AG$651,0)))</f>
        <v>Chemistry</v>
      </c>
      <c r="AY59" s="48" t="e">
        <f t="shared" si="6"/>
        <v>#N/A</v>
      </c>
      <c r="AZ59" s="48" t="str">
        <f t="shared" si="7"/>
        <v>Katrina Evans</v>
      </c>
      <c r="BA59" s="48" t="str">
        <f>$AZ59&amp;COUNTIF($AZ59:$AZ$651,$AZ59)</f>
        <v>Katrina Evans1</v>
      </c>
      <c r="BB59" s="68" t="e">
        <f>IF(INDEX('AAYME 2021_List'!$B$3:$B$311,MATCH($A59,'AAYME 2021_List'!$A$3:$A$311,0))="Yes","Yes","No")</f>
        <v>#N/A</v>
      </c>
      <c r="BC59" s="8" t="s">
        <v>2131</v>
      </c>
    </row>
    <row r="60" spans="1:55" x14ac:dyDescent="0.3">
      <c r="A60" s="48"/>
      <c r="B60" s="8">
        <v>60</v>
      </c>
      <c r="C60" s="143" t="s">
        <v>2685</v>
      </c>
      <c r="D60" s="143" t="s">
        <v>2686</v>
      </c>
      <c r="E60" s="143" t="s">
        <v>335</v>
      </c>
      <c r="F60" s="143" t="s">
        <v>170</v>
      </c>
      <c r="G60" s="8" t="s">
        <v>2687</v>
      </c>
      <c r="H60" s="8">
        <v>6623030635</v>
      </c>
      <c r="I60" s="143" t="s">
        <v>376</v>
      </c>
      <c r="J60" s="143" t="s">
        <v>2688</v>
      </c>
      <c r="K60" s="143" t="s">
        <v>2689</v>
      </c>
      <c r="L60" s="8" t="s">
        <v>2690</v>
      </c>
      <c r="M60" s="8" t="s">
        <v>2686</v>
      </c>
      <c r="N60" s="8" t="s">
        <v>2687</v>
      </c>
      <c r="O60" s="8">
        <v>6623030635</v>
      </c>
      <c r="P60" s="143" t="s">
        <v>2159</v>
      </c>
      <c r="Q60" s="143" t="s">
        <v>43</v>
      </c>
      <c r="R60" s="8" t="s">
        <v>2691</v>
      </c>
      <c r="T60" s="143" t="s">
        <v>2406</v>
      </c>
      <c r="U60" s="143" t="s">
        <v>2406</v>
      </c>
      <c r="V60" s="8" t="s">
        <v>488</v>
      </c>
      <c r="W60" s="8">
        <v>38751</v>
      </c>
      <c r="X60" s="8" t="s">
        <v>348</v>
      </c>
      <c r="Y60" s="143" t="s">
        <v>2407</v>
      </c>
      <c r="Z60" s="8" t="s">
        <v>2114</v>
      </c>
      <c r="AE60" s="233" t="s">
        <v>50</v>
      </c>
      <c r="AF60" s="8" t="s">
        <v>2692</v>
      </c>
      <c r="AI60" s="8" t="s">
        <v>369</v>
      </c>
      <c r="AL60" s="48" t="str">
        <f>IF($U60="","",IF(RIGHT($U60,4)=", MS",INDEX(DropDowns!$G$4:$G$1251,MATCH(TRIM($U60),DropDowns!$F$4:$F$1251,0)),INDEX(DropDowns!$G$4:$G$1251,MATCH(TRIM($U60)&amp;", MS",DropDowns!$F$4:$F$1251,0))))</f>
        <v>Sunflower</v>
      </c>
      <c r="AM60" s="48" t="s">
        <v>2130</v>
      </c>
      <c r="AN60" s="48" t="str">
        <f t="shared" si="0"/>
        <v>Kylee|Jennings|jazztazz2000@gmail.fom|9</v>
      </c>
      <c r="AO60" s="48" t="str">
        <f t="shared" si="1"/>
        <v>Kylee|Jennings|9</v>
      </c>
      <c r="AP60" s="48" t="e">
        <f>INDEX(Transcripts_2021!$V$2:$V$324,MATCH($AN60,Transcripts_2021!$V$2:$V$324,0))</f>
        <v>#N/A</v>
      </c>
      <c r="AQ60" s="48" t="e">
        <f>INDEX(Transcripts_2021!$W$2:$W$324,MATCH($AO60,Transcripts_2021!$W$2:$W$324,0))</f>
        <v>#N/A</v>
      </c>
      <c r="AR60" s="68" t="e">
        <f t="shared" si="2"/>
        <v>#N/A</v>
      </c>
      <c r="AS60" s="68" t="e">
        <f t="shared" si="3"/>
        <v>#N/A</v>
      </c>
      <c r="AT60" s="48" t="str">
        <f t="shared" si="11"/>
        <v>0060</v>
      </c>
      <c r="AU60" s="48" t="e">
        <f>INDEX(Transcripts_2021!$AC$2:$AC$324,MATCH($AO60,Transcripts_2021!$W$2:$W$324,0))</f>
        <v>#N/A</v>
      </c>
      <c r="AV60" s="68" t="str">
        <f t="shared" si="5"/>
        <v>Yes</v>
      </c>
      <c r="AW60" s="68" t="str">
        <f>IF(INDEX(DropDowns!$E$3:$E$336,MATCH("*"&amp;$AF60&amp;"*",$AF$2:$AF$651,0))="","",INDEX(DropDowns!$E$3:$E$336,MATCH("*"&amp;$AF60&amp;"*",$AF$2:$AF$651,0)))</f>
        <v>Chiropractic</v>
      </c>
      <c r="AX60" s="68" t="str">
        <f>IF(INDEX(DropDowns!$E$3:$E$336,MATCH("*"&amp;$AG60&amp;"*",$AG$2:$AG$651,0))="","",INDEX(DropDowns!$E$3:$E$336,MATCH("*"&amp;$AG60&amp;"*",$AG$2:$AG$651,0)))</f>
        <v>Acid</v>
      </c>
      <c r="AY60" s="48" t="e">
        <f t="shared" si="6"/>
        <v>#N/A</v>
      </c>
      <c r="AZ60" s="48" t="str">
        <f t="shared" si="7"/>
        <v>Rosiland Jennings</v>
      </c>
      <c r="BA60" s="48" t="str">
        <f>$AZ60&amp;COUNTIF($AZ60:$AZ$651,$AZ60)</f>
        <v>Rosiland Jennings1</v>
      </c>
      <c r="BB60" s="68" t="e">
        <f>IF(INDEX('AAYME 2021_List'!$B$3:$B$311,MATCH($A60,'AAYME 2021_List'!$A$3:$A$311,0))="Yes","Yes","No")</f>
        <v>#N/A</v>
      </c>
      <c r="BC60" s="8" t="s">
        <v>2131</v>
      </c>
    </row>
    <row r="61" spans="1:55" x14ac:dyDescent="0.3">
      <c r="A61" s="48"/>
      <c r="B61" s="8">
        <v>61</v>
      </c>
      <c r="C61" s="143" t="s">
        <v>2693</v>
      </c>
      <c r="D61" s="143" t="s">
        <v>218</v>
      </c>
      <c r="E61" s="143" t="s">
        <v>335</v>
      </c>
      <c r="F61" s="143" t="s">
        <v>169</v>
      </c>
      <c r="I61" s="143" t="s">
        <v>376</v>
      </c>
      <c r="J61" s="143" t="s">
        <v>2694</v>
      </c>
      <c r="K61" s="143" t="s">
        <v>2695</v>
      </c>
      <c r="L61" s="8" t="s">
        <v>2696</v>
      </c>
      <c r="M61" s="8" t="s">
        <v>2697</v>
      </c>
      <c r="N61" s="8" t="s">
        <v>2698</v>
      </c>
      <c r="O61" s="8">
        <v>6015739582</v>
      </c>
      <c r="P61" s="143" t="s">
        <v>2112</v>
      </c>
      <c r="Q61" s="143" t="s">
        <v>45</v>
      </c>
      <c r="R61" s="8" t="s">
        <v>2699</v>
      </c>
      <c r="T61" s="143" t="s">
        <v>2700</v>
      </c>
      <c r="U61" s="143" t="s">
        <v>2700</v>
      </c>
      <c r="V61" s="8" t="s">
        <v>488</v>
      </c>
      <c r="W61" s="8">
        <v>39074</v>
      </c>
      <c r="X61" s="8" t="s">
        <v>348</v>
      </c>
      <c r="Y61" s="143" t="s">
        <v>2701</v>
      </c>
      <c r="Z61" s="8" t="s">
        <v>2114</v>
      </c>
      <c r="AB61" s="8" t="s">
        <v>2115</v>
      </c>
      <c r="AE61" s="233" t="s">
        <v>50</v>
      </c>
      <c r="AF61" s="8" t="s">
        <v>2702</v>
      </c>
      <c r="AG61" s="8" t="s">
        <v>2703</v>
      </c>
      <c r="AI61" s="8" t="s">
        <v>442</v>
      </c>
      <c r="AL61" s="48" t="str">
        <f>IF($U61="","",IF(RIGHT($U61,4)=", MS",INDEX(DropDowns!$G$4:$G$1251,MATCH(TRIM($U61),DropDowns!$F$4:$F$1251,0)),INDEX(DropDowns!$G$4:$G$1251,MATCH(TRIM($U61)&amp;", MS",DropDowns!$F$4:$F$1251,0))))</f>
        <v>Scott</v>
      </c>
      <c r="AM61" s="48" t="s">
        <v>2130</v>
      </c>
      <c r="AN61" s="48" t="str">
        <f t="shared" si="0"/>
        <v>Cameron|Jones||9</v>
      </c>
      <c r="AO61" s="48" t="str">
        <f t="shared" si="1"/>
        <v>Cameron|Jones|9</v>
      </c>
      <c r="AP61" s="48" t="e">
        <f>INDEX(Transcripts_2021!$V$2:$V$324,MATCH($AN61,Transcripts_2021!$V$2:$V$324,0))</f>
        <v>#N/A</v>
      </c>
      <c r="AQ61" s="48" t="e">
        <f>INDEX(Transcripts_2021!$W$2:$W$324,MATCH($AO61,Transcripts_2021!$W$2:$W$324,0))</f>
        <v>#N/A</v>
      </c>
      <c r="AR61" s="68" t="e">
        <f t="shared" si="2"/>
        <v>#N/A</v>
      </c>
      <c r="AS61" s="68" t="e">
        <f t="shared" si="3"/>
        <v>#N/A</v>
      </c>
      <c r="AT61" s="48" t="str">
        <f t="shared" si="11"/>
        <v>0061</v>
      </c>
      <c r="AU61" s="48" t="e">
        <f>INDEX(Transcripts_2021!$AC$2:$AC$324,MATCH($AO61,Transcripts_2021!$W$2:$W$324,0))</f>
        <v>#N/A</v>
      </c>
      <c r="AV61" s="68" t="str">
        <f t="shared" si="5"/>
        <v>Yes</v>
      </c>
      <c r="AW61" s="68" t="e">
        <f>IF(INDEX(DropDowns!$E$3:$E$336,MATCH("*"&amp;$AF61&amp;"*",$AF$2:$AF$651,0))="","",INDEX(DropDowns!$E$3:$E$336,MATCH("*"&amp;$AF61&amp;"*",$AF$2:$AF$651,0)))</f>
        <v>#VALUE!</v>
      </c>
      <c r="AX61" s="68" t="str">
        <f>IF(INDEX(DropDowns!$E$3:$E$336,MATCH("*"&amp;$AG61&amp;"*",$AG$2:$AG$651,0))="","",INDEX(DropDowns!$E$3:$E$336,MATCH("*"&amp;$AG61&amp;"*",$AG$2:$AG$651,0)))</f>
        <v>Airplane</v>
      </c>
      <c r="AY61" s="48" t="e">
        <f t="shared" si="6"/>
        <v>#N/A</v>
      </c>
      <c r="AZ61" s="48" t="str">
        <f t="shared" si="7"/>
        <v>CHELSEY MCCLENDON</v>
      </c>
      <c r="BA61" s="48" t="str">
        <f>$AZ61&amp;COUNTIF($AZ61:$AZ$651,$AZ61)</f>
        <v>CHELSEY MCCLENDON1</v>
      </c>
      <c r="BB61" s="68" t="e">
        <f>IF(INDEX('AAYME 2021_List'!$B$3:$B$311,MATCH($A61,'AAYME 2021_List'!$A$3:$A$311,0))="Yes","Yes","No")</f>
        <v>#N/A</v>
      </c>
      <c r="BC61" s="8" t="s">
        <v>2131</v>
      </c>
    </row>
    <row r="62" spans="1:55" x14ac:dyDescent="0.3">
      <c r="A62" s="48" t="str">
        <f>$AT62&amp;"-"&amp;UPPER(LEFT($D62,3))&amp;"-"&amp;UPPER(LEFT($C62,2))&amp;"-"&amp;$AU62</f>
        <v>0062-HOO-JA-0305</v>
      </c>
      <c r="B62" s="8">
        <v>62</v>
      </c>
      <c r="C62" s="143" t="s">
        <v>917</v>
      </c>
      <c r="D62" s="143" t="s">
        <v>2704</v>
      </c>
      <c r="E62" s="143" t="s">
        <v>335</v>
      </c>
      <c r="F62" s="143" t="s">
        <v>170</v>
      </c>
      <c r="G62" s="8" t="s">
        <v>2705</v>
      </c>
      <c r="H62" s="8">
        <v>6628589975</v>
      </c>
      <c r="I62" s="143" t="s">
        <v>376</v>
      </c>
      <c r="J62" s="143" t="s">
        <v>2706</v>
      </c>
      <c r="K62" s="143" t="s">
        <v>192</v>
      </c>
      <c r="L62" s="8" t="s">
        <v>2707</v>
      </c>
      <c r="M62" s="8" t="s">
        <v>2704</v>
      </c>
      <c r="N62" s="8" t="s">
        <v>2708</v>
      </c>
      <c r="O62" s="8">
        <v>6628097883</v>
      </c>
      <c r="P62" s="143" t="s">
        <v>2112</v>
      </c>
      <c r="Q62" s="143" t="s">
        <v>394</v>
      </c>
      <c r="R62" s="8" t="s">
        <v>2709</v>
      </c>
      <c r="T62" s="143" t="s">
        <v>2455</v>
      </c>
      <c r="U62" s="143" t="s">
        <v>2455</v>
      </c>
      <c r="V62" s="8" t="s">
        <v>488</v>
      </c>
      <c r="W62" s="8">
        <v>38923</v>
      </c>
      <c r="X62" s="8" t="s">
        <v>348</v>
      </c>
      <c r="Y62" s="143" t="s">
        <v>2710</v>
      </c>
      <c r="Z62" s="8" t="s">
        <v>2114</v>
      </c>
      <c r="AB62" s="8" t="s">
        <v>2115</v>
      </c>
      <c r="AE62" s="233" t="s">
        <v>48</v>
      </c>
      <c r="AF62" s="8" t="s">
        <v>2711</v>
      </c>
      <c r="AG62" s="8" t="s">
        <v>2712</v>
      </c>
      <c r="AI62" s="8" t="s">
        <v>2165</v>
      </c>
      <c r="AJ62" s="8" t="s">
        <v>2713</v>
      </c>
      <c r="AL62" s="48" t="str">
        <f>IF($U62="","",IF(RIGHT($U62,4)=", MS",INDEX(DropDowns!$G$4:$G$1251,MATCH(TRIM($U62),DropDowns!$F$4:$F$1251,0)),INDEX(DropDowns!$G$4:$G$1251,MATCH(TRIM($U62)&amp;", MS",DropDowns!$F$4:$F$1251,0))))</f>
        <v>Carroll</v>
      </c>
      <c r="AM62" s="48" t="str">
        <f>IF(INDEX('AAYME 2021_List'!$A$3:$A$311,MATCH($A62,'AAYME 2021_List'!$A$3:$A$311,0))=$A62,INDEX('AAYME 2021_List'!$AC$3:$AC$311,MATCH($A62,'AAYME 2021_List'!$A$3:$A$311,0)),"")</f>
        <v>Carroll</v>
      </c>
      <c r="AN62" s="48" t="str">
        <f t="shared" si="0"/>
        <v>Janiya|Hoover|janiyahoover@icloud.com|9</v>
      </c>
      <c r="AO62" s="48" t="str">
        <f t="shared" si="1"/>
        <v>Janiya|Hoover|9</v>
      </c>
      <c r="AP62" s="48" t="e">
        <f>INDEX(Transcripts_2021!$V$2:$V$324,MATCH($AN62,Transcripts_2021!$V$2:$V$324,0))</f>
        <v>#N/A</v>
      </c>
      <c r="AQ62" s="48" t="str">
        <f>INDEX(Transcripts_2021!$W$2:$W$324,MATCH($AO62,Transcripts_2021!$W$2:$W$324,0))</f>
        <v>Janiya|Hoover|9</v>
      </c>
      <c r="AR62" s="68" t="e">
        <f t="shared" si="2"/>
        <v>#N/A</v>
      </c>
      <c r="AS62" s="68" t="str">
        <f t="shared" si="3"/>
        <v>Yes</v>
      </c>
      <c r="AT62" s="48" t="str">
        <f t="shared" si="11"/>
        <v>0062</v>
      </c>
      <c r="AU62" s="48" t="str">
        <f>INDEX(Transcripts_2021!$AC$2:$AC$324,MATCH($AO62,Transcripts_2021!$W$2:$W$324,0))</f>
        <v>0305</v>
      </c>
      <c r="AV62" s="68" t="str">
        <f t="shared" si="5"/>
        <v>Yes</v>
      </c>
      <c r="AW62" s="68" t="e">
        <f>IF(INDEX(DropDowns!$E$3:$E$336,MATCH("*"&amp;$AF62&amp;"*",$AF$2:$AF$651,0))="","",INDEX(DropDowns!$E$3:$E$336,MATCH("*"&amp;$AF62&amp;"*",$AF$2:$AF$651,0)))</f>
        <v>#VALUE!</v>
      </c>
      <c r="AX62" s="68" t="str">
        <f>IF(INDEX(DropDowns!$E$3:$E$336,MATCH("*"&amp;$AG62&amp;"*",$AG$2:$AG$651,0))="","",INDEX(DropDowns!$E$3:$E$336,MATCH("*"&amp;$AG62&amp;"*",$AG$2:$AG$651,0)))</f>
        <v>Civil Engineering</v>
      </c>
      <c r="AY62" s="48" t="str">
        <f t="shared" si="6"/>
        <v>0062-HOO-JA-0305</v>
      </c>
      <c r="AZ62" s="48" t="str">
        <f t="shared" si="7"/>
        <v>Joy Hoover</v>
      </c>
      <c r="BA62" s="48" t="str">
        <f>$AZ62&amp;COUNTIF($AZ62:$AZ$651,$AZ62)</f>
        <v>Joy Hoover1</v>
      </c>
      <c r="BB62" s="68" t="str">
        <f>IF(INDEX('AAYME 2021_List'!$B$3:$B$311,MATCH($A62,'AAYME 2021_List'!$A$3:$A$311,0))="Yes","Yes","No")</f>
        <v>Yes</v>
      </c>
      <c r="BC62" s="48" t="str">
        <f>IF(INDEX('AAYME 2021_List'!$A$3:$A$311,MATCH($A62,'AAYME 2021_List'!$A$3:$A$311,0))=$A62,INDEX('AAYME 2021_List'!$C$3:$C$311,MATCH($A62,'AAYME 2021_List'!$A$3:$A$311,0)),"")</f>
        <v>00-Priority Representation</v>
      </c>
    </row>
    <row r="63" spans="1:55" x14ac:dyDescent="0.3">
      <c r="A63" s="48"/>
      <c r="B63" s="8">
        <v>63</v>
      </c>
      <c r="C63" s="143" t="s">
        <v>2714</v>
      </c>
      <c r="D63" s="143" t="s">
        <v>2715</v>
      </c>
      <c r="E63" s="143" t="s">
        <v>335</v>
      </c>
      <c r="F63" s="143" t="s">
        <v>170</v>
      </c>
      <c r="I63" s="143" t="s">
        <v>401</v>
      </c>
      <c r="J63" s="143" t="s">
        <v>2716</v>
      </c>
      <c r="K63" s="143" t="s">
        <v>2717</v>
      </c>
      <c r="L63" s="8" t="s">
        <v>2718</v>
      </c>
      <c r="M63" s="8" t="s">
        <v>2600</v>
      </c>
      <c r="N63" s="8" t="s">
        <v>2719</v>
      </c>
      <c r="O63" s="8">
        <v>6626477380</v>
      </c>
      <c r="P63" s="143" t="s">
        <v>2112</v>
      </c>
      <c r="Q63" s="143" t="s">
        <v>43</v>
      </c>
      <c r="R63" s="8" t="s">
        <v>2720</v>
      </c>
      <c r="T63" s="143" t="s">
        <v>2721</v>
      </c>
      <c r="U63" s="143" t="s">
        <v>2721</v>
      </c>
      <c r="V63" s="8" t="s">
        <v>488</v>
      </c>
      <c r="W63" s="8">
        <v>38921</v>
      </c>
      <c r="X63" s="8" t="s">
        <v>348</v>
      </c>
      <c r="Y63" s="143" t="s">
        <v>252</v>
      </c>
      <c r="Z63" s="8" t="s">
        <v>2114</v>
      </c>
      <c r="AB63" s="8" t="s">
        <v>2115</v>
      </c>
      <c r="AE63" s="233" t="s">
        <v>48</v>
      </c>
      <c r="AF63" s="8" t="s">
        <v>2722</v>
      </c>
      <c r="AI63" s="8" t="s">
        <v>928</v>
      </c>
      <c r="AL63" s="48" t="str">
        <f>IF($U63="","",IF(RIGHT($U63,4)=", MS",INDEX(DropDowns!$G$4:$G$1251,MATCH(TRIM($U63),DropDowns!$F$4:$F$1251,0)),INDEX(DropDowns!$G$4:$G$1251,MATCH(TRIM($U63)&amp;", MS",DropDowns!$F$4:$F$1251,0))))</f>
        <v>Tallahatchie</v>
      </c>
      <c r="AM63" s="48" t="s">
        <v>2130</v>
      </c>
      <c r="AN63" s="48" t="str">
        <f t="shared" si="0"/>
        <v>Alysun|McIntyre||8</v>
      </c>
      <c r="AO63" s="48" t="str">
        <f t="shared" si="1"/>
        <v>Alysun|McIntyre|8</v>
      </c>
      <c r="AP63" s="48" t="e">
        <f>INDEX(Transcripts_2021!$V$2:$V$324,MATCH($AN63,Transcripts_2021!$V$2:$V$324,0))</f>
        <v>#N/A</v>
      </c>
      <c r="AQ63" s="48" t="e">
        <f>INDEX(Transcripts_2021!$W$2:$W$324,MATCH($AO63,Transcripts_2021!$W$2:$W$324,0))</f>
        <v>#N/A</v>
      </c>
      <c r="AR63" s="68" t="e">
        <f t="shared" si="2"/>
        <v>#N/A</v>
      </c>
      <c r="AS63" s="68" t="e">
        <f t="shared" si="3"/>
        <v>#N/A</v>
      </c>
      <c r="AT63" s="48" t="str">
        <f t="shared" si="11"/>
        <v>0063</v>
      </c>
      <c r="AU63" s="48" t="e">
        <f>INDEX(Transcripts_2021!$AC$2:$AC$324,MATCH($AO63,Transcripts_2021!$W$2:$W$324,0))</f>
        <v>#N/A</v>
      </c>
      <c r="AV63" s="68" t="str">
        <f t="shared" si="5"/>
        <v>Yes</v>
      </c>
      <c r="AW63" s="68" t="str">
        <f>IF(INDEX(DropDowns!$E$3:$E$336,MATCH("*"&amp;$AF63&amp;"*",$AF$2:$AF$651,0))="","",INDEX(DropDowns!$E$3:$E$336,MATCH("*"&amp;$AF63&amp;"*",$AF$2:$AF$651,0)))</f>
        <v>Climate</v>
      </c>
      <c r="AX63" s="68" t="str">
        <f>IF(INDEX(DropDowns!$E$3:$E$336,MATCH("*"&amp;$AG63&amp;"*",$AG$2:$AG$651,0))="","",INDEX(DropDowns!$E$3:$E$336,MATCH("*"&amp;$AG63&amp;"*",$AG$2:$AG$651,0)))</f>
        <v>Acid</v>
      </c>
      <c r="AY63" s="48" t="e">
        <f t="shared" si="6"/>
        <v>#N/A</v>
      </c>
      <c r="AZ63" s="48" t="str">
        <f t="shared" si="7"/>
        <v>Dianne Taylor</v>
      </c>
      <c r="BA63" s="48" t="str">
        <f>$AZ63&amp;COUNTIF($AZ63:$AZ$651,$AZ63)</f>
        <v>Dianne Taylor1</v>
      </c>
      <c r="BB63" s="68" t="e">
        <f>IF(INDEX('AAYME 2021_List'!$B$3:$B$311,MATCH($A63,'AAYME 2021_List'!$A$3:$A$311,0))="Yes","Yes","No")</f>
        <v>#N/A</v>
      </c>
      <c r="BC63" s="8" t="s">
        <v>2131</v>
      </c>
    </row>
    <row r="64" spans="1:55" x14ac:dyDescent="0.3">
      <c r="A64" s="48" t="str">
        <f>$AT64&amp;"-"&amp;UPPER(LEFT($D64,3))&amp;"-"&amp;UPPER(LEFT($C64,2))&amp;"-"&amp;$AU64</f>
        <v>0064-STU-KA-0097</v>
      </c>
      <c r="B64" s="8">
        <v>64</v>
      </c>
      <c r="C64" s="143" t="s">
        <v>2723</v>
      </c>
      <c r="D64" s="143" t="s">
        <v>2724</v>
      </c>
      <c r="E64" s="143" t="s">
        <v>335</v>
      </c>
      <c r="F64" s="143" t="s">
        <v>169</v>
      </c>
      <c r="H64" s="8">
        <v>6627637562</v>
      </c>
      <c r="I64" s="143" t="s">
        <v>401</v>
      </c>
      <c r="J64" s="143" t="s">
        <v>2325</v>
      </c>
      <c r="K64" s="143" t="s">
        <v>2725</v>
      </c>
      <c r="L64" s="8" t="s">
        <v>2726</v>
      </c>
      <c r="M64" s="8" t="s">
        <v>2727</v>
      </c>
      <c r="N64" s="8" t="s">
        <v>2728</v>
      </c>
      <c r="O64" s="8">
        <v>6627637562</v>
      </c>
      <c r="P64" s="143" t="s">
        <v>2159</v>
      </c>
      <c r="Q64" s="143" t="s">
        <v>394</v>
      </c>
      <c r="R64" s="8" t="s">
        <v>2729</v>
      </c>
      <c r="T64" s="143" t="s">
        <v>2330</v>
      </c>
      <c r="U64" s="143" t="s">
        <v>2330</v>
      </c>
      <c r="V64" s="8" t="s">
        <v>488</v>
      </c>
      <c r="W64" s="8">
        <v>39194</v>
      </c>
      <c r="X64" s="8" t="s">
        <v>348</v>
      </c>
      <c r="Y64" s="143" t="s">
        <v>266</v>
      </c>
      <c r="Z64" s="8" t="s">
        <v>2114</v>
      </c>
      <c r="AB64" s="8" t="s">
        <v>2115</v>
      </c>
      <c r="AE64" s="233" t="s">
        <v>49</v>
      </c>
      <c r="AF64" s="8" t="s">
        <v>2730</v>
      </c>
      <c r="AG64" s="8" t="s">
        <v>2731</v>
      </c>
      <c r="AI64" s="8" t="s">
        <v>369</v>
      </c>
      <c r="AL64" s="48" t="str">
        <f>IF($U64="","",IF(RIGHT($U64,4)=", MS",INDEX(DropDowns!$G$4:$G$1251,MATCH(TRIM($U64),DropDowns!$F$4:$F$1251,0)),INDEX(DropDowns!$G$4:$G$1251,MATCH(TRIM($U64)&amp;", MS",DropDowns!$F$4:$F$1251,0))))</f>
        <v>Yazoo</v>
      </c>
      <c r="AM64" s="48" t="str">
        <f>IF(INDEX('AAYME 2021_List'!$A$3:$A$311,MATCH($A64,'AAYME 2021_List'!$A$3:$A$311,0))=$A64,INDEX('AAYME 2021_List'!$AC$3:$AC$311,MATCH($A64,'AAYME 2021_List'!$A$3:$A$311,0)),"")</f>
        <v>Yazoo</v>
      </c>
      <c r="AN64" s="48" t="str">
        <f t="shared" si="0"/>
        <v>Kaleb|Stuckey||8</v>
      </c>
      <c r="AO64" s="48" t="str">
        <f t="shared" si="1"/>
        <v>Kaleb|Stuckey|8</v>
      </c>
      <c r="AP64" s="48" t="e">
        <f>INDEX(Transcripts_2021!$V$2:$V$324,MATCH($AN64,Transcripts_2021!$V$2:$V$324,0))</f>
        <v>#N/A</v>
      </c>
      <c r="AQ64" s="48" t="str">
        <f>INDEX(Transcripts_2021!$W$2:$W$324,MATCH($AO64,Transcripts_2021!$W$2:$W$324,0))</f>
        <v>Kaleb|Stuckey|8</v>
      </c>
      <c r="AR64" s="68" t="e">
        <f t="shared" si="2"/>
        <v>#N/A</v>
      </c>
      <c r="AS64" s="68" t="str">
        <f t="shared" si="3"/>
        <v>Yes</v>
      </c>
      <c r="AT64" s="48" t="str">
        <f t="shared" si="11"/>
        <v>0064</v>
      </c>
      <c r="AU64" s="48" t="str">
        <f>INDEX(Transcripts_2021!$AC$2:$AC$324,MATCH($AO64,Transcripts_2021!$W$2:$W$324,0))</f>
        <v>0097</v>
      </c>
      <c r="AV64" s="68" t="str">
        <f t="shared" si="5"/>
        <v>Yes</v>
      </c>
      <c r="AW64" s="68" t="str">
        <f>IF(INDEX(DropDowns!$E$3:$E$336,MATCH("*"&amp;$AF64&amp;"*",$AF$2:$AF$651,0))="","",INDEX(DropDowns!$E$3:$E$336,MATCH("*"&amp;$AF64&amp;"*",$AF$2:$AF$651,0)))</f>
        <v>Clinic</v>
      </c>
      <c r="AX64" s="68" t="str">
        <f>IF(INDEX(DropDowns!$E$3:$E$336,MATCH("*"&amp;$AG64&amp;"*",$AG$2:$AG$651,0))="","",INDEX(DropDowns!$E$3:$E$336,MATCH("*"&amp;$AG64&amp;"*",$AG$2:$AG$651,0)))</f>
        <v>Clinic</v>
      </c>
      <c r="AY64" s="48" t="str">
        <f t="shared" si="6"/>
        <v>0064-STU-KA-0097</v>
      </c>
      <c r="AZ64" s="48" t="str">
        <f t="shared" si="7"/>
        <v>Candie Walton</v>
      </c>
      <c r="BA64" s="48" t="str">
        <f>$AZ64&amp;COUNTIF($AZ64:$AZ$651,$AZ64)</f>
        <v>Candie Walton2</v>
      </c>
      <c r="BB64" s="68" t="str">
        <f>IF(INDEX('AAYME 2021_List'!$B$3:$B$311,MATCH($A64,'AAYME 2021_List'!$A$3:$A$311,0))="Yes","Yes","No")</f>
        <v>No</v>
      </c>
      <c r="BC64" s="48" t="str">
        <f>IF(INDEX('AAYME 2021_List'!$A$3:$A$311,MATCH($A64,'AAYME 2021_List'!$A$3:$A$311,0))=$A64,INDEX('AAYME 2021_List'!$C$3:$C$311,MATCH($A64,'AAYME 2021_List'!$A$3:$A$311,0)),"")</f>
        <v>03-Missing/Invalid transcript info</v>
      </c>
    </row>
    <row r="65" spans="1:55" x14ac:dyDescent="0.3">
      <c r="A65" s="48" t="str">
        <f>$AT65&amp;"-"&amp;UPPER(LEFT($D65,3))&amp;"-"&amp;UPPER(LEFT($C65,2))&amp;"-"&amp;$AU65</f>
        <v>0065-CLA-CA-0201</v>
      </c>
      <c r="B65" s="8">
        <v>65</v>
      </c>
      <c r="C65" s="143" t="s">
        <v>2732</v>
      </c>
      <c r="D65" s="143" t="s">
        <v>1265</v>
      </c>
      <c r="E65" s="143" t="s">
        <v>335</v>
      </c>
      <c r="F65" s="143" t="s">
        <v>169</v>
      </c>
      <c r="G65" s="8" t="s">
        <v>2733</v>
      </c>
      <c r="H65" s="8">
        <v>6016242848</v>
      </c>
      <c r="I65" s="143" t="s">
        <v>401</v>
      </c>
      <c r="J65" s="143" t="s">
        <v>2494</v>
      </c>
      <c r="K65" s="143" t="s">
        <v>2734</v>
      </c>
      <c r="L65" s="8" t="s">
        <v>2735</v>
      </c>
      <c r="M65" s="8" t="s">
        <v>2736</v>
      </c>
      <c r="N65" s="8" t="s">
        <v>2733</v>
      </c>
      <c r="O65" s="8">
        <v>6016242848</v>
      </c>
      <c r="P65" s="143" t="s">
        <v>2112</v>
      </c>
      <c r="Q65" s="143" t="s">
        <v>394</v>
      </c>
      <c r="R65" s="8" t="s">
        <v>2737</v>
      </c>
      <c r="T65" s="143" t="s">
        <v>2128</v>
      </c>
      <c r="U65" s="143" t="s">
        <v>2128</v>
      </c>
      <c r="V65" s="8" t="s">
        <v>488</v>
      </c>
      <c r="W65" s="8">
        <v>38272</v>
      </c>
      <c r="X65" s="8" t="s">
        <v>348</v>
      </c>
      <c r="Y65" s="143" t="s">
        <v>209</v>
      </c>
      <c r="Z65" s="8" t="s">
        <v>2114</v>
      </c>
      <c r="AB65" s="8" t="s">
        <v>2115</v>
      </c>
      <c r="AE65" s="233" t="s">
        <v>49</v>
      </c>
      <c r="AF65" s="8" t="s">
        <v>2738</v>
      </c>
      <c r="AG65" s="8" t="s">
        <v>2739</v>
      </c>
      <c r="AH65" s="8" t="s">
        <v>2740</v>
      </c>
      <c r="AI65" s="8" t="s">
        <v>605</v>
      </c>
      <c r="AL65" s="48" t="str">
        <f>IF($U65="","",IF(RIGHT($U65,4)=", MS",INDEX(DropDowns!$G$4:$G$1251,MATCH(TRIM($U65),DropDowns!$F$4:$F$1251,0)),INDEX(DropDowns!$G$4:$G$1251,MATCH(TRIM($U65)&amp;", MS",DropDowns!$F$4:$F$1251,0))))</f>
        <v>Hinds</v>
      </c>
      <c r="AM65" s="48" t="str">
        <f>IF(INDEX('AAYME 2021_List'!$A$3:$A$311,MATCH($A65,'AAYME 2021_List'!$A$3:$A$311,0))=$A65,INDEX('AAYME 2021_List'!$AC$3:$AC$311,MATCH($A65,'AAYME 2021_List'!$A$3:$A$311,0)),"")</f>
        <v>Hinds</v>
      </c>
      <c r="AN65" s="48" t="str">
        <f t="shared" si="0"/>
        <v>Caiden|Clark|rrmyles1@yahoo.com|8</v>
      </c>
      <c r="AO65" s="48" t="str">
        <f t="shared" si="1"/>
        <v>Caiden|Clark|8</v>
      </c>
      <c r="AP65" s="48" t="e">
        <f>INDEX(Transcripts_2021!$V$2:$V$324,MATCH($AN65,Transcripts_2021!$V$2:$V$324,0))</f>
        <v>#N/A</v>
      </c>
      <c r="AQ65" s="48" t="str">
        <f>INDEX(Transcripts_2021!$W$2:$W$324,MATCH($AO65,Transcripts_2021!$W$2:$W$324,0))</f>
        <v>Caiden|Clark|8</v>
      </c>
      <c r="AR65" s="68" t="e">
        <f t="shared" si="2"/>
        <v>#N/A</v>
      </c>
      <c r="AS65" s="68" t="str">
        <f t="shared" si="3"/>
        <v>Yes</v>
      </c>
      <c r="AT65" s="48" t="str">
        <f t="shared" si="11"/>
        <v>0065</v>
      </c>
      <c r="AU65" s="48" t="str">
        <f>INDEX(Transcripts_2021!$AC$2:$AC$324,MATCH($AO65,Transcripts_2021!$W$2:$W$324,0))</f>
        <v>0201</v>
      </c>
      <c r="AV65" s="68" t="str">
        <f t="shared" si="5"/>
        <v>Yes</v>
      </c>
      <c r="AW65" s="68" t="e">
        <f>IF(INDEX(DropDowns!$E$3:$E$336,MATCH("*"&amp;$AF65&amp;"*",$AF$2:$AF$651,0))="","",INDEX(DropDowns!$E$3:$E$336,MATCH("*"&amp;$AF65&amp;"*",$AF$2:$AF$651,0)))</f>
        <v>#VALUE!</v>
      </c>
      <c r="AX65" s="68" t="str">
        <f>IF(INDEX(DropDowns!$E$3:$E$336,MATCH("*"&amp;$AG65&amp;"*",$AG$2:$AG$651,0))="","",INDEX(DropDowns!$E$3:$E$336,MATCH("*"&amp;$AG65&amp;"*",$AG$2:$AG$651,0)))</f>
        <v>Clinical Assisting</v>
      </c>
      <c r="AY65" s="48" t="str">
        <f t="shared" si="6"/>
        <v>0065-CLA-CA-0201</v>
      </c>
      <c r="AZ65" s="48" t="str">
        <f t="shared" si="7"/>
        <v>Rahsaan Myles</v>
      </c>
      <c r="BA65" s="48" t="str">
        <f>$AZ65&amp;COUNTIF($AZ65:$AZ$651,$AZ65)</f>
        <v>Rahsaan Myles1</v>
      </c>
      <c r="BB65" s="68" t="str">
        <f>IF(INDEX('AAYME 2021_List'!$B$3:$B$311,MATCH($A65,'AAYME 2021_List'!$A$3:$A$311,0))="Yes","Yes","No")</f>
        <v>No</v>
      </c>
      <c r="BC65" s="48" t="str">
        <f>IF(INDEX('AAYME 2021_List'!$A$3:$A$311,MATCH($A65,'AAYME 2021_List'!$A$3:$A$311,0))=$A65,INDEX('AAYME 2021_List'!$C$3:$C$311,MATCH($A65,'AAYME 2021_List'!$A$3:$A$311,0)),"")</f>
        <v>03-Missing/Invalid transcript info</v>
      </c>
    </row>
    <row r="66" spans="1:55" x14ac:dyDescent="0.3">
      <c r="A66" s="48"/>
      <c r="B66" s="8">
        <v>66</v>
      </c>
      <c r="C66" s="143" t="s">
        <v>1319</v>
      </c>
      <c r="D66" s="143" t="s">
        <v>218</v>
      </c>
      <c r="E66" s="143" t="s">
        <v>335</v>
      </c>
      <c r="F66" s="143" t="s">
        <v>170</v>
      </c>
      <c r="G66" s="8" t="s">
        <v>2741</v>
      </c>
      <c r="H66" s="8">
        <v>3013772568</v>
      </c>
      <c r="I66" s="143" t="s">
        <v>376</v>
      </c>
      <c r="J66" s="143" t="s">
        <v>2742</v>
      </c>
      <c r="K66" s="143" t="s">
        <v>2743</v>
      </c>
      <c r="L66" s="8" t="s">
        <v>1178</v>
      </c>
      <c r="M66" s="8" t="s">
        <v>218</v>
      </c>
      <c r="N66" s="8" t="s">
        <v>2744</v>
      </c>
      <c r="O66" s="8">
        <v>9012197906</v>
      </c>
      <c r="P66" s="143" t="s">
        <v>2112</v>
      </c>
      <c r="Q66" s="143" t="s">
        <v>45</v>
      </c>
      <c r="R66" s="8" t="s">
        <v>2745</v>
      </c>
      <c r="T66" s="274" t="s">
        <v>2746</v>
      </c>
      <c r="U66" s="143" t="s">
        <v>508</v>
      </c>
      <c r="V66" s="8" t="s">
        <v>488</v>
      </c>
      <c r="W66" s="8">
        <v>39702</v>
      </c>
      <c r="X66" s="8" t="s">
        <v>348</v>
      </c>
      <c r="Y66" s="143" t="s">
        <v>1593</v>
      </c>
      <c r="Z66" s="8" t="s">
        <v>2114</v>
      </c>
      <c r="AB66" s="8" t="s">
        <v>2115</v>
      </c>
      <c r="AE66" s="233" t="s">
        <v>48</v>
      </c>
      <c r="AF66" s="8" t="s">
        <v>2747</v>
      </c>
      <c r="AG66" s="8" t="s">
        <v>2748</v>
      </c>
      <c r="AI66" s="8" t="s">
        <v>442</v>
      </c>
      <c r="AL66" s="48" t="str">
        <f>IF($U66="","",IF(RIGHT($U66,4)=", MS",INDEX(DropDowns!$G$4:$G$1251,MATCH(TRIM($U66),DropDowns!$F$4:$F$1251,0)),INDEX(DropDowns!$G$4:$G$1251,MATCH(TRIM($U66)&amp;", MS",DropDowns!$F$4:$F$1251,0))))</f>
        <v>Lowndes</v>
      </c>
      <c r="AM66" s="48" t="s">
        <v>2130</v>
      </c>
      <c r="AN66" s="48" t="str">
        <f t="shared" ref="AN66:AN129" si="13">TRIM($C66)&amp;"|"&amp;TRIM($D66)&amp;"|"&amp;TRIM($G66)&amp;"|"&amp;LEFT($I66,1)</f>
        <v>Ayla|Jones|ayj2006@icloud.com|9</v>
      </c>
      <c r="AO66" s="48" t="str">
        <f t="shared" ref="AO66:AO129" si="14">TRIM($C66)&amp;"|"&amp;TRIM($D66)&amp;"|"&amp;LEFT($I66,1)</f>
        <v>Ayla|Jones|9</v>
      </c>
      <c r="AP66" s="48" t="e">
        <f>INDEX(Transcripts_2021!$V$2:$V$324,MATCH($AN66,Transcripts_2021!$V$2:$V$324,0))</f>
        <v>#N/A</v>
      </c>
      <c r="AQ66" s="48" t="e">
        <f>INDEX(Transcripts_2021!$W$2:$W$324,MATCH($AO66,Transcripts_2021!$W$2:$W$324,0))</f>
        <v>#N/A</v>
      </c>
      <c r="AR66" s="68" t="e">
        <f t="shared" ref="AR66:AR129" si="15">IF($AN66=$AP66,"Yes","No")</f>
        <v>#N/A</v>
      </c>
      <c r="AS66" s="68" t="e">
        <f t="shared" ref="AS66:AS129" si="16">IF($AO66=$AQ66,"Yes","No")</f>
        <v>#N/A</v>
      </c>
      <c r="AT66" s="48" t="str">
        <f t="shared" si="11"/>
        <v>0066</v>
      </c>
      <c r="AU66" s="48" t="e">
        <f>INDEX(Transcripts_2021!$AC$2:$AC$324,MATCH($AO66,Transcripts_2021!$W$2:$W$324,0))</f>
        <v>#N/A</v>
      </c>
      <c r="AV66" s="68" t="str">
        <f t="shared" ref="AV66:AV129" si="17">IF(TRIM($Y66)=$AL66,"Yes","No")</f>
        <v>No</v>
      </c>
      <c r="AW66" s="68" t="str">
        <f>IF(INDEX(DropDowns!$E$3:$E$336,MATCH("*"&amp;$AF66&amp;"*",$AF$2:$AF$651,0))="","",INDEX(DropDowns!$E$3:$E$336,MATCH("*"&amp;$AF66&amp;"*",$AF$2:$AF$651,0)))</f>
        <v>Clinical Research</v>
      </c>
      <c r="AX66" s="68" t="str">
        <f>IF(INDEX(DropDowns!$E$3:$E$336,MATCH("*"&amp;$AG66&amp;"*",$AG$2:$AG$651,0))="","",INDEX(DropDowns!$E$3:$E$336,MATCH("*"&amp;$AG66&amp;"*",$AG$2:$AG$651,0)))</f>
        <v>Clinical Research</v>
      </c>
      <c r="AY66" s="48" t="e">
        <f t="shared" ref="AY66:AY129" si="18">$AT66&amp;"-"&amp;UPPER(LEFT($D66,3))&amp;"-"&amp;UPPER(LEFT($C66,2))&amp;"-"&amp;$AU66</f>
        <v>#N/A</v>
      </c>
      <c r="AZ66" s="48" t="str">
        <f t="shared" ref="AZ66:AZ129" si="19">TRIM($L66)&amp;" "&amp;TRIM($M66)</f>
        <v>Marcus Jones</v>
      </c>
      <c r="BA66" s="48" t="str">
        <f>$AZ66&amp;COUNTIF($AZ66:$AZ$651,$AZ66)</f>
        <v>Marcus Jones1</v>
      </c>
      <c r="BB66" s="68" t="e">
        <f>IF(INDEX('AAYME 2021_List'!$B$3:$B$311,MATCH($A66,'AAYME 2021_List'!$A$3:$A$311,0))="Yes","Yes","No")</f>
        <v>#N/A</v>
      </c>
      <c r="BC66" s="8" t="s">
        <v>2131</v>
      </c>
    </row>
    <row r="67" spans="1:55" x14ac:dyDescent="0.3">
      <c r="A67" s="48" t="str">
        <f>$AT67&amp;"-"&amp;UPPER(LEFT($D67,3))&amp;"-"&amp;UPPER(LEFT($C67,2))&amp;"-"&amp;$AU67</f>
        <v>0067-WOO-KI-0328</v>
      </c>
      <c r="B67" s="8">
        <v>67</v>
      </c>
      <c r="C67" s="143" t="s">
        <v>2749</v>
      </c>
      <c r="D67" s="143" t="s">
        <v>2750</v>
      </c>
      <c r="E67" s="143" t="s">
        <v>335</v>
      </c>
      <c r="F67" s="143" t="s">
        <v>170</v>
      </c>
      <c r="G67" s="8" t="s">
        <v>2751</v>
      </c>
      <c r="H67" s="8">
        <v>6629346494</v>
      </c>
      <c r="I67" s="143" t="s">
        <v>401</v>
      </c>
      <c r="J67" s="143" t="s">
        <v>2752</v>
      </c>
      <c r="K67" s="143" t="s">
        <v>2753</v>
      </c>
      <c r="L67" s="8" t="s">
        <v>2754</v>
      </c>
      <c r="M67" s="8" t="s">
        <v>2750</v>
      </c>
      <c r="N67" s="8" t="s">
        <v>2755</v>
      </c>
      <c r="O67" s="8">
        <v>6629340015</v>
      </c>
      <c r="P67" s="143" t="s">
        <v>2112</v>
      </c>
      <c r="Q67" s="143" t="s">
        <v>394</v>
      </c>
      <c r="R67" s="8" t="s">
        <v>2756</v>
      </c>
      <c r="T67" s="143" t="s">
        <v>2757</v>
      </c>
      <c r="U67" s="143" t="s">
        <v>2757</v>
      </c>
      <c r="V67" s="8" t="s">
        <v>488</v>
      </c>
      <c r="W67" s="8">
        <v>38606</v>
      </c>
      <c r="X67" s="8" t="s">
        <v>348</v>
      </c>
      <c r="Y67" s="143" t="s">
        <v>238</v>
      </c>
      <c r="Z67" s="8" t="s">
        <v>2114</v>
      </c>
      <c r="AB67" s="8" t="s">
        <v>2115</v>
      </c>
      <c r="AE67" s="233" t="s">
        <v>48</v>
      </c>
      <c r="AF67" s="8" t="s">
        <v>2758</v>
      </c>
      <c r="AG67" s="8" t="s">
        <v>2759</v>
      </c>
      <c r="AI67" s="8" t="s">
        <v>2165</v>
      </c>
      <c r="AL67" s="48" t="str">
        <f>IF($U67="","",IF(RIGHT($U67,4)=", MS",INDEX(DropDowns!$G$4:$G$1251,MATCH(TRIM($U67),DropDowns!$F$4:$F$1251,0)),INDEX(DropDowns!$G$4:$G$1251,MATCH(TRIM($U67)&amp;", MS",DropDowns!$F$4:$F$1251,0))))</f>
        <v>Panola</v>
      </c>
      <c r="AM67" s="48" t="str">
        <f>IF(INDEX('AAYME 2021_List'!$A$3:$A$311,MATCH($A67,'AAYME 2021_List'!$A$3:$A$311,0))=$A67,INDEX('AAYME 2021_List'!$AC$3:$AC$311,MATCH($A67,'AAYME 2021_List'!$A$3:$A$311,0)),"")</f>
        <v>Panola</v>
      </c>
      <c r="AN67" s="48" t="str">
        <f t="shared" si="13"/>
        <v>Kirstyn|Woodall|kirstyngwoodall@gmail.com|8</v>
      </c>
      <c r="AO67" s="48" t="str">
        <f t="shared" si="14"/>
        <v>Kirstyn|Woodall|8</v>
      </c>
      <c r="AP67" s="48" t="str">
        <f>INDEX(Transcripts_2021!$V$2:$V$324,MATCH($AN67,Transcripts_2021!$V$2:$V$324,0))</f>
        <v>Kirstyn|Woodall|kirstyngwoodall@gmail.com|8</v>
      </c>
      <c r="AQ67" s="48" t="str">
        <f>INDEX(Transcripts_2021!$W$2:$W$324,MATCH($AO67,Transcripts_2021!$W$2:$W$324,0))</f>
        <v>Kirstyn|Woodall|8</v>
      </c>
      <c r="AR67" s="68" t="str">
        <f t="shared" si="15"/>
        <v>Yes</v>
      </c>
      <c r="AS67" s="68" t="str">
        <f t="shared" si="16"/>
        <v>Yes</v>
      </c>
      <c r="AT67" s="48" t="str">
        <f t="shared" si="11"/>
        <v>0067</v>
      </c>
      <c r="AU67" s="48" t="str">
        <f>INDEX(Transcripts_2021!$AC$2:$AC$324,MATCH($AO67,Transcripts_2021!$W$2:$W$324,0))</f>
        <v>0328</v>
      </c>
      <c r="AV67" s="68" t="str">
        <f t="shared" si="17"/>
        <v>Yes</v>
      </c>
      <c r="AW67" s="68" t="str">
        <f>IF(INDEX(DropDowns!$E$3:$E$336,MATCH("*"&amp;$AF67&amp;"*",$AF$2:$AF$651,0))="","",INDEX(DropDowns!$E$3:$E$336,MATCH("*"&amp;$AF67&amp;"*",$AF$2:$AF$651,0)))</f>
        <v>Combustion</v>
      </c>
      <c r="AX67" s="68" t="str">
        <f>IF(INDEX(DropDowns!$E$3:$E$336,MATCH("*"&amp;$AG67&amp;"*",$AG$2:$AG$651,0))="","",INDEX(DropDowns!$E$3:$E$336,MATCH("*"&amp;$AG67&amp;"*",$AG$2:$AG$651,0)))</f>
        <v>Combustion</v>
      </c>
      <c r="AY67" s="48" t="str">
        <f t="shared" si="18"/>
        <v>0067-WOO-KI-0328</v>
      </c>
      <c r="AZ67" s="48" t="str">
        <f t="shared" si="19"/>
        <v>Mirenda Woodall</v>
      </c>
      <c r="BA67" s="48" t="str">
        <f>$AZ67&amp;COUNTIF($AZ67:$AZ$651,$AZ67)</f>
        <v>Mirenda Woodall1</v>
      </c>
      <c r="BB67" s="68" t="str">
        <f>IF(INDEX('AAYME 2021_List'!$B$3:$B$311,MATCH($A67,'AAYME 2021_List'!$A$3:$A$311,0))="Yes","Yes","No")</f>
        <v>No</v>
      </c>
      <c r="BC67" s="48" t="str">
        <f>IF(INDEX('AAYME 2021_List'!$A$3:$A$311,MATCH($A67,'AAYME 2021_List'!$A$3:$A$311,0))=$A67,INDEX('AAYME 2021_List'!$C$3:$C$311,MATCH($A67,'AAYME 2021_List'!$A$3:$A$311,0)),"")</f>
        <v>03-Missing/Invalid transcript info</v>
      </c>
    </row>
    <row r="68" spans="1:55" x14ac:dyDescent="0.3">
      <c r="A68" s="48" t="str">
        <f>$AT68&amp;"-"&amp;UPPER(LEFT($D68,3))&amp;"-"&amp;UPPER(LEFT($C68,2))&amp;"-"&amp;$AU68</f>
        <v>0068-HUB-KA-0118</v>
      </c>
      <c r="B68" s="8">
        <v>68</v>
      </c>
      <c r="C68" s="143" t="s">
        <v>2760</v>
      </c>
      <c r="D68" s="143" t="s">
        <v>2761</v>
      </c>
      <c r="E68" s="143" t="s">
        <v>335</v>
      </c>
      <c r="F68" s="143" t="s">
        <v>170</v>
      </c>
      <c r="G68" s="8" t="s">
        <v>2762</v>
      </c>
      <c r="I68" s="143" t="s">
        <v>340</v>
      </c>
      <c r="J68" s="143" t="s">
        <v>2763</v>
      </c>
      <c r="K68" s="143" t="s">
        <v>1616</v>
      </c>
      <c r="L68" s="8" t="s">
        <v>2764</v>
      </c>
      <c r="M68" s="8" t="s">
        <v>2761</v>
      </c>
      <c r="N68" s="8" t="s">
        <v>2765</v>
      </c>
      <c r="O68" s="8">
        <v>6623040079</v>
      </c>
      <c r="P68" s="143" t="s">
        <v>2112</v>
      </c>
      <c r="Q68" s="143" t="s">
        <v>45</v>
      </c>
      <c r="R68" s="8" t="s">
        <v>2766</v>
      </c>
      <c r="T68" s="143" t="s">
        <v>2767</v>
      </c>
      <c r="U68" s="143" t="s">
        <v>2767</v>
      </c>
      <c r="V68" s="8" t="s">
        <v>488</v>
      </c>
      <c r="W68" s="8">
        <v>39730</v>
      </c>
      <c r="X68" s="8" t="s">
        <v>348</v>
      </c>
      <c r="Y68" s="143" t="s">
        <v>232</v>
      </c>
      <c r="Z68" s="8" t="s">
        <v>2114</v>
      </c>
      <c r="AB68" s="8" t="s">
        <v>2115</v>
      </c>
      <c r="AE68" s="233" t="s">
        <v>48</v>
      </c>
      <c r="AF68" s="8" t="s">
        <v>2768</v>
      </c>
      <c r="AG68" s="8" t="s">
        <v>2769</v>
      </c>
      <c r="AI68" s="8" t="s">
        <v>2165</v>
      </c>
      <c r="AJ68" s="8" t="s">
        <v>2770</v>
      </c>
      <c r="AL68" s="48" t="str">
        <f>IF($U68="","",IF(RIGHT($U68,4)=", MS",INDEX(DropDowns!$G$4:$G$1251,MATCH(TRIM($U68),DropDowns!$F$4:$F$1251,0)),INDEX(DropDowns!$G$4:$G$1251,MATCH(TRIM($U68)&amp;", MS",DropDowns!$F$4:$F$1251,0))))</f>
        <v>Monroe</v>
      </c>
      <c r="AM68" s="48" t="str">
        <f>IF(INDEX('AAYME 2021_List'!$A$3:$A$311,MATCH($A68,'AAYME 2021_List'!$A$3:$A$311,0))=$A68,INDEX('AAYME 2021_List'!$AC$3:$AC$311,MATCH($A68,'AAYME 2021_List'!$A$3:$A$311,0)),"")</f>
        <v>Monroe</v>
      </c>
      <c r="AN68" s="48" t="str">
        <f t="shared" si="13"/>
        <v>Kaitlyn|Hubbard|kaitlynhubbard345@gmail.com|7</v>
      </c>
      <c r="AO68" s="48" t="str">
        <f t="shared" si="14"/>
        <v>Kaitlyn|Hubbard|7</v>
      </c>
      <c r="AP68" s="48" t="e">
        <f>INDEX(Transcripts_2021!$V$2:$V$324,MATCH($AN68,Transcripts_2021!$V$2:$V$324,0))</f>
        <v>#N/A</v>
      </c>
      <c r="AQ68" s="48" t="str">
        <f>INDEX(Transcripts_2021!$W$2:$W$324,MATCH($AO68,Transcripts_2021!$W$2:$W$324,0))</f>
        <v>Kaitlyn|Hubbard|7</v>
      </c>
      <c r="AR68" s="68" t="e">
        <f t="shared" si="15"/>
        <v>#N/A</v>
      </c>
      <c r="AS68" s="68" t="str">
        <f t="shared" si="16"/>
        <v>Yes</v>
      </c>
      <c r="AT68" s="48" t="str">
        <f t="shared" si="11"/>
        <v>0068</v>
      </c>
      <c r="AU68" s="48" t="str">
        <f>INDEX(Transcripts_2021!$AC$2:$AC$324,MATCH($AO68,Transcripts_2021!$W$2:$W$324,0))</f>
        <v>0118</v>
      </c>
      <c r="AV68" s="68" t="str">
        <f t="shared" si="17"/>
        <v>Yes</v>
      </c>
      <c r="AW68" s="68" t="e">
        <f>IF(INDEX(DropDowns!$E$3:$E$336,MATCH("*"&amp;$AF68&amp;"*",$AF$2:$AF$651,0))="","",INDEX(DropDowns!$E$3:$E$336,MATCH("*"&amp;$AF68&amp;"*",$AF$2:$AF$651,0)))</f>
        <v>#VALUE!</v>
      </c>
      <c r="AX68" s="68" t="e">
        <f>IF(INDEX(DropDowns!$E$3:$E$336,MATCH("*"&amp;$AG68&amp;"*",$AG$2:$AG$651,0))="","",INDEX(DropDowns!$E$3:$E$336,MATCH("*"&amp;$AG68&amp;"*",$AG$2:$AG$651,0)))</f>
        <v>#VALUE!</v>
      </c>
      <c r="AY68" s="48" t="str">
        <f t="shared" si="18"/>
        <v>0068-HUB-KA-0118</v>
      </c>
      <c r="AZ68" s="48" t="str">
        <f t="shared" si="19"/>
        <v>Latosha Hubbard</v>
      </c>
      <c r="BA68" s="48" t="str">
        <f>$AZ68&amp;COUNTIF($AZ68:$AZ$651,$AZ68)</f>
        <v>Latosha Hubbard1</v>
      </c>
      <c r="BB68" s="68" t="str">
        <f>IF(INDEX('AAYME 2021_List'!$B$3:$B$311,MATCH($A68,'AAYME 2021_List'!$A$3:$A$311,0))="Yes","Yes","No")</f>
        <v>Yes</v>
      </c>
      <c r="BC68" s="48" t="str">
        <f>IF(INDEX('AAYME 2021_List'!$A$3:$A$311,MATCH($A68,'AAYME 2021_List'!$A$3:$A$311,0))=$A68,INDEX('AAYME 2021_List'!$C$3:$C$311,MATCH($A68,'AAYME 2021_List'!$A$3:$A$311,0)),"")</f>
        <v>06-Finalist</v>
      </c>
    </row>
    <row r="69" spans="1:55" x14ac:dyDescent="0.3">
      <c r="A69" s="48" t="str">
        <f>$AT69&amp;"-"&amp;UPPER(LEFT($D69,3))&amp;"-"&amp;UPPER(LEFT($C69,2))&amp;"-"&amp;$AU69</f>
        <v>0069-WIL-JO-0298</v>
      </c>
      <c r="B69" s="8">
        <v>69</v>
      </c>
      <c r="C69" s="143" t="s">
        <v>2771</v>
      </c>
      <c r="D69" s="143" t="s">
        <v>884</v>
      </c>
      <c r="E69" s="143" t="s">
        <v>335</v>
      </c>
      <c r="F69" s="143" t="s">
        <v>169</v>
      </c>
      <c r="G69" s="8" t="s">
        <v>2772</v>
      </c>
      <c r="H69" s="8">
        <v>6626545431</v>
      </c>
      <c r="I69" s="143" t="s">
        <v>376</v>
      </c>
      <c r="J69" s="143" t="s">
        <v>2773</v>
      </c>
      <c r="K69" s="143" t="s">
        <v>2774</v>
      </c>
      <c r="L69" s="8" t="s">
        <v>1413</v>
      </c>
      <c r="M69" s="8" t="s">
        <v>2775</v>
      </c>
      <c r="N69" s="8" t="s">
        <v>2776</v>
      </c>
      <c r="O69" s="8">
        <v>6626545431</v>
      </c>
      <c r="P69" s="143" t="s">
        <v>2112</v>
      </c>
      <c r="Q69" s="143" t="s">
        <v>45</v>
      </c>
      <c r="R69" s="8" t="s">
        <v>2777</v>
      </c>
      <c r="T69" s="143" t="s">
        <v>613</v>
      </c>
      <c r="U69" s="143" t="s">
        <v>613</v>
      </c>
      <c r="V69" s="8" t="s">
        <v>488</v>
      </c>
      <c r="W69" s="8">
        <v>38666</v>
      </c>
      <c r="X69" s="8" t="s">
        <v>348</v>
      </c>
      <c r="Y69" s="143" t="s">
        <v>238</v>
      </c>
      <c r="Z69" s="8" t="s">
        <v>2114</v>
      </c>
      <c r="AB69" s="8" t="s">
        <v>2115</v>
      </c>
      <c r="AE69" s="233" t="s">
        <v>48</v>
      </c>
      <c r="AF69" s="8" t="s">
        <v>2778</v>
      </c>
      <c r="AG69" s="8" t="s">
        <v>2779</v>
      </c>
      <c r="AH69" s="8" t="s">
        <v>2780</v>
      </c>
      <c r="AI69" s="8" t="s">
        <v>369</v>
      </c>
      <c r="AK69" s="8" t="s">
        <v>2781</v>
      </c>
      <c r="AL69" s="48" t="str">
        <f>IF($U69="","",IF(RIGHT($U69,4)=", MS",INDEX(DropDowns!$G$4:$G$1251,MATCH(TRIM($U69),DropDowns!$F$4:$F$1251,0)),INDEX(DropDowns!$G$4:$G$1251,MATCH(TRIM($U69)&amp;", MS",DropDowns!$F$4:$F$1251,0))))</f>
        <v>Panola</v>
      </c>
      <c r="AM69" s="48" t="str">
        <f>IF(INDEX('AAYME 2021_List'!$A$3:$A$311,MATCH($A69,'AAYME 2021_List'!$A$3:$A$311,0))=$A69,INDEX('AAYME 2021_List'!$AC$3:$AC$311,MATCH($A69,'AAYME 2021_List'!$A$3:$A$311,0)),"")</f>
        <v>Panola</v>
      </c>
      <c r="AN69" s="48" t="str">
        <f t="shared" si="13"/>
        <v>Joshua|Williams|rrwilliams1129@yahoo.com|9</v>
      </c>
      <c r="AO69" s="48" t="str">
        <f t="shared" si="14"/>
        <v>Joshua|Williams|9</v>
      </c>
      <c r="AP69" s="48" t="e">
        <f>INDEX(Transcripts_2021!$V$2:$V$324,MATCH($AN69,Transcripts_2021!$V$2:$V$324,0))</f>
        <v>#N/A</v>
      </c>
      <c r="AQ69" s="48" t="str">
        <f>INDEX(Transcripts_2021!$W$2:$W$324,MATCH($AO69,Transcripts_2021!$W$2:$W$324,0))</f>
        <v>Joshua|Williams|9</v>
      </c>
      <c r="AR69" s="68" t="e">
        <f t="shared" si="15"/>
        <v>#N/A</v>
      </c>
      <c r="AS69" s="68" t="str">
        <f t="shared" si="16"/>
        <v>Yes</v>
      </c>
      <c r="AT69" s="48" t="str">
        <f t="shared" si="11"/>
        <v>0069</v>
      </c>
      <c r="AU69" s="48" t="str">
        <f>INDEX(Transcripts_2021!$AC$2:$AC$324,MATCH($AO69,Transcripts_2021!$W$2:$W$324,0))</f>
        <v>0298</v>
      </c>
      <c r="AV69" s="68" t="str">
        <f t="shared" si="17"/>
        <v>Yes</v>
      </c>
      <c r="AW69" s="68" t="e">
        <f>IF(INDEX(DropDowns!$E$3:$E$336,MATCH("*"&amp;$AF69&amp;"*",$AF$2:$AF$651,0))="","",INDEX(DropDowns!$E$3:$E$336,MATCH("*"&amp;$AF69&amp;"*",$AF$2:$AF$651,0)))</f>
        <v>#VALUE!</v>
      </c>
      <c r="AX69" s="68" t="str">
        <f>IF(INDEX(DropDowns!$E$3:$E$336,MATCH("*"&amp;$AG69&amp;"*",$AG$2:$AG$651,0))="","",INDEX(DropDowns!$E$3:$E$336,MATCH("*"&amp;$AG69&amp;"*",$AG$2:$AG$651,0)))</f>
        <v>Computational Chemistry</v>
      </c>
      <c r="AY69" s="48" t="str">
        <f t="shared" si="18"/>
        <v>0069-WIL-JO-0298</v>
      </c>
      <c r="AZ69" s="48" t="str">
        <f t="shared" si="19"/>
        <v>Rachel McKinney-Williams</v>
      </c>
      <c r="BA69" s="48" t="str">
        <f>$AZ69&amp;COUNTIF($AZ69:$AZ$651,$AZ69)</f>
        <v>Rachel McKinney-Williams1</v>
      </c>
      <c r="BB69" s="68" t="str">
        <f>IF(INDEX('AAYME 2021_List'!$B$3:$B$311,MATCH($A69,'AAYME 2021_List'!$A$3:$A$311,0))="Yes","Yes","No")</f>
        <v>Yes</v>
      </c>
      <c r="BC69" s="48" t="str">
        <f>IF(INDEX('AAYME 2021_List'!$A$3:$A$311,MATCH($A69,'AAYME 2021_List'!$A$3:$A$311,0))=$A69,INDEX('AAYME 2021_List'!$C$3:$C$311,MATCH($A69,'AAYME 2021_List'!$A$3:$A$311,0)),"")</f>
        <v>06-Finalist</v>
      </c>
    </row>
    <row r="70" spans="1:55" x14ac:dyDescent="0.3">
      <c r="A70" s="48"/>
      <c r="B70" s="8">
        <v>70</v>
      </c>
      <c r="C70" s="143" t="s">
        <v>2782</v>
      </c>
      <c r="D70" s="143" t="s">
        <v>2783</v>
      </c>
      <c r="E70" s="143" t="s">
        <v>335</v>
      </c>
      <c r="F70" s="143" t="s">
        <v>170</v>
      </c>
      <c r="H70" s="8">
        <v>6015400057</v>
      </c>
      <c r="I70" s="143" t="s">
        <v>340</v>
      </c>
      <c r="J70" s="143" t="s">
        <v>1891</v>
      </c>
      <c r="K70" s="143" t="s">
        <v>2784</v>
      </c>
      <c r="L70" s="8" t="s">
        <v>2785</v>
      </c>
      <c r="M70" s="8" t="s">
        <v>2783</v>
      </c>
      <c r="N70" s="8" t="s">
        <v>2786</v>
      </c>
      <c r="O70" s="8">
        <v>6015400057</v>
      </c>
      <c r="P70" s="143" t="s">
        <v>2112</v>
      </c>
      <c r="Q70" s="143" t="s">
        <v>45</v>
      </c>
      <c r="R70" s="8" t="s">
        <v>2787</v>
      </c>
      <c r="T70" s="143" t="s">
        <v>214</v>
      </c>
      <c r="U70" s="143" t="s">
        <v>214</v>
      </c>
      <c r="V70" s="8" t="s">
        <v>488</v>
      </c>
      <c r="W70" s="8">
        <v>39209</v>
      </c>
      <c r="X70" s="8" t="s">
        <v>348</v>
      </c>
      <c r="Y70" s="143" t="s">
        <v>209</v>
      </c>
      <c r="Z70" s="8" t="s">
        <v>2114</v>
      </c>
      <c r="AB70" s="8" t="s">
        <v>2115</v>
      </c>
      <c r="AE70" s="233" t="s">
        <v>49</v>
      </c>
      <c r="AF70" s="8" t="s">
        <v>2788</v>
      </c>
      <c r="AG70" s="8" t="s">
        <v>2789</v>
      </c>
      <c r="AH70" s="8" t="s">
        <v>2790</v>
      </c>
      <c r="AI70" s="8" t="s">
        <v>396</v>
      </c>
      <c r="AL70" s="48" t="str">
        <f>IF($U70="","",IF(RIGHT($U70,4)=", MS",INDEX(DropDowns!$G$4:$G$1251,MATCH(TRIM($U70),DropDowns!$F$4:$F$1251,0)),INDEX(DropDowns!$G$4:$G$1251,MATCH(TRIM($U70)&amp;", MS",DropDowns!$F$4:$F$1251,0))))</f>
        <v>Hinds</v>
      </c>
      <c r="AM70" s="48" t="s">
        <v>2130</v>
      </c>
      <c r="AN70" s="48" t="str">
        <f t="shared" si="13"/>
        <v>Logan|White||7</v>
      </c>
      <c r="AO70" s="48" t="str">
        <f t="shared" si="14"/>
        <v>Logan|White|7</v>
      </c>
      <c r="AP70" s="48" t="e">
        <f>INDEX(Transcripts_2021!$V$2:$V$324,MATCH($AN70,Transcripts_2021!$V$2:$V$324,0))</f>
        <v>#N/A</v>
      </c>
      <c r="AQ70" s="48" t="e">
        <f>INDEX(Transcripts_2021!$W$2:$W$324,MATCH($AO70,Transcripts_2021!$W$2:$W$324,0))</f>
        <v>#N/A</v>
      </c>
      <c r="AR70" s="68" t="e">
        <f t="shared" si="15"/>
        <v>#N/A</v>
      </c>
      <c r="AS70" s="68" t="e">
        <f t="shared" si="16"/>
        <v>#N/A</v>
      </c>
      <c r="AT70" s="48" t="str">
        <f t="shared" si="11"/>
        <v>0070</v>
      </c>
      <c r="AU70" s="48" t="e">
        <f>INDEX(Transcripts_2021!$AC$2:$AC$324,MATCH($AO70,Transcripts_2021!$W$2:$W$324,0))</f>
        <v>#N/A</v>
      </c>
      <c r="AV70" s="68" t="str">
        <f t="shared" si="17"/>
        <v>Yes</v>
      </c>
      <c r="AW70" s="68" t="e">
        <f>IF(INDEX(DropDowns!$E$3:$E$336,MATCH("*"&amp;$AF70&amp;"*",$AF$2:$AF$651,0))="","",INDEX(DropDowns!$E$3:$E$336,MATCH("*"&amp;$AF70&amp;"*",$AF$2:$AF$651,0)))</f>
        <v>#VALUE!</v>
      </c>
      <c r="AX70" s="68" t="str">
        <f>IF(INDEX(DropDowns!$E$3:$E$336,MATCH("*"&amp;$AG70&amp;"*",$AG$2:$AG$651,0))="","",INDEX(DropDowns!$E$3:$E$336,MATCH("*"&amp;$AG70&amp;"*",$AG$2:$AG$651,0)))</f>
        <v>Computer</v>
      </c>
      <c r="AY70" s="48" t="e">
        <f t="shared" si="18"/>
        <v>#N/A</v>
      </c>
      <c r="AZ70" s="48" t="str">
        <f t="shared" si="19"/>
        <v>Wendy White</v>
      </c>
      <c r="BA70" s="48" t="str">
        <f>$AZ70&amp;COUNTIF($AZ70:$AZ$651,$AZ70)</f>
        <v>Wendy White1</v>
      </c>
      <c r="BB70" s="68" t="e">
        <f>IF(INDEX('AAYME 2021_List'!$B$3:$B$311,MATCH($A70,'AAYME 2021_List'!$A$3:$A$311,0))="Yes","Yes","No")</f>
        <v>#N/A</v>
      </c>
      <c r="BC70" s="8" t="s">
        <v>2131</v>
      </c>
    </row>
    <row r="71" spans="1:55" x14ac:dyDescent="0.3">
      <c r="A71" s="146" t="str">
        <f>$AT71&amp;"-"&amp;UPPER(LEFT($D71,3))&amp;"-"&amp;UPPER(LEFT($C71,2))&amp;"-"&amp;$AU71</f>
        <v>0071-JEF-TY-0055</v>
      </c>
      <c r="B71" s="8">
        <v>71</v>
      </c>
      <c r="C71" s="143" t="s">
        <v>2791</v>
      </c>
      <c r="D71" s="143" t="s">
        <v>2792</v>
      </c>
      <c r="E71" s="143" t="s">
        <v>335</v>
      </c>
      <c r="F71" s="143" t="s">
        <v>170</v>
      </c>
      <c r="H71" s="8">
        <v>6012180130</v>
      </c>
      <c r="I71" s="143" t="s">
        <v>401</v>
      </c>
      <c r="J71" s="143" t="s">
        <v>2793</v>
      </c>
      <c r="K71" s="143" t="s">
        <v>2794</v>
      </c>
      <c r="L71" s="8" t="s">
        <v>2795</v>
      </c>
      <c r="M71" s="8" t="s">
        <v>2796</v>
      </c>
      <c r="N71" s="8" t="s">
        <v>2797</v>
      </c>
      <c r="O71" s="8">
        <v>6012180130</v>
      </c>
      <c r="P71" s="143" t="s">
        <v>2112</v>
      </c>
      <c r="Q71" s="143" t="s">
        <v>394</v>
      </c>
      <c r="R71" s="8" t="s">
        <v>2798</v>
      </c>
      <c r="T71" s="143" t="s">
        <v>2799</v>
      </c>
      <c r="U71" s="143" t="s">
        <v>2799</v>
      </c>
      <c r="V71" s="8" t="s">
        <v>488</v>
      </c>
      <c r="W71" s="8">
        <v>39180</v>
      </c>
      <c r="X71" s="8" t="s">
        <v>348</v>
      </c>
      <c r="Y71" s="143" t="s">
        <v>259</v>
      </c>
      <c r="AD71" s="8" t="s">
        <v>2252</v>
      </c>
      <c r="AE71" s="233" t="s">
        <v>49</v>
      </c>
      <c r="AF71" s="8" t="s">
        <v>2800</v>
      </c>
      <c r="AI71" s="8" t="s">
        <v>2165</v>
      </c>
      <c r="AJ71" s="8" t="s">
        <v>2801</v>
      </c>
      <c r="AL71" s="48" t="str">
        <f>IF($U71="","",IF(RIGHT($U71,4)=", MS",INDEX(DropDowns!$G$4:$G$1251,MATCH(TRIM($U71),DropDowns!$F$4:$F$1251,0)),INDEX(DropDowns!$G$4:$G$1251,MATCH(TRIM($U71)&amp;", MS",DropDowns!$F$4:$F$1251,0))))</f>
        <v>Warren</v>
      </c>
      <c r="AM71" s="48" t="str">
        <f>IF(INDEX('AAYME 2021_List'!$A$3:$A$311,MATCH($A71,'AAYME 2021_List'!$A$3:$A$311,0))=$A71,INDEX('AAYME 2021_List'!$AC$3:$AC$311,MATCH($A71,'AAYME 2021_List'!$A$3:$A$311,0)),"")</f>
        <v>Warren</v>
      </c>
      <c r="AN71" s="48" t="str">
        <f t="shared" si="13"/>
        <v>Ty’Rhiana|Jeffery||8</v>
      </c>
      <c r="AO71" s="48" t="str">
        <f t="shared" si="14"/>
        <v>Ty’Rhiana|Jeffery|8</v>
      </c>
      <c r="AP71" s="48" t="e">
        <f>INDEX(Transcripts_2021!$V$2:$V$324,MATCH($AN71,Transcripts_2021!$V$2:$V$324,0))</f>
        <v>#N/A</v>
      </c>
      <c r="AQ71" s="48" t="str">
        <f>INDEX(Transcripts_2021!$W$2:$W$324,MATCH($AO71,Transcripts_2021!$W$2:$W$324,0))</f>
        <v>Ty’Rhiana|Jeffery|8</v>
      </c>
      <c r="AR71" s="68" t="e">
        <f t="shared" si="15"/>
        <v>#N/A</v>
      </c>
      <c r="AS71" s="68" t="str">
        <f t="shared" si="16"/>
        <v>Yes</v>
      </c>
      <c r="AT71" s="48" t="str">
        <f t="shared" si="11"/>
        <v>0071</v>
      </c>
      <c r="AU71" s="48" t="str">
        <f>INDEX(Transcripts_2021!$AC$2:$AC$324,MATCH($AO71,Transcripts_2021!$W$2:$W$324,0))</f>
        <v>0055</v>
      </c>
      <c r="AV71" s="68" t="str">
        <f t="shared" si="17"/>
        <v>Yes</v>
      </c>
      <c r="AW71" s="68" t="e">
        <f>IF(INDEX(DropDowns!$E$3:$E$336,MATCH("*"&amp;$AF71&amp;"*",$AF$2:$AF$651,0))="","",INDEX(DropDowns!$E$3:$E$336,MATCH("*"&amp;$AF71&amp;"*",$AF$2:$AF$651,0)))</f>
        <v>#VALUE!</v>
      </c>
      <c r="AX71" s="68" t="str">
        <f>IF(INDEX(DropDowns!$E$3:$E$336,MATCH("*"&amp;$AG71&amp;"*",$AG$2:$AG$651,0))="","",INDEX(DropDowns!$E$3:$E$336,MATCH("*"&amp;$AG71&amp;"*",$AG$2:$AG$651,0)))</f>
        <v>Acid</v>
      </c>
      <c r="AY71" s="48" t="str">
        <f t="shared" si="18"/>
        <v>0071-JEF-TY-0055</v>
      </c>
      <c r="AZ71" s="48" t="str">
        <f t="shared" si="19"/>
        <v>Rhonda Cook</v>
      </c>
      <c r="BA71" s="48" t="str">
        <f>$AZ71&amp;COUNTIF($AZ71:$AZ$651,$AZ71)</f>
        <v>Rhonda Cook1</v>
      </c>
      <c r="BB71" s="68" t="str">
        <f>IF(INDEX('AAYME 2021_List'!$B$3:$B$311,MATCH($A71,'AAYME 2021_List'!$A$3:$A$311,0))="Yes","Yes","No")</f>
        <v>Yes</v>
      </c>
      <c r="BC71" s="48" t="str">
        <f>IF(INDEX('AAYME 2021_List'!$A$3:$A$311,MATCH($A71,'AAYME 2021_List'!$A$3:$A$311,0))=$A71,INDEX('AAYME 2021_List'!$C$3:$C$311,MATCH($A71,'AAYME 2021_List'!$A$3:$A$311,0)),"")</f>
        <v>00-Priority Representation</v>
      </c>
    </row>
    <row r="72" spans="1:55" x14ac:dyDescent="0.3">
      <c r="A72" s="48" t="str">
        <f>$AT72&amp;"-"&amp;UPPER(LEFT($D72,3))&amp;"-"&amp;UPPER(LEFT($C72,2))&amp;"-"&amp;$AU72</f>
        <v>0072-MAT-MC-0185</v>
      </c>
      <c r="B72" s="8">
        <v>72</v>
      </c>
      <c r="C72" s="143" t="s">
        <v>2802</v>
      </c>
      <c r="D72" s="143" t="s">
        <v>1883</v>
      </c>
      <c r="E72" s="143" t="s">
        <v>335</v>
      </c>
      <c r="F72" s="143" t="s">
        <v>170</v>
      </c>
      <c r="G72" s="8" t="s">
        <v>2803</v>
      </c>
      <c r="H72" s="8">
        <v>6012149647</v>
      </c>
      <c r="I72" s="143" t="s">
        <v>401</v>
      </c>
      <c r="J72" s="143" t="s">
        <v>2804</v>
      </c>
      <c r="K72" s="143" t="s">
        <v>2805</v>
      </c>
      <c r="L72" s="8" t="s">
        <v>2806</v>
      </c>
      <c r="M72" s="8" t="s">
        <v>2807</v>
      </c>
      <c r="N72" s="8" t="s">
        <v>2808</v>
      </c>
      <c r="O72" s="8">
        <v>6012149647</v>
      </c>
      <c r="P72" s="143" t="s">
        <v>2112</v>
      </c>
      <c r="Q72" s="143" t="s">
        <v>45</v>
      </c>
      <c r="R72" s="8" t="s">
        <v>2809</v>
      </c>
      <c r="T72" s="143" t="s">
        <v>349</v>
      </c>
      <c r="U72" s="143" t="s">
        <v>349</v>
      </c>
      <c r="V72" s="8" t="s">
        <v>488</v>
      </c>
      <c r="W72" s="8">
        <v>39170</v>
      </c>
      <c r="X72" s="8" t="s">
        <v>348</v>
      </c>
      <c r="Y72" s="143" t="s">
        <v>209</v>
      </c>
      <c r="Z72" s="8" t="s">
        <v>2114</v>
      </c>
      <c r="AB72" s="8" t="s">
        <v>2115</v>
      </c>
      <c r="AE72" s="233" t="s">
        <v>48</v>
      </c>
      <c r="AF72" s="8" t="s">
        <v>2810</v>
      </c>
      <c r="AG72" s="8" t="s">
        <v>2811</v>
      </c>
      <c r="AH72" s="8" t="s">
        <v>2812</v>
      </c>
      <c r="AI72" s="8" t="s">
        <v>369</v>
      </c>
      <c r="AL72" s="48" t="str">
        <f>IF($U72="","",IF(RIGHT($U72,4)=", MS",INDEX(DropDowns!$G$4:$G$1251,MATCH(TRIM($U72),DropDowns!$F$4:$F$1251,0)),INDEX(DropDowns!$G$4:$G$1251,MATCH(TRIM($U72)&amp;", MS",DropDowns!$F$4:$F$1251,0))))</f>
        <v>Hinds</v>
      </c>
      <c r="AM72" s="48" t="str">
        <f>IF(INDEX('AAYME 2021_List'!$A$3:$A$311,MATCH($A72,'AAYME 2021_List'!$A$3:$A$311,0))=$A72,INDEX('AAYME 2021_List'!$AC$3:$AC$311,MATCH($A72,'AAYME 2021_List'!$A$3:$A$311,0)),"")</f>
        <v>Hinds</v>
      </c>
      <c r="AN72" s="48" t="str">
        <f t="shared" si="13"/>
        <v>McKenzie|Matthews|tamalamatthews@gmail.com|8</v>
      </c>
      <c r="AO72" s="48" t="str">
        <f t="shared" si="14"/>
        <v>McKenzie|Matthews|8</v>
      </c>
      <c r="AP72" s="48" t="str">
        <f>INDEX(Transcripts_2021!$V$2:$V$324,MATCH($AN72,Transcripts_2021!$V$2:$V$324,0))</f>
        <v>McKenzie|Matthews|tamalamatthews@gmail.com|8</v>
      </c>
      <c r="AQ72" s="48" t="str">
        <f>INDEX(Transcripts_2021!$W$2:$W$324,MATCH($AO72,Transcripts_2021!$W$2:$W$324,0))</f>
        <v>McKenzie|Matthews|8</v>
      </c>
      <c r="AR72" s="68" t="str">
        <f t="shared" si="15"/>
        <v>Yes</v>
      </c>
      <c r="AS72" s="68" t="str">
        <f t="shared" si="16"/>
        <v>Yes</v>
      </c>
      <c r="AT72" s="48" t="str">
        <f t="shared" ref="AT72:AT97" si="20">"00"&amp;TEXT($B72,0)</f>
        <v>0072</v>
      </c>
      <c r="AU72" s="48" t="str">
        <f>INDEX(Transcripts_2021!$AC$2:$AC$324,MATCH($AO72,Transcripts_2021!$W$2:$W$324,0))</f>
        <v>0185</v>
      </c>
      <c r="AV72" s="68" t="str">
        <f t="shared" si="17"/>
        <v>Yes</v>
      </c>
      <c r="AW72" s="68" t="e">
        <f>IF(INDEX(DropDowns!$E$3:$E$336,MATCH("*"&amp;$AF72&amp;"*",$AF$2:$AF$651,0))="","",INDEX(DropDowns!$E$3:$E$336,MATCH("*"&amp;$AF72&amp;"*",$AF$2:$AF$651,0)))</f>
        <v>#VALUE!</v>
      </c>
      <c r="AX72" s="68" t="str">
        <f>IF(INDEX(DropDowns!$E$3:$E$336,MATCH("*"&amp;$AG72&amp;"*",$AG$2:$AG$651,0))="","",INDEX(DropDowns!$E$3:$E$336,MATCH("*"&amp;$AG72&amp;"*",$AG$2:$AG$651,0)))</f>
        <v>Computer Networking/Telecommunications</v>
      </c>
      <c r="AY72" s="48" t="str">
        <f t="shared" si="18"/>
        <v>0072-MAT-MC-0185</v>
      </c>
      <c r="AZ72" s="48" t="str">
        <f t="shared" si="19"/>
        <v>TAMALA MATTHEWS</v>
      </c>
      <c r="BA72" s="48" t="str">
        <f>$AZ72&amp;COUNTIF($AZ72:$AZ$651,$AZ72)</f>
        <v>TAMALA MATTHEWS1</v>
      </c>
      <c r="BB72" s="68" t="str">
        <f>IF(INDEX('AAYME 2021_List'!$B$3:$B$311,MATCH($A72,'AAYME 2021_List'!$A$3:$A$311,0))="Yes","Yes","No")</f>
        <v>No</v>
      </c>
      <c r="BC72" s="48" t="str">
        <f>IF(INDEX('AAYME 2021_List'!$A$3:$A$311,MATCH($A72,'AAYME 2021_List'!$A$3:$A$311,0))=$A72,INDEX('AAYME 2021_List'!$C$3:$C$311,MATCH($A72,'AAYME 2021_List'!$A$3:$A$311,0)),"")</f>
        <v>99-Not Selected</v>
      </c>
    </row>
    <row r="73" spans="1:55" x14ac:dyDescent="0.3">
      <c r="A73" s="48"/>
      <c r="B73" s="8">
        <v>73</v>
      </c>
      <c r="C73" s="143" t="s">
        <v>1543</v>
      </c>
      <c r="D73" s="143" t="s">
        <v>2697</v>
      </c>
      <c r="E73" s="143" t="s">
        <v>335</v>
      </c>
      <c r="F73" s="143" t="s">
        <v>169</v>
      </c>
      <c r="I73" s="143" t="s">
        <v>340</v>
      </c>
      <c r="J73" s="143" t="s">
        <v>479</v>
      </c>
      <c r="K73" s="143" t="s">
        <v>2813</v>
      </c>
      <c r="L73" s="8" t="s">
        <v>2814</v>
      </c>
      <c r="M73" s="8" t="s">
        <v>2697</v>
      </c>
      <c r="N73" s="8" t="s">
        <v>2815</v>
      </c>
      <c r="O73" s="8">
        <v>6017800973</v>
      </c>
      <c r="P73" s="143" t="s">
        <v>2159</v>
      </c>
      <c r="Q73" s="143" t="s">
        <v>394</v>
      </c>
      <c r="R73" s="8" t="s">
        <v>2699</v>
      </c>
      <c r="T73" s="143" t="s">
        <v>2700</v>
      </c>
      <c r="U73" s="143" t="s">
        <v>2700</v>
      </c>
      <c r="V73" s="8" t="s">
        <v>488</v>
      </c>
      <c r="W73" s="8" t="s">
        <v>2816</v>
      </c>
      <c r="X73" s="8" t="s">
        <v>348</v>
      </c>
      <c r="Y73" s="143" t="s">
        <v>246</v>
      </c>
      <c r="Z73" s="8" t="s">
        <v>2114</v>
      </c>
      <c r="AB73" s="8" t="s">
        <v>2115</v>
      </c>
      <c r="AE73" s="233" t="s">
        <v>48</v>
      </c>
      <c r="AF73" s="8" t="s">
        <v>2817</v>
      </c>
      <c r="AG73" s="8" t="s">
        <v>2818</v>
      </c>
      <c r="AI73" s="8" t="s">
        <v>442</v>
      </c>
      <c r="AL73" s="48" t="str">
        <f>IF($U73="","",IF(RIGHT($U73,4)=", MS",INDEX(DropDowns!$G$4:$G$1251,MATCH(TRIM($U73),DropDowns!$F$4:$F$1251,0)),INDEX(DropDowns!$G$4:$G$1251,MATCH(TRIM($U73)&amp;", MS",DropDowns!$F$4:$F$1251,0))))</f>
        <v>Scott</v>
      </c>
      <c r="AM73" s="48" t="s">
        <v>2130</v>
      </c>
      <c r="AN73" s="48" t="str">
        <f t="shared" si="13"/>
        <v>Christopher|MCCLENDON||7</v>
      </c>
      <c r="AO73" s="48" t="str">
        <f t="shared" si="14"/>
        <v>Christopher|MCCLENDON|7</v>
      </c>
      <c r="AP73" s="48" t="e">
        <f>INDEX(Transcripts_2021!$V$2:$V$324,MATCH($AN73,Transcripts_2021!$V$2:$V$324,0))</f>
        <v>#N/A</v>
      </c>
      <c r="AQ73" s="48" t="e">
        <f>INDEX(Transcripts_2021!$W$2:$W$324,MATCH($AO73,Transcripts_2021!$W$2:$W$324,0))</f>
        <v>#N/A</v>
      </c>
      <c r="AR73" s="68" t="e">
        <f t="shared" si="15"/>
        <v>#N/A</v>
      </c>
      <c r="AS73" s="68" t="e">
        <f t="shared" si="16"/>
        <v>#N/A</v>
      </c>
      <c r="AT73" s="48" t="str">
        <f t="shared" si="20"/>
        <v>0073</v>
      </c>
      <c r="AU73" s="48" t="e">
        <f>INDEX(Transcripts_2021!$AC$2:$AC$324,MATCH($AO73,Transcripts_2021!$W$2:$W$324,0))</f>
        <v>#N/A</v>
      </c>
      <c r="AV73" s="68" t="str">
        <f t="shared" si="17"/>
        <v>Yes</v>
      </c>
      <c r="AW73" s="68" t="e">
        <f>IF(INDEX(DropDowns!$E$3:$E$336,MATCH("*"&amp;$AF73&amp;"*",$AF$2:$AF$651,0))="","",INDEX(DropDowns!$E$3:$E$336,MATCH("*"&amp;$AF73&amp;"*",$AF$2:$AF$651,0)))</f>
        <v>#VALUE!</v>
      </c>
      <c r="AX73" s="68" t="str">
        <f>IF(INDEX(DropDowns!$E$3:$E$336,MATCH("*"&amp;$AG73&amp;"*",$AG$2:$AG$651,0))="","",INDEX(DropDowns!$E$3:$E$336,MATCH("*"&amp;$AG73&amp;"*",$AG$2:$AG$651,0)))</f>
        <v>Computer Programming</v>
      </c>
      <c r="AY73" s="48" t="e">
        <f t="shared" si="18"/>
        <v>#N/A</v>
      </c>
      <c r="AZ73" s="48" t="str">
        <f t="shared" si="19"/>
        <v>DANTAVIS MCCLENDON</v>
      </c>
      <c r="BA73" s="48" t="str">
        <f>$AZ73&amp;COUNTIF($AZ73:$AZ$651,$AZ73)</f>
        <v>DANTAVIS MCCLENDON1</v>
      </c>
      <c r="BB73" s="68" t="e">
        <f>IF(INDEX('AAYME 2021_List'!$B$3:$B$311,MATCH($A73,'AAYME 2021_List'!$A$3:$A$311,0))="Yes","Yes","No")</f>
        <v>#N/A</v>
      </c>
      <c r="BC73" s="8" t="s">
        <v>2131</v>
      </c>
    </row>
    <row r="74" spans="1:55" x14ac:dyDescent="0.3">
      <c r="A74" s="48" t="str">
        <f>$AT74&amp;"-"&amp;UPPER(LEFT($D74,3))&amp;"-"&amp;UPPER(LEFT($C74,2))&amp;"-"&amp;$AU74</f>
        <v>0074-SOP-AL-0133</v>
      </c>
      <c r="B74" s="8">
        <v>74</v>
      </c>
      <c r="C74" s="143" t="s">
        <v>1509</v>
      </c>
      <c r="D74" s="143" t="s">
        <v>1510</v>
      </c>
      <c r="E74" s="143" t="s">
        <v>335</v>
      </c>
      <c r="F74" s="143" t="s">
        <v>170</v>
      </c>
      <c r="G74" s="8" t="s">
        <v>2819</v>
      </c>
      <c r="H74" s="8">
        <v>6623034775</v>
      </c>
      <c r="I74" s="143" t="s">
        <v>401</v>
      </c>
      <c r="J74" s="143" t="s">
        <v>2820</v>
      </c>
      <c r="K74" s="143" t="s">
        <v>2821</v>
      </c>
      <c r="L74" s="8" t="s">
        <v>1514</v>
      </c>
      <c r="M74" s="8" t="s">
        <v>1510</v>
      </c>
      <c r="N74" s="8" t="s">
        <v>1515</v>
      </c>
      <c r="O74" s="8">
        <v>6623038906</v>
      </c>
      <c r="P74" s="143" t="s">
        <v>2159</v>
      </c>
      <c r="Q74" s="143" t="s">
        <v>43</v>
      </c>
      <c r="R74" s="8" t="s">
        <v>2822</v>
      </c>
      <c r="S74" s="8" t="s">
        <v>2823</v>
      </c>
      <c r="T74" s="143" t="s">
        <v>922</v>
      </c>
      <c r="U74" s="143" t="s">
        <v>922</v>
      </c>
      <c r="V74" s="8" t="s">
        <v>488</v>
      </c>
      <c r="W74" s="8">
        <v>38751</v>
      </c>
      <c r="X74" s="8" t="s">
        <v>2824</v>
      </c>
      <c r="Y74" s="143" t="s">
        <v>2825</v>
      </c>
      <c r="AD74" s="8" t="s">
        <v>2252</v>
      </c>
      <c r="AE74" s="233" t="s">
        <v>48</v>
      </c>
      <c r="AF74" s="8" t="s">
        <v>2826</v>
      </c>
      <c r="AG74" s="8" t="s">
        <v>2827</v>
      </c>
      <c r="AI74" s="8" t="s">
        <v>442</v>
      </c>
      <c r="AK74" s="8" t="s">
        <v>519</v>
      </c>
      <c r="AL74" s="48" t="str">
        <f>IF($U74="","",IF(RIGHT($U74,4)=", MS",INDEX(DropDowns!$G$4:$G$1251,MATCH(TRIM($U74),DropDowns!$F$4:$F$1251,0)),INDEX(DropDowns!$G$4:$G$1251,MATCH(TRIM($U74)&amp;", MS",DropDowns!$F$4:$F$1251,0))))</f>
        <v>Sunflower</v>
      </c>
      <c r="AM74" s="48" t="str">
        <f>IF(INDEX('AAYME 2021_List'!$A$3:$A$311,MATCH($A74,'AAYME 2021_List'!$A$3:$A$311,0))=$A74,INDEX('AAYME 2021_List'!$AC$3:$AC$311,MATCH($A74,'AAYME 2021_List'!$A$3:$A$311,0)),"")</f>
        <v>Sunflower</v>
      </c>
      <c r="AN74" s="48" t="str">
        <f t="shared" si="13"/>
        <v>Allianna|Sophus|alliannasophus63@sunflower.k12.ms.us|8</v>
      </c>
      <c r="AO74" s="48" t="str">
        <f t="shared" si="14"/>
        <v>Allianna|Sophus|8</v>
      </c>
      <c r="AP74" s="48" t="e">
        <f>INDEX(Transcripts_2021!$V$2:$V$324,MATCH($AN74,Transcripts_2021!$V$2:$V$324,0))</f>
        <v>#N/A</v>
      </c>
      <c r="AQ74" s="48" t="str">
        <f>INDEX(Transcripts_2021!$W$2:$W$324,MATCH($AO74,Transcripts_2021!$W$2:$W$324,0))</f>
        <v>Allianna|Sophus|8</v>
      </c>
      <c r="AR74" s="68" t="e">
        <f t="shared" si="15"/>
        <v>#N/A</v>
      </c>
      <c r="AS74" s="68" t="str">
        <f t="shared" si="16"/>
        <v>Yes</v>
      </c>
      <c r="AT74" s="48" t="str">
        <f t="shared" si="20"/>
        <v>0074</v>
      </c>
      <c r="AU74" s="48" t="str">
        <f>INDEX(Transcripts_2021!$AC$2:$AC$324,MATCH($AO74,Transcripts_2021!$W$2:$W$324,0))</f>
        <v>0133</v>
      </c>
      <c r="AV74" s="68" t="str">
        <f t="shared" si="17"/>
        <v>No</v>
      </c>
      <c r="AW74" s="68" t="str">
        <f>IF(INDEX(DropDowns!$E$3:$E$336,MATCH("*"&amp;$AF74&amp;"*",$AF$2:$AF$651,0))="","",INDEX(DropDowns!$E$3:$E$336,MATCH("*"&amp;$AF74&amp;"*",$AF$2:$AF$651,0)))</f>
        <v>Computer Science</v>
      </c>
      <c r="AX74" s="68" t="str">
        <f>IF(INDEX(DropDowns!$E$3:$E$336,MATCH("*"&amp;$AG74&amp;"*",$AG$2:$AG$651,0))="","",INDEX(DropDowns!$E$3:$E$336,MATCH("*"&amp;$AG74&amp;"*",$AG$2:$AG$651,0)))</f>
        <v>Computer Science</v>
      </c>
      <c r="AY74" s="48" t="str">
        <f t="shared" si="18"/>
        <v>0074-SOP-AL-0133</v>
      </c>
      <c r="AZ74" s="48" t="str">
        <f t="shared" si="19"/>
        <v>Tawanna Sophus</v>
      </c>
      <c r="BA74" s="48" t="str">
        <f>$AZ74&amp;COUNTIF($AZ74:$AZ$651,$AZ74)</f>
        <v>Tawanna Sophus1</v>
      </c>
      <c r="BB74" s="68" t="str">
        <f>IF(INDEX('AAYME 2021_List'!$B$3:$B$311,MATCH($A74,'AAYME 2021_List'!$A$3:$A$311,0))="Yes","Yes","No")</f>
        <v>Yes</v>
      </c>
      <c r="BC74" s="48" t="str">
        <f>IF(INDEX('AAYME 2021_List'!$A$3:$A$311,MATCH($A74,'AAYME 2021_List'!$A$3:$A$311,0))=$A74,INDEX('AAYME 2021_List'!$C$3:$C$311,MATCH($A74,'AAYME 2021_List'!$A$3:$A$311,0)),"")</f>
        <v>06-Finalist</v>
      </c>
    </row>
    <row r="75" spans="1:55" x14ac:dyDescent="0.3">
      <c r="A75" s="48" t="str">
        <f>$AT75&amp;"-"&amp;UPPER(LEFT($D75,3))&amp;"-"&amp;UPPER(LEFT($C75,2))&amp;"-"&amp;$AU75</f>
        <v>0075-BRI-LE-0186</v>
      </c>
      <c r="B75" s="8">
        <v>75</v>
      </c>
      <c r="C75" s="143" t="s">
        <v>2828</v>
      </c>
      <c r="D75" s="143" t="s">
        <v>2829</v>
      </c>
      <c r="E75" s="143" t="s">
        <v>335</v>
      </c>
      <c r="F75" s="143" t="s">
        <v>169</v>
      </c>
      <c r="G75" s="8" t="s">
        <v>2830</v>
      </c>
      <c r="H75" s="8">
        <v>6012595250</v>
      </c>
      <c r="I75" s="143" t="s">
        <v>340</v>
      </c>
      <c r="J75" s="143" t="s">
        <v>2831</v>
      </c>
      <c r="K75" s="143" t="s">
        <v>2633</v>
      </c>
      <c r="L75" s="8" t="s">
        <v>2832</v>
      </c>
      <c r="M75" s="8" t="s">
        <v>2829</v>
      </c>
      <c r="N75" s="8" t="s">
        <v>1426</v>
      </c>
      <c r="O75" s="8">
        <v>6012595250</v>
      </c>
      <c r="P75" s="143" t="s">
        <v>2112</v>
      </c>
      <c r="Q75" s="143" t="s">
        <v>394</v>
      </c>
      <c r="R75" s="8">
        <v>7228</v>
      </c>
      <c r="S75" s="8" t="s">
        <v>2833</v>
      </c>
      <c r="T75" s="143" t="s">
        <v>2834</v>
      </c>
      <c r="U75" s="143" t="s">
        <v>2834</v>
      </c>
      <c r="V75" s="8" t="s">
        <v>488</v>
      </c>
      <c r="W75" s="8">
        <v>39079</v>
      </c>
      <c r="X75" s="8" t="s">
        <v>348</v>
      </c>
      <c r="Y75" s="143" t="s">
        <v>210</v>
      </c>
      <c r="AD75" s="8" t="s">
        <v>2252</v>
      </c>
      <c r="AE75" s="233" t="s">
        <v>48</v>
      </c>
      <c r="AF75" s="8" t="s">
        <v>2835</v>
      </c>
      <c r="AG75" s="8" t="s">
        <v>2836</v>
      </c>
      <c r="AH75" s="8" t="e" cm="1">
        <f t="array" ref="AH75">-Reading and Writing Skills - enjoys Reading and Writing  -Public Speaking Skills - Program Facilitator, chosen To recite  Dr. Martin Luther King Speech twice  -Freehand/Digital Art  Skills- illustrations and animation</f>
        <v>#NAME?</v>
      </c>
      <c r="AI75" s="8" t="s">
        <v>2165</v>
      </c>
      <c r="AJ75" s="8" t="s">
        <v>2837</v>
      </c>
      <c r="AK75" s="8" t="s">
        <v>2838</v>
      </c>
      <c r="AL75" s="48" t="str">
        <f>IF($U75="","",IF(RIGHT($U75,4)=", MS",INDEX(DropDowns!$G$4:$G$1251,MATCH(TRIM($U75),DropDowns!$F$4:$F$1251,0)),INDEX(DropDowns!$G$4:$G$1251,MATCH(TRIM($U75)&amp;", MS",DropDowns!$F$4:$F$1251,0))))</f>
        <v>Holmes</v>
      </c>
      <c r="AM75" s="48" t="str">
        <f>IF(INDEX('AAYME 2021_List'!$A$3:$A$311,MATCH($A75,'AAYME 2021_List'!$A$3:$A$311,0))=$A75,INDEX('AAYME 2021_List'!$AC$3:$AC$311,MATCH($A75,'AAYME 2021_List'!$A$3:$A$311,0)),"")</f>
        <v>Holmes</v>
      </c>
      <c r="AN75" s="48" t="str">
        <f t="shared" si="13"/>
        <v>Le’Baudrio|Bridgeford|lebaudrio.bridgeford@holmesccsd.org|7</v>
      </c>
      <c r="AO75" s="48" t="str">
        <f t="shared" si="14"/>
        <v>Le’Baudrio|Bridgeford|7</v>
      </c>
      <c r="AP75" s="48" t="str">
        <f>INDEX(Transcripts_2021!$V$2:$V$324,MATCH($AN75,Transcripts_2021!$V$2:$V$324,0))</f>
        <v>Le’Baudrio|Bridgeford|lebaudrio.bridgeford@holmesccsd.org|7</v>
      </c>
      <c r="AQ75" s="48" t="str">
        <f>INDEX(Transcripts_2021!$W$2:$W$324,MATCH($AO75,Transcripts_2021!$W$2:$W$324,0))</f>
        <v>Le’Baudrio|Bridgeford|7</v>
      </c>
      <c r="AR75" s="68" t="str">
        <f t="shared" si="15"/>
        <v>Yes</v>
      </c>
      <c r="AS75" s="68" t="str">
        <f t="shared" si="16"/>
        <v>Yes</v>
      </c>
      <c r="AT75" s="48" t="str">
        <f t="shared" si="20"/>
        <v>0075</v>
      </c>
      <c r="AU75" s="48" t="str">
        <f>INDEX(Transcripts_2021!$AC$2:$AC$324,MATCH($AO75,Transcripts_2021!$W$2:$W$324,0))</f>
        <v>0186</v>
      </c>
      <c r="AV75" s="68" t="str">
        <f t="shared" si="17"/>
        <v>Yes</v>
      </c>
      <c r="AW75" s="68" t="e">
        <f>IF(INDEX(DropDowns!$E$3:$E$336,MATCH("*"&amp;$AF75&amp;"*",$AF$2:$AF$651,0))="","",INDEX(DropDowns!$E$3:$E$336,MATCH("*"&amp;$AF75&amp;"*",$AF$2:$AF$651,0)))</f>
        <v>#VALUE!</v>
      </c>
      <c r="AX75" s="68" t="e">
        <f>IF(INDEX(DropDowns!$E$3:$E$336,MATCH("*"&amp;$AG75&amp;"*",$AG$2:$AG$651,0))="","",INDEX(DropDowns!$E$3:$E$336,MATCH("*"&amp;$AG75&amp;"*",$AG$2:$AG$651,0)))</f>
        <v>#VALUE!</v>
      </c>
      <c r="AY75" s="48" t="str">
        <f t="shared" si="18"/>
        <v>0075-BRI-LE-0186</v>
      </c>
      <c r="AZ75" s="48" t="str">
        <f t="shared" si="19"/>
        <v>Betty Bridgeford</v>
      </c>
      <c r="BA75" s="48" t="str">
        <f>$AZ75&amp;COUNTIF($AZ75:$AZ$651,$AZ75)</f>
        <v>Betty Bridgeford1</v>
      </c>
      <c r="BB75" s="68" t="str">
        <f>IF(INDEX('AAYME 2021_List'!$B$3:$B$311,MATCH($A75,'AAYME 2021_List'!$A$3:$A$311,0))="Yes","Yes","No")</f>
        <v>Yes</v>
      </c>
      <c r="BC75" s="48" t="str">
        <f>IF(INDEX('AAYME 2021_List'!$A$3:$A$311,MATCH($A75,'AAYME 2021_List'!$A$3:$A$311,0))=$A75,INDEX('AAYME 2021_List'!$C$3:$C$311,MATCH($A75,'AAYME 2021_List'!$A$3:$A$311,0)),"")</f>
        <v>06-Finalist</v>
      </c>
    </row>
    <row r="76" spans="1:55" x14ac:dyDescent="0.3">
      <c r="A76" s="48"/>
      <c r="B76" s="8">
        <v>76</v>
      </c>
      <c r="C76" s="143" t="s">
        <v>503</v>
      </c>
      <c r="D76" s="143" t="s">
        <v>204</v>
      </c>
      <c r="E76" s="143" t="s">
        <v>335</v>
      </c>
      <c r="F76" s="143" t="s">
        <v>170</v>
      </c>
      <c r="I76" s="143" t="s">
        <v>376</v>
      </c>
      <c r="J76" s="143" t="s">
        <v>2839</v>
      </c>
      <c r="K76" s="143"/>
      <c r="L76" s="8" t="s">
        <v>1307</v>
      </c>
      <c r="M76" s="8" t="s">
        <v>204</v>
      </c>
      <c r="N76" s="8" t="s">
        <v>2840</v>
      </c>
      <c r="O76" s="8">
        <v>6625208523</v>
      </c>
      <c r="P76" s="143" t="s">
        <v>2159</v>
      </c>
      <c r="Q76" s="143" t="s">
        <v>394</v>
      </c>
      <c r="R76" s="8" t="s">
        <v>2841</v>
      </c>
      <c r="T76" s="143" t="s">
        <v>206</v>
      </c>
      <c r="U76" s="143" t="s">
        <v>206</v>
      </c>
      <c r="V76" s="8" t="s">
        <v>488</v>
      </c>
      <c r="W76" s="8">
        <v>38901</v>
      </c>
      <c r="X76" s="8" t="s">
        <v>348</v>
      </c>
      <c r="Y76" s="143" t="s">
        <v>206</v>
      </c>
      <c r="Z76" s="8" t="s">
        <v>2114</v>
      </c>
      <c r="AE76" s="233" t="s">
        <v>49</v>
      </c>
      <c r="AF76" s="8" t="s">
        <v>2842</v>
      </c>
      <c r="AI76" s="8" t="s">
        <v>459</v>
      </c>
      <c r="AL76" s="48" t="str">
        <f>IF($U76="","",IF(RIGHT($U76,4)=", MS",INDEX(DropDowns!$G$4:$G$1251,MATCH(TRIM($U76),DropDowns!$F$4:$F$1251,0)),INDEX(DropDowns!$G$4:$G$1251,MATCH(TRIM($U76)&amp;", MS",DropDowns!$F$4:$F$1251,0))))</f>
        <v>Grenada</v>
      </c>
      <c r="AM76" s="48" t="s">
        <v>2130</v>
      </c>
      <c r="AN76" s="48" t="str">
        <f t="shared" si="13"/>
        <v>Morgan|George||9</v>
      </c>
      <c r="AO76" s="48" t="str">
        <f t="shared" si="14"/>
        <v>Morgan|George|9</v>
      </c>
      <c r="AP76" s="48" t="e">
        <f>INDEX(Transcripts_2021!$V$2:$V$324,MATCH($AN76,Transcripts_2021!$V$2:$V$324,0))</f>
        <v>#N/A</v>
      </c>
      <c r="AQ76" s="48" t="e">
        <f>INDEX(Transcripts_2021!$W$2:$W$324,MATCH($AO76,Transcripts_2021!$W$2:$W$324,0))</f>
        <v>#N/A</v>
      </c>
      <c r="AR76" s="68" t="e">
        <f t="shared" si="15"/>
        <v>#N/A</v>
      </c>
      <c r="AS76" s="68" t="e">
        <f t="shared" si="16"/>
        <v>#N/A</v>
      </c>
      <c r="AT76" s="48" t="str">
        <f t="shared" si="20"/>
        <v>0076</v>
      </c>
      <c r="AU76" s="48" t="e">
        <f>INDEX(Transcripts_2021!$AC$2:$AC$324,MATCH($AO76,Transcripts_2021!$W$2:$W$324,0))</f>
        <v>#N/A</v>
      </c>
      <c r="AV76" s="68" t="str">
        <f t="shared" si="17"/>
        <v>Yes</v>
      </c>
      <c r="AW76" s="68" t="e">
        <f>IF(INDEX(DropDowns!$E$3:$E$336,MATCH("*"&amp;$AF76&amp;"*",$AF$2:$AF$651,0))="","",INDEX(DropDowns!$E$3:$E$336,MATCH("*"&amp;$AF76&amp;"*",$AF$2:$AF$651,0)))</f>
        <v>#VALUE!</v>
      </c>
      <c r="AX76" s="68" t="str">
        <f>IF(INDEX(DropDowns!$E$3:$E$336,MATCH("*"&amp;$AG76&amp;"*",$AG$2:$AG$651,0))="","",INDEX(DropDowns!$E$3:$E$336,MATCH("*"&amp;$AG76&amp;"*",$AG$2:$AG$651,0)))</f>
        <v>Acid</v>
      </c>
      <c r="AY76" s="48" t="e">
        <f t="shared" si="18"/>
        <v>#N/A</v>
      </c>
      <c r="AZ76" s="48" t="str">
        <f t="shared" si="19"/>
        <v>Lawanda George</v>
      </c>
      <c r="BA76" s="48" t="str">
        <f>$AZ76&amp;COUNTIF($AZ76:$AZ$651,$AZ76)</f>
        <v>Lawanda George1</v>
      </c>
      <c r="BB76" s="68" t="e">
        <f>IF(INDEX('AAYME 2021_List'!$B$3:$B$311,MATCH($A76,'AAYME 2021_List'!$A$3:$A$311,0))="Yes","Yes","No")</f>
        <v>#N/A</v>
      </c>
      <c r="BC76" s="8" t="s">
        <v>2131</v>
      </c>
    </row>
    <row r="77" spans="1:55" x14ac:dyDescent="0.3">
      <c r="A77" s="48"/>
      <c r="B77" s="8">
        <v>77</v>
      </c>
      <c r="C77" s="143" t="s">
        <v>2843</v>
      </c>
      <c r="D77" s="143" t="s">
        <v>2844</v>
      </c>
      <c r="E77" s="143" t="s">
        <v>335</v>
      </c>
      <c r="F77" s="143" t="s">
        <v>170</v>
      </c>
      <c r="I77" s="143" t="s">
        <v>401</v>
      </c>
      <c r="J77" s="143" t="s">
        <v>2845</v>
      </c>
      <c r="K77" s="143" t="s">
        <v>2576</v>
      </c>
      <c r="L77" s="8" t="s">
        <v>2846</v>
      </c>
      <c r="M77" s="8" t="s">
        <v>2847</v>
      </c>
      <c r="N77" s="8" t="s">
        <v>2848</v>
      </c>
      <c r="O77" s="8">
        <v>6628329963</v>
      </c>
      <c r="P77" s="143" t="s">
        <v>2112</v>
      </c>
      <c r="Q77" s="143"/>
      <c r="R77" s="8" t="s">
        <v>2849</v>
      </c>
      <c r="T77" s="143" t="s">
        <v>2576</v>
      </c>
      <c r="U77" s="143" t="s">
        <v>2576</v>
      </c>
      <c r="V77" s="8" t="s">
        <v>488</v>
      </c>
      <c r="W77" s="8">
        <v>38655</v>
      </c>
      <c r="X77" s="8" t="s">
        <v>348</v>
      </c>
      <c r="Y77" s="143" t="s">
        <v>220</v>
      </c>
      <c r="Z77" s="8" t="s">
        <v>2114</v>
      </c>
      <c r="AB77" s="8" t="s">
        <v>2115</v>
      </c>
      <c r="AE77" s="233" t="s">
        <v>49</v>
      </c>
      <c r="AF77" s="8" t="s">
        <v>2850</v>
      </c>
      <c r="AG77" s="8" t="s">
        <v>2851</v>
      </c>
      <c r="AI77" s="8" t="s">
        <v>369</v>
      </c>
      <c r="AJ77" s="8" t="s">
        <v>2852</v>
      </c>
      <c r="AL77" s="48" t="str">
        <f>IF($U77="","",IF(RIGHT($U77,4)=", MS",INDEX(DropDowns!$G$4:$G$1251,MATCH(TRIM($U77),DropDowns!$F$4:$F$1251,0)),INDEX(DropDowns!$G$4:$G$1251,MATCH(TRIM($U77)&amp;", MS",DropDowns!$F$4:$F$1251,0))))</f>
        <v>Lafayette</v>
      </c>
      <c r="AM77" s="48" t="s">
        <v>2130</v>
      </c>
      <c r="AN77" s="48" t="str">
        <f t="shared" si="13"/>
        <v>Mlayjah|Certion||8</v>
      </c>
      <c r="AO77" s="48" t="str">
        <f t="shared" si="14"/>
        <v>Mlayjah|Certion|8</v>
      </c>
      <c r="AP77" s="48" t="e">
        <f>INDEX(Transcripts_2021!$V$2:$V$324,MATCH($AN77,Transcripts_2021!$V$2:$V$324,0))</f>
        <v>#N/A</v>
      </c>
      <c r="AQ77" s="48" t="e">
        <f>INDEX(Transcripts_2021!$W$2:$W$324,MATCH($AO77,Transcripts_2021!$W$2:$W$324,0))</f>
        <v>#N/A</v>
      </c>
      <c r="AR77" s="68" t="e">
        <f t="shared" si="15"/>
        <v>#N/A</v>
      </c>
      <c r="AS77" s="68" t="e">
        <f t="shared" si="16"/>
        <v>#N/A</v>
      </c>
      <c r="AT77" s="48" t="str">
        <f t="shared" si="20"/>
        <v>0077</v>
      </c>
      <c r="AU77" s="48" t="e">
        <f>INDEX(Transcripts_2021!$AC$2:$AC$324,MATCH($AO77,Transcripts_2021!$W$2:$W$324,0))</f>
        <v>#N/A</v>
      </c>
      <c r="AV77" s="68" t="str">
        <f t="shared" si="17"/>
        <v>Yes</v>
      </c>
      <c r="AW77" s="68" t="str">
        <f>IF(INDEX(DropDowns!$E$3:$E$336,MATCH("*"&amp;$AF77&amp;"*",$AF$2:$AF$651,0))="","",INDEX(DropDowns!$E$3:$E$336,MATCH("*"&amp;$AF77&amp;"*",$AF$2:$AF$651,0)))</f>
        <v>Conductor</v>
      </c>
      <c r="AX77" s="68" t="str">
        <f>IF(INDEX(DropDowns!$E$3:$E$336,MATCH("*"&amp;$AG77&amp;"*",$AG$2:$AG$651,0))="","",INDEX(DropDowns!$E$3:$E$336,MATCH("*"&amp;$AG77&amp;"*",$AG$2:$AG$651,0)))</f>
        <v>Conductor</v>
      </c>
      <c r="AY77" s="48" t="e">
        <f t="shared" si="18"/>
        <v>#N/A</v>
      </c>
      <c r="AZ77" s="48" t="str">
        <f t="shared" si="19"/>
        <v>tashauna Dukes</v>
      </c>
      <c r="BA77" s="48" t="str">
        <f>$AZ77&amp;COUNTIF($AZ77:$AZ$651,$AZ77)</f>
        <v>tashauna Dukes1</v>
      </c>
      <c r="BB77" s="68" t="e">
        <f>IF(INDEX('AAYME 2021_List'!$B$3:$B$311,MATCH($A77,'AAYME 2021_List'!$A$3:$A$311,0))="Yes","Yes","No")</f>
        <v>#N/A</v>
      </c>
      <c r="BC77" s="8" t="s">
        <v>2131</v>
      </c>
    </row>
    <row r="78" spans="1:55" x14ac:dyDescent="0.3">
      <c r="A78" s="48"/>
      <c r="B78" s="8">
        <v>78</v>
      </c>
      <c r="C78" s="143" t="s">
        <v>2853</v>
      </c>
      <c r="D78" s="143" t="s">
        <v>2854</v>
      </c>
      <c r="E78" s="143" t="s">
        <v>335</v>
      </c>
      <c r="F78" s="143" t="s">
        <v>169</v>
      </c>
      <c r="G78" s="8" t="s">
        <v>2855</v>
      </c>
      <c r="H78" s="8">
        <v>9015697594</v>
      </c>
      <c r="I78" s="143" t="s">
        <v>376</v>
      </c>
      <c r="J78" s="143" t="s">
        <v>2856</v>
      </c>
      <c r="K78" s="143" t="s">
        <v>2393</v>
      </c>
      <c r="L78" s="8" t="s">
        <v>2857</v>
      </c>
      <c r="M78" s="8" t="s">
        <v>2858</v>
      </c>
      <c r="N78" s="8" t="s">
        <v>2859</v>
      </c>
      <c r="O78" s="8">
        <v>9015816452</v>
      </c>
      <c r="P78" s="143" t="s">
        <v>2112</v>
      </c>
      <c r="Q78" s="143" t="s">
        <v>45</v>
      </c>
      <c r="R78" s="8" t="s">
        <v>2860</v>
      </c>
      <c r="T78" s="143" t="s">
        <v>2861</v>
      </c>
      <c r="U78" s="143" t="s">
        <v>2861</v>
      </c>
      <c r="V78" s="8" t="s">
        <v>488</v>
      </c>
      <c r="W78" s="8">
        <v>38671</v>
      </c>
      <c r="X78" s="8" t="s">
        <v>348</v>
      </c>
      <c r="Y78" s="143" t="s">
        <v>2862</v>
      </c>
      <c r="Z78" s="8" t="s">
        <v>2114</v>
      </c>
      <c r="AB78" s="8" t="s">
        <v>2115</v>
      </c>
      <c r="AE78" s="233" t="s">
        <v>48</v>
      </c>
      <c r="AF78" s="8" t="s">
        <v>2863</v>
      </c>
      <c r="AG78" s="8" t="s">
        <v>2864</v>
      </c>
      <c r="AH78" s="8" t="s">
        <v>2865</v>
      </c>
      <c r="AI78" s="8" t="s">
        <v>2165</v>
      </c>
      <c r="AJ78" s="8" t="s">
        <v>2866</v>
      </c>
      <c r="AL78" s="48" t="str">
        <f>IF($U78="","",IF(RIGHT($U78,4)=", MS",INDEX(DropDowns!$G$4:$G$1251,MATCH(TRIM($U78),DropDowns!$F$4:$F$1251,0)),INDEX(DropDowns!$G$4:$G$1251,MATCH(TRIM($U78)&amp;", MS",DropDowns!$F$4:$F$1251,0))))</f>
        <v>DeSoto</v>
      </c>
      <c r="AM78" s="48" t="s">
        <v>2130</v>
      </c>
      <c r="AN78" s="48" t="str">
        <f t="shared" si="13"/>
        <v>Keaton|Clemons|keatonclemons30@gmail.com|9</v>
      </c>
      <c r="AO78" s="48" t="str">
        <f t="shared" si="14"/>
        <v>Keaton|Clemons|9</v>
      </c>
      <c r="AP78" s="48" t="e">
        <f>INDEX(Transcripts_2021!$V$2:$V$324,MATCH($AN78,Transcripts_2021!$V$2:$V$324,0))</f>
        <v>#N/A</v>
      </c>
      <c r="AQ78" s="48" t="e">
        <f>INDEX(Transcripts_2021!$W$2:$W$324,MATCH($AO78,Transcripts_2021!$W$2:$W$324,0))</f>
        <v>#N/A</v>
      </c>
      <c r="AR78" s="68" t="e">
        <f t="shared" si="15"/>
        <v>#N/A</v>
      </c>
      <c r="AS78" s="68" t="e">
        <f t="shared" si="16"/>
        <v>#N/A</v>
      </c>
      <c r="AT78" s="48" t="str">
        <f t="shared" si="20"/>
        <v>0078</v>
      </c>
      <c r="AU78" s="48" t="e">
        <f>INDEX(Transcripts_2021!$AC$2:$AC$324,MATCH($AO78,Transcripts_2021!$W$2:$W$324,0))</f>
        <v>#N/A</v>
      </c>
      <c r="AV78" s="68" t="str">
        <f t="shared" si="17"/>
        <v>Yes</v>
      </c>
      <c r="AW78" s="68" t="e">
        <f>IF(INDEX(DropDowns!$E$3:$E$336,MATCH("*"&amp;$AF78&amp;"*",$AF$2:$AF$651,0))="","",INDEX(DropDowns!$E$3:$E$336,MATCH("*"&amp;$AF78&amp;"*",$AF$2:$AF$651,0)))</f>
        <v>#VALUE!</v>
      </c>
      <c r="AX78" s="68" t="str">
        <f>IF(INDEX(DropDowns!$E$3:$E$336,MATCH("*"&amp;$AG78&amp;"*",$AG$2:$AG$651,0))="","",INDEX(DropDowns!$E$3:$E$336,MATCH("*"&amp;$AG78&amp;"*",$AG$2:$AG$651,0)))</f>
        <v>Construction Building</v>
      </c>
      <c r="AY78" s="48" t="e">
        <f t="shared" si="18"/>
        <v>#N/A</v>
      </c>
      <c r="AZ78" s="48" t="str">
        <f t="shared" si="19"/>
        <v>ToMecia CStafford</v>
      </c>
      <c r="BA78" s="48" t="str">
        <f>$AZ78&amp;COUNTIF($AZ78:$AZ$651,$AZ78)</f>
        <v>ToMecia CStafford1</v>
      </c>
      <c r="BB78" s="68" t="e">
        <f>IF(INDEX('AAYME 2021_List'!$B$3:$B$311,MATCH($A78,'AAYME 2021_List'!$A$3:$A$311,0))="Yes","Yes","No")</f>
        <v>#N/A</v>
      </c>
      <c r="BC78" s="8" t="s">
        <v>2131</v>
      </c>
    </row>
    <row r="79" spans="1:55" x14ac:dyDescent="0.3">
      <c r="A79" s="48" t="str">
        <f>$AT79&amp;"-"&amp;UPPER(LEFT($D79,3))&amp;"-"&amp;UPPER(LEFT($C79,2))&amp;"-"&amp;$AU79</f>
        <v>0079-LAT-AI-0326</v>
      </c>
      <c r="B79" s="8">
        <v>79</v>
      </c>
      <c r="C79" s="143" t="s">
        <v>1910</v>
      </c>
      <c r="D79" s="143" t="s">
        <v>2867</v>
      </c>
      <c r="E79" s="143" t="s">
        <v>335</v>
      </c>
      <c r="F79" s="143" t="s">
        <v>169</v>
      </c>
      <c r="G79" s="8" t="s">
        <v>2868</v>
      </c>
      <c r="H79" s="8">
        <v>7692744918</v>
      </c>
      <c r="I79" s="143" t="s">
        <v>340</v>
      </c>
      <c r="J79" s="143" t="s">
        <v>2869</v>
      </c>
      <c r="K79" s="143" t="s">
        <v>2870</v>
      </c>
      <c r="L79" s="8" t="s">
        <v>2871</v>
      </c>
      <c r="M79" s="8" t="s">
        <v>2867</v>
      </c>
      <c r="N79" s="8" t="s">
        <v>2872</v>
      </c>
      <c r="O79" s="8">
        <v>6015068972</v>
      </c>
      <c r="P79" s="143" t="s">
        <v>2112</v>
      </c>
      <c r="Q79" s="143" t="s">
        <v>45</v>
      </c>
      <c r="R79" s="8" t="s">
        <v>2873</v>
      </c>
      <c r="T79" s="143" t="s">
        <v>2874</v>
      </c>
      <c r="U79" s="143" t="s">
        <v>2874</v>
      </c>
      <c r="V79" s="8" t="s">
        <v>488</v>
      </c>
      <c r="W79" s="8">
        <v>39051</v>
      </c>
      <c r="X79" s="8" t="s">
        <v>348</v>
      </c>
      <c r="Y79" s="143" t="s">
        <v>2875</v>
      </c>
      <c r="Z79" s="8" t="s">
        <v>2114</v>
      </c>
      <c r="AB79" s="8" t="s">
        <v>2115</v>
      </c>
      <c r="AE79" s="233" t="s">
        <v>48</v>
      </c>
      <c r="AF79" s="8" t="s">
        <v>2876</v>
      </c>
      <c r="AG79" s="8" t="s">
        <v>2877</v>
      </c>
      <c r="AH79" s="8" t="s">
        <v>2878</v>
      </c>
      <c r="AI79" s="8" t="s">
        <v>442</v>
      </c>
      <c r="AL79" s="48" t="str">
        <f>IF($U79="","",IF(RIGHT($U79,4)=", MS",INDEX(DropDowns!$G$4:$G$1251,MATCH(TRIM($U79),DropDowns!$F$4:$F$1251,0)),INDEX(DropDowns!$G$4:$G$1251,MATCH(TRIM($U79)&amp;", MS",DropDowns!$F$4:$F$1251,0))))</f>
        <v>Leake</v>
      </c>
      <c r="AM79" s="48" t="str">
        <f>IF(INDEX('AAYME 2021_List'!$A$3:$A$311,MATCH($A79,'AAYME 2021_List'!$A$3:$A$311,0))=$A79,INDEX('AAYME 2021_List'!$AC$3:$AC$311,MATCH($A79,'AAYME 2021_List'!$A$3:$A$311,0)),"")</f>
        <v>Leake</v>
      </c>
      <c r="AN79" s="48" t="str">
        <f t="shared" si="13"/>
        <v>Aidan|Latiker|aidanlatiker3@gmail.com|7</v>
      </c>
      <c r="AO79" s="48" t="str">
        <f t="shared" si="14"/>
        <v>Aidan|Latiker|7</v>
      </c>
      <c r="AP79" s="48" t="str">
        <f>INDEX(Transcripts_2021!$V$2:$V$324,MATCH($AN79,Transcripts_2021!$V$2:$V$324,0))</f>
        <v>Aidan|Latiker|aidanlatiker3@gmail.com|7</v>
      </c>
      <c r="AQ79" s="48" t="str">
        <f>INDEX(Transcripts_2021!$W$2:$W$324,MATCH($AO79,Transcripts_2021!$W$2:$W$324,0))</f>
        <v>Aidan|Latiker|7</v>
      </c>
      <c r="AR79" s="68" t="str">
        <f t="shared" si="15"/>
        <v>Yes</v>
      </c>
      <c r="AS79" s="68" t="str">
        <f t="shared" si="16"/>
        <v>Yes</v>
      </c>
      <c r="AT79" s="48" t="str">
        <f t="shared" si="20"/>
        <v>0079</v>
      </c>
      <c r="AU79" s="48" t="str">
        <f>INDEX(Transcripts_2021!$AC$2:$AC$324,MATCH($AO79,Transcripts_2021!$W$2:$W$324,0))</f>
        <v>0326</v>
      </c>
      <c r="AV79" s="68" t="str">
        <f t="shared" si="17"/>
        <v>Yes</v>
      </c>
      <c r="AW79" s="68" t="str">
        <f>IF(INDEX(DropDowns!$E$3:$E$336,MATCH("*"&amp;$AF79&amp;"*",$AF$2:$AF$651,0))="","",INDEX(DropDowns!$E$3:$E$336,MATCH("*"&amp;$AF79&amp;"*",$AF$2:$AF$651,0)))</f>
        <v>Construction Engineering</v>
      </c>
      <c r="AX79" s="68" t="str">
        <f>IF(INDEX(DropDowns!$E$3:$E$336,MATCH("*"&amp;$AG79&amp;"*",$AG$2:$AG$651,0))="","",INDEX(DropDowns!$E$3:$E$336,MATCH("*"&amp;$AG79&amp;"*",$AG$2:$AG$651,0)))</f>
        <v>Construction Engineering</v>
      </c>
      <c r="AY79" s="48" t="str">
        <f t="shared" si="18"/>
        <v>0079-LAT-AI-0326</v>
      </c>
      <c r="AZ79" s="48" t="str">
        <f t="shared" si="19"/>
        <v>Sherita Latiker</v>
      </c>
      <c r="BA79" s="48" t="str">
        <f>$AZ79&amp;COUNTIF($AZ79:$AZ$651,$AZ79)</f>
        <v>Sherita Latiker1</v>
      </c>
      <c r="BB79" s="68" t="str">
        <f>IF(INDEX('AAYME 2021_List'!$B$3:$B$311,MATCH($A79,'AAYME 2021_List'!$A$3:$A$311,0))="Yes","Yes","No")</f>
        <v>Yes</v>
      </c>
      <c r="BC79" s="48" t="str">
        <f>IF(INDEX('AAYME 2021_List'!$A$3:$A$311,MATCH($A79,'AAYME 2021_List'!$A$3:$A$311,0))=$A79,INDEX('AAYME 2021_List'!$C$3:$C$311,MATCH($A79,'AAYME 2021_List'!$A$3:$A$311,0)),"")</f>
        <v>06-Finalist</v>
      </c>
    </row>
    <row r="80" spans="1:55" x14ac:dyDescent="0.3">
      <c r="A80" s="48"/>
      <c r="B80" s="8">
        <v>80</v>
      </c>
      <c r="C80" s="143" t="s">
        <v>2879</v>
      </c>
      <c r="D80" s="143" t="s">
        <v>2880</v>
      </c>
      <c r="E80" s="143" t="s">
        <v>335</v>
      </c>
      <c r="F80" s="143" t="s">
        <v>169</v>
      </c>
      <c r="I80" s="143" t="s">
        <v>401</v>
      </c>
      <c r="J80" s="143" t="s">
        <v>2881</v>
      </c>
      <c r="K80" s="143" t="s">
        <v>266</v>
      </c>
      <c r="L80" s="8" t="s">
        <v>2882</v>
      </c>
      <c r="M80" s="8" t="s">
        <v>2880</v>
      </c>
      <c r="N80" s="8" t="s">
        <v>2883</v>
      </c>
      <c r="O80" s="8">
        <v>6625714403</v>
      </c>
      <c r="P80" s="143" t="s">
        <v>2159</v>
      </c>
      <c r="Q80" s="143" t="s">
        <v>394</v>
      </c>
      <c r="R80" s="8" t="s">
        <v>2884</v>
      </c>
      <c r="T80" s="143" t="s">
        <v>2326</v>
      </c>
      <c r="U80" s="143" t="s">
        <v>2326</v>
      </c>
      <c r="V80" s="8" t="s">
        <v>488</v>
      </c>
      <c r="W80" s="8">
        <v>39194</v>
      </c>
      <c r="X80" s="8" t="s">
        <v>348</v>
      </c>
      <c r="Y80" s="143" t="s">
        <v>266</v>
      </c>
      <c r="Z80" s="8" t="s">
        <v>2114</v>
      </c>
      <c r="AB80" s="8" t="s">
        <v>2115</v>
      </c>
      <c r="AE80" s="233" t="s">
        <v>50</v>
      </c>
      <c r="AF80" s="8" t="s">
        <v>2885</v>
      </c>
      <c r="AG80" s="8" t="s">
        <v>2886</v>
      </c>
      <c r="AI80" s="8" t="s">
        <v>369</v>
      </c>
      <c r="AL80" s="48" t="str">
        <f>IF($U80="","",IF(RIGHT($U80,4)=", MS",INDEX(DropDowns!$G$4:$G$1251,MATCH(TRIM($U80),DropDowns!$F$4:$F$1251,0)),INDEX(DropDowns!$G$4:$G$1251,MATCH(TRIM($U80)&amp;", MS",DropDowns!$F$4:$F$1251,0))))</f>
        <v>Yazoo</v>
      </c>
      <c r="AM80" s="48" t="s">
        <v>2130</v>
      </c>
      <c r="AN80" s="48" t="str">
        <f t="shared" si="13"/>
        <v>Makylin|Brokman||8</v>
      </c>
      <c r="AO80" s="48" t="str">
        <f t="shared" si="14"/>
        <v>Makylin|Brokman|8</v>
      </c>
      <c r="AP80" s="48" t="e">
        <f>INDEX(Transcripts_2021!$V$2:$V$324,MATCH($AN80,Transcripts_2021!$V$2:$V$324,0))</f>
        <v>#N/A</v>
      </c>
      <c r="AQ80" s="48" t="e">
        <f>INDEX(Transcripts_2021!$W$2:$W$324,MATCH($AO80,Transcripts_2021!$W$2:$W$324,0))</f>
        <v>#N/A</v>
      </c>
      <c r="AR80" s="68" t="e">
        <f t="shared" si="15"/>
        <v>#N/A</v>
      </c>
      <c r="AS80" s="68" t="e">
        <f t="shared" si="16"/>
        <v>#N/A</v>
      </c>
      <c r="AT80" s="48" t="str">
        <f t="shared" si="20"/>
        <v>0080</v>
      </c>
      <c r="AU80" s="48" t="e">
        <f>INDEX(Transcripts_2021!$AC$2:$AC$324,MATCH($AO80,Transcripts_2021!$W$2:$W$324,0))</f>
        <v>#N/A</v>
      </c>
      <c r="AV80" s="68" t="str">
        <f t="shared" si="17"/>
        <v>Yes</v>
      </c>
      <c r="AW80" s="68" t="str">
        <f>IF(INDEX(DropDowns!$E$3:$E$336,MATCH("*"&amp;$AF80&amp;"*",$AF$2:$AF$651,0))="","",INDEX(DropDowns!$E$3:$E$336,MATCH("*"&amp;$AF80&amp;"*",$AF$2:$AF$651,0)))</f>
        <v>Construction Management</v>
      </c>
      <c r="AX80" s="68" t="str">
        <f>IF(INDEX(DropDowns!$E$3:$E$336,MATCH("*"&amp;$AG80&amp;"*",$AG$2:$AG$651,0))="","",INDEX(DropDowns!$E$3:$E$336,MATCH("*"&amp;$AG80&amp;"*",$AG$2:$AG$651,0)))</f>
        <v>Construction Management</v>
      </c>
      <c r="AY80" s="48" t="e">
        <f t="shared" si="18"/>
        <v>#N/A</v>
      </c>
      <c r="AZ80" s="48" t="str">
        <f t="shared" si="19"/>
        <v>Summer Brokman</v>
      </c>
      <c r="BA80" s="48" t="str">
        <f>$AZ80&amp;COUNTIF($AZ80:$AZ$651,$AZ80)</f>
        <v>Summer Brokman1</v>
      </c>
      <c r="BB80" s="68" t="e">
        <f>IF(INDEX('AAYME 2021_List'!$B$3:$B$311,MATCH($A80,'AAYME 2021_List'!$A$3:$A$311,0))="Yes","Yes","No")</f>
        <v>#N/A</v>
      </c>
      <c r="BC80" s="8" t="s">
        <v>2131</v>
      </c>
    </row>
    <row r="81" spans="1:55" x14ac:dyDescent="0.3">
      <c r="A81" s="48"/>
      <c r="B81" s="8">
        <v>81</v>
      </c>
      <c r="C81" s="143" t="s">
        <v>2887</v>
      </c>
      <c r="D81" s="143" t="s">
        <v>2888</v>
      </c>
      <c r="E81" s="143" t="s">
        <v>335</v>
      </c>
      <c r="F81" s="143" t="s">
        <v>169</v>
      </c>
      <c r="G81" s="8" t="s">
        <v>2889</v>
      </c>
      <c r="H81" s="8">
        <v>6622953142</v>
      </c>
      <c r="I81" s="143" t="s">
        <v>376</v>
      </c>
      <c r="J81" s="143" t="s">
        <v>2890</v>
      </c>
      <c r="K81" s="143" t="s">
        <v>2891</v>
      </c>
      <c r="L81" s="8" t="s">
        <v>2892</v>
      </c>
      <c r="M81" s="8" t="s">
        <v>2893</v>
      </c>
      <c r="N81" s="8" t="s">
        <v>2889</v>
      </c>
      <c r="O81" s="8">
        <v>6622750183</v>
      </c>
      <c r="P81" s="143" t="s">
        <v>2112</v>
      </c>
      <c r="Q81" s="143" t="s">
        <v>394</v>
      </c>
      <c r="R81" s="8" t="s">
        <v>2894</v>
      </c>
      <c r="T81" s="143" t="s">
        <v>2895</v>
      </c>
      <c r="U81" s="143" t="s">
        <v>2895</v>
      </c>
      <c r="V81" s="8" t="s">
        <v>488</v>
      </c>
      <c r="W81" s="8">
        <v>39773</v>
      </c>
      <c r="X81" s="8" t="s">
        <v>348</v>
      </c>
      <c r="Y81" s="143" t="s">
        <v>197</v>
      </c>
      <c r="AA81" s="8" t="s">
        <v>2200</v>
      </c>
      <c r="AE81" s="233" t="s">
        <v>50</v>
      </c>
      <c r="AF81" s="8" t="s">
        <v>2896</v>
      </c>
      <c r="AH81" s="8" t="s">
        <v>2897</v>
      </c>
      <c r="AI81" s="8" t="s">
        <v>369</v>
      </c>
      <c r="AJ81" s="8" t="s">
        <v>2898</v>
      </c>
      <c r="AL81" s="48" t="str">
        <f>IF($U81="","",IF(RIGHT($U81,4)=", MS",INDEX(DropDowns!$G$4:$G$1251,MATCH(TRIM($U81),DropDowns!$F$4:$F$1251,0)),INDEX(DropDowns!$G$4:$G$1251,MATCH(TRIM($U81)&amp;", MS",DropDowns!$F$4:$F$1251,0))))</f>
        <v>Clay</v>
      </c>
      <c r="AM81" s="48" t="s">
        <v>2130</v>
      </c>
      <c r="AN81" s="48" t="str">
        <f t="shared" si="13"/>
        <v>Javeon|Love|kizzy_williams@ymail.com|9</v>
      </c>
      <c r="AO81" s="48" t="str">
        <f t="shared" si="14"/>
        <v>Javeon|Love|9</v>
      </c>
      <c r="AP81" s="48" t="e">
        <f>INDEX(Transcripts_2021!$V$2:$V$324,MATCH($AN81,Transcripts_2021!$V$2:$V$324,0))</f>
        <v>#N/A</v>
      </c>
      <c r="AQ81" s="48" t="e">
        <f>INDEX(Transcripts_2021!$W$2:$W$324,MATCH($AO81,Transcripts_2021!$W$2:$W$324,0))</f>
        <v>#N/A</v>
      </c>
      <c r="AR81" s="68" t="e">
        <f t="shared" si="15"/>
        <v>#N/A</v>
      </c>
      <c r="AS81" s="68" t="e">
        <f t="shared" si="16"/>
        <v>#N/A</v>
      </c>
      <c r="AT81" s="48" t="str">
        <f t="shared" si="20"/>
        <v>0081</v>
      </c>
      <c r="AU81" s="48" t="e">
        <f>INDEX(Transcripts_2021!$AC$2:$AC$324,MATCH($AO81,Transcripts_2021!$W$2:$W$324,0))</f>
        <v>#N/A</v>
      </c>
      <c r="AV81" s="68" t="str">
        <f t="shared" si="17"/>
        <v>Yes</v>
      </c>
      <c r="AW81" s="68" t="str">
        <f>IF(INDEX(DropDowns!$E$3:$E$336,MATCH("*"&amp;$AF81&amp;"*",$AF$2:$AF$651,0))="","",INDEX(DropDowns!$E$3:$E$336,MATCH("*"&amp;$AF81&amp;"*",$AF$2:$AF$651,0)))</f>
        <v>Construction Technology</v>
      </c>
      <c r="AX81" s="68" t="str">
        <f>IF(INDEX(DropDowns!$E$3:$E$336,MATCH("*"&amp;$AG81&amp;"*",$AG$2:$AG$651,0))="","",INDEX(DropDowns!$E$3:$E$336,MATCH("*"&amp;$AG81&amp;"*",$AG$2:$AG$651,0)))</f>
        <v>Acid</v>
      </c>
      <c r="AY81" s="48" t="e">
        <f t="shared" si="18"/>
        <v>#N/A</v>
      </c>
      <c r="AZ81" s="48" t="str">
        <f t="shared" si="19"/>
        <v>Kizzy Doss</v>
      </c>
      <c r="BA81" s="48" t="str">
        <f>$AZ81&amp;COUNTIF($AZ81:$AZ$651,$AZ81)</f>
        <v>Kizzy Doss1</v>
      </c>
      <c r="BB81" s="68" t="e">
        <f>IF(INDEX('AAYME 2021_List'!$B$3:$B$311,MATCH($A81,'AAYME 2021_List'!$A$3:$A$311,0))="Yes","Yes","No")</f>
        <v>#N/A</v>
      </c>
      <c r="BC81" s="8" t="s">
        <v>2131</v>
      </c>
    </row>
    <row r="82" spans="1:55" x14ac:dyDescent="0.3">
      <c r="A82" s="48"/>
      <c r="B82" s="8">
        <v>82</v>
      </c>
      <c r="C82" s="143" t="s">
        <v>2899</v>
      </c>
      <c r="D82" s="143" t="s">
        <v>2900</v>
      </c>
      <c r="E82" s="143" t="s">
        <v>335</v>
      </c>
      <c r="F82" s="143" t="s">
        <v>169</v>
      </c>
      <c r="G82" s="8" t="s">
        <v>2901</v>
      </c>
      <c r="H82" s="8">
        <v>6622193328</v>
      </c>
      <c r="I82" s="143" t="s">
        <v>340</v>
      </c>
      <c r="J82" s="143" t="s">
        <v>2902</v>
      </c>
      <c r="K82" s="143" t="s">
        <v>2903</v>
      </c>
      <c r="L82" s="8" t="s">
        <v>2904</v>
      </c>
      <c r="M82" s="8" t="s">
        <v>2900</v>
      </c>
      <c r="N82" s="8" t="s">
        <v>2905</v>
      </c>
      <c r="O82" s="8">
        <v>6622193328</v>
      </c>
      <c r="P82" s="143" t="s">
        <v>2112</v>
      </c>
      <c r="Q82" s="143" t="s">
        <v>43</v>
      </c>
      <c r="R82" s="8" t="s">
        <v>2906</v>
      </c>
      <c r="T82" s="143" t="s">
        <v>922</v>
      </c>
      <c r="U82" s="143" t="s">
        <v>922</v>
      </c>
      <c r="V82" s="8" t="s">
        <v>488</v>
      </c>
      <c r="W82" s="8">
        <v>38751</v>
      </c>
      <c r="X82" s="8" t="s">
        <v>348</v>
      </c>
      <c r="Y82" s="143" t="s">
        <v>251</v>
      </c>
      <c r="Z82" s="8" t="s">
        <v>2114</v>
      </c>
      <c r="AB82" s="8" t="s">
        <v>2115</v>
      </c>
      <c r="AE82" s="233" t="s">
        <v>49</v>
      </c>
      <c r="AF82" s="8" t="s">
        <v>2907</v>
      </c>
      <c r="AI82" s="8" t="s">
        <v>2165</v>
      </c>
      <c r="AJ82" s="8" t="s">
        <v>2908</v>
      </c>
      <c r="AL82" s="48" t="str">
        <f>IF($U82="","",IF(RIGHT($U82,4)=", MS",INDEX(DropDowns!$G$4:$G$1251,MATCH(TRIM($U82),DropDowns!$F$4:$F$1251,0)),INDEX(DropDowns!$G$4:$G$1251,MATCH(TRIM($U82)&amp;", MS",DropDowns!$F$4:$F$1251,0))))</f>
        <v>Sunflower</v>
      </c>
      <c r="AM82" s="48" t="s">
        <v>2130</v>
      </c>
      <c r="AN82" s="48" t="str">
        <f t="shared" si="13"/>
        <v>Darryl|Hunter|Creatifspeaks@gmail.com|7</v>
      </c>
      <c r="AO82" s="48" t="str">
        <f t="shared" si="14"/>
        <v>Darryl|Hunter|7</v>
      </c>
      <c r="AP82" s="48" t="e">
        <f>INDEX(Transcripts_2021!$V$2:$V$324,MATCH($AN82,Transcripts_2021!$V$2:$V$324,0))</f>
        <v>#N/A</v>
      </c>
      <c r="AQ82" s="48" t="e">
        <f>INDEX(Transcripts_2021!$W$2:$W$324,MATCH($AO82,Transcripts_2021!$W$2:$W$324,0))</f>
        <v>#N/A</v>
      </c>
      <c r="AR82" s="68" t="e">
        <f t="shared" si="15"/>
        <v>#N/A</v>
      </c>
      <c r="AS82" s="68" t="e">
        <f t="shared" si="16"/>
        <v>#N/A</v>
      </c>
      <c r="AT82" s="48" t="str">
        <f t="shared" si="20"/>
        <v>0082</v>
      </c>
      <c r="AU82" s="48" t="e">
        <f>INDEX(Transcripts_2021!$AC$2:$AC$324,MATCH($AO82,Transcripts_2021!$W$2:$W$324,0))</f>
        <v>#N/A</v>
      </c>
      <c r="AV82" s="68" t="str">
        <f t="shared" si="17"/>
        <v>Yes</v>
      </c>
      <c r="AW82" s="68" t="str">
        <f>IF(INDEX(DropDowns!$E$3:$E$336,MATCH("*"&amp;$AF82&amp;"*",$AF$2:$AF$651,0))="","",INDEX(DropDowns!$E$3:$E$336,MATCH("*"&amp;$AF82&amp;"*",$AF$2:$AF$651,0)))</f>
        <v>Crop Science</v>
      </c>
      <c r="AX82" s="68" t="str">
        <f>IF(INDEX(DropDowns!$E$3:$E$336,MATCH("*"&amp;$AG82&amp;"*",$AG$2:$AG$651,0))="","",INDEX(DropDowns!$E$3:$E$336,MATCH("*"&amp;$AG82&amp;"*",$AG$2:$AG$651,0)))</f>
        <v>Acid</v>
      </c>
      <c r="AY82" s="48" t="e">
        <f t="shared" si="18"/>
        <v>#N/A</v>
      </c>
      <c r="AZ82" s="48" t="str">
        <f t="shared" si="19"/>
        <v>Lakita Hunter</v>
      </c>
      <c r="BA82" s="48" t="str">
        <f>$AZ82&amp;COUNTIF($AZ82:$AZ$651,$AZ82)</f>
        <v>Lakita Hunter1</v>
      </c>
      <c r="BB82" s="68" t="e">
        <f>IF(INDEX('AAYME 2021_List'!$B$3:$B$311,MATCH($A82,'AAYME 2021_List'!$A$3:$A$311,0))="Yes","Yes","No")</f>
        <v>#N/A</v>
      </c>
      <c r="BC82" s="8" t="s">
        <v>2131</v>
      </c>
    </row>
    <row r="83" spans="1:55" x14ac:dyDescent="0.3">
      <c r="A83" s="48"/>
      <c r="B83" s="8">
        <v>83</v>
      </c>
      <c r="C83" s="143" t="s">
        <v>2909</v>
      </c>
      <c r="D83" s="143" t="s">
        <v>249</v>
      </c>
      <c r="E83" s="143" t="s">
        <v>335</v>
      </c>
      <c r="F83" s="143" t="s">
        <v>170</v>
      </c>
      <c r="G83" s="8" t="s">
        <v>2910</v>
      </c>
      <c r="H83" s="8">
        <v>6019837509</v>
      </c>
      <c r="I83" s="143" t="s">
        <v>376</v>
      </c>
      <c r="J83" s="143" t="s">
        <v>1533</v>
      </c>
      <c r="K83" s="143" t="s">
        <v>2911</v>
      </c>
      <c r="L83" s="8" t="s">
        <v>2912</v>
      </c>
      <c r="M83" s="8" t="s">
        <v>249</v>
      </c>
      <c r="N83" s="8" t="s">
        <v>2910</v>
      </c>
      <c r="O83" s="8">
        <v>6019837509</v>
      </c>
      <c r="P83" s="143" t="s">
        <v>2112</v>
      </c>
      <c r="Q83" s="143" t="s">
        <v>394</v>
      </c>
      <c r="R83" s="8" t="s">
        <v>2913</v>
      </c>
      <c r="T83" s="143" t="s">
        <v>508</v>
      </c>
      <c r="U83" s="143" t="s">
        <v>508</v>
      </c>
      <c r="V83" s="8" t="s">
        <v>488</v>
      </c>
      <c r="W83" s="8">
        <v>39702</v>
      </c>
      <c r="X83" s="8" t="s">
        <v>348</v>
      </c>
      <c r="Y83" s="143" t="s">
        <v>228</v>
      </c>
      <c r="Z83" s="8" t="s">
        <v>2114</v>
      </c>
      <c r="AB83" s="8" t="s">
        <v>2115</v>
      </c>
      <c r="AE83" s="233" t="s">
        <v>48</v>
      </c>
      <c r="AF83" s="8" t="s">
        <v>2914</v>
      </c>
      <c r="AG83" s="8" t="s">
        <v>2915</v>
      </c>
      <c r="AH83" s="8" t="s">
        <v>2916</v>
      </c>
      <c r="AI83" s="8" t="s">
        <v>2165</v>
      </c>
      <c r="AJ83" s="8" t="s">
        <v>2917</v>
      </c>
      <c r="AL83" s="48" t="str">
        <f>IF($U83="","",IF(RIGHT($U83,4)=", MS",INDEX(DropDowns!$G$4:$G$1251,MATCH(TRIM($U83),DropDowns!$F$4:$F$1251,0)),INDEX(DropDowns!$G$4:$G$1251,MATCH(TRIM($U83)&amp;", MS",DropDowns!$F$4:$F$1251,0))))</f>
        <v>Lowndes</v>
      </c>
      <c r="AM83" s="48" t="s">
        <v>2130</v>
      </c>
      <c r="AN83" s="48" t="str">
        <f t="shared" si="13"/>
        <v>Railyn|Smith|terilynsmith960@gmail.com|9</v>
      </c>
      <c r="AO83" s="48" t="str">
        <f t="shared" si="14"/>
        <v>Railyn|Smith|9</v>
      </c>
      <c r="AP83" s="48" t="e">
        <f>INDEX(Transcripts_2021!$V$2:$V$324,MATCH($AN83,Transcripts_2021!$V$2:$V$324,0))</f>
        <v>#N/A</v>
      </c>
      <c r="AQ83" s="48" t="e">
        <f>INDEX(Transcripts_2021!$W$2:$W$324,MATCH($AO83,Transcripts_2021!$W$2:$W$324,0))</f>
        <v>#N/A</v>
      </c>
      <c r="AR83" s="68" t="e">
        <f t="shared" si="15"/>
        <v>#N/A</v>
      </c>
      <c r="AS83" s="68" t="e">
        <f t="shared" si="16"/>
        <v>#N/A</v>
      </c>
      <c r="AT83" s="48" t="str">
        <f t="shared" si="20"/>
        <v>0083</v>
      </c>
      <c r="AU83" s="48" t="e">
        <f>INDEX(Transcripts_2021!$AC$2:$AC$324,MATCH($AO83,Transcripts_2021!$W$2:$W$324,0))</f>
        <v>#N/A</v>
      </c>
      <c r="AV83" s="68" t="str">
        <f t="shared" si="17"/>
        <v>Yes</v>
      </c>
      <c r="AW83" s="68" t="e">
        <f>IF(INDEX(DropDowns!$E$3:$E$336,MATCH("*"&amp;$AF83&amp;"*",$AF$2:$AF$651,0))="","",INDEX(DropDowns!$E$3:$E$336,MATCH("*"&amp;$AF83&amp;"*",$AF$2:$AF$651,0)))</f>
        <v>#VALUE!</v>
      </c>
      <c r="AX83" s="68" t="str">
        <f>IF(INDEX(DropDowns!$E$3:$E$336,MATCH("*"&amp;$AG83&amp;"*",$AG$2:$AG$651,0))="","",INDEX(DropDowns!$E$3:$E$336,MATCH("*"&amp;$AG83&amp;"*",$AG$2:$AG$651,0)))</f>
        <v>Cure</v>
      </c>
      <c r="AY83" s="48" t="e">
        <f t="shared" si="18"/>
        <v>#N/A</v>
      </c>
      <c r="AZ83" s="48" t="str">
        <f t="shared" si="19"/>
        <v>Terilyn Smith</v>
      </c>
      <c r="BA83" s="48" t="str">
        <f>$AZ83&amp;COUNTIF($AZ83:$AZ$651,$AZ83)</f>
        <v>Terilyn Smith1</v>
      </c>
      <c r="BB83" s="68" t="e">
        <f>IF(INDEX('AAYME 2021_List'!$B$3:$B$311,MATCH($A83,'AAYME 2021_List'!$A$3:$A$311,0))="Yes","Yes","No")</f>
        <v>#N/A</v>
      </c>
      <c r="BC83" s="8" t="s">
        <v>2131</v>
      </c>
    </row>
    <row r="84" spans="1:55" x14ac:dyDescent="0.3">
      <c r="A84" s="48"/>
      <c r="B84" s="8">
        <v>84</v>
      </c>
      <c r="C84" s="143" t="s">
        <v>2918</v>
      </c>
      <c r="D84" s="143" t="s">
        <v>2919</v>
      </c>
      <c r="E84" s="143" t="s">
        <v>335</v>
      </c>
      <c r="F84" s="143" t="s">
        <v>170</v>
      </c>
      <c r="G84" s="8" t="s">
        <v>2920</v>
      </c>
      <c r="H84" s="8">
        <v>6625708597</v>
      </c>
      <c r="I84" s="143" t="s">
        <v>401</v>
      </c>
      <c r="J84" s="143" t="s">
        <v>517</v>
      </c>
      <c r="K84" s="143" t="s">
        <v>1367</v>
      </c>
      <c r="L84" s="8" t="s">
        <v>2921</v>
      </c>
      <c r="M84" s="8" t="s">
        <v>729</v>
      </c>
      <c r="N84" s="8" t="s">
        <v>730</v>
      </c>
      <c r="O84" s="8">
        <v>6622427771</v>
      </c>
      <c r="P84" s="143" t="s">
        <v>441</v>
      </c>
      <c r="Q84" s="143" t="s">
        <v>394</v>
      </c>
      <c r="R84" s="8" t="s">
        <v>2922</v>
      </c>
      <c r="S84" s="8" t="s">
        <v>2923</v>
      </c>
      <c r="T84" s="143" t="s">
        <v>2924</v>
      </c>
      <c r="U84" s="143" t="s">
        <v>2924</v>
      </c>
      <c r="V84" s="8" t="s">
        <v>488</v>
      </c>
      <c r="W84" s="8">
        <v>39701</v>
      </c>
      <c r="X84" s="8" t="s">
        <v>348</v>
      </c>
      <c r="Y84" s="143" t="s">
        <v>2925</v>
      </c>
      <c r="Z84" s="8" t="s">
        <v>2114</v>
      </c>
      <c r="AB84" s="8" t="s">
        <v>2115</v>
      </c>
      <c r="AE84" s="233" t="s">
        <v>48</v>
      </c>
      <c r="AF84" s="8" t="s">
        <v>2926</v>
      </c>
      <c r="AI84" s="8" t="s">
        <v>442</v>
      </c>
      <c r="AL84" s="48" t="str">
        <f>IF($U84="","",IF(RIGHT($U84,4)=", MS",INDEX(DropDowns!$G$4:$G$1251,MATCH(TRIM($U84),DropDowns!$F$4:$F$1251,0)),INDEX(DropDowns!$G$4:$G$1251,MATCH(TRIM($U84)&amp;", MS",DropDowns!$F$4:$F$1251,0))))</f>
        <v>Lowndes</v>
      </c>
      <c r="AM84" s="48" t="s">
        <v>2130</v>
      </c>
      <c r="AN84" s="48" t="str">
        <f t="shared" si="13"/>
        <v>Aliyiah|Richey|aliyiahrichey31@icloud.com|8</v>
      </c>
      <c r="AO84" s="48" t="str">
        <f t="shared" si="14"/>
        <v>Aliyiah|Richey|8</v>
      </c>
      <c r="AP84" s="48" t="e">
        <f>INDEX(Transcripts_2021!$V$2:$V$324,MATCH($AN84,Transcripts_2021!$V$2:$V$324,0))</f>
        <v>#N/A</v>
      </c>
      <c r="AQ84" s="48" t="e">
        <f>INDEX(Transcripts_2021!$W$2:$W$324,MATCH($AO84,Transcripts_2021!$W$2:$W$324,0))</f>
        <v>#N/A</v>
      </c>
      <c r="AR84" s="68" t="e">
        <f t="shared" si="15"/>
        <v>#N/A</v>
      </c>
      <c r="AS84" s="68" t="e">
        <f t="shared" si="16"/>
        <v>#N/A</v>
      </c>
      <c r="AT84" s="48" t="str">
        <f t="shared" si="20"/>
        <v>0084</v>
      </c>
      <c r="AU84" s="48" t="e">
        <f>INDEX(Transcripts_2021!$AC$2:$AC$324,MATCH($AO84,Transcripts_2021!$W$2:$W$324,0))</f>
        <v>#N/A</v>
      </c>
      <c r="AV84" s="68" t="str">
        <f t="shared" si="17"/>
        <v>Yes</v>
      </c>
      <c r="AW84" s="68" t="e">
        <f>IF(INDEX(DropDowns!$E$3:$E$336,MATCH("*"&amp;$AF84&amp;"*",$AF$2:$AF$651,0))="","",INDEX(DropDowns!$E$3:$E$336,MATCH("*"&amp;$AF84&amp;"*",$AF$2:$AF$651,0)))</f>
        <v>#VALUE!</v>
      </c>
      <c r="AX84" s="68" t="str">
        <f>IF(INDEX(DropDowns!$E$3:$E$336,MATCH("*"&amp;$AG84&amp;"*",$AG$2:$AG$651,0))="","",INDEX(DropDowns!$E$3:$E$336,MATCH("*"&amp;$AG84&amp;"*",$AG$2:$AG$651,0)))</f>
        <v>Acid</v>
      </c>
      <c r="AY84" s="48" t="e">
        <f t="shared" si="18"/>
        <v>#N/A</v>
      </c>
      <c r="AZ84" s="48" t="str">
        <f t="shared" si="19"/>
        <v>Tammara Bush</v>
      </c>
      <c r="BA84" s="48" t="str">
        <f>$AZ84&amp;COUNTIF($AZ84:$AZ$651,$AZ84)</f>
        <v>Tammara Bush1</v>
      </c>
      <c r="BB84" s="68" t="e">
        <f>IF(INDEX('AAYME 2021_List'!$B$3:$B$311,MATCH($A84,'AAYME 2021_List'!$A$3:$A$311,0))="Yes","Yes","No")</f>
        <v>#N/A</v>
      </c>
      <c r="BC84" s="8" t="s">
        <v>2131</v>
      </c>
    </row>
    <row r="85" spans="1:55" x14ac:dyDescent="0.3">
      <c r="A85" s="48" t="str">
        <f>$AT85&amp;"-"&amp;UPPER(LEFT($D85,3))&amp;"-"&amp;UPPER(LEFT($C85,2))&amp;"-"&amp;$AU85</f>
        <v>0085-JOH-JA-0151</v>
      </c>
      <c r="B85" s="8">
        <v>85</v>
      </c>
      <c r="C85" s="143" t="s">
        <v>2927</v>
      </c>
      <c r="D85" s="143" t="s">
        <v>736</v>
      </c>
      <c r="E85" s="143" t="s">
        <v>335</v>
      </c>
      <c r="F85" s="143" t="s">
        <v>170</v>
      </c>
      <c r="I85" s="143" t="s">
        <v>340</v>
      </c>
      <c r="J85" s="143" t="s">
        <v>2763</v>
      </c>
      <c r="K85" s="143" t="s">
        <v>1618</v>
      </c>
      <c r="L85" s="8" t="s">
        <v>2928</v>
      </c>
      <c r="M85" s="8" t="s">
        <v>736</v>
      </c>
      <c r="N85" s="8" t="s">
        <v>2929</v>
      </c>
      <c r="O85" s="8">
        <v>6624360275</v>
      </c>
      <c r="P85" s="143" t="s">
        <v>2112</v>
      </c>
      <c r="Q85" s="143" t="s">
        <v>45</v>
      </c>
      <c r="R85" s="8" t="s">
        <v>2930</v>
      </c>
      <c r="T85" s="143" t="s">
        <v>1618</v>
      </c>
      <c r="U85" s="143" t="s">
        <v>1618</v>
      </c>
      <c r="V85" s="8" t="s">
        <v>488</v>
      </c>
      <c r="W85" s="8">
        <v>39730</v>
      </c>
      <c r="X85" s="8" t="s">
        <v>348</v>
      </c>
      <c r="Y85" s="143" t="s">
        <v>232</v>
      </c>
      <c r="Z85" s="8" t="s">
        <v>2114</v>
      </c>
      <c r="AB85" s="8" t="s">
        <v>2115</v>
      </c>
      <c r="AE85" s="233" t="s">
        <v>48</v>
      </c>
      <c r="AF85" s="8" t="s">
        <v>2931</v>
      </c>
      <c r="AG85" s="8" t="s">
        <v>2932</v>
      </c>
      <c r="AI85" s="8" t="s">
        <v>442</v>
      </c>
      <c r="AL85" s="48" t="str">
        <f>IF($U85="","",IF(RIGHT($U85,4)=", MS",INDEX(DropDowns!$G$4:$G$1251,MATCH(TRIM($U85),DropDowns!$F$4:$F$1251,0)),INDEX(DropDowns!$G$4:$G$1251,MATCH(TRIM($U85)&amp;", MS",DropDowns!$F$4:$F$1251,0))))</f>
        <v>Monroe</v>
      </c>
      <c r="AM85" s="48" t="str">
        <f>IF(INDEX('AAYME 2021_List'!$A$3:$A$311,MATCH($A85,'AAYME 2021_List'!$A$3:$A$311,0))=$A85,INDEX('AAYME 2021_List'!$AC$3:$AC$311,MATCH($A85,'AAYME 2021_List'!$A$3:$A$311,0)),"")</f>
        <v>Monroe</v>
      </c>
      <c r="AN85" s="48" t="str">
        <f t="shared" si="13"/>
        <v>Jatori|Johnson||7</v>
      </c>
      <c r="AO85" s="48" t="str">
        <f t="shared" si="14"/>
        <v>Jatori|Johnson|7</v>
      </c>
      <c r="AP85" s="48" t="e">
        <f>INDEX(Transcripts_2021!$V$2:$V$324,MATCH($AN85,Transcripts_2021!$V$2:$V$324,0))</f>
        <v>#N/A</v>
      </c>
      <c r="AQ85" s="48" t="str">
        <f>INDEX(Transcripts_2021!$W$2:$W$324,MATCH($AO85,Transcripts_2021!$W$2:$W$324,0))</f>
        <v>Jatori|Johnson|7</v>
      </c>
      <c r="AR85" s="68" t="e">
        <f t="shared" si="15"/>
        <v>#N/A</v>
      </c>
      <c r="AS85" s="68" t="str">
        <f t="shared" si="16"/>
        <v>Yes</v>
      </c>
      <c r="AT85" s="48" t="str">
        <f t="shared" si="20"/>
        <v>0085</v>
      </c>
      <c r="AU85" s="48" t="str">
        <f>INDEX(Transcripts_2021!$AC$2:$AC$324,MATCH($AO85,Transcripts_2021!$W$2:$W$324,0))</f>
        <v>0151</v>
      </c>
      <c r="AV85" s="68" t="str">
        <f t="shared" si="17"/>
        <v>Yes</v>
      </c>
      <c r="AW85" s="68" t="str">
        <f>IF(INDEX(DropDowns!$E$3:$E$336,MATCH("*"&amp;$AF85&amp;"*",$AF$2:$AF$651,0))="","",INDEX(DropDowns!$E$3:$E$336,MATCH("*"&amp;$AF85&amp;"*",$AF$2:$AF$651,0)))</f>
        <v>Cybersecurity</v>
      </c>
      <c r="AX85" s="68" t="str">
        <f>IF(INDEX(DropDowns!$E$3:$E$336,MATCH("*"&amp;$AG85&amp;"*",$AG$2:$AG$651,0))="","",INDEX(DropDowns!$E$3:$E$336,MATCH("*"&amp;$AG85&amp;"*",$AG$2:$AG$651,0)))</f>
        <v>Cybersecurity</v>
      </c>
      <c r="AY85" s="48" t="str">
        <f t="shared" si="18"/>
        <v>0085-JOH-JA-0151</v>
      </c>
      <c r="AZ85" s="48" t="str">
        <f t="shared" si="19"/>
        <v>China Johnson</v>
      </c>
      <c r="BA85" s="48" t="str">
        <f>$AZ85&amp;COUNTIF($AZ85:$AZ$651,$AZ85)</f>
        <v>China Johnson1</v>
      </c>
      <c r="BB85" s="68" t="str">
        <f>IF(INDEX('AAYME 2021_List'!$B$3:$B$311,MATCH($A85,'AAYME 2021_List'!$A$3:$A$311,0))="Yes","Yes","No")</f>
        <v>No</v>
      </c>
      <c r="BC85" s="48" t="str">
        <f>IF(INDEX('AAYME 2021_List'!$A$3:$A$311,MATCH($A85,'AAYME 2021_List'!$A$3:$A$311,0))=$A85,INDEX('AAYME 2021_List'!$C$3:$C$311,MATCH($A85,'AAYME 2021_List'!$A$3:$A$311,0)),"")</f>
        <v>99-Not Selected</v>
      </c>
    </row>
    <row r="86" spans="1:55" x14ac:dyDescent="0.3">
      <c r="A86" s="48"/>
      <c r="B86" s="8">
        <v>86</v>
      </c>
      <c r="C86" s="143" t="s">
        <v>2933</v>
      </c>
      <c r="D86" s="143" t="s">
        <v>218</v>
      </c>
      <c r="E86" s="143" t="s">
        <v>335</v>
      </c>
      <c r="F86" s="143" t="s">
        <v>170</v>
      </c>
      <c r="G86" s="8" t="s">
        <v>2934</v>
      </c>
      <c r="H86" s="8">
        <v>2024031142</v>
      </c>
      <c r="I86" s="143" t="s">
        <v>340</v>
      </c>
      <c r="J86" s="143" t="s">
        <v>2742</v>
      </c>
      <c r="K86" s="143" t="s">
        <v>2935</v>
      </c>
      <c r="L86" s="8" t="s">
        <v>2936</v>
      </c>
      <c r="M86" s="8" t="s">
        <v>218</v>
      </c>
      <c r="N86" s="8" t="s">
        <v>2937</v>
      </c>
      <c r="O86" s="8">
        <v>9012928870</v>
      </c>
      <c r="P86" s="143" t="s">
        <v>2112</v>
      </c>
      <c r="Q86" s="143" t="s">
        <v>45</v>
      </c>
      <c r="R86" s="8" t="s">
        <v>2745</v>
      </c>
      <c r="T86" s="143" t="s">
        <v>1593</v>
      </c>
      <c r="U86" s="143" t="s">
        <v>1593</v>
      </c>
      <c r="V86" s="8" t="s">
        <v>488</v>
      </c>
      <c r="W86" s="8">
        <v>39702</v>
      </c>
      <c r="X86" s="8" t="s">
        <v>348</v>
      </c>
      <c r="Y86" s="143" t="s">
        <v>1593</v>
      </c>
      <c r="Z86" s="8" t="s">
        <v>2114</v>
      </c>
      <c r="AB86" s="8" t="s">
        <v>2115</v>
      </c>
      <c r="AE86" s="233" t="s">
        <v>48</v>
      </c>
      <c r="AF86" s="8" t="s">
        <v>2938</v>
      </c>
      <c r="AG86" s="8" t="s">
        <v>2939</v>
      </c>
      <c r="AH86" s="8" t="s">
        <v>2940</v>
      </c>
      <c r="AI86" s="8" t="s">
        <v>442</v>
      </c>
      <c r="AJ86" s="8" t="s">
        <v>2941</v>
      </c>
      <c r="AK86" s="8" t="s">
        <v>2942</v>
      </c>
      <c r="AL86" s="48" t="str">
        <f>IF($U86="","",IF(RIGHT($U86,4)=", MS",INDEX(DropDowns!$G$4:$G$1251,MATCH(TRIM($U86),DropDowns!$F$4:$F$1251,0)),INDEX(DropDowns!$G$4:$G$1251,MATCH(TRIM($U86)&amp;", MS",DropDowns!$F$4:$F$1251,0))))</f>
        <v>Lowndes</v>
      </c>
      <c r="AM86" s="48" t="s">
        <v>2130</v>
      </c>
      <c r="AN86" s="48" t="str">
        <f t="shared" si="13"/>
        <v>Helyn|Jones|theskinnylegendhelyn@gmail.com|7</v>
      </c>
      <c r="AO86" s="48" t="str">
        <f t="shared" si="14"/>
        <v>Helyn|Jones|7</v>
      </c>
      <c r="AP86" s="48" t="e">
        <f>INDEX(Transcripts_2021!$V$2:$V$324,MATCH($AN86,Transcripts_2021!$V$2:$V$324,0))</f>
        <v>#N/A</v>
      </c>
      <c r="AQ86" s="48" t="e">
        <f>INDEX(Transcripts_2021!$W$2:$W$324,MATCH($AO86,Transcripts_2021!$W$2:$W$324,0))</f>
        <v>#N/A</v>
      </c>
      <c r="AR86" s="68" t="e">
        <f t="shared" si="15"/>
        <v>#N/A</v>
      </c>
      <c r="AS86" s="68" t="e">
        <f t="shared" si="16"/>
        <v>#N/A</v>
      </c>
      <c r="AT86" s="48" t="str">
        <f t="shared" si="20"/>
        <v>0086</v>
      </c>
      <c r="AU86" s="48" t="e">
        <f>INDEX(Transcripts_2021!$AC$2:$AC$324,MATCH($AO86,Transcripts_2021!$W$2:$W$324,0))</f>
        <v>#N/A</v>
      </c>
      <c r="AV86" s="70" t="str">
        <f t="shared" si="17"/>
        <v>No</v>
      </c>
      <c r="AW86" s="68" t="str">
        <f>IF(INDEX(DropDowns!$E$3:$E$336,MATCH("*"&amp;$AF86&amp;"*",$AF$2:$AF$651,0))="","",INDEX(DropDowns!$E$3:$E$336,MATCH("*"&amp;$AF86&amp;"*",$AF$2:$AF$651,0)))</f>
        <v>Cyclone</v>
      </c>
      <c r="AX86" s="68" t="str">
        <f>IF(INDEX(DropDowns!$E$3:$E$336,MATCH("*"&amp;$AG86&amp;"*",$AG$2:$AG$651,0))="","",INDEX(DropDowns!$E$3:$E$336,MATCH("*"&amp;$AG86&amp;"*",$AG$2:$AG$651,0)))</f>
        <v>Cyclone</v>
      </c>
      <c r="AY86" s="48" t="e">
        <f t="shared" si="18"/>
        <v>#N/A</v>
      </c>
      <c r="AZ86" s="48" t="str">
        <f t="shared" si="19"/>
        <v>Sybil Jones</v>
      </c>
      <c r="BA86" s="48" t="str">
        <f>$AZ86&amp;COUNTIF($AZ86:$AZ$651,$AZ86)</f>
        <v>Sybil Jones1</v>
      </c>
      <c r="BB86" s="68" t="e">
        <f>IF(INDEX('AAYME 2021_List'!$B$3:$B$311,MATCH($A86,'AAYME 2021_List'!$A$3:$A$311,0))="Yes","Yes","No")</f>
        <v>#N/A</v>
      </c>
      <c r="BC86" s="8" t="s">
        <v>2131</v>
      </c>
    </row>
    <row r="87" spans="1:55" x14ac:dyDescent="0.3">
      <c r="A87" s="48"/>
      <c r="B87" s="8">
        <v>87</v>
      </c>
      <c r="C87" s="143" t="s">
        <v>2943</v>
      </c>
      <c r="D87" s="143" t="s">
        <v>2944</v>
      </c>
      <c r="E87" s="143" t="s">
        <v>335</v>
      </c>
      <c r="F87" s="143" t="s">
        <v>170</v>
      </c>
      <c r="G87" s="8" t="s">
        <v>2945</v>
      </c>
      <c r="H87" s="8">
        <v>6624020291</v>
      </c>
      <c r="I87" s="143" t="s">
        <v>340</v>
      </c>
      <c r="J87" s="143" t="s">
        <v>2946</v>
      </c>
      <c r="K87" s="143" t="s">
        <v>2947</v>
      </c>
      <c r="L87" s="8" t="s">
        <v>1040</v>
      </c>
      <c r="M87" s="8" t="s">
        <v>2948</v>
      </c>
      <c r="N87" s="8" t="s">
        <v>2949</v>
      </c>
      <c r="O87" s="8">
        <v>6624020291</v>
      </c>
      <c r="P87" s="143" t="s">
        <v>2112</v>
      </c>
      <c r="Q87" s="143" t="s">
        <v>394</v>
      </c>
      <c r="R87" s="8" t="s">
        <v>2950</v>
      </c>
      <c r="T87" s="143" t="s">
        <v>2514</v>
      </c>
      <c r="U87" s="143" t="s">
        <v>2514</v>
      </c>
      <c r="V87" s="8" t="s">
        <v>488</v>
      </c>
      <c r="W87" s="8">
        <v>38773</v>
      </c>
      <c r="X87" s="8" t="s">
        <v>348</v>
      </c>
      <c r="Y87" s="143" t="s">
        <v>190</v>
      </c>
      <c r="AA87" s="8" t="s">
        <v>2200</v>
      </c>
      <c r="AC87" s="8" t="s">
        <v>2201</v>
      </c>
      <c r="AE87" s="233" t="s">
        <v>49</v>
      </c>
      <c r="AF87" s="8" t="s">
        <v>2951</v>
      </c>
      <c r="AG87" s="8" t="s">
        <v>2952</v>
      </c>
      <c r="AH87" s="8" t="s">
        <v>2953</v>
      </c>
      <c r="AI87" s="8" t="s">
        <v>2165</v>
      </c>
      <c r="AJ87" s="8" t="s">
        <v>2954</v>
      </c>
      <c r="AK87" s="8" t="s">
        <v>2955</v>
      </c>
      <c r="AL87" s="48" t="str">
        <f>IF($U87="","",IF(RIGHT($U87,4)=", MS",INDEX(DropDowns!$G$4:$G$1251,MATCH(TRIM($U87),DropDowns!$F$4:$F$1251,0)),INDEX(DropDowns!$G$4:$G$1251,MATCH(TRIM($U87)&amp;", MS",DropDowns!$F$4:$F$1251,0))))</f>
        <v>Bolivar</v>
      </c>
      <c r="AM87" s="48" t="s">
        <v>2130</v>
      </c>
      <c r="AN87" s="48" t="str">
        <f t="shared" si="13"/>
        <v>Jameelah|Bryant|jbryant4135@wbcsdk12.org|7</v>
      </c>
      <c r="AO87" s="48" t="str">
        <f t="shared" si="14"/>
        <v>Jameelah|Bryant|7</v>
      </c>
      <c r="AP87" s="48" t="e">
        <f>INDEX(Transcripts_2021!$V$2:$V$324,MATCH($AN87,Transcripts_2021!$V$2:$V$324,0))</f>
        <v>#N/A</v>
      </c>
      <c r="AQ87" s="48" t="e">
        <f>INDEX(Transcripts_2021!$W$2:$W$324,MATCH($AO87,Transcripts_2021!$W$2:$W$324,0))</f>
        <v>#N/A</v>
      </c>
      <c r="AR87" s="68" t="e">
        <f t="shared" si="15"/>
        <v>#N/A</v>
      </c>
      <c r="AS87" s="68" t="e">
        <f t="shared" si="16"/>
        <v>#N/A</v>
      </c>
      <c r="AT87" s="48" t="str">
        <f t="shared" si="20"/>
        <v>0087</v>
      </c>
      <c r="AU87" s="48" t="e">
        <f>INDEX(Transcripts_2021!$AC$2:$AC$324,MATCH($AO87,Transcripts_2021!$W$2:$W$324,0))</f>
        <v>#N/A</v>
      </c>
      <c r="AV87" s="70" t="str">
        <f t="shared" si="17"/>
        <v>Yes</v>
      </c>
      <c r="AW87" s="68" t="e">
        <f>IF(INDEX(DropDowns!$E$3:$E$336,MATCH("*"&amp;$AF87&amp;"*",$AF$2:$AF$651,0))="","",INDEX(DropDowns!$E$3:$E$336,MATCH("*"&amp;$AF87&amp;"*",$AF$2:$AF$651,0)))</f>
        <v>#VALUE!</v>
      </c>
      <c r="AX87" s="68" t="str">
        <f>IF(INDEX(DropDowns!$E$3:$E$336,MATCH("*"&amp;$AG87&amp;"*",$AG$2:$AG$651,0))="","",INDEX(DropDowns!$E$3:$E$336,MATCH("*"&amp;$AG87&amp;"*",$AG$2:$AG$651,0)))</f>
        <v>Data</v>
      </c>
      <c r="AY87" s="48" t="e">
        <f t="shared" si="18"/>
        <v>#N/A</v>
      </c>
      <c r="AZ87" s="48" t="str">
        <f t="shared" si="19"/>
        <v>Tameka Curry</v>
      </c>
      <c r="BA87" s="48" t="str">
        <f>$AZ87&amp;COUNTIF($AZ87:$AZ$651,$AZ87)</f>
        <v>Tameka Curry1</v>
      </c>
      <c r="BB87" s="68" t="e">
        <f>IF(INDEX('AAYME 2021_List'!$B$3:$B$311,MATCH($A87,'AAYME 2021_List'!$A$3:$A$311,0))="Yes","Yes","No")</f>
        <v>#N/A</v>
      </c>
      <c r="BC87" s="8" t="s">
        <v>2131</v>
      </c>
    </row>
    <row r="88" spans="1:55" x14ac:dyDescent="0.3">
      <c r="A88" s="48"/>
      <c r="B88" s="8">
        <v>89</v>
      </c>
      <c r="C88" s="143" t="s">
        <v>2956</v>
      </c>
      <c r="D88" s="143" t="s">
        <v>2957</v>
      </c>
      <c r="E88" s="143" t="s">
        <v>335</v>
      </c>
      <c r="F88" s="143" t="s">
        <v>170</v>
      </c>
      <c r="H88" s="8">
        <v>6016203483</v>
      </c>
      <c r="I88" s="143" t="s">
        <v>376</v>
      </c>
      <c r="J88" s="143" t="s">
        <v>2958</v>
      </c>
      <c r="K88" s="143" t="s">
        <v>2959</v>
      </c>
      <c r="L88" s="8" t="s">
        <v>2960</v>
      </c>
      <c r="M88" s="8" t="s">
        <v>562</v>
      </c>
      <c r="N88" s="8" t="s">
        <v>2961</v>
      </c>
      <c r="O88" s="8">
        <v>6013102077</v>
      </c>
      <c r="P88" s="143" t="s">
        <v>2159</v>
      </c>
      <c r="Q88" s="143" t="s">
        <v>394</v>
      </c>
      <c r="R88" s="8" t="s">
        <v>2962</v>
      </c>
      <c r="T88" s="143" t="s">
        <v>698</v>
      </c>
      <c r="U88" s="143" t="s">
        <v>698</v>
      </c>
      <c r="V88" s="8" t="s">
        <v>488</v>
      </c>
      <c r="W88" s="8">
        <v>39402</v>
      </c>
      <c r="X88" s="8" t="s">
        <v>348</v>
      </c>
      <c r="Y88" s="143" t="s">
        <v>371</v>
      </c>
      <c r="Z88" s="8" t="s">
        <v>2114</v>
      </c>
      <c r="AB88" s="8" t="s">
        <v>2115</v>
      </c>
      <c r="AE88" s="233" t="s">
        <v>50</v>
      </c>
      <c r="AF88" s="8" t="s">
        <v>2963</v>
      </c>
      <c r="AI88" s="8" t="s">
        <v>2165</v>
      </c>
      <c r="AJ88" s="8" t="s">
        <v>2244</v>
      </c>
      <c r="AK88" s="8" t="s">
        <v>2964</v>
      </c>
      <c r="AL88" s="275" t="s">
        <v>221</v>
      </c>
      <c r="AM88" s="48" t="s">
        <v>2130</v>
      </c>
      <c r="AN88" s="48" t="str">
        <f t="shared" si="13"/>
        <v>Tanaja|Jackaon||9</v>
      </c>
      <c r="AO88" s="48" t="str">
        <f t="shared" si="14"/>
        <v>Tanaja|Jackaon|9</v>
      </c>
      <c r="AP88" s="48" t="e">
        <f>INDEX(Transcripts_2021!$V$2:$V$324,MATCH($AN88,Transcripts_2021!$V$2:$V$324,0))</f>
        <v>#N/A</v>
      </c>
      <c r="AQ88" s="48" t="e">
        <f>INDEX(Transcripts_2021!$W$2:$W$324,MATCH($AO88,Transcripts_2021!$W$2:$W$324,0))</f>
        <v>#N/A</v>
      </c>
      <c r="AR88" s="68" t="e">
        <f t="shared" si="15"/>
        <v>#N/A</v>
      </c>
      <c r="AS88" s="68" t="e">
        <f t="shared" si="16"/>
        <v>#N/A</v>
      </c>
      <c r="AT88" s="48" t="str">
        <f t="shared" si="20"/>
        <v>0089</v>
      </c>
      <c r="AU88" s="48" t="e">
        <f>INDEX(Transcripts_2021!$AC$2:$AC$324,MATCH($AO88,Transcripts_2021!$W$2:$W$324,0))</f>
        <v>#N/A</v>
      </c>
      <c r="AV88" s="70" t="str">
        <f t="shared" si="17"/>
        <v>No</v>
      </c>
      <c r="AW88" s="68" t="str">
        <f>IF(INDEX(DropDowns!$E$3:$E$336,MATCH("*"&amp;$AF88&amp;"*",$AF$2:$AF$651,0))="","",INDEX(DropDowns!$E$3:$E$336,MATCH("*"&amp;$AF88&amp;"*",$AF$2:$AF$651,0)))</f>
        <v>Data Science</v>
      </c>
      <c r="AX88" s="68" t="str">
        <f>IF(INDEX(DropDowns!$E$3:$E$336,MATCH("*"&amp;$AG88&amp;"*",$AG$2:$AG$651,0))="","",INDEX(DropDowns!$E$3:$E$336,MATCH("*"&amp;$AG88&amp;"*",$AG$2:$AG$651,0)))</f>
        <v>Acid</v>
      </c>
      <c r="AY88" s="48" t="e">
        <f t="shared" si="18"/>
        <v>#N/A</v>
      </c>
      <c r="AZ88" s="48" t="str">
        <f t="shared" si="19"/>
        <v>Tisha Jackson</v>
      </c>
      <c r="BA88" s="48" t="str">
        <f>$AZ88&amp;COUNTIF($AZ88:$AZ$651,$AZ88)</f>
        <v>Tisha Jackson2</v>
      </c>
      <c r="BB88" s="68" t="e">
        <f>IF(INDEX('AAYME 2021_List'!$B$3:$B$311,MATCH($A88,'AAYME 2021_List'!$A$3:$A$311,0))="Yes","Yes","No")</f>
        <v>#N/A</v>
      </c>
      <c r="BC88" s="8" t="s">
        <v>2131</v>
      </c>
    </row>
    <row r="89" spans="1:55" x14ac:dyDescent="0.3">
      <c r="A89" s="48"/>
      <c r="B89" s="8">
        <v>90</v>
      </c>
      <c r="C89" s="143" t="s">
        <v>2965</v>
      </c>
      <c r="D89" s="143" t="s">
        <v>503</v>
      </c>
      <c r="E89" s="143" t="s">
        <v>335</v>
      </c>
      <c r="F89" s="143" t="s">
        <v>170</v>
      </c>
      <c r="H89" s="8">
        <v>6012709823</v>
      </c>
      <c r="I89" s="143" t="s">
        <v>376</v>
      </c>
      <c r="J89" s="143" t="s">
        <v>2966</v>
      </c>
      <c r="K89" s="143" t="s">
        <v>465</v>
      </c>
      <c r="L89" s="8" t="s">
        <v>2960</v>
      </c>
      <c r="M89" s="8" t="s">
        <v>214</v>
      </c>
      <c r="N89" s="8" t="s">
        <v>2967</v>
      </c>
      <c r="O89" s="8">
        <v>6013102077</v>
      </c>
      <c r="P89" s="143" t="s">
        <v>2159</v>
      </c>
      <c r="Q89" s="143" t="s">
        <v>394</v>
      </c>
      <c r="R89" s="8" t="s">
        <v>2968</v>
      </c>
      <c r="T89" s="143" t="s">
        <v>698</v>
      </c>
      <c r="U89" s="143" t="s">
        <v>698</v>
      </c>
      <c r="V89" s="8" t="s">
        <v>488</v>
      </c>
      <c r="W89" s="8">
        <v>39401</v>
      </c>
      <c r="X89" s="8" t="s">
        <v>348</v>
      </c>
      <c r="Y89" s="143" t="s">
        <v>371</v>
      </c>
      <c r="Z89" s="8" t="s">
        <v>2114</v>
      </c>
      <c r="AB89" s="8" t="s">
        <v>2115</v>
      </c>
      <c r="AE89" s="233" t="s">
        <v>50</v>
      </c>
      <c r="AF89" s="8" t="s">
        <v>2969</v>
      </c>
      <c r="AI89" s="8" t="s">
        <v>2165</v>
      </c>
      <c r="AJ89" s="8" t="s">
        <v>2970</v>
      </c>
      <c r="AK89" s="8" t="s">
        <v>2971</v>
      </c>
      <c r="AL89" s="275" t="s">
        <v>202</v>
      </c>
      <c r="AM89" s="48" t="s">
        <v>2130</v>
      </c>
      <c r="AN89" s="48" t="str">
        <f t="shared" si="13"/>
        <v>Apryle|Morgan||9</v>
      </c>
      <c r="AO89" s="48" t="str">
        <f t="shared" si="14"/>
        <v>Apryle|Morgan|9</v>
      </c>
      <c r="AP89" s="48" t="e">
        <f>INDEX(Transcripts_2021!$V$2:$V$324,MATCH($AN89,Transcripts_2021!$V$2:$V$324,0))</f>
        <v>#N/A</v>
      </c>
      <c r="AQ89" s="48" t="e">
        <f>INDEX(Transcripts_2021!$W$2:$W$324,MATCH($AO89,Transcripts_2021!$W$2:$W$324,0))</f>
        <v>#N/A</v>
      </c>
      <c r="AR89" s="68" t="e">
        <f t="shared" si="15"/>
        <v>#N/A</v>
      </c>
      <c r="AS89" s="68" t="e">
        <f t="shared" si="16"/>
        <v>#N/A</v>
      </c>
      <c r="AT89" s="48" t="str">
        <f t="shared" si="20"/>
        <v>0090</v>
      </c>
      <c r="AU89" s="48" t="e">
        <f>INDEX(Transcripts_2021!$AC$2:$AC$324,MATCH($AO89,Transcripts_2021!$W$2:$W$324,0))</f>
        <v>#N/A</v>
      </c>
      <c r="AV89" s="68" t="str">
        <f t="shared" si="17"/>
        <v>No</v>
      </c>
      <c r="AW89" s="68" t="str">
        <f>IF(INDEX(DropDowns!$E$3:$E$336,MATCH("*"&amp;$AF89&amp;"*",$AF$2:$AF$651,0))="","",INDEX(DropDowns!$E$3:$E$336,MATCH("*"&amp;$AF89&amp;"*",$AF$2:$AF$651,0)))</f>
        <v>Database</v>
      </c>
      <c r="AX89" s="68" t="str">
        <f>IF(INDEX(DropDowns!$E$3:$E$336,MATCH("*"&amp;$AG89&amp;"*",$AG$2:$AG$651,0))="","",INDEX(DropDowns!$E$3:$E$336,MATCH("*"&amp;$AG89&amp;"*",$AG$2:$AG$651,0)))</f>
        <v>Acid</v>
      </c>
      <c r="AY89" s="48" t="e">
        <f t="shared" si="18"/>
        <v>#N/A</v>
      </c>
      <c r="AZ89" s="48" t="str">
        <f t="shared" si="19"/>
        <v>Tisha Jackson</v>
      </c>
      <c r="BA89" s="48" t="str">
        <f>$AZ89&amp;COUNTIF($AZ89:$AZ$651,$AZ89)</f>
        <v>Tisha Jackson1</v>
      </c>
      <c r="BB89" s="68" t="e">
        <f>IF(INDEX('AAYME 2021_List'!$B$3:$B$311,MATCH($A89,'AAYME 2021_List'!$A$3:$A$311,0))="Yes","Yes","No")</f>
        <v>#N/A</v>
      </c>
      <c r="BC89" s="8" t="s">
        <v>2131</v>
      </c>
    </row>
    <row r="90" spans="1:55" x14ac:dyDescent="0.3">
      <c r="A90" s="48"/>
      <c r="B90" s="8">
        <v>91</v>
      </c>
      <c r="C90" s="143" t="s">
        <v>2972</v>
      </c>
      <c r="D90" s="143" t="s">
        <v>260</v>
      </c>
      <c r="E90" s="143" t="s">
        <v>335</v>
      </c>
      <c r="F90" s="143" t="s">
        <v>170</v>
      </c>
      <c r="G90" s="8" t="s">
        <v>2973</v>
      </c>
      <c r="H90" s="8">
        <v>6622749289</v>
      </c>
      <c r="I90" s="143" t="s">
        <v>376</v>
      </c>
      <c r="J90" s="143" t="s">
        <v>2974</v>
      </c>
      <c r="K90" s="143" t="s">
        <v>2393</v>
      </c>
      <c r="L90" s="8" t="s">
        <v>2975</v>
      </c>
      <c r="M90" s="8" t="s">
        <v>2976</v>
      </c>
      <c r="N90" s="8" t="s">
        <v>2977</v>
      </c>
      <c r="O90" s="8">
        <v>6622529186</v>
      </c>
      <c r="P90" s="143" t="s">
        <v>2112</v>
      </c>
      <c r="Q90" s="143" t="s">
        <v>45</v>
      </c>
      <c r="R90" s="8" t="s">
        <v>2978</v>
      </c>
      <c r="T90" s="143" t="s">
        <v>2979</v>
      </c>
      <c r="U90" s="143" t="s">
        <v>2979</v>
      </c>
      <c r="V90" s="8" t="s">
        <v>488</v>
      </c>
      <c r="W90" s="8">
        <v>38635</v>
      </c>
      <c r="X90" s="8" t="s">
        <v>348</v>
      </c>
      <c r="Y90" s="143" t="s">
        <v>2393</v>
      </c>
      <c r="Z90" s="8" t="s">
        <v>2114</v>
      </c>
      <c r="AB90" s="8" t="s">
        <v>2115</v>
      </c>
      <c r="AE90" s="233" t="s">
        <v>48</v>
      </c>
      <c r="AF90" s="8" t="s">
        <v>2980</v>
      </c>
      <c r="AG90" s="8" t="s">
        <v>2981</v>
      </c>
      <c r="AH90" s="8" t="s">
        <v>2982</v>
      </c>
      <c r="AI90" s="8" t="s">
        <v>442</v>
      </c>
      <c r="AL90" s="48" t="str">
        <f>IF($U90="","",IF(RIGHT($U90,4)=", MS",INDEX(DropDowns!$G$4:$G$1251,MATCH(TRIM($U90),DropDowns!$F$4:$F$1251,0)),INDEX(DropDowns!$G$4:$G$1251,MATCH(TRIM($U90)&amp;", MS",DropDowns!$F$4:$F$1251,0))))</f>
        <v>DeSoto</v>
      </c>
      <c r="AM90" s="48" t="s">
        <v>2130</v>
      </c>
      <c r="AN90" s="48" t="str">
        <f t="shared" si="13"/>
        <v>Emily|Washington|emilyz.washington926@gmail.com|9</v>
      </c>
      <c r="AO90" s="48" t="str">
        <f t="shared" si="14"/>
        <v>Emily|Washington|9</v>
      </c>
      <c r="AP90" s="48" t="e">
        <f>INDEX(Transcripts_2021!$V$2:$V$324,MATCH($AN90,Transcripts_2021!$V$2:$V$324,0))</f>
        <v>#N/A</v>
      </c>
      <c r="AQ90" s="48" t="e">
        <f>INDEX(Transcripts_2021!$W$2:$W$324,MATCH($AO90,Transcripts_2021!$W$2:$W$324,0))</f>
        <v>#N/A</v>
      </c>
      <c r="AR90" s="68" t="e">
        <f t="shared" si="15"/>
        <v>#N/A</v>
      </c>
      <c r="AS90" s="68" t="e">
        <f t="shared" si="16"/>
        <v>#N/A</v>
      </c>
      <c r="AT90" s="48" t="str">
        <f t="shared" si="20"/>
        <v>0091</v>
      </c>
      <c r="AU90" s="48" t="e">
        <f>INDEX(Transcripts_2021!$AC$2:$AC$324,MATCH($AO90,Transcripts_2021!$W$2:$W$324,0))</f>
        <v>#N/A</v>
      </c>
      <c r="AV90" s="68" t="str">
        <f t="shared" si="17"/>
        <v>Yes</v>
      </c>
      <c r="AW90" s="68" t="str">
        <f>IF(INDEX(DropDowns!$E$3:$E$336,MATCH("*"&amp;$AF90&amp;"*",$AF$2:$AF$651,0))="","",INDEX(DropDowns!$E$3:$E$336,MATCH("*"&amp;$AF90&amp;"*",$AF$2:$AF$651,0)))</f>
        <v>Database Management</v>
      </c>
      <c r="AX90" s="68" t="e">
        <f>IF(INDEX(DropDowns!$E$3:$E$336,MATCH("*"&amp;$AG90&amp;"*",$AG$2:$AG$651,0))="","",INDEX(DropDowns!$E$3:$E$336,MATCH("*"&amp;$AG90&amp;"*",$AG$2:$AG$651,0)))</f>
        <v>#VALUE!</v>
      </c>
      <c r="AY90" s="48" t="e">
        <f t="shared" si="18"/>
        <v>#N/A</v>
      </c>
      <c r="AZ90" s="48" t="str">
        <f t="shared" si="19"/>
        <v>Vicki Washingotn</v>
      </c>
      <c r="BA90" s="48" t="str">
        <f>$AZ90&amp;COUNTIF($AZ90:$AZ$651,$AZ90)</f>
        <v>Vicki Washingotn1</v>
      </c>
      <c r="BB90" s="68" t="e">
        <f>IF(INDEX('AAYME 2021_List'!$B$3:$B$311,MATCH($A90,'AAYME 2021_List'!$A$3:$A$311,0))="Yes","Yes","No")</f>
        <v>#N/A</v>
      </c>
      <c r="BC90" s="8" t="s">
        <v>2131</v>
      </c>
    </row>
    <row r="91" spans="1:55" x14ac:dyDescent="0.3">
      <c r="A91" s="48"/>
      <c r="B91" s="8">
        <v>92</v>
      </c>
      <c r="C91" s="143" t="s">
        <v>2983</v>
      </c>
      <c r="D91" s="143" t="s">
        <v>2984</v>
      </c>
      <c r="E91" s="143" t="s">
        <v>335</v>
      </c>
      <c r="F91" s="143" t="s">
        <v>169</v>
      </c>
      <c r="G91" s="8" t="s">
        <v>2985</v>
      </c>
      <c r="H91" s="8">
        <v>6014089194</v>
      </c>
      <c r="I91" s="143" t="s">
        <v>340</v>
      </c>
      <c r="J91" s="143" t="s">
        <v>2986</v>
      </c>
      <c r="K91" s="143" t="s">
        <v>2987</v>
      </c>
      <c r="L91" s="8" t="s">
        <v>2988</v>
      </c>
      <c r="M91" s="8" t="s">
        <v>2989</v>
      </c>
      <c r="N91" s="8" t="s">
        <v>2990</v>
      </c>
      <c r="O91" s="8">
        <v>6016412909</v>
      </c>
      <c r="P91" s="143" t="s">
        <v>2112</v>
      </c>
      <c r="Q91" s="143" t="s">
        <v>45</v>
      </c>
      <c r="R91" s="8" t="s">
        <v>2991</v>
      </c>
      <c r="T91" s="143" t="s">
        <v>2992</v>
      </c>
      <c r="U91" s="143" t="s">
        <v>2992</v>
      </c>
      <c r="V91" s="8" t="s">
        <v>488</v>
      </c>
      <c r="W91" s="8">
        <v>39428</v>
      </c>
      <c r="X91" s="8" t="s">
        <v>348</v>
      </c>
      <c r="Y91" s="143" t="s">
        <v>200</v>
      </c>
      <c r="Z91" s="8" t="s">
        <v>2114</v>
      </c>
      <c r="AB91" s="8" t="s">
        <v>2115</v>
      </c>
      <c r="AE91" s="233" t="s">
        <v>49</v>
      </c>
      <c r="AF91" s="8" t="s">
        <v>2993</v>
      </c>
      <c r="AG91" s="8" t="s">
        <v>2994</v>
      </c>
      <c r="AI91" s="8" t="s">
        <v>2165</v>
      </c>
      <c r="AJ91" s="8" t="s">
        <v>2995</v>
      </c>
      <c r="AL91" s="48" t="str">
        <f>IF($U91="","",IF(RIGHT($U91,4)=", MS",INDEX(DropDowns!$G$4:$G$1251,MATCH(TRIM($U91),DropDowns!$F$4:$F$1251,0)),INDEX(DropDowns!$G$4:$G$1251,MATCH(TRIM($U91)&amp;", MS",DropDowns!$F$4:$F$1251,0))))</f>
        <v>Covington</v>
      </c>
      <c r="AM91" s="48" t="s">
        <v>2130</v>
      </c>
      <c r="AN91" s="48" t="str">
        <f t="shared" si="13"/>
        <v>Bryson|Thompson|leisha.weathersby@gmail.com|7</v>
      </c>
      <c r="AO91" s="48" t="str">
        <f t="shared" si="14"/>
        <v>Bryson|Thompson|7</v>
      </c>
      <c r="AP91" s="48" t="e">
        <f>INDEX(Transcripts_2021!$V$2:$V$324,MATCH($AN91,Transcripts_2021!$V$2:$V$324,0))</f>
        <v>#N/A</v>
      </c>
      <c r="AQ91" s="48" t="e">
        <f>INDEX(Transcripts_2021!$W$2:$W$324,MATCH($AO91,Transcripts_2021!$W$2:$W$324,0))</f>
        <v>#N/A</v>
      </c>
      <c r="AR91" s="68" t="e">
        <f t="shared" si="15"/>
        <v>#N/A</v>
      </c>
      <c r="AS91" s="68" t="e">
        <f t="shared" si="16"/>
        <v>#N/A</v>
      </c>
      <c r="AT91" s="48" t="str">
        <f t="shared" si="20"/>
        <v>0092</v>
      </c>
      <c r="AU91" s="48" t="e">
        <f>INDEX(Transcripts_2021!$AC$2:$AC$324,MATCH($AO91,Transcripts_2021!$W$2:$W$324,0))</f>
        <v>#N/A</v>
      </c>
      <c r="AV91" s="68" t="str">
        <f t="shared" si="17"/>
        <v>Yes</v>
      </c>
      <c r="AW91" s="68" t="str">
        <f>IF(INDEX(DropDowns!$E$3:$E$336,MATCH("*"&amp;$AF91&amp;"*",$AF$2:$AF$651,0))="","",INDEX(DropDowns!$E$3:$E$336,MATCH("*"&amp;$AF91&amp;"*",$AF$2:$AF$651,0)))</f>
        <v>DBA</v>
      </c>
      <c r="AX91" s="68" t="e">
        <f>IF(INDEX(DropDowns!$E$3:$E$336,MATCH("*"&amp;$AG91&amp;"*",$AG$2:$AG$651,0))="","",INDEX(DropDowns!$E$3:$E$336,MATCH("*"&amp;$AG91&amp;"*",$AG$2:$AG$651,0)))</f>
        <v>#VALUE!</v>
      </c>
      <c r="AY91" s="48" t="e">
        <f t="shared" si="18"/>
        <v>#N/A</v>
      </c>
      <c r="AZ91" s="48" t="str">
        <f t="shared" si="19"/>
        <v>Leisha Weathersby</v>
      </c>
      <c r="BA91" s="48" t="str">
        <f>$AZ91&amp;COUNTIF($AZ91:$AZ$651,$AZ91)</f>
        <v>Leisha Weathersby1</v>
      </c>
      <c r="BB91" s="68" t="e">
        <f>IF(INDEX('AAYME 2021_List'!$B$3:$B$311,MATCH($A91,'AAYME 2021_List'!$A$3:$A$311,0))="Yes","Yes","No")</f>
        <v>#N/A</v>
      </c>
      <c r="BC91" s="8" t="s">
        <v>2131</v>
      </c>
    </row>
    <row r="92" spans="1:55" x14ac:dyDescent="0.3">
      <c r="A92" s="48"/>
      <c r="B92" s="8">
        <v>93</v>
      </c>
      <c r="C92" s="143" t="s">
        <v>2996</v>
      </c>
      <c r="D92" s="143" t="s">
        <v>2997</v>
      </c>
      <c r="E92" s="143" t="s">
        <v>335</v>
      </c>
      <c r="F92" s="143" t="s">
        <v>170</v>
      </c>
      <c r="G92" s="8" t="s">
        <v>2998</v>
      </c>
      <c r="H92" s="8">
        <v>6623469381</v>
      </c>
      <c r="I92" s="143" t="s">
        <v>376</v>
      </c>
      <c r="J92" s="143" t="s">
        <v>2999</v>
      </c>
      <c r="K92" s="143" t="s">
        <v>3000</v>
      </c>
      <c r="L92" s="8" t="s">
        <v>3001</v>
      </c>
      <c r="M92" s="8" t="s">
        <v>3002</v>
      </c>
      <c r="N92" s="8" t="s">
        <v>3003</v>
      </c>
      <c r="O92" s="8">
        <v>6623469427</v>
      </c>
      <c r="P92" s="143" t="s">
        <v>2159</v>
      </c>
      <c r="Q92" s="143" t="s">
        <v>441</v>
      </c>
      <c r="R92" s="8" t="s">
        <v>3004</v>
      </c>
      <c r="T92" s="143" t="s">
        <v>3005</v>
      </c>
      <c r="U92" s="143" t="s">
        <v>3005</v>
      </c>
      <c r="V92" s="8" t="s">
        <v>488</v>
      </c>
      <c r="W92" s="8">
        <v>38829</v>
      </c>
      <c r="X92" s="8" t="s">
        <v>348</v>
      </c>
      <c r="Y92" s="143" t="s">
        <v>243</v>
      </c>
      <c r="Z92" s="8" t="s">
        <v>2114</v>
      </c>
      <c r="AB92" s="8" t="s">
        <v>2115</v>
      </c>
      <c r="AE92" s="233" t="s">
        <v>50</v>
      </c>
      <c r="AF92" s="8" t="s">
        <v>3006</v>
      </c>
      <c r="AG92" s="8" t="s">
        <v>3007</v>
      </c>
      <c r="AH92" s="8" t="s">
        <v>3008</v>
      </c>
      <c r="AI92" s="8" t="s">
        <v>2165</v>
      </c>
      <c r="AJ92" s="8" t="s">
        <v>3009</v>
      </c>
      <c r="AL92" s="48" t="str">
        <f>IF($U92="","",IF(RIGHT($U92,4)=", MS",INDEX(DropDowns!$G$4:$G$1251,MATCH(TRIM($U92),DropDowns!$F$4:$F$1251,0)),INDEX(DropDowns!$G$4:$G$1251,MATCH(TRIM($U92)&amp;", MS",DropDowns!$F$4:$F$1251,0))))</f>
        <v>Prentiss</v>
      </c>
      <c r="AM92" s="48" t="s">
        <v>2130</v>
      </c>
      <c r="AN92" s="48" t="str">
        <f t="shared" si="13"/>
        <v>Olivia|Copeland|oliviacopeland@pretiss.k12.ms.us|9</v>
      </c>
      <c r="AO92" s="48" t="str">
        <f t="shared" si="14"/>
        <v>Olivia|Copeland|9</v>
      </c>
      <c r="AP92" s="48" t="e">
        <f>INDEX(Transcripts_2021!$V$2:$V$324,MATCH($AN92,Transcripts_2021!$V$2:$V$324,0))</f>
        <v>#N/A</v>
      </c>
      <c r="AQ92" s="48" t="e">
        <f>INDEX(Transcripts_2021!$W$2:$W$324,MATCH($AO92,Transcripts_2021!$W$2:$W$324,0))</f>
        <v>#N/A</v>
      </c>
      <c r="AR92" s="68" t="e">
        <f t="shared" si="15"/>
        <v>#N/A</v>
      </c>
      <c r="AS92" s="68" t="e">
        <f t="shared" si="16"/>
        <v>#N/A</v>
      </c>
      <c r="AT92" s="48" t="str">
        <f t="shared" si="20"/>
        <v>0093</v>
      </c>
      <c r="AU92" s="48" t="e">
        <f>INDEX(Transcripts_2021!$AC$2:$AC$324,MATCH($AO92,Transcripts_2021!$W$2:$W$324,0))</f>
        <v>#N/A</v>
      </c>
      <c r="AV92" s="68" t="str">
        <f t="shared" si="17"/>
        <v>Yes</v>
      </c>
      <c r="AW92" s="68" t="str">
        <f>IF(INDEX(DropDowns!$E$3:$E$336,MATCH("*"&amp;$AF92&amp;"*",$AF$2:$AF$651,0))="","",INDEX(DropDowns!$E$3:$E$336,MATCH("*"&amp;$AF92&amp;"*",$AF$2:$AF$651,0)))</f>
        <v>Dental</v>
      </c>
      <c r="AX92" s="68" t="str">
        <f>IF(INDEX(DropDowns!$E$3:$E$336,MATCH("*"&amp;$AG92&amp;"*",$AG$2:$AG$651,0))="","",INDEX(DropDowns!$E$3:$E$336,MATCH("*"&amp;$AG92&amp;"*",$AG$2:$AG$651,0)))</f>
        <v>Dental</v>
      </c>
      <c r="AY92" s="48" t="e">
        <f t="shared" si="18"/>
        <v>#N/A</v>
      </c>
      <c r="AZ92" s="48" t="str">
        <f t="shared" si="19"/>
        <v>Sylvester Nichols</v>
      </c>
      <c r="BA92" s="48" t="str">
        <f>$AZ92&amp;COUNTIF($AZ92:$AZ$651,$AZ92)</f>
        <v>Sylvester Nichols1</v>
      </c>
      <c r="BB92" s="68" t="e">
        <f>IF(INDEX('AAYME 2021_List'!$B$3:$B$311,MATCH($A92,'AAYME 2021_List'!$A$3:$A$311,0))="Yes","Yes","No")</f>
        <v>#N/A</v>
      </c>
      <c r="BC92" s="8" t="s">
        <v>2131</v>
      </c>
    </row>
    <row r="93" spans="1:55" x14ac:dyDescent="0.3">
      <c r="A93" s="48" t="str">
        <f>$AT93&amp;"-"&amp;UPPER(LEFT($D93,3))&amp;"-"&amp;UPPER(LEFT($C93,2))&amp;"-"&amp;$AU93</f>
        <v>0094-MIL-GA-0023</v>
      </c>
      <c r="B93" s="8">
        <v>94</v>
      </c>
      <c r="C93" s="143" t="s">
        <v>2520</v>
      </c>
      <c r="D93" s="143" t="s">
        <v>854</v>
      </c>
      <c r="E93" s="143" t="s">
        <v>335</v>
      </c>
      <c r="F93" s="143" t="s">
        <v>170</v>
      </c>
      <c r="G93" s="8" t="s">
        <v>3010</v>
      </c>
      <c r="H93" s="8">
        <v>6018992626</v>
      </c>
      <c r="I93" s="143" t="s">
        <v>340</v>
      </c>
      <c r="J93" s="143" t="s">
        <v>1729</v>
      </c>
      <c r="K93" s="143" t="s">
        <v>245</v>
      </c>
      <c r="L93" s="8" t="s">
        <v>3011</v>
      </c>
      <c r="M93" s="8" t="s">
        <v>854</v>
      </c>
      <c r="N93" s="8" t="s">
        <v>3012</v>
      </c>
      <c r="O93" s="8">
        <v>6015062302</v>
      </c>
      <c r="P93" s="143" t="s">
        <v>2112</v>
      </c>
      <c r="Q93" s="143"/>
      <c r="R93" s="8" t="s">
        <v>3013</v>
      </c>
      <c r="T93" s="143" t="s">
        <v>3014</v>
      </c>
      <c r="U93" s="143" t="s">
        <v>3014</v>
      </c>
      <c r="V93" s="8" t="s">
        <v>488</v>
      </c>
      <c r="W93" s="8" t="s">
        <v>3015</v>
      </c>
      <c r="X93" s="8" t="s">
        <v>348</v>
      </c>
      <c r="Y93" s="143" t="s">
        <v>245</v>
      </c>
      <c r="Z93" s="8" t="s">
        <v>2114</v>
      </c>
      <c r="AE93" s="233" t="s">
        <v>49</v>
      </c>
      <c r="AF93" s="8" t="s">
        <v>3016</v>
      </c>
      <c r="AG93" s="8" t="s">
        <v>3017</v>
      </c>
      <c r="AI93" s="8" t="s">
        <v>442</v>
      </c>
      <c r="AL93" s="48" t="str">
        <f>IF($U93="","",IF(RIGHT($U93,4)=", MS",INDEX(DropDowns!$G$4:$G$1251,MATCH(TRIM($U93),DropDowns!$F$4:$F$1251,0)),INDEX(DropDowns!$G$4:$G$1251,MATCH(TRIM($U93)&amp;", MS",DropDowns!$F$4:$F$1251,0))))</f>
        <v>Rankin</v>
      </c>
      <c r="AM93" s="48" t="str">
        <f>IF(INDEX('AAYME 2021_List'!$A$3:$A$311,MATCH($A93,'AAYME 2021_List'!$A$3:$A$311,0))=$A93,INDEX('AAYME 2021_List'!$AC$3:$AC$311,MATCH($A93,'AAYME 2021_List'!$A$3:$A$311,0)),"")</f>
        <v>Rankin</v>
      </c>
      <c r="AN93" s="48" t="str">
        <f t="shared" si="13"/>
        <v>Gabrielle|Miller|millergirls601@gmail.com|7</v>
      </c>
      <c r="AO93" s="48" t="str">
        <f t="shared" si="14"/>
        <v>Gabrielle|Miller|7</v>
      </c>
      <c r="AP93" s="48" t="e">
        <f>INDEX(Transcripts_2021!$V$2:$V$324,MATCH($AN93,Transcripts_2021!$V$2:$V$324,0))</f>
        <v>#N/A</v>
      </c>
      <c r="AQ93" s="48" t="str">
        <f>INDEX(Transcripts_2021!$W$2:$W$324,MATCH($AO93,Transcripts_2021!$W$2:$W$324,0))</f>
        <v>Gabrielle|Miller|7</v>
      </c>
      <c r="AR93" s="68" t="e">
        <f t="shared" si="15"/>
        <v>#N/A</v>
      </c>
      <c r="AS93" s="68" t="str">
        <f t="shared" si="16"/>
        <v>Yes</v>
      </c>
      <c r="AT93" s="48" t="str">
        <f t="shared" si="20"/>
        <v>0094</v>
      </c>
      <c r="AU93" s="48" t="str">
        <f>INDEX(Transcripts_2021!$AC$2:$AC$324,MATCH($AO93,Transcripts_2021!$W$2:$W$324,0))</f>
        <v>0023</v>
      </c>
      <c r="AV93" s="68" t="str">
        <f t="shared" si="17"/>
        <v>Yes</v>
      </c>
      <c r="AW93" s="68" t="str">
        <f>IF(INDEX(DropDowns!$E$3:$E$336,MATCH("*"&amp;$AF93&amp;"*",$AF$2:$AF$651,0))="","",INDEX(DropDowns!$E$3:$E$336,MATCH("*"&amp;$AF93&amp;"*",$AF$2:$AF$651,0)))</f>
        <v>Dentist</v>
      </c>
      <c r="AX93" s="68" t="e">
        <f>IF(INDEX(DropDowns!$E$3:$E$336,MATCH("*"&amp;$AG93&amp;"*",$AG$2:$AG$651,0))="","",INDEX(DropDowns!$E$3:$E$336,MATCH("*"&amp;$AG93&amp;"*",$AG$2:$AG$651,0)))</f>
        <v>#VALUE!</v>
      </c>
      <c r="AY93" s="48" t="str">
        <f t="shared" si="18"/>
        <v>0094-MIL-GA-0023</v>
      </c>
      <c r="AZ93" s="48" t="str">
        <f t="shared" si="19"/>
        <v>Shelia Miller</v>
      </c>
      <c r="BA93" s="48" t="str">
        <f>$AZ93&amp;COUNTIF($AZ93:$AZ$651,$AZ93)</f>
        <v>Shelia Miller1</v>
      </c>
      <c r="BB93" s="68" t="str">
        <f>IF(INDEX('AAYME 2021_List'!$B$3:$B$311,MATCH($A93,'AAYME 2021_List'!$A$3:$A$311,0))="Yes","Yes","No")</f>
        <v>No</v>
      </c>
      <c r="BC93" s="48" t="str">
        <f>IF(INDEX('AAYME 2021_List'!$A$3:$A$311,MATCH($A93,'AAYME 2021_List'!$A$3:$A$311,0))=$A93,INDEX('AAYME 2021_List'!$C$3:$C$311,MATCH($A93,'AAYME 2021_List'!$A$3:$A$311,0)),"")</f>
        <v>99-Not Selected</v>
      </c>
    </row>
    <row r="94" spans="1:55" x14ac:dyDescent="0.3">
      <c r="A94" s="48" t="str">
        <f>$AT94&amp;"-"&amp;UPPER(LEFT($D94,3))&amp;"-"&amp;UPPER(LEFT($C94,2))&amp;"-"&amp;$AU94</f>
        <v>0095-BRO-CH-0322</v>
      </c>
      <c r="B94" s="8">
        <v>95</v>
      </c>
      <c r="C94" s="143" t="s">
        <v>3018</v>
      </c>
      <c r="D94" s="143" t="s">
        <v>1236</v>
      </c>
      <c r="E94" s="143" t="s">
        <v>335</v>
      </c>
      <c r="F94" s="143" t="s">
        <v>169</v>
      </c>
      <c r="G94" s="8" t="s">
        <v>3019</v>
      </c>
      <c r="H94" s="8">
        <v>6628366927</v>
      </c>
      <c r="I94" s="143" t="s">
        <v>340</v>
      </c>
      <c r="J94" s="143" t="s">
        <v>3020</v>
      </c>
      <c r="K94" s="143" t="s">
        <v>1568</v>
      </c>
      <c r="L94" s="8" t="s">
        <v>1244</v>
      </c>
      <c r="M94" s="8" t="s">
        <v>1236</v>
      </c>
      <c r="N94" s="8" t="s">
        <v>3019</v>
      </c>
      <c r="O94" s="8">
        <v>6628366927</v>
      </c>
      <c r="P94" s="143" t="s">
        <v>2112</v>
      </c>
      <c r="Q94" s="143" t="s">
        <v>45</v>
      </c>
      <c r="R94" s="8" t="s">
        <v>3021</v>
      </c>
      <c r="T94" s="143" t="s">
        <v>430</v>
      </c>
      <c r="U94" s="143" t="s">
        <v>430</v>
      </c>
      <c r="V94" s="8" t="s">
        <v>488</v>
      </c>
      <c r="W94" s="8">
        <v>39038</v>
      </c>
      <c r="X94" s="8" t="s">
        <v>348</v>
      </c>
      <c r="Y94" s="143" t="s">
        <v>211</v>
      </c>
      <c r="Z94" s="8" t="s">
        <v>2114</v>
      </c>
      <c r="AB94" s="8" t="s">
        <v>2115</v>
      </c>
      <c r="AE94" s="233" t="s">
        <v>49</v>
      </c>
      <c r="AF94" s="8" t="s">
        <v>3022</v>
      </c>
      <c r="AG94" s="8" t="s">
        <v>3023</v>
      </c>
      <c r="AH94" s="8" t="s">
        <v>3024</v>
      </c>
      <c r="AI94" s="8" t="s">
        <v>2165</v>
      </c>
      <c r="AJ94" s="8" t="s">
        <v>3025</v>
      </c>
      <c r="AL94" s="48" t="str">
        <f>IF($U94="","",IF(RIGHT($U94,4)=", MS",INDEX(DropDowns!$G$4:$G$1251,MATCH(TRIM($U94),DropDowns!$F$4:$F$1251,0)),INDEX(DropDowns!$G$4:$G$1251,MATCH(TRIM($U94)&amp;", MS",DropDowns!$F$4:$F$1251,0))))</f>
        <v>Humphreys</v>
      </c>
      <c r="AM94" s="48" t="str">
        <f>IF(INDEX('AAYME 2021_List'!$A$3:$A$311,MATCH($A94,'AAYME 2021_List'!$A$3:$A$311,0))=$A94,INDEX('AAYME 2021_List'!$AC$3:$AC$311,MATCH($A94,'AAYME 2021_List'!$A$3:$A$311,0)),"")</f>
        <v>Humphreys</v>
      </c>
      <c r="AN94" s="48" t="str">
        <f t="shared" si="13"/>
        <v>Charles|Brown|cassandrabrown2018@gmail.com|7</v>
      </c>
      <c r="AO94" s="48" t="str">
        <f t="shared" si="14"/>
        <v>Charles|Brown|7</v>
      </c>
      <c r="AP94" s="48" t="str">
        <f>INDEX(Transcripts_2021!$V$2:$V$324,MATCH($AN94,Transcripts_2021!$V$2:$V$324,0))</f>
        <v>Charles|Brown|cassandrabrown2018@gmail.com|7</v>
      </c>
      <c r="AQ94" s="48" t="str">
        <f>INDEX(Transcripts_2021!$W$2:$W$324,MATCH($AO94,Transcripts_2021!$W$2:$W$324,0))</f>
        <v>Charles|Brown|7</v>
      </c>
      <c r="AR94" s="68" t="str">
        <f t="shared" si="15"/>
        <v>Yes</v>
      </c>
      <c r="AS94" s="68" t="str">
        <f t="shared" si="16"/>
        <v>Yes</v>
      </c>
      <c r="AT94" s="48" t="str">
        <f t="shared" si="20"/>
        <v>0095</v>
      </c>
      <c r="AU94" s="48" t="str">
        <f>INDEX(Transcripts_2021!$AC$2:$AC$324,MATCH($AO94,Transcripts_2021!$W$2:$W$324,0))</f>
        <v>0322</v>
      </c>
      <c r="AV94" s="68" t="str">
        <f t="shared" si="17"/>
        <v>Yes</v>
      </c>
      <c r="AW94" s="68" t="str">
        <f>IF(INDEX(DropDowns!$E$3:$E$336,MATCH("*"&amp;$AF94&amp;"*",$AF$2:$AF$651,0))="","",INDEX(DropDowns!$E$3:$E$336,MATCH("*"&amp;$AF94&amp;"*",$AF$2:$AF$651,0)))</f>
        <v>Dentistry</v>
      </c>
      <c r="AX94" s="68" t="e">
        <f>IF(INDEX(DropDowns!$E$3:$E$336,MATCH("*"&amp;$AG94&amp;"*",$AG$2:$AG$651,0))="","",INDEX(DropDowns!$E$3:$E$336,MATCH("*"&amp;$AG94&amp;"*",$AG$2:$AG$651,0)))</f>
        <v>#VALUE!</v>
      </c>
      <c r="AY94" s="48" t="str">
        <f t="shared" si="18"/>
        <v>0095-BRO-CH-0322</v>
      </c>
      <c r="AZ94" s="48" t="str">
        <f t="shared" si="19"/>
        <v>Cassandra Brown</v>
      </c>
      <c r="BA94" s="48" t="str">
        <f>$AZ94&amp;COUNTIF($AZ94:$AZ$651,$AZ94)</f>
        <v>Cassandra Brown1</v>
      </c>
      <c r="BB94" s="68" t="str">
        <f>IF(INDEX('AAYME 2021_List'!$B$3:$B$311,MATCH($A94,'AAYME 2021_List'!$A$3:$A$311,0))="Yes","Yes","No")</f>
        <v>No</v>
      </c>
      <c r="BC94" s="48" t="str">
        <f>IF(INDEX('AAYME 2021_List'!$A$3:$A$311,MATCH($A94,'AAYME 2021_List'!$A$3:$A$311,0))=$A94,INDEX('AAYME 2021_List'!$C$3:$C$311,MATCH($A94,'AAYME 2021_List'!$A$3:$A$311,0)),"")</f>
        <v>03-Missing/Invalid transcript info</v>
      </c>
    </row>
    <row r="95" spans="1:55" x14ac:dyDescent="0.3">
      <c r="A95" s="48" t="str">
        <f>$AT95&amp;"-"&amp;UPPER(LEFT($D95,3))&amp;"-"&amp;UPPER(LEFT($C95,2))&amp;"-"&amp;$AU95</f>
        <v>0097-JON-KA-0013</v>
      </c>
      <c r="B95" s="8">
        <v>97</v>
      </c>
      <c r="C95" s="143" t="s">
        <v>1794</v>
      </c>
      <c r="D95" s="143" t="s">
        <v>218</v>
      </c>
      <c r="E95" s="143" t="s">
        <v>335</v>
      </c>
      <c r="F95" s="143" t="s">
        <v>170</v>
      </c>
      <c r="G95" s="8" t="s">
        <v>3026</v>
      </c>
      <c r="H95" s="8">
        <v>6013250059</v>
      </c>
      <c r="I95" s="143" t="s">
        <v>401</v>
      </c>
      <c r="J95" s="143" t="s">
        <v>3027</v>
      </c>
      <c r="K95" s="143" t="s">
        <v>696</v>
      </c>
      <c r="L95" s="8" t="s">
        <v>3028</v>
      </c>
      <c r="M95" s="8" t="s">
        <v>218</v>
      </c>
      <c r="N95" s="8" t="s">
        <v>3029</v>
      </c>
      <c r="O95" s="8">
        <v>6014100260</v>
      </c>
      <c r="P95" s="143" t="s">
        <v>2112</v>
      </c>
      <c r="Q95" s="143" t="s">
        <v>45</v>
      </c>
      <c r="R95" s="8" t="s">
        <v>3030</v>
      </c>
      <c r="T95" s="143" t="s">
        <v>1437</v>
      </c>
      <c r="U95" s="143" t="s">
        <v>1437</v>
      </c>
      <c r="V95" s="8" t="s">
        <v>488</v>
      </c>
      <c r="W95" s="8">
        <v>39402</v>
      </c>
      <c r="X95" s="8" t="s">
        <v>348</v>
      </c>
      <c r="Y95" s="143" t="s">
        <v>202</v>
      </c>
      <c r="Z95" s="8" t="s">
        <v>2114</v>
      </c>
      <c r="AE95" s="233" t="s">
        <v>48</v>
      </c>
      <c r="AF95" s="8" t="s">
        <v>3031</v>
      </c>
      <c r="AG95" s="8" t="s">
        <v>3032</v>
      </c>
      <c r="AI95" s="8" t="s">
        <v>605</v>
      </c>
      <c r="AL95" s="275" t="s">
        <v>221</v>
      </c>
      <c r="AM95" s="48" t="str">
        <f>IF(INDEX('AAYME 2021_List'!$A$3:$A$311,MATCH($A95,'AAYME 2021_List'!$A$3:$A$311,0))=$A95,INDEX('AAYME 2021_List'!$AC$3:$AC$311,MATCH($A95,'AAYME 2021_List'!$A$3:$A$311,0)),"")</f>
        <v>Lamar</v>
      </c>
      <c r="AN95" s="48" t="str">
        <f t="shared" si="13"/>
        <v>Kara|Jones|karacalise2025@gmail.com|8</v>
      </c>
      <c r="AO95" s="48" t="str">
        <f t="shared" si="14"/>
        <v>Kara|Jones|8</v>
      </c>
      <c r="AP95" s="48" t="str">
        <f>INDEX(Transcripts_2021!$V$2:$V$324,MATCH($AN95,Transcripts_2021!$V$2:$V$324,0))</f>
        <v>Kara|Jones|karacalise2025@gmail.com|8</v>
      </c>
      <c r="AQ95" s="48" t="str">
        <f>INDEX(Transcripts_2021!$W$2:$W$324,MATCH($AO95,Transcripts_2021!$W$2:$W$324,0))</f>
        <v>Kara|Jones|8</v>
      </c>
      <c r="AR95" s="68" t="str">
        <f t="shared" si="15"/>
        <v>Yes</v>
      </c>
      <c r="AS95" s="68" t="str">
        <f t="shared" si="16"/>
        <v>Yes</v>
      </c>
      <c r="AT95" s="48" t="str">
        <f t="shared" si="20"/>
        <v>0097</v>
      </c>
      <c r="AU95" s="48" t="str">
        <f>INDEX(Transcripts_2021!$AC$2:$AC$324,MATCH($AO95,Transcripts_2021!$W$2:$W$324,0))</f>
        <v>0013</v>
      </c>
      <c r="AV95" s="68" t="str">
        <f t="shared" si="17"/>
        <v>No</v>
      </c>
      <c r="AW95" s="68" t="str">
        <f>IF(INDEX(DropDowns!$E$3:$E$336,MATCH("*"&amp;$AF95&amp;"*",$AF$2:$AF$651,0))="","",INDEX(DropDowns!$E$3:$E$336,MATCH("*"&amp;$AF95&amp;"*",$AF$2:$AF$651,0)))</f>
        <v>Developer</v>
      </c>
      <c r="AX95" s="68" t="str">
        <f>IF(INDEX(DropDowns!$E$3:$E$336,MATCH("*"&amp;$AG95&amp;"*",$AG$2:$AG$651,0))="","",INDEX(DropDowns!$E$3:$E$336,MATCH("*"&amp;$AG95&amp;"*",$AG$2:$AG$651,0)))</f>
        <v>Developer</v>
      </c>
      <c r="AY95" s="48" t="str">
        <f t="shared" si="18"/>
        <v>0097-JON-KA-0013</v>
      </c>
      <c r="AZ95" s="48" t="str">
        <f t="shared" si="19"/>
        <v>Carol Jones</v>
      </c>
      <c r="BA95" s="48" t="str">
        <f>$AZ95&amp;COUNTIF($AZ95:$AZ$651,$AZ95)</f>
        <v>Carol Jones1</v>
      </c>
      <c r="BB95" s="68" t="str">
        <f>IF(INDEX('AAYME 2021_List'!$B$3:$B$311,MATCH($A95,'AAYME 2021_List'!$A$3:$A$311,0))="Yes","Yes","No")</f>
        <v>Yes</v>
      </c>
      <c r="BC95" s="48" t="str">
        <f>IF(INDEX('AAYME 2021_List'!$A$3:$A$311,MATCH($A95,'AAYME 2021_List'!$A$3:$A$311,0))=$A95,INDEX('AAYME 2021_List'!$C$3:$C$311,MATCH($A95,'AAYME 2021_List'!$A$3:$A$311,0)),"")</f>
        <v>07-Alternate</v>
      </c>
    </row>
    <row r="96" spans="1:55" x14ac:dyDescent="0.3">
      <c r="A96" s="48" t="str">
        <f>$AT96&amp;"-"&amp;UPPER(LEFT($D96,3))&amp;"-"&amp;UPPER(LEFT($C96,2))&amp;"-"&amp;$AU96</f>
        <v>0098-COL-KA-0191</v>
      </c>
      <c r="B96" s="8">
        <v>98</v>
      </c>
      <c r="C96" s="143" t="s">
        <v>3033</v>
      </c>
      <c r="D96" s="143" t="s">
        <v>708</v>
      </c>
      <c r="E96" s="143" t="s">
        <v>335</v>
      </c>
      <c r="F96" s="143" t="s">
        <v>170</v>
      </c>
      <c r="I96" s="143" t="s">
        <v>340</v>
      </c>
      <c r="J96" s="143" t="s">
        <v>3034</v>
      </c>
      <c r="K96" s="143" t="s">
        <v>766</v>
      </c>
      <c r="L96" s="8" t="s">
        <v>3035</v>
      </c>
      <c r="M96" s="8" t="s">
        <v>708</v>
      </c>
      <c r="N96" s="8" t="s">
        <v>3036</v>
      </c>
      <c r="O96" s="8">
        <v>6018423961</v>
      </c>
      <c r="P96" s="143" t="s">
        <v>2112</v>
      </c>
      <c r="Q96" s="143" t="s">
        <v>45</v>
      </c>
      <c r="R96" s="8" t="s">
        <v>3037</v>
      </c>
      <c r="T96" s="143" t="s">
        <v>345</v>
      </c>
      <c r="U96" s="143" t="s">
        <v>345</v>
      </c>
      <c r="V96" s="8" t="s">
        <v>488</v>
      </c>
      <c r="W96" s="8">
        <v>39056</v>
      </c>
      <c r="X96" s="8" t="s">
        <v>348</v>
      </c>
      <c r="Y96" s="143" t="s">
        <v>209</v>
      </c>
      <c r="Z96" s="8" t="s">
        <v>2114</v>
      </c>
      <c r="AB96" s="8" t="s">
        <v>2115</v>
      </c>
      <c r="AE96" s="233" t="s">
        <v>48</v>
      </c>
      <c r="AF96" s="8" t="s">
        <v>3038</v>
      </c>
      <c r="AG96" s="8" t="s">
        <v>3039</v>
      </c>
      <c r="AI96" s="8" t="s">
        <v>442</v>
      </c>
      <c r="AL96" s="48" t="str">
        <f>IF($U96="","",IF(RIGHT($U96,4)=", MS",INDEX(DropDowns!$G$4:$G$1251,MATCH(TRIM($U96),DropDowns!$F$4:$F$1251,0)),INDEX(DropDowns!$G$4:$G$1251,MATCH(TRIM($U96)&amp;", MS",DropDowns!$F$4:$F$1251,0))))</f>
        <v>Hinds</v>
      </c>
      <c r="AM96" s="48" t="str">
        <f>IF(INDEX('AAYME 2021_List'!$A$3:$A$311,MATCH($A96,'AAYME 2021_List'!$A$3:$A$311,0))=$A96,INDEX('AAYME 2021_List'!$AC$3:$AC$311,MATCH($A96,'AAYME 2021_List'!$A$3:$A$311,0)),"")</f>
        <v>Hinds</v>
      </c>
      <c r="AN96" s="48" t="str">
        <f t="shared" si="13"/>
        <v>Kayla|Coleman||7</v>
      </c>
      <c r="AO96" s="48" t="str">
        <f t="shared" si="14"/>
        <v>Kayla|Coleman|7</v>
      </c>
      <c r="AP96" s="48" t="str">
        <f>INDEX(Transcripts_2021!$V$2:$V$324,MATCH($AN96,Transcripts_2021!$V$2:$V$324,0))</f>
        <v>Kayla|Coleman||7</v>
      </c>
      <c r="AQ96" s="48" t="str">
        <f>INDEX(Transcripts_2021!$W$2:$W$324,MATCH($AO96,Transcripts_2021!$W$2:$W$324,0))</f>
        <v>Kayla|Coleman|7</v>
      </c>
      <c r="AR96" s="68" t="str">
        <f t="shared" si="15"/>
        <v>Yes</v>
      </c>
      <c r="AS96" s="68" t="str">
        <f t="shared" si="16"/>
        <v>Yes</v>
      </c>
      <c r="AT96" s="48" t="str">
        <f t="shared" si="20"/>
        <v>0098</v>
      </c>
      <c r="AU96" s="48" t="str">
        <f>INDEX(Transcripts_2021!$AC$2:$AC$324,MATCH($AO96,Transcripts_2021!$W$2:$W$324,0))</f>
        <v>0191</v>
      </c>
      <c r="AV96" s="68" t="str">
        <f t="shared" si="17"/>
        <v>Yes</v>
      </c>
      <c r="AW96" s="68" t="e">
        <f>IF(INDEX(DropDowns!$E$3:$E$336,MATCH("*"&amp;$AF96&amp;"*",$AF$2:$AF$651,0))="","",INDEX(DropDowns!$E$3:$E$336,MATCH("*"&amp;$AF96&amp;"*",$AF$2:$AF$651,0)))</f>
        <v>#VALUE!</v>
      </c>
      <c r="AX96" s="68" t="e">
        <f>IF(INDEX(DropDowns!$E$3:$E$336,MATCH("*"&amp;$AG96&amp;"*",$AG$2:$AG$651,0))="","",INDEX(DropDowns!$E$3:$E$336,MATCH("*"&amp;$AG96&amp;"*",$AG$2:$AG$651,0)))</f>
        <v>#VALUE!</v>
      </c>
      <c r="AY96" s="48" t="str">
        <f t="shared" si="18"/>
        <v>0098-COL-KA-0191</v>
      </c>
      <c r="AZ96" s="48" t="str">
        <f t="shared" si="19"/>
        <v>Jocylynn Coleman</v>
      </c>
      <c r="BA96" s="48" t="str">
        <f>$AZ96&amp;COUNTIF($AZ96:$AZ$651,$AZ96)</f>
        <v>Jocylynn Coleman1</v>
      </c>
      <c r="BB96" s="68" t="str">
        <f>IF(INDEX('AAYME 2021_List'!$B$3:$B$311,MATCH($A96,'AAYME 2021_List'!$A$3:$A$311,0))="Yes","Yes","No")</f>
        <v>No</v>
      </c>
      <c r="BC96" s="48" t="str">
        <f>IF(INDEX('AAYME 2021_List'!$A$3:$A$311,MATCH($A96,'AAYME 2021_List'!$A$3:$A$311,0))=$A96,INDEX('AAYME 2021_List'!$C$3:$C$311,MATCH($A96,'AAYME 2021_List'!$A$3:$A$311,0)),"")</f>
        <v>99-Not Selected</v>
      </c>
    </row>
    <row r="97" spans="1:55" x14ac:dyDescent="0.3">
      <c r="A97" s="48" t="str">
        <f>$AT97&amp;"-"&amp;UPPER(LEFT($D97,3))&amp;"-"&amp;UPPER(LEFT($C97,2))&amp;"-"&amp;$AU97</f>
        <v>0099-STU-KA-0096</v>
      </c>
      <c r="B97" s="8">
        <v>99</v>
      </c>
      <c r="C97" s="143" t="s">
        <v>3040</v>
      </c>
      <c r="D97" s="143" t="s">
        <v>3041</v>
      </c>
      <c r="E97" s="143" t="s">
        <v>335</v>
      </c>
      <c r="F97" s="143" t="s">
        <v>169</v>
      </c>
      <c r="H97" s="8">
        <v>6627637562</v>
      </c>
      <c r="I97" s="143" t="s">
        <v>340</v>
      </c>
      <c r="J97" s="143" t="s">
        <v>3042</v>
      </c>
      <c r="K97" s="143" t="s">
        <v>3043</v>
      </c>
      <c r="L97" s="8" t="s">
        <v>3044</v>
      </c>
      <c r="M97" s="8" t="s">
        <v>3045</v>
      </c>
      <c r="N97" s="8" t="s">
        <v>2728</v>
      </c>
      <c r="O97" s="8">
        <v>6627637562</v>
      </c>
      <c r="P97" s="143" t="s">
        <v>2159</v>
      </c>
      <c r="Q97" s="143" t="s">
        <v>394</v>
      </c>
      <c r="R97" s="8" t="s">
        <v>3046</v>
      </c>
      <c r="T97" s="143" t="s">
        <v>3047</v>
      </c>
      <c r="U97" s="143" t="s">
        <v>3047</v>
      </c>
      <c r="V97" s="8" t="s">
        <v>488</v>
      </c>
      <c r="W97" s="8">
        <v>39194</v>
      </c>
      <c r="X97" s="8" t="s">
        <v>348</v>
      </c>
      <c r="Y97" s="143" t="s">
        <v>3048</v>
      </c>
      <c r="Z97" s="8" t="s">
        <v>2114</v>
      </c>
      <c r="AB97" s="8" t="s">
        <v>2115</v>
      </c>
      <c r="AE97" s="233" t="s">
        <v>49</v>
      </c>
      <c r="AF97" s="8" t="s">
        <v>3049</v>
      </c>
      <c r="AG97" s="8" t="s">
        <v>3050</v>
      </c>
      <c r="AI97" s="8" t="s">
        <v>369</v>
      </c>
      <c r="AL97" s="48" t="str">
        <f>IF($U97="","",IF(RIGHT($U97,4)=", MS",INDEX(DropDowns!$G$4:$G$1251,MATCH(TRIM($U97),DropDowns!$F$4:$F$1251,0)),INDEX(DropDowns!$G$4:$G$1251,MATCH(TRIM($U97)&amp;", MS",DropDowns!$F$4:$F$1251,0))))</f>
        <v>Yazoo</v>
      </c>
      <c r="AM97" s="48" t="str">
        <f>IF(INDEX('AAYME 2021_List'!$A$3:$A$311,MATCH($A97,'AAYME 2021_List'!$A$3:$A$311,0))=$A97,INDEX('AAYME 2021_List'!$AC$3:$AC$311,MATCH($A97,'AAYME 2021_List'!$A$3:$A$311,0)),"")</f>
        <v>Yazoo</v>
      </c>
      <c r="AN97" s="48" t="str">
        <f t="shared" si="13"/>
        <v>Kabren|stuckey||7</v>
      </c>
      <c r="AO97" s="48" t="str">
        <f t="shared" si="14"/>
        <v>Kabren|stuckey|7</v>
      </c>
      <c r="AP97" s="48" t="e">
        <f>INDEX(Transcripts_2021!$V$2:$V$324,MATCH($AN97,Transcripts_2021!$V$2:$V$324,0))</f>
        <v>#N/A</v>
      </c>
      <c r="AQ97" s="48" t="str">
        <f>INDEX(Transcripts_2021!$W$2:$W$324,MATCH($AO97,Transcripts_2021!$W$2:$W$324,0))</f>
        <v>Kabren|Stuckey|7</v>
      </c>
      <c r="AR97" s="68" t="e">
        <f t="shared" si="15"/>
        <v>#N/A</v>
      </c>
      <c r="AS97" s="68" t="str">
        <f t="shared" si="16"/>
        <v>Yes</v>
      </c>
      <c r="AT97" s="48" t="str">
        <f t="shared" si="20"/>
        <v>0099</v>
      </c>
      <c r="AU97" s="48" t="str">
        <f>INDEX(Transcripts_2021!$AC$2:$AC$324,MATCH($AO97,Transcripts_2021!$W$2:$W$324,0))</f>
        <v>0096</v>
      </c>
      <c r="AV97" s="68" t="str">
        <f t="shared" si="17"/>
        <v>Yes</v>
      </c>
      <c r="AW97" s="68" t="str">
        <f>IF(INDEX(DropDowns!$E$3:$E$336,MATCH("*"&amp;$AF97&amp;"*",$AF$2:$AF$651,0))="","",INDEX(DropDowns!$E$3:$E$336,MATCH("*"&amp;$AF97&amp;"*",$AF$2:$AF$651,0)))</f>
        <v>Disease</v>
      </c>
      <c r="AX97" s="68" t="str">
        <f>IF(INDEX(DropDowns!$E$3:$E$336,MATCH("*"&amp;$AG97&amp;"*",$AG$2:$AG$651,0))="","",INDEX(DropDowns!$E$3:$E$336,MATCH("*"&amp;$AG97&amp;"*",$AG$2:$AG$651,0)))</f>
        <v>Disease</v>
      </c>
      <c r="AY97" s="48" t="str">
        <f t="shared" si="18"/>
        <v>0099-STU-KA-0096</v>
      </c>
      <c r="AZ97" s="48" t="str">
        <f t="shared" si="19"/>
        <v>candie walton</v>
      </c>
      <c r="BA97" s="48" t="str">
        <f>$AZ97&amp;COUNTIF($AZ97:$AZ$651,$AZ97)</f>
        <v>candie walton1</v>
      </c>
      <c r="BB97" s="68" t="str">
        <f>IF(INDEX('AAYME 2021_List'!$B$3:$B$311,MATCH($A97,'AAYME 2021_List'!$A$3:$A$311,0))="Yes","Yes","No")</f>
        <v>No</v>
      </c>
      <c r="BC97" s="48" t="str">
        <f>IF(INDEX('AAYME 2021_List'!$A$3:$A$311,MATCH($A97,'AAYME 2021_List'!$A$3:$A$311,0))=$A97,INDEX('AAYME 2021_List'!$C$3:$C$311,MATCH($A97,'AAYME 2021_List'!$A$3:$A$311,0)),"")</f>
        <v>03-Missing/Invalid transcript info</v>
      </c>
    </row>
    <row r="98" spans="1:55" x14ac:dyDescent="0.3">
      <c r="A98" s="48"/>
      <c r="B98" s="8">
        <v>100</v>
      </c>
      <c r="C98" s="143" t="s">
        <v>3051</v>
      </c>
      <c r="D98" s="143" t="s">
        <v>2268</v>
      </c>
      <c r="E98" s="143" t="s">
        <v>335</v>
      </c>
      <c r="F98" s="143" t="s">
        <v>169</v>
      </c>
      <c r="G98" s="8" t="s">
        <v>3052</v>
      </c>
      <c r="H98" s="8">
        <v>6014935607</v>
      </c>
      <c r="I98" s="143" t="s">
        <v>401</v>
      </c>
      <c r="J98" s="143" t="s">
        <v>3053</v>
      </c>
      <c r="K98" s="143" t="s">
        <v>3054</v>
      </c>
      <c r="L98" s="8" t="s">
        <v>3055</v>
      </c>
      <c r="M98" s="8" t="s">
        <v>3056</v>
      </c>
      <c r="N98" s="8" t="s">
        <v>3052</v>
      </c>
      <c r="O98" s="8">
        <v>6013950313</v>
      </c>
      <c r="P98" s="143" t="s">
        <v>2112</v>
      </c>
      <c r="Q98" s="143" t="s">
        <v>394</v>
      </c>
      <c r="R98" s="8" t="s">
        <v>3057</v>
      </c>
      <c r="T98" s="143" t="s">
        <v>3058</v>
      </c>
      <c r="U98" s="143" t="s">
        <v>3058</v>
      </c>
      <c r="V98" s="8" t="s">
        <v>488</v>
      </c>
      <c r="W98" s="8">
        <v>39645</v>
      </c>
      <c r="X98" s="8" t="s">
        <v>348</v>
      </c>
      <c r="Y98" s="143" t="s">
        <v>187</v>
      </c>
      <c r="Z98" s="8" t="s">
        <v>2114</v>
      </c>
      <c r="AB98" s="8" t="s">
        <v>2115</v>
      </c>
      <c r="AE98" s="233" t="s">
        <v>49</v>
      </c>
      <c r="AF98" s="8" t="s">
        <v>3059</v>
      </c>
      <c r="AI98" s="8" t="s">
        <v>442</v>
      </c>
      <c r="AL98" s="48" t="str">
        <f>IF($U98="","",IF(RIGHT($U98,4)=", MS",INDEX(DropDowns!$G$4:$G$1251,MATCH(TRIM($U98),DropDowns!$F$4:$F$1251,0)),INDEX(DropDowns!$G$4:$G$1251,MATCH(TRIM($U98)&amp;", MS",DropDowns!$F$4:$F$1251,0))))</f>
        <v>Amite</v>
      </c>
      <c r="AM98" s="48" t="s">
        <v>2130</v>
      </c>
      <c r="AN98" s="48" t="str">
        <f t="shared" si="13"/>
        <v>Emareon|Bennett|carleanross@gmail.com|8</v>
      </c>
      <c r="AO98" s="48" t="str">
        <f t="shared" si="14"/>
        <v>Emareon|Bennett|8</v>
      </c>
      <c r="AP98" s="48" t="e">
        <f>INDEX(Transcripts_2021!$V$2:$V$324,MATCH($AN98,Transcripts_2021!$V$2:$V$324,0))</f>
        <v>#N/A</v>
      </c>
      <c r="AQ98" s="48" t="e">
        <f>INDEX(Transcripts_2021!$W$2:$W$324,MATCH($AO98,Transcripts_2021!$W$2:$W$324,0))</f>
        <v>#N/A</v>
      </c>
      <c r="AR98" s="68" t="e">
        <f t="shared" si="15"/>
        <v>#N/A</v>
      </c>
      <c r="AS98" s="68" t="e">
        <f t="shared" si="16"/>
        <v>#N/A</v>
      </c>
      <c r="AT98" s="48" t="str">
        <f>"0"&amp;TEXT($B98,0)</f>
        <v>0100</v>
      </c>
      <c r="AU98" s="48" t="e">
        <f>INDEX(Transcripts_2021!$AC$2:$AC$324,MATCH($AO98,Transcripts_2021!$W$2:$W$324,0))</f>
        <v>#N/A</v>
      </c>
      <c r="AV98" s="68" t="str">
        <f t="shared" si="17"/>
        <v>Yes</v>
      </c>
      <c r="AW98" s="68" t="str">
        <f>IF(INDEX(DropDowns!$E$3:$E$336,MATCH("*"&amp;$AF98&amp;"*",$AF$2:$AF$651,0))="","",INDEX(DropDowns!$E$3:$E$336,MATCH("*"&amp;$AF98&amp;"*",$AF$2:$AF$651,0)))</f>
        <v>Doctor</v>
      </c>
      <c r="AX98" s="68" t="str">
        <f>IF(INDEX(DropDowns!$E$3:$E$336,MATCH("*"&amp;$AG98&amp;"*",$AG$2:$AG$651,0))="","",INDEX(DropDowns!$E$3:$E$336,MATCH("*"&amp;$AG98&amp;"*",$AG$2:$AG$651,0)))</f>
        <v>Acid</v>
      </c>
      <c r="AY98" s="48" t="e">
        <f t="shared" si="18"/>
        <v>#N/A</v>
      </c>
      <c r="AZ98" s="48" t="str">
        <f t="shared" si="19"/>
        <v>Carlean Ross</v>
      </c>
      <c r="BA98" s="48" t="str">
        <f>$AZ98&amp;COUNTIF($AZ98:$AZ$651,$AZ98)</f>
        <v>Carlean Ross1</v>
      </c>
      <c r="BB98" s="68" t="e">
        <f>IF(INDEX('AAYME 2021_List'!$B$3:$B$311,MATCH($A98,'AAYME 2021_List'!$A$3:$A$311,0))="Yes","Yes","No")</f>
        <v>#N/A</v>
      </c>
      <c r="BC98" s="8" t="s">
        <v>2131</v>
      </c>
    </row>
    <row r="99" spans="1:55" x14ac:dyDescent="0.3">
      <c r="A99" s="48" t="str">
        <f>$AT99&amp;"-"&amp;UPPER(LEFT($D99,3))&amp;"-"&amp;UPPER(LEFT($C99,2))&amp;"-"&amp;$AU99</f>
        <v>0101-HEN-AN-0158</v>
      </c>
      <c r="B99" s="8">
        <v>101</v>
      </c>
      <c r="C99" s="143" t="s">
        <v>1020</v>
      </c>
      <c r="D99" s="143" t="s">
        <v>1314</v>
      </c>
      <c r="E99" s="143" t="s">
        <v>335</v>
      </c>
      <c r="F99" s="143" t="s">
        <v>169</v>
      </c>
      <c r="G99" s="8" t="s">
        <v>3060</v>
      </c>
      <c r="H99" s="8">
        <v>3187928938</v>
      </c>
      <c r="I99" s="143" t="s">
        <v>376</v>
      </c>
      <c r="J99" s="143" t="s">
        <v>3061</v>
      </c>
      <c r="K99" s="143" t="s">
        <v>1238</v>
      </c>
      <c r="L99" s="8" t="s">
        <v>3062</v>
      </c>
      <c r="M99" s="8" t="s">
        <v>1314</v>
      </c>
      <c r="N99" s="8" t="s">
        <v>3063</v>
      </c>
      <c r="O99" s="8">
        <v>6018429689</v>
      </c>
      <c r="P99" s="143" t="s">
        <v>2112</v>
      </c>
      <c r="Q99" s="143" t="s">
        <v>394</v>
      </c>
      <c r="R99" s="8" t="s">
        <v>3064</v>
      </c>
      <c r="T99" s="143" t="s">
        <v>214</v>
      </c>
      <c r="U99" s="143" t="s">
        <v>214</v>
      </c>
      <c r="V99" s="8" t="s">
        <v>488</v>
      </c>
      <c r="W99" s="8">
        <v>39206</v>
      </c>
      <c r="X99" s="8" t="s">
        <v>348</v>
      </c>
      <c r="Y99" s="143" t="s">
        <v>209</v>
      </c>
      <c r="Z99" s="8" t="s">
        <v>2114</v>
      </c>
      <c r="AB99" s="8" t="s">
        <v>2115</v>
      </c>
      <c r="AE99" s="233" t="s">
        <v>48</v>
      </c>
      <c r="AF99" s="8" t="s">
        <v>3065</v>
      </c>
      <c r="AI99" s="8" t="s">
        <v>442</v>
      </c>
      <c r="AL99" s="48" t="str">
        <f>IF($U99="","",IF(RIGHT($U99,4)=", MS",INDEX(DropDowns!$G$4:$G$1251,MATCH(TRIM($U99),DropDowns!$F$4:$F$1251,0)),INDEX(DropDowns!$G$4:$G$1251,MATCH(TRIM($U99)&amp;", MS",DropDowns!$F$4:$F$1251,0))))</f>
        <v>Hinds</v>
      </c>
      <c r="AM99" s="48" t="str">
        <f>IF(INDEX('AAYME 2021_List'!$A$3:$A$311,MATCH($A99,'AAYME 2021_List'!$A$3:$A$311,0))=$A99,INDEX('AAYME 2021_List'!$AC$3:$AC$311,MATCH($A99,'AAYME 2021_List'!$A$3:$A$311,0)),"")</f>
        <v>Hinds</v>
      </c>
      <c r="AN99" s="48" t="str">
        <f t="shared" si="13"/>
        <v>Anthony|Henry|HenryFamily601@gmail.com|9</v>
      </c>
      <c r="AO99" s="48" t="str">
        <f t="shared" si="14"/>
        <v>Anthony|Henry|9</v>
      </c>
      <c r="AP99" s="48" t="str">
        <f>INDEX(Transcripts_2021!$V$2:$V$324,MATCH($AN99,Transcripts_2021!$V$2:$V$324,0))</f>
        <v>Anthony|Henry|HenryFamily601@gmail.com|9</v>
      </c>
      <c r="AQ99" s="48" t="str">
        <f>INDEX(Transcripts_2021!$W$2:$W$324,MATCH($AO99,Transcripts_2021!$W$2:$W$324,0))</f>
        <v>Anthony|Henry|9</v>
      </c>
      <c r="AR99" s="68" t="str">
        <f t="shared" si="15"/>
        <v>Yes</v>
      </c>
      <c r="AS99" s="68" t="str">
        <f t="shared" si="16"/>
        <v>Yes</v>
      </c>
      <c r="AT99" s="48" t="str">
        <f>"0"&amp;TEXT($B99,0)</f>
        <v>0101</v>
      </c>
      <c r="AU99" s="48" t="str">
        <f>INDEX(Transcripts_2021!$AC$2:$AC$324,MATCH($AO99,Transcripts_2021!$W$2:$W$324,0))</f>
        <v>0158</v>
      </c>
      <c r="AV99" s="68" t="str">
        <f t="shared" si="17"/>
        <v>Yes</v>
      </c>
      <c r="AW99" s="68" t="e">
        <f>IF(INDEX(DropDowns!$E$3:$E$336,MATCH("*"&amp;$AF99&amp;"*",$AF$2:$AF$651,0))="","",INDEX(DropDowns!$E$3:$E$336,MATCH("*"&amp;$AF99&amp;"*",$AF$2:$AF$651,0)))</f>
        <v>#VALUE!</v>
      </c>
      <c r="AX99" s="68" t="str">
        <f>IF(INDEX(DropDowns!$E$3:$E$336,MATCH("*"&amp;$AG99&amp;"*",$AG$2:$AG$651,0))="","",INDEX(DropDowns!$E$3:$E$336,MATCH("*"&amp;$AG99&amp;"*",$AG$2:$AG$651,0)))</f>
        <v>Acid</v>
      </c>
      <c r="AY99" s="48" t="str">
        <f t="shared" si="18"/>
        <v>0101-HEN-AN-0158</v>
      </c>
      <c r="AZ99" s="48" t="str">
        <f t="shared" si="19"/>
        <v>Amy Henry</v>
      </c>
      <c r="BA99" s="48" t="str">
        <f>$AZ99&amp;COUNTIF($AZ99:$AZ$651,$AZ99)</f>
        <v>Amy Henry1</v>
      </c>
      <c r="BB99" s="68" t="str">
        <f>IF(INDEX('AAYME 2021_List'!$B$3:$B$311,MATCH($A99,'AAYME 2021_List'!$A$3:$A$311,0))="Yes","Yes","No")</f>
        <v>Yes</v>
      </c>
      <c r="BC99" s="48" t="str">
        <f>IF(INDEX('AAYME 2021_List'!$A$3:$A$311,MATCH($A99,'AAYME 2021_List'!$A$3:$A$311,0))=$A99,INDEX('AAYME 2021_List'!$C$3:$C$311,MATCH($A99,'AAYME 2021_List'!$A$3:$A$311,0)),"")</f>
        <v>07-Alternate</v>
      </c>
    </row>
    <row r="100" spans="1:55" x14ac:dyDescent="0.3">
      <c r="A100" s="48"/>
      <c r="B100" s="8">
        <v>102</v>
      </c>
      <c r="C100" s="143" t="s">
        <v>3066</v>
      </c>
      <c r="D100" s="143" t="s">
        <v>3067</v>
      </c>
      <c r="E100" s="143" t="s">
        <v>335</v>
      </c>
      <c r="F100" s="143" t="s">
        <v>169</v>
      </c>
      <c r="G100" s="8" t="s">
        <v>3068</v>
      </c>
      <c r="I100" s="143" t="s">
        <v>376</v>
      </c>
      <c r="J100" s="143" t="s">
        <v>2155</v>
      </c>
      <c r="K100" s="143" t="s">
        <v>3069</v>
      </c>
      <c r="L100" s="8" t="s">
        <v>3070</v>
      </c>
      <c r="M100" s="8" t="s">
        <v>3071</v>
      </c>
      <c r="N100" s="8" t="s">
        <v>3072</v>
      </c>
      <c r="O100" s="8">
        <v>6018422411</v>
      </c>
      <c r="P100" s="143" t="s">
        <v>2247</v>
      </c>
      <c r="Q100" s="143" t="s">
        <v>441</v>
      </c>
      <c r="R100" s="8" t="s">
        <v>3073</v>
      </c>
      <c r="T100" s="143" t="s">
        <v>2161</v>
      </c>
      <c r="U100" s="143" t="s">
        <v>2161</v>
      </c>
      <c r="V100" s="8" t="s">
        <v>488</v>
      </c>
      <c r="W100" s="8">
        <v>39051</v>
      </c>
      <c r="X100" s="8" t="s">
        <v>348</v>
      </c>
      <c r="Y100" s="143" t="s">
        <v>224</v>
      </c>
      <c r="AA100" s="8" t="s">
        <v>2200</v>
      </c>
      <c r="AE100" s="233" t="s">
        <v>48</v>
      </c>
      <c r="AF100" s="8" t="s">
        <v>3074</v>
      </c>
      <c r="AG100" s="8" t="s">
        <v>3075</v>
      </c>
      <c r="AI100" s="8" t="s">
        <v>720</v>
      </c>
      <c r="AJ100" s="8" t="s">
        <v>2587</v>
      </c>
      <c r="AL100" s="48" t="str">
        <f>IF($U100="","",IF(RIGHT($U100,4)=", MS",INDEX(DropDowns!$G$4:$G$1251,MATCH(TRIM($U100),DropDowns!$F$4:$F$1251,0)),INDEX(DropDowns!$G$4:$G$1251,MATCH(TRIM($U100)&amp;", MS",DropDowns!$F$4:$F$1251,0))))</f>
        <v>Leake</v>
      </c>
      <c r="AM100" s="48" t="s">
        <v>2130</v>
      </c>
      <c r="AN100" s="48" t="str">
        <f t="shared" si="13"/>
        <v>Trashaun|Hill|trashaunhill@leakesd.net|9</v>
      </c>
      <c r="AO100" s="48" t="str">
        <f t="shared" si="14"/>
        <v>Trashaun|Hill|9</v>
      </c>
      <c r="AP100" s="48" t="e">
        <f>INDEX(Transcripts_2021!$V$2:$V$324,MATCH($AN100,Transcripts_2021!$V$2:$V$324,0))</f>
        <v>#N/A</v>
      </c>
      <c r="AQ100" s="48" t="e">
        <f>INDEX(Transcripts_2021!$W$2:$W$324,MATCH($AO100,Transcripts_2021!$W$2:$W$324,0))</f>
        <v>#N/A</v>
      </c>
      <c r="AR100" s="68" t="e">
        <f t="shared" si="15"/>
        <v>#N/A</v>
      </c>
      <c r="AS100" s="68" t="e">
        <f t="shared" si="16"/>
        <v>#N/A</v>
      </c>
      <c r="AT100" s="48" t="str">
        <f t="shared" ref="AT100:AT106" si="21">"0"&amp;TEXT($B100,0)</f>
        <v>0102</v>
      </c>
      <c r="AU100" s="48" t="e">
        <f>INDEX(Transcripts_2021!$AC$2:$AC$324,MATCH($AO100,Transcripts_2021!$W$2:$W$324,0))</f>
        <v>#N/A</v>
      </c>
      <c r="AV100" s="68" t="str">
        <f t="shared" si="17"/>
        <v>Yes</v>
      </c>
      <c r="AW100" s="68" t="str">
        <f>IF(INDEX(DropDowns!$E$3:$E$336,MATCH("*"&amp;$AF100&amp;"*",$AF$2:$AF$651,0))="","",INDEX(DropDowns!$E$3:$E$336,MATCH("*"&amp;$AF100&amp;"*",$AF$2:$AF$651,0)))</f>
        <v>Drafting</v>
      </c>
      <c r="AX100" s="68" t="str">
        <f>IF(INDEX(DropDowns!$E$3:$E$336,MATCH("*"&amp;$AG100&amp;"*",$AG$2:$AG$651,0))="","",INDEX(DropDowns!$E$3:$E$336,MATCH("*"&amp;$AG100&amp;"*",$AG$2:$AG$651,0)))</f>
        <v>Drafting</v>
      </c>
      <c r="AY100" s="48" t="e">
        <f t="shared" si="18"/>
        <v>#N/A</v>
      </c>
      <c r="AZ100" s="48" t="str">
        <f t="shared" si="19"/>
        <v>Tiffany Kitchens</v>
      </c>
      <c r="BA100" s="48" t="str">
        <f>$AZ100&amp;COUNTIF($AZ100:$AZ$651,$AZ100)</f>
        <v>Tiffany Kitchens1</v>
      </c>
      <c r="BB100" s="68" t="e">
        <f>IF(INDEX('AAYME 2021_List'!$B$3:$B$311,MATCH($A100,'AAYME 2021_List'!$A$3:$A$311,0))="Yes","Yes","No")</f>
        <v>#N/A</v>
      </c>
      <c r="BC100" s="8" t="s">
        <v>2131</v>
      </c>
    </row>
    <row r="101" spans="1:55" x14ac:dyDescent="0.3">
      <c r="A101" s="48" t="str">
        <f>$AT101&amp;"-"&amp;UPPER(LEFT($D101,3))&amp;"-"&amp;UPPER(LEFT($C101,2))&amp;"-"&amp;$AU101</f>
        <v>0103-WEB-JA-0215</v>
      </c>
      <c r="B101" s="8">
        <v>103</v>
      </c>
      <c r="C101" s="143" t="s">
        <v>3076</v>
      </c>
      <c r="D101" s="143" t="s">
        <v>3077</v>
      </c>
      <c r="E101" s="143" t="s">
        <v>335</v>
      </c>
      <c r="F101" s="143" t="s">
        <v>169</v>
      </c>
      <c r="G101" s="8" t="s">
        <v>3078</v>
      </c>
      <c r="H101" s="8">
        <v>6015734831</v>
      </c>
      <c r="I101" s="143" t="s">
        <v>401</v>
      </c>
      <c r="J101" s="143" t="s">
        <v>1381</v>
      </c>
      <c r="K101" s="143" t="s">
        <v>3079</v>
      </c>
      <c r="L101" s="8" t="s">
        <v>3080</v>
      </c>
      <c r="M101" s="8" t="s">
        <v>3077</v>
      </c>
      <c r="N101" s="8" t="s">
        <v>3081</v>
      </c>
      <c r="O101" s="8">
        <v>6012145636</v>
      </c>
      <c r="P101" s="143" t="s">
        <v>2112</v>
      </c>
      <c r="Q101" s="143" t="s">
        <v>45</v>
      </c>
      <c r="R101" s="8" t="s">
        <v>3082</v>
      </c>
      <c r="T101" s="143" t="s">
        <v>229</v>
      </c>
      <c r="U101" s="143" t="s">
        <v>229</v>
      </c>
      <c r="V101" s="8" t="s">
        <v>488</v>
      </c>
      <c r="W101" s="8">
        <v>39110</v>
      </c>
      <c r="X101" s="8" t="s">
        <v>348</v>
      </c>
      <c r="Y101" s="143" t="s">
        <v>229</v>
      </c>
      <c r="Z101" s="8" t="s">
        <v>2114</v>
      </c>
      <c r="AB101" s="8" t="s">
        <v>2115</v>
      </c>
      <c r="AE101" s="233" t="s">
        <v>49</v>
      </c>
      <c r="AF101" s="8" t="s">
        <v>3083</v>
      </c>
      <c r="AI101" s="8" t="s">
        <v>369</v>
      </c>
      <c r="AK101" s="8" t="s">
        <v>3084</v>
      </c>
      <c r="AL101" s="48" t="str">
        <f>IF($U101="","",IF(RIGHT($U101,4)=", MS",INDEX(DropDowns!$G$4:$G$1251,MATCH(TRIM($U101),DropDowns!$F$4:$F$1251,0)),INDEX(DropDowns!$G$4:$G$1251,MATCH(TRIM($U101)&amp;", MS",DropDowns!$F$4:$F$1251,0))))</f>
        <v>Madison</v>
      </c>
      <c r="AM101" s="48" t="str">
        <f>IF(INDEX('AAYME 2021_List'!$A$3:$A$311,MATCH($A101,'AAYME 2021_List'!$A$3:$A$311,0))=$A101,INDEX('AAYME 2021_List'!$AC$3:$AC$311,MATCH($A101,'AAYME 2021_List'!$A$3:$A$311,0)),"")</f>
        <v>Madison</v>
      </c>
      <c r="AN101" s="48" t="str">
        <f t="shared" si="13"/>
        <v>Jason|Webb|jcwebb621@gmail.com|8</v>
      </c>
      <c r="AO101" s="48" t="str">
        <f t="shared" si="14"/>
        <v>Jason|Webb|8</v>
      </c>
      <c r="AP101" s="48" t="str">
        <f>INDEX(Transcripts_2021!$V$2:$V$324,MATCH($AN101,Transcripts_2021!$V$2:$V$324,0))</f>
        <v>Jason|Webb|jcwebb621@gmail.com|8</v>
      </c>
      <c r="AQ101" s="48" t="str">
        <f>INDEX(Transcripts_2021!$W$2:$W$324,MATCH($AO101,Transcripts_2021!$W$2:$W$324,0))</f>
        <v>Jason|Webb|8</v>
      </c>
      <c r="AR101" s="68" t="str">
        <f t="shared" si="15"/>
        <v>Yes</v>
      </c>
      <c r="AS101" s="68" t="str">
        <f t="shared" si="16"/>
        <v>Yes</v>
      </c>
      <c r="AT101" s="48" t="str">
        <f t="shared" si="21"/>
        <v>0103</v>
      </c>
      <c r="AU101" s="48" t="str">
        <f>INDEX(Transcripts_2021!$AC$2:$AC$324,MATCH($AO101,Transcripts_2021!$W$2:$W$324,0))</f>
        <v>0215</v>
      </c>
      <c r="AV101" s="68" t="str">
        <f t="shared" si="17"/>
        <v>Yes</v>
      </c>
      <c r="AW101" s="68" t="str">
        <f>IF(INDEX(DropDowns!$E$3:$E$336,MATCH("*"&amp;$AF101&amp;"*",$AF$2:$AF$651,0))="","",INDEX(DropDowns!$E$3:$E$336,MATCH("*"&amp;$AF101&amp;"*",$AF$2:$AF$651,0)))</f>
        <v>Drug Development</v>
      </c>
      <c r="AX101" s="68" t="str">
        <f>IF(INDEX(DropDowns!$E$3:$E$336,MATCH("*"&amp;$AG101&amp;"*",$AG$2:$AG$651,0))="","",INDEX(DropDowns!$E$3:$E$336,MATCH("*"&amp;$AG101&amp;"*",$AG$2:$AG$651,0)))</f>
        <v>Acid</v>
      </c>
      <c r="AY101" s="48" t="str">
        <f t="shared" si="18"/>
        <v>0103-WEB-JA-0215</v>
      </c>
      <c r="AZ101" s="48" t="str">
        <f t="shared" si="19"/>
        <v>Anthony Webb</v>
      </c>
      <c r="BA101" s="48" t="str">
        <f>$AZ101&amp;COUNTIF($AZ101:$AZ$651,$AZ101)</f>
        <v>Anthony Webb1</v>
      </c>
      <c r="BB101" s="68" t="str">
        <f>IF(INDEX('AAYME 2021_List'!$B$3:$B$311,MATCH($A101,'AAYME 2021_List'!$A$3:$A$311,0))="Yes","Yes","No")</f>
        <v>No</v>
      </c>
      <c r="BC101" s="48" t="str">
        <f>IF(INDEX('AAYME 2021_List'!$A$3:$A$311,MATCH($A101,'AAYME 2021_List'!$A$3:$A$311,0))=$A101,INDEX('AAYME 2021_List'!$C$3:$C$311,MATCH($A101,'AAYME 2021_List'!$A$3:$A$311,0)),"")</f>
        <v>99-Not Selected</v>
      </c>
    </row>
    <row r="102" spans="1:55" x14ac:dyDescent="0.3">
      <c r="A102" s="48"/>
      <c r="B102" s="8">
        <v>104</v>
      </c>
      <c r="C102" s="143" t="s">
        <v>3085</v>
      </c>
      <c r="D102" s="143" t="s">
        <v>3086</v>
      </c>
      <c r="E102" s="143" t="s">
        <v>335</v>
      </c>
      <c r="F102" s="143" t="s">
        <v>170</v>
      </c>
      <c r="I102" s="143" t="s">
        <v>340</v>
      </c>
      <c r="J102" s="143" t="s">
        <v>880</v>
      </c>
      <c r="K102" s="143" t="s">
        <v>3087</v>
      </c>
      <c r="L102" s="8" t="s">
        <v>3088</v>
      </c>
      <c r="M102" s="8" t="s">
        <v>3086</v>
      </c>
      <c r="N102" s="8" t="s">
        <v>3089</v>
      </c>
      <c r="O102" s="8">
        <v>4012267382</v>
      </c>
      <c r="P102" s="143" t="s">
        <v>2112</v>
      </c>
      <c r="Q102" s="143" t="s">
        <v>45</v>
      </c>
      <c r="R102" s="8" t="s">
        <v>3090</v>
      </c>
      <c r="T102" s="143" t="s">
        <v>508</v>
      </c>
      <c r="U102" s="143" t="s">
        <v>508</v>
      </c>
      <c r="V102" s="8" t="s">
        <v>488</v>
      </c>
      <c r="W102" s="8">
        <v>39705</v>
      </c>
      <c r="X102" s="8" t="s">
        <v>348</v>
      </c>
      <c r="Y102" s="143" t="s">
        <v>228</v>
      </c>
      <c r="AA102" s="8" t="s">
        <v>2200</v>
      </c>
      <c r="AC102" s="8" t="s">
        <v>2201</v>
      </c>
      <c r="AE102" s="233" t="s">
        <v>48</v>
      </c>
      <c r="AF102" s="8" t="s">
        <v>3091</v>
      </c>
      <c r="AG102" s="8" t="s">
        <v>3092</v>
      </c>
      <c r="AH102" s="8" t="s">
        <v>3093</v>
      </c>
      <c r="AI102" s="8" t="s">
        <v>369</v>
      </c>
      <c r="AL102" s="48" t="str">
        <f>IF($U102="","",IF(RIGHT($U102,4)=", MS",INDEX(DropDowns!$G$4:$G$1251,MATCH(TRIM($U102),DropDowns!$F$4:$F$1251,0)),INDEX(DropDowns!$G$4:$G$1251,MATCH(TRIM($U102)&amp;", MS",DropDowns!$F$4:$F$1251,0))))</f>
        <v>Lowndes</v>
      </c>
      <c r="AM102" s="48" t="s">
        <v>2130</v>
      </c>
      <c r="AN102" s="48" t="str">
        <f t="shared" si="13"/>
        <v>Leah|Jeremiah||7</v>
      </c>
      <c r="AO102" s="48" t="str">
        <f t="shared" si="14"/>
        <v>Leah|Jeremiah|7</v>
      </c>
      <c r="AP102" s="48" t="e">
        <f>INDEX(Transcripts_2021!$V$2:$V$324,MATCH($AN102,Transcripts_2021!$V$2:$V$324,0))</f>
        <v>#N/A</v>
      </c>
      <c r="AQ102" s="48" t="e">
        <f>INDEX(Transcripts_2021!$W$2:$W$324,MATCH($AO102,Transcripts_2021!$W$2:$W$324,0))</f>
        <v>#N/A</v>
      </c>
      <c r="AR102" s="68" t="e">
        <f t="shared" si="15"/>
        <v>#N/A</v>
      </c>
      <c r="AS102" s="68" t="e">
        <f t="shared" si="16"/>
        <v>#N/A</v>
      </c>
      <c r="AT102" s="48" t="str">
        <f t="shared" si="21"/>
        <v>0104</v>
      </c>
      <c r="AU102" s="48" t="e">
        <f>INDEX(Transcripts_2021!$AC$2:$AC$324,MATCH($AO102,Transcripts_2021!$W$2:$W$324,0))</f>
        <v>#N/A</v>
      </c>
      <c r="AV102" s="68" t="str">
        <f t="shared" si="17"/>
        <v>Yes</v>
      </c>
      <c r="AW102" s="68" t="e">
        <f>IF(INDEX(DropDowns!$E$3:$E$336,MATCH("*"&amp;$AF102&amp;"*",$AF$2:$AF$651,0))="","",INDEX(DropDowns!$E$3:$E$336,MATCH("*"&amp;$AF102&amp;"*",$AF$2:$AF$651,0)))</f>
        <v>#VALUE!</v>
      </c>
      <c r="AX102" s="68" t="str">
        <f>IF(INDEX(DropDowns!$E$3:$E$336,MATCH("*"&amp;$AG102&amp;"*",$AG$2:$AG$651,0))="","",INDEX(DropDowns!$E$3:$E$336,MATCH("*"&amp;$AG102&amp;"*",$AG$2:$AG$651,0)))</f>
        <v>Earth</v>
      </c>
      <c r="AY102" s="48" t="e">
        <f t="shared" si="18"/>
        <v>#N/A</v>
      </c>
      <c r="AZ102" s="48" t="str">
        <f t="shared" si="19"/>
        <v>Jessica Jeremiah</v>
      </c>
      <c r="BA102" s="48" t="str">
        <f>$AZ102&amp;COUNTIF($AZ102:$AZ$651,$AZ102)</f>
        <v>Jessica Jeremiah1</v>
      </c>
      <c r="BB102" s="68" t="e">
        <f>IF(INDEX('AAYME 2021_List'!$B$3:$B$311,MATCH($A102,'AAYME 2021_List'!$A$3:$A$311,0))="Yes","Yes","No")</f>
        <v>#N/A</v>
      </c>
      <c r="BC102" s="8" t="s">
        <v>2131</v>
      </c>
    </row>
    <row r="103" spans="1:55" x14ac:dyDescent="0.3">
      <c r="A103" s="48"/>
      <c r="B103" s="8">
        <v>105</v>
      </c>
      <c r="C103" s="143" t="s">
        <v>3094</v>
      </c>
      <c r="D103" s="143" t="s">
        <v>2001</v>
      </c>
      <c r="E103" s="143" t="s">
        <v>335</v>
      </c>
      <c r="F103" s="143" t="s">
        <v>170</v>
      </c>
      <c r="G103" s="8" t="s">
        <v>3095</v>
      </c>
      <c r="H103" s="8">
        <v>6015133559</v>
      </c>
      <c r="I103" s="143" t="s">
        <v>376</v>
      </c>
      <c r="J103" s="143" t="s">
        <v>3096</v>
      </c>
      <c r="K103" s="143" t="s">
        <v>221</v>
      </c>
      <c r="L103" s="8" t="s">
        <v>484</v>
      </c>
      <c r="M103" s="8" t="s">
        <v>3097</v>
      </c>
      <c r="N103" s="8" t="s">
        <v>3098</v>
      </c>
      <c r="O103" s="8">
        <v>6014801168</v>
      </c>
      <c r="P103" s="143" t="s">
        <v>2112</v>
      </c>
      <c r="Q103" s="143" t="s">
        <v>394</v>
      </c>
      <c r="R103" s="8" t="s">
        <v>3099</v>
      </c>
      <c r="T103" s="143" t="s">
        <v>3100</v>
      </c>
      <c r="U103" s="143" t="s">
        <v>3100</v>
      </c>
      <c r="V103" s="8" t="s">
        <v>488</v>
      </c>
      <c r="W103" s="8">
        <v>39475</v>
      </c>
      <c r="X103" s="8" t="s">
        <v>348</v>
      </c>
      <c r="Y103" s="143" t="s">
        <v>221</v>
      </c>
      <c r="Z103" s="8" t="s">
        <v>2114</v>
      </c>
      <c r="AB103" s="8" t="s">
        <v>2115</v>
      </c>
      <c r="AE103" s="233" t="s">
        <v>48</v>
      </c>
      <c r="AF103" s="8" t="s">
        <v>3101</v>
      </c>
      <c r="AG103" s="8" t="s">
        <v>3102</v>
      </c>
      <c r="AH103" s="8" t="s">
        <v>3103</v>
      </c>
      <c r="AI103" s="8" t="s">
        <v>442</v>
      </c>
      <c r="AL103" s="48" t="str">
        <f>IF($U103="","",IF(RIGHT($U103,4)=", MS",INDEX(DropDowns!$G$4:$G$1251,MATCH(TRIM($U103),DropDowns!$F$4:$F$1251,0)),INDEX(DropDowns!$G$4:$G$1251,MATCH(TRIM($U103)&amp;", MS",DropDowns!$F$4:$F$1251,0))))</f>
        <v>Lamar</v>
      </c>
      <c r="AM103" s="48" t="s">
        <v>2130</v>
      </c>
      <c r="AN103" s="48" t="str">
        <f t="shared" si="13"/>
        <v>Anahya|Lewis|anahyalewis@icloud.com|9</v>
      </c>
      <c r="AO103" s="48" t="str">
        <f t="shared" si="14"/>
        <v>Anahya|Lewis|9</v>
      </c>
      <c r="AP103" s="48" t="e">
        <f>INDEX(Transcripts_2021!$V$2:$V$324,MATCH($AN103,Transcripts_2021!$V$2:$V$324,0))</f>
        <v>#N/A</v>
      </c>
      <c r="AQ103" s="48" t="e">
        <f>INDEX(Transcripts_2021!$W$2:$W$324,MATCH($AO103,Transcripts_2021!$W$2:$W$324,0))</f>
        <v>#N/A</v>
      </c>
      <c r="AR103" s="68" t="e">
        <f t="shared" si="15"/>
        <v>#N/A</v>
      </c>
      <c r="AS103" s="68" t="e">
        <f t="shared" si="16"/>
        <v>#N/A</v>
      </c>
      <c r="AT103" s="48" t="str">
        <f t="shared" si="21"/>
        <v>0105</v>
      </c>
      <c r="AU103" s="48" t="e">
        <f>INDEX(Transcripts_2021!$AC$2:$AC$324,MATCH($AO103,Transcripts_2021!$W$2:$W$324,0))</f>
        <v>#N/A</v>
      </c>
      <c r="AV103" s="68" t="str">
        <f t="shared" si="17"/>
        <v>Yes</v>
      </c>
      <c r="AW103" s="68" t="e">
        <f>IF(INDEX(DropDowns!$E$3:$E$336,MATCH("*"&amp;$AF103&amp;"*",$AF$2:$AF$651,0))="","",INDEX(DropDowns!$E$3:$E$336,MATCH("*"&amp;$AF103&amp;"*",$AF$2:$AF$651,0)))</f>
        <v>#VALUE!</v>
      </c>
      <c r="AX103" s="68" t="e">
        <f>IF(INDEX(DropDowns!$E$3:$E$336,MATCH("*"&amp;$AG103&amp;"*",$AG$2:$AG$651,0))="","",INDEX(DropDowns!$E$3:$E$336,MATCH("*"&amp;$AG103&amp;"*",$AG$2:$AG$651,0)))</f>
        <v>#VALUE!</v>
      </c>
      <c r="AY103" s="48" t="e">
        <f t="shared" si="18"/>
        <v>#N/A</v>
      </c>
      <c r="AZ103" s="48" t="str">
        <f t="shared" si="19"/>
        <v>Parker Brandy</v>
      </c>
      <c r="BA103" s="48" t="str">
        <f>$AZ103&amp;COUNTIF($AZ103:$AZ$651,$AZ103)</f>
        <v>Parker Brandy1</v>
      </c>
      <c r="BB103" s="68" t="e">
        <f>IF(INDEX('AAYME 2021_List'!$B$3:$B$311,MATCH($A103,'AAYME 2021_List'!$A$3:$A$311,0))="Yes","Yes","No")</f>
        <v>#N/A</v>
      </c>
      <c r="BC103" s="8" t="s">
        <v>2131</v>
      </c>
    </row>
    <row r="104" spans="1:55" x14ac:dyDescent="0.3">
      <c r="A104" s="48"/>
      <c r="B104" s="8">
        <v>106</v>
      </c>
      <c r="C104" s="143" t="s">
        <v>3104</v>
      </c>
      <c r="D104" s="143" t="s">
        <v>3105</v>
      </c>
      <c r="E104" s="143" t="s">
        <v>335</v>
      </c>
      <c r="F104" s="143" t="s">
        <v>170</v>
      </c>
      <c r="H104" s="8">
        <v>6624363190</v>
      </c>
      <c r="I104" s="143" t="s">
        <v>401</v>
      </c>
      <c r="J104" s="143" t="s">
        <v>3106</v>
      </c>
      <c r="K104" s="143" t="s">
        <v>2767</v>
      </c>
      <c r="L104" s="8" t="s">
        <v>3107</v>
      </c>
      <c r="M104" s="8" t="s">
        <v>3105</v>
      </c>
      <c r="N104" s="8" t="s">
        <v>3108</v>
      </c>
      <c r="O104" s="8">
        <v>6624363190</v>
      </c>
      <c r="P104" s="143" t="s">
        <v>2159</v>
      </c>
      <c r="Q104" s="143" t="s">
        <v>45</v>
      </c>
      <c r="R104" s="8" t="s">
        <v>3109</v>
      </c>
      <c r="T104" s="143" t="s">
        <v>3110</v>
      </c>
      <c r="U104" s="143" t="s">
        <v>3110</v>
      </c>
      <c r="V104" s="8" t="s">
        <v>488</v>
      </c>
      <c r="W104" s="8">
        <v>39756</v>
      </c>
      <c r="X104" s="8" t="s">
        <v>348</v>
      </c>
      <c r="Y104" s="143" t="s">
        <v>3111</v>
      </c>
      <c r="Z104" s="8" t="s">
        <v>2114</v>
      </c>
      <c r="AB104" s="8" t="s">
        <v>2115</v>
      </c>
      <c r="AE104" s="233" t="s">
        <v>48</v>
      </c>
      <c r="AF104" s="8" t="s">
        <v>3112</v>
      </c>
      <c r="AG104" s="8" t="s">
        <v>3113</v>
      </c>
      <c r="AI104" s="8" t="s">
        <v>369</v>
      </c>
      <c r="AL104" s="48" t="str">
        <f>IF($U104="","",IF(RIGHT($U104,4)=", MS",INDEX(DropDowns!$G$4:$G$1251,MATCH(TRIM($U104),DropDowns!$F$4:$F$1251,0)),INDEX(DropDowns!$G$4:$G$1251,MATCH(TRIM($U104)&amp;", MS",DropDowns!$F$4:$F$1251,0))))</f>
        <v>Monroe</v>
      </c>
      <c r="AM104" s="48" t="s">
        <v>2130</v>
      </c>
      <c r="AN104" s="48" t="str">
        <f t="shared" si="13"/>
        <v>Nadia|Cox||8</v>
      </c>
      <c r="AO104" s="48" t="str">
        <f t="shared" si="14"/>
        <v>Nadia|Cox|8</v>
      </c>
      <c r="AP104" s="48" t="e">
        <f>INDEX(Transcripts_2021!$V$2:$V$324,MATCH($AN104,Transcripts_2021!$V$2:$V$324,0))</f>
        <v>#N/A</v>
      </c>
      <c r="AQ104" s="48" t="e">
        <f>INDEX(Transcripts_2021!$W$2:$W$324,MATCH($AO104,Transcripts_2021!$W$2:$W$324,0))</f>
        <v>#N/A</v>
      </c>
      <c r="AR104" s="68" t="e">
        <f t="shared" si="15"/>
        <v>#N/A</v>
      </c>
      <c r="AS104" s="68" t="e">
        <f t="shared" si="16"/>
        <v>#N/A</v>
      </c>
      <c r="AT104" s="48" t="str">
        <f t="shared" si="21"/>
        <v>0106</v>
      </c>
      <c r="AU104" s="48" t="e">
        <f>INDEX(Transcripts_2021!$AC$2:$AC$324,MATCH($AO104,Transcripts_2021!$W$2:$W$324,0))</f>
        <v>#N/A</v>
      </c>
      <c r="AV104" s="68" t="str">
        <f t="shared" si="17"/>
        <v>Yes</v>
      </c>
      <c r="AW104" s="68" t="str">
        <f>IF(INDEX(DropDowns!$E$3:$E$336,MATCH("*"&amp;$AF104&amp;"*",$AF$2:$AF$651,0))="","",INDEX(DropDowns!$E$3:$E$336,MATCH("*"&amp;$AF104&amp;"*",$AF$2:$AF$651,0)))</f>
        <v>Ecology</v>
      </c>
      <c r="AX104" s="68" t="str">
        <f>IF(INDEX(DropDowns!$E$3:$E$336,MATCH("*"&amp;$AG104&amp;"*",$AG$2:$AG$651,0))="","",INDEX(DropDowns!$E$3:$E$336,MATCH("*"&amp;$AG104&amp;"*",$AG$2:$AG$651,0)))</f>
        <v>Ecology</v>
      </c>
      <c r="AY104" s="48" t="e">
        <f t="shared" si="18"/>
        <v>#N/A</v>
      </c>
      <c r="AZ104" s="48" t="str">
        <f t="shared" si="19"/>
        <v>Lekeshia Cox</v>
      </c>
      <c r="BA104" s="48" t="str">
        <f>$AZ104&amp;COUNTIF($AZ104:$AZ$651,$AZ104)</f>
        <v>Lekeshia Cox1</v>
      </c>
      <c r="BB104" s="68" t="e">
        <f>IF(INDEX('AAYME 2021_List'!$B$3:$B$311,MATCH($A104,'AAYME 2021_List'!$A$3:$A$311,0))="Yes","Yes","No")</f>
        <v>#N/A</v>
      </c>
      <c r="BC104" s="8" t="s">
        <v>2131</v>
      </c>
    </row>
    <row r="105" spans="1:55" x14ac:dyDescent="0.3">
      <c r="A105" s="48"/>
      <c r="B105" s="8">
        <v>107</v>
      </c>
      <c r="C105" s="143" t="s">
        <v>3114</v>
      </c>
      <c r="D105" s="143" t="s">
        <v>3115</v>
      </c>
      <c r="E105" s="143" t="s">
        <v>335</v>
      </c>
      <c r="F105" s="143" t="s">
        <v>169</v>
      </c>
      <c r="G105" s="8" t="s">
        <v>3116</v>
      </c>
      <c r="H105" s="8">
        <v>6018636992</v>
      </c>
      <c r="I105" s="143" t="s">
        <v>340</v>
      </c>
      <c r="J105" s="143" t="s">
        <v>3117</v>
      </c>
      <c r="K105" s="143" t="s">
        <v>3118</v>
      </c>
      <c r="L105" s="8" t="s">
        <v>3119</v>
      </c>
      <c r="M105" s="8" t="s">
        <v>3115</v>
      </c>
      <c r="N105" s="8" t="s">
        <v>3120</v>
      </c>
      <c r="O105" s="8">
        <v>6018967421</v>
      </c>
      <c r="P105" s="143" t="s">
        <v>2112</v>
      </c>
      <c r="Q105" s="143" t="s">
        <v>45</v>
      </c>
      <c r="R105" s="8" t="s">
        <v>3121</v>
      </c>
      <c r="T105" s="143" t="s">
        <v>3122</v>
      </c>
      <c r="U105" s="143" t="s">
        <v>3122</v>
      </c>
      <c r="V105" s="8" t="s">
        <v>488</v>
      </c>
      <c r="W105" s="8">
        <v>39402</v>
      </c>
      <c r="X105" s="8" t="s">
        <v>348</v>
      </c>
      <c r="Y105" s="143" t="s">
        <v>221</v>
      </c>
      <c r="AD105" s="8" t="s">
        <v>2252</v>
      </c>
      <c r="AE105" s="233" t="s">
        <v>48</v>
      </c>
      <c r="AF105" s="8" t="s">
        <v>3123</v>
      </c>
      <c r="AG105" s="8" t="s">
        <v>3124</v>
      </c>
      <c r="AI105" s="8" t="s">
        <v>2165</v>
      </c>
      <c r="AJ105" s="8" t="s">
        <v>3125</v>
      </c>
      <c r="AL105" s="275" t="s">
        <v>221</v>
      </c>
      <c r="AM105" s="48" t="s">
        <v>2130</v>
      </c>
      <c r="AN105" s="48" t="str">
        <f t="shared" si="13"/>
        <v>Chauncey|Parhm|chauncey.parhm@hpsdstudents.com|7</v>
      </c>
      <c r="AO105" s="48" t="str">
        <f t="shared" si="14"/>
        <v>Chauncey|Parhm|7</v>
      </c>
      <c r="AP105" s="48" t="e">
        <f>INDEX(Transcripts_2021!$V$2:$V$324,MATCH($AN105,Transcripts_2021!$V$2:$V$324,0))</f>
        <v>#N/A</v>
      </c>
      <c r="AQ105" s="48" t="e">
        <f>INDEX(Transcripts_2021!$W$2:$W$324,MATCH($AO105,Transcripts_2021!$W$2:$W$324,0))</f>
        <v>#N/A</v>
      </c>
      <c r="AR105" s="68" t="e">
        <f t="shared" si="15"/>
        <v>#N/A</v>
      </c>
      <c r="AS105" s="68" t="e">
        <f t="shared" si="16"/>
        <v>#N/A</v>
      </c>
      <c r="AT105" s="48" t="str">
        <f t="shared" si="21"/>
        <v>0107</v>
      </c>
      <c r="AU105" s="48" t="e">
        <f>INDEX(Transcripts_2021!$AC$2:$AC$324,MATCH($AO105,Transcripts_2021!$W$2:$W$324,0))</f>
        <v>#N/A</v>
      </c>
      <c r="AV105" s="68" t="str">
        <f t="shared" si="17"/>
        <v>Yes</v>
      </c>
      <c r="AW105" s="68" t="str">
        <f>IF(INDEX(DropDowns!$E$3:$E$336,MATCH("*"&amp;$AF105&amp;"*",$AF$2:$AF$651,0))="","",INDEX(DropDowns!$E$3:$E$336,MATCH("*"&amp;$AF105&amp;"*",$AF$2:$AF$651,0)))</f>
        <v>Einstein</v>
      </c>
      <c r="AX105" s="68" t="str">
        <f>IF(INDEX(DropDowns!$E$3:$E$336,MATCH("*"&amp;$AG105&amp;"*",$AG$2:$AG$651,0))="","",INDEX(DropDowns!$E$3:$E$336,MATCH("*"&amp;$AG105&amp;"*",$AG$2:$AG$651,0)))</f>
        <v>Einstein</v>
      </c>
      <c r="AY105" s="48" t="e">
        <f t="shared" si="18"/>
        <v>#N/A</v>
      </c>
      <c r="AZ105" s="48" t="str">
        <f t="shared" si="19"/>
        <v>Whitnee Parhm</v>
      </c>
      <c r="BA105" s="48" t="str">
        <f>$AZ105&amp;COUNTIF($AZ105:$AZ$651,$AZ105)</f>
        <v>Whitnee Parhm1</v>
      </c>
      <c r="BB105" s="68" t="e">
        <f>IF(INDEX('AAYME 2021_List'!$B$3:$B$311,MATCH($A105,'AAYME 2021_List'!$A$3:$A$311,0))="Yes","Yes","No")</f>
        <v>#N/A</v>
      </c>
      <c r="BC105" s="8" t="s">
        <v>2131</v>
      </c>
    </row>
    <row r="106" spans="1:55" x14ac:dyDescent="0.3">
      <c r="A106" s="48"/>
      <c r="B106" s="8">
        <v>109</v>
      </c>
      <c r="C106" s="143" t="s">
        <v>3126</v>
      </c>
      <c r="D106" s="143" t="s">
        <v>3127</v>
      </c>
      <c r="E106" s="143" t="s">
        <v>335</v>
      </c>
      <c r="F106" s="143" t="s">
        <v>170</v>
      </c>
      <c r="I106" s="143" t="s">
        <v>401</v>
      </c>
      <c r="J106" s="143" t="s">
        <v>3128</v>
      </c>
      <c r="K106" s="143" t="s">
        <v>343</v>
      </c>
      <c r="L106" s="8" t="s">
        <v>3129</v>
      </c>
      <c r="M106" s="8" t="s">
        <v>3130</v>
      </c>
      <c r="N106" s="8" t="s">
        <v>3131</v>
      </c>
      <c r="O106" s="8">
        <v>6017609158</v>
      </c>
      <c r="P106" s="143" t="s">
        <v>2112</v>
      </c>
      <c r="Q106" s="143" t="s">
        <v>45</v>
      </c>
      <c r="R106" s="8" t="s">
        <v>3132</v>
      </c>
      <c r="T106" s="143" t="s">
        <v>2438</v>
      </c>
      <c r="U106" s="143" t="s">
        <v>2438</v>
      </c>
      <c r="V106" s="8" t="s">
        <v>488</v>
      </c>
      <c r="W106" s="8">
        <v>39056</v>
      </c>
      <c r="X106" s="8" t="s">
        <v>348</v>
      </c>
      <c r="Y106" s="143" t="s">
        <v>209</v>
      </c>
      <c r="Z106" s="8" t="s">
        <v>2114</v>
      </c>
      <c r="AB106" s="8" t="s">
        <v>2115</v>
      </c>
      <c r="AE106" s="233" t="s">
        <v>48</v>
      </c>
      <c r="AF106" s="8" t="s">
        <v>3133</v>
      </c>
      <c r="AG106" s="8" t="s">
        <v>3134</v>
      </c>
      <c r="AI106" s="8" t="s">
        <v>369</v>
      </c>
      <c r="AL106" s="48" t="str">
        <f>IF($U106="","",IF(RIGHT($U106,4)=", MS",INDEX(DropDowns!$G$4:$G$1251,MATCH(TRIM($U106),DropDowns!$F$4:$F$1251,0)),INDEX(DropDowns!$G$4:$G$1251,MATCH(TRIM($U106)&amp;", MS",DropDowns!$F$4:$F$1251,0))))</f>
        <v>Hinds</v>
      </c>
      <c r="AM106" s="48" t="s">
        <v>2130</v>
      </c>
      <c r="AN106" s="48" t="str">
        <f t="shared" si="13"/>
        <v>Keyaira|Watkins||8</v>
      </c>
      <c r="AO106" s="48" t="str">
        <f t="shared" si="14"/>
        <v>Keyaira|Watkins|8</v>
      </c>
      <c r="AP106" s="48" t="e">
        <f>INDEX(Transcripts_2021!$V$2:$V$324,MATCH($AN106,Transcripts_2021!$V$2:$V$324,0))</f>
        <v>#N/A</v>
      </c>
      <c r="AQ106" s="48" t="e">
        <f>INDEX(Transcripts_2021!$W$2:$W$324,MATCH($AO106,Transcripts_2021!$W$2:$W$324,0))</f>
        <v>#N/A</v>
      </c>
      <c r="AR106" s="68" t="e">
        <f t="shared" si="15"/>
        <v>#N/A</v>
      </c>
      <c r="AS106" s="68" t="e">
        <f t="shared" si="16"/>
        <v>#N/A</v>
      </c>
      <c r="AT106" s="48" t="str">
        <f t="shared" si="21"/>
        <v>0109</v>
      </c>
      <c r="AU106" s="48" t="e">
        <f>INDEX(Transcripts_2021!$AC$2:$AC$324,MATCH($AO106,Transcripts_2021!$W$2:$W$324,0))</f>
        <v>#N/A</v>
      </c>
      <c r="AV106" s="68" t="str">
        <f t="shared" si="17"/>
        <v>Yes</v>
      </c>
      <c r="AW106" s="68" t="str">
        <f>IF(INDEX(DropDowns!$E$3:$E$336,MATCH("*"&amp;$AF106&amp;"*",$AF$2:$AF$651,0))="","",INDEX(DropDowns!$E$3:$E$336,MATCH("*"&amp;$AF106&amp;"*",$AF$2:$AF$651,0)))</f>
        <v>Electrical</v>
      </c>
      <c r="AX106" s="68" t="str">
        <f>IF(INDEX(DropDowns!$E$3:$E$336,MATCH("*"&amp;$AG106&amp;"*",$AG$2:$AG$651,0))="","",INDEX(DropDowns!$E$3:$E$336,MATCH("*"&amp;$AG106&amp;"*",$AG$2:$AG$651,0)))</f>
        <v>Electrical</v>
      </c>
      <c r="AY106" s="48" t="e">
        <f t="shared" si="18"/>
        <v>#N/A</v>
      </c>
      <c r="AZ106" s="48" t="str">
        <f t="shared" si="19"/>
        <v>Tenisha Wells</v>
      </c>
      <c r="BA106" s="48" t="str">
        <f>$AZ106&amp;COUNTIF($AZ106:$AZ$651,$AZ106)</f>
        <v>Tenisha Wells1</v>
      </c>
      <c r="BB106" s="68" t="e">
        <f>IF(INDEX('AAYME 2021_List'!$B$3:$B$311,MATCH($A106,'AAYME 2021_List'!$A$3:$A$311,0))="Yes","Yes","No")</f>
        <v>#N/A</v>
      </c>
      <c r="BC106" s="8" t="s">
        <v>2131</v>
      </c>
    </row>
    <row r="107" spans="1:55" x14ac:dyDescent="0.3">
      <c r="A107" s="48" t="str">
        <f>$AT107&amp;"-"&amp;UPPER(LEFT($D107,3))&amp;"-"&amp;UPPER(LEFT($C107,2))&amp;"-"&amp;$AU107</f>
        <v>0110-DOS-CH-0223</v>
      </c>
      <c r="B107" s="8">
        <v>110</v>
      </c>
      <c r="C107" s="143" t="s">
        <v>3135</v>
      </c>
      <c r="D107" s="143" t="s">
        <v>2893</v>
      </c>
      <c r="E107" s="143" t="s">
        <v>335</v>
      </c>
      <c r="F107" s="143" t="s">
        <v>169</v>
      </c>
      <c r="G107" s="8" t="s">
        <v>3136</v>
      </c>
      <c r="H107" s="8">
        <v>6019177968</v>
      </c>
      <c r="I107" s="143" t="s">
        <v>340</v>
      </c>
      <c r="J107" s="143" t="s">
        <v>3137</v>
      </c>
      <c r="K107" s="143" t="s">
        <v>3138</v>
      </c>
      <c r="L107" s="8" t="s">
        <v>3139</v>
      </c>
      <c r="M107" s="8" t="s">
        <v>2893</v>
      </c>
      <c r="N107" s="8" t="s">
        <v>3136</v>
      </c>
      <c r="O107" s="8">
        <v>6019177968</v>
      </c>
      <c r="P107" s="143" t="s">
        <v>2112</v>
      </c>
      <c r="Q107" s="143" t="s">
        <v>394</v>
      </c>
      <c r="R107" s="8" t="s">
        <v>3140</v>
      </c>
      <c r="T107" s="143" t="s">
        <v>3141</v>
      </c>
      <c r="U107" s="143" t="s">
        <v>3141</v>
      </c>
      <c r="V107" s="8" t="s">
        <v>488</v>
      </c>
      <c r="W107" s="8">
        <v>39358</v>
      </c>
      <c r="X107" s="8" t="s">
        <v>348</v>
      </c>
      <c r="Y107" s="143" t="s">
        <v>3142</v>
      </c>
      <c r="Z107" s="8" t="s">
        <v>2114</v>
      </c>
      <c r="AB107" s="8" t="s">
        <v>2115</v>
      </c>
      <c r="AE107" s="233" t="s">
        <v>48</v>
      </c>
      <c r="AF107" s="8" t="s">
        <v>3143</v>
      </c>
      <c r="AG107" s="8" t="s">
        <v>3144</v>
      </c>
      <c r="AI107" s="8" t="s">
        <v>369</v>
      </c>
      <c r="AL107" s="48" t="str">
        <f>IF($U107="","",IF(RIGHT($U107,4)=", MS",INDEX(DropDowns!$G$4:$G$1251,MATCH(TRIM($U107),DropDowns!$F$4:$F$1251,0)),INDEX(DropDowns!$G$4:$G$1251,MATCH(TRIM($U107)&amp;", MS",DropDowns!$F$4:$F$1251,0))))</f>
        <v>Kemper</v>
      </c>
      <c r="AM107" s="48" t="str">
        <f>IF(INDEX('AAYME 2021_List'!$A$3:$A$311,MATCH($A107,'AAYME 2021_List'!$A$3:$A$311,0))=$A107,INDEX('AAYME 2021_List'!$AC$3:$AC$311,MATCH($A107,'AAYME 2021_List'!$A$3:$A$311,0)),"")</f>
        <v>Kemper</v>
      </c>
      <c r="AN107" s="48" t="str">
        <f t="shared" si="13"/>
        <v>Christian|Doss|genetricedoss@gmail.com|7</v>
      </c>
      <c r="AO107" s="48" t="str">
        <f t="shared" si="14"/>
        <v>Christian|Doss|7</v>
      </c>
      <c r="AP107" s="48" t="e">
        <f>INDEX(Transcripts_2021!$V$2:$V$324,MATCH($AN107,Transcripts_2021!$V$2:$V$324,0))</f>
        <v>#N/A</v>
      </c>
      <c r="AQ107" s="48" t="str">
        <f>INDEX(Transcripts_2021!$W$2:$W$324,MATCH($AO107,Transcripts_2021!$W$2:$W$324,0))</f>
        <v>Christian|Doss|7</v>
      </c>
      <c r="AR107" s="68" t="e">
        <f t="shared" si="15"/>
        <v>#N/A</v>
      </c>
      <c r="AS107" s="68" t="str">
        <f t="shared" si="16"/>
        <v>Yes</v>
      </c>
      <c r="AT107" s="48" t="str">
        <f t="shared" ref="AT107:AT118" si="22">"0"&amp;TEXT($B107,0)</f>
        <v>0110</v>
      </c>
      <c r="AU107" s="48" t="str">
        <f>INDEX(Transcripts_2021!$AC$2:$AC$324,MATCH($AO107,Transcripts_2021!$W$2:$W$324,0))</f>
        <v>0223</v>
      </c>
      <c r="AV107" s="68" t="str">
        <f t="shared" si="17"/>
        <v>No</v>
      </c>
      <c r="AW107" s="68" t="str">
        <f>IF(INDEX(DropDowns!$E$3:$E$336,MATCH("*"&amp;$AF107&amp;"*",$AF$2:$AF$651,0))="","",INDEX(DropDowns!$E$3:$E$336,MATCH("*"&amp;$AF107&amp;"*",$AF$2:$AF$651,0)))</f>
        <v>Electricity</v>
      </c>
      <c r="AX107" s="68" t="str">
        <f>IF(INDEX(DropDowns!$E$3:$E$336,MATCH("*"&amp;$AG107&amp;"*",$AG$2:$AG$651,0))="","",INDEX(DropDowns!$E$3:$E$336,MATCH("*"&amp;$AG107&amp;"*",$AG$2:$AG$651,0)))</f>
        <v>Electricity</v>
      </c>
      <c r="AY107" s="48" t="str">
        <f t="shared" si="18"/>
        <v>0110-DOS-CH-0223</v>
      </c>
      <c r="AZ107" s="48" t="str">
        <f t="shared" si="19"/>
        <v>Genetrice Doss</v>
      </c>
      <c r="BA107" s="48" t="str">
        <f>$AZ107&amp;COUNTIF($AZ107:$AZ$651,$AZ107)</f>
        <v>Genetrice Doss1</v>
      </c>
      <c r="BB107" s="68" t="str">
        <f>IF(INDEX('AAYME 2021_List'!$B$3:$B$311,MATCH($A107,'AAYME 2021_List'!$A$3:$A$311,0))="Yes","Yes","No")</f>
        <v>Yes</v>
      </c>
      <c r="BC107" s="48" t="str">
        <f>IF(INDEX('AAYME 2021_List'!$A$3:$A$311,MATCH($A107,'AAYME 2021_List'!$A$3:$A$311,0))=$A107,INDEX('AAYME 2021_List'!$C$3:$C$311,MATCH($A107,'AAYME 2021_List'!$A$3:$A$311,0)),"")</f>
        <v>00-Priority Representation</v>
      </c>
    </row>
    <row r="108" spans="1:55" x14ac:dyDescent="0.3">
      <c r="A108" s="48" t="str">
        <f>$AT108&amp;"-"&amp;UPPER(LEFT($D108,3))&amp;"-"&amp;UPPER(LEFT($C108,2))&amp;"-"&amp;$AU108</f>
        <v>0111-BIB-CH-0176</v>
      </c>
      <c r="B108" s="8">
        <v>111</v>
      </c>
      <c r="C108" s="143" t="s">
        <v>3145</v>
      </c>
      <c r="D108" s="143" t="s">
        <v>3146</v>
      </c>
      <c r="E108" s="143" t="s">
        <v>335</v>
      </c>
      <c r="F108" s="143" t="s">
        <v>170</v>
      </c>
      <c r="H108" s="8">
        <v>6627051409</v>
      </c>
      <c r="I108" s="143" t="s">
        <v>340</v>
      </c>
      <c r="J108" s="143" t="s">
        <v>3147</v>
      </c>
      <c r="K108" s="143" t="s">
        <v>3148</v>
      </c>
      <c r="L108" s="8" t="s">
        <v>3149</v>
      </c>
      <c r="M108" s="8" t="s">
        <v>3150</v>
      </c>
      <c r="N108" s="8" t="s">
        <v>3151</v>
      </c>
      <c r="O108" s="8">
        <v>6627360482</v>
      </c>
      <c r="P108" s="143" t="s">
        <v>2112</v>
      </c>
      <c r="Q108" s="143" t="s">
        <v>43</v>
      </c>
      <c r="R108" s="8" t="s">
        <v>3152</v>
      </c>
      <c r="T108" s="143" t="s">
        <v>3153</v>
      </c>
      <c r="U108" s="143" t="s">
        <v>3153</v>
      </c>
      <c r="V108" s="8" t="s">
        <v>488</v>
      </c>
      <c r="W108" s="8">
        <v>39339</v>
      </c>
      <c r="X108" s="8" t="s">
        <v>348</v>
      </c>
      <c r="Y108" s="143" t="s">
        <v>264</v>
      </c>
      <c r="Z108" s="8" t="s">
        <v>2114</v>
      </c>
      <c r="AE108" s="233" t="s">
        <v>49</v>
      </c>
      <c r="AF108" s="8" t="s">
        <v>3154</v>
      </c>
      <c r="AI108" s="8" t="s">
        <v>2165</v>
      </c>
      <c r="AJ108" s="8" t="s">
        <v>3155</v>
      </c>
      <c r="AL108" s="48" t="str">
        <f>IF($U108="","",IF(RIGHT($U108,4)=", MS",INDEX(DropDowns!$G$4:$G$1251,MATCH(TRIM($U108),DropDowns!$F$4:$F$1251,0)),INDEX(DropDowns!$G$4:$G$1251,MATCH(TRIM($U108)&amp;", MS",DropDowns!$F$4:$F$1251,0))))</f>
        <v>Winston</v>
      </c>
      <c r="AM108" s="48" t="str">
        <f>IF(INDEX('AAYME 2021_List'!$A$3:$A$311,MATCH($A108,'AAYME 2021_List'!$A$3:$A$311,0))=$A108,INDEX('AAYME 2021_List'!$AC$3:$AC$311,MATCH($A108,'AAYME 2021_List'!$A$3:$A$311,0)),"")</f>
        <v>Winston</v>
      </c>
      <c r="AN108" s="48" t="str">
        <f t="shared" si="13"/>
        <v>Chelsea|Bibbs||7</v>
      </c>
      <c r="AO108" s="48" t="str">
        <f t="shared" si="14"/>
        <v>Chelsea|Bibbs|7</v>
      </c>
      <c r="AP108" s="48" t="e">
        <f>INDEX(Transcripts_2021!$V$2:$V$324,MATCH($AN108,Transcripts_2021!$V$2:$V$324,0))</f>
        <v>#N/A</v>
      </c>
      <c r="AQ108" s="48" t="str">
        <f>INDEX(Transcripts_2021!$W$2:$W$324,MATCH($AO108,Transcripts_2021!$W$2:$W$324,0))</f>
        <v>Chelsea|Bibbs|7</v>
      </c>
      <c r="AR108" s="68" t="e">
        <f t="shared" si="15"/>
        <v>#N/A</v>
      </c>
      <c r="AS108" s="68" t="str">
        <f t="shared" si="16"/>
        <v>Yes</v>
      </c>
      <c r="AT108" s="48" t="str">
        <f t="shared" si="22"/>
        <v>0111</v>
      </c>
      <c r="AU108" s="48" t="str">
        <f>INDEX(Transcripts_2021!$AC$2:$AC$324,MATCH($AO108,Transcripts_2021!$W$2:$W$324,0))</f>
        <v>0176</v>
      </c>
      <c r="AV108" s="68" t="str">
        <f t="shared" si="17"/>
        <v>Yes</v>
      </c>
      <c r="AW108" s="68" t="str">
        <f>IF(INDEX(DropDowns!$E$3:$E$336,MATCH("*"&amp;$AF108&amp;"*",$AF$2:$AF$651,0))="","",INDEX(DropDowns!$E$3:$E$336,MATCH("*"&amp;$AF108&amp;"*",$AF$2:$AF$651,0)))</f>
        <v>Electromechanical Engineering</v>
      </c>
      <c r="AX108" s="68" t="str">
        <f>IF(INDEX(DropDowns!$E$3:$E$336,MATCH("*"&amp;$AG108&amp;"*",$AG$2:$AG$651,0))="","",INDEX(DropDowns!$E$3:$E$336,MATCH("*"&amp;$AG108&amp;"*",$AG$2:$AG$651,0)))</f>
        <v>Acid</v>
      </c>
      <c r="AY108" s="48" t="str">
        <f t="shared" si="18"/>
        <v>0111-BIB-CH-0176</v>
      </c>
      <c r="AZ108" s="48" t="str">
        <f t="shared" si="19"/>
        <v>CANDICE Bibbs</v>
      </c>
      <c r="BA108" s="48" t="str">
        <f>$AZ108&amp;COUNTIF($AZ108:$AZ$651,$AZ108)</f>
        <v>CANDICE Bibbs1</v>
      </c>
      <c r="BB108" s="68" t="str">
        <f>IF(INDEX('AAYME 2021_List'!$B$3:$B$311,MATCH($A108,'AAYME 2021_List'!$A$3:$A$311,0))="Yes","Yes","No")</f>
        <v>No</v>
      </c>
      <c r="BC108" s="48" t="str">
        <f>IF(INDEX('AAYME 2021_List'!$A$3:$A$311,MATCH($A108,'AAYME 2021_List'!$A$3:$A$311,0))=$A108,INDEX('AAYME 2021_List'!$C$3:$C$311,MATCH($A108,'AAYME 2021_List'!$A$3:$A$311,0)),"")</f>
        <v>99-Not Selected</v>
      </c>
    </row>
    <row r="109" spans="1:55" x14ac:dyDescent="0.3">
      <c r="A109" s="48" t="str">
        <f>$AT109&amp;"-"&amp;UPPER(LEFT($D109,3))&amp;"-"&amp;UPPER(LEFT($C109,2))&amp;"-"&amp;$AU109</f>
        <v>0112-CLA-JO-0135</v>
      </c>
      <c r="B109" s="8">
        <v>112</v>
      </c>
      <c r="C109" s="143" t="s">
        <v>3156</v>
      </c>
      <c r="D109" s="143" t="s">
        <v>1265</v>
      </c>
      <c r="E109" s="143" t="s">
        <v>335</v>
      </c>
      <c r="F109" s="143" t="s">
        <v>169</v>
      </c>
      <c r="G109" s="8" t="s">
        <v>3157</v>
      </c>
      <c r="H109" s="8">
        <v>6625747606</v>
      </c>
      <c r="I109" s="143" t="s">
        <v>340</v>
      </c>
      <c r="J109" s="143" t="s">
        <v>517</v>
      </c>
      <c r="K109" s="143" t="s">
        <v>1367</v>
      </c>
      <c r="L109" s="8" t="s">
        <v>557</v>
      </c>
      <c r="M109" s="8" t="s">
        <v>1265</v>
      </c>
      <c r="N109" s="8" t="s">
        <v>3158</v>
      </c>
      <c r="O109" s="8">
        <v>6625749566</v>
      </c>
      <c r="P109" s="143" t="s">
        <v>2159</v>
      </c>
      <c r="Q109" s="143" t="s">
        <v>45</v>
      </c>
      <c r="R109" s="8" t="s">
        <v>3159</v>
      </c>
      <c r="T109" s="143" t="s">
        <v>508</v>
      </c>
      <c r="U109" s="143" t="s">
        <v>508</v>
      </c>
      <c r="V109" s="8" t="s">
        <v>488</v>
      </c>
      <c r="W109" s="8">
        <v>39705</v>
      </c>
      <c r="X109" s="8" t="s">
        <v>348</v>
      </c>
      <c r="Y109" s="143" t="s">
        <v>228</v>
      </c>
      <c r="Z109" s="8" t="s">
        <v>2114</v>
      </c>
      <c r="AB109" s="8" t="s">
        <v>2115</v>
      </c>
      <c r="AE109" s="233" t="s">
        <v>48</v>
      </c>
      <c r="AF109" s="8" t="s">
        <v>3160</v>
      </c>
      <c r="AG109" s="8" t="s">
        <v>3161</v>
      </c>
      <c r="AI109" s="8" t="s">
        <v>2165</v>
      </c>
      <c r="AJ109" s="8" t="s">
        <v>3162</v>
      </c>
      <c r="AL109" s="48" t="str">
        <f>IF($U109="","",IF(RIGHT($U109,4)=", MS",INDEX(DropDowns!$G$4:$G$1251,MATCH(TRIM($U109),DropDowns!$F$4:$F$1251,0)),INDEX(DropDowns!$G$4:$G$1251,MATCH(TRIM($U109)&amp;", MS",DropDowns!$F$4:$F$1251,0))))</f>
        <v>Lowndes</v>
      </c>
      <c r="AM109" s="48" t="str">
        <f>IF(INDEX('AAYME 2021_List'!$A$3:$A$311,MATCH($A109,'AAYME 2021_List'!$A$3:$A$311,0))=$A109,INDEX('AAYME 2021_List'!$AC$3:$AC$311,MATCH($A109,'AAYME 2021_List'!$A$3:$A$311,0)),"")</f>
        <v>Lowndes</v>
      </c>
      <c r="AN109" s="48" t="str">
        <f t="shared" si="13"/>
        <v>Jonathan|Clark|clarkjtson@gmail.com|7</v>
      </c>
      <c r="AO109" s="48" t="str">
        <f t="shared" si="14"/>
        <v>Jonathan|Clark|7</v>
      </c>
      <c r="AP109" s="48" t="str">
        <f>INDEX(Transcripts_2021!$V$2:$V$324,MATCH($AN109,Transcripts_2021!$V$2:$V$324,0))</f>
        <v>Jonathan|Clark|clarkjtson@gmail.com|7</v>
      </c>
      <c r="AQ109" s="48" t="str">
        <f>INDEX(Transcripts_2021!$W$2:$W$324,MATCH($AO109,Transcripts_2021!$W$2:$W$324,0))</f>
        <v>Jonathan|Clark|7</v>
      </c>
      <c r="AR109" s="68" t="str">
        <f t="shared" si="15"/>
        <v>Yes</v>
      </c>
      <c r="AS109" s="68" t="str">
        <f t="shared" si="16"/>
        <v>Yes</v>
      </c>
      <c r="AT109" s="48" t="str">
        <f t="shared" si="22"/>
        <v>0112</v>
      </c>
      <c r="AU109" s="48" t="str">
        <f>INDEX(Transcripts_2021!$AC$2:$AC$324,MATCH($AO109,Transcripts_2021!$W$2:$W$324,0))</f>
        <v>0135</v>
      </c>
      <c r="AV109" s="68" t="str">
        <f t="shared" si="17"/>
        <v>Yes</v>
      </c>
      <c r="AW109" s="68" t="str">
        <f>IF(INDEX(DropDowns!$E$3:$E$336,MATCH("*"&amp;$AF109&amp;"*",$AF$2:$AF$651,0))="","",INDEX(DropDowns!$E$3:$E$336,MATCH("*"&amp;$AF109&amp;"*",$AF$2:$AF$651,0)))</f>
        <v>Electron</v>
      </c>
      <c r="AX109" s="68" t="str">
        <f>IF(INDEX(DropDowns!$E$3:$E$336,MATCH("*"&amp;$AG109&amp;"*",$AG$2:$AG$651,0))="","",INDEX(DropDowns!$E$3:$E$336,MATCH("*"&amp;$AG109&amp;"*",$AG$2:$AG$651,0)))</f>
        <v>Electron</v>
      </c>
      <c r="AY109" s="48" t="str">
        <f t="shared" si="18"/>
        <v>0112-CLA-JO-0135</v>
      </c>
      <c r="AZ109" s="48" t="str">
        <f t="shared" si="19"/>
        <v>Marvin Clark</v>
      </c>
      <c r="BA109" s="48" t="str">
        <f>$AZ109&amp;COUNTIF($AZ109:$AZ$651,$AZ109)</f>
        <v>Marvin Clark1</v>
      </c>
      <c r="BB109" s="68" t="str">
        <f>IF(INDEX('AAYME 2021_List'!$B$3:$B$311,MATCH($A109,'AAYME 2021_List'!$A$3:$A$311,0))="Yes","Yes","No")</f>
        <v>Yes</v>
      </c>
      <c r="BC109" s="48" t="str">
        <f>IF(INDEX('AAYME 2021_List'!$A$3:$A$311,MATCH($A109,'AAYME 2021_List'!$A$3:$A$311,0))=$A109,INDEX('AAYME 2021_List'!$C$3:$C$311,MATCH($A109,'AAYME 2021_List'!$A$3:$A$311,0)),"")</f>
        <v>07-Alternate</v>
      </c>
    </row>
    <row r="110" spans="1:55" x14ac:dyDescent="0.3">
      <c r="A110" s="48" t="str">
        <f>$AT110&amp;"-"&amp;UPPER(LEFT($D110,3))&amp;"-"&amp;UPPER(LEFT($C110,2))&amp;"-"&amp;$AU110</f>
        <v>0113-DRA-IN-0083</v>
      </c>
      <c r="B110" s="8">
        <v>113</v>
      </c>
      <c r="C110" s="143" t="s">
        <v>3163</v>
      </c>
      <c r="D110" s="143" t="s">
        <v>3164</v>
      </c>
      <c r="E110" s="143" t="s">
        <v>335</v>
      </c>
      <c r="F110" s="143" t="s">
        <v>170</v>
      </c>
      <c r="G110" s="8" t="s">
        <v>3165</v>
      </c>
      <c r="H110" s="8">
        <v>6627030145</v>
      </c>
      <c r="I110" s="143" t="s">
        <v>376</v>
      </c>
      <c r="J110" s="143" t="s">
        <v>2773</v>
      </c>
      <c r="K110" s="143" t="s">
        <v>2774</v>
      </c>
      <c r="L110" s="8" t="s">
        <v>2126</v>
      </c>
      <c r="M110" s="8" t="s">
        <v>3164</v>
      </c>
      <c r="N110" s="8" t="s">
        <v>3166</v>
      </c>
      <c r="O110" s="8">
        <v>6626190337</v>
      </c>
      <c r="P110" s="143" t="s">
        <v>2159</v>
      </c>
      <c r="Q110" s="143" t="s">
        <v>394</v>
      </c>
      <c r="R110" s="8" t="s">
        <v>3167</v>
      </c>
      <c r="T110" s="143" t="s">
        <v>2757</v>
      </c>
      <c r="U110" s="143" t="s">
        <v>2757</v>
      </c>
      <c r="V110" s="8" t="s">
        <v>488</v>
      </c>
      <c r="W110" s="8">
        <v>38606</v>
      </c>
      <c r="X110" s="8" t="s">
        <v>348</v>
      </c>
      <c r="Y110" s="143" t="s">
        <v>238</v>
      </c>
      <c r="Z110" s="8" t="s">
        <v>2114</v>
      </c>
      <c r="AB110" s="8" t="s">
        <v>2115</v>
      </c>
      <c r="AE110" s="233" t="s">
        <v>49</v>
      </c>
      <c r="AF110" s="8" t="s">
        <v>3168</v>
      </c>
      <c r="AI110" s="8" t="s">
        <v>442</v>
      </c>
      <c r="AL110" s="48" t="str">
        <f>IF($U110="","",IF(RIGHT($U110,4)=", MS",INDEX(DropDowns!$G$4:$G$1251,MATCH(TRIM($U110),DropDowns!$F$4:$F$1251,0)),INDEX(DropDowns!$G$4:$G$1251,MATCH(TRIM($U110)&amp;", MS",DropDowns!$F$4:$F$1251,0))))</f>
        <v>Panola</v>
      </c>
      <c r="AM110" s="48" t="str">
        <f>IF(INDEX('AAYME 2021_List'!$A$3:$A$311,MATCH($A110,'AAYME 2021_List'!$A$3:$A$311,0))=$A110,INDEX('AAYME 2021_List'!$AC$3:$AC$311,MATCH($A110,'AAYME 2021_List'!$A$3:$A$311,0)),"")</f>
        <v>Panola</v>
      </c>
      <c r="AN110" s="48" t="str">
        <f t="shared" si="13"/>
        <v>India|Draper|Indiadraper60@gmail.com|9</v>
      </c>
      <c r="AO110" s="48" t="str">
        <f t="shared" si="14"/>
        <v>India|Draper|9</v>
      </c>
      <c r="AP110" s="48" t="str">
        <f>INDEX(Transcripts_2021!$V$2:$V$324,MATCH($AN110,Transcripts_2021!$V$2:$V$324,0))</f>
        <v>India|Draper|indiadraper60@gmail.com|9</v>
      </c>
      <c r="AQ110" s="48" t="str">
        <f>INDEX(Transcripts_2021!$W$2:$W$324,MATCH($AO110,Transcripts_2021!$W$2:$W$324,0))</f>
        <v>India|Draper|9</v>
      </c>
      <c r="AR110" s="68" t="str">
        <f t="shared" si="15"/>
        <v>Yes</v>
      </c>
      <c r="AS110" s="68" t="str">
        <f t="shared" si="16"/>
        <v>Yes</v>
      </c>
      <c r="AT110" s="48" t="str">
        <f t="shared" si="22"/>
        <v>0113</v>
      </c>
      <c r="AU110" s="48" t="str">
        <f>INDEX(Transcripts_2021!$AC$2:$AC$324,MATCH($AO110,Transcripts_2021!$W$2:$W$324,0))</f>
        <v>0083</v>
      </c>
      <c r="AV110" s="68" t="str">
        <f t="shared" si="17"/>
        <v>Yes</v>
      </c>
      <c r="AW110" s="68" t="e">
        <f>IF(INDEX(DropDowns!$E$3:$E$336,MATCH("*"&amp;$AF110&amp;"*",$AF$2:$AF$651,0))="","",INDEX(DropDowns!$E$3:$E$336,MATCH("*"&amp;$AF110&amp;"*",$AF$2:$AF$651,0)))</f>
        <v>#VALUE!</v>
      </c>
      <c r="AX110" s="68" t="str">
        <f>IF(INDEX(DropDowns!$E$3:$E$336,MATCH("*"&amp;$AG110&amp;"*",$AG$2:$AG$651,0))="","",INDEX(DropDowns!$E$3:$E$336,MATCH("*"&amp;$AG110&amp;"*",$AG$2:$AG$651,0)))</f>
        <v>Acid</v>
      </c>
      <c r="AY110" s="48" t="str">
        <f t="shared" si="18"/>
        <v>0113-DRA-IN-0083</v>
      </c>
      <c r="AZ110" s="48" t="str">
        <f t="shared" si="19"/>
        <v>Brittney Draper</v>
      </c>
      <c r="BA110" s="48" t="str">
        <f>$AZ110&amp;COUNTIF($AZ110:$AZ$651,$AZ110)</f>
        <v>Brittney Draper1</v>
      </c>
      <c r="BB110" s="68" t="str">
        <f>IF(INDEX('AAYME 2021_List'!$B$3:$B$311,MATCH($A110,'AAYME 2021_List'!$A$3:$A$311,0))="Yes","Yes","No")</f>
        <v>Yes</v>
      </c>
      <c r="BC110" s="48" t="str">
        <f>IF(INDEX('AAYME 2021_List'!$A$3:$A$311,MATCH($A110,'AAYME 2021_List'!$A$3:$A$311,0))=$A110,INDEX('AAYME 2021_List'!$C$3:$C$311,MATCH($A110,'AAYME 2021_List'!$A$3:$A$311,0)),"")</f>
        <v>07-Alternate</v>
      </c>
    </row>
    <row r="111" spans="1:55" x14ac:dyDescent="0.3">
      <c r="A111" s="48"/>
      <c r="B111" s="8">
        <v>114</v>
      </c>
      <c r="C111" s="143" t="s">
        <v>3169</v>
      </c>
      <c r="D111" s="143" t="s">
        <v>3170</v>
      </c>
      <c r="E111" s="143" t="s">
        <v>335</v>
      </c>
      <c r="F111" s="143" t="s">
        <v>170</v>
      </c>
      <c r="G111" s="8" t="s">
        <v>3171</v>
      </c>
      <c r="H111" s="8">
        <v>6622955905</v>
      </c>
      <c r="I111" s="143" t="s">
        <v>376</v>
      </c>
      <c r="J111" s="143" t="s">
        <v>3172</v>
      </c>
      <c r="K111" s="143" t="s">
        <v>2895</v>
      </c>
      <c r="L111" s="8" t="s">
        <v>3173</v>
      </c>
      <c r="M111" s="8" t="s">
        <v>3174</v>
      </c>
      <c r="N111" s="8" t="s">
        <v>3171</v>
      </c>
      <c r="O111" s="8">
        <v>6625240215</v>
      </c>
      <c r="P111" s="143" t="s">
        <v>2112</v>
      </c>
      <c r="Q111" s="143" t="s">
        <v>43</v>
      </c>
      <c r="R111" s="8" t="s">
        <v>3175</v>
      </c>
      <c r="T111" s="143" t="s">
        <v>2895</v>
      </c>
      <c r="U111" s="143" t="s">
        <v>2895</v>
      </c>
      <c r="V111" s="8" t="s">
        <v>488</v>
      </c>
      <c r="W111" s="8">
        <v>39773</v>
      </c>
      <c r="X111" s="8" t="s">
        <v>348</v>
      </c>
      <c r="Y111" s="143" t="s">
        <v>197</v>
      </c>
      <c r="Z111" s="8" t="s">
        <v>2114</v>
      </c>
      <c r="AB111" s="8" t="s">
        <v>2115</v>
      </c>
      <c r="AE111" s="233" t="s">
        <v>49</v>
      </c>
      <c r="AF111" s="8" t="s">
        <v>3176</v>
      </c>
      <c r="AG111" s="8" t="s">
        <v>3177</v>
      </c>
      <c r="AI111" s="8" t="s">
        <v>442</v>
      </c>
      <c r="AL111" s="48" t="str">
        <f>IF($U111="","",IF(RIGHT($U111,4)=", MS",INDEX(DropDowns!$G$4:$G$1251,MATCH(TRIM($U111),DropDowns!$F$4:$F$1251,0)),INDEX(DropDowns!$G$4:$G$1251,MATCH(TRIM($U111)&amp;", MS",DropDowns!$F$4:$F$1251,0))))</f>
        <v>Clay</v>
      </c>
      <c r="AM111" s="48" t="s">
        <v>2130</v>
      </c>
      <c r="AN111" s="48" t="str">
        <f t="shared" si="13"/>
        <v>Kamri|Stegall|dorisstrong75@yahoo.com|9</v>
      </c>
      <c r="AO111" s="48" t="str">
        <f t="shared" si="14"/>
        <v>Kamri|Stegall|9</v>
      </c>
      <c r="AP111" s="48" t="e">
        <f>INDEX(Transcripts_2021!$V$2:$V$324,MATCH($AN111,Transcripts_2021!$V$2:$V$324,0))</f>
        <v>#N/A</v>
      </c>
      <c r="AQ111" s="48" t="e">
        <f>INDEX(Transcripts_2021!$W$2:$W$324,MATCH($AO111,Transcripts_2021!$W$2:$W$324,0))</f>
        <v>#N/A</v>
      </c>
      <c r="AR111" s="68" t="e">
        <f t="shared" si="15"/>
        <v>#N/A</v>
      </c>
      <c r="AS111" s="68" t="e">
        <f t="shared" si="16"/>
        <v>#N/A</v>
      </c>
      <c r="AT111" s="48" t="str">
        <f t="shared" si="22"/>
        <v>0114</v>
      </c>
      <c r="AU111" s="48" t="e">
        <f>INDEX(Transcripts_2021!$AC$2:$AC$324,MATCH($AO111,Transcripts_2021!$W$2:$W$324,0))</f>
        <v>#N/A</v>
      </c>
      <c r="AV111" s="68" t="str">
        <f t="shared" si="17"/>
        <v>Yes</v>
      </c>
      <c r="AW111" s="68" t="str">
        <f>IF(INDEX(DropDowns!$E$3:$E$336,MATCH("*"&amp;$AF111&amp;"*",$AF$2:$AF$651,0))="","",INDEX(DropDowns!$E$3:$E$336,MATCH("*"&amp;$AF111&amp;"*",$AF$2:$AF$651,0)))</f>
        <v>Element</v>
      </c>
      <c r="AX111" s="68" t="str">
        <f>IF(INDEX(DropDowns!$E$3:$E$336,MATCH("*"&amp;$AG111&amp;"*",$AG$2:$AG$651,0))="","",INDEX(DropDowns!$E$3:$E$336,MATCH("*"&amp;$AG111&amp;"*",$AG$2:$AG$651,0)))</f>
        <v>Element</v>
      </c>
      <c r="AY111" s="48" t="e">
        <f t="shared" si="18"/>
        <v>#N/A</v>
      </c>
      <c r="AZ111" s="48" t="str">
        <f t="shared" si="19"/>
        <v>Doris Strong</v>
      </c>
      <c r="BA111" s="48" t="str">
        <f>$AZ111&amp;COUNTIF($AZ111:$AZ$651,$AZ111)</f>
        <v>Doris Strong1</v>
      </c>
      <c r="BB111" s="68" t="e">
        <f>IF(INDEX('AAYME 2021_List'!$B$3:$B$311,MATCH($A111,'AAYME 2021_List'!$A$3:$A$311,0))="Yes","Yes","No")</f>
        <v>#N/A</v>
      </c>
      <c r="BC111" s="8" t="s">
        <v>2131</v>
      </c>
    </row>
    <row r="112" spans="1:55" x14ac:dyDescent="0.3">
      <c r="A112" s="48" t="str">
        <f t="shared" ref="A112:A118" si="23">$AT112&amp;"-"&amp;UPPER(LEFT($D112,3))&amp;"-"&amp;UPPER(LEFT($C112,2))&amp;"-"&amp;$AU112</f>
        <v>0115-BAR-JO-0157</v>
      </c>
      <c r="B112" s="8">
        <v>115</v>
      </c>
      <c r="C112" s="143" t="s">
        <v>3178</v>
      </c>
      <c r="D112" s="143" t="s">
        <v>3179</v>
      </c>
      <c r="E112" s="143" t="s">
        <v>335</v>
      </c>
      <c r="F112" s="143" t="s">
        <v>170</v>
      </c>
      <c r="G112" s="8" t="s">
        <v>1766</v>
      </c>
      <c r="H112" s="8">
        <v>6016435210</v>
      </c>
      <c r="I112" s="143" t="s">
        <v>401</v>
      </c>
      <c r="J112" s="143" t="s">
        <v>3180</v>
      </c>
      <c r="K112" s="143" t="s">
        <v>1742</v>
      </c>
      <c r="L112" s="8" t="s">
        <v>3181</v>
      </c>
      <c r="M112" s="8" t="s">
        <v>3179</v>
      </c>
      <c r="N112" s="8" t="s">
        <v>1766</v>
      </c>
      <c r="O112" s="8">
        <v>6016435210</v>
      </c>
      <c r="P112" s="143" t="s">
        <v>2112</v>
      </c>
      <c r="Q112" s="143" t="s">
        <v>45</v>
      </c>
      <c r="R112" s="8" t="s">
        <v>3182</v>
      </c>
      <c r="T112" s="274" t="s">
        <v>3183</v>
      </c>
      <c r="U112" s="143" t="s">
        <v>3183</v>
      </c>
      <c r="V112" s="8" t="s">
        <v>488</v>
      </c>
      <c r="W112" s="8">
        <v>39191</v>
      </c>
      <c r="X112" s="8" t="s">
        <v>348</v>
      </c>
      <c r="Y112" s="143" t="s">
        <v>199</v>
      </c>
      <c r="Z112" s="8" t="s">
        <v>2114</v>
      </c>
      <c r="AB112" s="8" t="s">
        <v>2115</v>
      </c>
      <c r="AE112" s="233" t="s">
        <v>48</v>
      </c>
      <c r="AF112" s="8" t="s">
        <v>3184</v>
      </c>
      <c r="AG112" s="8" t="s">
        <v>3185</v>
      </c>
      <c r="AI112" s="8" t="s">
        <v>442</v>
      </c>
      <c r="AL112" s="48" t="str">
        <f>IF($U112="","",IF(RIGHT($U112,4)=", MS",INDEX(DropDowns!$G$4:$G$1251,MATCH(TRIM($U112),DropDowns!$F$4:$F$1251,0)),INDEX(DropDowns!$G$4:$G$1251,MATCH(TRIM($U112)&amp;", MS",DropDowns!$F$4:$F$1251,0))))</f>
        <v>Copiah</v>
      </c>
      <c r="AM112" s="48" t="str">
        <f>IF(INDEX('AAYME 2021_List'!$A$3:$A$311,MATCH($A112,'AAYME 2021_List'!$A$3:$A$311,0))=$A112,INDEX('AAYME 2021_List'!$AC$3:$AC$311,MATCH($A112,'AAYME 2021_List'!$A$3:$A$311,0)),"")</f>
        <v>Copiah</v>
      </c>
      <c r="AN112" s="48" t="str">
        <f t="shared" si="13"/>
        <v>JOYCELYN|BARNER|b_barner@bellsouth.net|8</v>
      </c>
      <c r="AO112" s="48" t="str">
        <f t="shared" si="14"/>
        <v>JOYCELYN|BARNER|8</v>
      </c>
      <c r="AP112" s="48" t="str">
        <f>INDEX(Transcripts_2021!$V$2:$V$324,MATCH($AN112,Transcripts_2021!$V$2:$V$324,0))</f>
        <v>JOYCELYN|BARNER|b_barner@bellsouth.net|8</v>
      </c>
      <c r="AQ112" s="48" t="str">
        <f>INDEX(Transcripts_2021!$W$2:$W$324,MATCH($AO112,Transcripts_2021!$W$2:$W$324,0))</f>
        <v>JOYCELYN|BARNER|8</v>
      </c>
      <c r="AR112" s="68" t="str">
        <f t="shared" si="15"/>
        <v>Yes</v>
      </c>
      <c r="AS112" s="68" t="str">
        <f t="shared" si="16"/>
        <v>Yes</v>
      </c>
      <c r="AT112" s="48" t="str">
        <f t="shared" si="22"/>
        <v>0115</v>
      </c>
      <c r="AU112" s="48" t="str">
        <f>INDEX(Transcripts_2021!$AC$2:$AC$324,MATCH($AO112,Transcripts_2021!$W$2:$W$324,0))</f>
        <v>0157</v>
      </c>
      <c r="AV112" s="70" t="str">
        <f t="shared" si="17"/>
        <v>Yes</v>
      </c>
      <c r="AW112" s="68" t="str">
        <f>IF(INDEX(DropDowns!$E$3:$E$336,MATCH("*"&amp;$AF112&amp;"*",$AF$2:$AF$651,0))="","",INDEX(DropDowns!$E$3:$E$336,MATCH("*"&amp;$AF112&amp;"*",$AF$2:$AF$651,0)))</f>
        <v>Emergency Management</v>
      </c>
      <c r="AX112" s="68" t="str">
        <f>IF(INDEX(DropDowns!$E$3:$E$336,MATCH("*"&amp;$AG112&amp;"*",$AG$2:$AG$651,0))="","",INDEX(DropDowns!$E$3:$E$336,MATCH("*"&amp;$AG112&amp;"*",$AG$2:$AG$651,0)))</f>
        <v>Emergency Management</v>
      </c>
      <c r="AY112" s="48" t="str">
        <f t="shared" si="18"/>
        <v>0115-BAR-JO-0157</v>
      </c>
      <c r="AZ112" s="48" t="str">
        <f t="shared" si="19"/>
        <v>MARY BARNER</v>
      </c>
      <c r="BA112" s="48" t="str">
        <f>$AZ112&amp;COUNTIF($AZ112:$AZ$651,$AZ112)</f>
        <v>MARY BARNER1</v>
      </c>
      <c r="BB112" s="68" t="str">
        <f>IF(INDEX('AAYME 2021_List'!$B$3:$B$311,MATCH($A112,'AAYME 2021_List'!$A$3:$A$311,0))="Yes","Yes","No")</f>
        <v>No</v>
      </c>
      <c r="BC112" s="48" t="str">
        <f>IF(INDEX('AAYME 2021_List'!$A$3:$A$311,MATCH($A112,'AAYME 2021_List'!$A$3:$A$311,0))=$A112,INDEX('AAYME 2021_List'!$C$3:$C$311,MATCH($A112,'AAYME 2021_List'!$A$3:$A$311,0)),"")</f>
        <v>99-Not Selected</v>
      </c>
    </row>
    <row r="113" spans="1:55" x14ac:dyDescent="0.3">
      <c r="A113" s="48" t="str">
        <f t="shared" si="23"/>
        <v>0116-CLA-KA-0132</v>
      </c>
      <c r="B113" s="8">
        <v>116</v>
      </c>
      <c r="C113" s="143" t="s">
        <v>3186</v>
      </c>
      <c r="D113" s="143" t="s">
        <v>1265</v>
      </c>
      <c r="E113" s="143" t="s">
        <v>335</v>
      </c>
      <c r="F113" s="143" t="s">
        <v>170</v>
      </c>
      <c r="G113" s="8" t="s">
        <v>3187</v>
      </c>
      <c r="H113" s="8">
        <v>6018324106</v>
      </c>
      <c r="I113" s="143" t="s">
        <v>376</v>
      </c>
      <c r="J113" s="143" t="s">
        <v>3188</v>
      </c>
      <c r="K113" s="143" t="s">
        <v>3189</v>
      </c>
      <c r="L113" s="8" t="s">
        <v>3190</v>
      </c>
      <c r="M113" s="8" t="s">
        <v>1265</v>
      </c>
      <c r="N113" s="8" t="s">
        <v>3187</v>
      </c>
      <c r="O113" s="8">
        <v>6012911669</v>
      </c>
      <c r="P113" s="143" t="s">
        <v>2112</v>
      </c>
      <c r="Q113" s="143" t="s">
        <v>45</v>
      </c>
      <c r="R113" s="8" t="s">
        <v>3191</v>
      </c>
      <c r="T113" s="143" t="s">
        <v>214</v>
      </c>
      <c r="U113" s="143" t="s">
        <v>214</v>
      </c>
      <c r="V113" s="8" t="s">
        <v>488</v>
      </c>
      <c r="W113" s="8">
        <v>39211</v>
      </c>
      <c r="X113" s="8" t="s">
        <v>348</v>
      </c>
      <c r="Y113" s="143" t="s">
        <v>209</v>
      </c>
      <c r="Z113" s="8" t="s">
        <v>2114</v>
      </c>
      <c r="AB113" s="8" t="s">
        <v>2115</v>
      </c>
      <c r="AE113" s="233" t="s">
        <v>50</v>
      </c>
      <c r="AF113" s="8" t="s">
        <v>3192</v>
      </c>
      <c r="AG113" s="8" t="s">
        <v>3193</v>
      </c>
      <c r="AH113" s="8" t="s">
        <v>3194</v>
      </c>
      <c r="AI113" s="8" t="s">
        <v>442</v>
      </c>
      <c r="AL113" s="48" t="str">
        <f>IF($U113="","",IF(RIGHT($U113,4)=", MS",INDEX(DropDowns!$G$4:$G$1251,MATCH(TRIM($U113),DropDowns!$F$4:$F$1251,0)),INDEX(DropDowns!$G$4:$G$1251,MATCH(TRIM($U113)&amp;", MS",DropDowns!$F$4:$F$1251,0))))</f>
        <v>Hinds</v>
      </c>
      <c r="AM113" s="48" t="str">
        <f>IF(INDEX('AAYME 2021_List'!$A$3:$A$311,MATCH($A113,'AAYME 2021_List'!$A$3:$A$311,0))=$A113,INDEX('AAYME 2021_List'!$AC$3:$AC$311,MATCH($A113,'AAYME 2021_List'!$A$3:$A$311,0)),"")</f>
        <v>Hinds</v>
      </c>
      <c r="AN113" s="48" t="str">
        <f t="shared" si="13"/>
        <v>Kaci|Clark|tclark1908@gmail.com|9</v>
      </c>
      <c r="AO113" s="48" t="str">
        <f t="shared" si="14"/>
        <v>Kaci|Clark|9</v>
      </c>
      <c r="AP113" s="48" t="e">
        <f>INDEX(Transcripts_2021!$V$2:$V$324,MATCH($AN113,Transcripts_2021!$V$2:$V$324,0))</f>
        <v>#N/A</v>
      </c>
      <c r="AQ113" s="48" t="str">
        <f>INDEX(Transcripts_2021!$W$2:$W$324,MATCH($AO113,Transcripts_2021!$W$2:$W$324,0))</f>
        <v>Kaci|Clark|9</v>
      </c>
      <c r="AR113" s="68" t="e">
        <f t="shared" si="15"/>
        <v>#N/A</v>
      </c>
      <c r="AS113" s="68" t="str">
        <f t="shared" si="16"/>
        <v>Yes</v>
      </c>
      <c r="AT113" s="48" t="str">
        <f t="shared" si="22"/>
        <v>0116</v>
      </c>
      <c r="AU113" s="48" t="str">
        <f>INDEX(Transcripts_2021!$AC$2:$AC$324,MATCH($AO113,Transcripts_2021!$W$2:$W$324,0))</f>
        <v>0132</v>
      </c>
      <c r="AV113" s="68" t="str">
        <f t="shared" si="17"/>
        <v>Yes</v>
      </c>
      <c r="AW113" s="68" t="str">
        <f>IF(INDEX(DropDowns!$E$3:$E$336,MATCH("*"&amp;$AF113&amp;"*",$AF$2:$AF$651,0))="","",INDEX(DropDowns!$E$3:$E$336,MATCH("*"&amp;$AF113&amp;"*",$AF$2:$AF$651,0)))</f>
        <v>Emergency Medical Technology</v>
      </c>
      <c r="AX113" s="68" t="str">
        <f>IF(INDEX(DropDowns!$E$3:$E$336,MATCH("*"&amp;$AG113&amp;"*",$AG$2:$AG$651,0))="","",INDEX(DropDowns!$E$3:$E$336,MATCH("*"&amp;$AG113&amp;"*",$AG$2:$AG$651,0)))</f>
        <v>Emergency Medical Technology</v>
      </c>
      <c r="AY113" s="48" t="str">
        <f t="shared" si="18"/>
        <v>0116-CLA-KA-0132</v>
      </c>
      <c r="AZ113" s="48" t="str">
        <f t="shared" si="19"/>
        <v>Temera Clark</v>
      </c>
      <c r="BA113" s="48" t="str">
        <f>$AZ113&amp;COUNTIF($AZ113:$AZ$651,$AZ113)</f>
        <v>Temera Clark1</v>
      </c>
      <c r="BB113" s="68" t="str">
        <f>IF(INDEX('AAYME 2021_List'!$B$3:$B$311,MATCH($A113,'AAYME 2021_List'!$A$3:$A$311,0))="Yes","Yes","No")</f>
        <v>No</v>
      </c>
      <c r="BC113" s="48" t="str">
        <f>IF(INDEX('AAYME 2021_List'!$A$3:$A$311,MATCH($A113,'AAYME 2021_List'!$A$3:$A$311,0))=$A113,INDEX('AAYME 2021_List'!$C$3:$C$311,MATCH($A113,'AAYME 2021_List'!$A$3:$A$311,0)),"")</f>
        <v>99-Not Selected</v>
      </c>
    </row>
    <row r="114" spans="1:55" x14ac:dyDescent="0.3">
      <c r="A114" s="48" t="str">
        <f t="shared" si="23"/>
        <v>0117-STE-KY-0017</v>
      </c>
      <c r="B114" s="8">
        <v>117</v>
      </c>
      <c r="C114" s="143" t="s">
        <v>3195</v>
      </c>
      <c r="D114" s="143" t="s">
        <v>1536</v>
      </c>
      <c r="E114" s="143" t="s">
        <v>335</v>
      </c>
      <c r="F114" s="143" t="s">
        <v>170</v>
      </c>
      <c r="G114" s="8" t="s">
        <v>3196</v>
      </c>
      <c r="H114" s="8">
        <v>6628896397</v>
      </c>
      <c r="I114" s="143" t="s">
        <v>376</v>
      </c>
      <c r="J114" s="143" t="s">
        <v>3197</v>
      </c>
      <c r="K114" s="143" t="s">
        <v>3198</v>
      </c>
      <c r="L114" s="8" t="s">
        <v>3199</v>
      </c>
      <c r="M114" s="8" t="s">
        <v>1943</v>
      </c>
      <c r="N114" s="8" t="s">
        <v>3200</v>
      </c>
      <c r="O114" s="8">
        <v>6623611602</v>
      </c>
      <c r="P114" s="143" t="s">
        <v>2112</v>
      </c>
      <c r="Q114" s="143" t="s">
        <v>43</v>
      </c>
      <c r="R114" s="8" t="s">
        <v>3201</v>
      </c>
      <c r="T114" s="143" t="s">
        <v>3202</v>
      </c>
      <c r="U114" s="143" t="s">
        <v>3202</v>
      </c>
      <c r="V114" s="8" t="s">
        <v>488</v>
      </c>
      <c r="W114" s="8">
        <v>39341</v>
      </c>
      <c r="X114" s="8" t="s">
        <v>348</v>
      </c>
      <c r="Y114" s="143" t="s">
        <v>3203</v>
      </c>
      <c r="AD114" s="8" t="s">
        <v>2252</v>
      </c>
      <c r="AE114" s="233" t="s">
        <v>48</v>
      </c>
      <c r="AF114" s="8" t="s">
        <v>3204</v>
      </c>
      <c r="AG114" s="8" t="s">
        <v>3205</v>
      </c>
      <c r="AH114" s="8" t="s">
        <v>3206</v>
      </c>
      <c r="AI114" s="8" t="s">
        <v>2165</v>
      </c>
      <c r="AL114" s="48" t="str">
        <f>IF($U114="","",IF(RIGHT($U114,4)=", MS",INDEX(DropDowns!$G$4:$G$1251,MATCH(TRIM($U114),DropDowns!$F$4:$F$1251,0)),INDEX(DropDowns!$G$4:$G$1251,MATCH(TRIM($U114)&amp;", MS",DropDowns!$F$4:$F$1251,0))))</f>
        <v>Noxubee</v>
      </c>
      <c r="AM114" s="48" t="str">
        <f>IF(INDEX('AAYME 2021_List'!$A$3:$A$311,MATCH($A114,'AAYME 2021_List'!$A$3:$A$311,0))=$A114,INDEX('AAYME 2021_List'!$AC$3:$AC$311,MATCH($A114,'AAYME 2021_List'!$A$3:$A$311,0)),"")</f>
        <v>Noxubee</v>
      </c>
      <c r="AN114" s="48" t="str">
        <f t="shared" si="13"/>
        <v>Kyla|Stewart|stewartkyla46@icloud.com|9</v>
      </c>
      <c r="AO114" s="48" t="str">
        <f t="shared" si="14"/>
        <v>Kyla|Stewart|9</v>
      </c>
      <c r="AP114" s="48" t="str">
        <f>INDEX(Transcripts_2021!$V$2:$V$324,MATCH($AN114,Transcripts_2021!$V$2:$V$324,0))</f>
        <v>Kyla|Stewart|stewartkyla46@icloud.com|9</v>
      </c>
      <c r="AQ114" s="48" t="str">
        <f>INDEX(Transcripts_2021!$W$2:$W$324,MATCH($AO114,Transcripts_2021!$W$2:$W$324,0))</f>
        <v>Kyla|Stewart|9</v>
      </c>
      <c r="AR114" s="68" t="str">
        <f t="shared" si="15"/>
        <v>Yes</v>
      </c>
      <c r="AS114" s="68" t="str">
        <f t="shared" si="16"/>
        <v>Yes</v>
      </c>
      <c r="AT114" s="48" t="str">
        <f t="shared" si="22"/>
        <v>0117</v>
      </c>
      <c r="AU114" s="48" t="str">
        <f>INDEX(Transcripts_2021!$AC$2:$AC$324,MATCH($AO114,Transcripts_2021!$W$2:$W$324,0))</f>
        <v>0017</v>
      </c>
      <c r="AV114" s="68" t="str">
        <f t="shared" si="17"/>
        <v>Yes</v>
      </c>
      <c r="AW114" s="68" t="e">
        <f>IF(INDEX(DropDowns!$E$3:$E$336,MATCH("*"&amp;$AF114&amp;"*",$AF$2:$AF$651,0))="","",INDEX(DropDowns!$E$3:$E$336,MATCH("*"&amp;$AF114&amp;"*",$AF$2:$AF$651,0)))</f>
        <v>#VALUE!</v>
      </c>
      <c r="AX114" s="68" t="e">
        <f>IF(INDEX(DropDowns!$E$3:$E$336,MATCH("*"&amp;$AG114&amp;"*",$AG$2:$AG$651,0))="","",INDEX(DropDowns!$E$3:$E$336,MATCH("*"&amp;$AG114&amp;"*",$AG$2:$AG$651,0)))</f>
        <v>#VALUE!</v>
      </c>
      <c r="AY114" s="48" t="str">
        <f t="shared" si="18"/>
        <v>0117-STE-KY-0017</v>
      </c>
      <c r="AZ114" s="48" t="str">
        <f t="shared" si="19"/>
        <v>Fatimah Aaron</v>
      </c>
      <c r="BA114" s="48" t="str">
        <f>$AZ114&amp;COUNTIF($AZ114:$AZ$651,$AZ114)</f>
        <v>Fatimah Aaron1</v>
      </c>
      <c r="BB114" s="68" t="str">
        <f>IF(INDEX('AAYME 2021_List'!$B$3:$B$311,MATCH($A114,'AAYME 2021_List'!$A$3:$A$311,0))="Yes","Yes","No")</f>
        <v>No</v>
      </c>
      <c r="BC114" s="48" t="str">
        <f>IF(INDEX('AAYME 2021_List'!$A$3:$A$311,MATCH($A114,'AAYME 2021_List'!$A$3:$A$311,0))=$A114,INDEX('AAYME 2021_List'!$C$3:$C$311,MATCH($A114,'AAYME 2021_List'!$A$3:$A$311,0)),"")</f>
        <v>03-Missing/Invalid transcript info</v>
      </c>
    </row>
    <row r="115" spans="1:55" x14ac:dyDescent="0.3">
      <c r="A115" s="48" t="str">
        <f t="shared" si="23"/>
        <v>0118-SHE-RY-0200</v>
      </c>
      <c r="B115" s="8">
        <v>118</v>
      </c>
      <c r="C115" s="143" t="s">
        <v>3207</v>
      </c>
      <c r="D115" s="143" t="s">
        <v>3208</v>
      </c>
      <c r="E115" s="143" t="s">
        <v>335</v>
      </c>
      <c r="F115" s="143" t="s">
        <v>169</v>
      </c>
      <c r="G115" s="8" t="s">
        <v>3209</v>
      </c>
      <c r="H115" s="8">
        <v>6628227371</v>
      </c>
      <c r="I115" s="143" t="s">
        <v>376</v>
      </c>
      <c r="J115" s="143" t="s">
        <v>3210</v>
      </c>
      <c r="K115" s="143" t="s">
        <v>3211</v>
      </c>
      <c r="L115" s="8" t="s">
        <v>3212</v>
      </c>
      <c r="M115" s="8" t="s">
        <v>3213</v>
      </c>
      <c r="N115" s="8" t="s">
        <v>3214</v>
      </c>
      <c r="O115" s="8">
        <v>6628226627</v>
      </c>
      <c r="P115" s="143" t="s">
        <v>2112</v>
      </c>
      <c r="Q115" s="143" t="s">
        <v>394</v>
      </c>
      <c r="R115" s="8" t="s">
        <v>3215</v>
      </c>
      <c r="T115" s="143" t="s">
        <v>1991</v>
      </c>
      <c r="U115" s="143" t="s">
        <v>1991</v>
      </c>
      <c r="V115" s="8" t="s">
        <v>488</v>
      </c>
      <c r="W115" s="8">
        <v>38701</v>
      </c>
      <c r="X115" s="8" t="s">
        <v>348</v>
      </c>
      <c r="Y115" s="143" t="s">
        <v>2139</v>
      </c>
      <c r="Z115" s="8" t="s">
        <v>2114</v>
      </c>
      <c r="AB115" s="8" t="s">
        <v>2115</v>
      </c>
      <c r="AE115" s="233" t="s">
        <v>48</v>
      </c>
      <c r="AF115" s="8" t="s">
        <v>3216</v>
      </c>
      <c r="AG115" s="8" t="s">
        <v>3217</v>
      </c>
      <c r="AH115" s="8" t="s">
        <v>3218</v>
      </c>
      <c r="AI115" s="8" t="s">
        <v>369</v>
      </c>
      <c r="AL115" s="48" t="str">
        <f>IF($U115="","",IF(RIGHT($U115,4)=", MS",INDEX(DropDowns!$G$4:$G$1251,MATCH(TRIM($U115),DropDowns!$F$4:$F$1251,0)),INDEX(DropDowns!$G$4:$G$1251,MATCH(TRIM($U115)&amp;", MS",DropDowns!$F$4:$F$1251,0))))</f>
        <v>Washington</v>
      </c>
      <c r="AM115" s="48" t="str">
        <f>IF(INDEX('AAYME 2021_List'!$A$3:$A$311,MATCH($A115,'AAYME 2021_List'!$A$3:$A$311,0))=$A115,INDEX('AAYME 2021_List'!$AC$3:$AC$311,MATCH($A115,'AAYME 2021_List'!$A$3:$A$311,0)),"")</f>
        <v>Washington</v>
      </c>
      <c r="AN115" s="48" t="str">
        <f t="shared" si="13"/>
        <v>Ryan|Shead|superjinx34@gmail.com|9</v>
      </c>
      <c r="AO115" s="48" t="str">
        <f t="shared" si="14"/>
        <v>Ryan|Shead|9</v>
      </c>
      <c r="AP115" s="48" t="e">
        <f>INDEX(Transcripts_2021!$V$2:$V$324,MATCH($AN115,Transcripts_2021!$V$2:$V$324,0))</f>
        <v>#N/A</v>
      </c>
      <c r="AQ115" s="48" t="str">
        <f>INDEX(Transcripts_2021!$W$2:$W$324,MATCH($AO115,Transcripts_2021!$W$2:$W$324,0))</f>
        <v>Ryan|Shead|9</v>
      </c>
      <c r="AR115" s="68" t="e">
        <f t="shared" si="15"/>
        <v>#N/A</v>
      </c>
      <c r="AS115" s="68" t="str">
        <f t="shared" si="16"/>
        <v>Yes</v>
      </c>
      <c r="AT115" s="48" t="str">
        <f t="shared" si="22"/>
        <v>0118</v>
      </c>
      <c r="AU115" s="48" t="str">
        <f>INDEX(Transcripts_2021!$AC$2:$AC$324,MATCH($AO115,Transcripts_2021!$W$2:$W$324,0))</f>
        <v>0200</v>
      </c>
      <c r="AV115" s="68" t="str">
        <f t="shared" si="17"/>
        <v>Yes</v>
      </c>
      <c r="AW115" s="68" t="str">
        <f>IF(INDEX(DropDowns!$E$3:$E$336,MATCH("*"&amp;$AF115&amp;"*",$AF$2:$AF$651,0))="","",INDEX(DropDowns!$E$3:$E$336,MATCH("*"&amp;$AF115&amp;"*",$AF$2:$AF$651,0)))</f>
        <v>Engineer</v>
      </c>
      <c r="AX115" s="68" t="str">
        <f>IF(INDEX(DropDowns!$E$3:$E$336,MATCH("*"&amp;$AG115&amp;"*",$AG$2:$AG$651,0))="","",INDEX(DropDowns!$E$3:$E$336,MATCH("*"&amp;$AG115&amp;"*",$AG$2:$AG$651,0)))</f>
        <v>Engineer</v>
      </c>
      <c r="AY115" s="48" t="str">
        <f t="shared" si="18"/>
        <v>0118-SHE-RY-0200</v>
      </c>
      <c r="AZ115" s="48" t="str">
        <f t="shared" si="19"/>
        <v>Kimberly Shead</v>
      </c>
      <c r="BA115" s="48" t="str">
        <f>$AZ115&amp;COUNTIF($AZ115:$AZ$651,$AZ115)</f>
        <v>Kimberly Shead1</v>
      </c>
      <c r="BB115" s="68" t="str">
        <f>IF(INDEX('AAYME 2021_List'!$B$3:$B$311,MATCH($A115,'AAYME 2021_List'!$A$3:$A$311,0))="Yes","Yes","No")</f>
        <v>No</v>
      </c>
      <c r="BC115" s="48" t="str">
        <f>IF(INDEX('AAYME 2021_List'!$A$3:$A$311,MATCH($A115,'AAYME 2021_List'!$A$3:$A$311,0))=$A115,INDEX('AAYME 2021_List'!$C$3:$C$311,MATCH($A115,'AAYME 2021_List'!$A$3:$A$311,0)),"")</f>
        <v>03-Missing/Invalid transcript info</v>
      </c>
    </row>
    <row r="116" spans="1:55" x14ac:dyDescent="0.3">
      <c r="A116" s="146" t="str">
        <f t="shared" si="23"/>
        <v>0119-SHI-MA-0204</v>
      </c>
      <c r="B116" s="8">
        <v>119</v>
      </c>
      <c r="C116" s="143" t="s">
        <v>3219</v>
      </c>
      <c r="D116" s="143" t="s">
        <v>3220</v>
      </c>
      <c r="E116" s="143" t="s">
        <v>335</v>
      </c>
      <c r="F116" s="143" t="s">
        <v>170</v>
      </c>
      <c r="G116" s="8" t="s">
        <v>3221</v>
      </c>
      <c r="H116" s="8">
        <v>6626885439</v>
      </c>
      <c r="I116" s="143" t="s">
        <v>401</v>
      </c>
      <c r="J116" s="143" t="s">
        <v>485</v>
      </c>
      <c r="K116" s="143" t="s">
        <v>2464</v>
      </c>
      <c r="L116" s="8" t="s">
        <v>3222</v>
      </c>
      <c r="M116" s="8" t="s">
        <v>3220</v>
      </c>
      <c r="N116" s="8" t="s">
        <v>3223</v>
      </c>
      <c r="O116" s="8">
        <v>6626887853</v>
      </c>
      <c r="P116" s="143" t="s">
        <v>2159</v>
      </c>
      <c r="Q116" s="143" t="s">
        <v>394</v>
      </c>
      <c r="R116" s="8" t="s">
        <v>3224</v>
      </c>
      <c r="T116" s="143" t="s">
        <v>206</v>
      </c>
      <c r="U116" s="143" t="s">
        <v>206</v>
      </c>
      <c r="V116" s="8" t="s">
        <v>488</v>
      </c>
      <c r="W116" s="8">
        <v>38901</v>
      </c>
      <c r="X116" s="8" t="s">
        <v>348</v>
      </c>
      <c r="Y116" s="143" t="s">
        <v>206</v>
      </c>
      <c r="Z116" s="8" t="s">
        <v>2114</v>
      </c>
      <c r="AB116" s="8" t="s">
        <v>2115</v>
      </c>
      <c r="AE116" s="233" t="s">
        <v>48</v>
      </c>
      <c r="AF116" s="8" t="s">
        <v>3225</v>
      </c>
      <c r="AG116" s="8" t="s">
        <v>3226</v>
      </c>
      <c r="AH116" s="8" t="s">
        <v>3227</v>
      </c>
      <c r="AI116" s="8" t="s">
        <v>2165</v>
      </c>
      <c r="AJ116" s="8" t="s">
        <v>3228</v>
      </c>
      <c r="AK116" s="8" t="s">
        <v>3229</v>
      </c>
      <c r="AL116" s="48" t="str">
        <f>IF($U116="","",IF(RIGHT($U116,4)=", MS",INDEX(DropDowns!$G$4:$G$1251,MATCH(TRIM($U116),DropDowns!$F$4:$F$1251,0)),INDEX(DropDowns!$G$4:$G$1251,MATCH(TRIM($U116)&amp;", MS",DropDowns!$F$4:$F$1251,0))))</f>
        <v>Grenada</v>
      </c>
      <c r="AM116" s="48" t="str">
        <f>IF(INDEX('AAYME 2021_List'!$A$3:$A$311,MATCH($A116,'AAYME 2021_List'!$A$3:$A$311,0))=$A116,INDEX('AAYME 2021_List'!$AC$3:$AC$311,MATCH($A116,'AAYME 2021_List'!$A$3:$A$311,0)),"")</f>
        <v>Grenada</v>
      </c>
      <c r="AN116" s="48" t="str">
        <f t="shared" si="13"/>
        <v>Makiya|Shipp|Makiyashipp570@gmail.com|8</v>
      </c>
      <c r="AO116" s="48" t="str">
        <f t="shared" si="14"/>
        <v>Makiya|Shipp|8</v>
      </c>
      <c r="AP116" s="48" t="str">
        <f>INDEX(Transcripts_2021!$V$2:$V$324,MATCH($AN116,Transcripts_2021!$V$2:$V$324,0))</f>
        <v>Makiya|Shipp|makiyashipp570@gmail.com|8</v>
      </c>
      <c r="AQ116" s="48" t="str">
        <f>INDEX(Transcripts_2021!$W$2:$W$324,MATCH($AO116,Transcripts_2021!$W$2:$W$324,0))</f>
        <v>Makiya|Shipp|8</v>
      </c>
      <c r="AR116" s="68" t="str">
        <f t="shared" si="15"/>
        <v>Yes</v>
      </c>
      <c r="AS116" s="68" t="str">
        <f t="shared" si="16"/>
        <v>Yes</v>
      </c>
      <c r="AT116" s="48" t="str">
        <f t="shared" si="22"/>
        <v>0119</v>
      </c>
      <c r="AU116" s="48" t="str">
        <f>INDEX(Transcripts_2021!$AC$2:$AC$324,MATCH($AO116,Transcripts_2021!$W$2:$W$324,0))</f>
        <v>0204</v>
      </c>
      <c r="AV116" s="68" t="str">
        <f t="shared" si="17"/>
        <v>Yes</v>
      </c>
      <c r="AW116" s="68" t="str">
        <f>IF(INDEX(DropDowns!$E$3:$E$336,MATCH("*"&amp;$AF116&amp;"*",$AF$2:$AF$651,0))="","",INDEX(DropDowns!$E$3:$E$336,MATCH("*"&amp;$AF116&amp;"*",$AF$2:$AF$651,0)))</f>
        <v>Engineering</v>
      </c>
      <c r="AX116" s="68" t="e">
        <f>IF(INDEX(DropDowns!$E$3:$E$336,MATCH("*"&amp;$AG116&amp;"*",$AG$2:$AG$651,0))="","",INDEX(DropDowns!$E$3:$E$336,MATCH("*"&amp;$AG116&amp;"*",$AG$2:$AG$651,0)))</f>
        <v>#VALUE!</v>
      </c>
      <c r="AY116" s="48" t="str">
        <f t="shared" si="18"/>
        <v>0119-SHI-MA-0204</v>
      </c>
      <c r="AZ116" s="48" t="str">
        <f t="shared" si="19"/>
        <v>Monica Shipp</v>
      </c>
      <c r="BA116" s="48" t="str">
        <f>$AZ116&amp;COUNTIF($AZ116:$AZ$651,$AZ116)</f>
        <v>Monica Shipp1</v>
      </c>
      <c r="BB116" s="68" t="str">
        <f>IF(INDEX('AAYME 2021_List'!$B$3:$B$311,MATCH($A116,'AAYME 2021_List'!$A$3:$A$311,0))="Yes","Yes","No")</f>
        <v>Yes</v>
      </c>
      <c r="BC116" s="48" t="str">
        <f>IF(INDEX('AAYME 2021_List'!$A$3:$A$311,MATCH($A116,'AAYME 2021_List'!$A$3:$A$311,0))=$A116,INDEX('AAYME 2021_List'!$C$3:$C$311,MATCH($A116,'AAYME 2021_List'!$A$3:$A$311,0)),"")</f>
        <v>06-Finalist</v>
      </c>
    </row>
    <row r="117" spans="1:55" x14ac:dyDescent="0.3">
      <c r="A117" s="48" t="str">
        <f t="shared" si="23"/>
        <v>0121-SIL-KE-0016</v>
      </c>
      <c r="B117" s="8">
        <v>121</v>
      </c>
      <c r="C117" s="143" t="s">
        <v>3230</v>
      </c>
      <c r="D117" s="143" t="s">
        <v>3231</v>
      </c>
      <c r="E117" s="143" t="s">
        <v>335</v>
      </c>
      <c r="F117" s="143" t="s">
        <v>170</v>
      </c>
      <c r="G117" s="8" t="s">
        <v>3232</v>
      </c>
      <c r="H117" s="8">
        <v>6627192551</v>
      </c>
      <c r="I117" s="143" t="s">
        <v>376</v>
      </c>
      <c r="J117" s="143" t="s">
        <v>978</v>
      </c>
      <c r="K117" s="143" t="s">
        <v>979</v>
      </c>
      <c r="L117" s="8" t="s">
        <v>3233</v>
      </c>
      <c r="M117" s="8" t="s">
        <v>3231</v>
      </c>
      <c r="N117" s="8" t="s">
        <v>3234</v>
      </c>
      <c r="O117" s="8">
        <v>6625882551</v>
      </c>
      <c r="P117" s="143" t="s">
        <v>2112</v>
      </c>
      <c r="Q117" s="143" t="s">
        <v>394</v>
      </c>
      <c r="R117" s="8" t="s">
        <v>3235</v>
      </c>
      <c r="S117" s="8" t="s">
        <v>3236</v>
      </c>
      <c r="T117" s="143" t="s">
        <v>981</v>
      </c>
      <c r="U117" s="143" t="s">
        <v>981</v>
      </c>
      <c r="V117" s="8" t="s">
        <v>488</v>
      </c>
      <c r="W117" s="8">
        <v>38732</v>
      </c>
      <c r="X117" s="8" t="s">
        <v>348</v>
      </c>
      <c r="Y117" s="143" t="s">
        <v>190</v>
      </c>
      <c r="Z117" s="8" t="s">
        <v>2114</v>
      </c>
      <c r="AB117" s="8" t="s">
        <v>2115</v>
      </c>
      <c r="AE117" s="233" t="s">
        <v>48</v>
      </c>
      <c r="AF117" s="8" t="s">
        <v>3237</v>
      </c>
      <c r="AG117" s="8" t="s">
        <v>3238</v>
      </c>
      <c r="AI117" s="8" t="s">
        <v>720</v>
      </c>
      <c r="AJ117" s="8" t="s">
        <v>3239</v>
      </c>
      <c r="AL117" s="48" t="str">
        <f>IF($U117="","",IF(RIGHT($U117,4)=", MS",INDEX(DropDowns!$G$4:$G$1251,MATCH(TRIM($U117),DropDowns!$F$4:$F$1251,0)),INDEX(DropDowns!$G$4:$G$1251,MATCH(TRIM($U117)&amp;", MS",DropDowns!$F$4:$F$1251,0))))</f>
        <v>Bolivar</v>
      </c>
      <c r="AM117" s="48" t="str">
        <f>IF(INDEX('AAYME 2021_List'!$A$3:$A$311,MATCH($A117,'AAYME 2021_List'!$A$3:$A$311,0))=$A117,INDEX('AAYME 2021_List'!$AC$3:$AC$311,MATCH($A117,'AAYME 2021_List'!$A$3:$A$311,0)),"")</f>
        <v>Bolivar</v>
      </c>
      <c r="AN117" s="48" t="str">
        <f t="shared" si="13"/>
        <v>Kennedy|Silas|001240697@clevelandmssd.org|9</v>
      </c>
      <c r="AO117" s="48" t="str">
        <f t="shared" si="14"/>
        <v>Kennedy|Silas|9</v>
      </c>
      <c r="AP117" s="48" t="str">
        <f>INDEX(Transcripts_2021!$V$2:$V$324,MATCH($AN117,Transcripts_2021!$V$2:$V$324,0))</f>
        <v>Kennedy|Silas|001240697@clevelandmssd.org|9</v>
      </c>
      <c r="AQ117" s="48" t="str">
        <f>INDEX(Transcripts_2021!$W$2:$W$324,MATCH($AO117,Transcripts_2021!$W$2:$W$324,0))</f>
        <v>Kennedy|Silas|9</v>
      </c>
      <c r="AR117" s="68" t="str">
        <f t="shared" si="15"/>
        <v>Yes</v>
      </c>
      <c r="AS117" s="68" t="str">
        <f t="shared" si="16"/>
        <v>Yes</v>
      </c>
      <c r="AT117" s="48" t="str">
        <f t="shared" si="22"/>
        <v>0121</v>
      </c>
      <c r="AU117" s="48" t="str">
        <f>INDEX(Transcripts_2021!$AC$2:$AC$324,MATCH($AO117,Transcripts_2021!$W$2:$W$324,0))</f>
        <v>0016</v>
      </c>
      <c r="AV117" s="68" t="str">
        <f t="shared" si="17"/>
        <v>Yes</v>
      </c>
      <c r="AW117" s="68" t="e">
        <f>IF(INDEX(DropDowns!$E$3:$E$336,MATCH("*"&amp;$AF117&amp;"*",$AF$2:$AF$651,0))="","",INDEX(DropDowns!$E$3:$E$336,MATCH("*"&amp;$AF117&amp;"*",$AF$2:$AF$651,0)))</f>
        <v>#VALUE!</v>
      </c>
      <c r="AX117" s="68" t="e">
        <f>IF(INDEX(DropDowns!$E$3:$E$336,MATCH("*"&amp;$AG117&amp;"*",$AG$2:$AG$651,0))="","",INDEX(DropDowns!$E$3:$E$336,MATCH("*"&amp;$AG117&amp;"*",$AG$2:$AG$651,0)))</f>
        <v>#VALUE!</v>
      </c>
      <c r="AY117" s="48" t="str">
        <f t="shared" si="18"/>
        <v>0121-SIL-KE-0016</v>
      </c>
      <c r="AZ117" s="48" t="str">
        <f t="shared" si="19"/>
        <v>Geneice Silas</v>
      </c>
      <c r="BA117" s="48" t="str">
        <f>$AZ117&amp;COUNTIF($AZ117:$AZ$651,$AZ117)</f>
        <v>Geneice Silas2</v>
      </c>
      <c r="BB117" s="68" t="str">
        <f>IF(INDEX('AAYME 2021_List'!$B$3:$B$311,MATCH($A117,'AAYME 2021_List'!$A$3:$A$311,0))="Yes","Yes","No")</f>
        <v>No</v>
      </c>
      <c r="BC117" s="48" t="str">
        <f>IF(INDEX('AAYME 2021_List'!$A$3:$A$311,MATCH($A117,'AAYME 2021_List'!$A$3:$A$311,0))=$A117,INDEX('AAYME 2021_List'!$C$3:$C$311,MATCH($A117,'AAYME 2021_List'!$A$3:$A$311,0)),"")</f>
        <v>03-Missing/Invalid transcript info</v>
      </c>
    </row>
    <row r="118" spans="1:55" x14ac:dyDescent="0.3">
      <c r="A118" s="48" t="str">
        <f t="shared" si="23"/>
        <v>0122-O’N-HA-0074</v>
      </c>
      <c r="B118" s="8">
        <v>122</v>
      </c>
      <c r="C118" s="143" t="s">
        <v>3240</v>
      </c>
      <c r="D118" s="143" t="s">
        <v>3241</v>
      </c>
      <c r="E118" s="143" t="s">
        <v>335</v>
      </c>
      <c r="F118" s="143" t="s">
        <v>169</v>
      </c>
      <c r="G118" s="8" t="s">
        <v>3242</v>
      </c>
      <c r="H118" s="8">
        <v>6013377613</v>
      </c>
      <c r="I118" s="143" t="s">
        <v>376</v>
      </c>
      <c r="J118" s="143" t="s">
        <v>3243</v>
      </c>
      <c r="K118" s="143" t="s">
        <v>3244</v>
      </c>
      <c r="L118" s="8" t="s">
        <v>3245</v>
      </c>
      <c r="M118" s="8" t="s">
        <v>3246</v>
      </c>
      <c r="N118" s="8" t="s">
        <v>3247</v>
      </c>
      <c r="O118" s="8">
        <v>6014667613</v>
      </c>
      <c r="P118" s="143" t="s">
        <v>2112</v>
      </c>
      <c r="Q118" s="143" t="s">
        <v>45</v>
      </c>
      <c r="R118" s="8" t="s">
        <v>3248</v>
      </c>
      <c r="T118" s="143" t="s">
        <v>3100</v>
      </c>
      <c r="U118" s="143" t="s">
        <v>3100</v>
      </c>
      <c r="V118" s="8" t="s">
        <v>488</v>
      </c>
      <c r="W118" s="8">
        <v>39475</v>
      </c>
      <c r="X118" s="8" t="s">
        <v>348</v>
      </c>
      <c r="Y118" s="143" t="s">
        <v>221</v>
      </c>
      <c r="Z118" s="8" t="s">
        <v>2114</v>
      </c>
      <c r="AB118" s="8" t="s">
        <v>2115</v>
      </c>
      <c r="AE118" s="233" t="s">
        <v>48</v>
      </c>
      <c r="AF118" s="8" t="s">
        <v>3249</v>
      </c>
      <c r="AG118" s="8" t="s">
        <v>3250</v>
      </c>
      <c r="AH118" s="8" t="s">
        <v>3251</v>
      </c>
      <c r="AI118" s="8" t="s">
        <v>442</v>
      </c>
      <c r="AL118" s="48" t="str">
        <f>IF($U118="","",IF(RIGHT($U118,4)=", MS",INDEX(DropDowns!$G$4:$G$1251,MATCH(TRIM($U118),DropDowns!$F$4:$F$1251,0)),INDEX(DropDowns!$G$4:$G$1251,MATCH(TRIM($U118)&amp;", MS",DropDowns!$F$4:$F$1251,0))))</f>
        <v>Lamar</v>
      </c>
      <c r="AM118" s="48" t="str">
        <f>IF(INDEX('AAYME 2021_List'!$A$3:$A$311,MATCH($A118,'AAYME 2021_List'!$A$3:$A$311,0))=$A118,INDEX('AAYME 2021_List'!$AC$3:$AC$311,MATCH($A118,'AAYME 2021_List'!$A$3:$A$311,0)),"")</f>
        <v>Lamar</v>
      </c>
      <c r="AN118" s="48" t="str">
        <f t="shared" si="13"/>
        <v>Haven|O’Neal|havenoneal15@gmail.com|9</v>
      </c>
      <c r="AO118" s="48" t="str">
        <f t="shared" si="14"/>
        <v>Haven|O’Neal|9</v>
      </c>
      <c r="AP118" s="48" t="str">
        <f>INDEX(Transcripts_2021!$V$2:$V$324,MATCH($AN118,Transcripts_2021!$V$2:$V$324,0))</f>
        <v>Haven|O’Neal|havenoneal15@gmail.com|9</v>
      </c>
      <c r="AQ118" s="48" t="str">
        <f>INDEX(Transcripts_2021!$W$2:$W$324,MATCH($AO118,Transcripts_2021!$W$2:$W$324,0))</f>
        <v>Haven|O’Neal|9</v>
      </c>
      <c r="AR118" s="68" t="str">
        <f t="shared" si="15"/>
        <v>Yes</v>
      </c>
      <c r="AS118" s="68" t="str">
        <f t="shared" si="16"/>
        <v>Yes</v>
      </c>
      <c r="AT118" s="48" t="str">
        <f t="shared" si="22"/>
        <v>0122</v>
      </c>
      <c r="AU118" s="48" t="str">
        <f>INDEX(Transcripts_2021!$AC$2:$AC$324,MATCH($AO118,Transcripts_2021!$W$2:$W$324,0))</f>
        <v>0074</v>
      </c>
      <c r="AV118" s="68" t="str">
        <f t="shared" si="17"/>
        <v>Yes</v>
      </c>
      <c r="AW118" s="68" t="str">
        <f>IF(INDEX(DropDowns!$E$3:$E$336,MATCH("*"&amp;$AF118&amp;"*",$AF$2:$AF$651,0))="","",INDEX(DropDowns!$E$3:$E$336,MATCH("*"&amp;$AF118&amp;"*",$AF$2:$AF$651,0)))</f>
        <v>Environmental Control</v>
      </c>
      <c r="AX118" s="68" t="e">
        <f>IF(INDEX(DropDowns!$E$3:$E$336,MATCH("*"&amp;$AG118&amp;"*",$AG$2:$AG$651,0))="","",INDEX(DropDowns!$E$3:$E$336,MATCH("*"&amp;$AG118&amp;"*",$AG$2:$AG$651,0)))</f>
        <v>#VALUE!</v>
      </c>
      <c r="AY118" s="48" t="str">
        <f t="shared" si="18"/>
        <v>0122-O’N-HA-0074</v>
      </c>
      <c r="AZ118" s="48" t="str">
        <f t="shared" si="19"/>
        <v>Torquato O'Neal</v>
      </c>
      <c r="BA118" s="48" t="str">
        <f>$AZ118&amp;COUNTIF($AZ118:$AZ$651,$AZ118)</f>
        <v>Torquato O'Neal1</v>
      </c>
      <c r="BB118" s="68" t="str">
        <f>IF(INDEX('AAYME 2021_List'!$B$3:$B$311,MATCH($A118,'AAYME 2021_List'!$A$3:$A$311,0))="Yes","Yes","No")</f>
        <v>Yes</v>
      </c>
      <c r="BC118" s="48" t="str">
        <f>IF(INDEX('AAYME 2021_List'!$A$3:$A$311,MATCH($A118,'AAYME 2021_List'!$A$3:$A$311,0))=$A118,INDEX('AAYME 2021_List'!$C$3:$C$311,MATCH($A118,'AAYME 2021_List'!$A$3:$A$311,0)),"")</f>
        <v>06-Finalist</v>
      </c>
    </row>
    <row r="119" spans="1:55" x14ac:dyDescent="0.3">
      <c r="A119" s="48"/>
      <c r="B119" s="8">
        <v>123</v>
      </c>
      <c r="C119" s="143" t="s">
        <v>3252</v>
      </c>
      <c r="D119" s="143" t="s">
        <v>3253</v>
      </c>
      <c r="E119" s="143" t="s">
        <v>335</v>
      </c>
      <c r="F119" s="143" t="s">
        <v>169</v>
      </c>
      <c r="G119" s="8" t="s">
        <v>3254</v>
      </c>
      <c r="H119" s="8">
        <v>7696668619</v>
      </c>
      <c r="I119" s="143" t="s">
        <v>340</v>
      </c>
      <c r="J119" s="143" t="s">
        <v>3255</v>
      </c>
      <c r="K119" s="143" t="s">
        <v>3189</v>
      </c>
      <c r="L119" s="8" t="s">
        <v>3256</v>
      </c>
      <c r="M119" s="8" t="s">
        <v>3257</v>
      </c>
      <c r="N119" s="8" t="s">
        <v>3258</v>
      </c>
      <c r="O119" s="8">
        <v>6018965808</v>
      </c>
      <c r="P119" s="143" t="s">
        <v>2112</v>
      </c>
      <c r="Q119" s="143" t="s">
        <v>45</v>
      </c>
      <c r="R119" s="8" t="s">
        <v>3259</v>
      </c>
      <c r="T119" s="143" t="s">
        <v>214</v>
      </c>
      <c r="U119" s="143" t="s">
        <v>214</v>
      </c>
      <c r="V119" s="8" t="s">
        <v>488</v>
      </c>
      <c r="W119" s="8">
        <v>39211</v>
      </c>
      <c r="X119" s="8" t="s">
        <v>348</v>
      </c>
      <c r="Y119" s="143" t="s">
        <v>209</v>
      </c>
      <c r="Z119" s="8" t="s">
        <v>2114</v>
      </c>
      <c r="AB119" s="8" t="s">
        <v>2115</v>
      </c>
      <c r="AE119" s="233" t="s">
        <v>48</v>
      </c>
      <c r="AF119" s="8" t="s">
        <v>3260</v>
      </c>
      <c r="AG119" s="8" t="s">
        <v>3261</v>
      </c>
      <c r="AI119" s="8" t="s">
        <v>442</v>
      </c>
      <c r="AL119" s="48" t="str">
        <f>IF($U119="","",IF(RIGHT($U119,4)=", MS",INDEX(DropDowns!$G$4:$G$1251,MATCH(TRIM($U119),DropDowns!$F$4:$F$1251,0)),INDEX(DropDowns!$G$4:$G$1251,MATCH(TRIM($U119)&amp;", MS",DropDowns!$F$4:$F$1251,0))))</f>
        <v>Hinds</v>
      </c>
      <c r="AM119" s="48" t="s">
        <v>2130</v>
      </c>
      <c r="AN119" s="48" t="str">
        <f t="shared" si="13"/>
        <v>Darrell|Richardson|darrellkrichardsonii@gmail.com|7</v>
      </c>
      <c r="AO119" s="48" t="str">
        <f t="shared" si="14"/>
        <v>Darrell|Richardson|7</v>
      </c>
      <c r="AP119" s="48" t="e">
        <f>INDEX(Transcripts_2021!$V$2:$V$324,MATCH($AN119,Transcripts_2021!$V$2:$V$324,0))</f>
        <v>#N/A</v>
      </c>
      <c r="AQ119" s="48" t="e">
        <f>INDEX(Transcripts_2021!$W$2:$W$324,MATCH($AO119,Transcripts_2021!$W$2:$W$324,0))</f>
        <v>#N/A</v>
      </c>
      <c r="AR119" s="68" t="e">
        <f t="shared" si="15"/>
        <v>#N/A</v>
      </c>
      <c r="AS119" s="68" t="e">
        <f t="shared" si="16"/>
        <v>#N/A</v>
      </c>
      <c r="AT119" s="48" t="str">
        <f t="shared" ref="AT119:AT182" si="24">"0"&amp;TEXT($B119,0)</f>
        <v>0123</v>
      </c>
      <c r="AU119" s="48" t="e">
        <f>INDEX(Transcripts_2021!$AC$2:$AC$324,MATCH($AO119,Transcripts_2021!$W$2:$W$324,0))</f>
        <v>#N/A</v>
      </c>
      <c r="AV119" s="68" t="str">
        <f t="shared" si="17"/>
        <v>Yes</v>
      </c>
      <c r="AW119" s="68" t="e">
        <f>IF(INDEX(DropDowns!$E$3:$E$336,MATCH("*"&amp;$AF119&amp;"*",$AF$2:$AF$651,0))="","",INDEX(DropDowns!$E$3:$E$336,MATCH("*"&amp;$AF119&amp;"*",$AF$2:$AF$651,0)))</f>
        <v>#VALUE!</v>
      </c>
      <c r="AX119" s="68" t="str">
        <f>IF(INDEX(DropDowns!$E$3:$E$336,MATCH("*"&amp;$AG119&amp;"*",$AG$2:$AG$651,0))="","",INDEX(DropDowns!$E$3:$E$336,MATCH("*"&amp;$AG119&amp;"*",$AG$2:$AG$651,0)))</f>
        <v>Environmental Health</v>
      </c>
      <c r="AY119" s="48" t="e">
        <f t="shared" si="18"/>
        <v>#N/A</v>
      </c>
      <c r="AZ119" s="48" t="str">
        <f t="shared" si="19"/>
        <v>Akilah Irvin</v>
      </c>
      <c r="BA119" s="48" t="str">
        <f>$AZ119&amp;COUNTIF($AZ119:$AZ$651,$AZ119)</f>
        <v>Akilah Irvin1</v>
      </c>
      <c r="BB119" s="68" t="e">
        <f>IF(INDEX('AAYME 2021_List'!$B$3:$B$311,MATCH($A119,'AAYME 2021_List'!$A$3:$A$311,0))="Yes","Yes","No")</f>
        <v>#N/A</v>
      </c>
      <c r="BC119" s="8" t="s">
        <v>2131</v>
      </c>
    </row>
    <row r="120" spans="1:55" x14ac:dyDescent="0.3">
      <c r="A120" s="48" t="str">
        <f>$AT120&amp;"-"&amp;UPPER(LEFT($D120,3))&amp;"-"&amp;UPPER(LEFT($C120,2))&amp;"-"&amp;$AU120</f>
        <v>0124-MIT-AU-0213</v>
      </c>
      <c r="B120" s="8">
        <v>124</v>
      </c>
      <c r="C120" s="143" t="s">
        <v>3262</v>
      </c>
      <c r="D120" s="143" t="s">
        <v>2537</v>
      </c>
      <c r="E120" s="143" t="s">
        <v>335</v>
      </c>
      <c r="F120" s="143" t="s">
        <v>170</v>
      </c>
      <c r="I120" s="143" t="s">
        <v>401</v>
      </c>
      <c r="J120" s="143" t="s">
        <v>3263</v>
      </c>
      <c r="K120" s="143" t="s">
        <v>3264</v>
      </c>
      <c r="L120" s="8" t="s">
        <v>1109</v>
      </c>
      <c r="M120" s="8" t="s">
        <v>2537</v>
      </c>
      <c r="N120" s="8" t="s">
        <v>3265</v>
      </c>
      <c r="O120" s="8">
        <v>6623974512</v>
      </c>
      <c r="P120" s="143" t="s">
        <v>2159</v>
      </c>
      <c r="Q120" s="143" t="s">
        <v>394</v>
      </c>
      <c r="R120" s="8" t="s">
        <v>3266</v>
      </c>
      <c r="T120" s="143" t="s">
        <v>3267</v>
      </c>
      <c r="U120" s="143" t="s">
        <v>3267</v>
      </c>
      <c r="V120" s="8" t="s">
        <v>488</v>
      </c>
      <c r="W120" s="8">
        <v>38618</v>
      </c>
      <c r="X120" s="8" t="s">
        <v>348</v>
      </c>
      <c r="Y120" s="143" t="s">
        <v>253</v>
      </c>
      <c r="Z120" s="8" t="s">
        <v>2114</v>
      </c>
      <c r="AB120" s="8" t="s">
        <v>2115</v>
      </c>
      <c r="AE120" s="233" t="s">
        <v>48</v>
      </c>
      <c r="AF120" s="8" t="s">
        <v>3268</v>
      </c>
      <c r="AG120" s="8" t="s">
        <v>3269</v>
      </c>
      <c r="AH120" s="8" t="s">
        <v>3270</v>
      </c>
      <c r="AI120" s="8" t="s">
        <v>369</v>
      </c>
      <c r="AL120" s="48" t="str">
        <f>IF($U120="","",IF(RIGHT($U120,4)=", MS",INDEX(DropDowns!$G$4:$G$1251,MATCH(TRIM($U120),DropDowns!$F$4:$F$1251,0)),INDEX(DropDowns!$G$4:$G$1251,MATCH(TRIM($U120)&amp;", MS",DropDowns!$F$4:$F$1251,0))))</f>
        <v>Tate</v>
      </c>
      <c r="AM120" s="48" t="str">
        <f>IF(INDEX('AAYME 2021_List'!$A$3:$A$311,MATCH($A120,'AAYME 2021_List'!$A$3:$A$311,0))=$A120,INDEX('AAYME 2021_List'!$AC$3:$AC$311,MATCH($A120,'AAYME 2021_List'!$A$3:$A$311,0)),"")</f>
        <v>Tate</v>
      </c>
      <c r="AN120" s="48" t="str">
        <f t="shared" si="13"/>
        <v>Autumn|Mitchell||8</v>
      </c>
      <c r="AO120" s="48" t="str">
        <f t="shared" si="14"/>
        <v>Autumn|Mitchell|8</v>
      </c>
      <c r="AP120" s="48" t="str">
        <f>INDEX(Transcripts_2021!$V$2:$V$324,MATCH($AN120,Transcripts_2021!$V$2:$V$324,0))</f>
        <v>Autumn|Mitchell||8</v>
      </c>
      <c r="AQ120" s="48" t="str">
        <f>INDEX(Transcripts_2021!$W$2:$W$324,MATCH($AO120,Transcripts_2021!$W$2:$W$324,0))</f>
        <v>Autumn|Mitchell|8</v>
      </c>
      <c r="AR120" s="68" t="str">
        <f t="shared" si="15"/>
        <v>Yes</v>
      </c>
      <c r="AS120" s="68" t="str">
        <f t="shared" si="16"/>
        <v>Yes</v>
      </c>
      <c r="AT120" s="48" t="str">
        <f t="shared" si="24"/>
        <v>0124</v>
      </c>
      <c r="AU120" s="48" t="str">
        <f>INDEX(Transcripts_2021!$AC$2:$AC$324,MATCH($AO120,Transcripts_2021!$W$2:$W$324,0))</f>
        <v>0213</v>
      </c>
      <c r="AV120" s="68" t="str">
        <f t="shared" si="17"/>
        <v>Yes</v>
      </c>
      <c r="AW120" s="68" t="str">
        <f>IF(INDEX(DropDowns!$E$3:$E$336,MATCH("*"&amp;$AF120&amp;"*",$AF$2:$AF$651,0))="","",INDEX(DropDowns!$E$3:$E$336,MATCH("*"&amp;$AF120&amp;"*",$AF$2:$AF$651,0)))</f>
        <v>Environmental Management</v>
      </c>
      <c r="AX120" s="68" t="str">
        <f>IF(INDEX(DropDowns!$E$3:$E$336,MATCH("*"&amp;$AG120&amp;"*",$AG$2:$AG$651,0))="","",INDEX(DropDowns!$E$3:$E$336,MATCH("*"&amp;$AG120&amp;"*",$AG$2:$AG$651,0)))</f>
        <v>Environmental Management</v>
      </c>
      <c r="AY120" s="48" t="str">
        <f t="shared" si="18"/>
        <v>0124-MIT-AU-0213</v>
      </c>
      <c r="AZ120" s="48" t="str">
        <f t="shared" si="19"/>
        <v>Larry Mitchell</v>
      </c>
      <c r="BA120" s="48" t="str">
        <f>$AZ120&amp;COUNTIF($AZ120:$AZ$651,$AZ120)</f>
        <v>Larry Mitchell1</v>
      </c>
      <c r="BB120" s="68" t="str">
        <f>IF(INDEX('AAYME 2021_List'!$B$3:$B$311,MATCH($A120,'AAYME 2021_List'!$A$3:$A$311,0))="Yes","Yes","No")</f>
        <v>Yes</v>
      </c>
      <c r="BC120" s="48" t="str">
        <f>IF(INDEX('AAYME 2021_List'!$A$3:$A$311,MATCH($A120,'AAYME 2021_List'!$A$3:$A$311,0))=$A120,INDEX('AAYME 2021_List'!$C$3:$C$311,MATCH($A120,'AAYME 2021_List'!$A$3:$A$311,0)),"")</f>
        <v>00-Priority Representation</v>
      </c>
    </row>
    <row r="121" spans="1:55" x14ac:dyDescent="0.3">
      <c r="A121" s="146" t="str">
        <f>$AT121&amp;"-"&amp;UPPER(LEFT($D121,3))&amp;"-"&amp;UPPER(LEFT($C121,2))&amp;"-"&amp;$AU121</f>
        <v>0125-WEL-NA-0282</v>
      </c>
      <c r="B121" s="8">
        <v>125</v>
      </c>
      <c r="C121" s="143" t="s">
        <v>1379</v>
      </c>
      <c r="D121" s="143" t="s">
        <v>1380</v>
      </c>
      <c r="E121" s="143" t="s">
        <v>335</v>
      </c>
      <c r="F121" s="143" t="s">
        <v>170</v>
      </c>
      <c r="G121" s="8" t="s">
        <v>3271</v>
      </c>
      <c r="H121" s="8">
        <v>7692235566</v>
      </c>
      <c r="I121" s="143" t="s">
        <v>340</v>
      </c>
      <c r="J121" s="143" t="s">
        <v>1381</v>
      </c>
      <c r="K121" s="143" t="s">
        <v>3272</v>
      </c>
      <c r="L121" s="8" t="s">
        <v>3273</v>
      </c>
      <c r="M121" s="8" t="s">
        <v>586</v>
      </c>
      <c r="N121" s="8" t="s">
        <v>1385</v>
      </c>
      <c r="O121" s="8">
        <v>7697985275</v>
      </c>
      <c r="P121" s="143" t="s">
        <v>2112</v>
      </c>
      <c r="Q121" s="143" t="s">
        <v>43</v>
      </c>
      <c r="R121" s="8" t="s">
        <v>3274</v>
      </c>
      <c r="T121" s="143" t="s">
        <v>3275</v>
      </c>
      <c r="U121" s="143" t="s">
        <v>3275</v>
      </c>
      <c r="V121" s="8" t="s">
        <v>488</v>
      </c>
      <c r="W121" s="8">
        <v>39039</v>
      </c>
      <c r="X121" s="8" t="s">
        <v>348</v>
      </c>
      <c r="Y121" s="143" t="s">
        <v>266</v>
      </c>
      <c r="Z121" s="8" t="s">
        <v>2114</v>
      </c>
      <c r="AB121" s="8" t="s">
        <v>2115</v>
      </c>
      <c r="AE121" s="233" t="s">
        <v>48</v>
      </c>
      <c r="AF121" s="8" t="s">
        <v>3276</v>
      </c>
      <c r="AG121" s="8" t="s">
        <v>3277</v>
      </c>
      <c r="AH121" s="8" t="s">
        <v>3278</v>
      </c>
      <c r="AI121" s="8" t="s">
        <v>442</v>
      </c>
      <c r="AL121" s="48" t="str">
        <f>IF($U121="","",IF(RIGHT($U121,4)=", MS",INDEX(DropDowns!$G$4:$G$1251,MATCH(TRIM($U121),DropDowns!$F$4:$F$1251,0)),INDEX(DropDowns!$G$4:$G$1251,MATCH(TRIM($U121)&amp;", MS",DropDowns!$F$4:$F$1251,0))))</f>
        <v>Yazoo</v>
      </c>
      <c r="AM121" s="48" t="str">
        <f>IF(INDEX('AAYME 2021_List'!$A$3:$A$311,MATCH($A121,'AAYME 2021_List'!$A$3:$A$311,0))=$A121,INDEX('AAYME 2021_List'!$AC$3:$AC$311,MATCH($A121,'AAYME 2021_List'!$A$3:$A$311,0)),"")</f>
        <v>Madison</v>
      </c>
      <c r="AN121" s="48" t="str">
        <f t="shared" si="13"/>
        <v>Natalee|Welch|Nataleemwelch2007@yahoo.com|7</v>
      </c>
      <c r="AO121" s="48" t="str">
        <f t="shared" si="14"/>
        <v>Natalee|Welch|7</v>
      </c>
      <c r="AP121" s="48" t="str">
        <f>INDEX(Transcripts_2021!$V$2:$V$324,MATCH($AN121,Transcripts_2021!$V$2:$V$324,0))</f>
        <v>Natalee|Welch|Nataleemwelch2007@yahoo.com|7</v>
      </c>
      <c r="AQ121" s="48" t="str">
        <f>INDEX(Transcripts_2021!$W$2:$W$324,MATCH($AO121,Transcripts_2021!$W$2:$W$324,0))</f>
        <v>Natalee|Welch|7</v>
      </c>
      <c r="AR121" s="68" t="str">
        <f t="shared" si="15"/>
        <v>Yes</v>
      </c>
      <c r="AS121" s="68" t="str">
        <f t="shared" si="16"/>
        <v>Yes</v>
      </c>
      <c r="AT121" s="48" t="str">
        <f t="shared" si="24"/>
        <v>0125</v>
      </c>
      <c r="AU121" s="48" t="str">
        <f>INDEX(Transcripts_2021!$AC$2:$AC$324,MATCH($AO121,Transcripts_2021!$W$2:$W$324,0))</f>
        <v>0282</v>
      </c>
      <c r="AV121" s="68" t="str">
        <f t="shared" si="17"/>
        <v>Yes</v>
      </c>
      <c r="AW121" s="68" t="e">
        <f>IF(INDEX(DropDowns!$E$3:$E$336,MATCH("*"&amp;$AF121&amp;"*",$AF$2:$AF$651,0))="","",INDEX(DropDowns!$E$3:$E$336,MATCH("*"&amp;$AF121&amp;"*",$AF$2:$AF$651,0)))</f>
        <v>#VALUE!</v>
      </c>
      <c r="AX121" s="68" t="str">
        <f>IF(INDEX(DropDowns!$E$3:$E$336,MATCH("*"&amp;$AG121&amp;"*",$AG$2:$AG$651,0))="","",INDEX(DropDowns!$E$3:$E$336,MATCH("*"&amp;$AG121&amp;"*",$AG$2:$AG$651,0)))</f>
        <v>Environmental Science</v>
      </c>
      <c r="AY121" s="48" t="str">
        <f t="shared" si="18"/>
        <v>0125-WEL-NA-0282</v>
      </c>
      <c r="AZ121" s="48" t="str">
        <f t="shared" si="19"/>
        <v>LaKenya Jenkins</v>
      </c>
      <c r="BA121" s="48" t="str">
        <f>$AZ121&amp;COUNTIF($AZ121:$AZ$651,$AZ121)</f>
        <v>LaKenya Jenkins1</v>
      </c>
      <c r="BB121" s="68" t="str">
        <f>IF(INDEX('AAYME 2021_List'!$B$3:$B$311,MATCH($A121,'AAYME 2021_List'!$A$3:$A$311,0))="Yes","Yes","No")</f>
        <v>Yes</v>
      </c>
      <c r="BC121" s="48" t="str">
        <f>IF(INDEX('AAYME 2021_List'!$A$3:$A$311,MATCH($A121,'AAYME 2021_List'!$A$3:$A$311,0))=$A121,INDEX('AAYME 2021_List'!$C$3:$C$311,MATCH($A121,'AAYME 2021_List'!$A$3:$A$311,0)),"")</f>
        <v>06-Finalist</v>
      </c>
    </row>
    <row r="122" spans="1:55" x14ac:dyDescent="0.3">
      <c r="A122" s="48"/>
      <c r="B122" s="8">
        <v>127</v>
      </c>
      <c r="C122" s="143" t="s">
        <v>2441</v>
      </c>
      <c r="D122" s="143" t="s">
        <v>3279</v>
      </c>
      <c r="E122" s="143" t="s">
        <v>335</v>
      </c>
      <c r="F122" s="143" t="s">
        <v>169</v>
      </c>
      <c r="G122" s="8" t="s">
        <v>3280</v>
      </c>
      <c r="H122" s="8">
        <v>6019559378</v>
      </c>
      <c r="I122" s="143" t="s">
        <v>340</v>
      </c>
      <c r="J122" s="143" t="s">
        <v>559</v>
      </c>
      <c r="K122" s="143" t="s">
        <v>3281</v>
      </c>
      <c r="L122" s="8" t="s">
        <v>3282</v>
      </c>
      <c r="M122" s="8" t="s">
        <v>2783</v>
      </c>
      <c r="N122" s="8" t="s">
        <v>3283</v>
      </c>
      <c r="O122" s="8">
        <v>6019187022</v>
      </c>
      <c r="P122" s="143" t="s">
        <v>2112</v>
      </c>
      <c r="Q122" s="143" t="s">
        <v>45</v>
      </c>
      <c r="R122" s="8" t="s">
        <v>3284</v>
      </c>
      <c r="T122" s="143" t="s">
        <v>2128</v>
      </c>
      <c r="U122" s="143" t="s">
        <v>2128</v>
      </c>
      <c r="V122" s="8" t="s">
        <v>488</v>
      </c>
      <c r="W122" s="8">
        <v>39272</v>
      </c>
      <c r="X122" s="8" t="s">
        <v>348</v>
      </c>
      <c r="Y122" s="143" t="s">
        <v>209</v>
      </c>
      <c r="Z122" s="8" t="s">
        <v>2114</v>
      </c>
      <c r="AB122" s="8" t="s">
        <v>2115</v>
      </c>
      <c r="AE122" s="233" t="s">
        <v>49</v>
      </c>
      <c r="AF122" s="8" t="s">
        <v>3285</v>
      </c>
      <c r="AG122" s="8" t="s">
        <v>3286</v>
      </c>
      <c r="AH122" s="8" t="s">
        <v>3287</v>
      </c>
      <c r="AI122" s="8" t="s">
        <v>442</v>
      </c>
      <c r="AJ122" s="8" t="s">
        <v>533</v>
      </c>
      <c r="AK122" s="8" t="s">
        <v>3288</v>
      </c>
      <c r="AL122" s="48" t="str">
        <f>IF($U122="","",IF(RIGHT($U122,4)=", MS",INDEX(DropDowns!$G$4:$G$1251,MATCH(TRIM($U122),DropDowns!$F$4:$F$1251,0)),INDEX(DropDowns!$G$4:$G$1251,MATCH(TRIM($U122)&amp;", MS",DropDowns!$F$4:$F$1251,0))))</f>
        <v>Hinds</v>
      </c>
      <c r="AM122" s="48" t="s">
        <v>2130</v>
      </c>
      <c r="AN122" s="48" t="str">
        <f t="shared" si="13"/>
        <v>Tyler|Cannon|tylercannon1405@gmail.com|7</v>
      </c>
      <c r="AO122" s="48" t="str">
        <f t="shared" si="14"/>
        <v>Tyler|Cannon|7</v>
      </c>
      <c r="AP122" s="48" t="e">
        <f>INDEX(Transcripts_2021!$V$2:$V$324,MATCH($AN122,Transcripts_2021!$V$2:$V$324,0))</f>
        <v>#N/A</v>
      </c>
      <c r="AQ122" s="48" t="e">
        <f>INDEX(Transcripts_2021!$W$2:$W$324,MATCH($AO122,Transcripts_2021!$W$2:$W$324,0))</f>
        <v>#N/A</v>
      </c>
      <c r="AR122" s="68" t="e">
        <f t="shared" si="15"/>
        <v>#N/A</v>
      </c>
      <c r="AS122" s="68" t="e">
        <f t="shared" si="16"/>
        <v>#N/A</v>
      </c>
      <c r="AT122" s="48" t="str">
        <f t="shared" si="24"/>
        <v>0127</v>
      </c>
      <c r="AU122" s="48" t="e">
        <f>INDEX(Transcripts_2021!$AC$2:$AC$324,MATCH($AO122,Transcripts_2021!$W$2:$W$324,0))</f>
        <v>#N/A</v>
      </c>
      <c r="AV122" s="68" t="str">
        <f t="shared" si="17"/>
        <v>Yes</v>
      </c>
      <c r="AW122" s="68" t="str">
        <f>IF(INDEX(DropDowns!$E$3:$E$336,MATCH("*"&amp;$AF122&amp;"*",$AF$2:$AF$651,0))="","",INDEX(DropDowns!$E$3:$E$336,MATCH("*"&amp;$AF122&amp;"*",$AF$2:$AF$651,0)))</f>
        <v>ER</v>
      </c>
      <c r="AX122" s="68" t="e">
        <f>IF(INDEX(DropDowns!$E$3:$E$336,MATCH("*"&amp;$AG122&amp;"*",$AG$2:$AG$651,0))="","",INDEX(DropDowns!$E$3:$E$336,MATCH("*"&amp;$AG122&amp;"*",$AG$2:$AG$651,0)))</f>
        <v>#VALUE!</v>
      </c>
      <c r="AY122" s="48" t="e">
        <f t="shared" si="18"/>
        <v>#N/A</v>
      </c>
      <c r="AZ122" s="48" t="str">
        <f t="shared" si="19"/>
        <v>Kina White</v>
      </c>
      <c r="BA122" s="48" t="str">
        <f>$AZ122&amp;COUNTIF($AZ122:$AZ$651,$AZ122)</f>
        <v>Kina White1</v>
      </c>
      <c r="BB122" s="68" t="e">
        <f>IF(INDEX('AAYME 2021_List'!$B$3:$B$311,MATCH($A122,'AAYME 2021_List'!$A$3:$A$311,0))="Yes","Yes","No")</f>
        <v>#N/A</v>
      </c>
      <c r="BC122" s="8" t="s">
        <v>2131</v>
      </c>
    </row>
    <row r="123" spans="1:55" x14ac:dyDescent="0.3">
      <c r="A123" s="48"/>
      <c r="B123" s="8">
        <v>128</v>
      </c>
      <c r="C123" s="143" t="s">
        <v>976</v>
      </c>
      <c r="D123" s="143" t="s">
        <v>977</v>
      </c>
      <c r="E123" s="143" t="s">
        <v>335</v>
      </c>
      <c r="F123" s="143" t="s">
        <v>170</v>
      </c>
      <c r="G123" s="8" t="s">
        <v>3289</v>
      </c>
      <c r="H123" s="8">
        <v>6625451993</v>
      </c>
      <c r="I123" s="143" t="s">
        <v>401</v>
      </c>
      <c r="J123" s="143" t="s">
        <v>3290</v>
      </c>
      <c r="K123" s="143" t="s">
        <v>3291</v>
      </c>
      <c r="L123" s="8" t="s">
        <v>983</v>
      </c>
      <c r="M123" s="8" t="s">
        <v>977</v>
      </c>
      <c r="N123" s="8" t="s">
        <v>984</v>
      </c>
      <c r="O123" s="8">
        <v>6624025561</v>
      </c>
      <c r="P123" s="143" t="s">
        <v>2112</v>
      </c>
      <c r="Q123" s="143" t="s">
        <v>394</v>
      </c>
      <c r="R123" s="8" t="s">
        <v>980</v>
      </c>
      <c r="T123" s="143" t="s">
        <v>3291</v>
      </c>
      <c r="U123" s="143" t="s">
        <v>3291</v>
      </c>
      <c r="V123" s="8" t="s">
        <v>488</v>
      </c>
      <c r="W123" s="8">
        <v>38732</v>
      </c>
      <c r="X123" s="8" t="s">
        <v>348</v>
      </c>
      <c r="Y123" s="143" t="s">
        <v>190</v>
      </c>
      <c r="Z123" s="8" t="s">
        <v>2114</v>
      </c>
      <c r="AB123" s="8" t="s">
        <v>2115</v>
      </c>
      <c r="AE123" s="233" t="s">
        <v>48</v>
      </c>
      <c r="AF123" s="8" t="s">
        <v>3292</v>
      </c>
      <c r="AI123" s="8" t="s">
        <v>369</v>
      </c>
      <c r="AL123" s="48" t="str">
        <f>IF($U123="","",IF(RIGHT($U123,4)=", MS",INDEX(DropDowns!$G$4:$G$1251,MATCH(TRIM($U123),DropDowns!$F$4:$F$1251,0)),INDEX(DropDowns!$G$4:$G$1251,MATCH(TRIM($U123)&amp;", MS",DropDowns!$F$4:$F$1251,0))))</f>
        <v>Bolivar</v>
      </c>
      <c r="AM123" s="48" t="s">
        <v>2130</v>
      </c>
      <c r="AN123" s="48" t="str">
        <f t="shared" si="13"/>
        <v>Antanae|Shelton|sheltonantanae@gmail.com|8</v>
      </c>
      <c r="AO123" s="48" t="str">
        <f t="shared" si="14"/>
        <v>Antanae|Shelton|8</v>
      </c>
      <c r="AP123" s="48" t="e">
        <f>INDEX(Transcripts_2021!$V$2:$V$324,MATCH($AN123,Transcripts_2021!$V$2:$V$324,0))</f>
        <v>#N/A</v>
      </c>
      <c r="AQ123" s="48" t="e">
        <f>INDEX(Transcripts_2021!$W$2:$W$324,MATCH($AO123,Transcripts_2021!$W$2:$W$324,0))</f>
        <v>#N/A</v>
      </c>
      <c r="AR123" s="68" t="e">
        <f t="shared" si="15"/>
        <v>#N/A</v>
      </c>
      <c r="AS123" s="68" t="e">
        <f t="shared" si="16"/>
        <v>#N/A</v>
      </c>
      <c r="AT123" s="48" t="str">
        <f t="shared" si="24"/>
        <v>0128</v>
      </c>
      <c r="AU123" s="48" t="e">
        <f>INDEX(Transcripts_2021!$AC$2:$AC$324,MATCH($AO123,Transcripts_2021!$W$2:$W$324,0))</f>
        <v>#N/A</v>
      </c>
      <c r="AV123" s="68" t="str">
        <f t="shared" si="17"/>
        <v>Yes</v>
      </c>
      <c r="AW123" s="68" t="str">
        <f>IF(INDEX(DropDowns!$E$3:$E$336,MATCH("*"&amp;$AF123&amp;"*",$AF$2:$AF$651,0))="","",INDEX(DropDowns!$E$3:$E$336,MATCH("*"&amp;$AF123&amp;"*",$AF$2:$AF$651,0)))</f>
        <v>Experiments</v>
      </c>
      <c r="AX123" s="68" t="str">
        <f>IF(INDEX(DropDowns!$E$3:$E$336,MATCH("*"&amp;$AG123&amp;"*",$AG$2:$AG$651,0))="","",INDEX(DropDowns!$E$3:$E$336,MATCH("*"&amp;$AG123&amp;"*",$AG$2:$AG$651,0)))</f>
        <v>Acid</v>
      </c>
      <c r="AY123" s="48" t="e">
        <f t="shared" si="18"/>
        <v>#N/A</v>
      </c>
      <c r="AZ123" s="48" t="str">
        <f t="shared" si="19"/>
        <v>Elna Shelton</v>
      </c>
      <c r="BA123" s="48" t="str">
        <f>$AZ123&amp;COUNTIF($AZ123:$AZ$651,$AZ123)</f>
        <v>Elna Shelton1</v>
      </c>
      <c r="BB123" s="68" t="e">
        <f>IF(INDEX('AAYME 2021_List'!$B$3:$B$311,MATCH($A123,'AAYME 2021_List'!$A$3:$A$311,0))="Yes","Yes","No")</f>
        <v>#N/A</v>
      </c>
      <c r="BC123" s="8" t="s">
        <v>2131</v>
      </c>
    </row>
    <row r="124" spans="1:55" x14ac:dyDescent="0.3">
      <c r="A124" s="48"/>
      <c r="B124" s="8">
        <v>130</v>
      </c>
      <c r="C124" s="143" t="s">
        <v>3293</v>
      </c>
      <c r="D124" s="143" t="s">
        <v>3294</v>
      </c>
      <c r="E124" s="143" t="s">
        <v>335</v>
      </c>
      <c r="F124" s="143" t="s">
        <v>170</v>
      </c>
      <c r="G124" s="8" t="s">
        <v>3295</v>
      </c>
      <c r="H124" s="8">
        <v>6625484325</v>
      </c>
      <c r="I124" s="143" t="s">
        <v>376</v>
      </c>
      <c r="J124" s="143" t="s">
        <v>3296</v>
      </c>
      <c r="K124" s="143" t="s">
        <v>3297</v>
      </c>
      <c r="L124" s="8" t="s">
        <v>3298</v>
      </c>
      <c r="M124" s="8" t="s">
        <v>3299</v>
      </c>
      <c r="N124" s="8" t="s">
        <v>3300</v>
      </c>
      <c r="O124" s="8">
        <v>6628710732</v>
      </c>
      <c r="P124" s="143" t="s">
        <v>2112</v>
      </c>
      <c r="Q124" s="143" t="s">
        <v>43</v>
      </c>
      <c r="R124" s="8" t="s">
        <v>3301</v>
      </c>
      <c r="T124" s="143" t="s">
        <v>3302</v>
      </c>
      <c r="U124" s="143" t="s">
        <v>3302</v>
      </c>
      <c r="V124" s="8" t="s">
        <v>488</v>
      </c>
      <c r="W124" s="8">
        <v>38801</v>
      </c>
      <c r="X124" s="8" t="s">
        <v>348</v>
      </c>
      <c r="Y124" s="143" t="s">
        <v>225</v>
      </c>
      <c r="Z124" s="8" t="s">
        <v>2114</v>
      </c>
      <c r="AB124" s="8" t="s">
        <v>2115</v>
      </c>
      <c r="AE124" s="233" t="s">
        <v>48</v>
      </c>
      <c r="AF124" s="8" t="s">
        <v>3303</v>
      </c>
      <c r="AI124" s="8" t="s">
        <v>442</v>
      </c>
      <c r="AL124" s="48" t="str">
        <f>IF($U124="","",IF(RIGHT($U124,4)=", MS",INDEX(DropDowns!$G$4:$G$1251,MATCH(TRIM($U124),DropDowns!$F$4:$F$1251,0)),INDEX(DropDowns!$G$4:$G$1251,MATCH(TRIM($U124)&amp;", MS",DropDowns!$F$4:$F$1251,0))))</f>
        <v>Lee</v>
      </c>
      <c r="AM124" s="48" t="s">
        <v>2130</v>
      </c>
      <c r="AN124" s="48" t="str">
        <f t="shared" si="13"/>
        <v>Deonna|Thornton|djthornton06@yahoo.com|9</v>
      </c>
      <c r="AO124" s="48" t="str">
        <f t="shared" si="14"/>
        <v>Deonna|Thornton|9</v>
      </c>
      <c r="AP124" s="48" t="e">
        <f>INDEX(Transcripts_2021!$V$2:$V$324,MATCH($AN124,Transcripts_2021!$V$2:$V$324,0))</f>
        <v>#N/A</v>
      </c>
      <c r="AQ124" s="48" t="e">
        <f>INDEX(Transcripts_2021!$W$2:$W$324,MATCH($AO124,Transcripts_2021!$W$2:$W$324,0))</f>
        <v>#N/A</v>
      </c>
      <c r="AR124" s="68" t="e">
        <f t="shared" si="15"/>
        <v>#N/A</v>
      </c>
      <c r="AS124" s="68" t="e">
        <f t="shared" si="16"/>
        <v>#N/A</v>
      </c>
      <c r="AT124" s="48" t="str">
        <f t="shared" si="24"/>
        <v>0130</v>
      </c>
      <c r="AU124" s="48" t="e">
        <f>INDEX(Transcripts_2021!$AC$2:$AC$324,MATCH($AO124,Transcripts_2021!$W$2:$W$324,0))</f>
        <v>#N/A</v>
      </c>
      <c r="AV124" s="68" t="str">
        <f t="shared" si="17"/>
        <v>Yes</v>
      </c>
      <c r="AW124" s="68" t="str">
        <f>IF(INDEX(DropDowns!$E$3:$E$336,MATCH("*"&amp;$AF124&amp;"*",$AF$2:$AF$651,0))="","",INDEX(DropDowns!$E$3:$E$336,MATCH("*"&amp;$AF124&amp;"*",$AF$2:$AF$651,0)))</f>
        <v>Fitness Training</v>
      </c>
      <c r="AX124" s="68" t="str">
        <f>IF(INDEX(DropDowns!$E$3:$E$336,MATCH("*"&amp;$AG124&amp;"*",$AG$2:$AG$651,0))="","",INDEX(DropDowns!$E$3:$E$336,MATCH("*"&amp;$AG124&amp;"*",$AG$2:$AG$651,0)))</f>
        <v>Acid</v>
      </c>
      <c r="AY124" s="48" t="e">
        <f t="shared" si="18"/>
        <v>#N/A</v>
      </c>
      <c r="AZ124" s="48" t="str">
        <f t="shared" si="19"/>
        <v>Veda Getties</v>
      </c>
      <c r="BA124" s="48" t="str">
        <f>$AZ124&amp;COUNTIF($AZ124:$AZ$651,$AZ124)</f>
        <v>Veda Getties1</v>
      </c>
      <c r="BB124" s="68" t="e">
        <f>IF(INDEX('AAYME 2021_List'!$B$3:$B$311,MATCH($A124,'AAYME 2021_List'!$A$3:$A$311,0))="Yes","Yes","No")</f>
        <v>#N/A</v>
      </c>
      <c r="BC124" s="8" t="s">
        <v>2131</v>
      </c>
    </row>
    <row r="125" spans="1:55" x14ac:dyDescent="0.3">
      <c r="A125" s="48" t="str">
        <f>$AT125&amp;"-"&amp;UPPER(LEFT($D125,3))&amp;"-"&amp;UPPER(LEFT($C125,2))&amp;"-"&amp;$AU125</f>
        <v>0131-TRI-J'-0036</v>
      </c>
      <c r="B125" s="8">
        <v>131</v>
      </c>
      <c r="C125" s="143" t="s">
        <v>3304</v>
      </c>
      <c r="D125" s="143" t="s">
        <v>3305</v>
      </c>
      <c r="E125" s="143" t="s">
        <v>335</v>
      </c>
      <c r="F125" s="143" t="s">
        <v>170</v>
      </c>
      <c r="G125" s="8" t="s">
        <v>3306</v>
      </c>
      <c r="H125" s="8">
        <v>6623861897</v>
      </c>
      <c r="I125" s="143" t="s">
        <v>376</v>
      </c>
      <c r="J125" s="143" t="s">
        <v>709</v>
      </c>
      <c r="K125" s="143" t="s">
        <v>1367</v>
      </c>
      <c r="L125" s="8" t="s">
        <v>3307</v>
      </c>
      <c r="M125" s="8" t="s">
        <v>3308</v>
      </c>
      <c r="N125" s="8" t="s">
        <v>3309</v>
      </c>
      <c r="O125" s="8">
        <v>6623860616</v>
      </c>
      <c r="P125" s="143" t="s">
        <v>2112</v>
      </c>
      <c r="Q125" s="143" t="s">
        <v>394</v>
      </c>
      <c r="R125" s="8" t="s">
        <v>3310</v>
      </c>
      <c r="T125" s="143" t="s">
        <v>508</v>
      </c>
      <c r="U125" s="143" t="s">
        <v>508</v>
      </c>
      <c r="V125" s="8" t="s">
        <v>488</v>
      </c>
      <c r="W125" s="8">
        <v>39705</v>
      </c>
      <c r="X125" s="8" t="s">
        <v>348</v>
      </c>
      <c r="Y125" s="143" t="s">
        <v>228</v>
      </c>
      <c r="Z125" s="8" t="s">
        <v>2114</v>
      </c>
      <c r="AB125" s="8" t="s">
        <v>2115</v>
      </c>
      <c r="AE125" s="233" t="s">
        <v>48</v>
      </c>
      <c r="AF125" s="8" t="s">
        <v>3311</v>
      </c>
      <c r="AG125" s="8" t="s">
        <v>3312</v>
      </c>
      <c r="AI125" s="8" t="s">
        <v>2165</v>
      </c>
      <c r="AJ125" s="8" t="s">
        <v>709</v>
      </c>
      <c r="AL125" s="48" t="str">
        <f>IF($U125="","",IF(RIGHT($U125,4)=", MS",INDEX(DropDowns!$G$4:$G$1251,MATCH(TRIM($U125),DropDowns!$F$4:$F$1251,0)),INDEX(DropDowns!$G$4:$G$1251,MATCH(TRIM($U125)&amp;", MS",DropDowns!$F$4:$F$1251,0))))</f>
        <v>Lowndes</v>
      </c>
      <c r="AM125" s="48" t="str">
        <f>IF(INDEX('AAYME 2021_List'!$A$3:$A$311,MATCH($A125,'AAYME 2021_List'!$A$3:$A$311,0))=$A125,INDEX('AAYME 2021_List'!$AC$3:$AC$311,MATCH($A125,'AAYME 2021_List'!$A$3:$A$311,0)),"")</f>
        <v>Lowndes</v>
      </c>
      <c r="AN125" s="48" t="str">
        <f t="shared" si="13"/>
        <v>J'Nya|Trimble|jnyatrimble@gmail.com|9</v>
      </c>
      <c r="AO125" s="48" t="str">
        <f t="shared" si="14"/>
        <v>J'Nya|Trimble|9</v>
      </c>
      <c r="AP125" s="48" t="str">
        <f>INDEX(Transcripts_2021!$V$2:$V$324,MATCH($AN125,Transcripts_2021!$V$2:$V$324,0))</f>
        <v>J'Nya|Trimble|jnyatrimble@gmail.com|9</v>
      </c>
      <c r="AQ125" s="48" t="str">
        <f>INDEX(Transcripts_2021!$W$2:$W$324,MATCH($AO125,Transcripts_2021!$W$2:$W$324,0))</f>
        <v>J'Nya|Trimble|9</v>
      </c>
      <c r="AR125" s="68" t="str">
        <f t="shared" si="15"/>
        <v>Yes</v>
      </c>
      <c r="AS125" s="68" t="str">
        <f t="shared" si="16"/>
        <v>Yes</v>
      </c>
      <c r="AT125" s="48" t="str">
        <f t="shared" si="24"/>
        <v>0131</v>
      </c>
      <c r="AU125" s="48" t="str">
        <f>INDEX(Transcripts_2021!$AC$2:$AC$324,MATCH($AO125,Transcripts_2021!$W$2:$W$324,0))</f>
        <v>0036</v>
      </c>
      <c r="AV125" s="68" t="str">
        <f t="shared" si="17"/>
        <v>Yes</v>
      </c>
      <c r="AW125" s="68" t="e">
        <f>IF(INDEX(DropDowns!$E$3:$E$336,MATCH("*"&amp;$AF125&amp;"*",$AF$2:$AF$651,0))="","",INDEX(DropDowns!$E$3:$E$336,MATCH("*"&amp;$AF125&amp;"*",$AF$2:$AF$651,0)))</f>
        <v>#VALUE!</v>
      </c>
      <c r="AX125" s="68" t="str">
        <f>IF(INDEX(DropDowns!$E$3:$E$336,MATCH("*"&amp;$AG125&amp;"*",$AG$2:$AG$651,0))="","",INDEX(DropDowns!$E$3:$E$336,MATCH("*"&amp;$AG125&amp;"*",$AG$2:$AG$651,0)))</f>
        <v>Flask</v>
      </c>
      <c r="AY125" s="48" t="str">
        <f t="shared" si="18"/>
        <v>0131-TRI-J'-0036</v>
      </c>
      <c r="AZ125" s="48" t="str">
        <f t="shared" si="19"/>
        <v>Cherlynn Mallard-Trimble</v>
      </c>
      <c r="BA125" s="48" t="str">
        <f>$AZ125&amp;COUNTIF($AZ125:$AZ$651,$AZ125)</f>
        <v>Cherlynn Mallard-Trimble1</v>
      </c>
      <c r="BB125" s="68" t="str">
        <f>IF(INDEX('AAYME 2021_List'!$B$3:$B$311,MATCH($A125,'AAYME 2021_List'!$A$3:$A$311,0))="Yes","Yes","No")</f>
        <v>No</v>
      </c>
      <c r="BC125" s="48" t="str">
        <f>IF(INDEX('AAYME 2021_List'!$A$3:$A$311,MATCH($A125,'AAYME 2021_List'!$A$3:$A$311,0))=$A125,INDEX('AAYME 2021_List'!$C$3:$C$311,MATCH($A125,'AAYME 2021_List'!$A$3:$A$311,0)),"")</f>
        <v>99-Not Selected</v>
      </c>
    </row>
    <row r="126" spans="1:55" x14ac:dyDescent="0.3">
      <c r="A126" s="48"/>
      <c r="B126" s="8">
        <v>132</v>
      </c>
      <c r="C126" s="143" t="s">
        <v>3313</v>
      </c>
      <c r="D126" s="143" t="s">
        <v>3314</v>
      </c>
      <c r="E126" s="143" t="s">
        <v>335</v>
      </c>
      <c r="F126" s="143" t="s">
        <v>170</v>
      </c>
      <c r="G126" s="8" t="s">
        <v>3315</v>
      </c>
      <c r="H126" s="8">
        <v>6625676126</v>
      </c>
      <c r="I126" s="143" t="s">
        <v>376</v>
      </c>
      <c r="J126" s="143" t="s">
        <v>3316</v>
      </c>
      <c r="K126" s="143" t="s">
        <v>3317</v>
      </c>
      <c r="L126" s="8" t="s">
        <v>3318</v>
      </c>
      <c r="M126" s="8" t="s">
        <v>3319</v>
      </c>
      <c r="N126" s="8" t="s">
        <v>3320</v>
      </c>
      <c r="O126" s="8">
        <v>6623463186</v>
      </c>
      <c r="P126" s="143" t="s">
        <v>2159</v>
      </c>
      <c r="Q126" s="143" t="s">
        <v>441</v>
      </c>
      <c r="R126" s="8" t="s">
        <v>3321</v>
      </c>
      <c r="T126" s="143" t="s">
        <v>3322</v>
      </c>
      <c r="U126" s="143" t="s">
        <v>3322</v>
      </c>
      <c r="V126" s="8" t="s">
        <v>488</v>
      </c>
      <c r="W126" s="8">
        <v>38801</v>
      </c>
      <c r="X126" s="8" t="s">
        <v>348</v>
      </c>
      <c r="Y126" s="143" t="s">
        <v>225</v>
      </c>
      <c r="AD126" s="8" t="s">
        <v>2252</v>
      </c>
      <c r="AE126" s="233" t="s">
        <v>49</v>
      </c>
      <c r="AF126" s="8" t="s">
        <v>3323</v>
      </c>
      <c r="AI126" s="8" t="s">
        <v>442</v>
      </c>
      <c r="AL126" s="48" t="str">
        <f>IF($U126="","",IF(RIGHT($U126,4)=", MS",INDEX(DropDowns!$G$4:$G$1251,MATCH(TRIM($U126),DropDowns!$F$4:$F$1251,0)),INDEX(DropDowns!$G$4:$G$1251,MATCH(TRIM($U126)&amp;", MS",DropDowns!$F$4:$F$1251,0))))</f>
        <v>Lee</v>
      </c>
      <c r="AM126" s="48" t="s">
        <v>2130</v>
      </c>
      <c r="AN126" s="48" t="str">
        <f t="shared" si="13"/>
        <v>Essence|Metcalf|essencemetcalf@gmail.com|9</v>
      </c>
      <c r="AO126" s="48" t="str">
        <f t="shared" si="14"/>
        <v>Essence|Metcalf|9</v>
      </c>
      <c r="AP126" s="48" t="e">
        <f>INDEX(Transcripts_2021!$V$2:$V$324,MATCH($AN126,Transcripts_2021!$V$2:$V$324,0))</f>
        <v>#N/A</v>
      </c>
      <c r="AQ126" s="48" t="e">
        <f>INDEX(Transcripts_2021!$W$2:$W$324,MATCH($AO126,Transcripts_2021!$W$2:$W$324,0))</f>
        <v>#N/A</v>
      </c>
      <c r="AR126" s="68" t="e">
        <f t="shared" si="15"/>
        <v>#N/A</v>
      </c>
      <c r="AS126" s="68" t="e">
        <f t="shared" si="16"/>
        <v>#N/A</v>
      </c>
      <c r="AT126" s="48" t="str">
        <f t="shared" si="24"/>
        <v>0132</v>
      </c>
      <c r="AU126" s="48" t="e">
        <f>INDEX(Transcripts_2021!$AC$2:$AC$324,MATCH($AO126,Transcripts_2021!$W$2:$W$324,0))</f>
        <v>#N/A</v>
      </c>
      <c r="AV126" s="68" t="str">
        <f t="shared" si="17"/>
        <v>Yes</v>
      </c>
      <c r="AW126" s="68" t="str">
        <f>IF(INDEX(DropDowns!$E$3:$E$336,MATCH("*"&amp;$AF126&amp;"*",$AF$2:$AF$651,0))="","",INDEX(DropDowns!$E$3:$E$336,MATCH("*"&amp;$AF126&amp;"*",$AF$2:$AF$651,0)))</f>
        <v>Food Safety &amp; Regulation</v>
      </c>
      <c r="AX126" s="68" t="str">
        <f>IF(INDEX(DropDowns!$E$3:$E$336,MATCH("*"&amp;$AG126&amp;"*",$AG$2:$AG$651,0))="","",INDEX(DropDowns!$E$3:$E$336,MATCH("*"&amp;$AG126&amp;"*",$AG$2:$AG$651,0)))</f>
        <v>Acid</v>
      </c>
      <c r="AY126" s="48" t="e">
        <f t="shared" si="18"/>
        <v>#N/A</v>
      </c>
      <c r="AZ126" s="48" t="str">
        <f t="shared" si="19"/>
        <v>Luashanda Judd</v>
      </c>
      <c r="BA126" s="48" t="str">
        <f>$AZ126&amp;COUNTIF($AZ126:$AZ$651,$AZ126)</f>
        <v>Luashanda Judd1</v>
      </c>
      <c r="BB126" s="68" t="e">
        <f>IF(INDEX('AAYME 2021_List'!$B$3:$B$311,MATCH($A126,'AAYME 2021_List'!$A$3:$A$311,0))="Yes","Yes","No")</f>
        <v>#N/A</v>
      </c>
      <c r="BC126" s="8" t="s">
        <v>2131</v>
      </c>
    </row>
    <row r="127" spans="1:55" x14ac:dyDescent="0.3">
      <c r="A127" s="48"/>
      <c r="B127" s="8">
        <v>133</v>
      </c>
      <c r="C127" s="143" t="s">
        <v>3324</v>
      </c>
      <c r="D127" s="143" t="s">
        <v>3325</v>
      </c>
      <c r="E127" s="143" t="s">
        <v>335</v>
      </c>
      <c r="F127" s="143" t="s">
        <v>170</v>
      </c>
      <c r="G127" s="8" t="s">
        <v>3326</v>
      </c>
      <c r="H127" s="8">
        <v>8133342470</v>
      </c>
      <c r="I127" s="143" t="s">
        <v>376</v>
      </c>
      <c r="J127" s="143" t="s">
        <v>3316</v>
      </c>
      <c r="K127" s="143" t="s">
        <v>3327</v>
      </c>
      <c r="L127" s="8" t="s">
        <v>3328</v>
      </c>
      <c r="M127" s="8" t="s">
        <v>3325</v>
      </c>
      <c r="N127" s="8" t="s">
        <v>3329</v>
      </c>
      <c r="O127" s="8">
        <v>8138435735</v>
      </c>
      <c r="P127" s="143" t="s">
        <v>2112</v>
      </c>
      <c r="Q127" s="143" t="s">
        <v>441</v>
      </c>
      <c r="R127" s="8" t="s">
        <v>3330</v>
      </c>
      <c r="T127" s="143" t="s">
        <v>3322</v>
      </c>
      <c r="U127" s="143" t="s">
        <v>3322</v>
      </c>
      <c r="V127" s="8" t="s">
        <v>488</v>
      </c>
      <c r="W127" s="8">
        <v>38801</v>
      </c>
      <c r="X127" s="8" t="s">
        <v>348</v>
      </c>
      <c r="Y127" s="143" t="s">
        <v>225</v>
      </c>
      <c r="Z127" s="8" t="s">
        <v>2114</v>
      </c>
      <c r="AB127" s="8" t="s">
        <v>2115</v>
      </c>
      <c r="AE127" s="233" t="s">
        <v>50</v>
      </c>
      <c r="AF127" s="8" t="s">
        <v>3331</v>
      </c>
      <c r="AI127" s="8" t="s">
        <v>442</v>
      </c>
      <c r="AL127" s="48" t="str">
        <f>IF($U127="","",IF(RIGHT($U127,4)=", MS",INDEX(DropDowns!$G$4:$G$1251,MATCH(TRIM($U127),DropDowns!$F$4:$F$1251,0)),INDEX(DropDowns!$G$4:$G$1251,MATCH(TRIM($U127)&amp;", MS",DropDowns!$F$4:$F$1251,0))))</f>
        <v>Lee</v>
      </c>
      <c r="AM127" s="48" t="s">
        <v>2130</v>
      </c>
      <c r="AN127" s="48" t="str">
        <f t="shared" si="13"/>
        <v>Aniyah|Sherer|absherer2@tupeloschools.com|9</v>
      </c>
      <c r="AO127" s="48" t="str">
        <f t="shared" si="14"/>
        <v>Aniyah|Sherer|9</v>
      </c>
      <c r="AP127" s="48" t="e">
        <f>INDEX(Transcripts_2021!$V$2:$V$324,MATCH($AN127,Transcripts_2021!$V$2:$V$324,0))</f>
        <v>#N/A</v>
      </c>
      <c r="AQ127" s="48" t="e">
        <f>INDEX(Transcripts_2021!$W$2:$W$324,MATCH($AO127,Transcripts_2021!$W$2:$W$324,0))</f>
        <v>#N/A</v>
      </c>
      <c r="AR127" s="68" t="e">
        <f t="shared" si="15"/>
        <v>#N/A</v>
      </c>
      <c r="AS127" s="68" t="e">
        <f t="shared" si="16"/>
        <v>#N/A</v>
      </c>
      <c r="AT127" s="48" t="str">
        <f t="shared" si="24"/>
        <v>0133</v>
      </c>
      <c r="AU127" s="48" t="e">
        <f>INDEX(Transcripts_2021!$AC$2:$AC$324,MATCH($AO127,Transcripts_2021!$W$2:$W$324,0))</f>
        <v>#N/A</v>
      </c>
      <c r="AV127" s="68" t="str">
        <f t="shared" si="17"/>
        <v>Yes</v>
      </c>
      <c r="AW127" s="68" t="str">
        <f>IF(INDEX(DropDowns!$E$3:$E$336,MATCH("*"&amp;$AF127&amp;"*",$AF$2:$AF$651,0))="","",INDEX(DropDowns!$E$3:$E$336,MATCH("*"&amp;$AF127&amp;"*",$AF$2:$AF$651,0)))</f>
        <v>Food Science</v>
      </c>
      <c r="AX127" s="68" t="str">
        <f>IF(INDEX(DropDowns!$E$3:$E$336,MATCH("*"&amp;$AG127&amp;"*",$AG$2:$AG$651,0))="","",INDEX(DropDowns!$E$3:$E$336,MATCH("*"&amp;$AG127&amp;"*",$AG$2:$AG$651,0)))</f>
        <v>Acid</v>
      </c>
      <c r="AY127" s="48" t="e">
        <f t="shared" si="18"/>
        <v>#N/A</v>
      </c>
      <c r="AZ127" s="48" t="str">
        <f t="shared" si="19"/>
        <v>Demetra Sherer</v>
      </c>
      <c r="BA127" s="48" t="str">
        <f>$AZ127&amp;COUNTIF($AZ127:$AZ$651,$AZ127)</f>
        <v>Demetra Sherer1</v>
      </c>
      <c r="BB127" s="68" t="e">
        <f>IF(INDEX('AAYME 2021_List'!$B$3:$B$311,MATCH($A127,'AAYME 2021_List'!$A$3:$A$311,0))="Yes","Yes","No")</f>
        <v>#N/A</v>
      </c>
      <c r="BC127" s="8" t="s">
        <v>2131</v>
      </c>
    </row>
    <row r="128" spans="1:55" x14ac:dyDescent="0.3">
      <c r="A128" s="48"/>
      <c r="B128" s="8">
        <v>134</v>
      </c>
      <c r="C128" s="143" t="s">
        <v>3332</v>
      </c>
      <c r="D128" s="143" t="s">
        <v>1661</v>
      </c>
      <c r="E128" s="143" t="s">
        <v>335</v>
      </c>
      <c r="F128" s="143" t="s">
        <v>169</v>
      </c>
      <c r="I128" s="143" t="s">
        <v>401</v>
      </c>
      <c r="J128" s="143" t="s">
        <v>3034</v>
      </c>
      <c r="K128" s="143" t="s">
        <v>1892</v>
      </c>
      <c r="L128" s="8" t="s">
        <v>3333</v>
      </c>
      <c r="M128" s="8" t="s">
        <v>1661</v>
      </c>
      <c r="N128" s="8" t="s">
        <v>3334</v>
      </c>
      <c r="O128" s="8">
        <v>6019544389</v>
      </c>
      <c r="P128" s="143" t="s">
        <v>2112</v>
      </c>
      <c r="Q128" s="143" t="s">
        <v>45</v>
      </c>
      <c r="R128" s="8" t="s">
        <v>3335</v>
      </c>
      <c r="T128" s="143" t="s">
        <v>345</v>
      </c>
      <c r="U128" s="143" t="s">
        <v>345</v>
      </c>
      <c r="V128" s="8" t="s">
        <v>488</v>
      </c>
      <c r="W128" s="8">
        <v>39056</v>
      </c>
      <c r="X128" s="8" t="s">
        <v>348</v>
      </c>
      <c r="Y128" s="143" t="s">
        <v>209</v>
      </c>
      <c r="Z128" s="8" t="s">
        <v>2114</v>
      </c>
      <c r="AB128" s="8" t="s">
        <v>2115</v>
      </c>
      <c r="AE128" s="233" t="s">
        <v>49</v>
      </c>
      <c r="AF128" s="8" t="s">
        <v>3336</v>
      </c>
      <c r="AG128" s="8" t="s">
        <v>3337</v>
      </c>
      <c r="AI128" s="8" t="s">
        <v>459</v>
      </c>
      <c r="AL128" s="48" t="str">
        <f>IF($U128="","",IF(RIGHT($U128,4)=", MS",INDEX(DropDowns!$G$4:$G$1251,MATCH(TRIM($U128),DropDowns!$F$4:$F$1251,0)),INDEX(DropDowns!$G$4:$G$1251,MATCH(TRIM($U128)&amp;", MS",DropDowns!$F$4:$F$1251,0))))</f>
        <v>Hinds</v>
      </c>
      <c r="AM128" s="48" t="s">
        <v>2130</v>
      </c>
      <c r="AN128" s="48" t="str">
        <f t="shared" si="13"/>
        <v>Curtis|Robinson||8</v>
      </c>
      <c r="AO128" s="48" t="str">
        <f t="shared" si="14"/>
        <v>Curtis|Robinson|8</v>
      </c>
      <c r="AP128" s="48" t="e">
        <f>INDEX(Transcripts_2021!$V$2:$V$324,MATCH($AN128,Transcripts_2021!$V$2:$V$324,0))</f>
        <v>#N/A</v>
      </c>
      <c r="AQ128" s="48" t="e">
        <f>INDEX(Transcripts_2021!$W$2:$W$324,MATCH($AO128,Transcripts_2021!$W$2:$W$324,0))</f>
        <v>#N/A</v>
      </c>
      <c r="AR128" s="68" t="e">
        <f t="shared" si="15"/>
        <v>#N/A</v>
      </c>
      <c r="AS128" s="68" t="e">
        <f t="shared" si="16"/>
        <v>#N/A</v>
      </c>
      <c r="AT128" s="48" t="str">
        <f t="shared" si="24"/>
        <v>0134</v>
      </c>
      <c r="AU128" s="48" t="e">
        <f>INDEX(Transcripts_2021!$AC$2:$AC$324,MATCH($AO128,Transcripts_2021!$W$2:$W$324,0))</f>
        <v>#N/A</v>
      </c>
      <c r="AV128" s="68" t="str">
        <f t="shared" si="17"/>
        <v>Yes</v>
      </c>
      <c r="AW128" s="68" t="str">
        <f>IF(INDEX(DropDowns!$E$3:$E$336,MATCH("*"&amp;$AF128&amp;"*",$AF$2:$AF$651,0))="","",INDEX(DropDowns!$E$3:$E$336,MATCH("*"&amp;$AF128&amp;"*",$AF$2:$AF$651,0)))</f>
        <v>Forestry</v>
      </c>
      <c r="AX128" s="68" t="str">
        <f>IF(INDEX(DropDowns!$E$3:$E$336,MATCH("*"&amp;$AG128&amp;"*",$AG$2:$AG$651,0))="","",INDEX(DropDowns!$E$3:$E$336,MATCH("*"&amp;$AG128&amp;"*",$AG$2:$AG$651,0)))</f>
        <v>Civil Engineering</v>
      </c>
      <c r="AY128" s="48" t="e">
        <f t="shared" si="18"/>
        <v>#N/A</v>
      </c>
      <c r="AZ128" s="48" t="str">
        <f t="shared" si="19"/>
        <v>Shelisha Robinson</v>
      </c>
      <c r="BA128" s="48" t="str">
        <f>$AZ128&amp;COUNTIF($AZ128:$AZ$651,$AZ128)</f>
        <v>Shelisha Robinson1</v>
      </c>
      <c r="BB128" s="68" t="e">
        <f>IF(INDEX('AAYME 2021_List'!$B$3:$B$311,MATCH($A128,'AAYME 2021_List'!$A$3:$A$311,0))="Yes","Yes","No")</f>
        <v>#N/A</v>
      </c>
      <c r="BC128" s="8" t="s">
        <v>2131</v>
      </c>
    </row>
    <row r="129" spans="1:55" x14ac:dyDescent="0.3">
      <c r="A129" s="48"/>
      <c r="B129" s="8">
        <v>135</v>
      </c>
      <c r="C129" s="143" t="s">
        <v>3338</v>
      </c>
      <c r="D129" s="143" t="s">
        <v>3339</v>
      </c>
      <c r="E129" s="143" t="s">
        <v>335</v>
      </c>
      <c r="F129" s="143" t="s">
        <v>170</v>
      </c>
      <c r="G129" s="8" t="s">
        <v>3340</v>
      </c>
      <c r="H129" s="8">
        <v>6013170197</v>
      </c>
      <c r="I129" s="143" t="s">
        <v>340</v>
      </c>
      <c r="J129" s="143" t="s">
        <v>559</v>
      </c>
      <c r="K129" s="143" t="s">
        <v>3189</v>
      </c>
      <c r="L129" s="8" t="s">
        <v>3341</v>
      </c>
      <c r="M129" s="8" t="s">
        <v>3339</v>
      </c>
      <c r="N129" s="8" t="s">
        <v>3342</v>
      </c>
      <c r="O129" s="8">
        <v>6015037109</v>
      </c>
      <c r="P129" s="143" t="s">
        <v>2159</v>
      </c>
      <c r="Q129" s="143" t="s">
        <v>45</v>
      </c>
      <c r="R129" s="8" t="s">
        <v>3343</v>
      </c>
      <c r="T129" s="143" t="s">
        <v>214</v>
      </c>
      <c r="U129" s="143" t="s">
        <v>214</v>
      </c>
      <c r="V129" s="8" t="s">
        <v>488</v>
      </c>
      <c r="W129" s="8">
        <v>39209</v>
      </c>
      <c r="X129" s="8" t="s">
        <v>348</v>
      </c>
      <c r="Y129" s="143" t="s">
        <v>209</v>
      </c>
      <c r="Z129" s="8" t="s">
        <v>2114</v>
      </c>
      <c r="AB129" s="8" t="s">
        <v>2115</v>
      </c>
      <c r="AE129" s="233" t="s">
        <v>48</v>
      </c>
      <c r="AF129" s="8" t="s">
        <v>3344</v>
      </c>
      <c r="AI129" s="8" t="s">
        <v>2165</v>
      </c>
      <c r="AJ129" s="8" t="s">
        <v>3345</v>
      </c>
      <c r="AL129" s="48" t="str">
        <f>IF($U129="","",IF(RIGHT($U129,4)=", MS",INDEX(DropDowns!$G$4:$G$1251,MATCH(TRIM($U129),DropDowns!$F$4:$F$1251,0)),INDEX(DropDowns!$G$4:$G$1251,MATCH(TRIM($U129)&amp;", MS",DropDowns!$F$4:$F$1251,0))))</f>
        <v>Hinds</v>
      </c>
      <c r="AM129" s="48" t="s">
        <v>2130</v>
      </c>
      <c r="AN129" s="48" t="str">
        <f t="shared" si="13"/>
        <v>Cambreh|Spires|cambrehspires@gmail.com|7</v>
      </c>
      <c r="AO129" s="48" t="str">
        <f t="shared" si="14"/>
        <v>Cambreh|Spires|7</v>
      </c>
      <c r="AP129" s="48" t="e">
        <f>INDEX(Transcripts_2021!$V$2:$V$324,MATCH($AN129,Transcripts_2021!$V$2:$V$324,0))</f>
        <v>#N/A</v>
      </c>
      <c r="AQ129" s="48" t="e">
        <f>INDEX(Transcripts_2021!$W$2:$W$324,MATCH($AO129,Transcripts_2021!$W$2:$W$324,0))</f>
        <v>#N/A</v>
      </c>
      <c r="AR129" s="68" t="e">
        <f t="shared" si="15"/>
        <v>#N/A</v>
      </c>
      <c r="AS129" s="68" t="e">
        <f t="shared" si="16"/>
        <v>#N/A</v>
      </c>
      <c r="AT129" s="48" t="str">
        <f t="shared" si="24"/>
        <v>0135</v>
      </c>
      <c r="AU129" s="48" t="e">
        <f>INDEX(Transcripts_2021!$AC$2:$AC$324,MATCH($AO129,Transcripts_2021!$W$2:$W$324,0))</f>
        <v>#N/A</v>
      </c>
      <c r="AV129" s="68" t="str">
        <f t="shared" si="17"/>
        <v>Yes</v>
      </c>
      <c r="AW129" s="68" t="e">
        <f>IF(INDEX(DropDowns!$E$3:$E$336,MATCH("*"&amp;$AF129&amp;"*",$AF$2:$AF$651,0))="","",INDEX(DropDowns!$E$3:$E$336,MATCH("*"&amp;$AF129&amp;"*",$AF$2:$AF$651,0)))</f>
        <v>#VALUE!</v>
      </c>
      <c r="AX129" s="68" t="str">
        <f>IF(INDEX(DropDowns!$E$3:$E$336,MATCH("*"&amp;$AG129&amp;"*",$AG$2:$AG$651,0))="","",INDEX(DropDowns!$E$3:$E$336,MATCH("*"&amp;$AG129&amp;"*",$AG$2:$AG$651,0)))</f>
        <v>Acid</v>
      </c>
      <c r="AY129" s="48" t="e">
        <f t="shared" si="18"/>
        <v>#N/A</v>
      </c>
      <c r="AZ129" s="48" t="str">
        <f t="shared" si="19"/>
        <v>Devasia Spires</v>
      </c>
      <c r="BA129" s="48" t="str">
        <f>$AZ129&amp;COUNTIF($AZ129:$AZ$651,$AZ129)</f>
        <v>Devasia Spires1</v>
      </c>
      <c r="BB129" s="68" t="e">
        <f>IF(INDEX('AAYME 2021_List'!$B$3:$B$311,MATCH($A129,'AAYME 2021_List'!$A$3:$A$311,0))="Yes","Yes","No")</f>
        <v>#N/A</v>
      </c>
      <c r="BC129" s="8" t="s">
        <v>2131</v>
      </c>
    </row>
    <row r="130" spans="1:55" x14ac:dyDescent="0.3">
      <c r="A130" s="48" t="str">
        <f>$AT130&amp;"-"&amp;UPPER(LEFT($D130,3))&amp;"-"&amp;UPPER(LEFT($C130,2))&amp;"-"&amp;$AU130</f>
        <v>0136-WOF-PH-0256</v>
      </c>
      <c r="B130" s="8">
        <v>136</v>
      </c>
      <c r="C130" s="143" t="s">
        <v>3346</v>
      </c>
      <c r="D130" s="143" t="s">
        <v>3347</v>
      </c>
      <c r="E130" s="143" t="s">
        <v>335</v>
      </c>
      <c r="F130" s="143" t="s">
        <v>169</v>
      </c>
      <c r="G130" s="8" t="s">
        <v>3348</v>
      </c>
      <c r="H130" s="8">
        <v>9016472791</v>
      </c>
      <c r="I130" s="143" t="s">
        <v>376</v>
      </c>
      <c r="J130" s="143" t="s">
        <v>3349</v>
      </c>
      <c r="K130" s="143" t="s">
        <v>3350</v>
      </c>
      <c r="L130" s="8" t="s">
        <v>3351</v>
      </c>
      <c r="M130" s="8" t="s">
        <v>3347</v>
      </c>
      <c r="N130" s="8" t="s">
        <v>3352</v>
      </c>
      <c r="O130" s="8">
        <v>9016472791</v>
      </c>
      <c r="P130" s="143" t="s">
        <v>2112</v>
      </c>
      <c r="Q130" s="143" t="s">
        <v>45</v>
      </c>
      <c r="R130" s="8" t="s">
        <v>3353</v>
      </c>
      <c r="T130" s="143" t="s">
        <v>3354</v>
      </c>
      <c r="U130" s="143" t="s">
        <v>3354</v>
      </c>
      <c r="V130" s="8" t="s">
        <v>488</v>
      </c>
      <c r="W130" s="8">
        <v>38651</v>
      </c>
      <c r="X130" s="8" t="s">
        <v>348</v>
      </c>
      <c r="Y130" s="143" t="s">
        <v>3355</v>
      </c>
      <c r="Z130" s="8" t="s">
        <v>2114</v>
      </c>
      <c r="AB130" s="8" t="s">
        <v>2115</v>
      </c>
      <c r="AE130" s="233" t="s">
        <v>48</v>
      </c>
      <c r="AF130" s="8" t="s">
        <v>3356</v>
      </c>
      <c r="AG130" s="8" t="s">
        <v>3357</v>
      </c>
      <c r="AI130" s="8" t="s">
        <v>442</v>
      </c>
      <c r="AL130" s="48" t="str">
        <f>IF($U130="","",IF(RIGHT($U130,4)=", MS",INDEX(DropDowns!$G$4:$G$1251,MATCH(TRIM($U130),DropDowns!$F$4:$F$1251,0)),INDEX(DropDowns!$G$4:$G$1251,MATCH(TRIM($U130)&amp;", MS",DropDowns!$F$4:$F$1251,0))))</f>
        <v>DeSoto</v>
      </c>
      <c r="AM130" s="48" t="str">
        <f>IF(INDEX('AAYME 2021_List'!$A$3:$A$311,MATCH($A130,'AAYME 2021_List'!$A$3:$A$311,0))=$A130,INDEX('AAYME 2021_List'!$AC$3:$AC$311,MATCH($A130,'AAYME 2021_List'!$A$3:$A$311,0)),"")</f>
        <v>DeSoto</v>
      </c>
      <c r="AN130" s="48" t="str">
        <f t="shared" ref="AN130:AN193" si="25">TRIM($C130)&amp;"|"&amp;TRIM($D130)&amp;"|"&amp;TRIM($G130)&amp;"|"&amp;LEFT($I130,1)</f>
        <v>Philip|Wofford|phillippe.zenzar@gmail.com|9</v>
      </c>
      <c r="AO130" s="48" t="str">
        <f t="shared" ref="AO130:AO193" si="26">TRIM($C130)&amp;"|"&amp;TRIM($D130)&amp;"|"&amp;LEFT($I130,1)</f>
        <v>Philip|Wofford|9</v>
      </c>
      <c r="AP130" s="48" t="e">
        <f>INDEX(Transcripts_2021!$V$2:$V$324,MATCH($AN130,Transcripts_2021!$V$2:$V$324,0))</f>
        <v>#N/A</v>
      </c>
      <c r="AQ130" s="48" t="str">
        <f>INDEX(Transcripts_2021!$W$2:$W$324,MATCH($AO130,Transcripts_2021!$W$2:$W$324,0))</f>
        <v>Philip|Wofford|9</v>
      </c>
      <c r="AR130" s="68" t="e">
        <f t="shared" ref="AR130:AR193" si="27">IF($AN130=$AP130,"Yes","No")</f>
        <v>#N/A</v>
      </c>
      <c r="AS130" s="68" t="str">
        <f t="shared" ref="AS130:AS193" si="28">IF($AO130=$AQ130,"Yes","No")</f>
        <v>Yes</v>
      </c>
      <c r="AT130" s="48" t="str">
        <f t="shared" si="24"/>
        <v>0136</v>
      </c>
      <c r="AU130" s="48" t="str">
        <f>INDEX(Transcripts_2021!$AC$2:$AC$324,MATCH($AO130,Transcripts_2021!$W$2:$W$324,0))</f>
        <v>0256</v>
      </c>
      <c r="AV130" s="68" t="str">
        <f t="shared" ref="AV130:AV193" si="29">IF(TRIM($Y130)=$AL130,"Yes","No")</f>
        <v>Yes</v>
      </c>
      <c r="AW130" s="68" t="e">
        <f>IF(INDEX(DropDowns!$E$3:$E$336,MATCH("*"&amp;$AF130&amp;"*",$AF$2:$AF$651,0))="","",INDEX(DropDowns!$E$3:$E$336,MATCH("*"&amp;$AF130&amp;"*",$AF$2:$AF$651,0)))</f>
        <v>#VALUE!</v>
      </c>
      <c r="AX130" s="68" t="str">
        <f>IF(INDEX(DropDowns!$E$3:$E$336,MATCH("*"&amp;$AG130&amp;"*",$AG$2:$AG$651,0))="","",INDEX(DropDowns!$E$3:$E$336,MATCH("*"&amp;$AG130&amp;"*",$AG$2:$AG$651,0)))</f>
        <v>Genetics</v>
      </c>
      <c r="AY130" s="48" t="str">
        <f t="shared" ref="AY130:AY193" si="30">$AT130&amp;"-"&amp;UPPER(LEFT($D130,3))&amp;"-"&amp;UPPER(LEFT($C130,2))&amp;"-"&amp;$AU130</f>
        <v>0136-WOF-PH-0256</v>
      </c>
      <c r="AZ130" s="48" t="str">
        <f t="shared" ref="AZ130:AZ193" si="31">TRIM($L130)&amp;" "&amp;TRIM($M130)</f>
        <v>Sharon Wofford</v>
      </c>
      <c r="BA130" s="48" t="str">
        <f>$AZ130&amp;COUNTIF($AZ130:$AZ$651,$AZ130)</f>
        <v>Sharon Wofford1</v>
      </c>
      <c r="BB130" s="68" t="str">
        <f>IF(INDEX('AAYME 2021_List'!$B$3:$B$311,MATCH($A130,'AAYME 2021_List'!$A$3:$A$311,0))="Yes","Yes","No")</f>
        <v>No</v>
      </c>
      <c r="BC130" s="48" t="str">
        <f>IF(INDEX('AAYME 2021_List'!$A$3:$A$311,MATCH($A130,'AAYME 2021_List'!$A$3:$A$311,0))=$A130,INDEX('AAYME 2021_List'!$C$3:$C$311,MATCH($A130,'AAYME 2021_List'!$A$3:$A$311,0)),"")</f>
        <v>99-Not Selected</v>
      </c>
    </row>
    <row r="131" spans="1:55" x14ac:dyDescent="0.3">
      <c r="A131" s="48" t="str">
        <f>$AT131&amp;"-"&amp;UPPER(LEFT($D131,3))&amp;"-"&amp;UPPER(LEFT($C131,2))&amp;"-"&amp;$AU131</f>
        <v>0137-SMI-AL-0125</v>
      </c>
      <c r="B131" s="8">
        <v>137</v>
      </c>
      <c r="C131" s="143" t="s">
        <v>3358</v>
      </c>
      <c r="D131" s="143" t="s">
        <v>249</v>
      </c>
      <c r="E131" s="143" t="s">
        <v>335</v>
      </c>
      <c r="F131" s="143" t="s">
        <v>170</v>
      </c>
      <c r="I131" s="143" t="s">
        <v>340</v>
      </c>
      <c r="J131" s="143" t="s">
        <v>2752</v>
      </c>
      <c r="K131" s="143" t="s">
        <v>2753</v>
      </c>
      <c r="L131" s="8" t="s">
        <v>3359</v>
      </c>
      <c r="M131" s="8" t="s">
        <v>249</v>
      </c>
      <c r="N131" s="8" t="s">
        <v>3360</v>
      </c>
      <c r="O131" s="8">
        <v>6623801814</v>
      </c>
      <c r="P131" s="143" t="s">
        <v>2112</v>
      </c>
      <c r="Q131" s="143" t="s">
        <v>45</v>
      </c>
      <c r="R131" s="8" t="s">
        <v>3361</v>
      </c>
      <c r="T131" s="143" t="s">
        <v>2757</v>
      </c>
      <c r="U131" s="143" t="s">
        <v>2757</v>
      </c>
      <c r="V131" s="8" t="s">
        <v>488</v>
      </c>
      <c r="W131" s="8">
        <v>38606</v>
      </c>
      <c r="X131" s="8" t="s">
        <v>348</v>
      </c>
      <c r="Y131" s="143" t="s">
        <v>238</v>
      </c>
      <c r="Z131" s="8" t="s">
        <v>2114</v>
      </c>
      <c r="AB131" s="8" t="s">
        <v>2115</v>
      </c>
      <c r="AE131" s="233" t="s">
        <v>48</v>
      </c>
      <c r="AF131" s="8" t="s">
        <v>3362</v>
      </c>
      <c r="AG131" s="8" t="s">
        <v>3363</v>
      </c>
      <c r="AI131" s="8" t="s">
        <v>369</v>
      </c>
      <c r="AL131" s="48" t="str">
        <f>IF($U131="","",IF(RIGHT($U131,4)=", MS",INDEX(DropDowns!$G$4:$G$1251,MATCH(TRIM($U131),DropDowns!$F$4:$F$1251,0)),INDEX(DropDowns!$G$4:$G$1251,MATCH(TRIM($U131)&amp;", MS",DropDowns!$F$4:$F$1251,0))))</f>
        <v>Panola</v>
      </c>
      <c r="AM131" s="48" t="str">
        <f>IF(INDEX('AAYME 2021_List'!$A$3:$A$311,MATCH($A131,'AAYME 2021_List'!$A$3:$A$311,0))=$A131,INDEX('AAYME 2021_List'!$AC$3:$AC$311,MATCH($A131,'AAYME 2021_List'!$A$3:$A$311,0)),"")</f>
        <v>Panola</v>
      </c>
      <c r="AN131" s="48" t="str">
        <f t="shared" si="25"/>
        <v>Alyssa|Smith||7</v>
      </c>
      <c r="AO131" s="48" t="str">
        <f t="shared" si="26"/>
        <v>Alyssa|Smith|7</v>
      </c>
      <c r="AP131" s="48" t="e">
        <f>INDEX(Transcripts_2021!$V$2:$V$324,MATCH($AN131,Transcripts_2021!$V$2:$V$324,0))</f>
        <v>#N/A</v>
      </c>
      <c r="AQ131" s="48" t="str">
        <f>INDEX(Transcripts_2021!$W$2:$W$324,MATCH($AO131,Transcripts_2021!$W$2:$W$324,0))</f>
        <v>Alyssa|Smith|7</v>
      </c>
      <c r="AR131" s="68" t="e">
        <f t="shared" si="27"/>
        <v>#N/A</v>
      </c>
      <c r="AS131" s="68" t="str">
        <f t="shared" si="28"/>
        <v>Yes</v>
      </c>
      <c r="AT131" s="48" t="str">
        <f t="shared" si="24"/>
        <v>0137</v>
      </c>
      <c r="AU131" s="48" t="str">
        <f>INDEX(Transcripts_2021!$AC$2:$AC$324,MATCH($AO131,Transcripts_2021!$W$2:$W$324,0))</f>
        <v>0125</v>
      </c>
      <c r="AV131" s="68" t="str">
        <f t="shared" si="29"/>
        <v>Yes</v>
      </c>
      <c r="AW131" s="68" t="e">
        <f>IF(INDEX(DropDowns!$E$3:$E$336,MATCH("*"&amp;$AF131&amp;"*",$AF$2:$AF$651,0))="","",INDEX(DropDowns!$E$3:$E$336,MATCH("*"&amp;$AF131&amp;"*",$AF$2:$AF$651,0)))</f>
        <v>#VALUE!</v>
      </c>
      <c r="AX131" s="68" t="str">
        <f>IF(INDEX(DropDowns!$E$3:$E$336,MATCH("*"&amp;$AG131&amp;"*",$AG$2:$AG$651,0))="","",INDEX(DropDowns!$E$3:$E$336,MATCH("*"&amp;$AG131&amp;"*",$AG$2:$AG$651,0)))</f>
        <v>Genomics</v>
      </c>
      <c r="AY131" s="48" t="str">
        <f t="shared" si="30"/>
        <v>0137-SMI-AL-0125</v>
      </c>
      <c r="AZ131" s="48" t="str">
        <f t="shared" si="31"/>
        <v>Shana Smith</v>
      </c>
      <c r="BA131" s="48" t="str">
        <f>$AZ131&amp;COUNTIF($AZ131:$AZ$651,$AZ131)</f>
        <v>Shana Smith1</v>
      </c>
      <c r="BB131" s="68" t="str">
        <f>IF(INDEX('AAYME 2021_List'!$B$3:$B$311,MATCH($A131,'AAYME 2021_List'!$A$3:$A$311,0))="Yes","Yes","No")</f>
        <v>No</v>
      </c>
      <c r="BC131" s="48" t="str">
        <f>IF(INDEX('AAYME 2021_List'!$A$3:$A$311,MATCH($A131,'AAYME 2021_List'!$A$3:$A$311,0))=$A131,INDEX('AAYME 2021_List'!$C$3:$C$311,MATCH($A131,'AAYME 2021_List'!$A$3:$A$311,0)),"")</f>
        <v>03-Missing/Invalid transcript info</v>
      </c>
    </row>
    <row r="132" spans="1:55" x14ac:dyDescent="0.3">
      <c r="A132" s="48"/>
      <c r="B132" s="8">
        <v>138</v>
      </c>
      <c r="C132" s="143" t="s">
        <v>3364</v>
      </c>
      <c r="D132" s="143" t="s">
        <v>3365</v>
      </c>
      <c r="E132" s="143" t="s">
        <v>335</v>
      </c>
      <c r="F132" s="143" t="s">
        <v>169</v>
      </c>
      <c r="G132" s="8" t="s">
        <v>3366</v>
      </c>
      <c r="I132" s="143" t="s">
        <v>340</v>
      </c>
      <c r="J132" s="143" t="s">
        <v>3367</v>
      </c>
      <c r="K132" s="143" t="s">
        <v>3368</v>
      </c>
      <c r="L132" s="8" t="s">
        <v>3369</v>
      </c>
      <c r="M132" s="8" t="s">
        <v>884</v>
      </c>
      <c r="N132" s="8" t="s">
        <v>3370</v>
      </c>
      <c r="O132" s="8">
        <v>6016787212</v>
      </c>
      <c r="P132" s="143" t="s">
        <v>2112</v>
      </c>
      <c r="Q132" s="143" t="s">
        <v>45</v>
      </c>
      <c r="R132" s="8" t="s">
        <v>3371</v>
      </c>
      <c r="T132" s="143" t="s">
        <v>894</v>
      </c>
      <c r="U132" s="143" t="s">
        <v>894</v>
      </c>
      <c r="V132" s="8" t="s">
        <v>488</v>
      </c>
      <c r="W132" s="8">
        <v>39328</v>
      </c>
      <c r="X132" s="8" t="s">
        <v>348</v>
      </c>
      <c r="Y132" s="143" t="s">
        <v>3368</v>
      </c>
      <c r="Z132" s="8" t="s">
        <v>2114</v>
      </c>
      <c r="AB132" s="8" t="s">
        <v>2115</v>
      </c>
      <c r="AE132" s="233" t="s">
        <v>49</v>
      </c>
      <c r="AF132" s="8" t="s">
        <v>3372</v>
      </c>
      <c r="AI132" s="8" t="s">
        <v>2165</v>
      </c>
      <c r="AJ132" s="8" t="s">
        <v>3373</v>
      </c>
      <c r="AL132" s="48" t="str">
        <f>IF($U132="","",IF(RIGHT($U132,4)=", MS",INDEX(DropDowns!$G$4:$G$1251,MATCH(TRIM($U132),DropDowns!$F$4:$F$1251,0)),INDEX(DropDowns!$G$4:$G$1251,MATCH(TRIM($U132)&amp;", MS",DropDowns!$F$4:$F$1251,0))))</f>
        <v>Kemper</v>
      </c>
      <c r="AM132" s="48" t="s">
        <v>2130</v>
      </c>
      <c r="AN132" s="48" t="str">
        <f t="shared" si="25"/>
        <v>Paul|Williams Jr|paulwilliams@kemper.k12.ms.us|7</v>
      </c>
      <c r="AO132" s="48" t="str">
        <f t="shared" si="26"/>
        <v>Paul|Williams Jr|7</v>
      </c>
      <c r="AP132" s="48" t="e">
        <f>INDEX(Transcripts_2021!$V$2:$V$324,MATCH($AN132,Transcripts_2021!$V$2:$V$324,0))</f>
        <v>#N/A</v>
      </c>
      <c r="AQ132" s="48" t="e">
        <f>INDEX(Transcripts_2021!$W$2:$W$324,MATCH($AO132,Transcripts_2021!$W$2:$W$324,0))</f>
        <v>#N/A</v>
      </c>
      <c r="AR132" s="68" t="e">
        <f t="shared" si="27"/>
        <v>#N/A</v>
      </c>
      <c r="AS132" s="68" t="e">
        <f t="shared" si="28"/>
        <v>#N/A</v>
      </c>
      <c r="AT132" s="48" t="str">
        <f t="shared" si="24"/>
        <v>0138</v>
      </c>
      <c r="AU132" s="48" t="e">
        <f>INDEX(Transcripts_2021!$AC$2:$AC$324,MATCH($AO132,Transcripts_2021!$W$2:$W$324,0))</f>
        <v>#N/A</v>
      </c>
      <c r="AV132" s="68" t="str">
        <f t="shared" si="29"/>
        <v>No</v>
      </c>
      <c r="AW132" s="68" t="str">
        <f>IF(INDEX(DropDowns!$E$3:$E$336,MATCH("*"&amp;$AF132&amp;"*",$AF$2:$AF$651,0))="","",INDEX(DropDowns!$E$3:$E$336,MATCH("*"&amp;$AF132&amp;"*",$AF$2:$AF$651,0)))</f>
        <v>Geological</v>
      </c>
      <c r="AX132" s="68" t="str">
        <f>IF(INDEX(DropDowns!$E$3:$E$336,MATCH("*"&amp;$AG132&amp;"*",$AG$2:$AG$651,0))="","",INDEX(DropDowns!$E$3:$E$336,MATCH("*"&amp;$AG132&amp;"*",$AG$2:$AG$651,0)))</f>
        <v>Acid</v>
      </c>
      <c r="AY132" s="48" t="e">
        <f t="shared" si="30"/>
        <v>#N/A</v>
      </c>
      <c r="AZ132" s="48" t="str">
        <f t="shared" si="31"/>
        <v>Amanda Williams</v>
      </c>
      <c r="BA132" s="48" t="str">
        <f>$AZ132&amp;COUNTIF($AZ132:$AZ$651,$AZ132)</f>
        <v>Amanda Williams1</v>
      </c>
      <c r="BB132" s="68" t="e">
        <f>IF(INDEX('AAYME 2021_List'!$B$3:$B$311,MATCH($A132,'AAYME 2021_List'!$A$3:$A$311,0))="Yes","Yes","No")</f>
        <v>#N/A</v>
      </c>
      <c r="BC132" s="8" t="s">
        <v>2131</v>
      </c>
    </row>
    <row r="133" spans="1:55" x14ac:dyDescent="0.3">
      <c r="A133" s="48"/>
      <c r="B133" s="8">
        <v>139</v>
      </c>
      <c r="C133" s="143" t="s">
        <v>3374</v>
      </c>
      <c r="D133" s="143" t="s">
        <v>2377</v>
      </c>
      <c r="E133" s="143" t="s">
        <v>335</v>
      </c>
      <c r="F133" s="143" t="s">
        <v>170</v>
      </c>
      <c r="G133" s="8" t="s">
        <v>3375</v>
      </c>
      <c r="H133" s="8">
        <v>6014166123</v>
      </c>
      <c r="I133" s="143" t="s">
        <v>401</v>
      </c>
      <c r="J133" s="143" t="s">
        <v>3376</v>
      </c>
      <c r="K133" s="143"/>
      <c r="L133" s="8" t="s">
        <v>1190</v>
      </c>
      <c r="M133" s="8" t="s">
        <v>2377</v>
      </c>
      <c r="N133" s="8" t="s">
        <v>3375</v>
      </c>
      <c r="O133" s="8">
        <v>6014166123</v>
      </c>
      <c r="P133" s="143" t="s">
        <v>2112</v>
      </c>
      <c r="Q133" s="143" t="s">
        <v>394</v>
      </c>
      <c r="R133" s="8" t="s">
        <v>3377</v>
      </c>
      <c r="T133" s="143" t="s">
        <v>3378</v>
      </c>
      <c r="U133" s="143" t="s">
        <v>3378</v>
      </c>
      <c r="V133" s="8" t="s">
        <v>488</v>
      </c>
      <c r="W133" s="8">
        <v>39350</v>
      </c>
      <c r="X133" s="8" t="s">
        <v>348</v>
      </c>
      <c r="Y133" s="143" t="s">
        <v>3379</v>
      </c>
      <c r="Z133" s="8" t="s">
        <v>2114</v>
      </c>
      <c r="AB133" s="8" t="s">
        <v>2115</v>
      </c>
      <c r="AE133" s="233" t="s">
        <v>48</v>
      </c>
      <c r="AF133" s="8" t="s">
        <v>3380</v>
      </c>
      <c r="AG133" s="8" t="s">
        <v>3381</v>
      </c>
      <c r="AI133" s="8" t="s">
        <v>442</v>
      </c>
      <c r="AL133" s="48" t="str">
        <f>IF($U133="","",IF(RIGHT($U133,4)=", MS",INDEX(DropDowns!$G$4:$G$1251,MATCH(TRIM($U133),DropDowns!$F$4:$F$1251,0)),INDEX(DropDowns!$G$4:$G$1251,MATCH(TRIM($U133)&amp;", MS",DropDowns!$F$4:$F$1251,0))))</f>
        <v>Neshoba</v>
      </c>
      <c r="AM133" s="48" t="s">
        <v>2130</v>
      </c>
      <c r="AN133" s="48" t="str">
        <f t="shared" si="25"/>
        <v>TáLiyah|Harvey|Harveyacademy2020@yahoo.com|8</v>
      </c>
      <c r="AO133" s="48" t="str">
        <f t="shared" si="26"/>
        <v>TáLiyah|Harvey|8</v>
      </c>
      <c r="AP133" s="48" t="e">
        <f>INDEX(Transcripts_2021!$V$2:$V$324,MATCH($AN133,Transcripts_2021!$V$2:$V$324,0))</f>
        <v>#N/A</v>
      </c>
      <c r="AQ133" s="48" t="e">
        <f>INDEX(Transcripts_2021!$W$2:$W$324,MATCH($AO133,Transcripts_2021!$W$2:$W$324,0))</f>
        <v>#N/A</v>
      </c>
      <c r="AR133" s="68" t="e">
        <f t="shared" si="27"/>
        <v>#N/A</v>
      </c>
      <c r="AS133" s="68" t="e">
        <f t="shared" si="28"/>
        <v>#N/A</v>
      </c>
      <c r="AT133" s="48" t="str">
        <f t="shared" si="24"/>
        <v>0139</v>
      </c>
      <c r="AU133" s="48" t="e">
        <f>INDEX(Transcripts_2021!$AC$2:$AC$324,MATCH($AO133,Transcripts_2021!$W$2:$W$324,0))</f>
        <v>#N/A</v>
      </c>
      <c r="AV133" s="68" t="str">
        <f t="shared" si="29"/>
        <v>Yes</v>
      </c>
      <c r="AW133" s="68" t="e">
        <f>IF(INDEX(DropDowns!$E$3:$E$336,MATCH("*"&amp;$AF133&amp;"*",$AF$2:$AF$651,0))="","",INDEX(DropDowns!$E$3:$E$336,MATCH("*"&amp;$AF133&amp;"*",$AF$2:$AF$651,0)))</f>
        <v>#VALUE!</v>
      </c>
      <c r="AX133" s="68" t="e">
        <f>IF(INDEX(DropDowns!$E$3:$E$336,MATCH("*"&amp;$AG133&amp;"*",$AG$2:$AG$651,0))="","",INDEX(DropDowns!$E$3:$E$336,MATCH("*"&amp;$AG133&amp;"*",$AG$2:$AG$651,0)))</f>
        <v>#VALUE!</v>
      </c>
      <c r="AY133" s="48" t="e">
        <f t="shared" si="30"/>
        <v>#N/A</v>
      </c>
      <c r="AZ133" s="48" t="str">
        <f t="shared" si="31"/>
        <v>Jennifer Harvey</v>
      </c>
      <c r="BA133" s="48" t="str">
        <f>$AZ133&amp;COUNTIF($AZ133:$AZ$651,$AZ133)</f>
        <v>Jennifer Harvey1</v>
      </c>
      <c r="BB133" s="68" t="e">
        <f>IF(INDEX('AAYME 2021_List'!$B$3:$B$311,MATCH($A133,'AAYME 2021_List'!$A$3:$A$311,0))="Yes","Yes","No")</f>
        <v>#N/A</v>
      </c>
      <c r="BC133" s="8" t="s">
        <v>2131</v>
      </c>
    </row>
    <row r="134" spans="1:55" x14ac:dyDescent="0.3">
      <c r="A134" s="48"/>
      <c r="B134" s="8">
        <v>140</v>
      </c>
      <c r="C134" s="143" t="s">
        <v>3382</v>
      </c>
      <c r="D134" s="143" t="s">
        <v>3067</v>
      </c>
      <c r="E134" s="143" t="s">
        <v>335</v>
      </c>
      <c r="F134" s="143" t="s">
        <v>170</v>
      </c>
      <c r="G134" s="8" t="s">
        <v>3383</v>
      </c>
      <c r="H134" s="8">
        <v>6014705768</v>
      </c>
      <c r="I134" s="143" t="s">
        <v>376</v>
      </c>
      <c r="J134" s="143" t="s">
        <v>3384</v>
      </c>
      <c r="K134" s="143" t="s">
        <v>1707</v>
      </c>
      <c r="L134" s="8" t="s">
        <v>3385</v>
      </c>
      <c r="M134" s="8" t="s">
        <v>3067</v>
      </c>
      <c r="N134" s="8" t="s">
        <v>3386</v>
      </c>
      <c r="O134" s="8">
        <v>6013353005</v>
      </c>
      <c r="P134" s="143" t="s">
        <v>2112</v>
      </c>
      <c r="Q134" s="143" t="s">
        <v>45</v>
      </c>
      <c r="R134" s="8" t="s">
        <v>3387</v>
      </c>
      <c r="T134" s="143" t="s">
        <v>756</v>
      </c>
      <c r="U134" s="143" t="s">
        <v>756</v>
      </c>
      <c r="V134" s="8" t="s">
        <v>488</v>
      </c>
      <c r="W134" s="8">
        <v>39440</v>
      </c>
      <c r="X134" s="8" t="s">
        <v>348</v>
      </c>
      <c r="Y134" s="143" t="s">
        <v>218</v>
      </c>
      <c r="Z134" s="8" t="s">
        <v>2114</v>
      </c>
      <c r="AB134" s="8" t="s">
        <v>2115</v>
      </c>
      <c r="AE134" s="233" t="s">
        <v>48</v>
      </c>
      <c r="AF134" s="8" t="s">
        <v>3388</v>
      </c>
      <c r="AG134" s="8" t="s">
        <v>3389</v>
      </c>
      <c r="AH134" s="8" t="s">
        <v>3390</v>
      </c>
      <c r="AI134" s="8" t="s">
        <v>459</v>
      </c>
      <c r="AJ134" s="8" t="s">
        <v>3391</v>
      </c>
      <c r="AK134" s="8" t="s">
        <v>3392</v>
      </c>
      <c r="AL134" s="48" t="str">
        <f>IF($U134="","",IF(RIGHT($U134,4)=", MS",INDEX(DropDowns!$G$4:$G$1251,MATCH(TRIM($U134),DropDowns!$F$4:$F$1251,0)),INDEX(DropDowns!$G$4:$G$1251,MATCH(TRIM($U134)&amp;", MS",DropDowns!$F$4:$F$1251,0))))</f>
        <v>Jones</v>
      </c>
      <c r="AM134" s="48" t="s">
        <v>2130</v>
      </c>
      <c r="AN134" s="48" t="str">
        <f t="shared" si="25"/>
        <v>Micah|Hill|micahhillcreative@gmail.com|9</v>
      </c>
      <c r="AO134" s="48" t="str">
        <f t="shared" si="26"/>
        <v>Micah|Hill|9</v>
      </c>
      <c r="AP134" s="48" t="e">
        <f>INDEX(Transcripts_2021!$V$2:$V$324,MATCH($AN134,Transcripts_2021!$V$2:$V$324,0))</f>
        <v>#N/A</v>
      </c>
      <c r="AQ134" s="48" t="e">
        <f>INDEX(Transcripts_2021!$W$2:$W$324,MATCH($AO134,Transcripts_2021!$W$2:$W$324,0))</f>
        <v>#N/A</v>
      </c>
      <c r="AR134" s="68" t="e">
        <f t="shared" si="27"/>
        <v>#N/A</v>
      </c>
      <c r="AS134" s="68" t="e">
        <f t="shared" si="28"/>
        <v>#N/A</v>
      </c>
      <c r="AT134" s="48" t="str">
        <f t="shared" si="24"/>
        <v>0140</v>
      </c>
      <c r="AU134" s="48" t="e">
        <f>INDEX(Transcripts_2021!$AC$2:$AC$324,MATCH($AO134,Transcripts_2021!$W$2:$W$324,0))</f>
        <v>#N/A</v>
      </c>
      <c r="AV134" s="68" t="str">
        <f t="shared" si="29"/>
        <v>Yes</v>
      </c>
      <c r="AW134" s="68" t="e">
        <f>IF(INDEX(DropDowns!$E$3:$E$336,MATCH("*"&amp;$AF134&amp;"*",$AF$2:$AF$651,0))="","",INDEX(DropDowns!$E$3:$E$336,MATCH("*"&amp;$AF134&amp;"*",$AF$2:$AF$651,0)))</f>
        <v>#VALUE!</v>
      </c>
      <c r="AX134" s="68" t="e">
        <f>IF(INDEX(DropDowns!$E$3:$E$336,MATCH("*"&amp;$AG134&amp;"*",$AG$2:$AG$651,0))="","",INDEX(DropDowns!$E$3:$E$336,MATCH("*"&amp;$AG134&amp;"*",$AG$2:$AG$651,0)))</f>
        <v>#VALUE!</v>
      </c>
      <c r="AY134" s="48" t="e">
        <f t="shared" si="30"/>
        <v>#N/A</v>
      </c>
      <c r="AZ134" s="48" t="str">
        <f t="shared" si="31"/>
        <v>Anicia Hill</v>
      </c>
      <c r="BA134" s="48" t="str">
        <f>$AZ134&amp;COUNTIF($AZ134:$AZ$651,$AZ134)</f>
        <v>Anicia Hill1</v>
      </c>
      <c r="BB134" s="68" t="e">
        <f>IF(INDEX('AAYME 2021_List'!$B$3:$B$311,MATCH($A134,'AAYME 2021_List'!$A$3:$A$311,0))="Yes","Yes","No")</f>
        <v>#N/A</v>
      </c>
      <c r="BC134" s="8" t="s">
        <v>2131</v>
      </c>
    </row>
    <row r="135" spans="1:55" x14ac:dyDescent="0.3">
      <c r="A135" s="48"/>
      <c r="B135" s="8">
        <v>141</v>
      </c>
      <c r="C135" s="143" t="s">
        <v>3393</v>
      </c>
      <c r="D135" s="143" t="s">
        <v>3394</v>
      </c>
      <c r="E135" s="143" t="s">
        <v>335</v>
      </c>
      <c r="F135" s="143" t="s">
        <v>169</v>
      </c>
      <c r="I135" s="143" t="s">
        <v>401</v>
      </c>
      <c r="J135" s="143" t="s">
        <v>3395</v>
      </c>
      <c r="K135" s="143" t="s">
        <v>231</v>
      </c>
      <c r="L135" s="8" t="s">
        <v>3396</v>
      </c>
      <c r="M135" s="8" t="s">
        <v>3394</v>
      </c>
      <c r="N135" s="8" t="s">
        <v>3397</v>
      </c>
      <c r="O135" s="8">
        <v>6622749176</v>
      </c>
      <c r="P135" s="143" t="s">
        <v>2159</v>
      </c>
      <c r="Q135" s="143" t="s">
        <v>43</v>
      </c>
      <c r="R135" s="8" t="s">
        <v>3398</v>
      </c>
      <c r="T135" s="143" t="s">
        <v>221</v>
      </c>
      <c r="U135" s="143" t="s">
        <v>221</v>
      </c>
      <c r="V135" s="8" t="s">
        <v>488</v>
      </c>
      <c r="W135" s="8">
        <v>38642</v>
      </c>
      <c r="X135" s="8" t="s">
        <v>348</v>
      </c>
      <c r="Y135" s="143" t="s">
        <v>231</v>
      </c>
      <c r="Z135" s="8" t="s">
        <v>2114</v>
      </c>
      <c r="AB135" s="8" t="s">
        <v>2115</v>
      </c>
      <c r="AE135" s="233" t="s">
        <v>50</v>
      </c>
      <c r="AF135" s="8" t="s">
        <v>3399</v>
      </c>
      <c r="AI135" s="8" t="s">
        <v>369</v>
      </c>
      <c r="AL135" s="48" t="str">
        <f>IF($U135="","",IF(RIGHT($U135,4)=", MS",INDEX(DropDowns!$G$4:$G$1251,MATCH(TRIM($U135),DropDowns!$F$4:$F$1251,0)),INDEX(DropDowns!$G$4:$G$1251,MATCH(TRIM($U135)&amp;", MS",DropDowns!$F$4:$F$1251,0))))</f>
        <v>Marshall</v>
      </c>
      <c r="AM135" s="48" t="s">
        <v>2130</v>
      </c>
      <c r="AN135" s="48" t="str">
        <f t="shared" si="25"/>
        <v>Jecoreon|Dortch||8</v>
      </c>
      <c r="AO135" s="48" t="str">
        <f t="shared" si="26"/>
        <v>Jecoreon|Dortch|8</v>
      </c>
      <c r="AP135" s="48" t="e">
        <f>INDEX(Transcripts_2021!$V$2:$V$324,MATCH($AN135,Transcripts_2021!$V$2:$V$324,0))</f>
        <v>#N/A</v>
      </c>
      <c r="AQ135" s="48" t="e">
        <f>INDEX(Transcripts_2021!$W$2:$W$324,MATCH($AO135,Transcripts_2021!$W$2:$W$324,0))</f>
        <v>#N/A</v>
      </c>
      <c r="AR135" s="68" t="e">
        <f t="shared" si="27"/>
        <v>#N/A</v>
      </c>
      <c r="AS135" s="68" t="e">
        <f t="shared" si="28"/>
        <v>#N/A</v>
      </c>
      <c r="AT135" s="48" t="str">
        <f t="shared" si="24"/>
        <v>0141</v>
      </c>
      <c r="AU135" s="48" t="e">
        <f>INDEX(Transcripts_2021!$AC$2:$AC$324,MATCH($AO135,Transcripts_2021!$W$2:$W$324,0))</f>
        <v>#N/A</v>
      </c>
      <c r="AV135" s="68" t="str">
        <f t="shared" si="29"/>
        <v>Yes</v>
      </c>
      <c r="AW135" s="68" t="str">
        <f>IF(INDEX(DropDowns!$E$3:$E$336,MATCH("*"&amp;$AF135&amp;"*",$AF$2:$AF$651,0))="","",INDEX(DropDowns!$E$3:$E$336,MATCH("*"&amp;$AF135&amp;"*",$AF$2:$AF$651,0)))</f>
        <v>Gerontology</v>
      </c>
      <c r="AX135" s="68" t="str">
        <f>IF(INDEX(DropDowns!$E$3:$E$336,MATCH("*"&amp;$AG135&amp;"*",$AG$2:$AG$651,0))="","",INDEX(DropDowns!$E$3:$E$336,MATCH("*"&amp;$AG135&amp;"*",$AG$2:$AG$651,0)))</f>
        <v>Acid</v>
      </c>
      <c r="AY135" s="48" t="e">
        <f t="shared" si="30"/>
        <v>#N/A</v>
      </c>
      <c r="AZ135" s="48" t="str">
        <f t="shared" si="31"/>
        <v>Camilla Dortch</v>
      </c>
      <c r="BA135" s="48" t="str">
        <f>$AZ135&amp;COUNTIF($AZ135:$AZ$651,$AZ135)</f>
        <v>Camilla Dortch1</v>
      </c>
      <c r="BB135" s="68" t="e">
        <f>IF(INDEX('AAYME 2021_List'!$B$3:$B$311,MATCH($A135,'AAYME 2021_List'!$A$3:$A$311,0))="Yes","Yes","No")</f>
        <v>#N/A</v>
      </c>
      <c r="BC135" s="8" t="s">
        <v>2131</v>
      </c>
    </row>
    <row r="136" spans="1:55" x14ac:dyDescent="0.3">
      <c r="A136" s="48"/>
      <c r="B136" s="8">
        <v>142</v>
      </c>
      <c r="C136" s="143" t="s">
        <v>3400</v>
      </c>
      <c r="D136" s="143" t="s">
        <v>2001</v>
      </c>
      <c r="E136" s="143" t="s">
        <v>335</v>
      </c>
      <c r="F136" s="143" t="s">
        <v>169</v>
      </c>
      <c r="G136" s="8" t="s">
        <v>3401</v>
      </c>
      <c r="H136" s="8">
        <v>6628093570</v>
      </c>
      <c r="I136" s="143" t="s">
        <v>401</v>
      </c>
      <c r="J136" s="143" t="s">
        <v>485</v>
      </c>
      <c r="K136" s="143" t="s">
        <v>206</v>
      </c>
      <c r="L136" s="8" t="s">
        <v>3402</v>
      </c>
      <c r="M136" s="8" t="s">
        <v>3403</v>
      </c>
      <c r="N136" s="8" t="s">
        <v>3401</v>
      </c>
      <c r="O136" s="8">
        <v>6628096063</v>
      </c>
      <c r="P136" s="143" t="s">
        <v>2159</v>
      </c>
      <c r="Q136" s="143" t="s">
        <v>43</v>
      </c>
      <c r="R136" s="8" t="s">
        <v>3404</v>
      </c>
      <c r="T136" s="143" t="s">
        <v>206</v>
      </c>
      <c r="U136" s="143" t="s">
        <v>206</v>
      </c>
      <c r="V136" s="8" t="s">
        <v>488</v>
      </c>
      <c r="W136" s="8">
        <v>38901</v>
      </c>
      <c r="X136" s="8" t="s">
        <v>348</v>
      </c>
      <c r="Y136" s="143" t="s">
        <v>206</v>
      </c>
      <c r="Z136" s="8" t="s">
        <v>2114</v>
      </c>
      <c r="AB136" s="8" t="s">
        <v>2115</v>
      </c>
      <c r="AE136" s="233" t="s">
        <v>48</v>
      </c>
      <c r="AF136" s="8" t="s">
        <v>3405</v>
      </c>
      <c r="AG136" s="8" t="s">
        <v>3406</v>
      </c>
      <c r="AH136" s="8" t="s">
        <v>3407</v>
      </c>
      <c r="AI136" s="8" t="s">
        <v>2165</v>
      </c>
      <c r="AJ136" s="8" t="s">
        <v>3408</v>
      </c>
      <c r="AL136" s="48" t="str">
        <f>IF($U136="","",IF(RIGHT($U136,4)=", MS",INDEX(DropDowns!$G$4:$G$1251,MATCH(TRIM($U136),DropDowns!$F$4:$F$1251,0)),INDEX(DropDowns!$G$4:$G$1251,MATCH(TRIM($U136)&amp;", MS",DropDowns!$F$4:$F$1251,0))))</f>
        <v>Grenada</v>
      </c>
      <c r="AM136" s="48" t="s">
        <v>2130</v>
      </c>
      <c r="AN136" s="48" t="str">
        <f t="shared" si="25"/>
        <v>Jatavious|Lewis|eskridgesharon@yahoo.com|8</v>
      </c>
      <c r="AO136" s="48" t="str">
        <f t="shared" si="26"/>
        <v>Jatavious|Lewis|8</v>
      </c>
      <c r="AP136" s="48" t="e">
        <f>INDEX(Transcripts_2021!$V$2:$V$324,MATCH($AN136,Transcripts_2021!$V$2:$V$324,0))</f>
        <v>#N/A</v>
      </c>
      <c r="AQ136" s="48" t="e">
        <f>INDEX(Transcripts_2021!$W$2:$W$324,MATCH($AO136,Transcripts_2021!$W$2:$W$324,0))</f>
        <v>#N/A</v>
      </c>
      <c r="AR136" s="68" t="e">
        <f t="shared" si="27"/>
        <v>#N/A</v>
      </c>
      <c r="AS136" s="68" t="e">
        <f t="shared" si="28"/>
        <v>#N/A</v>
      </c>
      <c r="AT136" s="48" t="str">
        <f t="shared" si="24"/>
        <v>0142</v>
      </c>
      <c r="AU136" s="48" t="e">
        <f>INDEX(Transcripts_2021!$AC$2:$AC$324,MATCH($AO136,Transcripts_2021!$W$2:$W$324,0))</f>
        <v>#N/A</v>
      </c>
      <c r="AV136" s="68" t="str">
        <f t="shared" si="29"/>
        <v>Yes</v>
      </c>
      <c r="AW136" s="68" t="str">
        <f>IF(INDEX(DropDowns!$E$3:$E$336,MATCH("*"&amp;$AF136&amp;"*",$AF$2:$AF$651,0))="","",INDEX(DropDowns!$E$3:$E$336,MATCH("*"&amp;$AF136&amp;"*",$AF$2:$AF$651,0)))</f>
        <v>Gravity</v>
      </c>
      <c r="AX136" s="68" t="str">
        <f>IF(INDEX(DropDowns!$E$3:$E$336,MATCH("*"&amp;$AG136&amp;"*",$AG$2:$AG$651,0))="","",INDEX(DropDowns!$E$3:$E$336,MATCH("*"&amp;$AG136&amp;"*",$AG$2:$AG$651,0)))</f>
        <v>Gravity</v>
      </c>
      <c r="AY136" s="48" t="e">
        <f t="shared" si="30"/>
        <v>#N/A</v>
      </c>
      <c r="AZ136" s="48" t="str">
        <f t="shared" si="31"/>
        <v>Sharon Eskridge</v>
      </c>
      <c r="BA136" s="48" t="str">
        <f>$AZ136&amp;COUNTIF($AZ136:$AZ$651,$AZ136)</f>
        <v>Sharon Eskridge1</v>
      </c>
      <c r="BB136" s="68" t="e">
        <f>IF(INDEX('AAYME 2021_List'!$B$3:$B$311,MATCH($A136,'AAYME 2021_List'!$A$3:$A$311,0))="Yes","Yes","No")</f>
        <v>#N/A</v>
      </c>
      <c r="BC136" s="8" t="s">
        <v>2131</v>
      </c>
    </row>
    <row r="137" spans="1:55" x14ac:dyDescent="0.3">
      <c r="A137" s="48"/>
      <c r="B137" s="8">
        <v>143</v>
      </c>
      <c r="C137" s="143" t="s">
        <v>3409</v>
      </c>
      <c r="D137" s="143" t="s">
        <v>813</v>
      </c>
      <c r="E137" s="143" t="s">
        <v>335</v>
      </c>
      <c r="F137" s="143" t="s">
        <v>169</v>
      </c>
      <c r="G137" s="8" t="s">
        <v>3410</v>
      </c>
      <c r="H137" s="8">
        <v>6622910088</v>
      </c>
      <c r="I137" s="143" t="s">
        <v>401</v>
      </c>
      <c r="J137" s="143" t="s">
        <v>3411</v>
      </c>
      <c r="K137" s="143"/>
      <c r="L137" s="8" t="s">
        <v>3412</v>
      </c>
      <c r="M137" s="8" t="s">
        <v>2834</v>
      </c>
      <c r="N137" s="8" t="s">
        <v>3410</v>
      </c>
      <c r="O137" s="8">
        <v>6622910384</v>
      </c>
      <c r="P137" s="143" t="s">
        <v>2112</v>
      </c>
      <c r="Q137" s="143" t="s">
        <v>45</v>
      </c>
      <c r="R137" s="8" t="s">
        <v>3413</v>
      </c>
      <c r="T137" s="143" t="s">
        <v>956</v>
      </c>
      <c r="U137" s="143" t="s">
        <v>956</v>
      </c>
      <c r="V137" s="8" t="s">
        <v>488</v>
      </c>
      <c r="W137" s="8">
        <v>38635</v>
      </c>
      <c r="X137" s="8" t="s">
        <v>348</v>
      </c>
      <c r="Y137" s="143" t="s">
        <v>3414</v>
      </c>
      <c r="Z137" s="8" t="s">
        <v>2114</v>
      </c>
      <c r="AB137" s="8" t="s">
        <v>2115</v>
      </c>
      <c r="AE137" s="233" t="s">
        <v>49</v>
      </c>
      <c r="AF137" s="8" t="s">
        <v>3415</v>
      </c>
      <c r="AG137" s="8" t="s">
        <v>3416</v>
      </c>
      <c r="AH137" s="8" t="s">
        <v>3417</v>
      </c>
      <c r="AI137" s="8" t="s">
        <v>442</v>
      </c>
      <c r="AL137" s="48" t="str">
        <f>IF($U137="","",IF(RIGHT($U137,4)=", MS",INDEX(DropDowns!$G$4:$G$1251,MATCH(TRIM($U137),DropDowns!$F$4:$F$1251,0)),INDEX(DropDowns!$G$4:$G$1251,MATCH(TRIM($U137)&amp;", MS",DropDowns!$F$4:$F$1251,0))))</f>
        <v>Marshall</v>
      </c>
      <c r="AM137" s="48" t="s">
        <v>2130</v>
      </c>
      <c r="AN137" s="48" t="str">
        <f t="shared" si="25"/>
        <v>Antwoine|Vaughn|levandagg@gmail.com|8</v>
      </c>
      <c r="AO137" s="48" t="str">
        <f t="shared" si="26"/>
        <v>Antwoine|Vaughn|8</v>
      </c>
      <c r="AP137" s="48" t="e">
        <f>INDEX(Transcripts_2021!$V$2:$V$324,MATCH($AN137,Transcripts_2021!$V$2:$V$324,0))</f>
        <v>#N/A</v>
      </c>
      <c r="AQ137" s="48" t="e">
        <f>INDEX(Transcripts_2021!$W$2:$W$324,MATCH($AO137,Transcripts_2021!$W$2:$W$324,0))</f>
        <v>#N/A</v>
      </c>
      <c r="AR137" s="68" t="e">
        <f t="shared" si="27"/>
        <v>#N/A</v>
      </c>
      <c r="AS137" s="68" t="e">
        <f t="shared" si="28"/>
        <v>#N/A</v>
      </c>
      <c r="AT137" s="48" t="str">
        <f t="shared" si="24"/>
        <v>0143</v>
      </c>
      <c r="AU137" s="48" t="e">
        <f>INDEX(Transcripts_2021!$AC$2:$AC$324,MATCH($AO137,Transcripts_2021!$W$2:$W$324,0))</f>
        <v>#N/A</v>
      </c>
      <c r="AV137" s="68" t="str">
        <f t="shared" si="29"/>
        <v>Yes</v>
      </c>
      <c r="AW137" s="68" t="str">
        <f>IF(INDEX(DropDowns!$E$3:$E$336,MATCH("*"&amp;$AF137&amp;"*",$AF$2:$AF$651,0))="","",INDEX(DropDowns!$E$3:$E$336,MATCH("*"&amp;$AF137&amp;"*",$AF$2:$AF$651,0)))</f>
        <v>Hardware</v>
      </c>
      <c r="AX137" s="68" t="str">
        <f>IF(INDEX(DropDowns!$E$3:$E$336,MATCH("*"&amp;$AG137&amp;"*",$AG$2:$AG$651,0))="","",INDEX(DropDowns!$E$3:$E$336,MATCH("*"&amp;$AG137&amp;"*",$AG$2:$AG$651,0)))</f>
        <v>Hardware</v>
      </c>
      <c r="AY137" s="48" t="e">
        <f t="shared" si="30"/>
        <v>#N/A</v>
      </c>
      <c r="AZ137" s="48" t="str">
        <f t="shared" si="31"/>
        <v>Levanda Goodman</v>
      </c>
      <c r="BA137" s="48" t="str">
        <f>$AZ137&amp;COUNTIF($AZ137:$AZ$651,$AZ137)</f>
        <v>Levanda Goodman1</v>
      </c>
      <c r="BB137" s="68" t="e">
        <f>IF(INDEX('AAYME 2021_List'!$B$3:$B$311,MATCH($A137,'AAYME 2021_List'!$A$3:$A$311,0))="Yes","Yes","No")</f>
        <v>#N/A</v>
      </c>
      <c r="BC137" s="8" t="s">
        <v>2131</v>
      </c>
    </row>
    <row r="138" spans="1:55" x14ac:dyDescent="0.3">
      <c r="A138" s="48"/>
      <c r="B138" s="8">
        <v>144</v>
      </c>
      <c r="C138" s="143" t="s">
        <v>3418</v>
      </c>
      <c r="D138" s="143" t="s">
        <v>3419</v>
      </c>
      <c r="E138" s="143" t="s">
        <v>335</v>
      </c>
      <c r="F138" s="143" t="s">
        <v>170</v>
      </c>
      <c r="G138" s="8" t="s">
        <v>3420</v>
      </c>
      <c r="H138" s="8">
        <v>6629317070</v>
      </c>
      <c r="I138" s="143" t="s">
        <v>340</v>
      </c>
      <c r="J138" s="143" t="s">
        <v>3421</v>
      </c>
      <c r="K138" s="143" t="s">
        <v>3422</v>
      </c>
      <c r="L138" s="8" t="s">
        <v>3423</v>
      </c>
      <c r="M138" s="8" t="s">
        <v>884</v>
      </c>
      <c r="N138" s="8" t="s">
        <v>3424</v>
      </c>
      <c r="O138" s="8">
        <v>6629317070</v>
      </c>
      <c r="P138" s="143" t="s">
        <v>2112</v>
      </c>
      <c r="Q138" s="143" t="s">
        <v>45</v>
      </c>
      <c r="R138" s="8" t="s">
        <v>3425</v>
      </c>
      <c r="T138" s="143" t="s">
        <v>2514</v>
      </c>
      <c r="U138" s="143" t="s">
        <v>2514</v>
      </c>
      <c r="V138" s="8" t="s">
        <v>488</v>
      </c>
      <c r="W138" s="8">
        <v>38773</v>
      </c>
      <c r="X138" s="8" t="s">
        <v>348</v>
      </c>
      <c r="Y138" s="143" t="s">
        <v>3426</v>
      </c>
      <c r="Z138" s="8" t="s">
        <v>2114</v>
      </c>
      <c r="AE138" s="233" t="s">
        <v>50</v>
      </c>
      <c r="AF138" s="8" t="s">
        <v>3427</v>
      </c>
      <c r="AI138" s="8" t="s">
        <v>2165</v>
      </c>
      <c r="AJ138" s="8" t="s">
        <v>3428</v>
      </c>
      <c r="AL138" s="48" t="str">
        <f>IF($U138="","",IF(RIGHT($U138,4)=", MS",INDEX(DropDowns!$G$4:$G$1251,MATCH(TRIM($U138),DropDowns!$F$4:$F$1251,0)),INDEX(DropDowns!$G$4:$G$1251,MATCH(TRIM($U138)&amp;", MS",DropDowns!$F$4:$F$1251,0))))</f>
        <v>Bolivar</v>
      </c>
      <c r="AM138" s="48" t="s">
        <v>2130</v>
      </c>
      <c r="AN138" s="48" t="str">
        <f t="shared" si="25"/>
        <v>Mardasha|Watson|mwatson6069@wbcsdk12.org|7</v>
      </c>
      <c r="AO138" s="48" t="str">
        <f t="shared" si="26"/>
        <v>Mardasha|Watson|7</v>
      </c>
      <c r="AP138" s="48" t="e">
        <f>INDEX(Transcripts_2021!$V$2:$V$324,MATCH($AN138,Transcripts_2021!$V$2:$V$324,0))</f>
        <v>#N/A</v>
      </c>
      <c r="AQ138" s="48" t="e">
        <f>INDEX(Transcripts_2021!$W$2:$W$324,MATCH($AO138,Transcripts_2021!$W$2:$W$324,0))</f>
        <v>#N/A</v>
      </c>
      <c r="AR138" s="68" t="e">
        <f t="shared" si="27"/>
        <v>#N/A</v>
      </c>
      <c r="AS138" s="68" t="e">
        <f t="shared" si="28"/>
        <v>#N/A</v>
      </c>
      <c r="AT138" s="48" t="str">
        <f t="shared" si="24"/>
        <v>0144</v>
      </c>
      <c r="AU138" s="48" t="e">
        <f>INDEX(Transcripts_2021!$AC$2:$AC$324,MATCH($AO138,Transcripts_2021!$W$2:$W$324,0))</f>
        <v>#N/A</v>
      </c>
      <c r="AV138" s="68" t="str">
        <f t="shared" si="29"/>
        <v>Yes</v>
      </c>
      <c r="AW138" s="68" t="str">
        <f>IF(INDEX(DropDowns!$E$3:$E$336,MATCH("*"&amp;$AF138&amp;"*",$AF$2:$AF$651,0))="","",INDEX(DropDowns!$E$3:$E$336,MATCH("*"&amp;$AF138&amp;"*",$AF$2:$AF$651,0)))</f>
        <v>Heal</v>
      </c>
      <c r="AX138" s="68" t="str">
        <f>IF(INDEX(DropDowns!$E$3:$E$336,MATCH("*"&amp;$AG138&amp;"*",$AG$2:$AG$651,0))="","",INDEX(DropDowns!$E$3:$E$336,MATCH("*"&amp;$AG138&amp;"*",$AG$2:$AG$651,0)))</f>
        <v>Acid</v>
      </c>
      <c r="AY138" s="48" t="e">
        <f t="shared" si="30"/>
        <v>#N/A</v>
      </c>
      <c r="AZ138" s="48" t="str">
        <f t="shared" si="31"/>
        <v>Dominique Williams</v>
      </c>
      <c r="BA138" s="48" t="str">
        <f>$AZ138&amp;COUNTIF($AZ138:$AZ$651,$AZ138)</f>
        <v>Dominique Williams1</v>
      </c>
      <c r="BB138" s="68" t="e">
        <f>IF(INDEX('AAYME 2021_List'!$B$3:$B$311,MATCH($A138,'AAYME 2021_List'!$A$3:$A$311,0))="Yes","Yes","No")</f>
        <v>#N/A</v>
      </c>
      <c r="BC138" s="8" t="s">
        <v>2131</v>
      </c>
    </row>
    <row r="139" spans="1:55" x14ac:dyDescent="0.3">
      <c r="A139" s="48" t="str">
        <f>$AT139&amp;"-"&amp;UPPER(LEFT($D139,3))&amp;"-"&amp;UPPER(LEFT($C139,2))&amp;"-"&amp;$AU139</f>
        <v>0145-ALL-SA-0110</v>
      </c>
      <c r="B139" s="8">
        <v>145</v>
      </c>
      <c r="C139" s="143" t="s">
        <v>3429</v>
      </c>
      <c r="D139" s="143" t="s">
        <v>3430</v>
      </c>
      <c r="E139" s="143" t="s">
        <v>335</v>
      </c>
      <c r="F139" s="143" t="s">
        <v>170</v>
      </c>
      <c r="G139" s="8" t="s">
        <v>3431</v>
      </c>
      <c r="H139" s="8">
        <v>6625719999</v>
      </c>
      <c r="I139" s="143" t="s">
        <v>376</v>
      </c>
      <c r="J139" s="143" t="s">
        <v>3432</v>
      </c>
      <c r="K139" s="143" t="s">
        <v>3433</v>
      </c>
      <c r="L139" s="8" t="s">
        <v>3434</v>
      </c>
      <c r="M139" s="8" t="s">
        <v>3435</v>
      </c>
      <c r="N139" s="8" t="s">
        <v>3436</v>
      </c>
      <c r="O139" s="8">
        <v>6013166091</v>
      </c>
      <c r="P139" s="143" t="s">
        <v>2159</v>
      </c>
      <c r="Q139" s="143" t="s">
        <v>394</v>
      </c>
      <c r="R139" s="8" t="s">
        <v>3437</v>
      </c>
      <c r="S139" s="8" t="s">
        <v>3433</v>
      </c>
      <c r="T139" s="143" t="s">
        <v>3433</v>
      </c>
      <c r="U139" s="143" t="s">
        <v>3433</v>
      </c>
      <c r="V139" s="8" t="s">
        <v>488</v>
      </c>
      <c r="W139" s="8">
        <v>39194</v>
      </c>
      <c r="X139" s="8" t="s">
        <v>348</v>
      </c>
      <c r="Y139" s="143" t="s">
        <v>3438</v>
      </c>
      <c r="Z139" s="8" t="s">
        <v>2114</v>
      </c>
      <c r="AB139" s="8" t="s">
        <v>2115</v>
      </c>
      <c r="AE139" s="233" t="s">
        <v>48</v>
      </c>
      <c r="AF139" s="8" t="s">
        <v>3439</v>
      </c>
      <c r="AG139" s="8" t="s">
        <v>3440</v>
      </c>
      <c r="AH139" s="8" t="s">
        <v>3441</v>
      </c>
      <c r="AI139" s="8" t="s">
        <v>2165</v>
      </c>
      <c r="AJ139" s="8" t="s">
        <v>3442</v>
      </c>
      <c r="AK139" s="8" t="s">
        <v>3443</v>
      </c>
      <c r="AL139" s="48" t="str">
        <f>IF($U139="","",IF(RIGHT($U139,4)=", MS",INDEX(DropDowns!$G$4:$G$1251,MATCH(TRIM($U139),DropDowns!$F$4:$F$1251,0)),INDEX(DropDowns!$G$4:$G$1251,MATCH(TRIM($U139)&amp;", MS",DropDowns!$F$4:$F$1251,0))))</f>
        <v>Yazoo</v>
      </c>
      <c r="AM139" s="48" t="str">
        <f>IF(INDEX('AAYME 2021_List'!$A$3:$A$311,MATCH($A139,'AAYME 2021_List'!$A$3:$A$311,0))=$A139,INDEX('AAYME 2021_List'!$AC$3:$AC$311,MATCH($A139,'AAYME 2021_List'!$A$3:$A$311,0)),"")</f>
        <v>Yazoo</v>
      </c>
      <c r="AN139" s="48" t="str">
        <f t="shared" si="25"/>
        <v>Sammia|Allen|allensammia@gmail.com|9</v>
      </c>
      <c r="AO139" s="48" t="str">
        <f t="shared" si="26"/>
        <v>Sammia|Allen|9</v>
      </c>
      <c r="AP139" s="48" t="str">
        <f>INDEX(Transcripts_2021!$V$2:$V$324,MATCH($AN139,Transcripts_2021!$V$2:$V$324,0))</f>
        <v>Sammia|Allen|allensammia@gmail.com|9</v>
      </c>
      <c r="AQ139" s="48" t="str">
        <f>INDEX(Transcripts_2021!$W$2:$W$324,MATCH($AO139,Transcripts_2021!$W$2:$W$324,0))</f>
        <v>Sammia|Allen|9</v>
      </c>
      <c r="AR139" s="68" t="str">
        <f t="shared" si="27"/>
        <v>Yes</v>
      </c>
      <c r="AS139" s="68" t="str">
        <f t="shared" si="28"/>
        <v>Yes</v>
      </c>
      <c r="AT139" s="48" t="str">
        <f t="shared" si="24"/>
        <v>0145</v>
      </c>
      <c r="AU139" s="48" t="str">
        <f>INDEX(Transcripts_2021!$AC$2:$AC$324,MATCH($AO139,Transcripts_2021!$W$2:$W$324,0))</f>
        <v>0110</v>
      </c>
      <c r="AV139" s="68" t="str">
        <f t="shared" si="29"/>
        <v>Yes</v>
      </c>
      <c r="AW139" s="68" t="e">
        <f>IF(INDEX(DropDowns!$E$3:$E$336,MATCH("*"&amp;$AF139&amp;"*",$AF$2:$AF$651,0))="","",INDEX(DropDowns!$E$3:$E$336,MATCH("*"&amp;$AF139&amp;"*",$AF$2:$AF$651,0)))</f>
        <v>#VALUE!</v>
      </c>
      <c r="AX139" s="68" t="e">
        <f>IF(INDEX(DropDowns!$E$3:$E$336,MATCH("*"&amp;$AG139&amp;"*",$AG$2:$AG$651,0))="","",INDEX(DropDowns!$E$3:$E$336,MATCH("*"&amp;$AG139&amp;"*",$AG$2:$AG$651,0)))</f>
        <v>#VALUE!</v>
      </c>
      <c r="AY139" s="48" t="str">
        <f t="shared" si="30"/>
        <v>0145-ALL-SA-0110</v>
      </c>
      <c r="AZ139" s="48" t="str">
        <f t="shared" si="31"/>
        <v>Donjala Thomas</v>
      </c>
      <c r="BA139" s="48" t="str">
        <f>$AZ139&amp;COUNTIF($AZ139:$AZ$651,$AZ139)</f>
        <v>Donjala Thomas1</v>
      </c>
      <c r="BB139" s="68" t="str">
        <f>IF(INDEX('AAYME 2021_List'!$B$3:$B$311,MATCH($A139,'AAYME 2021_List'!$A$3:$A$311,0))="Yes","Yes","No")</f>
        <v>Yes</v>
      </c>
      <c r="BC139" s="48" t="str">
        <f>IF(INDEX('AAYME 2021_List'!$A$3:$A$311,MATCH($A139,'AAYME 2021_List'!$A$3:$A$311,0))=$A139,INDEX('AAYME 2021_List'!$C$3:$C$311,MATCH($A139,'AAYME 2021_List'!$A$3:$A$311,0)),"")</f>
        <v>06-Finalist</v>
      </c>
    </row>
    <row r="140" spans="1:55" x14ac:dyDescent="0.3">
      <c r="A140" s="48" t="str">
        <f>$AT140&amp;"-"&amp;UPPER(LEFT($D140,3))&amp;"-"&amp;UPPER(LEFT($C140,2))&amp;"-"&amp;$AU140</f>
        <v>0146-LIN-RA-0046</v>
      </c>
      <c r="B140" s="8">
        <v>146</v>
      </c>
      <c r="C140" s="143" t="s">
        <v>3444</v>
      </c>
      <c r="D140" s="143" t="s">
        <v>3445</v>
      </c>
      <c r="E140" s="143" t="s">
        <v>335</v>
      </c>
      <c r="F140" s="143" t="s">
        <v>170</v>
      </c>
      <c r="G140" s="8" t="s">
        <v>3446</v>
      </c>
      <c r="H140" s="8">
        <v>6015771335</v>
      </c>
      <c r="I140" s="143" t="s">
        <v>376</v>
      </c>
      <c r="J140" s="143" t="s">
        <v>3447</v>
      </c>
      <c r="K140" s="143" t="s">
        <v>3448</v>
      </c>
      <c r="L140" s="8" t="s">
        <v>3449</v>
      </c>
      <c r="M140" s="8" t="s">
        <v>3450</v>
      </c>
      <c r="N140" s="8" t="s">
        <v>3451</v>
      </c>
      <c r="O140" s="8">
        <v>6015771335</v>
      </c>
      <c r="P140" s="143" t="s">
        <v>2159</v>
      </c>
      <c r="Q140" s="143" t="s">
        <v>394</v>
      </c>
      <c r="R140" s="8" t="s">
        <v>3452</v>
      </c>
      <c r="T140" s="143" t="s">
        <v>3453</v>
      </c>
      <c r="U140" s="143" t="s">
        <v>3453</v>
      </c>
      <c r="V140" s="8" t="s">
        <v>488</v>
      </c>
      <c r="W140" s="8">
        <v>39440</v>
      </c>
      <c r="X140" s="8" t="s">
        <v>348</v>
      </c>
      <c r="Y140" s="143" t="s">
        <v>3454</v>
      </c>
      <c r="Z140" s="8" t="s">
        <v>2114</v>
      </c>
      <c r="AB140" s="8" t="s">
        <v>2115</v>
      </c>
      <c r="AE140" s="233" t="s">
        <v>48</v>
      </c>
      <c r="AF140" s="8" t="s">
        <v>3455</v>
      </c>
      <c r="AG140" s="8" t="s">
        <v>3456</v>
      </c>
      <c r="AH140" s="8" t="s">
        <v>3457</v>
      </c>
      <c r="AI140" s="8" t="s">
        <v>2165</v>
      </c>
      <c r="AJ140" s="8" t="s">
        <v>3458</v>
      </c>
      <c r="AL140" s="48" t="str">
        <f>IF($U140="","",IF(RIGHT($U140,4)=", MS",INDEX(DropDowns!$G$4:$G$1251,MATCH(TRIM($U140),DropDowns!$F$4:$F$1251,0)),INDEX(DropDowns!$G$4:$G$1251,MATCH(TRIM($U140)&amp;", MS",DropDowns!$F$4:$F$1251,0))))</f>
        <v>Jones</v>
      </c>
      <c r="AM140" s="48" t="str">
        <f>IF(INDEX('AAYME 2021_List'!$A$3:$A$311,MATCH($A140,'AAYME 2021_List'!$A$3:$A$311,0))=$A140,INDEX('AAYME 2021_List'!$AC$3:$AC$311,MATCH($A140,'AAYME 2021_List'!$A$3:$A$311,0)),"")</f>
        <v>Jones</v>
      </c>
      <c r="AN140" s="48" t="str">
        <f t="shared" si="25"/>
        <v>Rahkiera|lindsey|rl3075@laurelschools.org|9</v>
      </c>
      <c r="AO140" s="48" t="str">
        <f t="shared" si="26"/>
        <v>Rahkiera|lindsey|9</v>
      </c>
      <c r="AP140" s="48" t="str">
        <f>INDEX(Transcripts_2021!$V$2:$V$324,MATCH($AN140,Transcripts_2021!$V$2:$V$324,0))</f>
        <v>rahkiera|lindsey|rl3075@laurelschools.org|9</v>
      </c>
      <c r="AQ140" s="48" t="str">
        <f>INDEX(Transcripts_2021!$W$2:$W$324,MATCH($AO140,Transcripts_2021!$W$2:$W$324,0))</f>
        <v>rahkiera|lindsey|9</v>
      </c>
      <c r="AR140" s="68" t="str">
        <f t="shared" si="27"/>
        <v>Yes</v>
      </c>
      <c r="AS140" s="68" t="str">
        <f t="shared" si="28"/>
        <v>Yes</v>
      </c>
      <c r="AT140" s="48" t="str">
        <f t="shared" si="24"/>
        <v>0146</v>
      </c>
      <c r="AU140" s="48" t="str">
        <f>INDEX(Transcripts_2021!$AC$2:$AC$324,MATCH($AO140,Transcripts_2021!$W$2:$W$324,0))</f>
        <v>0046</v>
      </c>
      <c r="AV140" s="68" t="str">
        <f t="shared" si="29"/>
        <v>No</v>
      </c>
      <c r="AW140" s="68" t="str">
        <f>IF(INDEX(DropDowns!$E$3:$E$336,MATCH("*"&amp;$AF140&amp;"*",$AF$2:$AF$651,0))="","",INDEX(DropDowns!$E$3:$E$336,MATCH("*"&amp;$AF140&amp;"*",$AF$2:$AF$651,0)))</f>
        <v>Health Informatics</v>
      </c>
      <c r="AX140" s="68" t="str">
        <f>IF(INDEX(DropDowns!$E$3:$E$336,MATCH("*"&amp;$AG140&amp;"*",$AG$2:$AG$651,0))="","",INDEX(DropDowns!$E$3:$E$336,MATCH("*"&amp;$AG140&amp;"*",$AG$2:$AG$651,0)))</f>
        <v>Health Informatics</v>
      </c>
      <c r="AY140" s="48" t="str">
        <f t="shared" si="30"/>
        <v>0146-LIN-RA-0046</v>
      </c>
      <c r="AZ140" s="48" t="str">
        <f t="shared" si="31"/>
        <v>treasure pollock</v>
      </c>
      <c r="BA140" s="48" t="str">
        <f>$AZ140&amp;COUNTIF($AZ140:$AZ$651,$AZ140)</f>
        <v>treasure pollock1</v>
      </c>
      <c r="BB140" s="68" t="str">
        <f>IF(INDEX('AAYME 2021_List'!$B$3:$B$311,MATCH($A140,'AAYME 2021_List'!$A$3:$A$311,0))="Yes","Yes","No")</f>
        <v>Yes</v>
      </c>
      <c r="BC140" s="48" t="str">
        <f>IF(INDEX('AAYME 2021_List'!$A$3:$A$311,MATCH($A140,'AAYME 2021_List'!$A$3:$A$311,0))=$A140,INDEX('AAYME 2021_List'!$C$3:$C$311,MATCH($A140,'AAYME 2021_List'!$A$3:$A$311,0)),"")</f>
        <v>07-Alternate</v>
      </c>
    </row>
    <row r="141" spans="1:55" x14ac:dyDescent="0.3">
      <c r="A141" s="48" t="str">
        <f>$AT141&amp;"-"&amp;UPPER(LEFT($D141,3))&amp;"-"&amp;UPPER(LEFT($C141,2))&amp;"-"&amp;$AU141</f>
        <v>0147-SEA-MA-0054</v>
      </c>
      <c r="B141" s="8">
        <v>147</v>
      </c>
      <c r="C141" s="143" t="s">
        <v>229</v>
      </c>
      <c r="D141" s="143" t="s">
        <v>3459</v>
      </c>
      <c r="E141" s="143" t="s">
        <v>335</v>
      </c>
      <c r="F141" s="143" t="s">
        <v>170</v>
      </c>
      <c r="G141" s="8" t="s">
        <v>3460</v>
      </c>
      <c r="H141" s="8">
        <v>6628222205</v>
      </c>
      <c r="I141" s="143" t="s">
        <v>376</v>
      </c>
      <c r="J141" s="143" t="s">
        <v>3461</v>
      </c>
      <c r="K141" s="143" t="s">
        <v>2136</v>
      </c>
      <c r="L141" s="8" t="s">
        <v>3462</v>
      </c>
      <c r="M141" s="8" t="s">
        <v>3459</v>
      </c>
      <c r="N141" s="8" t="s">
        <v>3463</v>
      </c>
      <c r="O141" s="8">
        <v>6628222268</v>
      </c>
      <c r="P141" s="143" t="s">
        <v>2112</v>
      </c>
      <c r="Q141" s="143" t="s">
        <v>45</v>
      </c>
      <c r="R141" s="8" t="s">
        <v>3464</v>
      </c>
      <c r="T141" s="143" t="s">
        <v>1991</v>
      </c>
      <c r="U141" s="143" t="s">
        <v>1991</v>
      </c>
      <c r="V141" s="8" t="s">
        <v>488</v>
      </c>
      <c r="W141" s="8">
        <v>38703</v>
      </c>
      <c r="X141" s="8" t="s">
        <v>348</v>
      </c>
      <c r="Y141" s="143" t="s">
        <v>2139</v>
      </c>
      <c r="Z141" s="8" t="s">
        <v>2114</v>
      </c>
      <c r="AB141" s="8" t="s">
        <v>2115</v>
      </c>
      <c r="AE141" s="233" t="s">
        <v>48</v>
      </c>
      <c r="AF141" s="8" t="s">
        <v>3465</v>
      </c>
      <c r="AG141" s="8" t="s">
        <v>3466</v>
      </c>
      <c r="AH141" s="8" t="s">
        <v>3467</v>
      </c>
      <c r="AI141" s="8" t="s">
        <v>442</v>
      </c>
      <c r="AL141" s="48" t="str">
        <f>IF($U141="","",IF(RIGHT($U141,4)=", MS",INDEX(DropDowns!$G$4:$G$1251,MATCH(TRIM($U141),DropDowns!$F$4:$F$1251,0)),INDEX(DropDowns!$G$4:$G$1251,MATCH(TRIM($U141)&amp;", MS",DropDowns!$F$4:$F$1251,0))))</f>
        <v>Washington</v>
      </c>
      <c r="AM141" s="48" t="str">
        <f>IF(INDEX('AAYME 2021_List'!$A$3:$A$311,MATCH($A141,'AAYME 2021_List'!$A$3:$A$311,0))=$A141,INDEX('AAYME 2021_List'!$AC$3:$AC$311,MATCH($A141,'AAYME 2021_List'!$A$3:$A$311,0)),"")</f>
        <v>Washington</v>
      </c>
      <c r="AN141" s="48" t="str">
        <f t="shared" si="25"/>
        <v>Madison|Seard|mmseard@gmail.com|9</v>
      </c>
      <c r="AO141" s="48" t="str">
        <f t="shared" si="26"/>
        <v>Madison|Seard|9</v>
      </c>
      <c r="AP141" s="48" t="str">
        <f>INDEX(Transcripts_2021!$V$2:$V$324,MATCH($AN141,Transcripts_2021!$V$2:$V$324,0))</f>
        <v>Madison|Seard|mmseard@gmail.com|9</v>
      </c>
      <c r="AQ141" s="48" t="str">
        <f>INDEX(Transcripts_2021!$W$2:$W$324,MATCH($AO141,Transcripts_2021!$W$2:$W$324,0))</f>
        <v>Madison|Seard|9</v>
      </c>
      <c r="AR141" s="68" t="str">
        <f t="shared" si="27"/>
        <v>Yes</v>
      </c>
      <c r="AS141" s="68" t="str">
        <f t="shared" si="28"/>
        <v>Yes</v>
      </c>
      <c r="AT141" s="48" t="str">
        <f t="shared" si="24"/>
        <v>0147</v>
      </c>
      <c r="AU141" s="48" t="str">
        <f>INDEX(Transcripts_2021!$AC$2:$AC$324,MATCH($AO141,Transcripts_2021!$W$2:$W$324,0))</f>
        <v>0054</v>
      </c>
      <c r="AV141" s="68" t="str">
        <f t="shared" si="29"/>
        <v>Yes</v>
      </c>
      <c r="AW141" s="68" t="str">
        <f>IF(INDEX(DropDowns!$E$3:$E$336,MATCH("*"&amp;$AF141&amp;"*",$AF$2:$AF$651,0))="","",INDEX(DropDowns!$E$3:$E$336,MATCH("*"&amp;$AF141&amp;"*",$AF$2:$AF$651,0)))</f>
        <v>Health Science</v>
      </c>
      <c r="AX141" s="68" t="str">
        <f>IF(INDEX(DropDowns!$E$3:$E$336,MATCH("*"&amp;$AG141&amp;"*",$AG$2:$AG$651,0))="","",INDEX(DropDowns!$E$3:$E$336,MATCH("*"&amp;$AG141&amp;"*",$AG$2:$AG$651,0)))</f>
        <v>Health Science</v>
      </c>
      <c r="AY141" s="48" t="str">
        <f t="shared" si="30"/>
        <v>0147-SEA-MA-0054</v>
      </c>
      <c r="AZ141" s="48" t="str">
        <f t="shared" si="31"/>
        <v>Netty Seard</v>
      </c>
      <c r="BA141" s="48" t="str">
        <f>$AZ141&amp;COUNTIF($AZ141:$AZ$651,$AZ141)</f>
        <v>Netty Seard1</v>
      </c>
      <c r="BB141" s="68" t="str">
        <f>IF(INDEX('AAYME 2021_List'!$B$3:$B$311,MATCH($A141,'AAYME 2021_List'!$A$3:$A$311,0))="Yes","Yes","No")</f>
        <v>No</v>
      </c>
      <c r="BC141" s="48" t="str">
        <f>IF(INDEX('AAYME 2021_List'!$A$3:$A$311,MATCH($A141,'AAYME 2021_List'!$A$3:$A$311,0))=$A141,INDEX('AAYME 2021_List'!$C$3:$C$311,MATCH($A141,'AAYME 2021_List'!$A$3:$A$311,0)),"")</f>
        <v>99-Not Selected</v>
      </c>
    </row>
    <row r="142" spans="1:55" x14ac:dyDescent="0.3">
      <c r="A142" s="48" t="str">
        <f>$AT142&amp;"-"&amp;UPPER(LEFT($D142,3))&amp;"-"&amp;UPPER(LEFT($C142,2))&amp;"-"&amp;$AU142</f>
        <v>0148-GAT-EL-0180</v>
      </c>
      <c r="B142" s="8">
        <v>148</v>
      </c>
      <c r="C142" s="143" t="s">
        <v>3468</v>
      </c>
      <c r="D142" s="143" t="s">
        <v>3469</v>
      </c>
      <c r="E142" s="143" t="s">
        <v>335</v>
      </c>
      <c r="F142" s="143" t="s">
        <v>169</v>
      </c>
      <c r="G142" s="8" t="s">
        <v>3470</v>
      </c>
      <c r="H142" s="8">
        <v>6019383946</v>
      </c>
      <c r="I142" s="143" t="s">
        <v>376</v>
      </c>
      <c r="J142" s="143" t="s">
        <v>3471</v>
      </c>
      <c r="K142" s="143" t="s">
        <v>245</v>
      </c>
      <c r="L142" s="8" t="s">
        <v>3472</v>
      </c>
      <c r="M142" s="8" t="s">
        <v>3473</v>
      </c>
      <c r="N142" s="8" t="s">
        <v>3474</v>
      </c>
      <c r="O142" s="8">
        <v>6019383946</v>
      </c>
      <c r="P142" s="143" t="s">
        <v>2112</v>
      </c>
      <c r="Q142" s="143" t="s">
        <v>441</v>
      </c>
      <c r="R142" s="8" t="s">
        <v>3475</v>
      </c>
      <c r="T142" s="143" t="s">
        <v>1057</v>
      </c>
      <c r="U142" s="143" t="s">
        <v>1057</v>
      </c>
      <c r="V142" s="8" t="s">
        <v>488</v>
      </c>
      <c r="W142" s="8">
        <v>39047</v>
      </c>
      <c r="X142" s="8" t="s">
        <v>348</v>
      </c>
      <c r="Y142" s="143" t="s">
        <v>245</v>
      </c>
      <c r="Z142" s="8" t="s">
        <v>2114</v>
      </c>
      <c r="AB142" s="8" t="s">
        <v>2115</v>
      </c>
      <c r="AE142" s="233" t="s">
        <v>49</v>
      </c>
      <c r="AF142" s="8" t="s">
        <v>3476</v>
      </c>
      <c r="AG142" s="8" t="s">
        <v>3477</v>
      </c>
      <c r="AI142" s="8" t="s">
        <v>2165</v>
      </c>
      <c r="AJ142" s="8" t="s">
        <v>3478</v>
      </c>
      <c r="AL142" s="48" t="str">
        <f>IF($U142="","",IF(RIGHT($U142,4)=", MS",INDEX(DropDowns!$G$4:$G$1251,MATCH(TRIM($U142),DropDowns!$F$4:$F$1251,0)),INDEX(DropDowns!$G$4:$G$1251,MATCH(TRIM($U142)&amp;", MS",DropDowns!$F$4:$F$1251,0))))</f>
        <v>Rankin</v>
      </c>
      <c r="AM142" s="48" t="str">
        <f>IF(INDEX('AAYME 2021_List'!$A$3:$A$311,MATCH($A142,'AAYME 2021_List'!$A$3:$A$311,0))=$A142,INDEX('AAYME 2021_List'!$AC$3:$AC$311,MATCH($A142,'AAYME 2021_List'!$A$3:$A$311,0)),"")</f>
        <v>Rankin</v>
      </c>
      <c r="AN142" s="48" t="str">
        <f t="shared" si="25"/>
        <v>Elroyn|Gathright|eeg8298@students.rcsd.ms|9</v>
      </c>
      <c r="AO142" s="48" t="str">
        <f t="shared" si="26"/>
        <v>Elroyn|Gathright|9</v>
      </c>
      <c r="AP142" s="48" t="e">
        <f>INDEX(Transcripts_2021!$V$2:$V$324,MATCH($AN142,Transcripts_2021!$V$2:$V$324,0))</f>
        <v>#N/A</v>
      </c>
      <c r="AQ142" s="48" t="str">
        <f>INDEX(Transcripts_2021!$W$2:$W$324,MATCH($AO142,Transcripts_2021!$W$2:$W$324,0))</f>
        <v>Elroyn|Gathright|9</v>
      </c>
      <c r="AR142" s="68" t="e">
        <f t="shared" si="27"/>
        <v>#N/A</v>
      </c>
      <c r="AS142" s="68" t="str">
        <f t="shared" si="28"/>
        <v>Yes</v>
      </c>
      <c r="AT142" s="48" t="str">
        <f t="shared" si="24"/>
        <v>0148</v>
      </c>
      <c r="AU142" s="48" t="str">
        <f>INDEX(Transcripts_2021!$AC$2:$AC$324,MATCH($AO142,Transcripts_2021!$W$2:$W$324,0))</f>
        <v>0180</v>
      </c>
      <c r="AV142" s="68" t="str">
        <f t="shared" si="29"/>
        <v>Yes</v>
      </c>
      <c r="AW142" s="68" t="str">
        <f>IF(INDEX(DropDowns!$E$3:$E$336,MATCH("*"&amp;$AF142&amp;"*",$AF$2:$AF$651,0))="","",INDEX(DropDowns!$E$3:$E$336,MATCH("*"&amp;$AF142&amp;"*",$AF$2:$AF$651,0)))</f>
        <v>Health Services</v>
      </c>
      <c r="AX142" s="68" t="str">
        <f>IF(INDEX(DropDowns!$E$3:$E$336,MATCH("*"&amp;$AG142&amp;"*",$AG$2:$AG$651,0))="","",INDEX(DropDowns!$E$3:$E$336,MATCH("*"&amp;$AG142&amp;"*",$AG$2:$AG$651,0)))</f>
        <v>Health Services</v>
      </c>
      <c r="AY142" s="48" t="str">
        <f t="shared" si="30"/>
        <v>0148-GAT-EL-0180</v>
      </c>
      <c r="AZ142" s="48" t="str">
        <f t="shared" si="31"/>
        <v>Jamilah Ruffin-Pou</v>
      </c>
      <c r="BA142" s="48" t="str">
        <f>$AZ142&amp;COUNTIF($AZ142:$AZ$651,$AZ142)</f>
        <v>Jamilah Ruffin-Pou1</v>
      </c>
      <c r="BB142" s="68" t="str">
        <f>IF(INDEX('AAYME 2021_List'!$B$3:$B$311,MATCH($A142,'AAYME 2021_List'!$A$3:$A$311,0))="Yes","Yes","No")</f>
        <v>No</v>
      </c>
      <c r="BC142" s="48" t="str">
        <f>IF(INDEX('AAYME 2021_List'!$A$3:$A$311,MATCH($A142,'AAYME 2021_List'!$A$3:$A$311,0))=$A142,INDEX('AAYME 2021_List'!$C$3:$C$311,MATCH($A142,'AAYME 2021_List'!$A$3:$A$311,0)),"")</f>
        <v>99-Not Selected</v>
      </c>
    </row>
    <row r="143" spans="1:55" x14ac:dyDescent="0.3">
      <c r="A143" s="48"/>
      <c r="B143" s="8">
        <v>149</v>
      </c>
      <c r="C143" s="143" t="s">
        <v>3479</v>
      </c>
      <c r="D143" s="143" t="s">
        <v>3480</v>
      </c>
      <c r="E143" s="143" t="s">
        <v>335</v>
      </c>
      <c r="F143" s="143" t="s">
        <v>170</v>
      </c>
      <c r="G143" s="8" t="s">
        <v>3481</v>
      </c>
      <c r="H143" s="8">
        <v>6013161814</v>
      </c>
      <c r="I143" s="143" t="s">
        <v>376</v>
      </c>
      <c r="J143" s="143" t="s">
        <v>3384</v>
      </c>
      <c r="K143" s="143" t="s">
        <v>1411</v>
      </c>
      <c r="L143" s="8" t="s">
        <v>3482</v>
      </c>
      <c r="M143" s="8" t="s">
        <v>3483</v>
      </c>
      <c r="N143" s="8" t="s">
        <v>3484</v>
      </c>
      <c r="O143" s="8">
        <v>6014107564</v>
      </c>
      <c r="P143" s="143"/>
      <c r="Q143" s="143"/>
      <c r="R143" s="8" t="s">
        <v>3485</v>
      </c>
      <c r="T143" s="143" t="s">
        <v>756</v>
      </c>
      <c r="U143" s="143" t="s">
        <v>756</v>
      </c>
      <c r="V143" s="8" t="s">
        <v>488</v>
      </c>
      <c r="W143" s="8">
        <v>39440</v>
      </c>
      <c r="X143" s="8" t="s">
        <v>348</v>
      </c>
      <c r="Y143" s="143" t="s">
        <v>218</v>
      </c>
      <c r="AD143" s="8" t="s">
        <v>2252</v>
      </c>
      <c r="AE143" s="233" t="s">
        <v>48</v>
      </c>
      <c r="AF143" s="8" t="s">
        <v>3486</v>
      </c>
      <c r="AH143" s="8" t="s">
        <v>3487</v>
      </c>
      <c r="AI143" s="8" t="s">
        <v>2165</v>
      </c>
      <c r="AJ143" s="8" t="s">
        <v>3384</v>
      </c>
      <c r="AL143" s="48" t="str">
        <f>IF($U143="","",IF(RIGHT($U143,4)=", MS",INDEX(DropDowns!$G$4:$G$1251,MATCH(TRIM($U143),DropDowns!$F$4:$F$1251,0)),INDEX(DropDowns!$G$4:$G$1251,MATCH(TRIM($U143)&amp;", MS",DropDowns!$F$4:$F$1251,0))))</f>
        <v>Jones</v>
      </c>
      <c r="AM143" s="48" t="s">
        <v>2130</v>
      </c>
      <c r="AN143" s="48" t="str">
        <f t="shared" si="25"/>
        <v>Patience|Pettis|pp8528@gmail.com|9</v>
      </c>
      <c r="AO143" s="48" t="str">
        <f t="shared" si="26"/>
        <v>Patience|Pettis|9</v>
      </c>
      <c r="AP143" s="48" t="e">
        <f>INDEX(Transcripts_2021!$V$2:$V$324,MATCH($AN143,Transcripts_2021!$V$2:$V$324,0))</f>
        <v>#N/A</v>
      </c>
      <c r="AQ143" s="48" t="e">
        <f>INDEX(Transcripts_2021!$W$2:$W$324,MATCH($AO143,Transcripts_2021!$W$2:$W$324,0))</f>
        <v>#N/A</v>
      </c>
      <c r="AR143" s="68" t="e">
        <f t="shared" si="27"/>
        <v>#N/A</v>
      </c>
      <c r="AS143" s="68" t="e">
        <f t="shared" si="28"/>
        <v>#N/A</v>
      </c>
      <c r="AT143" s="48" t="str">
        <f t="shared" si="24"/>
        <v>0149</v>
      </c>
      <c r="AU143" s="48" t="e">
        <f>INDEX(Transcripts_2021!$AC$2:$AC$324,MATCH($AO143,Transcripts_2021!$W$2:$W$324,0))</f>
        <v>#N/A</v>
      </c>
      <c r="AV143" s="68" t="str">
        <f t="shared" si="29"/>
        <v>Yes</v>
      </c>
      <c r="AW143" s="68" t="str">
        <f>IF(INDEX(DropDowns!$E$3:$E$336,MATCH("*"&amp;$AF143&amp;"*",$AF$2:$AF$651,0))="","",INDEX(DropDowns!$E$3:$E$336,MATCH("*"&amp;$AF143&amp;"*",$AF$2:$AF$651,0)))</f>
        <v>Healthcare Management</v>
      </c>
      <c r="AX143" s="68" t="str">
        <f>IF(INDEX(DropDowns!$E$3:$E$336,MATCH("*"&amp;$AG143&amp;"*",$AG$2:$AG$651,0))="","",INDEX(DropDowns!$E$3:$E$336,MATCH("*"&amp;$AG143&amp;"*",$AG$2:$AG$651,0)))</f>
        <v>Acid</v>
      </c>
      <c r="AY143" s="48" t="e">
        <f t="shared" si="30"/>
        <v>#N/A</v>
      </c>
      <c r="AZ143" s="48" t="str">
        <f t="shared" si="31"/>
        <v>Tamekia Pough</v>
      </c>
      <c r="BA143" s="48" t="str">
        <f>$AZ143&amp;COUNTIF($AZ143:$AZ$651,$AZ143)</f>
        <v>Tamekia Pough1</v>
      </c>
      <c r="BB143" s="68" t="e">
        <f>IF(INDEX('AAYME 2021_List'!$B$3:$B$311,MATCH($A143,'AAYME 2021_List'!$A$3:$A$311,0))="Yes","Yes","No")</f>
        <v>#N/A</v>
      </c>
      <c r="BC143" s="8" t="s">
        <v>2131</v>
      </c>
    </row>
    <row r="144" spans="1:55" x14ac:dyDescent="0.3">
      <c r="A144" s="48"/>
      <c r="B144" s="8">
        <v>150</v>
      </c>
      <c r="C144" s="143" t="s">
        <v>3488</v>
      </c>
      <c r="D144" s="143" t="s">
        <v>2547</v>
      </c>
      <c r="E144" s="143" t="s">
        <v>335</v>
      </c>
      <c r="F144" s="143" t="s">
        <v>169</v>
      </c>
      <c r="H144" s="8">
        <v>7692372349</v>
      </c>
      <c r="I144" s="143" t="s">
        <v>376</v>
      </c>
      <c r="J144" s="143" t="s">
        <v>3489</v>
      </c>
      <c r="K144" s="143" t="s">
        <v>245</v>
      </c>
      <c r="L144" s="8" t="s">
        <v>3490</v>
      </c>
      <c r="M144" s="8" t="s">
        <v>2547</v>
      </c>
      <c r="N144" s="8" t="s">
        <v>3491</v>
      </c>
      <c r="O144" s="8">
        <v>7692320694</v>
      </c>
      <c r="P144" s="143" t="s">
        <v>2112</v>
      </c>
      <c r="Q144" s="143" t="s">
        <v>394</v>
      </c>
      <c r="R144" s="8" t="s">
        <v>3492</v>
      </c>
      <c r="T144" s="143" t="s">
        <v>2498</v>
      </c>
      <c r="U144" s="143" t="s">
        <v>2498</v>
      </c>
      <c r="V144" s="8" t="s">
        <v>488</v>
      </c>
      <c r="W144" s="8">
        <v>39073</v>
      </c>
      <c r="X144" s="8" t="s">
        <v>348</v>
      </c>
      <c r="Y144" s="143" t="s">
        <v>245</v>
      </c>
      <c r="Z144" s="8" t="s">
        <v>2114</v>
      </c>
      <c r="AB144" s="8" t="s">
        <v>2115</v>
      </c>
      <c r="AE144" s="233" t="s">
        <v>49</v>
      </c>
      <c r="AF144" s="8" t="s">
        <v>3493</v>
      </c>
      <c r="AI144" s="8" t="s">
        <v>928</v>
      </c>
      <c r="AL144" s="48" t="str">
        <f>IF($U144="","",IF(RIGHT($U144,4)=", MS",INDEX(DropDowns!$G$4:$G$1251,MATCH(TRIM($U144),DropDowns!$F$4:$F$1251,0)),INDEX(DropDowns!$G$4:$G$1251,MATCH(TRIM($U144)&amp;", MS",DropDowns!$F$4:$F$1251,0))))</f>
        <v>Rankin</v>
      </c>
      <c r="AM144" s="48" t="s">
        <v>2130</v>
      </c>
      <c r="AN144" s="48" t="str">
        <f t="shared" si="25"/>
        <v>Tyrone|Frazier||9</v>
      </c>
      <c r="AO144" s="48" t="str">
        <f t="shared" si="26"/>
        <v>Tyrone|Frazier|9</v>
      </c>
      <c r="AP144" s="48" t="e">
        <f>INDEX(Transcripts_2021!$V$2:$V$324,MATCH($AN144,Transcripts_2021!$V$2:$V$324,0))</f>
        <v>#N/A</v>
      </c>
      <c r="AQ144" s="48" t="e">
        <f>INDEX(Transcripts_2021!$W$2:$W$324,MATCH($AO144,Transcripts_2021!$W$2:$W$324,0))</f>
        <v>#N/A</v>
      </c>
      <c r="AR144" s="68" t="e">
        <f t="shared" si="27"/>
        <v>#N/A</v>
      </c>
      <c r="AS144" s="68" t="e">
        <f t="shared" si="28"/>
        <v>#N/A</v>
      </c>
      <c r="AT144" s="48" t="str">
        <f t="shared" si="24"/>
        <v>0150</v>
      </c>
      <c r="AU144" s="48" t="e">
        <f>INDEX(Transcripts_2021!$AC$2:$AC$324,MATCH($AO144,Transcripts_2021!$W$2:$W$324,0))</f>
        <v>#N/A</v>
      </c>
      <c r="AV144" s="68" t="str">
        <f t="shared" si="29"/>
        <v>Yes</v>
      </c>
      <c r="AW144" s="68" t="e">
        <f>IF(INDEX(DropDowns!$E$3:$E$336,MATCH("*"&amp;$AF144&amp;"*",$AF$2:$AF$651,0))="","",INDEX(DropDowns!$E$3:$E$336,MATCH("*"&amp;$AF144&amp;"*",$AF$2:$AF$651,0)))</f>
        <v>#VALUE!</v>
      </c>
      <c r="AX144" s="68" t="str">
        <f>IF(INDEX(DropDowns!$E$3:$E$336,MATCH("*"&amp;$AG144&amp;"*",$AG$2:$AG$651,0))="","",INDEX(DropDowns!$E$3:$E$336,MATCH("*"&amp;$AG144&amp;"*",$AG$2:$AG$651,0)))</f>
        <v>Acid</v>
      </c>
      <c r="AY144" s="48" t="e">
        <f t="shared" si="30"/>
        <v>#N/A</v>
      </c>
      <c r="AZ144" s="48" t="str">
        <f t="shared" si="31"/>
        <v>Rubie Frazier</v>
      </c>
      <c r="BA144" s="48" t="str">
        <f>$AZ144&amp;COUNTIF($AZ144:$AZ$651,$AZ144)</f>
        <v>Rubie Frazier1</v>
      </c>
      <c r="BB144" s="68" t="e">
        <f>IF(INDEX('AAYME 2021_List'!$B$3:$B$311,MATCH($A144,'AAYME 2021_List'!$A$3:$A$311,0))="Yes","Yes","No")</f>
        <v>#N/A</v>
      </c>
      <c r="BC144" s="8" t="s">
        <v>2131</v>
      </c>
    </row>
    <row r="145" spans="1:55" x14ac:dyDescent="0.3">
      <c r="A145" s="48" t="str">
        <f>$AT145&amp;"-"&amp;UPPER(LEFT($D145,3))&amp;"-"&amp;UPPER(LEFT($C145,2))&amp;"-"&amp;$AU145</f>
        <v>0151-GIL-AL-0076</v>
      </c>
      <c r="B145" s="8">
        <v>151</v>
      </c>
      <c r="C145" s="143" t="s">
        <v>3494</v>
      </c>
      <c r="D145" s="143" t="s">
        <v>3495</v>
      </c>
      <c r="E145" s="143" t="s">
        <v>335</v>
      </c>
      <c r="F145" s="143" t="s">
        <v>170</v>
      </c>
      <c r="H145" s="8">
        <v>6014024069</v>
      </c>
      <c r="I145" s="143" t="s">
        <v>340</v>
      </c>
      <c r="J145" s="143" t="s">
        <v>3496</v>
      </c>
      <c r="K145" s="143" t="s">
        <v>2111</v>
      </c>
      <c r="L145" s="8" t="s">
        <v>3497</v>
      </c>
      <c r="M145" s="8" t="s">
        <v>249</v>
      </c>
      <c r="N145" s="8" t="s">
        <v>3498</v>
      </c>
      <c r="O145" s="8">
        <v>6015205102</v>
      </c>
      <c r="P145" s="143" t="s">
        <v>2112</v>
      </c>
      <c r="Q145" s="143" t="s">
        <v>394</v>
      </c>
      <c r="R145" s="8" t="s">
        <v>3499</v>
      </c>
      <c r="T145" s="143" t="s">
        <v>3122</v>
      </c>
      <c r="U145" s="143" t="s">
        <v>3122</v>
      </c>
      <c r="V145" s="8" t="s">
        <v>488</v>
      </c>
      <c r="W145" s="8">
        <v>39401</v>
      </c>
      <c r="X145" s="8" t="s">
        <v>348</v>
      </c>
      <c r="Y145" s="143" t="s">
        <v>202</v>
      </c>
      <c r="Z145" s="8" t="s">
        <v>2114</v>
      </c>
      <c r="AB145" s="8" t="s">
        <v>2115</v>
      </c>
      <c r="AE145" s="233" t="s">
        <v>48</v>
      </c>
      <c r="AF145" s="8" t="s">
        <v>3500</v>
      </c>
      <c r="AG145" s="8" t="s">
        <v>3501</v>
      </c>
      <c r="AH145" s="8" t="s">
        <v>3502</v>
      </c>
      <c r="AI145" s="8" t="s">
        <v>442</v>
      </c>
      <c r="AL145" s="275" t="s">
        <v>202</v>
      </c>
      <c r="AM145" s="48" t="str">
        <f>IF(INDEX('AAYME 2021_List'!$A$3:$A$311,MATCH($A145,'AAYME 2021_List'!$A$3:$A$311,0))=$A145,INDEX('AAYME 2021_List'!$AC$3:$AC$311,MATCH($A145,'AAYME 2021_List'!$A$3:$A$311,0)),"")</f>
        <v>Forrest</v>
      </c>
      <c r="AN145" s="48" t="str">
        <f t="shared" si="25"/>
        <v>Alaina|Gill||7</v>
      </c>
      <c r="AO145" s="48" t="str">
        <f t="shared" si="26"/>
        <v>Alaina|Gill|7</v>
      </c>
      <c r="AP145" s="48" t="str">
        <f>INDEX(Transcripts_2021!$V$2:$V$324,MATCH($AN145,Transcripts_2021!$V$2:$V$324,0))</f>
        <v>Alaina|Gill||7</v>
      </c>
      <c r="AQ145" s="48" t="str">
        <f>INDEX(Transcripts_2021!$W$2:$W$324,MATCH($AO145,Transcripts_2021!$W$2:$W$324,0))</f>
        <v>Alaina|Gill|7</v>
      </c>
      <c r="AR145" s="68" t="str">
        <f t="shared" si="27"/>
        <v>Yes</v>
      </c>
      <c r="AS145" s="68" t="str">
        <f t="shared" si="28"/>
        <v>Yes</v>
      </c>
      <c r="AT145" s="48" t="str">
        <f t="shared" si="24"/>
        <v>0151</v>
      </c>
      <c r="AU145" s="48" t="str">
        <f>INDEX(Transcripts_2021!$AC$2:$AC$324,MATCH($AO145,Transcripts_2021!$W$2:$W$324,0))</f>
        <v>0076</v>
      </c>
      <c r="AV145" s="68" t="str">
        <f t="shared" si="29"/>
        <v>Yes</v>
      </c>
      <c r="AW145" s="68" t="e">
        <f>IF(INDEX(DropDowns!$E$3:$E$336,MATCH("*"&amp;$AF145&amp;"*",$AF$2:$AF$651,0))="","",INDEX(DropDowns!$E$3:$E$336,MATCH("*"&amp;$AF145&amp;"*",$AF$2:$AF$651,0)))</f>
        <v>#VALUE!</v>
      </c>
      <c r="AX145" s="68" t="e">
        <f>IF(INDEX(DropDowns!$E$3:$E$336,MATCH("*"&amp;$AG145&amp;"*",$AG$2:$AG$651,0))="","",INDEX(DropDowns!$E$3:$E$336,MATCH("*"&amp;$AG145&amp;"*",$AG$2:$AG$651,0)))</f>
        <v>#VALUE!</v>
      </c>
      <c r="AY145" s="48" t="str">
        <f t="shared" si="30"/>
        <v>0151-GIL-AL-0076</v>
      </c>
      <c r="AZ145" s="48" t="str">
        <f t="shared" si="31"/>
        <v>Antionette Smith</v>
      </c>
      <c r="BA145" s="48" t="str">
        <f>$AZ145&amp;COUNTIF($AZ145:$AZ$651,$AZ145)</f>
        <v>Antionette Smith1</v>
      </c>
      <c r="BB145" s="68" t="str">
        <f>IF(INDEX('AAYME 2021_List'!$B$3:$B$311,MATCH($A145,'AAYME 2021_List'!$A$3:$A$311,0))="Yes","Yes","No")</f>
        <v>No</v>
      </c>
      <c r="BC145" s="48" t="str">
        <f>IF(INDEX('AAYME 2021_List'!$A$3:$A$311,MATCH($A145,'AAYME 2021_List'!$A$3:$A$311,0))=$A145,INDEX('AAYME 2021_List'!$C$3:$C$311,MATCH($A145,'AAYME 2021_List'!$A$3:$A$311,0)),"")</f>
        <v>03-Missing/Invalid transcript info</v>
      </c>
    </row>
    <row r="146" spans="1:55" x14ac:dyDescent="0.3">
      <c r="A146" s="48"/>
      <c r="B146" s="8">
        <v>153</v>
      </c>
      <c r="C146" s="143" t="s">
        <v>3503</v>
      </c>
      <c r="D146" s="143" t="s">
        <v>3504</v>
      </c>
      <c r="E146" s="143" t="s">
        <v>335</v>
      </c>
      <c r="F146" s="143" t="s">
        <v>170</v>
      </c>
      <c r="G146" s="8" t="s">
        <v>3505</v>
      </c>
      <c r="H146" s="8">
        <v>6623855473</v>
      </c>
      <c r="I146" s="143" t="s">
        <v>376</v>
      </c>
      <c r="J146" s="143" t="s">
        <v>3506</v>
      </c>
      <c r="K146" s="143" t="s">
        <v>2315</v>
      </c>
      <c r="L146" s="8" t="s">
        <v>3507</v>
      </c>
      <c r="M146" s="8" t="s">
        <v>3508</v>
      </c>
      <c r="N146" s="8" t="s">
        <v>3509</v>
      </c>
      <c r="O146" s="8">
        <v>6623851460</v>
      </c>
      <c r="P146" s="143" t="s">
        <v>2112</v>
      </c>
      <c r="Q146" s="143" t="s">
        <v>394</v>
      </c>
      <c r="R146" s="8" t="s">
        <v>3510</v>
      </c>
      <c r="T146" s="143" t="s">
        <v>1605</v>
      </c>
      <c r="U146" s="143" t="s">
        <v>1605</v>
      </c>
      <c r="V146" s="8" t="s">
        <v>488</v>
      </c>
      <c r="W146" s="8">
        <v>38930</v>
      </c>
      <c r="X146" s="8" t="s">
        <v>348</v>
      </c>
      <c r="Y146" s="143" t="s">
        <v>2311</v>
      </c>
      <c r="Z146" s="8" t="s">
        <v>2114</v>
      </c>
      <c r="AE146" s="233" t="s">
        <v>48</v>
      </c>
      <c r="AF146" s="8" t="s">
        <v>3511</v>
      </c>
      <c r="AG146" s="8" t="s">
        <v>3512</v>
      </c>
      <c r="AI146" s="8" t="s">
        <v>2165</v>
      </c>
      <c r="AJ146" s="8" t="s">
        <v>3513</v>
      </c>
      <c r="AL146" s="48" t="str">
        <f>IF($U146="","",IF(RIGHT($U146,4)=", MS",INDEX(DropDowns!$G$4:$G$1251,MATCH(TRIM($U146),DropDowns!$F$4:$F$1251,0)),INDEX(DropDowns!$G$4:$G$1251,MATCH(TRIM($U146)&amp;", MS",DropDowns!$F$4:$F$1251,0))))</f>
        <v>Leflore</v>
      </c>
      <c r="AM146" s="48" t="s">
        <v>2130</v>
      </c>
      <c r="AN146" s="48" t="str">
        <f t="shared" si="25"/>
        <v>Khamiyah|Harris|khamiyah8@icloud.com|9</v>
      </c>
      <c r="AO146" s="48" t="str">
        <f t="shared" si="26"/>
        <v>Khamiyah|Harris|9</v>
      </c>
      <c r="AP146" s="48" t="e">
        <f>INDEX(Transcripts_2021!$V$2:$V$324,MATCH($AN146,Transcripts_2021!$V$2:$V$324,0))</f>
        <v>#N/A</v>
      </c>
      <c r="AQ146" s="48" t="e">
        <f>INDEX(Transcripts_2021!$W$2:$W$324,MATCH($AO146,Transcripts_2021!$W$2:$W$324,0))</f>
        <v>#N/A</v>
      </c>
      <c r="AR146" s="68" t="e">
        <f t="shared" si="27"/>
        <v>#N/A</v>
      </c>
      <c r="AS146" s="68" t="e">
        <f t="shared" si="28"/>
        <v>#N/A</v>
      </c>
      <c r="AT146" s="48" t="str">
        <f t="shared" si="24"/>
        <v>0153</v>
      </c>
      <c r="AU146" s="48" t="e">
        <f>INDEX(Transcripts_2021!$AC$2:$AC$324,MATCH($AO146,Transcripts_2021!$W$2:$W$324,0))</f>
        <v>#N/A</v>
      </c>
      <c r="AV146" s="68" t="str">
        <f t="shared" si="29"/>
        <v>Yes</v>
      </c>
      <c r="AW146" s="68" t="e">
        <f>IF(INDEX(DropDowns!$E$3:$E$336,MATCH("*"&amp;$AF146&amp;"*",$AF$2:$AF$651,0))="","",INDEX(DropDowns!$E$3:$E$336,MATCH("*"&amp;$AF146&amp;"*",$AF$2:$AF$651,0)))</f>
        <v>#VALUE!</v>
      </c>
      <c r="AX146" s="68" t="str">
        <f>IF(INDEX(DropDowns!$E$3:$E$336,MATCH("*"&amp;$AG146&amp;"*",$AG$2:$AG$651,0))="","",INDEX(DropDowns!$E$3:$E$336,MATCH("*"&amp;$AG146&amp;"*",$AG$2:$AG$651,0)))</f>
        <v>Herpetologist</v>
      </c>
      <c r="AY146" s="48" t="e">
        <f t="shared" si="30"/>
        <v>#N/A</v>
      </c>
      <c r="AZ146" s="48" t="str">
        <f t="shared" si="31"/>
        <v>Khambrya Cornell</v>
      </c>
      <c r="BA146" s="48" t="str">
        <f>$AZ146&amp;COUNTIF($AZ146:$AZ$651,$AZ146)</f>
        <v>Khambrya Cornell1</v>
      </c>
      <c r="BB146" s="68" t="e">
        <f>IF(INDEX('AAYME 2021_List'!$B$3:$B$311,MATCH($A146,'AAYME 2021_List'!$A$3:$A$311,0))="Yes","Yes","No")</f>
        <v>#N/A</v>
      </c>
      <c r="BC146" s="8" t="s">
        <v>2131</v>
      </c>
    </row>
    <row r="147" spans="1:55" x14ac:dyDescent="0.3">
      <c r="A147" s="48"/>
      <c r="B147" s="8">
        <v>154</v>
      </c>
      <c r="C147" s="143" t="s">
        <v>3514</v>
      </c>
      <c r="D147" s="143" t="s">
        <v>3515</v>
      </c>
      <c r="E147" s="143" t="s">
        <v>335</v>
      </c>
      <c r="F147" s="143" t="s">
        <v>170</v>
      </c>
      <c r="G147" s="8" t="s">
        <v>3516</v>
      </c>
      <c r="H147" s="8">
        <v>6622750545</v>
      </c>
      <c r="I147" s="143" t="s">
        <v>376</v>
      </c>
      <c r="J147" s="143" t="s">
        <v>3517</v>
      </c>
      <c r="K147" s="143" t="s">
        <v>2767</v>
      </c>
      <c r="L147" s="8" t="s">
        <v>3518</v>
      </c>
      <c r="M147" s="8" t="s">
        <v>3515</v>
      </c>
      <c r="N147" s="8" t="s">
        <v>3519</v>
      </c>
      <c r="O147" s="8">
        <v>6622750545</v>
      </c>
      <c r="P147" s="143" t="s">
        <v>2159</v>
      </c>
      <c r="Q147" s="143" t="s">
        <v>43</v>
      </c>
      <c r="R147" s="8" t="s">
        <v>3520</v>
      </c>
      <c r="T147" s="143" t="s">
        <v>3521</v>
      </c>
      <c r="U147" s="143" t="s">
        <v>3521</v>
      </c>
      <c r="V147" s="8" t="s">
        <v>488</v>
      </c>
      <c r="W147" s="8">
        <v>39756</v>
      </c>
      <c r="X147" s="8" t="s">
        <v>348</v>
      </c>
      <c r="Y147" s="143" t="s">
        <v>232</v>
      </c>
      <c r="Z147" s="8" t="s">
        <v>2114</v>
      </c>
      <c r="AB147" s="8" t="s">
        <v>2115</v>
      </c>
      <c r="AE147" s="233" t="s">
        <v>48</v>
      </c>
      <c r="AF147" s="8" t="s">
        <v>3522</v>
      </c>
      <c r="AG147" s="8" t="s">
        <v>3523</v>
      </c>
      <c r="AI147" s="8" t="s">
        <v>442</v>
      </c>
      <c r="AL147" s="48" t="str">
        <f>IF($U147="","",IF(RIGHT($U147,4)=", MS",INDEX(DropDowns!$G$4:$G$1251,MATCH(TRIM($U147),DropDowns!$F$4:$F$1251,0)),INDEX(DropDowns!$G$4:$G$1251,MATCH(TRIM($U147)&amp;", MS",DropDowns!$F$4:$F$1251,0))))</f>
        <v>Monroe</v>
      </c>
      <c r="AM147" s="48" t="s">
        <v>2130</v>
      </c>
      <c r="AN147" s="48" t="str">
        <f t="shared" si="25"/>
        <v>Aaliyah|Heard|liya40@live.com|9</v>
      </c>
      <c r="AO147" s="48" t="str">
        <f t="shared" si="26"/>
        <v>Aaliyah|Heard|9</v>
      </c>
      <c r="AP147" s="48" t="e">
        <f>INDEX(Transcripts_2021!$V$2:$V$324,MATCH($AN147,Transcripts_2021!$V$2:$V$324,0))</f>
        <v>#N/A</v>
      </c>
      <c r="AQ147" s="48" t="e">
        <f>INDEX(Transcripts_2021!$W$2:$W$324,MATCH($AO147,Transcripts_2021!$W$2:$W$324,0))</f>
        <v>#N/A</v>
      </c>
      <c r="AR147" s="68" t="e">
        <f t="shared" si="27"/>
        <v>#N/A</v>
      </c>
      <c r="AS147" s="68" t="e">
        <f t="shared" si="28"/>
        <v>#N/A</v>
      </c>
      <c r="AT147" s="48" t="str">
        <f t="shared" si="24"/>
        <v>0154</v>
      </c>
      <c r="AU147" s="48" t="e">
        <f>INDEX(Transcripts_2021!$AC$2:$AC$324,MATCH($AO147,Transcripts_2021!$W$2:$W$324,0))</f>
        <v>#N/A</v>
      </c>
      <c r="AV147" s="68" t="str">
        <f t="shared" si="29"/>
        <v>Yes</v>
      </c>
      <c r="AW147" s="68" t="str">
        <f>IF(INDEX(DropDowns!$E$3:$E$336,MATCH("*"&amp;$AF147&amp;"*",$AF$2:$AF$651,0))="","",INDEX(DropDowns!$E$3:$E$336,MATCH("*"&amp;$AF147&amp;"*",$AF$2:$AF$651,0)))</f>
        <v>Horticulture</v>
      </c>
      <c r="AX147" s="68" t="str">
        <f>IF(INDEX(DropDowns!$E$3:$E$336,MATCH("*"&amp;$AG147&amp;"*",$AG$2:$AG$651,0))="","",INDEX(DropDowns!$E$3:$E$336,MATCH("*"&amp;$AG147&amp;"*",$AG$2:$AG$651,0)))</f>
        <v>Horticulture</v>
      </c>
      <c r="AY147" s="48" t="e">
        <f t="shared" si="30"/>
        <v>#N/A</v>
      </c>
      <c r="AZ147" s="48" t="str">
        <f t="shared" si="31"/>
        <v>Will Heard</v>
      </c>
      <c r="BA147" s="48" t="str">
        <f>$AZ147&amp;COUNTIF($AZ147:$AZ$651,$AZ147)</f>
        <v>Will Heard1</v>
      </c>
      <c r="BB147" s="68" t="e">
        <f>IF(INDEX('AAYME 2021_List'!$B$3:$B$311,MATCH($A147,'AAYME 2021_List'!$A$3:$A$311,0))="Yes","Yes","No")</f>
        <v>#N/A</v>
      </c>
      <c r="BC147" s="8" t="s">
        <v>2131</v>
      </c>
    </row>
    <row r="148" spans="1:55" x14ac:dyDescent="0.3">
      <c r="A148" s="48" t="str">
        <f>$AT148&amp;"-"&amp;UPPER(LEFT($D148,3))&amp;"-"&amp;UPPER(LEFT($C148,2))&amp;"-"&amp;$AU148</f>
        <v>0155-DIX-MO-0221</v>
      </c>
      <c r="B148" s="8">
        <v>155</v>
      </c>
      <c r="C148" s="143" t="s">
        <v>3524</v>
      </c>
      <c r="D148" s="143" t="s">
        <v>3525</v>
      </c>
      <c r="E148" s="143" t="s">
        <v>335</v>
      </c>
      <c r="F148" s="143" t="s">
        <v>170</v>
      </c>
      <c r="G148" s="8" t="s">
        <v>3526</v>
      </c>
      <c r="H148" s="8">
        <v>6623027571</v>
      </c>
      <c r="I148" s="143" t="s">
        <v>376</v>
      </c>
      <c r="J148" s="143" t="s">
        <v>3527</v>
      </c>
      <c r="K148" s="143" t="s">
        <v>3528</v>
      </c>
      <c r="L148" s="8" t="s">
        <v>3529</v>
      </c>
      <c r="M148" s="8" t="s">
        <v>3525</v>
      </c>
      <c r="N148" s="8" t="s">
        <v>3530</v>
      </c>
      <c r="O148" s="8">
        <v>6629028941</v>
      </c>
      <c r="P148" s="143" t="s">
        <v>2112</v>
      </c>
      <c r="Q148" s="143" t="s">
        <v>45</v>
      </c>
      <c r="R148" s="8" t="s">
        <v>3531</v>
      </c>
      <c r="S148" s="8" t="s">
        <v>3532</v>
      </c>
      <c r="T148" s="143" t="s">
        <v>1495</v>
      </c>
      <c r="U148" s="143" t="s">
        <v>1495</v>
      </c>
      <c r="V148" s="8" t="s">
        <v>488</v>
      </c>
      <c r="W148" s="8">
        <v>38614</v>
      </c>
      <c r="X148" s="8" t="s">
        <v>348</v>
      </c>
      <c r="Y148" s="143" t="s">
        <v>3533</v>
      </c>
      <c r="Z148" s="8" t="s">
        <v>2114</v>
      </c>
      <c r="AB148" s="8" t="s">
        <v>2115</v>
      </c>
      <c r="AE148" s="233" t="s">
        <v>49</v>
      </c>
      <c r="AF148" s="8" t="s">
        <v>3534</v>
      </c>
      <c r="AG148" s="8" t="s">
        <v>3535</v>
      </c>
      <c r="AH148" s="8" t="s">
        <v>3536</v>
      </c>
      <c r="AI148" s="8" t="s">
        <v>442</v>
      </c>
      <c r="AL148" s="48" t="str">
        <f>IF($U148="","",IF(RIGHT($U148,4)=", MS",INDEX(DropDowns!$G$4:$G$1251,MATCH(TRIM($U148),DropDowns!$F$4:$F$1251,0)),INDEX(DropDowns!$G$4:$G$1251,MATCH(TRIM($U148)&amp;", MS",DropDowns!$F$4:$F$1251,0))))</f>
        <v>Coahoma</v>
      </c>
      <c r="AM148" s="48" t="str">
        <f>IF(INDEX('AAYME 2021_List'!$A$3:$A$311,MATCH($A148,'AAYME 2021_List'!$A$3:$A$311,0))=$A148,INDEX('AAYME 2021_List'!$AC$3:$AC$311,MATCH($A148,'AAYME 2021_List'!$A$3:$A$311,0)),"")</f>
        <v>Coahoma</v>
      </c>
      <c r="AN148" s="48" t="str">
        <f t="shared" si="25"/>
        <v>Morgan|Dixon|mdixon7472@cmsd.k12.ms.us|9</v>
      </c>
      <c r="AO148" s="48" t="str">
        <f t="shared" si="26"/>
        <v>Morgan|Dixon|9</v>
      </c>
      <c r="AP148" s="48" t="str">
        <f>INDEX(Transcripts_2021!$V$2:$V$324,MATCH($AN148,Transcripts_2021!$V$2:$V$324,0))</f>
        <v>Morgan|Dixon|mdixon7472@cmsd.k12.ms.us|9</v>
      </c>
      <c r="AQ148" s="48" t="str">
        <f>INDEX(Transcripts_2021!$W$2:$W$324,MATCH($AO148,Transcripts_2021!$W$2:$W$324,0))</f>
        <v>Morgan|Dixon|9</v>
      </c>
      <c r="AR148" s="68" t="str">
        <f t="shared" si="27"/>
        <v>Yes</v>
      </c>
      <c r="AS148" s="68" t="str">
        <f t="shared" si="28"/>
        <v>Yes</v>
      </c>
      <c r="AT148" s="48" t="str">
        <f t="shared" si="24"/>
        <v>0155</v>
      </c>
      <c r="AU148" s="48" t="str">
        <f>INDEX(Transcripts_2021!$AC$2:$AC$324,MATCH($AO148,Transcripts_2021!$W$2:$W$324,0))</f>
        <v>0221</v>
      </c>
      <c r="AV148" s="68" t="str">
        <f t="shared" si="29"/>
        <v>Yes</v>
      </c>
      <c r="AW148" s="68" t="str">
        <f>IF(INDEX(DropDowns!$E$3:$E$336,MATCH("*"&amp;$AF148&amp;"*",$AF$2:$AF$651,0))="","",INDEX(DropDowns!$E$3:$E$336,MATCH("*"&amp;$AF148&amp;"*",$AF$2:$AF$651,0)))</f>
        <v>Hospital</v>
      </c>
      <c r="AX148" s="68" t="str">
        <f>IF(INDEX(DropDowns!$E$3:$E$336,MATCH("*"&amp;$AG148&amp;"*",$AG$2:$AG$651,0))="","",INDEX(DropDowns!$E$3:$E$336,MATCH("*"&amp;$AG148&amp;"*",$AG$2:$AG$651,0)))</f>
        <v>Hospital</v>
      </c>
      <c r="AY148" s="48" t="str">
        <f t="shared" si="30"/>
        <v>0155-DIX-MO-0221</v>
      </c>
      <c r="AZ148" s="48" t="str">
        <f t="shared" si="31"/>
        <v>Chequitia Dixon</v>
      </c>
      <c r="BA148" s="48" t="str">
        <f>$AZ148&amp;COUNTIF($AZ148:$AZ$651,$AZ148)</f>
        <v>Chequitia Dixon1</v>
      </c>
      <c r="BB148" s="68" t="str">
        <f>IF(INDEX('AAYME 2021_List'!$B$3:$B$311,MATCH($A148,'AAYME 2021_List'!$A$3:$A$311,0))="Yes","Yes","No")</f>
        <v>No</v>
      </c>
      <c r="BC148" s="48" t="str">
        <f>IF(INDEX('AAYME 2021_List'!$A$3:$A$311,MATCH($A148,'AAYME 2021_List'!$A$3:$A$311,0))=$A148,INDEX('AAYME 2021_List'!$C$3:$C$311,MATCH($A148,'AAYME 2021_List'!$A$3:$A$311,0)),"")</f>
        <v>99-Not Selected</v>
      </c>
    </row>
    <row r="149" spans="1:55" x14ac:dyDescent="0.3">
      <c r="A149" s="48"/>
      <c r="B149" s="8">
        <v>157</v>
      </c>
      <c r="C149" s="143" t="s">
        <v>3537</v>
      </c>
      <c r="D149" s="143" t="s">
        <v>3538</v>
      </c>
      <c r="E149" s="143" t="s">
        <v>335</v>
      </c>
      <c r="F149" s="143" t="s">
        <v>170</v>
      </c>
      <c r="G149" s="8" t="s">
        <v>3539</v>
      </c>
      <c r="H149" s="8">
        <v>6015759240</v>
      </c>
      <c r="I149" s="143" t="s">
        <v>376</v>
      </c>
      <c r="J149" s="143" t="s">
        <v>3540</v>
      </c>
      <c r="K149" s="143" t="s">
        <v>3541</v>
      </c>
      <c r="L149" s="8" t="s">
        <v>3542</v>
      </c>
      <c r="M149" s="8" t="s">
        <v>879</v>
      </c>
      <c r="N149" s="8" t="s">
        <v>3539</v>
      </c>
      <c r="O149" s="8">
        <v>6015759240</v>
      </c>
      <c r="P149" s="143" t="s">
        <v>2112</v>
      </c>
      <c r="Q149" s="143" t="s">
        <v>394</v>
      </c>
      <c r="R149" s="8" t="s">
        <v>3543</v>
      </c>
      <c r="T149" s="143" t="s">
        <v>3544</v>
      </c>
      <c r="U149" s="143" t="s">
        <v>3544</v>
      </c>
      <c r="V149" s="8" t="s">
        <v>488</v>
      </c>
      <c r="W149" s="8">
        <v>39350</v>
      </c>
      <c r="X149" s="8" t="s">
        <v>348</v>
      </c>
      <c r="Y149" s="143" t="s">
        <v>3379</v>
      </c>
      <c r="Z149" s="8" t="s">
        <v>2114</v>
      </c>
      <c r="AE149" s="233" t="s">
        <v>48</v>
      </c>
      <c r="AF149" s="8" t="s">
        <v>3545</v>
      </c>
      <c r="AI149" s="8" t="s">
        <v>2165</v>
      </c>
      <c r="AJ149" s="8" t="s">
        <v>3546</v>
      </c>
      <c r="AL149" s="48" t="str">
        <f>IF($U149="","",IF(RIGHT($U149,4)=", MS",INDEX(DropDowns!$G$4:$G$1251,MATCH(TRIM($U149),DropDowns!$F$4:$F$1251,0)),INDEX(DropDowns!$G$4:$G$1251,MATCH(TRIM($U149)&amp;", MS",DropDowns!$F$4:$F$1251,0))))</f>
        <v>Neshoba</v>
      </c>
      <c r="AM149" s="48" t="s">
        <v>2130</v>
      </c>
      <c r="AN149" s="48" t="str">
        <f t="shared" si="25"/>
        <v>Amari|Murray|carter.j2005@gmail.com|9</v>
      </c>
      <c r="AO149" s="48" t="str">
        <f t="shared" si="26"/>
        <v>Amari|Murray|9</v>
      </c>
      <c r="AP149" s="48" t="e">
        <f>INDEX(Transcripts_2021!$V$2:$V$324,MATCH($AN149,Transcripts_2021!$V$2:$V$324,0))</f>
        <v>#N/A</v>
      </c>
      <c r="AQ149" s="48" t="e">
        <f>INDEX(Transcripts_2021!$W$2:$W$324,MATCH($AO149,Transcripts_2021!$W$2:$W$324,0))</f>
        <v>#N/A</v>
      </c>
      <c r="AR149" s="68" t="e">
        <f t="shared" si="27"/>
        <v>#N/A</v>
      </c>
      <c r="AS149" s="68" t="e">
        <f t="shared" si="28"/>
        <v>#N/A</v>
      </c>
      <c r="AT149" s="48" t="str">
        <f t="shared" si="24"/>
        <v>0157</v>
      </c>
      <c r="AU149" s="48" t="e">
        <f>INDEX(Transcripts_2021!$AC$2:$AC$324,MATCH($AO149,Transcripts_2021!$W$2:$W$324,0))</f>
        <v>#N/A</v>
      </c>
      <c r="AV149" s="68" t="str">
        <f t="shared" si="29"/>
        <v>Yes</v>
      </c>
      <c r="AW149" s="68" t="str">
        <f>IF(INDEX(DropDowns!$E$3:$E$336,MATCH("*"&amp;$AF149&amp;"*",$AF$2:$AF$651,0))="","",INDEX(DropDowns!$E$3:$E$336,MATCH("*"&amp;$AF149&amp;"*",$AF$2:$AF$651,0)))</f>
        <v>Human Services</v>
      </c>
      <c r="AX149" s="68" t="str">
        <f>IF(INDEX(DropDowns!$E$3:$E$336,MATCH("*"&amp;$AG149&amp;"*",$AG$2:$AG$651,0))="","",INDEX(DropDowns!$E$3:$E$336,MATCH("*"&amp;$AG149&amp;"*",$AG$2:$AG$651,0)))</f>
        <v>Acid</v>
      </c>
      <c r="AY149" s="48" t="e">
        <f t="shared" si="30"/>
        <v>#N/A</v>
      </c>
      <c r="AZ149" s="48" t="str">
        <f t="shared" si="31"/>
        <v>Jennifer Carter</v>
      </c>
      <c r="BA149" s="48" t="str">
        <f>$AZ149&amp;COUNTIF($AZ149:$AZ$651,$AZ149)</f>
        <v>Jennifer Carter1</v>
      </c>
      <c r="BB149" s="68" t="e">
        <f>IF(INDEX('AAYME 2021_List'!$B$3:$B$311,MATCH($A149,'AAYME 2021_List'!$A$3:$A$311,0))="Yes","Yes","No")</f>
        <v>#N/A</v>
      </c>
      <c r="BC149" s="8" t="s">
        <v>2131</v>
      </c>
    </row>
    <row r="150" spans="1:55" x14ac:dyDescent="0.3">
      <c r="A150" s="48" t="str">
        <f>$AT150&amp;"-"&amp;UPPER(LEFT($D150,3))&amp;"-"&amp;UPPER(LEFT($C150,2))&amp;"-"&amp;$AU150</f>
        <v>0158-WAR-KR-0284</v>
      </c>
      <c r="B150" s="8">
        <v>158</v>
      </c>
      <c r="C150" s="143" t="s">
        <v>3547</v>
      </c>
      <c r="D150" s="143" t="s">
        <v>3548</v>
      </c>
      <c r="E150" s="143" t="s">
        <v>335</v>
      </c>
      <c r="F150" s="143" t="s">
        <v>170</v>
      </c>
      <c r="H150" s="8">
        <v>6016508457</v>
      </c>
      <c r="I150" s="143" t="s">
        <v>376</v>
      </c>
      <c r="J150" s="143" t="s">
        <v>3549</v>
      </c>
      <c r="K150" s="143" t="s">
        <v>3378</v>
      </c>
      <c r="L150" s="8" t="s">
        <v>1871</v>
      </c>
      <c r="M150" s="8" t="s">
        <v>3548</v>
      </c>
      <c r="N150" s="8" t="s">
        <v>3550</v>
      </c>
      <c r="O150" s="8">
        <v>6016506311</v>
      </c>
      <c r="P150" s="143" t="s">
        <v>2112</v>
      </c>
      <c r="Q150" s="143" t="s">
        <v>45</v>
      </c>
      <c r="R150" s="8" t="s">
        <v>3551</v>
      </c>
      <c r="T150" s="143" t="s">
        <v>3544</v>
      </c>
      <c r="U150" s="143" t="s">
        <v>3544</v>
      </c>
      <c r="V150" s="8" t="s">
        <v>488</v>
      </c>
      <c r="W150" s="8">
        <v>39350</v>
      </c>
      <c r="X150" s="8" t="s">
        <v>348</v>
      </c>
      <c r="Y150" s="143" t="s">
        <v>3379</v>
      </c>
      <c r="Z150" s="8" t="s">
        <v>2114</v>
      </c>
      <c r="AB150" s="8" t="s">
        <v>2115</v>
      </c>
      <c r="AE150" s="233" t="s">
        <v>49</v>
      </c>
      <c r="AF150" s="8" t="s">
        <v>3552</v>
      </c>
      <c r="AG150" s="8" t="s">
        <v>3553</v>
      </c>
      <c r="AI150" s="8" t="s">
        <v>2165</v>
      </c>
      <c r="AJ150" s="8" t="s">
        <v>3554</v>
      </c>
      <c r="AL150" s="48" t="str">
        <f>IF($U150="","",IF(RIGHT($U150,4)=", MS",INDEX(DropDowns!$G$4:$G$1251,MATCH(TRIM($U150),DropDowns!$F$4:$F$1251,0)),INDEX(DropDowns!$G$4:$G$1251,MATCH(TRIM($U150)&amp;", MS",DropDowns!$F$4:$F$1251,0))))</f>
        <v>Neshoba</v>
      </c>
      <c r="AM150" s="48" t="str">
        <f>IF(INDEX('AAYME 2021_List'!$A$3:$A$311,MATCH($A150,'AAYME 2021_List'!$A$3:$A$311,0))=$A150,INDEX('AAYME 2021_List'!$AC$3:$AC$311,MATCH($A150,'AAYME 2021_List'!$A$3:$A$311,0)),"")</f>
        <v>Neshoba</v>
      </c>
      <c r="AN150" s="48" t="str">
        <f t="shared" si="25"/>
        <v>Krislyn|Warren||9</v>
      </c>
      <c r="AO150" s="48" t="str">
        <f t="shared" si="26"/>
        <v>Krislyn|Warren|9</v>
      </c>
      <c r="AP150" s="48" t="e">
        <f>INDEX(Transcripts_2021!$V$2:$V$324,MATCH($AN150,Transcripts_2021!$V$2:$V$324,0))</f>
        <v>#N/A</v>
      </c>
      <c r="AQ150" s="48" t="str">
        <f>INDEX(Transcripts_2021!$W$2:$W$324,MATCH($AO150,Transcripts_2021!$W$2:$W$324,0))</f>
        <v>Krislyn|Warren|9</v>
      </c>
      <c r="AR150" s="68" t="e">
        <f t="shared" si="27"/>
        <v>#N/A</v>
      </c>
      <c r="AS150" s="68" t="str">
        <f t="shared" si="28"/>
        <v>Yes</v>
      </c>
      <c r="AT150" s="48" t="str">
        <f t="shared" si="24"/>
        <v>0158</v>
      </c>
      <c r="AU150" s="48" t="str">
        <f>INDEX(Transcripts_2021!$AC$2:$AC$324,MATCH($AO150,Transcripts_2021!$W$2:$W$324,0))</f>
        <v>0284</v>
      </c>
      <c r="AV150" s="68" t="str">
        <f t="shared" si="29"/>
        <v>Yes</v>
      </c>
      <c r="AW150" s="68" t="str">
        <f>IF(INDEX(DropDowns!$E$3:$E$336,MATCH("*"&amp;$AF150&amp;"*",$AF$2:$AF$651,0))="","",INDEX(DropDowns!$E$3:$E$336,MATCH("*"&amp;$AF150&amp;"*",$AF$2:$AF$651,0)))</f>
        <v>Hydrogen</v>
      </c>
      <c r="AX150" s="68" t="str">
        <f>IF(INDEX(DropDowns!$E$3:$E$336,MATCH("*"&amp;$AG150&amp;"*",$AG$2:$AG$651,0))="","",INDEX(DropDowns!$E$3:$E$336,MATCH("*"&amp;$AG150&amp;"*",$AG$2:$AG$651,0)))</f>
        <v>Hydrogen</v>
      </c>
      <c r="AY150" s="48" t="str">
        <f t="shared" si="30"/>
        <v>0158-WAR-KR-0284</v>
      </c>
      <c r="AZ150" s="48" t="str">
        <f t="shared" si="31"/>
        <v>Marquita Warren</v>
      </c>
      <c r="BA150" s="48" t="str">
        <f>$AZ150&amp;COUNTIF($AZ150:$AZ$651,$AZ150)</f>
        <v>Marquita Warren1</v>
      </c>
      <c r="BB150" s="68" t="str">
        <f>IF(INDEX('AAYME 2021_List'!$B$3:$B$311,MATCH($A150,'AAYME 2021_List'!$A$3:$A$311,0))="Yes","Yes","No")</f>
        <v>No</v>
      </c>
      <c r="BC150" s="48" t="str">
        <f>IF(INDEX('AAYME 2021_List'!$A$3:$A$311,MATCH($A150,'AAYME 2021_List'!$A$3:$A$311,0))=$A150,INDEX('AAYME 2021_List'!$C$3:$C$311,MATCH($A150,'AAYME 2021_List'!$A$3:$A$311,0)),"")</f>
        <v>03-Missing/Invalid transcript info</v>
      </c>
    </row>
    <row r="151" spans="1:55" x14ac:dyDescent="0.3">
      <c r="A151" s="48" t="str">
        <f>$AT151&amp;"-"&amp;UPPER(LEFT($D151,3))&amp;"-"&amp;UPPER(LEFT($C151,2))&amp;"-"&amp;$AU151</f>
        <v>0159-WAS-MA-0088</v>
      </c>
      <c r="B151" s="8">
        <v>159</v>
      </c>
      <c r="C151" s="143" t="s">
        <v>3555</v>
      </c>
      <c r="D151" s="143" t="s">
        <v>260</v>
      </c>
      <c r="E151" s="143" t="s">
        <v>335</v>
      </c>
      <c r="F151" s="143" t="s">
        <v>170</v>
      </c>
      <c r="G151" s="8" t="s">
        <v>3556</v>
      </c>
      <c r="H151" s="8">
        <v>6015751360</v>
      </c>
      <c r="I151" s="143" t="s">
        <v>401</v>
      </c>
      <c r="J151" s="143" t="s">
        <v>3557</v>
      </c>
      <c r="K151" s="143" t="s">
        <v>3558</v>
      </c>
      <c r="L151" s="8" t="s">
        <v>3559</v>
      </c>
      <c r="M151" s="8" t="s">
        <v>260</v>
      </c>
      <c r="N151" s="8" t="s">
        <v>3560</v>
      </c>
      <c r="O151" s="8">
        <v>6624184032</v>
      </c>
      <c r="P151" s="143" t="s">
        <v>2112</v>
      </c>
      <c r="Q151" s="143" t="s">
        <v>45</v>
      </c>
      <c r="R151" s="8" t="s">
        <v>3561</v>
      </c>
      <c r="T151" s="143" t="s">
        <v>3378</v>
      </c>
      <c r="U151" s="143" t="s">
        <v>3378</v>
      </c>
      <c r="V151" s="8" t="s">
        <v>488</v>
      </c>
      <c r="W151" s="8">
        <v>39350</v>
      </c>
      <c r="X151" s="8" t="s">
        <v>348</v>
      </c>
      <c r="Y151" s="143" t="s">
        <v>3379</v>
      </c>
      <c r="Z151" s="8" t="s">
        <v>2114</v>
      </c>
      <c r="AB151" s="8" t="s">
        <v>2115</v>
      </c>
      <c r="AE151" s="233" t="s">
        <v>48</v>
      </c>
      <c r="AF151" s="8" t="s">
        <v>3562</v>
      </c>
      <c r="AG151" s="8" t="s">
        <v>3563</v>
      </c>
      <c r="AI151" s="8" t="s">
        <v>369</v>
      </c>
      <c r="AL151" s="48" t="str">
        <f>IF($U151="","",IF(RIGHT($U151,4)=", MS",INDEX(DropDowns!$G$4:$G$1251,MATCH(TRIM($U151),DropDowns!$F$4:$F$1251,0)),INDEX(DropDowns!$G$4:$G$1251,MATCH(TRIM($U151)&amp;", MS",DropDowns!$F$4:$F$1251,0))))</f>
        <v>Neshoba</v>
      </c>
      <c r="AM151" s="48" t="str">
        <f>IF(INDEX('AAYME 2021_List'!$A$3:$A$311,MATCH($A151,'AAYME 2021_List'!$A$3:$A$311,0))=$A151,INDEX('AAYME 2021_List'!$AC$3:$AC$311,MATCH($A151,'AAYME 2021_List'!$A$3:$A$311,0)),"")</f>
        <v>Neshoba</v>
      </c>
      <c r="AN151" s="48" t="str">
        <f t="shared" si="25"/>
        <v>Marlee|Washington|marleew06@icloud.com|8</v>
      </c>
      <c r="AO151" s="48" t="str">
        <f t="shared" si="26"/>
        <v>Marlee|Washington|8</v>
      </c>
      <c r="AP151" s="48" t="e">
        <f>INDEX(Transcripts_2021!$V$2:$V$324,MATCH($AN151,Transcripts_2021!$V$2:$V$324,0))</f>
        <v>#N/A</v>
      </c>
      <c r="AQ151" s="48" t="str">
        <f>INDEX(Transcripts_2021!$W$2:$W$324,MATCH($AO151,Transcripts_2021!$W$2:$W$324,0))</f>
        <v>Marlee|Washington|8</v>
      </c>
      <c r="AR151" s="68" t="e">
        <f t="shared" si="27"/>
        <v>#N/A</v>
      </c>
      <c r="AS151" s="68" t="str">
        <f t="shared" si="28"/>
        <v>Yes</v>
      </c>
      <c r="AT151" s="48" t="str">
        <f t="shared" si="24"/>
        <v>0159</v>
      </c>
      <c r="AU151" s="48" t="str">
        <f>INDEX(Transcripts_2021!$AC$2:$AC$324,MATCH($AO151,Transcripts_2021!$W$2:$W$324,0))</f>
        <v>0088</v>
      </c>
      <c r="AV151" s="68" t="str">
        <f t="shared" si="29"/>
        <v>Yes</v>
      </c>
      <c r="AW151" s="68" t="str">
        <f>IF(INDEX(DropDowns!$E$3:$E$336,MATCH("*"&amp;$AF151&amp;"*",$AF$2:$AF$651,0))="","",INDEX(DropDowns!$E$3:$E$336,MATCH("*"&amp;$AF151&amp;"*",$AF$2:$AF$651,0)))</f>
        <v>Hydrologist</v>
      </c>
      <c r="AX151" s="68" t="str">
        <f>IF(INDEX(DropDowns!$E$3:$E$336,MATCH("*"&amp;$AG151&amp;"*",$AG$2:$AG$651,0))="","",INDEX(DropDowns!$E$3:$E$336,MATCH("*"&amp;$AG151&amp;"*",$AG$2:$AG$651,0)))</f>
        <v>Hydrologist</v>
      </c>
      <c r="AY151" s="48" t="str">
        <f t="shared" si="30"/>
        <v>0159-WAS-MA-0088</v>
      </c>
      <c r="AZ151" s="48" t="str">
        <f t="shared" si="31"/>
        <v>Melonie Washington</v>
      </c>
      <c r="BA151" s="48" t="str">
        <f>$AZ151&amp;COUNTIF($AZ151:$AZ$651,$AZ151)</f>
        <v>Melonie Washington1</v>
      </c>
      <c r="BB151" s="68" t="str">
        <f>IF(INDEX('AAYME 2021_List'!$B$3:$B$311,MATCH($A151,'AAYME 2021_List'!$A$3:$A$311,0))="Yes","Yes","No")</f>
        <v>No</v>
      </c>
      <c r="BC151" s="48" t="str">
        <f>IF(INDEX('AAYME 2021_List'!$A$3:$A$311,MATCH($A151,'AAYME 2021_List'!$A$3:$A$311,0))=$A151,INDEX('AAYME 2021_List'!$C$3:$C$311,MATCH($A151,'AAYME 2021_List'!$A$3:$A$311,0)),"")</f>
        <v>03-Missing/Invalid transcript info</v>
      </c>
    </row>
    <row r="152" spans="1:55" x14ac:dyDescent="0.3">
      <c r="A152" s="48" t="str">
        <f>$AT152&amp;"-"&amp;UPPER(LEFT($D152,3))&amp;"-"&amp;UPPER(LEFT($C152,2))&amp;"-"&amp;$AU152</f>
        <v>0160-AND-AN-0140</v>
      </c>
      <c r="B152" s="8">
        <v>160</v>
      </c>
      <c r="C152" s="143" t="s">
        <v>3564</v>
      </c>
      <c r="D152" s="143" t="s">
        <v>1127</v>
      </c>
      <c r="E152" s="143" t="s">
        <v>335</v>
      </c>
      <c r="F152" s="143" t="s">
        <v>170</v>
      </c>
      <c r="G152" s="8" t="s">
        <v>3565</v>
      </c>
      <c r="H152" s="8">
        <v>6624582245</v>
      </c>
      <c r="I152" s="143" t="s">
        <v>376</v>
      </c>
      <c r="J152" s="143" t="s">
        <v>3506</v>
      </c>
      <c r="K152" s="143" t="s">
        <v>3566</v>
      </c>
      <c r="L152" s="8" t="s">
        <v>3567</v>
      </c>
      <c r="M152" s="8" t="s">
        <v>1127</v>
      </c>
      <c r="N152" s="8" t="s">
        <v>3568</v>
      </c>
      <c r="O152" s="8">
        <v>6623928781</v>
      </c>
      <c r="P152" s="143" t="s">
        <v>2112</v>
      </c>
      <c r="Q152" s="143" t="s">
        <v>394</v>
      </c>
      <c r="R152" s="8" t="s">
        <v>3569</v>
      </c>
      <c r="S152" s="8" t="s">
        <v>3570</v>
      </c>
      <c r="T152" s="143" t="s">
        <v>831</v>
      </c>
      <c r="U152" s="143" t="s">
        <v>831</v>
      </c>
      <c r="V152" s="8" t="s">
        <v>488</v>
      </c>
      <c r="W152" s="8">
        <v>38930</v>
      </c>
      <c r="X152" s="8" t="s">
        <v>348</v>
      </c>
      <c r="Y152" s="143" t="s">
        <v>226</v>
      </c>
      <c r="AA152" s="8" t="s">
        <v>2200</v>
      </c>
      <c r="AC152" s="8" t="s">
        <v>2201</v>
      </c>
      <c r="AE152" s="233" t="s">
        <v>48</v>
      </c>
      <c r="AF152" s="8" t="s">
        <v>3571</v>
      </c>
      <c r="AG152" s="8" t="s">
        <v>3572</v>
      </c>
      <c r="AI152" s="8" t="s">
        <v>2165</v>
      </c>
      <c r="AJ152" s="8" t="s">
        <v>3573</v>
      </c>
      <c r="AL152" s="48" t="str">
        <f>IF($U152="","",IF(RIGHT($U152,4)=", MS",INDEX(DropDowns!$G$4:$G$1251,MATCH(TRIM($U152),DropDowns!$F$4:$F$1251,0)),INDEX(DropDowns!$G$4:$G$1251,MATCH(TRIM($U152)&amp;", MS",DropDowns!$F$4:$F$1251,0))))</f>
        <v>Leflore</v>
      </c>
      <c r="AM152" s="48" t="str">
        <f>IF(INDEX('AAYME 2021_List'!$A$3:$A$311,MATCH($A152,'AAYME 2021_List'!$A$3:$A$311,0))=$A152,INDEX('AAYME 2021_List'!$AC$3:$AC$311,MATCH($A152,'AAYME 2021_List'!$A$3:$A$311,0)),"")</f>
        <v>Leflore</v>
      </c>
      <c r="AN152" s="48" t="str">
        <f t="shared" si="25"/>
        <v>Andrea|Anderson|001253670@glcsd.org|9</v>
      </c>
      <c r="AO152" s="48" t="str">
        <f t="shared" si="26"/>
        <v>Andrea|Anderson|9</v>
      </c>
      <c r="AP152" s="48" t="e">
        <f>INDEX(Transcripts_2021!$V$2:$V$324,MATCH($AN152,Transcripts_2021!$V$2:$V$324,0))</f>
        <v>#N/A</v>
      </c>
      <c r="AQ152" s="48" t="str">
        <f>INDEX(Transcripts_2021!$W$2:$W$324,MATCH($AO152,Transcripts_2021!$W$2:$W$324,0))</f>
        <v>Andrea|Anderson|9</v>
      </c>
      <c r="AR152" s="68" t="e">
        <f t="shared" si="27"/>
        <v>#N/A</v>
      </c>
      <c r="AS152" s="68" t="str">
        <f t="shared" si="28"/>
        <v>Yes</v>
      </c>
      <c r="AT152" s="48" t="str">
        <f t="shared" si="24"/>
        <v>0160</v>
      </c>
      <c r="AU152" s="48" t="str">
        <f>INDEX(Transcripts_2021!$AC$2:$AC$324,MATCH($AO152,Transcripts_2021!$W$2:$W$324,0))</f>
        <v>0140</v>
      </c>
      <c r="AV152" s="68" t="str">
        <f t="shared" si="29"/>
        <v>Yes</v>
      </c>
      <c r="AW152" s="68" t="e">
        <f>IF(INDEX(DropDowns!$E$3:$E$336,MATCH("*"&amp;$AF152&amp;"*",$AF$2:$AF$651,0))="","",INDEX(DropDowns!$E$3:$E$336,MATCH("*"&amp;$AF152&amp;"*",$AF$2:$AF$651,0)))</f>
        <v>#VALUE!</v>
      </c>
      <c r="AX152" s="68" t="str">
        <f>IF(INDEX(DropDowns!$E$3:$E$336,MATCH("*"&amp;$AG152&amp;"*",$AG$2:$AG$651,0))="","",INDEX(DropDowns!$E$3:$E$336,MATCH("*"&amp;$AG152&amp;"*",$AG$2:$AG$651,0)))</f>
        <v>Hypothesis</v>
      </c>
      <c r="AY152" s="48" t="str">
        <f t="shared" si="30"/>
        <v>0160-AND-AN-0140</v>
      </c>
      <c r="AZ152" s="48" t="str">
        <f t="shared" si="31"/>
        <v>Natasha Anderson</v>
      </c>
      <c r="BA152" s="48" t="str">
        <f>$AZ152&amp;COUNTIF($AZ152:$AZ$651,$AZ152)</f>
        <v>Natasha Anderson1</v>
      </c>
      <c r="BB152" s="68" t="str">
        <f>IF(INDEX('AAYME 2021_List'!$B$3:$B$311,MATCH($A152,'AAYME 2021_List'!$A$3:$A$311,0))="Yes","Yes","No")</f>
        <v>No</v>
      </c>
      <c r="BC152" s="48" t="str">
        <f>IF(INDEX('AAYME 2021_List'!$A$3:$A$311,MATCH($A152,'AAYME 2021_List'!$A$3:$A$311,0))=$A152,INDEX('AAYME 2021_List'!$C$3:$C$311,MATCH($A152,'AAYME 2021_List'!$A$3:$A$311,0)),"")</f>
        <v>03-Missing/Invalid transcript info</v>
      </c>
    </row>
    <row r="153" spans="1:55" x14ac:dyDescent="0.3">
      <c r="A153" s="48" t="str">
        <f>$AT153&amp;"-"&amp;UPPER(LEFT($D153,3))&amp;"-"&amp;UPPER(LEFT($C153,2))&amp;"-"&amp;$AU153</f>
        <v>0161-RIC-ZI-0029</v>
      </c>
      <c r="B153" s="8">
        <v>161</v>
      </c>
      <c r="C153" s="143" t="s">
        <v>3574</v>
      </c>
      <c r="D153" s="143" t="s">
        <v>787</v>
      </c>
      <c r="E153" s="143" t="s">
        <v>335</v>
      </c>
      <c r="F153" s="143" t="s">
        <v>170</v>
      </c>
      <c r="G153" s="8" t="s">
        <v>3575</v>
      </c>
      <c r="H153" s="8">
        <v>6628226685</v>
      </c>
      <c r="I153" s="143" t="s">
        <v>376</v>
      </c>
      <c r="J153" s="143" t="s">
        <v>3576</v>
      </c>
      <c r="K153" s="143"/>
      <c r="L153" s="8" t="s">
        <v>1797</v>
      </c>
      <c r="M153" s="8" t="s">
        <v>787</v>
      </c>
      <c r="N153" s="8" t="s">
        <v>3575</v>
      </c>
      <c r="O153" s="8">
        <v>6628226685</v>
      </c>
      <c r="P153" s="143" t="s">
        <v>2112</v>
      </c>
      <c r="Q153" s="143" t="s">
        <v>45</v>
      </c>
      <c r="R153" s="8" t="s">
        <v>3577</v>
      </c>
      <c r="T153" s="143" t="s">
        <v>781</v>
      </c>
      <c r="U153" s="143" t="s">
        <v>781</v>
      </c>
      <c r="V153" s="8" t="s">
        <v>488</v>
      </c>
      <c r="W153" s="8">
        <v>38701</v>
      </c>
      <c r="X153" s="8" t="s">
        <v>348</v>
      </c>
      <c r="Y153" s="143" t="s">
        <v>260</v>
      </c>
      <c r="Z153" s="8" t="s">
        <v>2114</v>
      </c>
      <c r="AB153" s="8" t="s">
        <v>2115</v>
      </c>
      <c r="AE153" s="233" t="s">
        <v>48</v>
      </c>
      <c r="AF153" s="8" t="s">
        <v>3578</v>
      </c>
      <c r="AG153" s="8" t="s">
        <v>3579</v>
      </c>
      <c r="AH153" s="8" t="s">
        <v>3580</v>
      </c>
      <c r="AI153" s="8" t="s">
        <v>442</v>
      </c>
      <c r="AL153" s="48" t="str">
        <f>IF($U153="","",IF(RIGHT($U153,4)=", MS",INDEX(DropDowns!$G$4:$G$1251,MATCH(TRIM($U153),DropDowns!$F$4:$F$1251,0)),INDEX(DropDowns!$G$4:$G$1251,MATCH(TRIM($U153)&amp;", MS",DropDowns!$F$4:$F$1251,0))))</f>
        <v>Washington</v>
      </c>
      <c r="AM153" s="48" t="str">
        <f>IF(INDEX('AAYME 2021_List'!$A$3:$A$311,MATCH($A153,'AAYME 2021_List'!$A$3:$A$311,0))=$A153,INDEX('AAYME 2021_List'!$AC$3:$AC$311,MATCH($A153,'AAYME 2021_List'!$A$3:$A$311,0)),"")</f>
        <v>Washington</v>
      </c>
      <c r="AN153" s="48" t="str">
        <f t="shared" si="25"/>
        <v>Zion|Richard|rhythmles33@yahoo.com|9</v>
      </c>
      <c r="AO153" s="48" t="str">
        <f t="shared" si="26"/>
        <v>Zion|Richard|9</v>
      </c>
      <c r="AP153" s="48" t="str">
        <f>INDEX(Transcripts_2021!$V$2:$V$324,MATCH($AN153,Transcripts_2021!$V$2:$V$324,0))</f>
        <v>Zion|Richard|rhythmles33@yahoo.com|9</v>
      </c>
      <c r="AQ153" s="48" t="str">
        <f>INDEX(Transcripts_2021!$W$2:$W$324,MATCH($AO153,Transcripts_2021!$W$2:$W$324,0))</f>
        <v>Zion|Richard|9</v>
      </c>
      <c r="AR153" s="68" t="str">
        <f t="shared" si="27"/>
        <v>Yes</v>
      </c>
      <c r="AS153" s="68" t="str">
        <f t="shared" si="28"/>
        <v>Yes</v>
      </c>
      <c r="AT153" s="48" t="str">
        <f t="shared" si="24"/>
        <v>0161</v>
      </c>
      <c r="AU153" s="48" t="str">
        <f>INDEX(Transcripts_2021!$AC$2:$AC$324,MATCH($AO153,Transcripts_2021!$W$2:$W$324,0))</f>
        <v>0029</v>
      </c>
      <c r="AV153" s="68" t="str">
        <f t="shared" si="29"/>
        <v>Yes</v>
      </c>
      <c r="AW153" s="68" t="e">
        <f>IF(INDEX(DropDowns!$E$3:$E$336,MATCH("*"&amp;$AF153&amp;"*",$AF$2:$AF$651,0))="","",INDEX(DropDowns!$E$3:$E$336,MATCH("*"&amp;$AF153&amp;"*",$AF$2:$AF$651,0)))</f>
        <v>#VALUE!</v>
      </c>
      <c r="AX153" s="68" t="str">
        <f>IF(INDEX(DropDowns!$E$3:$E$336,MATCH("*"&amp;$AG153&amp;"*",$AG$2:$AG$651,0))="","",INDEX(DropDowns!$E$3:$E$336,MATCH("*"&amp;$AG153&amp;"*",$AG$2:$AG$651,0)))</f>
        <v>Immunology</v>
      </c>
      <c r="AY153" s="48" t="str">
        <f t="shared" si="30"/>
        <v>0161-RIC-ZI-0029</v>
      </c>
      <c r="AZ153" s="48" t="str">
        <f t="shared" si="31"/>
        <v>Carol Richard</v>
      </c>
      <c r="BA153" s="48" t="str">
        <f>$AZ153&amp;COUNTIF($AZ153:$AZ$651,$AZ153)</f>
        <v>Carol Richard1</v>
      </c>
      <c r="BB153" s="68" t="str">
        <f>IF(INDEX('AAYME 2021_List'!$B$3:$B$311,MATCH($A153,'AAYME 2021_List'!$A$3:$A$311,0))="Yes","Yes","No")</f>
        <v>No</v>
      </c>
      <c r="BC153" s="48" t="str">
        <f>IF(INDEX('AAYME 2021_List'!$A$3:$A$311,MATCH($A153,'AAYME 2021_List'!$A$3:$A$311,0))=$A153,INDEX('AAYME 2021_List'!$C$3:$C$311,MATCH($A153,'AAYME 2021_List'!$A$3:$A$311,0)),"")</f>
        <v>99-Not Selected</v>
      </c>
    </row>
    <row r="154" spans="1:55" x14ac:dyDescent="0.3">
      <c r="A154" s="146" t="str">
        <f>$AT154&amp;"-"&amp;UPPER(LEFT($D154,3))&amp;"-"&amp;UPPER(LEFT($C154,2))&amp;"-"&amp;$AU154</f>
        <v>0162-STA-JA-0092</v>
      </c>
      <c r="B154" s="8">
        <v>162</v>
      </c>
      <c r="C154" s="143" t="s">
        <v>3581</v>
      </c>
      <c r="D154" s="143" t="s">
        <v>3582</v>
      </c>
      <c r="E154" s="143" t="s">
        <v>335</v>
      </c>
      <c r="F154" s="143" t="s">
        <v>170</v>
      </c>
      <c r="G154" s="8" t="s">
        <v>3583</v>
      </c>
      <c r="H154" s="8">
        <v>6624023155</v>
      </c>
      <c r="I154" s="143" t="s">
        <v>401</v>
      </c>
      <c r="J154" s="143" t="s">
        <v>3290</v>
      </c>
      <c r="K154" s="143" t="s">
        <v>979</v>
      </c>
      <c r="L154" s="8" t="s">
        <v>3584</v>
      </c>
      <c r="M154" s="8" t="s">
        <v>3585</v>
      </c>
      <c r="N154" s="8" t="s">
        <v>3586</v>
      </c>
      <c r="O154" s="8">
        <v>6628366009</v>
      </c>
      <c r="P154" s="143" t="s">
        <v>2112</v>
      </c>
      <c r="Q154" s="143" t="s">
        <v>394</v>
      </c>
      <c r="R154" s="8" t="s">
        <v>3587</v>
      </c>
      <c r="T154" s="143" t="s">
        <v>981</v>
      </c>
      <c r="U154" s="143" t="s">
        <v>981</v>
      </c>
      <c r="V154" s="8" t="s">
        <v>488</v>
      </c>
      <c r="W154" s="8">
        <v>38732</v>
      </c>
      <c r="X154" s="8" t="s">
        <v>348</v>
      </c>
      <c r="Y154" s="143" t="s">
        <v>3426</v>
      </c>
      <c r="Z154" s="8" t="s">
        <v>2114</v>
      </c>
      <c r="AB154" s="8" t="s">
        <v>2115</v>
      </c>
      <c r="AE154" s="233" t="s">
        <v>49</v>
      </c>
      <c r="AF154" s="8" t="s">
        <v>3588</v>
      </c>
      <c r="AG154" s="8" t="s">
        <v>3589</v>
      </c>
      <c r="AI154" s="8" t="s">
        <v>459</v>
      </c>
      <c r="AL154" s="48" t="str">
        <f>IF($U154="","",IF(RIGHT($U154,4)=", MS",INDEX(DropDowns!$G$4:$G$1251,MATCH(TRIM($U154),DropDowns!$F$4:$F$1251,0)),INDEX(DropDowns!$G$4:$G$1251,MATCH(TRIM($U154)&amp;", MS",DropDowns!$F$4:$F$1251,0))))</f>
        <v>Bolivar</v>
      </c>
      <c r="AM154" s="48" t="str">
        <f>IF(INDEX('AAYME 2021_List'!$A$3:$A$311,MATCH($A154,'AAYME 2021_List'!$A$3:$A$311,0))=$A154,INDEX('AAYME 2021_List'!$AC$3:$AC$311,MATCH($A154,'AAYME 2021_List'!$A$3:$A$311,0)),"")</f>
        <v>Bolivar</v>
      </c>
      <c r="AN154" s="48" t="str">
        <f t="shared" si="25"/>
        <v>Ja’Niyah|Stallion|jstallion06@gmail.com|8</v>
      </c>
      <c r="AO154" s="48" t="str">
        <f t="shared" si="26"/>
        <v>Ja’Niyah|Stallion|8</v>
      </c>
      <c r="AP154" s="48" t="str">
        <f>INDEX(Transcripts_2021!$V$2:$V$324,MATCH($AN154,Transcripts_2021!$V$2:$V$324,0))</f>
        <v>Ja’Niyah|Stallion|jstallion06@gmail.com|8</v>
      </c>
      <c r="AQ154" s="48" t="str">
        <f>INDEX(Transcripts_2021!$W$2:$W$324,MATCH($AO154,Transcripts_2021!$W$2:$W$324,0))</f>
        <v>Ja’Niyah|Stallion|8</v>
      </c>
      <c r="AR154" s="68" t="str">
        <f t="shared" si="27"/>
        <v>Yes</v>
      </c>
      <c r="AS154" s="68" t="str">
        <f t="shared" si="28"/>
        <v>Yes</v>
      </c>
      <c r="AT154" s="48" t="str">
        <f t="shared" si="24"/>
        <v>0162</v>
      </c>
      <c r="AU154" s="48" t="str">
        <f>INDEX(Transcripts_2021!$AC$2:$AC$324,MATCH($AO154,Transcripts_2021!$W$2:$W$324,0))</f>
        <v>0092</v>
      </c>
      <c r="AV154" s="68" t="str">
        <f t="shared" si="29"/>
        <v>Yes</v>
      </c>
      <c r="AW154" s="68" t="str">
        <f>IF(INDEX(DropDowns!$E$3:$E$336,MATCH("*"&amp;$AF154&amp;"*",$AF$2:$AF$651,0))="","",INDEX(DropDowns!$E$3:$E$336,MATCH("*"&amp;$AF154&amp;"*",$AF$2:$AF$651,0)))</f>
        <v>Industrial</v>
      </c>
      <c r="AX154" s="68" t="str">
        <f>IF(INDEX(DropDowns!$E$3:$E$336,MATCH("*"&amp;$AG154&amp;"*",$AG$2:$AG$651,0))="","",INDEX(DropDowns!$E$3:$E$336,MATCH("*"&amp;$AG154&amp;"*",$AG$2:$AG$651,0)))</f>
        <v>Industrial</v>
      </c>
      <c r="AY154" s="48" t="str">
        <f t="shared" si="30"/>
        <v>0162-STA-JA-0092</v>
      </c>
      <c r="AZ154" s="48" t="str">
        <f t="shared" si="31"/>
        <v>Shanudra Forman</v>
      </c>
      <c r="BA154" s="48" t="str">
        <f>$AZ154&amp;COUNTIF($AZ154:$AZ$651,$AZ154)</f>
        <v>Shanudra Forman1</v>
      </c>
      <c r="BB154" s="68" t="str">
        <f>IF(INDEX('AAYME 2021_List'!$B$3:$B$311,MATCH($A154,'AAYME 2021_List'!$A$3:$A$311,0))="Yes","Yes","No")</f>
        <v>Yes</v>
      </c>
      <c r="BC154" s="48" t="str">
        <f>IF(INDEX('AAYME 2021_List'!$A$3:$A$311,MATCH($A154,'AAYME 2021_List'!$A$3:$A$311,0))=$A154,INDEX('AAYME 2021_List'!$C$3:$C$311,MATCH($A154,'AAYME 2021_List'!$A$3:$A$311,0)),"")</f>
        <v>06-Finalist</v>
      </c>
    </row>
    <row r="155" spans="1:55" x14ac:dyDescent="0.3">
      <c r="A155" s="48"/>
      <c r="B155" s="8">
        <v>163</v>
      </c>
      <c r="C155" s="143" t="s">
        <v>3590</v>
      </c>
      <c r="D155" s="143" t="s">
        <v>2783</v>
      </c>
      <c r="E155" s="143" t="s">
        <v>335</v>
      </c>
      <c r="F155" s="143" t="s">
        <v>170</v>
      </c>
      <c r="G155" s="8" t="s">
        <v>3591</v>
      </c>
      <c r="H155" s="8">
        <v>6015966311</v>
      </c>
      <c r="I155" s="143" t="s">
        <v>376</v>
      </c>
      <c r="J155" s="143" t="s">
        <v>2244</v>
      </c>
      <c r="K155" s="143" t="s">
        <v>3592</v>
      </c>
      <c r="L155" s="8" t="s">
        <v>3593</v>
      </c>
      <c r="M155" s="8" t="s">
        <v>3594</v>
      </c>
      <c r="N155" s="8" t="s">
        <v>3595</v>
      </c>
      <c r="O155" s="8">
        <v>6013161800</v>
      </c>
      <c r="P155" s="143" t="s">
        <v>2112</v>
      </c>
      <c r="Q155" s="143" t="s">
        <v>394</v>
      </c>
      <c r="R155" s="8" t="s">
        <v>3596</v>
      </c>
      <c r="T155" s="143" t="s">
        <v>3122</v>
      </c>
      <c r="U155" s="143" t="s">
        <v>3122</v>
      </c>
      <c r="V155" s="8" t="s">
        <v>488</v>
      </c>
      <c r="W155" s="8">
        <v>39402</v>
      </c>
      <c r="X155" s="8" t="s">
        <v>348</v>
      </c>
      <c r="Y155" s="143" t="s">
        <v>3597</v>
      </c>
      <c r="Z155" s="8" t="s">
        <v>2114</v>
      </c>
      <c r="AB155" s="8" t="s">
        <v>2115</v>
      </c>
      <c r="AE155" s="233" t="s">
        <v>49</v>
      </c>
      <c r="AF155" s="8" t="s">
        <v>3598</v>
      </c>
      <c r="AI155" s="8" t="s">
        <v>2165</v>
      </c>
      <c r="AJ155" s="8" t="s">
        <v>3599</v>
      </c>
      <c r="AL155" s="275" t="s">
        <v>221</v>
      </c>
      <c r="AM155" s="48" t="s">
        <v>2130</v>
      </c>
      <c r="AN155" s="48" t="str">
        <f t="shared" si="25"/>
        <v>Jovanni|White|jovanni.white@lcsdstudents.org|9</v>
      </c>
      <c r="AO155" s="48" t="str">
        <f t="shared" si="26"/>
        <v>Jovanni|White|9</v>
      </c>
      <c r="AP155" s="48" t="e">
        <f>INDEX(Transcripts_2021!$V$2:$V$324,MATCH($AN155,Transcripts_2021!$V$2:$V$324,0))</f>
        <v>#N/A</v>
      </c>
      <c r="AQ155" s="48" t="e">
        <f>INDEX(Transcripts_2021!$W$2:$W$324,MATCH($AO155,Transcripts_2021!$W$2:$W$324,0))</f>
        <v>#N/A</v>
      </c>
      <c r="AR155" s="68" t="e">
        <f t="shared" si="27"/>
        <v>#N/A</v>
      </c>
      <c r="AS155" s="68" t="e">
        <f t="shared" si="28"/>
        <v>#N/A</v>
      </c>
      <c r="AT155" s="48" t="str">
        <f t="shared" si="24"/>
        <v>0163</v>
      </c>
      <c r="AU155" s="48" t="e">
        <f>INDEX(Transcripts_2021!$AC$2:$AC$324,MATCH($AO155,Transcripts_2021!$W$2:$W$324,0))</f>
        <v>#N/A</v>
      </c>
      <c r="AV155" s="68" t="str">
        <f t="shared" si="29"/>
        <v>No</v>
      </c>
      <c r="AW155" s="68" t="str">
        <f>IF(INDEX(DropDowns!$E$3:$E$336,MATCH("*"&amp;$AF155&amp;"*",$AF$2:$AF$651,0))="","",INDEX(DropDowns!$E$3:$E$336,MATCH("*"&amp;$AF155&amp;"*",$AF$2:$AF$651,0)))</f>
        <v>Information Sciences</v>
      </c>
      <c r="AX155" s="68" t="str">
        <f>IF(INDEX(DropDowns!$E$3:$E$336,MATCH("*"&amp;$AG155&amp;"*",$AG$2:$AG$651,0))="","",INDEX(DropDowns!$E$3:$E$336,MATCH("*"&amp;$AG155&amp;"*",$AG$2:$AG$651,0)))</f>
        <v>Acid</v>
      </c>
      <c r="AY155" s="48" t="e">
        <f t="shared" si="30"/>
        <v>#N/A</v>
      </c>
      <c r="AZ155" s="48" t="str">
        <f t="shared" si="31"/>
        <v>Jovan Bradshaw</v>
      </c>
      <c r="BA155" s="48" t="str">
        <f>$AZ155&amp;COUNTIF($AZ155:$AZ$651,$AZ155)</f>
        <v>Jovan Bradshaw1</v>
      </c>
      <c r="BB155" s="68" t="e">
        <f>IF(INDEX('AAYME 2021_List'!$B$3:$B$311,MATCH($A155,'AAYME 2021_List'!$A$3:$A$311,0))="Yes","Yes","No")</f>
        <v>#N/A</v>
      </c>
      <c r="BC155" s="8" t="s">
        <v>2131</v>
      </c>
    </row>
    <row r="156" spans="1:55" x14ac:dyDescent="0.3">
      <c r="A156" s="48" t="str">
        <f>$AT156&amp;"-"&amp;UPPER(LEFT($D156,3))&amp;"-"&amp;UPPER(LEFT($C156,2))&amp;"-"&amp;$AU156</f>
        <v>0164-PIE-AK-0123</v>
      </c>
      <c r="B156" s="8">
        <v>164</v>
      </c>
      <c r="C156" s="143" t="s">
        <v>3600</v>
      </c>
      <c r="D156" s="143" t="s">
        <v>1522</v>
      </c>
      <c r="E156" s="143" t="s">
        <v>335</v>
      </c>
      <c r="F156" s="143" t="s">
        <v>170</v>
      </c>
      <c r="G156" s="8" t="s">
        <v>3601</v>
      </c>
      <c r="H156" s="8">
        <v>6014703754</v>
      </c>
      <c r="I156" s="143" t="s">
        <v>376</v>
      </c>
      <c r="J156" s="143" t="s">
        <v>3602</v>
      </c>
      <c r="K156" s="143" t="s">
        <v>756</v>
      </c>
      <c r="L156" s="8" t="s">
        <v>3603</v>
      </c>
      <c r="M156" s="8" t="s">
        <v>1522</v>
      </c>
      <c r="N156" s="8" t="s">
        <v>3604</v>
      </c>
      <c r="O156" s="8">
        <v>6014703754</v>
      </c>
      <c r="P156" s="143" t="s">
        <v>2159</v>
      </c>
      <c r="Q156" s="143" t="s">
        <v>43</v>
      </c>
      <c r="R156" s="8" t="s">
        <v>3605</v>
      </c>
      <c r="T156" s="143" t="s">
        <v>756</v>
      </c>
      <c r="U156" s="143" t="s">
        <v>756</v>
      </c>
      <c r="V156" s="8" t="s">
        <v>488</v>
      </c>
      <c r="W156" s="8">
        <v>39440</v>
      </c>
      <c r="X156" s="8" t="s">
        <v>348</v>
      </c>
      <c r="Y156" s="143" t="s">
        <v>218</v>
      </c>
      <c r="Z156" s="8" t="s">
        <v>2114</v>
      </c>
      <c r="AE156" s="233" t="s">
        <v>48</v>
      </c>
      <c r="AF156" s="8" t="s">
        <v>3606</v>
      </c>
      <c r="AG156" s="8" t="s">
        <v>3607</v>
      </c>
      <c r="AH156" s="8" t="s">
        <v>3608</v>
      </c>
      <c r="AI156" s="8" t="s">
        <v>2165</v>
      </c>
      <c r="AJ156" s="8" t="s">
        <v>3609</v>
      </c>
      <c r="AL156" s="48" t="str">
        <f>IF($U156="","",IF(RIGHT($U156,4)=", MS",INDEX(DropDowns!$G$4:$G$1251,MATCH(TRIM($U156),DropDowns!$F$4:$F$1251,0)),INDEX(DropDowns!$G$4:$G$1251,MATCH(TRIM($U156)&amp;", MS",DropDowns!$F$4:$F$1251,0))))</f>
        <v>Jones</v>
      </c>
      <c r="AM156" s="48" t="str">
        <f>IF(INDEX('AAYME 2021_List'!$A$3:$A$311,MATCH($A156,'AAYME 2021_List'!$A$3:$A$311,0))=$A156,INDEX('AAYME 2021_List'!$AC$3:$AC$311,MATCH($A156,'AAYME 2021_List'!$A$3:$A$311,0)),"")</f>
        <v>Jones</v>
      </c>
      <c r="AN156" s="48" t="str">
        <f t="shared" si="25"/>
        <v>Akia|Pierce|ap11732@laurelschools.org|9</v>
      </c>
      <c r="AO156" s="48" t="str">
        <f t="shared" si="26"/>
        <v>Akia|Pierce|9</v>
      </c>
      <c r="AP156" s="48" t="str">
        <f>INDEX(Transcripts_2021!$V$2:$V$324,MATCH($AN156,Transcripts_2021!$V$2:$V$324,0))</f>
        <v>Akia|Pierce|ap11732@laurelschools.org|9</v>
      </c>
      <c r="AQ156" s="48" t="str">
        <f>INDEX(Transcripts_2021!$W$2:$W$324,MATCH($AO156,Transcripts_2021!$W$2:$W$324,0))</f>
        <v>Akia|Pierce|9</v>
      </c>
      <c r="AR156" s="68" t="str">
        <f t="shared" si="27"/>
        <v>Yes</v>
      </c>
      <c r="AS156" s="68" t="str">
        <f t="shared" si="28"/>
        <v>Yes</v>
      </c>
      <c r="AT156" s="48" t="str">
        <f t="shared" si="24"/>
        <v>0164</v>
      </c>
      <c r="AU156" s="48" t="str">
        <f>INDEX(Transcripts_2021!$AC$2:$AC$324,MATCH($AO156,Transcripts_2021!$W$2:$W$324,0))</f>
        <v>0123</v>
      </c>
      <c r="AV156" s="68" t="str">
        <f t="shared" si="29"/>
        <v>Yes</v>
      </c>
      <c r="AW156" s="68" t="str">
        <f>IF(INDEX(DropDowns!$E$3:$E$336,MATCH("*"&amp;$AF156&amp;"*",$AF$2:$AF$651,0))="","",INDEX(DropDowns!$E$3:$E$336,MATCH("*"&amp;$AF156&amp;"*",$AF$2:$AF$651,0)))</f>
        <v>Information Systems Security</v>
      </c>
      <c r="AX156" s="68" t="str">
        <f>IF(INDEX(DropDowns!$E$3:$E$336,MATCH("*"&amp;$AG156&amp;"*",$AG$2:$AG$651,0))="","",INDEX(DropDowns!$E$3:$E$336,MATCH("*"&amp;$AG156&amp;"*",$AG$2:$AG$651,0)))</f>
        <v>Information Systems Security</v>
      </c>
      <c r="AY156" s="48" t="str">
        <f t="shared" si="30"/>
        <v>0164-PIE-AK-0123</v>
      </c>
      <c r="AZ156" s="48" t="str">
        <f t="shared" si="31"/>
        <v>Lasondra Pierce</v>
      </c>
      <c r="BA156" s="48" t="str">
        <f>$AZ156&amp;COUNTIF($AZ156:$AZ$651,$AZ156)</f>
        <v>Lasondra Pierce1</v>
      </c>
      <c r="BB156" s="68" t="str">
        <f>IF(INDEX('AAYME 2021_List'!$B$3:$B$311,MATCH($A156,'AAYME 2021_List'!$A$3:$A$311,0))="Yes","Yes","No")</f>
        <v>Yes</v>
      </c>
      <c r="BC156" s="48" t="str">
        <f>IF(INDEX('AAYME 2021_List'!$A$3:$A$311,MATCH($A156,'AAYME 2021_List'!$A$3:$A$311,0))=$A156,INDEX('AAYME 2021_List'!$C$3:$C$311,MATCH($A156,'AAYME 2021_List'!$A$3:$A$311,0)),"")</f>
        <v>06-Finalist</v>
      </c>
    </row>
    <row r="157" spans="1:55" x14ac:dyDescent="0.3">
      <c r="A157" s="48"/>
      <c r="B157" s="8">
        <v>165</v>
      </c>
      <c r="C157" s="143" t="s">
        <v>3610</v>
      </c>
      <c r="D157" s="143" t="s">
        <v>3611</v>
      </c>
      <c r="E157" s="143" t="s">
        <v>335</v>
      </c>
      <c r="F157" s="143" t="s">
        <v>170</v>
      </c>
      <c r="G157" s="8" t="s">
        <v>3612</v>
      </c>
      <c r="H157" s="8">
        <v>6019558863</v>
      </c>
      <c r="I157" s="143" t="s">
        <v>401</v>
      </c>
      <c r="J157" s="143" t="s">
        <v>3613</v>
      </c>
      <c r="K157" s="143" t="s">
        <v>577</v>
      </c>
      <c r="L157" s="8" t="s">
        <v>3614</v>
      </c>
      <c r="M157" s="8" t="s">
        <v>3611</v>
      </c>
      <c r="N157" s="8" t="s">
        <v>3615</v>
      </c>
      <c r="O157" s="8">
        <v>6019883939</v>
      </c>
      <c r="P157" s="143" t="s">
        <v>2112</v>
      </c>
      <c r="Q157" s="143" t="s">
        <v>45</v>
      </c>
      <c r="R157" s="8" t="s">
        <v>3616</v>
      </c>
      <c r="T157" s="143" t="s">
        <v>229</v>
      </c>
      <c r="U157" s="143" t="s">
        <v>229</v>
      </c>
      <c r="V157" s="8" t="s">
        <v>488</v>
      </c>
      <c r="W157" s="8">
        <v>39110</v>
      </c>
      <c r="X157" s="8" t="s">
        <v>348</v>
      </c>
      <c r="Y157" s="143" t="s">
        <v>229</v>
      </c>
      <c r="Z157" s="8" t="s">
        <v>2114</v>
      </c>
      <c r="AB157" s="8" t="s">
        <v>2115</v>
      </c>
      <c r="AE157" s="233" t="s">
        <v>48</v>
      </c>
      <c r="AF157" s="8" t="s">
        <v>3617</v>
      </c>
      <c r="AG157" s="8" t="s">
        <v>3618</v>
      </c>
      <c r="AI157" s="8" t="s">
        <v>442</v>
      </c>
      <c r="AL157" s="48" t="str">
        <f>IF($U157="","",IF(RIGHT($U157,4)=", MS",INDEX(DropDowns!$G$4:$G$1251,MATCH(TRIM($U157),DropDowns!$F$4:$F$1251,0)),INDEX(DropDowns!$G$4:$G$1251,MATCH(TRIM($U157)&amp;", MS",DropDowns!$F$4:$F$1251,0))))</f>
        <v>Madison</v>
      </c>
      <c r="AM157" s="48" t="s">
        <v>2130</v>
      </c>
      <c r="AN157" s="48" t="str">
        <f t="shared" si="25"/>
        <v>Elizabeth|Argrett|eargrett@comcast.net|8</v>
      </c>
      <c r="AO157" s="48" t="str">
        <f t="shared" si="26"/>
        <v>Elizabeth|Argrett|8</v>
      </c>
      <c r="AP157" s="48" t="e">
        <f>INDEX(Transcripts_2021!$V$2:$V$324,MATCH($AN157,Transcripts_2021!$V$2:$V$324,0))</f>
        <v>#N/A</v>
      </c>
      <c r="AQ157" s="48" t="e">
        <f>INDEX(Transcripts_2021!$W$2:$W$324,MATCH($AO157,Transcripts_2021!$W$2:$W$324,0))</f>
        <v>#N/A</v>
      </c>
      <c r="AR157" s="68" t="e">
        <f t="shared" si="27"/>
        <v>#N/A</v>
      </c>
      <c r="AS157" s="68" t="e">
        <f t="shared" si="28"/>
        <v>#N/A</v>
      </c>
      <c r="AT157" s="48" t="str">
        <f t="shared" si="24"/>
        <v>0165</v>
      </c>
      <c r="AU157" s="48" t="e">
        <f>INDEX(Transcripts_2021!$AC$2:$AC$324,MATCH($AO157,Transcripts_2021!$W$2:$W$324,0))</f>
        <v>#N/A</v>
      </c>
      <c r="AV157" s="68" t="str">
        <f t="shared" si="29"/>
        <v>Yes</v>
      </c>
      <c r="AW157" s="68" t="str">
        <f>IF(INDEX(DropDowns!$E$3:$E$336,MATCH("*"&amp;$AF157&amp;"*",$AF$2:$AF$651,0))="","",INDEX(DropDowns!$E$3:$E$336,MATCH("*"&amp;$AF157&amp;"*",$AF$2:$AF$651,0)))</f>
        <v>Interior Architecture</v>
      </c>
      <c r="AX157" s="68" t="e">
        <f>IF(INDEX(DropDowns!$E$3:$E$336,MATCH("*"&amp;$AG157&amp;"*",$AG$2:$AG$651,0))="","",INDEX(DropDowns!$E$3:$E$336,MATCH("*"&amp;$AG157&amp;"*",$AG$2:$AG$651,0)))</f>
        <v>#VALUE!</v>
      </c>
      <c r="AY157" s="48" t="e">
        <f t="shared" si="30"/>
        <v>#N/A</v>
      </c>
      <c r="AZ157" s="48" t="str">
        <f t="shared" si="31"/>
        <v>Sekila Argrett</v>
      </c>
      <c r="BA157" s="48" t="str">
        <f>$AZ157&amp;COUNTIF($AZ157:$AZ$651,$AZ157)</f>
        <v>Sekila Argrett1</v>
      </c>
      <c r="BB157" s="68" t="e">
        <f>IF(INDEX('AAYME 2021_List'!$B$3:$B$311,MATCH($A157,'AAYME 2021_List'!$A$3:$A$311,0))="Yes","Yes","No")</f>
        <v>#N/A</v>
      </c>
      <c r="BC157" s="8" t="s">
        <v>2131</v>
      </c>
    </row>
    <row r="158" spans="1:55" x14ac:dyDescent="0.3">
      <c r="A158" s="48" t="str">
        <f>$AT158&amp;"-"&amp;UPPER(LEFT($D158,3))&amp;"-"&amp;UPPER(LEFT($C158,2))&amp;"-"&amp;$AU158</f>
        <v>0166-BLA-JE-0276</v>
      </c>
      <c r="B158" s="8">
        <v>166</v>
      </c>
      <c r="C158" s="143" t="s">
        <v>3619</v>
      </c>
      <c r="D158" s="143" t="s">
        <v>3620</v>
      </c>
      <c r="E158" s="143" t="s">
        <v>335</v>
      </c>
      <c r="F158" s="143" t="s">
        <v>169</v>
      </c>
      <c r="G158" s="8" t="s">
        <v>3621</v>
      </c>
      <c r="H158" s="8">
        <v>6626130739</v>
      </c>
      <c r="I158" s="143" t="s">
        <v>401</v>
      </c>
      <c r="J158" s="143" t="s">
        <v>3622</v>
      </c>
      <c r="K158" s="143" t="s">
        <v>3623</v>
      </c>
      <c r="L158" s="8" t="s">
        <v>3624</v>
      </c>
      <c r="M158" s="8" t="s">
        <v>641</v>
      </c>
      <c r="N158" s="8" t="s">
        <v>3625</v>
      </c>
      <c r="O158" s="8">
        <v>6626130739</v>
      </c>
      <c r="P158" s="143" t="s">
        <v>2112</v>
      </c>
      <c r="Q158" s="143" t="s">
        <v>394</v>
      </c>
      <c r="R158" s="8" t="s">
        <v>3626</v>
      </c>
      <c r="T158" s="143" t="s">
        <v>3627</v>
      </c>
      <c r="U158" s="143" t="s">
        <v>3627</v>
      </c>
      <c r="V158" s="8" t="s">
        <v>488</v>
      </c>
      <c r="W158" s="8">
        <v>38664</v>
      </c>
      <c r="X158" s="8" t="s">
        <v>348</v>
      </c>
      <c r="Y158" s="143" t="s">
        <v>256</v>
      </c>
      <c r="Z158" s="8" t="s">
        <v>2114</v>
      </c>
      <c r="AB158" s="8" t="s">
        <v>2115</v>
      </c>
      <c r="AE158" s="233" t="s">
        <v>48</v>
      </c>
      <c r="AF158" s="8" t="s">
        <v>3628</v>
      </c>
      <c r="AG158" s="8" t="s">
        <v>3629</v>
      </c>
      <c r="AI158" s="8" t="s">
        <v>2165</v>
      </c>
      <c r="AJ158" s="8" t="s">
        <v>3630</v>
      </c>
      <c r="AL158" s="48" t="str">
        <f>IF($U158="","",IF(RIGHT($U158,4)=", MS",INDEX(DropDowns!$G$4:$G$1251,MATCH(TRIM($U158),DropDowns!$F$4:$F$1251,0)),INDEX(DropDowns!$G$4:$G$1251,MATCH(TRIM($U158)&amp;", MS",DropDowns!$F$4:$F$1251,0))))</f>
        <v>Tunica</v>
      </c>
      <c r="AM158" s="48" t="str">
        <f>IF(INDEX('AAYME 2021_List'!$A$3:$A$311,MATCH($A158,'AAYME 2021_List'!$A$3:$A$311,0))=$A158,INDEX('AAYME 2021_List'!$AC$3:$AC$311,MATCH($A158,'AAYME 2021_List'!$A$3:$A$311,0)),"")</f>
        <v>Tunica</v>
      </c>
      <c r="AN158" s="48" t="str">
        <f t="shared" si="25"/>
        <v>Jermaine|Blacknall|blacknalljer2025@tunicak12.org|8</v>
      </c>
      <c r="AO158" s="48" t="str">
        <f t="shared" si="26"/>
        <v>Jermaine|Blacknall|8</v>
      </c>
      <c r="AP158" s="48" t="e">
        <f>INDEX(Transcripts_2021!$V$2:$V$324,MATCH($AN158,Transcripts_2021!$V$2:$V$324,0))</f>
        <v>#N/A</v>
      </c>
      <c r="AQ158" s="48" t="str">
        <f>INDEX(Transcripts_2021!$W$2:$W$324,MATCH($AO158,Transcripts_2021!$W$2:$W$324,0))</f>
        <v>Jermaine|Blacknall|8</v>
      </c>
      <c r="AR158" s="68" t="e">
        <f t="shared" si="27"/>
        <v>#N/A</v>
      </c>
      <c r="AS158" s="68" t="str">
        <f t="shared" si="28"/>
        <v>Yes</v>
      </c>
      <c r="AT158" s="48" t="str">
        <f t="shared" si="24"/>
        <v>0166</v>
      </c>
      <c r="AU158" s="48" t="str">
        <f>INDEX(Transcripts_2021!$AC$2:$AC$324,MATCH($AO158,Transcripts_2021!$W$2:$W$324,0))</f>
        <v>0276</v>
      </c>
      <c r="AV158" s="68" t="str">
        <f t="shared" si="29"/>
        <v>Yes</v>
      </c>
      <c r="AW158" s="68" t="e">
        <f>IF(INDEX(DropDowns!$E$3:$E$336,MATCH("*"&amp;$AF158&amp;"*",$AF$2:$AF$651,0))="","",INDEX(DropDowns!$E$3:$E$336,MATCH("*"&amp;$AF158&amp;"*",$AF$2:$AF$651,0)))</f>
        <v>#VALUE!</v>
      </c>
      <c r="AX158" s="68" t="str">
        <f>IF(INDEX(DropDowns!$E$3:$E$336,MATCH("*"&amp;$AG158&amp;"*",$AG$2:$AG$651,0))="","",INDEX(DropDowns!$E$3:$E$336,MATCH("*"&amp;$AG158&amp;"*",$AG$2:$AG$651,0)))</f>
        <v>Invent</v>
      </c>
      <c r="AY158" s="48" t="str">
        <f t="shared" si="30"/>
        <v>0166-BLA-JE-0276</v>
      </c>
      <c r="AZ158" s="48" t="str">
        <f t="shared" si="31"/>
        <v>Zondra Johnson</v>
      </c>
      <c r="BA158" s="48" t="str">
        <f>$AZ158&amp;COUNTIF($AZ158:$AZ$651,$AZ158)</f>
        <v>Zondra Johnson1</v>
      </c>
      <c r="BB158" s="68" t="str">
        <f>IF(INDEX('AAYME 2021_List'!$B$3:$B$311,MATCH($A158,'AAYME 2021_List'!$A$3:$A$311,0))="Yes","Yes","No")</f>
        <v>Yes</v>
      </c>
      <c r="BC158" s="48" t="str">
        <f>IF(INDEX('AAYME 2021_List'!$A$3:$A$311,MATCH($A158,'AAYME 2021_List'!$A$3:$A$311,0))=$A158,INDEX('AAYME 2021_List'!$C$3:$C$311,MATCH($A158,'AAYME 2021_List'!$A$3:$A$311,0)),"")</f>
        <v>06-Finalist</v>
      </c>
    </row>
    <row r="159" spans="1:55" x14ac:dyDescent="0.3">
      <c r="A159" s="48"/>
      <c r="B159" s="8">
        <v>167</v>
      </c>
      <c r="C159" s="143" t="s">
        <v>3631</v>
      </c>
      <c r="D159" s="143" t="s">
        <v>3632</v>
      </c>
      <c r="E159" s="143" t="s">
        <v>335</v>
      </c>
      <c r="F159" s="143" t="s">
        <v>170</v>
      </c>
      <c r="G159" s="8" t="s">
        <v>3633</v>
      </c>
      <c r="H159" s="8">
        <v>6624418854</v>
      </c>
      <c r="I159" s="143" t="s">
        <v>340</v>
      </c>
      <c r="J159" s="143" t="s">
        <v>3634</v>
      </c>
      <c r="K159" s="143" t="s">
        <v>190</v>
      </c>
      <c r="L159" s="8" t="s">
        <v>3635</v>
      </c>
      <c r="M159" s="8" t="s">
        <v>3636</v>
      </c>
      <c r="N159" s="8" t="s">
        <v>3637</v>
      </c>
      <c r="O159" s="8">
        <v>6626446784</v>
      </c>
      <c r="P159" s="143" t="s">
        <v>2159</v>
      </c>
      <c r="Q159" s="143" t="s">
        <v>43</v>
      </c>
      <c r="R159" s="8" t="s">
        <v>3638</v>
      </c>
      <c r="T159" s="143" t="s">
        <v>2514</v>
      </c>
      <c r="U159" s="143" t="s">
        <v>2514</v>
      </c>
      <c r="V159" s="8" t="s">
        <v>488</v>
      </c>
      <c r="W159" s="8">
        <v>38773</v>
      </c>
      <c r="X159" s="8" t="s">
        <v>348</v>
      </c>
      <c r="Y159" s="143" t="s">
        <v>190</v>
      </c>
      <c r="Z159" s="8" t="s">
        <v>2114</v>
      </c>
      <c r="AB159" s="8" t="s">
        <v>2115</v>
      </c>
      <c r="AE159" s="233" t="s">
        <v>49</v>
      </c>
      <c r="AF159" s="8" t="s">
        <v>3639</v>
      </c>
      <c r="AG159" s="8" t="s">
        <v>3640</v>
      </c>
      <c r="AI159" s="8" t="s">
        <v>2165</v>
      </c>
      <c r="AJ159" s="8" t="s">
        <v>379</v>
      </c>
      <c r="AL159" s="48" t="str">
        <f>IF($U159="","",IF(RIGHT($U159,4)=", MS",INDEX(DropDowns!$G$4:$G$1251,MATCH(TRIM($U159),DropDowns!$F$4:$F$1251,0)),INDEX(DropDowns!$G$4:$G$1251,MATCH(TRIM($U159)&amp;", MS",DropDowns!$F$4:$F$1251,0))))</f>
        <v>Bolivar</v>
      </c>
      <c r="AM159" s="48" t="s">
        <v>2130</v>
      </c>
      <c r="AN159" s="48" t="str">
        <f t="shared" si="25"/>
        <v>Janaiyah|Dorsey|dorseyjanaiyah0@gmail.com|7</v>
      </c>
      <c r="AO159" s="48" t="str">
        <f t="shared" si="26"/>
        <v>Janaiyah|Dorsey|7</v>
      </c>
      <c r="AP159" s="48" t="e">
        <f>INDEX(Transcripts_2021!$V$2:$V$324,MATCH($AN159,Transcripts_2021!$V$2:$V$324,0))</f>
        <v>#N/A</v>
      </c>
      <c r="AQ159" s="48" t="e">
        <f>INDEX(Transcripts_2021!$W$2:$W$324,MATCH($AO159,Transcripts_2021!$W$2:$W$324,0))</f>
        <v>#N/A</v>
      </c>
      <c r="AR159" s="68" t="e">
        <f t="shared" si="27"/>
        <v>#N/A</v>
      </c>
      <c r="AS159" s="68" t="e">
        <f t="shared" si="28"/>
        <v>#N/A</v>
      </c>
      <c r="AT159" s="48" t="str">
        <f t="shared" si="24"/>
        <v>0167</v>
      </c>
      <c r="AU159" s="48" t="e">
        <f>INDEX(Transcripts_2021!$AC$2:$AC$324,MATCH($AO159,Transcripts_2021!$W$2:$W$324,0))</f>
        <v>#N/A</v>
      </c>
      <c r="AV159" s="68" t="str">
        <f t="shared" si="29"/>
        <v>Yes</v>
      </c>
      <c r="AW159" s="68" t="str">
        <f>IF(INDEX(DropDowns!$E$3:$E$336,MATCH("*"&amp;$AF159&amp;"*",$AF$2:$AF$651,0))="","",INDEX(DropDowns!$E$3:$E$336,MATCH("*"&amp;$AF159&amp;"*",$AF$2:$AF$651,0)))</f>
        <v>Invention</v>
      </c>
      <c r="AX159" s="68" t="str">
        <f>IF(INDEX(DropDowns!$E$3:$E$336,MATCH("*"&amp;$AG159&amp;"*",$AG$2:$AG$651,0))="","",INDEX(DropDowns!$E$3:$E$336,MATCH("*"&amp;$AG159&amp;"*",$AG$2:$AG$651,0)))</f>
        <v>Cell</v>
      </c>
      <c r="AY159" s="48" t="e">
        <f t="shared" si="30"/>
        <v>#N/A</v>
      </c>
      <c r="AZ159" s="48" t="str">
        <f t="shared" si="31"/>
        <v>Dequandra Hope</v>
      </c>
      <c r="BA159" s="48" t="str">
        <f>$AZ159&amp;COUNTIF($AZ159:$AZ$651,$AZ159)</f>
        <v>Dequandra Hope1</v>
      </c>
      <c r="BB159" s="68" t="e">
        <f>IF(INDEX('AAYME 2021_List'!$B$3:$B$311,MATCH($A159,'AAYME 2021_List'!$A$3:$A$311,0))="Yes","Yes","No")</f>
        <v>#N/A</v>
      </c>
      <c r="BC159" s="8" t="s">
        <v>2131</v>
      </c>
    </row>
    <row r="160" spans="1:55" x14ac:dyDescent="0.3">
      <c r="A160" s="48"/>
      <c r="B160" s="8">
        <v>168</v>
      </c>
      <c r="C160" s="143" t="s">
        <v>3641</v>
      </c>
      <c r="D160" s="143" t="s">
        <v>736</v>
      </c>
      <c r="E160" s="143" t="s">
        <v>335</v>
      </c>
      <c r="F160" s="143" t="s">
        <v>169</v>
      </c>
      <c r="H160" s="8">
        <v>6625289751</v>
      </c>
      <c r="I160" s="143" t="s">
        <v>401</v>
      </c>
      <c r="J160" s="143" t="s">
        <v>3642</v>
      </c>
      <c r="K160" s="143" t="s">
        <v>3643</v>
      </c>
      <c r="L160" s="8" t="s">
        <v>3644</v>
      </c>
      <c r="M160" s="8" t="s">
        <v>3645</v>
      </c>
      <c r="N160" s="8" t="s">
        <v>3646</v>
      </c>
      <c r="O160" s="8">
        <v>6625716246</v>
      </c>
      <c r="P160" s="143" t="s">
        <v>2159</v>
      </c>
      <c r="Q160" s="143" t="s">
        <v>441</v>
      </c>
      <c r="R160" s="8" t="s">
        <v>3647</v>
      </c>
      <c r="T160" s="143" t="s">
        <v>2326</v>
      </c>
      <c r="U160" s="143" t="s">
        <v>2326</v>
      </c>
      <c r="V160" s="8" t="s">
        <v>488</v>
      </c>
      <c r="W160" s="8">
        <v>39194</v>
      </c>
      <c r="X160" s="8" t="s">
        <v>348</v>
      </c>
      <c r="Y160" s="143" t="s">
        <v>266</v>
      </c>
      <c r="Z160" s="8" t="s">
        <v>2114</v>
      </c>
      <c r="AB160" s="8" t="s">
        <v>2115</v>
      </c>
      <c r="AE160" s="233" t="s">
        <v>50</v>
      </c>
      <c r="AF160" s="8" t="s">
        <v>3648</v>
      </c>
      <c r="AH160" s="8" t="s">
        <v>3649</v>
      </c>
      <c r="AI160" s="8" t="s">
        <v>442</v>
      </c>
      <c r="AL160" s="48" t="str">
        <f>IF($U160="","",IF(RIGHT($U160,4)=", MS",INDEX(DropDowns!$G$4:$G$1251,MATCH(TRIM($U160),DropDowns!$F$4:$F$1251,0)),INDEX(DropDowns!$G$4:$G$1251,MATCH(TRIM($U160)&amp;", MS",DropDowns!$F$4:$F$1251,0))))</f>
        <v>Yazoo</v>
      </c>
      <c r="AM160" s="48" t="s">
        <v>2130</v>
      </c>
      <c r="AN160" s="48" t="str">
        <f t="shared" si="25"/>
        <v>Tekavian|Johnson||8</v>
      </c>
      <c r="AO160" s="48" t="str">
        <f t="shared" si="26"/>
        <v>Tekavian|Johnson|8</v>
      </c>
      <c r="AP160" s="48" t="e">
        <f>INDEX(Transcripts_2021!$V$2:$V$324,MATCH($AN160,Transcripts_2021!$V$2:$V$324,0))</f>
        <v>#N/A</v>
      </c>
      <c r="AQ160" s="48" t="e">
        <f>INDEX(Transcripts_2021!$W$2:$W$324,MATCH($AO160,Transcripts_2021!$W$2:$W$324,0))</f>
        <v>#N/A</v>
      </c>
      <c r="AR160" s="68" t="e">
        <f t="shared" si="27"/>
        <v>#N/A</v>
      </c>
      <c r="AS160" s="68" t="e">
        <f t="shared" si="28"/>
        <v>#N/A</v>
      </c>
      <c r="AT160" s="48" t="str">
        <f t="shared" si="24"/>
        <v>0168</v>
      </c>
      <c r="AU160" s="48" t="e">
        <f>INDEX(Transcripts_2021!$AC$2:$AC$324,MATCH($AO160,Transcripts_2021!$W$2:$W$324,0))</f>
        <v>#N/A</v>
      </c>
      <c r="AV160" s="68" t="str">
        <f t="shared" si="29"/>
        <v>Yes</v>
      </c>
      <c r="AW160" s="68" t="str">
        <f>IF(INDEX(DropDowns!$E$3:$E$336,MATCH("*"&amp;$AF160&amp;"*",$AF$2:$AF$651,0))="","",INDEX(DropDowns!$E$3:$E$336,MATCH("*"&amp;$AF160&amp;"*",$AF$2:$AF$651,0)))</f>
        <v>Ion</v>
      </c>
      <c r="AX160" s="68" t="str">
        <f>IF(INDEX(DropDowns!$E$3:$E$336,MATCH("*"&amp;$AG160&amp;"*",$AG$2:$AG$651,0))="","",INDEX(DropDowns!$E$3:$E$336,MATCH("*"&amp;$AG160&amp;"*",$AG$2:$AG$651,0)))</f>
        <v>Acid</v>
      </c>
      <c r="AY160" s="48" t="e">
        <f t="shared" si="30"/>
        <v>#N/A</v>
      </c>
      <c r="AZ160" s="48" t="str">
        <f t="shared" si="31"/>
        <v>Whitley Stiff</v>
      </c>
      <c r="BA160" s="48" t="str">
        <f>$AZ160&amp;COUNTIF($AZ160:$AZ$651,$AZ160)</f>
        <v>Whitley Stiff1</v>
      </c>
      <c r="BB160" s="68" t="e">
        <f>IF(INDEX('AAYME 2021_List'!$B$3:$B$311,MATCH($A160,'AAYME 2021_List'!$A$3:$A$311,0))="Yes","Yes","No")</f>
        <v>#N/A</v>
      </c>
      <c r="BC160" s="8" t="s">
        <v>2131</v>
      </c>
    </row>
    <row r="161" spans="1:55" x14ac:dyDescent="0.3">
      <c r="A161" s="48" t="str">
        <f>$AT161&amp;"-"&amp;UPPER(LEFT($D161,3))&amp;"-"&amp;UPPER(LEFT($C161,2))&amp;"-"&amp;$AU161</f>
        <v>0169-SHI-CH-0178</v>
      </c>
      <c r="B161" s="8">
        <v>169</v>
      </c>
      <c r="C161" s="143" t="s">
        <v>3650</v>
      </c>
      <c r="D161" s="143" t="s">
        <v>3651</v>
      </c>
      <c r="E161" s="143" t="s">
        <v>335</v>
      </c>
      <c r="F161" s="143" t="s">
        <v>170</v>
      </c>
      <c r="G161" s="8" t="s">
        <v>3652</v>
      </c>
      <c r="H161" s="8">
        <v>6626130913</v>
      </c>
      <c r="I161" s="143" t="s">
        <v>376</v>
      </c>
      <c r="J161" s="143" t="s">
        <v>3653</v>
      </c>
      <c r="K161" s="143" t="s">
        <v>3654</v>
      </c>
      <c r="L161" s="8" t="s">
        <v>3655</v>
      </c>
      <c r="M161" s="8" t="s">
        <v>736</v>
      </c>
      <c r="N161" s="8" t="s">
        <v>3656</v>
      </c>
      <c r="O161" s="8">
        <v>6226130913</v>
      </c>
      <c r="P161" s="143" t="s">
        <v>2112</v>
      </c>
      <c r="Q161" s="143" t="s">
        <v>394</v>
      </c>
      <c r="R161" s="8" t="s">
        <v>3657</v>
      </c>
      <c r="S161" s="8" t="s">
        <v>3657</v>
      </c>
      <c r="T161" s="143" t="s">
        <v>3627</v>
      </c>
      <c r="U161" s="143" t="s">
        <v>3627</v>
      </c>
      <c r="V161" s="8" t="s">
        <v>488</v>
      </c>
      <c r="W161" s="8">
        <v>38664</v>
      </c>
      <c r="X161" s="8" t="s">
        <v>348</v>
      </c>
      <c r="Y161" s="143" t="s">
        <v>256</v>
      </c>
      <c r="Z161" s="8" t="s">
        <v>2114</v>
      </c>
      <c r="AE161" s="233" t="s">
        <v>48</v>
      </c>
      <c r="AF161" s="8" t="s">
        <v>3658</v>
      </c>
      <c r="AG161" s="8" t="s">
        <v>3659</v>
      </c>
      <c r="AI161" s="8" t="s">
        <v>2165</v>
      </c>
      <c r="AJ161" s="8" t="s">
        <v>3660</v>
      </c>
      <c r="AL161" s="48" t="str">
        <f>IF($U161="","",IF(RIGHT($U161,4)=", MS",INDEX(DropDowns!$G$4:$G$1251,MATCH(TRIM($U161),DropDowns!$F$4:$F$1251,0)),INDEX(DropDowns!$G$4:$G$1251,MATCH(TRIM($U161)&amp;", MS",DropDowns!$F$4:$F$1251,0))))</f>
        <v>Tunica</v>
      </c>
      <c r="AM161" s="48" t="str">
        <f>IF(INDEX('AAYME 2021_List'!$A$3:$A$311,MATCH($A161,'AAYME 2021_List'!$A$3:$A$311,0))=$A161,INDEX('AAYME 2021_List'!$AC$3:$AC$311,MATCH($A161,'AAYME 2021_List'!$A$3:$A$311,0)),"")</f>
        <v>Tunica</v>
      </c>
      <c r="AN161" s="48" t="str">
        <f t="shared" si="25"/>
        <v>Charlese|Shield|shieldcha2024@tunicak12.org|9</v>
      </c>
      <c r="AO161" s="48" t="str">
        <f t="shared" si="26"/>
        <v>Charlese|Shield|9</v>
      </c>
      <c r="AP161" s="48" t="e">
        <f>INDEX(Transcripts_2021!$V$2:$V$324,MATCH($AN161,Transcripts_2021!$V$2:$V$324,0))</f>
        <v>#N/A</v>
      </c>
      <c r="AQ161" s="48" t="str">
        <f>INDEX(Transcripts_2021!$W$2:$W$324,MATCH($AO161,Transcripts_2021!$W$2:$W$324,0))</f>
        <v>Charlese|Shield|9</v>
      </c>
      <c r="AR161" s="68" t="e">
        <f t="shared" si="27"/>
        <v>#N/A</v>
      </c>
      <c r="AS161" s="68" t="str">
        <f t="shared" si="28"/>
        <v>Yes</v>
      </c>
      <c r="AT161" s="48" t="str">
        <f t="shared" si="24"/>
        <v>0169</v>
      </c>
      <c r="AU161" s="48" t="str">
        <f>INDEX(Transcripts_2021!$AC$2:$AC$324,MATCH($AO161,Transcripts_2021!$W$2:$W$324,0))</f>
        <v>0178</v>
      </c>
      <c r="AV161" s="68" t="str">
        <f t="shared" si="29"/>
        <v>Yes</v>
      </c>
      <c r="AW161" s="68" t="str">
        <f>IF(INDEX(DropDowns!$E$3:$E$336,MATCH("*"&amp;$AF161&amp;"*",$AF$2:$AF$651,0))="","",INDEX(DropDowns!$E$3:$E$336,MATCH("*"&amp;$AF161&amp;"*",$AF$2:$AF$651,0)))</f>
        <v>Jupiter</v>
      </c>
      <c r="AX161" s="68" t="e">
        <f>IF(INDEX(DropDowns!$E$3:$E$336,MATCH("*"&amp;$AG161&amp;"*",$AG$2:$AG$651,0))="","",INDEX(DropDowns!$E$3:$E$336,MATCH("*"&amp;$AG161&amp;"*",$AG$2:$AG$651,0)))</f>
        <v>#VALUE!</v>
      </c>
      <c r="AY161" s="48" t="str">
        <f t="shared" si="30"/>
        <v>0169-SHI-CH-0178</v>
      </c>
      <c r="AZ161" s="48" t="str">
        <f t="shared" si="31"/>
        <v>Nakita Johnson</v>
      </c>
      <c r="BA161" s="48" t="str">
        <f>$AZ161&amp;COUNTIF($AZ161:$AZ$651,$AZ161)</f>
        <v>Nakita Johnson1</v>
      </c>
      <c r="BB161" s="68" t="str">
        <f>IF(INDEX('AAYME 2021_List'!$B$3:$B$311,MATCH($A161,'AAYME 2021_List'!$A$3:$A$311,0))="Yes","Yes","No")</f>
        <v>Yes</v>
      </c>
      <c r="BC161" s="48" t="str">
        <f>IF(INDEX('AAYME 2021_List'!$A$3:$A$311,MATCH($A161,'AAYME 2021_List'!$A$3:$A$311,0))=$A161,INDEX('AAYME 2021_List'!$C$3:$C$311,MATCH($A161,'AAYME 2021_List'!$A$3:$A$311,0)),"")</f>
        <v>06-Finalist</v>
      </c>
    </row>
    <row r="162" spans="1:55" x14ac:dyDescent="0.3">
      <c r="A162" s="48" t="str">
        <f>$AT162&amp;"-"&amp;UPPER(LEFT($D162,3))&amp;"-"&amp;UPPER(LEFT($C162,2))&amp;"-"&amp;$AU162</f>
        <v>0170-CAR-JA-0333</v>
      </c>
      <c r="B162" s="8">
        <v>170</v>
      </c>
      <c r="C162" s="143" t="s">
        <v>3661</v>
      </c>
      <c r="D162" s="143" t="s">
        <v>3662</v>
      </c>
      <c r="E162" s="143" t="s">
        <v>335</v>
      </c>
      <c r="F162" s="143" t="s">
        <v>169</v>
      </c>
      <c r="G162" s="8" t="s">
        <v>3663</v>
      </c>
      <c r="H162" s="8">
        <v>6015620626</v>
      </c>
      <c r="I162" s="143" t="s">
        <v>401</v>
      </c>
      <c r="J162" s="143" t="s">
        <v>3664</v>
      </c>
      <c r="K162" s="143" t="s">
        <v>3665</v>
      </c>
      <c r="L162" s="8" t="s">
        <v>2327</v>
      </c>
      <c r="M162" s="8" t="s">
        <v>879</v>
      </c>
      <c r="N162" s="8" t="s">
        <v>3666</v>
      </c>
      <c r="O162" s="8">
        <v>6015621142</v>
      </c>
      <c r="P162" s="143" t="s">
        <v>2159</v>
      </c>
      <c r="Q162" s="143" t="s">
        <v>43</v>
      </c>
      <c r="R162" s="8" t="s">
        <v>3667</v>
      </c>
      <c r="T162" s="143" t="s">
        <v>3378</v>
      </c>
      <c r="U162" s="143" t="s">
        <v>3378</v>
      </c>
      <c r="V162" s="8" t="s">
        <v>488</v>
      </c>
      <c r="W162" s="8">
        <v>39350</v>
      </c>
      <c r="X162" s="8" t="s">
        <v>348</v>
      </c>
      <c r="Y162" s="143" t="s">
        <v>234</v>
      </c>
      <c r="Z162" s="8" t="s">
        <v>2114</v>
      </c>
      <c r="AB162" s="8" t="s">
        <v>2115</v>
      </c>
      <c r="AE162" s="233" t="s">
        <v>48</v>
      </c>
      <c r="AF162" s="8" t="s">
        <v>3668</v>
      </c>
      <c r="AI162" s="8" t="s">
        <v>459</v>
      </c>
      <c r="AL162" s="48" t="str">
        <f>IF($U162="","",IF(RIGHT($U162,4)=", MS",INDEX(DropDowns!$G$4:$G$1251,MATCH(TRIM($U162),DropDowns!$F$4:$F$1251,0)),INDEX(DropDowns!$G$4:$G$1251,MATCH(TRIM($U162)&amp;", MS",DropDowns!$F$4:$F$1251,0))))</f>
        <v>Neshoba</v>
      </c>
      <c r="AM162" s="48" t="str">
        <f>IF(INDEX('AAYME 2021_List'!$A$3:$A$311,MATCH($A162,'AAYME 2021_List'!$A$3:$A$311,0))=$A162,INDEX('AAYME 2021_List'!$AC$3:$AC$311,MATCH($A162,'AAYME 2021_List'!$A$3:$A$311,0)),"")</f>
        <v>Neshoba</v>
      </c>
      <c r="AN162" s="48" t="str">
        <f t="shared" si="25"/>
        <v>Jaelon|Carter|demarcus.r.carter@gmail.com|8</v>
      </c>
      <c r="AO162" s="48" t="str">
        <f t="shared" si="26"/>
        <v>Jaelon|Carter|8</v>
      </c>
      <c r="AP162" s="48" t="e">
        <f>INDEX(Transcripts_2021!$V$2:$V$324,MATCH($AN162,Transcripts_2021!$V$2:$V$324,0))</f>
        <v>#N/A</v>
      </c>
      <c r="AQ162" s="48" t="str">
        <f>INDEX(Transcripts_2021!$W$2:$W$324,MATCH($AO162,Transcripts_2021!$W$2:$W$324,0))</f>
        <v>Jaelon|Carter|8</v>
      </c>
      <c r="AR162" s="68" t="e">
        <f t="shared" si="27"/>
        <v>#N/A</v>
      </c>
      <c r="AS162" s="68" t="str">
        <f t="shared" si="28"/>
        <v>Yes</v>
      </c>
      <c r="AT162" s="48" t="str">
        <f t="shared" si="24"/>
        <v>0170</v>
      </c>
      <c r="AU162" s="48" t="str">
        <f>INDEX(Transcripts_2021!$AC$2:$AC$324,MATCH($AO162,Transcripts_2021!$W$2:$W$324,0))</f>
        <v>0333</v>
      </c>
      <c r="AV162" s="68" t="str">
        <f t="shared" si="29"/>
        <v>Yes</v>
      </c>
      <c r="AW162" s="68" t="e">
        <f>IF(INDEX(DropDowns!$E$3:$E$336,MATCH("*"&amp;$AF162&amp;"*",$AF$2:$AF$651,0))="","",INDEX(DropDowns!$E$3:$E$336,MATCH("*"&amp;$AF162&amp;"*",$AF$2:$AF$651,0)))</f>
        <v>#VALUE!</v>
      </c>
      <c r="AX162" s="68" t="str">
        <f>IF(INDEX(DropDowns!$E$3:$E$336,MATCH("*"&amp;$AG162&amp;"*",$AG$2:$AG$651,0))="","",INDEX(DropDowns!$E$3:$E$336,MATCH("*"&amp;$AG162&amp;"*",$AG$2:$AG$651,0)))</f>
        <v>Acid</v>
      </c>
      <c r="AY162" s="48" t="str">
        <f t="shared" si="30"/>
        <v>0170-CAR-JA-0333</v>
      </c>
      <c r="AZ162" s="48" t="str">
        <f t="shared" si="31"/>
        <v>Yolanda Carter</v>
      </c>
      <c r="BA162" s="48" t="str">
        <f>$AZ162&amp;COUNTIF($AZ162:$AZ$651,$AZ162)</f>
        <v>Yolanda Carter1</v>
      </c>
      <c r="BB162" s="68" t="str">
        <f>IF(INDEX('AAYME 2021_List'!$B$3:$B$311,MATCH($A162,'AAYME 2021_List'!$A$3:$A$311,0))="Yes","Yes","No")</f>
        <v>Yes</v>
      </c>
      <c r="BC162" s="48" t="str">
        <f>IF(INDEX('AAYME 2021_List'!$A$3:$A$311,MATCH($A162,'AAYME 2021_List'!$A$3:$A$311,0))=$A162,INDEX('AAYME 2021_List'!$C$3:$C$311,MATCH($A162,'AAYME 2021_List'!$A$3:$A$311,0)),"")</f>
        <v>06-Finalist</v>
      </c>
    </row>
    <row r="163" spans="1:55" x14ac:dyDescent="0.3">
      <c r="A163" s="48"/>
      <c r="B163" s="8">
        <v>171</v>
      </c>
      <c r="C163" s="143" t="s">
        <v>3669</v>
      </c>
      <c r="D163" s="143" t="s">
        <v>736</v>
      </c>
      <c r="E163" s="143" t="s">
        <v>335</v>
      </c>
      <c r="F163" s="143" t="s">
        <v>169</v>
      </c>
      <c r="I163" s="143" t="s">
        <v>340</v>
      </c>
      <c r="J163" s="143" t="s">
        <v>2233</v>
      </c>
      <c r="K163" s="143" t="s">
        <v>3670</v>
      </c>
      <c r="L163" s="8" t="s">
        <v>3671</v>
      </c>
      <c r="M163" s="8" t="s">
        <v>736</v>
      </c>
      <c r="N163" s="8" t="s">
        <v>3672</v>
      </c>
      <c r="O163" s="8">
        <v>6625181729</v>
      </c>
      <c r="P163" s="143" t="s">
        <v>2112</v>
      </c>
      <c r="Q163" s="143" t="s">
        <v>45</v>
      </c>
      <c r="R163" s="8" t="s">
        <v>3673</v>
      </c>
      <c r="T163" s="143" t="s">
        <v>1851</v>
      </c>
      <c r="U163" s="143" t="s">
        <v>1851</v>
      </c>
      <c r="V163" s="8" t="s">
        <v>488</v>
      </c>
      <c r="W163" s="8">
        <v>39759</v>
      </c>
      <c r="X163" s="8" t="s">
        <v>348</v>
      </c>
      <c r="Y163" s="143" t="s">
        <v>237</v>
      </c>
      <c r="Z163" s="8" t="s">
        <v>2114</v>
      </c>
      <c r="AB163" s="8" t="s">
        <v>2115</v>
      </c>
      <c r="AE163" s="233" t="s">
        <v>50</v>
      </c>
      <c r="AF163" s="8" t="s">
        <v>3674</v>
      </c>
      <c r="AG163" s="8" t="s">
        <v>3675</v>
      </c>
      <c r="AI163" s="8" t="s">
        <v>396</v>
      </c>
      <c r="AL163" s="48" t="str">
        <f>IF($U163="","",IF(RIGHT($U163,4)=", MS",INDEX(DropDowns!$G$4:$G$1251,MATCH(TRIM($U163),DropDowns!$F$4:$F$1251,0)),INDEX(DropDowns!$G$4:$G$1251,MATCH(TRIM($U163)&amp;", MS",DropDowns!$F$4:$F$1251,0))))</f>
        <v>Oktibbeha</v>
      </c>
      <c r="AM163" s="48" t="s">
        <v>2130</v>
      </c>
      <c r="AN163" s="48" t="str">
        <f t="shared" si="25"/>
        <v>Landon|Johnson||7</v>
      </c>
      <c r="AO163" s="48" t="str">
        <f t="shared" si="26"/>
        <v>Landon|Johnson|7</v>
      </c>
      <c r="AP163" s="48" t="e">
        <f>INDEX(Transcripts_2021!$V$2:$V$324,MATCH($AN163,Transcripts_2021!$V$2:$V$324,0))</f>
        <v>#N/A</v>
      </c>
      <c r="AQ163" s="48" t="e">
        <f>INDEX(Transcripts_2021!$W$2:$W$324,MATCH($AO163,Transcripts_2021!$W$2:$W$324,0))</f>
        <v>#N/A</v>
      </c>
      <c r="AR163" s="68" t="e">
        <f t="shared" si="27"/>
        <v>#N/A</v>
      </c>
      <c r="AS163" s="68" t="e">
        <f t="shared" si="28"/>
        <v>#N/A</v>
      </c>
      <c r="AT163" s="48" t="str">
        <f t="shared" si="24"/>
        <v>0171</v>
      </c>
      <c r="AU163" s="48" t="e">
        <f>INDEX(Transcripts_2021!$AC$2:$AC$324,MATCH($AO163,Transcripts_2021!$W$2:$W$324,0))</f>
        <v>#N/A</v>
      </c>
      <c r="AV163" s="68" t="str">
        <f t="shared" si="29"/>
        <v>Yes</v>
      </c>
      <c r="AW163" s="68" t="str">
        <f>IF(INDEX(DropDowns!$E$3:$E$336,MATCH("*"&amp;$AF163&amp;"*",$AF$2:$AF$651,0))="","",INDEX(DropDowns!$E$3:$E$336,MATCH("*"&amp;$AF163&amp;"*",$AF$2:$AF$651,0)))</f>
        <v>Laboratory</v>
      </c>
      <c r="AX163" s="68" t="str">
        <f>IF(INDEX(DropDowns!$E$3:$E$336,MATCH("*"&amp;$AG163&amp;"*",$AG$2:$AG$651,0))="","",INDEX(DropDowns!$E$3:$E$336,MATCH("*"&amp;$AG163&amp;"*",$AG$2:$AG$651,0)))</f>
        <v>Laboratory</v>
      </c>
      <c r="AY163" s="48" t="e">
        <f t="shared" si="30"/>
        <v>#N/A</v>
      </c>
      <c r="AZ163" s="48" t="str">
        <f t="shared" si="31"/>
        <v>Quondra Johnson</v>
      </c>
      <c r="BA163" s="48" t="str">
        <f>$AZ163&amp;COUNTIF($AZ163:$AZ$651,$AZ163)</f>
        <v>Quondra Johnson1</v>
      </c>
      <c r="BB163" s="68" t="e">
        <f>IF(INDEX('AAYME 2021_List'!$B$3:$B$311,MATCH($A163,'AAYME 2021_List'!$A$3:$A$311,0))="Yes","Yes","No")</f>
        <v>#N/A</v>
      </c>
      <c r="BC163" s="8" t="s">
        <v>2131</v>
      </c>
    </row>
    <row r="164" spans="1:55" x14ac:dyDescent="0.3">
      <c r="A164" s="48"/>
      <c r="B164" s="8">
        <v>172</v>
      </c>
      <c r="C164" s="143" t="s">
        <v>3676</v>
      </c>
      <c r="D164" s="143" t="s">
        <v>1536</v>
      </c>
      <c r="E164" s="143" t="s">
        <v>335</v>
      </c>
      <c r="F164" s="143" t="s">
        <v>170</v>
      </c>
      <c r="G164" s="8" t="s">
        <v>3677</v>
      </c>
      <c r="H164" s="8">
        <v>6626951686</v>
      </c>
      <c r="I164" s="143" t="s">
        <v>401</v>
      </c>
      <c r="J164" s="143" t="s">
        <v>3678</v>
      </c>
      <c r="K164" s="143"/>
      <c r="L164" s="8" t="s">
        <v>3679</v>
      </c>
      <c r="M164" s="8" t="s">
        <v>1536</v>
      </c>
      <c r="N164" s="8" t="s">
        <v>3680</v>
      </c>
      <c r="O164" s="8">
        <v>6623941911</v>
      </c>
      <c r="P164" s="143" t="s">
        <v>2159</v>
      </c>
      <c r="Q164" s="143" t="s">
        <v>45</v>
      </c>
      <c r="R164" s="8" t="s">
        <v>3681</v>
      </c>
      <c r="T164" s="143" t="s">
        <v>1991</v>
      </c>
      <c r="U164" s="143" t="s">
        <v>1991</v>
      </c>
      <c r="V164" s="8" t="s">
        <v>488</v>
      </c>
      <c r="W164" s="8">
        <v>38703</v>
      </c>
      <c r="X164" s="8" t="s">
        <v>348</v>
      </c>
      <c r="Y164" s="143" t="s">
        <v>2139</v>
      </c>
      <c r="AE164" s="233" t="s">
        <v>49</v>
      </c>
      <c r="AF164" s="8" t="s">
        <v>3682</v>
      </c>
      <c r="AI164" s="8" t="s">
        <v>2165</v>
      </c>
      <c r="AJ164" s="8" t="s">
        <v>3683</v>
      </c>
      <c r="AL164" s="48" t="str">
        <f>IF($U164="","",IF(RIGHT($U164,4)=", MS",INDEX(DropDowns!$G$4:$G$1251,MATCH(TRIM($U164),DropDowns!$F$4:$F$1251,0)),INDEX(DropDowns!$G$4:$G$1251,MATCH(TRIM($U164)&amp;", MS",DropDowns!$F$4:$F$1251,0))))</f>
        <v>Washington</v>
      </c>
      <c r="AM164" s="48" t="s">
        <v>2130</v>
      </c>
      <c r="AN164" s="48" t="str">
        <f t="shared" si="25"/>
        <v>LaCi|Stewart|laciallen602@gmail.com|8</v>
      </c>
      <c r="AO164" s="48" t="str">
        <f t="shared" si="26"/>
        <v>LaCi|Stewart|8</v>
      </c>
      <c r="AP164" s="48" t="e">
        <f>INDEX(Transcripts_2021!$V$2:$V$324,MATCH($AN164,Transcripts_2021!$V$2:$V$324,0))</f>
        <v>#N/A</v>
      </c>
      <c r="AQ164" s="48" t="e">
        <f>INDEX(Transcripts_2021!$W$2:$W$324,MATCH($AO164,Transcripts_2021!$W$2:$W$324,0))</f>
        <v>#N/A</v>
      </c>
      <c r="AR164" s="68" t="e">
        <f t="shared" si="27"/>
        <v>#N/A</v>
      </c>
      <c r="AS164" s="68" t="e">
        <f t="shared" si="28"/>
        <v>#N/A</v>
      </c>
      <c r="AT164" s="48" t="str">
        <f t="shared" si="24"/>
        <v>0172</v>
      </c>
      <c r="AU164" s="48" t="e">
        <f>INDEX(Transcripts_2021!$AC$2:$AC$324,MATCH($AO164,Transcripts_2021!$W$2:$W$324,0))</f>
        <v>#N/A</v>
      </c>
      <c r="AV164" s="68" t="str">
        <f t="shared" si="29"/>
        <v>Yes</v>
      </c>
      <c r="AW164" s="68" t="str">
        <f>IF(INDEX(DropDowns!$E$3:$E$336,MATCH("*"&amp;$AF164&amp;"*",$AF$2:$AF$651,0))="","",INDEX(DropDowns!$E$3:$E$336,MATCH("*"&amp;$AF164&amp;"*",$AF$2:$AF$651,0)))</f>
        <v>Laboratory </v>
      </c>
      <c r="AX164" s="68" t="str">
        <f>IF(INDEX(DropDowns!$E$3:$E$336,MATCH("*"&amp;$AG164&amp;"*",$AG$2:$AG$651,0))="","",INDEX(DropDowns!$E$3:$E$336,MATCH("*"&amp;$AG164&amp;"*",$AG$2:$AG$651,0)))</f>
        <v>Acid</v>
      </c>
      <c r="AY164" s="48" t="e">
        <f t="shared" si="30"/>
        <v>#N/A</v>
      </c>
      <c r="AZ164" s="48" t="str">
        <f t="shared" si="31"/>
        <v>LaSalle Stewart</v>
      </c>
      <c r="BA164" s="48" t="str">
        <f>$AZ164&amp;COUNTIF($AZ164:$AZ$651,$AZ164)</f>
        <v>LaSalle Stewart2</v>
      </c>
      <c r="BB164" s="68" t="e">
        <f>IF(INDEX('AAYME 2021_List'!$B$3:$B$311,MATCH($A164,'AAYME 2021_List'!$A$3:$A$311,0))="Yes","Yes","No")</f>
        <v>#N/A</v>
      </c>
      <c r="BC164" s="8" t="s">
        <v>2131</v>
      </c>
    </row>
    <row r="165" spans="1:55" x14ac:dyDescent="0.3">
      <c r="A165" s="48"/>
      <c r="B165" s="8">
        <v>173</v>
      </c>
      <c r="C165" s="143" t="s">
        <v>3684</v>
      </c>
      <c r="D165" s="143" t="s">
        <v>3685</v>
      </c>
      <c r="E165" s="143" t="s">
        <v>335</v>
      </c>
      <c r="F165" s="143" t="s">
        <v>170</v>
      </c>
      <c r="G165" s="8" t="s">
        <v>3686</v>
      </c>
      <c r="H165" s="8">
        <v>6013836601</v>
      </c>
      <c r="I165" s="143" t="s">
        <v>376</v>
      </c>
      <c r="J165" s="143" t="s">
        <v>3687</v>
      </c>
      <c r="K165" s="143" t="s">
        <v>1238</v>
      </c>
      <c r="L165" s="8" t="s">
        <v>3688</v>
      </c>
      <c r="M165" s="8" t="s">
        <v>3685</v>
      </c>
      <c r="N165" s="8" t="s">
        <v>3689</v>
      </c>
      <c r="O165" s="8">
        <v>6014541434</v>
      </c>
      <c r="P165" s="143" t="s">
        <v>2112</v>
      </c>
      <c r="Q165" s="143" t="s">
        <v>45</v>
      </c>
      <c r="R165" s="8" t="s">
        <v>3690</v>
      </c>
      <c r="T165" s="143" t="s">
        <v>214</v>
      </c>
      <c r="U165" s="143" t="s">
        <v>214</v>
      </c>
      <c r="V165" s="8" t="s">
        <v>488</v>
      </c>
      <c r="W165" s="8">
        <v>39211</v>
      </c>
      <c r="X165" s="8" t="s">
        <v>348</v>
      </c>
      <c r="Y165" s="143" t="s">
        <v>209</v>
      </c>
      <c r="Z165" s="8" t="s">
        <v>2114</v>
      </c>
      <c r="AB165" s="8" t="s">
        <v>2115</v>
      </c>
      <c r="AE165" s="233" t="s">
        <v>49</v>
      </c>
      <c r="AF165" s="8" t="s">
        <v>3691</v>
      </c>
      <c r="AG165" s="8" t="s">
        <v>3692</v>
      </c>
      <c r="AI165" s="8" t="s">
        <v>459</v>
      </c>
      <c r="AL165" s="48" t="str">
        <f>IF($U165="","",IF(RIGHT($U165,4)=", MS",INDEX(DropDowns!$G$4:$G$1251,MATCH(TRIM($U165),DropDowns!$F$4:$F$1251,0)),INDEX(DropDowns!$G$4:$G$1251,MATCH(TRIM($U165)&amp;", MS",DropDowns!$F$4:$F$1251,0))))</f>
        <v>Hinds</v>
      </c>
      <c r="AM165" s="48" t="s">
        <v>2130</v>
      </c>
      <c r="AN165" s="48" t="str">
        <f t="shared" si="25"/>
        <v>Anna|Gordon|annasemail2006@gmail.com|9</v>
      </c>
      <c r="AO165" s="48" t="str">
        <f t="shared" si="26"/>
        <v>Anna|Gordon|9</v>
      </c>
      <c r="AP165" s="48" t="e">
        <f>INDEX(Transcripts_2021!$V$2:$V$324,MATCH($AN165,Transcripts_2021!$V$2:$V$324,0))</f>
        <v>#N/A</v>
      </c>
      <c r="AQ165" s="48" t="e">
        <f>INDEX(Transcripts_2021!$W$2:$W$324,MATCH($AO165,Transcripts_2021!$W$2:$W$324,0))</f>
        <v>#N/A</v>
      </c>
      <c r="AR165" s="68" t="e">
        <f t="shared" si="27"/>
        <v>#N/A</v>
      </c>
      <c r="AS165" s="68" t="e">
        <f t="shared" si="28"/>
        <v>#N/A</v>
      </c>
      <c r="AT165" s="48" t="str">
        <f t="shared" si="24"/>
        <v>0173</v>
      </c>
      <c r="AU165" s="48" t="e">
        <f>INDEX(Transcripts_2021!$AC$2:$AC$324,MATCH($AO165,Transcripts_2021!$W$2:$W$324,0))</f>
        <v>#N/A</v>
      </c>
      <c r="AV165" s="68" t="str">
        <f t="shared" si="29"/>
        <v>Yes</v>
      </c>
      <c r="AW165" s="68" t="e">
        <f>IF(INDEX(DropDowns!$E$3:$E$336,MATCH("*"&amp;$AF165&amp;"*",$AF$2:$AF$651,0))="","",INDEX(DropDowns!$E$3:$E$336,MATCH("*"&amp;$AF165&amp;"*",$AF$2:$AF$651,0)))</f>
        <v>#VALUE!</v>
      </c>
      <c r="AX165" s="68" t="e">
        <f>IF(INDEX(DropDowns!$E$3:$E$336,MATCH("*"&amp;$AG165&amp;"*",$AG$2:$AG$651,0))="","",INDEX(DropDowns!$E$3:$E$336,MATCH("*"&amp;$AG165&amp;"*",$AG$2:$AG$651,0)))</f>
        <v>#VALUE!</v>
      </c>
      <c r="AY165" s="48" t="e">
        <f t="shared" si="30"/>
        <v>#N/A</v>
      </c>
      <c r="AZ165" s="48" t="str">
        <f t="shared" si="31"/>
        <v>Porsha Gordon</v>
      </c>
      <c r="BA165" s="48" t="str">
        <f>$AZ165&amp;COUNTIF($AZ165:$AZ$651,$AZ165)</f>
        <v>Porsha Gordon1</v>
      </c>
      <c r="BB165" s="68" t="e">
        <f>IF(INDEX('AAYME 2021_List'!$B$3:$B$311,MATCH($A165,'AAYME 2021_List'!$A$3:$A$311,0))="Yes","Yes","No")</f>
        <v>#N/A</v>
      </c>
      <c r="BC165" s="8" t="s">
        <v>2131</v>
      </c>
    </row>
    <row r="166" spans="1:55" x14ac:dyDescent="0.3">
      <c r="A166" s="48"/>
      <c r="B166" s="8">
        <v>174</v>
      </c>
      <c r="C166" s="143" t="s">
        <v>3676</v>
      </c>
      <c r="D166" s="143" t="s">
        <v>1134</v>
      </c>
      <c r="E166" s="143" t="s">
        <v>335</v>
      </c>
      <c r="F166" s="143" t="s">
        <v>170</v>
      </c>
      <c r="G166" s="8" t="s">
        <v>3677</v>
      </c>
      <c r="H166" s="8">
        <v>6626951686</v>
      </c>
      <c r="I166" s="143" t="s">
        <v>401</v>
      </c>
      <c r="J166" s="143" t="s">
        <v>3693</v>
      </c>
      <c r="K166" s="143" t="s">
        <v>3694</v>
      </c>
      <c r="L166" s="8" t="s">
        <v>3679</v>
      </c>
      <c r="M166" s="8" t="s">
        <v>3695</v>
      </c>
      <c r="N166" s="8" t="s">
        <v>3680</v>
      </c>
      <c r="O166" s="8">
        <v>6623941911</v>
      </c>
      <c r="P166" s="143" t="s">
        <v>2159</v>
      </c>
      <c r="Q166" s="143" t="s">
        <v>45</v>
      </c>
      <c r="R166" s="8" t="s">
        <v>3696</v>
      </c>
      <c r="T166" s="143" t="s">
        <v>1991</v>
      </c>
      <c r="U166" s="143" t="s">
        <v>1991</v>
      </c>
      <c r="V166" s="8" t="s">
        <v>488</v>
      </c>
      <c r="W166" s="8">
        <v>38703</v>
      </c>
      <c r="X166" s="8" t="s">
        <v>348</v>
      </c>
      <c r="Y166" s="143" t="s">
        <v>2139</v>
      </c>
      <c r="AA166" s="8" t="s">
        <v>2200</v>
      </c>
      <c r="AC166" s="8" t="s">
        <v>2201</v>
      </c>
      <c r="AE166" s="233" t="s">
        <v>49</v>
      </c>
      <c r="AF166" s="8" t="s">
        <v>3697</v>
      </c>
      <c r="AI166" s="8" t="s">
        <v>2165</v>
      </c>
      <c r="AJ166" s="8" t="s">
        <v>3698</v>
      </c>
      <c r="AL166" s="48" t="str">
        <f>IF($U166="","",IF(RIGHT($U166,4)=", MS",INDEX(DropDowns!$G$4:$G$1251,MATCH(TRIM($U166),DropDowns!$F$4:$F$1251,0)),INDEX(DropDowns!$G$4:$G$1251,MATCH(TRIM($U166)&amp;", MS",DropDowns!$F$4:$F$1251,0))))</f>
        <v>Washington</v>
      </c>
      <c r="AM166" s="48" t="s">
        <v>2130</v>
      </c>
      <c r="AN166" s="48" t="str">
        <f t="shared" si="25"/>
        <v>LaCi|Allen|laciallen602@gmail.com|8</v>
      </c>
      <c r="AO166" s="48" t="str">
        <f t="shared" si="26"/>
        <v>LaCi|Allen|8</v>
      </c>
      <c r="AP166" s="48" t="e">
        <f>INDEX(Transcripts_2021!$V$2:$V$324,MATCH($AN166,Transcripts_2021!$V$2:$V$324,0))</f>
        <v>#N/A</v>
      </c>
      <c r="AQ166" s="48" t="e">
        <f>INDEX(Transcripts_2021!$W$2:$W$324,MATCH($AO166,Transcripts_2021!$W$2:$W$324,0))</f>
        <v>#N/A</v>
      </c>
      <c r="AR166" s="68" t="e">
        <f t="shared" si="27"/>
        <v>#N/A</v>
      </c>
      <c r="AS166" s="68" t="e">
        <f t="shared" si="28"/>
        <v>#N/A</v>
      </c>
      <c r="AT166" s="48" t="str">
        <f t="shared" si="24"/>
        <v>0174</v>
      </c>
      <c r="AU166" s="48" t="e">
        <f>INDEX(Transcripts_2021!$AC$2:$AC$324,MATCH($AO166,Transcripts_2021!$W$2:$W$324,0))</f>
        <v>#N/A</v>
      </c>
      <c r="AV166" s="68" t="str">
        <f t="shared" si="29"/>
        <v>Yes</v>
      </c>
      <c r="AW166" s="68" t="str">
        <f>IF(INDEX(DropDowns!$E$3:$E$336,MATCH("*"&amp;$AF166&amp;"*",$AF$2:$AF$651,0))="","",INDEX(DropDowns!$E$3:$E$336,MATCH("*"&amp;$AF166&amp;"*",$AF$2:$AF$651,0)))</f>
        <v>Legos</v>
      </c>
      <c r="AX166" s="68" t="str">
        <f>IF(INDEX(DropDowns!$E$3:$E$336,MATCH("*"&amp;$AG166&amp;"*",$AG$2:$AG$651,0))="","",INDEX(DropDowns!$E$3:$E$336,MATCH("*"&amp;$AG166&amp;"*",$AG$2:$AG$651,0)))</f>
        <v>Acid</v>
      </c>
      <c r="AY166" s="48" t="e">
        <f t="shared" si="30"/>
        <v>#N/A</v>
      </c>
      <c r="AZ166" s="48" t="str">
        <f t="shared" si="31"/>
        <v>LaSalle Stewart</v>
      </c>
      <c r="BA166" s="48" t="str">
        <f>$AZ166&amp;COUNTIF($AZ166:$AZ$651,$AZ166)</f>
        <v>LaSalle Stewart1</v>
      </c>
      <c r="BB166" s="68" t="e">
        <f>IF(INDEX('AAYME 2021_List'!$B$3:$B$311,MATCH($A166,'AAYME 2021_List'!$A$3:$A$311,0))="Yes","Yes","No")</f>
        <v>#N/A</v>
      </c>
      <c r="BC166" s="8" t="s">
        <v>2131</v>
      </c>
    </row>
    <row r="167" spans="1:55" x14ac:dyDescent="0.3">
      <c r="A167" s="48"/>
      <c r="B167" s="8">
        <v>175</v>
      </c>
      <c r="C167" s="143" t="s">
        <v>3699</v>
      </c>
      <c r="D167" s="143" t="s">
        <v>2484</v>
      </c>
      <c r="E167" s="143" t="s">
        <v>335</v>
      </c>
      <c r="F167" s="143" t="s">
        <v>169</v>
      </c>
      <c r="G167" s="8" t="s">
        <v>3700</v>
      </c>
      <c r="H167" s="8">
        <v>6158704662</v>
      </c>
      <c r="I167" s="143" t="s">
        <v>376</v>
      </c>
      <c r="J167" s="143" t="s">
        <v>2486</v>
      </c>
      <c r="K167" s="143"/>
      <c r="L167" s="8" t="s">
        <v>2487</v>
      </c>
      <c r="M167" s="8" t="s">
        <v>2484</v>
      </c>
      <c r="N167" s="8" t="s">
        <v>2488</v>
      </c>
      <c r="O167" s="8">
        <v>6158704662</v>
      </c>
      <c r="P167" s="143" t="s">
        <v>2112</v>
      </c>
      <c r="Q167" s="143" t="s">
        <v>45</v>
      </c>
      <c r="R167" s="8" t="s">
        <v>2489</v>
      </c>
      <c r="T167" s="143" t="s">
        <v>579</v>
      </c>
      <c r="U167" s="143" t="s">
        <v>579</v>
      </c>
      <c r="V167" s="8" t="s">
        <v>488</v>
      </c>
      <c r="W167" s="8">
        <v>39110</v>
      </c>
      <c r="X167" s="8" t="s">
        <v>348</v>
      </c>
      <c r="Y167" s="143" t="s">
        <v>229</v>
      </c>
      <c r="Z167" s="8" t="s">
        <v>2114</v>
      </c>
      <c r="AB167" s="8" t="s">
        <v>2115</v>
      </c>
      <c r="AE167" s="233" t="s">
        <v>49</v>
      </c>
      <c r="AF167" s="8" t="s">
        <v>3701</v>
      </c>
      <c r="AG167" s="8" t="s">
        <v>3702</v>
      </c>
      <c r="AI167" s="8" t="s">
        <v>442</v>
      </c>
      <c r="AL167" s="48" t="str">
        <f>IF($U167="","",IF(RIGHT($U167,4)=", MS",INDEX(DropDowns!$G$4:$G$1251,MATCH(TRIM($U167),DropDowns!$F$4:$F$1251,0)),INDEX(DropDowns!$G$4:$G$1251,MATCH(TRIM($U167)&amp;", MS",DropDowns!$F$4:$F$1251,0))))</f>
        <v>Madison</v>
      </c>
      <c r="AM167" s="48" t="s">
        <v>2130</v>
      </c>
      <c r="AN167" s="48" t="str">
        <f t="shared" si="25"/>
        <v>Raymond|Portis|raymondchaseportis@gmail.com|9</v>
      </c>
      <c r="AO167" s="48" t="str">
        <f t="shared" si="26"/>
        <v>Raymond|Portis|9</v>
      </c>
      <c r="AP167" s="48" t="e">
        <f>INDEX(Transcripts_2021!$V$2:$V$324,MATCH($AN167,Transcripts_2021!$V$2:$V$324,0))</f>
        <v>#N/A</v>
      </c>
      <c r="AQ167" s="48" t="e">
        <f>INDEX(Transcripts_2021!$W$2:$W$324,MATCH($AO167,Transcripts_2021!$W$2:$W$324,0))</f>
        <v>#N/A</v>
      </c>
      <c r="AR167" s="68" t="e">
        <f t="shared" si="27"/>
        <v>#N/A</v>
      </c>
      <c r="AS167" s="68" t="e">
        <f t="shared" si="28"/>
        <v>#N/A</v>
      </c>
      <c r="AT167" s="48" t="str">
        <f t="shared" si="24"/>
        <v>0175</v>
      </c>
      <c r="AU167" s="48" t="e">
        <f>INDEX(Transcripts_2021!$AC$2:$AC$324,MATCH($AO167,Transcripts_2021!$W$2:$W$324,0))</f>
        <v>#N/A</v>
      </c>
      <c r="AV167" s="68" t="str">
        <f t="shared" si="29"/>
        <v>Yes</v>
      </c>
      <c r="AW167" s="68" t="str">
        <f>IF(INDEX(DropDowns!$E$3:$E$336,MATCH("*"&amp;$AF167&amp;"*",$AF$2:$AF$651,0))="","",INDEX(DropDowns!$E$3:$E$336,MATCH("*"&amp;$AF167&amp;"*",$AF$2:$AF$651,0)))</f>
        <v>LPN</v>
      </c>
      <c r="AX167" s="68" t="str">
        <f>IF(INDEX(DropDowns!$E$3:$E$336,MATCH("*"&amp;$AG167&amp;"*",$AG$2:$AG$651,0))="","",INDEX(DropDowns!$E$3:$E$336,MATCH("*"&amp;$AG167&amp;"*",$AG$2:$AG$651,0)))</f>
        <v>LPN</v>
      </c>
      <c r="AY167" s="48" t="e">
        <f t="shared" si="30"/>
        <v>#N/A</v>
      </c>
      <c r="AZ167" s="48" t="str">
        <f t="shared" si="31"/>
        <v>Lenieka Portis</v>
      </c>
      <c r="BA167" s="48" t="str">
        <f>$AZ167&amp;COUNTIF($AZ167:$AZ$651,$AZ167)</f>
        <v>Lenieka Portis1</v>
      </c>
      <c r="BB167" s="68" t="e">
        <f>IF(INDEX('AAYME 2021_List'!$B$3:$B$311,MATCH($A167,'AAYME 2021_List'!$A$3:$A$311,0))="Yes","Yes","No")</f>
        <v>#N/A</v>
      </c>
      <c r="BC167" s="8" t="s">
        <v>2131</v>
      </c>
    </row>
    <row r="168" spans="1:55" x14ac:dyDescent="0.3">
      <c r="A168" s="48" t="str">
        <f>$AT168&amp;"-"&amp;UPPER(LEFT($D168,3))&amp;"-"&amp;UPPER(LEFT($C168,2))&amp;"-"&amp;$AU168</f>
        <v>0176-WAS-KE-0136</v>
      </c>
      <c r="B168" s="8">
        <v>176</v>
      </c>
      <c r="C168" s="143" t="s">
        <v>3703</v>
      </c>
      <c r="D168" s="143" t="s">
        <v>2139</v>
      </c>
      <c r="E168" s="143" t="s">
        <v>335</v>
      </c>
      <c r="F168" s="143" t="s">
        <v>170</v>
      </c>
      <c r="G168" s="8" t="s">
        <v>3704</v>
      </c>
      <c r="H168" s="8">
        <v>6628895233</v>
      </c>
      <c r="I168" s="143" t="s">
        <v>376</v>
      </c>
      <c r="J168" s="143" t="s">
        <v>709</v>
      </c>
      <c r="K168" s="143" t="s">
        <v>1493</v>
      </c>
      <c r="L168" s="8" t="s">
        <v>3705</v>
      </c>
      <c r="M168" s="8" t="s">
        <v>2139</v>
      </c>
      <c r="N168" s="8" t="s">
        <v>3704</v>
      </c>
      <c r="O168" s="8">
        <v>6625742346</v>
      </c>
      <c r="P168" s="143" t="s">
        <v>2112</v>
      </c>
      <c r="Q168" s="143" t="s">
        <v>394</v>
      </c>
      <c r="R168" s="8" t="s">
        <v>3706</v>
      </c>
      <c r="T168" s="143" t="s">
        <v>1593</v>
      </c>
      <c r="U168" s="143" t="s">
        <v>1593</v>
      </c>
      <c r="V168" s="8" t="s">
        <v>488</v>
      </c>
      <c r="W168" s="8">
        <v>39705</v>
      </c>
      <c r="X168" s="8" t="s">
        <v>348</v>
      </c>
      <c r="Y168" s="143" t="s">
        <v>403</v>
      </c>
      <c r="Z168" s="8" t="s">
        <v>2114</v>
      </c>
      <c r="AB168" s="8" t="s">
        <v>2115</v>
      </c>
      <c r="AE168" s="233" t="s">
        <v>48</v>
      </c>
      <c r="AF168" s="8" t="s">
        <v>3707</v>
      </c>
      <c r="AG168" s="8" t="s">
        <v>3708</v>
      </c>
      <c r="AH168" s="8" t="s">
        <v>3709</v>
      </c>
      <c r="AI168" s="8" t="s">
        <v>2165</v>
      </c>
      <c r="AJ168" s="8" t="s">
        <v>3710</v>
      </c>
      <c r="AL168" s="48" t="str">
        <f>IF($U168="","",IF(RIGHT($U168,4)=", MS",INDEX(DropDowns!$G$4:$G$1251,MATCH(TRIM($U168),DropDowns!$F$4:$F$1251,0)),INDEX(DropDowns!$G$4:$G$1251,MATCH(TRIM($U168)&amp;", MS",DropDowns!$F$4:$F$1251,0))))</f>
        <v>Lowndes</v>
      </c>
      <c r="AM168" s="48" t="str">
        <f>IF(INDEX('AAYME 2021_List'!$A$3:$A$311,MATCH($A168,'AAYME 2021_List'!$A$3:$A$311,0))=$A168,INDEX('AAYME 2021_List'!$AC$3:$AC$311,MATCH($A168,'AAYME 2021_List'!$A$3:$A$311,0)),"")</f>
        <v>Lowndes</v>
      </c>
      <c r="AN168" s="48" t="str">
        <f t="shared" si="25"/>
        <v>Keely|Washington|tashondaw4@gmail.com|9</v>
      </c>
      <c r="AO168" s="48" t="str">
        <f t="shared" si="26"/>
        <v>Keely|Washington|9</v>
      </c>
      <c r="AP168" s="48" t="str">
        <f>INDEX(Transcripts_2021!$V$2:$V$324,MATCH($AN168,Transcripts_2021!$V$2:$V$324,0))</f>
        <v>keely|washington|tashondaw4@gmail.com|9</v>
      </c>
      <c r="AQ168" s="48" t="str">
        <f>INDEX(Transcripts_2021!$W$2:$W$324,MATCH($AO168,Transcripts_2021!$W$2:$W$324,0))</f>
        <v>keely|washington|9</v>
      </c>
      <c r="AR168" s="68" t="str">
        <f t="shared" si="27"/>
        <v>Yes</v>
      </c>
      <c r="AS168" s="68" t="str">
        <f t="shared" si="28"/>
        <v>Yes</v>
      </c>
      <c r="AT168" s="48" t="str">
        <f t="shared" si="24"/>
        <v>0176</v>
      </c>
      <c r="AU168" s="48" t="str">
        <f>INDEX(Transcripts_2021!$AC$2:$AC$324,MATCH($AO168,Transcripts_2021!$W$2:$W$324,0))</f>
        <v>0136</v>
      </c>
      <c r="AV168" s="68" t="str">
        <f t="shared" si="29"/>
        <v>Yes</v>
      </c>
      <c r="AW168" s="68" t="str">
        <f>IF(INDEX(DropDowns!$E$3:$E$336,MATCH("*"&amp;$AF168&amp;"*",$AF$2:$AF$651,0))="","",INDEX(DropDowns!$E$3:$E$336,MATCH("*"&amp;$AF168&amp;"*",$AF$2:$AF$651,0)))</f>
        <v>Magnet</v>
      </c>
      <c r="AX168" s="68" t="e">
        <f>IF(INDEX(DropDowns!$E$3:$E$336,MATCH("*"&amp;$AG168&amp;"*",$AG$2:$AG$651,0))="","",INDEX(DropDowns!$E$3:$E$336,MATCH("*"&amp;$AG168&amp;"*",$AG$2:$AG$651,0)))</f>
        <v>#VALUE!</v>
      </c>
      <c r="AY168" s="48" t="str">
        <f t="shared" si="30"/>
        <v>0176-WAS-KE-0136</v>
      </c>
      <c r="AZ168" s="48" t="str">
        <f t="shared" si="31"/>
        <v>Tashonda Washington</v>
      </c>
      <c r="BA168" s="48" t="str">
        <f>$AZ168&amp;COUNTIF($AZ168:$AZ$651,$AZ168)</f>
        <v>Tashonda Washington1</v>
      </c>
      <c r="BB168" s="68" t="str">
        <f>IF(INDEX('AAYME 2021_List'!$B$3:$B$311,MATCH($A168,'AAYME 2021_List'!$A$3:$A$311,0))="Yes","Yes","No")</f>
        <v>No</v>
      </c>
      <c r="BC168" s="48" t="str">
        <f>IF(INDEX('AAYME 2021_List'!$A$3:$A$311,MATCH($A168,'AAYME 2021_List'!$A$3:$A$311,0))=$A168,INDEX('AAYME 2021_List'!$C$3:$C$311,MATCH($A168,'AAYME 2021_List'!$A$3:$A$311,0)),"")</f>
        <v>99-Not Selected</v>
      </c>
    </row>
    <row r="169" spans="1:55" x14ac:dyDescent="0.3">
      <c r="A169" s="48" t="str">
        <f>$AT169&amp;"-"&amp;UPPER(LEFT($D169,3))&amp;"-"&amp;UPPER(LEFT($C169,2))&amp;"-"&amp;$AU169</f>
        <v>0177-CYR-AD-0182</v>
      </c>
      <c r="B169" s="8">
        <v>177</v>
      </c>
      <c r="C169" s="143" t="s">
        <v>3711</v>
      </c>
      <c r="D169" s="143" t="s">
        <v>3712</v>
      </c>
      <c r="E169" s="143" t="s">
        <v>335</v>
      </c>
      <c r="F169" s="143" t="s">
        <v>170</v>
      </c>
      <c r="G169" s="8" t="s">
        <v>3713</v>
      </c>
      <c r="H169" s="8">
        <v>6015960969</v>
      </c>
      <c r="I169" s="143" t="s">
        <v>376</v>
      </c>
      <c r="J169" s="143" t="s">
        <v>2244</v>
      </c>
      <c r="K169" s="143" t="s">
        <v>3244</v>
      </c>
      <c r="L169" s="8" t="s">
        <v>3714</v>
      </c>
      <c r="M169" s="8" t="s">
        <v>3715</v>
      </c>
      <c r="N169" s="8" t="s">
        <v>3716</v>
      </c>
      <c r="O169" s="8">
        <v>6014341153</v>
      </c>
      <c r="P169" s="143" t="s">
        <v>2112</v>
      </c>
      <c r="Q169" s="143" t="s">
        <v>45</v>
      </c>
      <c r="R169" s="8" t="s">
        <v>3717</v>
      </c>
      <c r="T169" s="143" t="s">
        <v>698</v>
      </c>
      <c r="U169" s="143" t="s">
        <v>698</v>
      </c>
      <c r="V169" s="8" t="s">
        <v>488</v>
      </c>
      <c r="W169" s="8">
        <v>39402</v>
      </c>
      <c r="X169" s="8" t="s">
        <v>348</v>
      </c>
      <c r="Y169" s="143" t="s">
        <v>2251</v>
      </c>
      <c r="Z169" s="8" t="s">
        <v>2114</v>
      </c>
      <c r="AB169" s="8" t="s">
        <v>2115</v>
      </c>
      <c r="AE169" s="233" t="s">
        <v>48</v>
      </c>
      <c r="AF169" s="8" t="s">
        <v>3718</v>
      </c>
      <c r="AG169" s="8" t="s">
        <v>3719</v>
      </c>
      <c r="AI169" s="8" t="s">
        <v>369</v>
      </c>
      <c r="AL169" s="275" t="s">
        <v>221</v>
      </c>
      <c r="AM169" s="48" t="str">
        <f>IF(INDEX('AAYME 2021_List'!$A$3:$A$311,MATCH($A169,'AAYME 2021_List'!$A$3:$A$311,0))=$A169,INDEX('AAYME 2021_List'!$AC$3:$AC$311,MATCH($A169,'AAYME 2021_List'!$A$3:$A$311,0)),"")</f>
        <v>Lamar</v>
      </c>
      <c r="AN169" s="48" t="str">
        <f t="shared" si="25"/>
        <v>Adreonna|Cyrus|Adreonnacyrus@gmail.com|9</v>
      </c>
      <c r="AO169" s="48" t="str">
        <f t="shared" si="26"/>
        <v>Adreonna|Cyrus|9</v>
      </c>
      <c r="AP169" s="48" t="str">
        <f>INDEX(Transcripts_2021!$V$2:$V$324,MATCH($AN169,Transcripts_2021!$V$2:$V$324,0))</f>
        <v>Adreonna|Cyrus|adreonnacyrus@gmail.com|9</v>
      </c>
      <c r="AQ169" s="48" t="str">
        <f>INDEX(Transcripts_2021!$W$2:$W$324,MATCH($AO169,Transcripts_2021!$W$2:$W$324,0))</f>
        <v>Adreonna|Cyrus|9</v>
      </c>
      <c r="AR169" s="68" t="str">
        <f t="shared" si="27"/>
        <v>Yes</v>
      </c>
      <c r="AS169" s="68" t="str">
        <f t="shared" si="28"/>
        <v>Yes</v>
      </c>
      <c r="AT169" s="48" t="str">
        <f t="shared" si="24"/>
        <v>0177</v>
      </c>
      <c r="AU169" s="48" t="str">
        <f>INDEX(Transcripts_2021!$AC$2:$AC$324,MATCH($AO169,Transcripts_2021!$W$2:$W$324,0))</f>
        <v>0182</v>
      </c>
      <c r="AV169" s="68" t="str">
        <f t="shared" si="29"/>
        <v>No</v>
      </c>
      <c r="AW169" s="68" t="str">
        <f>IF(INDEX(DropDowns!$E$3:$E$336,MATCH("*"&amp;$AF169&amp;"*",$AF$2:$AF$651,0))="","",INDEX(DropDowns!$E$3:$E$336,MATCH("*"&amp;$AF169&amp;"*",$AF$2:$AF$651,0)))</f>
        <v>Management of Drug Development</v>
      </c>
      <c r="AX169" s="68" t="e">
        <f>IF(INDEX(DropDowns!$E$3:$E$336,MATCH("*"&amp;$AG169&amp;"*",$AG$2:$AG$651,0))="","",INDEX(DropDowns!$E$3:$E$336,MATCH("*"&amp;$AG169&amp;"*",$AG$2:$AG$651,0)))</f>
        <v>#VALUE!</v>
      </c>
      <c r="AY169" s="48" t="str">
        <f t="shared" si="30"/>
        <v>0177-CYR-AD-0182</v>
      </c>
      <c r="AZ169" s="48" t="str">
        <f t="shared" si="31"/>
        <v>Samaria Cyrus</v>
      </c>
      <c r="BA169" s="48" t="str">
        <f>$AZ169&amp;COUNTIF($AZ169:$AZ$651,$AZ169)</f>
        <v>Samaria Cyrus1</v>
      </c>
      <c r="BB169" s="68" t="str">
        <f>IF(INDEX('AAYME 2021_List'!$B$3:$B$311,MATCH($A169,'AAYME 2021_List'!$A$3:$A$311,0))="Yes","Yes","No")</f>
        <v>No</v>
      </c>
      <c r="BC169" s="48" t="str">
        <f>IF(INDEX('AAYME 2021_List'!$A$3:$A$311,MATCH($A169,'AAYME 2021_List'!$A$3:$A$311,0))=$A169,INDEX('AAYME 2021_List'!$C$3:$C$311,MATCH($A169,'AAYME 2021_List'!$A$3:$A$311,0)),"")</f>
        <v>03-Missing/Invalid transcript info</v>
      </c>
    </row>
    <row r="170" spans="1:55" x14ac:dyDescent="0.3">
      <c r="A170" s="48"/>
      <c r="B170" s="8">
        <v>178</v>
      </c>
      <c r="C170" s="143" t="s">
        <v>3720</v>
      </c>
      <c r="D170" s="143" t="s">
        <v>3721</v>
      </c>
      <c r="E170" s="143" t="s">
        <v>335</v>
      </c>
      <c r="F170" s="143" t="s">
        <v>169</v>
      </c>
      <c r="G170" s="8" t="s">
        <v>3722</v>
      </c>
      <c r="H170" s="8">
        <v>6627749609</v>
      </c>
      <c r="I170" s="143" t="s">
        <v>376</v>
      </c>
      <c r="J170" s="143" t="s">
        <v>978</v>
      </c>
      <c r="K170" s="143" t="s">
        <v>3723</v>
      </c>
      <c r="L170" s="8" t="s">
        <v>3724</v>
      </c>
      <c r="M170" s="8" t="s">
        <v>3721</v>
      </c>
      <c r="N170" s="8" t="s">
        <v>3725</v>
      </c>
      <c r="O170" s="8">
        <v>6625880814</v>
      </c>
      <c r="P170" s="143" t="s">
        <v>2159</v>
      </c>
      <c r="Q170" s="143" t="s">
        <v>43</v>
      </c>
      <c r="R170" s="8" t="s">
        <v>3726</v>
      </c>
      <c r="T170" s="143" t="s">
        <v>3291</v>
      </c>
      <c r="U170" s="143" t="s">
        <v>3291</v>
      </c>
      <c r="V170" s="8" t="s">
        <v>488</v>
      </c>
      <c r="W170" s="8">
        <v>38732</v>
      </c>
      <c r="X170" s="8" t="s">
        <v>348</v>
      </c>
      <c r="Y170" s="143" t="s">
        <v>3426</v>
      </c>
      <c r="AD170" s="8" t="s">
        <v>2252</v>
      </c>
      <c r="AE170" s="233" t="s">
        <v>49</v>
      </c>
      <c r="AF170" s="8" t="s">
        <v>3727</v>
      </c>
      <c r="AI170" s="8" t="s">
        <v>442</v>
      </c>
      <c r="AL170" s="48" t="str">
        <f>IF($U170="","",IF(RIGHT($U170,4)=", MS",INDEX(DropDowns!$G$4:$G$1251,MATCH(TRIM($U170),DropDowns!$F$4:$F$1251,0)),INDEX(DropDowns!$G$4:$G$1251,MATCH(TRIM($U170)&amp;", MS",DropDowns!$F$4:$F$1251,0))))</f>
        <v>Bolivar</v>
      </c>
      <c r="AM170" s="48" t="s">
        <v>2130</v>
      </c>
      <c r="AN170" s="48" t="str">
        <f t="shared" si="25"/>
        <v>Makarios|Clotman|001255696@clevelandmssd.org|9</v>
      </c>
      <c r="AO170" s="48" t="str">
        <f t="shared" si="26"/>
        <v>Makarios|Clotman|9</v>
      </c>
      <c r="AP170" s="48" t="e">
        <f>INDEX(Transcripts_2021!$V$2:$V$324,MATCH($AN170,Transcripts_2021!$V$2:$V$324,0))</f>
        <v>#N/A</v>
      </c>
      <c r="AQ170" s="48" t="e">
        <f>INDEX(Transcripts_2021!$W$2:$W$324,MATCH($AO170,Transcripts_2021!$W$2:$W$324,0))</f>
        <v>#N/A</v>
      </c>
      <c r="AR170" s="68" t="e">
        <f t="shared" si="27"/>
        <v>#N/A</v>
      </c>
      <c r="AS170" s="68" t="e">
        <f t="shared" si="28"/>
        <v>#N/A</v>
      </c>
      <c r="AT170" s="48" t="str">
        <f t="shared" si="24"/>
        <v>0178</v>
      </c>
      <c r="AU170" s="48" t="e">
        <f>INDEX(Transcripts_2021!$AC$2:$AC$324,MATCH($AO170,Transcripts_2021!$W$2:$W$324,0))</f>
        <v>#N/A</v>
      </c>
      <c r="AV170" s="68" t="str">
        <f t="shared" si="29"/>
        <v>Yes</v>
      </c>
      <c r="AW170" s="68" t="e">
        <f>IF(INDEX(DropDowns!$E$3:$E$336,MATCH("*"&amp;$AF170&amp;"*",$AF$2:$AF$651,0))="","",INDEX(DropDowns!$E$3:$E$336,MATCH("*"&amp;$AF170&amp;"*",$AF$2:$AF$651,0)))</f>
        <v>#VALUE!</v>
      </c>
      <c r="AX170" s="68" t="str">
        <f>IF(INDEX(DropDowns!$E$3:$E$336,MATCH("*"&amp;$AG170&amp;"*",$AG$2:$AG$651,0))="","",INDEX(DropDowns!$E$3:$E$336,MATCH("*"&amp;$AG170&amp;"*",$AG$2:$AG$651,0)))</f>
        <v>Acid</v>
      </c>
      <c r="AY170" s="48" t="e">
        <f t="shared" si="30"/>
        <v>#N/A</v>
      </c>
      <c r="AZ170" s="48" t="str">
        <f t="shared" si="31"/>
        <v>Genette Clotman</v>
      </c>
      <c r="BA170" s="48" t="str">
        <f>$AZ170&amp;COUNTIF($AZ170:$AZ$651,$AZ170)</f>
        <v>Genette Clotman1</v>
      </c>
      <c r="BB170" s="68" t="e">
        <f>IF(INDEX('AAYME 2021_List'!$B$3:$B$311,MATCH($A170,'AAYME 2021_List'!$A$3:$A$311,0))="Yes","Yes","No")</f>
        <v>#N/A</v>
      </c>
      <c r="BC170" s="8" t="s">
        <v>2131</v>
      </c>
    </row>
    <row r="171" spans="1:55" x14ac:dyDescent="0.3">
      <c r="A171" s="48" t="str">
        <f>$AT171&amp;"-"&amp;UPPER(LEFT($D171,3))&amp;"-"&amp;UPPER(LEFT($C171,2))&amp;"-"&amp;$AU171</f>
        <v>0179-BRA-TA-0137</v>
      </c>
      <c r="B171" s="8">
        <v>179</v>
      </c>
      <c r="C171" s="143" t="s">
        <v>3728</v>
      </c>
      <c r="D171" s="143" t="s">
        <v>1057</v>
      </c>
      <c r="E171" s="143" t="s">
        <v>335</v>
      </c>
      <c r="F171" s="143" t="s">
        <v>170</v>
      </c>
      <c r="G171" s="8" t="s">
        <v>3729</v>
      </c>
      <c r="H171" s="8">
        <v>6013833010</v>
      </c>
      <c r="I171" s="143" t="s">
        <v>376</v>
      </c>
      <c r="J171" s="143" t="s">
        <v>3730</v>
      </c>
      <c r="K171" s="143" t="s">
        <v>3731</v>
      </c>
      <c r="L171" s="8" t="s">
        <v>2972</v>
      </c>
      <c r="M171" s="8" t="s">
        <v>1057</v>
      </c>
      <c r="N171" s="8" t="s">
        <v>3732</v>
      </c>
      <c r="O171" s="8">
        <v>6625744923</v>
      </c>
      <c r="P171" s="143" t="s">
        <v>2112</v>
      </c>
      <c r="Q171" s="143" t="s">
        <v>45</v>
      </c>
      <c r="R171" s="8" t="s">
        <v>3733</v>
      </c>
      <c r="T171" s="143" t="s">
        <v>2674</v>
      </c>
      <c r="U171" s="143" t="s">
        <v>2674</v>
      </c>
      <c r="V171" s="8" t="s">
        <v>488</v>
      </c>
      <c r="W171" s="8">
        <v>39157</v>
      </c>
      <c r="X171" s="8" t="s">
        <v>348</v>
      </c>
      <c r="Y171" s="143" t="s">
        <v>579</v>
      </c>
      <c r="Z171" s="8" t="s">
        <v>2114</v>
      </c>
      <c r="AB171" s="8" t="s">
        <v>2115</v>
      </c>
      <c r="AE171" s="233" t="s">
        <v>48</v>
      </c>
      <c r="AF171" s="8" t="s">
        <v>3734</v>
      </c>
      <c r="AG171" s="8" t="s">
        <v>3735</v>
      </c>
      <c r="AI171" s="8" t="s">
        <v>442</v>
      </c>
      <c r="AL171" s="48" t="str">
        <f>IF($U171="","",IF(RIGHT($U171,4)=", MS",INDEX(DropDowns!$G$4:$G$1251,MATCH(TRIM($U171),DropDowns!$F$4:$F$1251,0)),INDEX(DropDowns!$G$4:$G$1251,MATCH(TRIM($U171)&amp;", MS",DropDowns!$F$4:$F$1251,0))))</f>
        <v>Madison</v>
      </c>
      <c r="AM171" s="48" t="str">
        <f>IF(INDEX('AAYME 2021_List'!$A$3:$A$311,MATCH($A171,'AAYME 2021_List'!$A$3:$A$311,0))=$A171,INDEX('AAYME 2021_List'!$AC$3:$AC$311,MATCH($A171,'AAYME 2021_List'!$A$3:$A$311,0)),"")</f>
        <v>Madison</v>
      </c>
      <c r="AN171" s="48" t="str">
        <f t="shared" si="25"/>
        <v>Taylor|Brandon|tayloralexis745@gmail.com|9</v>
      </c>
      <c r="AO171" s="48" t="str">
        <f t="shared" si="26"/>
        <v>Taylor|Brandon|9</v>
      </c>
      <c r="AP171" s="48" t="str">
        <f>INDEX(Transcripts_2021!$V$2:$V$324,MATCH($AN171,Transcripts_2021!$V$2:$V$324,0))</f>
        <v>Taylor|Brandon|tayloralexis745@gmail.com|9</v>
      </c>
      <c r="AQ171" s="48" t="str">
        <f>INDEX(Transcripts_2021!$W$2:$W$324,MATCH($AO171,Transcripts_2021!$W$2:$W$324,0))</f>
        <v>Taylor|Brandon|9</v>
      </c>
      <c r="AR171" s="68" t="str">
        <f t="shared" si="27"/>
        <v>Yes</v>
      </c>
      <c r="AS171" s="68" t="str">
        <f t="shared" si="28"/>
        <v>Yes</v>
      </c>
      <c r="AT171" s="48" t="str">
        <f t="shared" si="24"/>
        <v>0179</v>
      </c>
      <c r="AU171" s="48" t="str">
        <f>INDEX(Transcripts_2021!$AC$2:$AC$324,MATCH($AO171,Transcripts_2021!$W$2:$W$324,0))</f>
        <v>0137</v>
      </c>
      <c r="AV171" s="68" t="str">
        <f t="shared" si="29"/>
        <v>Yes</v>
      </c>
      <c r="AW171" s="68" t="e">
        <f>IF(INDEX(DropDowns!$E$3:$E$336,MATCH("*"&amp;$AF171&amp;"*",$AF$2:$AF$651,0))="","",INDEX(DropDowns!$E$3:$E$336,MATCH("*"&amp;$AF171&amp;"*",$AF$2:$AF$651,0)))</f>
        <v>#VALUE!</v>
      </c>
      <c r="AX171" s="68" t="str">
        <f>IF(INDEX(DropDowns!$E$3:$E$336,MATCH("*"&amp;$AG171&amp;"*",$AG$2:$AG$651,0))="","",INDEX(DropDowns!$E$3:$E$336,MATCH("*"&amp;$AG171&amp;"*",$AG$2:$AG$651,0)))</f>
        <v>Marine Biology</v>
      </c>
      <c r="AY171" s="48" t="str">
        <f t="shared" si="30"/>
        <v>0179-BRA-TA-0137</v>
      </c>
      <c r="AZ171" s="48" t="str">
        <f t="shared" si="31"/>
        <v>Emily Brandon</v>
      </c>
      <c r="BA171" s="48" t="str">
        <f>$AZ171&amp;COUNTIF($AZ171:$AZ$651,$AZ171)</f>
        <v>Emily Brandon1</v>
      </c>
      <c r="BB171" s="68" t="str">
        <f>IF(INDEX('AAYME 2021_List'!$B$3:$B$311,MATCH($A171,'AAYME 2021_List'!$A$3:$A$311,0))="Yes","Yes","No")</f>
        <v>No</v>
      </c>
      <c r="BC171" s="48" t="str">
        <f>IF(INDEX('AAYME 2021_List'!$A$3:$A$311,MATCH($A171,'AAYME 2021_List'!$A$3:$A$311,0))=$A171,INDEX('AAYME 2021_List'!$C$3:$C$311,MATCH($A171,'AAYME 2021_List'!$A$3:$A$311,0)),"")</f>
        <v>99-Not Selected</v>
      </c>
    </row>
    <row r="172" spans="1:55" x14ac:dyDescent="0.3">
      <c r="A172" s="48" t="str">
        <f>$AT172&amp;"-"&amp;UPPER(LEFT($D172,3))&amp;"-"&amp;UPPER(LEFT($C172,2))&amp;"-"&amp;$AU172</f>
        <v>0180-THA-LA-0001</v>
      </c>
      <c r="B172" s="8">
        <v>180</v>
      </c>
      <c r="C172" s="143" t="s">
        <v>3736</v>
      </c>
      <c r="D172" s="143" t="s">
        <v>3737</v>
      </c>
      <c r="E172" s="143" t="s">
        <v>335</v>
      </c>
      <c r="F172" s="143" t="s">
        <v>170</v>
      </c>
      <c r="G172" s="8" t="s">
        <v>3738</v>
      </c>
      <c r="H172" s="8">
        <v>6018624551</v>
      </c>
      <c r="I172" s="143" t="s">
        <v>376</v>
      </c>
      <c r="J172" s="143" t="s">
        <v>3739</v>
      </c>
      <c r="K172" s="143" t="s">
        <v>3740</v>
      </c>
      <c r="L172" s="8" t="s">
        <v>3741</v>
      </c>
      <c r="M172" s="8" t="s">
        <v>3742</v>
      </c>
      <c r="N172" s="8" t="s">
        <v>3743</v>
      </c>
      <c r="O172" s="8">
        <v>6018503322</v>
      </c>
      <c r="P172" s="143" t="s">
        <v>2159</v>
      </c>
      <c r="Q172" s="143" t="s">
        <v>394</v>
      </c>
      <c r="R172" s="8" t="s">
        <v>3744</v>
      </c>
      <c r="T172" s="143" t="s">
        <v>3745</v>
      </c>
      <c r="U172" s="143" t="s">
        <v>3745</v>
      </c>
      <c r="V172" s="8" t="s">
        <v>488</v>
      </c>
      <c r="W172" s="8">
        <v>39157</v>
      </c>
      <c r="X172" s="8" t="s">
        <v>348</v>
      </c>
      <c r="Y172" s="143" t="s">
        <v>229</v>
      </c>
      <c r="Z172" s="8" t="s">
        <v>2114</v>
      </c>
      <c r="AB172" s="8" t="s">
        <v>2115</v>
      </c>
      <c r="AE172" s="233" t="s">
        <v>48</v>
      </c>
      <c r="AF172" s="8" t="s">
        <v>3746</v>
      </c>
      <c r="AH172" s="8" t="s">
        <v>3747</v>
      </c>
      <c r="AI172" s="8" t="s">
        <v>369</v>
      </c>
      <c r="AL172" s="48" t="str">
        <f>IF($U172="","",IF(RIGHT($U172,4)=", MS",INDEX(DropDowns!$G$4:$G$1251,MATCH(TRIM($U172),DropDowns!$F$4:$F$1251,0)),INDEX(DropDowns!$G$4:$G$1251,MATCH(TRIM($U172)&amp;", MS",DropDowns!$F$4:$F$1251,0))))</f>
        <v>Madison</v>
      </c>
      <c r="AM172" s="48" t="str">
        <f>IF(INDEX('AAYME 2021_List'!$A$3:$A$311,MATCH($A172,'AAYME 2021_List'!$A$3:$A$311,0))=$A172,INDEX('AAYME 2021_List'!$AC$3:$AC$311,MATCH($A172,'AAYME 2021_List'!$A$3:$A$311,0)),"")</f>
        <v>Madison</v>
      </c>
      <c r="AN172" s="48" t="str">
        <f t="shared" si="25"/>
        <v>LaCayla|Thaggard|lacayla2006@icloud.com|9</v>
      </c>
      <c r="AO172" s="48" t="str">
        <f t="shared" si="26"/>
        <v>LaCayla|Thaggard|9</v>
      </c>
      <c r="AP172" s="48" t="str">
        <f>INDEX(Transcripts_2021!$V$2:$V$324,MATCH($AN172,Transcripts_2021!$V$2:$V$324,0))</f>
        <v>LaCayla|Thaggard|lacayla2006@icloud.com|9</v>
      </c>
      <c r="AQ172" s="48" t="str">
        <f>INDEX(Transcripts_2021!$W$2:$W$324,MATCH($AO172,Transcripts_2021!$W$2:$W$324,0))</f>
        <v>LaCayla|Thaggard|9</v>
      </c>
      <c r="AR172" s="68" t="str">
        <f t="shared" si="27"/>
        <v>Yes</v>
      </c>
      <c r="AS172" s="68" t="str">
        <f t="shared" si="28"/>
        <v>Yes</v>
      </c>
      <c r="AT172" s="48" t="str">
        <f t="shared" si="24"/>
        <v>0180</v>
      </c>
      <c r="AU172" s="48" t="str">
        <f>INDEX(Transcripts_2021!$AC$2:$AC$324,MATCH($AO172,Transcripts_2021!$W$2:$W$324,0))</f>
        <v>0001</v>
      </c>
      <c r="AV172" s="68" t="str">
        <f t="shared" si="29"/>
        <v>Yes</v>
      </c>
      <c r="AW172" s="68" t="str">
        <f>IF(INDEX(DropDowns!$E$3:$E$336,MATCH("*"&amp;$AF172&amp;"*",$AF$2:$AF$651,0))="","",INDEX(DropDowns!$E$3:$E$336,MATCH("*"&amp;$AF172&amp;"*",$AF$2:$AF$651,0)))</f>
        <v>Mars</v>
      </c>
      <c r="AX172" s="68" t="str">
        <f>IF(INDEX(DropDowns!$E$3:$E$336,MATCH("*"&amp;$AG172&amp;"*",$AG$2:$AG$651,0))="","",INDEX(DropDowns!$E$3:$E$336,MATCH("*"&amp;$AG172&amp;"*",$AG$2:$AG$651,0)))</f>
        <v>Acid</v>
      </c>
      <c r="AY172" s="48" t="str">
        <f t="shared" si="30"/>
        <v>0180-THA-LA-0001</v>
      </c>
      <c r="AZ172" s="48" t="str">
        <f t="shared" si="31"/>
        <v>LaDawn Kelly</v>
      </c>
      <c r="BA172" s="48" t="str">
        <f>$AZ172&amp;COUNTIF($AZ172:$AZ$651,$AZ172)</f>
        <v>LaDawn Kelly1</v>
      </c>
      <c r="BB172" s="68" t="str">
        <f>IF(INDEX('AAYME 2021_List'!$B$3:$B$311,MATCH($A172,'AAYME 2021_List'!$A$3:$A$311,0))="Yes","Yes","No")</f>
        <v>No</v>
      </c>
      <c r="BC172" s="48" t="str">
        <f>IF(INDEX('AAYME 2021_List'!$A$3:$A$311,MATCH($A172,'AAYME 2021_List'!$A$3:$A$311,0))=$A172,INDEX('AAYME 2021_List'!$C$3:$C$311,MATCH($A172,'AAYME 2021_List'!$A$3:$A$311,0)),"")</f>
        <v>03-Missing/Invalid transcript info</v>
      </c>
    </row>
    <row r="173" spans="1:55" x14ac:dyDescent="0.3">
      <c r="A173" s="48"/>
      <c r="B173" s="8">
        <v>181</v>
      </c>
      <c r="C173" s="143" t="s">
        <v>3748</v>
      </c>
      <c r="D173" s="143" t="s">
        <v>1809</v>
      </c>
      <c r="E173" s="143" t="s">
        <v>335</v>
      </c>
      <c r="F173" s="143" t="s">
        <v>169</v>
      </c>
      <c r="G173" s="8" t="s">
        <v>3749</v>
      </c>
      <c r="H173" s="8">
        <v>6623524570</v>
      </c>
      <c r="I173" s="143" t="s">
        <v>376</v>
      </c>
      <c r="J173" s="143" t="s">
        <v>709</v>
      </c>
      <c r="K173" s="143" t="s">
        <v>724</v>
      </c>
      <c r="L173" s="8" t="s">
        <v>3750</v>
      </c>
      <c r="M173" s="8" t="s">
        <v>3751</v>
      </c>
      <c r="N173" s="8" t="s">
        <v>3749</v>
      </c>
      <c r="O173" s="8">
        <v>6623524570</v>
      </c>
      <c r="P173" s="143" t="s">
        <v>2159</v>
      </c>
      <c r="Q173" s="143" t="s">
        <v>43</v>
      </c>
      <c r="R173" s="8" t="s">
        <v>3752</v>
      </c>
      <c r="S173" s="8" t="s">
        <v>3753</v>
      </c>
      <c r="T173" s="143" t="s">
        <v>1593</v>
      </c>
      <c r="U173" s="143" t="s">
        <v>1593</v>
      </c>
      <c r="V173" s="8" t="s">
        <v>488</v>
      </c>
      <c r="W173" s="8">
        <v>39702</v>
      </c>
      <c r="X173" s="8" t="s">
        <v>348</v>
      </c>
      <c r="Y173" s="143" t="s">
        <v>228</v>
      </c>
      <c r="Z173" s="8" t="s">
        <v>2114</v>
      </c>
      <c r="AB173" s="8" t="s">
        <v>2115</v>
      </c>
      <c r="AE173" s="233" t="s">
        <v>49</v>
      </c>
      <c r="AF173" s="8" t="s">
        <v>3754</v>
      </c>
      <c r="AG173" s="8" t="s">
        <v>3755</v>
      </c>
      <c r="AI173" s="8" t="s">
        <v>369</v>
      </c>
      <c r="AL173" s="48" t="str">
        <f>IF($U173="","",IF(RIGHT($U173,4)=", MS",INDEX(DropDowns!$G$4:$G$1251,MATCH(TRIM($U173),DropDowns!$F$4:$F$1251,0)),INDEX(DropDowns!$G$4:$G$1251,MATCH(TRIM($U173)&amp;", MS",DropDowns!$F$4:$F$1251,0))))</f>
        <v>Lowndes</v>
      </c>
      <c r="AM173" s="48" t="s">
        <v>2130</v>
      </c>
      <c r="AN173" s="48" t="str">
        <f t="shared" si="25"/>
        <v>Camron|Hargrove|martinshaneika5@gmail.com|9</v>
      </c>
      <c r="AO173" s="48" t="str">
        <f t="shared" si="26"/>
        <v>Camron|Hargrove|9</v>
      </c>
      <c r="AP173" s="48" t="e">
        <f>INDEX(Transcripts_2021!$V$2:$V$324,MATCH($AN173,Transcripts_2021!$V$2:$V$324,0))</f>
        <v>#N/A</v>
      </c>
      <c r="AQ173" s="48" t="e">
        <f>INDEX(Transcripts_2021!$W$2:$W$324,MATCH($AO173,Transcripts_2021!$W$2:$W$324,0))</f>
        <v>#N/A</v>
      </c>
      <c r="AR173" s="68" t="e">
        <f t="shared" si="27"/>
        <v>#N/A</v>
      </c>
      <c r="AS173" s="68" t="e">
        <f t="shared" si="28"/>
        <v>#N/A</v>
      </c>
      <c r="AT173" s="48" t="str">
        <f t="shared" si="24"/>
        <v>0181</v>
      </c>
      <c r="AU173" s="48" t="e">
        <f>INDEX(Transcripts_2021!$AC$2:$AC$324,MATCH($AO173,Transcripts_2021!$W$2:$W$324,0))</f>
        <v>#N/A</v>
      </c>
      <c r="AV173" s="68" t="str">
        <f t="shared" si="29"/>
        <v>Yes</v>
      </c>
      <c r="AW173" s="68" t="e">
        <f>IF(INDEX(DropDowns!$E$3:$E$336,MATCH("*"&amp;$AF173&amp;"*",$AF$2:$AF$651,0))="","",INDEX(DropDowns!$E$3:$E$336,MATCH("*"&amp;$AF173&amp;"*",$AF$2:$AF$651,0)))</f>
        <v>#VALUE!</v>
      </c>
      <c r="AX173" s="68" t="str">
        <f>IF(INDEX(DropDowns!$E$3:$E$336,MATCH("*"&amp;$AG173&amp;"*",$AG$2:$AG$651,0))="","",INDEX(DropDowns!$E$3:$E$336,MATCH("*"&amp;$AG173&amp;"*",$AG$2:$AG$651,0)))</f>
        <v>Mass</v>
      </c>
      <c r="AY173" s="48" t="e">
        <f t="shared" si="30"/>
        <v>#N/A</v>
      </c>
      <c r="AZ173" s="48" t="str">
        <f t="shared" si="31"/>
        <v>Shaneika Martin</v>
      </c>
      <c r="BA173" s="48" t="str">
        <f>$AZ173&amp;COUNTIF($AZ173:$AZ$651,$AZ173)</f>
        <v>Shaneika Martin1</v>
      </c>
      <c r="BB173" s="68" t="e">
        <f>IF(INDEX('AAYME 2021_List'!$B$3:$B$311,MATCH($A173,'AAYME 2021_List'!$A$3:$A$311,0))="Yes","Yes","No")</f>
        <v>#N/A</v>
      </c>
      <c r="BC173" s="8" t="s">
        <v>2131</v>
      </c>
    </row>
    <row r="174" spans="1:55" x14ac:dyDescent="0.3">
      <c r="A174" s="48"/>
      <c r="B174" s="8">
        <v>182</v>
      </c>
      <c r="C174" s="143" t="s">
        <v>3756</v>
      </c>
      <c r="D174" s="143" t="s">
        <v>249</v>
      </c>
      <c r="E174" s="143" t="s">
        <v>335</v>
      </c>
      <c r="F174" s="143" t="s">
        <v>169</v>
      </c>
      <c r="G174" s="8" t="s">
        <v>3757</v>
      </c>
      <c r="H174" s="8">
        <v>6623749318</v>
      </c>
      <c r="I174" s="143" t="s">
        <v>401</v>
      </c>
      <c r="J174" s="143" t="s">
        <v>3758</v>
      </c>
      <c r="K174" s="143" t="s">
        <v>1603</v>
      </c>
      <c r="L174" s="8" t="s">
        <v>3564</v>
      </c>
      <c r="M174" s="8" t="s">
        <v>249</v>
      </c>
      <c r="N174" s="8" t="s">
        <v>3757</v>
      </c>
      <c r="O174" s="8">
        <v>6623749318</v>
      </c>
      <c r="P174" s="143" t="s">
        <v>2247</v>
      </c>
      <c r="Q174" s="143" t="s">
        <v>43</v>
      </c>
      <c r="R174" s="8" t="s">
        <v>3759</v>
      </c>
      <c r="T174" s="143" t="s">
        <v>1605</v>
      </c>
      <c r="U174" s="143" t="s">
        <v>1605</v>
      </c>
      <c r="V174" s="8" t="s">
        <v>488</v>
      </c>
      <c r="W174" s="8">
        <v>38930</v>
      </c>
      <c r="X174" s="8" t="s">
        <v>348</v>
      </c>
      <c r="Y174" s="143" t="s">
        <v>226</v>
      </c>
      <c r="Z174" s="8" t="s">
        <v>2114</v>
      </c>
      <c r="AB174" s="8" t="s">
        <v>2115</v>
      </c>
      <c r="AE174" s="233" t="s">
        <v>49</v>
      </c>
      <c r="AF174" s="8" t="s">
        <v>3760</v>
      </c>
      <c r="AG174" s="8" t="s">
        <v>3761</v>
      </c>
      <c r="AI174" s="8" t="s">
        <v>442</v>
      </c>
      <c r="AL174" s="48" t="str">
        <f>IF($U174="","",IF(RIGHT($U174,4)=", MS",INDEX(DropDowns!$G$4:$G$1251,MATCH(TRIM($U174),DropDowns!$F$4:$F$1251,0)),INDEX(DropDowns!$G$4:$G$1251,MATCH(TRIM($U174)&amp;", MS",DropDowns!$F$4:$F$1251,0))))</f>
        <v>Leflore</v>
      </c>
      <c r="AM174" s="48" t="s">
        <v>2130</v>
      </c>
      <c r="AN174" s="48" t="str">
        <f t="shared" si="25"/>
        <v>Trenton|Smith|andreamariesmith82@gmail.com|8</v>
      </c>
      <c r="AO174" s="48" t="str">
        <f t="shared" si="26"/>
        <v>Trenton|Smith|8</v>
      </c>
      <c r="AP174" s="48" t="e">
        <f>INDEX(Transcripts_2021!$V$2:$V$324,MATCH($AN174,Transcripts_2021!$V$2:$V$324,0))</f>
        <v>#N/A</v>
      </c>
      <c r="AQ174" s="48" t="e">
        <f>INDEX(Transcripts_2021!$W$2:$W$324,MATCH($AO174,Transcripts_2021!$W$2:$W$324,0))</f>
        <v>#N/A</v>
      </c>
      <c r="AR174" s="68" t="e">
        <f t="shared" si="27"/>
        <v>#N/A</v>
      </c>
      <c r="AS174" s="68" t="e">
        <f t="shared" si="28"/>
        <v>#N/A</v>
      </c>
      <c r="AT174" s="48" t="str">
        <f t="shared" si="24"/>
        <v>0182</v>
      </c>
      <c r="AU174" s="48" t="e">
        <f>INDEX(Transcripts_2021!$AC$2:$AC$324,MATCH($AO174,Transcripts_2021!$W$2:$W$324,0))</f>
        <v>#N/A</v>
      </c>
      <c r="AV174" s="68" t="str">
        <f t="shared" si="29"/>
        <v>Yes</v>
      </c>
      <c r="AW174" s="68" t="str">
        <f>IF(INDEX(DropDowns!$E$3:$E$336,MATCH("*"&amp;$AF174&amp;"*",$AF$2:$AF$651,0))="","",INDEX(DropDowns!$E$3:$E$336,MATCH("*"&amp;$AF174&amp;"*",$AF$2:$AF$651,0)))</f>
        <v>Massage Therapy</v>
      </c>
      <c r="AX174" s="68" t="str">
        <f>IF(INDEX(DropDowns!$E$3:$E$336,MATCH("*"&amp;$AG174&amp;"*",$AG$2:$AG$651,0))="","",INDEX(DropDowns!$E$3:$E$336,MATCH("*"&amp;$AG174&amp;"*",$AG$2:$AG$651,0)))</f>
        <v>Massage Therapy</v>
      </c>
      <c r="AY174" s="48" t="e">
        <f t="shared" si="30"/>
        <v>#N/A</v>
      </c>
      <c r="AZ174" s="48" t="str">
        <f t="shared" si="31"/>
        <v>Andrea Smith</v>
      </c>
      <c r="BA174" s="48" t="str">
        <f>$AZ174&amp;COUNTIF($AZ174:$AZ$651,$AZ174)</f>
        <v>Andrea Smith1</v>
      </c>
      <c r="BB174" s="68" t="e">
        <f>IF(INDEX('AAYME 2021_List'!$B$3:$B$311,MATCH($A174,'AAYME 2021_List'!$A$3:$A$311,0))="Yes","Yes","No")</f>
        <v>#N/A</v>
      </c>
      <c r="BC174" s="8" t="s">
        <v>2131</v>
      </c>
    </row>
    <row r="175" spans="1:55" x14ac:dyDescent="0.3">
      <c r="A175" s="48"/>
      <c r="B175" s="8">
        <v>183</v>
      </c>
      <c r="C175" s="143" t="s">
        <v>2600</v>
      </c>
      <c r="D175" s="143" t="s">
        <v>3762</v>
      </c>
      <c r="E175" s="143" t="s">
        <v>335</v>
      </c>
      <c r="F175" s="143" t="s">
        <v>170</v>
      </c>
      <c r="H175" s="8">
        <v>6622636198</v>
      </c>
      <c r="I175" s="143" t="s">
        <v>401</v>
      </c>
      <c r="J175" s="143" t="s">
        <v>3763</v>
      </c>
      <c r="K175" s="143" t="s">
        <v>1553</v>
      </c>
      <c r="L175" s="8" t="s">
        <v>3764</v>
      </c>
      <c r="M175" s="8" t="s">
        <v>3765</v>
      </c>
      <c r="N175" s="8" t="s">
        <v>3766</v>
      </c>
      <c r="O175" s="8">
        <v>6627010821</v>
      </c>
      <c r="P175" s="143" t="s">
        <v>2112</v>
      </c>
      <c r="Q175" s="143" t="s">
        <v>45</v>
      </c>
      <c r="R175" s="8" t="s">
        <v>3767</v>
      </c>
      <c r="T175" s="143" t="s">
        <v>3768</v>
      </c>
      <c r="U175" s="143" t="s">
        <v>3768</v>
      </c>
      <c r="V175" s="8" t="s">
        <v>488</v>
      </c>
      <c r="W175" s="8">
        <v>38632</v>
      </c>
      <c r="X175" s="8" t="s">
        <v>348</v>
      </c>
      <c r="Y175" s="143" t="s">
        <v>2393</v>
      </c>
      <c r="Z175" s="8" t="s">
        <v>2114</v>
      </c>
      <c r="AB175" s="8" t="s">
        <v>2115</v>
      </c>
      <c r="AE175" s="233" t="s">
        <v>49</v>
      </c>
      <c r="AF175" s="8" t="s">
        <v>3769</v>
      </c>
      <c r="AI175" s="8" t="s">
        <v>369</v>
      </c>
      <c r="AL175" s="48" t="str">
        <f>IF($U175="","",IF(RIGHT($U175,4)=", MS",INDEX(DropDowns!$G$4:$G$1251,MATCH(TRIM($U175),DropDowns!$F$4:$F$1251,0)),INDEX(DropDowns!$G$4:$G$1251,MATCH(TRIM($U175)&amp;", MS",DropDowns!$F$4:$F$1251,0))))</f>
        <v>DeSoto</v>
      </c>
      <c r="AM175" s="48" t="s">
        <v>2130</v>
      </c>
      <c r="AN175" s="48" t="str">
        <f t="shared" si="25"/>
        <v>Taylor|Fair||8</v>
      </c>
      <c r="AO175" s="48" t="str">
        <f t="shared" si="26"/>
        <v>Taylor|Fair|8</v>
      </c>
      <c r="AP175" s="48" t="e">
        <f>INDEX(Transcripts_2021!$V$2:$V$324,MATCH($AN175,Transcripts_2021!$V$2:$V$324,0))</f>
        <v>#N/A</v>
      </c>
      <c r="AQ175" s="48" t="e">
        <f>INDEX(Transcripts_2021!$W$2:$W$324,MATCH($AO175,Transcripts_2021!$W$2:$W$324,0))</f>
        <v>#N/A</v>
      </c>
      <c r="AR175" s="68" t="e">
        <f t="shared" si="27"/>
        <v>#N/A</v>
      </c>
      <c r="AS175" s="68" t="e">
        <f t="shared" si="28"/>
        <v>#N/A</v>
      </c>
      <c r="AT175" s="48" t="str">
        <f t="shared" si="24"/>
        <v>0183</v>
      </c>
      <c r="AU175" s="48" t="e">
        <f>INDEX(Transcripts_2021!$AC$2:$AC$324,MATCH($AO175,Transcripts_2021!$W$2:$W$324,0))</f>
        <v>#N/A</v>
      </c>
      <c r="AV175" s="68" t="str">
        <f t="shared" si="29"/>
        <v>Yes</v>
      </c>
      <c r="AW175" s="68" t="str">
        <f>IF(INDEX(DropDowns!$E$3:$E$336,MATCH("*"&amp;$AF175&amp;"*",$AF$2:$AF$651,0))="","",INDEX(DropDowns!$E$3:$E$336,MATCH("*"&amp;$AF175&amp;"*",$AF$2:$AF$651,0)))</f>
        <v>Math</v>
      </c>
      <c r="AX175" s="68" t="str">
        <f>IF(INDEX(DropDowns!$E$3:$E$336,MATCH("*"&amp;$AG175&amp;"*",$AG$2:$AG$651,0))="","",INDEX(DropDowns!$E$3:$E$336,MATCH("*"&amp;$AG175&amp;"*",$AG$2:$AG$651,0)))</f>
        <v>Acid</v>
      </c>
      <c r="AY175" s="48" t="e">
        <f t="shared" si="30"/>
        <v>#N/A</v>
      </c>
      <c r="AZ175" s="48" t="str">
        <f t="shared" si="31"/>
        <v>Shaquita Lathon</v>
      </c>
      <c r="BA175" s="48" t="str">
        <f>$AZ175&amp;COUNTIF($AZ175:$AZ$651,$AZ175)</f>
        <v>Shaquita Lathon1</v>
      </c>
      <c r="BB175" s="68" t="e">
        <f>IF(INDEX('AAYME 2021_List'!$B$3:$B$311,MATCH($A175,'AAYME 2021_List'!$A$3:$A$311,0))="Yes","Yes","No")</f>
        <v>#N/A</v>
      </c>
      <c r="BC175" s="8" t="s">
        <v>2131</v>
      </c>
    </row>
    <row r="176" spans="1:55" x14ac:dyDescent="0.3">
      <c r="A176" s="48" t="str">
        <f>$AT176&amp;"-"&amp;UPPER(LEFT($D176,3))&amp;"-"&amp;UPPER(LEFT($C176,2))&amp;"-"&amp;$AU176</f>
        <v>0184-MAT-JE-0024</v>
      </c>
      <c r="B176" s="8">
        <v>184</v>
      </c>
      <c r="C176" s="143" t="s">
        <v>3770</v>
      </c>
      <c r="D176" s="143" t="s">
        <v>3771</v>
      </c>
      <c r="E176" s="143" t="s">
        <v>335</v>
      </c>
      <c r="F176" s="143" t="s">
        <v>169</v>
      </c>
      <c r="G176" s="8" t="s">
        <v>3772</v>
      </c>
      <c r="H176" s="8">
        <v>6019411545</v>
      </c>
      <c r="I176" s="143" t="s">
        <v>340</v>
      </c>
      <c r="J176" s="143" t="s">
        <v>3773</v>
      </c>
      <c r="K176" s="143" t="s">
        <v>3272</v>
      </c>
      <c r="L176" s="8" t="s">
        <v>3774</v>
      </c>
      <c r="M176" s="8" t="s">
        <v>879</v>
      </c>
      <c r="N176" s="8" t="s">
        <v>3775</v>
      </c>
      <c r="O176" s="8">
        <v>6019542892</v>
      </c>
      <c r="P176" s="143" t="s">
        <v>2112</v>
      </c>
      <c r="Q176" s="143" t="s">
        <v>45</v>
      </c>
      <c r="R176" s="8" t="s">
        <v>3776</v>
      </c>
      <c r="T176" s="143" t="s">
        <v>579</v>
      </c>
      <c r="U176" s="143" t="s">
        <v>579</v>
      </c>
      <c r="V176" s="8" t="s">
        <v>488</v>
      </c>
      <c r="W176" s="8">
        <v>39110</v>
      </c>
      <c r="X176" s="8" t="s">
        <v>348</v>
      </c>
      <c r="Y176" s="143" t="s">
        <v>579</v>
      </c>
      <c r="Z176" s="8" t="s">
        <v>2114</v>
      </c>
      <c r="AB176" s="8" t="s">
        <v>2115</v>
      </c>
      <c r="AE176" s="233" t="s">
        <v>48</v>
      </c>
      <c r="AF176" s="8" t="s">
        <v>3777</v>
      </c>
      <c r="AG176" s="8" t="s">
        <v>3778</v>
      </c>
      <c r="AI176" s="8" t="s">
        <v>442</v>
      </c>
      <c r="AL176" s="48" t="str">
        <f>IF($U176="","",IF(RIGHT($U176,4)=", MS",INDEX(DropDowns!$G$4:$G$1251,MATCH(TRIM($U176),DropDowns!$F$4:$F$1251,0)),INDEX(DropDowns!$G$4:$G$1251,MATCH(TRIM($U176)&amp;", MS",DropDowns!$F$4:$F$1251,0))))</f>
        <v>Madison</v>
      </c>
      <c r="AM176" s="48" t="str">
        <f>IF(INDEX('AAYME 2021_List'!$A$3:$A$311,MATCH($A176,'AAYME 2021_List'!$A$3:$A$311,0))=$A176,INDEX('AAYME 2021_List'!$AC$3:$AC$311,MATCH($A176,'AAYME 2021_List'!$A$3:$A$311,0)),"")</f>
        <v>Madison</v>
      </c>
      <c r="AN176" s="48" t="str">
        <f t="shared" si="25"/>
        <v>Jeremy|Matthews|jeremymatthews946@yahoo.com|7</v>
      </c>
      <c r="AO176" s="48" t="str">
        <f t="shared" si="26"/>
        <v>Jeremy|Matthews|7</v>
      </c>
      <c r="AP176" s="48" t="str">
        <f>INDEX(Transcripts_2021!$V$2:$V$324,MATCH($AN176,Transcripts_2021!$V$2:$V$324,0))</f>
        <v>Jeremy|Matthews|jeremymatthews946@yahoo.com|7</v>
      </c>
      <c r="AQ176" s="48" t="str">
        <f>INDEX(Transcripts_2021!$W$2:$W$324,MATCH($AO176,Transcripts_2021!$W$2:$W$324,0))</f>
        <v>Jeremy|Matthews|7</v>
      </c>
      <c r="AR176" s="68" t="str">
        <f t="shared" si="27"/>
        <v>Yes</v>
      </c>
      <c r="AS176" s="68" t="str">
        <f t="shared" si="28"/>
        <v>Yes</v>
      </c>
      <c r="AT176" s="48" t="str">
        <f t="shared" si="24"/>
        <v>0184</v>
      </c>
      <c r="AU176" s="48" t="str">
        <f>INDEX(Transcripts_2021!$AC$2:$AC$324,MATCH($AO176,Transcripts_2021!$W$2:$W$324,0))</f>
        <v>0024</v>
      </c>
      <c r="AV176" s="68" t="str">
        <f t="shared" si="29"/>
        <v>Yes</v>
      </c>
      <c r="AW176" s="68" t="str">
        <f>IF(INDEX(DropDowns!$E$3:$E$336,MATCH("*"&amp;$AF176&amp;"*",$AF$2:$AF$651,0))="","",INDEX(DropDowns!$E$3:$E$336,MATCH("*"&amp;$AF176&amp;"*",$AF$2:$AF$651,0)))</f>
        <v>Mathematics</v>
      </c>
      <c r="AX176" s="68" t="e">
        <f>IF(INDEX(DropDowns!$E$3:$E$336,MATCH("*"&amp;$AG176&amp;"*",$AG$2:$AG$651,0))="","",INDEX(DropDowns!$E$3:$E$336,MATCH("*"&amp;$AG176&amp;"*",$AG$2:$AG$651,0)))</f>
        <v>#VALUE!</v>
      </c>
      <c r="AY176" s="48" t="str">
        <f t="shared" si="30"/>
        <v>0184-MAT-JE-0024</v>
      </c>
      <c r="AZ176" s="48" t="str">
        <f t="shared" si="31"/>
        <v>Audrey Carter</v>
      </c>
      <c r="BA176" s="48" t="str">
        <f>$AZ176&amp;COUNTIF($AZ176:$AZ$651,$AZ176)</f>
        <v>Audrey Carter1</v>
      </c>
      <c r="BB176" s="68" t="str">
        <f>IF(INDEX('AAYME 2021_List'!$B$3:$B$311,MATCH($A176,'AAYME 2021_List'!$A$3:$A$311,0))="Yes","Yes","No")</f>
        <v>Yes</v>
      </c>
      <c r="BC176" s="48" t="str">
        <f>IF(INDEX('AAYME 2021_List'!$A$3:$A$311,MATCH($A176,'AAYME 2021_List'!$A$3:$A$311,0))=$A176,INDEX('AAYME 2021_List'!$C$3:$C$311,MATCH($A176,'AAYME 2021_List'!$A$3:$A$311,0)),"")</f>
        <v>06-Finalist</v>
      </c>
    </row>
    <row r="177" spans="1:55" x14ac:dyDescent="0.3">
      <c r="A177" s="48" t="str">
        <f>$AT177&amp;"-"&amp;UPPER(LEFT($D177,3))&amp;"-"&amp;UPPER(LEFT($C177,2))&amp;"-"&amp;$AU177</f>
        <v>0185-COL-MA-0299</v>
      </c>
      <c r="B177" s="8">
        <v>185</v>
      </c>
      <c r="C177" s="143" t="s">
        <v>3779</v>
      </c>
      <c r="D177" s="143" t="s">
        <v>3780</v>
      </c>
      <c r="E177" s="143" t="s">
        <v>335</v>
      </c>
      <c r="F177" s="143" t="s">
        <v>170</v>
      </c>
      <c r="G177" s="8" t="s">
        <v>3781</v>
      </c>
      <c r="H177" s="8">
        <v>6018744828</v>
      </c>
      <c r="I177" s="143" t="s">
        <v>401</v>
      </c>
      <c r="J177" s="143" t="s">
        <v>3782</v>
      </c>
      <c r="K177" s="143" t="s">
        <v>2734</v>
      </c>
      <c r="L177" s="8" t="s">
        <v>3783</v>
      </c>
      <c r="M177" s="8" t="s">
        <v>1127</v>
      </c>
      <c r="N177" s="8" t="s">
        <v>3784</v>
      </c>
      <c r="O177" s="8">
        <v>6018744828</v>
      </c>
      <c r="P177" s="143" t="s">
        <v>2112</v>
      </c>
      <c r="Q177" s="143" t="s">
        <v>394</v>
      </c>
      <c r="R177" s="8" t="s">
        <v>3785</v>
      </c>
      <c r="T177" s="143" t="s">
        <v>2128</v>
      </c>
      <c r="U177" s="143" t="s">
        <v>2128</v>
      </c>
      <c r="V177" s="8" t="s">
        <v>488</v>
      </c>
      <c r="W177" s="8">
        <v>39372</v>
      </c>
      <c r="X177" s="8" t="s">
        <v>348</v>
      </c>
      <c r="Y177" s="143" t="s">
        <v>209</v>
      </c>
      <c r="Z177" s="8" t="s">
        <v>2114</v>
      </c>
      <c r="AB177" s="8" t="s">
        <v>2115</v>
      </c>
      <c r="AE177" s="233" t="s">
        <v>49</v>
      </c>
      <c r="AF177" s="8" t="s">
        <v>3786</v>
      </c>
      <c r="AI177" s="8" t="s">
        <v>369</v>
      </c>
      <c r="AL177" s="48" t="str">
        <f>IF($U177="","",IF(RIGHT($U177,4)=", MS",INDEX(DropDowns!$G$4:$G$1251,MATCH(TRIM($U177),DropDowns!$F$4:$F$1251,0)),INDEX(DropDowns!$G$4:$G$1251,MATCH(TRIM($U177)&amp;", MS",DropDowns!$F$4:$F$1251,0))))</f>
        <v>Hinds</v>
      </c>
      <c r="AM177" s="48" t="str">
        <f>IF(INDEX('AAYME 2021_List'!$A$3:$A$311,MATCH($A177,'AAYME 2021_List'!$A$3:$A$311,0))=$A177,INDEX('AAYME 2021_List'!$AC$3:$AC$311,MATCH($A177,'AAYME 2021_List'!$A$3:$A$311,0)),"")</f>
        <v>Hinds</v>
      </c>
      <c r="AN177" s="48" t="str">
        <f t="shared" si="25"/>
        <v>Madelyn|Collins|madelyncollins83@gmail.com|8</v>
      </c>
      <c r="AO177" s="48" t="str">
        <f t="shared" si="26"/>
        <v>Madelyn|Collins|8</v>
      </c>
      <c r="AP177" s="48" t="e">
        <f>INDEX(Transcripts_2021!$V$2:$V$324,MATCH($AN177,Transcripts_2021!$V$2:$V$324,0))</f>
        <v>#N/A</v>
      </c>
      <c r="AQ177" s="48" t="str">
        <f>INDEX(Transcripts_2021!$W$2:$W$324,MATCH($AO177,Transcripts_2021!$W$2:$W$324,0))</f>
        <v>Madelyn|Collins|8</v>
      </c>
      <c r="AR177" s="68" t="e">
        <f t="shared" si="27"/>
        <v>#N/A</v>
      </c>
      <c r="AS177" s="68" t="str">
        <f t="shared" si="28"/>
        <v>Yes</v>
      </c>
      <c r="AT177" s="48" t="str">
        <f t="shared" si="24"/>
        <v>0185</v>
      </c>
      <c r="AU177" s="48" t="str">
        <f>INDEX(Transcripts_2021!$AC$2:$AC$324,MATCH($AO177,Transcripts_2021!$W$2:$W$324,0))</f>
        <v>0299</v>
      </c>
      <c r="AV177" s="68" t="str">
        <f t="shared" si="29"/>
        <v>Yes</v>
      </c>
      <c r="AW177" s="68" t="str">
        <f>IF(INDEX(DropDowns!$E$3:$E$336,MATCH("*"&amp;$AF177&amp;"*",$AF$2:$AF$651,0))="","",INDEX(DropDowns!$E$3:$E$336,MATCH("*"&amp;$AF177&amp;"*",$AF$2:$AF$651,0)))</f>
        <v>Mathematics Education</v>
      </c>
      <c r="AX177" s="68" t="str">
        <f>IF(INDEX(DropDowns!$E$3:$E$336,MATCH("*"&amp;$AG177&amp;"*",$AG$2:$AG$651,0))="","",INDEX(DropDowns!$E$3:$E$336,MATCH("*"&amp;$AG177&amp;"*",$AG$2:$AG$651,0)))</f>
        <v>Acid</v>
      </c>
      <c r="AY177" s="48" t="str">
        <f t="shared" si="30"/>
        <v>0185-COL-MA-0299</v>
      </c>
      <c r="AZ177" s="48" t="str">
        <f t="shared" si="31"/>
        <v>Keneshia Anderson</v>
      </c>
      <c r="BA177" s="48" t="str">
        <f>$AZ177&amp;COUNTIF($AZ177:$AZ$651,$AZ177)</f>
        <v>Keneshia Anderson1</v>
      </c>
      <c r="BB177" s="68" t="str">
        <f>IF(INDEX('AAYME 2021_List'!$B$3:$B$311,MATCH($A177,'AAYME 2021_List'!$A$3:$A$311,0))="Yes","Yes","No")</f>
        <v>No</v>
      </c>
      <c r="BC177" s="48" t="str">
        <f>IF(INDEX('AAYME 2021_List'!$A$3:$A$311,MATCH($A177,'AAYME 2021_List'!$A$3:$A$311,0))=$A177,INDEX('AAYME 2021_List'!$C$3:$C$311,MATCH($A177,'AAYME 2021_List'!$A$3:$A$311,0)),"")</f>
        <v>99-Not Selected</v>
      </c>
    </row>
    <row r="178" spans="1:55" x14ac:dyDescent="0.3">
      <c r="A178" s="48"/>
      <c r="B178" s="8">
        <v>186</v>
      </c>
      <c r="C178" s="143" t="s">
        <v>3787</v>
      </c>
      <c r="D178" s="143" t="s">
        <v>249</v>
      </c>
      <c r="E178" s="143" t="s">
        <v>335</v>
      </c>
      <c r="F178" s="143" t="s">
        <v>169</v>
      </c>
      <c r="I178" s="143" t="s">
        <v>340</v>
      </c>
      <c r="J178" s="143" t="s">
        <v>3788</v>
      </c>
      <c r="K178" s="143" t="s">
        <v>403</v>
      </c>
      <c r="L178" s="8" t="s">
        <v>3212</v>
      </c>
      <c r="M178" s="8" t="s">
        <v>249</v>
      </c>
      <c r="N178" s="8" t="s">
        <v>3789</v>
      </c>
      <c r="O178" s="8">
        <v>6622518555</v>
      </c>
      <c r="P178" s="143" t="s">
        <v>2112</v>
      </c>
      <c r="Q178" s="143" t="s">
        <v>394</v>
      </c>
      <c r="R178" s="8" t="s">
        <v>3790</v>
      </c>
      <c r="T178" s="143" t="s">
        <v>406</v>
      </c>
      <c r="U178" s="143" t="s">
        <v>406</v>
      </c>
      <c r="V178" s="8" t="s">
        <v>488</v>
      </c>
      <c r="W178" s="8">
        <v>39743</v>
      </c>
      <c r="X178" s="8" t="s">
        <v>348</v>
      </c>
      <c r="Y178" s="143" t="s">
        <v>403</v>
      </c>
      <c r="Z178" s="8" t="s">
        <v>2114</v>
      </c>
      <c r="AE178" s="233" t="s">
        <v>48</v>
      </c>
      <c r="AF178" s="8" t="s">
        <v>3791</v>
      </c>
      <c r="AG178" s="8" t="s">
        <v>3792</v>
      </c>
      <c r="AI178" s="8" t="s">
        <v>369</v>
      </c>
      <c r="AL178" s="48" t="str">
        <f>IF($U178="","",IF(RIGHT($U178,4)=", MS",INDEX(DropDowns!$G$4:$G$1251,MATCH(TRIM($U178),DropDowns!$F$4:$F$1251,0)),INDEX(DropDowns!$G$4:$G$1251,MATCH(TRIM($U178)&amp;", MS",DropDowns!$F$4:$F$1251,0))))</f>
        <v>Lowndes</v>
      </c>
      <c r="AM178" s="48" t="s">
        <v>2130</v>
      </c>
      <c r="AN178" s="48" t="str">
        <f t="shared" si="25"/>
        <v>Brayden|Smith||7</v>
      </c>
      <c r="AO178" s="48" t="str">
        <f t="shared" si="26"/>
        <v>Brayden|Smith|7</v>
      </c>
      <c r="AP178" s="48" t="e">
        <f>INDEX(Transcripts_2021!$V$2:$V$324,MATCH($AN178,Transcripts_2021!$V$2:$V$324,0))</f>
        <v>#N/A</v>
      </c>
      <c r="AQ178" s="48" t="e">
        <f>INDEX(Transcripts_2021!$W$2:$W$324,MATCH($AO178,Transcripts_2021!$W$2:$W$324,0))</f>
        <v>#N/A</v>
      </c>
      <c r="AR178" s="68" t="e">
        <f t="shared" si="27"/>
        <v>#N/A</v>
      </c>
      <c r="AS178" s="68" t="e">
        <f t="shared" si="28"/>
        <v>#N/A</v>
      </c>
      <c r="AT178" s="48" t="str">
        <f t="shared" si="24"/>
        <v>0186</v>
      </c>
      <c r="AU178" s="48" t="e">
        <f>INDEX(Transcripts_2021!$AC$2:$AC$324,MATCH($AO178,Transcripts_2021!$W$2:$W$324,0))</f>
        <v>#N/A</v>
      </c>
      <c r="AV178" s="68" t="str">
        <f t="shared" si="29"/>
        <v>Yes</v>
      </c>
      <c r="AW178" s="68" t="str">
        <f>IF(INDEX(DropDowns!$E$3:$E$336,MATCH("*"&amp;$AF178&amp;"*",$AF$2:$AF$651,0))="","",INDEX(DropDowns!$E$3:$E$336,MATCH("*"&amp;$AF178&amp;"*",$AF$2:$AF$651,0)))</f>
        <v>Measure</v>
      </c>
      <c r="AX178" s="68" t="str">
        <f>IF(INDEX(DropDowns!$E$3:$E$336,MATCH("*"&amp;$AG178&amp;"*",$AG$2:$AG$651,0))="","",INDEX(DropDowns!$E$3:$E$336,MATCH("*"&amp;$AG178&amp;"*",$AG$2:$AG$651,0)))</f>
        <v>Measure</v>
      </c>
      <c r="AY178" s="48" t="e">
        <f t="shared" si="30"/>
        <v>#N/A</v>
      </c>
      <c r="AZ178" s="48" t="str">
        <f t="shared" si="31"/>
        <v>Kimberly Smith</v>
      </c>
      <c r="BA178" s="48" t="str">
        <f>$AZ178&amp;COUNTIF($AZ178:$AZ$651,$AZ178)</f>
        <v>Kimberly Smith1</v>
      </c>
      <c r="BB178" s="68" t="e">
        <f>IF(INDEX('AAYME 2021_List'!$B$3:$B$311,MATCH($A178,'AAYME 2021_List'!$A$3:$A$311,0))="Yes","Yes","No")</f>
        <v>#N/A</v>
      </c>
      <c r="BC178" s="8" t="s">
        <v>2131</v>
      </c>
    </row>
    <row r="179" spans="1:55" x14ac:dyDescent="0.3">
      <c r="A179" s="48"/>
      <c r="B179" s="8">
        <v>187</v>
      </c>
      <c r="C179" s="143" t="s">
        <v>3793</v>
      </c>
      <c r="D179" s="143" t="s">
        <v>3794</v>
      </c>
      <c r="E179" s="143" t="s">
        <v>335</v>
      </c>
      <c r="F179" s="143" t="s">
        <v>169</v>
      </c>
      <c r="G179" s="8" t="s">
        <v>3795</v>
      </c>
      <c r="H179" s="8">
        <v>6624005491</v>
      </c>
      <c r="I179" s="143" t="s">
        <v>401</v>
      </c>
      <c r="J179" s="143" t="s">
        <v>3796</v>
      </c>
      <c r="K179" s="143" t="s">
        <v>220</v>
      </c>
      <c r="L179" s="8" t="s">
        <v>3797</v>
      </c>
      <c r="M179" s="8" t="s">
        <v>3794</v>
      </c>
      <c r="N179" s="8" t="s">
        <v>3795</v>
      </c>
      <c r="O179" s="8">
        <v>6624005491</v>
      </c>
      <c r="P179" s="143" t="s">
        <v>2112</v>
      </c>
      <c r="Q179" s="143" t="s">
        <v>43</v>
      </c>
      <c r="R179" s="8" t="s">
        <v>3798</v>
      </c>
      <c r="T179" s="143" t="s">
        <v>3799</v>
      </c>
      <c r="U179" s="143" t="s">
        <v>3799</v>
      </c>
      <c r="V179" s="8" t="s">
        <v>488</v>
      </c>
      <c r="W179" s="8">
        <v>38871</v>
      </c>
      <c r="X179" s="8" t="s">
        <v>348</v>
      </c>
      <c r="Y179" s="143" t="s">
        <v>220</v>
      </c>
      <c r="Z179" s="8" t="s">
        <v>2114</v>
      </c>
      <c r="AB179" s="8" t="s">
        <v>2115</v>
      </c>
      <c r="AE179" s="233" t="s">
        <v>49</v>
      </c>
      <c r="AF179" s="8" t="s">
        <v>3800</v>
      </c>
      <c r="AG179" s="8" t="s">
        <v>3801</v>
      </c>
      <c r="AI179" s="8" t="s">
        <v>2165</v>
      </c>
      <c r="AJ179" s="8" t="s">
        <v>3802</v>
      </c>
      <c r="AK179" s="8" t="s">
        <v>2150</v>
      </c>
      <c r="AL179" s="48" t="str">
        <f>IF($U179="","",IF(RIGHT($U179,4)=", MS",INDEX(DropDowns!$G$4:$G$1251,MATCH(TRIM($U179),DropDowns!$F$4:$F$1251,0)),INDEX(DropDowns!$G$4:$G$1251,MATCH(TRIM($U179)&amp;", MS",DropDowns!$F$4:$F$1251,0))))</f>
        <v>Pontotoc</v>
      </c>
      <c r="AM179" s="48" t="s">
        <v>2130</v>
      </c>
      <c r="AN179" s="48" t="str">
        <f t="shared" si="25"/>
        <v>Malachi|Boles|aboles@ppsinfo.net|8</v>
      </c>
      <c r="AO179" s="48" t="str">
        <f t="shared" si="26"/>
        <v>Malachi|Boles|8</v>
      </c>
      <c r="AP179" s="48" t="e">
        <f>INDEX(Transcripts_2021!$V$2:$V$324,MATCH($AN179,Transcripts_2021!$V$2:$V$324,0))</f>
        <v>#N/A</v>
      </c>
      <c r="AQ179" s="48" t="e">
        <f>INDEX(Transcripts_2021!$W$2:$W$324,MATCH($AO179,Transcripts_2021!$W$2:$W$324,0))</f>
        <v>#N/A</v>
      </c>
      <c r="AR179" s="68" t="e">
        <f t="shared" si="27"/>
        <v>#N/A</v>
      </c>
      <c r="AS179" s="68" t="e">
        <f t="shared" si="28"/>
        <v>#N/A</v>
      </c>
      <c r="AT179" s="48" t="str">
        <f t="shared" si="24"/>
        <v>0187</v>
      </c>
      <c r="AU179" s="48" t="e">
        <f>INDEX(Transcripts_2021!$AC$2:$AC$324,MATCH($AO179,Transcripts_2021!$W$2:$W$324,0))</f>
        <v>#N/A</v>
      </c>
      <c r="AV179" s="68" t="str">
        <f t="shared" si="29"/>
        <v>No</v>
      </c>
      <c r="AW179" s="68" t="e">
        <f>IF(INDEX(DropDowns!$E$3:$E$336,MATCH("*"&amp;$AF179&amp;"*",$AF$2:$AF$651,0))="","",INDEX(DropDowns!$E$3:$E$336,MATCH("*"&amp;$AF179&amp;"*",$AF$2:$AF$651,0)))</f>
        <v>#VALUE!</v>
      </c>
      <c r="AX179" s="68" t="str">
        <f>IF(INDEX(DropDowns!$E$3:$E$336,MATCH("*"&amp;$AG179&amp;"*",$AG$2:$AG$651,0))="","",INDEX(DropDowns!$E$3:$E$336,MATCH("*"&amp;$AG179&amp;"*",$AG$2:$AG$651,0)))</f>
        <v>Mechanical</v>
      </c>
      <c r="AY179" s="48" t="e">
        <f t="shared" si="30"/>
        <v>#N/A</v>
      </c>
      <c r="AZ179" s="48" t="str">
        <f t="shared" si="31"/>
        <v>Angel Boles</v>
      </c>
      <c r="BA179" s="48" t="str">
        <f>$AZ179&amp;COUNTIF($AZ179:$AZ$651,$AZ179)</f>
        <v>Angel Boles1</v>
      </c>
      <c r="BB179" s="68" t="e">
        <f>IF(INDEX('AAYME 2021_List'!$B$3:$B$311,MATCH($A179,'AAYME 2021_List'!$A$3:$A$311,0))="Yes","Yes","No")</f>
        <v>#N/A</v>
      </c>
      <c r="BC179" s="8" t="s">
        <v>2131</v>
      </c>
    </row>
    <row r="180" spans="1:55" x14ac:dyDescent="0.3">
      <c r="A180" s="48"/>
      <c r="B180" s="8">
        <v>188</v>
      </c>
      <c r="C180" s="143" t="s">
        <v>1581</v>
      </c>
      <c r="D180" s="143" t="s">
        <v>1578</v>
      </c>
      <c r="E180" s="143" t="s">
        <v>335</v>
      </c>
      <c r="F180" s="143" t="s">
        <v>170</v>
      </c>
      <c r="I180" s="143" t="s">
        <v>401</v>
      </c>
      <c r="J180" s="143" t="s">
        <v>3803</v>
      </c>
      <c r="K180" s="143"/>
      <c r="L180" s="8" t="s">
        <v>1581</v>
      </c>
      <c r="M180" s="8" t="s">
        <v>1578</v>
      </c>
      <c r="N180" s="8" t="s">
        <v>1582</v>
      </c>
      <c r="O180" s="8">
        <v>6625491902</v>
      </c>
      <c r="P180" s="143" t="s">
        <v>2112</v>
      </c>
      <c r="Q180" s="143" t="s">
        <v>45</v>
      </c>
      <c r="R180" s="8" t="s">
        <v>3804</v>
      </c>
      <c r="T180" s="143" t="s">
        <v>508</v>
      </c>
      <c r="U180" s="143" t="s">
        <v>508</v>
      </c>
      <c r="V180" s="8" t="s">
        <v>488</v>
      </c>
      <c r="W180" s="8">
        <v>39701</v>
      </c>
      <c r="X180" s="8" t="s">
        <v>348</v>
      </c>
      <c r="Y180" s="143" t="s">
        <v>228</v>
      </c>
      <c r="Z180" s="8" t="s">
        <v>2114</v>
      </c>
      <c r="AB180" s="8" t="s">
        <v>2115</v>
      </c>
      <c r="AE180" s="233" t="s">
        <v>48</v>
      </c>
      <c r="AF180" s="8" t="s">
        <v>3805</v>
      </c>
      <c r="AG180" s="8" t="s">
        <v>3806</v>
      </c>
      <c r="AI180" s="8" t="s">
        <v>369</v>
      </c>
      <c r="AL180" s="48" t="str">
        <f>IF($U180="","",IF(RIGHT($U180,4)=", MS",INDEX(DropDowns!$G$4:$G$1251,MATCH(TRIM($U180),DropDowns!$F$4:$F$1251,0)),INDEX(DropDowns!$G$4:$G$1251,MATCH(TRIM($U180)&amp;", MS",DropDowns!$F$4:$F$1251,0))))</f>
        <v>Lowndes</v>
      </c>
      <c r="AM180" s="48" t="s">
        <v>2130</v>
      </c>
      <c r="AN180" s="48" t="str">
        <f t="shared" si="25"/>
        <v>Brittany|Black||8</v>
      </c>
      <c r="AO180" s="48" t="str">
        <f t="shared" si="26"/>
        <v>Brittany|Black|8</v>
      </c>
      <c r="AP180" s="48" t="e">
        <f>INDEX(Transcripts_2021!$V$2:$V$324,MATCH($AN180,Transcripts_2021!$V$2:$V$324,0))</f>
        <v>#N/A</v>
      </c>
      <c r="AQ180" s="48" t="e">
        <f>INDEX(Transcripts_2021!$W$2:$W$324,MATCH($AO180,Transcripts_2021!$W$2:$W$324,0))</f>
        <v>#N/A</v>
      </c>
      <c r="AR180" s="68" t="e">
        <f t="shared" si="27"/>
        <v>#N/A</v>
      </c>
      <c r="AS180" s="68" t="e">
        <f t="shared" si="28"/>
        <v>#N/A</v>
      </c>
      <c r="AT180" s="48" t="str">
        <f t="shared" si="24"/>
        <v>0188</v>
      </c>
      <c r="AU180" s="48" t="e">
        <f>INDEX(Transcripts_2021!$AC$2:$AC$324,MATCH($AO180,Transcripts_2021!$W$2:$W$324,0))</f>
        <v>#N/A</v>
      </c>
      <c r="AV180" s="68" t="str">
        <f t="shared" si="29"/>
        <v>Yes</v>
      </c>
      <c r="AW180" s="68" t="str">
        <f>IF(INDEX(DropDowns!$E$3:$E$336,MATCH("*"&amp;$AF180&amp;"*",$AF$2:$AF$651,0))="","",INDEX(DropDowns!$E$3:$E$336,MATCH("*"&amp;$AF180&amp;"*",$AF$2:$AF$651,0)))</f>
        <v>Mechanical Drafting</v>
      </c>
      <c r="AX180" s="68" t="str">
        <f>IF(INDEX(DropDowns!$E$3:$E$336,MATCH("*"&amp;$AG180&amp;"*",$AG$2:$AG$651,0))="","",INDEX(DropDowns!$E$3:$E$336,MATCH("*"&amp;$AG180&amp;"*",$AG$2:$AG$651,0)))</f>
        <v>Mechanical Drafting</v>
      </c>
      <c r="AY180" s="48" t="e">
        <f t="shared" si="30"/>
        <v>#N/A</v>
      </c>
      <c r="AZ180" s="48" t="str">
        <f t="shared" si="31"/>
        <v>Brittany Black</v>
      </c>
      <c r="BA180" s="48" t="str">
        <f>$AZ180&amp;COUNTIF($AZ180:$AZ$651,$AZ180)</f>
        <v>Brittany Black2</v>
      </c>
      <c r="BB180" s="68" t="e">
        <f>IF(INDEX('AAYME 2021_List'!$B$3:$B$311,MATCH($A180,'AAYME 2021_List'!$A$3:$A$311,0))="Yes","Yes","No")</f>
        <v>#N/A</v>
      </c>
      <c r="BC180" s="8" t="s">
        <v>2131</v>
      </c>
    </row>
    <row r="181" spans="1:55" x14ac:dyDescent="0.3">
      <c r="A181" s="48"/>
      <c r="B181" s="8">
        <v>189</v>
      </c>
      <c r="C181" s="143" t="s">
        <v>1577</v>
      </c>
      <c r="D181" s="143" t="s">
        <v>1578</v>
      </c>
      <c r="E181" s="143" t="s">
        <v>335</v>
      </c>
      <c r="F181" s="143" t="s">
        <v>170</v>
      </c>
      <c r="I181" s="143" t="s">
        <v>401</v>
      </c>
      <c r="J181" s="143" t="s">
        <v>3803</v>
      </c>
      <c r="K181" s="143"/>
      <c r="L181" s="8" t="s">
        <v>1581</v>
      </c>
      <c r="M181" s="8" t="s">
        <v>1578</v>
      </c>
      <c r="N181" s="8" t="s">
        <v>1582</v>
      </c>
      <c r="O181" s="8">
        <v>6625491902</v>
      </c>
      <c r="P181" s="143" t="s">
        <v>2112</v>
      </c>
      <c r="Q181" s="143" t="s">
        <v>45</v>
      </c>
      <c r="R181" s="8" t="s">
        <v>3804</v>
      </c>
      <c r="T181" s="143" t="s">
        <v>508</v>
      </c>
      <c r="U181" s="143" t="s">
        <v>508</v>
      </c>
      <c r="V181" s="8" t="s">
        <v>488</v>
      </c>
      <c r="W181" s="8">
        <v>39701</v>
      </c>
      <c r="X181" s="8" t="s">
        <v>348</v>
      </c>
      <c r="Y181" s="143" t="s">
        <v>228</v>
      </c>
      <c r="Z181" s="8" t="s">
        <v>2114</v>
      </c>
      <c r="AB181" s="8" t="s">
        <v>2115</v>
      </c>
      <c r="AE181" s="233" t="s">
        <v>48</v>
      </c>
      <c r="AF181" s="8" t="s">
        <v>3807</v>
      </c>
      <c r="AG181" s="8" t="s">
        <v>3806</v>
      </c>
      <c r="AI181" s="8" t="s">
        <v>369</v>
      </c>
      <c r="AL181" s="48" t="str">
        <f>IF($U181="","",IF(RIGHT($U181,4)=", MS",INDEX(DropDowns!$G$4:$G$1251,MATCH(TRIM($U181),DropDowns!$F$4:$F$1251,0)),INDEX(DropDowns!$G$4:$G$1251,MATCH(TRIM($U181)&amp;", MS",DropDowns!$F$4:$F$1251,0))))</f>
        <v>Lowndes</v>
      </c>
      <c r="AM181" s="48" t="s">
        <v>2130</v>
      </c>
      <c r="AN181" s="48" t="str">
        <f t="shared" si="25"/>
        <v>Abigail|Black||8</v>
      </c>
      <c r="AO181" s="48" t="str">
        <f t="shared" si="26"/>
        <v>Abigail|Black|8</v>
      </c>
      <c r="AP181" s="48" t="e">
        <f>INDEX(Transcripts_2021!$V$2:$V$324,MATCH($AN181,Transcripts_2021!$V$2:$V$324,0))</f>
        <v>#N/A</v>
      </c>
      <c r="AQ181" s="48" t="e">
        <f>INDEX(Transcripts_2021!$W$2:$W$324,MATCH($AO181,Transcripts_2021!$W$2:$W$324,0))</f>
        <v>#N/A</v>
      </c>
      <c r="AR181" s="68" t="e">
        <f t="shared" si="27"/>
        <v>#N/A</v>
      </c>
      <c r="AS181" s="68" t="e">
        <f t="shared" si="28"/>
        <v>#N/A</v>
      </c>
      <c r="AT181" s="48" t="str">
        <f t="shared" si="24"/>
        <v>0189</v>
      </c>
      <c r="AU181" s="48" t="e">
        <f>INDEX(Transcripts_2021!$AC$2:$AC$324,MATCH($AO181,Transcripts_2021!$W$2:$W$324,0))</f>
        <v>#N/A</v>
      </c>
      <c r="AV181" s="68" t="str">
        <f t="shared" si="29"/>
        <v>Yes</v>
      </c>
      <c r="AW181" s="68" t="str">
        <f>IF(INDEX(DropDowns!$E$3:$E$336,MATCH("*"&amp;$AF181&amp;"*",$AF$2:$AF$651,0))="","",INDEX(DropDowns!$E$3:$E$336,MATCH("*"&amp;$AF181&amp;"*",$AF$2:$AF$651,0)))</f>
        <v>Mechanical Drafting</v>
      </c>
      <c r="AX181" s="68" t="str">
        <f>IF(INDEX(DropDowns!$E$3:$E$336,MATCH("*"&amp;$AG181&amp;"*",$AG$2:$AG$651,0))="","",INDEX(DropDowns!$E$3:$E$336,MATCH("*"&amp;$AG181&amp;"*",$AG$2:$AG$651,0)))</f>
        <v>Mechanical Drafting</v>
      </c>
      <c r="AY181" s="48" t="e">
        <f t="shared" si="30"/>
        <v>#N/A</v>
      </c>
      <c r="AZ181" s="48" t="str">
        <f t="shared" si="31"/>
        <v>Brittany Black</v>
      </c>
      <c r="BA181" s="48" t="str">
        <f>$AZ181&amp;COUNTIF($AZ181:$AZ$651,$AZ181)</f>
        <v>Brittany Black1</v>
      </c>
      <c r="BB181" s="68" t="e">
        <f>IF(INDEX('AAYME 2021_List'!$B$3:$B$311,MATCH($A181,'AAYME 2021_List'!$A$3:$A$311,0))="Yes","Yes","No")</f>
        <v>#N/A</v>
      </c>
      <c r="BC181" s="8" t="s">
        <v>2131</v>
      </c>
    </row>
    <row r="182" spans="1:55" x14ac:dyDescent="0.3">
      <c r="A182" s="48" t="str">
        <f>$AT182&amp;"-"&amp;UPPER(LEFT($D182,3))&amp;"-"&amp;UPPER(LEFT($C182,2))&amp;"-"&amp;$AU182</f>
        <v>0190-ROB-GA-0108</v>
      </c>
      <c r="B182" s="8">
        <v>190</v>
      </c>
      <c r="C182" s="143" t="s">
        <v>3808</v>
      </c>
      <c r="D182" s="143" t="s">
        <v>3809</v>
      </c>
      <c r="E182" s="143" t="s">
        <v>335</v>
      </c>
      <c r="F182" s="143" t="s">
        <v>170</v>
      </c>
      <c r="G182" s="8" t="s">
        <v>3810</v>
      </c>
      <c r="H182" s="8">
        <v>6019679002</v>
      </c>
      <c r="I182" s="143" t="s">
        <v>376</v>
      </c>
      <c r="J182" s="143" t="s">
        <v>3811</v>
      </c>
      <c r="K182" s="143" t="s">
        <v>3812</v>
      </c>
      <c r="L182" s="8" t="s">
        <v>3212</v>
      </c>
      <c r="M182" s="8" t="s">
        <v>3813</v>
      </c>
      <c r="N182" s="8" t="s">
        <v>3814</v>
      </c>
      <c r="O182" s="8">
        <v>6016249192</v>
      </c>
      <c r="P182" s="143" t="s">
        <v>2112</v>
      </c>
      <c r="Q182" s="143" t="s">
        <v>43</v>
      </c>
      <c r="R182" s="8" t="s">
        <v>3815</v>
      </c>
      <c r="S182" s="8" t="s">
        <v>3816</v>
      </c>
      <c r="T182" s="143" t="s">
        <v>3817</v>
      </c>
      <c r="U182" s="143" t="s">
        <v>3817</v>
      </c>
      <c r="V182" s="8" t="s">
        <v>488</v>
      </c>
      <c r="W182" s="8">
        <v>39083</v>
      </c>
      <c r="X182" s="8" t="s">
        <v>348</v>
      </c>
      <c r="Y182" s="143" t="s">
        <v>199</v>
      </c>
      <c r="AD182" s="8" t="s">
        <v>2252</v>
      </c>
      <c r="AE182" s="233" t="s">
        <v>49</v>
      </c>
      <c r="AF182" s="8" t="s">
        <v>3818</v>
      </c>
      <c r="AG182" s="8" t="s">
        <v>3819</v>
      </c>
      <c r="AH182" s="8" t="s">
        <v>3820</v>
      </c>
      <c r="AI182" s="8" t="s">
        <v>369</v>
      </c>
      <c r="AK182" s="8" t="s">
        <v>533</v>
      </c>
      <c r="AL182" s="48" t="str">
        <f>IF($U182="","",IF(RIGHT($U182,4)=", MS",INDEX(DropDowns!$G$4:$G$1251,MATCH(TRIM($U182),DropDowns!$F$4:$F$1251,0)),INDEX(DropDowns!$G$4:$G$1251,MATCH(TRIM($U182)&amp;", MS",DropDowns!$F$4:$F$1251,0))))</f>
        <v>Copiah</v>
      </c>
      <c r="AM182" s="48" t="str">
        <f>IF(INDEX('AAYME 2021_List'!$A$3:$A$311,MATCH($A182,'AAYME 2021_List'!$A$3:$A$311,0))=$A182,INDEX('AAYME 2021_List'!$AC$3:$AC$311,MATCH($A182,'AAYME 2021_List'!$A$3:$A$311,0)),"")</f>
        <v>Copiah</v>
      </c>
      <c r="AN182" s="48" t="str">
        <f t="shared" si="25"/>
        <v>Gabrielle|Robinson|gabriellerobinson044@gmail.com|9</v>
      </c>
      <c r="AO182" s="48" t="str">
        <f t="shared" si="26"/>
        <v>Gabrielle|Robinson|9</v>
      </c>
      <c r="AP182" s="48" t="str">
        <f>INDEX(Transcripts_2021!$V$2:$V$324,MATCH($AN182,Transcripts_2021!$V$2:$V$324,0))</f>
        <v>Gabrielle|Robinson|gabriellerobinson044@gmail.com|9</v>
      </c>
      <c r="AQ182" s="48" t="str">
        <f>INDEX(Transcripts_2021!$W$2:$W$324,MATCH($AO182,Transcripts_2021!$W$2:$W$324,0))</f>
        <v>Gabrielle|Robinson|9</v>
      </c>
      <c r="AR182" s="68" t="str">
        <f t="shared" si="27"/>
        <v>Yes</v>
      </c>
      <c r="AS182" s="68" t="str">
        <f t="shared" si="28"/>
        <v>Yes</v>
      </c>
      <c r="AT182" s="48" t="str">
        <f t="shared" si="24"/>
        <v>0190</v>
      </c>
      <c r="AU182" s="48" t="str">
        <f>INDEX(Transcripts_2021!$AC$2:$AC$324,MATCH($AO182,Transcripts_2021!$W$2:$W$324,0))</f>
        <v>0108</v>
      </c>
      <c r="AV182" s="68" t="str">
        <f t="shared" si="29"/>
        <v>Yes</v>
      </c>
      <c r="AW182" s="68" t="str">
        <f>IF(INDEX(DropDowns!$E$3:$E$336,MATCH("*"&amp;$AF182&amp;"*",$AF$2:$AF$651,0))="","",INDEX(DropDowns!$E$3:$E$336,MATCH("*"&amp;$AF182&amp;"*",$AF$2:$AF$651,0)))</f>
        <v>Mechanics</v>
      </c>
      <c r="AX182" s="68" t="str">
        <f>IF(INDEX(DropDowns!$E$3:$E$336,MATCH("*"&amp;$AG182&amp;"*",$AG$2:$AG$651,0))="","",INDEX(DropDowns!$E$3:$E$336,MATCH("*"&amp;$AG182&amp;"*",$AG$2:$AG$651,0)))</f>
        <v>Mechanics</v>
      </c>
      <c r="AY182" s="48" t="str">
        <f t="shared" si="30"/>
        <v>0190-ROB-GA-0108</v>
      </c>
      <c r="AZ182" s="48" t="str">
        <f t="shared" si="31"/>
        <v>Kimberly Amos</v>
      </c>
      <c r="BA182" s="48" t="str">
        <f>$AZ182&amp;COUNTIF($AZ182:$AZ$651,$AZ182)</f>
        <v>Kimberly Amos1</v>
      </c>
      <c r="BB182" s="68" t="str">
        <f>IF(INDEX('AAYME 2021_List'!$B$3:$B$311,MATCH($A182,'AAYME 2021_List'!$A$3:$A$311,0))="Yes","Yes","No")</f>
        <v>Yes</v>
      </c>
      <c r="BC182" s="48" t="str">
        <f>IF(INDEX('AAYME 2021_List'!$A$3:$A$311,MATCH($A182,'AAYME 2021_List'!$A$3:$A$311,0))=$A182,INDEX('AAYME 2021_List'!$C$3:$C$311,MATCH($A182,'AAYME 2021_List'!$A$3:$A$311,0)),"")</f>
        <v>06-Finalist</v>
      </c>
    </row>
    <row r="183" spans="1:55" x14ac:dyDescent="0.3">
      <c r="A183" s="48"/>
      <c r="B183" s="8">
        <v>191</v>
      </c>
      <c r="C183" s="143" t="s">
        <v>3821</v>
      </c>
      <c r="D183" s="143" t="s">
        <v>3822</v>
      </c>
      <c r="E183" s="143" t="s">
        <v>335</v>
      </c>
      <c r="F183" s="143" t="s">
        <v>170</v>
      </c>
      <c r="G183" s="8" t="s">
        <v>3823</v>
      </c>
      <c r="H183" s="8">
        <v>6015432304</v>
      </c>
      <c r="I183" s="143" t="s">
        <v>401</v>
      </c>
      <c r="J183" s="143" t="s">
        <v>3824</v>
      </c>
      <c r="K183" s="143" t="s">
        <v>3825</v>
      </c>
      <c r="L183" s="8" t="s">
        <v>3821</v>
      </c>
      <c r="M183" s="8" t="s">
        <v>3822</v>
      </c>
      <c r="N183" s="8" t="s">
        <v>3823</v>
      </c>
      <c r="O183" s="8">
        <v>6015432304</v>
      </c>
      <c r="P183" s="143" t="s">
        <v>2112</v>
      </c>
      <c r="Q183" s="143" t="s">
        <v>45</v>
      </c>
      <c r="R183" s="8" t="s">
        <v>3826</v>
      </c>
      <c r="T183" s="143" t="s">
        <v>698</v>
      </c>
      <c r="U183" s="143" t="s">
        <v>698</v>
      </c>
      <c r="V183" s="8" t="s">
        <v>488</v>
      </c>
      <c r="W183" s="8">
        <v>39401</v>
      </c>
      <c r="X183" s="8" t="s">
        <v>348</v>
      </c>
      <c r="Y183" s="143" t="s">
        <v>221</v>
      </c>
      <c r="Z183" s="8" t="s">
        <v>2114</v>
      </c>
      <c r="AE183" s="233" t="s">
        <v>48</v>
      </c>
      <c r="AF183" s="8" t="s">
        <v>3827</v>
      </c>
      <c r="AI183" s="8" t="s">
        <v>369</v>
      </c>
      <c r="AL183" s="275" t="s">
        <v>202</v>
      </c>
      <c r="AM183" s="48" t="s">
        <v>2130</v>
      </c>
      <c r="AN183" s="48" t="str">
        <f t="shared" si="25"/>
        <v>Renea|Causey|thomascausey37@yahoo.com|8</v>
      </c>
      <c r="AO183" s="48" t="str">
        <f t="shared" si="26"/>
        <v>Renea|Causey|8</v>
      </c>
      <c r="AP183" s="48" t="e">
        <f>INDEX(Transcripts_2021!$V$2:$V$324,MATCH($AN183,Transcripts_2021!$V$2:$V$324,0))</f>
        <v>#N/A</v>
      </c>
      <c r="AQ183" s="48" t="e">
        <f>INDEX(Transcripts_2021!$W$2:$W$324,MATCH($AO183,Transcripts_2021!$W$2:$W$324,0))</f>
        <v>#N/A</v>
      </c>
      <c r="AR183" s="68" t="e">
        <f t="shared" si="27"/>
        <v>#N/A</v>
      </c>
      <c r="AS183" s="68" t="e">
        <f t="shared" si="28"/>
        <v>#N/A</v>
      </c>
      <c r="AT183" s="48" t="str">
        <f t="shared" ref="AT183:AT246" si="32">"0"&amp;TEXT($B183,0)</f>
        <v>0191</v>
      </c>
      <c r="AU183" s="48" t="e">
        <f>INDEX(Transcripts_2021!$AC$2:$AC$324,MATCH($AO183,Transcripts_2021!$W$2:$W$324,0))</f>
        <v>#N/A</v>
      </c>
      <c r="AV183" s="68" t="str">
        <f t="shared" si="29"/>
        <v>No</v>
      </c>
      <c r="AW183" s="68" t="str">
        <f>IF(INDEX(DropDowns!$E$3:$E$336,MATCH("*"&amp;$AF183&amp;"*",$AF$2:$AF$651,0))="","",INDEX(DropDowns!$E$3:$E$336,MATCH("*"&amp;$AF183&amp;"*",$AF$2:$AF$651,0)))</f>
        <v>Media Applications</v>
      </c>
      <c r="AX183" s="68" t="str">
        <f>IF(INDEX(DropDowns!$E$3:$E$336,MATCH("*"&amp;$AG183&amp;"*",$AG$2:$AG$651,0))="","",INDEX(DropDowns!$E$3:$E$336,MATCH("*"&amp;$AG183&amp;"*",$AG$2:$AG$651,0)))</f>
        <v>Acid</v>
      </c>
      <c r="AY183" s="48" t="e">
        <f t="shared" si="30"/>
        <v>#N/A</v>
      </c>
      <c r="AZ183" s="48" t="str">
        <f t="shared" si="31"/>
        <v>Renea Causey</v>
      </c>
      <c r="BA183" s="48" t="str">
        <f>$AZ183&amp;COUNTIF($AZ183:$AZ$651,$AZ183)</f>
        <v>Renea Causey1</v>
      </c>
      <c r="BB183" s="68" t="e">
        <f>IF(INDEX('AAYME 2021_List'!$B$3:$B$311,MATCH($A183,'AAYME 2021_List'!$A$3:$A$311,0))="Yes","Yes","No")</f>
        <v>#N/A</v>
      </c>
      <c r="BC183" s="8" t="s">
        <v>2131</v>
      </c>
    </row>
    <row r="184" spans="1:55" x14ac:dyDescent="0.3">
      <c r="A184" s="48"/>
      <c r="B184" s="8">
        <v>192</v>
      </c>
      <c r="C184" s="143" t="s">
        <v>3828</v>
      </c>
      <c r="D184" s="143" t="s">
        <v>3829</v>
      </c>
      <c r="E184" s="143" t="s">
        <v>335</v>
      </c>
      <c r="F184" s="143" t="s">
        <v>170</v>
      </c>
      <c r="H184" s="8">
        <v>6628896140</v>
      </c>
      <c r="I184" s="143" t="s">
        <v>401</v>
      </c>
      <c r="J184" s="143" t="s">
        <v>3830</v>
      </c>
      <c r="K184" s="143" t="s">
        <v>3831</v>
      </c>
      <c r="L184" s="8" t="s">
        <v>3832</v>
      </c>
      <c r="M184" s="8" t="s">
        <v>3829</v>
      </c>
      <c r="N184" s="8" t="s">
        <v>3833</v>
      </c>
      <c r="O184" s="8">
        <v>6623640101</v>
      </c>
      <c r="P184" s="143" t="s">
        <v>2159</v>
      </c>
      <c r="Q184" s="143" t="s">
        <v>43</v>
      </c>
      <c r="R184" s="8" t="s">
        <v>3834</v>
      </c>
      <c r="S184" s="8" t="s">
        <v>3834</v>
      </c>
      <c r="T184" s="143" t="s">
        <v>3835</v>
      </c>
      <c r="U184" s="143" t="s">
        <v>3835</v>
      </c>
      <c r="V184" s="8" t="s">
        <v>488</v>
      </c>
      <c r="W184" s="8">
        <v>39766</v>
      </c>
      <c r="X184" s="8" t="s">
        <v>348</v>
      </c>
      <c r="Y184" s="143" t="s">
        <v>3831</v>
      </c>
      <c r="Z184" s="8" t="s">
        <v>2114</v>
      </c>
      <c r="AB184" s="8" t="s">
        <v>2115</v>
      </c>
      <c r="AE184" s="233" t="s">
        <v>48</v>
      </c>
      <c r="AF184" s="8" t="s">
        <v>3836</v>
      </c>
      <c r="AI184" s="8" t="s">
        <v>2165</v>
      </c>
      <c r="AJ184" s="8" t="s">
        <v>3830</v>
      </c>
      <c r="AL184" s="48" t="str">
        <f>IF($U184="","",IF(RIGHT($U184,4)=", MS",INDEX(DropDowns!$G$4:$G$1251,MATCH(TRIM($U184),DropDowns!$F$4:$F$1251,0)),INDEX(DropDowns!$G$4:$G$1251,MATCH(TRIM($U184)&amp;", MS",DropDowns!$F$4:$F$1251,0))))</f>
        <v>Lowndes</v>
      </c>
      <c r="AM184" s="48" t="s">
        <v>2130</v>
      </c>
      <c r="AN184" s="48" t="str">
        <f t="shared" si="25"/>
        <v>Faith|Word||8</v>
      </c>
      <c r="AO184" s="48" t="str">
        <f t="shared" si="26"/>
        <v>Faith|Word|8</v>
      </c>
      <c r="AP184" s="48" t="e">
        <f>INDEX(Transcripts_2021!$V$2:$V$324,MATCH($AN184,Transcripts_2021!$V$2:$V$324,0))</f>
        <v>#N/A</v>
      </c>
      <c r="AQ184" s="48" t="e">
        <f>INDEX(Transcripts_2021!$W$2:$W$324,MATCH($AO184,Transcripts_2021!$W$2:$W$324,0))</f>
        <v>#N/A</v>
      </c>
      <c r="AR184" s="68" t="e">
        <f t="shared" si="27"/>
        <v>#N/A</v>
      </c>
      <c r="AS184" s="68" t="e">
        <f t="shared" si="28"/>
        <v>#N/A</v>
      </c>
      <c r="AT184" s="48" t="str">
        <f t="shared" si="32"/>
        <v>0192</v>
      </c>
      <c r="AU184" s="48" t="e">
        <f>INDEX(Transcripts_2021!$AC$2:$AC$324,MATCH($AO184,Transcripts_2021!$W$2:$W$324,0))</f>
        <v>#N/A</v>
      </c>
      <c r="AV184" s="68" t="str">
        <f t="shared" si="29"/>
        <v>No</v>
      </c>
      <c r="AW184" s="68" t="str">
        <f>IF(INDEX(DropDowns!$E$3:$E$336,MATCH("*"&amp;$AF184&amp;"*",$AF$2:$AF$651,0))="","",INDEX(DropDowns!$E$3:$E$336,MATCH("*"&amp;$AF184&amp;"*",$AF$2:$AF$651,0)))</f>
        <v>Media Communications</v>
      </c>
      <c r="AX184" s="68" t="str">
        <f>IF(INDEX(DropDowns!$E$3:$E$336,MATCH("*"&amp;$AG184&amp;"*",$AG$2:$AG$651,0))="","",INDEX(DropDowns!$E$3:$E$336,MATCH("*"&amp;$AG184&amp;"*",$AG$2:$AG$651,0)))</f>
        <v>Acid</v>
      </c>
      <c r="AY184" s="48" t="e">
        <f t="shared" si="30"/>
        <v>#N/A</v>
      </c>
      <c r="AZ184" s="48" t="str">
        <f t="shared" si="31"/>
        <v>Patricia Word</v>
      </c>
      <c r="BA184" s="48" t="str">
        <f>$AZ184&amp;COUNTIF($AZ184:$AZ$651,$AZ184)</f>
        <v>Patricia Word1</v>
      </c>
      <c r="BB184" s="68" t="e">
        <f>IF(INDEX('AAYME 2021_List'!$B$3:$B$311,MATCH($A184,'AAYME 2021_List'!$A$3:$A$311,0))="Yes","Yes","No")</f>
        <v>#N/A</v>
      </c>
      <c r="BC184" s="8" t="s">
        <v>2131</v>
      </c>
    </row>
    <row r="185" spans="1:55" x14ac:dyDescent="0.3">
      <c r="A185" s="48"/>
      <c r="B185" s="8">
        <v>193</v>
      </c>
      <c r="C185" s="143" t="s">
        <v>2142</v>
      </c>
      <c r="D185" s="143" t="s">
        <v>3253</v>
      </c>
      <c r="E185" s="143" t="s">
        <v>335</v>
      </c>
      <c r="F185" s="143" t="s">
        <v>169</v>
      </c>
      <c r="I185" s="143" t="s">
        <v>401</v>
      </c>
      <c r="J185" s="143" t="s">
        <v>517</v>
      </c>
      <c r="K185" s="143" t="s">
        <v>1493</v>
      </c>
      <c r="L185" s="8" t="s">
        <v>3837</v>
      </c>
      <c r="M185" s="8" t="s">
        <v>3838</v>
      </c>
      <c r="N185" s="8" t="s">
        <v>3839</v>
      </c>
      <c r="O185" s="8">
        <v>6623416324</v>
      </c>
      <c r="P185" s="143" t="s">
        <v>2159</v>
      </c>
      <c r="Q185" s="143" t="s">
        <v>394</v>
      </c>
      <c r="R185" s="8" t="s">
        <v>3840</v>
      </c>
      <c r="T185" s="143" t="s">
        <v>508</v>
      </c>
      <c r="U185" s="143" t="s">
        <v>508</v>
      </c>
      <c r="V185" s="8" t="s">
        <v>488</v>
      </c>
      <c r="W185" s="8">
        <v>39791</v>
      </c>
      <c r="X185" s="8" t="s">
        <v>348</v>
      </c>
      <c r="Y185" s="143" t="s">
        <v>228</v>
      </c>
      <c r="Z185" s="8" t="s">
        <v>2114</v>
      </c>
      <c r="AB185" s="8" t="s">
        <v>2115</v>
      </c>
      <c r="AE185" s="233" t="s">
        <v>49</v>
      </c>
      <c r="AF185" s="8" t="s">
        <v>3841</v>
      </c>
      <c r="AI185" s="8" t="s">
        <v>369</v>
      </c>
      <c r="AL185" s="48" t="str">
        <f>IF($U185="","",IF(RIGHT($U185,4)=", MS",INDEX(DropDowns!$G$4:$G$1251,MATCH(TRIM($U185),DropDowns!$F$4:$F$1251,0)),INDEX(DropDowns!$G$4:$G$1251,MATCH(TRIM($U185)&amp;", MS",DropDowns!$F$4:$F$1251,0))))</f>
        <v>Lowndes</v>
      </c>
      <c r="AM185" s="48" t="s">
        <v>2130</v>
      </c>
      <c r="AN185" s="48" t="str">
        <f t="shared" si="25"/>
        <v>Kyle|Richardson||8</v>
      </c>
      <c r="AO185" s="48" t="str">
        <f t="shared" si="26"/>
        <v>Kyle|Richardson|8</v>
      </c>
      <c r="AP185" s="48" t="e">
        <f>INDEX(Transcripts_2021!$V$2:$V$324,MATCH($AN185,Transcripts_2021!$V$2:$V$324,0))</f>
        <v>#N/A</v>
      </c>
      <c r="AQ185" s="48" t="e">
        <f>INDEX(Transcripts_2021!$W$2:$W$324,MATCH($AO185,Transcripts_2021!$W$2:$W$324,0))</f>
        <v>#N/A</v>
      </c>
      <c r="AR185" s="68" t="e">
        <f t="shared" si="27"/>
        <v>#N/A</v>
      </c>
      <c r="AS185" s="68" t="e">
        <f t="shared" si="28"/>
        <v>#N/A</v>
      </c>
      <c r="AT185" s="48" t="str">
        <f t="shared" si="32"/>
        <v>0193</v>
      </c>
      <c r="AU185" s="48" t="e">
        <f>INDEX(Transcripts_2021!$AC$2:$AC$324,MATCH($AO185,Transcripts_2021!$W$2:$W$324,0))</f>
        <v>#N/A</v>
      </c>
      <c r="AV185" s="68" t="str">
        <f t="shared" si="29"/>
        <v>Yes</v>
      </c>
      <c r="AW185" s="68" t="str">
        <f>IF(INDEX(DropDowns!$E$3:$E$336,MATCH("*"&amp;$AF185&amp;"*",$AF$2:$AF$651,0))="","",INDEX(DropDowns!$E$3:$E$336,MATCH("*"&amp;$AF185&amp;"*",$AF$2:$AF$651,0)))</f>
        <v>Medical Assisting</v>
      </c>
      <c r="AX185" s="68" t="str">
        <f>IF(INDEX(DropDowns!$E$3:$E$336,MATCH("*"&amp;$AG185&amp;"*",$AG$2:$AG$651,0))="","",INDEX(DropDowns!$E$3:$E$336,MATCH("*"&amp;$AG185&amp;"*",$AG$2:$AG$651,0)))</f>
        <v>Acid</v>
      </c>
      <c r="AY185" s="48" t="e">
        <f t="shared" si="30"/>
        <v>#N/A</v>
      </c>
      <c r="AZ185" s="48" t="str">
        <f t="shared" si="31"/>
        <v>Anisha Nash</v>
      </c>
      <c r="BA185" s="48" t="str">
        <f>$AZ185&amp;COUNTIF($AZ185:$AZ$651,$AZ185)</f>
        <v>Anisha Nash1</v>
      </c>
      <c r="BB185" s="68" t="e">
        <f>IF(INDEX('AAYME 2021_List'!$B$3:$B$311,MATCH($A185,'AAYME 2021_List'!$A$3:$A$311,0))="Yes","Yes","No")</f>
        <v>#N/A</v>
      </c>
      <c r="BC185" s="8" t="s">
        <v>2131</v>
      </c>
    </row>
    <row r="186" spans="1:55" x14ac:dyDescent="0.3">
      <c r="A186" s="48"/>
      <c r="B186" s="8">
        <v>194</v>
      </c>
      <c r="C186" s="143" t="s">
        <v>1063</v>
      </c>
      <c r="D186" s="143" t="s">
        <v>3842</v>
      </c>
      <c r="E186" s="143" t="s">
        <v>335</v>
      </c>
      <c r="F186" s="143" t="s">
        <v>169</v>
      </c>
      <c r="G186" s="8" t="s">
        <v>3843</v>
      </c>
      <c r="H186" s="8">
        <v>6622310202</v>
      </c>
      <c r="I186" s="143" t="s">
        <v>340</v>
      </c>
      <c r="J186" s="143" t="s">
        <v>1381</v>
      </c>
      <c r="K186" s="143" t="s">
        <v>3272</v>
      </c>
      <c r="L186" s="8" t="s">
        <v>3844</v>
      </c>
      <c r="M186" s="8" t="s">
        <v>3845</v>
      </c>
      <c r="N186" s="8" t="s">
        <v>3843</v>
      </c>
      <c r="O186" s="8">
        <v>6622310202</v>
      </c>
      <c r="P186" s="143" t="s">
        <v>2112</v>
      </c>
      <c r="Q186" s="143" t="s">
        <v>394</v>
      </c>
      <c r="R186" s="8" t="s">
        <v>3846</v>
      </c>
      <c r="T186" s="143" t="s">
        <v>229</v>
      </c>
      <c r="U186" s="143" t="s">
        <v>229</v>
      </c>
      <c r="V186" s="8" t="s">
        <v>488</v>
      </c>
      <c r="W186" s="8">
        <v>39110</v>
      </c>
      <c r="X186" s="8" t="s">
        <v>348</v>
      </c>
      <c r="Y186" s="143" t="s">
        <v>229</v>
      </c>
      <c r="Z186" s="8" t="s">
        <v>2114</v>
      </c>
      <c r="AB186" s="8" t="s">
        <v>2115</v>
      </c>
      <c r="AE186" s="233" t="s">
        <v>50</v>
      </c>
      <c r="AF186" s="8" t="s">
        <v>3847</v>
      </c>
      <c r="AG186" s="8" t="s">
        <v>3848</v>
      </c>
      <c r="AH186" s="8" t="s">
        <v>3849</v>
      </c>
      <c r="AI186" s="8" t="s">
        <v>442</v>
      </c>
      <c r="AL186" s="48" t="str">
        <f>IF($U186="","",IF(RIGHT($U186,4)=", MS",INDEX(DropDowns!$G$4:$G$1251,MATCH(TRIM($U186),DropDowns!$F$4:$F$1251,0)),INDEX(DropDowns!$G$4:$G$1251,MATCH(TRIM($U186)&amp;", MS",DropDowns!$F$4:$F$1251,0))))</f>
        <v>Madison</v>
      </c>
      <c r="AM186" s="48" t="s">
        <v>2130</v>
      </c>
      <c r="AN186" s="48" t="str">
        <f t="shared" si="25"/>
        <v>Aiden|Owens|areed81@gmail.com|7</v>
      </c>
      <c r="AO186" s="48" t="str">
        <f t="shared" si="26"/>
        <v>Aiden|Owens|7</v>
      </c>
      <c r="AP186" s="48" t="e">
        <f>INDEX(Transcripts_2021!$V$2:$V$324,MATCH($AN186,Transcripts_2021!$V$2:$V$324,0))</f>
        <v>#N/A</v>
      </c>
      <c r="AQ186" s="48" t="e">
        <f>INDEX(Transcripts_2021!$W$2:$W$324,MATCH($AO186,Transcripts_2021!$W$2:$W$324,0))</f>
        <v>#N/A</v>
      </c>
      <c r="AR186" s="68" t="e">
        <f t="shared" si="27"/>
        <v>#N/A</v>
      </c>
      <c r="AS186" s="68" t="e">
        <f t="shared" si="28"/>
        <v>#N/A</v>
      </c>
      <c r="AT186" s="48" t="str">
        <f t="shared" si="32"/>
        <v>0194</v>
      </c>
      <c r="AU186" s="48" t="e">
        <f>INDEX(Transcripts_2021!$AC$2:$AC$324,MATCH($AO186,Transcripts_2021!$W$2:$W$324,0))</f>
        <v>#N/A</v>
      </c>
      <c r="AV186" s="68" t="str">
        <f t="shared" si="29"/>
        <v>Yes</v>
      </c>
      <c r="AW186" s="68" t="e">
        <f>IF(INDEX(DropDowns!$E$3:$E$336,MATCH("*"&amp;$AF186&amp;"*",$AF$2:$AF$651,0))="","",INDEX(DropDowns!$E$3:$E$336,MATCH("*"&amp;$AF186&amp;"*",$AF$2:$AF$651,0)))</f>
        <v>#VALUE!</v>
      </c>
      <c r="AX186" s="68" t="str">
        <f>IF(INDEX(DropDowns!$E$3:$E$336,MATCH("*"&amp;$AG186&amp;"*",$AG$2:$AG$651,0))="","",INDEX(DropDowns!$E$3:$E$336,MATCH("*"&amp;$AG186&amp;"*",$AG$2:$AG$651,0)))</f>
        <v>Medical Coding</v>
      </c>
      <c r="AY186" s="48" t="e">
        <f t="shared" si="30"/>
        <v>#N/A</v>
      </c>
      <c r="AZ186" s="48" t="str">
        <f t="shared" si="31"/>
        <v>Alecia Reed-Owens</v>
      </c>
      <c r="BA186" s="48" t="str">
        <f>$AZ186&amp;COUNTIF($AZ186:$AZ$651,$AZ186)</f>
        <v>Alecia Reed-Owens1</v>
      </c>
      <c r="BB186" s="68" t="e">
        <f>IF(INDEX('AAYME 2021_List'!$B$3:$B$311,MATCH($A186,'AAYME 2021_List'!$A$3:$A$311,0))="Yes","Yes","No")</f>
        <v>#N/A</v>
      </c>
      <c r="BC186" s="8" t="s">
        <v>2131</v>
      </c>
    </row>
    <row r="187" spans="1:55" x14ac:dyDescent="0.3">
      <c r="A187" s="48"/>
      <c r="B187" s="8">
        <v>195</v>
      </c>
      <c r="C187" s="143" t="s">
        <v>3850</v>
      </c>
      <c r="D187" s="143" t="s">
        <v>1607</v>
      </c>
      <c r="E187" s="143" t="s">
        <v>335</v>
      </c>
      <c r="F187" s="143" t="s">
        <v>170</v>
      </c>
      <c r="G187" s="8" t="s">
        <v>3851</v>
      </c>
      <c r="I187" s="143" t="s">
        <v>340</v>
      </c>
      <c r="J187" s="143" t="s">
        <v>3852</v>
      </c>
      <c r="K187" s="143" t="s">
        <v>228</v>
      </c>
      <c r="L187" s="8" t="s">
        <v>3853</v>
      </c>
      <c r="M187" s="8" t="s">
        <v>1607</v>
      </c>
      <c r="N187" s="8" t="s">
        <v>3851</v>
      </c>
      <c r="O187" s="8">
        <v>6623640924</v>
      </c>
      <c r="P187" s="143" t="s">
        <v>2112</v>
      </c>
      <c r="Q187" s="143" t="s">
        <v>394</v>
      </c>
      <c r="R187" s="8" t="s">
        <v>3854</v>
      </c>
      <c r="T187" s="143" t="s">
        <v>508</v>
      </c>
      <c r="U187" s="143" t="s">
        <v>508</v>
      </c>
      <c r="V187" s="8" t="s">
        <v>488</v>
      </c>
      <c r="W187" s="8">
        <v>39702</v>
      </c>
      <c r="X187" s="8" t="s">
        <v>348</v>
      </c>
      <c r="Y187" s="143" t="s">
        <v>228</v>
      </c>
      <c r="Z187" s="8" t="s">
        <v>2114</v>
      </c>
      <c r="AB187" s="8" t="s">
        <v>2115</v>
      </c>
      <c r="AE187" s="233" t="s">
        <v>49</v>
      </c>
      <c r="AF187" s="8" t="s">
        <v>3855</v>
      </c>
      <c r="AG187" s="8" t="s">
        <v>3856</v>
      </c>
      <c r="AH187" s="8" t="s">
        <v>3857</v>
      </c>
      <c r="AI187" s="8" t="s">
        <v>369</v>
      </c>
      <c r="AK187" s="8" t="s">
        <v>3858</v>
      </c>
      <c r="AL187" s="48" t="str">
        <f>IF($U187="","",IF(RIGHT($U187,4)=", MS",INDEX(DropDowns!$G$4:$G$1251,MATCH(TRIM($U187),DropDowns!$F$4:$F$1251,0)),INDEX(DropDowns!$G$4:$G$1251,MATCH(TRIM($U187)&amp;", MS",DropDowns!$F$4:$F$1251,0))))</f>
        <v>Lowndes</v>
      </c>
      <c r="AM187" s="48" t="s">
        <v>2130</v>
      </c>
      <c r="AN187" s="48" t="str">
        <f t="shared" si="25"/>
        <v>Hope|Chandler|achandler245@yahoo.com|7</v>
      </c>
      <c r="AO187" s="48" t="str">
        <f t="shared" si="26"/>
        <v>Hope|Chandler|7</v>
      </c>
      <c r="AP187" s="48" t="e">
        <f>INDEX(Transcripts_2021!$V$2:$V$324,MATCH($AN187,Transcripts_2021!$V$2:$V$324,0))</f>
        <v>#N/A</v>
      </c>
      <c r="AQ187" s="48" t="e">
        <f>INDEX(Transcripts_2021!$W$2:$W$324,MATCH($AO187,Transcripts_2021!$W$2:$W$324,0))</f>
        <v>#N/A</v>
      </c>
      <c r="AR187" s="68" t="e">
        <f t="shared" si="27"/>
        <v>#N/A</v>
      </c>
      <c r="AS187" s="68" t="e">
        <f t="shared" si="28"/>
        <v>#N/A</v>
      </c>
      <c r="AT187" s="48" t="str">
        <f t="shared" si="32"/>
        <v>0195</v>
      </c>
      <c r="AU187" s="48" t="e">
        <f>INDEX(Transcripts_2021!$AC$2:$AC$324,MATCH($AO187,Transcripts_2021!$W$2:$W$324,0))</f>
        <v>#N/A</v>
      </c>
      <c r="AV187" s="68" t="str">
        <f t="shared" si="29"/>
        <v>Yes</v>
      </c>
      <c r="AW187" s="68" t="str">
        <f>IF(INDEX(DropDowns!$E$3:$E$336,MATCH("*"&amp;$AF187&amp;"*",$AF$2:$AF$651,0))="","",INDEX(DropDowns!$E$3:$E$336,MATCH("*"&amp;$AF187&amp;"*",$AF$2:$AF$651,0)))</f>
        <v>Medical Laboratory</v>
      </c>
      <c r="AX187" s="68" t="str">
        <f>IF(INDEX(DropDowns!$E$3:$E$336,MATCH("*"&amp;$AG187&amp;"*",$AG$2:$AG$651,0))="","",INDEX(DropDowns!$E$3:$E$336,MATCH("*"&amp;$AG187&amp;"*",$AG$2:$AG$651,0)))</f>
        <v>Medical Laboratory</v>
      </c>
      <c r="AY187" s="48" t="e">
        <f t="shared" si="30"/>
        <v>#N/A</v>
      </c>
      <c r="AZ187" s="48" t="str">
        <f t="shared" si="31"/>
        <v>Alquana Chandler</v>
      </c>
      <c r="BA187" s="48" t="str">
        <f>$AZ187&amp;COUNTIF($AZ187:$AZ$651,$AZ187)</f>
        <v>Alquana Chandler1</v>
      </c>
      <c r="BB187" s="68" t="e">
        <f>IF(INDEX('AAYME 2021_List'!$B$3:$B$311,MATCH($A187,'AAYME 2021_List'!$A$3:$A$311,0))="Yes","Yes","No")</f>
        <v>#N/A</v>
      </c>
      <c r="BC187" s="8" t="s">
        <v>2131</v>
      </c>
    </row>
    <row r="188" spans="1:55" x14ac:dyDescent="0.3">
      <c r="A188" s="48"/>
      <c r="B188" s="8">
        <v>196</v>
      </c>
      <c r="C188" s="143" t="s">
        <v>3859</v>
      </c>
      <c r="D188" s="143" t="s">
        <v>3860</v>
      </c>
      <c r="E188" s="143" t="s">
        <v>335</v>
      </c>
      <c r="F188" s="143" t="s">
        <v>170</v>
      </c>
      <c r="H188" s="8">
        <v>6012706963</v>
      </c>
      <c r="I188" s="143" t="s">
        <v>340</v>
      </c>
      <c r="J188" s="143" t="s">
        <v>3861</v>
      </c>
      <c r="K188" s="143" t="s">
        <v>3862</v>
      </c>
      <c r="L188" s="8" t="s">
        <v>3863</v>
      </c>
      <c r="M188" s="8" t="s">
        <v>3860</v>
      </c>
      <c r="N188" s="8" t="s">
        <v>3864</v>
      </c>
      <c r="O188" s="8">
        <v>6012706963</v>
      </c>
      <c r="P188" s="143" t="s">
        <v>2112</v>
      </c>
      <c r="Q188" s="143" t="s">
        <v>45</v>
      </c>
      <c r="R188" s="8" t="s">
        <v>3865</v>
      </c>
      <c r="T188" s="143" t="s">
        <v>3122</v>
      </c>
      <c r="U188" s="143" t="s">
        <v>3122</v>
      </c>
      <c r="V188" s="8" t="s">
        <v>488</v>
      </c>
      <c r="W188" s="8">
        <v>39401</v>
      </c>
      <c r="X188" s="8" t="s">
        <v>348</v>
      </c>
      <c r="Y188" s="143" t="s">
        <v>3825</v>
      </c>
      <c r="Z188" s="8" t="s">
        <v>2114</v>
      </c>
      <c r="AB188" s="8" t="s">
        <v>2115</v>
      </c>
      <c r="AE188" s="233" t="s">
        <v>50</v>
      </c>
      <c r="AF188" s="8" t="s">
        <v>3866</v>
      </c>
      <c r="AG188" s="8" t="s">
        <v>533</v>
      </c>
      <c r="AH188" s="8" t="s">
        <v>533</v>
      </c>
      <c r="AI188" s="8" t="s">
        <v>369</v>
      </c>
      <c r="AJ188" s="8" t="s">
        <v>533</v>
      </c>
      <c r="AK188" s="8" t="s">
        <v>533</v>
      </c>
      <c r="AL188" s="275" t="s">
        <v>202</v>
      </c>
      <c r="AM188" s="48" t="s">
        <v>2130</v>
      </c>
      <c r="AN188" s="48" t="str">
        <f t="shared" si="25"/>
        <v>Madelyn "Maddie"|Reed||7</v>
      </c>
      <c r="AO188" s="48" t="str">
        <f t="shared" si="26"/>
        <v>Madelyn "Maddie"|Reed|7</v>
      </c>
      <c r="AP188" s="48" t="e">
        <f>INDEX(Transcripts_2021!$V$2:$V$324,MATCH($AN188,Transcripts_2021!$V$2:$V$324,0))</f>
        <v>#N/A</v>
      </c>
      <c r="AQ188" s="48" t="e">
        <f>INDEX(Transcripts_2021!$W$2:$W$324,MATCH($AO188,Transcripts_2021!$W$2:$W$324,0))</f>
        <v>#N/A</v>
      </c>
      <c r="AR188" s="68" t="e">
        <f t="shared" si="27"/>
        <v>#N/A</v>
      </c>
      <c r="AS188" s="68" t="e">
        <f t="shared" si="28"/>
        <v>#N/A</v>
      </c>
      <c r="AT188" s="48" t="str">
        <f t="shared" si="32"/>
        <v>0196</v>
      </c>
      <c r="AU188" s="48" t="e">
        <f>INDEX(Transcripts_2021!$AC$2:$AC$324,MATCH($AO188,Transcripts_2021!$W$2:$W$324,0))</f>
        <v>#N/A</v>
      </c>
      <c r="AV188" s="68" t="str">
        <f t="shared" si="29"/>
        <v>Yes</v>
      </c>
      <c r="AW188" s="68" t="e">
        <f>IF(INDEX(DropDowns!$E$3:$E$336,MATCH("*"&amp;$AF188&amp;"*",$AF$2:$AF$651,0))="","",INDEX(DropDowns!$E$3:$E$336,MATCH("*"&amp;$AF188&amp;"*",$AF$2:$AF$651,0)))</f>
        <v>#VALUE!</v>
      </c>
      <c r="AX188" s="68" t="str">
        <f>IF(INDEX(DropDowns!$E$3:$E$336,MATCH("*"&amp;$AG188&amp;"*",$AG$2:$AG$651,0))="","",INDEX(DropDowns!$E$3:$E$336,MATCH("*"&amp;$AG188&amp;"*",$AG$2:$AG$651,0)))</f>
        <v>Agricultural</v>
      </c>
      <c r="AY188" s="48" t="e">
        <f t="shared" si="30"/>
        <v>#N/A</v>
      </c>
      <c r="AZ188" s="48" t="str">
        <f t="shared" si="31"/>
        <v>Vickie Reed</v>
      </c>
      <c r="BA188" s="48" t="str">
        <f>$AZ188&amp;COUNTIF($AZ188:$AZ$651,$AZ188)</f>
        <v>Vickie Reed2</v>
      </c>
      <c r="BB188" s="68" t="e">
        <f>IF(INDEX('AAYME 2021_List'!$B$3:$B$311,MATCH($A188,'AAYME 2021_List'!$A$3:$A$311,0))="Yes","Yes","No")</f>
        <v>#N/A</v>
      </c>
      <c r="BC188" s="8" t="s">
        <v>2131</v>
      </c>
    </row>
    <row r="189" spans="1:55" x14ac:dyDescent="0.3">
      <c r="A189" s="48" t="str">
        <f>$AT189&amp;"-"&amp;UPPER(LEFT($D189,3))&amp;"-"&amp;UPPER(LEFT($C189,2))&amp;"-"&amp;$AU189</f>
        <v>0197-LON-MA-0179</v>
      </c>
      <c r="B189" s="8">
        <v>197</v>
      </c>
      <c r="C189" s="143" t="s">
        <v>3867</v>
      </c>
      <c r="D189" s="143" t="s">
        <v>3868</v>
      </c>
      <c r="E189" s="143" t="s">
        <v>335</v>
      </c>
      <c r="F189" s="143" t="s">
        <v>169</v>
      </c>
      <c r="G189" s="8" t="s">
        <v>3869</v>
      </c>
      <c r="H189" s="8">
        <v>6018427686</v>
      </c>
      <c r="I189" s="143" t="s">
        <v>376</v>
      </c>
      <c r="J189" s="143" t="s">
        <v>3870</v>
      </c>
      <c r="K189" s="143" t="s">
        <v>3871</v>
      </c>
      <c r="L189" s="8" t="s">
        <v>3872</v>
      </c>
      <c r="M189" s="8" t="s">
        <v>3868</v>
      </c>
      <c r="N189" s="8" t="s">
        <v>3873</v>
      </c>
      <c r="O189" s="8">
        <v>6018322136</v>
      </c>
      <c r="P189" s="143" t="s">
        <v>2112</v>
      </c>
      <c r="Q189" s="143" t="s">
        <v>394</v>
      </c>
      <c r="R189" s="8" t="s">
        <v>3874</v>
      </c>
      <c r="S189" s="8">
        <v>1164</v>
      </c>
      <c r="T189" s="143" t="s">
        <v>2674</v>
      </c>
      <c r="U189" s="143" t="s">
        <v>2674</v>
      </c>
      <c r="V189" s="8" t="s">
        <v>488</v>
      </c>
      <c r="W189" s="8">
        <v>39157</v>
      </c>
      <c r="X189" s="8" t="s">
        <v>348</v>
      </c>
      <c r="Y189" s="143" t="s">
        <v>229</v>
      </c>
      <c r="Z189" s="8" t="s">
        <v>2114</v>
      </c>
      <c r="AB189" s="8" t="s">
        <v>2115</v>
      </c>
      <c r="AE189" s="233" t="s">
        <v>48</v>
      </c>
      <c r="AF189" s="8" t="s">
        <v>3875</v>
      </c>
      <c r="AG189" s="8" t="s">
        <v>3876</v>
      </c>
      <c r="AH189" s="8" t="s">
        <v>3877</v>
      </c>
      <c r="AI189" s="8" t="s">
        <v>442</v>
      </c>
      <c r="AK189" s="8" t="s">
        <v>519</v>
      </c>
      <c r="AL189" s="48" t="str">
        <f>IF($U189="","",IF(RIGHT($U189,4)=", MS",INDEX(DropDowns!$G$4:$G$1251,MATCH(TRIM($U189),DropDowns!$F$4:$F$1251,0)),INDEX(DropDowns!$G$4:$G$1251,MATCH(TRIM($U189)&amp;", MS",DropDowns!$F$4:$F$1251,0))))</f>
        <v>Madison</v>
      </c>
      <c r="AM189" s="48" t="str">
        <f>IF(INDEX('AAYME 2021_List'!$A$3:$A$311,MATCH($A189,'AAYME 2021_List'!$A$3:$A$311,0))=$A189,INDEX('AAYME 2021_List'!$AC$3:$AC$311,MATCH($A189,'AAYME 2021_List'!$A$3:$A$311,0)),"")</f>
        <v>Madison</v>
      </c>
      <c r="AN189" s="48" t="str">
        <f t="shared" si="25"/>
        <v>Marrion|Longino|longinoboys@gmail.com|9</v>
      </c>
      <c r="AO189" s="48" t="str">
        <f t="shared" si="26"/>
        <v>Marrion|Longino|9</v>
      </c>
      <c r="AP189" s="48" t="e">
        <f>INDEX(Transcripts_2021!$V$2:$V$324,MATCH($AN189,Transcripts_2021!$V$2:$V$324,0))</f>
        <v>#N/A</v>
      </c>
      <c r="AQ189" s="48" t="str">
        <f>INDEX(Transcripts_2021!$W$2:$W$324,MATCH($AO189,Transcripts_2021!$W$2:$W$324,0))</f>
        <v>Marrion|Longino|9</v>
      </c>
      <c r="AR189" s="68" t="e">
        <f t="shared" si="27"/>
        <v>#N/A</v>
      </c>
      <c r="AS189" s="68" t="str">
        <f t="shared" si="28"/>
        <v>Yes</v>
      </c>
      <c r="AT189" s="48" t="str">
        <f t="shared" si="32"/>
        <v>0197</v>
      </c>
      <c r="AU189" s="48" t="str">
        <f>INDEX(Transcripts_2021!$AC$2:$AC$324,MATCH($AO189,Transcripts_2021!$W$2:$W$324,0))</f>
        <v>0179</v>
      </c>
      <c r="AV189" s="68" t="str">
        <f t="shared" si="29"/>
        <v>Yes</v>
      </c>
      <c r="AW189" s="68" t="str">
        <f>IF(INDEX(DropDowns!$E$3:$E$336,MATCH("*"&amp;$AF189&amp;"*",$AF$2:$AF$651,0))="","",INDEX(DropDowns!$E$3:$E$336,MATCH("*"&amp;$AF189&amp;"*",$AF$2:$AF$651,0)))</f>
        <v>Medical Radiologic</v>
      </c>
      <c r="AX189" s="68" t="str">
        <f>IF(INDEX(DropDowns!$E$3:$E$336,MATCH("*"&amp;$AG189&amp;"*",$AG$2:$AG$651,0))="","",INDEX(DropDowns!$E$3:$E$336,MATCH("*"&amp;$AG189&amp;"*",$AG$2:$AG$651,0)))</f>
        <v>Medical Radiologic</v>
      </c>
      <c r="AY189" s="48" t="str">
        <f t="shared" si="30"/>
        <v>0197-LON-MA-0179</v>
      </c>
      <c r="AZ189" s="48" t="str">
        <f t="shared" si="31"/>
        <v>Dr. Angel Longino</v>
      </c>
      <c r="BA189" s="48" t="str">
        <f>$AZ189&amp;COUNTIF($AZ189:$AZ$651,$AZ189)</f>
        <v>Dr. Angel Longino1</v>
      </c>
      <c r="BB189" s="68" t="str">
        <f>IF(INDEX('AAYME 2021_List'!$B$3:$B$311,MATCH($A189,'AAYME 2021_List'!$A$3:$A$311,0))="Yes","Yes","No")</f>
        <v>No</v>
      </c>
      <c r="BC189" s="48" t="str">
        <f>IF(INDEX('AAYME 2021_List'!$A$3:$A$311,MATCH($A189,'AAYME 2021_List'!$A$3:$A$311,0))=$A189,INDEX('AAYME 2021_List'!$C$3:$C$311,MATCH($A189,'AAYME 2021_List'!$A$3:$A$311,0)),"")</f>
        <v>03-Missing/Invalid transcript info</v>
      </c>
    </row>
    <row r="190" spans="1:55" x14ac:dyDescent="0.3">
      <c r="A190" s="48" t="str">
        <f>$AT190&amp;"-"&amp;UPPER(LEFT($D190,3))&amp;"-"&amp;UPPER(LEFT($C190,2))&amp;"-"&amp;$AU190</f>
        <v>0198-CON-JA-0246</v>
      </c>
      <c r="B190" s="8">
        <v>198</v>
      </c>
      <c r="C190" s="143" t="s">
        <v>3878</v>
      </c>
      <c r="D190" s="143" t="s">
        <v>3879</v>
      </c>
      <c r="E190" s="143" t="s">
        <v>335</v>
      </c>
      <c r="F190" s="143" t="s">
        <v>169</v>
      </c>
      <c r="G190" s="8" t="s">
        <v>3880</v>
      </c>
      <c r="H190" s="8">
        <v>6625451146</v>
      </c>
      <c r="I190" s="143" t="s">
        <v>401</v>
      </c>
      <c r="J190" s="143" t="s">
        <v>3881</v>
      </c>
      <c r="K190" s="143" t="s">
        <v>920</v>
      </c>
      <c r="L190" s="8" t="s">
        <v>3882</v>
      </c>
      <c r="M190" s="8" t="s">
        <v>3883</v>
      </c>
      <c r="N190" s="8" t="s">
        <v>3880</v>
      </c>
      <c r="O190" s="8">
        <v>6625451146</v>
      </c>
      <c r="P190" s="143" t="s">
        <v>2159</v>
      </c>
      <c r="Q190" s="143" t="s">
        <v>43</v>
      </c>
      <c r="R190" s="8" t="s">
        <v>3884</v>
      </c>
      <c r="T190" s="143" t="s">
        <v>2406</v>
      </c>
      <c r="U190" s="143" t="s">
        <v>2406</v>
      </c>
      <c r="V190" s="8" t="s">
        <v>488</v>
      </c>
      <c r="W190" s="8">
        <v>38751</v>
      </c>
      <c r="X190" s="8" t="s">
        <v>348</v>
      </c>
      <c r="Y190" s="143" t="s">
        <v>251</v>
      </c>
      <c r="Z190" s="8" t="s">
        <v>2114</v>
      </c>
      <c r="AB190" s="8" t="s">
        <v>2115</v>
      </c>
      <c r="AE190" s="233" t="s">
        <v>48</v>
      </c>
      <c r="AF190" s="8" t="s">
        <v>3885</v>
      </c>
      <c r="AG190" s="8" t="s">
        <v>3886</v>
      </c>
      <c r="AI190" s="8" t="s">
        <v>442</v>
      </c>
      <c r="AL190" s="48" t="str">
        <f>IF($U190="","",IF(RIGHT($U190,4)=", MS",INDEX(DropDowns!$G$4:$G$1251,MATCH(TRIM($U190),DropDowns!$F$4:$F$1251,0)),INDEX(DropDowns!$G$4:$G$1251,MATCH(TRIM($U190)&amp;", MS",DropDowns!$F$4:$F$1251,0))))</f>
        <v>Sunflower</v>
      </c>
      <c r="AM190" s="48" t="str">
        <f>IF(INDEX('AAYME 2021_List'!$A$3:$A$311,MATCH($A190,'AAYME 2021_List'!$A$3:$A$311,0))=$A190,INDEX('AAYME 2021_List'!$AC$3:$AC$311,MATCH($A190,'AAYME 2021_List'!$A$3:$A$311,0)),"")</f>
        <v>Sunflower</v>
      </c>
      <c r="AN190" s="48" t="str">
        <f t="shared" si="25"/>
        <v>Jakyron|Conrod|mcclainmsa@gmail.com|8</v>
      </c>
      <c r="AO190" s="48" t="str">
        <f t="shared" si="26"/>
        <v>Jakyron|Conrod|8</v>
      </c>
      <c r="AP190" s="48" t="e">
        <f>INDEX(Transcripts_2021!$V$2:$V$324,MATCH($AN190,Transcripts_2021!$V$2:$V$324,0))</f>
        <v>#N/A</v>
      </c>
      <c r="AQ190" s="48" t="str">
        <f>INDEX(Transcripts_2021!$W$2:$W$324,MATCH($AO190,Transcripts_2021!$W$2:$W$324,0))</f>
        <v>Jakyron|Conrod|8</v>
      </c>
      <c r="AR190" s="68" t="e">
        <f t="shared" si="27"/>
        <v>#N/A</v>
      </c>
      <c r="AS190" s="68" t="str">
        <f t="shared" si="28"/>
        <v>Yes</v>
      </c>
      <c r="AT190" s="48" t="str">
        <f t="shared" si="32"/>
        <v>0198</v>
      </c>
      <c r="AU190" s="48" t="str">
        <f>INDEX(Transcripts_2021!$AC$2:$AC$324,MATCH($AO190,Transcripts_2021!$W$2:$W$324,0))</f>
        <v>0246</v>
      </c>
      <c r="AV190" s="68" t="str">
        <f t="shared" si="29"/>
        <v>Yes</v>
      </c>
      <c r="AW190" s="68" t="str">
        <f>IF(INDEX(DropDowns!$E$3:$E$336,MATCH("*"&amp;$AF190&amp;"*",$AF$2:$AF$651,0))="","",INDEX(DropDowns!$E$3:$E$336,MATCH("*"&amp;$AF190&amp;"*",$AF$2:$AF$651,0)))</f>
        <v>Medicine</v>
      </c>
      <c r="AX190" s="68" t="str">
        <f>IF(INDEX(DropDowns!$E$3:$E$336,MATCH("*"&amp;$AG190&amp;"*",$AG$2:$AG$651,0))="","",INDEX(DropDowns!$E$3:$E$336,MATCH("*"&amp;$AG190&amp;"*",$AG$2:$AG$651,0)))</f>
        <v>Medicine</v>
      </c>
      <c r="AY190" s="48" t="str">
        <f t="shared" si="30"/>
        <v>0198-CON-JA-0246</v>
      </c>
      <c r="AZ190" s="48" t="str">
        <f t="shared" si="31"/>
        <v>Monique McClain</v>
      </c>
      <c r="BA190" s="48" t="str">
        <f>$AZ190&amp;COUNTIF($AZ190:$AZ$651,$AZ190)</f>
        <v>Monique McClain1</v>
      </c>
      <c r="BB190" s="68" t="str">
        <f>IF(INDEX('AAYME 2021_List'!$B$3:$B$311,MATCH($A190,'AAYME 2021_List'!$A$3:$A$311,0))="Yes","Yes","No")</f>
        <v>No</v>
      </c>
      <c r="BC190" s="48" t="str">
        <f>IF(INDEX('AAYME 2021_List'!$A$3:$A$311,MATCH($A190,'AAYME 2021_List'!$A$3:$A$311,0))=$A190,INDEX('AAYME 2021_List'!$C$3:$C$311,MATCH($A190,'AAYME 2021_List'!$A$3:$A$311,0)),"")</f>
        <v>03-Missing/Invalid transcript info</v>
      </c>
    </row>
    <row r="191" spans="1:55" x14ac:dyDescent="0.3">
      <c r="A191" s="48"/>
      <c r="B191" s="8">
        <v>199</v>
      </c>
      <c r="C191" s="143" t="s">
        <v>3887</v>
      </c>
      <c r="D191" s="143" t="s">
        <v>3888</v>
      </c>
      <c r="E191" s="143" t="s">
        <v>335</v>
      </c>
      <c r="F191" s="143" t="s">
        <v>169</v>
      </c>
      <c r="G191" s="8" t="s">
        <v>3889</v>
      </c>
      <c r="H191" s="8">
        <v>6625705066</v>
      </c>
      <c r="I191" s="143" t="s">
        <v>401</v>
      </c>
      <c r="J191" s="143" t="s">
        <v>1579</v>
      </c>
      <c r="K191" s="143"/>
      <c r="L191" s="8" t="s">
        <v>3212</v>
      </c>
      <c r="M191" s="8" t="s">
        <v>3888</v>
      </c>
      <c r="N191" s="8" t="s">
        <v>3889</v>
      </c>
      <c r="O191" s="8">
        <v>6625497499</v>
      </c>
      <c r="P191" s="143" t="s">
        <v>2112</v>
      </c>
      <c r="Q191" s="143" t="s">
        <v>45</v>
      </c>
      <c r="R191" s="8" t="s">
        <v>3890</v>
      </c>
      <c r="T191" s="143" t="s">
        <v>1593</v>
      </c>
      <c r="U191" s="143" t="s">
        <v>1593</v>
      </c>
      <c r="V191" s="8" t="s">
        <v>488</v>
      </c>
      <c r="W191" s="8">
        <v>39705</v>
      </c>
      <c r="X191" s="8" t="s">
        <v>348</v>
      </c>
      <c r="Y191" s="143" t="s">
        <v>228</v>
      </c>
      <c r="Z191" s="8" t="s">
        <v>2114</v>
      </c>
      <c r="AB191" s="8" t="s">
        <v>2115</v>
      </c>
      <c r="AE191" s="233" t="s">
        <v>49</v>
      </c>
      <c r="AF191" s="8" t="s">
        <v>3891</v>
      </c>
      <c r="AG191" s="8" t="s">
        <v>3892</v>
      </c>
      <c r="AI191" s="8" t="s">
        <v>442</v>
      </c>
      <c r="AL191" s="48" t="str">
        <f>IF($U191="","",IF(RIGHT($U191,4)=", MS",INDEX(DropDowns!$G$4:$G$1251,MATCH(TRIM($U191),DropDowns!$F$4:$F$1251,0)),INDEX(DropDowns!$G$4:$G$1251,MATCH(TRIM($U191)&amp;", MS",DropDowns!$F$4:$F$1251,0))))</f>
        <v>Lowndes</v>
      </c>
      <c r="AM191" s="48" t="s">
        <v>2130</v>
      </c>
      <c r="AN191" s="48" t="str">
        <f t="shared" si="25"/>
        <v>Cedric|Gathings|gathingswv5@gmail.com|8</v>
      </c>
      <c r="AO191" s="48" t="str">
        <f t="shared" si="26"/>
        <v>Cedric|Gathings|8</v>
      </c>
      <c r="AP191" s="48" t="e">
        <f>INDEX(Transcripts_2021!$V$2:$V$324,MATCH($AN191,Transcripts_2021!$V$2:$V$324,0))</f>
        <v>#N/A</v>
      </c>
      <c r="AQ191" s="48" t="e">
        <f>INDEX(Transcripts_2021!$W$2:$W$324,MATCH($AO191,Transcripts_2021!$W$2:$W$324,0))</f>
        <v>#N/A</v>
      </c>
      <c r="AR191" s="68" t="e">
        <f t="shared" si="27"/>
        <v>#N/A</v>
      </c>
      <c r="AS191" s="68" t="e">
        <f t="shared" si="28"/>
        <v>#N/A</v>
      </c>
      <c r="AT191" s="48" t="str">
        <f t="shared" si="32"/>
        <v>0199</v>
      </c>
      <c r="AU191" s="48" t="e">
        <f>INDEX(Transcripts_2021!$AC$2:$AC$324,MATCH($AO191,Transcripts_2021!$W$2:$W$324,0))</f>
        <v>#N/A</v>
      </c>
      <c r="AV191" s="68" t="str">
        <f t="shared" si="29"/>
        <v>Yes</v>
      </c>
      <c r="AW191" s="68" t="str">
        <f>IF(INDEX(DropDowns!$E$3:$E$336,MATCH("*"&amp;$AF191&amp;"*",$AF$2:$AF$651,0))="","",INDEX(DropDowns!$E$3:$E$336,MATCH("*"&amp;$AF191&amp;"*",$AF$2:$AF$651,0)))</f>
        <v>Mental Health Technician</v>
      </c>
      <c r="AX191" s="68" t="str">
        <f>IF(INDEX(DropDowns!$E$3:$E$336,MATCH("*"&amp;$AG191&amp;"*",$AG$2:$AG$651,0))="","",INDEX(DropDowns!$E$3:$E$336,MATCH("*"&amp;$AG191&amp;"*",$AG$2:$AG$651,0)))</f>
        <v>Mental Health Technician</v>
      </c>
      <c r="AY191" s="48" t="e">
        <f t="shared" si="30"/>
        <v>#N/A</v>
      </c>
      <c r="AZ191" s="48" t="str">
        <f t="shared" si="31"/>
        <v>Kimberly Gathings</v>
      </c>
      <c r="BA191" s="48" t="str">
        <f>$AZ191&amp;COUNTIF($AZ191:$AZ$651,$AZ191)</f>
        <v>Kimberly Gathings1</v>
      </c>
      <c r="BB191" s="68" t="e">
        <f>IF(INDEX('AAYME 2021_List'!$B$3:$B$311,MATCH($A191,'AAYME 2021_List'!$A$3:$A$311,0))="Yes","Yes","No")</f>
        <v>#N/A</v>
      </c>
      <c r="BC191" s="8" t="s">
        <v>2131</v>
      </c>
    </row>
    <row r="192" spans="1:55" x14ac:dyDescent="0.3">
      <c r="A192" s="48" t="str">
        <f>$AT192&amp;"-"&amp;UPPER(LEFT($D192,3))&amp;"-"&amp;UPPER(LEFT($C192,2))&amp;"-"&amp;$AU192</f>
        <v>0200-THO-MA-0073</v>
      </c>
      <c r="B192" s="8">
        <v>200</v>
      </c>
      <c r="C192" s="143" t="s">
        <v>3893</v>
      </c>
      <c r="D192" s="143" t="s">
        <v>2223</v>
      </c>
      <c r="E192" s="143" t="s">
        <v>335</v>
      </c>
      <c r="F192" s="143" t="s">
        <v>170</v>
      </c>
      <c r="G192" s="8" t="s">
        <v>3894</v>
      </c>
      <c r="H192" s="8">
        <v>6017086932</v>
      </c>
      <c r="I192" s="143" t="s">
        <v>401</v>
      </c>
      <c r="J192" s="143" t="s">
        <v>2804</v>
      </c>
      <c r="K192" s="143" t="s">
        <v>560</v>
      </c>
      <c r="L192" s="8" t="s">
        <v>3070</v>
      </c>
      <c r="M192" s="8" t="s">
        <v>1041</v>
      </c>
      <c r="N192" s="8" t="s">
        <v>3894</v>
      </c>
      <c r="O192" s="8">
        <v>6016229009</v>
      </c>
      <c r="P192" s="143" t="s">
        <v>2159</v>
      </c>
      <c r="Q192" s="143" t="s">
        <v>394</v>
      </c>
      <c r="R192" s="8" t="s">
        <v>3895</v>
      </c>
      <c r="T192" s="143" t="s">
        <v>214</v>
      </c>
      <c r="U192" s="143" t="s">
        <v>214</v>
      </c>
      <c r="V192" s="8" t="s">
        <v>488</v>
      </c>
      <c r="W192" s="8">
        <v>39213</v>
      </c>
      <c r="X192" s="8" t="s">
        <v>348</v>
      </c>
      <c r="Y192" s="143" t="s">
        <v>209</v>
      </c>
      <c r="Z192" s="8" t="s">
        <v>2114</v>
      </c>
      <c r="AB192" s="8" t="s">
        <v>2115</v>
      </c>
      <c r="AE192" s="233" t="s">
        <v>48</v>
      </c>
      <c r="AF192" s="8" t="s">
        <v>3896</v>
      </c>
      <c r="AG192" s="8" t="s">
        <v>3897</v>
      </c>
      <c r="AH192" s="8" t="s">
        <v>3898</v>
      </c>
      <c r="AI192" s="8" t="s">
        <v>442</v>
      </c>
      <c r="AK192" s="8" t="s">
        <v>3899</v>
      </c>
      <c r="AL192" s="48" t="str">
        <f>IF($U192="","",IF(RIGHT($U192,4)=", MS",INDEX(DropDowns!$G$4:$G$1251,MATCH(TRIM($U192),DropDowns!$F$4:$F$1251,0)),INDEX(DropDowns!$G$4:$G$1251,MATCH(TRIM($U192)&amp;", MS",DropDowns!$F$4:$F$1251,0))))</f>
        <v>Hinds</v>
      </c>
      <c r="AM192" s="48" t="str">
        <f>IF(INDEX('AAYME 2021_List'!$A$3:$A$311,MATCH($A192,'AAYME 2021_List'!$A$3:$A$311,0))=$A192,INDEX('AAYME 2021_List'!$AC$3:$AC$311,MATCH($A192,'AAYME 2021_List'!$A$3:$A$311,0)),"")</f>
        <v>Hinds</v>
      </c>
      <c r="AN192" s="48" t="str">
        <f t="shared" si="25"/>
        <v>Maliya|Thomas|nnburnstiffany@yahoo.com|8</v>
      </c>
      <c r="AO192" s="48" t="str">
        <f t="shared" si="26"/>
        <v>Maliya|Thomas|8</v>
      </c>
      <c r="AP192" s="48" t="e">
        <f>INDEX(Transcripts_2021!$V$2:$V$324,MATCH($AN192,Transcripts_2021!$V$2:$V$324,0))</f>
        <v>#N/A</v>
      </c>
      <c r="AQ192" s="48" t="str">
        <f>INDEX(Transcripts_2021!$W$2:$W$324,MATCH($AO192,Transcripts_2021!$W$2:$W$324,0))</f>
        <v>Maliya|Thomas|8</v>
      </c>
      <c r="AR192" s="68" t="e">
        <f t="shared" si="27"/>
        <v>#N/A</v>
      </c>
      <c r="AS192" s="68" t="str">
        <f t="shared" si="28"/>
        <v>Yes</v>
      </c>
      <c r="AT192" s="48" t="str">
        <f t="shared" si="32"/>
        <v>0200</v>
      </c>
      <c r="AU192" s="48" t="str">
        <f>INDEX(Transcripts_2021!$AC$2:$AC$324,MATCH($AO192,Transcripts_2021!$W$2:$W$324,0))</f>
        <v>0073</v>
      </c>
      <c r="AV192" s="68" t="str">
        <f t="shared" si="29"/>
        <v>Yes</v>
      </c>
      <c r="AW192" s="68" t="str">
        <f>IF(INDEX(DropDowns!$E$3:$E$336,MATCH("*"&amp;$AF192&amp;"*",$AF$2:$AF$651,0))="","",INDEX(DropDowns!$E$3:$E$336,MATCH("*"&amp;$AF192&amp;"*",$AF$2:$AF$651,0)))</f>
        <v>Mercury</v>
      </c>
      <c r="AX192" s="68" t="str">
        <f>IF(INDEX(DropDowns!$E$3:$E$336,MATCH("*"&amp;$AG192&amp;"*",$AG$2:$AG$651,0))="","",INDEX(DropDowns!$E$3:$E$336,MATCH("*"&amp;$AG192&amp;"*",$AG$2:$AG$651,0)))</f>
        <v>Mercury</v>
      </c>
      <c r="AY192" s="48" t="str">
        <f t="shared" si="30"/>
        <v>0200-THO-MA-0073</v>
      </c>
      <c r="AZ192" s="48" t="str">
        <f t="shared" si="31"/>
        <v>Tiffany Davis</v>
      </c>
      <c r="BA192" s="48" t="str">
        <f>$AZ192&amp;COUNTIF($AZ192:$AZ$651,$AZ192)</f>
        <v>Tiffany Davis1</v>
      </c>
      <c r="BB192" s="68" t="str">
        <f>IF(INDEX('AAYME 2021_List'!$B$3:$B$311,MATCH($A192,'AAYME 2021_List'!$A$3:$A$311,0))="Yes","Yes","No")</f>
        <v>No</v>
      </c>
      <c r="BC192" s="48" t="str">
        <f>IF(INDEX('AAYME 2021_List'!$A$3:$A$311,MATCH($A192,'AAYME 2021_List'!$A$3:$A$311,0))=$A192,INDEX('AAYME 2021_List'!$C$3:$C$311,MATCH($A192,'AAYME 2021_List'!$A$3:$A$311,0)),"")</f>
        <v>03-Missing/Invalid transcript info</v>
      </c>
    </row>
    <row r="193" spans="1:55" x14ac:dyDescent="0.3">
      <c r="A193" s="48" t="str">
        <f>$AT193&amp;"-"&amp;UPPER(LEFT($D193,3))&amp;"-"&amp;UPPER(LEFT($C193,2))&amp;"-"&amp;$AU193</f>
        <v>0201-COL-AD-0275</v>
      </c>
      <c r="B193" s="8">
        <v>201</v>
      </c>
      <c r="C193" s="143" t="s">
        <v>3900</v>
      </c>
      <c r="D193" s="143" t="s">
        <v>708</v>
      </c>
      <c r="E193" s="143" t="s">
        <v>335</v>
      </c>
      <c r="F193" s="143" t="s">
        <v>170</v>
      </c>
      <c r="G193" s="8" t="s">
        <v>3901</v>
      </c>
      <c r="H193" s="8">
        <v>6015407032</v>
      </c>
      <c r="I193" s="143" t="s">
        <v>401</v>
      </c>
      <c r="J193" s="143" t="s">
        <v>449</v>
      </c>
      <c r="K193" s="143"/>
      <c r="L193" s="8" t="s">
        <v>3902</v>
      </c>
      <c r="M193" s="8" t="s">
        <v>3903</v>
      </c>
      <c r="N193" s="8" t="s">
        <v>3904</v>
      </c>
      <c r="O193" s="8">
        <v>6625712315</v>
      </c>
      <c r="P193" s="143" t="s">
        <v>2112</v>
      </c>
      <c r="Q193" s="143" t="s">
        <v>394</v>
      </c>
      <c r="R193" s="8" t="s">
        <v>3905</v>
      </c>
      <c r="T193" s="143" t="s">
        <v>2438</v>
      </c>
      <c r="U193" s="143" t="s">
        <v>2438</v>
      </c>
      <c r="V193" s="8" t="s">
        <v>488</v>
      </c>
      <c r="W193" s="8">
        <v>39056</v>
      </c>
      <c r="X193" s="8" t="s">
        <v>348</v>
      </c>
      <c r="Y193" s="143" t="s">
        <v>209</v>
      </c>
      <c r="Z193" s="8" t="s">
        <v>2114</v>
      </c>
      <c r="AB193" s="8" t="s">
        <v>2115</v>
      </c>
      <c r="AE193" s="233" t="s">
        <v>48</v>
      </c>
      <c r="AF193" s="8" t="s">
        <v>3906</v>
      </c>
      <c r="AG193" s="8" t="s">
        <v>3907</v>
      </c>
      <c r="AH193" s="8" t="s">
        <v>3908</v>
      </c>
      <c r="AI193" s="8" t="s">
        <v>442</v>
      </c>
      <c r="AL193" s="48" t="str">
        <f>IF($U193="","",IF(RIGHT($U193,4)=", MS",INDEX(DropDowns!$G$4:$G$1251,MATCH(TRIM($U193),DropDowns!$F$4:$F$1251,0)),INDEX(DropDowns!$G$4:$G$1251,MATCH(TRIM($U193)&amp;", MS",DropDowns!$F$4:$F$1251,0))))</f>
        <v>Hinds</v>
      </c>
      <c r="AM193" s="48" t="str">
        <f>IF(INDEX('AAYME 2021_List'!$A$3:$A$311,MATCH($A193,'AAYME 2021_List'!$A$3:$A$311,0))=$A193,INDEX('AAYME 2021_List'!$AC$3:$AC$311,MATCH($A193,'AAYME 2021_List'!$A$3:$A$311,0)),"")</f>
        <v>Hinds</v>
      </c>
      <c r="AN193" s="48" t="str">
        <f t="shared" si="25"/>
        <v>Adrienne|Coleman|adriennecoleman2006@icloud.com|8</v>
      </c>
      <c r="AO193" s="48" t="str">
        <f t="shared" si="26"/>
        <v>Adrienne|Coleman|8</v>
      </c>
      <c r="AP193" s="48" t="str">
        <f>INDEX(Transcripts_2021!$V$2:$V$324,MATCH($AN193,Transcripts_2021!$V$2:$V$324,0))</f>
        <v>Adrienne|Coleman|adriennecoleman2006@icloud.com|8</v>
      </c>
      <c r="AQ193" s="48" t="str">
        <f>INDEX(Transcripts_2021!$W$2:$W$324,MATCH($AO193,Transcripts_2021!$W$2:$W$324,0))</f>
        <v>Adrienne|Coleman|8</v>
      </c>
      <c r="AR193" s="68" t="str">
        <f t="shared" si="27"/>
        <v>Yes</v>
      </c>
      <c r="AS193" s="68" t="str">
        <f t="shared" si="28"/>
        <v>Yes</v>
      </c>
      <c r="AT193" s="48" t="str">
        <f t="shared" si="32"/>
        <v>0201</v>
      </c>
      <c r="AU193" s="48" t="str">
        <f>INDEX(Transcripts_2021!$AC$2:$AC$324,MATCH($AO193,Transcripts_2021!$W$2:$W$324,0))</f>
        <v>0275</v>
      </c>
      <c r="AV193" s="68" t="str">
        <f t="shared" si="29"/>
        <v>Yes</v>
      </c>
      <c r="AW193" s="68" t="str">
        <f>IF(INDEX(DropDowns!$E$3:$E$336,MATCH("*"&amp;$AF193&amp;"*",$AF$2:$AF$651,0))="","",INDEX(DropDowns!$E$3:$E$336,MATCH("*"&amp;$AF193&amp;"*",$AF$2:$AF$651,0)))</f>
        <v>Meteorologist</v>
      </c>
      <c r="AX193" s="68" t="str">
        <f>IF(INDEX(DropDowns!$E$3:$E$336,MATCH("*"&amp;$AG193&amp;"*",$AG$2:$AG$651,0))="","",INDEX(DropDowns!$E$3:$E$336,MATCH("*"&amp;$AG193&amp;"*",$AG$2:$AG$651,0)))</f>
        <v>Meteorologist</v>
      </c>
      <c r="AY193" s="48" t="str">
        <f t="shared" si="30"/>
        <v>0201-COL-AD-0275</v>
      </c>
      <c r="AZ193" s="48" t="str">
        <f t="shared" si="31"/>
        <v>Gladlys Berry</v>
      </c>
      <c r="BA193" s="48" t="str">
        <f>$AZ193&amp;COUNTIF($AZ193:$AZ$651,$AZ193)</f>
        <v>Gladlys Berry1</v>
      </c>
      <c r="BB193" s="68" t="str">
        <f>IF(INDEX('AAYME 2021_List'!$B$3:$B$311,MATCH($A193,'AAYME 2021_List'!$A$3:$A$311,0))="Yes","Yes","No")</f>
        <v>Yes</v>
      </c>
      <c r="BC193" s="48" t="str">
        <f>IF(INDEX('AAYME 2021_List'!$A$3:$A$311,MATCH($A193,'AAYME 2021_List'!$A$3:$A$311,0))=$A193,INDEX('AAYME 2021_List'!$C$3:$C$311,MATCH($A193,'AAYME 2021_List'!$A$3:$A$311,0)),"")</f>
        <v>07-Alternate</v>
      </c>
    </row>
    <row r="194" spans="1:55" x14ac:dyDescent="0.3">
      <c r="A194" s="48"/>
      <c r="B194" s="8">
        <v>202</v>
      </c>
      <c r="C194" s="143" t="s">
        <v>3909</v>
      </c>
      <c r="D194" s="143" t="s">
        <v>3860</v>
      </c>
      <c r="E194" s="143" t="s">
        <v>335</v>
      </c>
      <c r="F194" s="143" t="s">
        <v>169</v>
      </c>
      <c r="H194" s="8">
        <v>6012706963</v>
      </c>
      <c r="I194" s="143" t="s">
        <v>340</v>
      </c>
      <c r="J194" s="143" t="s">
        <v>3861</v>
      </c>
      <c r="K194" s="143" t="s">
        <v>3910</v>
      </c>
      <c r="L194" s="8" t="s">
        <v>3911</v>
      </c>
      <c r="M194" s="8" t="s">
        <v>3912</v>
      </c>
      <c r="N194" s="8" t="s">
        <v>3864</v>
      </c>
      <c r="O194" s="8">
        <v>6012706963</v>
      </c>
      <c r="P194" s="143" t="s">
        <v>2112</v>
      </c>
      <c r="Q194" s="143" t="s">
        <v>45</v>
      </c>
      <c r="R194" s="8" t="s">
        <v>3865</v>
      </c>
      <c r="T194" s="143" t="s">
        <v>3122</v>
      </c>
      <c r="U194" s="143" t="s">
        <v>3122</v>
      </c>
      <c r="V194" s="8" t="s">
        <v>488</v>
      </c>
      <c r="W194" s="8">
        <v>39401</v>
      </c>
      <c r="X194" s="8" t="s">
        <v>348</v>
      </c>
      <c r="Y194" s="143" t="s">
        <v>3825</v>
      </c>
      <c r="Z194" s="8" t="s">
        <v>2114</v>
      </c>
      <c r="AB194" s="8" t="s">
        <v>2115</v>
      </c>
      <c r="AE194" s="233" t="s">
        <v>50</v>
      </c>
      <c r="AF194" s="8" t="s">
        <v>3913</v>
      </c>
      <c r="AI194" s="8" t="s">
        <v>369</v>
      </c>
      <c r="AK194" s="8" t="s">
        <v>3914</v>
      </c>
      <c r="AL194" s="275" t="s">
        <v>202</v>
      </c>
      <c r="AM194" s="48" t="s">
        <v>2130</v>
      </c>
      <c r="AN194" s="48" t="str">
        <f t="shared" ref="AN194:AN257" si="33">TRIM($C194)&amp;"|"&amp;TRIM($D194)&amp;"|"&amp;TRIM($G194)&amp;"|"&amp;LEFT($I194,1)</f>
        <v>Mason|Reed||7</v>
      </c>
      <c r="AO194" s="48" t="str">
        <f t="shared" ref="AO194:AO257" si="34">TRIM($C194)&amp;"|"&amp;TRIM($D194)&amp;"|"&amp;LEFT($I194,1)</f>
        <v>Mason|Reed|7</v>
      </c>
      <c r="AP194" s="48" t="e">
        <f>INDEX(Transcripts_2021!$V$2:$V$324,MATCH($AN194,Transcripts_2021!$V$2:$V$324,0))</f>
        <v>#N/A</v>
      </c>
      <c r="AQ194" s="48" t="e">
        <f>INDEX(Transcripts_2021!$W$2:$W$324,MATCH($AO194,Transcripts_2021!$W$2:$W$324,0))</f>
        <v>#N/A</v>
      </c>
      <c r="AR194" s="68" t="e">
        <f t="shared" ref="AR194:AR257" si="35">IF($AN194=$AP194,"Yes","No")</f>
        <v>#N/A</v>
      </c>
      <c r="AS194" s="68" t="e">
        <f t="shared" ref="AS194:AS257" si="36">IF($AO194=$AQ194,"Yes","No")</f>
        <v>#N/A</v>
      </c>
      <c r="AT194" s="48" t="str">
        <f t="shared" si="32"/>
        <v>0202</v>
      </c>
      <c r="AU194" s="48" t="e">
        <f>INDEX(Transcripts_2021!$AC$2:$AC$324,MATCH($AO194,Transcripts_2021!$W$2:$W$324,0))</f>
        <v>#N/A</v>
      </c>
      <c r="AV194" s="68" t="str">
        <f t="shared" ref="AV194:AV215" si="37">IF(TRIM($Y194)=$AL194,"Yes","No")</f>
        <v>Yes</v>
      </c>
      <c r="AW194" s="68" t="e">
        <f>IF(INDEX(DropDowns!$E$3:$E$336,MATCH("*"&amp;$AF194&amp;"*",$AF$2:$AF$651,0))="","",INDEX(DropDowns!$E$3:$E$336,MATCH("*"&amp;$AF194&amp;"*",$AF$2:$AF$651,0)))</f>
        <v>#VALUE!</v>
      </c>
      <c r="AX194" s="68" t="str">
        <f>IF(INDEX(DropDowns!$E$3:$E$336,MATCH("*"&amp;$AG194&amp;"*",$AG$2:$AG$651,0))="","",INDEX(DropDowns!$E$3:$E$336,MATCH("*"&amp;$AG194&amp;"*",$AG$2:$AG$651,0)))</f>
        <v>Acid</v>
      </c>
      <c r="AY194" s="48" t="e">
        <f t="shared" ref="AY194:AY257" si="38">$AT194&amp;"-"&amp;UPPER(LEFT($D194,3))&amp;"-"&amp;UPPER(LEFT($C194,2))&amp;"-"&amp;$AU194</f>
        <v>#N/A</v>
      </c>
      <c r="AZ194" s="48" t="str">
        <f t="shared" ref="AZ194:AZ257" si="39">TRIM($L194)&amp;" "&amp;TRIM($M194)</f>
        <v>Vickie Reed</v>
      </c>
      <c r="BA194" s="48" t="str">
        <f>$AZ194&amp;COUNTIF($AZ194:$AZ$651,$AZ194)</f>
        <v>Vickie Reed1</v>
      </c>
      <c r="BB194" s="68" t="e">
        <f>IF(INDEX('AAYME 2021_List'!$B$3:$B$311,MATCH($A194,'AAYME 2021_List'!$A$3:$A$311,0))="Yes","Yes","No")</f>
        <v>#N/A</v>
      </c>
      <c r="BC194" s="8" t="s">
        <v>2131</v>
      </c>
    </row>
    <row r="195" spans="1:55" x14ac:dyDescent="0.3">
      <c r="A195" s="48"/>
      <c r="B195" s="8">
        <v>203</v>
      </c>
      <c r="C195" s="143" t="s">
        <v>2176</v>
      </c>
      <c r="D195" s="143" t="s">
        <v>3915</v>
      </c>
      <c r="E195" s="143" t="s">
        <v>335</v>
      </c>
      <c r="F195" s="143" t="s">
        <v>169</v>
      </c>
      <c r="G195" s="8" t="s">
        <v>3916</v>
      </c>
      <c r="H195" s="8">
        <v>6014218368</v>
      </c>
      <c r="I195" s="143" t="s">
        <v>376</v>
      </c>
      <c r="J195" s="143" t="s">
        <v>2669</v>
      </c>
      <c r="K195" s="143" t="s">
        <v>3917</v>
      </c>
      <c r="L195" s="8" t="s">
        <v>3918</v>
      </c>
      <c r="M195" s="8" t="s">
        <v>3915</v>
      </c>
      <c r="N195" s="8" t="s">
        <v>3919</v>
      </c>
      <c r="O195" s="8">
        <v>6014213067</v>
      </c>
      <c r="P195" s="143" t="s">
        <v>2112</v>
      </c>
      <c r="Q195" s="143" t="s">
        <v>45</v>
      </c>
      <c r="R195" s="8" t="s">
        <v>3920</v>
      </c>
      <c r="T195" s="143" t="s">
        <v>2674</v>
      </c>
      <c r="U195" s="143" t="s">
        <v>2674</v>
      </c>
      <c r="V195" s="8" t="s">
        <v>488</v>
      </c>
      <c r="W195" s="8">
        <v>39157</v>
      </c>
      <c r="X195" s="8" t="s">
        <v>348</v>
      </c>
      <c r="Y195" s="143" t="s">
        <v>229</v>
      </c>
      <c r="Z195" s="8" t="s">
        <v>2114</v>
      </c>
      <c r="AB195" s="8" t="s">
        <v>2115</v>
      </c>
      <c r="AE195" s="233" t="s">
        <v>49</v>
      </c>
      <c r="AF195" s="8" t="s">
        <v>3921</v>
      </c>
      <c r="AH195" s="8" t="s">
        <v>3922</v>
      </c>
      <c r="AI195" s="8" t="s">
        <v>442</v>
      </c>
      <c r="AK195" s="8" t="s">
        <v>3923</v>
      </c>
      <c r="AL195" s="48" t="str">
        <f>IF($U195="","",IF(RIGHT($U195,4)=", MS",INDEX(DropDowns!$G$4:$G$1251,MATCH(TRIM($U195),DropDowns!$F$4:$F$1251,0)),INDEX(DropDowns!$G$4:$G$1251,MATCH(TRIM($U195)&amp;", MS",DropDowns!$F$4:$F$1251,0))))</f>
        <v>Madison</v>
      </c>
      <c r="AM195" s="48" t="s">
        <v>2130</v>
      </c>
      <c r="AN195" s="48" t="str">
        <f t="shared" si="33"/>
        <v>Caleb|Miggins|calebmiggins2006@gmail.com|9</v>
      </c>
      <c r="AO195" s="48" t="str">
        <f t="shared" si="34"/>
        <v>Caleb|Miggins|9</v>
      </c>
      <c r="AP195" s="48" t="e">
        <f>INDEX(Transcripts_2021!$V$2:$V$324,MATCH($AN195,Transcripts_2021!$V$2:$V$324,0))</f>
        <v>#N/A</v>
      </c>
      <c r="AQ195" s="48" t="e">
        <f>INDEX(Transcripts_2021!$W$2:$W$324,MATCH($AO195,Transcripts_2021!$W$2:$W$324,0))</f>
        <v>#N/A</v>
      </c>
      <c r="AR195" s="68" t="e">
        <f t="shared" si="35"/>
        <v>#N/A</v>
      </c>
      <c r="AS195" s="68" t="e">
        <f t="shared" si="36"/>
        <v>#N/A</v>
      </c>
      <c r="AT195" s="48" t="str">
        <f t="shared" si="32"/>
        <v>0203</v>
      </c>
      <c r="AU195" s="48" t="e">
        <f>INDEX(Transcripts_2021!$AC$2:$AC$324,MATCH($AO195,Transcripts_2021!$W$2:$W$324,0))</f>
        <v>#N/A</v>
      </c>
      <c r="AV195" s="68" t="str">
        <f t="shared" si="37"/>
        <v>Yes</v>
      </c>
      <c r="AW195" s="68" t="e">
        <f>IF(INDEX(DropDowns!$E$3:$E$336,MATCH("*"&amp;$AF195&amp;"*",$AF$2:$AF$651,0))="","",INDEX(DropDowns!$E$3:$E$336,MATCH("*"&amp;$AF195&amp;"*",$AF$2:$AF$651,0)))</f>
        <v>#VALUE!</v>
      </c>
      <c r="AX195" s="68" t="str">
        <f>IF(INDEX(DropDowns!$E$3:$E$336,MATCH("*"&amp;$AG195&amp;"*",$AG$2:$AG$651,0))="","",INDEX(DropDowns!$E$3:$E$336,MATCH("*"&amp;$AG195&amp;"*",$AG$2:$AG$651,0)))</f>
        <v>Acid</v>
      </c>
      <c r="AY195" s="48" t="e">
        <f t="shared" si="38"/>
        <v>#N/A</v>
      </c>
      <c r="AZ195" s="48" t="str">
        <f t="shared" si="39"/>
        <v>Kenitra Miggins</v>
      </c>
      <c r="BA195" s="48" t="str">
        <f>$AZ195&amp;COUNTIF($AZ195:$AZ$651,$AZ195)</f>
        <v>Kenitra Miggins1</v>
      </c>
      <c r="BB195" s="68" t="e">
        <f>IF(INDEX('AAYME 2021_List'!$B$3:$B$311,MATCH($A195,'AAYME 2021_List'!$A$3:$A$311,0))="Yes","Yes","No")</f>
        <v>#N/A</v>
      </c>
      <c r="BC195" s="8" t="s">
        <v>2131</v>
      </c>
    </row>
    <row r="196" spans="1:55" x14ac:dyDescent="0.3">
      <c r="A196" s="48" t="str">
        <f>$AT196&amp;"-"&amp;UPPER(LEFT($D196,3))&amp;"-"&amp;UPPER(LEFT($C196,2))&amp;"-"&amp;$AU196</f>
        <v>0204-SMI-LA-0095</v>
      </c>
      <c r="B196" s="8">
        <v>204</v>
      </c>
      <c r="C196" s="143" t="s">
        <v>3924</v>
      </c>
      <c r="D196" s="143" t="s">
        <v>249</v>
      </c>
      <c r="E196" s="143" t="s">
        <v>335</v>
      </c>
      <c r="F196" s="143" t="s">
        <v>170</v>
      </c>
      <c r="H196" s="8">
        <v>6623641250</v>
      </c>
      <c r="I196" s="143" t="s">
        <v>340</v>
      </c>
      <c r="J196" s="143" t="s">
        <v>517</v>
      </c>
      <c r="K196" s="143" t="s">
        <v>1367</v>
      </c>
      <c r="L196" s="8" t="s">
        <v>3925</v>
      </c>
      <c r="M196" s="8" t="s">
        <v>249</v>
      </c>
      <c r="N196" s="8" t="s">
        <v>3926</v>
      </c>
      <c r="O196" s="8">
        <v>6623641250</v>
      </c>
      <c r="P196" s="143" t="s">
        <v>2112</v>
      </c>
      <c r="Q196" s="143" t="s">
        <v>45</v>
      </c>
      <c r="R196" s="8" t="s">
        <v>3927</v>
      </c>
      <c r="T196" s="143" t="s">
        <v>2187</v>
      </c>
      <c r="U196" s="143" t="s">
        <v>2187</v>
      </c>
      <c r="V196" s="8" t="s">
        <v>488</v>
      </c>
      <c r="W196" s="8">
        <v>39773</v>
      </c>
      <c r="X196" s="8" t="s">
        <v>348</v>
      </c>
      <c r="Y196" s="143" t="s">
        <v>197</v>
      </c>
      <c r="Z196" s="8" t="s">
        <v>2114</v>
      </c>
      <c r="AB196" s="8" t="s">
        <v>2115</v>
      </c>
      <c r="AE196" s="233" t="s">
        <v>48</v>
      </c>
      <c r="AF196" s="8" t="s">
        <v>3928</v>
      </c>
      <c r="AI196" s="8" t="s">
        <v>2165</v>
      </c>
      <c r="AJ196" s="8" t="s">
        <v>3929</v>
      </c>
      <c r="AL196" s="48" t="str">
        <f>IF($U196="","",IF(RIGHT($U196,4)=", MS",INDEX(DropDowns!$G$4:$G$1251,MATCH(TRIM($U196),DropDowns!$F$4:$F$1251,0)),INDEX(DropDowns!$G$4:$G$1251,MATCH(TRIM($U196)&amp;", MS",DropDowns!$F$4:$F$1251,0))))</f>
        <v>Clay</v>
      </c>
      <c r="AM196" s="48" t="str">
        <f>IF(INDEX('AAYME 2021_List'!$A$3:$A$311,MATCH($A196,'AAYME 2021_List'!$A$3:$A$311,0))=$A196,INDEX('AAYME 2021_List'!$AC$3:$AC$311,MATCH($A196,'AAYME 2021_List'!$A$3:$A$311,0)),"")</f>
        <v>Lowndes</v>
      </c>
      <c r="AN196" s="48" t="str">
        <f t="shared" si="33"/>
        <v>Lauryn|Smith||7</v>
      </c>
      <c r="AO196" s="48" t="str">
        <f t="shared" si="34"/>
        <v>Lauryn|Smith|7</v>
      </c>
      <c r="AP196" s="48" t="e">
        <f>INDEX(Transcripts_2021!$V$2:$V$324,MATCH($AN196,Transcripts_2021!$V$2:$V$324,0))</f>
        <v>#N/A</v>
      </c>
      <c r="AQ196" s="48" t="str">
        <f>INDEX(Transcripts_2021!$W$2:$W$324,MATCH($AO196,Transcripts_2021!$W$2:$W$324,0))</f>
        <v>Lauryn|Smith|7</v>
      </c>
      <c r="AR196" s="68" t="e">
        <f t="shared" si="35"/>
        <v>#N/A</v>
      </c>
      <c r="AS196" s="68" t="str">
        <f t="shared" si="36"/>
        <v>Yes</v>
      </c>
      <c r="AT196" s="48" t="str">
        <f t="shared" si="32"/>
        <v>0204</v>
      </c>
      <c r="AU196" s="48" t="str">
        <f>INDEX(Transcripts_2021!$AC$2:$AC$324,MATCH($AO196,Transcripts_2021!$W$2:$W$324,0))</f>
        <v>0095</v>
      </c>
      <c r="AV196" s="68" t="str">
        <f t="shared" si="37"/>
        <v>Yes</v>
      </c>
      <c r="AW196" s="68" t="str">
        <f>IF(INDEX(DropDowns!$E$3:$E$336,MATCH("*"&amp;$AF196&amp;"*",$AF$2:$AF$651,0))="","",INDEX(DropDowns!$E$3:$E$336,MATCH("*"&amp;$AF196&amp;"*",$AF$2:$AF$651,0)))</f>
        <v>Microbiology</v>
      </c>
      <c r="AX196" s="68" t="str">
        <f>IF(INDEX(DropDowns!$E$3:$E$336,MATCH("*"&amp;$AG196&amp;"*",$AG$2:$AG$651,0))="","",INDEX(DropDowns!$E$3:$E$336,MATCH("*"&amp;$AG196&amp;"*",$AG$2:$AG$651,0)))</f>
        <v>Acid</v>
      </c>
      <c r="AY196" s="48" t="str">
        <f t="shared" si="38"/>
        <v>0204-SMI-LA-0095</v>
      </c>
      <c r="AZ196" s="48" t="str">
        <f t="shared" si="39"/>
        <v>Billie Smith</v>
      </c>
      <c r="BA196" s="48" t="str">
        <f>$AZ196&amp;COUNTIF($AZ196:$AZ$651,$AZ196)</f>
        <v>Billie Smith1</v>
      </c>
      <c r="BB196" s="68" t="str">
        <f>IF(INDEX('AAYME 2021_List'!$B$3:$B$311,MATCH($A196,'AAYME 2021_List'!$A$3:$A$311,0))="Yes","Yes","No")</f>
        <v>No</v>
      </c>
      <c r="BC196" s="48" t="str">
        <f>IF(INDEX('AAYME 2021_List'!$A$3:$A$311,MATCH($A196,'AAYME 2021_List'!$A$3:$A$311,0))=$A196,INDEX('AAYME 2021_List'!$C$3:$C$311,MATCH($A196,'AAYME 2021_List'!$A$3:$A$311,0)),"")</f>
        <v>99-Not Selected</v>
      </c>
    </row>
    <row r="197" spans="1:55" x14ac:dyDescent="0.3">
      <c r="A197" s="48" t="str">
        <f>$AT197&amp;"-"&amp;UPPER(LEFT($D197,3))&amp;"-"&amp;UPPER(LEFT($C197,2))&amp;"-"&amp;$AU197</f>
        <v>0205-MCG-JA-0311</v>
      </c>
      <c r="B197" s="8">
        <v>205</v>
      </c>
      <c r="C197" s="143" t="s">
        <v>3930</v>
      </c>
      <c r="D197" s="143" t="s">
        <v>3931</v>
      </c>
      <c r="E197" s="143" t="s">
        <v>335</v>
      </c>
      <c r="F197" s="143" t="s">
        <v>170</v>
      </c>
      <c r="G197" s="8" t="s">
        <v>3932</v>
      </c>
      <c r="H197" s="8">
        <v>6627697338</v>
      </c>
      <c r="I197" s="143" t="s">
        <v>401</v>
      </c>
      <c r="J197" s="143" t="s">
        <v>2678</v>
      </c>
      <c r="K197" s="143" t="s">
        <v>2911</v>
      </c>
      <c r="L197" s="8" t="s">
        <v>3933</v>
      </c>
      <c r="M197" s="8" t="s">
        <v>3934</v>
      </c>
      <c r="N197" s="8" t="s">
        <v>3935</v>
      </c>
      <c r="O197" s="8">
        <v>6627697338</v>
      </c>
      <c r="P197" s="143" t="s">
        <v>2112</v>
      </c>
      <c r="Q197" s="143" t="s">
        <v>43</v>
      </c>
      <c r="R197" s="8">
        <v>503</v>
      </c>
      <c r="S197" s="8" t="s">
        <v>3936</v>
      </c>
      <c r="T197" s="143" t="s">
        <v>1593</v>
      </c>
      <c r="U197" s="143" t="s">
        <v>1593</v>
      </c>
      <c r="V197" s="8" t="s">
        <v>488</v>
      </c>
      <c r="W197" s="8">
        <v>39701</v>
      </c>
      <c r="X197" s="8" t="s">
        <v>348</v>
      </c>
      <c r="Y197" s="143" t="s">
        <v>228</v>
      </c>
      <c r="Z197" s="8" t="s">
        <v>2114</v>
      </c>
      <c r="AB197" s="8" t="s">
        <v>2115</v>
      </c>
      <c r="AE197" s="233" t="s">
        <v>48</v>
      </c>
      <c r="AF197" s="8" t="s">
        <v>3937</v>
      </c>
      <c r="AG197" s="8" t="s">
        <v>3938</v>
      </c>
      <c r="AI197" s="8" t="s">
        <v>459</v>
      </c>
      <c r="AL197" s="48" t="str">
        <f>IF($U197="","",IF(RIGHT($U197,4)=", MS",INDEX(DropDowns!$G$4:$G$1251,MATCH(TRIM($U197),DropDowns!$F$4:$F$1251,0)),INDEX(DropDowns!$G$4:$G$1251,MATCH(TRIM($U197)&amp;", MS",DropDowns!$F$4:$F$1251,0))))</f>
        <v>Lowndes</v>
      </c>
      <c r="AM197" s="48" t="str">
        <f>IF(INDEX('AAYME 2021_List'!$A$3:$A$311,MATCH($A197,'AAYME 2021_List'!$A$3:$A$311,0))=$A197,INDEX('AAYME 2021_List'!$AC$3:$AC$311,MATCH($A197,'AAYME 2021_List'!$A$3:$A$311,0)),"")</f>
        <v>Lowndes</v>
      </c>
      <c r="AN197" s="48" t="str">
        <f t="shared" si="33"/>
        <v>Jalayhia|McGee|1247484@students.lowndes.k12.ms.us|8</v>
      </c>
      <c r="AO197" s="48" t="str">
        <f t="shared" si="34"/>
        <v>Jalayhia|McGee|8</v>
      </c>
      <c r="AP197" s="48" t="str">
        <f>INDEX(Transcripts_2021!$V$2:$V$324,MATCH($AN197,Transcripts_2021!$V$2:$V$324,0))</f>
        <v>jalayhia|mcgee|1247484@students.lowndes.k12.ms.us|8</v>
      </c>
      <c r="AQ197" s="48" t="str">
        <f>INDEX(Transcripts_2021!$W$2:$W$324,MATCH($AO197,Transcripts_2021!$W$2:$W$324,0))</f>
        <v>jalayhia|mcgee|8</v>
      </c>
      <c r="AR197" s="68" t="str">
        <f t="shared" si="35"/>
        <v>Yes</v>
      </c>
      <c r="AS197" s="68" t="str">
        <f t="shared" si="36"/>
        <v>Yes</v>
      </c>
      <c r="AT197" s="48" t="str">
        <f t="shared" si="32"/>
        <v>0205</v>
      </c>
      <c r="AU197" s="48" t="str">
        <f>INDEX(Transcripts_2021!$AC$2:$AC$324,MATCH($AO197,Transcripts_2021!$W$2:$W$324,0))</f>
        <v>0311</v>
      </c>
      <c r="AV197" s="68" t="str">
        <f t="shared" si="37"/>
        <v>Yes</v>
      </c>
      <c r="AW197" s="68" t="str">
        <f>IF(INDEX(DropDowns!$E$3:$E$336,MATCH("*"&amp;$AF197&amp;"*",$AF$2:$AF$651,0))="","",INDEX(DropDowns!$E$3:$E$336,MATCH("*"&amp;$AF197&amp;"*",$AF$2:$AF$651,0)))</f>
        <v>Microscope</v>
      </c>
      <c r="AX197" s="68" t="str">
        <f>IF(INDEX(DropDowns!$E$3:$E$336,MATCH("*"&amp;$AG197&amp;"*",$AG$2:$AG$651,0))="","",INDEX(DropDowns!$E$3:$E$336,MATCH("*"&amp;$AG197&amp;"*",$AG$2:$AG$651,0)))</f>
        <v>Microscope</v>
      </c>
      <c r="AY197" s="48" t="str">
        <f t="shared" si="38"/>
        <v>0205-MCG-JA-0311</v>
      </c>
      <c r="AZ197" s="48" t="str">
        <f t="shared" si="39"/>
        <v>Cheryl Lucious</v>
      </c>
      <c r="BA197" s="48" t="str">
        <f>$AZ197&amp;COUNTIF($AZ197:$AZ$651,$AZ197)</f>
        <v>Cheryl Lucious1</v>
      </c>
      <c r="BB197" s="68" t="str">
        <f>IF(INDEX('AAYME 2021_List'!$B$3:$B$311,MATCH($A197,'AAYME 2021_List'!$A$3:$A$311,0))="Yes","Yes","No")</f>
        <v>No</v>
      </c>
      <c r="BC197" s="48" t="str">
        <f>IF(INDEX('AAYME 2021_List'!$A$3:$A$311,MATCH($A197,'AAYME 2021_List'!$A$3:$A$311,0))=$A197,INDEX('AAYME 2021_List'!$C$3:$C$311,MATCH($A197,'AAYME 2021_List'!$A$3:$A$311,0)),"")</f>
        <v>99-Not Selected</v>
      </c>
    </row>
    <row r="198" spans="1:55" x14ac:dyDescent="0.3">
      <c r="A198" s="48" t="str">
        <f>$AT198&amp;"-"&amp;UPPER(LEFT($D198,3))&amp;"-"&amp;UPPER(LEFT($C198,2))&amp;"-"&amp;$AU198</f>
        <v>0206-STE-VO-0332</v>
      </c>
      <c r="B198" s="8">
        <v>206</v>
      </c>
      <c r="C198" s="143" t="s">
        <v>3939</v>
      </c>
      <c r="D198" s="143" t="s">
        <v>3695</v>
      </c>
      <c r="E198" s="143" t="s">
        <v>335</v>
      </c>
      <c r="F198" s="143" t="s">
        <v>169</v>
      </c>
      <c r="G198" s="8" t="s">
        <v>3940</v>
      </c>
      <c r="H198" s="8">
        <v>6019061371</v>
      </c>
      <c r="I198" s="143" t="s">
        <v>401</v>
      </c>
      <c r="J198" s="143" t="s">
        <v>3941</v>
      </c>
      <c r="K198" s="143"/>
      <c r="L198" s="8" t="s">
        <v>1540</v>
      </c>
      <c r="M198" s="8" t="s">
        <v>736</v>
      </c>
      <c r="N198" s="8" t="s">
        <v>1541</v>
      </c>
      <c r="O198" s="8">
        <v>6015006652</v>
      </c>
      <c r="P198" s="143" t="s">
        <v>2112</v>
      </c>
      <c r="Q198" s="143" t="s">
        <v>394</v>
      </c>
      <c r="R198" s="8" t="s">
        <v>3942</v>
      </c>
      <c r="T198" s="143" t="s">
        <v>214</v>
      </c>
      <c r="U198" s="143" t="s">
        <v>214</v>
      </c>
      <c r="V198" s="8" t="s">
        <v>488</v>
      </c>
      <c r="W198" s="8">
        <v>39212</v>
      </c>
      <c r="X198" s="8" t="s">
        <v>348</v>
      </c>
      <c r="Y198" s="143" t="s">
        <v>209</v>
      </c>
      <c r="Z198" s="8" t="s">
        <v>2114</v>
      </c>
      <c r="AB198" s="8" t="s">
        <v>2115</v>
      </c>
      <c r="AE198" s="233" t="s">
        <v>49</v>
      </c>
      <c r="AF198" s="8" t="s">
        <v>3943</v>
      </c>
      <c r="AG198" s="8" t="s">
        <v>3944</v>
      </c>
      <c r="AH198" s="8" t="s">
        <v>3945</v>
      </c>
      <c r="AI198" s="8" t="s">
        <v>369</v>
      </c>
      <c r="AL198" s="48" t="str">
        <f>IF($U198="","",IF(RIGHT($U198,4)=", MS",INDEX(DropDowns!$G$4:$G$1251,MATCH(TRIM($U198),DropDowns!$F$4:$F$1251,0)),INDEX(DropDowns!$G$4:$G$1251,MATCH(TRIM($U198)&amp;", MS",DropDowns!$F$4:$F$1251,0))))</f>
        <v>Hinds</v>
      </c>
      <c r="AM198" s="48" t="str">
        <f>IF(INDEX('AAYME 2021_List'!$A$3:$A$311,MATCH($A198,'AAYME 2021_List'!$A$3:$A$311,0))=$A198,INDEX('AAYME 2021_List'!$AC$3:$AC$311,MATCH($A198,'AAYME 2021_List'!$A$3:$A$311,0)),"")</f>
        <v>Hinds</v>
      </c>
      <c r="AN198" s="48" t="str">
        <f t="shared" si="33"/>
        <v>Vontrell|Stewart|vtrellstewart@gmail.com|8</v>
      </c>
      <c r="AO198" s="48" t="str">
        <f t="shared" si="34"/>
        <v>Vontrell|Stewart|8</v>
      </c>
      <c r="AP198" s="48" t="str">
        <f>INDEX(Transcripts_2021!$V$2:$V$324,MATCH($AN198,Transcripts_2021!$V$2:$V$324,0))</f>
        <v>Vontrell|Stewart|vtrellstewart@gmail.com|8</v>
      </c>
      <c r="AQ198" s="48" t="str">
        <f>INDEX(Transcripts_2021!$W$2:$W$324,MATCH($AO198,Transcripts_2021!$W$2:$W$324,0))</f>
        <v>Vontrell|Stewart|8</v>
      </c>
      <c r="AR198" s="68" t="str">
        <f t="shared" si="35"/>
        <v>Yes</v>
      </c>
      <c r="AS198" s="68" t="str">
        <f t="shared" si="36"/>
        <v>Yes</v>
      </c>
      <c r="AT198" s="48" t="str">
        <f t="shared" si="32"/>
        <v>0206</v>
      </c>
      <c r="AU198" s="48" t="str">
        <f>INDEX(Transcripts_2021!$AC$2:$AC$324,MATCH($AO198,Transcripts_2021!$W$2:$W$324,0))</f>
        <v>0332</v>
      </c>
      <c r="AV198" s="68" t="str">
        <f t="shared" si="37"/>
        <v>Yes</v>
      </c>
      <c r="AW198" s="68" t="e">
        <f>IF(INDEX(DropDowns!$E$3:$E$336,MATCH("*"&amp;$AF198&amp;"*",$AF$2:$AF$651,0))="","",INDEX(DropDowns!$E$3:$E$336,MATCH("*"&amp;$AF198&amp;"*",$AF$2:$AF$651,0)))</f>
        <v>#VALUE!</v>
      </c>
      <c r="AX198" s="68" t="str">
        <f>IF(INDEX(DropDowns!$E$3:$E$336,MATCH("*"&amp;$AG198&amp;"*",$AG$2:$AG$651,0))="","",INDEX(DropDowns!$E$3:$E$336,MATCH("*"&amp;$AG198&amp;"*",$AG$2:$AG$651,0)))</f>
        <v>Microsystems</v>
      </c>
      <c r="AY198" s="48" t="str">
        <f t="shared" si="38"/>
        <v>0206-STE-VO-0332</v>
      </c>
      <c r="AZ198" s="48" t="str">
        <f t="shared" si="39"/>
        <v>Nakelia Johnson</v>
      </c>
      <c r="BA198" s="48" t="str">
        <f>$AZ198&amp;COUNTIF($AZ198:$AZ$651,$AZ198)</f>
        <v>Nakelia Johnson1</v>
      </c>
      <c r="BB198" s="68" t="str">
        <f>IF(INDEX('AAYME 2021_List'!$B$3:$B$311,MATCH($A198,'AAYME 2021_List'!$A$3:$A$311,0))="Yes","Yes","No")</f>
        <v>Yes</v>
      </c>
      <c r="BC198" s="48" t="str">
        <f>IF(INDEX('AAYME 2021_List'!$A$3:$A$311,MATCH($A198,'AAYME 2021_List'!$A$3:$A$311,0))=$A198,INDEX('AAYME 2021_List'!$C$3:$C$311,MATCH($A198,'AAYME 2021_List'!$A$3:$A$311,0)),"")</f>
        <v>06-Finalist</v>
      </c>
    </row>
    <row r="199" spans="1:55" x14ac:dyDescent="0.3">
      <c r="A199" s="48" t="str">
        <f>$AT199&amp;"-"&amp;UPPER(LEFT($D199,3))&amp;"-"&amp;UPPER(LEFT($C199,2))&amp;"-"&amp;$AU199</f>
        <v>0207-MAG-AL-0107</v>
      </c>
      <c r="B199" s="8">
        <v>207</v>
      </c>
      <c r="C199" s="143" t="s">
        <v>3946</v>
      </c>
      <c r="D199" s="143" t="s">
        <v>3947</v>
      </c>
      <c r="E199" s="143" t="s">
        <v>335</v>
      </c>
      <c r="F199" s="143" t="s">
        <v>170</v>
      </c>
      <c r="H199" s="8">
        <v>6628892571</v>
      </c>
      <c r="I199" s="143" t="s">
        <v>401</v>
      </c>
      <c r="J199" s="143" t="s">
        <v>517</v>
      </c>
      <c r="K199" s="143" t="s">
        <v>724</v>
      </c>
      <c r="L199" s="8" t="s">
        <v>1190</v>
      </c>
      <c r="M199" s="8" t="s">
        <v>3947</v>
      </c>
      <c r="N199" s="8" t="s">
        <v>3948</v>
      </c>
      <c r="O199" s="8">
        <v>6623974840</v>
      </c>
      <c r="P199" s="143" t="s">
        <v>2112</v>
      </c>
      <c r="Q199" s="143" t="s">
        <v>45</v>
      </c>
      <c r="R199" s="8" t="s">
        <v>3949</v>
      </c>
      <c r="T199" s="143" t="s">
        <v>508</v>
      </c>
      <c r="U199" s="143" t="s">
        <v>508</v>
      </c>
      <c r="V199" s="8" t="s">
        <v>488</v>
      </c>
      <c r="W199" s="8">
        <v>39705</v>
      </c>
      <c r="X199" s="8" t="s">
        <v>348</v>
      </c>
      <c r="Y199" s="143" t="s">
        <v>228</v>
      </c>
      <c r="Z199" s="8" t="s">
        <v>2114</v>
      </c>
      <c r="AB199" s="8" t="s">
        <v>2115</v>
      </c>
      <c r="AE199" s="233" t="s">
        <v>48</v>
      </c>
      <c r="AF199" s="8" t="s">
        <v>3950</v>
      </c>
      <c r="AG199" s="8" t="s">
        <v>3951</v>
      </c>
      <c r="AH199" s="8" t="s">
        <v>3952</v>
      </c>
      <c r="AI199" s="8" t="s">
        <v>369</v>
      </c>
      <c r="AL199" s="48" t="str">
        <f>IF($U199="","",IF(RIGHT($U199,4)=", MS",INDEX(DropDowns!$G$4:$G$1251,MATCH(TRIM($U199),DropDowns!$F$4:$F$1251,0)),INDEX(DropDowns!$G$4:$G$1251,MATCH(TRIM($U199)&amp;", MS",DropDowns!$F$4:$F$1251,0))))</f>
        <v>Lowndes</v>
      </c>
      <c r="AM199" s="48" t="str">
        <f>IF(INDEX('AAYME 2021_List'!$A$3:$A$311,MATCH($A199,'AAYME 2021_List'!$A$3:$A$311,0))=$A199,INDEX('AAYME 2021_List'!$AC$3:$AC$311,MATCH($A199,'AAYME 2021_List'!$A$3:$A$311,0)),"")</f>
        <v>Lowndes</v>
      </c>
      <c r="AN199" s="48" t="str">
        <f t="shared" si="33"/>
        <v>Alexandria|Magee||8</v>
      </c>
      <c r="AO199" s="48" t="str">
        <f t="shared" si="34"/>
        <v>Alexandria|Magee|8</v>
      </c>
      <c r="AP199" s="48" t="str">
        <f>INDEX(Transcripts_2021!$V$2:$V$324,MATCH($AN199,Transcripts_2021!$V$2:$V$324,0))</f>
        <v>Alexandria|Magee||8</v>
      </c>
      <c r="AQ199" s="48" t="str">
        <f>INDEX(Transcripts_2021!$W$2:$W$324,MATCH($AO199,Transcripts_2021!$W$2:$W$324,0))</f>
        <v>Alexandria|Magee|8</v>
      </c>
      <c r="AR199" s="68" t="str">
        <f t="shared" si="35"/>
        <v>Yes</v>
      </c>
      <c r="AS199" s="68" t="str">
        <f t="shared" si="36"/>
        <v>Yes</v>
      </c>
      <c r="AT199" s="48" t="str">
        <f t="shared" si="32"/>
        <v>0207</v>
      </c>
      <c r="AU199" s="48" t="str">
        <f>INDEX(Transcripts_2021!$AC$2:$AC$324,MATCH($AO199,Transcripts_2021!$W$2:$W$324,0))</f>
        <v>0107</v>
      </c>
      <c r="AV199" s="68" t="str">
        <f t="shared" si="37"/>
        <v>Yes</v>
      </c>
      <c r="AW199" s="68" t="str">
        <f>IF(INDEX(DropDowns!$E$3:$E$336,MATCH("*"&amp;$AF199&amp;"*",$AF$2:$AF$651,0))="","",INDEX(DropDowns!$E$3:$E$336,MATCH("*"&amp;$AF199&amp;"*",$AF$2:$AF$651,0)))</f>
        <v>Mineral</v>
      </c>
      <c r="AX199" s="68" t="e">
        <f>IF(INDEX(DropDowns!$E$3:$E$336,MATCH("*"&amp;$AG199&amp;"*",$AG$2:$AG$651,0))="","",INDEX(DropDowns!$E$3:$E$336,MATCH("*"&amp;$AG199&amp;"*",$AG$2:$AG$651,0)))</f>
        <v>#VALUE!</v>
      </c>
      <c r="AY199" s="48" t="str">
        <f t="shared" si="38"/>
        <v>0207-MAG-AL-0107</v>
      </c>
      <c r="AZ199" s="48" t="str">
        <f t="shared" si="39"/>
        <v>Jennifer Magee</v>
      </c>
      <c r="BA199" s="48" t="str">
        <f>$AZ199&amp;COUNTIF($AZ199:$AZ$651,$AZ199)</f>
        <v>Jennifer Magee1</v>
      </c>
      <c r="BB199" s="68" t="str">
        <f>IF(INDEX('AAYME 2021_List'!$B$3:$B$311,MATCH($A199,'AAYME 2021_List'!$A$3:$A$311,0))="Yes","Yes","No")</f>
        <v>No</v>
      </c>
      <c r="BC199" s="48" t="str">
        <f>IF(INDEX('AAYME 2021_List'!$A$3:$A$311,MATCH($A199,'AAYME 2021_List'!$A$3:$A$311,0))=$A199,INDEX('AAYME 2021_List'!$C$3:$C$311,MATCH($A199,'AAYME 2021_List'!$A$3:$A$311,0)),"")</f>
        <v>99-Not Selected</v>
      </c>
    </row>
    <row r="200" spans="1:55" x14ac:dyDescent="0.3">
      <c r="A200" s="48"/>
      <c r="B200" s="8">
        <v>208</v>
      </c>
      <c r="C200" s="143" t="s">
        <v>3953</v>
      </c>
      <c r="D200" s="143" t="s">
        <v>1302</v>
      </c>
      <c r="E200" s="143" t="s">
        <v>335</v>
      </c>
      <c r="F200" s="143" t="s">
        <v>169</v>
      </c>
      <c r="I200" s="143" t="s">
        <v>401</v>
      </c>
      <c r="J200" s="143" t="s">
        <v>3954</v>
      </c>
      <c r="K200" s="143"/>
      <c r="L200" s="8" t="s">
        <v>3955</v>
      </c>
      <c r="M200" s="8" t="s">
        <v>1302</v>
      </c>
      <c r="N200" s="8" t="s">
        <v>3956</v>
      </c>
      <c r="O200" s="8">
        <v>6018421650</v>
      </c>
      <c r="P200" s="143" t="s">
        <v>2112</v>
      </c>
      <c r="Q200" s="143" t="s">
        <v>45</v>
      </c>
      <c r="R200" s="8" t="s">
        <v>3957</v>
      </c>
      <c r="T200" s="143" t="s">
        <v>3958</v>
      </c>
      <c r="U200" s="143" t="s">
        <v>3958</v>
      </c>
      <c r="V200" s="8" t="s">
        <v>488</v>
      </c>
      <c r="W200" s="8">
        <v>39056</v>
      </c>
      <c r="X200" s="8" t="s">
        <v>348</v>
      </c>
      <c r="Y200" s="143" t="s">
        <v>209</v>
      </c>
      <c r="Z200" s="8" t="s">
        <v>2114</v>
      </c>
      <c r="AB200" s="8" t="s">
        <v>2115</v>
      </c>
      <c r="AE200" s="233" t="s">
        <v>48</v>
      </c>
      <c r="AF200" s="8" t="s">
        <v>3959</v>
      </c>
      <c r="AG200" s="8" t="s">
        <v>3960</v>
      </c>
      <c r="AH200" s="8" t="s">
        <v>3961</v>
      </c>
      <c r="AI200" s="8" t="s">
        <v>2165</v>
      </c>
      <c r="AJ200" s="8" t="s">
        <v>3962</v>
      </c>
      <c r="AL200" s="48" t="str">
        <f>IF($U200="","",IF(RIGHT($U200,4)=", MS",INDEX(DropDowns!$G$4:$G$1251,MATCH(TRIM($U200),DropDowns!$F$4:$F$1251,0)),INDEX(DropDowns!$G$4:$G$1251,MATCH(TRIM($U200)&amp;", MS",DropDowns!$F$4:$F$1251,0))))</f>
        <v>Hinds</v>
      </c>
      <c r="AM200" s="48" t="s">
        <v>2130</v>
      </c>
      <c r="AN200" s="48" t="str">
        <f t="shared" si="33"/>
        <v>David|Sanders||8</v>
      </c>
      <c r="AO200" s="48" t="str">
        <f t="shared" si="34"/>
        <v>David|Sanders|8</v>
      </c>
      <c r="AP200" s="48" t="e">
        <f>INDEX(Transcripts_2021!$V$2:$V$324,MATCH($AN200,Transcripts_2021!$V$2:$V$324,0))</f>
        <v>#N/A</v>
      </c>
      <c r="AQ200" s="48" t="e">
        <f>INDEX(Transcripts_2021!$W$2:$W$324,MATCH($AO200,Transcripts_2021!$W$2:$W$324,0))</f>
        <v>#N/A</v>
      </c>
      <c r="AR200" s="68" t="e">
        <f t="shared" si="35"/>
        <v>#N/A</v>
      </c>
      <c r="AS200" s="68" t="e">
        <f t="shared" si="36"/>
        <v>#N/A</v>
      </c>
      <c r="AT200" s="48" t="str">
        <f t="shared" si="32"/>
        <v>0208</v>
      </c>
      <c r="AU200" s="48" t="e">
        <f>INDEX(Transcripts_2021!$AC$2:$AC$324,MATCH($AO200,Transcripts_2021!$W$2:$W$324,0))</f>
        <v>#N/A</v>
      </c>
      <c r="AV200" s="68" t="str">
        <f t="shared" si="37"/>
        <v>Yes</v>
      </c>
      <c r="AW200" s="68" t="e">
        <f>IF(INDEX(DropDowns!$E$3:$E$336,MATCH("*"&amp;$AF200&amp;"*",$AF$2:$AF$651,0))="","",INDEX(DropDowns!$E$3:$E$336,MATCH("*"&amp;$AF200&amp;"*",$AF$2:$AF$651,0)))</f>
        <v>#VALUE!</v>
      </c>
      <c r="AX200" s="68" t="e">
        <f>IF(INDEX(DropDowns!$E$3:$E$336,MATCH("*"&amp;$AG200&amp;"*",$AG$2:$AG$651,0))="","",INDEX(DropDowns!$E$3:$E$336,MATCH("*"&amp;$AG200&amp;"*",$AG$2:$AG$651,0)))</f>
        <v>#VALUE!</v>
      </c>
      <c r="AY200" s="48" t="e">
        <f t="shared" si="38"/>
        <v>#N/A</v>
      </c>
      <c r="AZ200" s="48" t="str">
        <f t="shared" si="39"/>
        <v>Tekla Sanders</v>
      </c>
      <c r="BA200" s="48" t="str">
        <f>$AZ200&amp;COUNTIF($AZ200:$AZ$651,$AZ200)</f>
        <v>Tekla Sanders1</v>
      </c>
      <c r="BB200" s="68" t="e">
        <f>IF(INDEX('AAYME 2021_List'!$B$3:$B$311,MATCH($A200,'AAYME 2021_List'!$A$3:$A$311,0))="Yes","Yes","No")</f>
        <v>#N/A</v>
      </c>
      <c r="BC200" s="8" t="s">
        <v>2131</v>
      </c>
    </row>
    <row r="201" spans="1:55" x14ac:dyDescent="0.3">
      <c r="A201" s="48"/>
      <c r="B201" s="8">
        <v>209</v>
      </c>
      <c r="C201" s="143" t="s">
        <v>3963</v>
      </c>
      <c r="D201" s="143" t="s">
        <v>3964</v>
      </c>
      <c r="E201" s="143" t="s">
        <v>335</v>
      </c>
      <c r="F201" s="143" t="s">
        <v>169</v>
      </c>
      <c r="I201" s="143" t="s">
        <v>401</v>
      </c>
      <c r="J201" s="143" t="s">
        <v>1381</v>
      </c>
      <c r="K201" s="143" t="s">
        <v>3272</v>
      </c>
      <c r="L201" s="8" t="s">
        <v>3965</v>
      </c>
      <c r="M201" s="8" t="s">
        <v>3966</v>
      </c>
      <c r="N201" s="8" t="s">
        <v>3967</v>
      </c>
      <c r="O201" s="8">
        <v>6624171634</v>
      </c>
      <c r="P201" s="143" t="s">
        <v>2159</v>
      </c>
      <c r="Q201" s="143" t="s">
        <v>45</v>
      </c>
      <c r="R201" s="8" t="s">
        <v>3968</v>
      </c>
      <c r="T201" s="143" t="s">
        <v>3969</v>
      </c>
      <c r="U201" s="143" t="s">
        <v>3969</v>
      </c>
      <c r="V201" s="8" t="s">
        <v>488</v>
      </c>
      <c r="W201" s="8">
        <v>39046</v>
      </c>
      <c r="X201" s="8" t="s">
        <v>348</v>
      </c>
      <c r="Y201" s="143" t="s">
        <v>579</v>
      </c>
      <c r="Z201" s="8" t="s">
        <v>2114</v>
      </c>
      <c r="AB201" s="8" t="s">
        <v>2115</v>
      </c>
      <c r="AE201" s="233" t="s">
        <v>49</v>
      </c>
      <c r="AF201" s="8" t="s">
        <v>3970</v>
      </c>
      <c r="AG201" s="8" t="s">
        <v>3971</v>
      </c>
      <c r="AI201" s="8" t="s">
        <v>459</v>
      </c>
      <c r="AL201" s="48" t="str">
        <f>IF($U201="","",IF(RIGHT($U201,4)=", MS",INDEX(DropDowns!$G$4:$G$1251,MATCH(TRIM($U201),DropDowns!$F$4:$F$1251,0)),INDEX(DropDowns!$G$4:$G$1251,MATCH(TRIM($U201)&amp;", MS",DropDowns!$F$4:$F$1251,0))))</f>
        <v>Madison</v>
      </c>
      <c r="AM201" s="48" t="s">
        <v>2130</v>
      </c>
      <c r="AN201" s="48" t="str">
        <f t="shared" si="33"/>
        <v>Grant|Newman||8</v>
      </c>
      <c r="AO201" s="48" t="str">
        <f t="shared" si="34"/>
        <v>Grant|Newman|8</v>
      </c>
      <c r="AP201" s="48" t="e">
        <f>INDEX(Transcripts_2021!$V$2:$V$324,MATCH($AN201,Transcripts_2021!$V$2:$V$324,0))</f>
        <v>#N/A</v>
      </c>
      <c r="AQ201" s="48" t="e">
        <f>INDEX(Transcripts_2021!$W$2:$W$324,MATCH($AO201,Transcripts_2021!$W$2:$W$324,0))</f>
        <v>#N/A</v>
      </c>
      <c r="AR201" s="68" t="e">
        <f t="shared" si="35"/>
        <v>#N/A</v>
      </c>
      <c r="AS201" s="68" t="e">
        <f t="shared" si="36"/>
        <v>#N/A</v>
      </c>
      <c r="AT201" s="48" t="str">
        <f t="shared" si="32"/>
        <v>0209</v>
      </c>
      <c r="AU201" s="48" t="e">
        <f>INDEX(Transcripts_2021!$AC$2:$AC$324,MATCH($AO201,Transcripts_2021!$W$2:$W$324,0))</f>
        <v>#N/A</v>
      </c>
      <c r="AV201" s="68" t="str">
        <f t="shared" si="37"/>
        <v>Yes</v>
      </c>
      <c r="AW201" s="68" t="str">
        <f>IF(INDEX(DropDowns!$E$3:$E$336,MATCH("*"&amp;$AF201&amp;"*",$AF$2:$AF$651,0))="","",INDEX(DropDowns!$E$3:$E$336,MATCH("*"&amp;$AF201&amp;"*",$AF$2:$AF$651,0)))</f>
        <v>Missile</v>
      </c>
      <c r="AX201" s="68" t="str">
        <f>IF(INDEX(DropDowns!$E$3:$E$336,MATCH("*"&amp;$AG201&amp;"*",$AG$2:$AG$651,0))="","",INDEX(DropDowns!$E$3:$E$336,MATCH("*"&amp;$AG201&amp;"*",$AG$2:$AG$651,0)))</f>
        <v>Missile</v>
      </c>
      <c r="AY201" s="48" t="e">
        <f t="shared" si="38"/>
        <v>#N/A</v>
      </c>
      <c r="AZ201" s="48" t="str">
        <f t="shared" si="39"/>
        <v>Katetra Newman</v>
      </c>
      <c r="BA201" s="48" t="str">
        <f>$AZ201&amp;COUNTIF($AZ201:$AZ$651,$AZ201)</f>
        <v>Katetra Newman1</v>
      </c>
      <c r="BB201" s="68" t="e">
        <f>IF(INDEX('AAYME 2021_List'!$B$3:$B$311,MATCH($A201,'AAYME 2021_List'!$A$3:$A$311,0))="Yes","Yes","No")</f>
        <v>#N/A</v>
      </c>
      <c r="BC201" s="8" t="s">
        <v>2131</v>
      </c>
    </row>
    <row r="202" spans="1:55" x14ac:dyDescent="0.3">
      <c r="A202" s="48"/>
      <c r="B202" s="8">
        <v>210</v>
      </c>
      <c r="C202" s="143" t="s">
        <v>3972</v>
      </c>
      <c r="D202" s="143" t="s">
        <v>575</v>
      </c>
      <c r="E202" s="143" t="s">
        <v>335</v>
      </c>
      <c r="F202" s="143" t="s">
        <v>169</v>
      </c>
      <c r="H202" s="8">
        <v>6013829134</v>
      </c>
      <c r="I202" s="143" t="s">
        <v>401</v>
      </c>
      <c r="J202" s="143" t="s">
        <v>3973</v>
      </c>
      <c r="K202" s="143" t="s">
        <v>3974</v>
      </c>
      <c r="L202" s="8" t="s">
        <v>3975</v>
      </c>
      <c r="M202" s="8" t="s">
        <v>884</v>
      </c>
      <c r="N202" s="8" t="s">
        <v>3976</v>
      </c>
      <c r="O202" s="8">
        <v>6018081144</v>
      </c>
      <c r="P202" s="143" t="s">
        <v>2159</v>
      </c>
      <c r="Q202" s="143" t="s">
        <v>43</v>
      </c>
      <c r="R202" s="8" t="s">
        <v>3977</v>
      </c>
      <c r="S202" s="8" t="s">
        <v>3978</v>
      </c>
      <c r="T202" s="143" t="s">
        <v>3979</v>
      </c>
      <c r="U202" s="143" t="s">
        <v>3979</v>
      </c>
      <c r="V202" s="8" t="s">
        <v>488</v>
      </c>
      <c r="W202" s="8">
        <v>39114</v>
      </c>
      <c r="X202" s="8" t="s">
        <v>348</v>
      </c>
      <c r="Y202" s="143" t="s">
        <v>248</v>
      </c>
      <c r="AD202" s="8" t="s">
        <v>2252</v>
      </c>
      <c r="AE202" s="233" t="s">
        <v>50</v>
      </c>
      <c r="AF202" s="8" t="s">
        <v>3980</v>
      </c>
      <c r="AG202" s="8" t="s">
        <v>3981</v>
      </c>
      <c r="AH202" s="8" t="s">
        <v>3982</v>
      </c>
      <c r="AI202" s="8" t="s">
        <v>369</v>
      </c>
      <c r="AL202" s="48" t="str">
        <f>IF($U202="","",IF(RIGHT($U202,4)=", MS",INDEX(DropDowns!$G$4:$G$1251,MATCH(TRIM($U202),DropDowns!$F$4:$F$1251,0)),INDEX(DropDowns!$G$4:$G$1251,MATCH(TRIM($U202)&amp;", MS",DropDowns!$F$4:$F$1251,0))))</f>
        <v>Simpson</v>
      </c>
      <c r="AM202" s="48" t="s">
        <v>2130</v>
      </c>
      <c r="AN202" s="48" t="str">
        <f t="shared" si="33"/>
        <v>Montavis|Hobbs||8</v>
      </c>
      <c r="AO202" s="48" t="str">
        <f t="shared" si="34"/>
        <v>Montavis|Hobbs|8</v>
      </c>
      <c r="AP202" s="48" t="e">
        <f>INDEX(Transcripts_2021!$V$2:$V$324,MATCH($AN202,Transcripts_2021!$V$2:$V$324,0))</f>
        <v>#N/A</v>
      </c>
      <c r="AQ202" s="48" t="e">
        <f>INDEX(Transcripts_2021!$W$2:$W$324,MATCH($AO202,Transcripts_2021!$W$2:$W$324,0))</f>
        <v>#N/A</v>
      </c>
      <c r="AR202" s="68" t="e">
        <f t="shared" si="35"/>
        <v>#N/A</v>
      </c>
      <c r="AS202" s="68" t="e">
        <f t="shared" si="36"/>
        <v>#N/A</v>
      </c>
      <c r="AT202" s="48" t="str">
        <f t="shared" si="32"/>
        <v>0210</v>
      </c>
      <c r="AU202" s="48" t="e">
        <f>INDEX(Transcripts_2021!$AC$2:$AC$324,MATCH($AO202,Transcripts_2021!$W$2:$W$324,0))</f>
        <v>#N/A</v>
      </c>
      <c r="AV202" s="68" t="str">
        <f t="shared" si="37"/>
        <v>Yes</v>
      </c>
      <c r="AW202" s="68" t="str">
        <f>IF(INDEX(DropDowns!$E$3:$E$336,MATCH("*"&amp;$AF202&amp;"*",$AF$2:$AF$651,0))="","",INDEX(DropDowns!$E$3:$E$336,MATCH("*"&amp;$AF202&amp;"*",$AF$2:$AF$651,0)))</f>
        <v>Mitochondria</v>
      </c>
      <c r="AX202" s="68" t="str">
        <f>IF(INDEX(DropDowns!$E$3:$E$336,MATCH("*"&amp;$AG202&amp;"*",$AG$2:$AG$651,0))="","",INDEX(DropDowns!$E$3:$E$336,MATCH("*"&amp;$AG202&amp;"*",$AG$2:$AG$651,0)))</f>
        <v>Mitochondria</v>
      </c>
      <c r="AY202" s="48" t="e">
        <f t="shared" si="38"/>
        <v>#N/A</v>
      </c>
      <c r="AZ202" s="48" t="str">
        <f t="shared" si="39"/>
        <v>Taniea Williams</v>
      </c>
      <c r="BA202" s="48" t="str">
        <f>$AZ202&amp;COUNTIF($AZ202:$AZ$651,$AZ202)</f>
        <v>Taniea Williams1</v>
      </c>
      <c r="BB202" s="68" t="e">
        <f>IF(INDEX('AAYME 2021_List'!$B$3:$B$311,MATCH($A202,'AAYME 2021_List'!$A$3:$A$311,0))="Yes","Yes","No")</f>
        <v>#N/A</v>
      </c>
      <c r="BC202" s="8" t="s">
        <v>2131</v>
      </c>
    </row>
    <row r="203" spans="1:55" x14ac:dyDescent="0.3">
      <c r="A203" s="48" t="str">
        <f>$AT203&amp;"-"&amp;UPPER(LEFT($D203,3))&amp;"-"&amp;UPPER(LEFT($C203,2))&amp;"-"&amp;$AU203</f>
        <v>0211-POO-KE-0034</v>
      </c>
      <c r="B203" s="8">
        <v>211</v>
      </c>
      <c r="C203" s="143" t="s">
        <v>3983</v>
      </c>
      <c r="D203" s="143" t="s">
        <v>3984</v>
      </c>
      <c r="E203" s="143" t="s">
        <v>335</v>
      </c>
      <c r="F203" s="143" t="s">
        <v>169</v>
      </c>
      <c r="G203" s="8" t="s">
        <v>3985</v>
      </c>
      <c r="H203" s="8">
        <v>6626180111</v>
      </c>
      <c r="I203" s="143" t="s">
        <v>376</v>
      </c>
      <c r="J203" s="143" t="s">
        <v>3986</v>
      </c>
      <c r="K203" s="143" t="s">
        <v>3987</v>
      </c>
      <c r="L203" s="8" t="s">
        <v>3988</v>
      </c>
      <c r="M203" s="8" t="s">
        <v>3989</v>
      </c>
      <c r="N203" s="8" t="s">
        <v>3990</v>
      </c>
      <c r="O203" s="8">
        <v>6628368919</v>
      </c>
      <c r="P203" s="143" t="s">
        <v>2159</v>
      </c>
      <c r="Q203" s="143" t="s">
        <v>394</v>
      </c>
      <c r="R203" s="8" t="s">
        <v>3991</v>
      </c>
      <c r="S203" s="8" t="s">
        <v>3991</v>
      </c>
      <c r="T203" s="143" t="s">
        <v>430</v>
      </c>
      <c r="U203" s="143" t="s">
        <v>430</v>
      </c>
      <c r="V203" s="8" t="s">
        <v>488</v>
      </c>
      <c r="W203" s="8">
        <v>39038</v>
      </c>
      <c r="X203" s="8" t="s">
        <v>348</v>
      </c>
      <c r="Y203" s="143" t="s">
        <v>211</v>
      </c>
      <c r="Z203" s="8" t="s">
        <v>2114</v>
      </c>
      <c r="AB203" s="8" t="s">
        <v>2115</v>
      </c>
      <c r="AE203" s="233" t="s">
        <v>48</v>
      </c>
      <c r="AF203" s="8" t="s">
        <v>3992</v>
      </c>
      <c r="AG203" s="8" t="s">
        <v>3993</v>
      </c>
      <c r="AH203" s="8" t="s">
        <v>3994</v>
      </c>
      <c r="AI203" s="8" t="s">
        <v>442</v>
      </c>
      <c r="AL203" s="48" t="str">
        <f>IF($U203="","",IF(RIGHT($U203,4)=", MS",INDEX(DropDowns!$G$4:$G$1251,MATCH(TRIM($U203),DropDowns!$F$4:$F$1251,0)),INDEX(DropDowns!$G$4:$G$1251,MATCH(TRIM($U203)&amp;", MS",DropDowns!$F$4:$F$1251,0))))</f>
        <v>Humphreys</v>
      </c>
      <c r="AM203" s="48" t="str">
        <f>IF(INDEX('AAYME 2021_List'!$A$3:$A$311,MATCH($A203,'AAYME 2021_List'!$A$3:$A$311,0))=$A203,INDEX('AAYME 2021_List'!$AC$3:$AC$311,MATCH($A203,'AAYME 2021_List'!$A$3:$A$311,0)),"")</f>
        <v>Humphreys</v>
      </c>
      <c r="AN203" s="48" t="str">
        <f t="shared" si="33"/>
        <v>Kelvin|Pool|kelvinpool35@gmail.com|9</v>
      </c>
      <c r="AO203" s="48" t="str">
        <f t="shared" si="34"/>
        <v>Kelvin|Pool|9</v>
      </c>
      <c r="AP203" s="48" t="str">
        <f>INDEX(Transcripts_2021!$V$2:$V$324,MATCH($AN203,Transcripts_2021!$V$2:$V$324,0))</f>
        <v>Kelvin|Pool|kelvinpool35@gmail.com|9</v>
      </c>
      <c r="AQ203" s="48" t="str">
        <f>INDEX(Transcripts_2021!$W$2:$W$324,MATCH($AO203,Transcripts_2021!$W$2:$W$324,0))</f>
        <v>Kelvin|Pool|9</v>
      </c>
      <c r="AR203" s="68" t="str">
        <f t="shared" si="35"/>
        <v>Yes</v>
      </c>
      <c r="AS203" s="68" t="str">
        <f t="shared" si="36"/>
        <v>Yes</v>
      </c>
      <c r="AT203" s="48" t="str">
        <f t="shared" si="32"/>
        <v>0211</v>
      </c>
      <c r="AU203" s="48" t="str">
        <f>INDEX(Transcripts_2021!$AC$2:$AC$324,MATCH($AO203,Transcripts_2021!$W$2:$W$324,0))</f>
        <v>0034</v>
      </c>
      <c r="AV203" s="68" t="str">
        <f t="shared" si="37"/>
        <v>Yes</v>
      </c>
      <c r="AW203" s="68" t="e">
        <f>IF(INDEX(DropDowns!$E$3:$E$336,MATCH("*"&amp;$AF203&amp;"*",$AF$2:$AF$651,0))="","",INDEX(DropDowns!$E$3:$E$336,MATCH("*"&amp;$AF203&amp;"*",$AF$2:$AF$651,0)))</f>
        <v>#VALUE!</v>
      </c>
      <c r="AX203" s="68" t="str">
        <f>IF(INDEX(DropDowns!$E$3:$E$336,MATCH("*"&amp;$AG203&amp;"*",$AG$2:$AG$651,0))="","",INDEX(DropDowns!$E$3:$E$336,MATCH("*"&amp;$AG203&amp;"*",$AG$2:$AG$651,0)))</f>
        <v>Mitochondrion</v>
      </c>
      <c r="AY203" s="48" t="str">
        <f t="shared" si="38"/>
        <v>0211-POO-KE-0034</v>
      </c>
      <c r="AZ203" s="48" t="str">
        <f t="shared" si="39"/>
        <v>Amber Daniels</v>
      </c>
      <c r="BA203" s="48" t="str">
        <f>$AZ203&amp;COUNTIF($AZ203:$AZ$651,$AZ203)</f>
        <v>Amber Daniels1</v>
      </c>
      <c r="BB203" s="68" t="str">
        <f>IF(INDEX('AAYME 2021_List'!$B$3:$B$311,MATCH($A203,'AAYME 2021_List'!$A$3:$A$311,0))="Yes","Yes","No")</f>
        <v>Yes</v>
      </c>
      <c r="BC203" s="48" t="str">
        <f>IF(INDEX('AAYME 2021_List'!$A$3:$A$311,MATCH($A203,'AAYME 2021_List'!$A$3:$A$311,0))=$A203,INDEX('AAYME 2021_List'!$C$3:$C$311,MATCH($A203,'AAYME 2021_List'!$A$3:$A$311,0)),"")</f>
        <v>06-Finalist</v>
      </c>
    </row>
    <row r="204" spans="1:55" x14ac:dyDescent="0.3">
      <c r="A204" s="48"/>
      <c r="B204" s="8">
        <v>212</v>
      </c>
      <c r="C204" s="143" t="s">
        <v>3995</v>
      </c>
      <c r="D204" s="143" t="s">
        <v>1020</v>
      </c>
      <c r="E204" s="143" t="s">
        <v>335</v>
      </c>
      <c r="F204" s="143" t="s">
        <v>170</v>
      </c>
      <c r="G204" s="8" t="s">
        <v>3996</v>
      </c>
      <c r="H204" s="8">
        <v>9016511289</v>
      </c>
      <c r="I204" s="143" t="s">
        <v>376</v>
      </c>
      <c r="J204" s="143" t="s">
        <v>3997</v>
      </c>
      <c r="K204" s="143" t="s">
        <v>1680</v>
      </c>
      <c r="L204" s="8" t="s">
        <v>3998</v>
      </c>
      <c r="M204" s="8" t="s">
        <v>1020</v>
      </c>
      <c r="N204" s="8" t="s">
        <v>3999</v>
      </c>
      <c r="O204" s="8">
        <v>9014288428</v>
      </c>
      <c r="P204" s="143" t="s">
        <v>2159</v>
      </c>
      <c r="Q204" s="143" t="s">
        <v>45</v>
      </c>
      <c r="R204" s="8" t="s">
        <v>4000</v>
      </c>
      <c r="T204" s="143" t="s">
        <v>1682</v>
      </c>
      <c r="U204" s="143" t="s">
        <v>1682</v>
      </c>
      <c r="V204" s="8" t="s">
        <v>488</v>
      </c>
      <c r="W204" s="8">
        <v>38611</v>
      </c>
      <c r="X204" s="8" t="s">
        <v>348</v>
      </c>
      <c r="Y204" s="143" t="s">
        <v>4001</v>
      </c>
      <c r="Z204" s="8" t="s">
        <v>2114</v>
      </c>
      <c r="AB204" s="8" t="s">
        <v>2115</v>
      </c>
      <c r="AE204" s="233" t="s">
        <v>48</v>
      </c>
      <c r="AF204" s="8" t="s">
        <v>4002</v>
      </c>
      <c r="AG204" s="8" t="s">
        <v>4003</v>
      </c>
      <c r="AH204" s="8" t="s">
        <v>4004</v>
      </c>
      <c r="AI204" s="8" t="s">
        <v>605</v>
      </c>
      <c r="AJ204" s="8" t="s">
        <v>4005</v>
      </c>
      <c r="AL204" s="48" t="str">
        <f>IF($U204="","",IF(RIGHT($U204,4)=", MS",INDEX(DropDowns!$G$4:$G$1251,MATCH(TRIM($U204),DropDowns!$F$4:$F$1251,0)),INDEX(DropDowns!$G$4:$G$1251,MATCH(TRIM($U204)&amp;", MS",DropDowns!$F$4:$F$1251,0))))</f>
        <v>Marshall</v>
      </c>
      <c r="AM204" s="48" t="s">
        <v>2130</v>
      </c>
      <c r="AN204" s="48" t="str">
        <f t="shared" si="33"/>
        <v>Sandrianna|Anthony|sandrianna06@icloud.com|9</v>
      </c>
      <c r="AO204" s="48" t="str">
        <f t="shared" si="34"/>
        <v>Sandrianna|Anthony|9</v>
      </c>
      <c r="AP204" s="48" t="e">
        <f>INDEX(Transcripts_2021!$V$2:$V$324,MATCH($AN204,Transcripts_2021!$V$2:$V$324,0))</f>
        <v>#N/A</v>
      </c>
      <c r="AQ204" s="48" t="e">
        <f>INDEX(Transcripts_2021!$W$2:$W$324,MATCH($AO204,Transcripts_2021!$W$2:$W$324,0))</f>
        <v>#N/A</v>
      </c>
      <c r="AR204" s="68" t="e">
        <f t="shared" si="35"/>
        <v>#N/A</v>
      </c>
      <c r="AS204" s="68" t="e">
        <f t="shared" si="36"/>
        <v>#N/A</v>
      </c>
      <c r="AT204" s="48" t="str">
        <f t="shared" si="32"/>
        <v>0212</v>
      </c>
      <c r="AU204" s="48" t="e">
        <f>INDEX(Transcripts_2021!$AC$2:$AC$324,MATCH($AO204,Transcripts_2021!$W$2:$W$324,0))</f>
        <v>#N/A</v>
      </c>
      <c r="AV204" s="68" t="str">
        <f t="shared" si="37"/>
        <v>No</v>
      </c>
      <c r="AW204" s="68" t="e">
        <f>IF(INDEX(DropDowns!$E$3:$E$336,MATCH("*"&amp;$AF204&amp;"*",$AF$2:$AF$651,0))="","",INDEX(DropDowns!$E$3:$E$336,MATCH("*"&amp;$AF204&amp;"*",$AF$2:$AF$651,0)))</f>
        <v>#VALUE!</v>
      </c>
      <c r="AX204" s="68" t="str">
        <f>IF(INDEX(DropDowns!$E$3:$E$336,MATCH("*"&amp;$AG204&amp;"*",$AG$2:$AG$651,0))="","",INDEX(DropDowns!$E$3:$E$336,MATCH("*"&amp;$AG204&amp;"*",$AG$2:$AG$651,0)))</f>
        <v>Mobile Development</v>
      </c>
      <c r="AY204" s="48" t="e">
        <f t="shared" si="38"/>
        <v>#N/A</v>
      </c>
      <c r="AZ204" s="48" t="str">
        <f t="shared" si="39"/>
        <v>Sanchez Anthony</v>
      </c>
      <c r="BA204" s="48" t="str">
        <f>$AZ204&amp;COUNTIF($AZ204:$AZ$651,$AZ204)</f>
        <v>Sanchez Anthony1</v>
      </c>
      <c r="BB204" s="68" t="e">
        <f>IF(INDEX('AAYME 2021_List'!$B$3:$B$311,MATCH($A204,'AAYME 2021_List'!$A$3:$A$311,0))="Yes","Yes","No")</f>
        <v>#N/A</v>
      </c>
      <c r="BC204" s="8" t="s">
        <v>2131</v>
      </c>
    </row>
    <row r="205" spans="1:55" x14ac:dyDescent="0.3">
      <c r="A205" s="48"/>
      <c r="B205" s="8">
        <v>213</v>
      </c>
      <c r="C205" s="143" t="s">
        <v>1731</v>
      </c>
      <c r="D205" s="143" t="s">
        <v>4006</v>
      </c>
      <c r="E205" s="143" t="s">
        <v>335</v>
      </c>
      <c r="F205" s="143" t="s">
        <v>169</v>
      </c>
      <c r="G205" s="8" t="s">
        <v>4007</v>
      </c>
      <c r="H205" s="8">
        <v>6019836207</v>
      </c>
      <c r="I205" s="143" t="s">
        <v>376</v>
      </c>
      <c r="J205" s="143" t="s">
        <v>2662</v>
      </c>
      <c r="K205" s="143" t="s">
        <v>4008</v>
      </c>
      <c r="L205" s="8" t="s">
        <v>4009</v>
      </c>
      <c r="M205" s="8" t="s">
        <v>4006</v>
      </c>
      <c r="N205" s="8" t="s">
        <v>4010</v>
      </c>
      <c r="O205" s="8">
        <v>6623466386</v>
      </c>
      <c r="P205" s="143" t="s">
        <v>2112</v>
      </c>
      <c r="Q205" s="143" t="s">
        <v>45</v>
      </c>
      <c r="R205" s="8" t="s">
        <v>4011</v>
      </c>
      <c r="T205" s="143" t="s">
        <v>1731</v>
      </c>
      <c r="U205" s="143" t="s">
        <v>1731</v>
      </c>
      <c r="V205" s="8" t="s">
        <v>488</v>
      </c>
      <c r="W205" s="8">
        <v>39047</v>
      </c>
      <c r="X205" s="8" t="s">
        <v>348</v>
      </c>
      <c r="Y205" s="143" t="s">
        <v>245</v>
      </c>
      <c r="Z205" s="8" t="s">
        <v>2114</v>
      </c>
      <c r="AB205" s="8" t="s">
        <v>2115</v>
      </c>
      <c r="AE205" s="233" t="s">
        <v>50</v>
      </c>
      <c r="AF205" s="8" t="s">
        <v>4012</v>
      </c>
      <c r="AG205" s="8" t="s">
        <v>4013</v>
      </c>
      <c r="AH205" s="8" t="s">
        <v>4014</v>
      </c>
      <c r="AI205" s="8" t="s">
        <v>369</v>
      </c>
      <c r="AK205" s="8" t="s">
        <v>2150</v>
      </c>
      <c r="AL205" s="48" t="str">
        <f>IF($U205="","",IF(RIGHT($U205,4)=", MS",INDEX(DropDowns!$G$4:$G$1251,MATCH(TRIM($U205),DropDowns!$F$4:$F$1251,0)),INDEX(DropDowns!$G$4:$G$1251,MATCH(TRIM($U205)&amp;", MS",DropDowns!$F$4:$F$1251,0))))</f>
        <v>Rankin</v>
      </c>
      <c r="AM205" s="48" t="s">
        <v>2130</v>
      </c>
      <c r="AN205" s="48" t="str">
        <f t="shared" si="33"/>
        <v>Brandon|Calvert|brancam3@outlook.com|9</v>
      </c>
      <c r="AO205" s="48" t="str">
        <f t="shared" si="34"/>
        <v>Brandon|Calvert|9</v>
      </c>
      <c r="AP205" s="48" t="e">
        <f>INDEX(Transcripts_2021!$V$2:$V$324,MATCH($AN205,Transcripts_2021!$V$2:$V$324,0))</f>
        <v>#N/A</v>
      </c>
      <c r="AQ205" s="48" t="e">
        <f>INDEX(Transcripts_2021!$W$2:$W$324,MATCH($AO205,Transcripts_2021!$W$2:$W$324,0))</f>
        <v>#N/A</v>
      </c>
      <c r="AR205" s="68" t="e">
        <f t="shared" si="35"/>
        <v>#N/A</v>
      </c>
      <c r="AS205" s="68" t="e">
        <f t="shared" si="36"/>
        <v>#N/A</v>
      </c>
      <c r="AT205" s="48" t="str">
        <f t="shared" si="32"/>
        <v>0213</v>
      </c>
      <c r="AU205" s="48" t="e">
        <f>INDEX(Transcripts_2021!$AC$2:$AC$324,MATCH($AO205,Transcripts_2021!$W$2:$W$324,0))</f>
        <v>#N/A</v>
      </c>
      <c r="AV205" s="68" t="str">
        <f t="shared" si="37"/>
        <v>Yes</v>
      </c>
      <c r="AW205" s="68" t="e">
        <f>IF(INDEX(DropDowns!$E$3:$E$336,MATCH("*"&amp;$AF205&amp;"*",$AF$2:$AF$651,0))="","",INDEX(DropDowns!$E$3:$E$336,MATCH("*"&amp;$AF205&amp;"*",$AF$2:$AF$651,0)))</f>
        <v>#VALUE!</v>
      </c>
      <c r="AX205" s="68" t="e">
        <f>IF(INDEX(DropDowns!$E$3:$E$336,MATCH("*"&amp;$AG205&amp;"*",$AG$2:$AG$651,0))="","",INDEX(DropDowns!$E$3:$E$336,MATCH("*"&amp;$AG205&amp;"*",$AG$2:$AG$651,0)))</f>
        <v>#VALUE!</v>
      </c>
      <c r="AY205" s="48" t="e">
        <f t="shared" si="38"/>
        <v>#N/A</v>
      </c>
      <c r="AZ205" s="48" t="str">
        <f t="shared" si="39"/>
        <v>Sandra Calvert</v>
      </c>
      <c r="BA205" s="48" t="str">
        <f>$AZ205&amp;COUNTIF($AZ205:$AZ$651,$AZ205)</f>
        <v>Sandra Calvert1</v>
      </c>
      <c r="BB205" s="68" t="e">
        <f>IF(INDEX('AAYME 2021_List'!$B$3:$B$311,MATCH($A205,'AAYME 2021_List'!$A$3:$A$311,0))="Yes","Yes","No")</f>
        <v>#N/A</v>
      </c>
      <c r="BC205" s="8" t="s">
        <v>2131</v>
      </c>
    </row>
    <row r="206" spans="1:55" x14ac:dyDescent="0.3">
      <c r="A206" s="48" t="str">
        <f>$AT206&amp;"-"&amp;UPPER(LEFT($D206,3))&amp;"-"&amp;UPPER(LEFT($C206,2))&amp;"-"&amp;$AU206</f>
        <v>0214-HOR-SY-0004</v>
      </c>
      <c r="B206" s="8">
        <v>214</v>
      </c>
      <c r="C206" s="143" t="s">
        <v>4015</v>
      </c>
      <c r="D206" s="143" t="s">
        <v>4016</v>
      </c>
      <c r="E206" s="143" t="s">
        <v>335</v>
      </c>
      <c r="F206" s="143" t="s">
        <v>170</v>
      </c>
      <c r="I206" s="143" t="s">
        <v>401</v>
      </c>
      <c r="J206" s="143" t="s">
        <v>4017</v>
      </c>
      <c r="K206" s="143"/>
      <c r="L206" s="8" t="s">
        <v>4018</v>
      </c>
      <c r="M206" s="8" t="s">
        <v>4019</v>
      </c>
      <c r="N206" s="8" t="s">
        <v>4020</v>
      </c>
      <c r="O206" s="8">
        <v>6015406097</v>
      </c>
      <c r="P206" s="143" t="s">
        <v>2112</v>
      </c>
      <c r="Q206" s="143" t="s">
        <v>45</v>
      </c>
      <c r="R206" s="8" t="s">
        <v>4021</v>
      </c>
      <c r="T206" s="143" t="s">
        <v>345</v>
      </c>
      <c r="U206" s="143" t="s">
        <v>345</v>
      </c>
      <c r="V206" s="8" t="s">
        <v>488</v>
      </c>
      <c r="W206" s="8">
        <v>39057</v>
      </c>
      <c r="X206" s="8" t="s">
        <v>348</v>
      </c>
      <c r="Y206" s="143" t="s">
        <v>209</v>
      </c>
      <c r="Z206" s="8" t="s">
        <v>2114</v>
      </c>
      <c r="AB206" s="8" t="s">
        <v>2115</v>
      </c>
      <c r="AE206" s="233" t="s">
        <v>50</v>
      </c>
      <c r="AF206" s="8" t="s">
        <v>4022</v>
      </c>
      <c r="AG206" s="8" t="s">
        <v>4023</v>
      </c>
      <c r="AI206" s="8" t="s">
        <v>369</v>
      </c>
      <c r="AL206" s="48" t="str">
        <f>IF($U206="","",IF(RIGHT($U206,4)=", MS",INDEX(DropDowns!$G$4:$G$1251,MATCH(TRIM($U206),DropDowns!$F$4:$F$1251,0)),INDEX(DropDowns!$G$4:$G$1251,MATCH(TRIM($U206)&amp;", MS",DropDowns!$F$4:$F$1251,0))))</f>
        <v>Hinds</v>
      </c>
      <c r="AM206" s="48" t="str">
        <f>IF(INDEX('AAYME 2021_List'!$A$3:$A$311,MATCH($A206,'AAYME 2021_List'!$A$3:$A$311,0))=$A206,INDEX('AAYME 2021_List'!$AC$3:$AC$311,MATCH($A206,'AAYME 2021_List'!$A$3:$A$311,0)),"")</f>
        <v>Hinds</v>
      </c>
      <c r="AN206" s="48" t="str">
        <f t="shared" si="33"/>
        <v>Sydney|HORTON||8</v>
      </c>
      <c r="AO206" s="48" t="str">
        <f t="shared" si="34"/>
        <v>Sydney|HORTON|8</v>
      </c>
      <c r="AP206" s="48" t="e">
        <f>INDEX(Transcripts_2021!$V$2:$V$324,MATCH($AN206,Transcripts_2021!$V$2:$V$324,0))</f>
        <v>#N/A</v>
      </c>
      <c r="AQ206" s="48" t="str">
        <f>INDEX(Transcripts_2021!$W$2:$W$324,MATCH($AO206,Transcripts_2021!$W$2:$W$324,0))</f>
        <v>Sydney|Horton|8</v>
      </c>
      <c r="AR206" s="68" t="e">
        <f t="shared" si="35"/>
        <v>#N/A</v>
      </c>
      <c r="AS206" s="68" t="str">
        <f t="shared" si="36"/>
        <v>Yes</v>
      </c>
      <c r="AT206" s="48" t="str">
        <f t="shared" si="32"/>
        <v>0214</v>
      </c>
      <c r="AU206" s="48" t="str">
        <f>INDEX(Transcripts_2021!$AC$2:$AC$324,MATCH($AO206,Transcripts_2021!$W$2:$W$324,0))</f>
        <v>0004</v>
      </c>
      <c r="AV206" s="68" t="str">
        <f t="shared" si="37"/>
        <v>Yes</v>
      </c>
      <c r="AW206" s="68" t="e">
        <f>IF(INDEX(DropDowns!$E$3:$E$336,MATCH("*"&amp;$AF206&amp;"*",$AF$2:$AF$651,0))="","",INDEX(DropDowns!$E$3:$E$336,MATCH("*"&amp;$AF206&amp;"*",$AF$2:$AF$651,0)))</f>
        <v>#VALUE!</v>
      </c>
      <c r="AX206" s="68" t="e">
        <f>IF(INDEX(DropDowns!$E$3:$E$336,MATCH("*"&amp;$AG206&amp;"*",$AG$2:$AG$651,0))="","",INDEX(DropDowns!$E$3:$E$336,MATCH("*"&amp;$AG206&amp;"*",$AG$2:$AG$651,0)))</f>
        <v>#VALUE!</v>
      </c>
      <c r="AY206" s="48" t="str">
        <f t="shared" si="38"/>
        <v>0214-HOR-SY-0004</v>
      </c>
      <c r="AZ206" s="48" t="str">
        <f t="shared" si="39"/>
        <v>Monifa Beal</v>
      </c>
      <c r="BA206" s="48" t="str">
        <f>$AZ206&amp;COUNTIF($AZ206:$AZ$651,$AZ206)</f>
        <v>Monifa Beal1</v>
      </c>
      <c r="BB206" s="68" t="str">
        <f>IF(INDEX('AAYME 2021_List'!$B$3:$B$311,MATCH($A206,'AAYME 2021_List'!$A$3:$A$311,0))="Yes","Yes","No")</f>
        <v>No</v>
      </c>
      <c r="BC206" s="48" t="str">
        <f>IF(INDEX('AAYME 2021_List'!$A$3:$A$311,MATCH($A206,'AAYME 2021_List'!$A$3:$A$311,0))=$A206,INDEX('AAYME 2021_List'!$C$3:$C$311,MATCH($A206,'AAYME 2021_List'!$A$3:$A$311,0)),"")</f>
        <v>99-Not Selected</v>
      </c>
    </row>
    <row r="207" spans="1:55" x14ac:dyDescent="0.3">
      <c r="A207" s="48"/>
      <c r="B207" s="8">
        <v>215</v>
      </c>
      <c r="C207" s="143" t="s">
        <v>1613</v>
      </c>
      <c r="D207" s="143" t="s">
        <v>1614</v>
      </c>
      <c r="E207" s="143" t="s">
        <v>335</v>
      </c>
      <c r="F207" s="143" t="s">
        <v>170</v>
      </c>
      <c r="G207" s="8" t="s">
        <v>4024</v>
      </c>
      <c r="H207" s="8">
        <v>6623047499</v>
      </c>
      <c r="I207" s="143" t="s">
        <v>401</v>
      </c>
      <c r="J207" s="143" t="s">
        <v>2763</v>
      </c>
      <c r="K207" s="143" t="s">
        <v>1616</v>
      </c>
      <c r="L207" s="8" t="s">
        <v>1620</v>
      </c>
      <c r="M207" s="8" t="s">
        <v>1614</v>
      </c>
      <c r="N207" s="8" t="s">
        <v>1621</v>
      </c>
      <c r="O207" s="8">
        <v>6623463841</v>
      </c>
      <c r="P207" s="143" t="s">
        <v>2159</v>
      </c>
      <c r="Q207" s="143" t="s">
        <v>441</v>
      </c>
      <c r="R207" s="8" t="s">
        <v>1617</v>
      </c>
      <c r="T207" s="143" t="s">
        <v>1618</v>
      </c>
      <c r="U207" s="143" t="s">
        <v>1618</v>
      </c>
      <c r="V207" s="8" t="s">
        <v>488</v>
      </c>
      <c r="W207" s="8">
        <v>39730</v>
      </c>
      <c r="X207" s="8" t="s">
        <v>348</v>
      </c>
      <c r="Y207" s="143" t="s">
        <v>4025</v>
      </c>
      <c r="Z207" s="8" t="s">
        <v>2114</v>
      </c>
      <c r="AB207" s="8" t="s">
        <v>2115</v>
      </c>
      <c r="AE207" s="233" t="s">
        <v>49</v>
      </c>
      <c r="AF207" s="8" t="s">
        <v>4026</v>
      </c>
      <c r="AG207" s="8" t="s">
        <v>2703</v>
      </c>
      <c r="AI207" s="8" t="s">
        <v>2165</v>
      </c>
      <c r="AJ207" s="8" t="s">
        <v>4027</v>
      </c>
      <c r="AL207" s="48" t="str">
        <f>IF($U207="","",IF(RIGHT($U207,4)=", MS",INDEX(DropDowns!$G$4:$G$1251,MATCH(TRIM($U207),DropDowns!$F$4:$F$1251,0)),INDEX(DropDowns!$G$4:$G$1251,MATCH(TRIM($U207)&amp;", MS",DropDowns!$F$4:$F$1251,0))))</f>
        <v>Monroe</v>
      </c>
      <c r="AM207" s="48" t="s">
        <v>2130</v>
      </c>
      <c r="AN207" s="48" t="str">
        <f t="shared" si="33"/>
        <v>Autumn|Evans|autumnvns34@gmail.com|8</v>
      </c>
      <c r="AO207" s="48" t="str">
        <f t="shared" si="34"/>
        <v>Autumn|Evans|8</v>
      </c>
      <c r="AP207" s="48" t="e">
        <f>INDEX(Transcripts_2021!$V$2:$V$324,MATCH($AN207,Transcripts_2021!$V$2:$V$324,0))</f>
        <v>#N/A</v>
      </c>
      <c r="AQ207" s="48" t="e">
        <f>INDEX(Transcripts_2021!$W$2:$W$324,MATCH($AO207,Transcripts_2021!$W$2:$W$324,0))</f>
        <v>#N/A</v>
      </c>
      <c r="AR207" s="68" t="e">
        <f t="shared" si="35"/>
        <v>#N/A</v>
      </c>
      <c r="AS207" s="68" t="e">
        <f t="shared" si="36"/>
        <v>#N/A</v>
      </c>
      <c r="AT207" s="48" t="str">
        <f t="shared" si="32"/>
        <v>0215</v>
      </c>
      <c r="AU207" s="48" t="e">
        <f>INDEX(Transcripts_2021!$AC$2:$AC$324,MATCH($AO207,Transcripts_2021!$W$2:$W$324,0))</f>
        <v>#N/A</v>
      </c>
      <c r="AV207" s="68" t="str">
        <f t="shared" si="37"/>
        <v>No</v>
      </c>
      <c r="AW207" s="68" t="str">
        <f>IF(INDEX(DropDowns!$E$3:$E$336,MATCH("*"&amp;$AF207&amp;"*",$AF$2:$AF$651,0))="","",INDEX(DropDowns!$E$3:$E$336,MATCH("*"&amp;$AF207&amp;"*",$AF$2:$AF$651,0)))</f>
        <v>Moon</v>
      </c>
      <c r="AX207" s="68" t="str">
        <f>IF(INDEX(DropDowns!$E$3:$E$336,MATCH("*"&amp;$AG207&amp;"*",$AG$2:$AG$651,0))="","",INDEX(DropDowns!$E$3:$E$336,MATCH("*"&amp;$AG207&amp;"*",$AG$2:$AG$651,0)))</f>
        <v>Airplane</v>
      </c>
      <c r="AY207" s="48" t="e">
        <f t="shared" si="38"/>
        <v>#N/A</v>
      </c>
      <c r="AZ207" s="48" t="str">
        <f t="shared" si="39"/>
        <v>Reshauna Evans</v>
      </c>
      <c r="BA207" s="48" t="str">
        <f>$AZ207&amp;COUNTIF($AZ207:$AZ$651,$AZ207)</f>
        <v>Reshauna Evans1</v>
      </c>
      <c r="BB207" s="68" t="e">
        <f>IF(INDEX('AAYME 2021_List'!$B$3:$B$311,MATCH($A207,'AAYME 2021_List'!$A$3:$A$311,0))="Yes","Yes","No")</f>
        <v>#N/A</v>
      </c>
      <c r="BC207" s="8" t="s">
        <v>2131</v>
      </c>
    </row>
    <row r="208" spans="1:55" x14ac:dyDescent="0.3">
      <c r="A208" s="48" t="str">
        <f>$AT208&amp;"-"&amp;UPPER(LEFT($D208,3))&amp;"-"&amp;UPPER(LEFT($C208,2))&amp;"-"&amp;$AU208</f>
        <v>0216-WIL-ZO-0048</v>
      </c>
      <c r="B208" s="8">
        <v>216</v>
      </c>
      <c r="C208" s="143" t="s">
        <v>4028</v>
      </c>
      <c r="D208" s="143" t="s">
        <v>884</v>
      </c>
      <c r="E208" s="143" t="s">
        <v>335</v>
      </c>
      <c r="F208" s="143" t="s">
        <v>170</v>
      </c>
      <c r="G208" s="8" t="s">
        <v>4029</v>
      </c>
      <c r="H208" s="8">
        <v>6623641940</v>
      </c>
      <c r="I208" s="143" t="s">
        <v>401</v>
      </c>
      <c r="J208" s="143" t="s">
        <v>4030</v>
      </c>
      <c r="K208" s="143" t="s">
        <v>4031</v>
      </c>
      <c r="L208" s="8" t="s">
        <v>4032</v>
      </c>
      <c r="M208" s="8" t="s">
        <v>4033</v>
      </c>
      <c r="N208" s="8" t="s">
        <v>4029</v>
      </c>
      <c r="O208" s="8">
        <v>6626179350</v>
      </c>
      <c r="P208" s="143" t="s">
        <v>2159</v>
      </c>
      <c r="Q208" s="143" t="s">
        <v>43</v>
      </c>
      <c r="R208" s="8" t="s">
        <v>4034</v>
      </c>
      <c r="T208" s="143" t="s">
        <v>1851</v>
      </c>
      <c r="U208" s="143" t="s">
        <v>1851</v>
      </c>
      <c r="V208" s="8" t="s">
        <v>488</v>
      </c>
      <c r="W208" s="8">
        <v>39759</v>
      </c>
      <c r="X208" s="8" t="s">
        <v>348</v>
      </c>
      <c r="Y208" s="143" t="s">
        <v>237</v>
      </c>
      <c r="Z208" s="8" t="s">
        <v>2114</v>
      </c>
      <c r="AB208" s="8" t="s">
        <v>2115</v>
      </c>
      <c r="AE208" s="233" t="s">
        <v>49</v>
      </c>
      <c r="AF208" s="8" t="s">
        <v>4035</v>
      </c>
      <c r="AG208" s="8" t="s">
        <v>4036</v>
      </c>
      <c r="AI208" s="8" t="s">
        <v>459</v>
      </c>
      <c r="AL208" s="48" t="str">
        <f>IF($U208="","",IF(RIGHT($U208,4)=", MS",INDEX(DropDowns!$G$4:$G$1251,MATCH(TRIM($U208),DropDowns!$F$4:$F$1251,0)),INDEX(DropDowns!$G$4:$G$1251,MATCH(TRIM($U208)&amp;", MS",DropDowns!$F$4:$F$1251,0))))</f>
        <v>Oktibbeha</v>
      </c>
      <c r="AM208" s="48" t="str">
        <f>IF(INDEX('AAYME 2021_List'!$A$3:$A$311,MATCH($A208,'AAYME 2021_List'!$A$3:$A$311,0))=$A208,INDEX('AAYME 2021_List'!$AC$3:$AC$311,MATCH($A208,'AAYME 2021_List'!$A$3:$A$311,0)),"")</f>
        <v>Oktibbeha</v>
      </c>
      <c r="AN208" s="48" t="str">
        <f t="shared" si="33"/>
        <v>Zoie|Williams|tracybevill@rocketmail.com|8</v>
      </c>
      <c r="AO208" s="48" t="str">
        <f t="shared" si="34"/>
        <v>Zoie|Williams|8</v>
      </c>
      <c r="AP208" s="48" t="str">
        <f>INDEX(Transcripts_2021!$V$2:$V$324,MATCH($AN208,Transcripts_2021!$V$2:$V$324,0))</f>
        <v>Zoie|Williams|tracybevill@rocketmail.com|8</v>
      </c>
      <c r="AQ208" s="48" t="str">
        <f>INDEX(Transcripts_2021!$W$2:$W$324,MATCH($AO208,Transcripts_2021!$W$2:$W$324,0))</f>
        <v>Zoie|Williams|8</v>
      </c>
      <c r="AR208" s="68" t="str">
        <f t="shared" si="35"/>
        <v>Yes</v>
      </c>
      <c r="AS208" s="68" t="str">
        <f t="shared" si="36"/>
        <v>Yes</v>
      </c>
      <c r="AT208" s="48" t="str">
        <f t="shared" si="32"/>
        <v>0216</v>
      </c>
      <c r="AU208" s="48" t="str">
        <f>INDEX(Transcripts_2021!$AC$2:$AC$324,MATCH($AO208,Transcripts_2021!$W$2:$W$324,0))</f>
        <v>0048</v>
      </c>
      <c r="AV208" s="68" t="str">
        <f t="shared" si="37"/>
        <v>Yes</v>
      </c>
      <c r="AW208" s="68" t="str">
        <f>IF(INDEX(DropDowns!$E$3:$E$336,MATCH("*"&amp;$AF208&amp;"*",$AF$2:$AF$651,0))="","",INDEX(DropDowns!$E$3:$E$336,MATCH("*"&amp;$AF208&amp;"*",$AF$2:$AF$651,0)))</f>
        <v>Nanosystems</v>
      </c>
      <c r="AX208" s="68" t="str">
        <f>IF(INDEX(DropDowns!$E$3:$E$336,MATCH("*"&amp;$AG208&amp;"*",$AG$2:$AG$651,0))="","",INDEX(DropDowns!$E$3:$E$336,MATCH("*"&amp;$AG208&amp;"*",$AG$2:$AG$651,0)))</f>
        <v>Nanosystems</v>
      </c>
      <c r="AY208" s="48" t="str">
        <f t="shared" si="38"/>
        <v>0216-WIL-ZO-0048</v>
      </c>
      <c r="AZ208" s="48" t="str">
        <f t="shared" si="39"/>
        <v>Tracy Bevilk</v>
      </c>
      <c r="BA208" s="48" t="str">
        <f>$AZ208&amp;COUNTIF($AZ208:$AZ$651,$AZ208)</f>
        <v>Tracy Bevilk1</v>
      </c>
      <c r="BB208" s="68" t="str">
        <f>IF(INDEX('AAYME 2021_List'!$B$3:$B$311,MATCH($A208,'AAYME 2021_List'!$A$3:$A$311,0))="Yes","Yes","No")</f>
        <v>Yes</v>
      </c>
      <c r="BC208" s="48" t="str">
        <f>IF(INDEX('AAYME 2021_List'!$A$3:$A$311,MATCH($A208,'AAYME 2021_List'!$A$3:$A$311,0))=$A208,INDEX('AAYME 2021_List'!$C$3:$C$311,MATCH($A208,'AAYME 2021_List'!$A$3:$A$311,0)),"")</f>
        <v>07-Alternate</v>
      </c>
    </row>
    <row r="209" spans="1:55" x14ac:dyDescent="0.3">
      <c r="A209" s="48"/>
      <c r="B209" s="8">
        <v>217</v>
      </c>
      <c r="C209" s="143" t="s">
        <v>4037</v>
      </c>
      <c r="D209" s="143" t="s">
        <v>4038</v>
      </c>
      <c r="E209" s="143" t="s">
        <v>335</v>
      </c>
      <c r="F209" s="143" t="s">
        <v>170</v>
      </c>
      <c r="G209" s="8" t="s">
        <v>4039</v>
      </c>
      <c r="H209" s="8">
        <v>9016517106</v>
      </c>
      <c r="I209" s="143" t="s">
        <v>376</v>
      </c>
      <c r="J209" s="143" t="s">
        <v>823</v>
      </c>
      <c r="K209" s="143" t="s">
        <v>2862</v>
      </c>
      <c r="L209" s="8" t="s">
        <v>4040</v>
      </c>
      <c r="M209" s="8" t="s">
        <v>4038</v>
      </c>
      <c r="N209" s="8" t="s">
        <v>4041</v>
      </c>
      <c r="O209" s="8">
        <v>9013250183</v>
      </c>
      <c r="P209" s="143" t="s">
        <v>2159</v>
      </c>
      <c r="Q209" s="143" t="s">
        <v>43</v>
      </c>
      <c r="R209" s="8" t="s">
        <v>4042</v>
      </c>
      <c r="T209" s="143" t="s">
        <v>683</v>
      </c>
      <c r="U209" s="143" t="s">
        <v>683</v>
      </c>
      <c r="V209" s="8" t="s">
        <v>488</v>
      </c>
      <c r="W209" s="8">
        <v>38654</v>
      </c>
      <c r="X209" s="8" t="s">
        <v>348</v>
      </c>
      <c r="Y209" s="143" t="s">
        <v>201</v>
      </c>
      <c r="Z209" s="8" t="s">
        <v>2114</v>
      </c>
      <c r="AE209" s="233" t="s">
        <v>48</v>
      </c>
      <c r="AF209" s="8" t="s">
        <v>4043</v>
      </c>
      <c r="AG209" s="8" t="s">
        <v>4044</v>
      </c>
      <c r="AI209" s="8" t="s">
        <v>442</v>
      </c>
      <c r="AL209" s="48" t="str">
        <f>IF($U209="","",IF(RIGHT($U209,4)=", MS",INDEX(DropDowns!$G$4:$G$1251,MATCH(TRIM($U209),DropDowns!$F$4:$F$1251,0)),INDEX(DropDowns!$G$4:$G$1251,MATCH(TRIM($U209)&amp;", MS",DropDowns!$F$4:$F$1251,0))))</f>
        <v>DeSoto</v>
      </c>
      <c r="AM209" s="48" t="s">
        <v>2130</v>
      </c>
      <c r="AN209" s="48" t="str">
        <f t="shared" si="33"/>
        <v>Alana|Valadez|alanamaria1021@gmail.com|9</v>
      </c>
      <c r="AO209" s="48" t="str">
        <f t="shared" si="34"/>
        <v>Alana|Valadez|9</v>
      </c>
      <c r="AP209" s="48" t="e">
        <f>INDEX(Transcripts_2021!$V$2:$V$324,MATCH($AN209,Transcripts_2021!$V$2:$V$324,0))</f>
        <v>#N/A</v>
      </c>
      <c r="AQ209" s="48" t="e">
        <f>INDEX(Transcripts_2021!$W$2:$W$324,MATCH($AO209,Transcripts_2021!$W$2:$W$324,0))</f>
        <v>#N/A</v>
      </c>
      <c r="AR209" s="68" t="e">
        <f t="shared" si="35"/>
        <v>#N/A</v>
      </c>
      <c r="AS209" s="68" t="e">
        <f t="shared" si="36"/>
        <v>#N/A</v>
      </c>
      <c r="AT209" s="48" t="str">
        <f t="shared" si="32"/>
        <v>0217</v>
      </c>
      <c r="AU209" s="48" t="e">
        <f>INDEX(Transcripts_2021!$AC$2:$AC$324,MATCH($AO209,Transcripts_2021!$W$2:$W$324,0))</f>
        <v>#N/A</v>
      </c>
      <c r="AV209" s="68" t="str">
        <f t="shared" si="37"/>
        <v>Yes</v>
      </c>
      <c r="AW209" s="68" t="str">
        <f>IF(INDEX(DropDowns!$E$3:$E$336,MATCH("*"&amp;$AF209&amp;"*",$AF$2:$AF$651,0))="","",INDEX(DropDowns!$E$3:$E$336,MATCH("*"&amp;$AF209&amp;"*",$AF$2:$AF$651,0)))</f>
        <v>NASA</v>
      </c>
      <c r="AX209" s="68" t="str">
        <f>IF(INDEX(DropDowns!$E$3:$E$336,MATCH("*"&amp;$AG209&amp;"*",$AG$2:$AG$651,0))="","",INDEX(DropDowns!$E$3:$E$336,MATCH("*"&amp;$AG209&amp;"*",$AG$2:$AG$651,0)))</f>
        <v>NASA</v>
      </c>
      <c r="AY209" s="48" t="e">
        <f t="shared" si="38"/>
        <v>#N/A</v>
      </c>
      <c r="AZ209" s="48" t="str">
        <f t="shared" si="39"/>
        <v>Marquita Valadez</v>
      </c>
      <c r="BA209" s="48" t="str">
        <f>$AZ209&amp;COUNTIF($AZ209:$AZ$651,$AZ209)</f>
        <v>Marquita Valadez1</v>
      </c>
      <c r="BB209" s="68" t="e">
        <f>IF(INDEX('AAYME 2021_List'!$B$3:$B$311,MATCH($A209,'AAYME 2021_List'!$A$3:$A$311,0))="Yes","Yes","No")</f>
        <v>#N/A</v>
      </c>
      <c r="BC209" s="8" t="s">
        <v>2131</v>
      </c>
    </row>
    <row r="210" spans="1:55" x14ac:dyDescent="0.3">
      <c r="A210" s="48" t="str">
        <f>$AT210&amp;"-"&amp;UPPER(LEFT($D210,3))&amp;"-"&amp;UPPER(LEFT($C210,2))&amp;"-"&amp;$AU210</f>
        <v>0218-HOL-MA-0035</v>
      </c>
      <c r="B210" s="8">
        <v>218</v>
      </c>
      <c r="C210" s="143" t="s">
        <v>4045</v>
      </c>
      <c r="D210" s="143" t="s">
        <v>4046</v>
      </c>
      <c r="E210" s="143" t="s">
        <v>335</v>
      </c>
      <c r="F210" s="143" t="s">
        <v>170</v>
      </c>
      <c r="H210" s="8">
        <v>6625705203</v>
      </c>
      <c r="I210" s="143" t="s">
        <v>376</v>
      </c>
      <c r="J210" s="143" t="s">
        <v>4047</v>
      </c>
      <c r="K210" s="143" t="s">
        <v>4048</v>
      </c>
      <c r="L210" s="8" t="s">
        <v>4049</v>
      </c>
      <c r="M210" s="8" t="s">
        <v>249</v>
      </c>
      <c r="N210" s="8" t="s">
        <v>4050</v>
      </c>
      <c r="O210" s="8">
        <v>6623865212</v>
      </c>
      <c r="P210" s="143" t="s">
        <v>2112</v>
      </c>
      <c r="Q210" s="143" t="s">
        <v>394</v>
      </c>
      <c r="R210" s="8" t="s">
        <v>4051</v>
      </c>
      <c r="T210" s="143" t="s">
        <v>508</v>
      </c>
      <c r="U210" s="143" t="s">
        <v>508</v>
      </c>
      <c r="V210" s="8" t="s">
        <v>488</v>
      </c>
      <c r="W210" s="8">
        <v>39701</v>
      </c>
      <c r="X210" s="8" t="s">
        <v>348</v>
      </c>
      <c r="Y210" s="143">
        <v>39701</v>
      </c>
      <c r="Z210" s="8" t="s">
        <v>2114</v>
      </c>
      <c r="AB210" s="8" t="s">
        <v>2115</v>
      </c>
      <c r="AE210" s="233" t="s">
        <v>48</v>
      </c>
      <c r="AF210" s="8" t="s">
        <v>4052</v>
      </c>
      <c r="AG210" s="8" t="s">
        <v>4053</v>
      </c>
      <c r="AH210" s="8" t="s">
        <v>4054</v>
      </c>
      <c r="AI210" s="8" t="s">
        <v>2165</v>
      </c>
      <c r="AJ210" s="8" t="s">
        <v>709</v>
      </c>
      <c r="AL210" s="48" t="str">
        <f>IF($U210="","",IF(RIGHT($U210,4)=", MS",INDEX(DropDowns!$G$4:$G$1251,MATCH(TRIM($U210),DropDowns!$F$4:$F$1251,0)),INDEX(DropDowns!$G$4:$G$1251,MATCH(TRIM($U210)&amp;", MS",DropDowns!$F$4:$F$1251,0))))</f>
        <v>Lowndes</v>
      </c>
      <c r="AM210" s="48" t="str">
        <f>IF(INDEX('AAYME 2021_List'!$A$3:$A$311,MATCH($A210,'AAYME 2021_List'!$A$3:$A$311,0))=$A210,INDEX('AAYME 2021_List'!$AC$3:$AC$311,MATCH($A210,'AAYME 2021_List'!$A$3:$A$311,0)),"")</f>
        <v>Lowndes</v>
      </c>
      <c r="AN210" s="48" t="str">
        <f t="shared" si="33"/>
        <v>Makiya|Holliness||9</v>
      </c>
      <c r="AO210" s="48" t="str">
        <f t="shared" si="34"/>
        <v>Makiya|Holliness|9</v>
      </c>
      <c r="AP210" s="48" t="e">
        <f>INDEX(Transcripts_2021!$V$2:$V$324,MATCH($AN210,Transcripts_2021!$V$2:$V$324,0))</f>
        <v>#N/A</v>
      </c>
      <c r="AQ210" s="48" t="str">
        <f>INDEX(Transcripts_2021!$W$2:$W$324,MATCH($AO210,Transcripts_2021!$W$2:$W$324,0))</f>
        <v>Makiya|Holliness|9</v>
      </c>
      <c r="AR210" s="68" t="e">
        <f t="shared" si="35"/>
        <v>#N/A</v>
      </c>
      <c r="AS210" s="68" t="str">
        <f t="shared" si="36"/>
        <v>Yes</v>
      </c>
      <c r="AT210" s="48" t="str">
        <f t="shared" si="32"/>
        <v>0218</v>
      </c>
      <c r="AU210" s="48" t="str">
        <f>INDEX(Transcripts_2021!$AC$2:$AC$324,MATCH($AO210,Transcripts_2021!$W$2:$W$324,0))</f>
        <v>0035</v>
      </c>
      <c r="AV210" s="68" t="str">
        <f t="shared" si="37"/>
        <v>No</v>
      </c>
      <c r="AW210" s="68" t="e">
        <f>IF(INDEX(DropDowns!$E$3:$E$336,MATCH("*"&amp;$AF210&amp;"*",$AF$2:$AF$651,0))="","",INDEX(DropDowns!$E$3:$E$336,MATCH("*"&amp;$AF210&amp;"*",$AF$2:$AF$651,0)))</f>
        <v>#VALUE!</v>
      </c>
      <c r="AX210" s="68" t="str">
        <f>IF(INDEX(DropDowns!$E$3:$E$336,MATCH("*"&amp;$AG210&amp;"*",$AG$2:$AG$651,0))="","",INDEX(DropDowns!$E$3:$E$336,MATCH("*"&amp;$AG210&amp;"*",$AG$2:$AG$651,0)))</f>
        <v>Natural Resources</v>
      </c>
      <c r="AY210" s="48" t="str">
        <f t="shared" si="38"/>
        <v>0218-HOL-MA-0035</v>
      </c>
      <c r="AZ210" s="48" t="str">
        <f t="shared" si="39"/>
        <v>Tenise Smith</v>
      </c>
      <c r="BA210" s="48" t="str">
        <f>$AZ210&amp;COUNTIF($AZ210:$AZ$651,$AZ210)</f>
        <v>Tenise Smith1</v>
      </c>
      <c r="BB210" s="68" t="str">
        <f>IF(INDEX('AAYME 2021_List'!$B$3:$B$311,MATCH($A210,'AAYME 2021_List'!$A$3:$A$311,0))="Yes","Yes","No")</f>
        <v>No</v>
      </c>
      <c r="BC210" s="48" t="str">
        <f>IF(INDEX('AAYME 2021_List'!$A$3:$A$311,MATCH($A210,'AAYME 2021_List'!$A$3:$A$311,0))=$A210,INDEX('AAYME 2021_List'!$C$3:$C$311,MATCH($A210,'AAYME 2021_List'!$A$3:$A$311,0)),"")</f>
        <v>99-Not Selected</v>
      </c>
    </row>
    <row r="211" spans="1:55" x14ac:dyDescent="0.3">
      <c r="A211" s="48" t="str">
        <f>$AT211&amp;"-"&amp;UPPER(LEFT($D211,3))&amp;"-"&amp;UPPER(LEFT($C211,2))&amp;"-"&amp;$AU211</f>
        <v>0219-COX-KA-0033</v>
      </c>
      <c r="B211" s="8">
        <v>219</v>
      </c>
      <c r="C211" s="143" t="s">
        <v>4055</v>
      </c>
      <c r="D211" s="143" t="s">
        <v>3105</v>
      </c>
      <c r="E211" s="143" t="s">
        <v>335</v>
      </c>
      <c r="F211" s="143" t="s">
        <v>170</v>
      </c>
      <c r="G211" s="8" t="s">
        <v>4056</v>
      </c>
      <c r="H211" s="8">
        <v>6628893305</v>
      </c>
      <c r="I211" s="143" t="s">
        <v>401</v>
      </c>
      <c r="J211" s="143" t="s">
        <v>517</v>
      </c>
      <c r="K211" s="143" t="s">
        <v>1493</v>
      </c>
      <c r="L211" s="8" t="s">
        <v>4057</v>
      </c>
      <c r="M211" s="8" t="s">
        <v>3105</v>
      </c>
      <c r="N211" s="8" t="s">
        <v>4058</v>
      </c>
      <c r="O211" s="8">
        <v>6622516191</v>
      </c>
      <c r="P211" s="143" t="s">
        <v>2112</v>
      </c>
      <c r="Q211" s="143" t="s">
        <v>394</v>
      </c>
      <c r="R211" s="8" t="s">
        <v>4059</v>
      </c>
      <c r="T211" s="143" t="s">
        <v>508</v>
      </c>
      <c r="U211" s="143" t="s">
        <v>508</v>
      </c>
      <c r="V211" s="8" t="s">
        <v>488</v>
      </c>
      <c r="W211" s="8">
        <v>39702</v>
      </c>
      <c r="X211" s="8" t="s">
        <v>348</v>
      </c>
      <c r="Y211" s="143" t="s">
        <v>228</v>
      </c>
      <c r="Z211" s="8" t="s">
        <v>2114</v>
      </c>
      <c r="AB211" s="8" t="s">
        <v>2115</v>
      </c>
      <c r="AE211" s="233" t="s">
        <v>49</v>
      </c>
      <c r="AF211" s="8" t="s">
        <v>4060</v>
      </c>
      <c r="AG211" s="8" t="s">
        <v>4061</v>
      </c>
      <c r="AH211" s="8" t="s">
        <v>4062</v>
      </c>
      <c r="AI211" s="8" t="s">
        <v>2165</v>
      </c>
      <c r="AJ211" s="8" t="s">
        <v>4063</v>
      </c>
      <c r="AL211" s="48" t="str">
        <f>IF($U211="","",IF(RIGHT($U211,4)=", MS",INDEX(DropDowns!$G$4:$G$1251,MATCH(TRIM($U211),DropDowns!$F$4:$F$1251,0)),INDEX(DropDowns!$G$4:$G$1251,MATCH(TRIM($U211)&amp;", MS",DropDowns!$F$4:$F$1251,0))))</f>
        <v>Lowndes</v>
      </c>
      <c r="AM211" s="48" t="str">
        <f>IF(INDEX('AAYME 2021_List'!$A$3:$A$311,MATCH($A211,'AAYME 2021_List'!$A$3:$A$311,0))=$A211,INDEX('AAYME 2021_List'!$AC$3:$AC$311,MATCH($A211,'AAYME 2021_List'!$A$3:$A$311,0)),"")</f>
        <v>Lowndes</v>
      </c>
      <c r="AN211" s="48" t="str">
        <f t="shared" si="33"/>
        <v>Kaley|Cox|its.kac_123@icloud.com|8</v>
      </c>
      <c r="AO211" s="48" t="str">
        <f t="shared" si="34"/>
        <v>Kaley|Cox|8</v>
      </c>
      <c r="AP211" s="48" t="e">
        <f>INDEX(Transcripts_2021!$V$2:$V$324,MATCH($AN211,Transcripts_2021!$V$2:$V$324,0))</f>
        <v>#N/A</v>
      </c>
      <c r="AQ211" s="48" t="str">
        <f>INDEX(Transcripts_2021!$W$2:$W$324,MATCH($AO211,Transcripts_2021!$W$2:$W$324,0))</f>
        <v>Kaley|Cox|8</v>
      </c>
      <c r="AR211" s="68" t="e">
        <f t="shared" si="35"/>
        <v>#N/A</v>
      </c>
      <c r="AS211" s="68" t="str">
        <f t="shared" si="36"/>
        <v>Yes</v>
      </c>
      <c r="AT211" s="48" t="str">
        <f t="shared" si="32"/>
        <v>0219</v>
      </c>
      <c r="AU211" s="48" t="str">
        <f>INDEX(Transcripts_2021!$AC$2:$AC$324,MATCH($AO211,Transcripts_2021!$W$2:$W$324,0))</f>
        <v>0033</v>
      </c>
      <c r="AV211" s="68" t="str">
        <f t="shared" si="37"/>
        <v>Yes</v>
      </c>
      <c r="AW211" s="68" t="str">
        <f>IF(INDEX(DropDowns!$E$3:$E$336,MATCH("*"&amp;$AF211&amp;"*",$AF$2:$AF$651,0))="","",INDEX(DropDowns!$E$3:$E$336,MATCH("*"&amp;$AF211&amp;"*",$AF$2:$AF$651,0)))</f>
        <v>Natural Resources Management</v>
      </c>
      <c r="AX211" s="68" t="str">
        <f>IF(INDEX(DropDowns!$E$3:$E$336,MATCH("*"&amp;$AG211&amp;"*",$AG$2:$AG$651,0))="","",INDEX(DropDowns!$E$3:$E$336,MATCH("*"&amp;$AG211&amp;"*",$AG$2:$AG$651,0)))</f>
        <v>Natural Resources Management</v>
      </c>
      <c r="AY211" s="48" t="str">
        <f t="shared" si="38"/>
        <v>0219-COX-KA-0033</v>
      </c>
      <c r="AZ211" s="48" t="str">
        <f t="shared" si="39"/>
        <v>Kenisha Cox</v>
      </c>
      <c r="BA211" s="48" t="str">
        <f>$AZ211&amp;COUNTIF($AZ211:$AZ$651,$AZ211)</f>
        <v>Kenisha Cox1</v>
      </c>
      <c r="BB211" s="68" t="str">
        <f>IF(INDEX('AAYME 2021_List'!$B$3:$B$311,MATCH($A211,'AAYME 2021_List'!$A$3:$A$311,0))="Yes","Yes","No")</f>
        <v>No</v>
      </c>
      <c r="BC211" s="48" t="str">
        <f>IF(INDEX('AAYME 2021_List'!$A$3:$A$311,MATCH($A211,'AAYME 2021_List'!$A$3:$A$311,0))=$A211,INDEX('AAYME 2021_List'!$C$3:$C$311,MATCH($A211,'AAYME 2021_List'!$A$3:$A$311,0)),"")</f>
        <v>99-Not Selected</v>
      </c>
    </row>
    <row r="212" spans="1:55" x14ac:dyDescent="0.3">
      <c r="A212" s="48"/>
      <c r="B212" s="8">
        <v>220</v>
      </c>
      <c r="C212" s="143" t="s">
        <v>4064</v>
      </c>
      <c r="D212" s="143" t="s">
        <v>1483</v>
      </c>
      <c r="E212" s="143" t="s">
        <v>335</v>
      </c>
      <c r="F212" s="143" t="s">
        <v>170</v>
      </c>
      <c r="I212" s="143" t="s">
        <v>340</v>
      </c>
      <c r="J212" s="143" t="s">
        <v>4065</v>
      </c>
      <c r="K212" s="143" t="s">
        <v>4066</v>
      </c>
      <c r="L212" s="8" t="s">
        <v>4067</v>
      </c>
      <c r="M212" s="8" t="s">
        <v>4068</v>
      </c>
      <c r="N212" s="8" t="s">
        <v>1760</v>
      </c>
      <c r="O212" s="8">
        <v>6016006563</v>
      </c>
      <c r="P212" s="143" t="s">
        <v>2159</v>
      </c>
      <c r="Q212" s="143" t="s">
        <v>43</v>
      </c>
      <c r="R212" s="8" t="s">
        <v>4069</v>
      </c>
      <c r="T212" s="143" t="s">
        <v>4070</v>
      </c>
      <c r="U212" s="143" t="s">
        <v>4070</v>
      </c>
      <c r="V212" s="8" t="s">
        <v>488</v>
      </c>
      <c r="W212" s="8">
        <v>75035</v>
      </c>
      <c r="X212" s="8" t="s">
        <v>348</v>
      </c>
      <c r="Y212" s="143" t="s">
        <v>241</v>
      </c>
      <c r="Z212" s="8" t="s">
        <v>2114</v>
      </c>
      <c r="AB212" s="8" t="s">
        <v>2115</v>
      </c>
      <c r="AE212" s="233" t="s">
        <v>50</v>
      </c>
      <c r="AF212" s="8" t="s">
        <v>4071</v>
      </c>
      <c r="AG212" s="8" t="s">
        <v>4072</v>
      </c>
      <c r="AH212" s="8" t="s">
        <v>4073</v>
      </c>
      <c r="AI212" s="8" t="s">
        <v>369</v>
      </c>
      <c r="AK212" s="8" t="s">
        <v>4074</v>
      </c>
      <c r="AL212" s="48" t="str">
        <f>IF($U212="","",IF(RIGHT($U212,4)=", MS",INDEX(DropDowns!$G$4:$G$1251,MATCH(TRIM($U212),DropDowns!$F$4:$F$1251,0)),INDEX(DropDowns!$G$4:$G$1251,MATCH(TRIM($U212)&amp;", MS",DropDowns!$F$4:$F$1251,0))))</f>
        <v>Pike</v>
      </c>
      <c r="AM212" s="48" t="s">
        <v>2130</v>
      </c>
      <c r="AN212" s="48" t="str">
        <f t="shared" si="33"/>
        <v>Samauri|Butler||7</v>
      </c>
      <c r="AO212" s="48" t="str">
        <f t="shared" si="34"/>
        <v>Samauri|Butler|7</v>
      </c>
      <c r="AP212" s="48" t="e">
        <f>INDEX(Transcripts_2021!$V$2:$V$324,MATCH($AN212,Transcripts_2021!$V$2:$V$324,0))</f>
        <v>#N/A</v>
      </c>
      <c r="AQ212" s="48" t="e">
        <f>INDEX(Transcripts_2021!$W$2:$W$324,MATCH($AO212,Transcripts_2021!$W$2:$W$324,0))</f>
        <v>#N/A</v>
      </c>
      <c r="AR212" s="68" t="e">
        <f t="shared" si="35"/>
        <v>#N/A</v>
      </c>
      <c r="AS212" s="68" t="e">
        <f t="shared" si="36"/>
        <v>#N/A</v>
      </c>
      <c r="AT212" s="48" t="str">
        <f t="shared" si="32"/>
        <v>0220</v>
      </c>
      <c r="AU212" s="48" t="e">
        <f>INDEX(Transcripts_2021!$AC$2:$AC$324,MATCH($AO212,Transcripts_2021!$W$2:$W$324,0))</f>
        <v>#N/A</v>
      </c>
      <c r="AV212" s="68" t="str">
        <f t="shared" si="37"/>
        <v>Yes</v>
      </c>
      <c r="AW212" s="68" t="str">
        <f>IF(INDEX(DropDowns!$E$3:$E$336,MATCH("*"&amp;$AF212&amp;"*",$AF$2:$AF$651,0))="","",INDEX(DropDowns!$E$3:$E$336,MATCH("*"&amp;$AF212&amp;"*",$AF$2:$AF$651,0)))</f>
        <v>Needle</v>
      </c>
      <c r="AX212" s="68" t="str">
        <f>IF(INDEX(DropDowns!$E$3:$E$336,MATCH("*"&amp;$AG212&amp;"*",$AG$2:$AG$651,0))="","",INDEX(DropDowns!$E$3:$E$336,MATCH("*"&amp;$AG212&amp;"*",$AG$2:$AG$651,0)))</f>
        <v>Needle</v>
      </c>
      <c r="AY212" s="48" t="e">
        <f t="shared" si="38"/>
        <v>#N/A</v>
      </c>
      <c r="AZ212" s="48" t="str">
        <f t="shared" si="39"/>
        <v>Ariel Bates</v>
      </c>
      <c r="BA212" s="48" t="str">
        <f>$AZ212&amp;COUNTIF($AZ212:$AZ$651,$AZ212)</f>
        <v>Ariel Bates1</v>
      </c>
      <c r="BB212" s="68" t="e">
        <f>IF(INDEX('AAYME 2021_List'!$B$3:$B$311,MATCH($A212,'AAYME 2021_List'!$A$3:$A$311,0))="Yes","Yes","No")</f>
        <v>#N/A</v>
      </c>
      <c r="BC212" s="8" t="s">
        <v>2131</v>
      </c>
    </row>
    <row r="213" spans="1:55" x14ac:dyDescent="0.3">
      <c r="A213" s="48" t="str">
        <f>$AT213&amp;"-"&amp;UPPER(LEFT($D213,3))&amp;"-"&amp;UPPER(LEFT($C213,2))&amp;"-"&amp;$AU213</f>
        <v>0221-VEA-AR-0154</v>
      </c>
      <c r="B213" s="8">
        <v>221</v>
      </c>
      <c r="C213" s="143" t="s">
        <v>4067</v>
      </c>
      <c r="D213" s="143" t="s">
        <v>4075</v>
      </c>
      <c r="E213" s="143" t="s">
        <v>335</v>
      </c>
      <c r="F213" s="143" t="s">
        <v>170</v>
      </c>
      <c r="G213" s="8" t="s">
        <v>4076</v>
      </c>
      <c r="H213" s="8">
        <v>6015177624</v>
      </c>
      <c r="I213" s="143" t="s">
        <v>376</v>
      </c>
      <c r="J213" s="143" t="s">
        <v>4077</v>
      </c>
      <c r="K213" s="143" t="s">
        <v>525</v>
      </c>
      <c r="L213" s="8" t="s">
        <v>2412</v>
      </c>
      <c r="M213" s="8" t="s">
        <v>3868</v>
      </c>
      <c r="N213" s="8" t="s">
        <v>4076</v>
      </c>
      <c r="O213" s="8">
        <v>6013164028</v>
      </c>
      <c r="P213" s="143" t="s">
        <v>2112</v>
      </c>
      <c r="Q213" s="143" t="s">
        <v>43</v>
      </c>
      <c r="R213" s="8" t="s">
        <v>4078</v>
      </c>
      <c r="T213" s="143" t="s">
        <v>349</v>
      </c>
      <c r="U213" s="143" t="s">
        <v>349</v>
      </c>
      <c r="V213" s="8" t="s">
        <v>488</v>
      </c>
      <c r="W213" s="8">
        <v>39170</v>
      </c>
      <c r="X213" s="8" t="s">
        <v>348</v>
      </c>
      <c r="Y213" s="143" t="s">
        <v>209</v>
      </c>
      <c r="Z213" s="8" t="s">
        <v>2114</v>
      </c>
      <c r="AE213" s="233" t="s">
        <v>49</v>
      </c>
      <c r="AF213" s="8" t="s">
        <v>4079</v>
      </c>
      <c r="AG213" s="8" t="s">
        <v>4080</v>
      </c>
      <c r="AH213" s="8" t="s">
        <v>4081</v>
      </c>
      <c r="AI213" s="8" t="s">
        <v>2165</v>
      </c>
      <c r="AJ213" s="8" t="s">
        <v>4082</v>
      </c>
      <c r="AL213" s="48" t="str">
        <f>IF($U213="","",IF(RIGHT($U213,4)=", MS",INDEX(DropDowns!$G$4:$G$1251,MATCH(TRIM($U213),DropDowns!$F$4:$F$1251,0)),INDEX(DropDowns!$G$4:$G$1251,MATCH(TRIM($U213)&amp;", MS",DropDowns!$F$4:$F$1251,0))))</f>
        <v>Hinds</v>
      </c>
      <c r="AM213" s="48" t="str">
        <f>IF(INDEX('AAYME 2021_List'!$A$3:$A$311,MATCH($A213,'AAYME 2021_List'!$A$3:$A$311,0))=$A213,INDEX('AAYME 2021_List'!$AC$3:$AC$311,MATCH($A213,'AAYME 2021_List'!$A$3:$A$311,0)),"")</f>
        <v>Hinds</v>
      </c>
      <c r="AN213" s="48" t="str">
        <f t="shared" si="33"/>
        <v>Ariel|Veazy|m4melody@hotmail.com|9</v>
      </c>
      <c r="AO213" s="48" t="str">
        <f t="shared" si="34"/>
        <v>Ariel|Veazy|9</v>
      </c>
      <c r="AP213" s="48" t="str">
        <f>INDEX(Transcripts_2021!$V$2:$V$324,MATCH($AN213,Transcripts_2021!$V$2:$V$324,0))</f>
        <v>Ariel|Veazy|m4melody@hotmail.com|9</v>
      </c>
      <c r="AQ213" s="48" t="str">
        <f>INDEX(Transcripts_2021!$W$2:$W$324,MATCH($AO213,Transcripts_2021!$W$2:$W$324,0))</f>
        <v>Ariel|Veazy|9</v>
      </c>
      <c r="AR213" s="68" t="str">
        <f t="shared" si="35"/>
        <v>Yes</v>
      </c>
      <c r="AS213" s="68" t="str">
        <f t="shared" si="36"/>
        <v>Yes</v>
      </c>
      <c r="AT213" s="48" t="str">
        <f t="shared" si="32"/>
        <v>0221</v>
      </c>
      <c r="AU213" s="48" t="str">
        <f>INDEX(Transcripts_2021!$AC$2:$AC$324,MATCH($AO213,Transcripts_2021!$W$2:$W$324,0))</f>
        <v>0154</v>
      </c>
      <c r="AV213" s="68" t="str">
        <f t="shared" si="37"/>
        <v>Yes</v>
      </c>
      <c r="AW213" s="68" t="e">
        <f>IF(INDEX(DropDowns!$E$3:$E$336,MATCH("*"&amp;$AF213&amp;"*",$AF$2:$AF$651,0))="","",INDEX(DropDowns!$E$3:$E$336,MATCH("*"&amp;$AF213&amp;"*",$AF$2:$AF$651,0)))</f>
        <v>#VALUE!</v>
      </c>
      <c r="AX213" s="68" t="str">
        <f>IF(INDEX(DropDowns!$E$3:$E$336,MATCH("*"&amp;$AG213&amp;"*",$AG$2:$AG$651,0))="","",INDEX(DropDowns!$E$3:$E$336,MATCH("*"&amp;$AG213&amp;"*",$AG$2:$AG$651,0)))</f>
        <v>Neptune</v>
      </c>
      <c r="AY213" s="48" t="str">
        <f t="shared" si="38"/>
        <v>0221-VEA-AR-0154</v>
      </c>
      <c r="AZ213" s="48" t="str">
        <f t="shared" si="39"/>
        <v>Melody Longino</v>
      </c>
      <c r="BA213" s="48" t="str">
        <f>$AZ213&amp;COUNTIF($AZ213:$AZ$651,$AZ213)</f>
        <v>Melody Longino1</v>
      </c>
      <c r="BB213" s="68" t="str">
        <f>IF(INDEX('AAYME 2021_List'!$B$3:$B$311,MATCH($A213,'AAYME 2021_List'!$A$3:$A$311,0))="Yes","Yes","No")</f>
        <v>No</v>
      </c>
      <c r="BC213" s="48" t="str">
        <f>IF(INDEX('AAYME 2021_List'!$A$3:$A$311,MATCH($A213,'AAYME 2021_List'!$A$3:$A$311,0))=$A213,INDEX('AAYME 2021_List'!$C$3:$C$311,MATCH($A213,'AAYME 2021_List'!$A$3:$A$311,0)),"")</f>
        <v>99-Not Selected</v>
      </c>
    </row>
    <row r="214" spans="1:55" x14ac:dyDescent="0.3">
      <c r="A214" s="48"/>
      <c r="B214" s="8">
        <v>222</v>
      </c>
      <c r="C214" s="143" t="s">
        <v>4083</v>
      </c>
      <c r="D214" s="143" t="s">
        <v>4084</v>
      </c>
      <c r="E214" s="143" t="s">
        <v>335</v>
      </c>
      <c r="F214" s="143" t="s">
        <v>170</v>
      </c>
      <c r="G214" s="8" t="s">
        <v>4085</v>
      </c>
      <c r="H214" s="8">
        <v>6625881797</v>
      </c>
      <c r="I214" s="143" t="s">
        <v>376</v>
      </c>
      <c r="J214" s="143" t="s">
        <v>978</v>
      </c>
      <c r="K214" s="143" t="s">
        <v>979</v>
      </c>
      <c r="L214" s="8" t="s">
        <v>4086</v>
      </c>
      <c r="M214" s="8" t="s">
        <v>4087</v>
      </c>
      <c r="N214" s="8" t="s">
        <v>4088</v>
      </c>
      <c r="O214" s="8">
        <v>6627190748</v>
      </c>
      <c r="P214" s="143" t="s">
        <v>2112</v>
      </c>
      <c r="Q214" s="143" t="s">
        <v>45</v>
      </c>
      <c r="R214" s="8" t="s">
        <v>4089</v>
      </c>
      <c r="T214" s="143" t="s">
        <v>4090</v>
      </c>
      <c r="U214" s="143" t="s">
        <v>4090</v>
      </c>
      <c r="V214" s="8" t="s">
        <v>488</v>
      </c>
      <c r="W214" s="8">
        <v>38762</v>
      </c>
      <c r="X214" s="8" t="s">
        <v>348</v>
      </c>
      <c r="Y214" s="143" t="s">
        <v>190</v>
      </c>
      <c r="Z214" s="8" t="s">
        <v>2114</v>
      </c>
      <c r="AB214" s="8" t="s">
        <v>2115</v>
      </c>
      <c r="AE214" s="233" t="s">
        <v>48</v>
      </c>
      <c r="AF214" s="8" t="s">
        <v>4091</v>
      </c>
      <c r="AG214" s="8" t="s">
        <v>4092</v>
      </c>
      <c r="AH214" s="8" t="s">
        <v>4093</v>
      </c>
      <c r="AI214" s="8" t="s">
        <v>442</v>
      </c>
      <c r="AL214" s="48" t="str">
        <f>IF($U214="","",IF(RIGHT($U214,4)=", MS",INDEX(DropDowns!$G$4:$G$1251,MATCH(TRIM($U214),DropDowns!$F$4:$F$1251,0)),INDEX(DropDowns!$G$4:$G$1251,MATCH(TRIM($U214)&amp;", MS",DropDowns!$F$4:$F$1251,0))))</f>
        <v>Bolivar</v>
      </c>
      <c r="AM214" s="48" t="s">
        <v>2130</v>
      </c>
      <c r="AN214" s="48" t="str">
        <f t="shared" si="33"/>
        <v>Dakota|Cain|montresiac@gmailc.om|9</v>
      </c>
      <c r="AO214" s="48" t="str">
        <f t="shared" si="34"/>
        <v>Dakota|Cain|9</v>
      </c>
      <c r="AP214" s="48" t="e">
        <f>INDEX(Transcripts_2021!$V$2:$V$324,MATCH($AN214,Transcripts_2021!$V$2:$V$324,0))</f>
        <v>#N/A</v>
      </c>
      <c r="AQ214" s="48" t="e">
        <f>INDEX(Transcripts_2021!$W$2:$W$324,MATCH($AO214,Transcripts_2021!$W$2:$W$324,0))</f>
        <v>#N/A</v>
      </c>
      <c r="AR214" s="68" t="e">
        <f t="shared" si="35"/>
        <v>#N/A</v>
      </c>
      <c r="AS214" s="68" t="e">
        <f t="shared" si="36"/>
        <v>#N/A</v>
      </c>
      <c r="AT214" s="48" t="str">
        <f t="shared" si="32"/>
        <v>0222</v>
      </c>
      <c r="AU214" s="48" t="e">
        <f>INDEX(Transcripts_2021!$AC$2:$AC$324,MATCH($AO214,Transcripts_2021!$W$2:$W$324,0))</f>
        <v>#N/A</v>
      </c>
      <c r="AV214" s="68" t="str">
        <f t="shared" si="37"/>
        <v>Yes</v>
      </c>
      <c r="AW214" s="68" t="str">
        <f>IF(INDEX(DropDowns!$E$3:$E$336,MATCH("*"&amp;$AF214&amp;"*",$AF$2:$AF$651,0))="","",INDEX(DropDowns!$E$3:$E$336,MATCH("*"&amp;$AF214&amp;"*",$AF$2:$AF$651,0)))</f>
        <v>Network Security</v>
      </c>
      <c r="AX214" s="68" t="e">
        <f>IF(INDEX(DropDowns!$E$3:$E$336,MATCH("*"&amp;$AG214&amp;"*",$AG$2:$AG$651,0))="","",INDEX(DropDowns!$E$3:$E$336,MATCH("*"&amp;$AG214&amp;"*",$AG$2:$AG$651,0)))</f>
        <v>#VALUE!</v>
      </c>
      <c r="AY214" s="48" t="e">
        <f t="shared" si="38"/>
        <v>#N/A</v>
      </c>
      <c r="AZ214" s="48" t="str">
        <f t="shared" si="39"/>
        <v>Montresia CAin</v>
      </c>
      <c r="BA214" s="48" t="str">
        <f>$AZ214&amp;COUNTIF($AZ214:$AZ$651,$AZ214)</f>
        <v>Montresia CAin1</v>
      </c>
      <c r="BB214" s="68" t="e">
        <f>IF(INDEX('AAYME 2021_List'!$B$3:$B$311,MATCH($A214,'AAYME 2021_List'!$A$3:$A$311,0))="Yes","Yes","No")</f>
        <v>#N/A</v>
      </c>
      <c r="BC214" s="8" t="s">
        <v>2131</v>
      </c>
    </row>
    <row r="215" spans="1:55" x14ac:dyDescent="0.3">
      <c r="A215" s="48" t="str">
        <f>$AT215&amp;"-"&amp;UPPER(LEFT($D215,3))&amp;"-"&amp;UPPER(LEFT($C215,2))&amp;"-"&amp;$AU215</f>
        <v>0223-BRO-CH-0126</v>
      </c>
      <c r="B215" s="8">
        <v>223</v>
      </c>
      <c r="C215" s="143" t="s">
        <v>4094</v>
      </c>
      <c r="D215" s="143" t="s">
        <v>1236</v>
      </c>
      <c r="E215" s="143" t="s">
        <v>335</v>
      </c>
      <c r="F215" s="143" t="s">
        <v>169</v>
      </c>
      <c r="G215" s="8" t="s">
        <v>4095</v>
      </c>
      <c r="H215" s="8">
        <v>6624023870</v>
      </c>
      <c r="I215" s="143" t="s">
        <v>401</v>
      </c>
      <c r="J215" s="143" t="s">
        <v>4096</v>
      </c>
      <c r="K215" s="143"/>
      <c r="L215" s="8" t="s">
        <v>4097</v>
      </c>
      <c r="M215" s="8" t="s">
        <v>4098</v>
      </c>
      <c r="N215" s="8" t="s">
        <v>4099</v>
      </c>
      <c r="O215" s="8">
        <v>6624023870</v>
      </c>
      <c r="P215" s="143" t="s">
        <v>2112</v>
      </c>
      <c r="Q215" s="143" t="s">
        <v>394</v>
      </c>
      <c r="R215" s="8" t="s">
        <v>4100</v>
      </c>
      <c r="T215" s="143" t="s">
        <v>3291</v>
      </c>
      <c r="U215" s="143" t="s">
        <v>3291</v>
      </c>
      <c r="V215" s="8" t="s">
        <v>488</v>
      </c>
      <c r="W215" s="8">
        <v>38732</v>
      </c>
      <c r="X215" s="8" t="s">
        <v>348</v>
      </c>
      <c r="Y215" s="143" t="s">
        <v>3426</v>
      </c>
      <c r="Z215" s="8" t="s">
        <v>2114</v>
      </c>
      <c r="AB215" s="8" t="s">
        <v>2115</v>
      </c>
      <c r="AE215" s="233" t="s">
        <v>49</v>
      </c>
      <c r="AF215" s="8" t="s">
        <v>4101</v>
      </c>
      <c r="AI215" s="8" t="s">
        <v>369</v>
      </c>
      <c r="AL215" s="48" t="str">
        <f>IF($U215="","",IF(RIGHT($U215,4)=", MS",INDEX(DropDowns!$G$4:$G$1251,MATCH(TRIM($U215),DropDowns!$F$4:$F$1251,0)),INDEX(DropDowns!$G$4:$G$1251,MATCH(TRIM($U215)&amp;", MS",DropDowns!$F$4:$F$1251,0))))</f>
        <v>Bolivar</v>
      </c>
      <c r="AM215" s="48" t="str">
        <f>IF(INDEX('AAYME 2021_List'!$A$3:$A$311,MATCH($A215,'AAYME 2021_List'!$A$3:$A$311,0))=$A215,INDEX('AAYME 2021_List'!$AC$3:$AC$311,MATCH($A215,'AAYME 2021_List'!$A$3:$A$311,0)),"")</f>
        <v>Bolivar</v>
      </c>
      <c r="AN215" s="48" t="str">
        <f t="shared" si="33"/>
        <v>Channing|Brown|channingb003@gmail.com|8</v>
      </c>
      <c r="AO215" s="48" t="str">
        <f t="shared" si="34"/>
        <v>Channing|Brown|8</v>
      </c>
      <c r="AP215" s="48" t="e">
        <f>INDEX(Transcripts_2021!$V$2:$V$324,MATCH($AN215,Transcripts_2021!$V$2:$V$324,0))</f>
        <v>#N/A</v>
      </c>
      <c r="AQ215" s="48" t="str">
        <f>INDEX(Transcripts_2021!$W$2:$W$324,MATCH($AO215,Transcripts_2021!$W$2:$W$324,0))</f>
        <v>Channing|Brown|8</v>
      </c>
      <c r="AR215" s="68" t="e">
        <f t="shared" si="35"/>
        <v>#N/A</v>
      </c>
      <c r="AS215" s="68" t="str">
        <f t="shared" si="36"/>
        <v>Yes</v>
      </c>
      <c r="AT215" s="48" t="str">
        <f t="shared" si="32"/>
        <v>0223</v>
      </c>
      <c r="AU215" s="48" t="str">
        <f>INDEX(Transcripts_2021!$AC$2:$AC$324,MATCH($AO215,Transcripts_2021!$W$2:$W$324,0))</f>
        <v>0126</v>
      </c>
      <c r="AV215" s="68" t="str">
        <f t="shared" si="37"/>
        <v>Yes</v>
      </c>
      <c r="AW215" s="68" t="str">
        <f>IF(INDEX(DropDowns!$E$3:$E$336,MATCH("*"&amp;$AF215&amp;"*",$AF$2:$AF$651,0))="","",INDEX(DropDowns!$E$3:$E$336,MATCH("*"&amp;$AF215&amp;"*",$AF$2:$AF$651,0)))</f>
        <v>Neuron</v>
      </c>
      <c r="AX215" s="68" t="str">
        <f>IF(INDEX(DropDowns!$E$3:$E$336,MATCH("*"&amp;$AG215&amp;"*",$AG$2:$AG$651,0))="","",INDEX(DropDowns!$E$3:$E$336,MATCH("*"&amp;$AG215&amp;"*",$AG$2:$AG$651,0)))</f>
        <v>Acid</v>
      </c>
      <c r="AY215" s="48" t="str">
        <f t="shared" si="38"/>
        <v>0223-BRO-CH-0126</v>
      </c>
      <c r="AZ215" s="48" t="str">
        <f t="shared" si="39"/>
        <v>Taliah Brown McCoy</v>
      </c>
      <c r="BA215" s="48" t="str">
        <f>$AZ215&amp;COUNTIF($AZ215:$AZ$651,$AZ215)</f>
        <v>Taliah Brown McCoy1</v>
      </c>
      <c r="BB215" s="68" t="str">
        <f>IF(INDEX('AAYME 2021_List'!$B$3:$B$311,MATCH($A215,'AAYME 2021_List'!$A$3:$A$311,0))="Yes","Yes","No")</f>
        <v>No</v>
      </c>
      <c r="BC215" s="48" t="str">
        <f>IF(INDEX('AAYME 2021_List'!$A$3:$A$311,MATCH($A215,'AAYME 2021_List'!$A$3:$A$311,0))=$A215,INDEX('AAYME 2021_List'!$C$3:$C$311,MATCH($A215,'AAYME 2021_List'!$A$3:$A$311,0)),"")</f>
        <v>03-Missing/Invalid transcript info</v>
      </c>
    </row>
    <row r="216" spans="1:55" x14ac:dyDescent="0.3">
      <c r="A216" s="48" t="str">
        <f>$AT216&amp;"-"&amp;UPPER(LEFT($D216,3))&amp;"-"&amp;UPPER(LEFT($C216,2))&amp;"-"&amp;$AU216</f>
        <v>0224-PAT-AS-0052</v>
      </c>
      <c r="B216" s="8">
        <v>224</v>
      </c>
      <c r="C216" s="143" t="s">
        <v>4102</v>
      </c>
      <c r="D216" s="143" t="s">
        <v>4103</v>
      </c>
      <c r="E216" s="143" t="s">
        <v>335</v>
      </c>
      <c r="F216" s="143" t="s">
        <v>170</v>
      </c>
      <c r="G216" s="8" t="s">
        <v>4104</v>
      </c>
      <c r="H216" s="8">
        <v>6019415167</v>
      </c>
      <c r="I216" s="143" t="s">
        <v>340</v>
      </c>
      <c r="J216" s="143" t="s">
        <v>4105</v>
      </c>
      <c r="K216" s="143"/>
      <c r="L216" s="8" t="s">
        <v>4106</v>
      </c>
      <c r="M216" s="8" t="s">
        <v>1041</v>
      </c>
      <c r="N216" s="8" t="s">
        <v>4104</v>
      </c>
      <c r="O216" s="8">
        <v>6019415167</v>
      </c>
      <c r="P216" s="143" t="s">
        <v>2112</v>
      </c>
      <c r="Q216" s="143" t="s">
        <v>394</v>
      </c>
      <c r="R216" s="8" t="s">
        <v>4107</v>
      </c>
      <c r="T216" s="143" t="s">
        <v>214</v>
      </c>
      <c r="U216" s="143" t="s">
        <v>214</v>
      </c>
      <c r="V216" s="8" t="s">
        <v>488</v>
      </c>
      <c r="W216" s="8">
        <v>39203</v>
      </c>
      <c r="X216" s="8" t="s">
        <v>348</v>
      </c>
      <c r="Y216" s="143" t="s">
        <v>209</v>
      </c>
      <c r="Z216" s="8" t="s">
        <v>2114</v>
      </c>
      <c r="AB216" s="8" t="s">
        <v>2115</v>
      </c>
      <c r="AE216" s="233" t="s">
        <v>48</v>
      </c>
      <c r="AF216" s="8" t="s">
        <v>4108</v>
      </c>
      <c r="AG216" s="8" t="s">
        <v>4109</v>
      </c>
      <c r="AH216" s="8" t="s">
        <v>4110</v>
      </c>
      <c r="AI216" s="8" t="s">
        <v>369</v>
      </c>
      <c r="AK216" s="8" t="s">
        <v>4111</v>
      </c>
      <c r="AL216" s="48" t="str">
        <f>IF($U216="","",IF(RIGHT($U216,4)=", MS",INDEX(DropDowns!$G$4:$G$1251,MATCH(TRIM($U216),DropDowns!$F$4:$F$1251,0)),INDEX(DropDowns!$G$4:$G$1251,MATCH(TRIM($U216)&amp;", MS",DropDowns!$F$4:$F$1251,0))))</f>
        <v>Hinds</v>
      </c>
      <c r="AM216" s="48" t="str">
        <f>IF(INDEX('AAYME 2021_List'!$A$3:$A$311,MATCH($A216,'AAYME 2021_List'!$A$3:$A$311,0))=$A216,INDEX('AAYME 2021_List'!$AC$3:$AC$311,MATCH($A216,'AAYME 2021_List'!$A$3:$A$311,0)),"")</f>
        <v>Hinds</v>
      </c>
      <c r="AN216" s="48" t="str">
        <f t="shared" si="33"/>
        <v>Ashlyn|Patterson|krdavis29@gmail.com|7</v>
      </c>
      <c r="AO216" s="48" t="str">
        <f t="shared" si="34"/>
        <v>Ashlyn|Patterson|7</v>
      </c>
      <c r="AP216" s="48" t="e">
        <f>INDEX(Transcripts_2021!$V$2:$V$324,MATCH($AN216,Transcripts_2021!$V$2:$V$324,0))</f>
        <v>#N/A</v>
      </c>
      <c r="AQ216" s="48" t="str">
        <f>INDEX(Transcripts_2021!$W$2:$W$324,MATCH($AO216,Transcripts_2021!$W$2:$W$324,0))</f>
        <v>Ashlyn|Patterson|7</v>
      </c>
      <c r="AR216" s="68" t="e">
        <f t="shared" si="35"/>
        <v>#N/A</v>
      </c>
      <c r="AS216" s="68" t="str">
        <f t="shared" si="36"/>
        <v>Yes</v>
      </c>
      <c r="AT216" s="48" t="str">
        <f t="shared" si="32"/>
        <v>0224</v>
      </c>
      <c r="AU216" s="48" t="str">
        <f>INDEX(Transcripts_2021!$AC$2:$AC$324,MATCH($AO216,Transcripts_2021!$W$2:$W$324,0))</f>
        <v>0052</v>
      </c>
      <c r="AV216" s="72" t="e">
        <f>IF(TRIM(LEFT($Y216, FIND(" County",$Y216)-1))=$AL216,"Yes",IF(TRIM(LEFT($Y216, FIND(" county",$Y216)-1))=$AL216,"Yes",IF(TRIM($Y216)=$AL216,"Yes","No")))</f>
        <v>#VALUE!</v>
      </c>
      <c r="AW216" s="68" t="str">
        <f>IF(INDEX(DropDowns!$E$3:$E$336,MATCH("*"&amp;$AF216&amp;"*",$AF$2:$AF$651,0))="","",INDEX(DropDowns!$E$3:$E$336,MATCH("*"&amp;$AF216&amp;"*",$AF$2:$AF$651,0)))</f>
        <v>Neuroscience</v>
      </c>
      <c r="AX216" s="68" t="str">
        <f>IF(INDEX(DropDowns!$E$3:$E$336,MATCH("*"&amp;$AG216&amp;"*",$AG$2:$AG$651,0))="","",INDEX(DropDowns!$E$3:$E$336,MATCH("*"&amp;$AG216&amp;"*",$AG$2:$AG$651,0)))</f>
        <v>Neuroscience</v>
      </c>
      <c r="AY216" s="48" t="str">
        <f t="shared" si="38"/>
        <v>0224-PAT-AS-0052</v>
      </c>
      <c r="AZ216" s="48" t="str">
        <f t="shared" si="39"/>
        <v>Keisha Davis</v>
      </c>
      <c r="BA216" s="48" t="str">
        <f>$AZ216&amp;COUNTIF($AZ216:$AZ$651,$AZ216)</f>
        <v>Keisha Davis1</v>
      </c>
      <c r="BB216" s="68" t="str">
        <f>IF(INDEX('AAYME 2021_List'!$B$3:$B$311,MATCH($A216,'AAYME 2021_List'!$A$3:$A$311,0))="Yes","Yes","No")</f>
        <v>Yes</v>
      </c>
      <c r="BC216" s="48" t="str">
        <f>IF(INDEX('AAYME 2021_List'!$A$3:$A$311,MATCH($A216,'AAYME 2021_List'!$A$3:$A$311,0))=$A216,INDEX('AAYME 2021_List'!$C$3:$C$311,MATCH($A216,'AAYME 2021_List'!$A$3:$A$311,0)),"")</f>
        <v>07-Alternate</v>
      </c>
    </row>
    <row r="217" spans="1:55" x14ac:dyDescent="0.3">
      <c r="A217" s="48"/>
      <c r="B217" s="8">
        <v>225</v>
      </c>
      <c r="C217" s="143" t="s">
        <v>4112</v>
      </c>
      <c r="D217" s="143" t="s">
        <v>4113</v>
      </c>
      <c r="E217" s="143" t="s">
        <v>335</v>
      </c>
      <c r="F217" s="143" t="s">
        <v>170</v>
      </c>
      <c r="G217" s="71" t="s">
        <v>4076</v>
      </c>
      <c r="H217" s="8">
        <v>6013164028</v>
      </c>
      <c r="I217" s="143" t="s">
        <v>401</v>
      </c>
      <c r="J217" s="143" t="s">
        <v>4114</v>
      </c>
      <c r="K217" s="143"/>
      <c r="L217" s="8" t="s">
        <v>4115</v>
      </c>
      <c r="M217" s="8" t="s">
        <v>4113</v>
      </c>
      <c r="N217" s="8" t="s">
        <v>4116</v>
      </c>
      <c r="O217" s="8">
        <v>6016659391</v>
      </c>
      <c r="P217" s="143" t="s">
        <v>2159</v>
      </c>
      <c r="Q217" s="143" t="s">
        <v>43</v>
      </c>
      <c r="R217" s="8" t="s">
        <v>4117</v>
      </c>
      <c r="T217" s="143" t="s">
        <v>562</v>
      </c>
      <c r="U217" s="143" t="s">
        <v>562</v>
      </c>
      <c r="V217" s="8" t="s">
        <v>488</v>
      </c>
      <c r="W217" s="8">
        <v>39204</v>
      </c>
      <c r="X217" s="8" t="s">
        <v>348</v>
      </c>
      <c r="Y217" s="143" t="s">
        <v>209</v>
      </c>
      <c r="Z217" s="8" t="s">
        <v>2114</v>
      </c>
      <c r="AE217" s="233" t="s">
        <v>50</v>
      </c>
      <c r="AF217" s="8" t="s">
        <v>4118</v>
      </c>
      <c r="AI217" s="8" t="s">
        <v>442</v>
      </c>
      <c r="AL217" s="48" t="str">
        <f>IF($U217="","",IF(RIGHT($U217,4)=", MS",INDEX(DropDowns!$G$4:$G$1251,MATCH(TRIM($U217),DropDowns!$F$4:$F$1251,0)),INDEX(DropDowns!$G$4:$G$1251,MATCH(TRIM($U217)&amp;", MS",DropDowns!$F$4:$F$1251,0))))</f>
        <v>Hinds</v>
      </c>
      <c r="AM217" s="48" t="s">
        <v>2130</v>
      </c>
      <c r="AN217" s="48" t="str">
        <f t="shared" si="33"/>
        <v>Alaysia|Veazy|m4melody@hotmail.com|8</v>
      </c>
      <c r="AO217" s="48" t="str">
        <f t="shared" si="34"/>
        <v>Alaysia|Veazy|8</v>
      </c>
      <c r="AP217" s="48" t="e">
        <f>INDEX(Transcripts_2021!$V$2:$V$324,MATCH($AN217,Transcripts_2021!$V$2:$V$324,0))</f>
        <v>#N/A</v>
      </c>
      <c r="AQ217" s="48" t="e">
        <f>INDEX(Transcripts_2021!$W$2:$W$324,MATCH($AO217,Transcripts_2021!$W$2:$W$324,0))</f>
        <v>#N/A</v>
      </c>
      <c r="AR217" s="68" t="e">
        <f t="shared" si="35"/>
        <v>#N/A</v>
      </c>
      <c r="AS217" s="68" t="e">
        <f t="shared" si="36"/>
        <v>#N/A</v>
      </c>
      <c r="AT217" s="48" t="str">
        <f t="shared" si="32"/>
        <v>0225</v>
      </c>
      <c r="AU217" s="48" t="e">
        <f>INDEX(Transcripts_2021!$AC$2:$AC$324,MATCH($AO217,Transcripts_2021!$W$2:$W$324,0))</f>
        <v>#N/A</v>
      </c>
      <c r="AV217" s="70" t="str">
        <f t="shared" ref="AV217:AV255" si="40">IF(TRIM($Y217)=$AL217,"Yes","No")</f>
        <v>Yes</v>
      </c>
      <c r="AW217" s="68" t="e">
        <f>IF(INDEX(DropDowns!$E$3:$E$336,MATCH("*"&amp;$AF217&amp;"*",$AF$2:$AF$651,0))="","",INDEX(DropDowns!$E$3:$E$336,MATCH("*"&amp;$AF217&amp;"*",$AF$2:$AF$651,0)))</f>
        <v>#VALUE!</v>
      </c>
      <c r="AX217" s="68" t="str">
        <f>IF(INDEX(DropDowns!$E$3:$E$336,MATCH("*"&amp;$AG217&amp;"*",$AG$2:$AG$651,0))="","",INDEX(DropDowns!$E$3:$E$336,MATCH("*"&amp;$AG217&amp;"*",$AG$2:$AG$651,0)))</f>
        <v>Acid</v>
      </c>
      <c r="AY217" s="48" t="e">
        <f t="shared" si="38"/>
        <v>#N/A</v>
      </c>
      <c r="AZ217" s="48" t="str">
        <f t="shared" si="39"/>
        <v>Latasha Veazy</v>
      </c>
      <c r="BA217" s="48" t="str">
        <f>$AZ217&amp;COUNTIF($AZ217:$AZ$651,$AZ217)</f>
        <v>Latasha Veazy1</v>
      </c>
      <c r="BB217" s="68" t="e">
        <f>IF(INDEX('AAYME 2021_List'!$B$3:$B$311,MATCH($A217,'AAYME 2021_List'!$A$3:$A$311,0))="Yes","Yes","No")</f>
        <v>#N/A</v>
      </c>
      <c r="BC217" s="8" t="s">
        <v>2131</v>
      </c>
    </row>
    <row r="218" spans="1:55" x14ac:dyDescent="0.3">
      <c r="A218" s="48"/>
      <c r="B218" s="8">
        <v>226</v>
      </c>
      <c r="C218" s="143" t="s">
        <v>1847</v>
      </c>
      <c r="D218" s="143" t="s">
        <v>4119</v>
      </c>
      <c r="E218" s="143" t="s">
        <v>335</v>
      </c>
      <c r="F218" s="143" t="s">
        <v>169</v>
      </c>
      <c r="G218" s="8" t="s">
        <v>4120</v>
      </c>
      <c r="H218" s="8">
        <v>6015779347</v>
      </c>
      <c r="I218" s="143" t="s">
        <v>376</v>
      </c>
      <c r="J218" s="143" t="s">
        <v>3384</v>
      </c>
      <c r="K218" s="143" t="s">
        <v>1707</v>
      </c>
      <c r="L218" s="8" t="s">
        <v>4121</v>
      </c>
      <c r="M218" s="8" t="s">
        <v>4122</v>
      </c>
      <c r="N218" s="8" t="s">
        <v>4123</v>
      </c>
      <c r="O218" s="8">
        <v>6014705658</v>
      </c>
      <c r="P218" s="143" t="s">
        <v>2159</v>
      </c>
      <c r="Q218" s="143" t="s">
        <v>43</v>
      </c>
      <c r="R218" s="8" t="s">
        <v>4124</v>
      </c>
      <c r="T218" s="143" t="s">
        <v>756</v>
      </c>
      <c r="U218" s="143" t="s">
        <v>756</v>
      </c>
      <c r="V218" s="8" t="s">
        <v>488</v>
      </c>
      <c r="W218" s="8">
        <v>39440</v>
      </c>
      <c r="X218" s="8" t="s">
        <v>348</v>
      </c>
      <c r="Y218" s="143" t="s">
        <v>218</v>
      </c>
      <c r="AD218" s="8" t="s">
        <v>2252</v>
      </c>
      <c r="AE218" s="233" t="s">
        <v>48</v>
      </c>
      <c r="AF218" s="8" t="s">
        <v>4125</v>
      </c>
      <c r="AG218" s="8" t="s">
        <v>4126</v>
      </c>
      <c r="AI218" s="8" t="s">
        <v>2165</v>
      </c>
      <c r="AJ218" s="8" t="s">
        <v>4127</v>
      </c>
      <c r="AL218" s="48" t="str">
        <f>IF($U218="","",IF(RIGHT($U218,4)=", MS",INDEX(DropDowns!$G$4:$G$1251,MATCH(TRIM($U218),DropDowns!$F$4:$F$1251,0)),INDEX(DropDowns!$G$4:$G$1251,MATCH(TRIM($U218)&amp;", MS",DropDowns!$F$4:$F$1251,0))))</f>
        <v>Jones</v>
      </c>
      <c r="AM218" s="48" t="s">
        <v>2130</v>
      </c>
      <c r="AN218" s="48" t="str">
        <f t="shared" si="33"/>
        <v>Malcolm|Terrell|mt8487@laurelschools.org|9</v>
      </c>
      <c r="AO218" s="48" t="str">
        <f t="shared" si="34"/>
        <v>Malcolm|Terrell|9</v>
      </c>
      <c r="AP218" s="48" t="e">
        <f>INDEX(Transcripts_2021!$V$2:$V$324,MATCH($AN218,Transcripts_2021!$V$2:$V$324,0))</f>
        <v>#N/A</v>
      </c>
      <c r="AQ218" s="48" t="e">
        <f>INDEX(Transcripts_2021!$W$2:$W$324,MATCH($AO218,Transcripts_2021!$W$2:$W$324,0))</f>
        <v>#N/A</v>
      </c>
      <c r="AR218" s="68" t="e">
        <f t="shared" si="35"/>
        <v>#N/A</v>
      </c>
      <c r="AS218" s="68" t="e">
        <f t="shared" si="36"/>
        <v>#N/A</v>
      </c>
      <c r="AT218" s="48" t="str">
        <f t="shared" si="32"/>
        <v>0226</v>
      </c>
      <c r="AU218" s="48" t="e">
        <f>INDEX(Transcripts_2021!$AC$2:$AC$324,MATCH($AO218,Transcripts_2021!$W$2:$W$324,0))</f>
        <v>#N/A</v>
      </c>
      <c r="AV218" s="68" t="str">
        <f t="shared" si="40"/>
        <v>Yes</v>
      </c>
      <c r="AW218" s="68" t="str">
        <f>IF(INDEX(DropDowns!$E$3:$E$336,MATCH("*"&amp;$AF218&amp;"*",$AF$2:$AF$651,0))="","",INDEX(DropDowns!$E$3:$E$336,MATCH("*"&amp;$AF218&amp;"*",$AF$2:$AF$651,0)))</f>
        <v>Numbers</v>
      </c>
      <c r="AX218" s="68" t="str">
        <f>IF(INDEX(DropDowns!$E$3:$E$336,MATCH("*"&amp;$AG218&amp;"*",$AG$2:$AG$651,0))="","",INDEX(DropDowns!$E$3:$E$336,MATCH("*"&amp;$AG218&amp;"*",$AG$2:$AG$651,0)))</f>
        <v>Numbers</v>
      </c>
      <c r="AY218" s="48" t="e">
        <f t="shared" si="38"/>
        <v>#N/A</v>
      </c>
      <c r="AZ218" s="48" t="str">
        <f t="shared" si="39"/>
        <v>Maria Townsend</v>
      </c>
      <c r="BA218" s="48" t="str">
        <f>$AZ218&amp;COUNTIF($AZ218:$AZ$651,$AZ218)</f>
        <v>Maria Townsend2</v>
      </c>
      <c r="BB218" s="68" t="e">
        <f>IF(INDEX('AAYME 2021_List'!$B$3:$B$311,MATCH($A218,'AAYME 2021_List'!$A$3:$A$311,0))="Yes","Yes","No")</f>
        <v>#N/A</v>
      </c>
      <c r="BC218" s="8" t="s">
        <v>2131</v>
      </c>
    </row>
    <row r="219" spans="1:55" x14ac:dyDescent="0.3">
      <c r="A219" s="48" t="str">
        <f>$AT219&amp;"-"&amp;UPPER(LEFT($D219,3))&amp;"-"&amp;UPPER(LEFT($C219,2))&amp;"-"&amp;$AU219</f>
        <v>0227-TER-KE-0146</v>
      </c>
      <c r="B219" s="8">
        <v>227</v>
      </c>
      <c r="C219" s="143" t="s">
        <v>2368</v>
      </c>
      <c r="D219" s="143" t="s">
        <v>527</v>
      </c>
      <c r="E219" s="143" t="s">
        <v>335</v>
      </c>
      <c r="F219" s="143" t="s">
        <v>170</v>
      </c>
      <c r="G219" s="8" t="s">
        <v>4128</v>
      </c>
      <c r="H219" s="8">
        <v>6626401907</v>
      </c>
      <c r="I219" s="143" t="s">
        <v>401</v>
      </c>
      <c r="J219" s="143" t="s">
        <v>4129</v>
      </c>
      <c r="K219" s="143" t="s">
        <v>4130</v>
      </c>
      <c r="L219" s="8" t="s">
        <v>349</v>
      </c>
      <c r="M219" s="8" t="s">
        <v>4131</v>
      </c>
      <c r="N219" s="8" t="s">
        <v>4132</v>
      </c>
      <c r="O219" s="8">
        <v>6015025224</v>
      </c>
      <c r="P219" s="143" t="s">
        <v>2112</v>
      </c>
      <c r="Q219" s="143" t="s">
        <v>45</v>
      </c>
      <c r="R219" s="8" t="s">
        <v>4133</v>
      </c>
      <c r="T219" s="143" t="s">
        <v>2767</v>
      </c>
      <c r="U219" s="143" t="s">
        <v>2767</v>
      </c>
      <c r="V219" s="8" t="s">
        <v>488</v>
      </c>
      <c r="W219" s="8">
        <v>39730</v>
      </c>
      <c r="X219" s="8" t="s">
        <v>348</v>
      </c>
      <c r="Y219" s="143" t="s">
        <v>232</v>
      </c>
      <c r="Z219" s="8" t="s">
        <v>2114</v>
      </c>
      <c r="AB219" s="8" t="s">
        <v>2115</v>
      </c>
      <c r="AE219" s="233" t="s">
        <v>48</v>
      </c>
      <c r="AF219" s="8" t="s">
        <v>4134</v>
      </c>
      <c r="AG219" s="8" t="s">
        <v>4135</v>
      </c>
      <c r="AI219" s="8" t="s">
        <v>459</v>
      </c>
      <c r="AL219" s="48" t="str">
        <f>IF($U219="","",IF(RIGHT($U219,4)=", MS",INDEX(DropDowns!$G$4:$G$1251,MATCH(TRIM($U219),DropDowns!$F$4:$F$1251,0)),INDEX(DropDowns!$G$4:$G$1251,MATCH(TRIM($U219)&amp;", MS",DropDowns!$F$4:$F$1251,0))))</f>
        <v>Monroe</v>
      </c>
      <c r="AM219" s="48" t="str">
        <f>IF(INDEX('AAYME 2021_List'!$A$3:$A$311,MATCH($A219,'AAYME 2021_List'!$A$3:$A$311,0))=$A219,INDEX('AAYME 2021_List'!$AC$3:$AC$311,MATCH($A219,'AAYME 2021_List'!$A$3:$A$311,0)),"")</f>
        <v>Monroe</v>
      </c>
      <c r="AN219" s="48" t="str">
        <f t="shared" si="33"/>
        <v>Kennedy|Terry|TerryKennedy025@gmail.com|8</v>
      </c>
      <c r="AO219" s="48" t="str">
        <f t="shared" si="34"/>
        <v>Kennedy|Terry|8</v>
      </c>
      <c r="AP219" s="48" t="e">
        <f>INDEX(Transcripts_2021!$V$2:$V$324,MATCH($AN219,Transcripts_2021!$V$2:$V$324,0))</f>
        <v>#N/A</v>
      </c>
      <c r="AQ219" s="48" t="str">
        <f>INDEX(Transcripts_2021!$W$2:$W$324,MATCH($AO219,Transcripts_2021!$W$2:$W$324,0))</f>
        <v>kennedy|Terry|8</v>
      </c>
      <c r="AR219" s="68" t="e">
        <f t="shared" si="35"/>
        <v>#N/A</v>
      </c>
      <c r="AS219" s="68" t="str">
        <f t="shared" si="36"/>
        <v>Yes</v>
      </c>
      <c r="AT219" s="48" t="str">
        <f t="shared" si="32"/>
        <v>0227</v>
      </c>
      <c r="AU219" s="48" t="str">
        <f>INDEX(Transcripts_2021!$AC$2:$AC$324,MATCH($AO219,Transcripts_2021!$W$2:$W$324,0))</f>
        <v>0146</v>
      </c>
      <c r="AV219" s="68" t="str">
        <f t="shared" si="40"/>
        <v>Yes</v>
      </c>
      <c r="AW219" s="68" t="e">
        <f>IF(INDEX(DropDowns!$E$3:$E$336,MATCH("*"&amp;$AF219&amp;"*",$AF$2:$AF$651,0))="","",INDEX(DropDowns!$E$3:$E$336,MATCH("*"&amp;$AF219&amp;"*",$AF$2:$AF$651,0)))</f>
        <v>#VALUE!</v>
      </c>
      <c r="AX219" s="68" t="str">
        <f>IF(INDEX(DropDowns!$E$3:$E$336,MATCH("*"&amp;$AG219&amp;"*",$AG$2:$AG$651,0))="","",INDEX(DropDowns!$E$3:$E$336,MATCH("*"&amp;$AG219&amp;"*",$AG$2:$AG$651,0)))</f>
        <v>Nurse</v>
      </c>
      <c r="AY219" s="48" t="str">
        <f t="shared" si="38"/>
        <v>0227-TER-KE-0146</v>
      </c>
      <c r="AZ219" s="48" t="str">
        <f t="shared" si="39"/>
        <v>Terry Tynisha</v>
      </c>
      <c r="BA219" s="48" t="str">
        <f>$AZ219&amp;COUNTIF($AZ219:$AZ$651,$AZ219)</f>
        <v>Terry Tynisha1</v>
      </c>
      <c r="BB219" s="68" t="str">
        <f>IF(INDEX('AAYME 2021_List'!$B$3:$B$311,MATCH($A219,'AAYME 2021_List'!$A$3:$A$311,0))="Yes","Yes","No")</f>
        <v>No</v>
      </c>
      <c r="BC219" s="48" t="str">
        <f>IF(INDEX('AAYME 2021_List'!$A$3:$A$311,MATCH($A219,'AAYME 2021_List'!$A$3:$A$311,0))=$A219,INDEX('AAYME 2021_List'!$C$3:$C$311,MATCH($A219,'AAYME 2021_List'!$A$3:$A$311,0)),"")</f>
        <v>99-Not Selected</v>
      </c>
    </row>
    <row r="220" spans="1:55" x14ac:dyDescent="0.3">
      <c r="A220" s="48"/>
      <c r="B220" s="8">
        <v>228</v>
      </c>
      <c r="C220" s="143" t="s">
        <v>4136</v>
      </c>
      <c r="D220" s="143" t="s">
        <v>4119</v>
      </c>
      <c r="E220" s="143" t="s">
        <v>335</v>
      </c>
      <c r="F220" s="143" t="s">
        <v>169</v>
      </c>
      <c r="G220" s="8" t="s">
        <v>4123</v>
      </c>
      <c r="H220" s="8">
        <v>6015779279</v>
      </c>
      <c r="I220" s="143" t="s">
        <v>401</v>
      </c>
      <c r="J220" s="143" t="s">
        <v>1410</v>
      </c>
      <c r="K220" s="143" t="s">
        <v>1707</v>
      </c>
      <c r="L220" s="8" t="s">
        <v>4137</v>
      </c>
      <c r="M220" s="8" t="s">
        <v>4122</v>
      </c>
      <c r="N220" s="8" t="s">
        <v>4123</v>
      </c>
      <c r="O220" s="8">
        <v>6014705658</v>
      </c>
      <c r="P220" s="143" t="s">
        <v>2159</v>
      </c>
      <c r="Q220" s="143" t="s">
        <v>43</v>
      </c>
      <c r="R220" s="8" t="s">
        <v>4124</v>
      </c>
      <c r="T220" s="143" t="s">
        <v>756</v>
      </c>
      <c r="U220" s="143" t="s">
        <v>756</v>
      </c>
      <c r="V220" s="8" t="s">
        <v>488</v>
      </c>
      <c r="W220" s="8">
        <v>39440</v>
      </c>
      <c r="X220" s="8" t="s">
        <v>348</v>
      </c>
      <c r="Y220" s="143" t="s">
        <v>218</v>
      </c>
      <c r="AD220" s="8" t="s">
        <v>2252</v>
      </c>
      <c r="AE220" s="233" t="s">
        <v>48</v>
      </c>
      <c r="AF220" s="8" t="s">
        <v>4138</v>
      </c>
      <c r="AG220" s="8" t="s">
        <v>4139</v>
      </c>
      <c r="AI220" s="8" t="s">
        <v>2165</v>
      </c>
      <c r="AJ220" s="8" t="s">
        <v>4127</v>
      </c>
      <c r="AL220" s="48" t="str">
        <f>IF($U220="","",IF(RIGHT($U220,4)=", MS",INDEX(DropDowns!$G$4:$G$1251,MATCH(TRIM($U220),DropDowns!$F$4:$F$1251,0)),INDEX(DropDowns!$G$4:$G$1251,MATCH(TRIM($U220)&amp;", MS",DropDowns!$F$4:$F$1251,0))))</f>
        <v>Jones</v>
      </c>
      <c r="AM220" s="48" t="s">
        <v>2130</v>
      </c>
      <c r="AN220" s="48" t="str">
        <f t="shared" si="33"/>
        <v>Mikah|Terrell|mariatownsend@rocketmail.com|8</v>
      </c>
      <c r="AO220" s="48" t="str">
        <f t="shared" si="34"/>
        <v>Mikah|Terrell|8</v>
      </c>
      <c r="AP220" s="48" t="e">
        <f>INDEX(Transcripts_2021!$V$2:$V$324,MATCH($AN220,Transcripts_2021!$V$2:$V$324,0))</f>
        <v>#N/A</v>
      </c>
      <c r="AQ220" s="48" t="e">
        <f>INDEX(Transcripts_2021!$W$2:$W$324,MATCH($AO220,Transcripts_2021!$W$2:$W$324,0))</f>
        <v>#N/A</v>
      </c>
      <c r="AR220" s="68" t="e">
        <f t="shared" si="35"/>
        <v>#N/A</v>
      </c>
      <c r="AS220" s="68" t="e">
        <f t="shared" si="36"/>
        <v>#N/A</v>
      </c>
      <c r="AT220" s="48" t="str">
        <f t="shared" si="32"/>
        <v>0228</v>
      </c>
      <c r="AU220" s="48" t="e">
        <f>INDEX(Transcripts_2021!$AC$2:$AC$324,MATCH($AO220,Transcripts_2021!$W$2:$W$324,0))</f>
        <v>#N/A</v>
      </c>
      <c r="AV220" s="68" t="str">
        <f t="shared" si="40"/>
        <v>Yes</v>
      </c>
      <c r="AW220" s="68" t="str">
        <f>IF(INDEX(DropDowns!$E$3:$E$336,MATCH("*"&amp;$AF220&amp;"*",$AF$2:$AF$651,0))="","",INDEX(DropDowns!$E$3:$E$336,MATCH("*"&amp;$AF220&amp;"*",$AF$2:$AF$651,0)))</f>
        <v>Nursing</v>
      </c>
      <c r="AX220" s="68" t="str">
        <f>IF(INDEX(DropDowns!$E$3:$E$336,MATCH("*"&amp;$AG220&amp;"*",$AG$2:$AG$651,0))="","",INDEX(DropDowns!$E$3:$E$336,MATCH("*"&amp;$AG220&amp;"*",$AG$2:$AG$651,0)))</f>
        <v>Nursing</v>
      </c>
      <c r="AY220" s="48" t="e">
        <f t="shared" si="38"/>
        <v>#N/A</v>
      </c>
      <c r="AZ220" s="48" t="str">
        <f t="shared" si="39"/>
        <v>Maria Townsend</v>
      </c>
      <c r="BA220" s="48" t="str">
        <f>$AZ220&amp;COUNTIF($AZ220:$AZ$651,$AZ220)</f>
        <v>Maria Townsend1</v>
      </c>
      <c r="BB220" s="68" t="e">
        <f>IF(INDEX('AAYME 2021_List'!$B$3:$B$311,MATCH($A220,'AAYME 2021_List'!$A$3:$A$311,0))="Yes","Yes","No")</f>
        <v>#N/A</v>
      </c>
      <c r="BC220" s="8" t="s">
        <v>2131</v>
      </c>
    </row>
    <row r="221" spans="1:55" x14ac:dyDescent="0.3">
      <c r="A221" s="48"/>
      <c r="B221" s="8">
        <v>229</v>
      </c>
      <c r="C221" s="143" t="s">
        <v>4140</v>
      </c>
      <c r="D221" s="143" t="s">
        <v>3825</v>
      </c>
      <c r="E221" s="143" t="s">
        <v>335</v>
      </c>
      <c r="F221" s="143" t="s">
        <v>170</v>
      </c>
      <c r="G221" s="8" t="s">
        <v>4141</v>
      </c>
      <c r="H221" s="8">
        <v>6625887646</v>
      </c>
      <c r="I221" s="143" t="s">
        <v>401</v>
      </c>
      <c r="J221" s="143" t="s">
        <v>3290</v>
      </c>
      <c r="K221" s="143" t="s">
        <v>4142</v>
      </c>
      <c r="L221" s="8" t="s">
        <v>4143</v>
      </c>
      <c r="M221" s="8" t="s">
        <v>202</v>
      </c>
      <c r="N221" s="8" t="s">
        <v>4141</v>
      </c>
      <c r="O221" s="8">
        <v>6625887646</v>
      </c>
      <c r="P221" s="143" t="s">
        <v>2112</v>
      </c>
      <c r="Q221" s="143" t="s">
        <v>394</v>
      </c>
      <c r="R221" s="8" t="s">
        <v>4144</v>
      </c>
      <c r="T221" s="143" t="s">
        <v>3291</v>
      </c>
      <c r="U221" s="143" t="s">
        <v>3291</v>
      </c>
      <c r="V221" s="8" t="s">
        <v>488</v>
      </c>
      <c r="W221" s="8">
        <v>38732</v>
      </c>
      <c r="X221" s="8" t="s">
        <v>348</v>
      </c>
      <c r="Y221" s="143" t="s">
        <v>190</v>
      </c>
      <c r="Z221" s="8" t="s">
        <v>2114</v>
      </c>
      <c r="AB221" s="8" t="s">
        <v>2115</v>
      </c>
      <c r="AE221" s="233" t="s">
        <v>48</v>
      </c>
      <c r="AF221" s="8" t="s">
        <v>4145</v>
      </c>
      <c r="AG221" s="8" t="s">
        <v>4146</v>
      </c>
      <c r="AH221" s="8" t="s">
        <v>4147</v>
      </c>
      <c r="AI221" s="8" t="s">
        <v>442</v>
      </c>
      <c r="AK221" s="8" t="s">
        <v>4148</v>
      </c>
      <c r="AL221" s="48" t="str">
        <f>IF($U221="","",IF(RIGHT($U221,4)=", MS",INDEX(DropDowns!$G$4:$G$1251,MATCH(TRIM($U221),DropDowns!$F$4:$F$1251,0)),INDEX(DropDowns!$G$4:$G$1251,MATCH(TRIM($U221)&amp;", MS",DropDowns!$F$4:$F$1251,0))))</f>
        <v>Bolivar</v>
      </c>
      <c r="AM221" s="48" t="s">
        <v>2130</v>
      </c>
      <c r="AN221" s="48" t="str">
        <f t="shared" si="33"/>
        <v>Braxtyn|Forrest|geishaforrest@yahoo.com|8</v>
      </c>
      <c r="AO221" s="48" t="str">
        <f t="shared" si="34"/>
        <v>Braxtyn|Forrest|8</v>
      </c>
      <c r="AP221" s="48" t="e">
        <f>INDEX(Transcripts_2021!$V$2:$V$324,MATCH($AN221,Transcripts_2021!$V$2:$V$324,0))</f>
        <v>#N/A</v>
      </c>
      <c r="AQ221" s="48" t="e">
        <f>INDEX(Transcripts_2021!$W$2:$W$324,MATCH($AO221,Transcripts_2021!$W$2:$W$324,0))</f>
        <v>#N/A</v>
      </c>
      <c r="AR221" s="68" t="e">
        <f t="shared" si="35"/>
        <v>#N/A</v>
      </c>
      <c r="AS221" s="68" t="e">
        <f t="shared" si="36"/>
        <v>#N/A</v>
      </c>
      <c r="AT221" s="48" t="str">
        <f t="shared" si="32"/>
        <v>0229</v>
      </c>
      <c r="AU221" s="48" t="e">
        <f>INDEX(Transcripts_2021!$AC$2:$AC$324,MATCH($AO221,Transcripts_2021!$W$2:$W$324,0))</f>
        <v>#N/A</v>
      </c>
      <c r="AV221" s="68" t="str">
        <f t="shared" si="40"/>
        <v>Yes</v>
      </c>
      <c r="AW221" s="68" t="e">
        <f>IF(INDEX(DropDowns!$E$3:$E$336,MATCH("*"&amp;$AF221&amp;"*",$AF$2:$AF$651,0))="","",INDEX(DropDowns!$E$3:$E$336,MATCH("*"&amp;$AF221&amp;"*",$AF$2:$AF$651,0)))</f>
        <v>#VALUE!</v>
      </c>
      <c r="AX221" s="68" t="e">
        <f>IF(INDEX(DropDowns!$E$3:$E$336,MATCH("*"&amp;$AG221&amp;"*",$AG$2:$AG$651,0))="","",INDEX(DropDowns!$E$3:$E$336,MATCH("*"&amp;$AG221&amp;"*",$AG$2:$AG$651,0)))</f>
        <v>#VALUE!</v>
      </c>
      <c r="AY221" s="48" t="e">
        <f t="shared" si="38"/>
        <v>#N/A</v>
      </c>
      <c r="AZ221" s="48" t="str">
        <f t="shared" si="39"/>
        <v>Geisha Forrest</v>
      </c>
      <c r="BA221" s="48" t="str">
        <f>$AZ221&amp;COUNTIF($AZ221:$AZ$651,$AZ221)</f>
        <v>Geisha Forrest1</v>
      </c>
      <c r="BB221" s="68" t="e">
        <f>IF(INDEX('AAYME 2021_List'!$B$3:$B$311,MATCH($A221,'AAYME 2021_List'!$A$3:$A$311,0))="Yes","Yes","No")</f>
        <v>#N/A</v>
      </c>
      <c r="BC221" s="8" t="s">
        <v>2131</v>
      </c>
    </row>
    <row r="222" spans="1:55" x14ac:dyDescent="0.3">
      <c r="A222" s="48"/>
      <c r="B222" s="8">
        <v>230</v>
      </c>
      <c r="C222" s="143" t="s">
        <v>4149</v>
      </c>
      <c r="D222" s="143" t="s">
        <v>884</v>
      </c>
      <c r="E222" s="143" t="s">
        <v>335</v>
      </c>
      <c r="F222" s="143" t="s">
        <v>170</v>
      </c>
      <c r="G222" s="8" t="s">
        <v>4150</v>
      </c>
      <c r="H222" s="8">
        <v>6624361627</v>
      </c>
      <c r="I222" s="143" t="s">
        <v>401</v>
      </c>
      <c r="J222" s="143" t="s">
        <v>4151</v>
      </c>
      <c r="K222" s="143" t="s">
        <v>232</v>
      </c>
      <c r="L222" s="8" t="s">
        <v>4152</v>
      </c>
      <c r="M222" s="8" t="s">
        <v>884</v>
      </c>
      <c r="N222" s="8" t="s">
        <v>4153</v>
      </c>
      <c r="O222" s="8">
        <v>6628253155</v>
      </c>
      <c r="P222" s="143" t="s">
        <v>2112</v>
      </c>
      <c r="Q222" s="143" t="s">
        <v>394</v>
      </c>
      <c r="R222" s="8" t="s">
        <v>4154</v>
      </c>
      <c r="T222" s="143" t="s">
        <v>4155</v>
      </c>
      <c r="U222" s="143" t="s">
        <v>4155</v>
      </c>
      <c r="V222" s="8" t="s">
        <v>488</v>
      </c>
      <c r="W222" s="8" t="s">
        <v>4155</v>
      </c>
      <c r="X222" s="8" t="s">
        <v>348</v>
      </c>
      <c r="Y222" s="143" t="s">
        <v>232</v>
      </c>
      <c r="Z222" s="8" t="s">
        <v>2114</v>
      </c>
      <c r="AB222" s="8" t="s">
        <v>2115</v>
      </c>
      <c r="AE222" s="233" t="s">
        <v>48</v>
      </c>
      <c r="AF222" s="8" t="s">
        <v>4156</v>
      </c>
      <c r="AG222" s="8" t="s">
        <v>4157</v>
      </c>
      <c r="AI222" s="8" t="s">
        <v>442</v>
      </c>
      <c r="AL222" s="48" t="str">
        <f>IF($U222="","",IF(RIGHT($U222,4)=", MS",INDEX(DropDowns!$G$4:$G$1251,MATCH(TRIM($U222),DropDowns!$F$4:$F$1251,0)),INDEX(DropDowns!$G$4:$G$1251,MATCH(TRIM($U222)&amp;", MS",DropDowns!$F$4:$F$1251,0))))</f>
        <v>Monroe</v>
      </c>
      <c r="AM222" s="48" t="s">
        <v>2130</v>
      </c>
      <c r="AN222" s="48" t="str">
        <f t="shared" si="33"/>
        <v>Brionna|Williams|brionnawilliams27@gmail.com|8</v>
      </c>
      <c r="AO222" s="48" t="str">
        <f t="shared" si="34"/>
        <v>Brionna|Williams|8</v>
      </c>
      <c r="AP222" s="48" t="e">
        <f>INDEX(Transcripts_2021!$V$2:$V$324,MATCH($AN222,Transcripts_2021!$V$2:$V$324,0))</f>
        <v>#N/A</v>
      </c>
      <c r="AQ222" s="48" t="e">
        <f>INDEX(Transcripts_2021!$W$2:$W$324,MATCH($AO222,Transcripts_2021!$W$2:$W$324,0))</f>
        <v>#N/A</v>
      </c>
      <c r="AR222" s="68" t="e">
        <f t="shared" si="35"/>
        <v>#N/A</v>
      </c>
      <c r="AS222" s="68" t="e">
        <f t="shared" si="36"/>
        <v>#N/A</v>
      </c>
      <c r="AT222" s="48" t="str">
        <f t="shared" si="32"/>
        <v>0230</v>
      </c>
      <c r="AU222" s="48" t="e">
        <f>INDEX(Transcripts_2021!$AC$2:$AC$324,MATCH($AO222,Transcripts_2021!$W$2:$W$324,0))</f>
        <v>#N/A</v>
      </c>
      <c r="AV222" s="68" t="str">
        <f t="shared" si="40"/>
        <v>Yes</v>
      </c>
      <c r="AW222" s="68" t="str">
        <f>IF(INDEX(DropDowns!$E$3:$E$336,MATCH("*"&amp;$AF222&amp;"*",$AF$2:$AF$651,0))="","",INDEX(DropDowns!$E$3:$E$336,MATCH("*"&amp;$AF222&amp;"*",$AF$2:$AF$651,0)))</f>
        <v>Observatory</v>
      </c>
      <c r="AX222" s="68" t="str">
        <f>IF(INDEX(DropDowns!$E$3:$E$336,MATCH("*"&amp;$AG222&amp;"*",$AG$2:$AG$651,0))="","",INDEX(DropDowns!$E$3:$E$336,MATCH("*"&amp;$AG222&amp;"*",$AG$2:$AG$651,0)))</f>
        <v>Observatory</v>
      </c>
      <c r="AY222" s="48" t="e">
        <f t="shared" si="38"/>
        <v>#N/A</v>
      </c>
      <c r="AZ222" s="48" t="str">
        <f t="shared" si="39"/>
        <v>Fadeelah Williams</v>
      </c>
      <c r="BA222" s="48" t="str">
        <f>$AZ222&amp;COUNTIF($AZ222:$AZ$651,$AZ222)</f>
        <v>Fadeelah Williams1</v>
      </c>
      <c r="BB222" s="68" t="e">
        <f>IF(INDEX('AAYME 2021_List'!$B$3:$B$311,MATCH($A222,'AAYME 2021_List'!$A$3:$A$311,0))="Yes","Yes","No")</f>
        <v>#N/A</v>
      </c>
      <c r="BC222" s="8" t="s">
        <v>2131</v>
      </c>
    </row>
    <row r="223" spans="1:55" x14ac:dyDescent="0.3">
      <c r="A223" s="48"/>
      <c r="B223" s="8">
        <v>232</v>
      </c>
      <c r="C223" s="143" t="s">
        <v>4158</v>
      </c>
      <c r="D223" s="143" t="s">
        <v>2377</v>
      </c>
      <c r="E223" s="143" t="s">
        <v>335</v>
      </c>
      <c r="F223" s="143" t="s">
        <v>170</v>
      </c>
      <c r="G223" s="8" t="s">
        <v>4159</v>
      </c>
      <c r="H223" s="8">
        <v>7315019747</v>
      </c>
      <c r="I223" s="143" t="s">
        <v>376</v>
      </c>
      <c r="J223" s="143" t="s">
        <v>4160</v>
      </c>
      <c r="K223" s="143" t="s">
        <v>4161</v>
      </c>
      <c r="L223" s="8" t="s">
        <v>4162</v>
      </c>
      <c r="M223" s="8" t="s">
        <v>2377</v>
      </c>
      <c r="N223" s="8" t="s">
        <v>4163</v>
      </c>
      <c r="O223" s="8">
        <v>6625448290</v>
      </c>
      <c r="P223" s="143" t="s">
        <v>2112</v>
      </c>
      <c r="Q223" s="143" t="s">
        <v>45</v>
      </c>
      <c r="R223" s="8" t="s">
        <v>4164</v>
      </c>
      <c r="T223" s="143" t="s">
        <v>4165</v>
      </c>
      <c r="U223" s="143" t="s">
        <v>4165</v>
      </c>
      <c r="V223" s="8" t="s">
        <v>488</v>
      </c>
      <c r="W223" s="8">
        <v>38650</v>
      </c>
      <c r="X223" s="8" t="s">
        <v>348</v>
      </c>
      <c r="Y223" s="143" t="s">
        <v>257</v>
      </c>
      <c r="Z223" s="8" t="s">
        <v>2114</v>
      </c>
      <c r="AE223" s="233" t="s">
        <v>48</v>
      </c>
      <c r="AF223" s="8" t="s">
        <v>4166</v>
      </c>
      <c r="AI223" s="8" t="s">
        <v>369</v>
      </c>
      <c r="AL223" s="48" t="str">
        <f>IF($U223="","",IF(RIGHT($U223,4)=", MS",INDEX(DropDowns!$G$4:$G$1251,MATCH(TRIM($U223),DropDowns!$F$4:$F$1251,0)),INDEX(DropDowns!$G$4:$G$1251,MATCH(TRIM($U223)&amp;", MS",DropDowns!$F$4:$F$1251,0))))</f>
        <v>Union</v>
      </c>
      <c r="AM223" s="48" t="s">
        <v>2130</v>
      </c>
      <c r="AN223" s="48" t="str">
        <f t="shared" si="33"/>
        <v>Meekness|Harvey|hmeekness@gmail.com|9</v>
      </c>
      <c r="AO223" s="48" t="str">
        <f t="shared" si="34"/>
        <v>Meekness|Harvey|9</v>
      </c>
      <c r="AP223" s="48" t="e">
        <f>INDEX(Transcripts_2021!$V$2:$V$324,MATCH($AN223,Transcripts_2021!$V$2:$V$324,0))</f>
        <v>#N/A</v>
      </c>
      <c r="AQ223" s="48" t="e">
        <f>INDEX(Transcripts_2021!$W$2:$W$324,MATCH($AO223,Transcripts_2021!$W$2:$W$324,0))</f>
        <v>#N/A</v>
      </c>
      <c r="AR223" s="68" t="e">
        <f t="shared" si="35"/>
        <v>#N/A</v>
      </c>
      <c r="AS223" s="68" t="e">
        <f t="shared" si="36"/>
        <v>#N/A</v>
      </c>
      <c r="AT223" s="48" t="str">
        <f t="shared" si="32"/>
        <v>0232</v>
      </c>
      <c r="AU223" s="48" t="e">
        <f>INDEX(Transcripts_2021!$AC$2:$AC$324,MATCH($AO223,Transcripts_2021!$W$2:$W$324,0))</f>
        <v>#N/A</v>
      </c>
      <c r="AV223" s="68" t="str">
        <f t="shared" si="40"/>
        <v>Yes</v>
      </c>
      <c r="AW223" s="68" t="str">
        <f>IF(INDEX(DropDowns!$E$3:$E$336,MATCH("*"&amp;$AF223&amp;"*",$AF$2:$AF$651,0))="","",INDEX(DropDowns!$E$3:$E$336,MATCH("*"&amp;$AF223&amp;"*",$AF$2:$AF$651,0)))</f>
        <v>Occupational Therapy</v>
      </c>
      <c r="AX223" s="68" t="str">
        <f>IF(INDEX(DropDowns!$E$3:$E$336,MATCH("*"&amp;$AG223&amp;"*",$AG$2:$AG$651,0))="","",INDEX(DropDowns!$E$3:$E$336,MATCH("*"&amp;$AG223&amp;"*",$AG$2:$AG$651,0)))</f>
        <v>Acid</v>
      </c>
      <c r="AY223" s="48" t="e">
        <f t="shared" si="38"/>
        <v>#N/A</v>
      </c>
      <c r="AZ223" s="48" t="str">
        <f t="shared" si="39"/>
        <v>Shameka Harvey</v>
      </c>
      <c r="BA223" s="48" t="str">
        <f>$AZ223&amp;COUNTIF($AZ223:$AZ$651,$AZ223)</f>
        <v>Shameka Harvey1</v>
      </c>
      <c r="BB223" s="68" t="e">
        <f>IF(INDEX('AAYME 2021_List'!$B$3:$B$311,MATCH($A223,'AAYME 2021_List'!$A$3:$A$311,0))="Yes","Yes","No")</f>
        <v>#N/A</v>
      </c>
      <c r="BC223" s="8" t="s">
        <v>2131</v>
      </c>
    </row>
    <row r="224" spans="1:55" x14ac:dyDescent="0.3">
      <c r="A224" s="48"/>
      <c r="B224" s="8">
        <v>233</v>
      </c>
      <c r="C224" s="143" t="s">
        <v>1677</v>
      </c>
      <c r="D224" s="143" t="s">
        <v>1678</v>
      </c>
      <c r="E224" s="143" t="s">
        <v>335</v>
      </c>
      <c r="F224" s="143" t="s">
        <v>170</v>
      </c>
      <c r="G224" s="8" t="s">
        <v>4167</v>
      </c>
      <c r="H224" s="8">
        <v>9012867452</v>
      </c>
      <c r="I224" s="143" t="s">
        <v>340</v>
      </c>
      <c r="J224" s="143" t="s">
        <v>4168</v>
      </c>
      <c r="K224" s="143" t="s">
        <v>4169</v>
      </c>
      <c r="L224" s="8" t="s">
        <v>1684</v>
      </c>
      <c r="M224" s="8" t="s">
        <v>4170</v>
      </c>
      <c r="N224" s="8" t="s">
        <v>1686</v>
      </c>
      <c r="O224" s="8">
        <v>9013613142</v>
      </c>
      <c r="P224" s="143" t="s">
        <v>2112</v>
      </c>
      <c r="Q224" s="143" t="s">
        <v>394</v>
      </c>
      <c r="R224" s="8" t="s">
        <v>1681</v>
      </c>
      <c r="T224" s="143" t="s">
        <v>1682</v>
      </c>
      <c r="U224" s="143" t="s">
        <v>1682</v>
      </c>
      <c r="V224" s="8" t="s">
        <v>488</v>
      </c>
      <c r="W224" s="8">
        <v>38611</v>
      </c>
      <c r="X224" s="8" t="s">
        <v>348</v>
      </c>
      <c r="Y224" s="143" t="s">
        <v>4171</v>
      </c>
      <c r="Z224" s="8" t="s">
        <v>2114</v>
      </c>
      <c r="AB224" s="8" t="s">
        <v>2115</v>
      </c>
      <c r="AE224" s="233" t="s">
        <v>49</v>
      </c>
      <c r="AF224" s="8" t="s">
        <v>4172</v>
      </c>
      <c r="AG224" s="8" t="s">
        <v>4173</v>
      </c>
      <c r="AI224" s="8" t="s">
        <v>459</v>
      </c>
      <c r="AL224" s="48" t="str">
        <f>IF($U224="","",IF(RIGHT($U224,4)=", MS",INDEX(DropDowns!$G$4:$G$1251,MATCH(TRIM($U224),DropDowns!$F$4:$F$1251,0)),INDEX(DropDowns!$G$4:$G$1251,MATCH(TRIM($U224)&amp;", MS",DropDowns!$F$4:$F$1251,0))))</f>
        <v>Marshall</v>
      </c>
      <c r="AM224" s="48" t="s">
        <v>2130</v>
      </c>
      <c r="AN224" s="48" t="str">
        <f t="shared" si="33"/>
        <v>Trinity|Tunstall|trinitytunstall3@gmail.com|7</v>
      </c>
      <c r="AO224" s="48" t="str">
        <f t="shared" si="34"/>
        <v>Trinity|Tunstall|7</v>
      </c>
      <c r="AP224" s="48" t="e">
        <f>INDEX(Transcripts_2021!$V$2:$V$324,MATCH($AN224,Transcripts_2021!$V$2:$V$324,0))</f>
        <v>#N/A</v>
      </c>
      <c r="AQ224" s="48" t="e">
        <f>INDEX(Transcripts_2021!$W$2:$W$324,MATCH($AO224,Transcripts_2021!$W$2:$W$324,0))</f>
        <v>#N/A</v>
      </c>
      <c r="AR224" s="68" t="e">
        <f t="shared" si="35"/>
        <v>#N/A</v>
      </c>
      <c r="AS224" s="68" t="e">
        <f t="shared" si="36"/>
        <v>#N/A</v>
      </c>
      <c r="AT224" s="48" t="str">
        <f t="shared" si="32"/>
        <v>0233</v>
      </c>
      <c r="AU224" s="48" t="e">
        <f>INDEX(Transcripts_2021!$AC$2:$AC$324,MATCH($AO224,Transcripts_2021!$W$2:$W$324,0))</f>
        <v>#N/A</v>
      </c>
      <c r="AV224" s="68" t="str">
        <f t="shared" si="40"/>
        <v>No</v>
      </c>
      <c r="AW224" s="68" t="str">
        <f>IF(INDEX(DropDowns!$E$3:$E$336,MATCH("*"&amp;$AF224&amp;"*",$AF$2:$AF$651,0))="","",INDEX(DropDowns!$E$3:$E$336,MATCH("*"&amp;$AF224&amp;"*",$AF$2:$AF$651,0)))</f>
        <v>Ocean</v>
      </c>
      <c r="AX224" s="68" t="str">
        <f>IF(INDEX(DropDowns!$E$3:$E$336,MATCH("*"&amp;$AG224&amp;"*",$AG$2:$AG$651,0))="","",INDEX(DropDowns!$E$3:$E$336,MATCH("*"&amp;$AG224&amp;"*",$AG$2:$AG$651,0)))</f>
        <v>Ocean</v>
      </c>
      <c r="AY224" s="48" t="e">
        <f t="shared" si="38"/>
        <v>#N/A</v>
      </c>
      <c r="AZ224" s="48" t="str">
        <f t="shared" si="39"/>
        <v>Carra Hankins</v>
      </c>
      <c r="BA224" s="48" t="str">
        <f>$AZ224&amp;COUNTIF($AZ224:$AZ$651,$AZ224)</f>
        <v>Carra Hankins1</v>
      </c>
      <c r="BB224" s="68" t="e">
        <f>IF(INDEX('AAYME 2021_List'!$B$3:$B$311,MATCH($A224,'AAYME 2021_List'!$A$3:$A$311,0))="Yes","Yes","No")</f>
        <v>#N/A</v>
      </c>
      <c r="BC224" s="8" t="s">
        <v>2131</v>
      </c>
    </row>
    <row r="225" spans="1:55" x14ac:dyDescent="0.3">
      <c r="A225" s="48" t="str">
        <f>$AT225&amp;"-"&amp;UPPER(LEFT($D225,3))&amp;"-"&amp;UPPER(LEFT($C225,2))&amp;"-"&amp;$AU225</f>
        <v>0234-BYR-BL-0117</v>
      </c>
      <c r="B225" s="8">
        <v>234</v>
      </c>
      <c r="C225" s="143" t="s">
        <v>4174</v>
      </c>
      <c r="D225" s="143" t="s">
        <v>4175</v>
      </c>
      <c r="E225" s="143" t="s">
        <v>335</v>
      </c>
      <c r="F225" s="143" t="s">
        <v>170</v>
      </c>
      <c r="G225" s="8" t="s">
        <v>4176</v>
      </c>
      <c r="H225" s="8">
        <v>6016061891</v>
      </c>
      <c r="I225" s="143" t="s">
        <v>376</v>
      </c>
      <c r="J225" s="143" t="s">
        <v>4177</v>
      </c>
      <c r="K225" s="143" t="s">
        <v>3244</v>
      </c>
      <c r="L225" s="8" t="s">
        <v>4178</v>
      </c>
      <c r="M225" s="8" t="s">
        <v>4175</v>
      </c>
      <c r="N225" s="8" t="s">
        <v>4179</v>
      </c>
      <c r="O225" s="8">
        <v>6013102939</v>
      </c>
      <c r="P225" s="143" t="s">
        <v>2112</v>
      </c>
      <c r="Q225" s="143" t="s">
        <v>45</v>
      </c>
      <c r="R225" s="8" t="s">
        <v>4180</v>
      </c>
      <c r="T225" s="143" t="s">
        <v>698</v>
      </c>
      <c r="U225" s="143" t="s">
        <v>698</v>
      </c>
      <c r="V225" s="8" t="s">
        <v>488</v>
      </c>
      <c r="W225" s="8">
        <v>39402</v>
      </c>
      <c r="X225" s="8" t="s">
        <v>348</v>
      </c>
      <c r="Y225" s="143" t="s">
        <v>221</v>
      </c>
      <c r="Z225" s="8" t="s">
        <v>2114</v>
      </c>
      <c r="AB225" s="8" t="s">
        <v>2115</v>
      </c>
      <c r="AE225" s="233" t="s">
        <v>49</v>
      </c>
      <c r="AF225" s="8" t="s">
        <v>4181</v>
      </c>
      <c r="AG225" s="8" t="s">
        <v>4182</v>
      </c>
      <c r="AH225" s="8" t="s">
        <v>1088</v>
      </c>
      <c r="AI225" s="8" t="s">
        <v>442</v>
      </c>
      <c r="AK225" s="8" t="s">
        <v>1088</v>
      </c>
      <c r="AL225" s="275" t="s">
        <v>221</v>
      </c>
      <c r="AM225" s="48" t="str">
        <f>IF(INDEX('AAYME 2021_List'!$A$3:$A$311,MATCH($A225,'AAYME 2021_List'!$A$3:$A$311,0))=$A225,INDEX('AAYME 2021_List'!$AC$3:$AC$311,MATCH($A225,'AAYME 2021_List'!$A$3:$A$311,0)),"")</f>
        <v>Lamar</v>
      </c>
      <c r="AN225" s="48" t="str">
        <f t="shared" si="33"/>
        <v>Blakely|Byrd|blaker1905@gmail.com|9</v>
      </c>
      <c r="AO225" s="48" t="str">
        <f t="shared" si="34"/>
        <v>Blakely|Byrd|9</v>
      </c>
      <c r="AP225" s="48" t="str">
        <f>INDEX(Transcripts_2021!$V$2:$V$324,MATCH($AN225,Transcripts_2021!$V$2:$V$324,0))</f>
        <v>Blakely|Byrd|blaker1905@gmail.com|9</v>
      </c>
      <c r="AQ225" s="48" t="str">
        <f>INDEX(Transcripts_2021!$W$2:$W$324,MATCH($AO225,Transcripts_2021!$W$2:$W$324,0))</f>
        <v>Blakely|Byrd|9</v>
      </c>
      <c r="AR225" s="68" t="str">
        <f t="shared" si="35"/>
        <v>Yes</v>
      </c>
      <c r="AS225" s="68" t="str">
        <f t="shared" si="36"/>
        <v>Yes</v>
      </c>
      <c r="AT225" s="48" t="str">
        <f t="shared" si="32"/>
        <v>0234</v>
      </c>
      <c r="AU225" s="48" t="str">
        <f>INDEX(Transcripts_2021!$AC$2:$AC$324,MATCH($AO225,Transcripts_2021!$W$2:$W$324,0))</f>
        <v>0117</v>
      </c>
      <c r="AV225" s="68" t="str">
        <f t="shared" si="40"/>
        <v>Yes</v>
      </c>
      <c r="AW225" s="68" t="e">
        <f>IF(INDEX(DropDowns!$E$3:$E$336,MATCH("*"&amp;$AF225&amp;"*",$AF$2:$AF$651,0))="","",INDEX(DropDowns!$E$3:$E$336,MATCH("*"&amp;$AF225&amp;"*",$AF$2:$AF$651,0)))</f>
        <v>#VALUE!</v>
      </c>
      <c r="AX225" s="68" t="e">
        <f>IF(INDEX(DropDowns!$E$3:$E$336,MATCH("*"&amp;$AG225&amp;"*",$AG$2:$AG$651,0))="","",INDEX(DropDowns!$E$3:$E$336,MATCH("*"&amp;$AG225&amp;"*",$AG$2:$AG$651,0)))</f>
        <v>#VALUE!</v>
      </c>
      <c r="AY225" s="48" t="str">
        <f t="shared" si="38"/>
        <v>0234-BYR-BL-0117</v>
      </c>
      <c r="AZ225" s="48" t="str">
        <f t="shared" si="39"/>
        <v>Arnecca Byrd</v>
      </c>
      <c r="BA225" s="48" t="str">
        <f>$AZ225&amp;COUNTIF($AZ225:$AZ$651,$AZ225)</f>
        <v>Arnecca Byrd1</v>
      </c>
      <c r="BB225" s="68" t="str">
        <f>IF(INDEX('AAYME 2021_List'!$B$3:$B$311,MATCH($A225,'AAYME 2021_List'!$A$3:$A$311,0))="Yes","Yes","No")</f>
        <v>No</v>
      </c>
      <c r="BC225" s="48" t="str">
        <f>IF(INDEX('AAYME 2021_List'!$A$3:$A$311,MATCH($A225,'AAYME 2021_List'!$A$3:$A$311,0))=$A225,INDEX('AAYME 2021_List'!$C$3:$C$311,MATCH($A225,'AAYME 2021_List'!$A$3:$A$311,0)),"")</f>
        <v>99-Not Selected</v>
      </c>
    </row>
    <row r="226" spans="1:55" x14ac:dyDescent="0.3">
      <c r="A226" s="48"/>
      <c r="B226" s="8">
        <v>235</v>
      </c>
      <c r="C226" s="143" t="s">
        <v>1691</v>
      </c>
      <c r="D226" s="143" t="s">
        <v>3067</v>
      </c>
      <c r="E226" s="143" t="s">
        <v>335</v>
      </c>
      <c r="F226" s="143" t="s">
        <v>169</v>
      </c>
      <c r="I226" s="143" t="s">
        <v>340</v>
      </c>
      <c r="J226" s="143" t="s">
        <v>4183</v>
      </c>
      <c r="K226" s="143"/>
      <c r="L226" s="8" t="s">
        <v>4184</v>
      </c>
      <c r="M226" s="8" t="s">
        <v>3067</v>
      </c>
      <c r="N226" s="8" t="s">
        <v>4185</v>
      </c>
      <c r="O226" s="8">
        <v>6015196979</v>
      </c>
      <c r="P226" s="143" t="s">
        <v>2112</v>
      </c>
      <c r="Q226" s="143" t="s">
        <v>45</v>
      </c>
      <c r="R226" s="8" t="s">
        <v>4186</v>
      </c>
      <c r="T226" s="143" t="s">
        <v>214</v>
      </c>
      <c r="U226" s="143" t="s">
        <v>214</v>
      </c>
      <c r="V226" s="8" t="s">
        <v>488</v>
      </c>
      <c r="W226" s="8">
        <v>39206</v>
      </c>
      <c r="X226" s="8" t="s">
        <v>348</v>
      </c>
      <c r="Y226" s="143" t="s">
        <v>209</v>
      </c>
      <c r="Z226" s="8" t="s">
        <v>2114</v>
      </c>
      <c r="AB226" s="8" t="s">
        <v>2115</v>
      </c>
      <c r="AE226" s="233" t="s">
        <v>49</v>
      </c>
      <c r="AF226" s="8" t="s">
        <v>4187</v>
      </c>
      <c r="AI226" s="8" t="s">
        <v>442</v>
      </c>
      <c r="AL226" s="48" t="str">
        <f>IF($U226="","",IF(RIGHT($U226,4)=", MS",INDEX(DropDowns!$G$4:$G$1251,MATCH(TRIM($U226),DropDowns!$F$4:$F$1251,0)),INDEX(DropDowns!$G$4:$G$1251,MATCH(TRIM($U226)&amp;", MS",DropDowns!$F$4:$F$1251,0))))</f>
        <v>Hinds</v>
      </c>
      <c r="AM226" s="48" t="s">
        <v>2130</v>
      </c>
      <c r="AN226" s="48" t="str">
        <f t="shared" si="33"/>
        <v>James|Hill||7</v>
      </c>
      <c r="AO226" s="48" t="str">
        <f t="shared" si="34"/>
        <v>James|Hill|7</v>
      </c>
      <c r="AP226" s="48" t="e">
        <f>INDEX(Transcripts_2021!$V$2:$V$324,MATCH($AN226,Transcripts_2021!$V$2:$V$324,0))</f>
        <v>#N/A</v>
      </c>
      <c r="AQ226" s="48" t="e">
        <f>INDEX(Transcripts_2021!$W$2:$W$324,MATCH($AO226,Transcripts_2021!$W$2:$W$324,0))</f>
        <v>#N/A</v>
      </c>
      <c r="AR226" s="68" t="e">
        <f t="shared" si="35"/>
        <v>#N/A</v>
      </c>
      <c r="AS226" s="68" t="e">
        <f t="shared" si="36"/>
        <v>#N/A</v>
      </c>
      <c r="AT226" s="48" t="str">
        <f t="shared" si="32"/>
        <v>0235</v>
      </c>
      <c r="AU226" s="48" t="e">
        <f>INDEX(Transcripts_2021!$AC$2:$AC$324,MATCH($AO226,Transcripts_2021!$W$2:$W$324,0))</f>
        <v>#N/A</v>
      </c>
      <c r="AV226" s="68" t="str">
        <f t="shared" si="40"/>
        <v>Yes</v>
      </c>
      <c r="AW226" s="68" t="str">
        <f>IF(INDEX(DropDowns!$E$3:$E$336,MATCH("*"&amp;$AF226&amp;"*",$AF$2:$AF$651,0))="","",INDEX(DropDowns!$E$3:$E$336,MATCH("*"&amp;$AF226&amp;"*",$AF$2:$AF$651,0)))</f>
        <v>Optometry</v>
      </c>
      <c r="AX226" s="68" t="str">
        <f>IF(INDEX(DropDowns!$E$3:$E$336,MATCH("*"&amp;$AG226&amp;"*",$AG$2:$AG$651,0))="","",INDEX(DropDowns!$E$3:$E$336,MATCH("*"&amp;$AG226&amp;"*",$AG$2:$AG$651,0)))</f>
        <v>Acid</v>
      </c>
      <c r="AY226" s="48" t="e">
        <f t="shared" si="38"/>
        <v>#N/A</v>
      </c>
      <c r="AZ226" s="48" t="str">
        <f t="shared" si="39"/>
        <v>Glake Hill</v>
      </c>
      <c r="BA226" s="48" t="str">
        <f>$AZ226&amp;COUNTIF($AZ226:$AZ$651,$AZ226)</f>
        <v>Glake Hill1</v>
      </c>
      <c r="BB226" s="68" t="e">
        <f>IF(INDEX('AAYME 2021_List'!$B$3:$B$311,MATCH($A226,'AAYME 2021_List'!$A$3:$A$311,0))="Yes","Yes","No")</f>
        <v>#N/A</v>
      </c>
      <c r="BC226" s="8" t="s">
        <v>2131</v>
      </c>
    </row>
    <row r="227" spans="1:55" x14ac:dyDescent="0.3">
      <c r="A227" s="48" t="str">
        <f>$AT227&amp;"-"&amp;UPPER(LEFT($D227,3))&amp;"-"&amp;UPPER(LEFT($C227,2))&amp;"-"&amp;$AU227</f>
        <v>0236-DIL-KA-0234</v>
      </c>
      <c r="B227" s="8">
        <v>236</v>
      </c>
      <c r="C227" s="143" t="s">
        <v>4188</v>
      </c>
      <c r="D227" s="143" t="s">
        <v>4189</v>
      </c>
      <c r="E227" s="143" t="s">
        <v>335</v>
      </c>
      <c r="F227" s="143" t="s">
        <v>170</v>
      </c>
      <c r="G227" s="8" t="s">
        <v>4190</v>
      </c>
      <c r="H227" s="8">
        <v>7692202321</v>
      </c>
      <c r="I227" s="143" t="s">
        <v>376</v>
      </c>
      <c r="J227" s="143" t="s">
        <v>524</v>
      </c>
      <c r="K227" s="143" t="s">
        <v>525</v>
      </c>
      <c r="L227" s="8" t="s">
        <v>4191</v>
      </c>
      <c r="M227" s="8" t="s">
        <v>4189</v>
      </c>
      <c r="N227" s="8" t="s">
        <v>4192</v>
      </c>
      <c r="O227" s="8">
        <v>6012480269</v>
      </c>
      <c r="P227" s="143" t="s">
        <v>2112</v>
      </c>
      <c r="Q227" s="143" t="s">
        <v>45</v>
      </c>
      <c r="R227" s="8" t="s">
        <v>4193</v>
      </c>
      <c r="T227" s="143" t="s">
        <v>349</v>
      </c>
      <c r="U227" s="143" t="s">
        <v>349</v>
      </c>
      <c r="V227" s="8" t="s">
        <v>488</v>
      </c>
      <c r="W227" s="8">
        <v>39170</v>
      </c>
      <c r="X227" s="8" t="s">
        <v>348</v>
      </c>
      <c r="Y227" s="143" t="s">
        <v>209</v>
      </c>
      <c r="Z227" s="8" t="s">
        <v>2114</v>
      </c>
      <c r="AB227" s="8" t="s">
        <v>2115</v>
      </c>
      <c r="AE227" s="233" t="s">
        <v>49</v>
      </c>
      <c r="AF227" s="8" t="s">
        <v>4194</v>
      </c>
      <c r="AG227" s="8" t="s">
        <v>4195</v>
      </c>
      <c r="AH227" s="8" t="s">
        <v>4196</v>
      </c>
      <c r="AI227" s="8" t="s">
        <v>2165</v>
      </c>
      <c r="AJ227" s="8" t="s">
        <v>4197</v>
      </c>
      <c r="AL227" s="48" t="str">
        <f>IF($U227="","",IF(RIGHT($U227,4)=", MS",INDEX(DropDowns!$G$4:$G$1251,MATCH(TRIM($U227),DropDowns!$F$4:$F$1251,0)),INDEX(DropDowns!$G$4:$G$1251,MATCH(TRIM($U227)&amp;", MS",DropDowns!$F$4:$F$1251,0))))</f>
        <v>Hinds</v>
      </c>
      <c r="AM227" s="48" t="str">
        <f>IF(INDEX('AAYME 2021_List'!$A$3:$A$311,MATCH($A227,'AAYME 2021_List'!$A$3:$A$311,0))=$A227,INDEX('AAYME 2021_List'!$AC$3:$AC$311,MATCH($A227,'AAYME 2021_List'!$A$3:$A$311,0)),"")</f>
        <v>Hinds</v>
      </c>
      <c r="AN227" s="48" t="str">
        <f t="shared" si="33"/>
        <v>Kalei|Dillon|kaleidillon@icloud.com|9</v>
      </c>
      <c r="AO227" s="48" t="str">
        <f t="shared" si="34"/>
        <v>Kalei|Dillon|9</v>
      </c>
      <c r="AP227" s="48" t="str">
        <f>INDEX(Transcripts_2021!$V$2:$V$324,MATCH($AN227,Transcripts_2021!$V$2:$V$324,0))</f>
        <v>Kalei|Dillon|kaleidillon@icloud.com|9</v>
      </c>
      <c r="AQ227" s="48" t="str">
        <f>INDEX(Transcripts_2021!$W$2:$W$324,MATCH($AO227,Transcripts_2021!$W$2:$W$324,0))</f>
        <v>Kalei|Dillon|9</v>
      </c>
      <c r="AR227" s="68" t="str">
        <f t="shared" si="35"/>
        <v>Yes</v>
      </c>
      <c r="AS227" s="68" t="str">
        <f t="shared" si="36"/>
        <v>Yes</v>
      </c>
      <c r="AT227" s="48" t="str">
        <f t="shared" si="32"/>
        <v>0236</v>
      </c>
      <c r="AU227" s="48" t="str">
        <f>INDEX(Transcripts_2021!$AC$2:$AC$324,MATCH($AO227,Transcripts_2021!$W$2:$W$324,0))</f>
        <v>0234</v>
      </c>
      <c r="AV227" s="68" t="str">
        <f t="shared" si="40"/>
        <v>Yes</v>
      </c>
      <c r="AW227" s="68" t="e">
        <f>IF(INDEX(DropDowns!$E$3:$E$336,MATCH("*"&amp;$AF227&amp;"*",$AF$2:$AF$651,0))="","",INDEX(DropDowns!$E$3:$E$336,MATCH("*"&amp;$AF227&amp;"*",$AF$2:$AF$651,0)))</f>
        <v>#VALUE!</v>
      </c>
      <c r="AX227" s="68" t="e">
        <f>IF(INDEX(DropDowns!$E$3:$E$336,MATCH("*"&amp;$AG227&amp;"*",$AG$2:$AG$651,0))="","",INDEX(DropDowns!$E$3:$E$336,MATCH("*"&amp;$AG227&amp;"*",$AG$2:$AG$651,0)))</f>
        <v>#VALUE!</v>
      </c>
      <c r="AY227" s="48" t="str">
        <f t="shared" si="38"/>
        <v>0236-DIL-KA-0234</v>
      </c>
      <c r="AZ227" s="48" t="str">
        <f t="shared" si="39"/>
        <v>Baeily Dillon</v>
      </c>
      <c r="BA227" s="48" t="str">
        <f>$AZ227&amp;COUNTIF($AZ227:$AZ$651,$AZ227)</f>
        <v>Baeily Dillon1</v>
      </c>
      <c r="BB227" s="68" t="str">
        <f>IF(INDEX('AAYME 2021_List'!$B$3:$B$311,MATCH($A227,'AAYME 2021_List'!$A$3:$A$311,0))="Yes","Yes","No")</f>
        <v>No</v>
      </c>
      <c r="BC227" s="48" t="str">
        <f>IF(INDEX('AAYME 2021_List'!$A$3:$A$311,MATCH($A227,'AAYME 2021_List'!$A$3:$A$311,0))=$A227,INDEX('AAYME 2021_List'!$C$3:$C$311,MATCH($A227,'AAYME 2021_List'!$A$3:$A$311,0)),"")</f>
        <v>99-Not Selected</v>
      </c>
    </row>
    <row r="228" spans="1:55" x14ac:dyDescent="0.3">
      <c r="A228" s="48" t="str">
        <f>$AT228&amp;"-"&amp;UPPER(LEFT($D228,3))&amp;"-"&amp;UPPER(LEFT($C228,2))&amp;"-"&amp;$AU228</f>
        <v>0237-BIS-AM-0080</v>
      </c>
      <c r="B228" s="8">
        <v>237</v>
      </c>
      <c r="C228" s="143" t="s">
        <v>4198</v>
      </c>
      <c r="D228" s="143" t="s">
        <v>4199</v>
      </c>
      <c r="E228" s="143" t="s">
        <v>335</v>
      </c>
      <c r="F228" s="143" t="s">
        <v>170</v>
      </c>
      <c r="G228" s="8" t="s">
        <v>4200</v>
      </c>
      <c r="H228" s="8">
        <v>6622994061</v>
      </c>
      <c r="I228" s="143" t="s">
        <v>376</v>
      </c>
      <c r="J228" s="143" t="s">
        <v>4201</v>
      </c>
      <c r="K228" s="143" t="s">
        <v>4202</v>
      </c>
      <c r="L228" s="8" t="s">
        <v>4203</v>
      </c>
      <c r="M228" s="8" t="s">
        <v>4204</v>
      </c>
      <c r="N228" s="8" t="s">
        <v>4200</v>
      </c>
      <c r="O228" s="8">
        <v>6622994061</v>
      </c>
      <c r="P228" s="143" t="s">
        <v>2112</v>
      </c>
      <c r="Q228" s="143" t="s">
        <v>394</v>
      </c>
      <c r="R228" s="8" t="s">
        <v>4205</v>
      </c>
      <c r="T228" s="143" t="s">
        <v>2979</v>
      </c>
      <c r="U228" s="143" t="s">
        <v>2979</v>
      </c>
      <c r="V228" s="8" t="s">
        <v>488</v>
      </c>
      <c r="W228" s="8">
        <v>38654</v>
      </c>
      <c r="X228" s="8" t="s">
        <v>348</v>
      </c>
      <c r="Y228" s="143" t="s">
        <v>3350</v>
      </c>
      <c r="Z228" s="8" t="s">
        <v>2114</v>
      </c>
      <c r="AE228" s="233" t="s">
        <v>49</v>
      </c>
      <c r="AF228" s="8" t="s">
        <v>4206</v>
      </c>
      <c r="AG228" s="8" t="s">
        <v>4207</v>
      </c>
      <c r="AI228" s="8" t="s">
        <v>369</v>
      </c>
      <c r="AL228" s="48" t="str">
        <f>IF($U228="","",IF(RIGHT($U228,4)=", MS",INDEX(DropDowns!$G$4:$G$1251,MATCH(TRIM($U228),DropDowns!$F$4:$F$1251,0)),INDEX(DropDowns!$G$4:$G$1251,MATCH(TRIM($U228)&amp;", MS",DropDowns!$F$4:$F$1251,0))))</f>
        <v>DeSoto</v>
      </c>
      <c r="AM228" s="48" t="str">
        <f>IF(INDEX('AAYME 2021_List'!$A$3:$A$311,MATCH($A228,'AAYME 2021_List'!$A$3:$A$311,0))=$A228,INDEX('AAYME 2021_List'!$AC$3:$AC$311,MATCH($A228,'AAYME 2021_List'!$A$3:$A$311,0)),"")</f>
        <v>DeSoto</v>
      </c>
      <c r="AN228" s="48" t="str">
        <f t="shared" si="33"/>
        <v>Amari|Bishop|communitycounseling@outlook.com|9</v>
      </c>
      <c r="AO228" s="48" t="str">
        <f t="shared" si="34"/>
        <v>Amari|Bishop|9</v>
      </c>
      <c r="AP228" s="48" t="str">
        <f>INDEX(Transcripts_2021!$V$2:$V$324,MATCH($AN228,Transcripts_2021!$V$2:$V$324,0))</f>
        <v>Amari|Bishop|communitycounseling@outlook.com|9</v>
      </c>
      <c r="AQ228" s="48" t="str">
        <f>INDEX(Transcripts_2021!$W$2:$W$324,MATCH($AO228,Transcripts_2021!$W$2:$W$324,0))</f>
        <v>Amari|Bishop|9</v>
      </c>
      <c r="AR228" s="68" t="str">
        <f t="shared" si="35"/>
        <v>Yes</v>
      </c>
      <c r="AS228" s="68" t="str">
        <f t="shared" si="36"/>
        <v>Yes</v>
      </c>
      <c r="AT228" s="48" t="str">
        <f t="shared" si="32"/>
        <v>0237</v>
      </c>
      <c r="AU228" s="48" t="str">
        <f>INDEX(Transcripts_2021!$AC$2:$AC$324,MATCH($AO228,Transcripts_2021!$W$2:$W$324,0))</f>
        <v>0080</v>
      </c>
      <c r="AV228" s="68" t="str">
        <f t="shared" si="40"/>
        <v>No</v>
      </c>
      <c r="AW228" s="68" t="e">
        <f>IF(INDEX(DropDowns!$E$3:$E$336,MATCH("*"&amp;$AF228&amp;"*",$AF$2:$AF$651,0))="","",INDEX(DropDowns!$E$3:$E$336,MATCH("*"&amp;$AF228&amp;"*",$AF$2:$AF$651,0)))</f>
        <v>#VALUE!</v>
      </c>
      <c r="AX228" s="68" t="str">
        <f>IF(INDEX(DropDowns!$E$3:$E$336,MATCH("*"&amp;$AG228&amp;"*",$AG$2:$AG$651,0))="","",INDEX(DropDowns!$E$3:$E$336,MATCH("*"&amp;$AG228&amp;"*",$AG$2:$AG$651,0)))</f>
        <v>Organic</v>
      </c>
      <c r="AY228" s="48" t="str">
        <f t="shared" si="38"/>
        <v>0237-BIS-AM-0080</v>
      </c>
      <c r="AZ228" s="48" t="str">
        <f t="shared" si="39"/>
        <v>Persephone Lowe</v>
      </c>
      <c r="BA228" s="48" t="str">
        <f>$AZ228&amp;COUNTIF($AZ228:$AZ$651,$AZ228)</f>
        <v>Persephone Lowe1</v>
      </c>
      <c r="BB228" s="68" t="str">
        <f>IF(INDEX('AAYME 2021_List'!$B$3:$B$311,MATCH($A228,'AAYME 2021_List'!$A$3:$A$311,0))="Yes","Yes","No")</f>
        <v>No</v>
      </c>
      <c r="BC228" s="48" t="str">
        <f>IF(INDEX('AAYME 2021_List'!$A$3:$A$311,MATCH($A228,'AAYME 2021_List'!$A$3:$A$311,0))=$A228,INDEX('AAYME 2021_List'!$C$3:$C$311,MATCH($A228,'AAYME 2021_List'!$A$3:$A$311,0)),"")</f>
        <v>99-Not Selected</v>
      </c>
    </row>
    <row r="229" spans="1:55" x14ac:dyDescent="0.3">
      <c r="A229" s="48"/>
      <c r="B229" s="8">
        <v>238</v>
      </c>
      <c r="C229" s="143" t="s">
        <v>2693</v>
      </c>
      <c r="D229" s="143" t="s">
        <v>1236</v>
      </c>
      <c r="E229" s="143" t="s">
        <v>335</v>
      </c>
      <c r="F229" s="143" t="s">
        <v>169</v>
      </c>
      <c r="G229" s="8" t="s">
        <v>4208</v>
      </c>
      <c r="H229" s="8">
        <v>6016223459</v>
      </c>
      <c r="I229" s="143" t="s">
        <v>401</v>
      </c>
      <c r="J229" s="143" t="s">
        <v>4209</v>
      </c>
      <c r="K229" s="143" t="s">
        <v>209</v>
      </c>
      <c r="L229" s="8" t="s">
        <v>4210</v>
      </c>
      <c r="M229" s="8" t="s">
        <v>1236</v>
      </c>
      <c r="N229" s="8" t="s">
        <v>4208</v>
      </c>
      <c r="O229" s="8">
        <v>6016223459</v>
      </c>
      <c r="P229" s="143" t="s">
        <v>2159</v>
      </c>
      <c r="Q229" s="143" t="s">
        <v>45</v>
      </c>
      <c r="R229" s="8" t="s">
        <v>4211</v>
      </c>
      <c r="T229" s="143" t="s">
        <v>2128</v>
      </c>
      <c r="U229" s="143" t="s">
        <v>2128</v>
      </c>
      <c r="V229" s="8" t="s">
        <v>488</v>
      </c>
      <c r="W229" s="8">
        <v>39272</v>
      </c>
      <c r="X229" s="8" t="s">
        <v>348</v>
      </c>
      <c r="Y229" s="143" t="s">
        <v>209</v>
      </c>
      <c r="Z229" s="8" t="s">
        <v>2114</v>
      </c>
      <c r="AE229" s="233" t="s">
        <v>49</v>
      </c>
      <c r="AF229" s="8" t="s">
        <v>4212</v>
      </c>
      <c r="AI229" s="8" t="s">
        <v>459</v>
      </c>
      <c r="AL229" s="48" t="str">
        <f>IF($U229="","",IF(RIGHT($U229,4)=", MS",INDEX(DropDowns!$G$4:$G$1251,MATCH(TRIM($U229),DropDowns!$F$4:$F$1251,0)),INDEX(DropDowns!$G$4:$G$1251,MATCH(TRIM($U229)&amp;", MS",DropDowns!$F$4:$F$1251,0))))</f>
        <v>Hinds</v>
      </c>
      <c r="AM229" s="48" t="s">
        <v>2130</v>
      </c>
      <c r="AN229" s="48" t="str">
        <f t="shared" si="33"/>
        <v>Cameron|Brown|kng39212@yahoo.com|8</v>
      </c>
      <c r="AO229" s="48" t="str">
        <f t="shared" si="34"/>
        <v>Cameron|Brown|8</v>
      </c>
      <c r="AP229" s="48" t="e">
        <f>INDEX(Transcripts_2021!$V$2:$V$324,MATCH($AN229,Transcripts_2021!$V$2:$V$324,0))</f>
        <v>#N/A</v>
      </c>
      <c r="AQ229" s="48" t="e">
        <f>INDEX(Transcripts_2021!$W$2:$W$324,MATCH($AO229,Transcripts_2021!$W$2:$W$324,0))</f>
        <v>#N/A</v>
      </c>
      <c r="AR229" s="68" t="e">
        <f t="shared" si="35"/>
        <v>#N/A</v>
      </c>
      <c r="AS229" s="68" t="e">
        <f t="shared" si="36"/>
        <v>#N/A</v>
      </c>
      <c r="AT229" s="48" t="str">
        <f t="shared" si="32"/>
        <v>0238</v>
      </c>
      <c r="AU229" s="48" t="e">
        <f>INDEX(Transcripts_2021!$AC$2:$AC$324,MATCH($AO229,Transcripts_2021!$W$2:$W$324,0))</f>
        <v>#N/A</v>
      </c>
      <c r="AV229" s="68" t="str">
        <f t="shared" si="40"/>
        <v>Yes</v>
      </c>
      <c r="AW229" s="68" t="str">
        <f>IF(INDEX(DropDowns!$E$3:$E$336,MATCH("*"&amp;$AF229&amp;"*",$AF$2:$AF$651,0))="","",INDEX(DropDowns!$E$3:$E$336,MATCH("*"&amp;$AF229&amp;"*",$AF$2:$AF$651,0)))</f>
        <v>Organism</v>
      </c>
      <c r="AX229" s="68" t="str">
        <f>IF(INDEX(DropDowns!$E$3:$E$336,MATCH("*"&amp;$AG229&amp;"*",$AG$2:$AG$651,0))="","",INDEX(DropDowns!$E$3:$E$336,MATCH("*"&amp;$AG229&amp;"*",$AG$2:$AG$651,0)))</f>
        <v>Acid</v>
      </c>
      <c r="AY229" s="48" t="e">
        <f t="shared" si="38"/>
        <v>#N/A</v>
      </c>
      <c r="AZ229" s="48" t="str">
        <f t="shared" si="39"/>
        <v>Kenya Brown</v>
      </c>
      <c r="BA229" s="48" t="str">
        <f>$AZ229&amp;COUNTIF($AZ229:$AZ$651,$AZ229)</f>
        <v>Kenya Brown1</v>
      </c>
      <c r="BB229" s="68" t="e">
        <f>IF(INDEX('AAYME 2021_List'!$B$3:$B$311,MATCH($A229,'AAYME 2021_List'!$A$3:$A$311,0))="Yes","Yes","No")</f>
        <v>#N/A</v>
      </c>
      <c r="BC229" s="8" t="s">
        <v>2131</v>
      </c>
    </row>
    <row r="230" spans="1:55" x14ac:dyDescent="0.3">
      <c r="A230" s="48" t="str">
        <f>$AT230&amp;"-"&amp;UPPER(LEFT($D230,3))&amp;"-"&amp;UPPER(LEFT($C230,2))&amp;"-"&amp;$AU230</f>
        <v>0239-THI-KA-0101</v>
      </c>
      <c r="B230" s="8">
        <v>239</v>
      </c>
      <c r="C230" s="143" t="s">
        <v>4213</v>
      </c>
      <c r="D230" s="143" t="s">
        <v>4214</v>
      </c>
      <c r="E230" s="143" t="s">
        <v>335</v>
      </c>
      <c r="F230" s="143" t="s">
        <v>169</v>
      </c>
      <c r="G230" s="8" t="s">
        <v>4215</v>
      </c>
      <c r="H230" s="8">
        <v>6013250602</v>
      </c>
      <c r="I230" s="143" t="s">
        <v>376</v>
      </c>
      <c r="J230" s="143" t="s">
        <v>2244</v>
      </c>
      <c r="K230" s="143" t="s">
        <v>4216</v>
      </c>
      <c r="L230" s="8" t="s">
        <v>4217</v>
      </c>
      <c r="M230" s="8" t="s">
        <v>629</v>
      </c>
      <c r="N230" s="8" t="s">
        <v>4218</v>
      </c>
      <c r="O230" s="8">
        <v>6019380266</v>
      </c>
      <c r="P230" s="143"/>
      <c r="Q230" s="143"/>
      <c r="R230" s="8" t="s">
        <v>4219</v>
      </c>
      <c r="T230" s="143" t="s">
        <v>3122</v>
      </c>
      <c r="U230" s="143" t="s">
        <v>3122</v>
      </c>
      <c r="V230" s="8" t="s">
        <v>488</v>
      </c>
      <c r="W230" s="8">
        <v>39402</v>
      </c>
      <c r="X230" s="8" t="s">
        <v>348</v>
      </c>
      <c r="Y230" s="143" t="s">
        <v>1005</v>
      </c>
      <c r="Z230" s="8" t="s">
        <v>2114</v>
      </c>
      <c r="AE230" s="233" t="s">
        <v>49</v>
      </c>
      <c r="AF230" s="8" t="s">
        <v>4220</v>
      </c>
      <c r="AG230" s="8" t="s">
        <v>4221</v>
      </c>
      <c r="AH230" s="8" t="s">
        <v>4222</v>
      </c>
      <c r="AI230" s="8" t="s">
        <v>442</v>
      </c>
      <c r="AL230" s="275" t="s">
        <v>221</v>
      </c>
      <c r="AM230" s="48" t="str">
        <f>IF(INDEX('AAYME 2021_List'!$A$3:$A$311,MATCH($A230,'AAYME 2021_List'!$A$3:$A$311,0))=$A230,INDEX('AAYME 2021_List'!$AC$3:$AC$311,MATCH($A230,'AAYME 2021_List'!$A$3:$A$311,0)),"")</f>
        <v>Lamar</v>
      </c>
      <c r="AN230" s="48" t="str">
        <f t="shared" si="33"/>
        <v>Kaeden|Thigpen|kaedenthigpen@gmail.com|9</v>
      </c>
      <c r="AO230" s="48" t="str">
        <f t="shared" si="34"/>
        <v>Kaeden|Thigpen|9</v>
      </c>
      <c r="AP230" s="48" t="str">
        <f>INDEX(Transcripts_2021!$V$2:$V$324,MATCH($AN230,Transcripts_2021!$V$2:$V$324,0))</f>
        <v>Kaeden|Thigpen|kaedenthigpen@gmail.com|9</v>
      </c>
      <c r="AQ230" s="48" t="str">
        <f>INDEX(Transcripts_2021!$W$2:$W$324,MATCH($AO230,Transcripts_2021!$W$2:$W$324,0))</f>
        <v>Kaeden|Thigpen|9</v>
      </c>
      <c r="AR230" s="68" t="str">
        <f t="shared" si="35"/>
        <v>Yes</v>
      </c>
      <c r="AS230" s="68" t="str">
        <f t="shared" si="36"/>
        <v>Yes</v>
      </c>
      <c r="AT230" s="48" t="str">
        <f t="shared" si="32"/>
        <v>0239</v>
      </c>
      <c r="AU230" s="48" t="str">
        <f>INDEX(Transcripts_2021!$AC$2:$AC$324,MATCH($AO230,Transcripts_2021!$W$2:$W$324,0))</f>
        <v>0101</v>
      </c>
      <c r="AV230" s="68" t="str">
        <f t="shared" si="40"/>
        <v>No</v>
      </c>
      <c r="AW230" s="68" t="e">
        <f>IF(INDEX(DropDowns!$E$3:$E$336,MATCH("*"&amp;$AF230&amp;"*",$AF$2:$AF$651,0))="","",INDEX(DropDowns!$E$3:$E$336,MATCH("*"&amp;$AF230&amp;"*",$AF$2:$AF$651,0)))</f>
        <v>#VALUE!</v>
      </c>
      <c r="AX230" s="68" t="str">
        <f>IF(INDEX(DropDowns!$E$3:$E$336,MATCH("*"&amp;$AG230&amp;"*",$AG$2:$AG$651,0))="","",INDEX(DropDowns!$E$3:$E$336,MATCH("*"&amp;$AG230&amp;"*",$AG$2:$AG$651,0)))</f>
        <v>Ornithology</v>
      </c>
      <c r="AY230" s="48" t="str">
        <f t="shared" si="38"/>
        <v>0239-THI-KA-0101</v>
      </c>
      <c r="AZ230" s="48" t="str">
        <f t="shared" si="39"/>
        <v>Desshondra Walker</v>
      </c>
      <c r="BA230" s="48" t="str">
        <f>$AZ230&amp;COUNTIF($AZ230:$AZ$651,$AZ230)</f>
        <v>Desshondra Walker1</v>
      </c>
      <c r="BB230" s="68" t="str">
        <f>IF(INDEX('AAYME 2021_List'!$B$3:$B$311,MATCH($A230,'AAYME 2021_List'!$A$3:$A$311,0))="Yes","Yes","No")</f>
        <v>No</v>
      </c>
      <c r="BC230" s="48" t="str">
        <f>IF(INDEX('AAYME 2021_List'!$A$3:$A$311,MATCH($A230,'AAYME 2021_List'!$A$3:$A$311,0))=$A230,INDEX('AAYME 2021_List'!$C$3:$C$311,MATCH($A230,'AAYME 2021_List'!$A$3:$A$311,0)),"")</f>
        <v>99-Not Selected</v>
      </c>
    </row>
    <row r="231" spans="1:55" x14ac:dyDescent="0.3">
      <c r="A231" s="48"/>
      <c r="B231" s="8">
        <v>240</v>
      </c>
      <c r="C231" s="143" t="s">
        <v>4223</v>
      </c>
      <c r="D231" s="143" t="s">
        <v>4224</v>
      </c>
      <c r="E231" s="143" t="s">
        <v>335</v>
      </c>
      <c r="F231" s="143" t="s">
        <v>170</v>
      </c>
      <c r="I231" s="143" t="s">
        <v>340</v>
      </c>
      <c r="J231" s="143" t="s">
        <v>4225</v>
      </c>
      <c r="K231" s="143" t="s">
        <v>4226</v>
      </c>
      <c r="L231" s="8" t="s">
        <v>4227</v>
      </c>
      <c r="M231" s="8" t="s">
        <v>4228</v>
      </c>
      <c r="N231" s="8" t="s">
        <v>4229</v>
      </c>
      <c r="O231" s="8">
        <v>6628970670</v>
      </c>
      <c r="P231" s="143" t="s">
        <v>2112</v>
      </c>
      <c r="Q231" s="143" t="s">
        <v>394</v>
      </c>
      <c r="R231" s="8" t="s">
        <v>4230</v>
      </c>
      <c r="S231" s="8" t="s">
        <v>4231</v>
      </c>
      <c r="T231" s="143" t="s">
        <v>1605</v>
      </c>
      <c r="U231" s="143" t="s">
        <v>1605</v>
      </c>
      <c r="V231" s="8" t="s">
        <v>488</v>
      </c>
      <c r="W231" s="8">
        <v>38930</v>
      </c>
      <c r="X231" s="8" t="s">
        <v>348</v>
      </c>
      <c r="Y231" s="143" t="s">
        <v>226</v>
      </c>
      <c r="Z231" s="8" t="s">
        <v>2114</v>
      </c>
      <c r="AB231" s="8" t="s">
        <v>2115</v>
      </c>
      <c r="AE231" s="233" t="s">
        <v>49</v>
      </c>
      <c r="AF231" s="8" t="s">
        <v>4232</v>
      </c>
      <c r="AG231" s="8" t="s">
        <v>4233</v>
      </c>
      <c r="AH231" s="8" t="s">
        <v>4234</v>
      </c>
      <c r="AI231" s="8" t="s">
        <v>369</v>
      </c>
      <c r="AL231" s="48" t="str">
        <f>IF($U231="","",IF(RIGHT($U231,4)=", MS",INDEX(DropDowns!$G$4:$G$1251,MATCH(TRIM($U231),DropDowns!$F$4:$F$1251,0)),INDEX(DropDowns!$G$4:$G$1251,MATCH(TRIM($U231)&amp;", MS",DropDowns!$F$4:$F$1251,0))))</f>
        <v>Leflore</v>
      </c>
      <c r="AM231" s="48" t="s">
        <v>2130</v>
      </c>
      <c r="AN231" s="48" t="str">
        <f t="shared" si="33"/>
        <v>Harmony|Ferguson||7</v>
      </c>
      <c r="AO231" s="48" t="str">
        <f t="shared" si="34"/>
        <v>Harmony|Ferguson|7</v>
      </c>
      <c r="AP231" s="48" t="e">
        <f>INDEX(Transcripts_2021!$V$2:$V$324,MATCH($AN231,Transcripts_2021!$V$2:$V$324,0))</f>
        <v>#N/A</v>
      </c>
      <c r="AQ231" s="48" t="e">
        <f>INDEX(Transcripts_2021!$W$2:$W$324,MATCH($AO231,Transcripts_2021!$W$2:$W$324,0))</f>
        <v>#N/A</v>
      </c>
      <c r="AR231" s="68" t="e">
        <f t="shared" si="35"/>
        <v>#N/A</v>
      </c>
      <c r="AS231" s="68" t="e">
        <f t="shared" si="36"/>
        <v>#N/A</v>
      </c>
      <c r="AT231" s="48" t="str">
        <f t="shared" si="32"/>
        <v>0240</v>
      </c>
      <c r="AU231" s="48" t="e">
        <f>INDEX(Transcripts_2021!$AC$2:$AC$324,MATCH($AO231,Transcripts_2021!$W$2:$W$324,0))</f>
        <v>#N/A</v>
      </c>
      <c r="AV231" s="68" t="str">
        <f t="shared" si="40"/>
        <v>Yes</v>
      </c>
      <c r="AW231" s="68" t="str">
        <f>IF(INDEX(DropDowns!$E$3:$E$336,MATCH("*"&amp;$AF231&amp;"*",$AF$2:$AF$651,0))="","",INDEX(DropDowns!$E$3:$E$336,MATCH("*"&amp;$AF231&amp;"*",$AF$2:$AF$651,0)))</f>
        <v>Osteopathic</v>
      </c>
      <c r="AX231" s="68" t="str">
        <f>IF(INDEX(DropDowns!$E$3:$E$336,MATCH("*"&amp;$AG231&amp;"*",$AG$2:$AG$651,0))="","",INDEX(DropDowns!$E$3:$E$336,MATCH("*"&amp;$AG231&amp;"*",$AG$2:$AG$651,0)))</f>
        <v>Osteopathic</v>
      </c>
      <c r="AY231" s="48" t="e">
        <f t="shared" si="38"/>
        <v>#N/A</v>
      </c>
      <c r="AZ231" s="48" t="str">
        <f t="shared" si="39"/>
        <v>Shareda Ferguson</v>
      </c>
      <c r="BA231" s="48" t="str">
        <f>$AZ231&amp;COUNTIF($AZ231:$AZ$651,$AZ231)</f>
        <v>Shareda Ferguson1</v>
      </c>
      <c r="BB231" s="68" t="e">
        <f>IF(INDEX('AAYME 2021_List'!$B$3:$B$311,MATCH($A231,'AAYME 2021_List'!$A$3:$A$311,0))="Yes","Yes","No")</f>
        <v>#N/A</v>
      </c>
      <c r="BC231" s="8" t="s">
        <v>2131</v>
      </c>
    </row>
    <row r="232" spans="1:55" x14ac:dyDescent="0.3">
      <c r="A232" s="48" t="str">
        <f>$AT232&amp;"-"&amp;UPPER(LEFT($D232,3))&amp;"-"&amp;UPPER(LEFT($C232,2))&amp;"-"&amp;$AU232</f>
        <v>0242-SHA-JO-0007</v>
      </c>
      <c r="B232" s="8">
        <v>242</v>
      </c>
      <c r="C232" s="143" t="s">
        <v>4235</v>
      </c>
      <c r="D232" s="143" t="s">
        <v>2514</v>
      </c>
      <c r="E232" s="143" t="s">
        <v>335</v>
      </c>
      <c r="F232" s="143" t="s">
        <v>169</v>
      </c>
      <c r="G232" s="8" t="s">
        <v>4236</v>
      </c>
      <c r="H232" s="8">
        <v>6628163349</v>
      </c>
      <c r="I232" s="143" t="s">
        <v>376</v>
      </c>
      <c r="J232" s="143" t="s">
        <v>4237</v>
      </c>
      <c r="K232" s="143" t="s">
        <v>4238</v>
      </c>
      <c r="L232" s="8" t="s">
        <v>4239</v>
      </c>
      <c r="M232" s="8" t="s">
        <v>2514</v>
      </c>
      <c r="N232" s="8" t="s">
        <v>4240</v>
      </c>
      <c r="O232" s="8">
        <v>6628160187</v>
      </c>
      <c r="P232" s="143" t="s">
        <v>2112</v>
      </c>
      <c r="Q232" s="143" t="s">
        <v>394</v>
      </c>
      <c r="R232" s="8" t="s">
        <v>4241</v>
      </c>
      <c r="T232" s="143" t="s">
        <v>2600</v>
      </c>
      <c r="U232" s="143" t="s">
        <v>2600</v>
      </c>
      <c r="V232" s="8" t="s">
        <v>488</v>
      </c>
      <c r="W232" s="8">
        <v>38673</v>
      </c>
      <c r="X232" s="8" t="s">
        <v>348</v>
      </c>
      <c r="Y232" s="143" t="s">
        <v>220</v>
      </c>
      <c r="Z232" s="8" t="s">
        <v>2114</v>
      </c>
      <c r="AB232" s="8" t="s">
        <v>2115</v>
      </c>
      <c r="AE232" s="233" t="s">
        <v>48</v>
      </c>
      <c r="AF232" s="8" t="s">
        <v>4242</v>
      </c>
      <c r="AG232" s="8" t="s">
        <v>4243</v>
      </c>
      <c r="AH232" s="8" t="s">
        <v>4244</v>
      </c>
      <c r="AI232" s="8" t="s">
        <v>2165</v>
      </c>
      <c r="AJ232" s="8" t="s">
        <v>4245</v>
      </c>
      <c r="AL232" s="48" t="str">
        <f>IF($U232="","",IF(RIGHT($U232,4)=", MS",INDEX(DropDowns!$G$4:$G$1251,MATCH(TRIM($U232),DropDowns!$F$4:$F$1251,0)),INDEX(DropDowns!$G$4:$G$1251,MATCH(TRIM($U232)&amp;", MS",DropDowns!$F$4:$F$1251,0))))</f>
        <v>Lafayette</v>
      </c>
      <c r="AM232" s="48" t="str">
        <f>IF(INDEX('AAYME 2021_List'!$A$3:$A$311,MATCH($A232,'AAYME 2021_List'!$A$3:$A$311,0))=$A232,INDEX('AAYME 2021_List'!$AC$3:$AC$311,MATCH($A232,'AAYME 2021_List'!$A$3:$A$311,0)),"")</f>
        <v>Lafayette</v>
      </c>
      <c r="AN232" s="48" t="str">
        <f t="shared" si="33"/>
        <v>Jorian|Shaw|jorianshaw@gmail.com|9</v>
      </c>
      <c r="AO232" s="48" t="str">
        <f t="shared" si="34"/>
        <v>Jorian|Shaw|9</v>
      </c>
      <c r="AP232" s="48" t="str">
        <f>INDEX(Transcripts_2021!$V$2:$V$324,MATCH($AN232,Transcripts_2021!$V$2:$V$324,0))</f>
        <v>Jorian|Shaw|jorianshaw@gmail.com|9</v>
      </c>
      <c r="AQ232" s="48" t="str">
        <f>INDEX(Transcripts_2021!$W$2:$W$324,MATCH($AO232,Transcripts_2021!$W$2:$W$324,0))</f>
        <v>Jorian|Shaw|9</v>
      </c>
      <c r="AR232" s="68" t="str">
        <f t="shared" si="35"/>
        <v>Yes</v>
      </c>
      <c r="AS232" s="68" t="str">
        <f t="shared" si="36"/>
        <v>Yes</v>
      </c>
      <c r="AT232" s="48" t="str">
        <f t="shared" si="32"/>
        <v>0242</v>
      </c>
      <c r="AU232" s="48" t="str">
        <f>INDEX(Transcripts_2021!$AC$2:$AC$324,MATCH($AO232,Transcripts_2021!$W$2:$W$324,0))</f>
        <v>0007</v>
      </c>
      <c r="AV232" s="68" t="str">
        <f t="shared" si="40"/>
        <v>Yes</v>
      </c>
      <c r="AW232" s="68" t="str">
        <f>IF(INDEX(DropDowns!$E$3:$E$336,MATCH("*"&amp;$AF232&amp;"*",$AF$2:$AF$651,0))="","",INDEX(DropDowns!$E$3:$E$336,MATCH("*"&amp;$AF232&amp;"*",$AF$2:$AF$651,0)))</f>
        <v>Outer space</v>
      </c>
      <c r="AX232" s="68" t="str">
        <f>IF(INDEX(DropDowns!$E$3:$E$336,MATCH("*"&amp;$AG232&amp;"*",$AG$2:$AG$651,0))="","",INDEX(DropDowns!$E$3:$E$336,MATCH("*"&amp;$AG232&amp;"*",$AG$2:$AG$651,0)))</f>
        <v>Outer space</v>
      </c>
      <c r="AY232" s="48" t="str">
        <f t="shared" si="38"/>
        <v>0242-SHA-JO-0007</v>
      </c>
      <c r="AZ232" s="48" t="str">
        <f t="shared" si="39"/>
        <v>Joian Shaw</v>
      </c>
      <c r="BA232" s="48" t="str">
        <f>$AZ232&amp;COUNTIF($AZ232:$AZ$651,$AZ232)</f>
        <v>Joian Shaw1</v>
      </c>
      <c r="BB232" s="68" t="str">
        <f>IF(INDEX('AAYME 2021_List'!$B$3:$B$311,MATCH($A232,'AAYME 2021_List'!$A$3:$A$311,0))="Yes","Yes","No")</f>
        <v>Yes</v>
      </c>
      <c r="BC232" s="48" t="str">
        <f>IF(INDEX('AAYME 2021_List'!$A$3:$A$311,MATCH($A232,'AAYME 2021_List'!$A$3:$A$311,0))=$A232,INDEX('AAYME 2021_List'!$C$3:$C$311,MATCH($A232,'AAYME 2021_List'!$A$3:$A$311,0)),"")</f>
        <v>00-Priority Representation</v>
      </c>
    </row>
    <row r="233" spans="1:55" x14ac:dyDescent="0.3">
      <c r="A233" s="48" t="str">
        <f>$AT233&amp;"-"&amp;UPPER(LEFT($D233,3))&amp;"-"&amp;UPPER(LEFT($C233,2))&amp;"-"&amp;$AU233</f>
        <v>0243-PUR-RO-0064</v>
      </c>
      <c r="B233" s="8">
        <v>243</v>
      </c>
      <c r="C233" s="143" t="s">
        <v>4246</v>
      </c>
      <c r="D233" s="143" t="s">
        <v>4247</v>
      </c>
      <c r="E233" s="143" t="s">
        <v>335</v>
      </c>
      <c r="F233" s="143" t="s">
        <v>169</v>
      </c>
      <c r="G233" s="8" t="s">
        <v>4248</v>
      </c>
      <c r="H233" s="8">
        <v>9724152169</v>
      </c>
      <c r="I233" s="143" t="s">
        <v>401</v>
      </c>
      <c r="J233" s="143" t="s">
        <v>4249</v>
      </c>
      <c r="K233" s="143" t="s">
        <v>4250</v>
      </c>
      <c r="L233" s="8" t="s">
        <v>3887</v>
      </c>
      <c r="M233" s="8" t="s">
        <v>4247</v>
      </c>
      <c r="N233" s="8" t="s">
        <v>4248</v>
      </c>
      <c r="O233" s="8">
        <v>9724152169</v>
      </c>
      <c r="P233" s="143" t="s">
        <v>2112</v>
      </c>
      <c r="Q233" s="143" t="s">
        <v>441</v>
      </c>
      <c r="R233" s="8" t="s">
        <v>4251</v>
      </c>
      <c r="T233" s="143" t="s">
        <v>654</v>
      </c>
      <c r="U233" s="143" t="s">
        <v>654</v>
      </c>
      <c r="V233" s="8" t="s">
        <v>488</v>
      </c>
      <c r="W233" s="8">
        <v>38672</v>
      </c>
      <c r="X233" s="8" t="s">
        <v>348</v>
      </c>
      <c r="Y233" s="143" t="s">
        <v>3355</v>
      </c>
      <c r="Z233" s="8" t="s">
        <v>2114</v>
      </c>
      <c r="AB233" s="8" t="s">
        <v>2115</v>
      </c>
      <c r="AE233" s="233" t="s">
        <v>48</v>
      </c>
      <c r="AF233" s="8" t="s">
        <v>4252</v>
      </c>
      <c r="AI233" s="8" t="s">
        <v>459</v>
      </c>
      <c r="AL233" s="48" t="str">
        <f>IF($U233="","",IF(RIGHT($U233,4)=", MS",INDEX(DropDowns!$G$4:$G$1251,MATCH(TRIM($U233),DropDowns!$F$4:$F$1251,0)),INDEX(DropDowns!$G$4:$G$1251,MATCH(TRIM($U233)&amp;", MS",DropDowns!$F$4:$F$1251,0))))</f>
        <v>DeSoto</v>
      </c>
      <c r="AM233" s="48" t="str">
        <f>IF(INDEX('AAYME 2021_List'!$A$3:$A$311,MATCH($A233,'AAYME 2021_List'!$A$3:$A$311,0))=$A233,INDEX('AAYME 2021_List'!$AC$3:$AC$311,MATCH($A233,'AAYME 2021_List'!$A$3:$A$311,0)),"")</f>
        <v>DeSoto</v>
      </c>
      <c r="AN233" s="48" t="str">
        <f t="shared" si="33"/>
        <v>Robert|Purnell|cedric_purnell@yahoo.com|8</v>
      </c>
      <c r="AO233" s="48" t="str">
        <f t="shared" si="34"/>
        <v>Robert|Purnell|8</v>
      </c>
      <c r="AP233" s="48" t="e">
        <f>INDEX(Transcripts_2021!$V$2:$V$324,MATCH($AN233,Transcripts_2021!$V$2:$V$324,0))</f>
        <v>#N/A</v>
      </c>
      <c r="AQ233" s="48" t="str">
        <f>INDEX(Transcripts_2021!$W$2:$W$324,MATCH($AO233,Transcripts_2021!$W$2:$W$324,0))</f>
        <v>Robert|Purnell|8</v>
      </c>
      <c r="AR233" s="68" t="e">
        <f t="shared" si="35"/>
        <v>#N/A</v>
      </c>
      <c r="AS233" s="68" t="str">
        <f t="shared" si="36"/>
        <v>Yes</v>
      </c>
      <c r="AT233" s="48" t="str">
        <f t="shared" si="32"/>
        <v>0243</v>
      </c>
      <c r="AU233" s="48" t="str">
        <f>INDEX(Transcripts_2021!$AC$2:$AC$324,MATCH($AO233,Transcripts_2021!$W$2:$W$324,0))</f>
        <v>0064</v>
      </c>
      <c r="AV233" s="68" t="str">
        <f t="shared" si="40"/>
        <v>Yes</v>
      </c>
      <c r="AW233" s="68" t="str">
        <f>IF(INDEX(DropDowns!$E$3:$E$336,MATCH("*"&amp;$AF233&amp;"*",$AF$2:$AF$651,0))="","",INDEX(DropDowns!$E$3:$E$336,MATCH("*"&amp;$AF233&amp;"*",$AF$2:$AF$651,0)))</f>
        <v>Outerspace</v>
      </c>
      <c r="AX233" s="68" t="str">
        <f>IF(INDEX(DropDowns!$E$3:$E$336,MATCH("*"&amp;$AG233&amp;"*",$AG$2:$AG$651,0))="","",INDEX(DropDowns!$E$3:$E$336,MATCH("*"&amp;$AG233&amp;"*",$AG$2:$AG$651,0)))</f>
        <v>Acid</v>
      </c>
      <c r="AY233" s="48" t="str">
        <f t="shared" si="38"/>
        <v>0243-PUR-RO-0064</v>
      </c>
      <c r="AZ233" s="48" t="str">
        <f t="shared" si="39"/>
        <v>Cedric Purnell</v>
      </c>
      <c r="BA233" s="48" t="str">
        <f>$AZ233&amp;COUNTIF($AZ233:$AZ$651,$AZ233)</f>
        <v>Cedric Purnell1</v>
      </c>
      <c r="BB233" s="68" t="str">
        <f>IF(INDEX('AAYME 2021_List'!$B$3:$B$311,MATCH($A233,'AAYME 2021_List'!$A$3:$A$311,0))="Yes","Yes","No")</f>
        <v>Yes</v>
      </c>
      <c r="BC233" s="48" t="str">
        <f>IF(INDEX('AAYME 2021_List'!$A$3:$A$311,MATCH($A233,'AAYME 2021_List'!$A$3:$A$311,0))=$A233,INDEX('AAYME 2021_List'!$C$3:$C$311,MATCH($A233,'AAYME 2021_List'!$A$3:$A$311,0)),"")</f>
        <v>07-Alternate</v>
      </c>
    </row>
    <row r="234" spans="1:55" x14ac:dyDescent="0.3">
      <c r="A234" s="48" t="str">
        <f>$AT234&amp;"-"&amp;UPPER(LEFT($D234,3))&amp;"-"&amp;UPPER(LEFT($C234,2))&amp;"-"&amp;$AU234</f>
        <v>0244-ROB-GR-0226</v>
      </c>
      <c r="B234" s="8">
        <v>244</v>
      </c>
      <c r="C234" s="143" t="s">
        <v>4253</v>
      </c>
      <c r="D234" s="143" t="s">
        <v>1661</v>
      </c>
      <c r="E234" s="143" t="s">
        <v>335</v>
      </c>
      <c r="F234" s="143" t="s">
        <v>170</v>
      </c>
      <c r="G234" s="8" t="s">
        <v>1668</v>
      </c>
      <c r="H234" s="8">
        <v>6622752716</v>
      </c>
      <c r="I234" s="143" t="s">
        <v>340</v>
      </c>
      <c r="J234" s="143" t="s">
        <v>1662</v>
      </c>
      <c r="K234" s="143" t="s">
        <v>4254</v>
      </c>
      <c r="L234" s="8" t="s">
        <v>4255</v>
      </c>
      <c r="M234" s="8" t="s">
        <v>3809</v>
      </c>
      <c r="N234" s="8" t="s">
        <v>1668</v>
      </c>
      <c r="O234" s="8">
        <v>6622752716</v>
      </c>
      <c r="P234" s="143" t="s">
        <v>2112</v>
      </c>
      <c r="Q234" s="143" t="s">
        <v>43</v>
      </c>
      <c r="R234" s="8" t="s">
        <v>4256</v>
      </c>
      <c r="T234" s="143" t="s">
        <v>4257</v>
      </c>
      <c r="U234" s="143" t="s">
        <v>4257</v>
      </c>
      <c r="V234" s="8" t="s">
        <v>488</v>
      </c>
      <c r="W234" s="8">
        <v>38851</v>
      </c>
      <c r="X234" s="8" t="s">
        <v>348</v>
      </c>
      <c r="Y234" s="143" t="s">
        <v>193</v>
      </c>
      <c r="Z234" s="8" t="s">
        <v>2114</v>
      </c>
      <c r="AB234" s="8" t="s">
        <v>2115</v>
      </c>
      <c r="AE234" s="233" t="s">
        <v>48</v>
      </c>
      <c r="AF234" s="8" t="s">
        <v>4258</v>
      </c>
      <c r="AG234" s="8" t="s">
        <v>4259</v>
      </c>
      <c r="AH234" s="8" t="s">
        <v>4260</v>
      </c>
      <c r="AI234" s="8" t="s">
        <v>369</v>
      </c>
      <c r="AL234" s="48" t="str">
        <f>IF($U234="","",IF(RIGHT($U234,4)=", MS",INDEX(DropDowns!$G$4:$G$1251,MATCH(TRIM($U234),DropDowns!$F$4:$F$1251,0)),INDEX(DropDowns!$G$4:$G$1251,MATCH(TRIM($U234)&amp;", MS",DropDowns!$F$4:$F$1251,0))))</f>
        <v>Chickasaw</v>
      </c>
      <c r="AM234" s="48" t="str">
        <f>IF(INDEX('AAYME 2021_List'!$A$3:$A$311,MATCH($A234,'AAYME 2021_List'!$A$3:$A$311,0))=$A234,INDEX('AAYME 2021_List'!$AC$3:$AC$311,MATCH($A234,'AAYME 2021_List'!$A$3:$A$311,0)),"")</f>
        <v>Chickasaw</v>
      </c>
      <c r="AN234" s="48" t="str">
        <f t="shared" si="33"/>
        <v>Grace|Robinson|kettinalrobinson@yahoo.com|7</v>
      </c>
      <c r="AO234" s="48" t="str">
        <f t="shared" si="34"/>
        <v>Grace|Robinson|7</v>
      </c>
      <c r="AP234" s="48" t="str">
        <f>INDEX(Transcripts_2021!$V$2:$V$324,MATCH($AN234,Transcripts_2021!$V$2:$V$324,0))</f>
        <v>Grace|Robinson|kettinalrobinson@yahoo.com|7</v>
      </c>
      <c r="AQ234" s="48" t="str">
        <f>INDEX(Transcripts_2021!$W$2:$W$324,MATCH($AO234,Transcripts_2021!$W$2:$W$324,0))</f>
        <v>Grace|Robinson|7</v>
      </c>
      <c r="AR234" s="68" t="str">
        <f t="shared" si="35"/>
        <v>Yes</v>
      </c>
      <c r="AS234" s="68" t="str">
        <f t="shared" si="36"/>
        <v>Yes</v>
      </c>
      <c r="AT234" s="48" t="str">
        <f t="shared" si="32"/>
        <v>0244</v>
      </c>
      <c r="AU234" s="48" t="str">
        <f>INDEX(Transcripts_2021!$AC$2:$AC$324,MATCH($AO234,Transcripts_2021!$W$2:$W$324,0))</f>
        <v>0226</v>
      </c>
      <c r="AV234" s="68" t="str">
        <f t="shared" si="40"/>
        <v>Yes</v>
      </c>
      <c r="AW234" s="68" t="str">
        <f>IF(INDEX(DropDowns!$E$3:$E$336,MATCH("*"&amp;$AF234&amp;"*",$AF$2:$AF$651,0))="","",INDEX(DropDowns!$E$3:$E$336,MATCH("*"&amp;$AF234&amp;"*",$AF$2:$AF$651,0)))</f>
        <v>Paleontology</v>
      </c>
      <c r="AX234" s="68" t="str">
        <f>IF(INDEX(DropDowns!$E$3:$E$336,MATCH("*"&amp;$AG234&amp;"*",$AG$2:$AG$651,0))="","",INDEX(DropDowns!$E$3:$E$336,MATCH("*"&amp;$AG234&amp;"*",$AG$2:$AG$651,0)))</f>
        <v>Paleontology</v>
      </c>
      <c r="AY234" s="48" t="str">
        <f t="shared" si="38"/>
        <v>0244-ROB-GR-0226</v>
      </c>
      <c r="AZ234" s="48" t="str">
        <f t="shared" si="39"/>
        <v>Kettina Robinson</v>
      </c>
      <c r="BA234" s="48" t="str">
        <f>$AZ234&amp;COUNTIF($AZ234:$AZ$651,$AZ234)</f>
        <v>Kettina Robinson1</v>
      </c>
      <c r="BB234" s="68" t="str">
        <f>IF(INDEX('AAYME 2021_List'!$B$3:$B$311,MATCH($A234,'AAYME 2021_List'!$A$3:$A$311,0))="Yes","Yes","No")</f>
        <v>Yes</v>
      </c>
      <c r="BC234" s="48" t="str">
        <f>IF(INDEX('AAYME 2021_List'!$A$3:$A$311,MATCH($A234,'AAYME 2021_List'!$A$3:$A$311,0))=$A234,INDEX('AAYME 2021_List'!$C$3:$C$311,MATCH($A234,'AAYME 2021_List'!$A$3:$A$311,0)),"")</f>
        <v>06-Finalist</v>
      </c>
    </row>
    <row r="235" spans="1:55" x14ac:dyDescent="0.3">
      <c r="A235" s="48"/>
      <c r="B235" s="8">
        <v>245</v>
      </c>
      <c r="C235" s="143" t="s">
        <v>4261</v>
      </c>
      <c r="D235" s="143" t="s">
        <v>2453</v>
      </c>
      <c r="E235" s="143" t="s">
        <v>335</v>
      </c>
      <c r="F235" s="143" t="s">
        <v>169</v>
      </c>
      <c r="G235" s="8" t="s">
        <v>4262</v>
      </c>
      <c r="I235" s="143" t="s">
        <v>401</v>
      </c>
      <c r="J235" s="143" t="s">
        <v>4263</v>
      </c>
      <c r="K235" s="143"/>
      <c r="L235" s="8" t="s">
        <v>4264</v>
      </c>
      <c r="M235" s="8" t="s">
        <v>4265</v>
      </c>
      <c r="N235" s="8" t="s">
        <v>4266</v>
      </c>
      <c r="O235" s="8">
        <v>6017410798</v>
      </c>
      <c r="P235" s="143"/>
      <c r="Q235" s="143"/>
      <c r="R235" s="8" t="s">
        <v>4267</v>
      </c>
      <c r="T235" s="143" t="s">
        <v>3378</v>
      </c>
      <c r="U235" s="143" t="s">
        <v>3378</v>
      </c>
      <c r="V235" s="8" t="s">
        <v>488</v>
      </c>
      <c r="W235" s="8">
        <v>39350</v>
      </c>
      <c r="X235" s="8" t="s">
        <v>348</v>
      </c>
      <c r="Y235" s="143" t="s">
        <v>224</v>
      </c>
      <c r="Z235" s="8" t="s">
        <v>2114</v>
      </c>
      <c r="AB235" s="8" t="s">
        <v>2115</v>
      </c>
      <c r="AE235" s="233" t="s">
        <v>50</v>
      </c>
      <c r="AF235" s="8" t="s">
        <v>4268</v>
      </c>
      <c r="AI235" s="8" t="s">
        <v>369</v>
      </c>
      <c r="AL235" s="48" t="str">
        <f>IF($U235="","",IF(RIGHT($U235,4)=", MS",INDEX(DropDowns!$G$4:$G$1251,MATCH(TRIM($U235),DropDowns!$F$4:$F$1251,0)),INDEX(DropDowns!$G$4:$G$1251,MATCH(TRIM($U235)&amp;", MS",DropDowns!$F$4:$F$1251,0))))</f>
        <v>Neshoba</v>
      </c>
      <c r="AM235" s="48" t="s">
        <v>2130</v>
      </c>
      <c r="AN235" s="48" t="str">
        <f t="shared" si="33"/>
        <v>Jowah|Stokes|jowahstokes@leakesd.net|8</v>
      </c>
      <c r="AO235" s="48" t="str">
        <f t="shared" si="34"/>
        <v>Jowah|Stokes|8</v>
      </c>
      <c r="AP235" s="48" t="e">
        <f>INDEX(Transcripts_2021!$V$2:$V$324,MATCH($AN235,Transcripts_2021!$V$2:$V$324,0))</f>
        <v>#N/A</v>
      </c>
      <c r="AQ235" s="48" t="e">
        <f>INDEX(Transcripts_2021!$W$2:$W$324,MATCH($AO235,Transcripts_2021!$W$2:$W$324,0))</f>
        <v>#N/A</v>
      </c>
      <c r="AR235" s="68" t="e">
        <f t="shared" si="35"/>
        <v>#N/A</v>
      </c>
      <c r="AS235" s="68" t="e">
        <f t="shared" si="36"/>
        <v>#N/A</v>
      </c>
      <c r="AT235" s="48" t="str">
        <f t="shared" si="32"/>
        <v>0245</v>
      </c>
      <c r="AU235" s="48" t="e">
        <f>INDEX(Transcripts_2021!$AC$2:$AC$324,MATCH($AO235,Transcripts_2021!$W$2:$W$324,0))</f>
        <v>#N/A</v>
      </c>
      <c r="AV235" s="68" t="str">
        <f t="shared" si="40"/>
        <v>No</v>
      </c>
      <c r="AW235" s="68" t="str">
        <f>IF(INDEX(DropDowns!$E$3:$E$336,MATCH("*"&amp;$AF235&amp;"*",$AF$2:$AF$651,0))="","",INDEX(DropDowns!$E$3:$E$336,MATCH("*"&amp;$AF235&amp;"*",$AF$2:$AF$651,0)))</f>
        <v>Particle</v>
      </c>
      <c r="AX235" s="68" t="str">
        <f>IF(INDEX(DropDowns!$E$3:$E$336,MATCH("*"&amp;$AG235&amp;"*",$AG$2:$AG$651,0))="","",INDEX(DropDowns!$E$3:$E$336,MATCH("*"&amp;$AG235&amp;"*",$AG$2:$AG$651,0)))</f>
        <v>Acid</v>
      </c>
      <c r="AY235" s="48" t="e">
        <f t="shared" si="38"/>
        <v>#N/A</v>
      </c>
      <c r="AZ235" s="48" t="str">
        <f t="shared" si="39"/>
        <v>Ashley Spivey Johnson</v>
      </c>
      <c r="BA235" s="48" t="str">
        <f>$AZ235&amp;COUNTIF($AZ235:$AZ$651,$AZ235)</f>
        <v>Ashley Spivey Johnson1</v>
      </c>
      <c r="BB235" s="68" t="e">
        <f>IF(INDEX('AAYME 2021_List'!$B$3:$B$311,MATCH($A235,'AAYME 2021_List'!$A$3:$A$311,0))="Yes","Yes","No")</f>
        <v>#N/A</v>
      </c>
      <c r="BC235" s="8" t="s">
        <v>2131</v>
      </c>
    </row>
    <row r="236" spans="1:55" x14ac:dyDescent="0.3">
      <c r="A236" s="48"/>
      <c r="B236" s="8">
        <v>246</v>
      </c>
      <c r="C236" s="143" t="s">
        <v>4269</v>
      </c>
      <c r="D236" s="143" t="s">
        <v>4270</v>
      </c>
      <c r="E236" s="143" t="s">
        <v>335</v>
      </c>
      <c r="F236" s="143" t="s">
        <v>169</v>
      </c>
      <c r="I236" s="143" t="s">
        <v>340</v>
      </c>
      <c r="J236" s="143" t="s">
        <v>4271</v>
      </c>
      <c r="K236" s="143" t="s">
        <v>4272</v>
      </c>
      <c r="L236" s="8" t="s">
        <v>4273</v>
      </c>
      <c r="M236" s="8" t="s">
        <v>4274</v>
      </c>
      <c r="N236" s="8" t="s">
        <v>4275</v>
      </c>
      <c r="O236" s="8">
        <v>6016040346</v>
      </c>
      <c r="P236" s="143" t="s">
        <v>2112</v>
      </c>
      <c r="Q236" s="143" t="s">
        <v>394</v>
      </c>
      <c r="R236" s="8" t="s">
        <v>4276</v>
      </c>
      <c r="T236" s="143" t="s">
        <v>4277</v>
      </c>
      <c r="U236" s="143" t="s">
        <v>4277</v>
      </c>
      <c r="V236" s="8" t="s">
        <v>488</v>
      </c>
      <c r="W236" s="8">
        <v>39301</v>
      </c>
      <c r="X236" s="8" t="s">
        <v>348</v>
      </c>
      <c r="Y236" s="143" t="s">
        <v>4278</v>
      </c>
      <c r="Z236" s="8" t="s">
        <v>2114</v>
      </c>
      <c r="AB236" s="8" t="s">
        <v>2115</v>
      </c>
      <c r="AE236" s="233" t="s">
        <v>48</v>
      </c>
      <c r="AF236" s="8" t="s">
        <v>4279</v>
      </c>
      <c r="AG236" s="8" t="s">
        <v>4280</v>
      </c>
      <c r="AI236" s="8" t="s">
        <v>442</v>
      </c>
      <c r="AL236" s="48" t="str">
        <f>IF($U236="","",IF(RIGHT($U236,4)=", MS",INDEX(DropDowns!$G$4:$G$1251,MATCH(TRIM($U236),DropDowns!$F$4:$F$1251,0)),INDEX(DropDowns!$G$4:$G$1251,MATCH(TRIM($U236)&amp;", MS",DropDowns!$F$4:$F$1251,0))))</f>
        <v>Lauderdale</v>
      </c>
      <c r="AM236" s="48" t="s">
        <v>2130</v>
      </c>
      <c r="AN236" s="48" t="str">
        <f t="shared" si="33"/>
        <v>Isaac|Yates||7</v>
      </c>
      <c r="AO236" s="48" t="str">
        <f t="shared" si="34"/>
        <v>Isaac|Yates|7</v>
      </c>
      <c r="AP236" s="48" t="e">
        <f>INDEX(Transcripts_2021!$V$2:$V$324,MATCH($AN236,Transcripts_2021!$V$2:$V$324,0))</f>
        <v>#N/A</v>
      </c>
      <c r="AQ236" s="48" t="e">
        <f>INDEX(Transcripts_2021!$W$2:$W$324,MATCH($AO236,Transcripts_2021!$W$2:$W$324,0))</f>
        <v>#N/A</v>
      </c>
      <c r="AR236" s="68" t="e">
        <f t="shared" si="35"/>
        <v>#N/A</v>
      </c>
      <c r="AS236" s="68" t="e">
        <f t="shared" si="36"/>
        <v>#N/A</v>
      </c>
      <c r="AT236" s="48" t="str">
        <f t="shared" si="32"/>
        <v>0246</v>
      </c>
      <c r="AU236" s="48" t="e">
        <f>INDEX(Transcripts_2021!$AC$2:$AC$324,MATCH($AO236,Transcripts_2021!$W$2:$W$324,0))</f>
        <v>#N/A</v>
      </c>
      <c r="AV236" s="68" t="str">
        <f t="shared" si="40"/>
        <v>Yes</v>
      </c>
      <c r="AW236" s="68" t="e">
        <f>IF(INDEX(DropDowns!$E$3:$E$336,MATCH("*"&amp;$AF236&amp;"*",$AF$2:$AF$651,0))="","",INDEX(DropDowns!$E$3:$E$336,MATCH("*"&amp;$AF236&amp;"*",$AF$2:$AF$651,0)))</f>
        <v>#VALUE!</v>
      </c>
      <c r="AX236" s="68" t="e">
        <f>IF(INDEX(DropDowns!$E$3:$E$336,MATCH("*"&amp;$AG236&amp;"*",$AG$2:$AG$651,0))="","",INDEX(DropDowns!$E$3:$E$336,MATCH("*"&amp;$AG236&amp;"*",$AG$2:$AG$651,0)))</f>
        <v>#VALUE!</v>
      </c>
      <c r="AY236" s="48" t="e">
        <f t="shared" si="38"/>
        <v>#N/A</v>
      </c>
      <c r="AZ236" s="48" t="str">
        <f t="shared" si="39"/>
        <v>Sylvia Yates</v>
      </c>
      <c r="BA236" s="48" t="str">
        <f>$AZ236&amp;COUNTIF($AZ236:$AZ$651,$AZ236)</f>
        <v>Sylvia Yates1</v>
      </c>
      <c r="BB236" s="68" t="e">
        <f>IF(INDEX('AAYME 2021_List'!$B$3:$B$311,MATCH($A236,'AAYME 2021_List'!$A$3:$A$311,0))="Yes","Yes","No")</f>
        <v>#N/A</v>
      </c>
      <c r="BC236" s="8" t="s">
        <v>2131</v>
      </c>
    </row>
    <row r="237" spans="1:55" x14ac:dyDescent="0.3">
      <c r="A237" s="48" t="str">
        <f>$AT237&amp;"-"&amp;UPPER(LEFT($D237,3))&amp;"-"&amp;UPPER(LEFT($C237,2))&amp;"-"&amp;$AU237</f>
        <v>0247-STR-JE-0134</v>
      </c>
      <c r="B237" s="8">
        <v>247</v>
      </c>
      <c r="C237" s="143" t="s">
        <v>4281</v>
      </c>
      <c r="D237" s="143" t="s">
        <v>4282</v>
      </c>
      <c r="E237" s="143" t="s">
        <v>335</v>
      </c>
      <c r="F237" s="143" t="s">
        <v>170</v>
      </c>
      <c r="G237" s="8" t="s">
        <v>4283</v>
      </c>
      <c r="H237" s="8">
        <v>6628972240</v>
      </c>
      <c r="I237" s="143" t="s">
        <v>340</v>
      </c>
      <c r="J237" s="143" t="s">
        <v>4284</v>
      </c>
      <c r="K237" s="143" t="s">
        <v>2393</v>
      </c>
      <c r="L237" s="8" t="s">
        <v>4285</v>
      </c>
      <c r="M237" s="8" t="s">
        <v>4282</v>
      </c>
      <c r="N237" s="8" t="s">
        <v>4283</v>
      </c>
      <c r="O237" s="8">
        <v>6628972240</v>
      </c>
      <c r="P237" s="143" t="s">
        <v>2112</v>
      </c>
      <c r="Q237" s="143"/>
      <c r="R237" s="8" t="s">
        <v>4286</v>
      </c>
      <c r="T237" s="143" t="s">
        <v>4287</v>
      </c>
      <c r="U237" s="143" t="s">
        <v>4287</v>
      </c>
      <c r="V237" s="8" t="s">
        <v>488</v>
      </c>
      <c r="W237" s="8">
        <v>38637</v>
      </c>
      <c r="X237" s="8" t="s">
        <v>348</v>
      </c>
      <c r="Y237" s="143" t="s">
        <v>2393</v>
      </c>
      <c r="Z237" s="8" t="s">
        <v>2114</v>
      </c>
      <c r="AB237" s="8" t="s">
        <v>2115</v>
      </c>
      <c r="AE237" s="233" t="s">
        <v>48</v>
      </c>
      <c r="AF237" s="8" t="s">
        <v>4288</v>
      </c>
      <c r="AG237" s="8" t="s">
        <v>4289</v>
      </c>
      <c r="AH237" s="8" t="s">
        <v>4290</v>
      </c>
      <c r="AI237" s="8" t="s">
        <v>442</v>
      </c>
      <c r="AL237" s="48" t="str">
        <f>IF($U237="","",IF(RIGHT($U237,4)=", MS",INDEX(DropDowns!$G$4:$G$1251,MATCH(TRIM($U237),DropDowns!$F$4:$F$1251,0)),INDEX(DropDowns!$G$4:$G$1251,MATCH(TRIM($U237)&amp;", MS",DropDowns!$F$4:$F$1251,0))))</f>
        <v>DeSoto</v>
      </c>
      <c r="AM237" s="48" t="str">
        <f>IF(INDEX('AAYME 2021_List'!$A$3:$A$311,MATCH($A237,'AAYME 2021_List'!$A$3:$A$311,0))=$A237,INDEX('AAYME 2021_List'!$AC$3:$AC$311,MATCH($A237,'AAYME 2021_List'!$A$3:$A$311,0)),"")</f>
        <v>DeSoto</v>
      </c>
      <c r="AN237" s="48" t="str">
        <f t="shared" si="33"/>
        <v>Jermia|Streeter|toyatweetyt@yahoo.com|7</v>
      </c>
      <c r="AO237" s="48" t="str">
        <f t="shared" si="34"/>
        <v>Jermia|Streeter|7</v>
      </c>
      <c r="AP237" s="48" t="str">
        <f>INDEX(Transcripts_2021!$V$2:$V$324,MATCH($AN237,Transcripts_2021!$V$2:$V$324,0))</f>
        <v>Jermia|Streeter|toyatweetyt@yahoo.com|7</v>
      </c>
      <c r="AQ237" s="48" t="str">
        <f>INDEX(Transcripts_2021!$W$2:$W$324,MATCH($AO237,Transcripts_2021!$W$2:$W$324,0))</f>
        <v>Jermia|Streeter|7</v>
      </c>
      <c r="AR237" s="68" t="str">
        <f t="shared" si="35"/>
        <v>Yes</v>
      </c>
      <c r="AS237" s="68" t="str">
        <f t="shared" si="36"/>
        <v>Yes</v>
      </c>
      <c r="AT237" s="48" t="str">
        <f t="shared" si="32"/>
        <v>0247</v>
      </c>
      <c r="AU237" s="48" t="str">
        <f>INDEX(Transcripts_2021!$AC$2:$AC$324,MATCH($AO237,Transcripts_2021!$W$2:$W$324,0))</f>
        <v>0134</v>
      </c>
      <c r="AV237" s="68" t="str">
        <f t="shared" si="40"/>
        <v>Yes</v>
      </c>
      <c r="AW237" s="68" t="str">
        <f>IF(INDEX(DropDowns!$E$3:$E$336,MATCH("*"&amp;$AF237&amp;"*",$AF$2:$AF$651,0))="","",INDEX(DropDowns!$E$3:$E$336,MATCH("*"&amp;$AF237&amp;"*",$AF$2:$AF$651,0)))</f>
        <v>Patients</v>
      </c>
      <c r="AX237" s="68" t="str">
        <f>IF(INDEX(DropDowns!$E$3:$E$336,MATCH("*"&amp;$AG237&amp;"*",$AG$2:$AG$651,0))="","",INDEX(DropDowns!$E$3:$E$336,MATCH("*"&amp;$AG237&amp;"*",$AG$2:$AG$651,0)))</f>
        <v>Patients</v>
      </c>
      <c r="AY237" s="48" t="str">
        <f t="shared" si="38"/>
        <v>0247-STR-JE-0134</v>
      </c>
      <c r="AZ237" s="48" t="str">
        <f t="shared" si="39"/>
        <v>LaToya Streeter</v>
      </c>
      <c r="BA237" s="48" t="str">
        <f>$AZ237&amp;COUNTIF($AZ237:$AZ$651,$AZ237)</f>
        <v>LaToya Streeter1</v>
      </c>
      <c r="BB237" s="68" t="str">
        <f>IF(INDEX('AAYME 2021_List'!$B$3:$B$311,MATCH($A237,'AAYME 2021_List'!$A$3:$A$311,0))="Yes","Yes","No")</f>
        <v>No</v>
      </c>
      <c r="BC237" s="48" t="str">
        <f>IF(INDEX('AAYME 2021_List'!$A$3:$A$311,MATCH($A237,'AAYME 2021_List'!$A$3:$A$311,0))=$A237,INDEX('AAYME 2021_List'!$C$3:$C$311,MATCH($A237,'AAYME 2021_List'!$A$3:$A$311,0)),"")</f>
        <v>99-Not Selected</v>
      </c>
    </row>
    <row r="238" spans="1:55" x14ac:dyDescent="0.3">
      <c r="A238" s="48"/>
      <c r="B238" s="8">
        <v>248</v>
      </c>
      <c r="C238" s="143" t="s">
        <v>4291</v>
      </c>
      <c r="D238" s="143" t="s">
        <v>3963</v>
      </c>
      <c r="E238" s="143" t="s">
        <v>335</v>
      </c>
      <c r="F238" s="143" t="s">
        <v>170</v>
      </c>
      <c r="G238" s="8" t="s">
        <v>4292</v>
      </c>
      <c r="I238" s="143" t="s">
        <v>401</v>
      </c>
      <c r="J238" s="143" t="s">
        <v>3376</v>
      </c>
      <c r="K238" s="143" t="s">
        <v>4155</v>
      </c>
      <c r="L238" s="8" t="s">
        <v>4293</v>
      </c>
      <c r="M238" s="8" t="s">
        <v>4294</v>
      </c>
      <c r="N238" s="8" t="s">
        <v>4295</v>
      </c>
      <c r="O238" s="8">
        <v>6615374188</v>
      </c>
      <c r="P238" s="143" t="s">
        <v>2112</v>
      </c>
      <c r="Q238" s="143" t="s">
        <v>394</v>
      </c>
      <c r="R238" s="8" t="s">
        <v>4296</v>
      </c>
      <c r="T238" s="143" t="s">
        <v>4130</v>
      </c>
      <c r="U238" s="143" t="s">
        <v>4130</v>
      </c>
      <c r="V238" s="8" t="s">
        <v>488</v>
      </c>
      <c r="W238" s="8">
        <v>38821</v>
      </c>
      <c r="X238" s="8" t="s">
        <v>348</v>
      </c>
      <c r="Y238" s="143" t="s">
        <v>232</v>
      </c>
      <c r="Z238" s="8" t="s">
        <v>2114</v>
      </c>
      <c r="AB238" s="8" t="s">
        <v>2115</v>
      </c>
      <c r="AE238" s="233" t="s">
        <v>48</v>
      </c>
      <c r="AF238" s="8" t="s">
        <v>4297</v>
      </c>
      <c r="AG238" s="8" t="s">
        <v>4298</v>
      </c>
      <c r="AH238" s="8" t="s">
        <v>4299</v>
      </c>
      <c r="AI238" s="8" t="s">
        <v>369</v>
      </c>
      <c r="AL238" s="48" t="str">
        <f>IF($U238="","",IF(RIGHT($U238,4)=", MS",INDEX(DropDowns!$G$4:$G$1251,MATCH(TRIM($U238),DropDowns!$F$4:$F$1251,0)),INDEX(DropDowns!$G$4:$G$1251,MATCH(TRIM($U238)&amp;", MS",DropDowns!$F$4:$F$1251,0))))</f>
        <v>Monroe</v>
      </c>
      <c r="AM238" s="48" t="s">
        <v>2130</v>
      </c>
      <c r="AN238" s="48" t="str">
        <f t="shared" si="33"/>
        <v>Janelle|Grant|janelle.grant2507@gmail.com|8</v>
      </c>
      <c r="AO238" s="48" t="str">
        <f t="shared" si="34"/>
        <v>Janelle|Grant|8</v>
      </c>
      <c r="AP238" s="48" t="e">
        <f>INDEX(Transcripts_2021!$V$2:$V$324,MATCH($AN238,Transcripts_2021!$V$2:$V$324,0))</f>
        <v>#N/A</v>
      </c>
      <c r="AQ238" s="48" t="e">
        <f>INDEX(Transcripts_2021!$W$2:$W$324,MATCH($AO238,Transcripts_2021!$W$2:$W$324,0))</f>
        <v>#N/A</v>
      </c>
      <c r="AR238" s="68" t="e">
        <f t="shared" si="35"/>
        <v>#N/A</v>
      </c>
      <c r="AS238" s="68" t="e">
        <f t="shared" si="36"/>
        <v>#N/A</v>
      </c>
      <c r="AT238" s="48" t="str">
        <f t="shared" si="32"/>
        <v>0248</v>
      </c>
      <c r="AU238" s="48" t="e">
        <f>INDEX(Transcripts_2021!$AC$2:$AC$324,MATCH($AO238,Transcripts_2021!$W$2:$W$324,0))</f>
        <v>#N/A</v>
      </c>
      <c r="AV238" s="68" t="str">
        <f t="shared" si="40"/>
        <v>Yes</v>
      </c>
      <c r="AW238" s="68" t="str">
        <f>IF(INDEX(DropDowns!$E$3:$E$336,MATCH("*"&amp;$AF238&amp;"*",$AF$2:$AF$651,0))="","",INDEX(DropDowns!$E$3:$E$336,MATCH("*"&amp;$AF238&amp;"*",$AF$2:$AF$651,0)))</f>
        <v>Pediatrician</v>
      </c>
      <c r="AX238" s="68" t="str">
        <f>IF(INDEX(DropDowns!$E$3:$E$336,MATCH("*"&amp;$AG238&amp;"*",$AG$2:$AG$651,0))="","",INDEX(DropDowns!$E$3:$E$336,MATCH("*"&amp;$AG238&amp;"*",$AG$2:$AG$651,0)))</f>
        <v>Pediatrician</v>
      </c>
      <c r="AY238" s="48" t="e">
        <f t="shared" si="38"/>
        <v>#N/A</v>
      </c>
      <c r="AZ238" s="48" t="str">
        <f t="shared" si="39"/>
        <v>Brittany Myles</v>
      </c>
      <c r="BA238" s="48" t="str">
        <f>$AZ238&amp;COUNTIF($AZ238:$AZ$651,$AZ238)</f>
        <v>Brittany Myles1</v>
      </c>
      <c r="BB238" s="68" t="e">
        <f>IF(INDEX('AAYME 2021_List'!$B$3:$B$311,MATCH($A238,'AAYME 2021_List'!$A$3:$A$311,0))="Yes","Yes","No")</f>
        <v>#N/A</v>
      </c>
      <c r="BC238" s="8" t="s">
        <v>2131</v>
      </c>
    </row>
    <row r="239" spans="1:55" x14ac:dyDescent="0.3">
      <c r="A239" s="48" t="str">
        <f>$AT239&amp;"-"&amp;UPPER(LEFT($D239,3))&amp;"-"&amp;UPPER(LEFT($C239,2))&amp;"-"&amp;$AU239</f>
        <v>0249-HOB-JE-0141</v>
      </c>
      <c r="B239" s="8">
        <v>249</v>
      </c>
      <c r="C239" s="143" t="s">
        <v>574</v>
      </c>
      <c r="D239" s="143" t="s">
        <v>575</v>
      </c>
      <c r="E239" s="143" t="s">
        <v>335</v>
      </c>
      <c r="F239" s="143" t="s">
        <v>170</v>
      </c>
      <c r="G239" s="8" t="s">
        <v>4300</v>
      </c>
      <c r="H239" s="8">
        <v>6018701388</v>
      </c>
      <c r="I239" s="143" t="s">
        <v>401</v>
      </c>
      <c r="J239" s="143" t="s">
        <v>4301</v>
      </c>
      <c r="K239" s="143" t="s">
        <v>1055</v>
      </c>
      <c r="L239" s="8" t="s">
        <v>4302</v>
      </c>
      <c r="M239" s="8" t="s">
        <v>575</v>
      </c>
      <c r="N239" s="8" t="s">
        <v>4300</v>
      </c>
      <c r="O239" s="8">
        <v>6018701388</v>
      </c>
      <c r="P239" s="143" t="s">
        <v>2112</v>
      </c>
      <c r="Q239" s="143" t="s">
        <v>394</v>
      </c>
      <c r="R239" s="8" t="s">
        <v>4303</v>
      </c>
      <c r="T239" s="143" t="s">
        <v>1057</v>
      </c>
      <c r="U239" s="143" t="s">
        <v>1057</v>
      </c>
      <c r="V239" s="8" t="s">
        <v>488</v>
      </c>
      <c r="W239" s="8">
        <v>39047</v>
      </c>
      <c r="X239" s="8" t="s">
        <v>348</v>
      </c>
      <c r="Y239" s="143" t="s">
        <v>245</v>
      </c>
      <c r="Z239" s="8" t="s">
        <v>2114</v>
      </c>
      <c r="AB239" s="8" t="s">
        <v>2115</v>
      </c>
      <c r="AE239" s="233" t="s">
        <v>49</v>
      </c>
      <c r="AF239" s="8" t="s">
        <v>4304</v>
      </c>
      <c r="AG239" s="8" t="s">
        <v>4305</v>
      </c>
      <c r="AH239" s="8" t="s">
        <v>4306</v>
      </c>
      <c r="AI239" s="8" t="s">
        <v>369</v>
      </c>
      <c r="AK239" s="8" t="s">
        <v>4307</v>
      </c>
      <c r="AL239" s="48" t="str">
        <f>IF($U239="","",IF(RIGHT($U239,4)=", MS",INDEX(DropDowns!$G$4:$G$1251,MATCH(TRIM($U239),DropDowns!$F$4:$F$1251,0)),INDEX(DropDowns!$G$4:$G$1251,MATCH(TRIM($U239)&amp;", MS",DropDowns!$F$4:$F$1251,0))))</f>
        <v>Rankin</v>
      </c>
      <c r="AM239" s="48" t="str">
        <f>IF(INDEX('AAYME 2021_List'!$A$3:$A$311,MATCH($A239,'AAYME 2021_List'!$A$3:$A$311,0))=$A239,INDEX('AAYME 2021_List'!$AC$3:$AC$311,MATCH($A239,'AAYME 2021_List'!$A$3:$A$311,0)),"")</f>
        <v>Rankin</v>
      </c>
      <c r="AN239" s="48" t="str">
        <f t="shared" si="33"/>
        <v>Jenya|Hobbs|caliciahobbs@gmail.com|8</v>
      </c>
      <c r="AO239" s="48" t="str">
        <f t="shared" si="34"/>
        <v>Jenya|Hobbs|8</v>
      </c>
      <c r="AP239" s="48" t="str">
        <f>INDEX(Transcripts_2021!$V$2:$V$324,MATCH($AN239,Transcripts_2021!$V$2:$V$324,0))</f>
        <v>Jenya|Hobbs|caliciahobbs@gmail.com|8</v>
      </c>
      <c r="AQ239" s="48" t="str">
        <f>INDEX(Transcripts_2021!$W$2:$W$324,MATCH($AO239,Transcripts_2021!$W$2:$W$324,0))</f>
        <v>Jenya|Hobbs|8</v>
      </c>
      <c r="AR239" s="68" t="str">
        <f t="shared" si="35"/>
        <v>Yes</v>
      </c>
      <c r="AS239" s="68" t="str">
        <f t="shared" si="36"/>
        <v>Yes</v>
      </c>
      <c r="AT239" s="48" t="str">
        <f t="shared" si="32"/>
        <v>0249</v>
      </c>
      <c r="AU239" s="48" t="str">
        <f>INDEX(Transcripts_2021!$AC$2:$AC$324,MATCH($AO239,Transcripts_2021!$W$2:$W$324,0))</f>
        <v>0141</v>
      </c>
      <c r="AV239" s="68" t="str">
        <f t="shared" si="40"/>
        <v>Yes</v>
      </c>
      <c r="AW239" s="68" t="str">
        <f>IF(INDEX(DropDowns!$E$3:$E$336,MATCH("*"&amp;$AF239&amp;"*",$AF$2:$AF$651,0))="","",INDEX(DropDowns!$E$3:$E$336,MATCH("*"&amp;$AF239&amp;"*",$AF$2:$AF$651,0)))</f>
        <v>Personal Training</v>
      </c>
      <c r="AX239" s="68" t="str">
        <f>IF(INDEX(DropDowns!$E$3:$E$336,MATCH("*"&amp;$AG239&amp;"*",$AG$2:$AG$651,0))="","",INDEX(DropDowns!$E$3:$E$336,MATCH("*"&amp;$AG239&amp;"*",$AG$2:$AG$651,0)))</f>
        <v>Personal Training</v>
      </c>
      <c r="AY239" s="48" t="str">
        <f t="shared" si="38"/>
        <v>0249-HOB-JE-0141</v>
      </c>
      <c r="AZ239" s="48" t="str">
        <f t="shared" si="39"/>
        <v>Calicia Hobbs</v>
      </c>
      <c r="BA239" s="48" t="str">
        <f>$AZ239&amp;COUNTIF($AZ239:$AZ$651,$AZ239)</f>
        <v>Calicia Hobbs1</v>
      </c>
      <c r="BB239" s="68" t="str">
        <f>IF(INDEX('AAYME 2021_List'!$B$3:$B$311,MATCH($A239,'AAYME 2021_List'!$A$3:$A$311,0))="Yes","Yes","No")</f>
        <v>No</v>
      </c>
      <c r="BC239" s="48" t="str">
        <f>IF(INDEX('AAYME 2021_List'!$A$3:$A$311,MATCH($A239,'AAYME 2021_List'!$A$3:$A$311,0))=$A239,INDEX('AAYME 2021_List'!$C$3:$C$311,MATCH($A239,'AAYME 2021_List'!$A$3:$A$311,0)),"")</f>
        <v>03-Missing/Invalid transcript info</v>
      </c>
    </row>
    <row r="240" spans="1:55" x14ac:dyDescent="0.3">
      <c r="A240" s="48"/>
      <c r="B240" s="8">
        <v>250</v>
      </c>
      <c r="C240" s="143" t="s">
        <v>4308</v>
      </c>
      <c r="D240" s="143" t="s">
        <v>4309</v>
      </c>
      <c r="E240" s="143" t="s">
        <v>335</v>
      </c>
      <c r="F240" s="143" t="s">
        <v>170</v>
      </c>
      <c r="G240" s="8" t="s">
        <v>4310</v>
      </c>
      <c r="H240" s="8">
        <v>6626873255</v>
      </c>
      <c r="I240" s="143" t="s">
        <v>376</v>
      </c>
      <c r="J240" s="143" t="s">
        <v>4311</v>
      </c>
      <c r="K240" s="143" t="s">
        <v>4312</v>
      </c>
      <c r="L240" s="8" t="s">
        <v>4313</v>
      </c>
      <c r="M240" s="8" t="s">
        <v>4314</v>
      </c>
      <c r="N240" s="8" t="s">
        <v>4310</v>
      </c>
      <c r="O240" s="8">
        <v>6626873255</v>
      </c>
      <c r="P240" s="143" t="s">
        <v>2159</v>
      </c>
      <c r="Q240" s="143" t="s">
        <v>394</v>
      </c>
      <c r="R240" s="8" t="s">
        <v>4315</v>
      </c>
      <c r="T240" s="143" t="s">
        <v>4316</v>
      </c>
      <c r="U240" s="143" t="s">
        <v>4316</v>
      </c>
      <c r="V240" s="8" t="s">
        <v>488</v>
      </c>
      <c r="W240" s="8">
        <v>38860</v>
      </c>
      <c r="X240" s="8" t="s">
        <v>348</v>
      </c>
      <c r="Y240" s="143" t="s">
        <v>4317</v>
      </c>
      <c r="Z240" s="8" t="s">
        <v>2114</v>
      </c>
      <c r="AB240" s="8" t="s">
        <v>2115</v>
      </c>
      <c r="AE240" s="233" t="s">
        <v>49</v>
      </c>
      <c r="AF240" s="8" t="s">
        <v>4318</v>
      </c>
      <c r="AG240" s="8" t="s">
        <v>4319</v>
      </c>
      <c r="AI240" s="8" t="s">
        <v>2165</v>
      </c>
      <c r="AJ240" s="8" t="s">
        <v>4320</v>
      </c>
      <c r="AL240" s="48" t="str">
        <f>IF($U240="","",IF(RIGHT($U240,4)=", MS",INDEX(DropDowns!$G$4:$G$1251,MATCH(TRIM($U240),DropDowns!$F$4:$F$1251,0)),INDEX(DropDowns!$G$4:$G$1251,MATCH(TRIM($U240)&amp;", MS",DropDowns!$F$4:$F$1251,0))))</f>
        <v>Chickasaw</v>
      </c>
      <c r="AM240" s="48" t="s">
        <v>2130</v>
      </c>
      <c r="AN240" s="48" t="str">
        <f t="shared" si="33"/>
        <v>Shamaria|Swing|keshabean239@gmail.com|9</v>
      </c>
      <c r="AO240" s="48" t="str">
        <f t="shared" si="34"/>
        <v>Shamaria|Swing|9</v>
      </c>
      <c r="AP240" s="48" t="e">
        <f>INDEX(Transcripts_2021!$V$2:$V$324,MATCH($AN240,Transcripts_2021!$V$2:$V$324,0))</f>
        <v>#N/A</v>
      </c>
      <c r="AQ240" s="48" t="e">
        <f>INDEX(Transcripts_2021!$W$2:$W$324,MATCH($AO240,Transcripts_2021!$W$2:$W$324,0))</f>
        <v>#N/A</v>
      </c>
      <c r="AR240" s="68" t="e">
        <f t="shared" si="35"/>
        <v>#N/A</v>
      </c>
      <c r="AS240" s="68" t="e">
        <f t="shared" si="36"/>
        <v>#N/A</v>
      </c>
      <c r="AT240" s="48" t="str">
        <f t="shared" si="32"/>
        <v>0250</v>
      </c>
      <c r="AU240" s="48" t="e">
        <f>INDEX(Transcripts_2021!$AC$2:$AC$324,MATCH($AO240,Transcripts_2021!$W$2:$W$324,0))</f>
        <v>#N/A</v>
      </c>
      <c r="AV240" s="68" t="str">
        <f t="shared" si="40"/>
        <v>Yes</v>
      </c>
      <c r="AW240" s="68" t="str">
        <f>IF(INDEX(DropDowns!$E$3:$E$336,MATCH("*"&amp;$AF240&amp;"*",$AF$2:$AF$651,0))="","",INDEX(DropDowns!$E$3:$E$336,MATCH("*"&amp;$AF240&amp;"*",$AF$2:$AF$651,0)))</f>
        <v>Petri dish</v>
      </c>
      <c r="AX240" s="68" t="str">
        <f>IF(INDEX(DropDowns!$E$3:$E$336,MATCH("*"&amp;$AG240&amp;"*",$AG$2:$AG$651,0))="","",INDEX(DropDowns!$E$3:$E$336,MATCH("*"&amp;$AG240&amp;"*",$AG$2:$AG$651,0)))</f>
        <v>Petri dish</v>
      </c>
      <c r="AY240" s="48" t="e">
        <f t="shared" si="38"/>
        <v>#N/A</v>
      </c>
      <c r="AZ240" s="48" t="str">
        <f t="shared" si="39"/>
        <v>Clara Bean</v>
      </c>
      <c r="BA240" s="48" t="str">
        <f>$AZ240&amp;COUNTIF($AZ240:$AZ$651,$AZ240)</f>
        <v>Clara Bean1</v>
      </c>
      <c r="BB240" s="68" t="e">
        <f>IF(INDEX('AAYME 2021_List'!$B$3:$B$311,MATCH($A240,'AAYME 2021_List'!$A$3:$A$311,0))="Yes","Yes","No")</f>
        <v>#N/A</v>
      </c>
      <c r="BC240" s="8" t="s">
        <v>2131</v>
      </c>
    </row>
    <row r="241" spans="1:55" x14ac:dyDescent="0.3">
      <c r="A241" s="48" t="str">
        <f>$AT241&amp;"-"&amp;UPPER(LEFT($D241,3))&amp;"-"&amp;UPPER(LEFT($C241,2))&amp;"-"&amp;$AU241</f>
        <v>0251-GRI-TA-0002</v>
      </c>
      <c r="B241" s="8">
        <v>251</v>
      </c>
      <c r="C241" s="143" t="s">
        <v>3728</v>
      </c>
      <c r="D241" s="143" t="s">
        <v>4321</v>
      </c>
      <c r="E241" s="143" t="s">
        <v>335</v>
      </c>
      <c r="F241" s="143" t="s">
        <v>170</v>
      </c>
      <c r="G241" s="8" t="s">
        <v>4322</v>
      </c>
      <c r="H241" s="8">
        <v>6624362777</v>
      </c>
      <c r="I241" s="143" t="s">
        <v>401</v>
      </c>
      <c r="J241" s="143" t="s">
        <v>4323</v>
      </c>
      <c r="K241" s="143" t="s">
        <v>4324</v>
      </c>
      <c r="L241" s="8" t="s">
        <v>4325</v>
      </c>
      <c r="M241" s="8" t="s">
        <v>4321</v>
      </c>
      <c r="N241" s="8" t="s">
        <v>4326</v>
      </c>
      <c r="O241" s="8">
        <v>6624363878</v>
      </c>
      <c r="P241" s="143" t="s">
        <v>2159</v>
      </c>
      <c r="Q241" s="143" t="s">
        <v>43</v>
      </c>
      <c r="R241" s="8" t="s">
        <v>4327</v>
      </c>
      <c r="T241" s="143" t="s">
        <v>2767</v>
      </c>
      <c r="U241" s="143" t="s">
        <v>2767</v>
      </c>
      <c r="V241" s="8" t="s">
        <v>488</v>
      </c>
      <c r="W241" s="8">
        <v>39720</v>
      </c>
      <c r="X241" s="8" t="s">
        <v>348</v>
      </c>
      <c r="Y241" s="143" t="s">
        <v>3111</v>
      </c>
      <c r="Z241" s="8" t="s">
        <v>2114</v>
      </c>
      <c r="AB241" s="8" t="s">
        <v>2115</v>
      </c>
      <c r="AE241" s="233" t="s">
        <v>49</v>
      </c>
      <c r="AF241" s="8" t="s">
        <v>4328</v>
      </c>
      <c r="AG241" s="8" t="s">
        <v>4329</v>
      </c>
      <c r="AH241" s="8" t="s">
        <v>4330</v>
      </c>
      <c r="AI241" s="8" t="s">
        <v>720</v>
      </c>
      <c r="AJ241" s="8" t="s">
        <v>4331</v>
      </c>
      <c r="AK241" s="8" t="s">
        <v>4332</v>
      </c>
      <c r="AL241" s="48" t="str">
        <f>IF($U241="","",IF(RIGHT($U241,4)=", MS",INDEX(DropDowns!$G$4:$G$1251,MATCH(TRIM($U241),DropDowns!$F$4:$F$1251,0)),INDEX(DropDowns!$G$4:$G$1251,MATCH(TRIM($U241)&amp;", MS",DropDowns!$F$4:$F$1251,0))))</f>
        <v>Monroe</v>
      </c>
      <c r="AM241" s="48" t="str">
        <f>IF(INDEX('AAYME 2021_List'!$A$3:$A$311,MATCH($A241,'AAYME 2021_List'!$A$3:$A$311,0))=$A241,INDEX('AAYME 2021_List'!$AC$3:$AC$311,MATCH($A241,'AAYME 2021_List'!$A$3:$A$311,0)),"")</f>
        <v>Monroe</v>
      </c>
      <c r="AN241" s="48" t="str">
        <f t="shared" si="33"/>
        <v>Taylor|Griffin|taylorg112006@gmail.com|8</v>
      </c>
      <c r="AO241" s="48" t="str">
        <f t="shared" si="34"/>
        <v>Taylor|Griffin|8</v>
      </c>
      <c r="AP241" s="48" t="str">
        <f>INDEX(Transcripts_2021!$V$2:$V$324,MATCH($AN241,Transcripts_2021!$V$2:$V$324,0))</f>
        <v>Taylor|Griffin|taylorg112006@gmail.com|8</v>
      </c>
      <c r="AQ241" s="48" t="str">
        <f>INDEX(Transcripts_2021!$W$2:$W$324,MATCH($AO241,Transcripts_2021!$W$2:$W$324,0))</f>
        <v>Taylor|Griffin|8</v>
      </c>
      <c r="AR241" s="68" t="str">
        <f t="shared" si="35"/>
        <v>Yes</v>
      </c>
      <c r="AS241" s="68" t="str">
        <f t="shared" si="36"/>
        <v>Yes</v>
      </c>
      <c r="AT241" s="48" t="str">
        <f t="shared" si="32"/>
        <v>0251</v>
      </c>
      <c r="AU241" s="48" t="str">
        <f>INDEX(Transcripts_2021!$AC$2:$AC$324,MATCH($AO241,Transcripts_2021!$W$2:$W$324,0))</f>
        <v>0002</v>
      </c>
      <c r="AV241" s="68" t="str">
        <f t="shared" si="40"/>
        <v>Yes</v>
      </c>
      <c r="AW241" s="68" t="str">
        <f>IF(INDEX(DropDowns!$E$3:$E$336,MATCH("*"&amp;$AF241&amp;"*",$AF$2:$AF$651,0))="","",INDEX(DropDowns!$E$3:$E$336,MATCH("*"&amp;$AF241&amp;"*",$AF$2:$AF$651,0)))</f>
        <v>Petroleum</v>
      </c>
      <c r="AX241" s="68" t="str">
        <f>IF(INDEX(DropDowns!$E$3:$E$336,MATCH("*"&amp;$AG241&amp;"*",$AG$2:$AG$651,0))="","",INDEX(DropDowns!$E$3:$E$336,MATCH("*"&amp;$AG241&amp;"*",$AG$2:$AG$651,0)))</f>
        <v>Petroleum</v>
      </c>
      <c r="AY241" s="48" t="str">
        <f t="shared" si="38"/>
        <v>0251-GRI-TA-0002</v>
      </c>
      <c r="AZ241" s="48" t="str">
        <f t="shared" si="39"/>
        <v>Patty Griffin</v>
      </c>
      <c r="BA241" s="48" t="str">
        <f>$AZ241&amp;COUNTIF($AZ241:$AZ$651,$AZ241)</f>
        <v>Patty Griffin1</v>
      </c>
      <c r="BB241" s="68" t="str">
        <f>IF(INDEX('AAYME 2021_List'!$B$3:$B$311,MATCH($A241,'AAYME 2021_List'!$A$3:$A$311,0))="Yes","Yes","No")</f>
        <v>No</v>
      </c>
      <c r="BC241" s="48" t="str">
        <f>IF(INDEX('AAYME 2021_List'!$A$3:$A$311,MATCH($A241,'AAYME 2021_List'!$A$3:$A$311,0))=$A241,INDEX('AAYME 2021_List'!$C$3:$C$311,MATCH($A241,'AAYME 2021_List'!$A$3:$A$311,0)),"")</f>
        <v>03-Missing/Invalid transcript info</v>
      </c>
    </row>
    <row r="242" spans="1:55" x14ac:dyDescent="0.3">
      <c r="A242" s="48" t="str">
        <f>$AT242&amp;"-"&amp;UPPER(LEFT($D242,3))&amp;"-"&amp;UPPER(LEFT($C242,2))&amp;"-"&amp;$AU242</f>
        <v>0252-BRY-JA-0295</v>
      </c>
      <c r="B242" s="8">
        <v>252</v>
      </c>
      <c r="C242" s="143" t="s">
        <v>4333</v>
      </c>
      <c r="D242" s="143" t="s">
        <v>2944</v>
      </c>
      <c r="E242" s="143" t="s">
        <v>335</v>
      </c>
      <c r="F242" s="143" t="s">
        <v>170</v>
      </c>
      <c r="G242" s="8" t="s">
        <v>4334</v>
      </c>
      <c r="H242" s="8">
        <v>6625881929</v>
      </c>
      <c r="I242" s="143" t="s">
        <v>401</v>
      </c>
      <c r="J242" s="143" t="s">
        <v>4335</v>
      </c>
      <c r="K242" s="143" t="s">
        <v>981</v>
      </c>
      <c r="L242" s="8" t="s">
        <v>4336</v>
      </c>
      <c r="M242" s="8" t="s">
        <v>4337</v>
      </c>
      <c r="N242" s="8" t="s">
        <v>4334</v>
      </c>
      <c r="O242" s="8">
        <v>6625881929</v>
      </c>
      <c r="P242" s="143" t="s">
        <v>2159</v>
      </c>
      <c r="Q242" s="143" t="s">
        <v>394</v>
      </c>
      <c r="R242" s="8" t="s">
        <v>4338</v>
      </c>
      <c r="S242" s="8" t="s">
        <v>4339</v>
      </c>
      <c r="T242" s="143" t="s">
        <v>981</v>
      </c>
      <c r="U242" s="143" t="s">
        <v>981</v>
      </c>
      <c r="V242" s="8" t="s">
        <v>488</v>
      </c>
      <c r="W242" s="8">
        <v>38732</v>
      </c>
      <c r="X242" s="8" t="s">
        <v>348</v>
      </c>
      <c r="Y242" s="143" t="s">
        <v>190</v>
      </c>
      <c r="Z242" s="8" t="s">
        <v>2114</v>
      </c>
      <c r="AB242" s="8" t="s">
        <v>2115</v>
      </c>
      <c r="AE242" s="233" t="s">
        <v>48</v>
      </c>
      <c r="AF242" s="8" t="s">
        <v>4340</v>
      </c>
      <c r="AG242" s="8" t="s">
        <v>4341</v>
      </c>
      <c r="AI242" s="8" t="s">
        <v>2165</v>
      </c>
      <c r="AJ242" s="8" t="s">
        <v>4342</v>
      </c>
      <c r="AL242" s="48" t="str">
        <f>IF($U242="","",IF(RIGHT($U242,4)=", MS",INDEX(DropDowns!$G$4:$G$1251,MATCH(TRIM($U242),DropDowns!$F$4:$F$1251,0)),INDEX(DropDowns!$G$4:$G$1251,MATCH(TRIM($U242)&amp;", MS",DropDowns!$F$4:$F$1251,0))))</f>
        <v>Bolivar</v>
      </c>
      <c r="AM242" s="48" t="str">
        <f>IF(INDEX('AAYME 2021_List'!$A$3:$A$311,MATCH($A242,'AAYME 2021_List'!$A$3:$A$311,0))=$A242,INDEX('AAYME 2021_List'!$AC$3:$AC$311,MATCH($A242,'AAYME 2021_List'!$A$3:$A$311,0)),"")</f>
        <v>Bolivar</v>
      </c>
      <c r="AN242" s="48" t="str">
        <f t="shared" si="33"/>
        <v>Jaidyn|Bryant|valeriesias40@gmail.com|8</v>
      </c>
      <c r="AO242" s="48" t="str">
        <f t="shared" si="34"/>
        <v>Jaidyn|Bryant|8</v>
      </c>
      <c r="AP242" s="48" t="str">
        <f>INDEX(Transcripts_2021!$V$2:$V$324,MATCH($AN242,Transcripts_2021!$V$2:$V$324,0))</f>
        <v>Jaidyn|Bryant|valeriesias40@gmail.com|8</v>
      </c>
      <c r="AQ242" s="48" t="str">
        <f>INDEX(Transcripts_2021!$W$2:$W$324,MATCH($AO242,Transcripts_2021!$W$2:$W$324,0))</f>
        <v>Jaidyn|Bryant|8</v>
      </c>
      <c r="AR242" s="68" t="str">
        <f t="shared" si="35"/>
        <v>Yes</v>
      </c>
      <c r="AS242" s="68" t="str">
        <f t="shared" si="36"/>
        <v>Yes</v>
      </c>
      <c r="AT242" s="48" t="str">
        <f t="shared" si="32"/>
        <v>0252</v>
      </c>
      <c r="AU242" s="48" t="str">
        <f>INDEX(Transcripts_2021!$AC$2:$AC$324,MATCH($AO242,Transcripts_2021!$W$2:$W$324,0))</f>
        <v>0295</v>
      </c>
      <c r="AV242" s="68" t="str">
        <f t="shared" si="40"/>
        <v>Yes</v>
      </c>
      <c r="AW242" s="68" t="e">
        <f>IF(INDEX(DropDowns!$E$3:$E$336,MATCH("*"&amp;$AF242&amp;"*",$AF$2:$AF$651,0))="","",INDEX(DropDowns!$E$3:$E$336,MATCH("*"&amp;$AF242&amp;"*",$AF$2:$AF$651,0)))</f>
        <v>#VALUE!</v>
      </c>
      <c r="AX242" s="68" t="e">
        <f>IF(INDEX(DropDowns!$E$3:$E$336,MATCH("*"&amp;$AG242&amp;"*",$AG$2:$AG$651,0))="","",INDEX(DropDowns!$E$3:$E$336,MATCH("*"&amp;$AG242&amp;"*",$AG$2:$AG$651,0)))</f>
        <v>#VALUE!</v>
      </c>
      <c r="AY242" s="48" t="str">
        <f t="shared" si="38"/>
        <v>0252-BRY-JA-0295</v>
      </c>
      <c r="AZ242" s="48" t="str">
        <f t="shared" si="39"/>
        <v>Valerie Honorable</v>
      </c>
      <c r="BA242" s="48" t="str">
        <f>$AZ242&amp;COUNTIF($AZ242:$AZ$651,$AZ242)</f>
        <v>Valerie Honorable1</v>
      </c>
      <c r="BB242" s="68" t="str">
        <f>IF(INDEX('AAYME 2021_List'!$B$3:$B$311,MATCH($A242,'AAYME 2021_List'!$A$3:$A$311,0))="Yes","Yes","No")</f>
        <v>Yes</v>
      </c>
      <c r="BC242" s="48" t="str">
        <f>IF(INDEX('AAYME 2021_List'!$A$3:$A$311,MATCH($A242,'AAYME 2021_List'!$A$3:$A$311,0))=$A242,INDEX('AAYME 2021_List'!$C$3:$C$311,MATCH($A242,'AAYME 2021_List'!$A$3:$A$311,0)),"")</f>
        <v>06-Finalist</v>
      </c>
    </row>
    <row r="243" spans="1:55" x14ac:dyDescent="0.3">
      <c r="A243" s="48" t="str">
        <f>$AT243&amp;"-"&amp;UPPER(LEFT($D243,3))&amp;"-"&amp;UPPER(LEFT($C243,2))&amp;"-"&amp;$AU243</f>
        <v>0253-CAM-DA-0302</v>
      </c>
      <c r="B243" s="8">
        <v>253</v>
      </c>
      <c r="C243" s="143" t="s">
        <v>4343</v>
      </c>
      <c r="D243" s="143" t="s">
        <v>2410</v>
      </c>
      <c r="E243" s="143" t="s">
        <v>335</v>
      </c>
      <c r="F243" s="143" t="s">
        <v>169</v>
      </c>
      <c r="H243" s="8">
        <v>6628099489</v>
      </c>
      <c r="I243" s="143" t="s">
        <v>401</v>
      </c>
      <c r="J243" s="143" t="s">
        <v>2411</v>
      </c>
      <c r="K243" s="143" t="s">
        <v>191</v>
      </c>
      <c r="L243" s="8" t="s">
        <v>2412</v>
      </c>
      <c r="M243" s="8" t="s">
        <v>2410</v>
      </c>
      <c r="N243" s="8" t="s">
        <v>4344</v>
      </c>
      <c r="O243" s="8">
        <v>6628093991</v>
      </c>
      <c r="P243" s="143" t="s">
        <v>2112</v>
      </c>
      <c r="Q243" s="143" t="s">
        <v>394</v>
      </c>
      <c r="R243" s="8" t="s">
        <v>4345</v>
      </c>
      <c r="T243" s="143" t="s">
        <v>4346</v>
      </c>
      <c r="U243" s="143" t="s">
        <v>4346</v>
      </c>
      <c r="V243" s="8" t="s">
        <v>488</v>
      </c>
      <c r="W243" s="8" t="s">
        <v>4347</v>
      </c>
      <c r="X243" s="8" t="s">
        <v>348</v>
      </c>
      <c r="Y243" s="143" t="s">
        <v>191</v>
      </c>
      <c r="Z243" s="8" t="s">
        <v>2114</v>
      </c>
      <c r="AB243" s="8" t="s">
        <v>2115</v>
      </c>
      <c r="AE243" s="233" t="s">
        <v>49</v>
      </c>
      <c r="AF243" s="8" t="s">
        <v>4348</v>
      </c>
      <c r="AG243" s="8" t="s">
        <v>4349</v>
      </c>
      <c r="AH243" s="8" t="s">
        <v>4350</v>
      </c>
      <c r="AI243" s="8" t="s">
        <v>442</v>
      </c>
      <c r="AL243" s="48" t="str">
        <f>IF($U243="","",IF(RIGHT($U243,4)=", MS",INDEX(DropDowns!$G$4:$G$1251,MATCH(TRIM($U243),DropDowns!$F$4:$F$1251,0)),INDEX(DropDowns!$G$4:$G$1251,MATCH(TRIM($U243)&amp;", MS",DropDowns!$F$4:$F$1251,0))))</f>
        <v>Calhoun</v>
      </c>
      <c r="AM243" s="48" t="str">
        <f>IF(INDEX('AAYME 2021_List'!$A$3:$A$311,MATCH($A243,'AAYME 2021_List'!$A$3:$A$311,0))=$A243,INDEX('AAYME 2021_List'!$AC$3:$AC$311,MATCH($A243,'AAYME 2021_List'!$A$3:$A$311,0)),"")</f>
        <v>Calhoun</v>
      </c>
      <c r="AN243" s="48" t="str">
        <f t="shared" si="33"/>
        <v>Dannon|Campbell||8</v>
      </c>
      <c r="AO243" s="48" t="str">
        <f t="shared" si="34"/>
        <v>Dannon|Campbell|8</v>
      </c>
      <c r="AP243" s="48" t="str">
        <f>INDEX(Transcripts_2021!$V$2:$V$324,MATCH($AN243,Transcripts_2021!$V$2:$V$324,0))</f>
        <v>Dannon|Campbell||8</v>
      </c>
      <c r="AQ243" s="48" t="str">
        <f>INDEX(Transcripts_2021!$W$2:$W$324,MATCH($AO243,Transcripts_2021!$W$2:$W$324,0))</f>
        <v>Dannon|Campbell|8</v>
      </c>
      <c r="AR243" s="68" t="str">
        <f t="shared" si="35"/>
        <v>Yes</v>
      </c>
      <c r="AS243" s="68" t="str">
        <f t="shared" si="36"/>
        <v>Yes</v>
      </c>
      <c r="AT243" s="48" t="str">
        <f t="shared" si="32"/>
        <v>0253</v>
      </c>
      <c r="AU243" s="48" t="str">
        <f>INDEX(Transcripts_2021!$AC$2:$AC$324,MATCH($AO243,Transcripts_2021!$W$2:$W$324,0))</f>
        <v>0302</v>
      </c>
      <c r="AV243" s="68" t="str">
        <f t="shared" si="40"/>
        <v>Yes</v>
      </c>
      <c r="AW243" s="68" t="e">
        <f>IF(INDEX(DropDowns!$E$3:$E$336,MATCH("*"&amp;$AF243&amp;"*",$AF$2:$AF$651,0))="","",INDEX(DropDowns!$E$3:$E$336,MATCH("*"&amp;$AF243&amp;"*",$AF$2:$AF$651,0)))</f>
        <v>#VALUE!</v>
      </c>
      <c r="AX243" s="68" t="e">
        <f>IF(INDEX(DropDowns!$E$3:$E$336,MATCH("*"&amp;$AG243&amp;"*",$AG$2:$AG$651,0))="","",INDEX(DropDowns!$E$3:$E$336,MATCH("*"&amp;$AG243&amp;"*",$AG$2:$AG$651,0)))</f>
        <v>#VALUE!</v>
      </c>
      <c r="AY243" s="48" t="str">
        <f t="shared" si="38"/>
        <v>0253-CAM-DA-0302</v>
      </c>
      <c r="AZ243" s="48" t="str">
        <f t="shared" si="39"/>
        <v>Melody Campbell</v>
      </c>
      <c r="BA243" s="48" t="str">
        <f>$AZ243&amp;COUNTIF($AZ243:$AZ$651,$AZ243)</f>
        <v>Melody Campbell1</v>
      </c>
      <c r="BB243" s="68" t="str">
        <f>IF(INDEX('AAYME 2021_List'!$B$3:$B$311,MATCH($A243,'AAYME 2021_List'!$A$3:$A$311,0))="Yes","Yes","No")</f>
        <v>Yes</v>
      </c>
      <c r="BC243" s="48" t="str">
        <f>IF(INDEX('AAYME 2021_List'!$A$3:$A$311,MATCH($A243,'AAYME 2021_List'!$A$3:$A$311,0))=$A243,INDEX('AAYME 2021_List'!$C$3:$C$311,MATCH($A243,'AAYME 2021_List'!$A$3:$A$311,0)),"")</f>
        <v>00-Priority Representation</v>
      </c>
    </row>
    <row r="244" spans="1:55" x14ac:dyDescent="0.3">
      <c r="A244" s="48"/>
      <c r="B244" s="8">
        <v>254</v>
      </c>
      <c r="C244" s="143" t="s">
        <v>4351</v>
      </c>
      <c r="D244" s="143" t="s">
        <v>4352</v>
      </c>
      <c r="E244" s="143" t="s">
        <v>335</v>
      </c>
      <c r="F244" s="143" t="s">
        <v>169</v>
      </c>
      <c r="I244" s="143" t="s">
        <v>340</v>
      </c>
      <c r="J244" s="143" t="s">
        <v>1381</v>
      </c>
      <c r="K244" s="143" t="s">
        <v>3917</v>
      </c>
      <c r="L244" s="8" t="s">
        <v>4351</v>
      </c>
      <c r="M244" s="8" t="s">
        <v>4352</v>
      </c>
      <c r="N244" s="8" t="s">
        <v>4353</v>
      </c>
      <c r="O244" s="8">
        <v>6012148517</v>
      </c>
      <c r="P244" s="143" t="s">
        <v>2112</v>
      </c>
      <c r="Q244" s="143" t="s">
        <v>394</v>
      </c>
      <c r="R244" s="8" t="s">
        <v>4354</v>
      </c>
      <c r="T244" s="143" t="s">
        <v>229</v>
      </c>
      <c r="U244" s="143" t="s">
        <v>229</v>
      </c>
      <c r="V244" s="8" t="s">
        <v>488</v>
      </c>
      <c r="W244" s="8">
        <v>39110</v>
      </c>
      <c r="X244" s="8" t="s">
        <v>348</v>
      </c>
      <c r="Y244" s="143" t="s">
        <v>229</v>
      </c>
      <c r="Z244" s="8" t="s">
        <v>2114</v>
      </c>
      <c r="AB244" s="8" t="s">
        <v>2115</v>
      </c>
      <c r="AE244" s="233" t="s">
        <v>49</v>
      </c>
      <c r="AF244" s="8" t="s">
        <v>4355</v>
      </c>
      <c r="AG244" s="8" t="s">
        <v>4356</v>
      </c>
      <c r="AH244" s="8" t="s">
        <v>533</v>
      </c>
      <c r="AI244" s="8" t="s">
        <v>442</v>
      </c>
      <c r="AL244" s="48" t="str">
        <f>IF($U244="","",IF(RIGHT($U244,4)=", MS",INDEX(DropDowns!$G$4:$G$1251,MATCH(TRIM($U244),DropDowns!$F$4:$F$1251,0)),INDEX(DropDowns!$G$4:$G$1251,MATCH(TRIM($U244)&amp;", MS",DropDowns!$F$4:$F$1251,0))))</f>
        <v>Madison</v>
      </c>
      <c r="AM244" s="48" t="s">
        <v>2130</v>
      </c>
      <c r="AN244" s="48" t="str">
        <f t="shared" si="33"/>
        <v>Len|Williams||7</v>
      </c>
      <c r="AO244" s="48" t="str">
        <f t="shared" si="34"/>
        <v>Len|Williams|7</v>
      </c>
      <c r="AP244" s="48" t="e">
        <f>INDEX(Transcripts_2021!$V$2:$V$324,MATCH($AN244,Transcripts_2021!$V$2:$V$324,0))</f>
        <v>#N/A</v>
      </c>
      <c r="AQ244" s="48" t="e">
        <f>INDEX(Transcripts_2021!$W$2:$W$324,MATCH($AO244,Transcripts_2021!$W$2:$W$324,0))</f>
        <v>#N/A</v>
      </c>
      <c r="AR244" s="68" t="e">
        <f t="shared" si="35"/>
        <v>#N/A</v>
      </c>
      <c r="AS244" s="68" t="e">
        <f t="shared" si="36"/>
        <v>#N/A</v>
      </c>
      <c r="AT244" s="48" t="str">
        <f t="shared" si="32"/>
        <v>0254</v>
      </c>
      <c r="AU244" s="48" t="e">
        <f>INDEX(Transcripts_2021!$AC$2:$AC$324,MATCH($AO244,Transcripts_2021!$W$2:$W$324,0))</f>
        <v>#N/A</v>
      </c>
      <c r="AV244" s="68" t="str">
        <f t="shared" si="40"/>
        <v>Yes</v>
      </c>
      <c r="AW244" s="68" t="e">
        <f>IF(INDEX(DropDowns!$E$3:$E$336,MATCH("*"&amp;$AF244&amp;"*",$AF$2:$AF$651,0))="","",INDEX(DropDowns!$E$3:$E$336,MATCH("*"&amp;$AF244&amp;"*",$AF$2:$AF$651,0)))</f>
        <v>#VALUE!</v>
      </c>
      <c r="AX244" s="68" t="str">
        <f>IF(INDEX(DropDowns!$E$3:$E$336,MATCH("*"&amp;$AG244&amp;"*",$AG$2:$AG$651,0))="","",INDEX(DropDowns!$E$3:$E$336,MATCH("*"&amp;$AG244&amp;"*",$AG$2:$AG$651,0)))</f>
        <v>Pharmacy</v>
      </c>
      <c r="AY244" s="48" t="e">
        <f t="shared" si="38"/>
        <v>#N/A</v>
      </c>
      <c r="AZ244" s="48" t="str">
        <f t="shared" si="39"/>
        <v>Len Williams</v>
      </c>
      <c r="BA244" s="48" t="str">
        <f>$AZ244&amp;COUNTIF($AZ244:$AZ$651,$AZ244)</f>
        <v>Len Williams1</v>
      </c>
      <c r="BB244" s="68" t="e">
        <f>IF(INDEX('AAYME 2021_List'!$B$3:$B$311,MATCH($A244,'AAYME 2021_List'!$A$3:$A$311,0))="Yes","Yes","No")</f>
        <v>#N/A</v>
      </c>
      <c r="BC244" s="8" t="s">
        <v>2131</v>
      </c>
    </row>
    <row r="245" spans="1:55" x14ac:dyDescent="0.3">
      <c r="A245" s="146" t="str">
        <f>$AT245&amp;"-"&amp;UPPER(LEFT($D245,3))&amp;"-"&amp;UPPER(LEFT($C245,2))&amp;"-"&amp;$AU245</f>
        <v>0255-BOY-LA-0063</v>
      </c>
      <c r="B245" s="8">
        <v>255</v>
      </c>
      <c r="C245" s="143" t="s">
        <v>1109</v>
      </c>
      <c r="D245" s="143" t="s">
        <v>1117</v>
      </c>
      <c r="E245" s="143" t="s">
        <v>335</v>
      </c>
      <c r="F245" s="143" t="s">
        <v>169</v>
      </c>
      <c r="G245" s="8" t="s">
        <v>4357</v>
      </c>
      <c r="H245" s="8">
        <v>6625820040</v>
      </c>
      <c r="I245" s="143" t="s">
        <v>340</v>
      </c>
      <c r="J245" s="143" t="s">
        <v>1111</v>
      </c>
      <c r="K245" s="143" t="s">
        <v>1112</v>
      </c>
      <c r="L245" s="8" t="s">
        <v>1116</v>
      </c>
      <c r="M245" s="8" t="s">
        <v>1117</v>
      </c>
      <c r="N245" s="8" t="s">
        <v>1118</v>
      </c>
      <c r="O245" s="8">
        <v>6627927651</v>
      </c>
      <c r="P245" s="143" t="s">
        <v>2112</v>
      </c>
      <c r="Q245" s="143" t="s">
        <v>441</v>
      </c>
      <c r="R245" s="8" t="s">
        <v>1113</v>
      </c>
      <c r="T245" s="143" t="s">
        <v>1114</v>
      </c>
      <c r="U245" s="143" t="s">
        <v>1114</v>
      </c>
      <c r="V245" s="8" t="s">
        <v>488</v>
      </c>
      <c r="W245" s="8">
        <v>39063</v>
      </c>
      <c r="X245" s="8" t="s">
        <v>348</v>
      </c>
      <c r="Y245" s="143" t="s">
        <v>210</v>
      </c>
      <c r="Z245" s="8" t="s">
        <v>2114</v>
      </c>
      <c r="AB245" s="8" t="s">
        <v>2115</v>
      </c>
      <c r="AE245" s="233" t="s">
        <v>48</v>
      </c>
      <c r="AF245" s="8" t="s">
        <v>4358</v>
      </c>
      <c r="AG245" s="8" t="s">
        <v>4359</v>
      </c>
      <c r="AH245" s="8" t="s">
        <v>4360</v>
      </c>
      <c r="AI245" s="8" t="s">
        <v>2165</v>
      </c>
      <c r="AJ245" s="8" t="s">
        <v>4361</v>
      </c>
      <c r="AL245" s="48" t="str">
        <f>IF($U245="","",IF(RIGHT($U245,4)=", MS",INDEX(DropDowns!$G$4:$G$1251,MATCH(TRIM($U245),DropDowns!$F$4:$F$1251,0)),INDEX(DropDowns!$G$4:$G$1251,MATCH(TRIM($U245)&amp;", MS",DropDowns!$F$4:$F$1251,0))))</f>
        <v>Holmes</v>
      </c>
      <c r="AM245" s="48" t="str">
        <f>IF(INDEX('AAYME 2021_List'!$A$3:$A$311,MATCH($A245,'AAYME 2021_List'!$A$3:$A$311,0))=$A245,INDEX('AAYME 2021_List'!$AC$3:$AC$311,MATCH($A245,'AAYME 2021_List'!$A$3:$A$311,0)),"")</f>
        <v>Holmes</v>
      </c>
      <c r="AN245" s="48" t="str">
        <f t="shared" si="33"/>
        <v>Larry|Boyd|lboyd1130@gmail.com|7</v>
      </c>
      <c r="AO245" s="48" t="str">
        <f t="shared" si="34"/>
        <v>Larry|Boyd|7</v>
      </c>
      <c r="AP245" s="48" t="str">
        <f>INDEX(Transcripts_2021!$V$2:$V$324,MATCH($AN245,Transcripts_2021!$V$2:$V$324,0))</f>
        <v>Larry|Boyd|lboyd1130@gmail.com|7</v>
      </c>
      <c r="AQ245" s="48" t="str">
        <f>INDEX(Transcripts_2021!$W$2:$W$324,MATCH($AO245,Transcripts_2021!$W$2:$W$324,0))</f>
        <v>Larry|Boyd|7</v>
      </c>
      <c r="AR245" s="68" t="str">
        <f t="shared" si="35"/>
        <v>Yes</v>
      </c>
      <c r="AS245" s="68" t="str">
        <f t="shared" si="36"/>
        <v>Yes</v>
      </c>
      <c r="AT245" s="48" t="str">
        <f t="shared" si="32"/>
        <v>0255</v>
      </c>
      <c r="AU245" s="48" t="str">
        <f>INDEX(Transcripts_2021!$AC$2:$AC$324,MATCH($AO245,Transcripts_2021!$W$2:$W$324,0))</f>
        <v>0063</v>
      </c>
      <c r="AV245" s="68" t="str">
        <f t="shared" si="40"/>
        <v>Yes</v>
      </c>
      <c r="AW245" s="68" t="str">
        <f>IF(INDEX(DropDowns!$E$3:$E$336,MATCH("*"&amp;$AF245&amp;"*",$AF$2:$AF$651,0))="","",INDEX(DropDowns!$E$3:$E$336,MATCH("*"&amp;$AF245&amp;"*",$AF$2:$AF$651,0)))</f>
        <v>Phlebotomist</v>
      </c>
      <c r="AX245" s="68" t="str">
        <f>IF(INDEX(DropDowns!$E$3:$E$336,MATCH("*"&amp;$AG245&amp;"*",$AG$2:$AG$651,0))="","",INDEX(DropDowns!$E$3:$E$336,MATCH("*"&amp;$AG245&amp;"*",$AG$2:$AG$651,0)))</f>
        <v>Phlebotomist</v>
      </c>
      <c r="AY245" s="48" t="str">
        <f t="shared" si="38"/>
        <v>0255-BOY-LA-0063</v>
      </c>
      <c r="AZ245" s="48" t="str">
        <f t="shared" si="39"/>
        <v>Natasha Boyd</v>
      </c>
      <c r="BA245" s="48" t="str">
        <f>$AZ245&amp;COUNTIF($AZ245:$AZ$651,$AZ245)</f>
        <v>Natasha Boyd1</v>
      </c>
      <c r="BB245" s="68" t="str">
        <f>IF(INDEX('AAYME 2021_List'!$B$3:$B$311,MATCH($A245,'AAYME 2021_List'!$A$3:$A$311,0))="Yes","Yes","No")</f>
        <v>No</v>
      </c>
      <c r="BC245" s="48" t="str">
        <f>IF(INDEX('AAYME 2021_List'!$A$3:$A$311,MATCH($A245,'AAYME 2021_List'!$A$3:$A$311,0))=$A245,INDEX('AAYME 2021_List'!$C$3:$C$311,MATCH($A245,'AAYME 2021_List'!$A$3:$A$311,0)),"")</f>
        <v>01-Outside of allowed grade level</v>
      </c>
    </row>
    <row r="246" spans="1:55" x14ac:dyDescent="0.3">
      <c r="A246" s="48" t="str">
        <f>$AT246&amp;"-"&amp;UPPER(LEFT($D246,3))&amp;"-"&amp;UPPER(LEFT($C246,2))&amp;"-"&amp;$AU246</f>
        <v>0256-BUC-JA-0066</v>
      </c>
      <c r="B246" s="8">
        <v>256</v>
      </c>
      <c r="C246" s="143" t="s">
        <v>1691</v>
      </c>
      <c r="D246" s="143" t="s">
        <v>4362</v>
      </c>
      <c r="E246" s="143" t="s">
        <v>335</v>
      </c>
      <c r="F246" s="143" t="s">
        <v>169</v>
      </c>
      <c r="G246" s="8" t="s">
        <v>4363</v>
      </c>
      <c r="H246" s="8">
        <v>6623726256</v>
      </c>
      <c r="I246" s="143" t="s">
        <v>376</v>
      </c>
      <c r="J246" s="143" t="s">
        <v>4364</v>
      </c>
      <c r="K246" s="143" t="s">
        <v>4365</v>
      </c>
      <c r="L246" s="8" t="s">
        <v>4285</v>
      </c>
      <c r="M246" s="8" t="s">
        <v>4362</v>
      </c>
      <c r="N246" s="8" t="s">
        <v>4363</v>
      </c>
      <c r="O246" s="8">
        <v>6625422249</v>
      </c>
      <c r="P246" s="143" t="s">
        <v>2159</v>
      </c>
      <c r="Q246" s="143" t="s">
        <v>394</v>
      </c>
      <c r="R246" s="8" t="s">
        <v>4366</v>
      </c>
      <c r="T246" s="143" t="s">
        <v>1774</v>
      </c>
      <c r="U246" s="143" t="s">
        <v>1774</v>
      </c>
      <c r="V246" s="8" t="s">
        <v>488</v>
      </c>
      <c r="W246" s="8">
        <v>38860</v>
      </c>
      <c r="X246" s="8" t="s">
        <v>348</v>
      </c>
      <c r="Y246" s="143" t="s">
        <v>193</v>
      </c>
      <c r="Z246" s="8" t="s">
        <v>2114</v>
      </c>
      <c r="AB246" s="8" t="s">
        <v>2115</v>
      </c>
      <c r="AE246" s="233" t="s">
        <v>48</v>
      </c>
      <c r="AF246" s="8" t="s">
        <v>4367</v>
      </c>
      <c r="AG246" s="8" t="s">
        <v>4368</v>
      </c>
      <c r="AI246" s="8" t="s">
        <v>2165</v>
      </c>
      <c r="AJ246" s="8" t="s">
        <v>4369</v>
      </c>
      <c r="AL246" s="48" t="str">
        <f>IF($U246="","",IF(RIGHT($U246,4)=", MS",INDEX(DropDowns!$G$4:$G$1251,MATCH(TRIM($U246),DropDowns!$F$4:$F$1251,0)),INDEX(DropDowns!$G$4:$G$1251,MATCH(TRIM($U246)&amp;", MS",DropDowns!$F$4:$F$1251,0))))</f>
        <v>Chickasaw</v>
      </c>
      <c r="AM246" s="48" t="str">
        <f>IF(INDEX('AAYME 2021_List'!$A$3:$A$311,MATCH($A246,'AAYME 2021_List'!$A$3:$A$311,0))=$A246,INDEX('AAYME 2021_List'!$AC$3:$AC$311,MATCH($A246,'AAYME 2021_List'!$A$3:$A$311,0)),"")</f>
        <v>Chickasaw</v>
      </c>
      <c r="AN246" s="48" t="str">
        <f t="shared" si="33"/>
        <v>James|Buchanan|latoyabuchanan@hotmail.com|9</v>
      </c>
      <c r="AO246" s="48" t="str">
        <f t="shared" si="34"/>
        <v>James|Buchanan|9</v>
      </c>
      <c r="AP246" s="48" t="e">
        <f>INDEX(Transcripts_2021!$V$2:$V$324,MATCH($AN246,Transcripts_2021!$V$2:$V$324,0))</f>
        <v>#N/A</v>
      </c>
      <c r="AQ246" s="48" t="str">
        <f>INDEX(Transcripts_2021!$W$2:$W$324,MATCH($AO246,Transcripts_2021!$W$2:$W$324,0))</f>
        <v>James|Buchanan|9</v>
      </c>
      <c r="AR246" s="68" t="e">
        <f t="shared" si="35"/>
        <v>#N/A</v>
      </c>
      <c r="AS246" s="68" t="str">
        <f t="shared" si="36"/>
        <v>Yes</v>
      </c>
      <c r="AT246" s="48" t="str">
        <f t="shared" si="32"/>
        <v>0256</v>
      </c>
      <c r="AU246" s="48" t="str">
        <f>INDEX(Transcripts_2021!$AC$2:$AC$324,MATCH($AO246,Transcripts_2021!$W$2:$W$324,0))</f>
        <v>0066</v>
      </c>
      <c r="AV246" s="68" t="str">
        <f t="shared" si="40"/>
        <v>Yes</v>
      </c>
      <c r="AW246" s="68" t="str">
        <f>IF(INDEX(DropDowns!$E$3:$E$336,MATCH("*"&amp;$AF246&amp;"*",$AF$2:$AF$651,0))="","",INDEX(DropDowns!$E$3:$E$336,MATCH("*"&amp;$AF246&amp;"*",$AF$2:$AF$651,0)))</f>
        <v>Photon</v>
      </c>
      <c r="AX246" s="68" t="str">
        <f>IF(INDEX(DropDowns!$E$3:$E$336,MATCH("*"&amp;$AG246&amp;"*",$AG$2:$AG$651,0))="","",INDEX(DropDowns!$E$3:$E$336,MATCH("*"&amp;$AG246&amp;"*",$AG$2:$AG$651,0)))</f>
        <v>Photon</v>
      </c>
      <c r="AY246" s="48" t="str">
        <f t="shared" si="38"/>
        <v>0256-BUC-JA-0066</v>
      </c>
      <c r="AZ246" s="48" t="str">
        <f t="shared" si="39"/>
        <v>LaToya Buchanan</v>
      </c>
      <c r="BA246" s="48" t="str">
        <f>$AZ246&amp;COUNTIF($AZ246:$AZ$651,$AZ246)</f>
        <v>LaToya Buchanan1</v>
      </c>
      <c r="BB246" s="68" t="str">
        <f>IF(INDEX('AAYME 2021_List'!$B$3:$B$311,MATCH($A246,'AAYME 2021_List'!$A$3:$A$311,0))="Yes","Yes","No")</f>
        <v>Yes</v>
      </c>
      <c r="BC246" s="48" t="str">
        <f>IF(INDEX('AAYME 2021_List'!$A$3:$A$311,MATCH($A246,'AAYME 2021_List'!$A$3:$A$311,0))=$A246,INDEX('AAYME 2021_List'!$C$3:$C$311,MATCH($A246,'AAYME 2021_List'!$A$3:$A$311,0)),"")</f>
        <v>07-Alternate</v>
      </c>
    </row>
    <row r="247" spans="1:55" x14ac:dyDescent="0.3">
      <c r="A247" s="48"/>
      <c r="B247" s="8">
        <v>257</v>
      </c>
      <c r="C247" s="143" t="s">
        <v>4370</v>
      </c>
      <c r="D247" s="143" t="s">
        <v>240</v>
      </c>
      <c r="E247" s="143" t="s">
        <v>335</v>
      </c>
      <c r="F247" s="143" t="s">
        <v>170</v>
      </c>
      <c r="G247" s="8" t="s">
        <v>4371</v>
      </c>
      <c r="I247" s="143" t="s">
        <v>401</v>
      </c>
      <c r="J247" s="143" t="s">
        <v>4372</v>
      </c>
      <c r="K247" s="143" t="s">
        <v>1065</v>
      </c>
      <c r="L247" s="8" t="s">
        <v>4373</v>
      </c>
      <c r="M247" s="8" t="s">
        <v>4374</v>
      </c>
      <c r="N247" s="8" t="s">
        <v>4371</v>
      </c>
      <c r="O247" s="8">
        <v>6623227453</v>
      </c>
      <c r="P247" s="143" t="s">
        <v>2112</v>
      </c>
      <c r="Q247" s="143" t="s">
        <v>43</v>
      </c>
      <c r="R247" s="8" t="s">
        <v>4375</v>
      </c>
      <c r="T247" s="143" t="s">
        <v>4376</v>
      </c>
      <c r="U247" s="143" t="s">
        <v>4376</v>
      </c>
      <c r="V247" s="8" t="s">
        <v>488</v>
      </c>
      <c r="W247" s="8">
        <v>38801</v>
      </c>
      <c r="X247" s="8" t="s">
        <v>348</v>
      </c>
      <c r="Y247" s="143" t="s">
        <v>225</v>
      </c>
      <c r="Z247" s="8" t="s">
        <v>2114</v>
      </c>
      <c r="AB247" s="8" t="s">
        <v>2115</v>
      </c>
      <c r="AE247" s="233" t="s">
        <v>49</v>
      </c>
      <c r="AF247" s="8" t="s">
        <v>4377</v>
      </c>
      <c r="AI247" s="8" t="s">
        <v>369</v>
      </c>
      <c r="AL247" s="48" t="str">
        <f>IF($U247="","",IF(RIGHT($U247,4)=", MS",INDEX(DropDowns!$G$4:$G$1251,MATCH(TRIM($U247),DropDowns!$F$4:$F$1251,0)),INDEX(DropDowns!$G$4:$G$1251,MATCH(TRIM($U247)&amp;", MS",DropDowns!$F$4:$F$1251,0))))</f>
        <v>Lee</v>
      </c>
      <c r="AM247" s="48" t="s">
        <v>2130</v>
      </c>
      <c r="AN247" s="48" t="str">
        <f t="shared" si="33"/>
        <v>Jayla|Perry|meardiths@gmail.com|8</v>
      </c>
      <c r="AO247" s="48" t="str">
        <f t="shared" si="34"/>
        <v>Jayla|Perry|8</v>
      </c>
      <c r="AP247" s="48" t="e">
        <f>INDEX(Transcripts_2021!$V$2:$V$324,MATCH($AN247,Transcripts_2021!$V$2:$V$324,0))</f>
        <v>#N/A</v>
      </c>
      <c r="AQ247" s="48" t="e">
        <f>INDEX(Transcripts_2021!$W$2:$W$324,MATCH($AO247,Transcripts_2021!$W$2:$W$324,0))</f>
        <v>#N/A</v>
      </c>
      <c r="AR247" s="68" t="e">
        <f t="shared" si="35"/>
        <v>#N/A</v>
      </c>
      <c r="AS247" s="68" t="e">
        <f t="shared" si="36"/>
        <v>#N/A</v>
      </c>
      <c r="AT247" s="48" t="str">
        <f t="shared" ref="AT247:AT310" si="41">"0"&amp;TEXT($B247,0)</f>
        <v>0257</v>
      </c>
      <c r="AU247" s="48" t="e">
        <f>INDEX(Transcripts_2021!$AC$2:$AC$324,MATCH($AO247,Transcripts_2021!$W$2:$W$324,0))</f>
        <v>#N/A</v>
      </c>
      <c r="AV247" s="68" t="str">
        <f t="shared" si="40"/>
        <v>Yes</v>
      </c>
      <c r="AW247" s="68" t="e">
        <f>IF(INDEX(DropDowns!$E$3:$E$336,MATCH("*"&amp;$AF247&amp;"*",$AF$2:$AF$651,0))="","",INDEX(DropDowns!$E$3:$E$336,MATCH("*"&amp;$AF247&amp;"*",$AF$2:$AF$651,0)))</f>
        <v>#VALUE!</v>
      </c>
      <c r="AX247" s="68" t="str">
        <f>IF(INDEX(DropDowns!$E$3:$E$336,MATCH("*"&amp;$AG247&amp;"*",$AG$2:$AG$651,0))="","",INDEX(DropDowns!$E$3:$E$336,MATCH("*"&amp;$AG247&amp;"*",$AG$2:$AG$651,0)))</f>
        <v>Acid</v>
      </c>
      <c r="AY247" s="48" t="e">
        <f t="shared" si="38"/>
        <v>#N/A</v>
      </c>
      <c r="AZ247" s="48" t="str">
        <f t="shared" si="39"/>
        <v>Sanqueeta Meardith</v>
      </c>
      <c r="BA247" s="48" t="str">
        <f>$AZ247&amp;COUNTIF($AZ247:$AZ$651,$AZ247)</f>
        <v>Sanqueeta Meardith1</v>
      </c>
      <c r="BB247" s="68" t="e">
        <f>IF(INDEX('AAYME 2021_List'!$B$3:$B$311,MATCH($A247,'AAYME 2021_List'!$A$3:$A$311,0))="Yes","Yes","No")</f>
        <v>#N/A</v>
      </c>
      <c r="BC247" s="8" t="s">
        <v>2131</v>
      </c>
    </row>
    <row r="248" spans="1:55" x14ac:dyDescent="0.3">
      <c r="A248" s="48" t="str">
        <f>$AT248&amp;"-"&amp;UPPER(LEFT($D248,3))&amp;"-"&amp;UPPER(LEFT($C248,2))&amp;"-"&amp;$AU248</f>
        <v>0258-MAR-AN-0072</v>
      </c>
      <c r="B248" s="8">
        <v>258</v>
      </c>
      <c r="C248" s="143" t="s">
        <v>3684</v>
      </c>
      <c r="D248" s="143" t="s">
        <v>3751</v>
      </c>
      <c r="E248" s="143" t="s">
        <v>335</v>
      </c>
      <c r="F248" s="143" t="s">
        <v>170</v>
      </c>
      <c r="G248" s="8" t="s">
        <v>4378</v>
      </c>
      <c r="H248" s="8">
        <v>6018356264</v>
      </c>
      <c r="I248" s="143" t="s">
        <v>340</v>
      </c>
      <c r="J248" s="143" t="s">
        <v>4105</v>
      </c>
      <c r="K248" s="143" t="s">
        <v>1238</v>
      </c>
      <c r="L248" s="8" t="s">
        <v>4379</v>
      </c>
      <c r="M248" s="8" t="s">
        <v>3751</v>
      </c>
      <c r="N248" s="8" t="s">
        <v>4380</v>
      </c>
      <c r="O248" s="8">
        <v>6012093571</v>
      </c>
      <c r="P248" s="143" t="s">
        <v>2112</v>
      </c>
      <c r="Q248" s="143" t="s">
        <v>45</v>
      </c>
      <c r="R248" s="8" t="s">
        <v>4381</v>
      </c>
      <c r="T248" s="143" t="s">
        <v>214</v>
      </c>
      <c r="U248" s="143" t="s">
        <v>214</v>
      </c>
      <c r="V248" s="8" t="s">
        <v>488</v>
      </c>
      <c r="W248" s="8">
        <v>39206</v>
      </c>
      <c r="X248" s="8" t="s">
        <v>348</v>
      </c>
      <c r="Y248" s="143" t="s">
        <v>2734</v>
      </c>
      <c r="Z248" s="8" t="s">
        <v>2114</v>
      </c>
      <c r="AB248" s="8" t="s">
        <v>2115</v>
      </c>
      <c r="AE248" s="233" t="s">
        <v>48</v>
      </c>
      <c r="AF248" s="8" t="s">
        <v>4382</v>
      </c>
      <c r="AG248" s="8" t="s">
        <v>4383</v>
      </c>
      <c r="AI248" s="8" t="s">
        <v>442</v>
      </c>
      <c r="AL248" s="48" t="str">
        <f>IF($U248="","",IF(RIGHT($U248,4)=", MS",INDEX(DropDowns!$G$4:$G$1251,MATCH(TRIM($U248),DropDowns!$F$4:$F$1251,0)),INDEX(DropDowns!$G$4:$G$1251,MATCH(TRIM($U248)&amp;", MS",DropDowns!$F$4:$F$1251,0))))</f>
        <v>Hinds</v>
      </c>
      <c r="AM248" s="48" t="str">
        <f>IF(INDEX('AAYME 2021_List'!$A$3:$A$311,MATCH($A248,'AAYME 2021_List'!$A$3:$A$311,0))=$A248,INDEX('AAYME 2021_List'!$AC$3:$AC$311,MATCH($A248,'AAYME 2021_List'!$A$3:$A$311,0)),"")</f>
        <v>Hinds</v>
      </c>
      <c r="AN248" s="48" t="str">
        <f t="shared" si="33"/>
        <v>Anna|Martin|annagrace0522@gmail.com|7</v>
      </c>
      <c r="AO248" s="48" t="str">
        <f t="shared" si="34"/>
        <v>Anna|Martin|7</v>
      </c>
      <c r="AP248" s="48" t="str">
        <f>INDEX(Transcripts_2021!$V$2:$V$324,MATCH($AN248,Transcripts_2021!$V$2:$V$324,0))</f>
        <v>Anna|Martin|annagrace0522@gmail.com|7</v>
      </c>
      <c r="AQ248" s="48" t="str">
        <f>INDEX(Transcripts_2021!$W$2:$W$324,MATCH($AO248,Transcripts_2021!$W$2:$W$324,0))</f>
        <v>Anna|Martin|7</v>
      </c>
      <c r="AR248" s="68" t="str">
        <f t="shared" si="35"/>
        <v>Yes</v>
      </c>
      <c r="AS248" s="68" t="str">
        <f t="shared" si="36"/>
        <v>Yes</v>
      </c>
      <c r="AT248" s="48" t="str">
        <f t="shared" si="41"/>
        <v>0258</v>
      </c>
      <c r="AU248" s="48" t="str">
        <f>INDEX(Transcripts_2021!$AC$2:$AC$324,MATCH($AO248,Transcripts_2021!$W$2:$W$324,0))</f>
        <v>0072</v>
      </c>
      <c r="AV248" s="68" t="str">
        <f t="shared" si="40"/>
        <v>No</v>
      </c>
      <c r="AW248" s="68" t="str">
        <f>IF(INDEX(DropDowns!$E$3:$E$336,MATCH("*"&amp;$AF248&amp;"*",$AF$2:$AF$651,0))="","",INDEX(DropDowns!$E$3:$E$336,MATCH("*"&amp;$AF248&amp;"*",$AF$2:$AF$651,0)))</f>
        <v>Physical science</v>
      </c>
      <c r="AX248" s="68" t="str">
        <f>IF(INDEX(DropDowns!$E$3:$E$336,MATCH("*"&amp;$AG248&amp;"*",$AG$2:$AG$651,0))="","",INDEX(DropDowns!$E$3:$E$336,MATCH("*"&amp;$AG248&amp;"*",$AG$2:$AG$651,0)))</f>
        <v>Physical science</v>
      </c>
      <c r="AY248" s="48" t="str">
        <f t="shared" si="38"/>
        <v>0258-MAR-AN-0072</v>
      </c>
      <c r="AZ248" s="48" t="str">
        <f t="shared" si="39"/>
        <v>Crystal Martin</v>
      </c>
      <c r="BA248" s="48" t="str">
        <f>$AZ248&amp;COUNTIF($AZ248:$AZ$651,$AZ248)</f>
        <v>Crystal Martin1</v>
      </c>
      <c r="BB248" s="68" t="str">
        <f>IF(INDEX('AAYME 2021_List'!$B$3:$B$311,MATCH($A248,'AAYME 2021_List'!$A$3:$A$311,0))="Yes","Yes","No")</f>
        <v>No</v>
      </c>
      <c r="BC248" s="48" t="str">
        <f>IF(INDEX('AAYME 2021_List'!$A$3:$A$311,MATCH($A248,'AAYME 2021_List'!$A$3:$A$311,0))=$A248,INDEX('AAYME 2021_List'!$C$3:$C$311,MATCH($A248,'AAYME 2021_List'!$A$3:$A$311,0)),"")</f>
        <v>99-Not Selected</v>
      </c>
    </row>
    <row r="249" spans="1:55" x14ac:dyDescent="0.3">
      <c r="A249" s="48"/>
      <c r="B249" s="8">
        <v>259</v>
      </c>
      <c r="C249" s="143" t="s">
        <v>4384</v>
      </c>
      <c r="D249" s="143" t="s">
        <v>4385</v>
      </c>
      <c r="E249" s="143" t="s">
        <v>335</v>
      </c>
      <c r="F249" s="143" t="s">
        <v>170</v>
      </c>
      <c r="G249" s="8" t="s">
        <v>4386</v>
      </c>
      <c r="H249" s="8">
        <v>6624229568</v>
      </c>
      <c r="I249" s="143" t="s">
        <v>401</v>
      </c>
      <c r="J249" s="143" t="s">
        <v>4387</v>
      </c>
      <c r="K249" s="143" t="s">
        <v>225</v>
      </c>
      <c r="L249" s="8" t="s">
        <v>4388</v>
      </c>
      <c r="M249" s="8" t="s">
        <v>4389</v>
      </c>
      <c r="N249" s="8" t="s">
        <v>4386</v>
      </c>
      <c r="O249" s="8">
        <v>6624226683</v>
      </c>
      <c r="P249" s="143" t="s">
        <v>2159</v>
      </c>
      <c r="Q249" s="143" t="s">
        <v>43</v>
      </c>
      <c r="R249" s="8" t="s">
        <v>4390</v>
      </c>
      <c r="T249" s="143" t="s">
        <v>4391</v>
      </c>
      <c r="U249" s="143" t="s">
        <v>4391</v>
      </c>
      <c r="V249" s="8" t="s">
        <v>488</v>
      </c>
      <c r="W249" s="8">
        <v>38868</v>
      </c>
      <c r="X249" s="8" t="s">
        <v>348</v>
      </c>
      <c r="Y249" s="143" t="s">
        <v>225</v>
      </c>
      <c r="Z249" s="8" t="s">
        <v>2114</v>
      </c>
      <c r="AB249" s="8" t="s">
        <v>2115</v>
      </c>
      <c r="AE249" s="233" t="s">
        <v>49</v>
      </c>
      <c r="AF249" s="8" t="s">
        <v>4392</v>
      </c>
      <c r="AI249" s="8" t="s">
        <v>369</v>
      </c>
      <c r="AL249" s="48" t="str">
        <f>IF($U249="","",IF(RIGHT($U249,4)=", MS",INDEX(DropDowns!$G$4:$G$1251,MATCH(TRIM($U249),DropDowns!$F$4:$F$1251,0)),INDEX(DropDowns!$G$4:$G$1251,MATCH(TRIM($U249)&amp;", MS",DropDowns!$F$4:$F$1251,0))))</f>
        <v>Lee</v>
      </c>
      <c r="AM249" s="48" t="s">
        <v>2130</v>
      </c>
      <c r="AN249" s="48" t="str">
        <f t="shared" si="33"/>
        <v>Aubrie|Crayton|glendacrayton@yahoo.com|8</v>
      </c>
      <c r="AO249" s="48" t="str">
        <f t="shared" si="34"/>
        <v>Aubrie|Crayton|8</v>
      </c>
      <c r="AP249" s="48" t="e">
        <f>INDEX(Transcripts_2021!$V$2:$V$324,MATCH($AN249,Transcripts_2021!$V$2:$V$324,0))</f>
        <v>#N/A</v>
      </c>
      <c r="AQ249" s="48" t="e">
        <f>INDEX(Transcripts_2021!$W$2:$W$324,MATCH($AO249,Transcripts_2021!$W$2:$W$324,0))</f>
        <v>#N/A</v>
      </c>
      <c r="AR249" s="68" t="e">
        <f t="shared" si="35"/>
        <v>#N/A</v>
      </c>
      <c r="AS249" s="68" t="e">
        <f t="shared" si="36"/>
        <v>#N/A</v>
      </c>
      <c r="AT249" s="48" t="str">
        <f t="shared" si="41"/>
        <v>0259</v>
      </c>
      <c r="AU249" s="48" t="e">
        <f>INDEX(Transcripts_2021!$AC$2:$AC$324,MATCH($AO249,Transcripts_2021!$W$2:$W$324,0))</f>
        <v>#N/A</v>
      </c>
      <c r="AV249" s="68" t="str">
        <f t="shared" si="40"/>
        <v>Yes</v>
      </c>
      <c r="AW249" s="68" t="str">
        <f>IF(INDEX(DropDowns!$E$3:$E$336,MATCH("*"&amp;$AF249&amp;"*",$AF$2:$AF$651,0))="","",INDEX(DropDowns!$E$3:$E$336,MATCH("*"&amp;$AF249&amp;"*",$AF$2:$AF$651,0)))</f>
        <v>Physical Therapist</v>
      </c>
      <c r="AX249" s="68" t="str">
        <f>IF(INDEX(DropDowns!$E$3:$E$336,MATCH("*"&amp;$AG249&amp;"*",$AG$2:$AG$651,0))="","",INDEX(DropDowns!$E$3:$E$336,MATCH("*"&amp;$AG249&amp;"*",$AG$2:$AG$651,0)))</f>
        <v>Acid</v>
      </c>
      <c r="AY249" s="48" t="e">
        <f t="shared" si="38"/>
        <v>#N/A</v>
      </c>
      <c r="AZ249" s="48" t="str">
        <f t="shared" si="39"/>
        <v>Glenda Crayton</v>
      </c>
      <c r="BA249" s="48" t="str">
        <f>$AZ249&amp;COUNTIF($AZ249:$AZ$651,$AZ249)</f>
        <v>Glenda Crayton1</v>
      </c>
      <c r="BB249" s="68" t="e">
        <f>IF(INDEX('AAYME 2021_List'!$B$3:$B$311,MATCH($A249,'AAYME 2021_List'!$A$3:$A$311,0))="Yes","Yes","No")</f>
        <v>#N/A</v>
      </c>
      <c r="BC249" s="8" t="s">
        <v>2131</v>
      </c>
    </row>
    <row r="250" spans="1:55" x14ac:dyDescent="0.3">
      <c r="A250" s="48"/>
      <c r="B250" s="8">
        <v>260</v>
      </c>
      <c r="C250" s="143" t="s">
        <v>4393</v>
      </c>
      <c r="D250" s="143" t="s">
        <v>4394</v>
      </c>
      <c r="E250" s="143" t="s">
        <v>335</v>
      </c>
      <c r="F250" s="143" t="s">
        <v>170</v>
      </c>
      <c r="H250" s="8">
        <v>6019184565</v>
      </c>
      <c r="I250" s="143" t="s">
        <v>340</v>
      </c>
      <c r="J250" s="143" t="s">
        <v>2435</v>
      </c>
      <c r="K250" s="143" t="s">
        <v>4395</v>
      </c>
      <c r="L250" s="8" t="s">
        <v>4396</v>
      </c>
      <c r="M250" s="8" t="s">
        <v>4397</v>
      </c>
      <c r="N250" s="8" t="s">
        <v>4398</v>
      </c>
      <c r="O250" s="8">
        <v>6019184565</v>
      </c>
      <c r="P250" s="143" t="s">
        <v>2112</v>
      </c>
      <c r="Q250" s="143" t="s">
        <v>45</v>
      </c>
      <c r="R250" s="8" t="s">
        <v>4399</v>
      </c>
      <c r="T250" s="143" t="s">
        <v>2438</v>
      </c>
      <c r="U250" s="143" t="s">
        <v>2438</v>
      </c>
      <c r="V250" s="8" t="s">
        <v>488</v>
      </c>
      <c r="W250" s="8">
        <v>39056</v>
      </c>
      <c r="X250" s="8" t="s">
        <v>348</v>
      </c>
      <c r="Y250" s="143" t="s">
        <v>209</v>
      </c>
      <c r="Z250" s="8" t="s">
        <v>2114</v>
      </c>
      <c r="AB250" s="8" t="s">
        <v>2115</v>
      </c>
      <c r="AE250" s="233" t="s">
        <v>49</v>
      </c>
      <c r="AF250" s="8" t="s">
        <v>4400</v>
      </c>
      <c r="AI250" s="8" t="s">
        <v>369</v>
      </c>
      <c r="AL250" s="48" t="str">
        <f>IF($U250="","",IF(RIGHT($U250,4)=", MS",INDEX(DropDowns!$G$4:$G$1251,MATCH(TRIM($U250),DropDowns!$F$4:$F$1251,0)),INDEX(DropDowns!$G$4:$G$1251,MATCH(TRIM($U250)&amp;", MS",DropDowns!$F$4:$F$1251,0))))</f>
        <v>Hinds</v>
      </c>
      <c r="AM250" s="48" t="s">
        <v>2130</v>
      </c>
      <c r="AN250" s="48" t="str">
        <f t="shared" si="33"/>
        <v>Samarah|Myers||7</v>
      </c>
      <c r="AO250" s="48" t="str">
        <f t="shared" si="34"/>
        <v>Samarah|Myers|7</v>
      </c>
      <c r="AP250" s="48" t="e">
        <f>INDEX(Transcripts_2021!$V$2:$V$324,MATCH($AN250,Transcripts_2021!$V$2:$V$324,0))</f>
        <v>#N/A</v>
      </c>
      <c r="AQ250" s="48" t="e">
        <f>INDEX(Transcripts_2021!$W$2:$W$324,MATCH($AO250,Transcripts_2021!$W$2:$W$324,0))</f>
        <v>#N/A</v>
      </c>
      <c r="AR250" s="68" t="e">
        <f t="shared" si="35"/>
        <v>#N/A</v>
      </c>
      <c r="AS250" s="68" t="e">
        <f t="shared" si="36"/>
        <v>#N/A</v>
      </c>
      <c r="AT250" s="48" t="str">
        <f t="shared" si="41"/>
        <v>0260</v>
      </c>
      <c r="AU250" s="48" t="e">
        <f>INDEX(Transcripts_2021!$AC$2:$AC$324,MATCH($AO250,Transcripts_2021!$W$2:$W$324,0))</f>
        <v>#N/A</v>
      </c>
      <c r="AV250" s="68" t="str">
        <f t="shared" si="40"/>
        <v>Yes</v>
      </c>
      <c r="AW250" s="68" t="str">
        <f>IF(INDEX(DropDowns!$E$3:$E$336,MATCH("*"&amp;$AF250&amp;"*",$AF$2:$AF$651,0))="","",INDEX(DropDowns!$E$3:$E$336,MATCH("*"&amp;$AF250&amp;"*",$AF$2:$AF$651,0)))</f>
        <v>Physical Therapy</v>
      </c>
      <c r="AX250" s="68" t="str">
        <f>IF(INDEX(DropDowns!$E$3:$E$336,MATCH("*"&amp;$AG250&amp;"*",$AG$2:$AG$651,0))="","",INDEX(DropDowns!$E$3:$E$336,MATCH("*"&amp;$AG250&amp;"*",$AG$2:$AG$651,0)))</f>
        <v>Acid</v>
      </c>
      <c r="AY250" s="48" t="e">
        <f t="shared" si="38"/>
        <v>#N/A</v>
      </c>
      <c r="AZ250" s="48" t="str">
        <f t="shared" si="39"/>
        <v>Sapheria Lockett</v>
      </c>
      <c r="BA250" s="48" t="str">
        <f>$AZ250&amp;COUNTIF($AZ250:$AZ$651,$AZ250)</f>
        <v>Sapheria Lockett1</v>
      </c>
      <c r="BB250" s="68" t="e">
        <f>IF(INDEX('AAYME 2021_List'!$B$3:$B$311,MATCH($A250,'AAYME 2021_List'!$A$3:$A$311,0))="Yes","Yes","No")</f>
        <v>#N/A</v>
      </c>
      <c r="BC250" s="8" t="s">
        <v>2131</v>
      </c>
    </row>
    <row r="251" spans="1:55" x14ac:dyDescent="0.3">
      <c r="A251" s="146" t="str">
        <f>$AT251&amp;"-"&amp;UPPER(LEFT($D251,3))&amp;"-"&amp;UPPER(LEFT($C251,2))&amp;"-"&amp;$AU251</f>
        <v>0261-EWI-NE-0163</v>
      </c>
      <c r="B251" s="8">
        <v>261</v>
      </c>
      <c r="C251" s="143" t="s">
        <v>4401</v>
      </c>
      <c r="D251" s="143" t="s">
        <v>4402</v>
      </c>
      <c r="E251" s="143" t="s">
        <v>335</v>
      </c>
      <c r="F251" s="143" t="s">
        <v>169</v>
      </c>
      <c r="G251" s="8" t="s">
        <v>4403</v>
      </c>
      <c r="H251" s="8">
        <v>6626319820</v>
      </c>
      <c r="I251" s="143" t="s">
        <v>376</v>
      </c>
      <c r="J251" s="143" t="s">
        <v>4404</v>
      </c>
      <c r="K251" s="143" t="s">
        <v>4405</v>
      </c>
      <c r="L251" s="8" t="s">
        <v>4401</v>
      </c>
      <c r="M251" s="8" t="s">
        <v>4406</v>
      </c>
      <c r="N251" s="8" t="s">
        <v>4407</v>
      </c>
      <c r="O251" s="8">
        <v>6625237000</v>
      </c>
      <c r="P251" s="143" t="s">
        <v>2159</v>
      </c>
      <c r="Q251" s="143" t="s">
        <v>394</v>
      </c>
      <c r="R251" s="8" t="s">
        <v>4408</v>
      </c>
      <c r="T251" s="143" t="s">
        <v>1774</v>
      </c>
      <c r="U251" s="143" t="s">
        <v>1774</v>
      </c>
      <c r="V251" s="8" t="s">
        <v>488</v>
      </c>
      <c r="W251" s="8">
        <v>38860</v>
      </c>
      <c r="X251" s="8" t="s">
        <v>348</v>
      </c>
      <c r="Y251" s="143" t="s">
        <v>193</v>
      </c>
      <c r="Z251" s="8" t="s">
        <v>2114</v>
      </c>
      <c r="AB251" s="8" t="s">
        <v>2115</v>
      </c>
      <c r="AE251" s="233" t="s">
        <v>49</v>
      </c>
      <c r="AF251" s="8" t="s">
        <v>4409</v>
      </c>
      <c r="AG251" s="8" t="s">
        <v>4410</v>
      </c>
      <c r="AH251" s="8" t="s">
        <v>4411</v>
      </c>
      <c r="AI251" s="8" t="s">
        <v>2165</v>
      </c>
      <c r="AJ251" s="8" t="s">
        <v>4412</v>
      </c>
      <c r="AK251" s="8" t="s">
        <v>4413</v>
      </c>
      <c r="AL251" s="48" t="str">
        <f>IF($U251="","",IF(RIGHT($U251,4)=", MS",INDEX(DropDowns!$G$4:$G$1251,MATCH(TRIM($U251),DropDowns!$F$4:$F$1251,0)),INDEX(DropDowns!$G$4:$G$1251,MATCH(TRIM($U251)&amp;", MS",DropDowns!$F$4:$F$1251,0))))</f>
        <v>Chickasaw</v>
      </c>
      <c r="AM251" s="48" t="str">
        <f>IF(INDEX('AAYME 2021_List'!$A$3:$A$311,MATCH($A251,'AAYME 2021_List'!$A$3:$A$311,0))=$A251,INDEX('AAYME 2021_List'!$AC$3:$AC$311,MATCH($A251,'AAYME 2021_List'!$A$3:$A$311,0)),"")</f>
        <v>Chickasaw</v>
      </c>
      <c r="AN251" s="48" t="str">
        <f t="shared" si="33"/>
        <v>Neville|Ewing III|nevilleewing@okolona.k12.ms.us|9</v>
      </c>
      <c r="AO251" s="48" t="str">
        <f t="shared" si="34"/>
        <v>Neville|Ewing III|9</v>
      </c>
      <c r="AP251" s="48" t="str">
        <f>INDEX(Transcripts_2021!$V$2:$V$324,MATCH($AN251,Transcripts_2021!$V$2:$V$324,0))</f>
        <v>Neville|Ewing III|nevilleewing@okolona.k12.ms.us|9</v>
      </c>
      <c r="AQ251" s="48" t="str">
        <f>INDEX(Transcripts_2021!$W$2:$W$324,MATCH($AO251,Transcripts_2021!$W$2:$W$324,0))</f>
        <v>Neville|Ewing III|9</v>
      </c>
      <c r="AR251" s="68" t="str">
        <f t="shared" si="35"/>
        <v>Yes</v>
      </c>
      <c r="AS251" s="68" t="str">
        <f t="shared" si="36"/>
        <v>Yes</v>
      </c>
      <c r="AT251" s="48" t="str">
        <f t="shared" si="41"/>
        <v>0261</v>
      </c>
      <c r="AU251" s="48" t="str">
        <f>INDEX(Transcripts_2021!$AC$2:$AC$324,MATCH($AO251,Transcripts_2021!$W$2:$W$324,0))</f>
        <v>0163</v>
      </c>
      <c r="AV251" s="68" t="str">
        <f t="shared" si="40"/>
        <v>Yes</v>
      </c>
      <c r="AW251" s="68" t="e">
        <f>IF(INDEX(DropDowns!$E$3:$E$336,MATCH("*"&amp;$AF251&amp;"*",$AF$2:$AF$651,0))="","",INDEX(DropDowns!$E$3:$E$336,MATCH("*"&amp;$AF251&amp;"*",$AF$2:$AF$651,0)))</f>
        <v>#VALUE!</v>
      </c>
      <c r="AX251" s="68" t="str">
        <f>IF(INDEX(DropDowns!$E$3:$E$336,MATCH("*"&amp;$AG251&amp;"*",$AG$2:$AG$651,0))="","",INDEX(DropDowns!$E$3:$E$336,MATCH("*"&amp;$AG251&amp;"*",$AG$2:$AG$651,0)))</f>
        <v>Physician</v>
      </c>
      <c r="AY251" s="48" t="str">
        <f t="shared" si="38"/>
        <v>0261-EWI-NE-0163</v>
      </c>
      <c r="AZ251" s="48" t="str">
        <f t="shared" si="39"/>
        <v>Neville Ewing Jr.</v>
      </c>
      <c r="BA251" s="48" t="str">
        <f>$AZ251&amp;COUNTIF($AZ251:$AZ$651,$AZ251)</f>
        <v>Neville Ewing Jr.1</v>
      </c>
      <c r="BB251" s="68" t="str">
        <f>IF(INDEX('AAYME 2021_List'!$B$3:$B$311,MATCH($A251,'AAYME 2021_List'!$A$3:$A$311,0))="Yes","Yes","No")</f>
        <v>No</v>
      </c>
      <c r="BC251" s="48" t="str">
        <f>IF(INDEX('AAYME 2021_List'!$A$3:$A$311,MATCH($A251,'AAYME 2021_List'!$A$3:$A$311,0))=$A251,INDEX('AAYME 2021_List'!$C$3:$C$311,MATCH($A251,'AAYME 2021_List'!$A$3:$A$311,0)),"")</f>
        <v>99-Not Selected</v>
      </c>
    </row>
    <row r="252" spans="1:55" x14ac:dyDescent="0.3">
      <c r="A252" s="48" t="str">
        <f>$AT252&amp;"-"&amp;UPPER(LEFT($D252,3))&amp;"-"&amp;UPPER(LEFT($C252,2))&amp;"-"&amp;$AU252</f>
        <v>0262-FRA-DW-0166</v>
      </c>
      <c r="B252" s="8">
        <v>262</v>
      </c>
      <c r="C252" s="143" t="s">
        <v>4414</v>
      </c>
      <c r="D252" s="143" t="s">
        <v>203</v>
      </c>
      <c r="E252" s="143" t="s">
        <v>335</v>
      </c>
      <c r="F252" s="143" t="s">
        <v>169</v>
      </c>
      <c r="G252" s="8" t="s">
        <v>4415</v>
      </c>
      <c r="I252" s="143" t="s">
        <v>340</v>
      </c>
      <c r="J252" s="143" t="s">
        <v>4416</v>
      </c>
      <c r="K252" s="143" t="s">
        <v>2734</v>
      </c>
      <c r="L252" s="8" t="s">
        <v>4417</v>
      </c>
      <c r="M252" s="8" t="s">
        <v>203</v>
      </c>
      <c r="N252" s="8" t="s">
        <v>4418</v>
      </c>
      <c r="O252" s="8">
        <v>6016648319</v>
      </c>
      <c r="P252" s="143" t="s">
        <v>2112</v>
      </c>
      <c r="Q252" s="143" t="s">
        <v>394</v>
      </c>
      <c r="R252" s="8" t="s">
        <v>4419</v>
      </c>
      <c r="T252" s="274" t="s">
        <v>4420</v>
      </c>
      <c r="U252" s="143" t="s">
        <v>2128</v>
      </c>
      <c r="V252" s="8" t="s">
        <v>488</v>
      </c>
      <c r="W252" s="8">
        <v>39272</v>
      </c>
      <c r="X252" s="8" t="s">
        <v>348</v>
      </c>
      <c r="Y252" s="143" t="s">
        <v>2734</v>
      </c>
      <c r="Z252" s="8" t="s">
        <v>2114</v>
      </c>
      <c r="AB252" s="8" t="s">
        <v>2115</v>
      </c>
      <c r="AE252" s="233" t="s">
        <v>48</v>
      </c>
      <c r="AF252" s="8" t="s">
        <v>4421</v>
      </c>
      <c r="AH252" s="8" t="s">
        <v>4422</v>
      </c>
      <c r="AI252" s="8" t="s">
        <v>2165</v>
      </c>
      <c r="AJ252" s="8" t="s">
        <v>4423</v>
      </c>
      <c r="AL252" s="48" t="str">
        <f>IF($U252="","",IF(RIGHT($U252,4)=", MS",INDEX(DropDowns!$G$4:$G$1251,MATCH(TRIM($U252),DropDowns!$F$4:$F$1251,0)),INDEX(DropDowns!$G$4:$G$1251,MATCH(TRIM($U252)&amp;", MS",DropDowns!$F$4:$F$1251,0))))</f>
        <v>Hinds</v>
      </c>
      <c r="AM252" s="48" t="str">
        <f>IF(INDEX('AAYME 2021_List'!$A$3:$A$311,MATCH($A252,'AAYME 2021_List'!$A$3:$A$311,0))=$A252,INDEX('AAYME 2021_List'!$AC$3:$AC$311,MATCH($A252,'AAYME 2021_List'!$A$3:$A$311,0)),"")</f>
        <v>Hinds</v>
      </c>
      <c r="AN252" s="48" t="str">
        <f t="shared" si="33"/>
        <v>Dwayne|Franklin|s16175@hindsschools.com|7</v>
      </c>
      <c r="AO252" s="48" t="str">
        <f t="shared" si="34"/>
        <v>Dwayne|Franklin|7</v>
      </c>
      <c r="AP252" s="48" t="e">
        <f>INDEX(Transcripts_2021!$V$2:$V$324,MATCH($AN252,Transcripts_2021!$V$2:$V$324,0))</f>
        <v>#N/A</v>
      </c>
      <c r="AQ252" s="48" t="str">
        <f>INDEX(Transcripts_2021!$W$2:$W$324,MATCH($AO252,Transcripts_2021!$W$2:$W$324,0))</f>
        <v>Dwayne|Franklin|7</v>
      </c>
      <c r="AR252" s="68" t="e">
        <f t="shared" si="35"/>
        <v>#N/A</v>
      </c>
      <c r="AS252" s="68" t="str">
        <f t="shared" si="36"/>
        <v>Yes</v>
      </c>
      <c r="AT252" s="48" t="str">
        <f t="shared" si="41"/>
        <v>0262</v>
      </c>
      <c r="AU252" s="48" t="str">
        <f>INDEX(Transcripts_2021!$AC$2:$AC$324,MATCH($AO252,Transcripts_2021!$W$2:$W$324,0))</f>
        <v>0166</v>
      </c>
      <c r="AV252" s="68" t="str">
        <f t="shared" si="40"/>
        <v>No</v>
      </c>
      <c r="AW252" s="68" t="e">
        <f>IF(INDEX(DropDowns!$E$3:$E$336,MATCH("*"&amp;$AF252&amp;"*",$AF$2:$AF$651,0))="","",INDEX(DropDowns!$E$3:$E$336,MATCH("*"&amp;$AF252&amp;"*",$AF$2:$AF$651,0)))</f>
        <v>#VALUE!</v>
      </c>
      <c r="AX252" s="68" t="str">
        <f>IF(INDEX(DropDowns!$E$3:$E$336,MATCH("*"&amp;$AG252&amp;"*",$AG$2:$AG$651,0))="","",INDEX(DropDowns!$E$3:$E$336,MATCH("*"&amp;$AG252&amp;"*",$AG$2:$AG$651,0)))</f>
        <v>Acid</v>
      </c>
      <c r="AY252" s="48" t="str">
        <f t="shared" si="38"/>
        <v>0262-FRA-DW-0166</v>
      </c>
      <c r="AZ252" s="48" t="str">
        <f t="shared" si="39"/>
        <v>Shaketta Franklin</v>
      </c>
      <c r="BA252" s="48" t="str">
        <f>$AZ252&amp;COUNTIF($AZ252:$AZ$651,$AZ252)</f>
        <v>Shaketta Franklin1</v>
      </c>
      <c r="BB252" s="68" t="str">
        <f>IF(INDEX('AAYME 2021_List'!$B$3:$B$311,MATCH($A252,'AAYME 2021_List'!$A$3:$A$311,0))="Yes","Yes","No")</f>
        <v>Yes</v>
      </c>
      <c r="BC252" s="48" t="str">
        <f>IF(INDEX('AAYME 2021_List'!$A$3:$A$311,MATCH($A252,'AAYME 2021_List'!$A$3:$A$311,0))=$A252,INDEX('AAYME 2021_List'!$C$3:$C$311,MATCH($A252,'AAYME 2021_List'!$A$3:$A$311,0)),"")</f>
        <v>06-Finalist</v>
      </c>
    </row>
    <row r="253" spans="1:55" x14ac:dyDescent="0.3">
      <c r="A253" s="48"/>
      <c r="B253" s="8">
        <v>263</v>
      </c>
      <c r="C253" s="143" t="s">
        <v>4424</v>
      </c>
      <c r="D253" s="143" t="s">
        <v>4425</v>
      </c>
      <c r="E253" s="143" t="s">
        <v>335</v>
      </c>
      <c r="F253" s="143" t="s">
        <v>170</v>
      </c>
      <c r="G253" s="8" t="s">
        <v>4426</v>
      </c>
      <c r="H253" s="8">
        <v>6016773678</v>
      </c>
      <c r="I253" s="143" t="s">
        <v>376</v>
      </c>
      <c r="J253" s="143" t="s">
        <v>3197</v>
      </c>
      <c r="K253" s="143" t="s">
        <v>236</v>
      </c>
      <c r="L253" s="8" t="s">
        <v>4427</v>
      </c>
      <c r="M253" s="8" t="s">
        <v>4425</v>
      </c>
      <c r="N253" s="8" t="s">
        <v>4428</v>
      </c>
      <c r="O253" s="8">
        <v>6016773678</v>
      </c>
      <c r="P253" s="143" t="s">
        <v>2159</v>
      </c>
      <c r="Q253" s="143" t="s">
        <v>43</v>
      </c>
      <c r="R253" s="8" t="s">
        <v>4429</v>
      </c>
      <c r="T253" s="143" t="s">
        <v>839</v>
      </c>
      <c r="U253" s="143" t="s">
        <v>839</v>
      </c>
      <c r="V253" s="8" t="s">
        <v>488</v>
      </c>
      <c r="W253" s="8" t="s">
        <v>4430</v>
      </c>
      <c r="X253" s="8" t="s">
        <v>348</v>
      </c>
      <c r="Y253" s="143" t="s">
        <v>3203</v>
      </c>
      <c r="Z253" s="8" t="s">
        <v>2114</v>
      </c>
      <c r="AB253" s="8" t="s">
        <v>2115</v>
      </c>
      <c r="AE253" s="233" t="s">
        <v>48</v>
      </c>
      <c r="AF253" s="8" t="s">
        <v>4431</v>
      </c>
      <c r="AI253" s="8" t="s">
        <v>2165</v>
      </c>
      <c r="AJ253" s="8" t="s">
        <v>4432</v>
      </c>
      <c r="AL253" s="48" t="str">
        <f>IF($U253="","",IF(RIGHT($U253,4)=", MS",INDEX(DropDowns!$G$4:$G$1251,MATCH(TRIM($U253),DropDowns!$F$4:$F$1251,0)),INDEX(DropDowns!$G$4:$G$1251,MATCH(TRIM($U253)&amp;", MS",DropDowns!$F$4:$F$1251,0))))</f>
        <v>Kemper</v>
      </c>
      <c r="AM253" s="48" t="s">
        <v>2130</v>
      </c>
      <c r="AN253" s="48" t="str">
        <f t="shared" si="33"/>
        <v>Kamya|Parks|kamya.parks@ncsdstud.org|9</v>
      </c>
      <c r="AO253" s="48" t="str">
        <f t="shared" si="34"/>
        <v>Kamya|Parks|9</v>
      </c>
      <c r="AP253" s="48" t="e">
        <f>INDEX(Transcripts_2021!$V$2:$V$324,MATCH($AN253,Transcripts_2021!$V$2:$V$324,0))</f>
        <v>#N/A</v>
      </c>
      <c r="AQ253" s="48" t="e">
        <f>INDEX(Transcripts_2021!$W$2:$W$324,MATCH($AO253,Transcripts_2021!$W$2:$W$324,0))</f>
        <v>#N/A</v>
      </c>
      <c r="AR253" s="68" t="e">
        <f t="shared" si="35"/>
        <v>#N/A</v>
      </c>
      <c r="AS253" s="68" t="e">
        <f t="shared" si="36"/>
        <v>#N/A</v>
      </c>
      <c r="AT253" s="48" t="str">
        <f t="shared" si="41"/>
        <v>0263</v>
      </c>
      <c r="AU253" s="48" t="e">
        <f>INDEX(Transcripts_2021!$AC$2:$AC$324,MATCH($AO253,Transcripts_2021!$W$2:$W$324,0))</f>
        <v>#N/A</v>
      </c>
      <c r="AV253" s="68" t="str">
        <f t="shared" si="40"/>
        <v>No</v>
      </c>
      <c r="AW253" s="68" t="e">
        <f>IF(INDEX(DropDowns!$E$3:$E$336,MATCH("*"&amp;$AF253&amp;"*",$AF$2:$AF$651,0))="","",INDEX(DropDowns!$E$3:$E$336,MATCH("*"&amp;$AF253&amp;"*",$AF$2:$AF$651,0)))</f>
        <v>#VALUE!</v>
      </c>
      <c r="AX253" s="68" t="str">
        <f>IF(INDEX(DropDowns!$E$3:$E$336,MATCH("*"&amp;$AG253&amp;"*",$AG$2:$AG$651,0))="","",INDEX(DropDowns!$E$3:$E$336,MATCH("*"&amp;$AG253&amp;"*",$AG$2:$AG$651,0)))</f>
        <v>Acid</v>
      </c>
      <c r="AY253" s="48" t="e">
        <f t="shared" si="38"/>
        <v>#N/A</v>
      </c>
      <c r="AZ253" s="48" t="str">
        <f t="shared" si="39"/>
        <v>Balinda Parks</v>
      </c>
      <c r="BA253" s="48" t="str">
        <f>$AZ253&amp;COUNTIF($AZ253:$AZ$651,$AZ253)</f>
        <v>Balinda Parks1</v>
      </c>
      <c r="BB253" s="68" t="e">
        <f>IF(INDEX('AAYME 2021_List'!$B$3:$B$311,MATCH($A253,'AAYME 2021_List'!$A$3:$A$311,0))="Yes","Yes","No")</f>
        <v>#N/A</v>
      </c>
      <c r="BC253" s="8" t="s">
        <v>2131</v>
      </c>
    </row>
    <row r="254" spans="1:55" x14ac:dyDescent="0.3">
      <c r="A254" s="48"/>
      <c r="B254" s="8">
        <v>264</v>
      </c>
      <c r="C254" s="143" t="s">
        <v>4433</v>
      </c>
      <c r="D254" s="143" t="s">
        <v>4434</v>
      </c>
      <c r="E254" s="143" t="s">
        <v>335</v>
      </c>
      <c r="F254" s="143" t="s">
        <v>170</v>
      </c>
      <c r="G254" s="8" t="s">
        <v>4435</v>
      </c>
      <c r="H254" s="8">
        <v>6628894045</v>
      </c>
      <c r="I254" s="143" t="s">
        <v>340</v>
      </c>
      <c r="J254" s="143" t="s">
        <v>4436</v>
      </c>
      <c r="K254" s="143" t="s">
        <v>724</v>
      </c>
      <c r="L254" s="8" t="s">
        <v>4437</v>
      </c>
      <c r="M254" s="8" t="s">
        <v>4434</v>
      </c>
      <c r="N254" s="8" t="s">
        <v>4435</v>
      </c>
      <c r="O254" s="8">
        <v>6628894045</v>
      </c>
      <c r="P254" s="143" t="s">
        <v>2112</v>
      </c>
      <c r="Q254" s="143" t="s">
        <v>45</v>
      </c>
      <c r="R254" s="8" t="s">
        <v>4438</v>
      </c>
      <c r="T254" s="143" t="s">
        <v>1593</v>
      </c>
      <c r="U254" s="143" t="s">
        <v>1593</v>
      </c>
      <c r="V254" s="8" t="s">
        <v>488</v>
      </c>
      <c r="W254" s="8">
        <v>39702</v>
      </c>
      <c r="X254" s="8" t="s">
        <v>348</v>
      </c>
      <c r="Y254" s="143" t="s">
        <v>4439</v>
      </c>
      <c r="Z254" s="8" t="s">
        <v>2114</v>
      </c>
      <c r="AB254" s="8" t="s">
        <v>2115</v>
      </c>
      <c r="AE254" s="233" t="s">
        <v>48</v>
      </c>
      <c r="AF254" s="8" t="s">
        <v>4440</v>
      </c>
      <c r="AG254" s="8" t="s">
        <v>4441</v>
      </c>
      <c r="AI254" s="8" t="s">
        <v>369</v>
      </c>
      <c r="AL254" s="48" t="str">
        <f>IF($U254="","",IF(RIGHT($U254,4)=", MS",INDEX(DropDowns!$G$4:$G$1251,MATCH(TRIM($U254),DropDowns!$F$4:$F$1251,0)),INDEX(DropDowns!$G$4:$G$1251,MATCH(TRIM($U254)&amp;", MS",DropDowns!$F$4:$F$1251,0))))</f>
        <v>Lowndes</v>
      </c>
      <c r="AM254" s="48" t="s">
        <v>2130</v>
      </c>
      <c r="AN254" s="48" t="str">
        <f t="shared" si="33"/>
        <v>Carissa|Jenkins|rissa2008@icloud.com|7</v>
      </c>
      <c r="AO254" s="48" t="str">
        <f t="shared" si="34"/>
        <v>Carissa|Jenkins|7</v>
      </c>
      <c r="AP254" s="48" t="e">
        <f>INDEX(Transcripts_2021!$V$2:$V$324,MATCH($AN254,Transcripts_2021!$V$2:$V$324,0))</f>
        <v>#N/A</v>
      </c>
      <c r="AQ254" s="48" t="e">
        <f>INDEX(Transcripts_2021!$W$2:$W$324,MATCH($AO254,Transcripts_2021!$W$2:$W$324,0))</f>
        <v>#N/A</v>
      </c>
      <c r="AR254" s="68" t="e">
        <f t="shared" si="35"/>
        <v>#N/A</v>
      </c>
      <c r="AS254" s="68" t="e">
        <f t="shared" si="36"/>
        <v>#N/A</v>
      </c>
      <c r="AT254" s="48" t="str">
        <f t="shared" si="41"/>
        <v>0264</v>
      </c>
      <c r="AU254" s="48" t="e">
        <f>INDEX(Transcripts_2021!$AC$2:$AC$324,MATCH($AO254,Transcripts_2021!$W$2:$W$324,0))</f>
        <v>#N/A</v>
      </c>
      <c r="AV254" s="68" t="str">
        <f t="shared" si="40"/>
        <v>No</v>
      </c>
      <c r="AW254" s="68" t="str">
        <f>IF(INDEX(DropDowns!$E$3:$E$336,MATCH("*"&amp;$AF254&amp;"*",$AF$2:$AF$651,0))="","",INDEX(DropDowns!$E$3:$E$336,MATCH("*"&amp;$AF254&amp;"*",$AF$2:$AF$651,0)))</f>
        <v>Planets</v>
      </c>
      <c r="AX254" s="68" t="str">
        <f>IF(INDEX(DropDowns!$E$3:$E$336,MATCH("*"&amp;$AG254&amp;"*",$AG$2:$AG$651,0))="","",INDEX(DropDowns!$E$3:$E$336,MATCH("*"&amp;$AG254&amp;"*",$AG$2:$AG$651,0)))</f>
        <v>Planets</v>
      </c>
      <c r="AY254" s="48" t="e">
        <f t="shared" si="38"/>
        <v>#N/A</v>
      </c>
      <c r="AZ254" s="48" t="str">
        <f t="shared" si="39"/>
        <v>carla Jenkins</v>
      </c>
      <c r="BA254" s="48" t="str">
        <f>$AZ254&amp;COUNTIF($AZ254:$AZ$651,$AZ254)</f>
        <v>carla Jenkins1</v>
      </c>
      <c r="BB254" s="68" t="e">
        <f>IF(INDEX('AAYME 2021_List'!$B$3:$B$311,MATCH($A254,'AAYME 2021_List'!$A$3:$A$311,0))="Yes","Yes","No")</f>
        <v>#N/A</v>
      </c>
      <c r="BC254" s="8" t="s">
        <v>2131</v>
      </c>
    </row>
    <row r="255" spans="1:55" x14ac:dyDescent="0.3">
      <c r="A255" s="48" t="str">
        <f>$AT255&amp;"-"&amp;UPPER(LEFT($D255,3))&amp;"-"&amp;UPPER(LEFT($C255,2))&amp;"-"&amp;$AU255</f>
        <v>0265-JER-CH-0120</v>
      </c>
      <c r="B255" s="8">
        <v>265</v>
      </c>
      <c r="C255" s="143" t="s">
        <v>4442</v>
      </c>
      <c r="D255" s="143" t="s">
        <v>4443</v>
      </c>
      <c r="E255" s="143" t="s">
        <v>335</v>
      </c>
      <c r="F255" s="143" t="s">
        <v>169</v>
      </c>
      <c r="G255" s="8" t="s">
        <v>4444</v>
      </c>
      <c r="I255" s="143" t="s">
        <v>401</v>
      </c>
      <c r="J255" s="143" t="s">
        <v>4445</v>
      </c>
      <c r="K255" s="143" t="s">
        <v>4446</v>
      </c>
      <c r="L255" s="8" t="s">
        <v>4447</v>
      </c>
      <c r="M255" s="8" t="s">
        <v>4448</v>
      </c>
      <c r="N255" s="8" t="s">
        <v>4449</v>
      </c>
      <c r="O255" s="8">
        <v>6628031927</v>
      </c>
      <c r="P255" s="143" t="s">
        <v>2112</v>
      </c>
      <c r="Q255" s="143" t="s">
        <v>45</v>
      </c>
      <c r="R255" s="8" t="s">
        <v>4450</v>
      </c>
      <c r="T255" s="143" t="s">
        <v>3148</v>
      </c>
      <c r="U255" s="143" t="s">
        <v>3148</v>
      </c>
      <c r="V255" s="8" t="s">
        <v>488</v>
      </c>
      <c r="W255" s="8">
        <v>39339</v>
      </c>
      <c r="X255" s="8" t="s">
        <v>348</v>
      </c>
      <c r="Y255" s="143" t="s">
        <v>264</v>
      </c>
      <c r="Z255" s="8" t="s">
        <v>2114</v>
      </c>
      <c r="AB255" s="8" t="s">
        <v>2115</v>
      </c>
      <c r="AE255" s="233" t="s">
        <v>48</v>
      </c>
      <c r="AF255" s="8" t="s">
        <v>4451</v>
      </c>
      <c r="AG255" s="8" t="s">
        <v>4452</v>
      </c>
      <c r="AH255" s="8" t="s">
        <v>4453</v>
      </c>
      <c r="AI255" s="8" t="s">
        <v>928</v>
      </c>
      <c r="AL255" s="48" t="str">
        <f>IF($U255="","",IF(RIGHT($U255,4)=", MS",INDEX(DropDowns!$G$4:$G$1251,MATCH(TRIM($U255),DropDowns!$F$4:$F$1251,0)),INDEX(DropDowns!$G$4:$G$1251,MATCH(TRIM($U255)&amp;", MS",DropDowns!$F$4:$F$1251,0))))</f>
        <v>Winston</v>
      </c>
      <c r="AM255" s="48" t="str">
        <f>IF(INDEX('AAYME 2021_List'!$A$3:$A$311,MATCH($A255,'AAYME 2021_List'!$A$3:$A$311,0))=$A255,INDEX('AAYME 2021_List'!$AC$3:$AC$311,MATCH($A255,'AAYME 2021_List'!$A$3:$A$311,0)),"")</f>
        <v>Winston</v>
      </c>
      <c r="AN255" s="48" t="str">
        <f t="shared" si="33"/>
        <v>Chawan|Jernigan|cjer1901@Louisville.k12.ms.us|8</v>
      </c>
      <c r="AO255" s="48" t="str">
        <f t="shared" si="34"/>
        <v>Chawan|Jernigan|8</v>
      </c>
      <c r="AP255" s="48" t="str">
        <f>INDEX(Transcripts_2021!$V$2:$V$324,MATCH($AN255,Transcripts_2021!$V$2:$V$324,0))</f>
        <v>Chawan|Jernigan|cjer1901@louisville.k12.ms.us|8</v>
      </c>
      <c r="AQ255" s="48" t="str">
        <f>INDEX(Transcripts_2021!$W$2:$W$324,MATCH($AO255,Transcripts_2021!$W$2:$W$324,0))</f>
        <v>Chawan|Jernigan|8</v>
      </c>
      <c r="AR255" s="68" t="str">
        <f t="shared" si="35"/>
        <v>Yes</v>
      </c>
      <c r="AS255" s="68" t="str">
        <f t="shared" si="36"/>
        <v>Yes</v>
      </c>
      <c r="AT255" s="48" t="str">
        <f t="shared" si="41"/>
        <v>0265</v>
      </c>
      <c r="AU255" s="48" t="str">
        <f>INDEX(Transcripts_2021!$AC$2:$AC$324,MATCH($AO255,Transcripts_2021!$W$2:$W$324,0))</f>
        <v>0120</v>
      </c>
      <c r="AV255" s="68" t="str">
        <f t="shared" si="40"/>
        <v>Yes</v>
      </c>
      <c r="AW255" s="68" t="str">
        <f>IF(INDEX(DropDowns!$E$3:$E$336,MATCH("*"&amp;$AF255&amp;"*",$AF$2:$AF$651,0))="","",INDEX(DropDowns!$E$3:$E$336,MATCH("*"&amp;$AF255&amp;"*",$AF$2:$AF$651,0)))</f>
        <v>Pluto</v>
      </c>
      <c r="AX255" s="68" t="e">
        <f>IF(INDEX(DropDowns!$E$3:$E$336,MATCH("*"&amp;$AG255&amp;"*",$AG$2:$AG$651,0))="","",INDEX(DropDowns!$E$3:$E$336,MATCH("*"&amp;$AG255&amp;"*",$AG$2:$AG$651,0)))</f>
        <v>#VALUE!</v>
      </c>
      <c r="AY255" s="48" t="str">
        <f t="shared" si="38"/>
        <v>0265-JER-CH-0120</v>
      </c>
      <c r="AZ255" s="48" t="str">
        <f t="shared" si="39"/>
        <v>Kristi Jernigan</v>
      </c>
      <c r="BA255" s="48" t="str">
        <f>$AZ255&amp;COUNTIF($AZ255:$AZ$651,$AZ255)</f>
        <v>Kristi Jernigan1</v>
      </c>
      <c r="BB255" s="68" t="str">
        <f>IF(INDEX('AAYME 2021_List'!$B$3:$B$311,MATCH($A255,'AAYME 2021_List'!$A$3:$A$311,0))="Yes","Yes","No")</f>
        <v>Yes</v>
      </c>
      <c r="BC255" s="48" t="str">
        <f>IF(INDEX('AAYME 2021_List'!$A$3:$A$311,MATCH($A255,'AAYME 2021_List'!$A$3:$A$311,0))=$A255,INDEX('AAYME 2021_List'!$C$3:$C$311,MATCH($A255,'AAYME 2021_List'!$A$3:$A$311,0)),"")</f>
        <v>06-Finalist</v>
      </c>
    </row>
    <row r="256" spans="1:55" x14ac:dyDescent="0.3">
      <c r="A256" s="48" t="str">
        <f>$AT256&amp;"-"&amp;UPPER(LEFT($D256,3))&amp;"-"&amp;UPPER(LEFT($C256,2))&amp;"-"&amp;$AU256</f>
        <v>0266-RAM-MY-0253</v>
      </c>
      <c r="B256" s="8">
        <v>266</v>
      </c>
      <c r="C256" s="143" t="s">
        <v>4454</v>
      </c>
      <c r="D256" s="143" t="s">
        <v>4455</v>
      </c>
      <c r="E256" s="143" t="s">
        <v>335</v>
      </c>
      <c r="F256" s="143" t="s">
        <v>170</v>
      </c>
      <c r="G256" s="8" t="s">
        <v>4456</v>
      </c>
      <c r="H256" s="8">
        <v>6628122221</v>
      </c>
      <c r="I256" s="143" t="s">
        <v>340</v>
      </c>
      <c r="J256" s="143" t="s">
        <v>4457</v>
      </c>
      <c r="K256" s="143" t="s">
        <v>4458</v>
      </c>
      <c r="L256" s="8" t="s">
        <v>4459</v>
      </c>
      <c r="M256" s="8" t="s">
        <v>4455</v>
      </c>
      <c r="N256" s="8" t="s">
        <v>4460</v>
      </c>
      <c r="O256" s="8">
        <v>6629029765</v>
      </c>
      <c r="P256" s="143" t="s">
        <v>2112</v>
      </c>
      <c r="Q256" s="143" t="s">
        <v>45</v>
      </c>
      <c r="R256" s="8" t="s">
        <v>4461</v>
      </c>
      <c r="T256" s="143" t="s">
        <v>2979</v>
      </c>
      <c r="U256" s="143" t="s">
        <v>2979</v>
      </c>
      <c r="V256" s="8" t="s">
        <v>488</v>
      </c>
      <c r="W256" s="8">
        <v>38654</v>
      </c>
      <c r="X256" s="8" t="s">
        <v>348</v>
      </c>
      <c r="Y256" s="143" t="s">
        <v>4458</v>
      </c>
      <c r="Z256" s="8" t="s">
        <v>2114</v>
      </c>
      <c r="AB256" s="8" t="s">
        <v>2115</v>
      </c>
      <c r="AE256" s="233" t="s">
        <v>48</v>
      </c>
      <c r="AF256" s="8" t="s">
        <v>4462</v>
      </c>
      <c r="AG256" s="8" t="s">
        <v>4463</v>
      </c>
      <c r="AH256" s="8" t="s">
        <v>4464</v>
      </c>
      <c r="AI256" s="8" t="s">
        <v>459</v>
      </c>
      <c r="AL256" s="48" t="str">
        <f>IF($U256="","",IF(RIGHT($U256,4)=", MS",INDEX(DropDowns!$G$4:$G$1251,MATCH(TRIM($U256),DropDowns!$F$4:$F$1251,0)),INDEX(DropDowns!$G$4:$G$1251,MATCH(TRIM($U256)&amp;", MS",DropDowns!$F$4:$F$1251,0))))</f>
        <v>DeSoto</v>
      </c>
      <c r="AM256" s="48" t="str">
        <f>IF(INDEX('AAYME 2021_List'!$A$3:$A$311,MATCH($A256,'AAYME 2021_List'!$A$3:$A$311,0))=$A256,INDEX('AAYME 2021_List'!$AC$3:$AC$311,MATCH($A256,'AAYME 2021_List'!$A$3:$A$311,0)),"")</f>
        <v>DeSoto</v>
      </c>
      <c r="AN256" s="48" t="str">
        <f t="shared" si="33"/>
        <v>Myra|Ramsey|myraram07@gmail.com|7</v>
      </c>
      <c r="AO256" s="48" t="str">
        <f t="shared" si="34"/>
        <v>Myra|Ramsey|7</v>
      </c>
      <c r="AP256" s="48" t="str">
        <f>INDEX(Transcripts_2021!$V$2:$V$324,MATCH($AN256,Transcripts_2021!$V$2:$V$324,0))</f>
        <v>Myra|Ramsey|myraram07@gmail.com|7</v>
      </c>
      <c r="AQ256" s="48" t="str">
        <f>INDEX(Transcripts_2021!$W$2:$W$324,MATCH($AO256,Transcripts_2021!$W$2:$W$324,0))</f>
        <v>Myra|Ramsey|7</v>
      </c>
      <c r="AR256" s="68" t="str">
        <f t="shared" si="35"/>
        <v>Yes</v>
      </c>
      <c r="AS256" s="68" t="str">
        <f t="shared" si="36"/>
        <v>Yes</v>
      </c>
      <c r="AT256" s="48" t="str">
        <f t="shared" si="41"/>
        <v>0266</v>
      </c>
      <c r="AU256" s="48" t="str">
        <f>INDEX(Transcripts_2021!$AC$2:$AC$324,MATCH($AO256,Transcripts_2021!$W$2:$W$324,0))</f>
        <v>0253</v>
      </c>
      <c r="AV256" s="72" t="str">
        <f>IF(TRIM(LEFT($Y256, FIND(" County",$Y256)-1))=$AL256,"Yes",IF(TRIM(LEFT($Y256, FIND(" county",$Y256)-1))=$AL256,"Yes",IF(TRIM($Y256)=$AL256,"Yes","No")))</f>
        <v>Yes</v>
      </c>
      <c r="AW256" s="68" t="str">
        <f>IF(INDEX(DropDowns!$E$3:$E$336,MATCH("*"&amp;$AF256&amp;"*",$AF$2:$AF$651,0))="","",INDEX(DropDowns!$E$3:$E$336,MATCH("*"&amp;$AF256&amp;"*",$AF$2:$AF$651,0)))</f>
        <v>Podiatrist</v>
      </c>
      <c r="AX256" s="68" t="e">
        <f>IF(INDEX(DropDowns!$E$3:$E$336,MATCH("*"&amp;$AG256&amp;"*",$AG$2:$AG$651,0))="","",INDEX(DropDowns!$E$3:$E$336,MATCH("*"&amp;$AG256&amp;"*",$AG$2:$AG$651,0)))</f>
        <v>#VALUE!</v>
      </c>
      <c r="AY256" s="48" t="str">
        <f t="shared" si="38"/>
        <v>0266-RAM-MY-0253</v>
      </c>
      <c r="AZ256" s="48" t="str">
        <f t="shared" si="39"/>
        <v>Timikia Ramsey</v>
      </c>
      <c r="BA256" s="48" t="str">
        <f>$AZ256&amp;COUNTIF($AZ256:$AZ$651,$AZ256)</f>
        <v>Timikia Ramsey1</v>
      </c>
      <c r="BB256" s="68" t="str">
        <f>IF(INDEX('AAYME 2021_List'!$B$3:$B$311,MATCH($A256,'AAYME 2021_List'!$A$3:$A$311,0))="Yes","Yes","No")</f>
        <v>No</v>
      </c>
      <c r="BC256" s="48" t="str">
        <f>IF(INDEX('AAYME 2021_List'!$A$3:$A$311,MATCH($A256,'AAYME 2021_List'!$A$3:$A$311,0))=$A256,INDEX('AAYME 2021_List'!$C$3:$C$311,MATCH($A256,'AAYME 2021_List'!$A$3:$A$311,0)),"")</f>
        <v>99-Not Selected</v>
      </c>
    </row>
    <row r="257" spans="1:55" x14ac:dyDescent="0.3">
      <c r="A257" s="48"/>
      <c r="B257" s="8">
        <v>267</v>
      </c>
      <c r="C257" s="143" t="s">
        <v>1986</v>
      </c>
      <c r="D257" s="143" t="s">
        <v>3056</v>
      </c>
      <c r="E257" s="143" t="s">
        <v>335</v>
      </c>
      <c r="F257" s="143" t="s">
        <v>169</v>
      </c>
      <c r="I257" s="143" t="s">
        <v>340</v>
      </c>
      <c r="J257" s="143" t="s">
        <v>517</v>
      </c>
      <c r="K257" s="143" t="s">
        <v>724</v>
      </c>
      <c r="L257" s="8" t="s">
        <v>4465</v>
      </c>
      <c r="M257" s="8" t="s">
        <v>736</v>
      </c>
      <c r="N257" s="8" t="s">
        <v>4466</v>
      </c>
      <c r="O257" s="8">
        <v>6625708818</v>
      </c>
      <c r="P257" s="143" t="s">
        <v>2112</v>
      </c>
      <c r="Q257" s="143" t="s">
        <v>45</v>
      </c>
      <c r="R257" s="8" t="s">
        <v>4467</v>
      </c>
      <c r="T257" s="143" t="s">
        <v>1593</v>
      </c>
      <c r="U257" s="143" t="s">
        <v>1593</v>
      </c>
      <c r="V257" s="8" t="s">
        <v>488</v>
      </c>
      <c r="W257" s="8">
        <v>39702</v>
      </c>
      <c r="X257" s="8" t="s">
        <v>348</v>
      </c>
      <c r="Y257" s="143" t="s">
        <v>228</v>
      </c>
      <c r="Z257" s="8" t="s">
        <v>2114</v>
      </c>
      <c r="AB257" s="8" t="s">
        <v>2115</v>
      </c>
      <c r="AE257" s="233" t="s">
        <v>48</v>
      </c>
      <c r="AF257" s="8" t="s">
        <v>4468</v>
      </c>
      <c r="AG257" s="8" t="s">
        <v>4469</v>
      </c>
      <c r="AH257" s="8" t="s">
        <v>4470</v>
      </c>
      <c r="AI257" s="8" t="s">
        <v>369</v>
      </c>
      <c r="AL257" s="48" t="str">
        <f>IF($U257="","",IF(RIGHT($U257,4)=", MS",INDEX(DropDowns!$G$4:$G$1251,MATCH(TRIM($U257),DropDowns!$F$4:$F$1251,0)),INDEX(DropDowns!$G$4:$G$1251,MATCH(TRIM($U257)&amp;", MS",DropDowns!$F$4:$F$1251,0))))</f>
        <v>Lowndes</v>
      </c>
      <c r="AM257" s="48" t="s">
        <v>2130</v>
      </c>
      <c r="AN257" s="48" t="str">
        <f t="shared" si="33"/>
        <v>Jonathan|Ross||7</v>
      </c>
      <c r="AO257" s="48" t="str">
        <f t="shared" si="34"/>
        <v>Jonathan|Ross|7</v>
      </c>
      <c r="AP257" s="48" t="e">
        <f>INDEX(Transcripts_2021!$V$2:$V$324,MATCH($AN257,Transcripts_2021!$V$2:$V$324,0))</f>
        <v>#N/A</v>
      </c>
      <c r="AQ257" s="48" t="e">
        <f>INDEX(Transcripts_2021!$W$2:$W$324,MATCH($AO257,Transcripts_2021!$W$2:$W$324,0))</f>
        <v>#N/A</v>
      </c>
      <c r="AR257" s="68" t="e">
        <f t="shared" si="35"/>
        <v>#N/A</v>
      </c>
      <c r="AS257" s="68" t="e">
        <f t="shared" si="36"/>
        <v>#N/A</v>
      </c>
      <c r="AT257" s="48" t="str">
        <f t="shared" si="41"/>
        <v>0267</v>
      </c>
      <c r="AU257" s="48" t="e">
        <f>INDEX(Transcripts_2021!$AC$2:$AC$324,MATCH($AO257,Transcripts_2021!$W$2:$W$324,0))</f>
        <v>#N/A</v>
      </c>
      <c r="AV257" s="68" t="str">
        <f t="shared" ref="AV257:AV320" si="42">IF(TRIM($Y257)=$AL257,"Yes","No")</f>
        <v>Yes</v>
      </c>
      <c r="AW257" s="68" t="str">
        <f>IF(INDEX(DropDowns!$E$3:$E$336,MATCH("*"&amp;$AF257&amp;"*",$AF$2:$AF$651,0))="","",INDEX(DropDowns!$E$3:$E$336,MATCH("*"&amp;$AF257&amp;"*",$AF$2:$AF$651,0)))</f>
        <v>Production</v>
      </c>
      <c r="AX257" s="68" t="str">
        <f>IF(INDEX(DropDowns!$E$3:$E$336,MATCH("*"&amp;$AG257&amp;"*",$AG$2:$AG$651,0))="","",INDEX(DropDowns!$E$3:$E$336,MATCH("*"&amp;$AG257&amp;"*",$AG$2:$AG$651,0)))</f>
        <v>Production</v>
      </c>
      <c r="AY257" s="48" t="e">
        <f t="shared" si="38"/>
        <v>#N/A</v>
      </c>
      <c r="AZ257" s="48" t="str">
        <f t="shared" si="39"/>
        <v>LaToria Johnson</v>
      </c>
      <c r="BA257" s="48" t="str">
        <f>$AZ257&amp;COUNTIF($AZ257:$AZ$651,$AZ257)</f>
        <v>LaToria Johnson2</v>
      </c>
      <c r="BB257" s="68" t="e">
        <f>IF(INDEX('AAYME 2021_List'!$B$3:$B$311,MATCH($A257,'AAYME 2021_List'!$A$3:$A$311,0))="Yes","Yes","No")</f>
        <v>#N/A</v>
      </c>
      <c r="BC257" s="8" t="s">
        <v>2131</v>
      </c>
    </row>
    <row r="258" spans="1:55" x14ac:dyDescent="0.3">
      <c r="A258" s="48"/>
      <c r="B258" s="8">
        <v>268</v>
      </c>
      <c r="C258" s="143" t="s">
        <v>4471</v>
      </c>
      <c r="D258" s="143" t="s">
        <v>736</v>
      </c>
      <c r="E258" s="143" t="s">
        <v>335</v>
      </c>
      <c r="F258" s="143" t="s">
        <v>170</v>
      </c>
      <c r="I258" s="143" t="s">
        <v>376</v>
      </c>
      <c r="J258" s="143" t="s">
        <v>709</v>
      </c>
      <c r="K258" s="143" t="s">
        <v>724</v>
      </c>
      <c r="L258" s="8" t="s">
        <v>4465</v>
      </c>
      <c r="M258" s="8" t="s">
        <v>641</v>
      </c>
      <c r="N258" s="8" t="s">
        <v>4466</v>
      </c>
      <c r="O258" s="8">
        <v>6625708818</v>
      </c>
      <c r="P258" s="143" t="s">
        <v>2112</v>
      </c>
      <c r="Q258" s="143" t="s">
        <v>45</v>
      </c>
      <c r="R258" s="8" t="s">
        <v>4472</v>
      </c>
      <c r="T258" s="143" t="s">
        <v>1593</v>
      </c>
      <c r="U258" s="143" t="s">
        <v>1593</v>
      </c>
      <c r="V258" s="8" t="s">
        <v>488</v>
      </c>
      <c r="W258" s="8">
        <v>39702</v>
      </c>
      <c r="X258" s="8" t="s">
        <v>348</v>
      </c>
      <c r="Y258" s="143" t="s">
        <v>228</v>
      </c>
      <c r="Z258" s="8" t="s">
        <v>2114</v>
      </c>
      <c r="AB258" s="8" t="s">
        <v>2115</v>
      </c>
      <c r="AE258" s="233" t="s">
        <v>49</v>
      </c>
      <c r="AF258" s="8" t="s">
        <v>4473</v>
      </c>
      <c r="AG258" s="8" t="s">
        <v>4474</v>
      </c>
      <c r="AH258" s="8" t="s">
        <v>4475</v>
      </c>
      <c r="AI258" s="8" t="s">
        <v>369</v>
      </c>
      <c r="AL258" s="48" t="str">
        <f>IF($U258="","",IF(RIGHT($U258,4)=", MS",INDEX(DropDowns!$G$4:$G$1251,MATCH(TRIM($U258),DropDowns!$F$4:$F$1251,0)),INDEX(DropDowns!$G$4:$G$1251,MATCH(TRIM($U258)&amp;", MS",DropDowns!$F$4:$F$1251,0))))</f>
        <v>Lowndes</v>
      </c>
      <c r="AM258" s="48" t="s">
        <v>2130</v>
      </c>
      <c r="AN258" s="48" t="str">
        <f t="shared" ref="AN258:AN321" si="43">TRIM($C258)&amp;"|"&amp;TRIM($D258)&amp;"|"&amp;TRIM($G258)&amp;"|"&amp;LEFT($I258,1)</f>
        <v>Nyema|Johnson||9</v>
      </c>
      <c r="AO258" s="48" t="str">
        <f t="shared" ref="AO258:AO321" si="44">TRIM($C258)&amp;"|"&amp;TRIM($D258)&amp;"|"&amp;LEFT($I258,1)</f>
        <v>Nyema|Johnson|9</v>
      </c>
      <c r="AP258" s="48" t="e">
        <f>INDEX(Transcripts_2021!$V$2:$V$324,MATCH($AN258,Transcripts_2021!$V$2:$V$324,0))</f>
        <v>#N/A</v>
      </c>
      <c r="AQ258" s="48" t="e">
        <f>INDEX(Transcripts_2021!$W$2:$W$324,MATCH($AO258,Transcripts_2021!$W$2:$W$324,0))</f>
        <v>#N/A</v>
      </c>
      <c r="AR258" s="68" t="e">
        <f t="shared" ref="AR258:AR321" si="45">IF($AN258=$AP258,"Yes","No")</f>
        <v>#N/A</v>
      </c>
      <c r="AS258" s="68" t="e">
        <f t="shared" ref="AS258:AS321" si="46">IF($AO258=$AQ258,"Yes","No")</f>
        <v>#N/A</v>
      </c>
      <c r="AT258" s="48" t="str">
        <f t="shared" si="41"/>
        <v>0268</v>
      </c>
      <c r="AU258" s="48" t="e">
        <f>INDEX(Transcripts_2021!$AC$2:$AC$324,MATCH($AO258,Transcripts_2021!$W$2:$W$324,0))</f>
        <v>#N/A</v>
      </c>
      <c r="AV258" s="68" t="str">
        <f t="shared" si="42"/>
        <v>Yes</v>
      </c>
      <c r="AW258" s="68" t="e">
        <f>IF(INDEX(DropDowns!$E$3:$E$336,MATCH("*"&amp;$AF258&amp;"*",$AF$2:$AF$651,0))="","",INDEX(DropDowns!$E$3:$E$336,MATCH("*"&amp;$AF258&amp;"*",$AF$2:$AF$651,0)))</f>
        <v>#VALUE!</v>
      </c>
      <c r="AX258" s="68" t="str">
        <f>IF(INDEX(DropDowns!$E$3:$E$336,MATCH("*"&amp;$AG258&amp;"*",$AG$2:$AG$651,0))="","",INDEX(DropDowns!$E$3:$E$336,MATCH("*"&amp;$AG258&amp;"*",$AG$2:$AG$651,0)))</f>
        <v>Psychiatric</v>
      </c>
      <c r="AY258" s="48" t="e">
        <f t="shared" ref="AY258:AY321" si="47">$AT258&amp;"-"&amp;UPPER(LEFT($D258,3))&amp;"-"&amp;UPPER(LEFT($C258,2))&amp;"-"&amp;$AU258</f>
        <v>#N/A</v>
      </c>
      <c r="AZ258" s="48" t="str">
        <f t="shared" ref="AZ258:AZ321" si="48">TRIM($L258)&amp;" "&amp;TRIM($M258)</f>
        <v>LaToria Johnson</v>
      </c>
      <c r="BA258" s="48" t="str">
        <f>$AZ258&amp;COUNTIF($AZ258:$AZ$651,$AZ258)</f>
        <v>LaToria Johnson1</v>
      </c>
      <c r="BB258" s="68" t="e">
        <f>IF(INDEX('AAYME 2021_List'!$B$3:$B$311,MATCH($A258,'AAYME 2021_List'!$A$3:$A$311,0))="Yes","Yes","No")</f>
        <v>#N/A</v>
      </c>
      <c r="BC258" s="8" t="s">
        <v>2131</v>
      </c>
    </row>
    <row r="259" spans="1:55" x14ac:dyDescent="0.3">
      <c r="A259" s="48"/>
      <c r="B259" s="8">
        <v>269</v>
      </c>
      <c r="C259" s="143" t="s">
        <v>4476</v>
      </c>
      <c r="D259" s="143" t="s">
        <v>1691</v>
      </c>
      <c r="E259" s="143" t="s">
        <v>335</v>
      </c>
      <c r="F259" s="143" t="s">
        <v>169</v>
      </c>
      <c r="I259" s="143" t="s">
        <v>376</v>
      </c>
      <c r="J259" s="143" t="s">
        <v>4311</v>
      </c>
      <c r="K259" s="143"/>
      <c r="L259" s="8" t="s">
        <v>3163</v>
      </c>
      <c r="M259" s="8" t="s">
        <v>4477</v>
      </c>
      <c r="N259" s="8" t="s">
        <v>4478</v>
      </c>
      <c r="O259" s="8">
        <v>6625424264</v>
      </c>
      <c r="P259" s="143" t="s">
        <v>2159</v>
      </c>
      <c r="Q259" s="143" t="s">
        <v>43</v>
      </c>
      <c r="R259" s="8" t="s">
        <v>4479</v>
      </c>
      <c r="T259" s="143" t="s">
        <v>4316</v>
      </c>
      <c r="U259" s="143" t="s">
        <v>4316</v>
      </c>
      <c r="V259" s="8" t="s">
        <v>488</v>
      </c>
      <c r="W259" s="8">
        <v>38860</v>
      </c>
      <c r="X259" s="8" t="s">
        <v>348</v>
      </c>
      <c r="Y259" s="143" t="s">
        <v>4317</v>
      </c>
      <c r="Z259" s="8" t="s">
        <v>2114</v>
      </c>
      <c r="AB259" s="8" t="s">
        <v>2115</v>
      </c>
      <c r="AE259" s="233" t="s">
        <v>48</v>
      </c>
      <c r="AF259" s="8" t="s">
        <v>4480</v>
      </c>
      <c r="AI259" s="8" t="s">
        <v>2165</v>
      </c>
      <c r="AJ259" s="8" t="s">
        <v>4311</v>
      </c>
      <c r="AL259" s="48" t="str">
        <f>IF($U259="","",IF(RIGHT($U259,4)=", MS",INDEX(DropDowns!$G$4:$G$1251,MATCH(TRIM($U259),DropDowns!$F$4:$F$1251,0)),INDEX(DropDowns!$G$4:$G$1251,MATCH(TRIM($U259)&amp;", MS",DropDowns!$F$4:$F$1251,0))))</f>
        <v>Chickasaw</v>
      </c>
      <c r="AM259" s="48" t="s">
        <v>2130</v>
      </c>
      <c r="AN259" s="48" t="str">
        <f t="shared" si="43"/>
        <v>Warrington|James||9</v>
      </c>
      <c r="AO259" s="48" t="str">
        <f t="shared" si="44"/>
        <v>Warrington|James|9</v>
      </c>
      <c r="AP259" s="48" t="e">
        <f>INDEX(Transcripts_2021!$V$2:$V$324,MATCH($AN259,Transcripts_2021!$V$2:$V$324,0))</f>
        <v>#N/A</v>
      </c>
      <c r="AQ259" s="48" t="e">
        <f>INDEX(Transcripts_2021!$W$2:$W$324,MATCH($AO259,Transcripts_2021!$W$2:$W$324,0))</f>
        <v>#N/A</v>
      </c>
      <c r="AR259" s="68" t="e">
        <f t="shared" si="45"/>
        <v>#N/A</v>
      </c>
      <c r="AS259" s="68" t="e">
        <f t="shared" si="46"/>
        <v>#N/A</v>
      </c>
      <c r="AT259" s="48" t="str">
        <f t="shared" si="41"/>
        <v>0269</v>
      </c>
      <c r="AU259" s="48" t="e">
        <f>INDEX(Transcripts_2021!$AC$2:$AC$324,MATCH($AO259,Transcripts_2021!$W$2:$W$324,0))</f>
        <v>#N/A</v>
      </c>
      <c r="AV259" s="68" t="str">
        <f t="shared" si="42"/>
        <v>Yes</v>
      </c>
      <c r="AW259" s="68" t="e">
        <f>IF(INDEX(DropDowns!$E$3:$E$336,MATCH("*"&amp;$AF259&amp;"*",$AF$2:$AF$651,0))="","",INDEX(DropDowns!$E$3:$E$336,MATCH("*"&amp;$AF259&amp;"*",$AF$2:$AF$651,0)))</f>
        <v>#VALUE!</v>
      </c>
      <c r="AX259" s="68" t="str">
        <f>IF(INDEX(DropDowns!$E$3:$E$336,MATCH("*"&amp;$AG259&amp;"*",$AG$2:$AG$651,0))="","",INDEX(DropDowns!$E$3:$E$336,MATCH("*"&amp;$AG259&amp;"*",$AG$2:$AG$651,0)))</f>
        <v>Acid</v>
      </c>
      <c r="AY259" s="48" t="e">
        <f t="shared" si="47"/>
        <v>#N/A</v>
      </c>
      <c r="AZ259" s="48" t="str">
        <f t="shared" si="48"/>
        <v>India Morrow</v>
      </c>
      <c r="BA259" s="48" t="str">
        <f>$AZ259&amp;COUNTIF($AZ259:$AZ$651,$AZ259)</f>
        <v>India Morrow1</v>
      </c>
      <c r="BB259" s="68" t="e">
        <f>IF(INDEX('AAYME 2021_List'!$B$3:$B$311,MATCH($A259,'AAYME 2021_List'!$A$3:$A$311,0))="Yes","Yes","No")</f>
        <v>#N/A</v>
      </c>
      <c r="BC259" s="8" t="s">
        <v>2131</v>
      </c>
    </row>
    <row r="260" spans="1:55" x14ac:dyDescent="0.3">
      <c r="A260" s="48"/>
      <c r="B260" s="8">
        <v>270</v>
      </c>
      <c r="C260" s="143" t="s">
        <v>4481</v>
      </c>
      <c r="D260" s="143" t="s">
        <v>562</v>
      </c>
      <c r="E260" s="143" t="s">
        <v>335</v>
      </c>
      <c r="F260" s="143" t="s">
        <v>170</v>
      </c>
      <c r="G260" s="8" t="s">
        <v>4482</v>
      </c>
      <c r="H260" s="8">
        <v>6626871614</v>
      </c>
      <c r="I260" s="143" t="s">
        <v>340</v>
      </c>
      <c r="J260" s="143" t="s">
        <v>4483</v>
      </c>
      <c r="K260" s="143" t="s">
        <v>2767</v>
      </c>
      <c r="L260" s="8" t="s">
        <v>4484</v>
      </c>
      <c r="M260" s="8" t="s">
        <v>214</v>
      </c>
      <c r="N260" s="8" t="s">
        <v>4482</v>
      </c>
      <c r="O260" s="8">
        <v>6626871614</v>
      </c>
      <c r="P260" s="143" t="s">
        <v>2159</v>
      </c>
      <c r="Q260" s="143" t="s">
        <v>394</v>
      </c>
      <c r="R260" s="8" t="s">
        <v>4485</v>
      </c>
      <c r="T260" s="143" t="s">
        <v>2767</v>
      </c>
      <c r="U260" s="143" t="s">
        <v>2767</v>
      </c>
      <c r="V260" s="8" t="s">
        <v>488</v>
      </c>
      <c r="W260" s="8">
        <v>39730</v>
      </c>
      <c r="X260" s="8" t="s">
        <v>348</v>
      </c>
      <c r="Y260" s="143" t="s">
        <v>232</v>
      </c>
      <c r="Z260" s="8" t="s">
        <v>2114</v>
      </c>
      <c r="AB260" s="8" t="s">
        <v>2115</v>
      </c>
      <c r="AE260" s="233" t="s">
        <v>49</v>
      </c>
      <c r="AF260" s="8" t="s">
        <v>4486</v>
      </c>
      <c r="AI260" s="8" t="s">
        <v>369</v>
      </c>
      <c r="AL260" s="48" t="str">
        <f>IF($U260="","",IF(RIGHT($U260,4)=", MS",INDEX(DropDowns!$G$4:$G$1251,MATCH(TRIM($U260),DropDowns!$F$4:$F$1251,0)),INDEX(DropDowns!$G$4:$G$1251,MATCH(TRIM($U260)&amp;", MS",DropDowns!$F$4:$F$1251,0))))</f>
        <v>Monroe</v>
      </c>
      <c r="AM260" s="48" t="s">
        <v>2130</v>
      </c>
      <c r="AN260" s="48" t="str">
        <f t="shared" si="43"/>
        <v>Miciah|Jackson|Candais1222@yahoo.com|7</v>
      </c>
      <c r="AO260" s="48" t="str">
        <f t="shared" si="44"/>
        <v>Miciah|Jackson|7</v>
      </c>
      <c r="AP260" s="48" t="e">
        <f>INDEX(Transcripts_2021!$V$2:$V$324,MATCH($AN260,Transcripts_2021!$V$2:$V$324,0))</f>
        <v>#N/A</v>
      </c>
      <c r="AQ260" s="48" t="e">
        <f>INDEX(Transcripts_2021!$W$2:$W$324,MATCH($AO260,Transcripts_2021!$W$2:$W$324,0))</f>
        <v>#N/A</v>
      </c>
      <c r="AR260" s="68" t="e">
        <f t="shared" si="45"/>
        <v>#N/A</v>
      </c>
      <c r="AS260" s="68" t="e">
        <f t="shared" si="46"/>
        <v>#N/A</v>
      </c>
      <c r="AT260" s="48" t="str">
        <f t="shared" si="41"/>
        <v>0270</v>
      </c>
      <c r="AU260" s="48" t="e">
        <f>INDEX(Transcripts_2021!$AC$2:$AC$324,MATCH($AO260,Transcripts_2021!$W$2:$W$324,0))</f>
        <v>#N/A</v>
      </c>
      <c r="AV260" s="68" t="str">
        <f t="shared" si="42"/>
        <v>Yes</v>
      </c>
      <c r="AW260" s="68" t="str">
        <f>IF(INDEX(DropDowns!$E$3:$E$336,MATCH("*"&amp;$AF260&amp;"*",$AF$2:$AF$651,0))="","",INDEX(DropDowns!$E$3:$E$336,MATCH("*"&amp;$AF260&amp;"*",$AF$2:$AF$651,0)))</f>
        <v>Public Health</v>
      </c>
      <c r="AX260" s="68" t="str">
        <f>IF(INDEX(DropDowns!$E$3:$E$336,MATCH("*"&amp;$AG260&amp;"*",$AG$2:$AG$651,0))="","",INDEX(DropDowns!$E$3:$E$336,MATCH("*"&amp;$AG260&amp;"*",$AG$2:$AG$651,0)))</f>
        <v>Acid</v>
      </c>
      <c r="AY260" s="48" t="e">
        <f t="shared" si="47"/>
        <v>#N/A</v>
      </c>
      <c r="AZ260" s="48" t="str">
        <f t="shared" si="48"/>
        <v>Candais Jackson</v>
      </c>
      <c r="BA260" s="48" t="str">
        <f>$AZ260&amp;COUNTIF($AZ260:$AZ$651,$AZ260)</f>
        <v>Candais Jackson1</v>
      </c>
      <c r="BB260" s="68" t="e">
        <f>IF(INDEX('AAYME 2021_List'!$B$3:$B$311,MATCH($A260,'AAYME 2021_List'!$A$3:$A$311,0))="Yes","Yes","No")</f>
        <v>#N/A</v>
      </c>
      <c r="BC260" s="8" t="s">
        <v>2131</v>
      </c>
    </row>
    <row r="261" spans="1:55" x14ac:dyDescent="0.3">
      <c r="A261" s="48"/>
      <c r="B261" s="8">
        <v>271</v>
      </c>
      <c r="C261" s="143" t="s">
        <v>4487</v>
      </c>
      <c r="D261" s="143" t="s">
        <v>4488</v>
      </c>
      <c r="E261" s="143" t="s">
        <v>335</v>
      </c>
      <c r="F261" s="143" t="s">
        <v>169</v>
      </c>
      <c r="G261" s="8" t="s">
        <v>4489</v>
      </c>
      <c r="H261" s="8">
        <v>6623868833</v>
      </c>
      <c r="I261" s="143" t="s">
        <v>401</v>
      </c>
      <c r="J261" s="143" t="s">
        <v>4490</v>
      </c>
      <c r="K261" s="143" t="s">
        <v>288</v>
      </c>
      <c r="L261" s="8" t="s">
        <v>4491</v>
      </c>
      <c r="M261" s="8" t="s">
        <v>4488</v>
      </c>
      <c r="N261" s="8" t="s">
        <v>4489</v>
      </c>
      <c r="O261" s="8">
        <v>6623868833</v>
      </c>
      <c r="P261" s="143" t="s">
        <v>2112</v>
      </c>
      <c r="Q261" s="143" t="s">
        <v>394</v>
      </c>
      <c r="R261" s="8" t="s">
        <v>4492</v>
      </c>
      <c r="T261" s="143" t="s">
        <v>1593</v>
      </c>
      <c r="U261" s="143" t="s">
        <v>1593</v>
      </c>
      <c r="V261" s="8" t="s">
        <v>488</v>
      </c>
      <c r="W261" s="8">
        <v>39702</v>
      </c>
      <c r="X261" s="8" t="s">
        <v>348</v>
      </c>
      <c r="Y261" s="143" t="s">
        <v>228</v>
      </c>
      <c r="Z261" s="8" t="s">
        <v>2114</v>
      </c>
      <c r="AB261" s="8" t="s">
        <v>2115</v>
      </c>
      <c r="AE261" s="233" t="s">
        <v>49</v>
      </c>
      <c r="AF261" s="8" t="s">
        <v>4493</v>
      </c>
      <c r="AG261" s="8" t="s">
        <v>4494</v>
      </c>
      <c r="AI261" s="8" t="s">
        <v>369</v>
      </c>
      <c r="AL261" s="48" t="str">
        <f>IF($U261="","",IF(RIGHT($U261,4)=", MS",INDEX(DropDowns!$G$4:$G$1251,MATCH(TRIM($U261),DropDowns!$F$4:$F$1251,0)),INDEX(DropDowns!$G$4:$G$1251,MATCH(TRIM($U261)&amp;", MS",DropDowns!$F$4:$F$1251,0))))</f>
        <v>Lowndes</v>
      </c>
      <c r="AM261" s="48" t="s">
        <v>2130</v>
      </c>
      <c r="AN261" s="48" t="str">
        <f t="shared" si="43"/>
        <v>Tylan|Stallings|lacishastallings123@gmail.com|8</v>
      </c>
      <c r="AO261" s="48" t="str">
        <f t="shared" si="44"/>
        <v>Tylan|Stallings|8</v>
      </c>
      <c r="AP261" s="48" t="e">
        <f>INDEX(Transcripts_2021!$V$2:$V$324,MATCH($AN261,Transcripts_2021!$V$2:$V$324,0))</f>
        <v>#N/A</v>
      </c>
      <c r="AQ261" s="48" t="e">
        <f>INDEX(Transcripts_2021!$W$2:$W$324,MATCH($AO261,Transcripts_2021!$W$2:$W$324,0))</f>
        <v>#N/A</v>
      </c>
      <c r="AR261" s="68" t="e">
        <f t="shared" si="45"/>
        <v>#N/A</v>
      </c>
      <c r="AS261" s="68" t="e">
        <f t="shared" si="46"/>
        <v>#N/A</v>
      </c>
      <c r="AT261" s="48" t="str">
        <f t="shared" si="41"/>
        <v>0271</v>
      </c>
      <c r="AU261" s="48" t="e">
        <f>INDEX(Transcripts_2021!$AC$2:$AC$324,MATCH($AO261,Transcripts_2021!$W$2:$W$324,0))</f>
        <v>#N/A</v>
      </c>
      <c r="AV261" s="68" t="str">
        <f t="shared" si="42"/>
        <v>Yes</v>
      </c>
      <c r="AW261" s="68" t="str">
        <f>IF(INDEX(DropDowns!$E$3:$E$336,MATCH("*"&amp;$AF261&amp;"*",$AF$2:$AF$651,0))="","",INDEX(DropDowns!$E$3:$E$336,MATCH("*"&amp;$AF261&amp;"*",$AF$2:$AF$651,0)))</f>
        <v>Quality Control</v>
      </c>
      <c r="AX261" s="68" t="str">
        <f>IF(INDEX(DropDowns!$E$3:$E$336,MATCH("*"&amp;$AG261&amp;"*",$AG$2:$AG$651,0))="","",INDEX(DropDowns!$E$3:$E$336,MATCH("*"&amp;$AG261&amp;"*",$AG$2:$AG$651,0)))</f>
        <v>Quality Control</v>
      </c>
      <c r="AY261" s="48" t="e">
        <f t="shared" si="47"/>
        <v>#N/A</v>
      </c>
      <c r="AZ261" s="48" t="str">
        <f t="shared" si="48"/>
        <v>Lacisha Stallings</v>
      </c>
      <c r="BA261" s="48" t="str">
        <f>$AZ261&amp;COUNTIF($AZ261:$AZ$651,$AZ261)</f>
        <v>Lacisha Stallings1</v>
      </c>
      <c r="BB261" s="68" t="e">
        <f>IF(INDEX('AAYME 2021_List'!$B$3:$B$311,MATCH($A261,'AAYME 2021_List'!$A$3:$A$311,0))="Yes","Yes","No")</f>
        <v>#N/A</v>
      </c>
      <c r="BC261" s="8" t="s">
        <v>2131</v>
      </c>
    </row>
    <row r="262" spans="1:55" x14ac:dyDescent="0.3">
      <c r="A262" s="48" t="str">
        <f>$AT262&amp;"-"&amp;UPPER(LEFT($D262,3))&amp;"-"&amp;UPPER(LEFT($C262,2))&amp;"-"&amp;$AU262</f>
        <v>0272-CUR-CH-0102</v>
      </c>
      <c r="B262" s="8">
        <v>272</v>
      </c>
      <c r="C262" s="143" t="s">
        <v>4495</v>
      </c>
      <c r="D262" s="143" t="s">
        <v>4496</v>
      </c>
      <c r="E262" s="143" t="s">
        <v>335</v>
      </c>
      <c r="F262" s="143" t="s">
        <v>170</v>
      </c>
      <c r="G262" s="8" t="s">
        <v>4497</v>
      </c>
      <c r="H262" s="8">
        <v>6628036738</v>
      </c>
      <c r="I262" s="143" t="s">
        <v>376</v>
      </c>
      <c r="J262" s="143" t="s">
        <v>4498</v>
      </c>
      <c r="K262" s="143" t="s">
        <v>3153</v>
      </c>
      <c r="L262" s="8" t="s">
        <v>4499</v>
      </c>
      <c r="M262" s="8" t="s">
        <v>2888</v>
      </c>
      <c r="N262" s="8" t="s">
        <v>4497</v>
      </c>
      <c r="O262" s="8">
        <v>6628036738</v>
      </c>
      <c r="P262" s="143" t="s">
        <v>2112</v>
      </c>
      <c r="Q262" s="143" t="s">
        <v>43</v>
      </c>
      <c r="R262" s="8" t="s">
        <v>4500</v>
      </c>
      <c r="T262" s="143" t="s">
        <v>4501</v>
      </c>
      <c r="U262" s="143" t="s">
        <v>4501</v>
      </c>
      <c r="V262" s="8" t="s">
        <v>488</v>
      </c>
      <c r="W262" s="8">
        <v>39769</v>
      </c>
      <c r="X262" s="8" t="s">
        <v>348</v>
      </c>
      <c r="Y262" s="143" t="s">
        <v>264</v>
      </c>
      <c r="Z262" s="8" t="s">
        <v>2114</v>
      </c>
      <c r="AB262" s="8" t="s">
        <v>2115</v>
      </c>
      <c r="AE262" s="233" t="s">
        <v>48</v>
      </c>
      <c r="AF262" s="8" t="s">
        <v>4502</v>
      </c>
      <c r="AG262" s="8" t="s">
        <v>4503</v>
      </c>
      <c r="AH262" s="8" t="s">
        <v>4504</v>
      </c>
      <c r="AI262" s="8" t="s">
        <v>442</v>
      </c>
      <c r="AK262" s="8" t="s">
        <v>4505</v>
      </c>
      <c r="AL262" s="48" t="str">
        <f>IF($U262="","",IF(RIGHT($U262,4)=", MS",INDEX(DropDowns!$G$4:$G$1251,MATCH(TRIM($U262),DropDowns!$F$4:$F$1251,0)),INDEX(DropDowns!$G$4:$G$1251,MATCH(TRIM($U262)&amp;", MS",DropDowns!$F$4:$F$1251,0))))</f>
        <v>Oktibbeha</v>
      </c>
      <c r="AM262" s="48" t="str">
        <f>IF(INDEX('AAYME 2021_List'!$A$3:$A$311,MATCH($A262,'AAYME 2021_List'!$A$3:$A$311,0))=$A262,INDEX('AAYME 2021_List'!$AC$3:$AC$311,MATCH($A262,'AAYME 2021_List'!$A$3:$A$311,0)),"")</f>
        <v>Winston</v>
      </c>
      <c r="AN262" s="48" t="str">
        <f t="shared" si="43"/>
        <v>Chelsea|Curtis|curtiss5@hotmail.com|9</v>
      </c>
      <c r="AO262" s="48" t="str">
        <f t="shared" si="44"/>
        <v>Chelsea|Curtis|9</v>
      </c>
      <c r="AP262" s="48" t="str">
        <f>INDEX(Transcripts_2021!$V$2:$V$324,MATCH($AN262,Transcripts_2021!$V$2:$V$324,0))</f>
        <v>Chelsea|Curtis|curtiss5@hotmail.com|9</v>
      </c>
      <c r="AQ262" s="48" t="str">
        <f>INDEX(Transcripts_2021!$W$2:$W$324,MATCH($AO262,Transcripts_2021!$W$2:$W$324,0))</f>
        <v>Chelsea|Curtis|9</v>
      </c>
      <c r="AR262" s="68" t="str">
        <f t="shared" si="45"/>
        <v>Yes</v>
      </c>
      <c r="AS262" s="68" t="str">
        <f t="shared" si="46"/>
        <v>Yes</v>
      </c>
      <c r="AT262" s="48" t="str">
        <f t="shared" si="41"/>
        <v>0272</v>
      </c>
      <c r="AU262" s="48" t="str">
        <f>INDEX(Transcripts_2021!$AC$2:$AC$324,MATCH($AO262,Transcripts_2021!$W$2:$W$324,0))</f>
        <v>0102</v>
      </c>
      <c r="AV262" s="68" t="str">
        <f t="shared" si="42"/>
        <v>No</v>
      </c>
      <c r="AW262" s="68" t="e">
        <f>IF(INDEX(DropDowns!$E$3:$E$336,MATCH("*"&amp;$AF262&amp;"*",$AF$2:$AF$651,0))="","",INDEX(DropDowns!$E$3:$E$336,MATCH("*"&amp;$AF262&amp;"*",$AF$2:$AF$651,0)))</f>
        <v>#VALUE!</v>
      </c>
      <c r="AX262" s="68" t="e">
        <f>IF(INDEX(DropDowns!$E$3:$E$336,MATCH("*"&amp;$AG262&amp;"*",$AG$2:$AG$651,0))="","",INDEX(DropDowns!$E$3:$E$336,MATCH("*"&amp;$AG262&amp;"*",$AG$2:$AG$651,0)))</f>
        <v>#VALUE!</v>
      </c>
      <c r="AY262" s="48" t="str">
        <f t="shared" si="47"/>
        <v>0272-CUR-CH-0102</v>
      </c>
      <c r="AZ262" s="48" t="str">
        <f t="shared" si="48"/>
        <v>Lacheryl Love</v>
      </c>
      <c r="BA262" s="48" t="str">
        <f>$AZ262&amp;COUNTIF($AZ262:$AZ$651,$AZ262)</f>
        <v>Lacheryl Love1</v>
      </c>
      <c r="BB262" s="68" t="str">
        <f>IF(INDEX('AAYME 2021_List'!$B$3:$B$311,MATCH($A262,'AAYME 2021_List'!$A$3:$A$311,0))="Yes","Yes","No")</f>
        <v>Yes</v>
      </c>
      <c r="BC262" s="48" t="str">
        <f>IF(INDEX('AAYME 2021_List'!$A$3:$A$311,MATCH($A262,'AAYME 2021_List'!$A$3:$A$311,0))=$A262,INDEX('AAYME 2021_List'!$C$3:$C$311,MATCH($A262,'AAYME 2021_List'!$A$3:$A$311,0)),"")</f>
        <v>06-Finalist</v>
      </c>
    </row>
    <row r="263" spans="1:55" x14ac:dyDescent="0.3">
      <c r="A263" s="48" t="str">
        <f>$AT263&amp;"-"&amp;UPPER(LEFT($D263,3))&amp;"-"&amp;UPPER(LEFT($C263,2))&amp;"-"&amp;$AU263</f>
        <v>0273-HEN-KI-0111</v>
      </c>
      <c r="B263" s="8">
        <v>273</v>
      </c>
      <c r="C263" s="143" t="s">
        <v>4506</v>
      </c>
      <c r="D263" s="143" t="s">
        <v>4507</v>
      </c>
      <c r="E263" s="143" t="s">
        <v>335</v>
      </c>
      <c r="F263" s="143" t="s">
        <v>170</v>
      </c>
      <c r="G263" s="8" t="s">
        <v>4508</v>
      </c>
      <c r="H263" s="8">
        <v>6628896449</v>
      </c>
      <c r="I263" s="143" t="s">
        <v>376</v>
      </c>
      <c r="J263" s="143" t="s">
        <v>709</v>
      </c>
      <c r="K263" s="143" t="s">
        <v>724</v>
      </c>
      <c r="L263" s="8" t="s">
        <v>4509</v>
      </c>
      <c r="M263" s="8" t="s">
        <v>4507</v>
      </c>
      <c r="N263" s="8" t="s">
        <v>4508</v>
      </c>
      <c r="O263" s="8">
        <v>6625741719</v>
      </c>
      <c r="P263" s="143" t="s">
        <v>2112</v>
      </c>
      <c r="Q263" s="143" t="s">
        <v>45</v>
      </c>
      <c r="R263" s="8" t="s">
        <v>4510</v>
      </c>
      <c r="T263" s="143" t="s">
        <v>508</v>
      </c>
      <c r="U263" s="143" t="s">
        <v>508</v>
      </c>
      <c r="V263" s="8" t="s">
        <v>488</v>
      </c>
      <c r="W263" s="8">
        <v>39705</v>
      </c>
      <c r="X263" s="8" t="s">
        <v>348</v>
      </c>
      <c r="Y263" s="143" t="s">
        <v>403</v>
      </c>
      <c r="Z263" s="8" t="s">
        <v>2114</v>
      </c>
      <c r="AB263" s="8" t="s">
        <v>2115</v>
      </c>
      <c r="AE263" s="233" t="s">
        <v>48</v>
      </c>
      <c r="AF263" s="8" t="s">
        <v>4511</v>
      </c>
      <c r="AG263" s="8" t="s">
        <v>4512</v>
      </c>
      <c r="AI263" s="8" t="s">
        <v>442</v>
      </c>
      <c r="AL263" s="48" t="str">
        <f>IF($U263="","",IF(RIGHT($U263,4)=", MS",INDEX(DropDowns!$G$4:$G$1251,MATCH(TRIM($U263),DropDowns!$F$4:$F$1251,0)),INDEX(DropDowns!$G$4:$G$1251,MATCH(TRIM($U263)&amp;", MS",DropDowns!$F$4:$F$1251,0))))</f>
        <v>Lowndes</v>
      </c>
      <c r="AM263" s="48" t="str">
        <f>IF(INDEX('AAYME 2021_List'!$A$3:$A$311,MATCH($A263,'AAYME 2021_List'!$A$3:$A$311,0))=$A263,INDEX('AAYME 2021_List'!$AC$3:$AC$311,MATCH($A263,'AAYME 2021_List'!$A$3:$A$311,0)),"")</f>
        <v>Lowndes</v>
      </c>
      <c r="AN263" s="48" t="str">
        <f t="shared" si="43"/>
        <v>Kinsley|Hendricks|shalaano@yahoo.com|9</v>
      </c>
      <c r="AO263" s="48" t="str">
        <f t="shared" si="44"/>
        <v>Kinsley|Hendricks|9</v>
      </c>
      <c r="AP263" s="48" t="str">
        <f>INDEX(Transcripts_2021!$V$2:$V$324,MATCH($AN263,Transcripts_2021!$V$2:$V$324,0))</f>
        <v>Kinsley|Hendricks|shalaano@yahoo.com|9</v>
      </c>
      <c r="AQ263" s="48" t="str">
        <f>INDEX(Transcripts_2021!$W$2:$W$324,MATCH($AO263,Transcripts_2021!$W$2:$W$324,0))</f>
        <v>Kinsley|Hendricks|9</v>
      </c>
      <c r="AR263" s="68" t="str">
        <f t="shared" si="45"/>
        <v>Yes</v>
      </c>
      <c r="AS263" s="68" t="str">
        <f t="shared" si="46"/>
        <v>Yes</v>
      </c>
      <c r="AT263" s="48" t="str">
        <f t="shared" si="41"/>
        <v>0273</v>
      </c>
      <c r="AU263" s="48" t="str">
        <f>INDEX(Transcripts_2021!$AC$2:$AC$324,MATCH($AO263,Transcripts_2021!$W$2:$W$324,0))</f>
        <v>0111</v>
      </c>
      <c r="AV263" s="68" t="str">
        <f t="shared" si="42"/>
        <v>Yes</v>
      </c>
      <c r="AW263" s="68" t="str">
        <f>IF(INDEX(DropDowns!$E$3:$E$336,MATCH("*"&amp;$AF263&amp;"*",$AF$2:$AF$651,0))="","",INDEX(DropDowns!$E$3:$E$336,MATCH("*"&amp;$AF263&amp;"*",$AF$2:$AF$651,0)))</f>
        <v>Radiologist</v>
      </c>
      <c r="AX263" s="68" t="str">
        <f>IF(INDEX(DropDowns!$E$3:$E$336,MATCH("*"&amp;$AG263&amp;"*",$AG$2:$AG$651,0))="","",INDEX(DropDowns!$E$3:$E$336,MATCH("*"&amp;$AG263&amp;"*",$AG$2:$AG$651,0)))</f>
        <v>Radiologist</v>
      </c>
      <c r="AY263" s="48" t="str">
        <f t="shared" si="47"/>
        <v>0273-HEN-KI-0111</v>
      </c>
      <c r="AZ263" s="48" t="str">
        <f t="shared" si="48"/>
        <v>Shalaan Hendricks</v>
      </c>
      <c r="BA263" s="48" t="str">
        <f>$AZ263&amp;COUNTIF($AZ263:$AZ$651,$AZ263)</f>
        <v>Shalaan Hendricks1</v>
      </c>
      <c r="BB263" s="68" t="str">
        <f>IF(INDEX('AAYME 2021_List'!$B$3:$B$311,MATCH($A263,'AAYME 2021_List'!$A$3:$A$311,0))="Yes","Yes","No")</f>
        <v>No</v>
      </c>
      <c r="BC263" s="48" t="str">
        <f>IF(INDEX('AAYME 2021_List'!$A$3:$A$311,MATCH($A263,'AAYME 2021_List'!$A$3:$A$311,0))=$A263,INDEX('AAYME 2021_List'!$C$3:$C$311,MATCH($A263,'AAYME 2021_List'!$A$3:$A$311,0)),"")</f>
        <v>99-Not Selected</v>
      </c>
    </row>
    <row r="264" spans="1:55" x14ac:dyDescent="0.3">
      <c r="A264" s="48"/>
      <c r="B264" s="8">
        <v>276</v>
      </c>
      <c r="C264" s="143" t="s">
        <v>764</v>
      </c>
      <c r="D264" s="143" t="s">
        <v>1036</v>
      </c>
      <c r="E264" s="143" t="s">
        <v>335</v>
      </c>
      <c r="F264" s="143" t="s">
        <v>170</v>
      </c>
      <c r="G264" s="8" t="s">
        <v>4513</v>
      </c>
      <c r="H264" s="8">
        <v>6623466574</v>
      </c>
      <c r="I264" s="143" t="s">
        <v>401</v>
      </c>
      <c r="J264" s="143" t="s">
        <v>4514</v>
      </c>
      <c r="K264" s="143" t="s">
        <v>403</v>
      </c>
      <c r="L264" s="8" t="s">
        <v>1040</v>
      </c>
      <c r="M264" s="8" t="s">
        <v>1041</v>
      </c>
      <c r="N264" s="8" t="s">
        <v>4513</v>
      </c>
      <c r="O264" s="8">
        <v>6623766574</v>
      </c>
      <c r="P264" s="143" t="s">
        <v>2159</v>
      </c>
      <c r="Q264" s="143" t="s">
        <v>45</v>
      </c>
      <c r="R264" s="8" t="s">
        <v>1038</v>
      </c>
      <c r="T264" s="143" t="s">
        <v>1039</v>
      </c>
      <c r="U264" s="143" t="s">
        <v>1039</v>
      </c>
      <c r="V264" s="8" t="s">
        <v>488</v>
      </c>
      <c r="W264" s="8">
        <v>39743</v>
      </c>
      <c r="X264" s="8" t="s">
        <v>348</v>
      </c>
      <c r="Y264" s="143" t="s">
        <v>403</v>
      </c>
      <c r="AD264" s="8" t="s">
        <v>2252</v>
      </c>
      <c r="AE264" s="233" t="s">
        <v>50</v>
      </c>
      <c r="AF264" s="8" t="s">
        <v>4515</v>
      </c>
      <c r="AG264" s="8" t="s">
        <v>4516</v>
      </c>
      <c r="AH264" s="8" t="s">
        <v>4517</v>
      </c>
      <c r="AI264" s="8" t="s">
        <v>2165</v>
      </c>
      <c r="AL264" s="48" t="str">
        <f>IF($U264="","",IF(RIGHT($U264,4)=", MS",INDEX(DropDowns!$G$4:$G$1251,MATCH(TRIM($U264),DropDowns!$F$4:$F$1251,0)),INDEX(DropDowns!$G$4:$G$1251,MATCH(TRIM($U264)&amp;", MS",DropDowns!$F$4:$F$1251,0))))</f>
        <v>Lowndes</v>
      </c>
      <c r="AM264" s="48" t="s">
        <v>2130</v>
      </c>
      <c r="AN264" s="48" t="str">
        <f t="shared" si="43"/>
        <v>Serenity|Henley|Tamekadavis17@yahoo.com|8</v>
      </c>
      <c r="AO264" s="48" t="str">
        <f t="shared" si="44"/>
        <v>Serenity|Henley|8</v>
      </c>
      <c r="AP264" s="48" t="e">
        <f>INDEX(Transcripts_2021!$V$2:$V$324,MATCH($AN264,Transcripts_2021!$V$2:$V$324,0))</f>
        <v>#N/A</v>
      </c>
      <c r="AQ264" s="48" t="e">
        <f>INDEX(Transcripts_2021!$W$2:$W$324,MATCH($AO264,Transcripts_2021!$W$2:$W$324,0))</f>
        <v>#N/A</v>
      </c>
      <c r="AR264" s="68" t="e">
        <f t="shared" si="45"/>
        <v>#N/A</v>
      </c>
      <c r="AS264" s="68" t="e">
        <f t="shared" si="46"/>
        <v>#N/A</v>
      </c>
      <c r="AT264" s="48" t="str">
        <f t="shared" si="41"/>
        <v>0276</v>
      </c>
      <c r="AU264" s="48" t="e">
        <f>INDEX(Transcripts_2021!$AC$2:$AC$324,MATCH($AO264,Transcripts_2021!$W$2:$W$324,0))</f>
        <v>#N/A</v>
      </c>
      <c r="AV264" s="68" t="str">
        <f t="shared" si="42"/>
        <v>Yes</v>
      </c>
      <c r="AW264" s="68" t="str">
        <f>IF(INDEX(DropDowns!$E$3:$E$336,MATCH("*"&amp;$AF264&amp;"*",$AF$2:$AF$651,0))="","",INDEX(DropDowns!$E$3:$E$336,MATCH("*"&amp;$AF264&amp;"*",$AF$2:$AF$651,0)))</f>
        <v>Radiology</v>
      </c>
      <c r="AX264" s="68" t="str">
        <f>IF(INDEX(DropDowns!$E$3:$E$336,MATCH("*"&amp;$AG264&amp;"*",$AG$2:$AG$651,0))="","",INDEX(DropDowns!$E$3:$E$336,MATCH("*"&amp;$AG264&amp;"*",$AG$2:$AG$651,0)))</f>
        <v>Radiology</v>
      </c>
      <c r="AY264" s="48" t="e">
        <f t="shared" si="47"/>
        <v>#N/A</v>
      </c>
      <c r="AZ264" s="48" t="str">
        <f t="shared" si="48"/>
        <v>Tameka Davis</v>
      </c>
      <c r="BA264" s="48" t="str">
        <f>$AZ264&amp;COUNTIF($AZ264:$AZ$651,$AZ264)</f>
        <v>Tameka Davis1</v>
      </c>
      <c r="BB264" s="68" t="e">
        <f>IF(INDEX('AAYME 2021_List'!$B$3:$B$311,MATCH($A264,'AAYME 2021_List'!$A$3:$A$311,0))="Yes","Yes","No")</f>
        <v>#N/A</v>
      </c>
      <c r="BC264" s="8" t="s">
        <v>2131</v>
      </c>
    </row>
    <row r="265" spans="1:55" x14ac:dyDescent="0.3">
      <c r="A265" s="48" t="str">
        <f>$AT265&amp;"-"&amp;UPPER(LEFT($D265,3))&amp;"-"&amp;UPPER(LEFT($C265,2))&amp;"-"&amp;$AU265</f>
        <v>0277-MIL-MA-0009</v>
      </c>
      <c r="B265" s="8">
        <v>277</v>
      </c>
      <c r="C265" s="143" t="s">
        <v>853</v>
      </c>
      <c r="D265" s="143" t="s">
        <v>854</v>
      </c>
      <c r="E265" s="143" t="s">
        <v>335</v>
      </c>
      <c r="F265" s="143" t="s">
        <v>170</v>
      </c>
      <c r="G265" s="8" t="s">
        <v>860</v>
      </c>
      <c r="H265" s="8">
        <v>6623949155</v>
      </c>
      <c r="I265" s="143" t="s">
        <v>401</v>
      </c>
      <c r="J265" s="143" t="s">
        <v>4518</v>
      </c>
      <c r="K265" s="143" t="s">
        <v>1989</v>
      </c>
      <c r="L265" s="8" t="s">
        <v>858</v>
      </c>
      <c r="M265" s="8" t="s">
        <v>859</v>
      </c>
      <c r="N265" s="8" t="s">
        <v>860</v>
      </c>
      <c r="O265" s="8">
        <v>6623949155</v>
      </c>
      <c r="P265" s="143" t="s">
        <v>2112</v>
      </c>
      <c r="Q265" s="143" t="s">
        <v>45</v>
      </c>
      <c r="R265" s="8" t="s">
        <v>857</v>
      </c>
      <c r="T265" s="143" t="s">
        <v>1991</v>
      </c>
      <c r="U265" s="143" t="s">
        <v>1991</v>
      </c>
      <c r="V265" s="8" t="s">
        <v>488</v>
      </c>
      <c r="W265" s="8">
        <v>38701</v>
      </c>
      <c r="X265" s="8" t="s">
        <v>348</v>
      </c>
      <c r="Y265" s="143" t="s">
        <v>2139</v>
      </c>
      <c r="Z265" s="8" t="s">
        <v>2114</v>
      </c>
      <c r="AB265" s="8" t="s">
        <v>2115</v>
      </c>
      <c r="AE265" s="233" t="s">
        <v>48</v>
      </c>
      <c r="AF265" s="8" t="s">
        <v>4519</v>
      </c>
      <c r="AG265" s="8" t="s">
        <v>4520</v>
      </c>
      <c r="AI265" s="8" t="s">
        <v>369</v>
      </c>
      <c r="AL265" s="48" t="str">
        <f>IF($U265="","",IF(RIGHT($U265,4)=", MS",INDEX(DropDowns!$G$4:$G$1251,MATCH(TRIM($U265),DropDowns!$F$4:$F$1251,0)),INDEX(DropDowns!$G$4:$G$1251,MATCH(TRIM($U265)&amp;", MS",DropDowns!$F$4:$F$1251,0))))</f>
        <v>Washington</v>
      </c>
      <c r="AM265" s="48" t="str">
        <f>IF(INDEX('AAYME 2021_List'!$A$3:$A$311,MATCH($A265,'AAYME 2021_List'!$A$3:$A$311,0))=$A265,INDEX('AAYME 2021_List'!$AC$3:$AC$311,MATCH($A265,'AAYME 2021_List'!$A$3:$A$311,0)),"")</f>
        <v>Washington</v>
      </c>
      <c r="AN265" s="48" t="str">
        <f t="shared" si="43"/>
        <v>Mackenzie|Miller|ashleyntollfree@yahoo.com|8</v>
      </c>
      <c r="AO265" s="48" t="str">
        <f t="shared" si="44"/>
        <v>Mackenzie|Miller|8</v>
      </c>
      <c r="AP265" s="48" t="e">
        <f>INDEX(Transcripts_2021!$V$2:$V$324,MATCH($AN265,Transcripts_2021!$V$2:$V$324,0))</f>
        <v>#N/A</v>
      </c>
      <c r="AQ265" s="48" t="str">
        <f>INDEX(Transcripts_2021!$W$2:$W$324,MATCH($AO265,Transcripts_2021!$W$2:$W$324,0))</f>
        <v>Mackenzie|Miller|8</v>
      </c>
      <c r="AR265" s="68" t="e">
        <f t="shared" si="45"/>
        <v>#N/A</v>
      </c>
      <c r="AS265" s="68" t="str">
        <f t="shared" si="46"/>
        <v>Yes</v>
      </c>
      <c r="AT265" s="48" t="str">
        <f t="shared" si="41"/>
        <v>0277</v>
      </c>
      <c r="AU265" s="48" t="str">
        <f>INDEX(Transcripts_2021!$AC$2:$AC$324,MATCH($AO265,Transcripts_2021!$W$2:$W$324,0))</f>
        <v>0009</v>
      </c>
      <c r="AV265" s="68" t="str">
        <f t="shared" si="42"/>
        <v>Yes</v>
      </c>
      <c r="AW265" s="68" t="str">
        <f>IF(INDEX(DropDowns!$E$3:$E$336,MATCH("*"&amp;$AF265&amp;"*",$AF$2:$AF$651,0))="","",INDEX(DropDowns!$E$3:$E$336,MATCH("*"&amp;$AF265&amp;"*",$AF$2:$AF$651,0)))</f>
        <v>Regional Planning</v>
      </c>
      <c r="AX265" s="68" t="str">
        <f>IF(INDEX(DropDowns!$E$3:$E$336,MATCH("*"&amp;$AG265&amp;"*",$AG$2:$AG$651,0))="","",INDEX(DropDowns!$E$3:$E$336,MATCH("*"&amp;$AG265&amp;"*",$AG$2:$AG$651,0)))</f>
        <v>Regional Planning</v>
      </c>
      <c r="AY265" s="48" t="str">
        <f t="shared" si="47"/>
        <v>0277-MIL-MA-0009</v>
      </c>
      <c r="AZ265" s="48" t="str">
        <f t="shared" si="48"/>
        <v>Ashley Tollfree</v>
      </c>
      <c r="BA265" s="48" t="str">
        <f>$AZ265&amp;COUNTIF($AZ265:$AZ$651,$AZ265)</f>
        <v>Ashley Tollfree1</v>
      </c>
      <c r="BB265" s="68" t="str">
        <f>IF(INDEX('AAYME 2021_List'!$B$3:$B$311,MATCH($A265,'AAYME 2021_List'!$A$3:$A$311,0))="Yes","Yes","No")</f>
        <v>No</v>
      </c>
      <c r="BC265" s="48" t="str">
        <f>IF(INDEX('AAYME 2021_List'!$A$3:$A$311,MATCH($A265,'AAYME 2021_List'!$A$3:$A$311,0))=$A265,INDEX('AAYME 2021_List'!$C$3:$C$311,MATCH($A265,'AAYME 2021_List'!$A$3:$A$311,0)),"")</f>
        <v>99-Not Selected</v>
      </c>
    </row>
    <row r="266" spans="1:55" x14ac:dyDescent="0.3">
      <c r="A266" s="48" t="str">
        <f>$AT266&amp;"-"&amp;UPPER(LEFT($D266,3))&amp;"-"&amp;UPPER(LEFT($C266,2))&amp;"-"&amp;$AU266</f>
        <v>0278-LYO-JA-0310</v>
      </c>
      <c r="B266" s="8">
        <v>278</v>
      </c>
      <c r="C266" s="143" t="s">
        <v>4521</v>
      </c>
      <c r="D266" s="143" t="s">
        <v>4522</v>
      </c>
      <c r="E266" s="143" t="s">
        <v>335</v>
      </c>
      <c r="F266" s="143" t="s">
        <v>169</v>
      </c>
      <c r="H266" s="8">
        <v>6015751353</v>
      </c>
      <c r="I266" s="143" t="s">
        <v>376</v>
      </c>
      <c r="J266" s="143" t="s">
        <v>4523</v>
      </c>
      <c r="K266" s="143" t="s">
        <v>4524</v>
      </c>
      <c r="L266" s="8" t="s">
        <v>4525</v>
      </c>
      <c r="M266" s="8" t="s">
        <v>4522</v>
      </c>
      <c r="N266" s="8" t="s">
        <v>4526</v>
      </c>
      <c r="O266" s="8">
        <v>6017282743</v>
      </c>
      <c r="P266" s="143" t="s">
        <v>2112</v>
      </c>
      <c r="Q266" s="143" t="s">
        <v>43</v>
      </c>
      <c r="R266" s="8" t="s">
        <v>4527</v>
      </c>
      <c r="T266" s="143" t="s">
        <v>3544</v>
      </c>
      <c r="U266" s="143" t="s">
        <v>3544</v>
      </c>
      <c r="V266" s="8" t="s">
        <v>488</v>
      </c>
      <c r="W266" s="8">
        <v>39350</v>
      </c>
      <c r="X266" s="8" t="s">
        <v>348</v>
      </c>
      <c r="Y266" s="143" t="s">
        <v>3379</v>
      </c>
      <c r="Z266" s="8" t="s">
        <v>2114</v>
      </c>
      <c r="AB266" s="8" t="s">
        <v>2115</v>
      </c>
      <c r="AE266" s="233" t="s">
        <v>49</v>
      </c>
      <c r="AF266" s="8" t="s">
        <v>4528</v>
      </c>
      <c r="AI266" s="8" t="s">
        <v>2165</v>
      </c>
      <c r="AJ266" s="8" t="s">
        <v>4529</v>
      </c>
      <c r="AL266" s="48" t="str">
        <f>IF($U266="","",IF(RIGHT($U266,4)=", MS",INDEX(DropDowns!$G$4:$G$1251,MATCH(TRIM($U266),DropDowns!$F$4:$F$1251,0)),INDEX(DropDowns!$G$4:$G$1251,MATCH(TRIM($U266)&amp;", MS",DropDowns!$F$4:$F$1251,0))))</f>
        <v>Neshoba</v>
      </c>
      <c r="AM266" s="48" t="str">
        <f>IF(INDEX('AAYME 2021_List'!$A$3:$A$311,MATCH($A266,'AAYME 2021_List'!$A$3:$A$311,0))=$A266,INDEX('AAYME 2021_List'!$AC$3:$AC$311,MATCH($A266,'AAYME 2021_List'!$A$3:$A$311,0)),"")</f>
        <v>Neshoba</v>
      </c>
      <c r="AN266" s="48" t="str">
        <f t="shared" si="43"/>
        <v>Jakobe|Lyon||9</v>
      </c>
      <c r="AO266" s="48" t="str">
        <f t="shared" si="44"/>
        <v>Jakobe|Lyon|9</v>
      </c>
      <c r="AP266" s="48" t="str">
        <f>INDEX(Transcripts_2021!$V$2:$V$324,MATCH($AN266,Transcripts_2021!$V$2:$V$324,0))</f>
        <v>Jakobe|Lyon||9</v>
      </c>
      <c r="AQ266" s="48" t="str">
        <f>INDEX(Transcripts_2021!$W$2:$W$324,MATCH($AO266,Transcripts_2021!$W$2:$W$324,0))</f>
        <v>Jakobe|Lyon|9</v>
      </c>
      <c r="AR266" s="68" t="str">
        <f t="shared" si="45"/>
        <v>Yes</v>
      </c>
      <c r="AS266" s="68" t="str">
        <f t="shared" si="46"/>
        <v>Yes</v>
      </c>
      <c r="AT266" s="48" t="str">
        <f t="shared" si="41"/>
        <v>0278</v>
      </c>
      <c r="AU266" s="48" t="str">
        <f>INDEX(Transcripts_2021!$AC$2:$AC$324,MATCH($AO266,Transcripts_2021!$W$2:$W$324,0))</f>
        <v>0310</v>
      </c>
      <c r="AV266" s="68" t="str">
        <f t="shared" si="42"/>
        <v>Yes</v>
      </c>
      <c r="AW266" s="68" t="str">
        <f>IF(INDEX(DropDowns!$E$3:$E$336,MATCH("*"&amp;$AF266&amp;"*",$AF$2:$AF$651,0))="","",INDEX(DropDowns!$E$3:$E$336,MATCH("*"&amp;$AF266&amp;"*",$AF$2:$AF$651,0)))</f>
        <v>Regulatory Management</v>
      </c>
      <c r="AX266" s="68" t="str">
        <f>IF(INDEX(DropDowns!$E$3:$E$336,MATCH("*"&amp;$AG266&amp;"*",$AG$2:$AG$651,0))="","",INDEX(DropDowns!$E$3:$E$336,MATCH("*"&amp;$AG266&amp;"*",$AG$2:$AG$651,0)))</f>
        <v>Acid</v>
      </c>
      <c r="AY266" s="48" t="str">
        <f t="shared" si="47"/>
        <v>0278-LYO-JA-0310</v>
      </c>
      <c r="AZ266" s="48" t="str">
        <f t="shared" si="48"/>
        <v>Sandra Lyon</v>
      </c>
      <c r="BA266" s="48" t="str">
        <f>$AZ266&amp;COUNTIF($AZ266:$AZ$651,$AZ266)</f>
        <v>Sandra Lyon1</v>
      </c>
      <c r="BB266" s="68" t="str">
        <f>IF(INDEX('AAYME 2021_List'!$B$3:$B$311,MATCH($A266,'AAYME 2021_List'!$A$3:$A$311,0))="Yes","Yes","No")</f>
        <v>Yes</v>
      </c>
      <c r="BC266" s="48" t="str">
        <f>IF(INDEX('AAYME 2021_List'!$A$3:$A$311,MATCH($A266,'AAYME 2021_List'!$A$3:$A$311,0))=$A266,INDEX('AAYME 2021_List'!$C$3:$C$311,MATCH($A266,'AAYME 2021_List'!$A$3:$A$311,0)),"")</f>
        <v>06-Finalist</v>
      </c>
    </row>
    <row r="267" spans="1:55" x14ac:dyDescent="0.3">
      <c r="A267" s="48" t="str">
        <f>$AT267&amp;"-"&amp;UPPER(LEFT($D267,3))&amp;"-"&amp;UPPER(LEFT($C267,2))&amp;"-"&amp;$AU267</f>
        <v>0279-JON-MO-0239</v>
      </c>
      <c r="B267" s="8">
        <v>279</v>
      </c>
      <c r="C267" s="143" t="s">
        <v>503</v>
      </c>
      <c r="D267" s="143" t="s">
        <v>218</v>
      </c>
      <c r="E267" s="143" t="s">
        <v>335</v>
      </c>
      <c r="F267" s="143" t="s">
        <v>170</v>
      </c>
      <c r="G267" s="8" t="s">
        <v>4530</v>
      </c>
      <c r="H267" s="8">
        <v>6017201499</v>
      </c>
      <c r="I267" s="143" t="s">
        <v>340</v>
      </c>
      <c r="J267" s="143" t="s">
        <v>4531</v>
      </c>
      <c r="K267" s="143" t="s">
        <v>577</v>
      </c>
      <c r="L267" s="8" t="s">
        <v>4532</v>
      </c>
      <c r="M267" s="8" t="s">
        <v>1365</v>
      </c>
      <c r="N267" s="8" t="s">
        <v>4530</v>
      </c>
      <c r="O267" s="8">
        <v>6017201499</v>
      </c>
      <c r="P267" s="143" t="s">
        <v>2112</v>
      </c>
      <c r="Q267" s="143" t="s">
        <v>43</v>
      </c>
      <c r="R267" s="8" t="s">
        <v>4533</v>
      </c>
      <c r="T267" s="143" t="s">
        <v>562</v>
      </c>
      <c r="U267" s="143" t="s">
        <v>562</v>
      </c>
      <c r="V267" s="8" t="s">
        <v>488</v>
      </c>
      <c r="W267" s="8">
        <v>39213</v>
      </c>
      <c r="X267" s="8" t="s">
        <v>348</v>
      </c>
      <c r="Y267" s="143" t="s">
        <v>209</v>
      </c>
      <c r="Z267" s="8" t="s">
        <v>2114</v>
      </c>
      <c r="AE267" s="233" t="s">
        <v>48</v>
      </c>
      <c r="AF267" s="8" t="s">
        <v>4534</v>
      </c>
      <c r="AG267" s="8" t="s">
        <v>4535</v>
      </c>
      <c r="AH267" s="8" t="s">
        <v>4536</v>
      </c>
      <c r="AI267" s="8" t="s">
        <v>442</v>
      </c>
      <c r="AL267" s="48" t="str">
        <f>IF($U267="","",IF(RIGHT($U267,4)=", MS",INDEX(DropDowns!$G$4:$G$1251,MATCH(TRIM($U267),DropDowns!$F$4:$F$1251,0)),INDEX(DropDowns!$G$4:$G$1251,MATCH(TRIM($U267)&amp;", MS",DropDowns!$F$4:$F$1251,0))))</f>
        <v>Hinds</v>
      </c>
      <c r="AM267" s="48" t="str">
        <f>IF(INDEX('AAYME 2021_List'!$A$3:$A$311,MATCH($A267,'AAYME 2021_List'!$A$3:$A$311,0))=$A267,INDEX('AAYME 2021_List'!$AC$3:$AC$311,MATCH($A267,'AAYME 2021_List'!$A$3:$A$311,0)),"")</f>
        <v>Madison</v>
      </c>
      <c r="AN267" s="48" t="str">
        <f t="shared" si="43"/>
        <v>Morgan|Jones|youngty88@gmail.com|7</v>
      </c>
      <c r="AO267" s="48" t="str">
        <f t="shared" si="44"/>
        <v>Morgan|Jones|7</v>
      </c>
      <c r="AP267" s="48" t="str">
        <f>INDEX(Transcripts_2021!$V$2:$V$324,MATCH($AN267,Transcripts_2021!$V$2:$V$324,0))</f>
        <v>Morgan|Jones|youngty88@gmail.com|7</v>
      </c>
      <c r="AQ267" s="48" t="str">
        <f>INDEX(Transcripts_2021!$W$2:$W$324,MATCH($AO267,Transcripts_2021!$W$2:$W$324,0))</f>
        <v>Morgan|Jones|7</v>
      </c>
      <c r="AR267" s="68" t="str">
        <f t="shared" si="45"/>
        <v>Yes</v>
      </c>
      <c r="AS267" s="68" t="str">
        <f t="shared" si="46"/>
        <v>Yes</v>
      </c>
      <c r="AT267" s="48" t="str">
        <f t="shared" si="41"/>
        <v>0279</v>
      </c>
      <c r="AU267" s="48" t="str">
        <f>INDEX(Transcripts_2021!$AC$2:$AC$324,MATCH($AO267,Transcripts_2021!$W$2:$W$324,0))</f>
        <v>0239</v>
      </c>
      <c r="AV267" s="68" t="str">
        <f t="shared" si="42"/>
        <v>Yes</v>
      </c>
      <c r="AW267" s="68" t="str">
        <f>IF(INDEX(DropDowns!$E$3:$E$336,MATCH("*"&amp;$AF267&amp;"*",$AF$2:$AF$651,0))="","",INDEX(DropDowns!$E$3:$E$336,MATCH("*"&amp;$AF267&amp;"*",$AF$2:$AF$651,0)))</f>
        <v>Regulatory Science</v>
      </c>
      <c r="AX267" s="68" t="str">
        <f>IF(INDEX(DropDowns!$E$3:$E$336,MATCH("*"&amp;$AG267&amp;"*",$AG$2:$AG$651,0))="","",INDEX(DropDowns!$E$3:$E$336,MATCH("*"&amp;$AG267&amp;"*",$AG$2:$AG$651,0)))</f>
        <v>Regulatory Science</v>
      </c>
      <c r="AY267" s="48" t="str">
        <f t="shared" si="47"/>
        <v>0279-JON-MO-0239</v>
      </c>
      <c r="AZ267" s="48" t="str">
        <f t="shared" si="48"/>
        <v>Tranacie Young</v>
      </c>
      <c r="BA267" s="48" t="str">
        <f>$AZ267&amp;COUNTIF($AZ267:$AZ$651,$AZ267)</f>
        <v>Tranacie Young1</v>
      </c>
      <c r="BB267" s="68" t="str">
        <f>IF(INDEX('AAYME 2021_List'!$B$3:$B$311,MATCH($A267,'AAYME 2021_List'!$A$3:$A$311,0))="Yes","Yes","No")</f>
        <v>Yes</v>
      </c>
      <c r="BC267" s="48" t="str">
        <f>IF(INDEX('AAYME 2021_List'!$A$3:$A$311,MATCH($A267,'AAYME 2021_List'!$A$3:$A$311,0))=$A267,INDEX('AAYME 2021_List'!$C$3:$C$311,MATCH($A267,'AAYME 2021_List'!$A$3:$A$311,0)),"")</f>
        <v>07-Alternate</v>
      </c>
    </row>
    <row r="268" spans="1:55" x14ac:dyDescent="0.3">
      <c r="A268" s="48"/>
      <c r="B268" s="8">
        <v>280</v>
      </c>
      <c r="C268" s="143" t="s">
        <v>4537</v>
      </c>
      <c r="D268" s="143" t="s">
        <v>3912</v>
      </c>
      <c r="E268" s="143" t="s">
        <v>335</v>
      </c>
      <c r="F268" s="143" t="s">
        <v>170</v>
      </c>
      <c r="G268" s="8" t="s">
        <v>4538</v>
      </c>
      <c r="H268" s="8">
        <v>6018965656</v>
      </c>
      <c r="I268" s="143" t="s">
        <v>376</v>
      </c>
      <c r="J268" s="143" t="s">
        <v>524</v>
      </c>
      <c r="K268" s="143" t="s">
        <v>4539</v>
      </c>
      <c r="L268" s="8" t="s">
        <v>4540</v>
      </c>
      <c r="M268" s="8" t="s">
        <v>3912</v>
      </c>
      <c r="N268" s="8" t="s">
        <v>4541</v>
      </c>
      <c r="O268" s="8">
        <v>6012142424</v>
      </c>
      <c r="P268" s="143" t="s">
        <v>2112</v>
      </c>
      <c r="Q268" s="143" t="s">
        <v>394</v>
      </c>
      <c r="R268" s="8" t="s">
        <v>4542</v>
      </c>
      <c r="T268" s="143" t="s">
        <v>2128</v>
      </c>
      <c r="U268" s="143" t="s">
        <v>2128</v>
      </c>
      <c r="V268" s="8" t="s">
        <v>488</v>
      </c>
      <c r="W268" s="8">
        <v>39272</v>
      </c>
      <c r="X268" s="8" t="s">
        <v>348</v>
      </c>
      <c r="Y268" s="143" t="s">
        <v>209</v>
      </c>
      <c r="Z268" s="8" t="s">
        <v>2114</v>
      </c>
      <c r="AE268" s="233" t="s">
        <v>49</v>
      </c>
      <c r="AF268" s="8" t="s">
        <v>4543</v>
      </c>
      <c r="AG268" s="8" t="s">
        <v>4544</v>
      </c>
      <c r="AI268" s="8" t="s">
        <v>442</v>
      </c>
      <c r="AL268" s="48" t="str">
        <f>IF($U268="","",IF(RIGHT($U268,4)=", MS",INDEX(DropDowns!$G$4:$G$1251,MATCH(TRIM($U268),DropDowns!$F$4:$F$1251,0)),INDEX(DropDowns!$G$4:$G$1251,MATCH(TRIM($U268)&amp;", MS",DropDowns!$F$4:$F$1251,0))))</f>
        <v>Hinds</v>
      </c>
      <c r="AM268" s="48" t="s">
        <v>2130</v>
      </c>
      <c r="AN268" s="48" t="str">
        <f t="shared" si="43"/>
        <v>Kailyn|Reed|kailynreed2006@gmail.com|9</v>
      </c>
      <c r="AO268" s="48" t="str">
        <f t="shared" si="44"/>
        <v>Kailyn|Reed|9</v>
      </c>
      <c r="AP268" s="48" t="e">
        <f>INDEX(Transcripts_2021!$V$2:$V$324,MATCH($AN268,Transcripts_2021!$V$2:$V$324,0))</f>
        <v>#N/A</v>
      </c>
      <c r="AQ268" s="48" t="e">
        <f>INDEX(Transcripts_2021!$W$2:$W$324,MATCH($AO268,Transcripts_2021!$W$2:$W$324,0))</f>
        <v>#N/A</v>
      </c>
      <c r="AR268" s="68" t="e">
        <f t="shared" si="45"/>
        <v>#N/A</v>
      </c>
      <c r="AS268" s="68" t="e">
        <f t="shared" si="46"/>
        <v>#N/A</v>
      </c>
      <c r="AT268" s="48" t="str">
        <f t="shared" si="41"/>
        <v>0280</v>
      </c>
      <c r="AU268" s="48" t="e">
        <f>INDEX(Transcripts_2021!$AC$2:$AC$324,MATCH($AO268,Transcripts_2021!$W$2:$W$324,0))</f>
        <v>#N/A</v>
      </c>
      <c r="AV268" s="68" t="str">
        <f t="shared" si="42"/>
        <v>Yes</v>
      </c>
      <c r="AW268" s="68" t="e">
        <f>IF(INDEX(DropDowns!$E$3:$E$336,MATCH("*"&amp;$AF268&amp;"*",$AF$2:$AF$651,0))="","",INDEX(DropDowns!$E$3:$E$336,MATCH("*"&amp;$AF268&amp;"*",$AF$2:$AF$651,0)))</f>
        <v>#VALUE!</v>
      </c>
      <c r="AX268" s="68" t="e">
        <f>IF(INDEX(DropDowns!$E$3:$E$336,MATCH("*"&amp;$AG268&amp;"*",$AG$2:$AG$651,0))="","",INDEX(DropDowns!$E$3:$E$336,MATCH("*"&amp;$AG268&amp;"*",$AG$2:$AG$651,0)))</f>
        <v>#VALUE!</v>
      </c>
      <c r="AY268" s="48" t="e">
        <f t="shared" si="47"/>
        <v>#N/A</v>
      </c>
      <c r="AZ268" s="48" t="str">
        <f t="shared" si="48"/>
        <v>Kenyetta Reed</v>
      </c>
      <c r="BA268" s="48" t="str">
        <f>$AZ268&amp;COUNTIF($AZ268:$AZ$651,$AZ268)</f>
        <v>Kenyetta Reed1</v>
      </c>
      <c r="BB268" s="68" t="e">
        <f>IF(INDEX('AAYME 2021_List'!$B$3:$B$311,MATCH($A268,'AAYME 2021_List'!$A$3:$A$311,0))="Yes","Yes","No")</f>
        <v>#N/A</v>
      </c>
      <c r="BC268" s="8" t="s">
        <v>2131</v>
      </c>
    </row>
    <row r="269" spans="1:55" x14ac:dyDescent="0.3">
      <c r="A269" s="48"/>
      <c r="B269" s="8">
        <v>281</v>
      </c>
      <c r="C269" s="143" t="s">
        <v>4545</v>
      </c>
      <c r="D269" s="143" t="s">
        <v>4546</v>
      </c>
      <c r="E269" s="143" t="s">
        <v>335</v>
      </c>
      <c r="F269" s="143" t="s">
        <v>170</v>
      </c>
      <c r="G269" s="8" t="s">
        <v>4547</v>
      </c>
      <c r="H269" s="8">
        <v>6017411489</v>
      </c>
      <c r="I269" s="143" t="s">
        <v>376</v>
      </c>
      <c r="J269" s="143" t="s">
        <v>4548</v>
      </c>
      <c r="K269" s="143" t="s">
        <v>4549</v>
      </c>
      <c r="L269" s="8" t="s">
        <v>4550</v>
      </c>
      <c r="M269" s="8" t="s">
        <v>879</v>
      </c>
      <c r="N269" s="8" t="s">
        <v>4551</v>
      </c>
      <c r="O269" s="8">
        <v>6017413595</v>
      </c>
      <c r="P269" s="143" t="s">
        <v>2159</v>
      </c>
      <c r="Q269" s="143" t="s">
        <v>394</v>
      </c>
      <c r="R269" s="8" t="s">
        <v>4552</v>
      </c>
      <c r="T269" s="143" t="s">
        <v>4553</v>
      </c>
      <c r="U269" s="143" t="s">
        <v>4553</v>
      </c>
      <c r="V269" s="8" t="s">
        <v>488</v>
      </c>
      <c r="W269" s="8">
        <v>39094</v>
      </c>
      <c r="X269" s="8" t="s">
        <v>348</v>
      </c>
      <c r="Y269" s="143" t="s">
        <v>224</v>
      </c>
      <c r="Z269" s="8" t="s">
        <v>2114</v>
      </c>
      <c r="AB269" s="8" t="s">
        <v>2115</v>
      </c>
      <c r="AE269" s="233" t="s">
        <v>49</v>
      </c>
      <c r="AF269" s="8" t="s">
        <v>4554</v>
      </c>
      <c r="AG269" s="8" t="s">
        <v>4555</v>
      </c>
      <c r="AH269" s="8" t="s">
        <v>4556</v>
      </c>
      <c r="AI269" s="8" t="s">
        <v>2165</v>
      </c>
      <c r="AJ269" s="8" t="s">
        <v>4557</v>
      </c>
      <c r="AL269" s="48" t="str">
        <f>IF($U269="","",IF(RIGHT($U269,4)=", MS",INDEX(DropDowns!$G$4:$G$1251,MATCH(TRIM($U269),DropDowns!$F$4:$F$1251,0)),INDEX(DropDowns!$G$4:$G$1251,MATCH(TRIM($U269)&amp;", MS",DropDowns!$F$4:$F$1251,0))))</f>
        <v>Leake</v>
      </c>
      <c r="AM269" s="48" t="s">
        <v>2130</v>
      </c>
      <c r="AN269" s="48" t="str">
        <f t="shared" si="43"/>
        <v>Lemora|Nelson|lemoranelson683@gmail.com|9</v>
      </c>
      <c r="AO269" s="48" t="str">
        <f t="shared" si="44"/>
        <v>Lemora|Nelson|9</v>
      </c>
      <c r="AP269" s="48" t="e">
        <f>INDEX(Transcripts_2021!$V$2:$V$324,MATCH($AN269,Transcripts_2021!$V$2:$V$324,0))</f>
        <v>#N/A</v>
      </c>
      <c r="AQ269" s="48" t="e">
        <f>INDEX(Transcripts_2021!$W$2:$W$324,MATCH($AO269,Transcripts_2021!$W$2:$W$324,0))</f>
        <v>#N/A</v>
      </c>
      <c r="AR269" s="68" t="e">
        <f t="shared" si="45"/>
        <v>#N/A</v>
      </c>
      <c r="AS269" s="68" t="e">
        <f t="shared" si="46"/>
        <v>#N/A</v>
      </c>
      <c r="AT269" s="48" t="str">
        <f t="shared" si="41"/>
        <v>0281</v>
      </c>
      <c r="AU269" s="48" t="e">
        <f>INDEX(Transcripts_2021!$AC$2:$AC$324,MATCH($AO269,Transcripts_2021!$W$2:$W$324,0))</f>
        <v>#N/A</v>
      </c>
      <c r="AV269" s="68" t="str">
        <f t="shared" si="42"/>
        <v>Yes</v>
      </c>
      <c r="AW269" s="68" t="str">
        <f>IF(INDEX(DropDowns!$E$3:$E$336,MATCH("*"&amp;$AF269&amp;"*",$AF$2:$AF$651,0))="","",INDEX(DropDowns!$E$3:$E$336,MATCH("*"&amp;$AF269&amp;"*",$AF$2:$AF$651,0)))</f>
        <v>Rehabilitation Therapy</v>
      </c>
      <c r="AX269" s="68" t="str">
        <f>IF(INDEX(DropDowns!$E$3:$E$336,MATCH("*"&amp;$AG269&amp;"*",$AG$2:$AG$651,0))="","",INDEX(DropDowns!$E$3:$E$336,MATCH("*"&amp;$AG269&amp;"*",$AG$2:$AG$651,0)))</f>
        <v>Rehabilitation Therapy</v>
      </c>
      <c r="AY269" s="48" t="e">
        <f t="shared" si="47"/>
        <v>#N/A</v>
      </c>
      <c r="AZ269" s="48" t="str">
        <f t="shared" si="48"/>
        <v>Lachante Carter</v>
      </c>
      <c r="BA269" s="48" t="str">
        <f>$AZ269&amp;COUNTIF($AZ269:$AZ$651,$AZ269)</f>
        <v>Lachante Carter1</v>
      </c>
      <c r="BB269" s="68" t="e">
        <f>IF(INDEX('AAYME 2021_List'!$B$3:$B$311,MATCH($A269,'AAYME 2021_List'!$A$3:$A$311,0))="Yes","Yes","No")</f>
        <v>#N/A</v>
      </c>
      <c r="BC269" s="8" t="s">
        <v>2131</v>
      </c>
    </row>
    <row r="270" spans="1:55" x14ac:dyDescent="0.3">
      <c r="A270" s="48"/>
      <c r="B270" s="8">
        <v>282</v>
      </c>
      <c r="C270" s="143" t="s">
        <v>579</v>
      </c>
      <c r="D270" s="143" t="s">
        <v>4558</v>
      </c>
      <c r="E270" s="143" t="s">
        <v>335</v>
      </c>
      <c r="F270" s="143" t="s">
        <v>170</v>
      </c>
      <c r="G270" s="8" t="s">
        <v>4559</v>
      </c>
      <c r="H270" s="8">
        <v>6013951381</v>
      </c>
      <c r="I270" s="143" t="s">
        <v>340</v>
      </c>
      <c r="J270" s="143" t="s">
        <v>4560</v>
      </c>
      <c r="K270" s="143" t="s">
        <v>4561</v>
      </c>
      <c r="L270" s="8" t="s">
        <v>4562</v>
      </c>
      <c r="M270" s="8" t="s">
        <v>4563</v>
      </c>
      <c r="N270" s="8" t="s">
        <v>4559</v>
      </c>
      <c r="O270" s="8">
        <v>6012496181</v>
      </c>
      <c r="P270" s="143" t="s">
        <v>2159</v>
      </c>
      <c r="Q270" s="143" t="s">
        <v>394</v>
      </c>
      <c r="R270" s="8" t="s">
        <v>4564</v>
      </c>
      <c r="T270" s="143" t="s">
        <v>4561</v>
      </c>
      <c r="U270" s="143" t="s">
        <v>4561</v>
      </c>
      <c r="V270" s="8" t="s">
        <v>488</v>
      </c>
      <c r="W270" s="8">
        <v>39648</v>
      </c>
      <c r="X270" s="8" t="s">
        <v>348</v>
      </c>
      <c r="Y270" s="143" t="s">
        <v>4565</v>
      </c>
      <c r="Z270" s="8" t="s">
        <v>2114</v>
      </c>
      <c r="AB270" s="8" t="s">
        <v>2115</v>
      </c>
      <c r="AE270" s="233" t="s">
        <v>48</v>
      </c>
      <c r="AF270" s="8" t="s">
        <v>4566</v>
      </c>
      <c r="AG270" s="8" t="s">
        <v>4567</v>
      </c>
      <c r="AI270" s="8" t="s">
        <v>396</v>
      </c>
      <c r="AL270" s="48" t="str">
        <f>IF($U270="","",IF(RIGHT($U270,4)=", MS",INDEX(DropDowns!$G$4:$G$1251,MATCH(TRIM($U270),DropDowns!$F$4:$F$1251,0)),INDEX(DropDowns!$G$4:$G$1251,MATCH(TRIM($U270)&amp;", MS",DropDowns!$F$4:$F$1251,0))))</f>
        <v>Pike</v>
      </c>
      <c r="AM270" s="48" t="s">
        <v>2130</v>
      </c>
      <c r="AN270" s="48" t="str">
        <f t="shared" si="43"/>
        <v>Madison|Torrence|sallielee07@gmail.com|7</v>
      </c>
      <c r="AO270" s="48" t="str">
        <f t="shared" si="44"/>
        <v>Madison|Torrence|7</v>
      </c>
      <c r="AP270" s="48" t="e">
        <f>INDEX(Transcripts_2021!$V$2:$V$324,MATCH($AN270,Transcripts_2021!$V$2:$V$324,0))</f>
        <v>#N/A</v>
      </c>
      <c r="AQ270" s="48" t="e">
        <f>INDEX(Transcripts_2021!$W$2:$W$324,MATCH($AO270,Transcripts_2021!$W$2:$W$324,0))</f>
        <v>#N/A</v>
      </c>
      <c r="AR270" s="68" t="e">
        <f t="shared" si="45"/>
        <v>#N/A</v>
      </c>
      <c r="AS270" s="68" t="e">
        <f t="shared" si="46"/>
        <v>#N/A</v>
      </c>
      <c r="AT270" s="48" t="str">
        <f t="shared" si="41"/>
        <v>0282</v>
      </c>
      <c r="AU270" s="48" t="e">
        <f>INDEX(Transcripts_2021!$AC$2:$AC$324,MATCH($AO270,Transcripts_2021!$W$2:$W$324,0))</f>
        <v>#N/A</v>
      </c>
      <c r="AV270" s="68" t="str">
        <f t="shared" si="42"/>
        <v>Yes</v>
      </c>
      <c r="AW270" s="68" t="str">
        <f>IF(INDEX(DropDowns!$E$3:$E$336,MATCH("*"&amp;$AF270&amp;"*",$AF$2:$AF$651,0))="","",INDEX(DropDowns!$E$3:$E$336,MATCH("*"&amp;$AF270&amp;"*",$AF$2:$AF$651,0)))</f>
        <v>Research</v>
      </c>
      <c r="AX270" s="68" t="str">
        <f>IF(INDEX(DropDowns!$E$3:$E$336,MATCH("*"&amp;$AG270&amp;"*",$AG$2:$AG$651,0))="","",INDEX(DropDowns!$E$3:$E$336,MATCH("*"&amp;$AG270&amp;"*",$AG$2:$AG$651,0)))</f>
        <v>Research</v>
      </c>
      <c r="AY270" s="48" t="e">
        <f t="shared" si="47"/>
        <v>#N/A</v>
      </c>
      <c r="AZ270" s="48" t="str">
        <f t="shared" si="48"/>
        <v>Sallie Lee</v>
      </c>
      <c r="BA270" s="48" t="str">
        <f>$AZ270&amp;COUNTIF($AZ270:$AZ$651,$AZ270)</f>
        <v>Sallie Lee1</v>
      </c>
      <c r="BB270" s="68" t="e">
        <f>IF(INDEX('AAYME 2021_List'!$B$3:$B$311,MATCH($A270,'AAYME 2021_List'!$A$3:$A$311,0))="Yes","Yes","No")</f>
        <v>#N/A</v>
      </c>
      <c r="BC270" s="8" t="s">
        <v>2131</v>
      </c>
    </row>
    <row r="271" spans="1:55" x14ac:dyDescent="0.3">
      <c r="A271" s="48" t="str">
        <f>$AT271&amp;"-"&amp;UPPER(LEFT($D271,3))&amp;"-"&amp;UPPER(LEFT($C271,2))&amp;"-"&amp;$AU271</f>
        <v>0283-YOU-CH-0145</v>
      </c>
      <c r="B271" s="8">
        <v>283</v>
      </c>
      <c r="C271" s="143" t="s">
        <v>1543</v>
      </c>
      <c r="D271" s="143" t="s">
        <v>2398</v>
      </c>
      <c r="E271" s="143" t="s">
        <v>335</v>
      </c>
      <c r="F271" s="143" t="s">
        <v>169</v>
      </c>
      <c r="G271" s="8" t="s">
        <v>4568</v>
      </c>
      <c r="H271" s="8">
        <v>6625743035</v>
      </c>
      <c r="I271" s="143" t="s">
        <v>340</v>
      </c>
      <c r="J271" s="143" t="s">
        <v>4436</v>
      </c>
      <c r="K271" s="143" t="s">
        <v>724</v>
      </c>
      <c r="L271" s="8" t="s">
        <v>4569</v>
      </c>
      <c r="M271" s="8" t="s">
        <v>2398</v>
      </c>
      <c r="N271" s="8" t="s">
        <v>1371</v>
      </c>
      <c r="O271" s="8">
        <v>6625495939</v>
      </c>
      <c r="P271" s="143" t="s">
        <v>2112</v>
      </c>
      <c r="Q271" s="143" t="s">
        <v>45</v>
      </c>
      <c r="R271" s="8" t="s">
        <v>4570</v>
      </c>
      <c r="T271" s="143" t="s">
        <v>1593</v>
      </c>
      <c r="U271" s="143" t="s">
        <v>1593</v>
      </c>
      <c r="V271" s="8" t="s">
        <v>488</v>
      </c>
      <c r="W271" s="8">
        <v>39702</v>
      </c>
      <c r="X271" s="8" t="s">
        <v>348</v>
      </c>
      <c r="Y271" s="143" t="s">
        <v>403</v>
      </c>
      <c r="Z271" s="8" t="s">
        <v>2114</v>
      </c>
      <c r="AE271" s="233" t="s">
        <v>48</v>
      </c>
      <c r="AF271" s="8" t="s">
        <v>4571</v>
      </c>
      <c r="AG271" s="8" t="s">
        <v>4572</v>
      </c>
      <c r="AH271" s="8" t="s">
        <v>4573</v>
      </c>
      <c r="AI271" s="8" t="s">
        <v>369</v>
      </c>
      <c r="AJ271" s="8" t="s">
        <v>4574</v>
      </c>
      <c r="AL271" s="48" t="str">
        <f>IF($U271="","",IF(RIGHT($U271,4)=", MS",INDEX(DropDowns!$G$4:$G$1251,MATCH(TRIM($U271),DropDowns!$F$4:$F$1251,0)),INDEX(DropDowns!$G$4:$G$1251,MATCH(TRIM($U271)&amp;", MS",DropDowns!$F$4:$F$1251,0))))</f>
        <v>Lowndes</v>
      </c>
      <c r="AM271" s="48" t="str">
        <f>IF(INDEX('AAYME 2021_List'!$A$3:$A$311,MATCH($A271,'AAYME 2021_List'!$A$3:$A$311,0))=$A271,INDEX('AAYME 2021_List'!$AC$3:$AC$311,MATCH($A271,'AAYME 2021_List'!$A$3:$A$311,0)),"")</f>
        <v>Lowndes</v>
      </c>
      <c r="AN271" s="48" t="str">
        <f t="shared" si="43"/>
        <v>Christopher|Young|boogieboy1015@gmail.com|7</v>
      </c>
      <c r="AO271" s="48" t="str">
        <f t="shared" si="44"/>
        <v>Christopher|Young|7</v>
      </c>
      <c r="AP271" s="48" t="str">
        <f>INDEX(Transcripts_2021!$V$2:$V$324,MATCH($AN271,Transcripts_2021!$V$2:$V$324,0))</f>
        <v>Christopher|Young|boogieboy1015@gmail.com|7</v>
      </c>
      <c r="AQ271" s="48" t="str">
        <f>INDEX(Transcripts_2021!$W$2:$W$324,MATCH($AO271,Transcripts_2021!$W$2:$W$324,0))</f>
        <v>Christopher|Young|7</v>
      </c>
      <c r="AR271" s="68" t="str">
        <f t="shared" si="45"/>
        <v>Yes</v>
      </c>
      <c r="AS271" s="68" t="str">
        <f t="shared" si="46"/>
        <v>Yes</v>
      </c>
      <c r="AT271" s="48" t="str">
        <f t="shared" si="41"/>
        <v>0283</v>
      </c>
      <c r="AU271" s="48" t="str">
        <f>INDEX(Transcripts_2021!$AC$2:$AC$324,MATCH($AO271,Transcripts_2021!$W$2:$W$324,0))</f>
        <v>0145</v>
      </c>
      <c r="AV271" s="68" t="str">
        <f t="shared" si="42"/>
        <v>Yes</v>
      </c>
      <c r="AW271" s="68" t="e">
        <f>IF(INDEX(DropDowns!$E$3:$E$336,MATCH("*"&amp;$AF271&amp;"*",$AF$2:$AF$651,0))="","",INDEX(DropDowns!$E$3:$E$336,MATCH("*"&amp;$AF271&amp;"*",$AF$2:$AF$651,0)))</f>
        <v>#VALUE!</v>
      </c>
      <c r="AX271" s="68" t="e">
        <f>IF(INDEX(DropDowns!$E$3:$E$336,MATCH("*"&amp;$AG271&amp;"*",$AG$2:$AG$651,0))="","",INDEX(DropDowns!$E$3:$E$336,MATCH("*"&amp;$AG271&amp;"*",$AG$2:$AG$651,0)))</f>
        <v>#VALUE!</v>
      </c>
      <c r="AY271" s="48" t="str">
        <f t="shared" si="47"/>
        <v>0283-YOU-CH-0145</v>
      </c>
      <c r="AZ271" s="48" t="str">
        <f t="shared" si="48"/>
        <v>Telisa Young</v>
      </c>
      <c r="BA271" s="48" t="str">
        <f>$AZ271&amp;COUNTIF($AZ271:$AZ$651,$AZ271)</f>
        <v>Telisa Young1</v>
      </c>
      <c r="BB271" s="68" t="str">
        <f>IF(INDEX('AAYME 2021_List'!$B$3:$B$311,MATCH($A271,'AAYME 2021_List'!$A$3:$A$311,0))="Yes","Yes","No")</f>
        <v>Yes</v>
      </c>
      <c r="BC271" s="48" t="str">
        <f>IF(INDEX('AAYME 2021_List'!$A$3:$A$311,MATCH($A271,'AAYME 2021_List'!$A$3:$A$311,0))=$A271,INDEX('AAYME 2021_List'!$C$3:$C$311,MATCH($A271,'AAYME 2021_List'!$A$3:$A$311,0)),"")</f>
        <v>06-Finalist</v>
      </c>
    </row>
    <row r="272" spans="1:55" x14ac:dyDescent="0.3">
      <c r="A272" s="48"/>
      <c r="B272" s="8">
        <v>284</v>
      </c>
      <c r="C272" s="143" t="s">
        <v>4575</v>
      </c>
      <c r="D272" s="143" t="s">
        <v>4576</v>
      </c>
      <c r="E272" s="143" t="s">
        <v>335</v>
      </c>
      <c r="F272" s="143" t="s">
        <v>170</v>
      </c>
      <c r="H272" s="8">
        <v>6628166110</v>
      </c>
      <c r="I272" s="143" t="s">
        <v>401</v>
      </c>
      <c r="J272" s="143" t="s">
        <v>4372</v>
      </c>
      <c r="K272" s="143" t="s">
        <v>4577</v>
      </c>
      <c r="L272" s="8" t="s">
        <v>4578</v>
      </c>
      <c r="M272" s="8" t="s">
        <v>4579</v>
      </c>
      <c r="N272" s="8" t="s">
        <v>4580</v>
      </c>
      <c r="O272" s="8">
        <v>6628166110</v>
      </c>
      <c r="P272" s="143" t="s">
        <v>2159</v>
      </c>
      <c r="Q272" s="143" t="s">
        <v>43</v>
      </c>
      <c r="R272" s="8" t="s">
        <v>4581</v>
      </c>
      <c r="T272" s="143" t="s">
        <v>4376</v>
      </c>
      <c r="U272" s="143" t="s">
        <v>4376</v>
      </c>
      <c r="V272" s="8" t="s">
        <v>488</v>
      </c>
      <c r="W272" s="8">
        <v>38801</v>
      </c>
      <c r="X272" s="8" t="s">
        <v>348</v>
      </c>
      <c r="Y272" s="143" t="s">
        <v>4563</v>
      </c>
      <c r="Z272" s="8" t="s">
        <v>2114</v>
      </c>
      <c r="AE272" s="233" t="s">
        <v>49</v>
      </c>
      <c r="AF272" s="8" t="s">
        <v>4582</v>
      </c>
      <c r="AG272" s="8" t="s">
        <v>4583</v>
      </c>
      <c r="AI272" s="8" t="s">
        <v>442</v>
      </c>
      <c r="AL272" s="48" t="str">
        <f>IF($U272="","",IF(RIGHT($U272,4)=", MS",INDEX(DropDowns!$G$4:$G$1251,MATCH(TRIM($U272),DropDowns!$F$4:$F$1251,0)),INDEX(DropDowns!$G$4:$G$1251,MATCH(TRIM($U272)&amp;", MS",DropDowns!$F$4:$F$1251,0))))</f>
        <v>Lee</v>
      </c>
      <c r="AM272" s="48" t="s">
        <v>2130</v>
      </c>
      <c r="AN272" s="48" t="str">
        <f t="shared" si="43"/>
        <v>Aziyah|Stovall||8</v>
      </c>
      <c r="AO272" s="48" t="str">
        <f t="shared" si="44"/>
        <v>Aziyah|Stovall|8</v>
      </c>
      <c r="AP272" s="48" t="e">
        <f>INDEX(Transcripts_2021!$V$2:$V$324,MATCH($AN272,Transcripts_2021!$V$2:$V$324,0))</f>
        <v>#N/A</v>
      </c>
      <c r="AQ272" s="48" t="e">
        <f>INDEX(Transcripts_2021!$W$2:$W$324,MATCH($AO272,Transcripts_2021!$W$2:$W$324,0))</f>
        <v>#N/A</v>
      </c>
      <c r="AR272" s="68" t="e">
        <f t="shared" si="45"/>
        <v>#N/A</v>
      </c>
      <c r="AS272" s="68" t="e">
        <f t="shared" si="46"/>
        <v>#N/A</v>
      </c>
      <c r="AT272" s="48" t="str">
        <f t="shared" si="41"/>
        <v>0284</v>
      </c>
      <c r="AU272" s="48" t="e">
        <f>INDEX(Transcripts_2021!$AC$2:$AC$324,MATCH($AO272,Transcripts_2021!$W$2:$W$324,0))</f>
        <v>#N/A</v>
      </c>
      <c r="AV272" s="68" t="str">
        <f t="shared" si="42"/>
        <v>Yes</v>
      </c>
      <c r="AW272" s="68" t="str">
        <f>IF(INDEX(DropDowns!$E$3:$E$336,MATCH("*"&amp;$AF272&amp;"*",$AF$2:$AF$651,0))="","",INDEX(DropDowns!$E$3:$E$336,MATCH("*"&amp;$AF272&amp;"*",$AF$2:$AF$651,0)))</f>
        <v>Respiratory Therapy Technology</v>
      </c>
      <c r="AX272" s="68" t="str">
        <f>IF(INDEX(DropDowns!$E$3:$E$336,MATCH("*"&amp;$AG272&amp;"*",$AG$2:$AG$651,0))="","",INDEX(DropDowns!$E$3:$E$336,MATCH("*"&amp;$AG272&amp;"*",$AG$2:$AG$651,0)))</f>
        <v>Respiratory Therapy Technology</v>
      </c>
      <c r="AY272" s="48" t="e">
        <f t="shared" si="47"/>
        <v>#N/A</v>
      </c>
      <c r="AZ272" s="48" t="str">
        <f t="shared" si="48"/>
        <v>Phelton Moss</v>
      </c>
      <c r="BA272" s="48" t="str">
        <f>$AZ272&amp;COUNTIF($AZ272:$AZ$651,$AZ272)</f>
        <v>Phelton Moss1</v>
      </c>
      <c r="BB272" s="68" t="e">
        <f>IF(INDEX('AAYME 2021_List'!$B$3:$B$311,MATCH($A272,'AAYME 2021_List'!$A$3:$A$311,0))="Yes","Yes","No")</f>
        <v>#N/A</v>
      </c>
      <c r="BC272" s="8" t="s">
        <v>2131</v>
      </c>
    </row>
    <row r="273" spans="1:55" x14ac:dyDescent="0.3">
      <c r="A273" s="48" t="str">
        <f>$AT273&amp;"-"&amp;UPPER(LEFT($D273,3))&amp;"-"&amp;UPPER(LEFT($C273,2))&amp;"-"&amp;$AU273</f>
        <v>0285-ROB-AU-0289</v>
      </c>
      <c r="B273" s="8">
        <v>285</v>
      </c>
      <c r="C273" s="143" t="s">
        <v>4584</v>
      </c>
      <c r="D273" s="143" t="s">
        <v>609</v>
      </c>
      <c r="E273" s="143" t="s">
        <v>335</v>
      </c>
      <c r="F273" s="143" t="s">
        <v>170</v>
      </c>
      <c r="G273" s="8" t="s">
        <v>4585</v>
      </c>
      <c r="I273" s="143" t="s">
        <v>376</v>
      </c>
      <c r="J273" s="143" t="s">
        <v>3296</v>
      </c>
      <c r="K273" s="143" t="s">
        <v>3317</v>
      </c>
      <c r="L273" s="8" t="s">
        <v>4586</v>
      </c>
      <c r="M273" s="8" t="s">
        <v>4587</v>
      </c>
      <c r="N273" s="8" t="s">
        <v>4588</v>
      </c>
      <c r="O273" s="8">
        <v>5016804467</v>
      </c>
      <c r="P273" s="143" t="s">
        <v>2112</v>
      </c>
      <c r="Q273" s="143" t="s">
        <v>43</v>
      </c>
      <c r="R273" s="8" t="s">
        <v>4589</v>
      </c>
      <c r="T273" s="143" t="s">
        <v>3322</v>
      </c>
      <c r="U273" s="143" t="s">
        <v>3322</v>
      </c>
      <c r="V273" s="8" t="s">
        <v>488</v>
      </c>
      <c r="W273" s="8">
        <v>38804</v>
      </c>
      <c r="X273" s="8" t="s">
        <v>348</v>
      </c>
      <c r="Y273" s="143" t="s">
        <v>225</v>
      </c>
      <c r="Z273" s="8" t="s">
        <v>2114</v>
      </c>
      <c r="AB273" s="8" t="s">
        <v>2115</v>
      </c>
      <c r="AE273" s="233" t="s">
        <v>48</v>
      </c>
      <c r="AF273" s="8" t="s">
        <v>4590</v>
      </c>
      <c r="AG273" s="8" t="s">
        <v>4591</v>
      </c>
      <c r="AH273" s="8" t="s">
        <v>4592</v>
      </c>
      <c r="AI273" s="8" t="s">
        <v>2165</v>
      </c>
      <c r="AJ273" s="8" t="s">
        <v>4593</v>
      </c>
      <c r="AL273" s="48" t="str">
        <f>IF($U273="","",IF(RIGHT($U273,4)=", MS",INDEX(DropDowns!$G$4:$G$1251,MATCH(TRIM($U273),DropDowns!$F$4:$F$1251,0)),INDEX(DropDowns!$G$4:$G$1251,MATCH(TRIM($U273)&amp;", MS",DropDowns!$F$4:$F$1251,0))))</f>
        <v>Lee</v>
      </c>
      <c r="AM273" s="48" t="str">
        <f>IF(INDEX('AAYME 2021_List'!$A$3:$A$311,MATCH($A273,'AAYME 2021_List'!$A$3:$A$311,0))=$A273,INDEX('AAYME 2021_List'!$AC$3:$AC$311,MATCH($A273,'AAYME 2021_List'!$A$3:$A$311,0)),"")</f>
        <v>Lee</v>
      </c>
      <c r="AN273" s="48" t="str">
        <f t="shared" si="43"/>
        <v>Aubry|Robertson|aubry213@outlook.com|9</v>
      </c>
      <c r="AO273" s="48" t="str">
        <f t="shared" si="44"/>
        <v>Aubry|Robertson|9</v>
      </c>
      <c r="AP273" s="48" t="str">
        <f>INDEX(Transcripts_2021!$V$2:$V$324,MATCH($AN273,Transcripts_2021!$V$2:$V$324,0))</f>
        <v>Aubry|Robertson|aubry213@outlook.com|9</v>
      </c>
      <c r="AQ273" s="48" t="str">
        <f>INDEX(Transcripts_2021!$W$2:$W$324,MATCH($AO273,Transcripts_2021!$W$2:$W$324,0))</f>
        <v>Aubry|Robertson|9</v>
      </c>
      <c r="AR273" s="68" t="str">
        <f t="shared" si="45"/>
        <v>Yes</v>
      </c>
      <c r="AS273" s="68" t="str">
        <f t="shared" si="46"/>
        <v>Yes</v>
      </c>
      <c r="AT273" s="48" t="str">
        <f t="shared" si="41"/>
        <v>0285</v>
      </c>
      <c r="AU273" s="48" t="str">
        <f>INDEX(Transcripts_2021!$AC$2:$AC$324,MATCH($AO273,Transcripts_2021!$W$2:$W$324,0))</f>
        <v>0289</v>
      </c>
      <c r="AV273" s="68" t="str">
        <f t="shared" si="42"/>
        <v>Yes</v>
      </c>
      <c r="AW273" s="68" t="str">
        <f>IF(INDEX(DropDowns!$E$3:$E$336,MATCH("*"&amp;$AF273&amp;"*",$AF$2:$AF$651,0))="","",INDEX(DropDowns!$E$3:$E$336,MATCH("*"&amp;$AF273&amp;"*",$AF$2:$AF$651,0)))</f>
        <v>RN</v>
      </c>
      <c r="AX273" s="68" t="str">
        <f>IF(INDEX(DropDowns!$E$3:$E$336,MATCH("*"&amp;$AG273&amp;"*",$AG$2:$AG$651,0))="","",INDEX(DropDowns!$E$3:$E$336,MATCH("*"&amp;$AG273&amp;"*",$AG$2:$AG$651,0)))</f>
        <v>RN</v>
      </c>
      <c r="AY273" s="48" t="str">
        <f t="shared" si="47"/>
        <v>0285-ROB-AU-0289</v>
      </c>
      <c r="AZ273" s="48" t="str">
        <f t="shared" si="48"/>
        <v>Vashaun Dykes</v>
      </c>
      <c r="BA273" s="48" t="str">
        <f>$AZ273&amp;COUNTIF($AZ273:$AZ$651,$AZ273)</f>
        <v>Vashaun Dykes1</v>
      </c>
      <c r="BB273" s="68" t="str">
        <f>IF(INDEX('AAYME 2021_List'!$B$3:$B$311,MATCH($A273,'AAYME 2021_List'!$A$3:$A$311,0))="Yes","Yes","No")</f>
        <v>Yes</v>
      </c>
      <c r="BC273" s="48" t="str">
        <f>IF(INDEX('AAYME 2021_List'!$A$3:$A$311,MATCH($A273,'AAYME 2021_List'!$A$3:$A$311,0))=$A273,INDEX('AAYME 2021_List'!$C$3:$C$311,MATCH($A273,'AAYME 2021_List'!$A$3:$A$311,0)),"")</f>
        <v>06-Finalist</v>
      </c>
    </row>
    <row r="274" spans="1:55" x14ac:dyDescent="0.3">
      <c r="A274" s="48"/>
      <c r="B274" s="8">
        <v>286</v>
      </c>
      <c r="C274" s="143" t="s">
        <v>1806</v>
      </c>
      <c r="D274" s="143" t="s">
        <v>4594</v>
      </c>
      <c r="E274" s="143" t="s">
        <v>335</v>
      </c>
      <c r="F274" s="143" t="s">
        <v>169</v>
      </c>
      <c r="G274" s="8" t="s">
        <v>4595</v>
      </c>
      <c r="H274" s="8">
        <v>6624251383</v>
      </c>
      <c r="I274" s="143" t="s">
        <v>401</v>
      </c>
      <c r="J274" s="143" t="s">
        <v>236</v>
      </c>
      <c r="K274" s="143" t="s">
        <v>236</v>
      </c>
      <c r="L274" s="8" t="s">
        <v>4596</v>
      </c>
      <c r="M274" s="8" t="s">
        <v>4597</v>
      </c>
      <c r="N274" s="8" t="s">
        <v>4595</v>
      </c>
      <c r="O274" s="8">
        <v>6622426677</v>
      </c>
      <c r="P274" s="143" t="s">
        <v>2159</v>
      </c>
      <c r="Q274" s="143" t="s">
        <v>43</v>
      </c>
      <c r="R274" s="8" t="s">
        <v>4598</v>
      </c>
      <c r="T274" s="143" t="s">
        <v>3202</v>
      </c>
      <c r="U274" s="143" t="s">
        <v>3202</v>
      </c>
      <c r="V274" s="8" t="s">
        <v>488</v>
      </c>
      <c r="W274" s="8">
        <v>39341</v>
      </c>
      <c r="X274" s="8" t="s">
        <v>348</v>
      </c>
      <c r="Y274" s="143" t="s">
        <v>236</v>
      </c>
      <c r="Z274" s="8" t="s">
        <v>2114</v>
      </c>
      <c r="AB274" s="8" t="s">
        <v>2115</v>
      </c>
      <c r="AE274" s="233" t="s">
        <v>48</v>
      </c>
      <c r="AF274" s="8" t="s">
        <v>4599</v>
      </c>
      <c r="AG274" s="8" t="s">
        <v>4600</v>
      </c>
      <c r="AI274" s="8" t="s">
        <v>442</v>
      </c>
      <c r="AJ274" s="8" t="s">
        <v>4601</v>
      </c>
      <c r="AL274" s="48" t="str">
        <f>IF($U274="","",IF(RIGHT($U274,4)=", MS",INDEX(DropDowns!$G$4:$G$1251,MATCH(TRIM($U274),DropDowns!$F$4:$F$1251,0)),INDEX(DropDowns!$G$4:$G$1251,MATCH(TRIM($U274)&amp;", MS",DropDowns!$F$4:$F$1251,0))))</f>
        <v>Noxubee</v>
      </c>
      <c r="AM274" s="48" t="s">
        <v>2130</v>
      </c>
      <c r="AN274" s="48" t="str">
        <f t="shared" si="43"/>
        <v>Jayden|Sjelton|Shawandareadus3@gmail.com|8</v>
      </c>
      <c r="AO274" s="48" t="str">
        <f t="shared" si="44"/>
        <v>Jayden|Sjelton|8</v>
      </c>
      <c r="AP274" s="48" t="e">
        <f>INDEX(Transcripts_2021!$V$2:$V$324,MATCH($AN274,Transcripts_2021!$V$2:$V$324,0))</f>
        <v>#N/A</v>
      </c>
      <c r="AQ274" s="48" t="e">
        <f>INDEX(Transcripts_2021!$W$2:$W$324,MATCH($AO274,Transcripts_2021!$W$2:$W$324,0))</f>
        <v>#N/A</v>
      </c>
      <c r="AR274" s="68" t="e">
        <f t="shared" si="45"/>
        <v>#N/A</v>
      </c>
      <c r="AS274" s="68" t="e">
        <f t="shared" si="46"/>
        <v>#N/A</v>
      </c>
      <c r="AT274" s="48" t="str">
        <f t="shared" si="41"/>
        <v>0286</v>
      </c>
      <c r="AU274" s="48" t="e">
        <f>INDEX(Transcripts_2021!$AC$2:$AC$324,MATCH($AO274,Transcripts_2021!$W$2:$W$324,0))</f>
        <v>#N/A</v>
      </c>
      <c r="AV274" s="68" t="str">
        <f t="shared" si="42"/>
        <v>Yes</v>
      </c>
      <c r="AW274" s="68" t="str">
        <f>IF(INDEX(DropDowns!$E$3:$E$336,MATCH("*"&amp;$AF274&amp;"*",$AF$2:$AF$651,0))="","",INDEX(DropDowns!$E$3:$E$336,MATCH("*"&amp;$AF274&amp;"*",$AF$2:$AF$651,0)))</f>
        <v>Robotics</v>
      </c>
      <c r="AX274" s="68" t="str">
        <f>IF(INDEX(DropDowns!$E$3:$E$336,MATCH("*"&amp;$AG274&amp;"*",$AG$2:$AG$651,0))="","",INDEX(DropDowns!$E$3:$E$336,MATCH("*"&amp;$AG274&amp;"*",$AG$2:$AG$651,0)))</f>
        <v>Robotics</v>
      </c>
      <c r="AY274" s="48" t="e">
        <f t="shared" si="47"/>
        <v>#N/A</v>
      </c>
      <c r="AZ274" s="48" t="str">
        <f t="shared" si="48"/>
        <v>Shawanda Readus</v>
      </c>
      <c r="BA274" s="48" t="str">
        <f>$AZ274&amp;COUNTIF($AZ274:$AZ$651,$AZ274)</f>
        <v>Shawanda Readus1</v>
      </c>
      <c r="BB274" s="68" t="e">
        <f>IF(INDEX('AAYME 2021_List'!$B$3:$B$311,MATCH($A274,'AAYME 2021_List'!$A$3:$A$311,0))="Yes","Yes","No")</f>
        <v>#N/A</v>
      </c>
      <c r="BC274" s="8" t="s">
        <v>2131</v>
      </c>
    </row>
    <row r="275" spans="1:55" x14ac:dyDescent="0.3">
      <c r="A275" s="48"/>
      <c r="B275" s="8">
        <v>287</v>
      </c>
      <c r="C275" s="143" t="s">
        <v>4094</v>
      </c>
      <c r="D275" s="143" t="s">
        <v>3751</v>
      </c>
      <c r="E275" s="143" t="s">
        <v>335</v>
      </c>
      <c r="F275" s="143" t="s">
        <v>169</v>
      </c>
      <c r="G275" s="8" t="s">
        <v>4602</v>
      </c>
      <c r="H275" s="8">
        <v>6626872099</v>
      </c>
      <c r="I275" s="143" t="s">
        <v>340</v>
      </c>
      <c r="J275" s="143" t="s">
        <v>4603</v>
      </c>
      <c r="K275" s="143" t="s">
        <v>225</v>
      </c>
      <c r="L275" s="8" t="s">
        <v>4604</v>
      </c>
      <c r="M275" s="8" t="s">
        <v>3751</v>
      </c>
      <c r="N275" s="8" t="s">
        <v>4602</v>
      </c>
      <c r="O275" s="8">
        <v>6626872099</v>
      </c>
      <c r="P275" s="143" t="s">
        <v>2112</v>
      </c>
      <c r="Q275" s="143"/>
      <c r="R275" s="8" t="s">
        <v>4605</v>
      </c>
      <c r="T275" s="143" t="s">
        <v>1358</v>
      </c>
      <c r="U275" s="143" t="s">
        <v>1358</v>
      </c>
      <c r="V275" s="8" t="s">
        <v>488</v>
      </c>
      <c r="W275" s="8">
        <v>38878</v>
      </c>
      <c r="X275" s="8" t="s">
        <v>348</v>
      </c>
      <c r="Y275" s="143" t="s">
        <v>371</v>
      </c>
      <c r="Z275" s="8" t="s">
        <v>2114</v>
      </c>
      <c r="AB275" s="8" t="s">
        <v>2115</v>
      </c>
      <c r="AE275" s="233" t="s">
        <v>49</v>
      </c>
      <c r="AF275" s="8" t="s">
        <v>4606</v>
      </c>
      <c r="AI275" s="8" t="s">
        <v>369</v>
      </c>
      <c r="AL275" s="48" t="str">
        <f>IF($U275="","",IF(RIGHT($U275,4)=", MS",INDEX(DropDowns!$G$4:$G$1251,MATCH(TRIM($U275),DropDowns!$F$4:$F$1251,0)),INDEX(DropDowns!$G$4:$G$1251,MATCH(TRIM($U275)&amp;", MS",DropDowns!$F$4:$F$1251,0))))</f>
        <v>Lee</v>
      </c>
      <c r="AM275" s="48" t="s">
        <v>2130</v>
      </c>
      <c r="AN275" s="48" t="str">
        <f t="shared" si="43"/>
        <v>Channing|Martin|mqushawina@yahoo.com|7</v>
      </c>
      <c r="AO275" s="48" t="str">
        <f t="shared" si="44"/>
        <v>Channing|Martin|7</v>
      </c>
      <c r="AP275" s="48" t="e">
        <f>INDEX(Transcripts_2021!$V$2:$V$324,MATCH($AN275,Transcripts_2021!$V$2:$V$324,0))</f>
        <v>#N/A</v>
      </c>
      <c r="AQ275" s="48" t="e">
        <f>INDEX(Transcripts_2021!$W$2:$W$324,MATCH($AO275,Transcripts_2021!$W$2:$W$324,0))</f>
        <v>#N/A</v>
      </c>
      <c r="AR275" s="68" t="e">
        <f t="shared" si="45"/>
        <v>#N/A</v>
      </c>
      <c r="AS275" s="68" t="e">
        <f t="shared" si="46"/>
        <v>#N/A</v>
      </c>
      <c r="AT275" s="48" t="str">
        <f t="shared" si="41"/>
        <v>0287</v>
      </c>
      <c r="AU275" s="48" t="e">
        <f>INDEX(Transcripts_2021!$AC$2:$AC$324,MATCH($AO275,Transcripts_2021!$W$2:$W$324,0))</f>
        <v>#N/A</v>
      </c>
      <c r="AV275" s="68" t="str">
        <f t="shared" si="42"/>
        <v>No</v>
      </c>
      <c r="AW275" s="68" t="str">
        <f>IF(INDEX(DropDowns!$E$3:$E$336,MATCH("*"&amp;$AF275&amp;"*",$AF$2:$AF$651,0))="","",INDEX(DropDowns!$E$3:$E$336,MATCH("*"&amp;$AF275&amp;"*",$AF$2:$AF$651,0)))</f>
        <v>Robots</v>
      </c>
      <c r="AX275" s="68" t="str">
        <f>IF(INDEX(DropDowns!$E$3:$E$336,MATCH("*"&amp;$AG275&amp;"*",$AG$2:$AG$651,0))="","",INDEX(DropDowns!$E$3:$E$336,MATCH("*"&amp;$AG275&amp;"*",$AG$2:$AG$651,0)))</f>
        <v>Acid</v>
      </c>
      <c r="AY275" s="48" t="e">
        <f t="shared" si="47"/>
        <v>#N/A</v>
      </c>
      <c r="AZ275" s="48" t="str">
        <f t="shared" si="48"/>
        <v>Qushawina Martin</v>
      </c>
      <c r="BA275" s="48" t="str">
        <f>$AZ275&amp;COUNTIF($AZ275:$AZ$651,$AZ275)</f>
        <v>Qushawina Martin1</v>
      </c>
      <c r="BB275" s="68" t="e">
        <f>IF(INDEX('AAYME 2021_List'!$B$3:$B$311,MATCH($A275,'AAYME 2021_List'!$A$3:$A$311,0))="Yes","Yes","No")</f>
        <v>#N/A</v>
      </c>
      <c r="BC275" s="8" t="s">
        <v>2131</v>
      </c>
    </row>
    <row r="276" spans="1:55" x14ac:dyDescent="0.3">
      <c r="A276" s="48"/>
      <c r="B276" s="8">
        <v>288</v>
      </c>
      <c r="C276" s="143" t="s">
        <v>4607</v>
      </c>
      <c r="D276" s="143" t="s">
        <v>4608</v>
      </c>
      <c r="E276" s="143" t="s">
        <v>335</v>
      </c>
      <c r="F276" s="143" t="s">
        <v>170</v>
      </c>
      <c r="I276" s="143" t="s">
        <v>376</v>
      </c>
      <c r="J276" s="143" t="s">
        <v>4609</v>
      </c>
      <c r="K276" s="143" t="s">
        <v>3189</v>
      </c>
      <c r="L276" s="8" t="s">
        <v>4610</v>
      </c>
      <c r="M276" s="8" t="s">
        <v>4608</v>
      </c>
      <c r="N276" s="8" t="s">
        <v>4611</v>
      </c>
      <c r="O276" s="8">
        <v>6016088427</v>
      </c>
      <c r="P276" s="143" t="s">
        <v>2159</v>
      </c>
      <c r="Q276" s="143" t="s">
        <v>43</v>
      </c>
      <c r="R276" s="8" t="s">
        <v>4612</v>
      </c>
      <c r="S276" s="8" t="s">
        <v>4613</v>
      </c>
      <c r="T276" s="143" t="s">
        <v>214</v>
      </c>
      <c r="U276" s="143" t="s">
        <v>214</v>
      </c>
      <c r="V276" s="8" t="s">
        <v>488</v>
      </c>
      <c r="W276" s="8">
        <v>39209</v>
      </c>
      <c r="X276" s="8" t="s">
        <v>348</v>
      </c>
      <c r="Y276" s="143" t="s">
        <v>209</v>
      </c>
      <c r="Z276" s="8" t="s">
        <v>2114</v>
      </c>
      <c r="AB276" s="8" t="s">
        <v>2115</v>
      </c>
      <c r="AE276" s="233" t="s">
        <v>50</v>
      </c>
      <c r="AF276" s="8" t="s">
        <v>4614</v>
      </c>
      <c r="AG276" s="8" t="s">
        <v>4615</v>
      </c>
      <c r="AH276" s="8" t="s">
        <v>4616</v>
      </c>
      <c r="AI276" s="8" t="s">
        <v>369</v>
      </c>
      <c r="AL276" s="48" t="str">
        <f>IF($U276="","",IF(RIGHT($U276,4)=", MS",INDEX(DropDowns!$G$4:$G$1251,MATCH(TRIM($U276),DropDowns!$F$4:$F$1251,0)),INDEX(DropDowns!$G$4:$G$1251,MATCH(TRIM($U276)&amp;", MS",DropDowns!$F$4:$F$1251,0))))</f>
        <v>Hinds</v>
      </c>
      <c r="AM276" s="48" t="s">
        <v>2130</v>
      </c>
      <c r="AN276" s="48" t="str">
        <f t="shared" si="43"/>
        <v>Adrianna|Ware||9</v>
      </c>
      <c r="AO276" s="48" t="str">
        <f t="shared" si="44"/>
        <v>Adrianna|Ware|9</v>
      </c>
      <c r="AP276" s="48" t="e">
        <f>INDEX(Transcripts_2021!$V$2:$V$324,MATCH($AN276,Transcripts_2021!$V$2:$V$324,0))</f>
        <v>#N/A</v>
      </c>
      <c r="AQ276" s="48" t="e">
        <f>INDEX(Transcripts_2021!$W$2:$W$324,MATCH($AO276,Transcripts_2021!$W$2:$W$324,0))</f>
        <v>#N/A</v>
      </c>
      <c r="AR276" s="68" t="e">
        <f t="shared" si="45"/>
        <v>#N/A</v>
      </c>
      <c r="AS276" s="68" t="e">
        <f t="shared" si="46"/>
        <v>#N/A</v>
      </c>
      <c r="AT276" s="48" t="str">
        <f t="shared" si="41"/>
        <v>0288</v>
      </c>
      <c r="AU276" s="48" t="e">
        <f>INDEX(Transcripts_2021!$AC$2:$AC$324,MATCH($AO276,Transcripts_2021!$W$2:$W$324,0))</f>
        <v>#N/A</v>
      </c>
      <c r="AV276" s="70" t="str">
        <f t="shared" si="42"/>
        <v>Yes</v>
      </c>
      <c r="AW276" s="68" t="e">
        <f>IF(INDEX(DropDowns!$E$3:$E$336,MATCH("*"&amp;$AF276&amp;"*",$AF$2:$AF$651,0))="","",INDEX(DropDowns!$E$3:$E$336,MATCH("*"&amp;$AF276&amp;"*",$AF$2:$AF$651,0)))</f>
        <v>#VALUE!</v>
      </c>
      <c r="AX276" s="68" t="str">
        <f>IF(INDEX(DropDowns!$E$3:$E$336,MATCH("*"&amp;$AG276&amp;"*",$AG$2:$AG$651,0))="","",INDEX(DropDowns!$E$3:$E$336,MATCH("*"&amp;$AG276&amp;"*",$AG$2:$AG$651,0)))</f>
        <v>Rocket</v>
      </c>
      <c r="AY276" s="48" t="e">
        <f t="shared" si="47"/>
        <v>#N/A</v>
      </c>
      <c r="AZ276" s="48" t="str">
        <f t="shared" si="48"/>
        <v>Tamara Ware</v>
      </c>
      <c r="BA276" s="48" t="str">
        <f>$AZ276&amp;COUNTIF($AZ276:$AZ$651,$AZ276)</f>
        <v>Tamara Ware2</v>
      </c>
      <c r="BB276" s="68" t="e">
        <f>IF(INDEX('AAYME 2021_List'!$B$3:$B$311,MATCH($A276,'AAYME 2021_List'!$A$3:$A$311,0))="Yes","Yes","No")</f>
        <v>#N/A</v>
      </c>
      <c r="BC276" s="8" t="s">
        <v>2131</v>
      </c>
    </row>
    <row r="277" spans="1:55" x14ac:dyDescent="0.3">
      <c r="A277" s="48" t="str">
        <f>$AT277&amp;"-"&amp;UPPER(LEFT($D277,3))&amp;"-"&amp;UPPER(LEFT($C277,2))&amp;"-"&amp;$AU277</f>
        <v>0289-WEL-PA-0317</v>
      </c>
      <c r="B277" s="8">
        <v>289</v>
      </c>
      <c r="C277" s="143" t="s">
        <v>1550</v>
      </c>
      <c r="D277" s="143" t="s">
        <v>1551</v>
      </c>
      <c r="E277" s="143" t="s">
        <v>335</v>
      </c>
      <c r="F277" s="143" t="s">
        <v>170</v>
      </c>
      <c r="G277" s="8" t="s">
        <v>1556</v>
      </c>
      <c r="H277" s="8">
        <v>9013448035</v>
      </c>
      <c r="I277" s="143" t="s">
        <v>340</v>
      </c>
      <c r="J277" s="143" t="s">
        <v>4249</v>
      </c>
      <c r="K277" s="143" t="s">
        <v>2393</v>
      </c>
      <c r="L277" s="8" t="s">
        <v>1555</v>
      </c>
      <c r="M277" s="8" t="s">
        <v>249</v>
      </c>
      <c r="N277" s="8" t="s">
        <v>1556</v>
      </c>
      <c r="O277" s="8">
        <v>9013348035</v>
      </c>
      <c r="P277" s="143" t="s">
        <v>2112</v>
      </c>
      <c r="Q277" s="143" t="s">
        <v>441</v>
      </c>
      <c r="R277" s="8" t="s">
        <v>4617</v>
      </c>
      <c r="T277" s="143" t="s">
        <v>654</v>
      </c>
      <c r="U277" s="143" t="s">
        <v>654</v>
      </c>
      <c r="V277" s="8" t="s">
        <v>488</v>
      </c>
      <c r="W277" s="8">
        <v>38672</v>
      </c>
      <c r="X277" s="8" t="s">
        <v>348</v>
      </c>
      <c r="Y277" s="143" t="s">
        <v>2393</v>
      </c>
      <c r="Z277" s="8" t="s">
        <v>2114</v>
      </c>
      <c r="AE277" s="233" t="s">
        <v>48</v>
      </c>
      <c r="AF277" s="8" t="s">
        <v>4618</v>
      </c>
      <c r="AG277" s="8" t="s">
        <v>4619</v>
      </c>
      <c r="AH277" s="8" t="s">
        <v>4620</v>
      </c>
      <c r="AI277" s="8" t="s">
        <v>459</v>
      </c>
      <c r="AJ277" s="8" t="s">
        <v>4621</v>
      </c>
      <c r="AK277" s="8" t="s">
        <v>4622</v>
      </c>
      <c r="AL277" s="48" t="str">
        <f>IF($U277="","",IF(RIGHT($U277,4)=", MS",INDEX(DropDowns!$G$4:$G$1251,MATCH(TRIM($U277),DropDowns!$F$4:$F$1251,0)),INDEX(DropDowns!$G$4:$G$1251,MATCH(TRIM($U277)&amp;", MS",DropDowns!$F$4:$F$1251,0))))</f>
        <v>DeSoto</v>
      </c>
      <c r="AM277" s="48" t="str">
        <f>IF(INDEX('AAYME 2021_List'!$A$3:$A$311,MATCH($A277,'AAYME 2021_List'!$A$3:$A$311,0))=$A277,INDEX('AAYME 2021_List'!$AC$3:$AC$311,MATCH($A277,'AAYME 2021_List'!$A$3:$A$311,0)),"")</f>
        <v>DeSoto</v>
      </c>
      <c r="AN277" s="48" t="str">
        <f t="shared" si="43"/>
        <v>Paige|Wellington|smit9693@gmail.com|7</v>
      </c>
      <c r="AO277" s="48" t="str">
        <f t="shared" si="44"/>
        <v>Paige|Wellington|7</v>
      </c>
      <c r="AP277" s="48" t="str">
        <f>INDEX(Transcripts_2021!$V$2:$V$324,MATCH($AN277,Transcripts_2021!$V$2:$V$324,0))</f>
        <v>Paige|Wellington|smit9693@gmail.com|7</v>
      </c>
      <c r="AQ277" s="48" t="str">
        <f>INDEX(Transcripts_2021!$W$2:$W$324,MATCH($AO277,Transcripts_2021!$W$2:$W$324,0))</f>
        <v>Paige|Wellington|7</v>
      </c>
      <c r="AR277" s="68" t="str">
        <f t="shared" si="45"/>
        <v>Yes</v>
      </c>
      <c r="AS277" s="68" t="str">
        <f t="shared" si="46"/>
        <v>Yes</v>
      </c>
      <c r="AT277" s="48" t="str">
        <f t="shared" si="41"/>
        <v>0289</v>
      </c>
      <c r="AU277" s="48" t="str">
        <f>INDEX(Transcripts_2021!$AC$2:$AC$324,MATCH($AO277,Transcripts_2021!$W$2:$W$324,0))</f>
        <v>0317</v>
      </c>
      <c r="AV277" s="68" t="str">
        <f t="shared" si="42"/>
        <v>Yes</v>
      </c>
      <c r="AW277" s="68" t="e">
        <f>IF(INDEX(DropDowns!$E$3:$E$336,MATCH("*"&amp;$AF277&amp;"*",$AF$2:$AF$651,0))="","",INDEX(DropDowns!$E$3:$E$336,MATCH("*"&amp;$AF277&amp;"*",$AF$2:$AF$651,0)))</f>
        <v>#VALUE!</v>
      </c>
      <c r="AX277" s="68" t="str">
        <f>IF(INDEX(DropDowns!$E$3:$E$336,MATCH("*"&amp;$AG277&amp;"*",$AG$2:$AG$651,0))="","",INDEX(DropDowns!$E$3:$E$336,MATCH("*"&amp;$AG277&amp;"*",$AG$2:$AG$651,0)))</f>
        <v>Rocketship</v>
      </c>
      <c r="AY277" s="48" t="str">
        <f t="shared" si="47"/>
        <v>0289-WEL-PA-0317</v>
      </c>
      <c r="AZ277" s="48" t="str">
        <f t="shared" si="48"/>
        <v>Melony Smith</v>
      </c>
      <c r="BA277" s="48" t="str">
        <f>$AZ277&amp;COUNTIF($AZ277:$AZ$651,$AZ277)</f>
        <v>Melony Smith1</v>
      </c>
      <c r="BB277" s="68" t="str">
        <f>IF(INDEX('AAYME 2021_List'!$B$3:$B$311,MATCH($A277,'AAYME 2021_List'!$A$3:$A$311,0))="Yes","Yes","No")</f>
        <v>Yes</v>
      </c>
      <c r="BC277" s="48" t="str">
        <f>IF(INDEX('AAYME 2021_List'!$A$3:$A$311,MATCH($A277,'AAYME 2021_List'!$A$3:$A$311,0))=$A277,INDEX('AAYME 2021_List'!$C$3:$C$311,MATCH($A277,'AAYME 2021_List'!$A$3:$A$311,0)),"")</f>
        <v>07-Alternate</v>
      </c>
    </row>
    <row r="278" spans="1:55" x14ac:dyDescent="0.3">
      <c r="A278" s="48"/>
      <c r="B278" s="8">
        <v>290</v>
      </c>
      <c r="C278" s="143" t="s">
        <v>4623</v>
      </c>
      <c r="D278" s="143" t="s">
        <v>4624</v>
      </c>
      <c r="E278" s="143" t="s">
        <v>335</v>
      </c>
      <c r="F278" s="143" t="s">
        <v>170</v>
      </c>
      <c r="G278" s="8" t="s">
        <v>4625</v>
      </c>
      <c r="H278" s="8">
        <v>6014080803</v>
      </c>
      <c r="I278" s="143" t="s">
        <v>376</v>
      </c>
      <c r="J278" s="143" t="s">
        <v>4626</v>
      </c>
      <c r="K278" s="143" t="s">
        <v>4627</v>
      </c>
      <c r="L278" s="8" t="s">
        <v>2198</v>
      </c>
      <c r="M278" s="8" t="s">
        <v>4624</v>
      </c>
      <c r="N278" s="8" t="s">
        <v>4628</v>
      </c>
      <c r="O278" s="8">
        <v>6015492458</v>
      </c>
      <c r="P278" s="143" t="s">
        <v>441</v>
      </c>
      <c r="Q278" s="143" t="s">
        <v>441</v>
      </c>
      <c r="R278" s="8" t="s">
        <v>4629</v>
      </c>
      <c r="T278" s="143" t="s">
        <v>3122</v>
      </c>
      <c r="U278" s="143" t="s">
        <v>3122</v>
      </c>
      <c r="V278" s="8" t="s">
        <v>488</v>
      </c>
      <c r="W278" s="8">
        <v>39402</v>
      </c>
      <c r="X278" s="8" t="s">
        <v>348</v>
      </c>
      <c r="Y278" s="143" t="s">
        <v>221</v>
      </c>
      <c r="AD278" s="8" t="s">
        <v>2252</v>
      </c>
      <c r="AE278" s="233" t="s">
        <v>49</v>
      </c>
      <c r="AF278" s="8" t="s">
        <v>4630</v>
      </c>
      <c r="AI278" s="8" t="s">
        <v>2165</v>
      </c>
      <c r="AJ278" s="8" t="s">
        <v>4631</v>
      </c>
      <c r="AL278" s="275" t="s">
        <v>221</v>
      </c>
      <c r="AM278" s="48" t="s">
        <v>2130</v>
      </c>
      <c r="AN278" s="48" t="str">
        <f t="shared" si="43"/>
        <v>Laklynn|Hinton|laklynn.hinton@gmial.com|9</v>
      </c>
      <c r="AO278" s="48" t="str">
        <f t="shared" si="44"/>
        <v>Laklynn|Hinton|9</v>
      </c>
      <c r="AP278" s="48" t="e">
        <f>INDEX(Transcripts_2021!$V$2:$V$324,MATCH($AN278,Transcripts_2021!$V$2:$V$324,0))</f>
        <v>#N/A</v>
      </c>
      <c r="AQ278" s="48" t="e">
        <f>INDEX(Transcripts_2021!$W$2:$W$324,MATCH($AO278,Transcripts_2021!$W$2:$W$324,0))</f>
        <v>#N/A</v>
      </c>
      <c r="AR278" s="68" t="e">
        <f t="shared" si="45"/>
        <v>#N/A</v>
      </c>
      <c r="AS278" s="68" t="e">
        <f t="shared" si="46"/>
        <v>#N/A</v>
      </c>
      <c r="AT278" s="48" t="str">
        <f t="shared" si="41"/>
        <v>0290</v>
      </c>
      <c r="AU278" s="48" t="e">
        <f>INDEX(Transcripts_2021!$AC$2:$AC$324,MATCH($AO278,Transcripts_2021!$W$2:$W$324,0))</f>
        <v>#N/A</v>
      </c>
      <c r="AV278" s="68" t="str">
        <f t="shared" si="42"/>
        <v>Yes</v>
      </c>
      <c r="AW278" s="68" t="e">
        <f>IF(INDEX(DropDowns!$E$3:$E$336,MATCH("*"&amp;$AF278&amp;"*",$AF$2:$AF$651,0))="","",INDEX(DropDowns!$E$3:$E$336,MATCH("*"&amp;$AF278&amp;"*",$AF$2:$AF$651,0)))</f>
        <v>#VALUE!</v>
      </c>
      <c r="AX278" s="68" t="str">
        <f>IF(INDEX(DropDowns!$E$3:$E$336,MATCH("*"&amp;$AG278&amp;"*",$AG$2:$AG$651,0))="","",INDEX(DropDowns!$E$3:$E$336,MATCH("*"&amp;$AG278&amp;"*",$AG$2:$AG$651,0)))</f>
        <v>Acid</v>
      </c>
      <c r="AY278" s="48" t="e">
        <f t="shared" si="47"/>
        <v>#N/A</v>
      </c>
      <c r="AZ278" s="48" t="str">
        <f t="shared" si="48"/>
        <v>Regina Hinton</v>
      </c>
      <c r="BA278" s="48" t="str">
        <f>$AZ278&amp;COUNTIF($AZ278:$AZ$651,$AZ278)</f>
        <v>Regina Hinton1</v>
      </c>
      <c r="BB278" s="68" t="e">
        <f>IF(INDEX('AAYME 2021_List'!$B$3:$B$311,MATCH($A278,'AAYME 2021_List'!$A$3:$A$311,0))="Yes","Yes","No")</f>
        <v>#N/A</v>
      </c>
      <c r="BC278" s="8" t="s">
        <v>2131</v>
      </c>
    </row>
    <row r="279" spans="1:55" x14ac:dyDescent="0.3">
      <c r="A279" s="48"/>
      <c r="B279" s="8">
        <v>291</v>
      </c>
      <c r="C279" s="143" t="s">
        <v>4632</v>
      </c>
      <c r="D279" s="143" t="s">
        <v>4608</v>
      </c>
      <c r="E279" s="143" t="s">
        <v>335</v>
      </c>
      <c r="F279" s="143" t="s">
        <v>170</v>
      </c>
      <c r="I279" s="143" t="s">
        <v>340</v>
      </c>
      <c r="J279" s="143" t="s">
        <v>4633</v>
      </c>
      <c r="K279" s="143" t="s">
        <v>3189</v>
      </c>
      <c r="L279" s="8" t="s">
        <v>4610</v>
      </c>
      <c r="M279" s="8" t="s">
        <v>4608</v>
      </c>
      <c r="N279" s="8" t="s">
        <v>4611</v>
      </c>
      <c r="O279" s="8">
        <v>6016088427</v>
      </c>
      <c r="P279" s="143" t="s">
        <v>2159</v>
      </c>
      <c r="Q279" s="143" t="s">
        <v>43</v>
      </c>
      <c r="R279" s="8" t="s">
        <v>4634</v>
      </c>
      <c r="S279" s="8" t="s">
        <v>4635</v>
      </c>
      <c r="T279" s="143" t="s">
        <v>214</v>
      </c>
      <c r="U279" s="143" t="s">
        <v>214</v>
      </c>
      <c r="V279" s="8" t="s">
        <v>488</v>
      </c>
      <c r="W279" s="8">
        <v>39209</v>
      </c>
      <c r="X279" s="8" t="s">
        <v>348</v>
      </c>
      <c r="Y279" s="143" t="s">
        <v>209</v>
      </c>
      <c r="Z279" s="8" t="s">
        <v>2114</v>
      </c>
      <c r="AB279" s="8" t="s">
        <v>2115</v>
      </c>
      <c r="AE279" s="233" t="s">
        <v>49</v>
      </c>
      <c r="AF279" s="8" t="s">
        <v>4636</v>
      </c>
      <c r="AG279" s="8" t="s">
        <v>4637</v>
      </c>
      <c r="AH279" s="8" t="s">
        <v>4638</v>
      </c>
      <c r="AI279" s="8" t="s">
        <v>369</v>
      </c>
      <c r="AL279" s="48" t="str">
        <f>IF($U279="","",IF(RIGHT($U279,4)=", MS",INDEX(DropDowns!$G$4:$G$1251,MATCH(TRIM($U279),DropDowns!$F$4:$F$1251,0)),INDEX(DropDowns!$G$4:$G$1251,MATCH(TRIM($U279)&amp;", MS",DropDowns!$F$4:$F$1251,0))))</f>
        <v>Hinds</v>
      </c>
      <c r="AM279" s="48" t="s">
        <v>2130</v>
      </c>
      <c r="AN279" s="48" t="str">
        <f t="shared" si="43"/>
        <v>Carmen|Ware||7</v>
      </c>
      <c r="AO279" s="48" t="str">
        <f t="shared" si="44"/>
        <v>Carmen|Ware|7</v>
      </c>
      <c r="AP279" s="48" t="e">
        <f>INDEX(Transcripts_2021!$V$2:$V$324,MATCH($AN279,Transcripts_2021!$V$2:$V$324,0))</f>
        <v>#N/A</v>
      </c>
      <c r="AQ279" s="48" t="e">
        <f>INDEX(Transcripts_2021!$W$2:$W$324,MATCH($AO279,Transcripts_2021!$W$2:$W$324,0))</f>
        <v>#N/A</v>
      </c>
      <c r="AR279" s="68" t="e">
        <f t="shared" si="45"/>
        <v>#N/A</v>
      </c>
      <c r="AS279" s="68" t="e">
        <f t="shared" si="46"/>
        <v>#N/A</v>
      </c>
      <c r="AT279" s="48" t="str">
        <f t="shared" si="41"/>
        <v>0291</v>
      </c>
      <c r="AU279" s="48" t="e">
        <f>INDEX(Transcripts_2021!$AC$2:$AC$324,MATCH($AO279,Transcripts_2021!$W$2:$W$324,0))</f>
        <v>#N/A</v>
      </c>
      <c r="AV279" s="68" t="str">
        <f t="shared" si="42"/>
        <v>Yes</v>
      </c>
      <c r="AW279" s="68" t="e">
        <f>IF(INDEX(DropDowns!$E$3:$E$336,MATCH("*"&amp;$AF279&amp;"*",$AF$2:$AF$651,0))="","",INDEX(DropDowns!$E$3:$E$336,MATCH("*"&amp;$AF279&amp;"*",$AF$2:$AF$651,0)))</f>
        <v>#VALUE!</v>
      </c>
      <c r="AX279" s="68" t="str">
        <f>IF(INDEX(DropDowns!$E$3:$E$336,MATCH("*"&amp;$AG279&amp;"*",$AG$2:$AG$651,0))="","",INDEX(DropDowns!$E$3:$E$336,MATCH("*"&amp;$AG279&amp;"*",$AG$2:$AG$651,0)))</f>
        <v>Saturn</v>
      </c>
      <c r="AY279" s="48" t="e">
        <f t="shared" si="47"/>
        <v>#N/A</v>
      </c>
      <c r="AZ279" s="48" t="str">
        <f t="shared" si="48"/>
        <v>Tamara Ware</v>
      </c>
      <c r="BA279" s="48" t="str">
        <f>$AZ279&amp;COUNTIF($AZ279:$AZ$651,$AZ279)</f>
        <v>Tamara Ware1</v>
      </c>
      <c r="BB279" s="68" t="e">
        <f>IF(INDEX('AAYME 2021_List'!$B$3:$B$311,MATCH($A279,'AAYME 2021_List'!$A$3:$A$311,0))="Yes","Yes","No")</f>
        <v>#N/A</v>
      </c>
      <c r="BC279" s="8" t="s">
        <v>2131</v>
      </c>
    </row>
    <row r="280" spans="1:55" x14ac:dyDescent="0.3">
      <c r="A280" s="48"/>
      <c r="B280" s="8">
        <v>292</v>
      </c>
      <c r="C280" s="143" t="s">
        <v>4639</v>
      </c>
      <c r="D280" s="143" t="s">
        <v>4546</v>
      </c>
      <c r="E280" s="143" t="s">
        <v>335</v>
      </c>
      <c r="F280" s="143" t="s">
        <v>169</v>
      </c>
      <c r="G280" s="8" t="s">
        <v>4640</v>
      </c>
      <c r="I280" s="143" t="s">
        <v>340</v>
      </c>
      <c r="J280" s="143" t="s">
        <v>4641</v>
      </c>
      <c r="K280" s="143" t="s">
        <v>2393</v>
      </c>
      <c r="L280" s="8" t="s">
        <v>4642</v>
      </c>
      <c r="M280" s="8" t="s">
        <v>4643</v>
      </c>
      <c r="N280" s="8" t="s">
        <v>4640</v>
      </c>
      <c r="O280" s="8">
        <v>9018708082</v>
      </c>
      <c r="P280" s="143" t="s">
        <v>2112</v>
      </c>
      <c r="Q280" s="143" t="s">
        <v>394</v>
      </c>
      <c r="R280" s="8" t="s">
        <v>4644</v>
      </c>
      <c r="T280" s="143" t="s">
        <v>683</v>
      </c>
      <c r="U280" s="143" t="s">
        <v>683</v>
      </c>
      <c r="V280" s="8" t="s">
        <v>488</v>
      </c>
      <c r="W280" s="8">
        <v>38654</v>
      </c>
      <c r="X280" s="8" t="s">
        <v>348</v>
      </c>
      <c r="Y280" s="143" t="s">
        <v>2393</v>
      </c>
      <c r="Z280" s="8" t="s">
        <v>2114</v>
      </c>
      <c r="AB280" s="8" t="s">
        <v>2115</v>
      </c>
      <c r="AE280" s="233" t="s">
        <v>49</v>
      </c>
      <c r="AF280" s="8" t="s">
        <v>4645</v>
      </c>
      <c r="AI280" s="8" t="s">
        <v>442</v>
      </c>
      <c r="AJ280" s="8" t="s">
        <v>4646</v>
      </c>
      <c r="AL280" s="48" t="str">
        <f>IF($U280="","",IF(RIGHT($U280,4)=", MS",INDEX(DropDowns!$G$4:$G$1251,MATCH(TRIM($U280),DropDowns!$F$4:$F$1251,0)),INDEX(DropDowns!$G$4:$G$1251,MATCH(TRIM($U280)&amp;", MS",DropDowns!$F$4:$F$1251,0))))</f>
        <v>DeSoto</v>
      </c>
      <c r="AM280" s="48" t="s">
        <v>2130</v>
      </c>
      <c r="AN280" s="48" t="str">
        <f t="shared" si="43"/>
        <v>Corey|Nelson|Kandiec98@hotmail.com|7</v>
      </c>
      <c r="AO280" s="48" t="str">
        <f t="shared" si="44"/>
        <v>Corey|Nelson|7</v>
      </c>
      <c r="AP280" s="48" t="e">
        <f>INDEX(Transcripts_2021!$V$2:$V$324,MATCH($AN280,Transcripts_2021!$V$2:$V$324,0))</f>
        <v>#N/A</v>
      </c>
      <c r="AQ280" s="48" t="e">
        <f>INDEX(Transcripts_2021!$W$2:$W$324,MATCH($AO280,Transcripts_2021!$W$2:$W$324,0))</f>
        <v>#N/A</v>
      </c>
      <c r="AR280" s="68" t="e">
        <f t="shared" si="45"/>
        <v>#N/A</v>
      </c>
      <c r="AS280" s="68" t="e">
        <f t="shared" si="46"/>
        <v>#N/A</v>
      </c>
      <c r="AT280" s="48" t="str">
        <f t="shared" si="41"/>
        <v>0292</v>
      </c>
      <c r="AU280" s="48" t="e">
        <f>INDEX(Transcripts_2021!$AC$2:$AC$324,MATCH($AO280,Transcripts_2021!$W$2:$W$324,0))</f>
        <v>#N/A</v>
      </c>
      <c r="AV280" s="68" t="str">
        <f t="shared" si="42"/>
        <v>Yes</v>
      </c>
      <c r="AW280" s="68" t="str">
        <f>IF(INDEX(DropDowns!$E$3:$E$336,MATCH("*"&amp;$AF280&amp;"*",$AF$2:$AF$651,0))="","",INDEX(DropDowns!$E$3:$E$336,MATCH("*"&amp;$AF280&amp;"*",$AF$2:$AF$651,0)))</f>
        <v>Science</v>
      </c>
      <c r="AX280" s="68" t="str">
        <f>IF(INDEX(DropDowns!$E$3:$E$336,MATCH("*"&amp;$AG280&amp;"*",$AG$2:$AG$651,0))="","",INDEX(DropDowns!$E$3:$E$336,MATCH("*"&amp;$AG280&amp;"*",$AG$2:$AG$651,0)))</f>
        <v>Acid</v>
      </c>
      <c r="AY280" s="48" t="e">
        <f t="shared" si="47"/>
        <v>#N/A</v>
      </c>
      <c r="AZ280" s="48" t="str">
        <f t="shared" si="48"/>
        <v>LaCandace Campbell</v>
      </c>
      <c r="BA280" s="48" t="str">
        <f>$AZ280&amp;COUNTIF($AZ280:$AZ$651,$AZ280)</f>
        <v>LaCandace Campbell1</v>
      </c>
      <c r="BB280" s="68" t="e">
        <f>IF(INDEX('AAYME 2021_List'!$B$3:$B$311,MATCH($A280,'AAYME 2021_List'!$A$3:$A$311,0))="Yes","Yes","No")</f>
        <v>#N/A</v>
      </c>
      <c r="BC280" s="8" t="s">
        <v>2131</v>
      </c>
    </row>
    <row r="281" spans="1:55" x14ac:dyDescent="0.3">
      <c r="A281" s="48" t="str">
        <f>$AT281&amp;"-"&amp;UPPER(LEFT($D281,3))&amp;"-"&amp;UPPER(LEFT($C281,2))&amp;"-"&amp;$AU281</f>
        <v>0293-WEA-GA-0031</v>
      </c>
      <c r="B281" s="8">
        <v>293</v>
      </c>
      <c r="C281" s="143" t="s">
        <v>4647</v>
      </c>
      <c r="D281" s="143" t="s">
        <v>4648</v>
      </c>
      <c r="E281" s="143" t="s">
        <v>335</v>
      </c>
      <c r="F281" s="143" t="s">
        <v>169</v>
      </c>
      <c r="G281" s="8" t="s">
        <v>4649</v>
      </c>
      <c r="H281" s="8">
        <v>6622511013</v>
      </c>
      <c r="I281" s="143" t="s">
        <v>376</v>
      </c>
      <c r="J281" s="143" t="s">
        <v>709</v>
      </c>
      <c r="K281" s="143" t="s">
        <v>4650</v>
      </c>
      <c r="L281" s="8" t="s">
        <v>4651</v>
      </c>
      <c r="M281" s="8" t="s">
        <v>4652</v>
      </c>
      <c r="N281" s="8" t="s">
        <v>4653</v>
      </c>
      <c r="O281" s="8">
        <v>6625740407</v>
      </c>
      <c r="P281" s="143" t="s">
        <v>2112</v>
      </c>
      <c r="Q281" s="143" t="s">
        <v>394</v>
      </c>
      <c r="R281" s="8" t="s">
        <v>4654</v>
      </c>
      <c r="T281" s="143" t="s">
        <v>508</v>
      </c>
      <c r="U281" s="143" t="s">
        <v>508</v>
      </c>
      <c r="V281" s="8" t="s">
        <v>488</v>
      </c>
      <c r="W281" s="8">
        <v>39701</v>
      </c>
      <c r="X281" s="8" t="s">
        <v>348</v>
      </c>
      <c r="Y281" s="143" t="s">
        <v>228</v>
      </c>
      <c r="Z281" s="8" t="s">
        <v>2114</v>
      </c>
      <c r="AB281" s="8" t="s">
        <v>2115</v>
      </c>
      <c r="AE281" s="233" t="s">
        <v>48</v>
      </c>
      <c r="AF281" s="8" t="s">
        <v>4655</v>
      </c>
      <c r="AI281" s="8" t="s">
        <v>369</v>
      </c>
      <c r="AL281" s="48" t="str">
        <f>IF($U281="","",IF(RIGHT($U281,4)=", MS",INDEX(DropDowns!$G$4:$G$1251,MATCH(TRIM($U281),DropDowns!$F$4:$F$1251,0)),INDEX(DropDowns!$G$4:$G$1251,MATCH(TRIM($U281)&amp;", MS",DropDowns!$F$4:$F$1251,0))))</f>
        <v>Lowndes</v>
      </c>
      <c r="AM281" s="48" t="str">
        <f>IF(INDEX('AAYME 2021_List'!$A$3:$A$311,MATCH($A281,'AAYME 2021_List'!$A$3:$A$311,0))=$A281,INDEX('AAYME 2021_List'!$AC$3:$AC$311,MATCH($A281,'AAYME 2021_List'!$A$3:$A$311,0)),"")</f>
        <v>Lowndes</v>
      </c>
      <c r="AN281" s="48" t="str">
        <f t="shared" si="43"/>
        <v>Gavin|Weatherspoon|gjweatherspoon@gmail.com|9</v>
      </c>
      <c r="AO281" s="48" t="str">
        <f t="shared" si="44"/>
        <v>Gavin|Weatherspoon|9</v>
      </c>
      <c r="AP281" s="48" t="str">
        <f>INDEX(Transcripts_2021!$V$2:$V$324,MATCH($AN281,Transcripts_2021!$V$2:$V$324,0))</f>
        <v>Gavin|Weatherspoon|gjweatherspoon@gmail.com|9</v>
      </c>
      <c r="AQ281" s="48" t="str">
        <f>INDEX(Transcripts_2021!$W$2:$W$324,MATCH($AO281,Transcripts_2021!$W$2:$W$324,0))</f>
        <v>Gavin|Weatherspoon|9</v>
      </c>
      <c r="AR281" s="68" t="str">
        <f t="shared" si="45"/>
        <v>Yes</v>
      </c>
      <c r="AS281" s="68" t="str">
        <f t="shared" si="46"/>
        <v>Yes</v>
      </c>
      <c r="AT281" s="48" t="str">
        <f t="shared" si="41"/>
        <v>0293</v>
      </c>
      <c r="AU281" s="48" t="str">
        <f>INDEX(Transcripts_2021!$AC$2:$AC$324,MATCH($AO281,Transcripts_2021!$W$2:$W$324,0))</f>
        <v>0031</v>
      </c>
      <c r="AV281" s="68" t="str">
        <f t="shared" si="42"/>
        <v>Yes</v>
      </c>
      <c r="AW281" s="68" t="e">
        <f>IF(INDEX(DropDowns!$E$3:$E$336,MATCH("*"&amp;$AF281&amp;"*",$AF$2:$AF$651,0))="","",INDEX(DropDowns!$E$3:$E$336,MATCH("*"&amp;$AF281&amp;"*",$AF$2:$AF$651,0)))</f>
        <v>#VALUE!</v>
      </c>
      <c r="AX281" s="68" t="str">
        <f>IF(INDEX(DropDowns!$E$3:$E$336,MATCH("*"&amp;$AG281&amp;"*",$AG$2:$AG$651,0))="","",INDEX(DropDowns!$E$3:$E$336,MATCH("*"&amp;$AG281&amp;"*",$AG$2:$AG$651,0)))</f>
        <v>Acid</v>
      </c>
      <c r="AY281" s="48" t="str">
        <f t="shared" si="47"/>
        <v>0293-WEA-GA-0031</v>
      </c>
      <c r="AZ281" s="48" t="str">
        <f t="shared" si="48"/>
        <v>Lashondra Irions</v>
      </c>
      <c r="BA281" s="48" t="str">
        <f>$AZ281&amp;COUNTIF($AZ281:$AZ$651,$AZ281)</f>
        <v>Lashondra Irions1</v>
      </c>
      <c r="BB281" s="68" t="str">
        <f>IF(INDEX('AAYME 2021_List'!$B$3:$B$311,MATCH($A281,'AAYME 2021_List'!$A$3:$A$311,0))="Yes","Yes","No")</f>
        <v>Yes</v>
      </c>
      <c r="BC281" s="48" t="str">
        <f>IF(INDEX('AAYME 2021_List'!$A$3:$A$311,MATCH($A281,'AAYME 2021_List'!$A$3:$A$311,0))=$A281,INDEX('AAYME 2021_List'!$C$3:$C$311,MATCH($A281,'AAYME 2021_List'!$A$3:$A$311,0)),"")</f>
        <v>06-Finalist</v>
      </c>
    </row>
    <row r="282" spans="1:55" x14ac:dyDescent="0.3">
      <c r="A282" s="48"/>
      <c r="B282" s="8">
        <v>294</v>
      </c>
      <c r="C282" s="143" t="s">
        <v>4656</v>
      </c>
      <c r="D282" s="143" t="s">
        <v>4657</v>
      </c>
      <c r="E282" s="143" t="s">
        <v>335</v>
      </c>
      <c r="F282" s="143" t="s">
        <v>170</v>
      </c>
      <c r="H282" s="8">
        <v>7692430007</v>
      </c>
      <c r="I282" s="143" t="s">
        <v>340</v>
      </c>
      <c r="J282" s="143" t="s">
        <v>2494</v>
      </c>
      <c r="K282" s="143" t="s">
        <v>209</v>
      </c>
      <c r="L282" s="8" t="s">
        <v>4658</v>
      </c>
      <c r="M282" s="8" t="s">
        <v>4659</v>
      </c>
      <c r="N282" s="8" t="s">
        <v>4660</v>
      </c>
      <c r="O282" s="8">
        <v>7692430007</v>
      </c>
      <c r="P282" s="143" t="s">
        <v>2247</v>
      </c>
      <c r="Q282" s="143" t="s">
        <v>43</v>
      </c>
      <c r="R282" s="8" t="s">
        <v>4661</v>
      </c>
      <c r="T282" s="143" t="s">
        <v>2128</v>
      </c>
      <c r="U282" s="143" t="s">
        <v>2128</v>
      </c>
      <c r="V282" s="8" t="s">
        <v>488</v>
      </c>
      <c r="W282" s="8">
        <v>39212</v>
      </c>
      <c r="X282" s="8" t="s">
        <v>348</v>
      </c>
      <c r="Y282" s="143" t="s">
        <v>209</v>
      </c>
      <c r="Z282" s="8" t="s">
        <v>2114</v>
      </c>
      <c r="AB282" s="8" t="s">
        <v>2115</v>
      </c>
      <c r="AE282" s="233" t="s">
        <v>49</v>
      </c>
      <c r="AF282" s="8" t="s">
        <v>4662</v>
      </c>
      <c r="AI282" s="8" t="s">
        <v>2165</v>
      </c>
      <c r="AJ282" s="8" t="s">
        <v>4663</v>
      </c>
      <c r="AL282" s="48" t="str">
        <f>IF($U282="","",IF(RIGHT($U282,4)=", MS",INDEX(DropDowns!$G$4:$G$1251,MATCH(TRIM($U282),DropDowns!$F$4:$F$1251,0)),INDEX(DropDowns!$G$4:$G$1251,MATCH(TRIM($U282)&amp;", MS",DropDowns!$F$4:$F$1251,0))))</f>
        <v>Hinds</v>
      </c>
      <c r="AM282" s="48" t="s">
        <v>2130</v>
      </c>
      <c r="AN282" s="48" t="str">
        <f t="shared" si="43"/>
        <v>Ma’Kayla|Garrett||7</v>
      </c>
      <c r="AO282" s="48" t="str">
        <f t="shared" si="44"/>
        <v>Ma’Kayla|Garrett|7</v>
      </c>
      <c r="AP282" s="48" t="e">
        <f>INDEX(Transcripts_2021!$V$2:$V$324,MATCH($AN282,Transcripts_2021!$V$2:$V$324,0))</f>
        <v>#N/A</v>
      </c>
      <c r="AQ282" s="48" t="e">
        <f>INDEX(Transcripts_2021!$W$2:$W$324,MATCH($AO282,Transcripts_2021!$W$2:$W$324,0))</f>
        <v>#N/A</v>
      </c>
      <c r="AR282" s="68" t="e">
        <f t="shared" si="45"/>
        <v>#N/A</v>
      </c>
      <c r="AS282" s="68" t="e">
        <f t="shared" si="46"/>
        <v>#N/A</v>
      </c>
      <c r="AT282" s="48" t="str">
        <f t="shared" si="41"/>
        <v>0294</v>
      </c>
      <c r="AU282" s="48" t="e">
        <f>INDEX(Transcripts_2021!$AC$2:$AC$324,MATCH($AO282,Transcripts_2021!$W$2:$W$324,0))</f>
        <v>#N/A</v>
      </c>
      <c r="AV282" s="68" t="str">
        <f t="shared" si="42"/>
        <v>Yes</v>
      </c>
      <c r="AW282" s="68" t="str">
        <f>IF(INDEX(DropDowns!$E$3:$E$336,MATCH("*"&amp;$AF282&amp;"*",$AF$2:$AF$651,0))="","",INDEX(DropDowns!$E$3:$E$336,MATCH("*"&amp;$AF282&amp;"*",$AF$2:$AF$651,0)))</f>
        <v>Science fair</v>
      </c>
      <c r="AX282" s="68" t="str">
        <f>IF(INDEX(DropDowns!$E$3:$E$336,MATCH("*"&amp;$AG282&amp;"*",$AG$2:$AG$651,0))="","",INDEX(DropDowns!$E$3:$E$336,MATCH("*"&amp;$AG282&amp;"*",$AG$2:$AG$651,0)))</f>
        <v>Acid</v>
      </c>
      <c r="AY282" s="48" t="e">
        <f t="shared" si="47"/>
        <v>#N/A</v>
      </c>
      <c r="AZ282" s="48" t="str">
        <f t="shared" si="48"/>
        <v>Felicia Shields</v>
      </c>
      <c r="BA282" s="48" t="str">
        <f>$AZ282&amp;COUNTIF($AZ282:$AZ$651,$AZ282)</f>
        <v>Felicia Shields1</v>
      </c>
      <c r="BB282" s="68" t="e">
        <f>IF(INDEX('AAYME 2021_List'!$B$3:$B$311,MATCH($A282,'AAYME 2021_List'!$A$3:$A$311,0))="Yes","Yes","No")</f>
        <v>#N/A</v>
      </c>
      <c r="BC282" s="8" t="s">
        <v>2131</v>
      </c>
    </row>
    <row r="283" spans="1:55" x14ac:dyDescent="0.3">
      <c r="A283" s="48"/>
      <c r="B283" s="8">
        <v>295</v>
      </c>
      <c r="C283" s="143" t="s">
        <v>3324</v>
      </c>
      <c r="D283" s="143" t="s">
        <v>4664</v>
      </c>
      <c r="E283" s="143" t="s">
        <v>335</v>
      </c>
      <c r="F283" s="143" t="s">
        <v>170</v>
      </c>
      <c r="H283" s="8">
        <v>6012592076</v>
      </c>
      <c r="I283" s="143" t="s">
        <v>340</v>
      </c>
      <c r="J283" s="143" t="s">
        <v>2494</v>
      </c>
      <c r="K283" s="143" t="s">
        <v>4665</v>
      </c>
      <c r="L283" s="8" t="s">
        <v>4666</v>
      </c>
      <c r="M283" s="8" t="s">
        <v>4667</v>
      </c>
      <c r="N283" s="8" t="s">
        <v>4668</v>
      </c>
      <c r="O283" s="8">
        <v>6016133918</v>
      </c>
      <c r="P283" s="143" t="s">
        <v>2112</v>
      </c>
      <c r="Q283" s="143" t="s">
        <v>394</v>
      </c>
      <c r="R283" s="8" t="s">
        <v>4669</v>
      </c>
      <c r="T283" s="143" t="s">
        <v>4670</v>
      </c>
      <c r="U283" s="143" t="s">
        <v>4670</v>
      </c>
      <c r="V283" s="8" t="s">
        <v>488</v>
      </c>
      <c r="W283" s="8">
        <v>39272</v>
      </c>
      <c r="X283" s="8" t="s">
        <v>348</v>
      </c>
      <c r="Y283" s="143" t="s">
        <v>209</v>
      </c>
      <c r="Z283" s="8" t="s">
        <v>2114</v>
      </c>
      <c r="AB283" s="8" t="s">
        <v>2115</v>
      </c>
      <c r="AE283" s="233" t="s">
        <v>49</v>
      </c>
      <c r="AF283" s="8" t="s">
        <v>4671</v>
      </c>
      <c r="AI283" s="8" t="s">
        <v>2165</v>
      </c>
      <c r="AJ283" s="8" t="s">
        <v>4672</v>
      </c>
      <c r="AL283" s="48" t="str">
        <f>IF($U283="","",IF(RIGHT($U283,4)=", MS",INDEX(DropDowns!$G$4:$G$1251,MATCH(TRIM($U283),DropDowns!$F$4:$F$1251,0)),INDEX(DropDowns!$G$4:$G$1251,MATCH(TRIM($U283)&amp;", MS",DropDowns!$F$4:$F$1251,0))))</f>
        <v>Hinds</v>
      </c>
      <c r="AM283" s="48" t="s">
        <v>2130</v>
      </c>
      <c r="AN283" s="48" t="str">
        <f t="shared" si="43"/>
        <v>Aniyah|Chapman||7</v>
      </c>
      <c r="AO283" s="48" t="str">
        <f t="shared" si="44"/>
        <v>Aniyah|Chapman|7</v>
      </c>
      <c r="AP283" s="48" t="e">
        <f>INDEX(Transcripts_2021!$V$2:$V$324,MATCH($AN283,Transcripts_2021!$V$2:$V$324,0))</f>
        <v>#N/A</v>
      </c>
      <c r="AQ283" s="48" t="e">
        <f>INDEX(Transcripts_2021!$W$2:$W$324,MATCH($AO283,Transcripts_2021!$W$2:$W$324,0))</f>
        <v>#N/A</v>
      </c>
      <c r="AR283" s="68" t="e">
        <f t="shared" si="45"/>
        <v>#N/A</v>
      </c>
      <c r="AS283" s="68" t="e">
        <f t="shared" si="46"/>
        <v>#N/A</v>
      </c>
      <c r="AT283" s="48" t="str">
        <f t="shared" si="41"/>
        <v>0295</v>
      </c>
      <c r="AU283" s="48" t="e">
        <f>INDEX(Transcripts_2021!$AC$2:$AC$324,MATCH($AO283,Transcripts_2021!$W$2:$W$324,0))</f>
        <v>#N/A</v>
      </c>
      <c r="AV283" s="68" t="str">
        <f t="shared" si="42"/>
        <v>Yes</v>
      </c>
      <c r="AW283" s="68" t="str">
        <f>IF(INDEX(DropDowns!$E$3:$E$336,MATCH("*"&amp;$AF283&amp;"*",$AF$2:$AF$651,0))="","",INDEX(DropDowns!$E$3:$E$336,MATCH("*"&amp;$AF283&amp;"*",$AF$2:$AF$651,0)))</f>
        <v>Science </v>
      </c>
      <c r="AX283" s="68" t="str">
        <f>IF(INDEX(DropDowns!$E$3:$E$336,MATCH("*"&amp;$AG283&amp;"*",$AG$2:$AG$651,0))="","",INDEX(DropDowns!$E$3:$E$336,MATCH("*"&amp;$AG283&amp;"*",$AG$2:$AG$651,0)))</f>
        <v>Acid</v>
      </c>
      <c r="AY283" s="48" t="e">
        <f t="shared" si="47"/>
        <v>#N/A</v>
      </c>
      <c r="AZ283" s="48" t="str">
        <f t="shared" si="48"/>
        <v>Tenesha Ates</v>
      </c>
      <c r="BA283" s="48" t="str">
        <f>$AZ283&amp;COUNTIF($AZ283:$AZ$651,$AZ283)</f>
        <v>Tenesha Ates1</v>
      </c>
      <c r="BB283" s="68" t="e">
        <f>IF(INDEX('AAYME 2021_List'!$B$3:$B$311,MATCH($A283,'AAYME 2021_List'!$A$3:$A$311,0))="Yes","Yes","No")</f>
        <v>#N/A</v>
      </c>
      <c r="BC283" s="8" t="s">
        <v>2131</v>
      </c>
    </row>
    <row r="284" spans="1:55" x14ac:dyDescent="0.3">
      <c r="A284" s="48" t="str">
        <f>$AT284&amp;"-"&amp;UPPER(LEFT($D284,3))&amp;"-"&amp;UPPER(LEFT($C284,2))&amp;"-"&amp;$AU284</f>
        <v>0296-SHO-CA-0049</v>
      </c>
      <c r="B284" s="8">
        <v>296</v>
      </c>
      <c r="C284" s="143" t="s">
        <v>4673</v>
      </c>
      <c r="D284" s="143" t="s">
        <v>4674</v>
      </c>
      <c r="E284" s="143" t="s">
        <v>335</v>
      </c>
      <c r="F284" s="143" t="s">
        <v>169</v>
      </c>
      <c r="G284" s="8" t="s">
        <v>4675</v>
      </c>
      <c r="H284" s="8">
        <v>6016655215</v>
      </c>
      <c r="I284" s="143" t="s">
        <v>401</v>
      </c>
      <c r="J284" s="143" t="s">
        <v>4676</v>
      </c>
      <c r="K284" s="143" t="s">
        <v>4677</v>
      </c>
      <c r="L284" s="8" t="s">
        <v>2348</v>
      </c>
      <c r="M284" s="8" t="s">
        <v>4678</v>
      </c>
      <c r="N284" s="8" t="s">
        <v>4675</v>
      </c>
      <c r="O284" s="8">
        <v>6016655215</v>
      </c>
      <c r="P284" s="143" t="s">
        <v>2112</v>
      </c>
      <c r="Q284" s="143" t="s">
        <v>394</v>
      </c>
      <c r="R284" s="8" t="s">
        <v>4679</v>
      </c>
      <c r="T284" s="143" t="s">
        <v>4680</v>
      </c>
      <c r="U284" s="143" t="s">
        <v>4680</v>
      </c>
      <c r="V284" s="8" t="s">
        <v>488</v>
      </c>
      <c r="W284" s="8">
        <v>39083</v>
      </c>
      <c r="X284" s="8" t="s">
        <v>348</v>
      </c>
      <c r="Y284" s="143" t="s">
        <v>199</v>
      </c>
      <c r="Z284" s="8" t="s">
        <v>2114</v>
      </c>
      <c r="AB284" s="8" t="s">
        <v>2115</v>
      </c>
      <c r="AE284" s="233" t="s">
        <v>48</v>
      </c>
      <c r="AF284" s="8" t="s">
        <v>4681</v>
      </c>
      <c r="AG284" s="8" t="s">
        <v>4682</v>
      </c>
      <c r="AH284" s="8" t="s">
        <v>4683</v>
      </c>
      <c r="AI284" s="8" t="s">
        <v>2165</v>
      </c>
      <c r="AJ284" s="8" t="s">
        <v>4684</v>
      </c>
      <c r="AL284" s="48" t="str">
        <f>IF($U284="","",IF(RIGHT($U284,4)=", MS",INDEX(DropDowns!$G$4:$G$1251,MATCH(TRIM($U284),DropDowns!$F$4:$F$1251,0)),INDEX(DropDowns!$G$4:$G$1251,MATCH(TRIM($U284)&amp;", MS",DropDowns!$F$4:$F$1251,0))))</f>
        <v>Copiah</v>
      </c>
      <c r="AM284" s="48" t="str">
        <f>IF(INDEX('AAYME 2021_List'!$A$3:$A$311,MATCH($A284,'AAYME 2021_List'!$A$3:$A$311,0))=$A284,INDEX('AAYME 2021_List'!$AC$3:$AC$311,MATCH($A284,'AAYME 2021_List'!$A$3:$A$311,0)),"")</f>
        <v>Copiah</v>
      </c>
      <c r="AN284" s="48" t="str">
        <f t="shared" si="43"/>
        <v>Cameron|Short|llbryant79@yahoo.com|8</v>
      </c>
      <c r="AO284" s="48" t="str">
        <f t="shared" si="44"/>
        <v>Cameron|Short|8</v>
      </c>
      <c r="AP284" s="48" t="str">
        <f>INDEX(Transcripts_2021!$V$2:$V$324,MATCH($AN284,Transcripts_2021!$V$2:$V$324,0))</f>
        <v>Cameron|Short|llbryant79@yahoo.com|8</v>
      </c>
      <c r="AQ284" s="48" t="str">
        <f>INDEX(Transcripts_2021!$W$2:$W$324,MATCH($AO284,Transcripts_2021!$W$2:$W$324,0))</f>
        <v>Cameron|Short|8</v>
      </c>
      <c r="AR284" s="68" t="str">
        <f t="shared" si="45"/>
        <v>Yes</v>
      </c>
      <c r="AS284" s="68" t="str">
        <f t="shared" si="46"/>
        <v>Yes</v>
      </c>
      <c r="AT284" s="48" t="str">
        <f t="shared" si="41"/>
        <v>0296</v>
      </c>
      <c r="AU284" s="48" t="str">
        <f>INDEX(Transcripts_2021!$AC$2:$AC$324,MATCH($AO284,Transcripts_2021!$W$2:$W$324,0))</f>
        <v>0049</v>
      </c>
      <c r="AV284" s="68" t="str">
        <f t="shared" si="42"/>
        <v>Yes</v>
      </c>
      <c r="AW284" s="68" t="str">
        <f>IF(INDEX(DropDowns!$E$3:$E$336,MATCH("*"&amp;$AF284&amp;"*",$AF$2:$AF$651,0))="","",INDEX(DropDowns!$E$3:$E$336,MATCH("*"&amp;$AF284&amp;"*",$AF$2:$AF$651,0)))</f>
        <v>Scientist</v>
      </c>
      <c r="AX284" s="68" t="str">
        <f>IF(INDEX(DropDowns!$E$3:$E$336,MATCH("*"&amp;$AG284&amp;"*",$AG$2:$AG$651,0))="","",INDEX(DropDowns!$E$3:$E$336,MATCH("*"&amp;$AG284&amp;"*",$AG$2:$AG$651,0)))</f>
        <v>Scientist</v>
      </c>
      <c r="AY284" s="48" t="str">
        <f t="shared" si="47"/>
        <v>0296-SHO-CA-0049</v>
      </c>
      <c r="AZ284" s="48" t="str">
        <f t="shared" si="48"/>
        <v>Latonya Edwards</v>
      </c>
      <c r="BA284" s="48" t="str">
        <f>$AZ284&amp;COUNTIF($AZ284:$AZ$651,$AZ284)</f>
        <v>Latonya Edwards1</v>
      </c>
      <c r="BB284" s="68" t="str">
        <f>IF(INDEX('AAYME 2021_List'!$B$3:$B$311,MATCH($A284,'AAYME 2021_List'!$A$3:$A$311,0))="Yes","Yes","No")</f>
        <v>Yes</v>
      </c>
      <c r="BC284" s="48" t="str">
        <f>IF(INDEX('AAYME 2021_List'!$A$3:$A$311,MATCH($A284,'AAYME 2021_List'!$A$3:$A$311,0))=$A284,INDEX('AAYME 2021_List'!$C$3:$C$311,MATCH($A284,'AAYME 2021_List'!$A$3:$A$311,0)),"")</f>
        <v>06-Finalist</v>
      </c>
    </row>
    <row r="285" spans="1:55" x14ac:dyDescent="0.3">
      <c r="A285" s="48" t="str">
        <f>$AT285&amp;"-"&amp;UPPER(LEFT($D285,3))&amp;"-"&amp;UPPER(LEFT($C285,2))&amp;"-"&amp;$AU285</f>
        <v>0297-TAY-IV-0051</v>
      </c>
      <c r="B285" s="8">
        <v>297</v>
      </c>
      <c r="C285" s="143" t="s">
        <v>4685</v>
      </c>
      <c r="D285" s="143" t="s">
        <v>2600</v>
      </c>
      <c r="E285" s="143" t="s">
        <v>335</v>
      </c>
      <c r="F285" s="143" t="s">
        <v>170</v>
      </c>
      <c r="G285" s="8" t="s">
        <v>4686</v>
      </c>
      <c r="I285" s="143" t="s">
        <v>401</v>
      </c>
      <c r="J285" s="143" t="s">
        <v>4687</v>
      </c>
      <c r="K285" s="143" t="s">
        <v>2505</v>
      </c>
      <c r="L285" s="8" t="s">
        <v>4688</v>
      </c>
      <c r="M285" s="8" t="s">
        <v>2600</v>
      </c>
      <c r="N285" s="8" t="s">
        <v>4689</v>
      </c>
      <c r="O285" s="8">
        <v>6623526561</v>
      </c>
      <c r="P285" s="143" t="s">
        <v>2112</v>
      </c>
      <c r="Q285" s="143" t="s">
        <v>394</v>
      </c>
      <c r="R285" s="8" t="s">
        <v>4690</v>
      </c>
      <c r="T285" s="143" t="s">
        <v>1593</v>
      </c>
      <c r="U285" s="143" t="s">
        <v>1593</v>
      </c>
      <c r="V285" s="8" t="s">
        <v>488</v>
      </c>
      <c r="W285" s="8">
        <v>39705</v>
      </c>
      <c r="X285" s="8" t="s">
        <v>348</v>
      </c>
      <c r="Y285" s="143" t="s">
        <v>228</v>
      </c>
      <c r="Z285" s="8" t="s">
        <v>2114</v>
      </c>
      <c r="AE285" s="233" t="s">
        <v>48</v>
      </c>
      <c r="AF285" s="8" t="s">
        <v>4691</v>
      </c>
      <c r="AG285" s="8" t="s">
        <v>4692</v>
      </c>
      <c r="AI285" s="8" t="s">
        <v>369</v>
      </c>
      <c r="AL285" s="48" t="str">
        <f>IF($U285="","",IF(RIGHT($U285,4)=", MS",INDEX(DropDowns!$G$4:$G$1251,MATCH(TRIM($U285),DropDowns!$F$4:$F$1251,0)),INDEX(DropDowns!$G$4:$G$1251,MATCH(TRIM($U285)&amp;", MS",DropDowns!$F$4:$F$1251,0))))</f>
        <v>Lowndes</v>
      </c>
      <c r="AM285" s="48" t="str">
        <f>IF(INDEX('AAYME 2021_List'!$A$3:$A$311,MATCH($A285,'AAYME 2021_List'!$A$3:$A$311,0))=$A285,INDEX('AAYME 2021_List'!$AC$3:$AC$311,MATCH($A285,'AAYME 2021_List'!$A$3:$A$311,0)),"")</f>
        <v>Lowndes</v>
      </c>
      <c r="AN285" s="48" t="str">
        <f t="shared" si="43"/>
        <v>Ivyaan|Taylor|ivyaant@gmail.com|8</v>
      </c>
      <c r="AO285" s="48" t="str">
        <f t="shared" si="44"/>
        <v>Ivyaan|Taylor|8</v>
      </c>
      <c r="AP285" s="48" t="e">
        <f>INDEX(Transcripts_2021!$V$2:$V$324,MATCH($AN285,Transcripts_2021!$V$2:$V$324,0))</f>
        <v>#N/A</v>
      </c>
      <c r="AQ285" s="48" t="str">
        <f>INDEX(Transcripts_2021!$W$2:$W$324,MATCH($AO285,Transcripts_2021!$W$2:$W$324,0))</f>
        <v>Ivyaan|Taylor|8</v>
      </c>
      <c r="AR285" s="68" t="e">
        <f t="shared" si="45"/>
        <v>#N/A</v>
      </c>
      <c r="AS285" s="68" t="str">
        <f t="shared" si="46"/>
        <v>Yes</v>
      </c>
      <c r="AT285" s="48" t="str">
        <f t="shared" si="41"/>
        <v>0297</v>
      </c>
      <c r="AU285" s="48" t="str">
        <f>INDEX(Transcripts_2021!$AC$2:$AC$324,MATCH($AO285,Transcripts_2021!$W$2:$W$324,0))</f>
        <v>0051</v>
      </c>
      <c r="AV285" s="68" t="str">
        <f t="shared" si="42"/>
        <v>Yes</v>
      </c>
      <c r="AW285" s="68" t="e">
        <f>IF(INDEX(DropDowns!$E$3:$E$336,MATCH("*"&amp;$AF285&amp;"*",$AF$2:$AF$651,0))="","",INDEX(DropDowns!$E$3:$E$336,MATCH("*"&amp;$AF285&amp;"*",$AF$2:$AF$651,0)))</f>
        <v>#VALUE!</v>
      </c>
      <c r="AX285" s="68" t="e">
        <f>IF(INDEX(DropDowns!$E$3:$E$336,MATCH("*"&amp;$AG285&amp;"*",$AG$2:$AG$651,0))="","",INDEX(DropDowns!$E$3:$E$336,MATCH("*"&amp;$AG285&amp;"*",$AG$2:$AG$651,0)))</f>
        <v>#VALUE!</v>
      </c>
      <c r="AY285" s="48" t="str">
        <f t="shared" si="47"/>
        <v>0297-TAY-IV-0051</v>
      </c>
      <c r="AZ285" s="48" t="str">
        <f t="shared" si="48"/>
        <v>Tamara Taylor</v>
      </c>
      <c r="BA285" s="48" t="str">
        <f>$AZ285&amp;COUNTIF($AZ285:$AZ$651,$AZ285)</f>
        <v>Tamara Taylor1</v>
      </c>
      <c r="BB285" s="68" t="str">
        <f>IF(INDEX('AAYME 2021_List'!$B$3:$B$311,MATCH($A285,'AAYME 2021_List'!$A$3:$A$311,0))="Yes","Yes","No")</f>
        <v>No</v>
      </c>
      <c r="BC285" s="48" t="str">
        <f>IF(INDEX('AAYME 2021_List'!$A$3:$A$311,MATCH($A285,'AAYME 2021_List'!$A$3:$A$311,0))=$A285,INDEX('AAYME 2021_List'!$C$3:$C$311,MATCH($A285,'AAYME 2021_List'!$A$3:$A$311,0)),"")</f>
        <v>99-Not Selected</v>
      </c>
    </row>
    <row r="286" spans="1:55" x14ac:dyDescent="0.3">
      <c r="A286" s="48"/>
      <c r="B286" s="8">
        <v>298</v>
      </c>
      <c r="C286" s="143" t="s">
        <v>4693</v>
      </c>
      <c r="D286" s="143" t="s">
        <v>884</v>
      </c>
      <c r="E286" s="143" t="s">
        <v>335</v>
      </c>
      <c r="F286" s="143" t="s">
        <v>170</v>
      </c>
      <c r="G286" s="8" t="s">
        <v>4694</v>
      </c>
      <c r="H286" s="8">
        <v>6015411660</v>
      </c>
      <c r="I286" s="143" t="s">
        <v>401</v>
      </c>
      <c r="J286" s="143" t="s">
        <v>1807</v>
      </c>
      <c r="K286" s="143" t="s">
        <v>4695</v>
      </c>
      <c r="L286" s="8" t="s">
        <v>4696</v>
      </c>
      <c r="M286" s="8" t="s">
        <v>1236</v>
      </c>
      <c r="N286" s="8" t="s">
        <v>4694</v>
      </c>
      <c r="O286" s="8">
        <v>6015411660</v>
      </c>
      <c r="P286" s="143" t="s">
        <v>2159</v>
      </c>
      <c r="Q286" s="143" t="s">
        <v>394</v>
      </c>
      <c r="R286" s="8" t="s">
        <v>4697</v>
      </c>
      <c r="T286" s="143" t="s">
        <v>4670</v>
      </c>
      <c r="U286" s="143" t="s">
        <v>4670</v>
      </c>
      <c r="V286" s="8" t="s">
        <v>488</v>
      </c>
      <c r="W286" s="8">
        <v>39272</v>
      </c>
      <c r="X286" s="8" t="s">
        <v>348</v>
      </c>
      <c r="Y286" s="143" t="s">
        <v>209</v>
      </c>
      <c r="Z286" s="8" t="s">
        <v>2114</v>
      </c>
      <c r="AB286" s="8" t="s">
        <v>2115</v>
      </c>
      <c r="AE286" s="233" t="s">
        <v>49</v>
      </c>
      <c r="AF286" s="8" t="s">
        <v>4698</v>
      </c>
      <c r="AI286" s="8" t="s">
        <v>2165</v>
      </c>
      <c r="AL286" s="48" t="str">
        <f>IF($U286="","",IF(RIGHT($U286,4)=", MS",INDEX(DropDowns!$G$4:$G$1251,MATCH(TRIM($U286),DropDowns!$F$4:$F$1251,0)),INDEX(DropDowns!$G$4:$G$1251,MATCH(TRIM($U286)&amp;", MS",DropDowns!$F$4:$F$1251,0))))</f>
        <v>Hinds</v>
      </c>
      <c r="AM286" s="48" t="s">
        <v>2130</v>
      </c>
      <c r="AN286" s="48" t="str">
        <f t="shared" si="43"/>
        <v>Elyse|Williams|brownshannel4@gmail.com|8</v>
      </c>
      <c r="AO286" s="48" t="str">
        <f t="shared" si="44"/>
        <v>Elyse|Williams|8</v>
      </c>
      <c r="AP286" s="48" t="e">
        <f>INDEX(Transcripts_2021!$V$2:$V$324,MATCH($AN286,Transcripts_2021!$V$2:$V$324,0))</f>
        <v>#N/A</v>
      </c>
      <c r="AQ286" s="48" t="e">
        <f>INDEX(Transcripts_2021!$W$2:$W$324,MATCH($AO286,Transcripts_2021!$W$2:$W$324,0))</f>
        <v>#N/A</v>
      </c>
      <c r="AR286" s="68" t="e">
        <f t="shared" si="45"/>
        <v>#N/A</v>
      </c>
      <c r="AS286" s="68" t="e">
        <f t="shared" si="46"/>
        <v>#N/A</v>
      </c>
      <c r="AT286" s="48" t="str">
        <f t="shared" si="41"/>
        <v>0298</v>
      </c>
      <c r="AU286" s="48" t="e">
        <f>INDEX(Transcripts_2021!$AC$2:$AC$324,MATCH($AO286,Transcripts_2021!$W$2:$W$324,0))</f>
        <v>#N/A</v>
      </c>
      <c r="AV286" s="68" t="str">
        <f t="shared" si="42"/>
        <v>Yes</v>
      </c>
      <c r="AW286" s="68" t="str">
        <f>IF(INDEX(DropDowns!$E$3:$E$336,MATCH("*"&amp;$AF286&amp;"*",$AF$2:$AF$651,0))="","",INDEX(DropDowns!$E$3:$E$336,MATCH("*"&amp;$AF286&amp;"*",$AF$2:$AF$651,0)))</f>
        <v>Seismologist</v>
      </c>
      <c r="AX286" s="68" t="str">
        <f>IF(INDEX(DropDowns!$E$3:$E$336,MATCH("*"&amp;$AG286&amp;"*",$AG$2:$AG$651,0))="","",INDEX(DropDowns!$E$3:$E$336,MATCH("*"&amp;$AG286&amp;"*",$AG$2:$AG$651,0)))</f>
        <v>Acid</v>
      </c>
      <c r="AY286" s="48" t="e">
        <f t="shared" si="47"/>
        <v>#N/A</v>
      </c>
      <c r="AZ286" s="48" t="str">
        <f t="shared" si="48"/>
        <v>Shannel Brown</v>
      </c>
      <c r="BA286" s="48" t="str">
        <f>$AZ286&amp;COUNTIF($AZ286:$AZ$651,$AZ286)</f>
        <v>Shannel Brown1</v>
      </c>
      <c r="BB286" s="68" t="e">
        <f>IF(INDEX('AAYME 2021_List'!$B$3:$B$311,MATCH($A286,'AAYME 2021_List'!$A$3:$A$311,0))="Yes","Yes","No")</f>
        <v>#N/A</v>
      </c>
      <c r="BC286" s="8" t="s">
        <v>2131</v>
      </c>
    </row>
    <row r="287" spans="1:55" x14ac:dyDescent="0.3">
      <c r="A287" s="48"/>
      <c r="B287" s="8">
        <v>299</v>
      </c>
      <c r="C287" s="143" t="s">
        <v>4699</v>
      </c>
      <c r="D287" s="143" t="s">
        <v>694</v>
      </c>
      <c r="E287" s="143" t="s">
        <v>335</v>
      </c>
      <c r="F287" s="143" t="s">
        <v>170</v>
      </c>
      <c r="G287" s="8" t="s">
        <v>4700</v>
      </c>
      <c r="H287" s="8">
        <v>6625491106</v>
      </c>
      <c r="I287" s="143" t="s">
        <v>401</v>
      </c>
      <c r="J287" s="143" t="s">
        <v>4701</v>
      </c>
      <c r="K287" s="143" t="s">
        <v>228</v>
      </c>
      <c r="L287" s="8" t="s">
        <v>4702</v>
      </c>
      <c r="M287" s="8" t="s">
        <v>3504</v>
      </c>
      <c r="N287" s="8" t="s">
        <v>4700</v>
      </c>
      <c r="O287" s="8">
        <v>6625491106</v>
      </c>
      <c r="P287" s="143" t="s">
        <v>2112</v>
      </c>
      <c r="Q287" s="143" t="s">
        <v>394</v>
      </c>
      <c r="R287" s="8" t="s">
        <v>4703</v>
      </c>
      <c r="T287" s="143" t="s">
        <v>1593</v>
      </c>
      <c r="U287" s="143" t="s">
        <v>1593</v>
      </c>
      <c r="V287" s="8" t="s">
        <v>488</v>
      </c>
      <c r="W287" s="8">
        <v>39702</v>
      </c>
      <c r="X287" s="8" t="s">
        <v>348</v>
      </c>
      <c r="Y287" s="143" t="s">
        <v>228</v>
      </c>
      <c r="Z287" s="8" t="s">
        <v>2114</v>
      </c>
      <c r="AB287" s="8" t="s">
        <v>2115</v>
      </c>
      <c r="AE287" s="233" t="s">
        <v>49</v>
      </c>
      <c r="AF287" s="8" t="s">
        <v>4704</v>
      </c>
      <c r="AI287" s="8" t="s">
        <v>369</v>
      </c>
      <c r="AJ287" s="8" t="s">
        <v>4705</v>
      </c>
      <c r="AL287" s="48" t="str">
        <f>IF($U287="","",IF(RIGHT($U287,4)=", MS",INDEX(DropDowns!$G$4:$G$1251,MATCH(TRIM($U287),DropDowns!$F$4:$F$1251,0)),INDEX(DropDowns!$G$4:$G$1251,MATCH(TRIM($U287)&amp;", MS",DropDowns!$F$4:$F$1251,0))))</f>
        <v>Lowndes</v>
      </c>
      <c r="AM287" s="48" t="s">
        <v>2130</v>
      </c>
      <c r="AN287" s="48" t="str">
        <f t="shared" si="43"/>
        <v>Zara|Harris|chapman334@yahoo.com|8</v>
      </c>
      <c r="AO287" s="48" t="str">
        <f t="shared" si="44"/>
        <v>Zara|Harris|8</v>
      </c>
      <c r="AP287" s="48" t="e">
        <f>INDEX(Transcripts_2021!$V$2:$V$324,MATCH($AN287,Transcripts_2021!$V$2:$V$324,0))</f>
        <v>#N/A</v>
      </c>
      <c r="AQ287" s="48" t="e">
        <f>INDEX(Transcripts_2021!$W$2:$W$324,MATCH($AO287,Transcripts_2021!$W$2:$W$324,0))</f>
        <v>#N/A</v>
      </c>
      <c r="AR287" s="68" t="e">
        <f t="shared" si="45"/>
        <v>#N/A</v>
      </c>
      <c r="AS287" s="68" t="e">
        <f t="shared" si="46"/>
        <v>#N/A</v>
      </c>
      <c r="AT287" s="48" t="str">
        <f t="shared" si="41"/>
        <v>0299</v>
      </c>
      <c r="AU287" s="48" t="e">
        <f>INDEX(Transcripts_2021!$AC$2:$AC$324,MATCH($AO287,Transcripts_2021!$W$2:$W$324,0))</f>
        <v>#N/A</v>
      </c>
      <c r="AV287" s="68" t="str">
        <f t="shared" si="42"/>
        <v>Yes</v>
      </c>
      <c r="AW287" s="68" t="str">
        <f>IF(INDEX(DropDowns!$E$3:$E$336,MATCH("*"&amp;$AF287&amp;"*",$AF$2:$AF$651,0))="","",INDEX(DropDowns!$E$3:$E$336,MATCH("*"&amp;$AF287&amp;"*",$AF$2:$AF$651,0)))</f>
        <v>Seismology</v>
      </c>
      <c r="AX287" s="68" t="str">
        <f>IF(INDEX(DropDowns!$E$3:$E$336,MATCH("*"&amp;$AG287&amp;"*",$AG$2:$AG$651,0))="","",INDEX(DropDowns!$E$3:$E$336,MATCH("*"&amp;$AG287&amp;"*",$AG$2:$AG$651,0)))</f>
        <v>Acid</v>
      </c>
      <c r="AY287" s="48" t="e">
        <f t="shared" si="47"/>
        <v>#N/A</v>
      </c>
      <c r="AZ287" s="48" t="str">
        <f t="shared" si="48"/>
        <v>Veronica Harris</v>
      </c>
      <c r="BA287" s="48" t="str">
        <f>$AZ287&amp;COUNTIF($AZ287:$AZ$651,$AZ287)</f>
        <v>Veronica Harris1</v>
      </c>
      <c r="BB287" s="68" t="e">
        <f>IF(INDEX('AAYME 2021_List'!$B$3:$B$311,MATCH($A287,'AAYME 2021_List'!$A$3:$A$311,0))="Yes","Yes","No")</f>
        <v>#N/A</v>
      </c>
      <c r="BC287" s="8" t="s">
        <v>2131</v>
      </c>
    </row>
    <row r="288" spans="1:55" x14ac:dyDescent="0.3">
      <c r="A288" s="48"/>
      <c r="B288" s="8">
        <v>300</v>
      </c>
      <c r="C288" s="143" t="s">
        <v>1260</v>
      </c>
      <c r="D288" s="143" t="s">
        <v>4678</v>
      </c>
      <c r="E288" s="143" t="s">
        <v>335</v>
      </c>
      <c r="F288" s="143" t="s">
        <v>170</v>
      </c>
      <c r="G288" s="8" t="s">
        <v>4706</v>
      </c>
      <c r="H288" s="8">
        <v>6626885736</v>
      </c>
      <c r="I288" s="143" t="s">
        <v>340</v>
      </c>
      <c r="J288" s="143" t="s">
        <v>485</v>
      </c>
      <c r="K288" s="143" t="s">
        <v>206</v>
      </c>
      <c r="L288" s="8" t="s">
        <v>4707</v>
      </c>
      <c r="M288" s="8" t="s">
        <v>4708</v>
      </c>
      <c r="N288" s="8" t="s">
        <v>4706</v>
      </c>
      <c r="O288" s="8">
        <v>6626885736</v>
      </c>
      <c r="P288" s="143" t="s">
        <v>2159</v>
      </c>
      <c r="Q288" s="143" t="s">
        <v>394</v>
      </c>
      <c r="R288" s="8" t="s">
        <v>4709</v>
      </c>
      <c r="T288" s="143" t="s">
        <v>206</v>
      </c>
      <c r="U288" s="143" t="s">
        <v>206</v>
      </c>
      <c r="V288" s="8" t="s">
        <v>488</v>
      </c>
      <c r="W288" s="8">
        <v>38901</v>
      </c>
      <c r="X288" s="8" t="s">
        <v>348</v>
      </c>
      <c r="Y288" s="143" t="s">
        <v>2464</v>
      </c>
      <c r="Z288" s="8" t="s">
        <v>2114</v>
      </c>
      <c r="AB288" s="8" t="s">
        <v>2115</v>
      </c>
      <c r="AE288" s="233" t="s">
        <v>48</v>
      </c>
      <c r="AF288" s="8" t="s">
        <v>4710</v>
      </c>
      <c r="AG288" s="8" t="s">
        <v>4711</v>
      </c>
      <c r="AI288" s="8" t="s">
        <v>2165</v>
      </c>
      <c r="AJ288" s="8" t="s">
        <v>4712</v>
      </c>
      <c r="AL288" s="48" t="str">
        <f>IF($U288="","",IF(RIGHT($U288,4)=", MS",INDEX(DropDowns!$G$4:$G$1251,MATCH(TRIM($U288),DropDowns!$F$4:$F$1251,0)),INDEX(DropDowns!$G$4:$G$1251,MATCH(TRIM($U288)&amp;", MS",DropDowns!$F$4:$F$1251,0))))</f>
        <v>Grenada</v>
      </c>
      <c r="AM288" s="48" t="s">
        <v>2130</v>
      </c>
      <c r="AN288" s="48" t="str">
        <f t="shared" si="43"/>
        <v>Kristen|Edwards|edwardsl1234@gmail.com|7</v>
      </c>
      <c r="AO288" s="48" t="str">
        <f t="shared" si="44"/>
        <v>Kristen|Edwards|7</v>
      </c>
      <c r="AP288" s="48" t="e">
        <f>INDEX(Transcripts_2021!$V$2:$V$324,MATCH($AN288,Transcripts_2021!$V$2:$V$324,0))</f>
        <v>#N/A</v>
      </c>
      <c r="AQ288" s="48" t="e">
        <f>INDEX(Transcripts_2021!$W$2:$W$324,MATCH($AO288,Transcripts_2021!$W$2:$W$324,0))</f>
        <v>#N/A</v>
      </c>
      <c r="AR288" s="68" t="e">
        <f t="shared" si="45"/>
        <v>#N/A</v>
      </c>
      <c r="AS288" s="68" t="e">
        <f t="shared" si="46"/>
        <v>#N/A</v>
      </c>
      <c r="AT288" s="48" t="str">
        <f t="shared" si="41"/>
        <v>0300</v>
      </c>
      <c r="AU288" s="48" t="e">
        <f>INDEX(Transcripts_2021!$AC$2:$AC$324,MATCH($AO288,Transcripts_2021!$W$2:$W$324,0))</f>
        <v>#N/A</v>
      </c>
      <c r="AV288" s="68" t="str">
        <f t="shared" si="42"/>
        <v>Yes</v>
      </c>
      <c r="AW288" s="68" t="str">
        <f>IF(INDEX(DropDowns!$E$3:$E$336,MATCH("*"&amp;$AF288&amp;"*",$AF$2:$AF$651,0))="","",INDEX(DropDowns!$E$3:$E$336,MATCH("*"&amp;$AF288&amp;"*",$AF$2:$AF$651,0)))</f>
        <v>Ship</v>
      </c>
      <c r="AX288" s="68" t="str">
        <f>IF(INDEX(DropDowns!$E$3:$E$336,MATCH("*"&amp;$AG288&amp;"*",$AG$2:$AG$651,0))="","",INDEX(DropDowns!$E$3:$E$336,MATCH("*"&amp;$AG288&amp;"*",$AG$2:$AG$651,0)))</f>
        <v>Ship</v>
      </c>
      <c r="AY288" s="48" t="e">
        <f t="shared" si="47"/>
        <v>#N/A</v>
      </c>
      <c r="AZ288" s="48" t="str">
        <f t="shared" si="48"/>
        <v>Laquana Williamson</v>
      </c>
      <c r="BA288" s="48" t="str">
        <f>$AZ288&amp;COUNTIF($AZ288:$AZ$651,$AZ288)</f>
        <v>Laquana Williamson1</v>
      </c>
      <c r="BB288" s="68" t="e">
        <f>IF(INDEX('AAYME 2021_List'!$B$3:$B$311,MATCH($A288,'AAYME 2021_List'!$A$3:$A$311,0))="Yes","Yes","No")</f>
        <v>#N/A</v>
      </c>
      <c r="BC288" s="8" t="s">
        <v>2131</v>
      </c>
    </row>
    <row r="289" spans="1:55" x14ac:dyDescent="0.3">
      <c r="A289" s="48" t="str">
        <f>$AT289&amp;"-"&amp;UPPER(LEFT($D289,3))&amp;"-"&amp;UPPER(LEFT($C289,2))&amp;"-"&amp;$AU289</f>
        <v>0301-MAT-RH-0050</v>
      </c>
      <c r="B289" s="8">
        <v>301</v>
      </c>
      <c r="C289" s="143" t="s">
        <v>4713</v>
      </c>
      <c r="D289" s="143" t="s">
        <v>1883</v>
      </c>
      <c r="E289" s="143" t="s">
        <v>335</v>
      </c>
      <c r="F289" s="143" t="s">
        <v>170</v>
      </c>
      <c r="G289" s="8" t="s">
        <v>4714</v>
      </c>
      <c r="H289" s="8">
        <v>6628975378</v>
      </c>
      <c r="I289" s="143" t="s">
        <v>401</v>
      </c>
      <c r="J289" s="143" t="s">
        <v>4715</v>
      </c>
      <c r="K289" s="143" t="s">
        <v>1603</v>
      </c>
      <c r="L289" s="8" t="s">
        <v>3088</v>
      </c>
      <c r="M289" s="8" t="s">
        <v>4716</v>
      </c>
      <c r="N289" s="8" t="s">
        <v>4717</v>
      </c>
      <c r="O289" s="8">
        <v>6628975377</v>
      </c>
      <c r="P289" s="143" t="s">
        <v>2112</v>
      </c>
      <c r="Q289" s="143" t="s">
        <v>45</v>
      </c>
      <c r="R289" s="8" t="s">
        <v>4718</v>
      </c>
      <c r="T289" s="143" t="s">
        <v>831</v>
      </c>
      <c r="U289" s="143" t="s">
        <v>831</v>
      </c>
      <c r="V289" s="8" t="s">
        <v>488</v>
      </c>
      <c r="W289" s="8">
        <v>38930</v>
      </c>
      <c r="X289" s="8" t="s">
        <v>348</v>
      </c>
      <c r="Y289" s="143" t="s">
        <v>226</v>
      </c>
      <c r="Z289" s="8" t="s">
        <v>2114</v>
      </c>
      <c r="AE289" s="233" t="s">
        <v>49</v>
      </c>
      <c r="AF289" s="8" t="s">
        <v>4719</v>
      </c>
      <c r="AG289" s="8" t="s">
        <v>4720</v>
      </c>
      <c r="AH289" s="8" t="s">
        <v>4721</v>
      </c>
      <c r="AI289" s="8" t="s">
        <v>2165</v>
      </c>
      <c r="AJ289" s="8" t="s">
        <v>4722</v>
      </c>
      <c r="AL289" s="48" t="str">
        <f>IF($U289="","",IF(RIGHT($U289,4)=", MS",INDEX(DropDowns!$G$4:$G$1251,MATCH(TRIM($U289),DropDowns!$F$4:$F$1251,0)),INDEX(DropDowns!$G$4:$G$1251,MATCH(TRIM($U289)&amp;", MS",DropDowns!$F$4:$F$1251,0))))</f>
        <v>Leflore</v>
      </c>
      <c r="AM289" s="48" t="str">
        <f>IF(INDEX('AAYME 2021_List'!$A$3:$A$311,MATCH($A289,'AAYME 2021_List'!$A$3:$A$311,0))=$A289,INDEX('AAYME 2021_List'!$AC$3:$AC$311,MATCH($A289,'AAYME 2021_List'!$A$3:$A$311,0)),"")</f>
        <v>Leflore</v>
      </c>
      <c r="AN289" s="48" t="str">
        <f t="shared" si="43"/>
        <v>Rhaegan|Matthews|jaepleasant3@gmail.com|8</v>
      </c>
      <c r="AO289" s="48" t="str">
        <f t="shared" si="44"/>
        <v>Rhaegan|Matthews|8</v>
      </c>
      <c r="AP289" s="48" t="str">
        <f>INDEX(Transcripts_2021!$V$2:$V$324,MATCH($AN289,Transcripts_2021!$V$2:$V$324,0))</f>
        <v>Rhaegan|Matthews|jaepleasant3@gmail.com|8</v>
      </c>
      <c r="AQ289" s="48" t="str">
        <f>INDEX(Transcripts_2021!$W$2:$W$324,MATCH($AO289,Transcripts_2021!$W$2:$W$324,0))</f>
        <v>Rhaegan|Matthews|8</v>
      </c>
      <c r="AR289" s="68" t="str">
        <f t="shared" si="45"/>
        <v>Yes</v>
      </c>
      <c r="AS289" s="68" t="str">
        <f t="shared" si="46"/>
        <v>Yes</v>
      </c>
      <c r="AT289" s="48" t="str">
        <f t="shared" si="41"/>
        <v>0301</v>
      </c>
      <c r="AU289" s="48" t="str">
        <f>INDEX(Transcripts_2021!$AC$2:$AC$324,MATCH($AO289,Transcripts_2021!$W$2:$W$324,0))</f>
        <v>0050</v>
      </c>
      <c r="AV289" s="68" t="str">
        <f t="shared" si="42"/>
        <v>Yes</v>
      </c>
      <c r="AW289" s="68" t="str">
        <f>IF(INDEX(DropDowns!$E$3:$E$336,MATCH("*"&amp;$AF289&amp;"*",$AF$2:$AF$651,0))="","",INDEX(DropDowns!$E$3:$E$336,MATCH("*"&amp;$AF289&amp;"*",$AF$2:$AF$651,0)))</f>
        <v>Shuttle</v>
      </c>
      <c r="AX289" s="68" t="str">
        <f>IF(INDEX(DropDowns!$E$3:$E$336,MATCH("*"&amp;$AG289&amp;"*",$AG$2:$AG$651,0))="","",INDEX(DropDowns!$E$3:$E$336,MATCH("*"&amp;$AG289&amp;"*",$AG$2:$AG$651,0)))</f>
        <v>Shuttle</v>
      </c>
      <c r="AY289" s="48" t="str">
        <f t="shared" si="47"/>
        <v>0301-MAT-RH-0050</v>
      </c>
      <c r="AZ289" s="48" t="str">
        <f t="shared" si="48"/>
        <v>Jessica Pulley</v>
      </c>
      <c r="BA289" s="48" t="str">
        <f>$AZ289&amp;COUNTIF($AZ289:$AZ$651,$AZ289)</f>
        <v>Jessica Pulley1</v>
      </c>
      <c r="BB289" s="68" t="str">
        <f>IF(INDEX('AAYME 2021_List'!$B$3:$B$311,MATCH($A289,'AAYME 2021_List'!$A$3:$A$311,0))="Yes","Yes","No")</f>
        <v>No</v>
      </c>
      <c r="BC289" s="48" t="str">
        <f>IF(INDEX('AAYME 2021_List'!$A$3:$A$311,MATCH($A289,'AAYME 2021_List'!$A$3:$A$311,0))=$A289,INDEX('AAYME 2021_List'!$C$3:$C$311,MATCH($A289,'AAYME 2021_List'!$A$3:$A$311,0)),"")</f>
        <v>99-Not Selected</v>
      </c>
    </row>
    <row r="290" spans="1:55" x14ac:dyDescent="0.3">
      <c r="A290" s="48"/>
      <c r="B290" s="8">
        <v>302</v>
      </c>
      <c r="C290" s="143" t="s">
        <v>4723</v>
      </c>
      <c r="D290" s="143" t="s">
        <v>4724</v>
      </c>
      <c r="E290" s="143" t="s">
        <v>335</v>
      </c>
      <c r="F290" s="143" t="s">
        <v>169</v>
      </c>
      <c r="G290" s="8" t="s">
        <v>4725</v>
      </c>
      <c r="I290" s="143" t="s">
        <v>401</v>
      </c>
      <c r="J290" s="143" t="s">
        <v>4726</v>
      </c>
      <c r="K290" s="143" t="s">
        <v>2784</v>
      </c>
      <c r="L290" s="8" t="s">
        <v>3364</v>
      </c>
      <c r="M290" s="8" t="s">
        <v>4724</v>
      </c>
      <c r="N290" s="8" t="s">
        <v>4727</v>
      </c>
      <c r="O290" s="8">
        <v>6628203335</v>
      </c>
      <c r="P290" s="143" t="s">
        <v>2112</v>
      </c>
      <c r="Q290" s="143" t="s">
        <v>45</v>
      </c>
      <c r="R290" s="8" t="s">
        <v>4728</v>
      </c>
      <c r="T290" s="143" t="s">
        <v>2438</v>
      </c>
      <c r="U290" s="143" t="s">
        <v>2438</v>
      </c>
      <c r="V290" s="8" t="s">
        <v>488</v>
      </c>
      <c r="W290" s="8">
        <v>39056</v>
      </c>
      <c r="X290" s="8" t="s">
        <v>348</v>
      </c>
      <c r="Y290" s="143" t="s">
        <v>4695</v>
      </c>
      <c r="Z290" s="8" t="s">
        <v>2114</v>
      </c>
      <c r="AE290" s="233" t="s">
        <v>48</v>
      </c>
      <c r="AF290" s="8" t="s">
        <v>4729</v>
      </c>
      <c r="AI290" s="8" t="s">
        <v>442</v>
      </c>
      <c r="AL290" s="48" t="str">
        <f>IF($U290="","",IF(RIGHT($U290,4)=", MS",INDEX(DropDowns!$G$4:$G$1251,MATCH(TRIM($U290),DropDowns!$F$4:$F$1251,0)),INDEX(DropDowns!$G$4:$G$1251,MATCH(TRIM($U290)&amp;", MS",DropDowns!$F$4:$F$1251,0))))</f>
        <v>Hinds</v>
      </c>
      <c r="AM290" s="48" t="s">
        <v>2130</v>
      </c>
      <c r="AN290" s="48" t="str">
        <f t="shared" si="43"/>
        <v>Justin|Fowler|jtfowler2007@gmail.com|8</v>
      </c>
      <c r="AO290" s="48" t="str">
        <f t="shared" si="44"/>
        <v>Justin|Fowler|8</v>
      </c>
      <c r="AP290" s="48" t="e">
        <f>INDEX(Transcripts_2021!$V$2:$V$324,MATCH($AN290,Transcripts_2021!$V$2:$V$324,0))</f>
        <v>#N/A</v>
      </c>
      <c r="AQ290" s="48" t="e">
        <f>INDEX(Transcripts_2021!$W$2:$W$324,MATCH($AO290,Transcripts_2021!$W$2:$W$324,0))</f>
        <v>#N/A</v>
      </c>
      <c r="AR290" s="68" t="e">
        <f t="shared" si="45"/>
        <v>#N/A</v>
      </c>
      <c r="AS290" s="68" t="e">
        <f t="shared" si="46"/>
        <v>#N/A</v>
      </c>
      <c r="AT290" s="48" t="str">
        <f t="shared" si="41"/>
        <v>0302</v>
      </c>
      <c r="AU290" s="48" t="e">
        <f>INDEX(Transcripts_2021!$AC$2:$AC$324,MATCH($AO290,Transcripts_2021!$W$2:$W$324,0))</f>
        <v>#N/A</v>
      </c>
      <c r="AV290" s="68" t="str">
        <f t="shared" si="42"/>
        <v>Yes</v>
      </c>
      <c r="AW290" s="68" t="str">
        <f>IF(INDEX(DropDowns!$E$3:$E$336,MATCH("*"&amp;$AF290&amp;"*",$AF$2:$AF$651,0))="","",INDEX(DropDowns!$E$3:$E$336,MATCH("*"&amp;$AF290&amp;"*",$AF$2:$AF$651,0)))</f>
        <v>Software</v>
      </c>
      <c r="AX290" s="68" t="str">
        <f>IF(INDEX(DropDowns!$E$3:$E$336,MATCH("*"&amp;$AG290&amp;"*",$AG$2:$AG$651,0))="","",INDEX(DropDowns!$E$3:$E$336,MATCH("*"&amp;$AG290&amp;"*",$AG$2:$AG$651,0)))</f>
        <v>Acid</v>
      </c>
      <c r="AY290" s="48" t="e">
        <f t="shared" si="47"/>
        <v>#N/A</v>
      </c>
      <c r="AZ290" s="48" t="str">
        <f t="shared" si="48"/>
        <v>Paul Fowler</v>
      </c>
      <c r="BA290" s="48" t="str">
        <f>$AZ290&amp;COUNTIF($AZ290:$AZ$651,$AZ290)</f>
        <v>Paul Fowler3</v>
      </c>
      <c r="BB290" s="68" t="e">
        <f>IF(INDEX('AAYME 2021_List'!$B$3:$B$311,MATCH($A290,'AAYME 2021_List'!$A$3:$A$311,0))="Yes","Yes","No")</f>
        <v>#N/A</v>
      </c>
      <c r="BC290" s="8" t="s">
        <v>2131</v>
      </c>
    </row>
    <row r="291" spans="1:55" x14ac:dyDescent="0.3">
      <c r="A291" s="48"/>
      <c r="B291" s="8">
        <v>303</v>
      </c>
      <c r="C291" s="143" t="s">
        <v>4730</v>
      </c>
      <c r="D291" s="143" t="s">
        <v>4724</v>
      </c>
      <c r="E291" s="143" t="s">
        <v>335</v>
      </c>
      <c r="F291" s="143" t="s">
        <v>169</v>
      </c>
      <c r="G291" s="8" t="s">
        <v>4731</v>
      </c>
      <c r="I291" s="143" t="s">
        <v>340</v>
      </c>
      <c r="J291" s="143" t="s">
        <v>448</v>
      </c>
      <c r="K291" s="143" t="s">
        <v>4395</v>
      </c>
      <c r="L291" s="8" t="s">
        <v>3364</v>
      </c>
      <c r="M291" s="8" t="s">
        <v>4724</v>
      </c>
      <c r="N291" s="8" t="s">
        <v>4727</v>
      </c>
      <c r="O291" s="8">
        <v>6628203335</v>
      </c>
      <c r="P291" s="143" t="s">
        <v>2112</v>
      </c>
      <c r="Q291" s="143" t="s">
        <v>45</v>
      </c>
      <c r="R291" s="8" t="s">
        <v>4728</v>
      </c>
      <c r="T291" s="143" t="s">
        <v>2438</v>
      </c>
      <c r="U291" s="143" t="s">
        <v>2438</v>
      </c>
      <c r="V291" s="8" t="s">
        <v>488</v>
      </c>
      <c r="W291" s="8">
        <v>39056</v>
      </c>
      <c r="X291" s="8" t="s">
        <v>348</v>
      </c>
      <c r="Y291" s="143" t="s">
        <v>4695</v>
      </c>
      <c r="Z291" s="8" t="s">
        <v>2114</v>
      </c>
      <c r="AE291" s="233" t="s">
        <v>48</v>
      </c>
      <c r="AF291" s="8" t="s">
        <v>4729</v>
      </c>
      <c r="AI291" s="8" t="s">
        <v>442</v>
      </c>
      <c r="AL291" s="48" t="str">
        <f>IF($U291="","",IF(RIGHT($U291,4)=", MS",INDEX(DropDowns!$G$4:$G$1251,MATCH(TRIM($U291),DropDowns!$F$4:$F$1251,0)),INDEX(DropDowns!$G$4:$G$1251,MATCH(TRIM($U291)&amp;", MS",DropDowns!$F$4:$F$1251,0))))</f>
        <v>Hinds</v>
      </c>
      <c r="AM291" s="48" t="s">
        <v>2130</v>
      </c>
      <c r="AN291" s="48" t="str">
        <f t="shared" si="43"/>
        <v>Matthew|Fowler|mkfowler08@gmail.com|7</v>
      </c>
      <c r="AO291" s="48" t="str">
        <f t="shared" si="44"/>
        <v>Matthew|Fowler|7</v>
      </c>
      <c r="AP291" s="48" t="e">
        <f>INDEX(Transcripts_2021!$V$2:$V$324,MATCH($AN291,Transcripts_2021!$V$2:$V$324,0))</f>
        <v>#N/A</v>
      </c>
      <c r="AQ291" s="48" t="e">
        <f>INDEX(Transcripts_2021!$W$2:$W$324,MATCH($AO291,Transcripts_2021!$W$2:$W$324,0))</f>
        <v>#N/A</v>
      </c>
      <c r="AR291" s="68" t="e">
        <f t="shared" si="45"/>
        <v>#N/A</v>
      </c>
      <c r="AS291" s="68" t="e">
        <f t="shared" si="46"/>
        <v>#N/A</v>
      </c>
      <c r="AT291" s="48" t="str">
        <f t="shared" si="41"/>
        <v>0303</v>
      </c>
      <c r="AU291" s="48" t="e">
        <f>INDEX(Transcripts_2021!$AC$2:$AC$324,MATCH($AO291,Transcripts_2021!$W$2:$W$324,0))</f>
        <v>#N/A</v>
      </c>
      <c r="AV291" s="68" t="str">
        <f t="shared" si="42"/>
        <v>Yes</v>
      </c>
      <c r="AW291" s="68" t="str">
        <f>IF(INDEX(DropDowns!$E$3:$E$336,MATCH("*"&amp;$AF291&amp;"*",$AF$2:$AF$651,0))="","",INDEX(DropDowns!$E$3:$E$336,MATCH("*"&amp;$AF291&amp;"*",$AF$2:$AF$651,0)))</f>
        <v>Software</v>
      </c>
      <c r="AX291" s="68" t="str">
        <f>IF(INDEX(DropDowns!$E$3:$E$336,MATCH("*"&amp;$AG291&amp;"*",$AG$2:$AG$651,0))="","",INDEX(DropDowns!$E$3:$E$336,MATCH("*"&amp;$AG291&amp;"*",$AG$2:$AG$651,0)))</f>
        <v>Acid</v>
      </c>
      <c r="AY291" s="48" t="e">
        <f t="shared" si="47"/>
        <v>#N/A</v>
      </c>
      <c r="AZ291" s="48" t="str">
        <f t="shared" si="48"/>
        <v>Paul Fowler</v>
      </c>
      <c r="BA291" s="48" t="str">
        <f>$AZ291&amp;COUNTIF($AZ291:$AZ$651,$AZ291)</f>
        <v>Paul Fowler2</v>
      </c>
      <c r="BB291" s="68" t="e">
        <f>IF(INDEX('AAYME 2021_List'!$B$3:$B$311,MATCH($A291,'AAYME 2021_List'!$A$3:$A$311,0))="Yes","Yes","No")</f>
        <v>#N/A</v>
      </c>
      <c r="BC291" s="8" t="s">
        <v>2131</v>
      </c>
    </row>
    <row r="292" spans="1:55" x14ac:dyDescent="0.3">
      <c r="A292" s="48"/>
      <c r="B292" s="8">
        <v>304</v>
      </c>
      <c r="C292" s="143" t="s">
        <v>3207</v>
      </c>
      <c r="D292" s="143" t="s">
        <v>4724</v>
      </c>
      <c r="E292" s="143" t="s">
        <v>335</v>
      </c>
      <c r="F292" s="143" t="s">
        <v>169</v>
      </c>
      <c r="G292" s="8" t="s">
        <v>4732</v>
      </c>
      <c r="I292" s="143" t="s">
        <v>340</v>
      </c>
      <c r="J292" s="143" t="s">
        <v>448</v>
      </c>
      <c r="K292" s="143" t="s">
        <v>4395</v>
      </c>
      <c r="L292" s="8" t="s">
        <v>3364</v>
      </c>
      <c r="M292" s="8" t="s">
        <v>4724</v>
      </c>
      <c r="N292" s="8" t="s">
        <v>4727</v>
      </c>
      <c r="O292" s="8">
        <v>6628203335</v>
      </c>
      <c r="P292" s="143" t="s">
        <v>2112</v>
      </c>
      <c r="Q292" s="143" t="s">
        <v>45</v>
      </c>
      <c r="R292" s="8" t="s">
        <v>4728</v>
      </c>
      <c r="T292" s="143" t="s">
        <v>2438</v>
      </c>
      <c r="U292" s="143" t="s">
        <v>2438</v>
      </c>
      <c r="V292" s="8" t="s">
        <v>488</v>
      </c>
      <c r="W292" s="8">
        <v>39056</v>
      </c>
      <c r="X292" s="8" t="s">
        <v>348</v>
      </c>
      <c r="Y292" s="143" t="s">
        <v>4695</v>
      </c>
      <c r="Z292" s="8" t="s">
        <v>2114</v>
      </c>
      <c r="AB292" s="8" t="s">
        <v>2115</v>
      </c>
      <c r="AE292" s="233" t="s">
        <v>48</v>
      </c>
      <c r="AF292" s="8" t="s">
        <v>4729</v>
      </c>
      <c r="AI292" s="8" t="s">
        <v>442</v>
      </c>
      <c r="AL292" s="48" t="str">
        <f>IF($U292="","",IF(RIGHT($U292,4)=", MS",INDEX(DropDowns!$G$4:$G$1251,MATCH(TRIM($U292),DropDowns!$F$4:$F$1251,0)),INDEX(DropDowns!$G$4:$G$1251,MATCH(TRIM($U292)&amp;", MS",DropDowns!$F$4:$F$1251,0))))</f>
        <v>Hinds</v>
      </c>
      <c r="AM292" s="48" t="s">
        <v>2130</v>
      </c>
      <c r="AN292" s="48" t="str">
        <f t="shared" si="43"/>
        <v>Ryan|Fowler|rafowler08@gmail.com|7</v>
      </c>
      <c r="AO292" s="48" t="str">
        <f t="shared" si="44"/>
        <v>Ryan|Fowler|7</v>
      </c>
      <c r="AP292" s="48" t="e">
        <f>INDEX(Transcripts_2021!$V$2:$V$324,MATCH($AN292,Transcripts_2021!$V$2:$V$324,0))</f>
        <v>#N/A</v>
      </c>
      <c r="AQ292" s="48" t="e">
        <f>INDEX(Transcripts_2021!$W$2:$W$324,MATCH($AO292,Transcripts_2021!$W$2:$W$324,0))</f>
        <v>#N/A</v>
      </c>
      <c r="AR292" s="68" t="e">
        <f t="shared" si="45"/>
        <v>#N/A</v>
      </c>
      <c r="AS292" s="68" t="e">
        <f t="shared" si="46"/>
        <v>#N/A</v>
      </c>
      <c r="AT292" s="48" t="str">
        <f t="shared" si="41"/>
        <v>0304</v>
      </c>
      <c r="AU292" s="48" t="e">
        <f>INDEX(Transcripts_2021!$AC$2:$AC$324,MATCH($AO292,Transcripts_2021!$W$2:$W$324,0))</f>
        <v>#N/A</v>
      </c>
      <c r="AV292" s="68" t="str">
        <f t="shared" si="42"/>
        <v>Yes</v>
      </c>
      <c r="AW292" s="68" t="str">
        <f>IF(INDEX(DropDowns!$E$3:$E$336,MATCH("*"&amp;$AF292&amp;"*",$AF$2:$AF$651,0))="","",INDEX(DropDowns!$E$3:$E$336,MATCH("*"&amp;$AF292&amp;"*",$AF$2:$AF$651,0)))</f>
        <v>Software</v>
      </c>
      <c r="AX292" s="68" t="str">
        <f>IF(INDEX(DropDowns!$E$3:$E$336,MATCH("*"&amp;$AG292&amp;"*",$AG$2:$AG$651,0))="","",INDEX(DropDowns!$E$3:$E$336,MATCH("*"&amp;$AG292&amp;"*",$AG$2:$AG$651,0)))</f>
        <v>Acid</v>
      </c>
      <c r="AY292" s="48" t="e">
        <f t="shared" si="47"/>
        <v>#N/A</v>
      </c>
      <c r="AZ292" s="48" t="str">
        <f t="shared" si="48"/>
        <v>Paul Fowler</v>
      </c>
      <c r="BA292" s="48" t="str">
        <f>$AZ292&amp;COUNTIF($AZ292:$AZ$651,$AZ292)</f>
        <v>Paul Fowler1</v>
      </c>
      <c r="BB292" s="68" t="e">
        <f>IF(INDEX('AAYME 2021_List'!$B$3:$B$311,MATCH($A292,'AAYME 2021_List'!$A$3:$A$311,0))="Yes","Yes","No")</f>
        <v>#N/A</v>
      </c>
      <c r="BC292" s="8" t="s">
        <v>2131</v>
      </c>
    </row>
    <row r="293" spans="1:55" x14ac:dyDescent="0.3">
      <c r="A293" s="48" t="str">
        <f>$AT293&amp;"-"&amp;UPPER(LEFT($D293,3))&amp;"-"&amp;UPPER(LEFT($C293,2))&amp;"-"&amp;$AU293</f>
        <v>0305-BER-KA-0219</v>
      </c>
      <c r="B293" s="8">
        <v>305</v>
      </c>
      <c r="C293" s="143" t="s">
        <v>4733</v>
      </c>
      <c r="D293" s="143" t="s">
        <v>4734</v>
      </c>
      <c r="E293" s="143" t="s">
        <v>335</v>
      </c>
      <c r="F293" s="143" t="s">
        <v>170</v>
      </c>
      <c r="G293" s="8" t="s">
        <v>4735</v>
      </c>
      <c r="H293" s="8">
        <v>6014930545</v>
      </c>
      <c r="I293" s="143" t="s">
        <v>376</v>
      </c>
      <c r="J293" s="143" t="s">
        <v>4736</v>
      </c>
      <c r="K293" s="143" t="s">
        <v>1568</v>
      </c>
      <c r="L293" s="8" t="s">
        <v>4737</v>
      </c>
      <c r="M293" s="8" t="s">
        <v>246</v>
      </c>
      <c r="N293" s="8" t="s">
        <v>4738</v>
      </c>
      <c r="O293" s="8">
        <v>2817394025</v>
      </c>
      <c r="P293" s="143" t="s">
        <v>2112</v>
      </c>
      <c r="Q293" s="143" t="s">
        <v>45</v>
      </c>
      <c r="R293" s="8" t="s">
        <v>4739</v>
      </c>
      <c r="T293" s="143" t="s">
        <v>2326</v>
      </c>
      <c r="U293" s="143" t="s">
        <v>2326</v>
      </c>
      <c r="V293" s="8" t="s">
        <v>488</v>
      </c>
      <c r="W293" s="8">
        <v>39194</v>
      </c>
      <c r="X293" s="8" t="s">
        <v>348</v>
      </c>
      <c r="Y293" s="143" t="s">
        <v>4740</v>
      </c>
      <c r="Z293" s="8" t="s">
        <v>2114</v>
      </c>
      <c r="AB293" s="8" t="s">
        <v>2115</v>
      </c>
      <c r="AE293" s="233" t="s">
        <v>48</v>
      </c>
      <c r="AF293" s="8" t="s">
        <v>4741</v>
      </c>
      <c r="AG293" s="8" t="s">
        <v>4742</v>
      </c>
      <c r="AH293" s="8" t="s">
        <v>4743</v>
      </c>
      <c r="AI293" s="8" t="s">
        <v>442</v>
      </c>
      <c r="AJ293" s="8" t="s">
        <v>2325</v>
      </c>
      <c r="AL293" s="48" t="str">
        <f>IF($U293="","",IF(RIGHT($U293,4)=", MS",INDEX(DropDowns!$G$4:$G$1251,MATCH(TRIM($U293),DropDowns!$F$4:$F$1251,0)),INDEX(DropDowns!$G$4:$G$1251,MATCH(TRIM($U293)&amp;", MS",DropDowns!$F$4:$F$1251,0))))</f>
        <v>Yazoo</v>
      </c>
      <c r="AM293" s="48" t="str">
        <f>IF(INDEX('AAYME 2021_List'!$A$3:$A$311,MATCH($A293,'AAYME 2021_List'!$A$3:$A$311,0))=$A293,INDEX('AAYME 2021_List'!$AC$3:$AC$311,MATCH($A293,'AAYME 2021_List'!$A$3:$A$311,0)),"")</f>
        <v>Yazoo</v>
      </c>
      <c r="AN293" s="48" t="str">
        <f t="shared" si="43"/>
        <v>Karmen|Bernard|karmenbernard@masd.k12.ms.us|9</v>
      </c>
      <c r="AO293" s="48" t="str">
        <f t="shared" si="44"/>
        <v>Karmen|Bernard|9</v>
      </c>
      <c r="AP293" s="48" t="e">
        <f>INDEX(Transcripts_2021!$V$2:$V$324,MATCH($AN293,Transcripts_2021!$V$2:$V$324,0))</f>
        <v>#N/A</v>
      </c>
      <c r="AQ293" s="48" t="str">
        <f>INDEX(Transcripts_2021!$W$2:$W$324,MATCH($AO293,Transcripts_2021!$W$2:$W$324,0))</f>
        <v>Karmen|Bernard|9</v>
      </c>
      <c r="AR293" s="68" t="e">
        <f t="shared" si="45"/>
        <v>#N/A</v>
      </c>
      <c r="AS293" s="68" t="str">
        <f t="shared" si="46"/>
        <v>Yes</v>
      </c>
      <c r="AT293" s="48" t="str">
        <f t="shared" si="41"/>
        <v>0305</v>
      </c>
      <c r="AU293" s="48" t="str">
        <f>INDEX(Transcripts_2021!$AC$2:$AC$324,MATCH($AO293,Transcripts_2021!$W$2:$W$324,0))</f>
        <v>0219</v>
      </c>
      <c r="AV293" s="68" t="str">
        <f t="shared" si="42"/>
        <v>No</v>
      </c>
      <c r="AW293" s="68" t="e">
        <f>IF(INDEX(DropDowns!$E$3:$E$336,MATCH("*"&amp;$AF293&amp;"*",$AF$2:$AF$651,0))="","",INDEX(DropDowns!$E$3:$E$336,MATCH("*"&amp;$AF293&amp;"*",$AF$2:$AF$651,0)))</f>
        <v>#VALUE!</v>
      </c>
      <c r="AX293" s="68" t="str">
        <f>IF(INDEX(DropDowns!$E$3:$E$336,MATCH("*"&amp;$AG293&amp;"*",$AG$2:$AG$651,0))="","",INDEX(DropDowns!$E$3:$E$336,MATCH("*"&amp;$AG293&amp;"*",$AG$2:$AG$651,0)))</f>
        <v>Solar</v>
      </c>
      <c r="AY293" s="48" t="str">
        <f t="shared" si="47"/>
        <v>0305-BER-KA-0219</v>
      </c>
      <c r="AZ293" s="48" t="str">
        <f t="shared" si="48"/>
        <v>Carmella Scott</v>
      </c>
      <c r="BA293" s="48" t="str">
        <f>$AZ293&amp;COUNTIF($AZ293:$AZ$651,$AZ293)</f>
        <v>Carmella Scott1</v>
      </c>
      <c r="BB293" s="68" t="str">
        <f>IF(INDEX('AAYME 2021_List'!$B$3:$B$311,MATCH($A293,'AAYME 2021_List'!$A$3:$A$311,0))="Yes","Yes","No")</f>
        <v>No</v>
      </c>
      <c r="BC293" s="48" t="str">
        <f>IF(INDEX('AAYME 2021_List'!$A$3:$A$311,MATCH($A293,'AAYME 2021_List'!$A$3:$A$311,0))=$A293,INDEX('AAYME 2021_List'!$C$3:$C$311,MATCH($A293,'AAYME 2021_List'!$A$3:$A$311,0)),"")</f>
        <v>99-Not Selected</v>
      </c>
    </row>
    <row r="294" spans="1:55" x14ac:dyDescent="0.3">
      <c r="A294" s="146" t="str">
        <f>$AT294&amp;"-"&amp;UPPER(LEFT($D294,3))&amp;"-"&amp;UPPER(LEFT($C294,2))&amp;"-"&amp;$AU294</f>
        <v>0306-SHI-LO-0079</v>
      </c>
      <c r="B294" s="8">
        <v>306</v>
      </c>
      <c r="C294" s="143" t="s">
        <v>4744</v>
      </c>
      <c r="D294" s="143" t="s">
        <v>4745</v>
      </c>
      <c r="E294" s="143" t="s">
        <v>335</v>
      </c>
      <c r="F294" s="143" t="s">
        <v>169</v>
      </c>
      <c r="G294" s="8" t="s">
        <v>4746</v>
      </c>
      <c r="H294" s="8">
        <v>6628895885</v>
      </c>
      <c r="I294" s="143" t="s">
        <v>401</v>
      </c>
      <c r="J294" s="143" t="s">
        <v>4747</v>
      </c>
      <c r="K294" s="143" t="s">
        <v>228</v>
      </c>
      <c r="L294" s="8" t="s">
        <v>4748</v>
      </c>
      <c r="M294" s="8" t="s">
        <v>4745</v>
      </c>
      <c r="N294" s="8" t="s">
        <v>4749</v>
      </c>
      <c r="O294" s="8">
        <v>6623869008</v>
      </c>
      <c r="P294" s="143" t="s">
        <v>2112</v>
      </c>
      <c r="Q294" s="143" t="s">
        <v>43</v>
      </c>
      <c r="R294" s="8" t="s">
        <v>4750</v>
      </c>
      <c r="T294" s="143" t="s">
        <v>508</v>
      </c>
      <c r="U294" s="143" t="s">
        <v>508</v>
      </c>
      <c r="V294" s="8" t="s">
        <v>488</v>
      </c>
      <c r="W294" s="8">
        <v>39702</v>
      </c>
      <c r="X294" s="8" t="s">
        <v>348</v>
      </c>
      <c r="Y294" s="143" t="s">
        <v>228</v>
      </c>
      <c r="Z294" s="8" t="s">
        <v>2114</v>
      </c>
      <c r="AB294" s="8" t="s">
        <v>2115</v>
      </c>
      <c r="AE294" s="233" t="s">
        <v>48</v>
      </c>
      <c r="AF294" s="8" t="s">
        <v>4751</v>
      </c>
      <c r="AG294" s="8" t="s">
        <v>4752</v>
      </c>
      <c r="AH294" s="8" t="s">
        <v>4753</v>
      </c>
      <c r="AI294" s="8" t="s">
        <v>442</v>
      </c>
      <c r="AL294" s="48" t="str">
        <f>IF($U294="","",IF(RIGHT($U294,4)=", MS",INDEX(DropDowns!$G$4:$G$1251,MATCH(TRIM($U294),DropDowns!$F$4:$F$1251,0)),INDEX(DropDowns!$G$4:$G$1251,MATCH(TRIM($U294)&amp;", MS",DropDowns!$F$4:$F$1251,0))))</f>
        <v>Lowndes</v>
      </c>
      <c r="AM294" s="48" t="str">
        <f>IF(INDEX('AAYME 2021_List'!$A$3:$A$311,MATCH($A294,'AAYME 2021_List'!$A$3:$A$311,0))=$A294,INDEX('AAYME 2021_List'!$AC$3:$AC$311,MATCH($A294,'AAYME 2021_List'!$A$3:$A$311,0)),"")</f>
        <v>Lowndes</v>
      </c>
      <c r="AN294" s="48" t="str">
        <f t="shared" si="43"/>
        <v>Lonnie|Shinn|shinn.lonnie@yahoo.com|8</v>
      </c>
      <c r="AO294" s="48" t="str">
        <f t="shared" si="44"/>
        <v>Lonnie|Shinn|8</v>
      </c>
      <c r="AP294" s="48" t="e">
        <f>INDEX(Transcripts_2021!$V$2:$V$324,MATCH($AN294,Transcripts_2021!$V$2:$V$324,0))</f>
        <v>#N/A</v>
      </c>
      <c r="AQ294" s="48" t="str">
        <f>INDEX(Transcripts_2021!$W$2:$W$324,MATCH($AO294,Transcripts_2021!$W$2:$W$324,0))</f>
        <v>Lonnie|Shinn|8</v>
      </c>
      <c r="AR294" s="68" t="e">
        <f t="shared" si="45"/>
        <v>#N/A</v>
      </c>
      <c r="AS294" s="68" t="str">
        <f t="shared" si="46"/>
        <v>Yes</v>
      </c>
      <c r="AT294" s="48" t="str">
        <f t="shared" si="41"/>
        <v>0306</v>
      </c>
      <c r="AU294" s="48" t="str">
        <f>INDEX(Transcripts_2021!$AC$2:$AC$324,MATCH($AO294,Transcripts_2021!$W$2:$W$324,0))</f>
        <v>0079</v>
      </c>
      <c r="AV294" s="68" t="str">
        <f t="shared" si="42"/>
        <v>Yes</v>
      </c>
      <c r="AW294" s="68" t="str">
        <f>IF(INDEX(DropDowns!$E$3:$E$336,MATCH("*"&amp;$AF294&amp;"*",$AF$2:$AF$651,0))="","",INDEX(DropDowns!$E$3:$E$336,MATCH("*"&amp;$AF294&amp;"*",$AF$2:$AF$651,0)))</f>
        <v>Solar system</v>
      </c>
      <c r="AX294" s="68" t="str">
        <f>IF(INDEX(DropDowns!$E$3:$E$336,MATCH("*"&amp;$AG294&amp;"*",$AG$2:$AG$651,0))="","",INDEX(DropDowns!$E$3:$E$336,MATCH("*"&amp;$AG294&amp;"*",$AG$2:$AG$651,0)))</f>
        <v>Solar system</v>
      </c>
      <c r="AY294" s="48" t="str">
        <f t="shared" si="47"/>
        <v>0306-SHI-LO-0079</v>
      </c>
      <c r="AZ294" s="48" t="str">
        <f t="shared" si="48"/>
        <v>Gloria Shinn</v>
      </c>
      <c r="BA294" s="48" t="str">
        <f>$AZ294&amp;COUNTIF($AZ294:$AZ$651,$AZ294)</f>
        <v>Gloria Shinn1</v>
      </c>
      <c r="BB294" s="68" t="str">
        <f>IF(INDEX('AAYME 2021_List'!$B$3:$B$311,MATCH($A294,'AAYME 2021_List'!$A$3:$A$311,0))="Yes","Yes","No")</f>
        <v>Yes</v>
      </c>
      <c r="BC294" s="48" t="str">
        <f>IF(INDEX('AAYME 2021_List'!$A$3:$A$311,MATCH($A294,'AAYME 2021_List'!$A$3:$A$311,0))=$A294,INDEX('AAYME 2021_List'!$C$3:$C$311,MATCH($A294,'AAYME 2021_List'!$A$3:$A$311,0)),"")</f>
        <v>06-Finalist</v>
      </c>
    </row>
    <row r="295" spans="1:55" x14ac:dyDescent="0.3">
      <c r="A295" s="48"/>
      <c r="B295" s="8">
        <v>307</v>
      </c>
      <c r="C295" s="143" t="s">
        <v>4754</v>
      </c>
      <c r="D295" s="143" t="s">
        <v>4755</v>
      </c>
      <c r="E295" s="143" t="s">
        <v>335</v>
      </c>
      <c r="F295" s="143" t="s">
        <v>170</v>
      </c>
      <c r="G295" s="8" t="s">
        <v>4756</v>
      </c>
      <c r="H295" s="8">
        <v>6019374597</v>
      </c>
      <c r="I295" s="143" t="s">
        <v>376</v>
      </c>
      <c r="J295" s="143" t="s">
        <v>3739</v>
      </c>
      <c r="K295" s="143" t="s">
        <v>579</v>
      </c>
      <c r="L295" s="8" t="s">
        <v>4391</v>
      </c>
      <c r="M295" s="8" t="s">
        <v>736</v>
      </c>
      <c r="N295" s="8" t="s">
        <v>4757</v>
      </c>
      <c r="O295" s="8">
        <v>6018502600</v>
      </c>
      <c r="P295" s="143" t="s">
        <v>2112</v>
      </c>
      <c r="Q295" s="143" t="s">
        <v>43</v>
      </c>
      <c r="R295" s="8" t="s">
        <v>4758</v>
      </c>
      <c r="T295" s="143" t="s">
        <v>3745</v>
      </c>
      <c r="U295" s="143" t="s">
        <v>3745</v>
      </c>
      <c r="V295" s="8" t="s">
        <v>488</v>
      </c>
      <c r="W295" s="8">
        <v>39157</v>
      </c>
      <c r="X295" s="8" t="s">
        <v>348</v>
      </c>
      <c r="Y295" s="143" t="s">
        <v>579</v>
      </c>
      <c r="Z295" s="8" t="s">
        <v>2114</v>
      </c>
      <c r="AE295" s="233" t="s">
        <v>48</v>
      </c>
      <c r="AF295" s="8" t="s">
        <v>4759</v>
      </c>
      <c r="AG295" s="8" t="s">
        <v>4760</v>
      </c>
      <c r="AH295" s="8" t="s">
        <v>4761</v>
      </c>
      <c r="AI295" s="8" t="s">
        <v>369</v>
      </c>
      <c r="AJ295" s="8" t="s">
        <v>533</v>
      </c>
      <c r="AL295" s="48" t="str">
        <f>IF($U295="","",IF(RIGHT($U295,4)=", MS",INDEX(DropDowns!$G$4:$G$1251,MATCH(TRIM($U295),DropDowns!$F$4:$F$1251,0)),INDEX(DropDowns!$G$4:$G$1251,MATCH(TRIM($U295)&amp;", MS",DropDowns!$F$4:$F$1251,0))))</f>
        <v>Madison</v>
      </c>
      <c r="AM295" s="48" t="s">
        <v>2130</v>
      </c>
      <c r="AN295" s="48" t="str">
        <f t="shared" si="43"/>
        <v>OSHA|Hammond|elaja.h05@icloud.com|9</v>
      </c>
      <c r="AO295" s="48" t="str">
        <f t="shared" si="44"/>
        <v>OSHA|Hammond|9</v>
      </c>
      <c r="AP295" s="48" t="e">
        <f>INDEX(Transcripts_2021!$V$2:$V$324,MATCH($AN295,Transcripts_2021!$V$2:$V$324,0))</f>
        <v>#N/A</v>
      </c>
      <c r="AQ295" s="48" t="e">
        <f>INDEX(Transcripts_2021!$W$2:$W$324,MATCH($AO295,Transcripts_2021!$W$2:$W$324,0))</f>
        <v>#N/A</v>
      </c>
      <c r="AR295" s="68" t="e">
        <f t="shared" si="45"/>
        <v>#N/A</v>
      </c>
      <c r="AS295" s="68" t="e">
        <f t="shared" si="46"/>
        <v>#N/A</v>
      </c>
      <c r="AT295" s="48" t="str">
        <f t="shared" si="41"/>
        <v>0307</v>
      </c>
      <c r="AU295" s="48" t="e">
        <f>INDEX(Transcripts_2021!$AC$2:$AC$324,MATCH($AO295,Transcripts_2021!$W$2:$W$324,0))</f>
        <v>#N/A</v>
      </c>
      <c r="AV295" s="68" t="str">
        <f t="shared" si="42"/>
        <v>Yes</v>
      </c>
      <c r="AW295" s="68" t="str">
        <f>IF(INDEX(DropDowns!$E$3:$E$336,MATCH("*"&amp;$AF295&amp;"*",$AF$2:$AF$651,0))="","",INDEX(DropDowns!$E$3:$E$336,MATCH("*"&amp;$AF295&amp;"*",$AF$2:$AF$651,0)))</f>
        <v>Space</v>
      </c>
      <c r="AX295" s="68" t="str">
        <f>IF(INDEX(DropDowns!$E$3:$E$336,MATCH("*"&amp;$AG295&amp;"*",$AG$2:$AG$651,0))="","",INDEX(DropDowns!$E$3:$E$336,MATCH("*"&amp;$AG295&amp;"*",$AG$2:$AG$651,0)))</f>
        <v>Space</v>
      </c>
      <c r="AY295" s="48" t="e">
        <f t="shared" si="47"/>
        <v>#N/A</v>
      </c>
      <c r="AZ295" s="48" t="str">
        <f t="shared" si="48"/>
        <v>Shannon Johnson</v>
      </c>
      <c r="BA295" s="48" t="str">
        <f>$AZ295&amp;COUNTIF($AZ295:$AZ$651,$AZ295)</f>
        <v>Shannon Johnson1</v>
      </c>
      <c r="BB295" s="68" t="e">
        <f>IF(INDEX('AAYME 2021_List'!$B$3:$B$311,MATCH($A295,'AAYME 2021_List'!$A$3:$A$311,0))="Yes","Yes","No")</f>
        <v>#N/A</v>
      </c>
      <c r="BC295" s="8" t="s">
        <v>2131</v>
      </c>
    </row>
    <row r="296" spans="1:55" x14ac:dyDescent="0.3">
      <c r="A296" s="48"/>
      <c r="B296" s="8">
        <v>308</v>
      </c>
      <c r="C296" s="143" t="s">
        <v>4762</v>
      </c>
      <c r="D296" s="143" t="s">
        <v>2727</v>
      </c>
      <c r="E296" s="143" t="s">
        <v>335</v>
      </c>
      <c r="F296" s="143" t="s">
        <v>170</v>
      </c>
      <c r="I296" s="143" t="s">
        <v>376</v>
      </c>
      <c r="J296" s="143" t="s">
        <v>4763</v>
      </c>
      <c r="K296" s="143" t="s">
        <v>3189</v>
      </c>
      <c r="L296" s="8" t="s">
        <v>3070</v>
      </c>
      <c r="M296" s="8" t="s">
        <v>4764</v>
      </c>
      <c r="N296" s="8" t="s">
        <v>4765</v>
      </c>
      <c r="O296" s="8">
        <v>6012872208</v>
      </c>
      <c r="P296" s="143" t="s">
        <v>2112</v>
      </c>
      <c r="Q296" s="143" t="s">
        <v>43</v>
      </c>
      <c r="R296" s="8">
        <v>628</v>
      </c>
      <c r="S296" s="8" t="s">
        <v>4766</v>
      </c>
      <c r="T296" s="143" t="s">
        <v>562</v>
      </c>
      <c r="U296" s="143" t="s">
        <v>562</v>
      </c>
      <c r="V296" s="8" t="s">
        <v>488</v>
      </c>
      <c r="W296" s="8">
        <v>39209</v>
      </c>
      <c r="X296" s="8" t="s">
        <v>348</v>
      </c>
      <c r="Y296" s="143" t="s">
        <v>4767</v>
      </c>
      <c r="Z296" s="8" t="s">
        <v>2114</v>
      </c>
      <c r="AE296" s="233" t="s">
        <v>49</v>
      </c>
      <c r="AF296" s="8" t="s">
        <v>4768</v>
      </c>
      <c r="AI296" s="8" t="s">
        <v>369</v>
      </c>
      <c r="AL296" s="48" t="str">
        <f>IF($U296="","",IF(RIGHT($U296,4)=", MS",INDEX(DropDowns!$G$4:$G$1251,MATCH(TRIM($U296),DropDowns!$F$4:$F$1251,0)),INDEX(DropDowns!$G$4:$G$1251,MATCH(TRIM($U296)&amp;", MS",DropDowns!$F$4:$F$1251,0))))</f>
        <v>Hinds</v>
      </c>
      <c r="AM296" s="48" t="s">
        <v>2130</v>
      </c>
      <c r="AN296" s="48" t="str">
        <f t="shared" si="43"/>
        <v>Khalen|Walton||9</v>
      </c>
      <c r="AO296" s="48" t="str">
        <f t="shared" si="44"/>
        <v>Khalen|Walton|9</v>
      </c>
      <c r="AP296" s="48" t="e">
        <f>INDEX(Transcripts_2021!$V$2:$V$324,MATCH($AN296,Transcripts_2021!$V$2:$V$324,0))</f>
        <v>#N/A</v>
      </c>
      <c r="AQ296" s="48" t="e">
        <f>INDEX(Transcripts_2021!$W$2:$W$324,MATCH($AO296,Transcripts_2021!$W$2:$W$324,0))</f>
        <v>#N/A</v>
      </c>
      <c r="AR296" s="68" t="e">
        <f t="shared" si="45"/>
        <v>#N/A</v>
      </c>
      <c r="AS296" s="68" t="e">
        <f t="shared" si="46"/>
        <v>#N/A</v>
      </c>
      <c r="AT296" s="48" t="str">
        <f t="shared" si="41"/>
        <v>0308</v>
      </c>
      <c r="AU296" s="48" t="e">
        <f>INDEX(Transcripts_2021!$AC$2:$AC$324,MATCH($AO296,Transcripts_2021!$W$2:$W$324,0))</f>
        <v>#N/A</v>
      </c>
      <c r="AV296" s="68" t="str">
        <f t="shared" si="42"/>
        <v>No</v>
      </c>
      <c r="AW296" s="68" t="str">
        <f>IF(INDEX(DropDowns!$E$3:$E$336,MATCH("*"&amp;$AF296&amp;"*",$AF$2:$AF$651,0))="","",INDEX(DropDowns!$E$3:$E$336,MATCH("*"&amp;$AF296&amp;"*",$AF$2:$AF$651,0)))</f>
        <v>Spaceship</v>
      </c>
      <c r="AX296" s="68" t="str">
        <f>IF(INDEX(DropDowns!$E$3:$E$336,MATCH("*"&amp;$AG296&amp;"*",$AG$2:$AG$651,0))="","",INDEX(DropDowns!$E$3:$E$336,MATCH("*"&amp;$AG296&amp;"*",$AG$2:$AG$651,0)))</f>
        <v>Acid</v>
      </c>
      <c r="AY296" s="48" t="e">
        <f t="shared" si="47"/>
        <v>#N/A</v>
      </c>
      <c r="AZ296" s="48" t="str">
        <f t="shared" si="48"/>
        <v>Tiffany Cavett</v>
      </c>
      <c r="BA296" s="48" t="str">
        <f>$AZ296&amp;COUNTIF($AZ296:$AZ$651,$AZ296)</f>
        <v>Tiffany Cavett1</v>
      </c>
      <c r="BB296" s="68" t="e">
        <f>IF(INDEX('AAYME 2021_List'!$B$3:$B$311,MATCH($A296,'AAYME 2021_List'!$A$3:$A$311,0))="Yes","Yes","No")</f>
        <v>#N/A</v>
      </c>
      <c r="BC296" s="8" t="s">
        <v>2131</v>
      </c>
    </row>
    <row r="297" spans="1:55" x14ac:dyDescent="0.3">
      <c r="A297" s="48"/>
      <c r="B297" s="8">
        <v>309</v>
      </c>
      <c r="C297" s="143" t="s">
        <v>4769</v>
      </c>
      <c r="D297" s="143" t="s">
        <v>1236</v>
      </c>
      <c r="E297" s="143" t="s">
        <v>335</v>
      </c>
      <c r="F297" s="143" t="s">
        <v>170</v>
      </c>
      <c r="G297" s="8" t="s">
        <v>4770</v>
      </c>
      <c r="H297" s="8">
        <v>6017609467</v>
      </c>
      <c r="I297" s="143" t="s">
        <v>401</v>
      </c>
      <c r="J297" s="143" t="s">
        <v>559</v>
      </c>
      <c r="K297" s="143" t="s">
        <v>1238</v>
      </c>
      <c r="L297" s="8" t="s">
        <v>4771</v>
      </c>
      <c r="M297" s="8" t="s">
        <v>1236</v>
      </c>
      <c r="N297" s="8" t="s">
        <v>4772</v>
      </c>
      <c r="O297" s="8">
        <v>6018074144</v>
      </c>
      <c r="P297" s="143" t="s">
        <v>2112</v>
      </c>
      <c r="Q297" s="143" t="s">
        <v>394</v>
      </c>
      <c r="R297" s="8" t="s">
        <v>578</v>
      </c>
      <c r="S297" s="8" t="s">
        <v>578</v>
      </c>
      <c r="T297" s="143" t="s">
        <v>229</v>
      </c>
      <c r="U297" s="143" t="s">
        <v>229</v>
      </c>
      <c r="V297" s="8" t="s">
        <v>488</v>
      </c>
      <c r="W297" s="8">
        <v>39110</v>
      </c>
      <c r="X297" s="8" t="s">
        <v>348</v>
      </c>
      <c r="Y297" s="143" t="s">
        <v>577</v>
      </c>
      <c r="Z297" s="8" t="s">
        <v>2114</v>
      </c>
      <c r="AE297" s="233" t="s">
        <v>49</v>
      </c>
      <c r="AF297" s="8" t="s">
        <v>4773</v>
      </c>
      <c r="AG297" s="8" t="s">
        <v>4774</v>
      </c>
      <c r="AI297" s="8" t="s">
        <v>442</v>
      </c>
      <c r="AL297" s="48" t="str">
        <f>IF($U297="","",IF(RIGHT($U297,4)=", MS",INDEX(DropDowns!$G$4:$G$1251,MATCH(TRIM($U297),DropDowns!$F$4:$F$1251,0)),INDEX(DropDowns!$G$4:$G$1251,MATCH(TRIM($U297)&amp;", MS",DropDowns!$F$4:$F$1251,0))))</f>
        <v>Madison</v>
      </c>
      <c r="AM297" s="48" t="s">
        <v>2130</v>
      </c>
      <c r="AN297" s="48" t="str">
        <f t="shared" si="43"/>
        <v>Michaela|Brown|mcb07mcb07@gmail.com|8</v>
      </c>
      <c r="AO297" s="48" t="str">
        <f t="shared" si="44"/>
        <v>Michaela|Brown|8</v>
      </c>
      <c r="AP297" s="48" t="e">
        <f>INDEX(Transcripts_2021!$V$2:$V$324,MATCH($AN297,Transcripts_2021!$V$2:$V$324,0))</f>
        <v>#N/A</v>
      </c>
      <c r="AQ297" s="48" t="e">
        <f>INDEX(Transcripts_2021!$W$2:$W$324,MATCH($AO297,Transcripts_2021!$W$2:$W$324,0))</f>
        <v>#N/A</v>
      </c>
      <c r="AR297" s="68" t="e">
        <f t="shared" si="45"/>
        <v>#N/A</v>
      </c>
      <c r="AS297" s="68" t="e">
        <f t="shared" si="46"/>
        <v>#N/A</v>
      </c>
      <c r="AT297" s="48" t="str">
        <f t="shared" si="41"/>
        <v>0309</v>
      </c>
      <c r="AU297" s="48" t="e">
        <f>INDEX(Transcripts_2021!$AC$2:$AC$324,MATCH($AO297,Transcripts_2021!$W$2:$W$324,0))</f>
        <v>#N/A</v>
      </c>
      <c r="AV297" s="68" t="str">
        <f t="shared" si="42"/>
        <v>No</v>
      </c>
      <c r="AW297" s="68" t="str">
        <f>IF(INDEX(DropDowns!$E$3:$E$336,MATCH("*"&amp;$AF297&amp;"*",$AF$2:$AF$651,0))="","",INDEX(DropDowns!$E$3:$E$336,MATCH("*"&amp;$AF297&amp;"*",$AF$2:$AF$651,0)))</f>
        <v>Speech Pathology</v>
      </c>
      <c r="AX297" s="68" t="e">
        <f>IF(INDEX(DropDowns!$E$3:$E$336,MATCH("*"&amp;$AG297&amp;"*",$AG$2:$AG$651,0))="","",INDEX(DropDowns!$E$3:$E$336,MATCH("*"&amp;$AG297&amp;"*",$AG$2:$AG$651,0)))</f>
        <v>#VALUE!</v>
      </c>
      <c r="AY297" s="48" t="e">
        <f t="shared" si="47"/>
        <v>#N/A</v>
      </c>
      <c r="AZ297" s="48" t="str">
        <f t="shared" si="48"/>
        <v>Ceceilia Brown</v>
      </c>
      <c r="BA297" s="48" t="str">
        <f>$AZ297&amp;COUNTIF($AZ297:$AZ$651,$AZ297)</f>
        <v>Ceceilia Brown1</v>
      </c>
      <c r="BB297" s="68" t="e">
        <f>IF(INDEX('AAYME 2021_List'!$B$3:$B$311,MATCH($A297,'AAYME 2021_List'!$A$3:$A$311,0))="Yes","Yes","No")</f>
        <v>#N/A</v>
      </c>
      <c r="BC297" s="8" t="s">
        <v>2131</v>
      </c>
    </row>
    <row r="298" spans="1:55" x14ac:dyDescent="0.3">
      <c r="A298" s="48"/>
      <c r="B298" s="8">
        <v>310</v>
      </c>
      <c r="C298" s="143" t="s">
        <v>4775</v>
      </c>
      <c r="D298" s="143" t="s">
        <v>641</v>
      </c>
      <c r="E298" s="143" t="s">
        <v>335</v>
      </c>
      <c r="F298" s="143" t="s">
        <v>169</v>
      </c>
      <c r="H298" s="8">
        <v>6019548089</v>
      </c>
      <c r="I298" s="143" t="s">
        <v>340</v>
      </c>
      <c r="J298" s="143" t="s">
        <v>3613</v>
      </c>
      <c r="K298" s="143"/>
      <c r="L298" s="8" t="s">
        <v>3542</v>
      </c>
      <c r="M298" s="8" t="s">
        <v>641</v>
      </c>
      <c r="N298" s="8" t="s">
        <v>4776</v>
      </c>
      <c r="O298" s="8">
        <v>6019548089</v>
      </c>
      <c r="P298" s="143" t="s">
        <v>2112</v>
      </c>
      <c r="Q298" s="143" t="s">
        <v>45</v>
      </c>
      <c r="R298" s="8" t="s">
        <v>4777</v>
      </c>
      <c r="T298" s="143" t="s">
        <v>4778</v>
      </c>
      <c r="U298" s="143" t="s">
        <v>4778</v>
      </c>
      <c r="V298" s="8" t="s">
        <v>488</v>
      </c>
      <c r="W298" s="8">
        <v>39071</v>
      </c>
      <c r="X298" s="8" t="s">
        <v>348</v>
      </c>
      <c r="Y298" s="143" t="s">
        <v>229</v>
      </c>
      <c r="Z298" s="8" t="s">
        <v>2114</v>
      </c>
      <c r="AE298" s="233" t="s">
        <v>50</v>
      </c>
      <c r="AF298" s="8" t="s">
        <v>4779</v>
      </c>
      <c r="AI298" s="8" t="s">
        <v>369</v>
      </c>
      <c r="AL298" s="48" t="str">
        <f>IF($U298="","",IF(RIGHT($U298,4)=", MS",INDEX(DropDowns!$G$4:$G$1251,MATCH(TRIM($U298),DropDowns!$F$4:$F$1251,0)),INDEX(DropDowns!$G$4:$G$1251,MATCH(TRIM($U298)&amp;", MS",DropDowns!$F$4:$F$1251,0))))</f>
        <v>Madison</v>
      </c>
      <c r="AM298" s="48" t="s">
        <v>2130</v>
      </c>
      <c r="AN298" s="48" t="str">
        <f t="shared" si="43"/>
        <v>Khoi|Johnson||7</v>
      </c>
      <c r="AO298" s="48" t="str">
        <f t="shared" si="44"/>
        <v>Khoi|Johnson|7</v>
      </c>
      <c r="AP298" s="48" t="e">
        <f>INDEX(Transcripts_2021!$V$2:$V$324,MATCH($AN298,Transcripts_2021!$V$2:$V$324,0))</f>
        <v>#N/A</v>
      </c>
      <c r="AQ298" s="48" t="e">
        <f>INDEX(Transcripts_2021!$W$2:$W$324,MATCH($AO298,Transcripts_2021!$W$2:$W$324,0))</f>
        <v>#N/A</v>
      </c>
      <c r="AR298" s="68" t="e">
        <f t="shared" si="45"/>
        <v>#N/A</v>
      </c>
      <c r="AS298" s="68" t="e">
        <f t="shared" si="46"/>
        <v>#N/A</v>
      </c>
      <c r="AT298" s="48" t="str">
        <f t="shared" si="41"/>
        <v>0310</v>
      </c>
      <c r="AU298" s="48" t="e">
        <f>INDEX(Transcripts_2021!$AC$2:$AC$324,MATCH($AO298,Transcripts_2021!$W$2:$W$324,0))</f>
        <v>#N/A</v>
      </c>
      <c r="AV298" s="68" t="str">
        <f t="shared" si="42"/>
        <v>Yes</v>
      </c>
      <c r="AW298" s="68" t="str">
        <f>IF(INDEX(DropDowns!$E$3:$E$336,MATCH("*"&amp;$AF298&amp;"*",$AF$2:$AF$651,0))="","",INDEX(DropDowns!$E$3:$E$336,MATCH("*"&amp;$AF298&amp;"*",$AF$2:$AF$651,0)))</f>
        <v>Speech Therapy</v>
      </c>
      <c r="AX298" s="68" t="str">
        <f>IF(INDEX(DropDowns!$E$3:$E$336,MATCH("*"&amp;$AG298&amp;"*",$AG$2:$AG$651,0))="","",INDEX(DropDowns!$E$3:$E$336,MATCH("*"&amp;$AG298&amp;"*",$AG$2:$AG$651,0)))</f>
        <v>Acid</v>
      </c>
      <c r="AY298" s="48" t="e">
        <f t="shared" si="47"/>
        <v>#N/A</v>
      </c>
      <c r="AZ298" s="48" t="str">
        <f t="shared" si="48"/>
        <v>Jennifer Johnson</v>
      </c>
      <c r="BA298" s="48" t="str">
        <f>$AZ298&amp;COUNTIF($AZ298:$AZ$651,$AZ298)</f>
        <v>Jennifer Johnson1</v>
      </c>
      <c r="BB298" s="68" t="e">
        <f>IF(INDEX('AAYME 2021_List'!$B$3:$B$311,MATCH($A298,'AAYME 2021_List'!$A$3:$A$311,0))="Yes","Yes","No")</f>
        <v>#N/A</v>
      </c>
      <c r="BC298" s="8" t="s">
        <v>2131</v>
      </c>
    </row>
    <row r="299" spans="1:55" x14ac:dyDescent="0.3">
      <c r="A299" s="48" t="str">
        <f>$AT299&amp;"-"&amp;UPPER(LEFT($D299,3))&amp;"-"&amp;UPPER(LEFT($C299,2))&amp;"-"&amp;$AU299</f>
        <v>0311-CRO-BR-0334</v>
      </c>
      <c r="B299" s="8">
        <v>311</v>
      </c>
      <c r="C299" s="143" t="s">
        <v>4780</v>
      </c>
      <c r="D299" s="143" t="s">
        <v>4781</v>
      </c>
      <c r="E299" s="143" t="s">
        <v>335</v>
      </c>
      <c r="F299" s="143" t="s">
        <v>169</v>
      </c>
      <c r="G299" s="8" t="s">
        <v>4782</v>
      </c>
      <c r="H299" s="8">
        <v>6015759302</v>
      </c>
      <c r="I299" s="143" t="s">
        <v>401</v>
      </c>
      <c r="J299" s="143" t="s">
        <v>4783</v>
      </c>
      <c r="K299" s="143" t="s">
        <v>4784</v>
      </c>
      <c r="L299" s="8" t="s">
        <v>4785</v>
      </c>
      <c r="M299" s="8" t="s">
        <v>4786</v>
      </c>
      <c r="N299" s="8" t="s">
        <v>4787</v>
      </c>
      <c r="O299" s="8">
        <v>6015759909</v>
      </c>
      <c r="P299" s="143" t="s">
        <v>2159</v>
      </c>
      <c r="Q299" s="143" t="s">
        <v>394</v>
      </c>
      <c r="R299" s="8" t="s">
        <v>4788</v>
      </c>
      <c r="S299" s="8" t="s">
        <v>4789</v>
      </c>
      <c r="T299" s="143" t="s">
        <v>3378</v>
      </c>
      <c r="U299" s="143" t="s">
        <v>3378</v>
      </c>
      <c r="V299" s="8" t="s">
        <v>488</v>
      </c>
      <c r="W299" s="8">
        <v>39350</v>
      </c>
      <c r="X299" s="8" t="s">
        <v>348</v>
      </c>
      <c r="Y299" s="143" t="s">
        <v>3379</v>
      </c>
      <c r="Z299" s="8" t="s">
        <v>2114</v>
      </c>
      <c r="AB299" s="8" t="s">
        <v>2115</v>
      </c>
      <c r="AE299" s="233" t="s">
        <v>49</v>
      </c>
      <c r="AF299" s="8" t="s">
        <v>4790</v>
      </c>
      <c r="AG299" s="8" t="s">
        <v>4791</v>
      </c>
      <c r="AI299" s="8" t="s">
        <v>2165</v>
      </c>
      <c r="AJ299" s="8" t="s">
        <v>4792</v>
      </c>
      <c r="AL299" s="48" t="str">
        <f>IF($U299="","",IF(RIGHT($U299,4)=", MS",INDEX(DropDowns!$G$4:$G$1251,MATCH(TRIM($U299),DropDowns!$F$4:$F$1251,0)),INDEX(DropDowns!$G$4:$G$1251,MATCH(TRIM($U299)&amp;", MS",DropDowns!$F$4:$F$1251,0))))</f>
        <v>Neshoba</v>
      </c>
      <c r="AM299" s="48" t="str">
        <f>IF(INDEX('AAYME 2021_List'!$A$3:$A$311,MATCH($A299,'AAYME 2021_List'!$A$3:$A$311,0))=$A299,INDEX('AAYME 2021_List'!$AC$3:$AC$311,MATCH($A299,'AAYME 2021_List'!$A$3:$A$311,0)),"")</f>
        <v>Neshoba</v>
      </c>
      <c r="AN299" s="48" t="str">
        <f t="shared" si="43"/>
        <v>Brice|Crockett|brice.crockett@phillytornadoes.com|8</v>
      </c>
      <c r="AO299" s="48" t="str">
        <f t="shared" si="44"/>
        <v>Brice|Crockett|8</v>
      </c>
      <c r="AP299" s="48" t="str">
        <f>INDEX(Transcripts_2021!$V$2:$V$324,MATCH($AN299,Transcripts_2021!$V$2:$V$324,0))</f>
        <v>Brice|Crockett|brice.crockett@phillytornadoes.com|8</v>
      </c>
      <c r="AQ299" s="48" t="str">
        <f>INDEX(Transcripts_2021!$W$2:$W$324,MATCH($AO299,Transcripts_2021!$W$2:$W$324,0))</f>
        <v>Brice|Crockett|8</v>
      </c>
      <c r="AR299" s="68" t="str">
        <f t="shared" si="45"/>
        <v>Yes</v>
      </c>
      <c r="AS299" s="68" t="str">
        <f t="shared" si="46"/>
        <v>Yes</v>
      </c>
      <c r="AT299" s="48" t="str">
        <f t="shared" si="41"/>
        <v>0311</v>
      </c>
      <c r="AU299" s="48" t="str">
        <f>INDEX(Transcripts_2021!$AC$2:$AC$324,MATCH($AO299,Transcripts_2021!$W$2:$W$324,0))</f>
        <v>0334</v>
      </c>
      <c r="AV299" s="68" t="str">
        <f t="shared" si="42"/>
        <v>Yes</v>
      </c>
      <c r="AW299" s="68" t="e">
        <f>IF(INDEX(DropDowns!$E$3:$E$336,MATCH("*"&amp;$AF299&amp;"*",$AF$2:$AF$651,0))="","",INDEX(DropDowns!$E$3:$E$336,MATCH("*"&amp;$AF299&amp;"*",$AF$2:$AF$651,0)))</f>
        <v>#VALUE!</v>
      </c>
      <c r="AX299" s="68" t="str">
        <f>IF(INDEX(DropDowns!$E$3:$E$336,MATCH("*"&amp;$AG299&amp;"*",$AG$2:$AG$651,0))="","",INDEX(DropDowns!$E$3:$E$336,MATCH("*"&amp;$AG299&amp;"*",$AG$2:$AG$651,0)))</f>
        <v>Airplane</v>
      </c>
      <c r="AY299" s="48" t="str">
        <f t="shared" si="47"/>
        <v>0311-CRO-BR-0334</v>
      </c>
      <c r="AZ299" s="48" t="str">
        <f t="shared" si="48"/>
        <v>David Brackett</v>
      </c>
      <c r="BA299" s="48" t="str">
        <f>$AZ299&amp;COUNTIF($AZ299:$AZ$651,$AZ299)</f>
        <v>David Brackett1</v>
      </c>
      <c r="BB299" s="68" t="str">
        <f>IF(INDEX('AAYME 2021_List'!$B$3:$B$311,MATCH($A299,'AAYME 2021_List'!$A$3:$A$311,0))="Yes","Yes","No")</f>
        <v>Yes</v>
      </c>
      <c r="BC299" s="48" t="str">
        <f>IF(INDEX('AAYME 2021_List'!$A$3:$A$311,MATCH($A299,'AAYME 2021_List'!$A$3:$A$311,0))=$A299,INDEX('AAYME 2021_List'!$C$3:$C$311,MATCH($A299,'AAYME 2021_List'!$A$3:$A$311,0)),"")</f>
        <v>07-Alternate</v>
      </c>
    </row>
    <row r="300" spans="1:55" x14ac:dyDescent="0.3">
      <c r="A300" s="48" t="str">
        <f>$AT300&amp;"-"&amp;UPPER(LEFT($D300,3))&amp;"-"&amp;UPPER(LEFT($C300,2))&amp;"-"&amp;$AU300</f>
        <v>0313-RAT-ZO-0030</v>
      </c>
      <c r="B300" s="8">
        <v>313</v>
      </c>
      <c r="C300" s="143" t="s">
        <v>1490</v>
      </c>
      <c r="D300" s="143" t="s">
        <v>1491</v>
      </c>
      <c r="E300" s="143" t="s">
        <v>335</v>
      </c>
      <c r="F300" s="143" t="s">
        <v>170</v>
      </c>
      <c r="G300" s="8" t="s">
        <v>1499</v>
      </c>
      <c r="H300" s="8">
        <v>6624026464</v>
      </c>
      <c r="I300" s="143" t="s">
        <v>340</v>
      </c>
      <c r="J300" s="143" t="s">
        <v>1506</v>
      </c>
      <c r="K300" s="143" t="s">
        <v>1656</v>
      </c>
      <c r="L300" s="8" t="s">
        <v>1497</v>
      </c>
      <c r="M300" s="8" t="s">
        <v>1498</v>
      </c>
      <c r="N300" s="8" t="s">
        <v>1499</v>
      </c>
      <c r="O300" s="8">
        <v>6624026464</v>
      </c>
      <c r="P300" s="143" t="s">
        <v>2112</v>
      </c>
      <c r="Q300" s="143" t="s">
        <v>45</v>
      </c>
      <c r="R300" s="8" t="s">
        <v>4793</v>
      </c>
      <c r="T300" s="143" t="s">
        <v>1646</v>
      </c>
      <c r="U300" s="143" t="s">
        <v>1646</v>
      </c>
      <c r="V300" s="8" t="s">
        <v>488</v>
      </c>
      <c r="W300" s="8">
        <v>38614</v>
      </c>
      <c r="X300" s="8" t="s">
        <v>348</v>
      </c>
      <c r="Y300" s="143" t="s">
        <v>198</v>
      </c>
      <c r="Z300" s="8" t="s">
        <v>2114</v>
      </c>
      <c r="AB300" s="8" t="s">
        <v>2115</v>
      </c>
      <c r="AE300" s="233" t="s">
        <v>48</v>
      </c>
      <c r="AF300" s="8" t="s">
        <v>4794</v>
      </c>
      <c r="AG300" s="8" t="s">
        <v>4795</v>
      </c>
      <c r="AH300" s="8" t="s">
        <v>4796</v>
      </c>
      <c r="AI300" s="8" t="s">
        <v>442</v>
      </c>
      <c r="AL300" s="48" t="str">
        <f>IF($U300="","",IF(RIGHT($U300,4)=", MS",INDEX(DropDowns!$G$4:$G$1251,MATCH(TRIM($U300),DropDowns!$F$4:$F$1251,0)),INDEX(DropDowns!$G$4:$G$1251,MATCH(TRIM($U300)&amp;", MS",DropDowns!$F$4:$F$1251,0))))</f>
        <v>Coahoma</v>
      </c>
      <c r="AM300" s="48" t="str">
        <f>IF(INDEX('AAYME 2021_List'!$A$3:$A$311,MATCH($A300,'AAYME 2021_List'!$A$3:$A$311,0))=$A300,INDEX('AAYME 2021_List'!$AC$3:$AC$311,MATCH($A300,'AAYME 2021_List'!$A$3:$A$311,0)),"")</f>
        <v>Coahoma</v>
      </c>
      <c r="AN300" s="48" t="str">
        <f t="shared" si="43"/>
        <v>Zoey|Ratliff|ecbrown01@yahoo.com|7</v>
      </c>
      <c r="AO300" s="48" t="str">
        <f t="shared" si="44"/>
        <v>Zoey|Ratliff|7</v>
      </c>
      <c r="AP300" s="48" t="str">
        <f>INDEX(Transcripts_2021!$V$2:$V$324,MATCH($AN300,Transcripts_2021!$V$2:$V$324,0))</f>
        <v>Zoey|Ratliff|ecbrown01@yahoo.com|7</v>
      </c>
      <c r="AQ300" s="48" t="str">
        <f>INDEX(Transcripts_2021!$W$2:$W$324,MATCH($AO300,Transcripts_2021!$W$2:$W$324,0))</f>
        <v>Zoey|Ratliff|7</v>
      </c>
      <c r="AR300" s="68" t="str">
        <f t="shared" si="45"/>
        <v>Yes</v>
      </c>
      <c r="AS300" s="68" t="str">
        <f t="shared" si="46"/>
        <v>Yes</v>
      </c>
      <c r="AT300" s="48" t="str">
        <f t="shared" si="41"/>
        <v>0313</v>
      </c>
      <c r="AU300" s="48" t="str">
        <f>INDEX(Transcripts_2021!$AC$2:$AC$324,MATCH($AO300,Transcripts_2021!$W$2:$W$324,0))</f>
        <v>0030</v>
      </c>
      <c r="AV300" s="68" t="str">
        <f t="shared" si="42"/>
        <v>Yes</v>
      </c>
      <c r="AW300" s="68" t="str">
        <f>IF(INDEX(DropDowns!$E$3:$E$336,MATCH("*"&amp;$AF300&amp;"*",$AF$2:$AF$651,0))="","",INDEX(DropDowns!$E$3:$E$336,MATCH("*"&amp;$AF300&amp;"*",$AF$2:$AF$651,0)))</f>
        <v>Stars</v>
      </c>
      <c r="AX300" s="68" t="str">
        <f>IF(INDEX(DropDowns!$E$3:$E$336,MATCH("*"&amp;$AG300&amp;"*",$AG$2:$AG$651,0))="","",INDEX(DropDowns!$E$3:$E$336,MATCH("*"&amp;$AG300&amp;"*",$AG$2:$AG$651,0)))</f>
        <v>Stars</v>
      </c>
      <c r="AY300" s="48" t="str">
        <f t="shared" si="47"/>
        <v>0313-RAT-ZO-0030</v>
      </c>
      <c r="AZ300" s="48" t="str">
        <f t="shared" si="48"/>
        <v>Erin Watkins</v>
      </c>
      <c r="BA300" s="48" t="str">
        <f>$AZ300&amp;COUNTIF($AZ300:$AZ$651,$AZ300)</f>
        <v>Erin Watkins1</v>
      </c>
      <c r="BB300" s="68" t="str">
        <f>IF(INDEX('AAYME 2021_List'!$B$3:$B$311,MATCH($A300,'AAYME 2021_List'!$A$3:$A$311,0))="Yes","Yes","No")</f>
        <v>Yes</v>
      </c>
      <c r="BC300" s="48" t="str">
        <f>IF(INDEX('AAYME 2021_List'!$A$3:$A$311,MATCH($A300,'AAYME 2021_List'!$A$3:$A$311,0))=$A300,INDEX('AAYME 2021_List'!$C$3:$C$311,MATCH($A300,'AAYME 2021_List'!$A$3:$A$311,0)),"")</f>
        <v>06-Finalist</v>
      </c>
    </row>
    <row r="301" spans="1:55" x14ac:dyDescent="0.3">
      <c r="A301" s="48"/>
      <c r="B301" s="8">
        <v>314</v>
      </c>
      <c r="C301" s="143" t="s">
        <v>4797</v>
      </c>
      <c r="D301" s="143" t="s">
        <v>4798</v>
      </c>
      <c r="E301" s="143" t="s">
        <v>335</v>
      </c>
      <c r="F301" s="143" t="s">
        <v>169</v>
      </c>
      <c r="G301" s="8" t="s">
        <v>4799</v>
      </c>
      <c r="I301" s="143" t="s">
        <v>376</v>
      </c>
      <c r="J301" s="143" t="s">
        <v>4800</v>
      </c>
      <c r="K301" s="143" t="s">
        <v>738</v>
      </c>
      <c r="L301" s="8" t="s">
        <v>4801</v>
      </c>
      <c r="M301" s="8" t="s">
        <v>4798</v>
      </c>
      <c r="N301" s="8" t="s">
        <v>4802</v>
      </c>
      <c r="O301" s="8">
        <v>6017509768</v>
      </c>
      <c r="P301" s="143" t="s">
        <v>2112</v>
      </c>
      <c r="Q301" s="143" t="s">
        <v>45</v>
      </c>
      <c r="R301" s="8" t="s">
        <v>4803</v>
      </c>
      <c r="T301" s="143" t="s">
        <v>1057</v>
      </c>
      <c r="U301" s="143" t="s">
        <v>1057</v>
      </c>
      <c r="V301" s="8" t="s">
        <v>488</v>
      </c>
      <c r="W301" s="8">
        <v>39047</v>
      </c>
      <c r="X301" s="8" t="s">
        <v>348</v>
      </c>
      <c r="Y301" s="143" t="s">
        <v>245</v>
      </c>
      <c r="Z301" s="8" t="s">
        <v>2114</v>
      </c>
      <c r="AB301" s="8" t="s">
        <v>2115</v>
      </c>
      <c r="AE301" s="233" t="s">
        <v>49</v>
      </c>
      <c r="AF301" s="8" t="s">
        <v>4804</v>
      </c>
      <c r="AG301" s="8" t="s">
        <v>4805</v>
      </c>
      <c r="AH301" s="8" t="s">
        <v>4806</v>
      </c>
      <c r="AI301" s="8" t="s">
        <v>369</v>
      </c>
      <c r="AK301" s="8" t="s">
        <v>4807</v>
      </c>
      <c r="AL301" s="48" t="str">
        <f>IF($U301="","",IF(RIGHT($U301,4)=", MS",INDEX(DropDowns!$G$4:$G$1251,MATCH(TRIM($U301),DropDowns!$F$4:$F$1251,0)),INDEX(DropDowns!$G$4:$G$1251,MATCH(TRIM($U301)&amp;", MS",DropDowns!$F$4:$F$1251,0))))</f>
        <v>Rankin</v>
      </c>
      <c r="AM301" s="48" t="s">
        <v>2130</v>
      </c>
      <c r="AN301" s="48" t="str">
        <f t="shared" si="43"/>
        <v>Joshua|DeVaul|joshuadevaul1@gmail.com|9</v>
      </c>
      <c r="AO301" s="48" t="str">
        <f t="shared" si="44"/>
        <v>Joshua|DeVaul|9</v>
      </c>
      <c r="AP301" s="48" t="e">
        <f>INDEX(Transcripts_2021!$V$2:$V$324,MATCH($AN301,Transcripts_2021!$V$2:$V$324,0))</f>
        <v>#N/A</v>
      </c>
      <c r="AQ301" s="48" t="e">
        <f>INDEX(Transcripts_2021!$W$2:$W$324,MATCH($AO301,Transcripts_2021!$W$2:$W$324,0))</f>
        <v>#N/A</v>
      </c>
      <c r="AR301" s="68" t="e">
        <f t="shared" si="45"/>
        <v>#N/A</v>
      </c>
      <c r="AS301" s="68" t="e">
        <f t="shared" si="46"/>
        <v>#N/A</v>
      </c>
      <c r="AT301" s="48" t="str">
        <f t="shared" si="41"/>
        <v>0314</v>
      </c>
      <c r="AU301" s="48" t="e">
        <f>INDEX(Transcripts_2021!$AC$2:$AC$324,MATCH($AO301,Transcripts_2021!$W$2:$W$324,0))</f>
        <v>#N/A</v>
      </c>
      <c r="AV301" s="68" t="str">
        <f t="shared" si="42"/>
        <v>Yes</v>
      </c>
      <c r="AW301" s="68" t="str">
        <f>IF(INDEX(DropDowns!$E$3:$E$336,MATCH("*"&amp;$AF301&amp;"*",$AF$2:$AF$651,0))="","",INDEX(DropDowns!$E$3:$E$336,MATCH("*"&amp;$AF301&amp;"*",$AF$2:$AF$651,0)))</f>
        <v>Statistician</v>
      </c>
      <c r="AX301" s="68" t="str">
        <f>IF(INDEX(DropDowns!$E$3:$E$336,MATCH("*"&amp;$AG301&amp;"*",$AG$2:$AG$651,0))="","",INDEX(DropDowns!$E$3:$E$336,MATCH("*"&amp;$AG301&amp;"*",$AG$2:$AG$651,0)))</f>
        <v>Statistician</v>
      </c>
      <c r="AY301" s="48" t="e">
        <f t="shared" si="47"/>
        <v>#N/A</v>
      </c>
      <c r="AZ301" s="48" t="str">
        <f t="shared" si="48"/>
        <v>Driscoll DeVaul</v>
      </c>
      <c r="BA301" s="48" t="str">
        <f>$AZ301&amp;COUNTIF($AZ301:$AZ$651,$AZ301)</f>
        <v>Driscoll DeVaul2</v>
      </c>
      <c r="BB301" s="68" t="e">
        <f>IF(INDEX('AAYME 2021_List'!$B$3:$B$311,MATCH($A301,'AAYME 2021_List'!$A$3:$A$311,0))="Yes","Yes","No")</f>
        <v>#N/A</v>
      </c>
      <c r="BC301" s="8" t="s">
        <v>2131</v>
      </c>
    </row>
    <row r="302" spans="1:55" x14ac:dyDescent="0.3">
      <c r="A302" s="48"/>
      <c r="B302" s="8">
        <v>315</v>
      </c>
      <c r="C302" s="143" t="s">
        <v>4808</v>
      </c>
      <c r="D302" s="143" t="s">
        <v>4798</v>
      </c>
      <c r="E302" s="143" t="s">
        <v>335</v>
      </c>
      <c r="F302" s="143" t="s">
        <v>169</v>
      </c>
      <c r="G302" s="8" t="s">
        <v>4809</v>
      </c>
      <c r="I302" s="143" t="s">
        <v>340</v>
      </c>
      <c r="J302" s="143" t="s">
        <v>4301</v>
      </c>
      <c r="K302" s="143" t="s">
        <v>1055</v>
      </c>
      <c r="L302" s="8" t="s">
        <v>4801</v>
      </c>
      <c r="M302" s="8" t="s">
        <v>4798</v>
      </c>
      <c r="N302" s="8" t="s">
        <v>4802</v>
      </c>
      <c r="O302" s="8">
        <v>6017509768</v>
      </c>
      <c r="P302" s="143" t="s">
        <v>2112</v>
      </c>
      <c r="Q302" s="143" t="s">
        <v>45</v>
      </c>
      <c r="R302" s="8" t="s">
        <v>4803</v>
      </c>
      <c r="T302" s="143" t="s">
        <v>1057</v>
      </c>
      <c r="U302" s="143" t="s">
        <v>1057</v>
      </c>
      <c r="V302" s="8" t="s">
        <v>488</v>
      </c>
      <c r="W302" s="8">
        <v>39047</v>
      </c>
      <c r="X302" s="8" t="s">
        <v>348</v>
      </c>
      <c r="Y302" s="143" t="s">
        <v>1055</v>
      </c>
      <c r="Z302" s="8" t="s">
        <v>2114</v>
      </c>
      <c r="AB302" s="8" t="s">
        <v>2115</v>
      </c>
      <c r="AE302" s="233" t="s">
        <v>49</v>
      </c>
      <c r="AF302" s="8" t="s">
        <v>4810</v>
      </c>
      <c r="AG302" s="8" t="s">
        <v>4811</v>
      </c>
      <c r="AH302" s="8" t="s">
        <v>4812</v>
      </c>
      <c r="AI302" s="8" t="s">
        <v>369</v>
      </c>
      <c r="AL302" s="48" t="str">
        <f>IF($U302="","",IF(RIGHT($U302,4)=", MS",INDEX(DropDowns!$G$4:$G$1251,MATCH(TRIM($U302),DropDowns!$F$4:$F$1251,0)),INDEX(DropDowns!$G$4:$G$1251,MATCH(TRIM($U302)&amp;", MS",DropDowns!$F$4:$F$1251,0))))</f>
        <v>Rankin</v>
      </c>
      <c r="AM302" s="48" t="s">
        <v>2130</v>
      </c>
      <c r="AN302" s="48" t="str">
        <f t="shared" si="43"/>
        <v>Matthew|DeVaul|mpd100@students.rcsd.ms|7</v>
      </c>
      <c r="AO302" s="48" t="str">
        <f t="shared" si="44"/>
        <v>Matthew|DeVaul|7</v>
      </c>
      <c r="AP302" s="48" t="e">
        <f>INDEX(Transcripts_2021!$V$2:$V$324,MATCH($AN302,Transcripts_2021!$V$2:$V$324,0))</f>
        <v>#N/A</v>
      </c>
      <c r="AQ302" s="48" t="e">
        <f>INDEX(Transcripts_2021!$W$2:$W$324,MATCH($AO302,Transcripts_2021!$W$2:$W$324,0))</f>
        <v>#N/A</v>
      </c>
      <c r="AR302" s="68" t="e">
        <f t="shared" si="45"/>
        <v>#N/A</v>
      </c>
      <c r="AS302" s="68" t="e">
        <f t="shared" si="46"/>
        <v>#N/A</v>
      </c>
      <c r="AT302" s="48" t="str">
        <f t="shared" si="41"/>
        <v>0315</v>
      </c>
      <c r="AU302" s="48" t="e">
        <f>INDEX(Transcripts_2021!$AC$2:$AC$324,MATCH($AO302,Transcripts_2021!$W$2:$W$324,0))</f>
        <v>#N/A</v>
      </c>
      <c r="AV302" s="68" t="str">
        <f t="shared" si="42"/>
        <v>No</v>
      </c>
      <c r="AW302" s="68" t="str">
        <f>IF(INDEX(DropDowns!$E$3:$E$336,MATCH("*"&amp;$AF302&amp;"*",$AF$2:$AF$651,0))="","",INDEX(DropDowns!$E$3:$E$336,MATCH("*"&amp;$AF302&amp;"*",$AF$2:$AF$651,0)))</f>
        <v>STEM</v>
      </c>
      <c r="AX302" s="68" t="str">
        <f>IF(INDEX(DropDowns!$E$3:$E$336,MATCH("*"&amp;$AG302&amp;"*",$AG$2:$AG$651,0))="","",INDEX(DropDowns!$E$3:$E$336,MATCH("*"&amp;$AG302&amp;"*",$AG$2:$AG$651,0)))</f>
        <v>STEM</v>
      </c>
      <c r="AY302" s="48" t="e">
        <f t="shared" si="47"/>
        <v>#N/A</v>
      </c>
      <c r="AZ302" s="48" t="str">
        <f t="shared" si="48"/>
        <v>Driscoll DeVaul</v>
      </c>
      <c r="BA302" s="48" t="str">
        <f>$AZ302&amp;COUNTIF($AZ302:$AZ$651,$AZ302)</f>
        <v>Driscoll DeVaul1</v>
      </c>
      <c r="BB302" s="68" t="e">
        <f>IF(INDEX('AAYME 2021_List'!$B$3:$B$311,MATCH($A302,'AAYME 2021_List'!$A$3:$A$311,0))="Yes","Yes","No")</f>
        <v>#N/A</v>
      </c>
      <c r="BC302" s="8" t="s">
        <v>2131</v>
      </c>
    </row>
    <row r="303" spans="1:55" x14ac:dyDescent="0.3">
      <c r="A303" s="48" t="str">
        <f>$AT303&amp;"-"&amp;UPPER(LEFT($D303,3))&amp;"-"&amp;UPPER(LEFT($C303,2))&amp;"-"&amp;$AU303</f>
        <v>0316-WAS-TY-0202</v>
      </c>
      <c r="B303" s="8">
        <v>316</v>
      </c>
      <c r="C303" s="143" t="s">
        <v>2441</v>
      </c>
      <c r="D303" s="143" t="s">
        <v>260</v>
      </c>
      <c r="E303" s="143" t="s">
        <v>335</v>
      </c>
      <c r="F303" s="143" t="s">
        <v>169</v>
      </c>
      <c r="G303" s="8" t="s">
        <v>4813</v>
      </c>
      <c r="H303" s="8">
        <v>6624660402</v>
      </c>
      <c r="I303" s="143" t="s">
        <v>401</v>
      </c>
      <c r="J303" s="143" t="s">
        <v>4814</v>
      </c>
      <c r="K303" s="143" t="s">
        <v>1656</v>
      </c>
      <c r="L303" s="8" t="s">
        <v>4688</v>
      </c>
      <c r="M303" s="8" t="s">
        <v>260</v>
      </c>
      <c r="N303" s="8" t="s">
        <v>4815</v>
      </c>
      <c r="O303" s="8">
        <v>6624660402</v>
      </c>
      <c r="P303" s="143" t="s">
        <v>2112</v>
      </c>
      <c r="Q303" s="143" t="s">
        <v>45</v>
      </c>
      <c r="R303" s="8" t="s">
        <v>4816</v>
      </c>
      <c r="T303" s="143" t="s">
        <v>1646</v>
      </c>
      <c r="U303" s="143" t="s">
        <v>1646</v>
      </c>
      <c r="V303" s="8" t="s">
        <v>488</v>
      </c>
      <c r="W303" s="8">
        <v>38614</v>
      </c>
      <c r="X303" s="8" t="s">
        <v>348</v>
      </c>
      <c r="Y303" s="143" t="s">
        <v>198</v>
      </c>
      <c r="Z303" s="8" t="s">
        <v>2114</v>
      </c>
      <c r="AE303" s="233" t="s">
        <v>48</v>
      </c>
      <c r="AF303" s="8" t="s">
        <v>4817</v>
      </c>
      <c r="AG303" s="8" t="s">
        <v>4818</v>
      </c>
      <c r="AH303" s="8" t="s">
        <v>4819</v>
      </c>
      <c r="AI303" s="8" t="s">
        <v>442</v>
      </c>
      <c r="AL303" s="48" t="str">
        <f>IF($U303="","",IF(RIGHT($U303,4)=", MS",INDEX(DropDowns!$G$4:$G$1251,MATCH(TRIM($U303),DropDowns!$F$4:$F$1251,0)),INDEX(DropDowns!$G$4:$G$1251,MATCH(TRIM($U303)&amp;", MS",DropDowns!$F$4:$F$1251,0))))</f>
        <v>Coahoma</v>
      </c>
      <c r="AM303" s="48" t="str">
        <f>IF(INDEX('AAYME 2021_List'!$A$3:$A$311,MATCH($A303,'AAYME 2021_List'!$A$3:$A$311,0))=$A303,INDEX('AAYME 2021_List'!$AC$3:$AC$311,MATCH($A303,'AAYME 2021_List'!$A$3:$A$311,0)),"")</f>
        <v>Coahoma</v>
      </c>
      <c r="AN303" s="48" t="str">
        <f t="shared" si="43"/>
        <v>Tyler|Washington|tylerjwashington2006@gmail.com|8</v>
      </c>
      <c r="AO303" s="48" t="str">
        <f t="shared" si="44"/>
        <v>Tyler|Washington|8</v>
      </c>
      <c r="AP303" s="48" t="str">
        <f>INDEX(Transcripts_2021!$V$2:$V$324,MATCH($AN303,Transcripts_2021!$V$2:$V$324,0))</f>
        <v>Tyler|Washington|tylerjwashington2006@gmail.com|8</v>
      </c>
      <c r="AQ303" s="48" t="str">
        <f>INDEX(Transcripts_2021!$W$2:$W$324,MATCH($AO303,Transcripts_2021!$W$2:$W$324,0))</f>
        <v>Tyler|Washington|8</v>
      </c>
      <c r="AR303" s="68" t="str">
        <f t="shared" si="45"/>
        <v>Yes</v>
      </c>
      <c r="AS303" s="68" t="str">
        <f t="shared" si="46"/>
        <v>Yes</v>
      </c>
      <c r="AT303" s="48" t="str">
        <f t="shared" si="41"/>
        <v>0316</v>
      </c>
      <c r="AU303" s="48" t="str">
        <f>INDEX(Transcripts_2021!$AC$2:$AC$324,MATCH($AO303,Transcripts_2021!$W$2:$W$324,0))</f>
        <v>0202</v>
      </c>
      <c r="AV303" s="68" t="str">
        <f t="shared" si="42"/>
        <v>Yes</v>
      </c>
      <c r="AW303" s="68" t="e">
        <f>IF(INDEX(DropDowns!$E$3:$E$336,MATCH("*"&amp;$AF303&amp;"*",$AF$2:$AF$651,0))="","",INDEX(DropDowns!$E$3:$E$336,MATCH("*"&amp;$AF303&amp;"*",$AF$2:$AF$651,0)))</f>
        <v>#VALUE!</v>
      </c>
      <c r="AX303" s="68" t="e">
        <f>IF(INDEX(DropDowns!$E$3:$E$336,MATCH("*"&amp;$AG303&amp;"*",$AG$2:$AG$651,0))="","",INDEX(DropDowns!$E$3:$E$336,MATCH("*"&amp;$AG303&amp;"*",$AG$2:$AG$651,0)))</f>
        <v>#VALUE!</v>
      </c>
      <c r="AY303" s="48" t="str">
        <f t="shared" si="47"/>
        <v>0316-WAS-TY-0202</v>
      </c>
      <c r="AZ303" s="48" t="str">
        <f t="shared" si="48"/>
        <v>Tamara Washington</v>
      </c>
      <c r="BA303" s="48" t="str">
        <f>$AZ303&amp;COUNTIF($AZ303:$AZ$651,$AZ303)</f>
        <v>Tamara Washington1</v>
      </c>
      <c r="BB303" s="68" t="str">
        <f>IF(INDEX('AAYME 2021_List'!$B$3:$B$311,MATCH($A303,'AAYME 2021_List'!$A$3:$A$311,0))="Yes","Yes","No")</f>
        <v>No</v>
      </c>
      <c r="BC303" s="48" t="str">
        <f>IF(INDEX('AAYME 2021_List'!$A$3:$A$311,MATCH($A303,'AAYME 2021_List'!$A$3:$A$311,0))=$A303,INDEX('AAYME 2021_List'!$C$3:$C$311,MATCH($A303,'AAYME 2021_List'!$A$3:$A$311,0)),"")</f>
        <v>03-Missing/Invalid transcript info</v>
      </c>
    </row>
    <row r="304" spans="1:55" x14ac:dyDescent="0.3">
      <c r="A304" s="48" t="str">
        <f>$AT304&amp;"-"&amp;UPPER(LEFT($D304,3))&amp;"-"&amp;UPPER(LEFT($C304,2))&amp;"-"&amp;$AU304</f>
        <v>0317-MCB-CH-0184</v>
      </c>
      <c r="B304" s="8">
        <v>317</v>
      </c>
      <c r="C304" s="143" t="s">
        <v>1782</v>
      </c>
      <c r="D304" s="143" t="s">
        <v>1783</v>
      </c>
      <c r="E304" s="143" t="s">
        <v>335</v>
      </c>
      <c r="F304" s="143" t="s">
        <v>170</v>
      </c>
      <c r="G304" s="8" t="s">
        <v>4820</v>
      </c>
      <c r="H304" s="8">
        <v>6014662672</v>
      </c>
      <c r="I304" s="143" t="s">
        <v>340</v>
      </c>
      <c r="J304" s="143" t="s">
        <v>1785</v>
      </c>
      <c r="K304" s="143" t="s">
        <v>1055</v>
      </c>
      <c r="L304" s="8" t="s">
        <v>4379</v>
      </c>
      <c r="M304" s="8" t="s">
        <v>1783</v>
      </c>
      <c r="N304" s="8" t="s">
        <v>1790</v>
      </c>
      <c r="O304" s="8">
        <v>6018328221</v>
      </c>
      <c r="P304" s="143" t="s">
        <v>2112</v>
      </c>
      <c r="Q304" s="143" t="s">
        <v>394</v>
      </c>
      <c r="R304" s="8" t="s">
        <v>1786</v>
      </c>
      <c r="T304" s="143" t="s">
        <v>1787</v>
      </c>
      <c r="U304" s="143" t="s">
        <v>1787</v>
      </c>
      <c r="V304" s="8" t="s">
        <v>488</v>
      </c>
      <c r="W304" s="8">
        <v>39073</v>
      </c>
      <c r="X304" s="8" t="s">
        <v>348</v>
      </c>
      <c r="Y304" s="143" t="s">
        <v>245</v>
      </c>
      <c r="Z304" s="8" t="s">
        <v>2114</v>
      </c>
      <c r="AB304" s="8" t="s">
        <v>2115</v>
      </c>
      <c r="AE304" s="233" t="s">
        <v>49</v>
      </c>
      <c r="AF304" s="8" t="s">
        <v>4821</v>
      </c>
      <c r="AG304" s="8" t="s">
        <v>4822</v>
      </c>
      <c r="AH304" s="8" t="s">
        <v>4823</v>
      </c>
      <c r="AI304" s="8" t="s">
        <v>442</v>
      </c>
      <c r="AL304" s="48" t="str">
        <f>IF($U304="","",IF(RIGHT($U304,4)=", MS",INDEX(DropDowns!$G$4:$G$1251,MATCH(TRIM($U304),DropDowns!$F$4:$F$1251,0)),INDEX(DropDowns!$G$4:$G$1251,MATCH(TRIM($U304)&amp;", MS",DropDowns!$F$4:$F$1251,0))))</f>
        <v>Rankin</v>
      </c>
      <c r="AM304" s="48" t="str">
        <f>IF(INDEX('AAYME 2021_List'!$A$3:$A$311,MATCH($A304,'AAYME 2021_List'!$A$3:$A$311,0))=$A304,INDEX('AAYME 2021_List'!$AC$3:$AC$311,MATCH($A304,'AAYME 2021_List'!$A$3:$A$311,0)),"")</f>
        <v>Rankin</v>
      </c>
      <c r="AN304" s="48" t="str">
        <f t="shared" si="43"/>
        <v>Cherish|McBride|cherishmcbride40@gmail.com|7</v>
      </c>
      <c r="AO304" s="48" t="str">
        <f t="shared" si="44"/>
        <v>Cherish|McBride|7</v>
      </c>
      <c r="AP304" s="48" t="str">
        <f>INDEX(Transcripts_2021!$V$2:$V$324,MATCH($AN304,Transcripts_2021!$V$2:$V$324,0))</f>
        <v>Cherish|McBride|cherishmcbride40@gmail.com|7</v>
      </c>
      <c r="AQ304" s="48" t="str">
        <f>INDEX(Transcripts_2021!$W$2:$W$324,MATCH($AO304,Transcripts_2021!$W$2:$W$324,0))</f>
        <v>Cherish|McBride|7</v>
      </c>
      <c r="AR304" s="68" t="str">
        <f t="shared" si="45"/>
        <v>Yes</v>
      </c>
      <c r="AS304" s="68" t="str">
        <f t="shared" si="46"/>
        <v>Yes</v>
      </c>
      <c r="AT304" s="48" t="str">
        <f t="shared" si="41"/>
        <v>0317</v>
      </c>
      <c r="AU304" s="48" t="str">
        <f>INDEX(Transcripts_2021!$AC$2:$AC$324,MATCH($AO304,Transcripts_2021!$W$2:$W$324,0))</f>
        <v>0184</v>
      </c>
      <c r="AV304" s="68" t="str">
        <f t="shared" si="42"/>
        <v>Yes</v>
      </c>
      <c r="AW304" s="68" t="e">
        <f>IF(INDEX(DropDowns!$E$3:$E$336,MATCH("*"&amp;$AF304&amp;"*",$AF$2:$AF$651,0))="","",INDEX(DropDowns!$E$3:$E$336,MATCH("*"&amp;$AF304&amp;"*",$AF$2:$AF$651,0)))</f>
        <v>#VALUE!</v>
      </c>
      <c r="AX304" s="68" t="str">
        <f>IF(INDEX(DropDowns!$E$3:$E$336,MATCH("*"&amp;$AG304&amp;"*",$AG$2:$AG$651,0))="","",INDEX(DropDowns!$E$3:$E$336,MATCH("*"&amp;$AG304&amp;"*",$AG$2:$AG$651,0)))</f>
        <v>Surgeon</v>
      </c>
      <c r="AY304" s="48" t="str">
        <f t="shared" si="47"/>
        <v>0317-MCB-CH-0184</v>
      </c>
      <c r="AZ304" s="48" t="str">
        <f t="shared" si="48"/>
        <v>Crystal McBride</v>
      </c>
      <c r="BA304" s="48" t="str">
        <f>$AZ304&amp;COUNTIF($AZ304:$AZ$651,$AZ304)</f>
        <v>Crystal McBride1</v>
      </c>
      <c r="BB304" s="68" t="str">
        <f>IF(INDEX('AAYME 2021_List'!$B$3:$B$311,MATCH($A304,'AAYME 2021_List'!$A$3:$A$311,0))="Yes","Yes","No")</f>
        <v>Yes</v>
      </c>
      <c r="BC304" s="48" t="str">
        <f>IF(INDEX('AAYME 2021_List'!$A$3:$A$311,MATCH($A304,'AAYME 2021_List'!$A$3:$A$311,0))=$A304,INDEX('AAYME 2021_List'!$C$3:$C$311,MATCH($A304,'AAYME 2021_List'!$A$3:$A$311,0)),"")</f>
        <v>07-Alternate</v>
      </c>
    </row>
    <row r="305" spans="1:55" x14ac:dyDescent="0.3">
      <c r="A305" s="48"/>
      <c r="B305" s="8">
        <v>318</v>
      </c>
      <c r="C305" s="143" t="s">
        <v>4824</v>
      </c>
      <c r="D305" s="143" t="s">
        <v>4825</v>
      </c>
      <c r="E305" s="143" t="s">
        <v>335</v>
      </c>
      <c r="F305" s="143" t="s">
        <v>169</v>
      </c>
      <c r="I305" s="143" t="s">
        <v>401</v>
      </c>
      <c r="J305" s="143" t="s">
        <v>2325</v>
      </c>
      <c r="K305" s="143" t="s">
        <v>4826</v>
      </c>
      <c r="L305" s="8" t="s">
        <v>4827</v>
      </c>
      <c r="M305" s="8" t="s">
        <v>854</v>
      </c>
      <c r="N305" s="8" t="s">
        <v>4828</v>
      </c>
      <c r="O305" s="8">
        <v>6625906656</v>
      </c>
      <c r="P305" s="143" t="s">
        <v>2112</v>
      </c>
      <c r="Q305" s="143" t="s">
        <v>394</v>
      </c>
      <c r="R305" s="8" t="s">
        <v>4829</v>
      </c>
      <c r="T305" s="143" t="s">
        <v>2326</v>
      </c>
      <c r="U305" s="143" t="s">
        <v>2326</v>
      </c>
      <c r="V305" s="8" t="s">
        <v>488</v>
      </c>
      <c r="W305" s="8">
        <v>39194</v>
      </c>
      <c r="X305" s="8" t="s">
        <v>348</v>
      </c>
      <c r="Y305" s="143" t="s">
        <v>3438</v>
      </c>
      <c r="Z305" s="8" t="s">
        <v>2114</v>
      </c>
      <c r="AB305" s="8" t="s">
        <v>2115</v>
      </c>
      <c r="AE305" s="233" t="s">
        <v>48</v>
      </c>
      <c r="AF305" s="8" t="s">
        <v>4830</v>
      </c>
      <c r="AI305" s="8" t="s">
        <v>369</v>
      </c>
      <c r="AL305" s="48" t="str">
        <f>IF($U305="","",IF(RIGHT($U305,4)=", MS",INDEX(DropDowns!$G$4:$G$1251,MATCH(TRIM($U305),DropDowns!$F$4:$F$1251,0)),INDEX(DropDowns!$G$4:$G$1251,MATCH(TRIM($U305)&amp;", MS",DropDowns!$F$4:$F$1251,0))))</f>
        <v>Yazoo</v>
      </c>
      <c r="AM305" s="48" t="s">
        <v>2130</v>
      </c>
      <c r="AN305" s="48" t="str">
        <f t="shared" si="43"/>
        <v>Cheimion|Banks||8</v>
      </c>
      <c r="AO305" s="48" t="str">
        <f t="shared" si="44"/>
        <v>Cheimion|Banks|8</v>
      </c>
      <c r="AP305" s="48" t="e">
        <f>INDEX(Transcripts_2021!$V$2:$V$324,MATCH($AN305,Transcripts_2021!$V$2:$V$324,0))</f>
        <v>#N/A</v>
      </c>
      <c r="AQ305" s="48" t="e">
        <f>INDEX(Transcripts_2021!$W$2:$W$324,MATCH($AO305,Transcripts_2021!$W$2:$W$324,0))</f>
        <v>#N/A</v>
      </c>
      <c r="AR305" s="68" t="e">
        <f t="shared" si="45"/>
        <v>#N/A</v>
      </c>
      <c r="AS305" s="68" t="e">
        <f t="shared" si="46"/>
        <v>#N/A</v>
      </c>
      <c r="AT305" s="48" t="str">
        <f t="shared" si="41"/>
        <v>0318</v>
      </c>
      <c r="AU305" s="48" t="e">
        <f>INDEX(Transcripts_2021!$AC$2:$AC$324,MATCH($AO305,Transcripts_2021!$W$2:$W$324,0))</f>
        <v>#N/A</v>
      </c>
      <c r="AV305" s="68" t="str">
        <f t="shared" si="42"/>
        <v>Yes</v>
      </c>
      <c r="AW305" s="68" t="str">
        <f>IF(INDEX(DropDowns!$E$3:$E$336,MATCH("*"&amp;$AF305&amp;"*",$AF$2:$AF$651,0))="","",INDEX(DropDowns!$E$3:$E$336,MATCH("*"&amp;$AF305&amp;"*",$AF$2:$AF$651,0)))</f>
        <v>Surgery</v>
      </c>
      <c r="AX305" s="68" t="str">
        <f>IF(INDEX(DropDowns!$E$3:$E$336,MATCH("*"&amp;$AG305&amp;"*",$AG$2:$AG$651,0))="","",INDEX(DropDowns!$E$3:$E$336,MATCH("*"&amp;$AG305&amp;"*",$AG$2:$AG$651,0)))</f>
        <v>Acid</v>
      </c>
      <c r="AY305" s="48" t="e">
        <f t="shared" si="47"/>
        <v>#N/A</v>
      </c>
      <c r="AZ305" s="48" t="str">
        <f t="shared" si="48"/>
        <v>Calaundra Miller</v>
      </c>
      <c r="BA305" s="48" t="str">
        <f>$AZ305&amp;COUNTIF($AZ305:$AZ$651,$AZ305)</f>
        <v>Calaundra Miller1</v>
      </c>
      <c r="BB305" s="68" t="e">
        <f>IF(INDEX('AAYME 2021_List'!$B$3:$B$311,MATCH($A305,'AAYME 2021_List'!$A$3:$A$311,0))="Yes","Yes","No")</f>
        <v>#N/A</v>
      </c>
      <c r="BC305" s="8" t="s">
        <v>2131</v>
      </c>
    </row>
    <row r="306" spans="1:55" x14ac:dyDescent="0.3">
      <c r="A306" s="48"/>
      <c r="B306" s="8">
        <v>319</v>
      </c>
      <c r="C306" s="143" t="s">
        <v>225</v>
      </c>
      <c r="D306" s="143" t="s">
        <v>2453</v>
      </c>
      <c r="E306" s="143" t="s">
        <v>335</v>
      </c>
      <c r="F306" s="143" t="s">
        <v>169</v>
      </c>
      <c r="G306" s="8" t="s">
        <v>4831</v>
      </c>
      <c r="H306" s="8">
        <v>6629966667</v>
      </c>
      <c r="I306" s="143" t="s">
        <v>376</v>
      </c>
      <c r="J306" s="143" t="s">
        <v>4832</v>
      </c>
      <c r="K306" s="143" t="s">
        <v>256</v>
      </c>
      <c r="L306" s="8" t="s">
        <v>4833</v>
      </c>
      <c r="M306" s="8" t="s">
        <v>1041</v>
      </c>
      <c r="N306" s="8" t="s">
        <v>4834</v>
      </c>
      <c r="O306" s="8">
        <v>6625415611</v>
      </c>
      <c r="P306" s="143" t="s">
        <v>441</v>
      </c>
      <c r="Q306" s="143" t="s">
        <v>441</v>
      </c>
      <c r="R306" s="8" t="s">
        <v>4835</v>
      </c>
      <c r="T306" s="143" t="s">
        <v>4836</v>
      </c>
      <c r="U306" s="143" t="s">
        <v>4836</v>
      </c>
      <c r="V306" s="8" t="s">
        <v>488</v>
      </c>
      <c r="W306" s="8">
        <v>38626</v>
      </c>
      <c r="X306" s="8" t="s">
        <v>348</v>
      </c>
      <c r="Y306" s="143" t="s">
        <v>4837</v>
      </c>
      <c r="Z306" s="8" t="s">
        <v>2114</v>
      </c>
      <c r="AB306" s="8" t="s">
        <v>2115</v>
      </c>
      <c r="AE306" s="233" t="s">
        <v>49</v>
      </c>
      <c r="AF306" s="8" t="s">
        <v>4838</v>
      </c>
      <c r="AG306" s="8" t="s">
        <v>4839</v>
      </c>
      <c r="AH306" s="8" t="s">
        <v>4840</v>
      </c>
      <c r="AI306" s="8" t="s">
        <v>2165</v>
      </c>
      <c r="AJ306" s="8" t="s">
        <v>4841</v>
      </c>
      <c r="AL306" s="48" t="str">
        <f>IF($U306="","",IF(RIGHT($U306,4)=", MS",INDEX(DropDowns!$G$4:$G$1251,MATCH(TRIM($U306),DropDowns!$F$4:$F$1251,0)),INDEX(DropDowns!$G$4:$G$1251,MATCH(TRIM($U306)&amp;", MS",DropDowns!$F$4:$F$1251,0))))</f>
        <v>Tunica</v>
      </c>
      <c r="AM306" s="48" t="s">
        <v>2130</v>
      </c>
      <c r="AN306" s="48" t="str">
        <f t="shared" si="43"/>
        <v>Lee|Stokes|stokeslee2024@tunicak12.org|9</v>
      </c>
      <c r="AO306" s="48" t="str">
        <f t="shared" si="44"/>
        <v>Lee|Stokes|9</v>
      </c>
      <c r="AP306" s="48" t="e">
        <f>INDEX(Transcripts_2021!$V$2:$V$324,MATCH($AN306,Transcripts_2021!$V$2:$V$324,0))</f>
        <v>#N/A</v>
      </c>
      <c r="AQ306" s="48" t="e">
        <f>INDEX(Transcripts_2021!$W$2:$W$324,MATCH($AO306,Transcripts_2021!$W$2:$W$324,0))</f>
        <v>#N/A</v>
      </c>
      <c r="AR306" s="68" t="e">
        <f t="shared" si="45"/>
        <v>#N/A</v>
      </c>
      <c r="AS306" s="68" t="e">
        <f t="shared" si="46"/>
        <v>#N/A</v>
      </c>
      <c r="AT306" s="48" t="str">
        <f t="shared" si="41"/>
        <v>0319</v>
      </c>
      <c r="AU306" s="48" t="e">
        <f>INDEX(Transcripts_2021!$AC$2:$AC$324,MATCH($AO306,Transcripts_2021!$W$2:$W$324,0))</f>
        <v>#N/A</v>
      </c>
      <c r="AV306" s="68" t="str">
        <f t="shared" si="42"/>
        <v>Yes</v>
      </c>
      <c r="AW306" s="68" t="str">
        <f>IF(INDEX(DropDowns!$E$3:$E$336,MATCH("*"&amp;$AF306&amp;"*",$AF$2:$AF$651,0))="","",INDEX(DropDowns!$E$3:$E$336,MATCH("*"&amp;$AF306&amp;"*",$AF$2:$AF$651,0)))</f>
        <v>Surgical Technology</v>
      </c>
      <c r="AX306" s="68" t="str">
        <f>IF(INDEX(DropDowns!$E$3:$E$336,MATCH("*"&amp;$AG306&amp;"*",$AG$2:$AG$651,0))="","",INDEX(DropDowns!$E$3:$E$336,MATCH("*"&amp;$AG306&amp;"*",$AG$2:$AG$651,0)))</f>
        <v>Surgical Technology</v>
      </c>
      <c r="AY306" s="48" t="e">
        <f t="shared" si="47"/>
        <v>#N/A</v>
      </c>
      <c r="AZ306" s="48" t="str">
        <f t="shared" si="48"/>
        <v>Latrice Davis</v>
      </c>
      <c r="BA306" s="48" t="str">
        <f>$AZ306&amp;COUNTIF($AZ306:$AZ$651,$AZ306)</f>
        <v>Latrice Davis1</v>
      </c>
      <c r="BB306" s="68" t="e">
        <f>IF(INDEX('AAYME 2021_List'!$B$3:$B$311,MATCH($A306,'AAYME 2021_List'!$A$3:$A$311,0))="Yes","Yes","No")</f>
        <v>#N/A</v>
      </c>
      <c r="BC306" s="8" t="s">
        <v>2131</v>
      </c>
    </row>
    <row r="307" spans="1:55" x14ac:dyDescent="0.3">
      <c r="A307" s="48" t="str">
        <f>$AT307&amp;"-"&amp;UPPER(LEFT($D307,3))&amp;"-"&amp;UPPER(LEFT($C307,2))&amp;"-"&amp;$AU307</f>
        <v>0320-NEW-MA-0027</v>
      </c>
      <c r="B307" s="8">
        <v>320</v>
      </c>
      <c r="C307" s="143" t="s">
        <v>1642</v>
      </c>
      <c r="D307" s="143" t="s">
        <v>1643</v>
      </c>
      <c r="E307" s="143" t="s">
        <v>335</v>
      </c>
      <c r="F307" s="143" t="s">
        <v>170</v>
      </c>
      <c r="I307" s="143" t="s">
        <v>340</v>
      </c>
      <c r="J307" s="143" t="s">
        <v>1492</v>
      </c>
      <c r="K307" s="143" t="s">
        <v>1656</v>
      </c>
      <c r="L307" s="8" t="s">
        <v>1647</v>
      </c>
      <c r="M307" s="8" t="s">
        <v>1643</v>
      </c>
      <c r="N307" s="8" t="s">
        <v>1648</v>
      </c>
      <c r="O307" s="8">
        <v>6626455662</v>
      </c>
      <c r="P307" s="143" t="s">
        <v>2112</v>
      </c>
      <c r="Q307" s="143" t="s">
        <v>394</v>
      </c>
      <c r="R307" s="8" t="s">
        <v>1645</v>
      </c>
      <c r="T307" s="143" t="s">
        <v>1646</v>
      </c>
      <c r="U307" s="143" t="s">
        <v>1646</v>
      </c>
      <c r="V307" s="8" t="s">
        <v>488</v>
      </c>
      <c r="W307" s="8">
        <v>38614</v>
      </c>
      <c r="X307" s="8" t="s">
        <v>348</v>
      </c>
      <c r="Y307" s="143" t="s">
        <v>198</v>
      </c>
      <c r="Z307" s="8" t="s">
        <v>2114</v>
      </c>
      <c r="AE307" s="233" t="s">
        <v>48</v>
      </c>
      <c r="AF307" s="8" t="s">
        <v>4842</v>
      </c>
      <c r="AG307" s="8" t="s">
        <v>4843</v>
      </c>
      <c r="AH307" s="8" t="s">
        <v>4844</v>
      </c>
      <c r="AI307" s="8" t="s">
        <v>459</v>
      </c>
      <c r="AL307" s="48" t="str">
        <f>IF($U307="","",IF(RIGHT($U307,4)=", MS",INDEX(DropDowns!$G$4:$G$1251,MATCH(TRIM($U307),DropDowns!$F$4:$F$1251,0)),INDEX(DropDowns!$G$4:$G$1251,MATCH(TRIM($U307)&amp;", MS",DropDowns!$F$4:$F$1251,0))))</f>
        <v>Coahoma</v>
      </c>
      <c r="AM307" s="48" t="str">
        <f>IF(INDEX('AAYME 2021_List'!$A$3:$A$311,MATCH($A307,'AAYME 2021_List'!$A$3:$A$311,0))=$A307,INDEX('AAYME 2021_List'!$AC$3:$AC$311,MATCH($A307,'AAYME 2021_List'!$A$3:$A$311,0)),"")</f>
        <v>Coahoma</v>
      </c>
      <c r="AN307" s="48" t="str">
        <f t="shared" si="43"/>
        <v>MacKenzie|Newson||7</v>
      </c>
      <c r="AO307" s="48" t="str">
        <f t="shared" si="44"/>
        <v>MacKenzie|Newson|7</v>
      </c>
      <c r="AP307" s="48" t="e">
        <f>INDEX(Transcripts_2021!$V$2:$V$324,MATCH($AN307,Transcripts_2021!$V$2:$V$324,0))</f>
        <v>#N/A</v>
      </c>
      <c r="AQ307" s="48" t="str">
        <f>INDEX(Transcripts_2021!$W$2:$W$324,MATCH($AO307,Transcripts_2021!$W$2:$W$324,0))</f>
        <v>MacKenzie|Newson|7</v>
      </c>
      <c r="AR307" s="68" t="e">
        <f t="shared" si="45"/>
        <v>#N/A</v>
      </c>
      <c r="AS307" s="68" t="str">
        <f t="shared" si="46"/>
        <v>Yes</v>
      </c>
      <c r="AT307" s="48" t="str">
        <f t="shared" si="41"/>
        <v>0320</v>
      </c>
      <c r="AU307" s="48" t="str">
        <f>INDEX(Transcripts_2021!$AC$2:$AC$324,MATCH($AO307,Transcripts_2021!$W$2:$W$324,0))</f>
        <v>0027</v>
      </c>
      <c r="AV307" s="68" t="str">
        <f t="shared" si="42"/>
        <v>Yes</v>
      </c>
      <c r="AW307" s="68" t="e">
        <f>IF(INDEX(DropDowns!$E$3:$E$336,MATCH("*"&amp;$AF307&amp;"*",$AF$2:$AF$651,0))="","",INDEX(DropDowns!$E$3:$E$336,MATCH("*"&amp;$AF307&amp;"*",$AF$2:$AF$651,0)))</f>
        <v>#VALUE!</v>
      </c>
      <c r="AX307" s="68" t="e">
        <f>IF(INDEX(DropDowns!$E$3:$E$336,MATCH("*"&amp;$AG307&amp;"*",$AG$2:$AG$651,0))="","",INDEX(DropDowns!$E$3:$E$336,MATCH("*"&amp;$AG307&amp;"*",$AG$2:$AG$651,0)))</f>
        <v>#VALUE!</v>
      </c>
      <c r="AY307" s="48" t="str">
        <f t="shared" si="47"/>
        <v>0320-NEW-MA-0027</v>
      </c>
      <c r="AZ307" s="48" t="str">
        <f t="shared" si="48"/>
        <v>Nancy Newson</v>
      </c>
      <c r="BA307" s="48" t="str">
        <f>$AZ307&amp;COUNTIF($AZ307:$AZ$651,$AZ307)</f>
        <v>Nancy Newson1</v>
      </c>
      <c r="BB307" s="68" t="str">
        <f>IF(INDEX('AAYME 2021_List'!$B$3:$B$311,MATCH($A307,'AAYME 2021_List'!$A$3:$A$311,0))="Yes","Yes","No")</f>
        <v>No</v>
      </c>
      <c r="BC307" s="48" t="str">
        <f>IF(INDEX('AAYME 2021_List'!$A$3:$A$311,MATCH($A307,'AAYME 2021_List'!$A$3:$A$311,0))=$A307,INDEX('AAYME 2021_List'!$C$3:$C$311,MATCH($A307,'AAYME 2021_List'!$A$3:$A$311,0)),"")</f>
        <v>03-Missing/Invalid transcript info</v>
      </c>
    </row>
    <row r="308" spans="1:55" x14ac:dyDescent="0.3">
      <c r="A308" s="48"/>
      <c r="B308" s="8">
        <v>321</v>
      </c>
      <c r="C308" s="143" t="s">
        <v>4845</v>
      </c>
      <c r="D308" s="143" t="s">
        <v>1584</v>
      </c>
      <c r="E308" s="143" t="s">
        <v>335</v>
      </c>
      <c r="F308" s="143" t="s">
        <v>169</v>
      </c>
      <c r="H308" s="8">
        <v>6623080005</v>
      </c>
      <c r="I308" s="143" t="s">
        <v>401</v>
      </c>
      <c r="J308" s="143" t="s">
        <v>4846</v>
      </c>
      <c r="K308" s="143" t="s">
        <v>4847</v>
      </c>
      <c r="L308" s="8" t="s">
        <v>3359</v>
      </c>
      <c r="M308" s="8" t="s">
        <v>4848</v>
      </c>
      <c r="N308" s="8" t="s">
        <v>4849</v>
      </c>
      <c r="O308" s="8">
        <v>9017136500</v>
      </c>
      <c r="P308" s="143" t="s">
        <v>2159</v>
      </c>
      <c r="Q308" s="143" t="s">
        <v>43</v>
      </c>
      <c r="R308" s="8" t="s">
        <v>4850</v>
      </c>
      <c r="S308" s="8" t="s">
        <v>4851</v>
      </c>
      <c r="T308" s="143" t="s">
        <v>242</v>
      </c>
      <c r="U308" s="143" t="s">
        <v>242</v>
      </c>
      <c r="V308" s="8" t="s">
        <v>488</v>
      </c>
      <c r="W308" s="8">
        <v>38863</v>
      </c>
      <c r="X308" s="8" t="s">
        <v>348</v>
      </c>
      <c r="Y308" s="143" t="s">
        <v>242</v>
      </c>
      <c r="Z308" s="8" t="s">
        <v>2114</v>
      </c>
      <c r="AB308" s="8" t="s">
        <v>2115</v>
      </c>
      <c r="AE308" s="233" t="s">
        <v>50</v>
      </c>
      <c r="AF308" s="8" t="s">
        <v>4852</v>
      </c>
      <c r="AH308" s="8" t="s">
        <v>4853</v>
      </c>
      <c r="AI308" s="8" t="s">
        <v>459</v>
      </c>
      <c r="AL308" s="48" t="str">
        <f>IF($U308="","",IF(RIGHT($U308,4)=", MS",INDEX(DropDowns!$G$4:$G$1251,MATCH(TRIM($U308),DropDowns!$F$4:$F$1251,0)),INDEX(DropDowns!$G$4:$G$1251,MATCH(TRIM($U308)&amp;", MS",DropDowns!$F$4:$F$1251,0))))</f>
        <v>Pontotoc</v>
      </c>
      <c r="AM308" s="48" t="s">
        <v>2130</v>
      </c>
      <c r="AN308" s="48" t="str">
        <f t="shared" si="43"/>
        <v>Trenton|Alexander||8</v>
      </c>
      <c r="AO308" s="48" t="str">
        <f t="shared" si="44"/>
        <v>Trenton|Alexander|8</v>
      </c>
      <c r="AP308" s="48" t="e">
        <f>INDEX(Transcripts_2021!$V$2:$V$324,MATCH($AN308,Transcripts_2021!$V$2:$V$324,0))</f>
        <v>#N/A</v>
      </c>
      <c r="AQ308" s="48" t="e">
        <f>INDEX(Transcripts_2021!$W$2:$W$324,MATCH($AO308,Transcripts_2021!$W$2:$W$324,0))</f>
        <v>#N/A</v>
      </c>
      <c r="AR308" s="68" t="e">
        <f t="shared" si="45"/>
        <v>#N/A</v>
      </c>
      <c r="AS308" s="68" t="e">
        <f t="shared" si="46"/>
        <v>#N/A</v>
      </c>
      <c r="AT308" s="48" t="str">
        <f t="shared" si="41"/>
        <v>0321</v>
      </c>
      <c r="AU308" s="48" t="e">
        <f>INDEX(Transcripts_2021!$AC$2:$AC$324,MATCH($AO308,Transcripts_2021!$W$2:$W$324,0))</f>
        <v>#N/A</v>
      </c>
      <c r="AV308" s="68" t="str">
        <f t="shared" si="42"/>
        <v>Yes</v>
      </c>
      <c r="AW308" s="68" t="e">
        <f>IF(INDEX(DropDowns!$E$3:$E$336,MATCH("*"&amp;$AF308&amp;"*",$AF$2:$AF$651,0))="","",INDEX(DropDowns!$E$3:$E$336,MATCH("*"&amp;$AF308&amp;"*",$AF$2:$AF$651,0)))</f>
        <v>#VALUE!</v>
      </c>
      <c r="AX308" s="68" t="str">
        <f>IF(INDEX(DropDowns!$E$3:$E$336,MATCH("*"&amp;$AG308&amp;"*",$AG$2:$AG$651,0))="","",INDEX(DropDowns!$E$3:$E$336,MATCH("*"&amp;$AG308&amp;"*",$AG$2:$AG$651,0)))</f>
        <v>Acid</v>
      </c>
      <c r="AY308" s="48" t="e">
        <f t="shared" si="47"/>
        <v>#N/A</v>
      </c>
      <c r="AZ308" s="48" t="str">
        <f t="shared" si="48"/>
        <v>Shana Irby</v>
      </c>
      <c r="BA308" s="48" t="str">
        <f>$AZ308&amp;COUNTIF($AZ308:$AZ$651,$AZ308)</f>
        <v>Shana Irby1</v>
      </c>
      <c r="BB308" s="68" t="e">
        <f>IF(INDEX('AAYME 2021_List'!$B$3:$B$311,MATCH($A308,'AAYME 2021_List'!$A$3:$A$311,0))="Yes","Yes","No")</f>
        <v>#N/A</v>
      </c>
      <c r="BC308" s="8" t="s">
        <v>2131</v>
      </c>
    </row>
    <row r="309" spans="1:55" x14ac:dyDescent="0.3">
      <c r="A309" s="48"/>
      <c r="B309" s="8">
        <v>322</v>
      </c>
      <c r="C309" s="143" t="s">
        <v>4854</v>
      </c>
      <c r="D309" s="143" t="s">
        <v>4855</v>
      </c>
      <c r="E309" s="143" t="s">
        <v>335</v>
      </c>
      <c r="F309" s="143" t="s">
        <v>169</v>
      </c>
      <c r="I309" s="143" t="s">
        <v>376</v>
      </c>
      <c r="J309" s="143" t="s">
        <v>4856</v>
      </c>
      <c r="K309" s="143" t="s">
        <v>232</v>
      </c>
      <c r="L309" s="8" t="s">
        <v>4857</v>
      </c>
      <c r="M309" s="8" t="s">
        <v>4855</v>
      </c>
      <c r="N309" s="8" t="s">
        <v>4858</v>
      </c>
      <c r="O309" s="8">
        <v>6622518951</v>
      </c>
      <c r="P309" s="143" t="s">
        <v>2247</v>
      </c>
      <c r="Q309" s="143"/>
      <c r="R309" s="8" t="s">
        <v>4859</v>
      </c>
      <c r="T309" s="143" t="s">
        <v>4856</v>
      </c>
      <c r="U309" s="143" t="s">
        <v>4856</v>
      </c>
      <c r="V309" s="8" t="s">
        <v>488</v>
      </c>
      <c r="W309" s="8">
        <v>39746</v>
      </c>
      <c r="X309" s="8" t="s">
        <v>348</v>
      </c>
      <c r="Y309" s="143" t="s">
        <v>232</v>
      </c>
      <c r="Z309" s="8" t="s">
        <v>2114</v>
      </c>
      <c r="AB309" s="8" t="s">
        <v>2115</v>
      </c>
      <c r="AE309" s="233" t="s">
        <v>51</v>
      </c>
      <c r="AF309" s="8" t="s">
        <v>4860</v>
      </c>
      <c r="AG309" s="8" t="s">
        <v>4861</v>
      </c>
      <c r="AI309" s="8" t="s">
        <v>2165</v>
      </c>
      <c r="AJ309" s="8" t="s">
        <v>4862</v>
      </c>
      <c r="AL309" s="48" t="str">
        <f>IF($U309="","",IF(RIGHT($U309,4)=", MS",INDEX(DropDowns!$G$4:$G$1251,MATCH(TRIM($U309),DropDowns!$F$4:$F$1251,0)),INDEX(DropDowns!$G$4:$G$1251,MATCH(TRIM($U309)&amp;", MS",DropDowns!$F$4:$F$1251,0))))</f>
        <v>Monroe</v>
      </c>
      <c r="AM309" s="48" t="s">
        <v>2130</v>
      </c>
      <c r="AN309" s="48" t="str">
        <f t="shared" si="43"/>
        <v>Ke'Shon|Payne||9</v>
      </c>
      <c r="AO309" s="48" t="str">
        <f t="shared" si="44"/>
        <v>Ke'Shon|Payne|9</v>
      </c>
      <c r="AP309" s="48" t="e">
        <f>INDEX(Transcripts_2021!$V$2:$V$324,MATCH($AN309,Transcripts_2021!$V$2:$V$324,0))</f>
        <v>#N/A</v>
      </c>
      <c r="AQ309" s="48" t="e">
        <f>INDEX(Transcripts_2021!$W$2:$W$324,MATCH($AO309,Transcripts_2021!$W$2:$W$324,0))</f>
        <v>#N/A</v>
      </c>
      <c r="AR309" s="68" t="e">
        <f t="shared" si="45"/>
        <v>#N/A</v>
      </c>
      <c r="AS309" s="68" t="e">
        <f t="shared" si="46"/>
        <v>#N/A</v>
      </c>
      <c r="AT309" s="48" t="str">
        <f t="shared" si="41"/>
        <v>0322</v>
      </c>
      <c r="AU309" s="48" t="e">
        <f>INDEX(Transcripts_2021!$AC$2:$AC$324,MATCH($AO309,Transcripts_2021!$W$2:$W$324,0))</f>
        <v>#N/A</v>
      </c>
      <c r="AV309" s="68" t="str">
        <f t="shared" si="42"/>
        <v>Yes</v>
      </c>
      <c r="AW309" s="68" t="str">
        <f>IF(INDEX(DropDowns!$E$3:$E$336,MATCH("*"&amp;$AF309&amp;"*",$AF$2:$AF$651,0))="","",INDEX(DropDowns!$E$3:$E$336,MATCH("*"&amp;$AF309&amp;"*",$AF$2:$AF$651,0)))</f>
        <v>Tech</v>
      </c>
      <c r="AX309" s="68" t="str">
        <f>IF(INDEX(DropDowns!$E$3:$E$336,MATCH("*"&amp;$AG309&amp;"*",$AG$2:$AG$651,0))="","",INDEX(DropDowns!$E$3:$E$336,MATCH("*"&amp;$AG309&amp;"*",$AG$2:$AG$651,0)))</f>
        <v>Tech</v>
      </c>
      <c r="AY309" s="48" t="e">
        <f t="shared" si="47"/>
        <v>#N/A</v>
      </c>
      <c r="AZ309" s="48" t="str">
        <f t="shared" si="48"/>
        <v>Jacqueline Payne</v>
      </c>
      <c r="BA309" s="48" t="str">
        <f>$AZ309&amp;COUNTIF($AZ309:$AZ$651,$AZ309)</f>
        <v>Jacqueline Payne1</v>
      </c>
      <c r="BB309" s="68" t="e">
        <f>IF(INDEX('AAYME 2021_List'!$B$3:$B$311,MATCH($A309,'AAYME 2021_List'!$A$3:$A$311,0))="Yes","Yes","No")</f>
        <v>#N/A</v>
      </c>
      <c r="BC309" s="8" t="s">
        <v>2131</v>
      </c>
    </row>
    <row r="310" spans="1:55" x14ac:dyDescent="0.3">
      <c r="A310" s="48"/>
      <c r="B310" s="8">
        <v>323</v>
      </c>
      <c r="C310" s="143" t="s">
        <v>2782</v>
      </c>
      <c r="D310" s="143" t="s">
        <v>4863</v>
      </c>
      <c r="E310" s="143" t="s">
        <v>335</v>
      </c>
      <c r="F310" s="143" t="s">
        <v>169</v>
      </c>
      <c r="I310" s="143" t="s">
        <v>376</v>
      </c>
      <c r="J310" s="143" t="s">
        <v>4864</v>
      </c>
      <c r="K310" s="143" t="s">
        <v>195</v>
      </c>
      <c r="L310" s="8" t="s">
        <v>4865</v>
      </c>
      <c r="M310" s="8" t="s">
        <v>4863</v>
      </c>
      <c r="N310" s="8" t="s">
        <v>4866</v>
      </c>
      <c r="O310" s="8">
        <v>6013102992</v>
      </c>
      <c r="P310" s="143" t="s">
        <v>2112</v>
      </c>
      <c r="Q310" s="143" t="s">
        <v>43</v>
      </c>
      <c r="R310" s="8" t="s">
        <v>4867</v>
      </c>
      <c r="S310" s="8" t="s">
        <v>4868</v>
      </c>
      <c r="T310" s="143" t="s">
        <v>4869</v>
      </c>
      <c r="U310" s="143" t="s">
        <v>4869</v>
      </c>
      <c r="V310" s="8" t="s">
        <v>488</v>
      </c>
      <c r="W310" s="8">
        <v>39086</v>
      </c>
      <c r="X310" s="8" t="s">
        <v>348</v>
      </c>
      <c r="Y310" s="143" t="s">
        <v>4870</v>
      </c>
      <c r="Z310" s="8" t="s">
        <v>2114</v>
      </c>
      <c r="AB310" s="8" t="s">
        <v>2115</v>
      </c>
      <c r="AE310" s="233" t="s">
        <v>50</v>
      </c>
      <c r="AF310" s="8" t="s">
        <v>4871</v>
      </c>
      <c r="AG310" s="8" t="s">
        <v>4872</v>
      </c>
      <c r="AI310" s="8" t="s">
        <v>2165</v>
      </c>
      <c r="AJ310" s="8" t="s">
        <v>4873</v>
      </c>
      <c r="AL310" s="48" t="str">
        <f>IF($U310="","",IF(RIGHT($U310,4)=", MS",INDEX(DropDowns!$G$4:$G$1251,MATCH(TRIM($U310),DropDowns!$F$4:$F$1251,0)),INDEX(DropDowns!$G$4:$G$1251,MATCH(TRIM($U310)&amp;", MS",DropDowns!$F$4:$F$1251,0))))</f>
        <v>Claiborne</v>
      </c>
      <c r="AM310" s="48" t="s">
        <v>2130</v>
      </c>
      <c r="AN310" s="48" t="str">
        <f t="shared" si="43"/>
        <v>Logan|Haralson||9</v>
      </c>
      <c r="AO310" s="48" t="str">
        <f t="shared" si="44"/>
        <v>Logan|Haralson|9</v>
      </c>
      <c r="AP310" s="48" t="e">
        <f>INDEX(Transcripts_2021!$V$2:$V$324,MATCH($AN310,Transcripts_2021!$V$2:$V$324,0))</f>
        <v>#N/A</v>
      </c>
      <c r="AQ310" s="48" t="e">
        <f>INDEX(Transcripts_2021!$W$2:$W$324,MATCH($AO310,Transcripts_2021!$W$2:$W$324,0))</f>
        <v>#N/A</v>
      </c>
      <c r="AR310" s="68" t="e">
        <f t="shared" si="45"/>
        <v>#N/A</v>
      </c>
      <c r="AS310" s="68" t="e">
        <f t="shared" si="46"/>
        <v>#N/A</v>
      </c>
      <c r="AT310" s="48" t="str">
        <f t="shared" si="41"/>
        <v>0323</v>
      </c>
      <c r="AU310" s="48" t="e">
        <f>INDEX(Transcripts_2021!$AC$2:$AC$324,MATCH($AO310,Transcripts_2021!$W$2:$W$324,0))</f>
        <v>#N/A</v>
      </c>
      <c r="AV310" s="68" t="str">
        <f t="shared" si="42"/>
        <v>Yes</v>
      </c>
      <c r="AW310" s="68" t="str">
        <f>IF(INDEX(DropDowns!$E$3:$E$336,MATCH("*"&amp;$AF310&amp;"*",$AF$2:$AF$651,0))="","",INDEX(DropDowns!$E$3:$E$336,MATCH("*"&amp;$AF310&amp;"*",$AF$2:$AF$651,0)))</f>
        <v>Technician</v>
      </c>
      <c r="AX310" s="68" t="str">
        <f>IF(INDEX(DropDowns!$E$3:$E$336,MATCH("*"&amp;$AG310&amp;"*",$AG$2:$AG$651,0))="","",INDEX(DropDowns!$E$3:$E$336,MATCH("*"&amp;$AG310&amp;"*",$AG$2:$AG$651,0)))</f>
        <v>Technician</v>
      </c>
      <c r="AY310" s="48" t="e">
        <f t="shared" si="47"/>
        <v>#N/A</v>
      </c>
      <c r="AZ310" s="48" t="str">
        <f t="shared" si="48"/>
        <v>Dinah Haralson</v>
      </c>
      <c r="BA310" s="48" t="str">
        <f>$AZ310&amp;COUNTIF($AZ310:$AZ$651,$AZ310)</f>
        <v>Dinah Haralson1</v>
      </c>
      <c r="BB310" s="68" t="e">
        <f>IF(INDEX('AAYME 2021_List'!$B$3:$B$311,MATCH($A310,'AAYME 2021_List'!$A$3:$A$311,0))="Yes","Yes","No")</f>
        <v>#N/A</v>
      </c>
      <c r="BC310" s="8" t="s">
        <v>2131</v>
      </c>
    </row>
    <row r="311" spans="1:55" x14ac:dyDescent="0.3">
      <c r="A311" s="48" t="str">
        <f>$AT311&amp;"-"&amp;UPPER(LEFT($D311,3))&amp;"-"&amp;UPPER(LEFT($C311,2))&amp;"-"&amp;$AU311</f>
        <v>0324-CLA-ZA-0022</v>
      </c>
      <c r="B311" s="8">
        <v>324</v>
      </c>
      <c r="C311" s="143" t="s">
        <v>4874</v>
      </c>
      <c r="D311" s="143" t="s">
        <v>4875</v>
      </c>
      <c r="E311" s="143" t="s">
        <v>335</v>
      </c>
      <c r="F311" s="143" t="s">
        <v>170</v>
      </c>
      <c r="G311" s="8" t="s">
        <v>1697</v>
      </c>
      <c r="H311" s="8">
        <v>6628368360</v>
      </c>
      <c r="I311" s="143" t="s">
        <v>376</v>
      </c>
      <c r="J311" s="143" t="s">
        <v>4876</v>
      </c>
      <c r="K311" s="143" t="s">
        <v>4877</v>
      </c>
      <c r="L311" s="8" t="s">
        <v>1696</v>
      </c>
      <c r="M311" s="8" t="s">
        <v>1135</v>
      </c>
      <c r="N311" s="8" t="s">
        <v>1697</v>
      </c>
      <c r="O311" s="8">
        <v>6628366645</v>
      </c>
      <c r="P311" s="143" t="s">
        <v>2112</v>
      </c>
      <c r="Q311" s="143" t="s">
        <v>394</v>
      </c>
      <c r="R311" s="8" t="s">
        <v>1693</v>
      </c>
      <c r="T311" s="143" t="s">
        <v>1694</v>
      </c>
      <c r="U311" s="143" t="s">
        <v>1694</v>
      </c>
      <c r="V311" s="8" t="s">
        <v>488</v>
      </c>
      <c r="W311" s="8">
        <v>39097</v>
      </c>
      <c r="X311" s="8" t="s">
        <v>348</v>
      </c>
      <c r="Y311" s="143" t="s">
        <v>4878</v>
      </c>
      <c r="Z311" s="8" t="s">
        <v>2114</v>
      </c>
      <c r="AB311" s="8" t="s">
        <v>2115</v>
      </c>
      <c r="AE311" s="233" t="s">
        <v>48</v>
      </c>
      <c r="AF311" s="8" t="s">
        <v>4879</v>
      </c>
      <c r="AG311" s="8" t="s">
        <v>4880</v>
      </c>
      <c r="AI311" s="8" t="s">
        <v>720</v>
      </c>
      <c r="AL311" s="48" t="str">
        <f>IF($U311="","",IF(RIGHT($U311,4)=", MS",INDEX(DropDowns!$G$4:$G$1251,MATCH(TRIM($U311),DropDowns!$F$4:$F$1251,0)),INDEX(DropDowns!$G$4:$G$1251,MATCH(TRIM($U311)&amp;", MS",DropDowns!$F$4:$F$1251,0))))</f>
        <v>Humphreys</v>
      </c>
      <c r="AM311" s="48" t="str">
        <f>IF(INDEX('AAYME 2021_List'!$A$3:$A$311,MATCH($A311,'AAYME 2021_List'!$A$3:$A$311,0))=$A311,INDEX('AAYME 2021_List'!$AC$3:$AC$311,MATCH($A311,'AAYME 2021_List'!$A$3:$A$311,0)),"")</f>
        <v>Humphreys</v>
      </c>
      <c r="AN311" s="48" t="str">
        <f t="shared" si="43"/>
        <v>Zakira|Clayton|zandraanderson5@gmail.com|9</v>
      </c>
      <c r="AO311" s="48" t="str">
        <f t="shared" si="44"/>
        <v>Zakira|Clayton|9</v>
      </c>
      <c r="AP311" s="48" t="e">
        <f>INDEX(Transcripts_2021!$V$2:$V$324,MATCH($AN311,Transcripts_2021!$V$2:$V$324,0))</f>
        <v>#N/A</v>
      </c>
      <c r="AQ311" s="48" t="str">
        <f>INDEX(Transcripts_2021!$W$2:$W$324,MATCH($AO311,Transcripts_2021!$W$2:$W$324,0))</f>
        <v>Zakira|Clayton|9</v>
      </c>
      <c r="AR311" s="68" t="e">
        <f t="shared" si="45"/>
        <v>#N/A</v>
      </c>
      <c r="AS311" s="68" t="str">
        <f t="shared" si="46"/>
        <v>Yes</v>
      </c>
      <c r="AT311" s="48" t="str">
        <f t="shared" ref="AT311:AT374" si="49">"0"&amp;TEXT($B311,0)</f>
        <v>0324</v>
      </c>
      <c r="AU311" s="48" t="str">
        <f>INDEX(Transcripts_2021!$AC$2:$AC$324,MATCH($AO311,Transcripts_2021!$W$2:$W$324,0))</f>
        <v>0022</v>
      </c>
      <c r="AV311" s="68" t="str">
        <f t="shared" si="42"/>
        <v>Yes</v>
      </c>
      <c r="AW311" s="68" t="str">
        <f>IF(INDEX(DropDowns!$E$3:$E$336,MATCH("*"&amp;$AF311&amp;"*",$AF$2:$AF$651,0))="","",INDEX(DropDowns!$E$3:$E$336,MATCH("*"&amp;$AF311&amp;"*",$AF$2:$AF$651,0)))</f>
        <v>Technology</v>
      </c>
      <c r="AX311" s="68" t="str">
        <f>IF(INDEX(DropDowns!$E$3:$E$336,MATCH("*"&amp;$AG311&amp;"*",$AG$2:$AG$651,0))="","",INDEX(DropDowns!$E$3:$E$336,MATCH("*"&amp;$AG311&amp;"*",$AG$2:$AG$651,0)))</f>
        <v>Technology</v>
      </c>
      <c r="AY311" s="48" t="str">
        <f t="shared" si="47"/>
        <v>0324-CLA-ZA-0022</v>
      </c>
      <c r="AZ311" s="48" t="str">
        <f t="shared" si="48"/>
        <v>Zandra Anderson</v>
      </c>
      <c r="BA311" s="48" t="str">
        <f>$AZ311&amp;COUNTIF($AZ311:$AZ$651,$AZ311)</f>
        <v>Zandra Anderson2</v>
      </c>
      <c r="BB311" s="68" t="str">
        <f>IF(INDEX('AAYME 2021_List'!$B$3:$B$311,MATCH($A311,'AAYME 2021_List'!$A$3:$A$311,0))="Yes","Yes","No")</f>
        <v>No</v>
      </c>
      <c r="BC311" s="48" t="str">
        <f>IF(INDEX('AAYME 2021_List'!$A$3:$A$311,MATCH($A311,'AAYME 2021_List'!$A$3:$A$311,0))=$A311,INDEX('AAYME 2021_List'!$C$3:$C$311,MATCH($A311,'AAYME 2021_List'!$A$3:$A$311,0)),"")</f>
        <v>03-Missing/Invalid transcript info</v>
      </c>
    </row>
    <row r="312" spans="1:55" x14ac:dyDescent="0.3">
      <c r="A312" s="48" t="str">
        <f>$AT312&amp;"-"&amp;UPPER(LEFT($D312,3))&amp;"-"&amp;UPPER(LEFT($C312,2))&amp;"-"&amp;$AU312</f>
        <v>0325-AND-JA-0020</v>
      </c>
      <c r="B312" s="8">
        <v>325</v>
      </c>
      <c r="C312" s="143" t="s">
        <v>1699</v>
      </c>
      <c r="D312" s="143" t="s">
        <v>1135</v>
      </c>
      <c r="E312" s="143" t="s">
        <v>335</v>
      </c>
      <c r="F312" s="143" t="s">
        <v>169</v>
      </c>
      <c r="G312" s="8" t="s">
        <v>1697</v>
      </c>
      <c r="H312" s="8">
        <v>6629077246</v>
      </c>
      <c r="I312" s="143" t="s">
        <v>340</v>
      </c>
      <c r="J312" s="143" t="s">
        <v>4881</v>
      </c>
      <c r="K312" s="143" t="s">
        <v>4877</v>
      </c>
      <c r="L312" s="8" t="s">
        <v>1696</v>
      </c>
      <c r="M312" s="8" t="s">
        <v>1135</v>
      </c>
      <c r="N312" s="8" t="s">
        <v>1697</v>
      </c>
      <c r="O312" s="8">
        <v>6628366645</v>
      </c>
      <c r="P312" s="143" t="s">
        <v>2112</v>
      </c>
      <c r="Q312" s="143" t="s">
        <v>394</v>
      </c>
      <c r="R312" s="8" t="s">
        <v>1693</v>
      </c>
      <c r="T312" s="143" t="s">
        <v>1694</v>
      </c>
      <c r="U312" s="143" t="s">
        <v>1694</v>
      </c>
      <c r="V312" s="8" t="s">
        <v>488</v>
      </c>
      <c r="W312" s="8">
        <v>39097</v>
      </c>
      <c r="X312" s="8" t="s">
        <v>348</v>
      </c>
      <c r="Y312" s="143" t="s">
        <v>4878</v>
      </c>
      <c r="Z312" s="8" t="s">
        <v>2114</v>
      </c>
      <c r="AB312" s="8" t="s">
        <v>2115</v>
      </c>
      <c r="AE312" s="233" t="s">
        <v>48</v>
      </c>
      <c r="AF312" s="8" t="s">
        <v>4882</v>
      </c>
      <c r="AG312" s="8" t="s">
        <v>4883</v>
      </c>
      <c r="AI312" s="8" t="s">
        <v>720</v>
      </c>
      <c r="AL312" s="48" t="str">
        <f>IF($U312="","",IF(RIGHT($U312,4)=", MS",INDEX(DropDowns!$G$4:$G$1251,MATCH(TRIM($U312),DropDowns!$F$4:$F$1251,0)),INDEX(DropDowns!$G$4:$G$1251,MATCH(TRIM($U312)&amp;", MS",DropDowns!$F$4:$F$1251,0))))</f>
        <v>Humphreys</v>
      </c>
      <c r="AM312" s="48" t="str">
        <f>IF(INDEX('AAYME 2021_List'!$A$3:$A$311,MATCH($A312,'AAYME 2021_List'!$A$3:$A$311,0))=$A312,INDEX('AAYME 2021_List'!$AC$3:$AC$311,MATCH($A312,'AAYME 2021_List'!$A$3:$A$311,0)),"")</f>
        <v>Humphreys</v>
      </c>
      <c r="AN312" s="48" t="str">
        <f t="shared" si="43"/>
        <v>James|Anderson|zandraanderson5@gmail.com|7</v>
      </c>
      <c r="AO312" s="48" t="str">
        <f t="shared" si="44"/>
        <v>James|Anderson|7</v>
      </c>
      <c r="AP312" s="48" t="e">
        <f>INDEX(Transcripts_2021!$V$2:$V$324,MATCH($AN312,Transcripts_2021!$V$2:$V$324,0))</f>
        <v>#N/A</v>
      </c>
      <c r="AQ312" s="48" t="str">
        <f>INDEX(Transcripts_2021!$W$2:$W$324,MATCH($AO312,Transcripts_2021!$W$2:$W$324,0))</f>
        <v>James|Anderson|7</v>
      </c>
      <c r="AR312" s="68" t="e">
        <f t="shared" si="45"/>
        <v>#N/A</v>
      </c>
      <c r="AS312" s="68" t="str">
        <f t="shared" si="46"/>
        <v>Yes</v>
      </c>
      <c r="AT312" s="48" t="str">
        <f t="shared" si="49"/>
        <v>0325</v>
      </c>
      <c r="AU312" s="48" t="str">
        <f>INDEX(Transcripts_2021!$AC$2:$AC$324,MATCH($AO312,Transcripts_2021!$W$2:$W$324,0))</f>
        <v>0020</v>
      </c>
      <c r="AV312" s="68" t="str">
        <f t="shared" si="42"/>
        <v>Yes</v>
      </c>
      <c r="AW312" s="68" t="str">
        <f>IF(INDEX(DropDowns!$E$3:$E$336,MATCH("*"&amp;$AF312&amp;"*",$AF$2:$AF$651,0))="","",INDEX(DropDowns!$E$3:$E$336,MATCH("*"&amp;$AF312&amp;"*",$AF$2:$AF$651,0)))</f>
        <v>Telecommunications</v>
      </c>
      <c r="AX312" s="68" t="str">
        <f>IF(INDEX(DropDowns!$E$3:$E$336,MATCH("*"&amp;$AG312&amp;"*",$AG$2:$AG$651,0))="","",INDEX(DropDowns!$E$3:$E$336,MATCH("*"&amp;$AG312&amp;"*",$AG$2:$AG$651,0)))</f>
        <v>Telecommunications</v>
      </c>
      <c r="AY312" s="48" t="str">
        <f t="shared" si="47"/>
        <v>0325-AND-JA-0020</v>
      </c>
      <c r="AZ312" s="48" t="str">
        <f t="shared" si="48"/>
        <v>Zandra Anderson</v>
      </c>
      <c r="BA312" s="48" t="str">
        <f>$AZ312&amp;COUNTIF($AZ312:$AZ$651,$AZ312)</f>
        <v>Zandra Anderson1</v>
      </c>
      <c r="BB312" s="68" t="str">
        <f>IF(INDEX('AAYME 2021_List'!$B$3:$B$311,MATCH($A312,'AAYME 2021_List'!$A$3:$A$311,0))="Yes","Yes","No")</f>
        <v>No</v>
      </c>
      <c r="BC312" s="48" t="str">
        <f>IF(INDEX('AAYME 2021_List'!$A$3:$A$311,MATCH($A312,'AAYME 2021_List'!$A$3:$A$311,0))=$A312,INDEX('AAYME 2021_List'!$C$3:$C$311,MATCH($A312,'AAYME 2021_List'!$A$3:$A$311,0)),"")</f>
        <v>03-Missing/Invalid transcript info</v>
      </c>
    </row>
    <row r="313" spans="1:55" x14ac:dyDescent="0.3">
      <c r="A313" s="48"/>
      <c r="B313" s="8">
        <v>326</v>
      </c>
      <c r="C313" s="143" t="s">
        <v>4884</v>
      </c>
      <c r="D313" s="143" t="s">
        <v>1236</v>
      </c>
      <c r="E313" s="143" t="s">
        <v>335</v>
      </c>
      <c r="F313" s="143" t="s">
        <v>170</v>
      </c>
      <c r="I313" s="143" t="s">
        <v>340</v>
      </c>
      <c r="J313" s="143" t="s">
        <v>4885</v>
      </c>
      <c r="K313" s="143" t="s">
        <v>4886</v>
      </c>
      <c r="L313" s="8" t="s">
        <v>4264</v>
      </c>
      <c r="M313" s="8" t="s">
        <v>4887</v>
      </c>
      <c r="N313" s="8" t="s">
        <v>4888</v>
      </c>
      <c r="O313" s="8">
        <v>7697980798</v>
      </c>
      <c r="P313" s="143" t="s">
        <v>2112</v>
      </c>
      <c r="Q313" s="143" t="s">
        <v>394</v>
      </c>
      <c r="R313" s="8" t="s">
        <v>4889</v>
      </c>
      <c r="T313" s="143" t="s">
        <v>562</v>
      </c>
      <c r="U313" s="143" t="s">
        <v>562</v>
      </c>
      <c r="V313" s="8" t="s">
        <v>488</v>
      </c>
      <c r="W313" s="8">
        <v>39213</v>
      </c>
      <c r="X313" s="8" t="s">
        <v>348</v>
      </c>
      <c r="Y313" s="143" t="s">
        <v>4695</v>
      </c>
      <c r="Z313" s="8" t="s">
        <v>2114</v>
      </c>
      <c r="AD313" s="8" t="s">
        <v>2252</v>
      </c>
      <c r="AE313" s="233" t="s">
        <v>49</v>
      </c>
      <c r="AF313" s="8" t="s">
        <v>4890</v>
      </c>
      <c r="AG313" s="8" t="s">
        <v>4891</v>
      </c>
      <c r="AI313" s="8" t="s">
        <v>2165</v>
      </c>
      <c r="AJ313" s="8" t="s">
        <v>4892</v>
      </c>
      <c r="AL313" s="48" t="str">
        <f>IF($U313="","",IF(RIGHT($U313,4)=", MS",INDEX(DropDowns!$G$4:$G$1251,MATCH(TRIM($U313),DropDowns!$F$4:$F$1251,0)),INDEX(DropDowns!$G$4:$G$1251,MATCH(TRIM($U313)&amp;", MS",DropDowns!$F$4:$F$1251,0))))</f>
        <v>Hinds</v>
      </c>
      <c r="AM313" s="48" t="s">
        <v>2130</v>
      </c>
      <c r="AN313" s="48" t="str">
        <f t="shared" si="43"/>
        <v>Camille|Brown||7</v>
      </c>
      <c r="AO313" s="48" t="str">
        <f t="shared" si="44"/>
        <v>Camille|Brown|7</v>
      </c>
      <c r="AP313" s="48" t="e">
        <f>INDEX(Transcripts_2021!$V$2:$V$324,MATCH($AN313,Transcripts_2021!$V$2:$V$324,0))</f>
        <v>#N/A</v>
      </c>
      <c r="AQ313" s="48" t="e">
        <f>INDEX(Transcripts_2021!$W$2:$W$324,MATCH($AO313,Transcripts_2021!$W$2:$W$324,0))</f>
        <v>#N/A</v>
      </c>
      <c r="AR313" s="68" t="e">
        <f t="shared" si="45"/>
        <v>#N/A</v>
      </c>
      <c r="AS313" s="68" t="e">
        <f t="shared" si="46"/>
        <v>#N/A</v>
      </c>
      <c r="AT313" s="48" t="str">
        <f t="shared" si="49"/>
        <v>0326</v>
      </c>
      <c r="AU313" s="48" t="e">
        <f>INDEX(Transcripts_2021!$AC$2:$AC$324,MATCH($AO313,Transcripts_2021!$W$2:$W$324,0))</f>
        <v>#N/A</v>
      </c>
      <c r="AV313" s="68" t="str">
        <f t="shared" si="42"/>
        <v>Yes</v>
      </c>
      <c r="AW313" s="68" t="str">
        <f>IF(INDEX(DropDowns!$E$3:$E$336,MATCH("*"&amp;$AF313&amp;"*",$AF$2:$AF$651,0))="","",INDEX(DropDowns!$E$3:$E$336,MATCH("*"&amp;$AF313&amp;"*",$AF$2:$AF$651,0)))</f>
        <v>Telescope</v>
      </c>
      <c r="AX313" s="68" t="str">
        <f>IF(INDEX(DropDowns!$E$3:$E$336,MATCH("*"&amp;$AG313&amp;"*",$AG$2:$AG$651,0))="","",INDEX(DropDowns!$E$3:$E$336,MATCH("*"&amp;$AG313&amp;"*",$AG$2:$AG$651,0)))</f>
        <v>Telescope</v>
      </c>
      <c r="AY313" s="48" t="e">
        <f t="shared" si="47"/>
        <v>#N/A</v>
      </c>
      <c r="AZ313" s="48" t="str">
        <f t="shared" si="48"/>
        <v>Ashley Daniel</v>
      </c>
      <c r="BA313" s="48" t="str">
        <f>$AZ313&amp;COUNTIF($AZ313:$AZ$651,$AZ313)</f>
        <v>Ashley Daniel1</v>
      </c>
      <c r="BB313" s="68" t="e">
        <f>IF(INDEX('AAYME 2021_List'!$B$3:$B$311,MATCH($A313,'AAYME 2021_List'!$A$3:$A$311,0))="Yes","Yes","No")</f>
        <v>#N/A</v>
      </c>
      <c r="BC313" s="8" t="s">
        <v>2131</v>
      </c>
    </row>
    <row r="314" spans="1:55" x14ac:dyDescent="0.3">
      <c r="A314" s="48"/>
      <c r="B314" s="8">
        <v>327</v>
      </c>
      <c r="C314" s="143" t="s">
        <v>4893</v>
      </c>
      <c r="D314" s="143" t="s">
        <v>4894</v>
      </c>
      <c r="E314" s="143" t="s">
        <v>335</v>
      </c>
      <c r="F314" s="143" t="s">
        <v>170</v>
      </c>
      <c r="G314" s="8" t="s">
        <v>4895</v>
      </c>
      <c r="H314" s="8">
        <v>6018132043</v>
      </c>
      <c r="I314" s="143" t="s">
        <v>340</v>
      </c>
      <c r="J314" s="143" t="s">
        <v>4885</v>
      </c>
      <c r="K314" s="143" t="s">
        <v>560</v>
      </c>
      <c r="L314" s="8" t="s">
        <v>4896</v>
      </c>
      <c r="M314" s="8" t="s">
        <v>4897</v>
      </c>
      <c r="N314" s="8" t="s">
        <v>4898</v>
      </c>
      <c r="O314" s="8">
        <v>6018132043</v>
      </c>
      <c r="P314" s="143" t="s">
        <v>2112</v>
      </c>
      <c r="Q314" s="143" t="s">
        <v>43</v>
      </c>
      <c r="R314" s="8" t="s">
        <v>4899</v>
      </c>
      <c r="T314" s="143" t="s">
        <v>214</v>
      </c>
      <c r="U314" s="143" t="s">
        <v>214</v>
      </c>
      <c r="V314" s="8" t="s">
        <v>488</v>
      </c>
      <c r="W314" s="8">
        <v>39203</v>
      </c>
      <c r="X314" s="8" t="s">
        <v>348</v>
      </c>
      <c r="Y314" s="143" t="s">
        <v>209</v>
      </c>
      <c r="Z314" s="8" t="s">
        <v>2114</v>
      </c>
      <c r="AB314" s="8" t="s">
        <v>2115</v>
      </c>
      <c r="AE314" s="233" t="s">
        <v>50</v>
      </c>
      <c r="AF314" s="8" t="s">
        <v>4900</v>
      </c>
      <c r="AH314" s="8" t="s">
        <v>4901</v>
      </c>
      <c r="AI314" s="8" t="s">
        <v>2165</v>
      </c>
      <c r="AJ314" s="8" t="s">
        <v>4902</v>
      </c>
      <c r="AL314" s="48" t="str">
        <f>IF($U314="","",IF(RIGHT($U314,4)=", MS",INDEX(DropDowns!$G$4:$G$1251,MATCH(TRIM($U314),DropDowns!$F$4:$F$1251,0)),INDEX(DropDowns!$G$4:$G$1251,MATCH(TRIM($U314)&amp;", MS",DropDowns!$F$4:$F$1251,0))))</f>
        <v>Hinds</v>
      </c>
      <c r="AM314" s="48" t="s">
        <v>2130</v>
      </c>
      <c r="AN314" s="48" t="str">
        <f t="shared" si="43"/>
        <v>Sarai|Nunn|chermain60@gma.com|7</v>
      </c>
      <c r="AO314" s="48" t="str">
        <f t="shared" si="44"/>
        <v>Sarai|Nunn|7</v>
      </c>
      <c r="AP314" s="48" t="e">
        <f>INDEX(Transcripts_2021!$V$2:$V$324,MATCH($AN314,Transcripts_2021!$V$2:$V$324,0))</f>
        <v>#N/A</v>
      </c>
      <c r="AQ314" s="48" t="e">
        <f>INDEX(Transcripts_2021!$W$2:$W$324,MATCH($AO314,Transcripts_2021!$W$2:$W$324,0))</f>
        <v>#N/A</v>
      </c>
      <c r="AR314" s="68" t="e">
        <f t="shared" si="45"/>
        <v>#N/A</v>
      </c>
      <c r="AS314" s="68" t="e">
        <f t="shared" si="46"/>
        <v>#N/A</v>
      </c>
      <c r="AT314" s="48" t="str">
        <f t="shared" si="49"/>
        <v>0327</v>
      </c>
      <c r="AU314" s="48" t="e">
        <f>INDEX(Transcripts_2021!$AC$2:$AC$324,MATCH($AO314,Transcripts_2021!$W$2:$W$324,0))</f>
        <v>#N/A</v>
      </c>
      <c r="AV314" s="68" t="str">
        <f t="shared" si="42"/>
        <v>Yes</v>
      </c>
      <c r="AW314" s="68" t="str">
        <f>IF(INDEX(DropDowns!$E$3:$E$336,MATCH("*"&amp;$AF314&amp;"*",$AF$2:$AF$651,0))="","",INDEX(DropDowns!$E$3:$E$336,MATCH("*"&amp;$AF314&amp;"*",$AF$2:$AF$651,0)))</f>
        <v>Theory</v>
      </c>
      <c r="AX314" s="68" t="str">
        <f>IF(INDEX(DropDowns!$E$3:$E$336,MATCH("*"&amp;$AG314&amp;"*",$AG$2:$AG$651,0))="","",INDEX(DropDowns!$E$3:$E$336,MATCH("*"&amp;$AG314&amp;"*",$AG$2:$AG$651,0)))</f>
        <v>Acid</v>
      </c>
      <c r="AY314" s="48" t="e">
        <f t="shared" si="47"/>
        <v>#N/A</v>
      </c>
      <c r="AZ314" s="48" t="str">
        <f t="shared" si="48"/>
        <v>chermain mainor</v>
      </c>
      <c r="BA314" s="48" t="str">
        <f>$AZ314&amp;COUNTIF($AZ314:$AZ$651,$AZ314)</f>
        <v>chermain mainor1</v>
      </c>
      <c r="BB314" s="68" t="e">
        <f>IF(INDEX('AAYME 2021_List'!$B$3:$B$311,MATCH($A314,'AAYME 2021_List'!$A$3:$A$311,0))="Yes","Yes","No")</f>
        <v>#N/A</v>
      </c>
      <c r="BC314" s="8" t="s">
        <v>2131</v>
      </c>
    </row>
    <row r="315" spans="1:55" x14ac:dyDescent="0.3">
      <c r="A315" s="48" t="str">
        <f>$AT315&amp;"-"&amp;UPPER(LEFT($D315,3))&amp;"-"&amp;UPPER(LEFT($C315,2))&amp;"-"&amp;$AU315</f>
        <v>0328-HOL-JU-0268</v>
      </c>
      <c r="B315" s="8">
        <v>328</v>
      </c>
      <c r="C315" s="143" t="s">
        <v>2121</v>
      </c>
      <c r="D315" s="143" t="s">
        <v>4903</v>
      </c>
      <c r="E315" s="143" t="s">
        <v>335</v>
      </c>
      <c r="F315" s="143" t="s">
        <v>169</v>
      </c>
      <c r="G315" s="8" t="s">
        <v>4904</v>
      </c>
      <c r="H315" s="8">
        <v>6013166704</v>
      </c>
      <c r="I315" s="143" t="s">
        <v>340</v>
      </c>
      <c r="J315" s="143" t="s">
        <v>4633</v>
      </c>
      <c r="K315" s="143" t="s">
        <v>560</v>
      </c>
      <c r="L315" s="8" t="s">
        <v>4905</v>
      </c>
      <c r="M315" s="8" t="s">
        <v>2223</v>
      </c>
      <c r="N315" s="8" t="s">
        <v>4904</v>
      </c>
      <c r="O315" s="8">
        <v>6013166704</v>
      </c>
      <c r="P315" s="143" t="s">
        <v>2112</v>
      </c>
      <c r="Q315" s="143"/>
      <c r="R315" s="8" t="s">
        <v>4906</v>
      </c>
      <c r="T315" s="143" t="s">
        <v>214</v>
      </c>
      <c r="U315" s="143" t="s">
        <v>214</v>
      </c>
      <c r="V315" s="8" t="s">
        <v>488</v>
      </c>
      <c r="W315" s="8">
        <v>39202</v>
      </c>
      <c r="X315" s="8" t="s">
        <v>348</v>
      </c>
      <c r="Y315" s="143" t="s">
        <v>209</v>
      </c>
      <c r="Z315" s="8" t="s">
        <v>2114</v>
      </c>
      <c r="AB315" s="8" t="s">
        <v>2115</v>
      </c>
      <c r="AD315" s="8" t="s">
        <v>2252</v>
      </c>
      <c r="AE315" s="233" t="s">
        <v>49</v>
      </c>
      <c r="AF315" s="8" t="s">
        <v>4907</v>
      </c>
      <c r="AI315" s="8" t="s">
        <v>2165</v>
      </c>
      <c r="AL315" s="48" t="str">
        <f>IF($U315="","",IF(RIGHT($U315,4)=", MS",INDEX(DropDowns!$G$4:$G$1251,MATCH(TRIM($U315),DropDowns!$F$4:$F$1251,0)),INDEX(DropDowns!$G$4:$G$1251,MATCH(TRIM($U315)&amp;", MS",DropDowns!$F$4:$F$1251,0))))</f>
        <v>Hinds</v>
      </c>
      <c r="AM315" s="48" t="str">
        <f>IF(INDEX('AAYME 2021_List'!$A$3:$A$311,MATCH($A315,'AAYME 2021_List'!$A$3:$A$311,0))=$A315,INDEX('AAYME 2021_List'!$AC$3:$AC$311,MATCH($A315,'AAYME 2021_List'!$A$3:$A$311,0)),"")</f>
        <v>Hinds</v>
      </c>
      <c r="AN315" s="48" t="str">
        <f t="shared" si="43"/>
        <v>Justin|Hollingbird|lateshathomas76@gmail.com|7</v>
      </c>
      <c r="AO315" s="48" t="str">
        <f t="shared" si="44"/>
        <v>Justin|Hollingbird|7</v>
      </c>
      <c r="AP315" s="48" t="str">
        <f>INDEX(Transcripts_2021!$V$2:$V$324,MATCH($AN315,Transcripts_2021!$V$2:$V$324,0))</f>
        <v>Justin|Hollingbird|lateshathomas76@gmail.com|7</v>
      </c>
      <c r="AQ315" s="48" t="str">
        <f>INDEX(Transcripts_2021!$W$2:$W$324,MATCH($AO315,Transcripts_2021!$W$2:$W$324,0))</f>
        <v>Justin|Hollingbird|7</v>
      </c>
      <c r="AR315" s="68" t="str">
        <f t="shared" si="45"/>
        <v>Yes</v>
      </c>
      <c r="AS315" s="68" t="str">
        <f t="shared" si="46"/>
        <v>Yes</v>
      </c>
      <c r="AT315" s="48" t="str">
        <f t="shared" si="49"/>
        <v>0328</v>
      </c>
      <c r="AU315" s="48" t="str">
        <f>INDEX(Transcripts_2021!$AC$2:$AC$324,MATCH($AO315,Transcripts_2021!$W$2:$W$324,0))</f>
        <v>0268</v>
      </c>
      <c r="AV315" s="68" t="str">
        <f t="shared" si="42"/>
        <v>Yes</v>
      </c>
      <c r="AW315" s="68" t="str">
        <f>IF(INDEX(DropDowns!$E$3:$E$336,MATCH("*"&amp;$AF315&amp;"*",$AF$2:$AF$651,0))="","",INDEX(DropDowns!$E$3:$E$336,MATCH("*"&amp;$AF315&amp;"*",$AF$2:$AF$651,0)))</f>
        <v>Therapy</v>
      </c>
      <c r="AX315" s="68" t="str">
        <f>IF(INDEX(DropDowns!$E$3:$E$336,MATCH("*"&amp;$AG315&amp;"*",$AG$2:$AG$651,0))="","",INDEX(DropDowns!$E$3:$E$336,MATCH("*"&amp;$AG315&amp;"*",$AG$2:$AG$651,0)))</f>
        <v>Acid</v>
      </c>
      <c r="AY315" s="48" t="str">
        <f t="shared" si="47"/>
        <v>0328-HOL-JU-0268</v>
      </c>
      <c r="AZ315" s="48" t="str">
        <f t="shared" si="48"/>
        <v>LaTesha Thomas</v>
      </c>
      <c r="BA315" s="48" t="str">
        <f>$AZ315&amp;COUNTIF($AZ315:$AZ$651,$AZ315)</f>
        <v>LaTesha Thomas1</v>
      </c>
      <c r="BB315" s="68" t="str">
        <f>IF(INDEX('AAYME 2021_List'!$B$3:$B$311,MATCH($A315,'AAYME 2021_List'!$A$3:$A$311,0))="Yes","Yes","No")</f>
        <v>No</v>
      </c>
      <c r="BC315" s="48" t="str">
        <f>IF(INDEX('AAYME 2021_List'!$A$3:$A$311,MATCH($A315,'AAYME 2021_List'!$A$3:$A$311,0))=$A315,INDEX('AAYME 2021_List'!$C$3:$C$311,MATCH($A315,'AAYME 2021_List'!$A$3:$A$311,0)),"")</f>
        <v>99-Not Selected</v>
      </c>
    </row>
    <row r="316" spans="1:55" x14ac:dyDescent="0.3">
      <c r="A316" s="48" t="str">
        <f>$AT316&amp;"-"&amp;UPPER(LEFT($D316,3))&amp;"-"&amp;UPPER(LEFT($C316,2))&amp;"-"&amp;$AU316</f>
        <v>0329-DEA-MI-0085</v>
      </c>
      <c r="B316" s="8">
        <v>329</v>
      </c>
      <c r="C316" s="143" t="s">
        <v>4908</v>
      </c>
      <c r="D316" s="143" t="s">
        <v>4909</v>
      </c>
      <c r="E316" s="143" t="s">
        <v>335</v>
      </c>
      <c r="F316" s="143" t="s">
        <v>170</v>
      </c>
      <c r="G316" s="8" t="s">
        <v>4910</v>
      </c>
      <c r="H316" s="8">
        <v>6626712428</v>
      </c>
      <c r="I316" s="143" t="s">
        <v>401</v>
      </c>
      <c r="J316" s="143" t="s">
        <v>3622</v>
      </c>
      <c r="K316" s="143" t="s">
        <v>4911</v>
      </c>
      <c r="L316" s="8" t="s">
        <v>4912</v>
      </c>
      <c r="M316" s="8" t="s">
        <v>260</v>
      </c>
      <c r="N316" s="8" t="s">
        <v>4913</v>
      </c>
      <c r="O316" s="8">
        <v>6626459741</v>
      </c>
      <c r="P316" s="143" t="s">
        <v>2159</v>
      </c>
      <c r="Q316" s="143" t="s">
        <v>43</v>
      </c>
      <c r="R316" s="8" t="s">
        <v>4914</v>
      </c>
      <c r="T316" s="143" t="s">
        <v>256</v>
      </c>
      <c r="U316" s="143" t="s">
        <v>256</v>
      </c>
      <c r="V316" s="8" t="s">
        <v>488</v>
      </c>
      <c r="W316" s="8">
        <v>38676</v>
      </c>
      <c r="X316" s="8" t="s">
        <v>348</v>
      </c>
      <c r="Y316" s="143" t="s">
        <v>256</v>
      </c>
      <c r="AA316" s="8" t="s">
        <v>2200</v>
      </c>
      <c r="AC316" s="8" t="s">
        <v>2201</v>
      </c>
      <c r="AE316" s="233" t="s">
        <v>48</v>
      </c>
      <c r="AF316" s="8" t="s">
        <v>4915</v>
      </c>
      <c r="AI316" s="8" t="s">
        <v>720</v>
      </c>
      <c r="AL316" s="48" t="str">
        <f>IF($U316="","",IF(RIGHT($U316,4)=", MS",INDEX(DropDowns!$G$4:$G$1251,MATCH(TRIM($U316),DropDowns!$F$4:$F$1251,0)),INDEX(DropDowns!$G$4:$G$1251,MATCH(TRIM($U316)&amp;", MS",DropDowns!$F$4:$F$1251,0))))</f>
        <v>Tunica</v>
      </c>
      <c r="AM316" s="48" t="str">
        <f>IF(INDEX('AAYME 2021_List'!$A$3:$A$311,MATCH($A316,'AAYME 2021_List'!$A$3:$A$311,0))=$A316,INDEX('AAYME 2021_List'!$AC$3:$AC$311,MATCH($A316,'AAYME 2021_List'!$A$3:$A$311,0)),"")</f>
        <v>Tunica</v>
      </c>
      <c r="AN316" s="48" t="str">
        <f t="shared" si="43"/>
        <v>Mikeria|Deal|dealmik2025@tunicak12.org|8</v>
      </c>
      <c r="AO316" s="48" t="str">
        <f t="shared" si="44"/>
        <v>Mikeria|Deal|8</v>
      </c>
      <c r="AP316" s="48" t="e">
        <f>INDEX(Transcripts_2021!$V$2:$V$324,MATCH($AN316,Transcripts_2021!$V$2:$V$324,0))</f>
        <v>#N/A</v>
      </c>
      <c r="AQ316" s="48" t="str">
        <f>INDEX(Transcripts_2021!$W$2:$W$324,MATCH($AO316,Transcripts_2021!$W$2:$W$324,0))</f>
        <v>Mikeria|Deal|8</v>
      </c>
      <c r="AR316" s="68" t="e">
        <f t="shared" si="45"/>
        <v>#N/A</v>
      </c>
      <c r="AS316" s="68" t="str">
        <f t="shared" si="46"/>
        <v>Yes</v>
      </c>
      <c r="AT316" s="48" t="str">
        <f t="shared" si="49"/>
        <v>0329</v>
      </c>
      <c r="AU316" s="48" t="str">
        <f>INDEX(Transcripts_2021!$AC$2:$AC$324,MATCH($AO316,Transcripts_2021!$W$2:$W$324,0))</f>
        <v>0085</v>
      </c>
      <c r="AV316" s="68" t="str">
        <f t="shared" si="42"/>
        <v>Yes</v>
      </c>
      <c r="AW316" s="68" t="str">
        <f>IF(INDEX(DropDowns!$E$3:$E$336,MATCH("*"&amp;$AF316&amp;"*",$AF$2:$AF$651,0))="","",INDEX(DropDowns!$E$3:$E$336,MATCH("*"&amp;$AF316&amp;"*",$AF$2:$AF$651,0)))</f>
        <v>Thesis</v>
      </c>
      <c r="AX316" s="68" t="str">
        <f>IF(INDEX(DropDowns!$E$3:$E$336,MATCH("*"&amp;$AG316&amp;"*",$AG$2:$AG$651,0))="","",INDEX(DropDowns!$E$3:$E$336,MATCH("*"&amp;$AG316&amp;"*",$AG$2:$AG$651,0)))</f>
        <v>Acid</v>
      </c>
      <c r="AY316" s="48" t="str">
        <f t="shared" si="47"/>
        <v>0329-DEA-MI-0085</v>
      </c>
      <c r="AZ316" s="48" t="str">
        <f t="shared" si="48"/>
        <v>Kimwanna Washington</v>
      </c>
      <c r="BA316" s="48" t="str">
        <f>$AZ316&amp;COUNTIF($AZ316:$AZ$651,$AZ316)</f>
        <v>Kimwanna Washington1</v>
      </c>
      <c r="BB316" s="68" t="str">
        <f>IF(INDEX('AAYME 2021_List'!$B$3:$B$311,MATCH($A316,'AAYME 2021_List'!$A$3:$A$311,0))="Yes","Yes","No")</f>
        <v>No</v>
      </c>
      <c r="BC316" s="48" t="str">
        <f>IF(INDEX('AAYME 2021_List'!$A$3:$A$311,MATCH($A316,'AAYME 2021_List'!$A$3:$A$311,0))=$A316,INDEX('AAYME 2021_List'!$C$3:$C$311,MATCH($A316,'AAYME 2021_List'!$A$3:$A$311,0)),"")</f>
        <v>03-Missing/Invalid transcript info</v>
      </c>
    </row>
    <row r="317" spans="1:55" x14ac:dyDescent="0.3">
      <c r="A317" s="48"/>
      <c r="B317" s="8">
        <v>330</v>
      </c>
      <c r="C317" s="143" t="s">
        <v>4916</v>
      </c>
      <c r="D317" s="143" t="s">
        <v>4917</v>
      </c>
      <c r="E317" s="143" t="s">
        <v>335</v>
      </c>
      <c r="F317" s="143" t="s">
        <v>169</v>
      </c>
      <c r="G317" s="8" t="s">
        <v>4918</v>
      </c>
      <c r="H317" s="8">
        <v>6019839492</v>
      </c>
      <c r="I317" s="143" t="s">
        <v>340</v>
      </c>
      <c r="J317" s="143" t="s">
        <v>4885</v>
      </c>
      <c r="K317" s="143" t="s">
        <v>560</v>
      </c>
      <c r="L317" s="8" t="s">
        <v>4702</v>
      </c>
      <c r="M317" s="8" t="s">
        <v>4919</v>
      </c>
      <c r="N317" s="8" t="s">
        <v>4920</v>
      </c>
      <c r="O317" s="8">
        <v>6819839492</v>
      </c>
      <c r="P317" s="143" t="s">
        <v>2112</v>
      </c>
      <c r="Q317" s="143" t="s">
        <v>43</v>
      </c>
      <c r="R317" s="8" t="s">
        <v>4921</v>
      </c>
      <c r="T317" s="143" t="s">
        <v>562</v>
      </c>
      <c r="U317" s="143" t="s">
        <v>562</v>
      </c>
      <c r="V317" s="8" t="s">
        <v>488</v>
      </c>
      <c r="W317" s="8">
        <v>39206</v>
      </c>
      <c r="X317" s="8" t="s">
        <v>348</v>
      </c>
      <c r="Y317" s="143" t="s">
        <v>209</v>
      </c>
      <c r="Z317" s="8" t="s">
        <v>2114</v>
      </c>
      <c r="AB317" s="8" t="s">
        <v>2115</v>
      </c>
      <c r="AE317" s="233" t="s">
        <v>50</v>
      </c>
      <c r="AF317" s="8" t="s">
        <v>4922</v>
      </c>
      <c r="AI317" s="8" t="s">
        <v>2165</v>
      </c>
      <c r="AJ317" s="8" t="s">
        <v>4885</v>
      </c>
      <c r="AK317" s="8" t="s">
        <v>4923</v>
      </c>
      <c r="AL317" s="48" t="str">
        <f>IF($U317="","",IF(RIGHT($U317,4)=", MS",INDEX(DropDowns!$G$4:$G$1251,MATCH(TRIM($U317),DropDowns!$F$4:$F$1251,0)),INDEX(DropDowns!$G$4:$G$1251,MATCH(TRIM($U317)&amp;", MS",DropDowns!$F$4:$F$1251,0))))</f>
        <v>Hinds</v>
      </c>
      <c r="AM317" s="48" t="s">
        <v>2130</v>
      </c>
      <c r="AN317" s="48" t="str">
        <f t="shared" si="43"/>
        <v>Antonio|Holden|ugottarespectit2@yahoo.con|7</v>
      </c>
      <c r="AO317" s="48" t="str">
        <f t="shared" si="44"/>
        <v>Antonio|Holden|7</v>
      </c>
      <c r="AP317" s="48" t="e">
        <f>INDEX(Transcripts_2021!$V$2:$V$324,MATCH($AN317,Transcripts_2021!$V$2:$V$324,0))</f>
        <v>#N/A</v>
      </c>
      <c r="AQ317" s="48" t="e">
        <f>INDEX(Transcripts_2021!$W$2:$W$324,MATCH($AO317,Transcripts_2021!$W$2:$W$324,0))</f>
        <v>#N/A</v>
      </c>
      <c r="AR317" s="68" t="e">
        <f t="shared" si="45"/>
        <v>#N/A</v>
      </c>
      <c r="AS317" s="68" t="e">
        <f t="shared" si="46"/>
        <v>#N/A</v>
      </c>
      <c r="AT317" s="48" t="str">
        <f t="shared" si="49"/>
        <v>0330</v>
      </c>
      <c r="AU317" s="48" t="e">
        <f>INDEX(Transcripts_2021!$AC$2:$AC$324,MATCH($AO317,Transcripts_2021!$W$2:$W$324,0))</f>
        <v>#N/A</v>
      </c>
      <c r="AV317" s="68" t="str">
        <f t="shared" si="42"/>
        <v>Yes</v>
      </c>
      <c r="AW317" s="68" t="str">
        <f>IF(INDEX(DropDowns!$E$3:$E$336,MATCH("*"&amp;$AF317&amp;"*",$AF$2:$AF$651,0))="","",INDEX(DropDowns!$E$3:$E$336,MATCH("*"&amp;$AF317&amp;"*",$AF$2:$AF$651,0)))</f>
        <v>Toxicologist</v>
      </c>
      <c r="AX317" s="68" t="str">
        <f>IF(INDEX(DropDowns!$E$3:$E$336,MATCH("*"&amp;$AG317&amp;"*",$AG$2:$AG$651,0))="","",INDEX(DropDowns!$E$3:$E$336,MATCH("*"&amp;$AG317&amp;"*",$AG$2:$AG$651,0)))</f>
        <v>Acid</v>
      </c>
      <c r="AY317" s="48" t="e">
        <f t="shared" si="47"/>
        <v>#N/A</v>
      </c>
      <c r="AZ317" s="48" t="str">
        <f t="shared" si="48"/>
        <v>Veronica Norwood</v>
      </c>
      <c r="BA317" s="48" t="str">
        <f>$AZ317&amp;COUNTIF($AZ317:$AZ$651,$AZ317)</f>
        <v>Veronica Norwood1</v>
      </c>
      <c r="BB317" s="68" t="e">
        <f>IF(INDEX('AAYME 2021_List'!$B$3:$B$311,MATCH($A317,'AAYME 2021_List'!$A$3:$A$311,0))="Yes","Yes","No")</f>
        <v>#N/A</v>
      </c>
      <c r="BC317" s="8" t="s">
        <v>2131</v>
      </c>
    </row>
    <row r="318" spans="1:55" x14ac:dyDescent="0.3">
      <c r="A318" s="48" t="str">
        <f>$AT318&amp;"-"&amp;UPPER(LEFT($D318,3))&amp;"-"&amp;UPPER(LEFT($C318,2))&amp;"-"&amp;$AU318</f>
        <v>0331-HUD-RE-0060</v>
      </c>
      <c r="B318" s="8">
        <v>331</v>
      </c>
      <c r="C318" s="143" t="s">
        <v>4924</v>
      </c>
      <c r="D318" s="143" t="s">
        <v>4925</v>
      </c>
      <c r="E318" s="143" t="s">
        <v>335</v>
      </c>
      <c r="F318" s="143" t="s">
        <v>170</v>
      </c>
      <c r="G318" s="8" t="s">
        <v>4926</v>
      </c>
      <c r="I318" s="143" t="s">
        <v>340</v>
      </c>
      <c r="J318" s="143" t="s">
        <v>559</v>
      </c>
      <c r="K318" s="143" t="s">
        <v>560</v>
      </c>
      <c r="L318" s="8" t="s">
        <v>4927</v>
      </c>
      <c r="M318" s="8" t="s">
        <v>4925</v>
      </c>
      <c r="N318" s="8" t="s">
        <v>4928</v>
      </c>
      <c r="O318" s="8">
        <v>2489741310</v>
      </c>
      <c r="P318" s="143" t="s">
        <v>2112</v>
      </c>
      <c r="Q318" s="143" t="s">
        <v>45</v>
      </c>
      <c r="R318" s="8" t="s">
        <v>4929</v>
      </c>
      <c r="S318" s="8" t="s">
        <v>4929</v>
      </c>
      <c r="T318" s="143" t="s">
        <v>214</v>
      </c>
      <c r="U318" s="143" t="s">
        <v>214</v>
      </c>
      <c r="V318" s="8" t="s">
        <v>488</v>
      </c>
      <c r="W318" s="8">
        <v>39211</v>
      </c>
      <c r="X318" s="8" t="s">
        <v>348</v>
      </c>
      <c r="Y318" s="143" t="s">
        <v>2734</v>
      </c>
      <c r="Z318" s="8" t="s">
        <v>2114</v>
      </c>
      <c r="AB318" s="8" t="s">
        <v>2115</v>
      </c>
      <c r="AE318" s="233" t="s">
        <v>49</v>
      </c>
      <c r="AF318" s="8" t="s">
        <v>4930</v>
      </c>
      <c r="AG318" s="8" t="s">
        <v>4931</v>
      </c>
      <c r="AI318" s="8" t="s">
        <v>442</v>
      </c>
      <c r="AL318" s="48" t="str">
        <f>IF($U318="","",IF(RIGHT($U318,4)=", MS",INDEX(DropDowns!$G$4:$G$1251,MATCH(TRIM($U318),DropDowns!$F$4:$F$1251,0)),INDEX(DropDowns!$G$4:$G$1251,MATCH(TRIM($U318)&amp;", MS",DropDowns!$F$4:$F$1251,0))))</f>
        <v>Hinds</v>
      </c>
      <c r="AM318" s="48" t="str">
        <f>IF(INDEX('AAYME 2021_List'!$A$3:$A$311,MATCH($A318,'AAYME 2021_List'!$A$3:$A$311,0))=$A318,INDEX('AAYME 2021_List'!$AC$3:$AC$311,MATCH($A318,'AAYME 2021_List'!$A$3:$A$311,0)),"")</f>
        <v>Hinds</v>
      </c>
      <c r="AN318" s="48" t="str">
        <f t="shared" si="43"/>
        <v>Regan|Huddleston|huddlestonregan@gmail.com|7</v>
      </c>
      <c r="AO318" s="48" t="str">
        <f t="shared" si="44"/>
        <v>Regan|Huddleston|7</v>
      </c>
      <c r="AP318" s="48" t="str">
        <f>INDEX(Transcripts_2021!$V$2:$V$324,MATCH($AN318,Transcripts_2021!$V$2:$V$324,0))</f>
        <v>Regan|Huddleston|huddlestonregan@gmail.com|7</v>
      </c>
      <c r="AQ318" s="48" t="str">
        <f>INDEX(Transcripts_2021!$W$2:$W$324,MATCH($AO318,Transcripts_2021!$W$2:$W$324,0))</f>
        <v>Regan|Huddleston|7</v>
      </c>
      <c r="AR318" s="68" t="str">
        <f t="shared" si="45"/>
        <v>Yes</v>
      </c>
      <c r="AS318" s="68" t="str">
        <f t="shared" si="46"/>
        <v>Yes</v>
      </c>
      <c r="AT318" s="48" t="str">
        <f t="shared" si="49"/>
        <v>0331</v>
      </c>
      <c r="AU318" s="48" t="str">
        <f>INDEX(Transcripts_2021!$AC$2:$AC$324,MATCH($AO318,Transcripts_2021!$W$2:$W$324,0))</f>
        <v>0060</v>
      </c>
      <c r="AV318" s="68" t="str">
        <f t="shared" si="42"/>
        <v>No</v>
      </c>
      <c r="AW318" s="68" t="str">
        <f>IF(INDEX(DropDowns!$E$3:$E$336,MATCH("*"&amp;$AF318&amp;"*",$AF$2:$AF$651,0))="","",INDEX(DropDowns!$E$3:$E$336,MATCH("*"&amp;$AF318&amp;"*",$AF$2:$AF$651,0)))</f>
        <v>Treat</v>
      </c>
      <c r="AX318" s="68" t="str">
        <f>IF(INDEX(DropDowns!$E$3:$E$336,MATCH("*"&amp;$AG318&amp;"*",$AG$2:$AG$651,0))="","",INDEX(DropDowns!$E$3:$E$336,MATCH("*"&amp;$AG318&amp;"*",$AG$2:$AG$651,0)))</f>
        <v>Treat</v>
      </c>
      <c r="AY318" s="48" t="str">
        <f t="shared" si="47"/>
        <v>0331-HUD-RE-0060</v>
      </c>
      <c r="AZ318" s="48" t="str">
        <f t="shared" si="48"/>
        <v>Lauren Huddleston</v>
      </c>
      <c r="BA318" s="48" t="str">
        <f>$AZ318&amp;COUNTIF($AZ318:$AZ$651,$AZ318)</f>
        <v>Lauren Huddleston1</v>
      </c>
      <c r="BB318" s="68" t="str">
        <f>IF(INDEX('AAYME 2021_List'!$B$3:$B$311,MATCH($A318,'AAYME 2021_List'!$A$3:$A$311,0))="Yes","Yes","No")</f>
        <v>No</v>
      </c>
      <c r="BC318" s="48" t="str">
        <f>IF(INDEX('AAYME 2021_List'!$A$3:$A$311,MATCH($A318,'AAYME 2021_List'!$A$3:$A$311,0))=$A318,INDEX('AAYME 2021_List'!$C$3:$C$311,MATCH($A318,'AAYME 2021_List'!$A$3:$A$311,0)),"")</f>
        <v>99-Not Selected</v>
      </c>
    </row>
    <row r="319" spans="1:55" x14ac:dyDescent="0.3">
      <c r="A319" s="48"/>
      <c r="B319" s="8">
        <v>332</v>
      </c>
      <c r="C319" s="143" t="s">
        <v>1170</v>
      </c>
      <c r="D319" s="143" t="s">
        <v>4932</v>
      </c>
      <c r="E319" s="143" t="s">
        <v>335</v>
      </c>
      <c r="F319" s="143" t="s">
        <v>169</v>
      </c>
      <c r="G319" s="8" t="s">
        <v>4933</v>
      </c>
      <c r="H319" s="8">
        <v>6017096707</v>
      </c>
      <c r="I319" s="143" t="s">
        <v>340</v>
      </c>
      <c r="J319" s="143" t="s">
        <v>559</v>
      </c>
      <c r="K319" s="143" t="s">
        <v>4934</v>
      </c>
      <c r="L319" s="8" t="s">
        <v>4935</v>
      </c>
      <c r="M319" s="8" t="s">
        <v>4936</v>
      </c>
      <c r="N319" s="8" t="s">
        <v>4933</v>
      </c>
      <c r="O319" s="8">
        <v>6017096707</v>
      </c>
      <c r="P319" s="143" t="s">
        <v>2112</v>
      </c>
      <c r="Q319" s="143" t="s">
        <v>45</v>
      </c>
      <c r="R319" s="8" t="s">
        <v>4937</v>
      </c>
      <c r="T319" s="143" t="s">
        <v>214</v>
      </c>
      <c r="U319" s="143" t="s">
        <v>214</v>
      </c>
      <c r="V319" s="8" t="s">
        <v>488</v>
      </c>
      <c r="W319" s="8">
        <v>39211</v>
      </c>
      <c r="X319" s="8" t="s">
        <v>348</v>
      </c>
      <c r="Y319" s="143" t="s">
        <v>209</v>
      </c>
      <c r="Z319" s="8" t="s">
        <v>2114</v>
      </c>
      <c r="AB319" s="8" t="s">
        <v>2115</v>
      </c>
      <c r="AE319" s="233" t="s">
        <v>48</v>
      </c>
      <c r="AF319" s="8" t="s">
        <v>4938</v>
      </c>
      <c r="AG319" s="8" t="e" cm="1">
        <f t="array" ref="AG319">-Consecutive High Honor Roll Student -Attended the UMMC STEP Program for Math and Science</f>
        <v>#NAME?</v>
      </c>
      <c r="AH319" s="8" t="s">
        <v>4939</v>
      </c>
      <c r="AI319" s="8" t="s">
        <v>2165</v>
      </c>
      <c r="AJ319" s="8" t="s">
        <v>4940</v>
      </c>
      <c r="AL319" s="48" t="str">
        <f>IF($U319="","",IF(RIGHT($U319,4)=", MS",INDEX(DropDowns!$G$4:$G$1251,MATCH(TRIM($U319),DropDowns!$F$4:$F$1251,0)),INDEX(DropDowns!$G$4:$G$1251,MATCH(TRIM($U319)&amp;", MS",DropDowns!$F$4:$F$1251,0))))</f>
        <v>Hinds</v>
      </c>
      <c r="AM319" s="48" t="s">
        <v>2130</v>
      </c>
      <c r="AN319" s="48" t="str">
        <f t="shared" si="43"/>
        <v>Ethan|Gilmore-Ratliff|lambdaeta_11@yahoo.com|7</v>
      </c>
      <c r="AO319" s="48" t="str">
        <f t="shared" si="44"/>
        <v>Ethan|Gilmore-Ratliff|7</v>
      </c>
      <c r="AP319" s="48" t="e">
        <f>INDEX(Transcripts_2021!$V$2:$V$324,MATCH($AN319,Transcripts_2021!$V$2:$V$324,0))</f>
        <v>#N/A</v>
      </c>
      <c r="AQ319" s="48" t="e">
        <f>INDEX(Transcripts_2021!$W$2:$W$324,MATCH($AO319,Transcripts_2021!$W$2:$W$324,0))</f>
        <v>#N/A</v>
      </c>
      <c r="AR319" s="68" t="e">
        <f t="shared" si="45"/>
        <v>#N/A</v>
      </c>
      <c r="AS319" s="68" t="e">
        <f t="shared" si="46"/>
        <v>#N/A</v>
      </c>
      <c r="AT319" s="48" t="str">
        <f t="shared" si="49"/>
        <v>0332</v>
      </c>
      <c r="AU319" s="48" t="e">
        <f>INDEX(Transcripts_2021!$AC$2:$AC$324,MATCH($AO319,Transcripts_2021!$W$2:$W$324,0))</f>
        <v>#N/A</v>
      </c>
      <c r="AV319" s="68" t="str">
        <f t="shared" si="42"/>
        <v>Yes</v>
      </c>
      <c r="AW319" s="68" t="str">
        <f>IF(INDEX(DropDowns!$E$3:$E$336,MATCH("*"&amp;$AF319&amp;"*",$AF$2:$AF$651,0))="","",INDEX(DropDowns!$E$3:$E$336,MATCH("*"&amp;$AF319&amp;"*",$AF$2:$AF$651,0)))</f>
        <v>Trigonometry</v>
      </c>
      <c r="AX319" s="68" t="e">
        <f>IF(INDEX(DropDowns!$E$3:$E$336,MATCH("*"&amp;$AG319&amp;"*",$AG$2:$AG$651,0))="","",INDEX(DropDowns!$E$3:$E$336,MATCH("*"&amp;$AG319&amp;"*",$AG$2:$AG$651,0)))</f>
        <v>#NAME?</v>
      </c>
      <c r="AY319" s="48" t="e">
        <f t="shared" si="47"/>
        <v>#N/A</v>
      </c>
      <c r="AZ319" s="48" t="str">
        <f t="shared" si="48"/>
        <v>Sheila Gilmore</v>
      </c>
      <c r="BA319" s="48" t="str">
        <f>$AZ319&amp;COUNTIF($AZ319:$AZ$651,$AZ319)</f>
        <v>Sheila Gilmore1</v>
      </c>
      <c r="BB319" s="68" t="e">
        <f>IF(INDEX('AAYME 2021_List'!$B$3:$B$311,MATCH($A319,'AAYME 2021_List'!$A$3:$A$311,0))="Yes","Yes","No")</f>
        <v>#N/A</v>
      </c>
      <c r="BC319" s="8" t="s">
        <v>2131</v>
      </c>
    </row>
    <row r="320" spans="1:55" x14ac:dyDescent="0.3">
      <c r="A320" s="48"/>
      <c r="B320" s="8">
        <v>333</v>
      </c>
      <c r="C320" s="143" t="s">
        <v>4941</v>
      </c>
      <c r="D320" s="143" t="s">
        <v>4942</v>
      </c>
      <c r="E320" s="143" t="s">
        <v>335</v>
      </c>
      <c r="F320" s="143" t="s">
        <v>170</v>
      </c>
      <c r="G320" s="8" t="s">
        <v>4943</v>
      </c>
      <c r="H320" s="8">
        <v>6013167199</v>
      </c>
      <c r="I320" s="143" t="s">
        <v>340</v>
      </c>
      <c r="J320" s="143" t="s">
        <v>4944</v>
      </c>
      <c r="K320" s="143" t="s">
        <v>4945</v>
      </c>
      <c r="L320" s="8" t="s">
        <v>4946</v>
      </c>
      <c r="M320" s="8" t="s">
        <v>4942</v>
      </c>
      <c r="N320" s="8" t="s">
        <v>4947</v>
      </c>
      <c r="O320" s="8">
        <v>6017603921</v>
      </c>
      <c r="P320" s="143" t="s">
        <v>2112</v>
      </c>
      <c r="Q320" s="143" t="s">
        <v>394</v>
      </c>
      <c r="R320" s="8" t="s">
        <v>4948</v>
      </c>
      <c r="T320" s="143" t="s">
        <v>214</v>
      </c>
      <c r="U320" s="143" t="s">
        <v>214</v>
      </c>
      <c r="V320" s="8" t="s">
        <v>488</v>
      </c>
      <c r="W320" s="8">
        <v>39202</v>
      </c>
      <c r="X320" s="8" t="s">
        <v>348</v>
      </c>
      <c r="Y320" s="143" t="s">
        <v>209</v>
      </c>
      <c r="Z320" s="8" t="s">
        <v>2114</v>
      </c>
      <c r="AB320" s="8" t="s">
        <v>2115</v>
      </c>
      <c r="AE320" s="233" t="s">
        <v>48</v>
      </c>
      <c r="AF320" s="8" t="s">
        <v>4949</v>
      </c>
      <c r="AG320" s="8" t="s">
        <v>4950</v>
      </c>
      <c r="AI320" s="8" t="s">
        <v>2165</v>
      </c>
      <c r="AJ320" s="8" t="s">
        <v>4951</v>
      </c>
      <c r="AL320" s="48" t="str">
        <f>IF($U320="","",IF(RIGHT($U320,4)=", MS",INDEX(DropDowns!$G$4:$G$1251,MATCH(TRIM($U320),DropDowns!$F$4:$F$1251,0)),INDEX(DropDowns!$G$4:$G$1251,MATCH(TRIM($U320)&amp;", MS",DropDowns!$F$4:$F$1251,0))))</f>
        <v>Hinds</v>
      </c>
      <c r="AM320" s="48" t="s">
        <v>2130</v>
      </c>
      <c r="AN320" s="48" t="str">
        <f t="shared" si="43"/>
        <v>Erihanna|Hunt|001283126@jpsms.org|7</v>
      </c>
      <c r="AO320" s="48" t="str">
        <f t="shared" si="44"/>
        <v>Erihanna|Hunt|7</v>
      </c>
      <c r="AP320" s="48" t="e">
        <f>INDEX(Transcripts_2021!$V$2:$V$324,MATCH($AN320,Transcripts_2021!$V$2:$V$324,0))</f>
        <v>#N/A</v>
      </c>
      <c r="AQ320" s="48" t="e">
        <f>INDEX(Transcripts_2021!$W$2:$W$324,MATCH($AO320,Transcripts_2021!$W$2:$W$324,0))</f>
        <v>#N/A</v>
      </c>
      <c r="AR320" s="68" t="e">
        <f t="shared" si="45"/>
        <v>#N/A</v>
      </c>
      <c r="AS320" s="68" t="e">
        <f t="shared" si="46"/>
        <v>#N/A</v>
      </c>
      <c r="AT320" s="48" t="str">
        <f t="shared" si="49"/>
        <v>0333</v>
      </c>
      <c r="AU320" s="48" t="e">
        <f>INDEX(Transcripts_2021!$AC$2:$AC$324,MATCH($AO320,Transcripts_2021!$W$2:$W$324,0))</f>
        <v>#N/A</v>
      </c>
      <c r="AV320" s="68" t="str">
        <f t="shared" si="42"/>
        <v>Yes</v>
      </c>
      <c r="AW320" s="68" t="str">
        <f>IF(INDEX(DropDowns!$E$3:$E$336,MATCH("*"&amp;$AF320&amp;"*",$AF$2:$AF$651,0))="","",INDEX(DropDowns!$E$3:$E$336,MATCH("*"&amp;$AF320&amp;"*",$AF$2:$AF$651,0)))</f>
        <v>Turbine</v>
      </c>
      <c r="AX320" s="68" t="str">
        <f>IF(INDEX(DropDowns!$E$3:$E$336,MATCH("*"&amp;$AG320&amp;"*",$AG$2:$AG$651,0))="","",INDEX(DropDowns!$E$3:$E$336,MATCH("*"&amp;$AG320&amp;"*",$AG$2:$AG$651,0)))</f>
        <v>Turbine</v>
      </c>
      <c r="AY320" s="48" t="e">
        <f t="shared" si="47"/>
        <v>#N/A</v>
      </c>
      <c r="AZ320" s="48" t="str">
        <f t="shared" si="48"/>
        <v>Erick&amp; Tamika Hunt</v>
      </c>
      <c r="BA320" s="48" t="str">
        <f>$AZ320&amp;COUNTIF($AZ320:$AZ$651,$AZ320)</f>
        <v>Erick&amp; Tamika Hunt1</v>
      </c>
      <c r="BB320" s="68" t="e">
        <f>IF(INDEX('AAYME 2021_List'!$B$3:$B$311,MATCH($A320,'AAYME 2021_List'!$A$3:$A$311,0))="Yes","Yes","No")</f>
        <v>#N/A</v>
      </c>
      <c r="BC320" s="8" t="s">
        <v>2131</v>
      </c>
    </row>
    <row r="321" spans="1:55" x14ac:dyDescent="0.3">
      <c r="A321" s="48" t="str">
        <f>$AT321&amp;"-"&amp;UPPER(LEFT($D321,3))&amp;"-"&amp;UPPER(LEFT($C321,2))&amp;"-"&amp;$AU321</f>
        <v>0334-COL-CL-0177</v>
      </c>
      <c r="B321" s="8">
        <v>334</v>
      </c>
      <c r="C321" s="143" t="s">
        <v>4952</v>
      </c>
      <c r="D321" s="143" t="s">
        <v>708</v>
      </c>
      <c r="E321" s="143" t="s">
        <v>335</v>
      </c>
      <c r="F321" s="143" t="s">
        <v>170</v>
      </c>
      <c r="G321" s="8" t="s">
        <v>4953</v>
      </c>
      <c r="H321" s="8">
        <v>6019490082</v>
      </c>
      <c r="I321" s="143" t="s">
        <v>340</v>
      </c>
      <c r="J321" s="143" t="s">
        <v>559</v>
      </c>
      <c r="K321" s="143" t="s">
        <v>560</v>
      </c>
      <c r="L321" s="8" t="s">
        <v>397</v>
      </c>
      <c r="M321" s="8" t="s">
        <v>708</v>
      </c>
      <c r="N321" s="8" t="s">
        <v>4954</v>
      </c>
      <c r="O321" s="8">
        <v>6016688186</v>
      </c>
      <c r="P321" s="143" t="s">
        <v>2112</v>
      </c>
      <c r="Q321" s="143" t="s">
        <v>45</v>
      </c>
      <c r="R321" s="8" t="s">
        <v>4955</v>
      </c>
      <c r="T321" s="143" t="s">
        <v>562</v>
      </c>
      <c r="U321" s="143" t="s">
        <v>562</v>
      </c>
      <c r="V321" s="8" t="s">
        <v>488</v>
      </c>
      <c r="W321" s="8">
        <v>39211</v>
      </c>
      <c r="X321" s="8" t="s">
        <v>348</v>
      </c>
      <c r="Y321" s="143" t="s">
        <v>209</v>
      </c>
      <c r="Z321" s="8" t="s">
        <v>2114</v>
      </c>
      <c r="AB321" s="8" t="s">
        <v>2115</v>
      </c>
      <c r="AE321" s="233" t="s">
        <v>48</v>
      </c>
      <c r="AF321" s="8" t="s">
        <v>4956</v>
      </c>
      <c r="AG321" s="8" t="s">
        <v>4957</v>
      </c>
      <c r="AI321" s="8" t="s">
        <v>2165</v>
      </c>
      <c r="AJ321" s="8" t="s">
        <v>4958</v>
      </c>
      <c r="AL321" s="48" t="str">
        <f>IF($U321="","",IF(RIGHT($U321,4)=", MS",INDEX(DropDowns!$G$4:$G$1251,MATCH(TRIM($U321),DropDowns!$F$4:$F$1251,0)),INDEX(DropDowns!$G$4:$G$1251,MATCH(TRIM($U321)&amp;", MS",DropDowns!$F$4:$F$1251,0))))</f>
        <v>Hinds</v>
      </c>
      <c r="AM321" s="48" t="str">
        <f>IF(INDEX('AAYME 2021_List'!$A$3:$A$311,MATCH($A321,'AAYME 2021_List'!$A$3:$A$311,0))=$A321,INDEX('AAYME 2021_List'!$AC$3:$AC$311,MATCH($A321,'AAYME 2021_List'!$A$3:$A$311,0)),"")</f>
        <v>Hinds</v>
      </c>
      <c r="AN321" s="48" t="str">
        <f t="shared" si="43"/>
        <v>Clarissa|Coleman|clarissac671@gmail.com|7</v>
      </c>
      <c r="AO321" s="48" t="str">
        <f t="shared" si="44"/>
        <v>Clarissa|Coleman|7</v>
      </c>
      <c r="AP321" s="48" t="str">
        <f>INDEX(Transcripts_2021!$V$2:$V$324,MATCH($AN321,Transcripts_2021!$V$2:$V$324,0))</f>
        <v>Clarissa|Coleman|clarissac671@gmail.com|7</v>
      </c>
      <c r="AQ321" s="48" t="str">
        <f>INDEX(Transcripts_2021!$W$2:$W$324,MATCH($AO321,Transcripts_2021!$W$2:$W$324,0))</f>
        <v>Clarissa|Coleman|7</v>
      </c>
      <c r="AR321" s="68" t="str">
        <f t="shared" si="45"/>
        <v>Yes</v>
      </c>
      <c r="AS321" s="68" t="str">
        <f t="shared" si="46"/>
        <v>Yes</v>
      </c>
      <c r="AT321" s="48" t="str">
        <f t="shared" si="49"/>
        <v>0334</v>
      </c>
      <c r="AU321" s="48" t="str">
        <f>INDEX(Transcripts_2021!$AC$2:$AC$324,MATCH($AO321,Transcripts_2021!$W$2:$W$324,0))</f>
        <v>0177</v>
      </c>
      <c r="AV321" s="68" t="str">
        <f t="shared" ref="AV321:AV384" si="50">IF(TRIM($Y321)=$AL321,"Yes","No")</f>
        <v>Yes</v>
      </c>
      <c r="AW321" s="68" t="str">
        <f>IF(INDEX(DropDowns!$E$3:$E$336,MATCH("*"&amp;$AF321&amp;"*",$AF$2:$AF$651,0))="","",INDEX(DropDowns!$E$3:$E$336,MATCH("*"&amp;$AF321&amp;"*",$AF$2:$AF$651,0)))</f>
        <v>Uranus</v>
      </c>
      <c r="AX321" s="68" t="e">
        <f>IF(INDEX(DropDowns!$E$3:$E$336,MATCH("*"&amp;$AG321&amp;"*",$AG$2:$AG$651,0))="","",INDEX(DropDowns!$E$3:$E$336,MATCH("*"&amp;$AG321&amp;"*",$AG$2:$AG$651,0)))</f>
        <v>#VALUE!</v>
      </c>
      <c r="AY321" s="48" t="str">
        <f t="shared" si="47"/>
        <v>0334-COL-CL-0177</v>
      </c>
      <c r="AZ321" s="48" t="str">
        <f t="shared" si="48"/>
        <v>Christina Coleman</v>
      </c>
      <c r="BA321" s="48" t="str">
        <f>$AZ321&amp;COUNTIF($AZ321:$AZ$651,$AZ321)</f>
        <v>Christina Coleman1</v>
      </c>
      <c r="BB321" s="68" t="str">
        <f>IF(INDEX('AAYME 2021_List'!$B$3:$B$311,MATCH($A321,'AAYME 2021_List'!$A$3:$A$311,0))="Yes","Yes","No")</f>
        <v>No</v>
      </c>
      <c r="BC321" s="48" t="str">
        <f>IF(INDEX('AAYME 2021_List'!$A$3:$A$311,MATCH($A321,'AAYME 2021_List'!$A$3:$A$311,0))=$A321,INDEX('AAYME 2021_List'!$C$3:$C$311,MATCH($A321,'AAYME 2021_List'!$A$3:$A$311,0)),"")</f>
        <v>99-Not Selected</v>
      </c>
    </row>
    <row r="322" spans="1:55" x14ac:dyDescent="0.3">
      <c r="A322" s="48"/>
      <c r="B322" s="8">
        <v>335</v>
      </c>
      <c r="C322" s="143" t="s">
        <v>693</v>
      </c>
      <c r="D322" s="143" t="s">
        <v>4959</v>
      </c>
      <c r="E322" s="143" t="s">
        <v>335</v>
      </c>
      <c r="F322" s="143" t="s">
        <v>170</v>
      </c>
      <c r="I322" s="143" t="s">
        <v>401</v>
      </c>
      <c r="J322" s="143" t="s">
        <v>4960</v>
      </c>
      <c r="K322" s="143" t="s">
        <v>2903</v>
      </c>
      <c r="L322" s="8" t="s">
        <v>409</v>
      </c>
      <c r="M322" s="8" t="s">
        <v>736</v>
      </c>
      <c r="N322" s="8" t="s">
        <v>4961</v>
      </c>
      <c r="O322" s="8">
        <v>6624571115</v>
      </c>
      <c r="P322" s="143" t="s">
        <v>2159</v>
      </c>
      <c r="Q322" s="143" t="s">
        <v>43</v>
      </c>
      <c r="R322" s="8" t="s">
        <v>4962</v>
      </c>
      <c r="T322" s="143" t="s">
        <v>4963</v>
      </c>
      <c r="U322" s="143" t="s">
        <v>4963</v>
      </c>
      <c r="V322" s="8" t="s">
        <v>488</v>
      </c>
      <c r="W322" s="8">
        <v>38761</v>
      </c>
      <c r="X322" s="8" t="s">
        <v>348</v>
      </c>
      <c r="Y322" s="143" t="s">
        <v>251</v>
      </c>
      <c r="Z322" s="8" t="s">
        <v>2114</v>
      </c>
      <c r="AB322" s="8" t="s">
        <v>2115</v>
      </c>
      <c r="AE322" s="233" t="s">
        <v>50</v>
      </c>
      <c r="AF322" s="8" t="s">
        <v>4964</v>
      </c>
      <c r="AI322" s="8" t="s">
        <v>2165</v>
      </c>
      <c r="AL322" s="48" t="str">
        <f>IF($U322="","",IF(RIGHT($U322,4)=", MS",INDEX(DropDowns!$G$4:$G$1251,MATCH(TRIM($U322),DropDowns!$F$4:$F$1251,0)),INDEX(DropDowns!$G$4:$G$1251,MATCH(TRIM($U322)&amp;", MS",DropDowns!$F$4:$F$1251,0))))</f>
        <v>Sunflower</v>
      </c>
      <c r="AM322" s="48" t="s">
        <v>2130</v>
      </c>
      <c r="AN322" s="48" t="str">
        <f t="shared" ref="AN322:AN385" si="51">TRIM($C322)&amp;"|"&amp;TRIM($D322)&amp;"|"&amp;TRIM($G322)&amp;"|"&amp;LEFT($I322,1)</f>
        <v>Destiny|Mcclinton||8</v>
      </c>
      <c r="AO322" s="48" t="str">
        <f t="shared" ref="AO322:AO385" si="52">TRIM($C322)&amp;"|"&amp;TRIM($D322)&amp;"|"&amp;LEFT($I322,1)</f>
        <v>Destiny|Mcclinton|8</v>
      </c>
      <c r="AP322" s="48" t="e">
        <f>INDEX(Transcripts_2021!$V$2:$V$324,MATCH($AN322,Transcripts_2021!$V$2:$V$324,0))</f>
        <v>#N/A</v>
      </c>
      <c r="AQ322" s="48" t="e">
        <f>INDEX(Transcripts_2021!$W$2:$W$324,MATCH($AO322,Transcripts_2021!$W$2:$W$324,0))</f>
        <v>#N/A</v>
      </c>
      <c r="AR322" s="68" t="e">
        <f t="shared" ref="AR322:AR385" si="53">IF($AN322=$AP322,"Yes","No")</f>
        <v>#N/A</v>
      </c>
      <c r="AS322" s="68" t="e">
        <f t="shared" ref="AS322:AS385" si="54">IF($AO322=$AQ322,"Yes","No")</f>
        <v>#N/A</v>
      </c>
      <c r="AT322" s="48" t="str">
        <f t="shared" si="49"/>
        <v>0335</v>
      </c>
      <c r="AU322" s="48" t="e">
        <f>INDEX(Transcripts_2021!$AC$2:$AC$324,MATCH($AO322,Transcripts_2021!$W$2:$W$324,0))</f>
        <v>#N/A</v>
      </c>
      <c r="AV322" s="68" t="str">
        <f t="shared" si="50"/>
        <v>Yes</v>
      </c>
      <c r="AW322" s="68" t="str">
        <f>IF(INDEX(DropDowns!$E$3:$E$336,MATCH("*"&amp;$AF322&amp;"*",$AF$2:$AF$651,0))="","",INDEX(DropDowns!$E$3:$E$336,MATCH("*"&amp;$AF322&amp;"*",$AF$2:$AF$651,0)))</f>
        <v>Urban Planning</v>
      </c>
      <c r="AX322" s="68" t="str">
        <f>IF(INDEX(DropDowns!$E$3:$E$336,MATCH("*"&amp;$AG322&amp;"*",$AG$2:$AG$651,0))="","",INDEX(DropDowns!$E$3:$E$336,MATCH("*"&amp;$AG322&amp;"*",$AG$2:$AG$651,0)))</f>
        <v>Acid</v>
      </c>
      <c r="AY322" s="48" t="e">
        <f t="shared" ref="AY322:AY385" si="55">$AT322&amp;"-"&amp;UPPER(LEFT($D322,3))&amp;"-"&amp;UPPER(LEFT($C322,2))&amp;"-"&amp;$AU322</f>
        <v>#N/A</v>
      </c>
      <c r="AZ322" s="48" t="str">
        <f t="shared" ref="AZ322:AZ385" si="56">TRIM($L322)&amp;" "&amp;TRIM($M322)</f>
        <v>Kimberly Johnson</v>
      </c>
      <c r="BA322" s="48" t="str">
        <f>$AZ322&amp;COUNTIF($AZ322:$AZ$651,$AZ322)</f>
        <v>Kimberly Johnson1</v>
      </c>
      <c r="BB322" s="68" t="e">
        <f>IF(INDEX('AAYME 2021_List'!$B$3:$B$311,MATCH($A322,'AAYME 2021_List'!$A$3:$A$311,0))="Yes","Yes","No")</f>
        <v>#N/A</v>
      </c>
      <c r="BC322" s="8" t="s">
        <v>2131</v>
      </c>
    </row>
    <row r="323" spans="1:55" x14ac:dyDescent="0.3">
      <c r="A323" s="48"/>
      <c r="B323" s="8">
        <v>336</v>
      </c>
      <c r="C323" s="143" t="s">
        <v>2600</v>
      </c>
      <c r="D323" s="143" t="s">
        <v>4965</v>
      </c>
      <c r="E323" s="143" t="s">
        <v>335</v>
      </c>
      <c r="F323" s="143" t="s">
        <v>169</v>
      </c>
      <c r="H323" s="8">
        <v>6013310047</v>
      </c>
      <c r="I323" s="143" t="s">
        <v>340</v>
      </c>
      <c r="J323" s="143" t="s">
        <v>1321</v>
      </c>
      <c r="K323" s="143" t="s">
        <v>4966</v>
      </c>
      <c r="L323" s="8" t="s">
        <v>4967</v>
      </c>
      <c r="M323" s="8" t="s">
        <v>4965</v>
      </c>
      <c r="N323" s="8" t="s">
        <v>4968</v>
      </c>
      <c r="O323" s="8">
        <v>6013310047</v>
      </c>
      <c r="P323" s="143" t="s">
        <v>2112</v>
      </c>
      <c r="Q323" s="143" t="s">
        <v>45</v>
      </c>
      <c r="R323" s="8" t="s">
        <v>4969</v>
      </c>
      <c r="T323" s="143" t="s">
        <v>214</v>
      </c>
      <c r="U323" s="143" t="s">
        <v>214</v>
      </c>
      <c r="V323" s="8" t="s">
        <v>488</v>
      </c>
      <c r="W323" s="8">
        <v>39211</v>
      </c>
      <c r="X323" s="8" t="s">
        <v>348</v>
      </c>
      <c r="Y323" s="143" t="s">
        <v>209</v>
      </c>
      <c r="Z323" s="8" t="s">
        <v>2114</v>
      </c>
      <c r="AB323" s="8" t="s">
        <v>2115</v>
      </c>
      <c r="AE323" s="233" t="s">
        <v>49</v>
      </c>
      <c r="AF323" s="8" t="s">
        <v>4970</v>
      </c>
      <c r="AG323" s="8" t="s">
        <v>4971</v>
      </c>
      <c r="AI323" s="8" t="s">
        <v>442</v>
      </c>
      <c r="AL323" s="48" t="str">
        <f>IF($U323="","",IF(RIGHT($U323,4)=", MS",INDEX(DropDowns!$G$4:$G$1251,MATCH(TRIM($U323),DropDowns!$F$4:$F$1251,0)),INDEX(DropDowns!$G$4:$G$1251,MATCH(TRIM($U323)&amp;", MS",DropDowns!$F$4:$F$1251,0))))</f>
        <v>Hinds</v>
      </c>
      <c r="AM323" s="48" t="s">
        <v>2130</v>
      </c>
      <c r="AN323" s="48" t="str">
        <f t="shared" si="51"/>
        <v>Taylor|Moffett||7</v>
      </c>
      <c r="AO323" s="48" t="str">
        <f t="shared" si="52"/>
        <v>Taylor|Moffett|7</v>
      </c>
      <c r="AP323" s="48" t="e">
        <f>INDEX(Transcripts_2021!$V$2:$V$324,MATCH($AN323,Transcripts_2021!$V$2:$V$324,0))</f>
        <v>#N/A</v>
      </c>
      <c r="AQ323" s="48" t="e">
        <f>INDEX(Transcripts_2021!$W$2:$W$324,MATCH($AO323,Transcripts_2021!$W$2:$W$324,0))</f>
        <v>#N/A</v>
      </c>
      <c r="AR323" s="68" t="e">
        <f t="shared" si="53"/>
        <v>#N/A</v>
      </c>
      <c r="AS323" s="68" t="e">
        <f t="shared" si="54"/>
        <v>#N/A</v>
      </c>
      <c r="AT323" s="48" t="str">
        <f t="shared" si="49"/>
        <v>0336</v>
      </c>
      <c r="AU323" s="48" t="e">
        <f>INDEX(Transcripts_2021!$AC$2:$AC$324,MATCH($AO323,Transcripts_2021!$W$2:$W$324,0))</f>
        <v>#N/A</v>
      </c>
      <c r="AV323" s="68" t="str">
        <f t="shared" si="50"/>
        <v>Yes</v>
      </c>
      <c r="AW323" s="68" t="str">
        <f>IF(INDEX(DropDowns!$E$3:$E$336,MATCH("*"&amp;$AF323&amp;"*",$AF$2:$AF$651,0))="","",INDEX(DropDowns!$E$3:$E$336,MATCH("*"&amp;$AF323&amp;"*",$AF$2:$AF$651,0)))</f>
        <v>Venus</v>
      </c>
      <c r="AX323" s="68" t="str">
        <f>IF(INDEX(DropDowns!$E$3:$E$336,MATCH("*"&amp;$AG323&amp;"*",$AG$2:$AG$651,0))="","",INDEX(DropDowns!$E$3:$E$336,MATCH("*"&amp;$AG323&amp;"*",$AG$2:$AG$651,0)))</f>
        <v>Venus</v>
      </c>
      <c r="AY323" s="48" t="e">
        <f t="shared" si="55"/>
        <v>#N/A</v>
      </c>
      <c r="AZ323" s="48" t="str">
        <f t="shared" si="56"/>
        <v>Christeen Moffett</v>
      </c>
      <c r="BA323" s="48" t="str">
        <f>$AZ323&amp;COUNTIF($AZ323:$AZ$651,$AZ323)</f>
        <v>Christeen Moffett1</v>
      </c>
      <c r="BB323" s="68" t="e">
        <f>IF(INDEX('AAYME 2021_List'!$B$3:$B$311,MATCH($A323,'AAYME 2021_List'!$A$3:$A$311,0))="Yes","Yes","No")</f>
        <v>#N/A</v>
      </c>
      <c r="BC323" s="8" t="s">
        <v>2131</v>
      </c>
    </row>
    <row r="324" spans="1:55" x14ac:dyDescent="0.3">
      <c r="A324" s="146" t="str">
        <f>$AT324&amp;"-"&amp;UPPER(LEFT($D324,3))&amp;"-"&amp;UPPER(LEFT($C324,2))&amp;"-"&amp;$AU324</f>
        <v>0337-SAN-MA-0014</v>
      </c>
      <c r="B324" s="8">
        <v>337</v>
      </c>
      <c r="C324" s="143" t="s">
        <v>557</v>
      </c>
      <c r="D324" s="143" t="s">
        <v>1302</v>
      </c>
      <c r="E324" s="143" t="s">
        <v>335</v>
      </c>
      <c r="F324" s="143" t="s">
        <v>169</v>
      </c>
      <c r="G324" s="8" t="s">
        <v>4972</v>
      </c>
      <c r="H324" s="8">
        <v>6017505601</v>
      </c>
      <c r="I324" s="143" t="s">
        <v>340</v>
      </c>
      <c r="J324" s="143" t="s">
        <v>4973</v>
      </c>
      <c r="K324" s="143" t="s">
        <v>4974</v>
      </c>
      <c r="L324" s="8" t="s">
        <v>4975</v>
      </c>
      <c r="M324" s="8" t="s">
        <v>1302</v>
      </c>
      <c r="N324" s="8" t="s">
        <v>4972</v>
      </c>
      <c r="O324" s="8">
        <v>6017505601</v>
      </c>
      <c r="P324" s="143" t="s">
        <v>2112</v>
      </c>
      <c r="Q324" s="143" t="s">
        <v>45</v>
      </c>
      <c r="R324" s="8" t="s">
        <v>4976</v>
      </c>
      <c r="T324" s="143" t="s">
        <v>214</v>
      </c>
      <c r="U324" s="143" t="s">
        <v>214</v>
      </c>
      <c r="V324" s="8" t="s">
        <v>488</v>
      </c>
      <c r="W324" s="8">
        <v>39211</v>
      </c>
      <c r="X324" s="8" t="s">
        <v>348</v>
      </c>
      <c r="Y324" s="143" t="s">
        <v>209</v>
      </c>
      <c r="Z324" s="8" t="s">
        <v>2114</v>
      </c>
      <c r="AB324" s="8" t="s">
        <v>2115</v>
      </c>
      <c r="AE324" s="233" t="s">
        <v>49</v>
      </c>
      <c r="AF324" s="8" t="s">
        <v>4977</v>
      </c>
      <c r="AG324" s="8" t="s">
        <v>4978</v>
      </c>
      <c r="AI324" s="8" t="s">
        <v>2165</v>
      </c>
      <c r="AJ324" s="8" t="s">
        <v>4979</v>
      </c>
      <c r="AL324" s="48" t="str">
        <f>IF($U324="","",IF(RIGHT($U324,4)=", MS",INDEX(DropDowns!$G$4:$G$1251,MATCH(TRIM($U324),DropDowns!$F$4:$F$1251,0)),INDEX(DropDowns!$G$4:$G$1251,MATCH(TRIM($U324)&amp;", MS",DropDowns!$F$4:$F$1251,0))))</f>
        <v>Hinds</v>
      </c>
      <c r="AM324" s="48" t="str">
        <f>IF(INDEX('AAYME 2021_List'!$A$3:$A$311,MATCH($A324,'AAYME 2021_List'!$A$3:$A$311,0))=$A324,INDEX('AAYME 2021_List'!$AC$3:$AC$311,MATCH($A324,'AAYME 2021_List'!$A$3:$A$311,0)),"")</f>
        <v>Hinds</v>
      </c>
      <c r="AN324" s="48" t="str">
        <f t="shared" si="51"/>
        <v>Marvin|Sanders|gaylasanders78@gmail.com|7</v>
      </c>
      <c r="AO324" s="48" t="str">
        <f t="shared" si="52"/>
        <v>Marvin|Sanders|7</v>
      </c>
      <c r="AP324" s="48" t="e">
        <f>INDEX(Transcripts_2021!$V$2:$V$324,MATCH($AN324,Transcripts_2021!$V$2:$V$324,0))</f>
        <v>#N/A</v>
      </c>
      <c r="AQ324" s="48" t="str">
        <f>INDEX(Transcripts_2021!$W$2:$W$324,MATCH($AO324,Transcripts_2021!$W$2:$W$324,0))</f>
        <v>Marvin|Sanders|7</v>
      </c>
      <c r="AR324" s="68" t="e">
        <f t="shared" si="53"/>
        <v>#N/A</v>
      </c>
      <c r="AS324" s="68" t="str">
        <f t="shared" si="54"/>
        <v>Yes</v>
      </c>
      <c r="AT324" s="48" t="str">
        <f t="shared" si="49"/>
        <v>0337</v>
      </c>
      <c r="AU324" s="48" t="str">
        <f>INDEX(Transcripts_2021!$AC$2:$AC$324,MATCH($AO324,Transcripts_2021!$W$2:$W$324,0))</f>
        <v>0014</v>
      </c>
      <c r="AV324" s="68" t="str">
        <f t="shared" si="50"/>
        <v>Yes</v>
      </c>
      <c r="AW324" s="68" t="str">
        <f>IF(INDEX(DropDowns!$E$3:$E$336,MATCH("*"&amp;$AF324&amp;"*",$AF$2:$AF$651,0))="","",INDEX(DropDowns!$E$3:$E$336,MATCH("*"&amp;$AF324&amp;"*",$AF$2:$AF$651,0)))</f>
        <v>Veterinarian</v>
      </c>
      <c r="AX324" s="68" t="str">
        <f>IF(INDEX(DropDowns!$E$3:$E$336,MATCH("*"&amp;$AG324&amp;"*",$AG$2:$AG$651,0))="","",INDEX(DropDowns!$E$3:$E$336,MATCH("*"&amp;$AG324&amp;"*",$AG$2:$AG$651,0)))</f>
        <v>Veterinarian</v>
      </c>
      <c r="AY324" s="48" t="str">
        <f t="shared" si="55"/>
        <v>0337-SAN-MA-0014</v>
      </c>
      <c r="AZ324" s="48" t="str">
        <f t="shared" si="56"/>
        <v>Gayla Sanders</v>
      </c>
      <c r="BA324" s="48" t="str">
        <f>$AZ324&amp;COUNTIF($AZ324:$AZ$651,$AZ324)</f>
        <v>Gayla Sanders1</v>
      </c>
      <c r="BB324" s="68" t="str">
        <f>IF(INDEX('AAYME 2021_List'!$B$3:$B$311,MATCH($A324,'AAYME 2021_List'!$A$3:$A$311,0))="Yes","Yes","No")</f>
        <v>Yes</v>
      </c>
      <c r="BC324" s="48" t="str">
        <f>IF(INDEX('AAYME 2021_List'!$A$3:$A$311,MATCH($A324,'AAYME 2021_List'!$A$3:$A$311,0))=$A324,INDEX('AAYME 2021_List'!$C$3:$C$311,MATCH($A324,'AAYME 2021_List'!$A$3:$A$311,0)),"")</f>
        <v>07-Alternate</v>
      </c>
    </row>
    <row r="325" spans="1:55" x14ac:dyDescent="0.3">
      <c r="A325" s="48"/>
      <c r="B325" s="8">
        <v>338</v>
      </c>
      <c r="C325" s="143" t="s">
        <v>4980</v>
      </c>
      <c r="D325" s="143" t="s">
        <v>4981</v>
      </c>
      <c r="E325" s="143" t="s">
        <v>335</v>
      </c>
      <c r="F325" s="143" t="s">
        <v>169</v>
      </c>
      <c r="H325" s="8">
        <v>6626338556</v>
      </c>
      <c r="I325" s="143" t="s">
        <v>376</v>
      </c>
      <c r="J325" s="143" t="s">
        <v>2210</v>
      </c>
      <c r="K325" s="143" t="s">
        <v>2210</v>
      </c>
      <c r="L325" s="8" t="s">
        <v>4980</v>
      </c>
      <c r="M325" s="8" t="s">
        <v>879</v>
      </c>
      <c r="N325" s="8" t="s">
        <v>2208</v>
      </c>
      <c r="O325" s="8">
        <v>6626338556</v>
      </c>
      <c r="P325" s="143" t="s">
        <v>2159</v>
      </c>
      <c r="Q325" s="143" t="s">
        <v>394</v>
      </c>
      <c r="R325" s="8" t="s">
        <v>4982</v>
      </c>
      <c r="T325" s="143" t="s">
        <v>2213</v>
      </c>
      <c r="U325" s="143" t="s">
        <v>2213</v>
      </c>
      <c r="V325" s="8" t="s">
        <v>488</v>
      </c>
      <c r="W325" s="8">
        <v>39090</v>
      </c>
      <c r="X325" s="8" t="s">
        <v>348</v>
      </c>
      <c r="Y325" s="143" t="s">
        <v>488</v>
      </c>
      <c r="Z325" s="8" t="s">
        <v>2114</v>
      </c>
      <c r="AB325" s="8" t="s">
        <v>2115</v>
      </c>
      <c r="AE325" s="233" t="s">
        <v>48</v>
      </c>
      <c r="AF325" s="8" t="s">
        <v>4983</v>
      </c>
      <c r="AG325" s="8" t="s">
        <v>4984</v>
      </c>
      <c r="AH325" s="8" t="s">
        <v>4985</v>
      </c>
      <c r="AI325" s="8" t="s">
        <v>605</v>
      </c>
      <c r="AJ325" s="8" t="s">
        <v>4986</v>
      </c>
      <c r="AL325" s="48" t="str">
        <f>IF($U325="","",IF(RIGHT($U325,4)=", MS",INDEX(DropDowns!$G$4:$G$1251,MATCH(TRIM($U325),DropDowns!$F$4:$F$1251,0)),INDEX(DropDowns!$G$4:$G$1251,MATCH(TRIM($U325)&amp;", MS",DropDowns!$F$4:$F$1251,0))))</f>
        <v>Attala</v>
      </c>
      <c r="AM325" s="48" t="s">
        <v>2130</v>
      </c>
      <c r="AN325" s="48" t="str">
        <f t="shared" si="51"/>
        <v>Reggie|Carter, Jr.||9</v>
      </c>
      <c r="AO325" s="48" t="str">
        <f t="shared" si="52"/>
        <v>Reggie|Carter, Jr.|9</v>
      </c>
      <c r="AP325" s="48" t="e">
        <f>INDEX(Transcripts_2021!$V$2:$V$324,MATCH($AN325,Transcripts_2021!$V$2:$V$324,0))</f>
        <v>#N/A</v>
      </c>
      <c r="AQ325" s="48" t="e">
        <f>INDEX(Transcripts_2021!$W$2:$W$324,MATCH($AO325,Transcripts_2021!$W$2:$W$324,0))</f>
        <v>#N/A</v>
      </c>
      <c r="AR325" s="68" t="e">
        <f t="shared" si="53"/>
        <v>#N/A</v>
      </c>
      <c r="AS325" s="68" t="e">
        <f t="shared" si="54"/>
        <v>#N/A</v>
      </c>
      <c r="AT325" s="48" t="str">
        <f t="shared" si="49"/>
        <v>0338</v>
      </c>
      <c r="AU325" s="48" t="e">
        <f>INDEX(Transcripts_2021!$AC$2:$AC$324,MATCH($AO325,Transcripts_2021!$W$2:$W$324,0))</f>
        <v>#N/A</v>
      </c>
      <c r="AV325" s="68" t="str">
        <f t="shared" si="50"/>
        <v>No</v>
      </c>
      <c r="AW325" s="68" t="str">
        <f>IF(INDEX(DropDowns!$E$3:$E$336,MATCH("*"&amp;$AF325&amp;"*",$AF$2:$AF$651,0))="","",INDEX(DropDowns!$E$3:$E$336,MATCH("*"&amp;$AF325&amp;"*",$AF$2:$AF$651,0)))</f>
        <v>Veterinarian Assisting</v>
      </c>
      <c r="AX325" s="68" t="str">
        <f>IF(INDEX(DropDowns!$E$3:$E$336,MATCH("*"&amp;$AG325&amp;"*",$AG$2:$AG$651,0))="","",INDEX(DropDowns!$E$3:$E$336,MATCH("*"&amp;$AG325&amp;"*",$AG$2:$AG$651,0)))</f>
        <v>Veterinarian Assisting</v>
      </c>
      <c r="AY325" s="48" t="e">
        <f t="shared" si="55"/>
        <v>#N/A</v>
      </c>
      <c r="AZ325" s="48" t="str">
        <f t="shared" si="56"/>
        <v>Reggie Carter</v>
      </c>
      <c r="BA325" s="48" t="str">
        <f>$AZ325&amp;COUNTIF($AZ325:$AZ$651,$AZ325)</f>
        <v>Reggie Carter1</v>
      </c>
      <c r="BB325" s="68" t="e">
        <f>IF(INDEX('AAYME 2021_List'!$B$3:$B$311,MATCH($A325,'AAYME 2021_List'!$A$3:$A$311,0))="Yes","Yes","No")</f>
        <v>#N/A</v>
      </c>
      <c r="BC325" s="8" t="s">
        <v>2131</v>
      </c>
    </row>
    <row r="326" spans="1:55" x14ac:dyDescent="0.3">
      <c r="A326" s="48" t="str">
        <f>$AT326&amp;"-"&amp;UPPER(LEFT($D326,3))&amp;"-"&amp;UPPER(LEFT($C326,2))&amp;"-"&amp;$AU326</f>
        <v>0339-ISB-JE-0228</v>
      </c>
      <c r="B326" s="8">
        <v>339</v>
      </c>
      <c r="C326" s="143" t="s">
        <v>2792</v>
      </c>
      <c r="D326" s="143" t="s">
        <v>4987</v>
      </c>
      <c r="E326" s="143" t="s">
        <v>335</v>
      </c>
      <c r="F326" s="143" t="s">
        <v>169</v>
      </c>
      <c r="H326" s="8">
        <v>6625677370</v>
      </c>
      <c r="I326" s="143" t="s">
        <v>376</v>
      </c>
      <c r="J326" s="143" t="s">
        <v>1774</v>
      </c>
      <c r="K326" s="143" t="s">
        <v>193</v>
      </c>
      <c r="L326" s="8" t="s">
        <v>2679</v>
      </c>
      <c r="M326" s="8" t="s">
        <v>4987</v>
      </c>
      <c r="N326" s="8" t="s">
        <v>4988</v>
      </c>
      <c r="O326" s="8">
        <v>6625677370</v>
      </c>
      <c r="P326" s="143" t="s">
        <v>2159</v>
      </c>
      <c r="Q326" s="143" t="s">
        <v>43</v>
      </c>
      <c r="R326" s="8" t="s">
        <v>4989</v>
      </c>
      <c r="S326" s="8" t="s">
        <v>4990</v>
      </c>
      <c r="T326" s="143" t="s">
        <v>4316</v>
      </c>
      <c r="U326" s="143" t="s">
        <v>4316</v>
      </c>
      <c r="V326" s="8" t="s">
        <v>488</v>
      </c>
      <c r="W326" s="8">
        <v>38860</v>
      </c>
      <c r="X326" s="8" t="s">
        <v>348</v>
      </c>
      <c r="Y326" s="143" t="s">
        <v>193</v>
      </c>
      <c r="Z326" s="8" t="s">
        <v>2114</v>
      </c>
      <c r="AB326" s="8" t="s">
        <v>2115</v>
      </c>
      <c r="AE326" s="233" t="s">
        <v>49</v>
      </c>
      <c r="AF326" s="8" t="s">
        <v>4991</v>
      </c>
      <c r="AG326" s="8" t="s">
        <v>4992</v>
      </c>
      <c r="AI326" s="8" t="s">
        <v>2165</v>
      </c>
      <c r="AJ326" s="8" t="s">
        <v>4993</v>
      </c>
      <c r="AL326" s="48" t="str">
        <f>IF($U326="","",IF(RIGHT($U326,4)=", MS",INDEX(DropDowns!$G$4:$G$1251,MATCH(TRIM($U326),DropDowns!$F$4:$F$1251,0)),INDEX(DropDowns!$G$4:$G$1251,MATCH(TRIM($U326)&amp;", MS",DropDowns!$F$4:$F$1251,0))))</f>
        <v>Chickasaw</v>
      </c>
      <c r="AM326" s="48" t="str">
        <f>IF(INDEX('AAYME 2021_List'!$A$3:$A$311,MATCH($A326,'AAYME 2021_List'!$A$3:$A$311,0))=$A326,INDEX('AAYME 2021_List'!$AC$3:$AC$311,MATCH($A326,'AAYME 2021_List'!$A$3:$A$311,0)),"")</f>
        <v>Chickasaw</v>
      </c>
      <c r="AN326" s="48" t="str">
        <f t="shared" si="51"/>
        <v>Jeffery|Isbell||9</v>
      </c>
      <c r="AO326" s="48" t="str">
        <f t="shared" si="52"/>
        <v>Jeffery|Isbell|9</v>
      </c>
      <c r="AP326" s="48" t="e">
        <f>INDEX(Transcripts_2021!$V$2:$V$324,MATCH($AN326,Transcripts_2021!$V$2:$V$324,0))</f>
        <v>#N/A</v>
      </c>
      <c r="AQ326" s="48" t="str">
        <f>INDEX(Transcripts_2021!$W$2:$W$324,MATCH($AO326,Transcripts_2021!$W$2:$W$324,0))</f>
        <v>Jeffery|Isbell|9</v>
      </c>
      <c r="AR326" s="68" t="e">
        <f t="shared" si="53"/>
        <v>#N/A</v>
      </c>
      <c r="AS326" s="68" t="str">
        <f t="shared" si="54"/>
        <v>Yes</v>
      </c>
      <c r="AT326" s="48" t="str">
        <f t="shared" si="49"/>
        <v>0339</v>
      </c>
      <c r="AU326" s="48" t="str">
        <f>INDEX(Transcripts_2021!$AC$2:$AC$324,MATCH($AO326,Transcripts_2021!$W$2:$W$324,0))</f>
        <v>0228</v>
      </c>
      <c r="AV326" s="68" t="str">
        <f t="shared" si="50"/>
        <v>Yes</v>
      </c>
      <c r="AW326" s="68" t="str">
        <f>IF(INDEX(DropDowns!$E$3:$E$336,MATCH("*"&amp;$AF326&amp;"*",$AF$2:$AF$651,0))="","",INDEX(DropDowns!$E$3:$E$336,MATCH("*"&amp;$AF326&amp;"*",$AF$2:$AF$651,0)))</f>
        <v>Veterinarian Technology</v>
      </c>
      <c r="AX326" s="68" t="str">
        <f>IF(INDEX(DropDowns!$E$3:$E$336,MATCH("*"&amp;$AG326&amp;"*",$AG$2:$AG$651,0))="","",INDEX(DropDowns!$E$3:$E$336,MATCH("*"&amp;$AG326&amp;"*",$AG$2:$AG$651,0)))</f>
        <v>Veterinarian Technology</v>
      </c>
      <c r="AY326" s="48" t="str">
        <f t="shared" si="55"/>
        <v>0339-ISB-JE-0228</v>
      </c>
      <c r="AZ326" s="48" t="str">
        <f t="shared" si="56"/>
        <v>Katrina Isbell</v>
      </c>
      <c r="BA326" s="48" t="str">
        <f>$AZ326&amp;COUNTIF($AZ326:$AZ$651,$AZ326)</f>
        <v>Katrina Isbell1</v>
      </c>
      <c r="BB326" s="68" t="str">
        <f>IF(INDEX('AAYME 2021_List'!$B$3:$B$311,MATCH($A326,'AAYME 2021_List'!$A$3:$A$311,0))="Yes","Yes","No")</f>
        <v>Yes</v>
      </c>
      <c r="BC326" s="48" t="str">
        <f>IF(INDEX('AAYME 2021_List'!$A$3:$A$311,MATCH($A326,'AAYME 2021_List'!$A$3:$A$311,0))=$A326,INDEX('AAYME 2021_List'!$C$3:$C$311,MATCH($A326,'AAYME 2021_List'!$A$3:$A$311,0)),"")</f>
        <v>07-Alternate</v>
      </c>
    </row>
    <row r="327" spans="1:55" x14ac:dyDescent="0.3">
      <c r="A327" s="48" t="str">
        <f>$AT327&amp;"-"&amp;UPPER(LEFT($D327,3))&amp;"-"&amp;UPPER(LEFT($C327,2))&amp;"-"&amp;$AU327</f>
        <v>0340-TIL-NY-0032</v>
      </c>
      <c r="B327" s="8">
        <v>340</v>
      </c>
      <c r="C327" s="143" t="s">
        <v>4994</v>
      </c>
      <c r="D327" s="143" t="s">
        <v>4995</v>
      </c>
      <c r="E327" s="143" t="s">
        <v>335</v>
      </c>
      <c r="F327" s="143" t="s">
        <v>170</v>
      </c>
      <c r="G327" s="8" t="s">
        <v>4996</v>
      </c>
      <c r="H327" s="8">
        <v>6017201498</v>
      </c>
      <c r="I327" s="143" t="s">
        <v>340</v>
      </c>
      <c r="J327" s="143" t="s">
        <v>4885</v>
      </c>
      <c r="K327" s="143" t="s">
        <v>560</v>
      </c>
      <c r="L327" s="8" t="s">
        <v>4997</v>
      </c>
      <c r="M327" s="8" t="s">
        <v>4995</v>
      </c>
      <c r="N327" s="8" t="s">
        <v>4998</v>
      </c>
      <c r="O327" s="8">
        <v>6017201498</v>
      </c>
      <c r="P327" s="143" t="s">
        <v>2112</v>
      </c>
      <c r="Q327" s="143" t="s">
        <v>441</v>
      </c>
      <c r="R327" s="8" t="s">
        <v>4999</v>
      </c>
      <c r="T327" s="143" t="s">
        <v>562</v>
      </c>
      <c r="U327" s="143" t="s">
        <v>562</v>
      </c>
      <c r="V327" s="8" t="s">
        <v>488</v>
      </c>
      <c r="W327" s="8">
        <v>39203</v>
      </c>
      <c r="X327" s="8" t="s">
        <v>348</v>
      </c>
      <c r="Y327" s="143" t="s">
        <v>209</v>
      </c>
      <c r="Z327" s="8" t="s">
        <v>2114</v>
      </c>
      <c r="AB327" s="8" t="s">
        <v>2115</v>
      </c>
      <c r="AE327" s="233" t="s">
        <v>49</v>
      </c>
      <c r="AF327" s="8" t="s">
        <v>5000</v>
      </c>
      <c r="AI327" s="8" t="s">
        <v>2165</v>
      </c>
      <c r="AJ327" s="8" t="s">
        <v>5001</v>
      </c>
      <c r="AL327" s="48" t="str">
        <f>IF($U327="","",IF(RIGHT($U327,4)=", MS",INDEX(DropDowns!$G$4:$G$1251,MATCH(TRIM($U327),DropDowns!$F$4:$F$1251,0)),INDEX(DropDowns!$G$4:$G$1251,MATCH(TRIM($U327)&amp;", MS",DropDowns!$F$4:$F$1251,0))))</f>
        <v>Hinds</v>
      </c>
      <c r="AM327" s="48" t="str">
        <f>IF(INDEX('AAYME 2021_List'!$A$3:$A$311,MATCH($A327,'AAYME 2021_List'!$A$3:$A$311,0))=$A327,INDEX('AAYME 2021_List'!$AC$3:$AC$311,MATCH($A327,'AAYME 2021_List'!$A$3:$A$311,0)),"")</f>
        <v>Hinds</v>
      </c>
      <c r="AN327" s="48" t="str">
        <f t="shared" si="51"/>
        <v>Nykenzie|Tillis|Nkenzie313@gmail.com|7</v>
      </c>
      <c r="AO327" s="48" t="str">
        <f t="shared" si="52"/>
        <v>Nykenzie|Tillis|7</v>
      </c>
      <c r="AP327" s="48" t="str">
        <f>INDEX(Transcripts_2021!$V$2:$V$324,MATCH($AN327,Transcripts_2021!$V$2:$V$324,0))</f>
        <v>Nykenzie|Tillis|Nkenzie313@gmail.com|7</v>
      </c>
      <c r="AQ327" s="48" t="str">
        <f>INDEX(Transcripts_2021!$W$2:$W$324,MATCH($AO327,Transcripts_2021!$W$2:$W$324,0))</f>
        <v>Nykenzie|Tillis|7</v>
      </c>
      <c r="AR327" s="68" t="str">
        <f t="shared" si="53"/>
        <v>Yes</v>
      </c>
      <c r="AS327" s="68" t="str">
        <f t="shared" si="54"/>
        <v>Yes</v>
      </c>
      <c r="AT327" s="48" t="str">
        <f t="shared" si="49"/>
        <v>0340</v>
      </c>
      <c r="AU327" s="48" t="str">
        <f>INDEX(Transcripts_2021!$AC$2:$AC$324,MATCH($AO327,Transcripts_2021!$W$2:$W$324,0))</f>
        <v>0032</v>
      </c>
      <c r="AV327" s="68" t="str">
        <f t="shared" si="50"/>
        <v>Yes</v>
      </c>
      <c r="AW327" s="68" t="str">
        <f>IF(INDEX(DropDowns!$E$3:$E$336,MATCH("*"&amp;$AF327&amp;"*",$AF$2:$AF$651,0))="","",INDEX(DropDowns!$E$3:$E$336,MATCH("*"&amp;$AF327&amp;"*",$AF$2:$AF$651,0)))</f>
        <v>Veterinary Medicine</v>
      </c>
      <c r="AX327" s="68" t="str">
        <f>IF(INDEX(DropDowns!$E$3:$E$336,MATCH("*"&amp;$AG327&amp;"*",$AG$2:$AG$651,0))="","",INDEX(DropDowns!$E$3:$E$336,MATCH("*"&amp;$AG327&amp;"*",$AG$2:$AG$651,0)))</f>
        <v>Acid</v>
      </c>
      <c r="AY327" s="48" t="str">
        <f t="shared" si="55"/>
        <v>0340-TIL-NY-0032</v>
      </c>
      <c r="AZ327" s="48" t="str">
        <f t="shared" si="56"/>
        <v>Shawn Tillis</v>
      </c>
      <c r="BA327" s="48" t="str">
        <f>$AZ327&amp;COUNTIF($AZ327:$AZ$651,$AZ327)</f>
        <v>Shawn Tillis1</v>
      </c>
      <c r="BB327" s="68" t="str">
        <f>IF(INDEX('AAYME 2021_List'!$B$3:$B$311,MATCH($A327,'AAYME 2021_List'!$A$3:$A$311,0))="Yes","Yes","No")</f>
        <v>No</v>
      </c>
      <c r="BC327" s="48" t="str">
        <f>IF(INDEX('AAYME 2021_List'!$A$3:$A$311,MATCH($A327,'AAYME 2021_List'!$A$3:$A$311,0))=$A327,INDEX('AAYME 2021_List'!$C$3:$C$311,MATCH($A327,'AAYME 2021_List'!$A$3:$A$311,0)),"")</f>
        <v>99-Not Selected</v>
      </c>
    </row>
    <row r="328" spans="1:55" x14ac:dyDescent="0.3">
      <c r="A328" s="48"/>
      <c r="B328" s="8">
        <v>341</v>
      </c>
      <c r="C328" s="143" t="s">
        <v>5002</v>
      </c>
      <c r="D328" s="143" t="s">
        <v>5003</v>
      </c>
      <c r="E328" s="143" t="s">
        <v>335</v>
      </c>
      <c r="F328" s="143" t="s">
        <v>170</v>
      </c>
      <c r="I328" s="143" t="s">
        <v>340</v>
      </c>
      <c r="J328" s="143" t="s">
        <v>5004</v>
      </c>
      <c r="K328" s="143" t="s">
        <v>5005</v>
      </c>
      <c r="L328" s="8" t="s">
        <v>5006</v>
      </c>
      <c r="M328" s="8" t="s">
        <v>5003</v>
      </c>
      <c r="N328" s="8" t="s">
        <v>5007</v>
      </c>
      <c r="O328" s="8">
        <v>8329785698</v>
      </c>
      <c r="P328" s="143" t="s">
        <v>2112</v>
      </c>
      <c r="Q328" s="143"/>
      <c r="R328" s="8" t="s">
        <v>5008</v>
      </c>
      <c r="T328" s="143" t="s">
        <v>214</v>
      </c>
      <c r="U328" s="143" t="s">
        <v>214</v>
      </c>
      <c r="V328" s="8" t="s">
        <v>488</v>
      </c>
      <c r="W328" s="8">
        <v>39213</v>
      </c>
      <c r="X328" s="8" t="s">
        <v>348</v>
      </c>
      <c r="Y328" s="143" t="s">
        <v>209</v>
      </c>
      <c r="Z328" s="8" t="s">
        <v>2114</v>
      </c>
      <c r="AB328" s="8" t="s">
        <v>2115</v>
      </c>
      <c r="AE328" s="233" t="s">
        <v>49</v>
      </c>
      <c r="AF328" s="8" t="s">
        <v>5009</v>
      </c>
      <c r="AG328" s="8" t="s">
        <v>5010</v>
      </c>
      <c r="AI328" s="8" t="s">
        <v>2165</v>
      </c>
      <c r="AJ328" s="8" t="s">
        <v>5011</v>
      </c>
      <c r="AL328" s="48" t="str">
        <f>IF($U328="","",IF(RIGHT($U328,4)=", MS",INDEX(DropDowns!$G$4:$G$1251,MATCH(TRIM($U328),DropDowns!$F$4:$F$1251,0)),INDEX(DropDowns!$G$4:$G$1251,MATCH(TRIM($U328)&amp;", MS",DropDowns!$F$4:$F$1251,0))))</f>
        <v>Hinds</v>
      </c>
      <c r="AM328" s="48" t="s">
        <v>2130</v>
      </c>
      <c r="AN328" s="48" t="str">
        <f t="shared" si="51"/>
        <v>Larsen|Fuller||7</v>
      </c>
      <c r="AO328" s="48" t="str">
        <f t="shared" si="52"/>
        <v>Larsen|Fuller|7</v>
      </c>
      <c r="AP328" s="48" t="e">
        <f>INDEX(Transcripts_2021!$V$2:$V$324,MATCH($AN328,Transcripts_2021!$V$2:$V$324,0))</f>
        <v>#N/A</v>
      </c>
      <c r="AQ328" s="48" t="e">
        <f>INDEX(Transcripts_2021!$W$2:$W$324,MATCH($AO328,Transcripts_2021!$W$2:$W$324,0))</f>
        <v>#N/A</v>
      </c>
      <c r="AR328" s="68" t="e">
        <f t="shared" si="53"/>
        <v>#N/A</v>
      </c>
      <c r="AS328" s="68" t="e">
        <f t="shared" si="54"/>
        <v>#N/A</v>
      </c>
      <c r="AT328" s="48" t="str">
        <f t="shared" si="49"/>
        <v>0341</v>
      </c>
      <c r="AU328" s="48" t="e">
        <f>INDEX(Transcripts_2021!$AC$2:$AC$324,MATCH($AO328,Transcripts_2021!$W$2:$W$324,0))</f>
        <v>#N/A</v>
      </c>
      <c r="AV328" s="68" t="str">
        <f t="shared" si="50"/>
        <v>Yes</v>
      </c>
      <c r="AW328" s="68" t="str">
        <f>IF(INDEX(DropDowns!$E$3:$E$336,MATCH("*"&amp;$AF328&amp;"*",$AF$2:$AF$651,0))="","",INDEX(DropDowns!$E$3:$E$336,MATCH("*"&amp;$AF328&amp;"*",$AF$2:$AF$651,0)))</f>
        <v>Virologist</v>
      </c>
      <c r="AX328" s="68" t="str">
        <f>IF(INDEX(DropDowns!$E$3:$E$336,MATCH("*"&amp;$AG328&amp;"*",$AG$2:$AG$651,0))="","",INDEX(DropDowns!$E$3:$E$336,MATCH("*"&amp;$AG328&amp;"*",$AG$2:$AG$651,0)))</f>
        <v>Virologist</v>
      </c>
      <c r="AY328" s="48" t="e">
        <f t="shared" si="55"/>
        <v>#N/A</v>
      </c>
      <c r="AZ328" s="48" t="str">
        <f t="shared" si="56"/>
        <v>Tiffany Fuller</v>
      </c>
      <c r="BA328" s="48" t="str">
        <f>$AZ328&amp;COUNTIF($AZ328:$AZ$651,$AZ328)</f>
        <v>Tiffany Fuller1</v>
      </c>
      <c r="BB328" s="68" t="e">
        <f>IF(INDEX('AAYME 2021_List'!$B$3:$B$311,MATCH($A328,'AAYME 2021_List'!$A$3:$A$311,0))="Yes","Yes","No")</f>
        <v>#N/A</v>
      </c>
      <c r="BC328" s="8" t="s">
        <v>2131</v>
      </c>
    </row>
    <row r="329" spans="1:55" x14ac:dyDescent="0.3">
      <c r="A329" s="48" t="str">
        <f>$AT329&amp;"-"&amp;UPPER(LEFT($D329,3))&amp;"-"&amp;UPPER(LEFT($C329,2))&amp;"-"&amp;$AU329</f>
        <v>0342-GAY-KR-0344</v>
      </c>
      <c r="B329" s="8">
        <v>342</v>
      </c>
      <c r="C329" s="143" t="s">
        <v>5012</v>
      </c>
      <c r="D329" s="143" t="s">
        <v>5013</v>
      </c>
      <c r="E329" s="143" t="s">
        <v>335</v>
      </c>
      <c r="F329" s="143" t="s">
        <v>169</v>
      </c>
      <c r="G329" s="8" t="s">
        <v>5014</v>
      </c>
      <c r="H329" s="8">
        <v>6012097639</v>
      </c>
      <c r="I329" s="143" t="s">
        <v>340</v>
      </c>
      <c r="J329" s="143" t="s">
        <v>5015</v>
      </c>
      <c r="K329" s="143" t="s">
        <v>4974</v>
      </c>
      <c r="L329" s="8" t="s">
        <v>5016</v>
      </c>
      <c r="M329" s="8" t="s">
        <v>5013</v>
      </c>
      <c r="N329" s="8" t="s">
        <v>5014</v>
      </c>
      <c r="O329" s="8">
        <v>6012097639</v>
      </c>
      <c r="P329" s="143" t="s">
        <v>2112</v>
      </c>
      <c r="Q329" s="143" t="s">
        <v>441</v>
      </c>
      <c r="R329" s="8" t="s">
        <v>5017</v>
      </c>
      <c r="T329" s="143" t="s">
        <v>214</v>
      </c>
      <c r="U329" s="143" t="s">
        <v>214</v>
      </c>
      <c r="V329" s="8" t="s">
        <v>488</v>
      </c>
      <c r="W329" s="8">
        <v>39211</v>
      </c>
      <c r="X329" s="8" t="s">
        <v>348</v>
      </c>
      <c r="Y329" s="143" t="s">
        <v>5018</v>
      </c>
      <c r="Z329" s="8" t="s">
        <v>2114</v>
      </c>
      <c r="AB329" s="8" t="s">
        <v>2115</v>
      </c>
      <c r="AE329" s="233" t="s">
        <v>48</v>
      </c>
      <c r="AF329" s="8" t="s">
        <v>5019</v>
      </c>
      <c r="AG329" s="8" t="s">
        <v>5020</v>
      </c>
      <c r="AH329" s="8" t="s">
        <v>5021</v>
      </c>
      <c r="AI329" s="8" t="s">
        <v>442</v>
      </c>
      <c r="AL329" s="48" t="str">
        <f>IF($U329="","",IF(RIGHT($U329,4)=", MS",INDEX(DropDowns!$G$4:$G$1251,MATCH(TRIM($U329),DropDowns!$F$4:$F$1251,0)),INDEX(DropDowns!$G$4:$G$1251,MATCH(TRIM($U329)&amp;", MS",DropDowns!$F$4:$F$1251,0))))</f>
        <v>Hinds</v>
      </c>
      <c r="AM329" s="48" t="str">
        <f>IF(INDEX('AAYME 2021_List'!$A$3:$A$311,MATCH($A329,'AAYME 2021_List'!$A$3:$A$311,0))=$A329,INDEX('AAYME 2021_List'!$AC$3:$AC$311,MATCH($A329,'AAYME 2021_List'!$A$3:$A$311,0)),"")</f>
        <v>Rankin</v>
      </c>
      <c r="AN329" s="48" t="str">
        <f t="shared" si="51"/>
        <v>Kristopher|Gaylor|kgaylor@mc.edu|7</v>
      </c>
      <c r="AO329" s="48" t="str">
        <f t="shared" si="52"/>
        <v>Kristopher|Gaylor|7</v>
      </c>
      <c r="AP329" s="48" t="e">
        <f>INDEX(Transcripts_2021!$V$2:$V$324,MATCH($AN329,Transcripts_2021!$V$2:$V$324,0))</f>
        <v>#N/A</v>
      </c>
      <c r="AQ329" s="48" t="str">
        <f>INDEX(Transcripts_2021!$W$2:$W$324,MATCH($AO329,Transcripts_2021!$W$2:$W$324,0))</f>
        <v>Kristopher|Gaylor|7</v>
      </c>
      <c r="AR329" s="68" t="e">
        <f t="shared" si="53"/>
        <v>#N/A</v>
      </c>
      <c r="AS329" s="68" t="str">
        <f t="shared" si="54"/>
        <v>Yes</v>
      </c>
      <c r="AT329" s="48" t="str">
        <f t="shared" si="49"/>
        <v>0342</v>
      </c>
      <c r="AU329" s="48" t="str">
        <f>INDEX(Transcripts_2021!$AC$2:$AC$324,MATCH($AO329,Transcripts_2021!$W$2:$W$324,0))</f>
        <v>0344</v>
      </c>
      <c r="AV329" s="68" t="str">
        <f t="shared" si="50"/>
        <v>No</v>
      </c>
      <c r="AW329" s="68" t="e">
        <f>IF(INDEX(DropDowns!$E$3:$E$336,MATCH("*"&amp;$AF329&amp;"*",$AF$2:$AF$651,0))="","",INDEX(DropDowns!$E$3:$E$336,MATCH("*"&amp;$AF329&amp;"*",$AF$2:$AF$651,0)))</f>
        <v>#VALUE!</v>
      </c>
      <c r="AX329" s="68" t="str">
        <f>IF(INDEX(DropDowns!$E$3:$E$336,MATCH("*"&amp;$AG329&amp;"*",$AG$2:$AG$651,0))="","",INDEX(DropDowns!$E$3:$E$336,MATCH("*"&amp;$AG329&amp;"*",$AG$2:$AG$651,0)))</f>
        <v>Weather</v>
      </c>
      <c r="AY329" s="48" t="str">
        <f t="shared" si="55"/>
        <v>0342-GAY-KR-0344</v>
      </c>
      <c r="AZ329" s="48" t="str">
        <f t="shared" si="56"/>
        <v>Kristena Gaylor</v>
      </c>
      <c r="BA329" s="48" t="str">
        <f>$AZ329&amp;COUNTIF($AZ329:$AZ$651,$AZ329)</f>
        <v>Kristena Gaylor1</v>
      </c>
      <c r="BB329" s="68" t="str">
        <f>IF(INDEX('AAYME 2021_List'!$B$3:$B$311,MATCH($A329,'AAYME 2021_List'!$A$3:$A$311,0))="Yes","Yes","No")</f>
        <v>Yes</v>
      </c>
      <c r="BC329" s="48" t="str">
        <f>IF(INDEX('AAYME 2021_List'!$A$3:$A$311,MATCH($A329,'AAYME 2021_List'!$A$3:$A$311,0))=$A329,INDEX('AAYME 2021_List'!$C$3:$C$311,MATCH($A329,'AAYME 2021_List'!$A$3:$A$311,0)),"")</f>
        <v>06-Finalist</v>
      </c>
    </row>
    <row r="330" spans="1:55" x14ac:dyDescent="0.3">
      <c r="A330" s="48"/>
      <c r="B330" s="8">
        <v>343</v>
      </c>
      <c r="C330" s="143" t="s">
        <v>5022</v>
      </c>
      <c r="D330" s="143" t="s">
        <v>5023</v>
      </c>
      <c r="E330" s="143" t="s">
        <v>335</v>
      </c>
      <c r="F330" s="143" t="s">
        <v>170</v>
      </c>
      <c r="G330" s="8" t="s">
        <v>5024</v>
      </c>
      <c r="H330" s="8">
        <v>6014542882</v>
      </c>
      <c r="I330" s="143" t="s">
        <v>401</v>
      </c>
      <c r="J330" s="143" t="s">
        <v>4017</v>
      </c>
      <c r="K330" s="143"/>
      <c r="L330" s="8" t="s">
        <v>5006</v>
      </c>
      <c r="M330" s="8" t="s">
        <v>1800</v>
      </c>
      <c r="N330" s="8" t="s">
        <v>5025</v>
      </c>
      <c r="O330" s="8">
        <v>6014549025</v>
      </c>
      <c r="P330" s="143" t="s">
        <v>2112</v>
      </c>
      <c r="Q330" s="143" t="s">
        <v>394</v>
      </c>
      <c r="R330" s="8" t="s">
        <v>5026</v>
      </c>
      <c r="T330" s="143" t="s">
        <v>214</v>
      </c>
      <c r="U330" s="143" t="s">
        <v>214</v>
      </c>
      <c r="V330" s="8" t="s">
        <v>488</v>
      </c>
      <c r="W330" s="8">
        <v>39206</v>
      </c>
      <c r="X330" s="8" t="s">
        <v>348</v>
      </c>
      <c r="Y330" s="143" t="s">
        <v>209</v>
      </c>
      <c r="Z330" s="8" t="s">
        <v>2114</v>
      </c>
      <c r="AB330" s="8" t="s">
        <v>2115</v>
      </c>
      <c r="AE330" s="233" t="s">
        <v>48</v>
      </c>
      <c r="AF330" s="8" t="s">
        <v>5027</v>
      </c>
      <c r="AG330" s="8" t="s">
        <v>5028</v>
      </c>
      <c r="AI330" s="8" t="s">
        <v>442</v>
      </c>
      <c r="AL330" s="48" t="str">
        <f>IF($U330="","",IF(RIGHT($U330,4)=", MS",INDEX(DropDowns!$G$4:$G$1251,MATCH(TRIM($U330),DropDowns!$F$4:$F$1251,0)),INDEX(DropDowns!$G$4:$G$1251,MATCH(TRIM($U330)&amp;", MS",DropDowns!$F$4:$F$1251,0))))</f>
        <v>Hinds</v>
      </c>
      <c r="AM330" s="48" t="s">
        <v>2130</v>
      </c>
      <c r="AN330" s="48" t="str">
        <f t="shared" si="51"/>
        <v>Brooke|Dennis-Singleton|jbds01@gmail.com|8</v>
      </c>
      <c r="AO330" s="48" t="str">
        <f t="shared" si="52"/>
        <v>Brooke|Dennis-Singleton|8</v>
      </c>
      <c r="AP330" s="48" t="e">
        <f>INDEX(Transcripts_2021!$V$2:$V$324,MATCH($AN330,Transcripts_2021!$V$2:$V$324,0))</f>
        <v>#N/A</v>
      </c>
      <c r="AQ330" s="48" t="e">
        <f>INDEX(Transcripts_2021!$W$2:$W$324,MATCH($AO330,Transcripts_2021!$W$2:$W$324,0))</f>
        <v>#N/A</v>
      </c>
      <c r="AR330" s="68" t="e">
        <f t="shared" si="53"/>
        <v>#N/A</v>
      </c>
      <c r="AS330" s="68" t="e">
        <f t="shared" si="54"/>
        <v>#N/A</v>
      </c>
      <c r="AT330" s="48" t="str">
        <f t="shared" si="49"/>
        <v>0343</v>
      </c>
      <c r="AU330" s="48" t="e">
        <f>INDEX(Transcripts_2021!$AC$2:$AC$324,MATCH($AO330,Transcripts_2021!$W$2:$W$324,0))</f>
        <v>#N/A</v>
      </c>
      <c r="AV330" s="68" t="str">
        <f t="shared" si="50"/>
        <v>Yes</v>
      </c>
      <c r="AW330" s="68" t="str">
        <f>IF(INDEX(DropDowns!$E$3:$E$336,MATCH("*"&amp;$AF330&amp;"*",$AF$2:$AF$651,0))="","",INDEX(DropDowns!$E$3:$E$336,MATCH("*"&amp;$AF330&amp;"*",$AF$2:$AF$651,0)))</f>
        <v>Web Development</v>
      </c>
      <c r="AX330" s="68" t="e">
        <f>IF(INDEX(DropDowns!$E$3:$E$336,MATCH("*"&amp;$AG330&amp;"*",$AG$2:$AG$651,0))="","",INDEX(DropDowns!$E$3:$E$336,MATCH("*"&amp;$AG330&amp;"*",$AG$2:$AG$651,0)))</f>
        <v>#VALUE!</v>
      </c>
      <c r="AY330" s="48" t="e">
        <f t="shared" si="55"/>
        <v>#N/A</v>
      </c>
      <c r="AZ330" s="48" t="str">
        <f t="shared" si="56"/>
        <v>Tiffany Dennis</v>
      </c>
      <c r="BA330" s="48" t="str">
        <f>$AZ330&amp;COUNTIF($AZ330:$AZ$651,$AZ330)</f>
        <v>Tiffany Dennis1</v>
      </c>
      <c r="BB330" s="68" t="e">
        <f>IF(INDEX('AAYME 2021_List'!$B$3:$B$311,MATCH($A330,'AAYME 2021_List'!$A$3:$A$311,0))="Yes","Yes","No")</f>
        <v>#N/A</v>
      </c>
      <c r="BC330" s="8" t="s">
        <v>2131</v>
      </c>
    </row>
    <row r="331" spans="1:55" x14ac:dyDescent="0.3">
      <c r="A331" s="48"/>
      <c r="B331" s="8">
        <v>344</v>
      </c>
      <c r="C331" s="143" t="s">
        <v>5029</v>
      </c>
      <c r="D331" s="143" t="s">
        <v>879</v>
      </c>
      <c r="E331" s="143" t="s">
        <v>335</v>
      </c>
      <c r="F331" s="143" t="s">
        <v>170</v>
      </c>
      <c r="G331" s="8" t="s">
        <v>5030</v>
      </c>
      <c r="H331" s="8">
        <v>6626710931</v>
      </c>
      <c r="I331" s="143" t="s">
        <v>401</v>
      </c>
      <c r="J331" s="143" t="s">
        <v>3622</v>
      </c>
      <c r="K331" s="143" t="s">
        <v>5031</v>
      </c>
      <c r="L331" s="8" t="s">
        <v>5032</v>
      </c>
      <c r="M331" s="8" t="s">
        <v>1224</v>
      </c>
      <c r="N331" s="8" t="s">
        <v>5033</v>
      </c>
      <c r="O331" s="8">
        <v>6622925483</v>
      </c>
      <c r="P331" s="143" t="s">
        <v>2159</v>
      </c>
      <c r="Q331" s="143" t="s">
        <v>441</v>
      </c>
      <c r="R331" s="8" t="s">
        <v>5034</v>
      </c>
      <c r="T331" s="143" t="s">
        <v>5035</v>
      </c>
      <c r="U331" s="143" t="s">
        <v>5035</v>
      </c>
      <c r="V331" s="8" t="s">
        <v>488</v>
      </c>
      <c r="W331" s="8">
        <v>38626</v>
      </c>
      <c r="X331" s="8" t="s">
        <v>348</v>
      </c>
      <c r="Y331" s="143" t="s">
        <v>5036</v>
      </c>
      <c r="AD331" s="8" t="s">
        <v>2252</v>
      </c>
      <c r="AE331" s="233" t="s">
        <v>48</v>
      </c>
      <c r="AF331" s="8" t="s">
        <v>5037</v>
      </c>
      <c r="AG331" s="8" t="s">
        <v>5038</v>
      </c>
      <c r="AH331" s="8" t="s">
        <v>5039</v>
      </c>
      <c r="AI331" s="8" t="s">
        <v>2165</v>
      </c>
      <c r="AJ331" s="8" t="s">
        <v>5040</v>
      </c>
      <c r="AL331" s="48" t="str">
        <f>IF($U331="","",IF(RIGHT($U331,4)=", MS",INDEX(DropDowns!$G$4:$G$1251,MATCH(TRIM($U331),DropDowns!$F$4:$F$1251,0)),INDEX(DropDowns!$G$4:$G$1251,MATCH(TRIM($U331)&amp;", MS",DropDowns!$F$4:$F$1251,0))))</f>
        <v>Tunica</v>
      </c>
      <c r="AM331" s="48" t="s">
        <v>2130</v>
      </c>
      <c r="AN331" s="48" t="str">
        <f t="shared" si="51"/>
        <v>Kimarriah|Carter|carterkim2025@tunicak12.org|8</v>
      </c>
      <c r="AO331" s="48" t="str">
        <f t="shared" si="52"/>
        <v>Kimarriah|Carter|8</v>
      </c>
      <c r="AP331" s="48" t="e">
        <f>INDEX(Transcripts_2021!$V$2:$V$324,MATCH($AN331,Transcripts_2021!$V$2:$V$324,0))</f>
        <v>#N/A</v>
      </c>
      <c r="AQ331" s="48" t="e">
        <f>INDEX(Transcripts_2021!$W$2:$W$324,MATCH($AO331,Transcripts_2021!$W$2:$W$324,0))</f>
        <v>#N/A</v>
      </c>
      <c r="AR331" s="68" t="e">
        <f t="shared" si="53"/>
        <v>#N/A</v>
      </c>
      <c r="AS331" s="68" t="e">
        <f t="shared" si="54"/>
        <v>#N/A</v>
      </c>
      <c r="AT331" s="48" t="str">
        <f t="shared" si="49"/>
        <v>0344</v>
      </c>
      <c r="AU331" s="48" t="e">
        <f>INDEX(Transcripts_2021!$AC$2:$AC$324,MATCH($AO331,Transcripts_2021!$W$2:$W$324,0))</f>
        <v>#N/A</v>
      </c>
      <c r="AV331" s="68" t="str">
        <f t="shared" si="50"/>
        <v>No</v>
      </c>
      <c r="AW331" s="68" t="str">
        <f>IF(INDEX(DropDowns!$E$3:$E$336,MATCH("*"&amp;$AF331&amp;"*",$AF$2:$AF$651,0))="","",INDEX(DropDowns!$E$3:$E$336,MATCH("*"&amp;$AF331&amp;"*",$AF$2:$AF$651,0)))</f>
        <v>Weigh</v>
      </c>
      <c r="AX331" s="68" t="str">
        <f>IF(INDEX(DropDowns!$E$3:$E$336,MATCH("*"&amp;$AG331&amp;"*",$AG$2:$AG$651,0))="","",INDEX(DropDowns!$E$3:$E$336,MATCH("*"&amp;$AG331&amp;"*",$AG$2:$AG$651,0)))</f>
        <v>Weigh</v>
      </c>
      <c r="AY331" s="48" t="e">
        <f t="shared" si="55"/>
        <v>#N/A</v>
      </c>
      <c r="AZ331" s="48" t="str">
        <f t="shared" si="56"/>
        <v>Kissie Roberts</v>
      </c>
      <c r="BA331" s="48" t="str">
        <f>$AZ331&amp;COUNTIF($AZ331:$AZ$651,$AZ331)</f>
        <v>Kissie Roberts1</v>
      </c>
      <c r="BB331" s="68" t="e">
        <f>IF(INDEX('AAYME 2021_List'!$B$3:$B$311,MATCH($A331,'AAYME 2021_List'!$A$3:$A$311,0))="Yes","Yes","No")</f>
        <v>#N/A</v>
      </c>
      <c r="BC331" s="8" t="s">
        <v>2131</v>
      </c>
    </row>
    <row r="332" spans="1:55" x14ac:dyDescent="0.3">
      <c r="A332" s="48" t="str">
        <f>$AT332&amp;"-"&amp;UPPER(LEFT($D332,3))&amp;"-"&amp;UPPER(LEFT($C332,2))&amp;"-"&amp;$AU332</f>
        <v>0345-RUC-KE-0164</v>
      </c>
      <c r="B332" s="8">
        <v>345</v>
      </c>
      <c r="C332" s="143" t="s">
        <v>5041</v>
      </c>
      <c r="D332" s="143" t="s">
        <v>5042</v>
      </c>
      <c r="E332" s="143" t="s">
        <v>335</v>
      </c>
      <c r="F332" s="143" t="s">
        <v>170</v>
      </c>
      <c r="G332" s="8" t="s">
        <v>5043</v>
      </c>
      <c r="H332" s="8">
        <v>6623514551</v>
      </c>
      <c r="I332" s="143" t="s">
        <v>401</v>
      </c>
      <c r="J332" s="143" t="s">
        <v>3622</v>
      </c>
      <c r="K332" s="143" t="s">
        <v>3654</v>
      </c>
      <c r="L332" s="8" t="s">
        <v>5044</v>
      </c>
      <c r="M332" s="8" t="s">
        <v>5042</v>
      </c>
      <c r="N332" s="8" t="s">
        <v>5045</v>
      </c>
      <c r="O332" s="8">
        <v>6623134804</v>
      </c>
      <c r="P332" s="143" t="s">
        <v>2159</v>
      </c>
      <c r="Q332" s="143" t="s">
        <v>43</v>
      </c>
      <c r="R332" s="8" t="s">
        <v>5046</v>
      </c>
      <c r="S332" s="8" t="s">
        <v>5047</v>
      </c>
      <c r="T332" s="143" t="s">
        <v>1646</v>
      </c>
      <c r="U332" s="143" t="s">
        <v>1646</v>
      </c>
      <c r="V332" s="8" t="s">
        <v>488</v>
      </c>
      <c r="W332" s="8">
        <v>38614</v>
      </c>
      <c r="X332" s="8" t="s">
        <v>2824</v>
      </c>
      <c r="Y332" s="143" t="s">
        <v>5048</v>
      </c>
      <c r="AD332" s="8" t="s">
        <v>2252</v>
      </c>
      <c r="AE332" s="233" t="s">
        <v>48</v>
      </c>
      <c r="AF332" s="8" t="s">
        <v>5049</v>
      </c>
      <c r="AG332" s="8" t="s">
        <v>5050</v>
      </c>
      <c r="AH332" s="8" t="s">
        <v>5051</v>
      </c>
      <c r="AI332" s="8" t="s">
        <v>2165</v>
      </c>
      <c r="AJ332" s="8" t="s">
        <v>5052</v>
      </c>
      <c r="AK332" s="8" t="s">
        <v>5053</v>
      </c>
      <c r="AL332" s="48" t="str">
        <f>IF($U332="","",IF(RIGHT($U332,4)=", MS",INDEX(DropDowns!$G$4:$G$1251,MATCH(TRIM($U332),DropDowns!$F$4:$F$1251,0)),INDEX(DropDowns!$G$4:$G$1251,MATCH(TRIM($U332)&amp;", MS",DropDowns!$F$4:$F$1251,0))))</f>
        <v>Coahoma</v>
      </c>
      <c r="AM332" s="48" t="str">
        <f>IF(INDEX('AAYME 2021_List'!$A$3:$A$311,MATCH($A332,'AAYME 2021_List'!$A$3:$A$311,0))=$A332,INDEX('AAYME 2021_List'!$AC$3:$AC$311,MATCH($A332,'AAYME 2021_List'!$A$3:$A$311,0)),"")</f>
        <v>Tunica</v>
      </c>
      <c r="AN332" s="48" t="str">
        <f t="shared" si="51"/>
        <v>Kenniya|Rucker|ruckerken2025@tunicak12.org|8</v>
      </c>
      <c r="AO332" s="48" t="str">
        <f t="shared" si="52"/>
        <v>Kenniya|Rucker|8</v>
      </c>
      <c r="AP332" s="48" t="e">
        <f>INDEX(Transcripts_2021!$V$2:$V$324,MATCH($AN332,Transcripts_2021!$V$2:$V$324,0))</f>
        <v>#N/A</v>
      </c>
      <c r="AQ332" s="48" t="str">
        <f>INDEX(Transcripts_2021!$W$2:$W$324,MATCH($AO332,Transcripts_2021!$W$2:$W$324,0))</f>
        <v>Kenniya|Rucker|8</v>
      </c>
      <c r="AR332" s="68" t="e">
        <f t="shared" si="53"/>
        <v>#N/A</v>
      </c>
      <c r="AS332" s="68" t="str">
        <f t="shared" si="54"/>
        <v>Yes</v>
      </c>
      <c r="AT332" s="48" t="str">
        <f t="shared" si="49"/>
        <v>0345</v>
      </c>
      <c r="AU332" s="48" t="str">
        <f>INDEX(Transcripts_2021!$AC$2:$AC$324,MATCH($AO332,Transcripts_2021!$W$2:$W$324,0))</f>
        <v>0164</v>
      </c>
      <c r="AV332" s="68" t="str">
        <f t="shared" si="50"/>
        <v>No</v>
      </c>
      <c r="AW332" s="68" t="str">
        <f>IF(INDEX(DropDowns!$E$3:$E$336,MATCH("*"&amp;$AF332&amp;"*",$AF$2:$AF$651,0))="","",INDEX(DropDowns!$E$3:$E$336,MATCH("*"&amp;$AF332&amp;"*",$AF$2:$AF$651,0)))</f>
        <v>Wildlands Management</v>
      </c>
      <c r="AX332" s="68" t="str">
        <f>IF(INDEX(DropDowns!$E$3:$E$336,MATCH("*"&amp;$AG332&amp;"*",$AG$2:$AG$651,0))="","",INDEX(DropDowns!$E$3:$E$336,MATCH("*"&amp;$AG332&amp;"*",$AG$2:$AG$651,0)))</f>
        <v>Wildlands Management</v>
      </c>
      <c r="AY332" s="48" t="str">
        <f t="shared" si="55"/>
        <v>0345-RUC-KE-0164</v>
      </c>
      <c r="AZ332" s="48" t="str">
        <f t="shared" si="56"/>
        <v>Kenneth Rucker</v>
      </c>
      <c r="BA332" s="48" t="str">
        <f>$AZ332&amp;COUNTIF($AZ332:$AZ$651,$AZ332)</f>
        <v>Kenneth Rucker1</v>
      </c>
      <c r="BB332" s="68" t="str">
        <f>IF(INDEX('AAYME 2021_List'!$B$3:$B$311,MATCH($A332,'AAYME 2021_List'!$A$3:$A$311,0))="Yes","Yes","No")</f>
        <v>Yes</v>
      </c>
      <c r="BC332" s="48" t="str">
        <f>IF(INDEX('AAYME 2021_List'!$A$3:$A$311,MATCH($A332,'AAYME 2021_List'!$A$3:$A$311,0))=$A332,INDEX('AAYME 2021_List'!$C$3:$C$311,MATCH($A332,'AAYME 2021_List'!$A$3:$A$311,0)),"")</f>
        <v>07-Alternate</v>
      </c>
    </row>
    <row r="333" spans="1:55" x14ac:dyDescent="0.3">
      <c r="A333" s="48" t="str">
        <f>$AT333&amp;"-"&amp;UPPER(LEFT($D333,3))&amp;"-"&amp;UPPER(LEFT($C333,2))&amp;"-"&amp;$AU333</f>
        <v>0346-FAI-DE-0026</v>
      </c>
      <c r="B333" s="8">
        <v>346</v>
      </c>
      <c r="C333" s="143" t="s">
        <v>693</v>
      </c>
      <c r="D333" s="143" t="s">
        <v>5054</v>
      </c>
      <c r="E333" s="143" t="s">
        <v>335</v>
      </c>
      <c r="F333" s="143" t="s">
        <v>170</v>
      </c>
      <c r="G333" s="8" t="s">
        <v>5055</v>
      </c>
      <c r="H333" s="8">
        <v>6623035534</v>
      </c>
      <c r="I333" s="143" t="s">
        <v>401</v>
      </c>
      <c r="J333" s="143" t="s">
        <v>5056</v>
      </c>
      <c r="K333" s="143" t="s">
        <v>5057</v>
      </c>
      <c r="L333" s="8" t="s">
        <v>5058</v>
      </c>
      <c r="M333" s="8" t="s">
        <v>1571</v>
      </c>
      <c r="N333" s="8" t="s">
        <v>5059</v>
      </c>
      <c r="O333" s="8">
        <v>6623365617</v>
      </c>
      <c r="P333" s="143" t="s">
        <v>2112</v>
      </c>
      <c r="Q333" s="143" t="s">
        <v>394</v>
      </c>
      <c r="R333" s="8" t="s">
        <v>5060</v>
      </c>
      <c r="T333" s="143" t="s">
        <v>430</v>
      </c>
      <c r="U333" s="143" t="s">
        <v>430</v>
      </c>
      <c r="V333" s="8" t="s">
        <v>488</v>
      </c>
      <c r="W333" s="8">
        <v>39038</v>
      </c>
      <c r="X333" s="8" t="s">
        <v>348</v>
      </c>
      <c r="Y333" s="143" t="s">
        <v>5061</v>
      </c>
      <c r="Z333" s="8" t="s">
        <v>2114</v>
      </c>
      <c r="AB333" s="8" t="s">
        <v>2115</v>
      </c>
      <c r="AE333" s="233" t="s">
        <v>48</v>
      </c>
      <c r="AF333" s="8" t="s">
        <v>5062</v>
      </c>
      <c r="AG333" s="8" t="s">
        <v>5063</v>
      </c>
      <c r="AH333" s="8" t="s">
        <v>5064</v>
      </c>
      <c r="AI333" s="8" t="s">
        <v>2165</v>
      </c>
      <c r="AJ333" s="8" t="s">
        <v>5065</v>
      </c>
      <c r="AL333" s="48" t="str">
        <f>IF($U333="","",IF(RIGHT($U333,4)=", MS",INDEX(DropDowns!$G$4:$G$1251,MATCH(TRIM($U333),DropDowns!$F$4:$F$1251,0)),INDEX(DropDowns!$G$4:$G$1251,MATCH(TRIM($U333)&amp;", MS",DropDowns!$F$4:$F$1251,0))))</f>
        <v>Humphreys</v>
      </c>
      <c r="AM333" s="48" t="str">
        <f>IF(INDEX('AAYME 2021_List'!$A$3:$A$311,MATCH($A333,'AAYME 2021_List'!$A$3:$A$311,0))=$A333,INDEX('AAYME 2021_List'!$AC$3:$AC$311,MATCH($A333,'AAYME 2021_List'!$A$3:$A$311,0)),"")</f>
        <v>Humphreys</v>
      </c>
      <c r="AN333" s="48" t="str">
        <f t="shared" si="51"/>
        <v>Destiny|Fairley|destiny.fairley06@gmail.com|8</v>
      </c>
      <c r="AO333" s="48" t="str">
        <f t="shared" si="52"/>
        <v>Destiny|Fairley|8</v>
      </c>
      <c r="AP333" s="48" t="str">
        <f>INDEX(Transcripts_2021!$V$2:$V$324,MATCH($AN333,Transcripts_2021!$V$2:$V$324,0))</f>
        <v>Destiny|Fairley|destiny.fairley06@gmail.com|8</v>
      </c>
      <c r="AQ333" s="48" t="str">
        <f>INDEX(Transcripts_2021!$W$2:$W$324,MATCH($AO333,Transcripts_2021!$W$2:$W$324,0))</f>
        <v>Destiny|Fairley|8</v>
      </c>
      <c r="AR333" s="68" t="str">
        <f t="shared" si="53"/>
        <v>Yes</v>
      </c>
      <c r="AS333" s="68" t="str">
        <f t="shared" si="54"/>
        <v>Yes</v>
      </c>
      <c r="AT333" s="48" t="str">
        <f t="shared" si="49"/>
        <v>0346</v>
      </c>
      <c r="AU333" s="48" t="str">
        <f>INDEX(Transcripts_2021!$AC$2:$AC$324,MATCH($AO333,Transcripts_2021!$W$2:$W$324,0))</f>
        <v>0026</v>
      </c>
      <c r="AV333" s="68" t="str">
        <f t="shared" si="50"/>
        <v>No</v>
      </c>
      <c r="AW333" s="68" t="str">
        <f>IF(INDEX(DropDowns!$E$3:$E$336,MATCH("*"&amp;$AF333&amp;"*",$AF$2:$AF$651,0))="","",INDEX(DropDowns!$E$3:$E$336,MATCH("*"&amp;$AF333&amp;"*",$AF$2:$AF$651,0)))</f>
        <v>Wildlife</v>
      </c>
      <c r="AX333" s="68" t="str">
        <f>IF(INDEX(DropDowns!$E$3:$E$336,MATCH("*"&amp;$AG333&amp;"*",$AG$2:$AG$651,0))="","",INDEX(DropDowns!$E$3:$E$336,MATCH("*"&amp;$AG333&amp;"*",$AG$2:$AG$651,0)))</f>
        <v>Wildlife</v>
      </c>
      <c r="AY333" s="48" t="str">
        <f t="shared" si="55"/>
        <v>0346-FAI-DE-0026</v>
      </c>
      <c r="AZ333" s="48" t="str">
        <f t="shared" si="56"/>
        <v>Teauna Poole</v>
      </c>
      <c r="BA333" s="48" t="str">
        <f>$AZ333&amp;COUNTIF($AZ333:$AZ$651,$AZ333)</f>
        <v>Teauna Poole1</v>
      </c>
      <c r="BB333" s="68" t="str">
        <f>IF(INDEX('AAYME 2021_List'!$B$3:$B$311,MATCH($A333,'AAYME 2021_List'!$A$3:$A$311,0))="Yes","Yes","No")</f>
        <v>No</v>
      </c>
      <c r="BC333" s="48" t="str">
        <f>IF(INDEX('AAYME 2021_List'!$A$3:$A$311,MATCH($A333,'AAYME 2021_List'!$A$3:$A$311,0))=$A333,INDEX('AAYME 2021_List'!$C$3:$C$311,MATCH($A333,'AAYME 2021_List'!$A$3:$A$311,0)),"")</f>
        <v>03-Missing/Invalid transcript info</v>
      </c>
    </row>
    <row r="334" spans="1:55" x14ac:dyDescent="0.3">
      <c r="A334" s="48"/>
      <c r="B334" s="8">
        <v>347</v>
      </c>
      <c r="C334" s="143" t="s">
        <v>5066</v>
      </c>
      <c r="D334" s="143" t="s">
        <v>5067</v>
      </c>
      <c r="E334" s="143" t="s">
        <v>335</v>
      </c>
      <c r="F334" s="143" t="s">
        <v>170</v>
      </c>
      <c r="G334" s="8" t="s">
        <v>5068</v>
      </c>
      <c r="H334" s="8">
        <v>6016684318</v>
      </c>
      <c r="I334" s="143" t="s">
        <v>340</v>
      </c>
      <c r="J334" s="143" t="s">
        <v>4633</v>
      </c>
      <c r="K334" s="143" t="s">
        <v>3189</v>
      </c>
      <c r="L334" s="8" t="s">
        <v>3832</v>
      </c>
      <c r="M334" s="8" t="s">
        <v>5069</v>
      </c>
      <c r="N334" s="8" t="s">
        <v>5070</v>
      </c>
      <c r="O334" s="8">
        <v>6015035360</v>
      </c>
      <c r="P334" s="143" t="s">
        <v>2112</v>
      </c>
      <c r="Q334" s="143" t="s">
        <v>45</v>
      </c>
      <c r="R334" s="8" t="s">
        <v>5071</v>
      </c>
      <c r="T334" s="143" t="s">
        <v>214</v>
      </c>
      <c r="U334" s="143" t="s">
        <v>214</v>
      </c>
      <c r="V334" s="8" t="s">
        <v>488</v>
      </c>
      <c r="W334" s="8">
        <v>39212</v>
      </c>
      <c r="X334" s="8" t="s">
        <v>348</v>
      </c>
      <c r="Y334" s="143" t="s">
        <v>209</v>
      </c>
      <c r="Z334" s="8" t="s">
        <v>2114</v>
      </c>
      <c r="AE334" s="233" t="s">
        <v>48</v>
      </c>
      <c r="AF334" s="8" t="s">
        <v>5072</v>
      </c>
      <c r="AG334" s="8" t="s">
        <v>5073</v>
      </c>
      <c r="AH334" s="8" t="s">
        <v>5074</v>
      </c>
      <c r="AI334" s="8" t="s">
        <v>2165</v>
      </c>
      <c r="AJ334" s="8" t="s">
        <v>5075</v>
      </c>
      <c r="AL334" s="48" t="str">
        <f>IF($U334="","",IF(RIGHT($U334,4)=", MS",INDEX(DropDowns!$G$4:$G$1251,MATCH(TRIM($U334),DropDowns!$F$4:$F$1251,0)),INDEX(DropDowns!$G$4:$G$1251,MATCH(TRIM($U334)&amp;", MS",DropDowns!$F$4:$F$1251,0))))</f>
        <v>Hinds</v>
      </c>
      <c r="AM334" s="48" t="s">
        <v>2130</v>
      </c>
      <c r="AN334" s="48" t="str">
        <f t="shared" si="51"/>
        <v>Keziah|Kimple|keziahkimple2008@gmail.com|7</v>
      </c>
      <c r="AO334" s="48" t="str">
        <f t="shared" si="52"/>
        <v>Keziah|Kimple|7</v>
      </c>
      <c r="AP334" s="48" t="e">
        <f>INDEX(Transcripts_2021!$V$2:$V$324,MATCH($AN334,Transcripts_2021!$V$2:$V$324,0))</f>
        <v>#N/A</v>
      </c>
      <c r="AQ334" s="48" t="e">
        <f>INDEX(Transcripts_2021!$W$2:$W$324,MATCH($AO334,Transcripts_2021!$W$2:$W$324,0))</f>
        <v>#N/A</v>
      </c>
      <c r="AR334" s="68" t="e">
        <f t="shared" si="53"/>
        <v>#N/A</v>
      </c>
      <c r="AS334" s="68" t="e">
        <f t="shared" si="54"/>
        <v>#N/A</v>
      </c>
      <c r="AT334" s="48" t="str">
        <f t="shared" si="49"/>
        <v>0347</v>
      </c>
      <c r="AU334" s="48" t="e">
        <f>INDEX(Transcripts_2021!$AC$2:$AC$324,MATCH($AO334,Transcripts_2021!$W$2:$W$324,0))</f>
        <v>#N/A</v>
      </c>
      <c r="AV334" s="68" t="str">
        <f t="shared" si="50"/>
        <v>Yes</v>
      </c>
      <c r="AW334" s="68" t="str">
        <f>IF(INDEX(DropDowns!$E$3:$E$336,MATCH("*"&amp;$AF334&amp;"*",$AF$2:$AF$651,0))="","",INDEX(DropDowns!$E$3:$E$336,MATCH("*"&amp;$AF334&amp;"*",$AF$2:$AF$651,0)))</f>
        <v>Wind</v>
      </c>
      <c r="AX334" s="68" t="e">
        <f>IF(INDEX(DropDowns!$E$3:$E$336,MATCH("*"&amp;$AG334&amp;"*",$AG$2:$AG$651,0))="","",INDEX(DropDowns!$E$3:$E$336,MATCH("*"&amp;$AG334&amp;"*",$AG$2:$AG$651,0)))</f>
        <v>#VALUE!</v>
      </c>
      <c r="AY334" s="48" t="e">
        <f t="shared" si="55"/>
        <v>#N/A</v>
      </c>
      <c r="AZ334" s="48" t="str">
        <f t="shared" si="56"/>
        <v>Patricia Kimple</v>
      </c>
      <c r="BA334" s="48" t="str">
        <f>$AZ334&amp;COUNTIF($AZ334:$AZ$651,$AZ334)</f>
        <v>Patricia Kimple1</v>
      </c>
      <c r="BB334" s="68" t="e">
        <f>IF(INDEX('AAYME 2021_List'!$B$3:$B$311,MATCH($A334,'AAYME 2021_List'!$A$3:$A$311,0))="Yes","Yes","No")</f>
        <v>#N/A</v>
      </c>
      <c r="BC334" s="8" t="s">
        <v>2131</v>
      </c>
    </row>
    <row r="335" spans="1:55" x14ac:dyDescent="0.3">
      <c r="A335" s="48"/>
      <c r="B335" s="8">
        <v>348</v>
      </c>
      <c r="C335" s="143" t="s">
        <v>5076</v>
      </c>
      <c r="D335" s="143" t="s">
        <v>5077</v>
      </c>
      <c r="E335" s="143" t="s">
        <v>335</v>
      </c>
      <c r="F335" s="143" t="s">
        <v>170</v>
      </c>
      <c r="G335" s="8" t="s">
        <v>5078</v>
      </c>
      <c r="H335" s="8">
        <v>6015038745</v>
      </c>
      <c r="I335" s="143" t="s">
        <v>340</v>
      </c>
      <c r="J335" s="143" t="s">
        <v>5079</v>
      </c>
      <c r="K335" s="143" t="s">
        <v>560</v>
      </c>
      <c r="L335" s="8" t="s">
        <v>5080</v>
      </c>
      <c r="M335" s="8" t="s">
        <v>5081</v>
      </c>
      <c r="N335" s="8" t="s">
        <v>5082</v>
      </c>
      <c r="O335" s="8">
        <v>6015002037</v>
      </c>
      <c r="P335" s="143" t="s">
        <v>2112</v>
      </c>
      <c r="Q335" s="143" t="s">
        <v>43</v>
      </c>
      <c r="R335" s="8" t="s">
        <v>5083</v>
      </c>
      <c r="T335" s="143" t="s">
        <v>5084</v>
      </c>
      <c r="U335" s="143" t="s">
        <v>5084</v>
      </c>
      <c r="V335" s="8" t="s">
        <v>488</v>
      </c>
      <c r="W335" s="8">
        <v>39204</v>
      </c>
      <c r="X335" s="8" t="s">
        <v>348</v>
      </c>
      <c r="Y335" s="143" t="s">
        <v>209</v>
      </c>
      <c r="Z335" s="8" t="s">
        <v>2114</v>
      </c>
      <c r="AB335" s="8" t="s">
        <v>2115</v>
      </c>
      <c r="AE335" s="233" t="s">
        <v>49</v>
      </c>
      <c r="AF335" s="8" t="s">
        <v>5085</v>
      </c>
      <c r="AG335" s="8" t="s">
        <v>5086</v>
      </c>
      <c r="AH335" s="8" t="s">
        <v>5087</v>
      </c>
      <c r="AI335" s="8" t="s">
        <v>2165</v>
      </c>
      <c r="AJ335" s="8" t="s">
        <v>5088</v>
      </c>
      <c r="AL335" s="48" t="str">
        <f>IF($U335="","",IF(RIGHT($U335,4)=", MS",INDEX(DropDowns!$G$4:$G$1251,MATCH(TRIM($U335),DropDowns!$F$4:$F$1251,0)),INDEX(DropDowns!$G$4:$G$1251,MATCH(TRIM($U335)&amp;", MS",DropDowns!$F$4:$F$1251,0))))</f>
        <v>Hinds</v>
      </c>
      <c r="AM335" s="48" t="s">
        <v>2130</v>
      </c>
      <c r="AN335" s="48" t="str">
        <f t="shared" si="51"/>
        <v>Zaniah|Powell|zaniahpowell0208@gmail.com|7</v>
      </c>
      <c r="AO335" s="48" t="str">
        <f t="shared" si="52"/>
        <v>Zaniah|Powell|7</v>
      </c>
      <c r="AP335" s="48" t="e">
        <f>INDEX(Transcripts_2021!$V$2:$V$324,MATCH($AN335,Transcripts_2021!$V$2:$V$324,0))</f>
        <v>#N/A</v>
      </c>
      <c r="AQ335" s="48" t="e">
        <f>INDEX(Transcripts_2021!$W$2:$W$324,MATCH($AO335,Transcripts_2021!$W$2:$W$324,0))</f>
        <v>#N/A</v>
      </c>
      <c r="AR335" s="68" t="e">
        <f t="shared" si="53"/>
        <v>#N/A</v>
      </c>
      <c r="AS335" s="68" t="e">
        <f t="shared" si="54"/>
        <v>#N/A</v>
      </c>
      <c r="AT335" s="48" t="str">
        <f t="shared" si="49"/>
        <v>0348</v>
      </c>
      <c r="AU335" s="48" t="e">
        <f>INDEX(Transcripts_2021!$AC$2:$AC$324,MATCH($AO335,Transcripts_2021!$W$2:$W$324,0))</f>
        <v>#N/A</v>
      </c>
      <c r="AV335" s="68" t="str">
        <f t="shared" si="50"/>
        <v>Yes</v>
      </c>
      <c r="AW335" s="68" t="str">
        <f>IF(INDEX(DropDowns!$E$3:$E$336,MATCH("*"&amp;$AF335&amp;"*",$AF$2:$AF$651,0))="","",INDEX(DropDowns!$E$3:$E$336,MATCH("*"&amp;$AF335&amp;"*",$AF$2:$AF$651,0)))</f>
        <v>Zoology</v>
      </c>
      <c r="AX335" s="68" t="str">
        <f>IF(INDEX(DropDowns!$E$3:$E$336,MATCH("*"&amp;$AG335&amp;"*",$AG$2:$AG$651,0))="","",INDEX(DropDowns!$E$3:$E$336,MATCH("*"&amp;$AG335&amp;"*",$AG$2:$AG$651,0)))</f>
        <v>Zoology</v>
      </c>
      <c r="AY335" s="48" t="e">
        <f t="shared" si="55"/>
        <v>#N/A</v>
      </c>
      <c r="AZ335" s="48" t="str">
        <f t="shared" si="56"/>
        <v>Jenicka Dawson</v>
      </c>
      <c r="BA335" s="48" t="str">
        <f>$AZ335&amp;COUNTIF($AZ335:$AZ$651,$AZ335)</f>
        <v>Jenicka Dawson1</v>
      </c>
      <c r="BB335" s="68" t="e">
        <f>IF(INDEX('AAYME 2021_List'!$B$3:$B$311,MATCH($A335,'AAYME 2021_List'!$A$3:$A$311,0))="Yes","Yes","No")</f>
        <v>#N/A</v>
      </c>
      <c r="BC335" s="8" t="s">
        <v>2131</v>
      </c>
    </row>
    <row r="336" spans="1:55" x14ac:dyDescent="0.3">
      <c r="A336" s="48" t="str">
        <f>$AT336&amp;"-"&amp;UPPER(LEFT($D336,3))&amp;"-"&amp;UPPER(LEFT($C336,2))&amp;"-"&amp;$AU336</f>
        <v>0349-MIL-IN-0011</v>
      </c>
      <c r="B336" s="8">
        <v>349</v>
      </c>
      <c r="C336" s="143" t="s">
        <v>5089</v>
      </c>
      <c r="D336" s="143" t="s">
        <v>854</v>
      </c>
      <c r="E336" s="143" t="s">
        <v>335</v>
      </c>
      <c r="F336" s="143" t="s">
        <v>170</v>
      </c>
      <c r="G336" s="8" t="s">
        <v>5090</v>
      </c>
      <c r="H336" s="8">
        <v>9512507834</v>
      </c>
      <c r="I336" s="143" t="s">
        <v>340</v>
      </c>
      <c r="J336" s="143" t="s">
        <v>5091</v>
      </c>
      <c r="K336" s="143" t="s">
        <v>2987</v>
      </c>
      <c r="L336" s="8" t="s">
        <v>5092</v>
      </c>
      <c r="M336" s="8" t="s">
        <v>5093</v>
      </c>
      <c r="N336" s="8" t="s">
        <v>5094</v>
      </c>
      <c r="O336" s="8">
        <v>9512507834</v>
      </c>
      <c r="P336" s="143" t="s">
        <v>2112</v>
      </c>
      <c r="Q336" s="143" t="s">
        <v>43</v>
      </c>
      <c r="R336" s="8" t="s">
        <v>5095</v>
      </c>
      <c r="T336" s="143" t="s">
        <v>3122</v>
      </c>
      <c r="U336" s="143" t="s">
        <v>3122</v>
      </c>
      <c r="V336" s="8" t="s">
        <v>488</v>
      </c>
      <c r="W336" s="8">
        <v>39401</v>
      </c>
      <c r="X336" s="8" t="s">
        <v>348</v>
      </c>
      <c r="Y336" s="143" t="s">
        <v>202</v>
      </c>
      <c r="Z336" s="8" t="s">
        <v>2114</v>
      </c>
      <c r="AB336" s="8" t="s">
        <v>2115</v>
      </c>
      <c r="AE336" s="233" t="s">
        <v>48</v>
      </c>
      <c r="AF336" s="8" t="s">
        <v>5096</v>
      </c>
      <c r="AG336" s="8" t="s">
        <v>5097</v>
      </c>
      <c r="AH336" s="8" t="s">
        <v>5098</v>
      </c>
      <c r="AI336" s="8" t="s">
        <v>2165</v>
      </c>
      <c r="AJ336" s="8" t="s">
        <v>5099</v>
      </c>
      <c r="AL336" s="275" t="s">
        <v>202</v>
      </c>
      <c r="AM336" s="48" t="str">
        <f>IF(INDEX('AAYME 2021_List'!$A$3:$A$311,MATCH($A336,'AAYME 2021_List'!$A$3:$A$311,0))=$A336,INDEX('AAYME 2021_List'!$AC$3:$AC$311,MATCH($A336,'AAYME 2021_List'!$A$3:$A$311,0)),"")</f>
        <v>Lamar</v>
      </c>
      <c r="AN336" s="48" t="str">
        <f t="shared" si="51"/>
        <v>India|Miller|modelmeindia@gmail.com|7</v>
      </c>
      <c r="AO336" s="48" t="str">
        <f t="shared" si="52"/>
        <v>India|Miller|7</v>
      </c>
      <c r="AP336" s="48" t="str">
        <f>INDEX(Transcripts_2021!$V$2:$V$324,MATCH($AN336,Transcripts_2021!$V$2:$V$324,0))</f>
        <v>India|Miller|modelmeindia@gmail.com|7</v>
      </c>
      <c r="AQ336" s="48" t="str">
        <f>INDEX(Transcripts_2021!$W$2:$W$324,MATCH($AO336,Transcripts_2021!$W$2:$W$324,0))</f>
        <v>India|Miller|7</v>
      </c>
      <c r="AR336" s="68" t="str">
        <f t="shared" si="53"/>
        <v>Yes</v>
      </c>
      <c r="AS336" s="68" t="str">
        <f t="shared" si="54"/>
        <v>Yes</v>
      </c>
      <c r="AT336" s="48" t="str">
        <f t="shared" si="49"/>
        <v>0349</v>
      </c>
      <c r="AU336" s="48" t="str">
        <f>INDEX(Transcripts_2021!$AC$2:$AC$324,MATCH($AO336,Transcripts_2021!$W$2:$W$324,0))</f>
        <v>0011</v>
      </c>
      <c r="AV336" s="68" t="str">
        <f t="shared" si="50"/>
        <v>Yes</v>
      </c>
      <c r="AW336" s="68" t="e">
        <f>IF(INDEX(DropDowns!$E$3:$E$336,MATCH("*"&amp;$AF336&amp;"*",$AF$2:$AF$651,0))="","",INDEX(DropDowns!$E$3:$E$336,MATCH("*"&amp;$AF336&amp;"*",$AF$2:$AF$651,0)))</f>
        <v>#VALUE!</v>
      </c>
      <c r="AX336" s="68" t="e">
        <f>IF(INDEX(DropDowns!$E$3:$E$336,MATCH("*"&amp;$AG336&amp;"*",$AG$2:$AG$651,0))="","",INDEX(DropDowns!$E$3:$E$336,MATCH("*"&amp;$AG336&amp;"*",$AG$2:$AG$651,0)))</f>
        <v>#REF!</v>
      </c>
      <c r="AY336" s="48" t="str">
        <f t="shared" si="55"/>
        <v>0349-MIL-IN-0011</v>
      </c>
      <c r="AZ336" s="48" t="str">
        <f t="shared" si="56"/>
        <v>Joanna Wiggins</v>
      </c>
      <c r="BA336" s="48" t="str">
        <f>$AZ336&amp;COUNTIF($AZ336:$AZ$651,$AZ336)</f>
        <v>Joanna Wiggins1</v>
      </c>
      <c r="BB336" s="68" t="str">
        <f>IF(INDEX('AAYME 2021_List'!$B$3:$B$311,MATCH($A336,'AAYME 2021_List'!$A$3:$A$311,0))="Yes","Yes","No")</f>
        <v>Yes</v>
      </c>
      <c r="BC336" s="48" t="str">
        <f>IF(INDEX('AAYME 2021_List'!$A$3:$A$311,MATCH($A336,'AAYME 2021_List'!$A$3:$A$311,0))=$A336,INDEX('AAYME 2021_List'!$C$3:$C$311,MATCH($A336,'AAYME 2021_List'!$A$3:$A$311,0)),"")</f>
        <v>06-Finalist</v>
      </c>
    </row>
    <row r="337" spans="1:55" x14ac:dyDescent="0.3">
      <c r="A337" s="48"/>
      <c r="B337" s="8">
        <v>350</v>
      </c>
      <c r="C337" s="143" t="s">
        <v>5100</v>
      </c>
      <c r="D337" s="143" t="s">
        <v>3912</v>
      </c>
      <c r="E337" s="143" t="s">
        <v>335</v>
      </c>
      <c r="F337" s="143" t="s">
        <v>169</v>
      </c>
      <c r="G337" s="8" t="s">
        <v>5101</v>
      </c>
      <c r="H337" s="8">
        <v>6623865199</v>
      </c>
      <c r="I337" s="143" t="s">
        <v>376</v>
      </c>
      <c r="J337" s="143" t="s">
        <v>2002</v>
      </c>
      <c r="K337" s="143" t="s">
        <v>724</v>
      </c>
      <c r="L337" s="8" t="s">
        <v>5102</v>
      </c>
      <c r="M337" s="8" t="s">
        <v>2783</v>
      </c>
      <c r="N337" s="8" t="s">
        <v>5101</v>
      </c>
      <c r="O337" s="8">
        <v>6623865199</v>
      </c>
      <c r="P337" s="143" t="s">
        <v>2159</v>
      </c>
      <c r="Q337" s="143" t="s">
        <v>45</v>
      </c>
      <c r="R337" s="8" t="s">
        <v>5103</v>
      </c>
      <c r="T337" s="143" t="s">
        <v>1593</v>
      </c>
      <c r="U337" s="143" t="s">
        <v>1593</v>
      </c>
      <c r="V337" s="8" t="s">
        <v>488</v>
      </c>
      <c r="W337" s="8">
        <v>39705</v>
      </c>
      <c r="X337" s="8" t="s">
        <v>348</v>
      </c>
      <c r="Y337" s="143" t="s">
        <v>228</v>
      </c>
      <c r="Z337" s="8" t="s">
        <v>2114</v>
      </c>
      <c r="AE337" s="233" t="s">
        <v>50</v>
      </c>
      <c r="AF337" s="8" t="s">
        <v>5104</v>
      </c>
      <c r="AG337" s="8" t="s">
        <v>5105</v>
      </c>
      <c r="AH337" s="8" t="s">
        <v>5106</v>
      </c>
      <c r="AI337" s="8" t="s">
        <v>369</v>
      </c>
      <c r="AL337" s="48" t="str">
        <f>IF($U337="","",IF(RIGHT($U337,4)=", MS",INDEX(DropDowns!$G$4:$G$1251,MATCH(TRIM($U337),DropDowns!$F$4:$F$1251,0)),INDEX(DropDowns!$G$4:$G$1251,MATCH(TRIM($U337)&amp;", MS",DropDowns!$F$4:$F$1251,0))))</f>
        <v>Lowndes</v>
      </c>
      <c r="AM337" s="48" t="s">
        <v>2130</v>
      </c>
      <c r="AN337" s="48" t="str">
        <f t="shared" si="51"/>
        <v>Tristian|Reed|atm2608@hotmail.com|9</v>
      </c>
      <c r="AO337" s="48" t="str">
        <f t="shared" si="52"/>
        <v>Tristian|Reed|9</v>
      </c>
      <c r="AP337" s="48" t="e">
        <f>INDEX(Transcripts_2021!$V$2:$V$324,MATCH($AN337,Transcripts_2021!$V$2:$V$324,0))</f>
        <v>#N/A</v>
      </c>
      <c r="AQ337" s="48" t="e">
        <f>INDEX(Transcripts_2021!$W$2:$W$324,MATCH($AO337,Transcripts_2021!$W$2:$W$324,0))</f>
        <v>#N/A</v>
      </c>
      <c r="AR337" s="68" t="e">
        <f t="shared" si="53"/>
        <v>#N/A</v>
      </c>
      <c r="AS337" s="68" t="e">
        <f t="shared" si="54"/>
        <v>#N/A</v>
      </c>
      <c r="AT337" s="48" t="str">
        <f t="shared" si="49"/>
        <v>0350</v>
      </c>
      <c r="AU337" s="48" t="e">
        <f>INDEX(Transcripts_2021!$AC$2:$AC$324,MATCH($AO337,Transcripts_2021!$W$2:$W$324,0))</f>
        <v>#N/A</v>
      </c>
      <c r="AV337" s="68" t="str">
        <f t="shared" si="50"/>
        <v>Yes</v>
      </c>
      <c r="AW337" s="68" t="e">
        <f>IF(INDEX(DropDowns!$E$3:$E$336,MATCH("*"&amp;$AF337&amp;"*",$AF$2:$AF$651,0))="","",INDEX(DropDowns!$E$3:$E$336,MATCH("*"&amp;$AF337&amp;"*",$AF$2:$AF$651,0)))</f>
        <v>#REF!</v>
      </c>
      <c r="AX337" s="68" t="e">
        <f>IF(INDEX(DropDowns!$E$3:$E$336,MATCH("*"&amp;$AG337&amp;"*",$AG$2:$AG$651,0))="","",INDEX(DropDowns!$E$3:$E$336,MATCH("*"&amp;$AG337&amp;"*",$AG$2:$AG$651,0)))</f>
        <v>#REF!</v>
      </c>
      <c r="AY337" s="48" t="e">
        <f t="shared" si="55"/>
        <v>#N/A</v>
      </c>
      <c r="AZ337" s="48" t="str">
        <f t="shared" si="56"/>
        <v>Aja White</v>
      </c>
      <c r="BA337" s="48" t="str">
        <f>$AZ337&amp;COUNTIF($AZ337:$AZ$651,$AZ337)</f>
        <v>Aja White1</v>
      </c>
      <c r="BB337" s="68" t="e">
        <f>IF(INDEX('AAYME 2021_List'!$B$3:$B$311,MATCH($A337,'AAYME 2021_List'!$A$3:$A$311,0))="Yes","Yes","No")</f>
        <v>#N/A</v>
      </c>
      <c r="BC337" s="8" t="s">
        <v>2131</v>
      </c>
    </row>
    <row r="338" spans="1:55" x14ac:dyDescent="0.3">
      <c r="A338" s="48" t="str">
        <f>$AT338&amp;"-"&amp;UPPER(LEFT($D338,3))&amp;"-"&amp;UPPER(LEFT($C338,2))&amp;"-"&amp;$AU338</f>
        <v>0351-AND-CA-0041</v>
      </c>
      <c r="B338" s="8">
        <v>351</v>
      </c>
      <c r="C338" s="143" t="s">
        <v>5107</v>
      </c>
      <c r="D338" s="143" t="s">
        <v>1127</v>
      </c>
      <c r="E338" s="143" t="s">
        <v>335</v>
      </c>
      <c r="F338" s="143" t="s">
        <v>170</v>
      </c>
      <c r="G338" s="8" t="s">
        <v>5108</v>
      </c>
      <c r="H338" s="8">
        <v>6626451832</v>
      </c>
      <c r="I338" s="143" t="s">
        <v>376</v>
      </c>
      <c r="J338" s="143" t="s">
        <v>5109</v>
      </c>
      <c r="K338" s="143" t="s">
        <v>1656</v>
      </c>
      <c r="L338" s="8" t="s">
        <v>5110</v>
      </c>
      <c r="M338" s="8" t="s">
        <v>5111</v>
      </c>
      <c r="N338" s="8" t="s">
        <v>5112</v>
      </c>
      <c r="O338" s="8">
        <v>6626451742</v>
      </c>
      <c r="P338" s="143" t="s">
        <v>2112</v>
      </c>
      <c r="Q338" s="143" t="s">
        <v>394</v>
      </c>
      <c r="R338" s="8" t="s">
        <v>5113</v>
      </c>
      <c r="T338" s="143" t="s">
        <v>1646</v>
      </c>
      <c r="U338" s="143" t="s">
        <v>1646</v>
      </c>
      <c r="V338" s="8" t="s">
        <v>488</v>
      </c>
      <c r="W338" s="8">
        <v>38614</v>
      </c>
      <c r="X338" s="8" t="s">
        <v>348</v>
      </c>
      <c r="Y338" s="143" t="s">
        <v>198</v>
      </c>
      <c r="Z338" s="8" t="s">
        <v>2114</v>
      </c>
      <c r="AB338" s="8" t="s">
        <v>2115</v>
      </c>
      <c r="AE338" s="233" t="s">
        <v>48</v>
      </c>
      <c r="AF338" s="8" t="s">
        <v>5114</v>
      </c>
      <c r="AG338" s="8" t="s">
        <v>5115</v>
      </c>
      <c r="AH338" s="8" t="s">
        <v>5116</v>
      </c>
      <c r="AI338" s="8" t="s">
        <v>2165</v>
      </c>
      <c r="AJ338" s="8" t="s">
        <v>5117</v>
      </c>
      <c r="AL338" s="48" t="str">
        <f>IF($U338="","",IF(RIGHT($U338,4)=", MS",INDEX(DropDowns!$G$4:$G$1251,MATCH(TRIM($U338),DropDowns!$F$4:$F$1251,0)),INDEX(DropDowns!$G$4:$G$1251,MATCH(TRIM($U338)&amp;", MS",DropDowns!$F$4:$F$1251,0))))</f>
        <v>Coahoma</v>
      </c>
      <c r="AM338" s="48" t="str">
        <f>IF(INDEX('AAYME 2021_List'!$A$3:$A$311,MATCH($A338,'AAYME 2021_List'!$A$3:$A$311,0))=$A338,INDEX('AAYME 2021_List'!$AC$3:$AC$311,MATCH($A338,'AAYME 2021_List'!$A$3:$A$311,0)),"")</f>
        <v>Coahoma</v>
      </c>
      <c r="AN338" s="48" t="str">
        <f t="shared" si="51"/>
        <v>Camilyn|Anderson|caanderson7515@cmsd.k12.ms.us|9</v>
      </c>
      <c r="AO338" s="48" t="str">
        <f t="shared" si="52"/>
        <v>Camilyn|Anderson|9</v>
      </c>
      <c r="AP338" s="48" t="e">
        <f>INDEX(Transcripts_2021!$V$2:$V$324,MATCH($AN338,Transcripts_2021!$V$2:$V$324,0))</f>
        <v>#N/A</v>
      </c>
      <c r="AQ338" s="48" t="str">
        <f>INDEX(Transcripts_2021!$W$2:$W$324,MATCH($AO338,Transcripts_2021!$W$2:$W$324,0))</f>
        <v>Camilyn|Anderson|9</v>
      </c>
      <c r="AR338" s="68" t="e">
        <f t="shared" si="53"/>
        <v>#N/A</v>
      </c>
      <c r="AS338" s="68" t="str">
        <f t="shared" si="54"/>
        <v>Yes</v>
      </c>
      <c r="AT338" s="48" t="str">
        <f t="shared" si="49"/>
        <v>0351</v>
      </c>
      <c r="AU338" s="48" t="str">
        <f>INDEX(Transcripts_2021!$AC$2:$AC$324,MATCH($AO338,Transcripts_2021!$W$2:$W$324,0))</f>
        <v>0041</v>
      </c>
      <c r="AV338" s="68" t="str">
        <f t="shared" si="50"/>
        <v>Yes</v>
      </c>
      <c r="AW338" s="68" t="e">
        <f>IF(INDEX(DropDowns!$E$3:$E$336,MATCH("*"&amp;$AF338&amp;"*",$AF$2:$AF$651,0))="","",INDEX(DropDowns!$E$3:$E$336,MATCH("*"&amp;$AF338&amp;"*",$AF$2:$AF$651,0)))</f>
        <v>#REF!</v>
      </c>
      <c r="AX338" s="68" t="e">
        <f>IF(INDEX(DropDowns!$E$3:$E$336,MATCH("*"&amp;$AG338&amp;"*",$AG$2:$AG$651,0))="","",INDEX(DropDowns!$E$3:$E$336,MATCH("*"&amp;$AG338&amp;"*",$AG$2:$AG$651,0)))</f>
        <v>#REF!</v>
      </c>
      <c r="AY338" s="48" t="str">
        <f t="shared" si="55"/>
        <v>0351-AND-CA-0041</v>
      </c>
      <c r="AZ338" s="48" t="str">
        <f t="shared" si="56"/>
        <v>Tracey Jones-Anderson</v>
      </c>
      <c r="BA338" s="48" t="str">
        <f>$AZ338&amp;COUNTIF($AZ338:$AZ$651,$AZ338)</f>
        <v>Tracey Jones-Anderson1</v>
      </c>
      <c r="BB338" s="68" t="str">
        <f>IF(INDEX('AAYME 2021_List'!$B$3:$B$311,MATCH($A338,'AAYME 2021_List'!$A$3:$A$311,0))="Yes","Yes","No")</f>
        <v>Yes</v>
      </c>
      <c r="BC338" s="48" t="str">
        <f>IF(INDEX('AAYME 2021_List'!$A$3:$A$311,MATCH($A338,'AAYME 2021_List'!$A$3:$A$311,0))=$A338,INDEX('AAYME 2021_List'!$C$3:$C$311,MATCH($A338,'AAYME 2021_List'!$A$3:$A$311,0)),"")</f>
        <v>06-Finalist</v>
      </c>
    </row>
    <row r="339" spans="1:55" x14ac:dyDescent="0.3">
      <c r="A339" s="48" t="str">
        <f>$AT339&amp;"-"&amp;UPPER(LEFT($D339,3))&amp;"-"&amp;UPPER(LEFT($C339,2))&amp;"-"&amp;$AU339</f>
        <v>0352-HOL-ZY-0274</v>
      </c>
      <c r="B339" s="8">
        <v>352</v>
      </c>
      <c r="C339" s="143" t="s">
        <v>5118</v>
      </c>
      <c r="D339" s="143" t="s">
        <v>210</v>
      </c>
      <c r="E339" s="143" t="s">
        <v>335</v>
      </c>
      <c r="F339" s="143" t="s">
        <v>170</v>
      </c>
      <c r="G339" s="8" t="s">
        <v>5119</v>
      </c>
      <c r="H339" s="8">
        <v>6622073425</v>
      </c>
      <c r="I339" s="143" t="s">
        <v>401</v>
      </c>
      <c r="J339" s="143" t="s">
        <v>5120</v>
      </c>
      <c r="K339" s="143" t="s">
        <v>5121</v>
      </c>
      <c r="L339" s="8" t="s">
        <v>1787</v>
      </c>
      <c r="M339" s="8" t="s">
        <v>5122</v>
      </c>
      <c r="N339" s="8" t="s">
        <v>5119</v>
      </c>
      <c r="O339" s="8">
        <v>6622073425</v>
      </c>
      <c r="P339" s="143"/>
      <c r="Q339" s="143"/>
      <c r="R339" s="8" t="s">
        <v>5123</v>
      </c>
      <c r="S339" s="8" t="s">
        <v>5124</v>
      </c>
      <c r="T339" s="143" t="s">
        <v>430</v>
      </c>
      <c r="U339" s="143" t="s">
        <v>430</v>
      </c>
      <c r="V339" s="8" t="s">
        <v>488</v>
      </c>
      <c r="W339" s="8">
        <v>39038</v>
      </c>
      <c r="X339" s="8" t="s">
        <v>348</v>
      </c>
      <c r="Y339" s="143" t="s">
        <v>5061</v>
      </c>
      <c r="Z339" s="8" t="s">
        <v>2114</v>
      </c>
      <c r="AB339" s="8" t="s">
        <v>2115</v>
      </c>
      <c r="AE339" s="233" t="s">
        <v>49</v>
      </c>
      <c r="AF339" s="8" t="s">
        <v>5125</v>
      </c>
      <c r="AG339" s="8" t="s">
        <v>5126</v>
      </c>
      <c r="AI339" s="8" t="s">
        <v>369</v>
      </c>
      <c r="AL339" s="48" t="str">
        <f>IF($U339="","",IF(RIGHT($U339,4)=", MS",INDEX(DropDowns!$G$4:$G$1251,MATCH(TRIM($U339),DropDowns!$F$4:$F$1251,0)),INDEX(DropDowns!$G$4:$G$1251,MATCH(TRIM($U339)&amp;", MS",DropDowns!$F$4:$F$1251,0))))</f>
        <v>Humphreys</v>
      </c>
      <c r="AM339" s="48" t="str">
        <f>IF(INDEX('AAYME 2021_List'!$A$3:$A$311,MATCH($A339,'AAYME 2021_List'!$A$3:$A$311,0))=$A339,INDEX('AAYME 2021_List'!$AC$3:$AC$311,MATCH($A339,'AAYME 2021_List'!$A$3:$A$311,0)),"")</f>
        <v>Humphreys</v>
      </c>
      <c r="AN339" s="48" t="str">
        <f t="shared" si="51"/>
        <v>Zyionn|Holmes|fubullock@gmail.com|8</v>
      </c>
      <c r="AO339" s="48" t="str">
        <f t="shared" si="52"/>
        <v>Zyionn|Holmes|8</v>
      </c>
      <c r="AP339" s="48" t="e">
        <f>INDEX(Transcripts_2021!$V$2:$V$324,MATCH($AN339,Transcripts_2021!$V$2:$V$324,0))</f>
        <v>#N/A</v>
      </c>
      <c r="AQ339" s="48" t="str">
        <f>INDEX(Transcripts_2021!$W$2:$W$324,MATCH($AO339,Transcripts_2021!$W$2:$W$324,0))</f>
        <v>Zyionn|Holmes|8</v>
      </c>
      <c r="AR339" s="68" t="e">
        <f t="shared" si="53"/>
        <v>#N/A</v>
      </c>
      <c r="AS339" s="68" t="str">
        <f t="shared" si="54"/>
        <v>Yes</v>
      </c>
      <c r="AT339" s="48" t="str">
        <f t="shared" si="49"/>
        <v>0352</v>
      </c>
      <c r="AU339" s="48" t="str">
        <f>INDEX(Transcripts_2021!$AC$2:$AC$324,MATCH($AO339,Transcripts_2021!$W$2:$W$324,0))</f>
        <v>0274</v>
      </c>
      <c r="AV339" s="70" t="str">
        <f t="shared" si="50"/>
        <v>No</v>
      </c>
      <c r="AW339" s="68" t="e">
        <f>IF(INDEX(DropDowns!$E$3:$E$336,MATCH("*"&amp;$AF339&amp;"*",$AF$2:$AF$651,0))="","",INDEX(DropDowns!$E$3:$E$336,MATCH("*"&amp;$AF339&amp;"*",$AF$2:$AF$651,0)))</f>
        <v>#VALUE!</v>
      </c>
      <c r="AX339" s="68" t="e">
        <f>IF(INDEX(DropDowns!$E$3:$E$336,MATCH("*"&amp;$AG339&amp;"*",$AG$2:$AG$651,0))="","",INDEX(DropDowns!$E$3:$E$336,MATCH("*"&amp;$AG339&amp;"*",$AG$2:$AG$651,0)))</f>
        <v>#REF!</v>
      </c>
      <c r="AY339" s="48" t="str">
        <f t="shared" si="55"/>
        <v>0352-HOL-ZY-0274</v>
      </c>
      <c r="AZ339" s="48" t="str">
        <f t="shared" si="56"/>
        <v>Florence Bullock</v>
      </c>
      <c r="BA339" s="48" t="str">
        <f>$AZ339&amp;COUNTIF($AZ339:$AZ$651,$AZ339)</f>
        <v>Florence Bullock1</v>
      </c>
      <c r="BB339" s="68" t="str">
        <f>IF(INDEX('AAYME 2021_List'!$B$3:$B$311,MATCH($A339,'AAYME 2021_List'!$A$3:$A$311,0))="Yes","Yes","No")</f>
        <v>No</v>
      </c>
      <c r="BC339" s="48" t="str">
        <f>IF(INDEX('AAYME 2021_List'!$A$3:$A$311,MATCH($A339,'AAYME 2021_List'!$A$3:$A$311,0))=$A339,INDEX('AAYME 2021_List'!$C$3:$C$311,MATCH($A339,'AAYME 2021_List'!$A$3:$A$311,0)),"")</f>
        <v>99-Not Selected</v>
      </c>
    </row>
    <row r="340" spans="1:55" x14ac:dyDescent="0.3">
      <c r="A340" s="48"/>
      <c r="B340" s="8">
        <v>353</v>
      </c>
      <c r="C340" s="143" t="s">
        <v>5127</v>
      </c>
      <c r="D340" s="143" t="s">
        <v>736</v>
      </c>
      <c r="E340" s="143" t="s">
        <v>335</v>
      </c>
      <c r="F340" s="143" t="s">
        <v>170</v>
      </c>
      <c r="G340" s="8" t="s">
        <v>5128</v>
      </c>
      <c r="H340" s="8">
        <v>6013177507</v>
      </c>
      <c r="I340" s="143" t="s">
        <v>340</v>
      </c>
      <c r="J340" s="143" t="s">
        <v>4633</v>
      </c>
      <c r="K340" s="143" t="s">
        <v>5129</v>
      </c>
      <c r="L340" s="8" t="s">
        <v>5130</v>
      </c>
      <c r="M340" s="8" t="s">
        <v>736</v>
      </c>
      <c r="N340" s="8" t="s">
        <v>5131</v>
      </c>
      <c r="O340" s="8">
        <v>6012127509</v>
      </c>
      <c r="P340" s="143" t="s">
        <v>2112</v>
      </c>
      <c r="Q340" s="143" t="s">
        <v>45</v>
      </c>
      <c r="R340" s="8" t="s">
        <v>5132</v>
      </c>
      <c r="T340" s="143" t="s">
        <v>214</v>
      </c>
      <c r="U340" s="143" t="s">
        <v>214</v>
      </c>
      <c r="V340" s="8" t="s">
        <v>488</v>
      </c>
      <c r="W340" s="8">
        <v>39211</v>
      </c>
      <c r="X340" s="8" t="s">
        <v>348</v>
      </c>
      <c r="Y340" s="143" t="s">
        <v>209</v>
      </c>
      <c r="Z340" s="8" t="s">
        <v>2114</v>
      </c>
      <c r="AB340" s="8" t="s">
        <v>2115</v>
      </c>
      <c r="AE340" s="233" t="s">
        <v>48</v>
      </c>
      <c r="AF340" s="8" t="s">
        <v>5133</v>
      </c>
      <c r="AG340" s="8" t="s">
        <v>5134</v>
      </c>
      <c r="AI340" s="8" t="s">
        <v>2165</v>
      </c>
      <c r="AJ340" s="8" t="s">
        <v>5135</v>
      </c>
      <c r="AL340" s="48" t="str">
        <f>IF($U340="","",IF(RIGHT($U340,4)=", MS",INDEX(DropDowns!$G$4:$G$1251,MATCH(TRIM($U340),DropDowns!$F$4:$F$1251,0)),INDEX(DropDowns!$G$4:$G$1251,MATCH(TRIM($U340)&amp;", MS",DropDowns!$F$4:$F$1251,0))))</f>
        <v>Hinds</v>
      </c>
      <c r="AM340" s="48" t="s">
        <v>2130</v>
      </c>
      <c r="AN340" s="48" t="str">
        <f t="shared" si="51"/>
        <v>Marlasha|Johnson|marlashajohnson@icloud.com|7</v>
      </c>
      <c r="AO340" s="48" t="str">
        <f t="shared" si="52"/>
        <v>Marlasha|Johnson|7</v>
      </c>
      <c r="AP340" s="48" t="e">
        <f>INDEX(Transcripts_2021!$V$2:$V$324,MATCH($AN340,Transcripts_2021!$V$2:$V$324,0))</f>
        <v>#N/A</v>
      </c>
      <c r="AQ340" s="48" t="e">
        <f>INDEX(Transcripts_2021!$W$2:$W$324,MATCH($AO340,Transcripts_2021!$W$2:$W$324,0))</f>
        <v>#N/A</v>
      </c>
      <c r="AR340" s="68" t="e">
        <f t="shared" si="53"/>
        <v>#N/A</v>
      </c>
      <c r="AS340" s="68" t="e">
        <f t="shared" si="54"/>
        <v>#N/A</v>
      </c>
      <c r="AT340" s="48" t="str">
        <f t="shared" si="49"/>
        <v>0353</v>
      </c>
      <c r="AU340" s="48" t="e">
        <f>INDEX(Transcripts_2021!$AC$2:$AC$324,MATCH($AO340,Transcripts_2021!$W$2:$W$324,0))</f>
        <v>#N/A</v>
      </c>
      <c r="AV340" s="70" t="str">
        <f t="shared" si="50"/>
        <v>Yes</v>
      </c>
      <c r="AW340" s="68" t="e">
        <f>IF(INDEX(DropDowns!$E$3:$E$336,MATCH("*"&amp;$AF340&amp;"*",$AF$2:$AF$651,0))="","",INDEX(DropDowns!$E$3:$E$336,MATCH("*"&amp;$AF340&amp;"*",$AF$2:$AF$651,0)))</f>
        <v>#REF!</v>
      </c>
      <c r="AX340" s="68" t="e">
        <f>IF(INDEX(DropDowns!$E$3:$E$336,MATCH("*"&amp;$AG340&amp;"*",$AG$2:$AG$651,0))="","",INDEX(DropDowns!$E$3:$E$336,MATCH("*"&amp;$AG340&amp;"*",$AG$2:$AG$651,0)))</f>
        <v>#REF!</v>
      </c>
      <c r="AY340" s="48" t="e">
        <f t="shared" si="55"/>
        <v>#N/A</v>
      </c>
      <c r="AZ340" s="48" t="str">
        <f t="shared" si="56"/>
        <v>Lakeesha Johnson</v>
      </c>
      <c r="BA340" s="48" t="str">
        <f>$AZ340&amp;COUNTIF($AZ340:$AZ$651,$AZ340)</f>
        <v>Lakeesha Johnson1</v>
      </c>
      <c r="BB340" s="68" t="e">
        <f>IF(INDEX('AAYME 2021_List'!$B$3:$B$311,MATCH($A340,'AAYME 2021_List'!$A$3:$A$311,0))="Yes","Yes","No")</f>
        <v>#N/A</v>
      </c>
      <c r="BC340" s="8" t="s">
        <v>2131</v>
      </c>
    </row>
    <row r="341" spans="1:55" x14ac:dyDescent="0.3">
      <c r="A341" s="146" t="str">
        <f>$AT341&amp;"-"&amp;UPPER(LEFT($D341,3))&amp;"-"&amp;UPPER(LEFT($C341,2))&amp;"-"&amp;$AU341</f>
        <v>0354-JOH-LA-0015</v>
      </c>
      <c r="B341" s="8">
        <v>354</v>
      </c>
      <c r="C341" s="143" t="s">
        <v>5136</v>
      </c>
      <c r="D341" s="143" t="s">
        <v>736</v>
      </c>
      <c r="E341" s="143" t="s">
        <v>335</v>
      </c>
      <c r="F341" s="143" t="s">
        <v>169</v>
      </c>
      <c r="G341" s="8" t="s">
        <v>5137</v>
      </c>
      <c r="H341" s="8">
        <v>6626786537</v>
      </c>
      <c r="I341" s="143" t="s">
        <v>340</v>
      </c>
      <c r="J341" s="143" t="s">
        <v>5138</v>
      </c>
      <c r="K341" s="143" t="s">
        <v>5139</v>
      </c>
      <c r="L341" s="8" t="s">
        <v>5140</v>
      </c>
      <c r="M341" s="8" t="s">
        <v>1302</v>
      </c>
      <c r="N341" s="8" t="s">
        <v>5141</v>
      </c>
      <c r="O341" s="8">
        <v>6623741707</v>
      </c>
      <c r="P341" s="143" t="s">
        <v>2112</v>
      </c>
      <c r="Q341" s="143" t="s">
        <v>45</v>
      </c>
      <c r="R341" s="8" t="s">
        <v>5142</v>
      </c>
      <c r="T341" s="143" t="s">
        <v>3322</v>
      </c>
      <c r="U341" s="143" t="s">
        <v>3322</v>
      </c>
      <c r="V341" s="8" t="s">
        <v>488</v>
      </c>
      <c r="W341" s="8">
        <v>38801</v>
      </c>
      <c r="X341" s="8" t="s">
        <v>348</v>
      </c>
      <c r="Y341" s="143" t="s">
        <v>5143</v>
      </c>
      <c r="Z341" s="8" t="s">
        <v>2114</v>
      </c>
      <c r="AB341" s="8" t="s">
        <v>2115</v>
      </c>
      <c r="AE341" s="233" t="s">
        <v>48</v>
      </c>
      <c r="AF341" s="8" t="s">
        <v>5144</v>
      </c>
      <c r="AG341" s="8" t="s">
        <v>5145</v>
      </c>
      <c r="AI341" s="8" t="s">
        <v>442</v>
      </c>
      <c r="AL341" s="48" t="str">
        <f>IF($U341="","",IF(RIGHT($U341,4)=", MS",INDEX(DropDowns!$G$4:$G$1251,MATCH(TRIM($U341),DropDowns!$F$4:$F$1251,0)),INDEX(DropDowns!$G$4:$G$1251,MATCH(TRIM($U341)&amp;", MS",DropDowns!$F$4:$F$1251,0))))</f>
        <v>Lee</v>
      </c>
      <c r="AM341" s="48" t="str">
        <f>IF(INDEX('AAYME 2021_List'!$A$3:$A$311,MATCH($A341,'AAYME 2021_List'!$A$3:$A$311,0))=$A341,INDEX('AAYME 2021_List'!$AC$3:$AC$311,MATCH($A341,'AAYME 2021_List'!$A$3:$A$311,0)),"")</f>
        <v>Lee</v>
      </c>
      <c r="AN341" s="48" t="str">
        <f t="shared" si="51"/>
        <v>LaBrone|Johnson|labronejr@yahoo.com|7</v>
      </c>
      <c r="AO341" s="48" t="str">
        <f t="shared" si="52"/>
        <v>LaBrone|Johnson|7</v>
      </c>
      <c r="AP341" s="48" t="str">
        <f>INDEX(Transcripts_2021!$V$2:$V$324,MATCH($AN341,Transcripts_2021!$V$2:$V$324,0))</f>
        <v>Labrone|Johnson|labronejr@yahoo.com|7</v>
      </c>
      <c r="AQ341" s="48" t="str">
        <f>INDEX(Transcripts_2021!$W$2:$W$324,MATCH($AO341,Transcripts_2021!$W$2:$W$324,0))</f>
        <v>Labrone|Johnson|7</v>
      </c>
      <c r="AR341" s="68" t="str">
        <f t="shared" si="53"/>
        <v>Yes</v>
      </c>
      <c r="AS341" s="68" t="str">
        <f t="shared" si="54"/>
        <v>Yes</v>
      </c>
      <c r="AT341" s="48" t="str">
        <f t="shared" si="49"/>
        <v>0354</v>
      </c>
      <c r="AU341" s="48" t="str">
        <f>INDEX(Transcripts_2021!$AC$2:$AC$324,MATCH($AO341,Transcripts_2021!$W$2:$W$324,0))</f>
        <v>0015</v>
      </c>
      <c r="AV341" s="68" t="str">
        <f t="shared" si="50"/>
        <v>Yes</v>
      </c>
      <c r="AW341" s="68" t="e">
        <f>IF(INDEX(DropDowns!$E$3:$E$336,MATCH("*"&amp;$AF341&amp;"*",$AF$2:$AF$651,0))="","",INDEX(DropDowns!$E$3:$E$336,MATCH("*"&amp;$AF341&amp;"*",$AF$2:$AF$651,0)))</f>
        <v>#VALUE!</v>
      </c>
      <c r="AX341" s="68" t="e">
        <f>IF(INDEX(DropDowns!$E$3:$E$336,MATCH("*"&amp;$AG341&amp;"*",$AG$2:$AG$651,0))="","",INDEX(DropDowns!$E$3:$E$336,MATCH("*"&amp;$AG341&amp;"*",$AG$2:$AG$651,0)))</f>
        <v>#REF!</v>
      </c>
      <c r="AY341" s="48" t="str">
        <f t="shared" si="55"/>
        <v>0354-JOH-LA-0015</v>
      </c>
      <c r="AZ341" s="48" t="str">
        <f t="shared" si="56"/>
        <v>Neeka Sanders</v>
      </c>
      <c r="BA341" s="48" t="str">
        <f>$AZ341&amp;COUNTIF($AZ341:$AZ$651,$AZ341)</f>
        <v>Neeka Sanders1</v>
      </c>
      <c r="BB341" s="68" t="str">
        <f>IF(INDEX('AAYME 2021_List'!$B$3:$B$311,MATCH($A341,'AAYME 2021_List'!$A$3:$A$311,0))="Yes","Yes","No")</f>
        <v>Yes</v>
      </c>
      <c r="BC341" s="48" t="str">
        <f>IF(INDEX('AAYME 2021_List'!$A$3:$A$311,MATCH($A341,'AAYME 2021_List'!$A$3:$A$311,0))=$A341,INDEX('AAYME 2021_List'!$C$3:$C$311,MATCH($A341,'AAYME 2021_List'!$A$3:$A$311,0)),"")</f>
        <v>06-Finalist</v>
      </c>
    </row>
    <row r="342" spans="1:55" x14ac:dyDescent="0.3">
      <c r="A342" s="48"/>
      <c r="B342" s="8">
        <v>355</v>
      </c>
      <c r="C342" s="143" t="s">
        <v>1629</v>
      </c>
      <c r="D342" s="143" t="s">
        <v>884</v>
      </c>
      <c r="E342" s="143" t="s">
        <v>335</v>
      </c>
      <c r="F342" s="143" t="s">
        <v>170</v>
      </c>
      <c r="G342" s="8" t="s">
        <v>5146</v>
      </c>
      <c r="H342" s="8">
        <v>6623672304</v>
      </c>
      <c r="I342" s="143" t="s">
        <v>401</v>
      </c>
      <c r="J342" s="143" t="s">
        <v>3622</v>
      </c>
      <c r="K342" s="143" t="s">
        <v>3623</v>
      </c>
      <c r="L342" s="8" t="s">
        <v>5147</v>
      </c>
      <c r="M342" s="8" t="s">
        <v>1636</v>
      </c>
      <c r="N342" s="8" t="s">
        <v>1637</v>
      </c>
      <c r="O342" s="8">
        <v>6623673956</v>
      </c>
      <c r="P342" s="143" t="s">
        <v>2159</v>
      </c>
      <c r="Q342" s="143" t="s">
        <v>43</v>
      </c>
      <c r="R342" s="8" t="s">
        <v>1632</v>
      </c>
      <c r="T342" s="143" t="s">
        <v>1633</v>
      </c>
      <c r="U342" s="143" t="s">
        <v>1633</v>
      </c>
      <c r="V342" s="8" t="s">
        <v>488</v>
      </c>
      <c r="W342" s="8">
        <v>38664</v>
      </c>
      <c r="X342" s="8" t="s">
        <v>348</v>
      </c>
      <c r="Y342" s="143" t="s">
        <v>256</v>
      </c>
      <c r="Z342" s="8" t="s">
        <v>2114</v>
      </c>
      <c r="AB342" s="8" t="s">
        <v>2115</v>
      </c>
      <c r="AE342" s="233" t="s">
        <v>49</v>
      </c>
      <c r="AF342" s="8" t="s">
        <v>5148</v>
      </c>
      <c r="AG342" s="8" t="s">
        <v>5149</v>
      </c>
      <c r="AH342" s="8" t="s">
        <v>5150</v>
      </c>
      <c r="AI342" s="8" t="s">
        <v>720</v>
      </c>
      <c r="AJ342" s="8" t="s">
        <v>5151</v>
      </c>
      <c r="AK342" s="8" t="s">
        <v>5152</v>
      </c>
      <c r="AL342" s="48" t="str">
        <f>IF($U342="","",IF(RIGHT($U342,4)=", MS",INDEX(DropDowns!$G$4:$G$1251,MATCH(TRIM($U342),DropDowns!$F$4:$F$1251,0)),INDEX(DropDowns!$G$4:$G$1251,MATCH(TRIM($U342)&amp;", MS",DropDowns!$F$4:$F$1251,0))))</f>
        <v>Tunica</v>
      </c>
      <c r="AM342" s="48" t="s">
        <v>2130</v>
      </c>
      <c r="AN342" s="48" t="str">
        <f t="shared" si="51"/>
        <v>Savon|Williams|Williamssav2025@tunicak12.org|8</v>
      </c>
      <c r="AO342" s="48" t="str">
        <f t="shared" si="52"/>
        <v>Savon|Williams|8</v>
      </c>
      <c r="AP342" s="48" t="e">
        <f>INDEX(Transcripts_2021!$V$2:$V$324,MATCH($AN342,Transcripts_2021!$V$2:$V$324,0))</f>
        <v>#N/A</v>
      </c>
      <c r="AQ342" s="48" t="e">
        <f>INDEX(Transcripts_2021!$W$2:$W$324,MATCH($AO342,Transcripts_2021!$W$2:$W$324,0))</f>
        <v>#N/A</v>
      </c>
      <c r="AR342" s="68" t="e">
        <f t="shared" si="53"/>
        <v>#N/A</v>
      </c>
      <c r="AS342" s="68" t="e">
        <f t="shared" si="54"/>
        <v>#N/A</v>
      </c>
      <c r="AT342" s="48" t="str">
        <f t="shared" si="49"/>
        <v>0355</v>
      </c>
      <c r="AU342" s="48" t="e">
        <f>INDEX(Transcripts_2021!$AC$2:$AC$324,MATCH($AO342,Transcripts_2021!$W$2:$W$324,0))</f>
        <v>#N/A</v>
      </c>
      <c r="AV342" s="68" t="str">
        <f t="shared" si="50"/>
        <v>Yes</v>
      </c>
      <c r="AW342" s="68" t="e">
        <f>IF(INDEX(DropDowns!$E$3:$E$336,MATCH("*"&amp;$AF342&amp;"*",$AF$2:$AF$651,0))="","",INDEX(DropDowns!$E$3:$E$336,MATCH("*"&amp;$AF342&amp;"*",$AF$2:$AF$651,0)))</f>
        <v>#REF!</v>
      </c>
      <c r="AX342" s="68" t="e">
        <f>IF(INDEX(DropDowns!$E$3:$E$336,MATCH("*"&amp;$AG342&amp;"*",$AG$2:$AG$651,0))="","",INDEX(DropDowns!$E$3:$E$336,MATCH("*"&amp;$AG342&amp;"*",$AG$2:$AG$651,0)))</f>
        <v>#VALUE!</v>
      </c>
      <c r="AY342" s="48" t="e">
        <f t="shared" si="55"/>
        <v>#N/A</v>
      </c>
      <c r="AZ342" s="48" t="str">
        <f t="shared" si="56"/>
        <v>DeLisha Rudd</v>
      </c>
      <c r="BA342" s="48" t="str">
        <f>$AZ342&amp;COUNTIF($AZ342:$AZ$651,$AZ342)</f>
        <v>DeLisha Rudd1</v>
      </c>
      <c r="BB342" s="68" t="e">
        <f>IF(INDEX('AAYME 2021_List'!$B$3:$B$311,MATCH($A342,'AAYME 2021_List'!$A$3:$A$311,0))="Yes","Yes","No")</f>
        <v>#N/A</v>
      </c>
      <c r="BC342" s="8" t="s">
        <v>2131</v>
      </c>
    </row>
    <row r="343" spans="1:55" x14ac:dyDescent="0.3">
      <c r="A343" s="48" t="str">
        <f>$AT343&amp;"-"&amp;UPPER(LEFT($D343,3))&amp;"-"&amp;UPPER(LEFT($C343,2))&amp;"-"&amp;$AU343</f>
        <v>0356-WIL-NY-0312</v>
      </c>
      <c r="B343" s="8">
        <v>356</v>
      </c>
      <c r="C343" s="143" t="s">
        <v>5153</v>
      </c>
      <c r="D343" s="143" t="s">
        <v>2573</v>
      </c>
      <c r="E343" s="143" t="s">
        <v>335</v>
      </c>
      <c r="F343" s="143" t="s">
        <v>170</v>
      </c>
      <c r="H343" s="8">
        <v>6019461582</v>
      </c>
      <c r="I343" s="143" t="s">
        <v>376</v>
      </c>
      <c r="J343" s="143" t="s">
        <v>5154</v>
      </c>
      <c r="K343" s="143" t="s">
        <v>229</v>
      </c>
      <c r="L343" s="8" t="s">
        <v>5155</v>
      </c>
      <c r="M343" s="8" t="s">
        <v>1280</v>
      </c>
      <c r="N343" s="8" t="s">
        <v>5156</v>
      </c>
      <c r="O343" s="8">
        <v>6019461582</v>
      </c>
      <c r="P343" s="143" t="s">
        <v>2112</v>
      </c>
      <c r="Q343" s="143" t="s">
        <v>45</v>
      </c>
      <c r="R343" s="8" t="s">
        <v>5157</v>
      </c>
      <c r="T343" s="143" t="s">
        <v>229</v>
      </c>
      <c r="U343" s="143" t="s">
        <v>229</v>
      </c>
      <c r="V343" s="8" t="s">
        <v>488</v>
      </c>
      <c r="W343" s="8">
        <v>39111</v>
      </c>
      <c r="X343" s="8" t="s">
        <v>348</v>
      </c>
      <c r="Y343" s="143" t="s">
        <v>229</v>
      </c>
      <c r="Z343" s="8" t="s">
        <v>2114</v>
      </c>
      <c r="AB343" s="8" t="s">
        <v>2115</v>
      </c>
      <c r="AE343" s="233" t="s">
        <v>48</v>
      </c>
      <c r="AF343" s="8" t="s">
        <v>5158</v>
      </c>
      <c r="AG343" s="8" t="s">
        <v>5159</v>
      </c>
      <c r="AL343" s="48" t="str">
        <f>IF($U343="","",IF(RIGHT($U343,4)=", MS",INDEX(DropDowns!$G$4:$G$1251,MATCH(TRIM($U343),DropDowns!$F$4:$F$1251,0)),INDEX(DropDowns!$G$4:$G$1251,MATCH(TRIM($U343)&amp;", MS",DropDowns!$F$4:$F$1251,0))))</f>
        <v>Madison</v>
      </c>
      <c r="AM343" s="48" t="str">
        <f>IF(INDEX('AAYME 2021_List'!$A$3:$A$311,MATCH($A343,'AAYME 2021_List'!$A$3:$A$311,0))=$A343,INDEX('AAYME 2021_List'!$AC$3:$AC$311,MATCH($A343,'AAYME 2021_List'!$A$3:$A$311,0)),"")</f>
        <v>Madison</v>
      </c>
      <c r="AN343" s="48" t="str">
        <f t="shared" si="51"/>
        <v>Nyla (twin)|Wilson||9</v>
      </c>
      <c r="AO343" s="48" t="str">
        <f t="shared" si="52"/>
        <v>Nyla (twin)|Wilson|9</v>
      </c>
      <c r="AP343" s="48" t="e">
        <f>INDEX(Transcripts_2021!$V$2:$V$324,MATCH($AN343,Transcripts_2021!$V$2:$V$324,0))</f>
        <v>#N/A</v>
      </c>
      <c r="AQ343" s="48" t="str">
        <f>INDEX(Transcripts_2021!$W$2:$W$324,MATCH($AO343,Transcripts_2021!$W$2:$W$324,0))</f>
        <v>Nyla (twin)|Wilson|9</v>
      </c>
      <c r="AR343" s="68" t="e">
        <f t="shared" si="53"/>
        <v>#N/A</v>
      </c>
      <c r="AS343" s="68" t="str">
        <f t="shared" si="54"/>
        <v>Yes</v>
      </c>
      <c r="AT343" s="48" t="str">
        <f t="shared" si="49"/>
        <v>0356</v>
      </c>
      <c r="AU343" s="48" t="str">
        <f>INDEX(Transcripts_2021!$AC$2:$AC$324,MATCH($AO343,Transcripts_2021!$W$2:$W$324,0))</f>
        <v>0312</v>
      </c>
      <c r="AV343" s="68" t="str">
        <f t="shared" si="50"/>
        <v>Yes</v>
      </c>
      <c r="AW343" s="68" t="e">
        <f>IF(INDEX(DropDowns!$E$3:$E$336,MATCH("*"&amp;$AF343&amp;"*",$AF$2:$AF$651,0))="","",INDEX(DropDowns!$E$3:$E$336,MATCH("*"&amp;$AF343&amp;"*",$AF$2:$AF$651,0)))</f>
        <v>#REF!</v>
      </c>
      <c r="AX343" s="68" t="e">
        <f>IF(INDEX(DropDowns!$E$3:$E$336,MATCH("*"&amp;$AG343&amp;"*",$AG$2:$AG$651,0))="","",INDEX(DropDowns!$E$3:$E$336,MATCH("*"&amp;$AG343&amp;"*",$AG$2:$AG$651,0)))</f>
        <v>#REF!</v>
      </c>
      <c r="AY343" s="48" t="str">
        <f t="shared" si="55"/>
        <v>0356-WIL-NY-0312</v>
      </c>
      <c r="AZ343" s="48" t="str">
        <f t="shared" si="56"/>
        <v>Skyla Wilson</v>
      </c>
      <c r="BA343" s="48" t="str">
        <f>$AZ343&amp;COUNTIF($AZ343:$AZ$651,$AZ343)</f>
        <v>Skyla Wilson2</v>
      </c>
      <c r="BB343" s="68" t="str">
        <f>IF(INDEX('AAYME 2021_List'!$B$3:$B$311,MATCH($A343,'AAYME 2021_List'!$A$3:$A$311,0))="Yes","Yes","No")</f>
        <v>No</v>
      </c>
      <c r="BC343" s="48" t="str">
        <f>IF(INDEX('AAYME 2021_List'!$A$3:$A$311,MATCH($A343,'AAYME 2021_List'!$A$3:$A$311,0))=$A343,INDEX('AAYME 2021_List'!$C$3:$C$311,MATCH($A343,'AAYME 2021_List'!$A$3:$A$311,0)),"")</f>
        <v>99-Not Selected</v>
      </c>
    </row>
    <row r="344" spans="1:55" x14ac:dyDescent="0.3">
      <c r="A344" s="48" t="str">
        <f>$AT344&amp;"-"&amp;UPPER(LEFT($D344,3))&amp;"-"&amp;UPPER(LEFT($C344,2))&amp;"-"&amp;$AU344</f>
        <v>0357-WIL-NY-0313</v>
      </c>
      <c r="B344" s="8">
        <v>357</v>
      </c>
      <c r="C344" s="143" t="s">
        <v>5160</v>
      </c>
      <c r="D344" s="143" t="s">
        <v>1280</v>
      </c>
      <c r="E344" s="143" t="s">
        <v>335</v>
      </c>
      <c r="F344" s="143" t="s">
        <v>170</v>
      </c>
      <c r="H344" s="8">
        <v>6019461582</v>
      </c>
      <c r="I344" s="143" t="s">
        <v>376</v>
      </c>
      <c r="J344" s="143" t="s">
        <v>5154</v>
      </c>
      <c r="K344" s="143" t="s">
        <v>229</v>
      </c>
      <c r="L344" s="8" t="s">
        <v>5155</v>
      </c>
      <c r="M344" s="8" t="s">
        <v>1280</v>
      </c>
      <c r="N344" s="8" t="s">
        <v>5156</v>
      </c>
      <c r="O344" s="8">
        <v>6019461582</v>
      </c>
      <c r="P344" s="143" t="s">
        <v>2112</v>
      </c>
      <c r="Q344" s="143" t="s">
        <v>45</v>
      </c>
      <c r="R344" s="8" t="s">
        <v>5161</v>
      </c>
      <c r="T344" s="143" t="s">
        <v>229</v>
      </c>
      <c r="U344" s="143" t="s">
        <v>229</v>
      </c>
      <c r="V344" s="8" t="s">
        <v>488</v>
      </c>
      <c r="W344" s="8">
        <v>39110</v>
      </c>
      <c r="X344" s="8" t="s">
        <v>348</v>
      </c>
      <c r="Y344" s="143" t="s">
        <v>229</v>
      </c>
      <c r="Z344" s="8" t="s">
        <v>2114</v>
      </c>
      <c r="AB344" s="8" t="s">
        <v>2115</v>
      </c>
      <c r="AE344" s="233" t="s">
        <v>48</v>
      </c>
      <c r="AF344" s="8" t="s">
        <v>5162</v>
      </c>
      <c r="AG344" s="8" t="s">
        <v>5163</v>
      </c>
      <c r="AI344" s="8" t="s">
        <v>369</v>
      </c>
      <c r="AL344" s="48" t="str">
        <f>IF($U344="","",IF(RIGHT($U344,4)=", MS",INDEX(DropDowns!$G$4:$G$1251,MATCH(TRIM($U344),DropDowns!$F$4:$F$1251,0)),INDEX(DropDowns!$G$4:$G$1251,MATCH(TRIM($U344)&amp;", MS",DropDowns!$F$4:$F$1251,0))))</f>
        <v>Madison</v>
      </c>
      <c r="AM344" s="48" t="str">
        <f>IF(INDEX('AAYME 2021_List'!$A$3:$A$311,MATCH($A344,'AAYME 2021_List'!$A$3:$A$311,0))=$A344,INDEX('AAYME 2021_List'!$AC$3:$AC$311,MATCH($A344,'AAYME 2021_List'!$A$3:$A$311,0)),"")</f>
        <v>Madison</v>
      </c>
      <c r="AN344" s="48" t="str">
        <f t="shared" si="51"/>
        <v>Nyja (twin)|Wilson||9</v>
      </c>
      <c r="AO344" s="48" t="str">
        <f t="shared" si="52"/>
        <v>Nyja (twin)|Wilson|9</v>
      </c>
      <c r="AP344" s="48" t="e">
        <f>INDEX(Transcripts_2021!$V$2:$V$324,MATCH($AN344,Transcripts_2021!$V$2:$V$324,0))</f>
        <v>#N/A</v>
      </c>
      <c r="AQ344" s="48" t="str">
        <f>INDEX(Transcripts_2021!$W$2:$W$324,MATCH($AO344,Transcripts_2021!$W$2:$W$324,0))</f>
        <v>Nyja (twin)|Wilson|9</v>
      </c>
      <c r="AR344" s="68" t="e">
        <f t="shared" si="53"/>
        <v>#N/A</v>
      </c>
      <c r="AS344" s="68" t="str">
        <f t="shared" si="54"/>
        <v>Yes</v>
      </c>
      <c r="AT344" s="48" t="str">
        <f t="shared" si="49"/>
        <v>0357</v>
      </c>
      <c r="AU344" s="48" t="str">
        <f>INDEX(Transcripts_2021!$AC$2:$AC$324,MATCH($AO344,Transcripts_2021!$W$2:$W$324,0))</f>
        <v>0313</v>
      </c>
      <c r="AV344" s="68" t="str">
        <f t="shared" si="50"/>
        <v>Yes</v>
      </c>
      <c r="AW344" s="68" t="e">
        <f>IF(INDEX(DropDowns!$E$3:$E$336,MATCH("*"&amp;$AF344&amp;"*",$AF$2:$AF$651,0))="","",INDEX(DropDowns!$E$3:$E$336,MATCH("*"&amp;$AF344&amp;"*",$AF$2:$AF$651,0)))</f>
        <v>#REF!</v>
      </c>
      <c r="AX344" s="68" t="e">
        <f>IF(INDEX(DropDowns!$E$3:$E$336,MATCH("*"&amp;$AG344&amp;"*",$AG$2:$AG$651,0))="","",INDEX(DropDowns!$E$3:$E$336,MATCH("*"&amp;$AG344&amp;"*",$AG$2:$AG$651,0)))</f>
        <v>#REF!</v>
      </c>
      <c r="AY344" s="48" t="str">
        <f t="shared" si="55"/>
        <v>0357-WIL-NY-0313</v>
      </c>
      <c r="AZ344" s="48" t="str">
        <f t="shared" si="56"/>
        <v>Skyla Wilson</v>
      </c>
      <c r="BA344" s="48" t="str">
        <f>$AZ344&amp;COUNTIF($AZ344:$AZ$651,$AZ344)</f>
        <v>Skyla Wilson1</v>
      </c>
      <c r="BB344" s="68" t="str">
        <f>IF(INDEX('AAYME 2021_List'!$B$3:$B$311,MATCH($A344,'AAYME 2021_List'!$A$3:$A$311,0))="Yes","Yes","No")</f>
        <v>No</v>
      </c>
      <c r="BC344" s="48" t="str">
        <f>IF(INDEX('AAYME 2021_List'!$A$3:$A$311,MATCH($A344,'AAYME 2021_List'!$A$3:$A$311,0))=$A344,INDEX('AAYME 2021_List'!$C$3:$C$311,MATCH($A344,'AAYME 2021_List'!$A$3:$A$311,0)),"")</f>
        <v>05-Duplicate submission</v>
      </c>
    </row>
    <row r="345" spans="1:55" x14ac:dyDescent="0.3">
      <c r="A345" s="48" t="str">
        <f>$AT345&amp;"-"&amp;UPPER(LEFT($D345,3))&amp;"-"&amp;UPPER(LEFT($C345,2))&amp;"-"&amp;$AU345</f>
        <v>0358-HAY-AL-0106</v>
      </c>
      <c r="B345" s="8">
        <v>358</v>
      </c>
      <c r="C345" s="143" t="s">
        <v>5164</v>
      </c>
      <c r="D345" s="143" t="s">
        <v>5165</v>
      </c>
      <c r="E345" s="143" t="s">
        <v>335</v>
      </c>
      <c r="F345" s="143" t="s">
        <v>170</v>
      </c>
      <c r="G345" s="8" t="s">
        <v>5166</v>
      </c>
      <c r="H345" s="8">
        <v>6013403618</v>
      </c>
      <c r="I345" s="143" t="s">
        <v>376</v>
      </c>
      <c r="J345" s="143" t="s">
        <v>3384</v>
      </c>
      <c r="K345" s="143" t="s">
        <v>218</v>
      </c>
      <c r="L345" s="8" t="s">
        <v>5167</v>
      </c>
      <c r="M345" s="8" t="s">
        <v>879</v>
      </c>
      <c r="N345" s="8" t="s">
        <v>5168</v>
      </c>
      <c r="O345" s="8">
        <v>6013403618</v>
      </c>
      <c r="P345" s="143" t="s">
        <v>2112</v>
      </c>
      <c r="Q345" s="143" t="s">
        <v>394</v>
      </c>
      <c r="R345" s="8" t="s">
        <v>5169</v>
      </c>
      <c r="S345" s="8" t="s">
        <v>5170</v>
      </c>
      <c r="T345" s="143" t="s">
        <v>756</v>
      </c>
      <c r="U345" s="143" t="s">
        <v>756</v>
      </c>
      <c r="V345" s="8" t="s">
        <v>488</v>
      </c>
      <c r="W345" s="8">
        <v>39441</v>
      </c>
      <c r="X345" s="8" t="s">
        <v>348</v>
      </c>
      <c r="Y345" s="143" t="s">
        <v>5171</v>
      </c>
      <c r="Z345" s="8" t="s">
        <v>2114</v>
      </c>
      <c r="AB345" s="8" t="s">
        <v>2115</v>
      </c>
      <c r="AE345" s="233" t="s">
        <v>48</v>
      </c>
      <c r="AF345" s="8" t="s">
        <v>5172</v>
      </c>
      <c r="AG345" s="8" t="s">
        <v>5173</v>
      </c>
      <c r="AI345" s="8" t="s">
        <v>2165</v>
      </c>
      <c r="AJ345" s="8" t="s">
        <v>5174</v>
      </c>
      <c r="AL345" s="48" t="str">
        <f>IF($U345="","",IF(RIGHT($U345,4)=", MS",INDEX(DropDowns!$G$4:$G$1251,MATCH(TRIM($U345),DropDowns!$F$4:$F$1251,0)),INDEX(DropDowns!$G$4:$G$1251,MATCH(TRIM($U345)&amp;", MS",DropDowns!$F$4:$F$1251,0))))</f>
        <v>Jones</v>
      </c>
      <c r="AM345" s="48" t="str">
        <f>IF(INDEX('AAYME 2021_List'!$A$3:$A$311,MATCH($A345,'AAYME 2021_List'!$A$3:$A$311,0))=$A345,INDEX('AAYME 2021_List'!$AC$3:$AC$311,MATCH($A345,'AAYME 2021_List'!$A$3:$A$311,0)),"")</f>
        <v>Jones</v>
      </c>
      <c r="AN345" s="48" t="str">
        <f t="shared" si="51"/>
        <v>Alyeriah|Haynes|ah13631@laurelschools.org|9</v>
      </c>
      <c r="AO345" s="48" t="str">
        <f t="shared" si="52"/>
        <v>Alyeriah|Haynes|9</v>
      </c>
      <c r="AP345" s="48" t="str">
        <f>INDEX(Transcripts_2021!$V$2:$V$324,MATCH($AN345,Transcripts_2021!$V$2:$V$324,0))</f>
        <v>Alyeriah|Haynes|ah13631@laurelschools.org|9</v>
      </c>
      <c r="AQ345" s="48" t="str">
        <f>INDEX(Transcripts_2021!$W$2:$W$324,MATCH($AO345,Transcripts_2021!$W$2:$W$324,0))</f>
        <v>Alyeriah|Haynes|9</v>
      </c>
      <c r="AR345" s="68" t="str">
        <f t="shared" si="53"/>
        <v>Yes</v>
      </c>
      <c r="AS345" s="68" t="str">
        <f t="shared" si="54"/>
        <v>Yes</v>
      </c>
      <c r="AT345" s="48" t="str">
        <f t="shared" si="49"/>
        <v>0358</v>
      </c>
      <c r="AU345" s="48" t="str">
        <f>INDEX(Transcripts_2021!$AC$2:$AC$324,MATCH($AO345,Transcripts_2021!$W$2:$W$324,0))</f>
        <v>0106</v>
      </c>
      <c r="AV345" s="70" t="str">
        <f t="shared" si="50"/>
        <v>Yes</v>
      </c>
      <c r="AW345" s="68" t="e">
        <f>IF(INDEX(DropDowns!$E$3:$E$336,MATCH("*"&amp;$AF345&amp;"*",$AF$2:$AF$651,0))="","",INDEX(DropDowns!$E$3:$E$336,MATCH("*"&amp;$AF345&amp;"*",$AF$2:$AF$651,0)))</f>
        <v>#REF!</v>
      </c>
      <c r="AX345" s="68" t="e">
        <f>IF(INDEX(DropDowns!$E$3:$E$336,MATCH("*"&amp;$AG345&amp;"*",$AG$2:$AG$651,0))="","",INDEX(DropDowns!$E$3:$E$336,MATCH("*"&amp;$AG345&amp;"*",$AG$2:$AG$651,0)))</f>
        <v>#REF!</v>
      </c>
      <c r="AY345" s="48" t="str">
        <f t="shared" si="55"/>
        <v>0358-HAY-AL-0106</v>
      </c>
      <c r="AZ345" s="48" t="str">
        <f t="shared" si="56"/>
        <v>Terrance/Laressia Carter</v>
      </c>
      <c r="BA345" s="48" t="str">
        <f>$AZ345&amp;COUNTIF($AZ345:$AZ$651,$AZ345)</f>
        <v>Terrance/Laressia Carter1</v>
      </c>
      <c r="BB345" s="68" t="str">
        <f>IF(INDEX('AAYME 2021_List'!$B$3:$B$311,MATCH($A345,'AAYME 2021_List'!$A$3:$A$311,0))="Yes","Yes","No")</f>
        <v>No</v>
      </c>
      <c r="BC345" s="48" t="str">
        <f>IF(INDEX('AAYME 2021_List'!$A$3:$A$311,MATCH($A345,'AAYME 2021_List'!$A$3:$A$311,0))=$A345,INDEX('AAYME 2021_List'!$C$3:$C$311,MATCH($A345,'AAYME 2021_List'!$A$3:$A$311,0)),"")</f>
        <v>99-Not Selected</v>
      </c>
    </row>
    <row r="346" spans="1:55" x14ac:dyDescent="0.3">
      <c r="A346" s="146" t="str">
        <f>$AT346&amp;"-"&amp;UPPER(LEFT($D346,3))&amp;"-"&amp;UPPER(LEFT($C346,2))&amp;"-"&amp;$AU346</f>
        <v>0359-DAN-AM-0262</v>
      </c>
      <c r="B346" s="8">
        <v>359</v>
      </c>
      <c r="C346" s="143" t="s">
        <v>5175</v>
      </c>
      <c r="D346" s="143" t="s">
        <v>3989</v>
      </c>
      <c r="E346" s="143" t="s">
        <v>335</v>
      </c>
      <c r="F346" s="143" t="s">
        <v>170</v>
      </c>
      <c r="H346" s="8">
        <v>6624087053</v>
      </c>
      <c r="I346" s="143" t="s">
        <v>376</v>
      </c>
      <c r="J346" s="143" t="s">
        <v>5176</v>
      </c>
      <c r="K346" s="143" t="s">
        <v>3291</v>
      </c>
      <c r="L346" s="8" t="s">
        <v>5177</v>
      </c>
      <c r="M346" s="8" t="s">
        <v>694</v>
      </c>
      <c r="N346" s="8" t="s">
        <v>5178</v>
      </c>
      <c r="O346" s="8">
        <v>6625888819</v>
      </c>
      <c r="P346" s="143" t="s">
        <v>2112</v>
      </c>
      <c r="Q346" s="143" t="s">
        <v>394</v>
      </c>
      <c r="R346" s="8" t="s">
        <v>5179</v>
      </c>
      <c r="T346" s="274" t="s">
        <v>5180</v>
      </c>
      <c r="U346" s="143" t="s">
        <v>5181</v>
      </c>
      <c r="V346" s="8" t="s">
        <v>488</v>
      </c>
      <c r="W346" s="8">
        <v>38732</v>
      </c>
      <c r="X346" s="8" t="s">
        <v>348</v>
      </c>
      <c r="Y346" s="143" t="s">
        <v>3426</v>
      </c>
      <c r="Z346" s="8" t="s">
        <v>2114</v>
      </c>
      <c r="AB346" s="8" t="s">
        <v>2115</v>
      </c>
      <c r="AE346" s="233" t="s">
        <v>48</v>
      </c>
      <c r="AF346" s="8" t="s">
        <v>5182</v>
      </c>
      <c r="AG346" s="8" t="s">
        <v>5183</v>
      </c>
      <c r="AI346" s="8" t="s">
        <v>442</v>
      </c>
      <c r="AL346" s="48" t="str">
        <f>IF($U346="","",IF(RIGHT($U346,4)=", MS",INDEX(DropDowns!$G$4:$G$1251,MATCH(TRIM($U346),DropDowns!$F$4:$F$1251,0)),INDEX(DropDowns!$G$4:$G$1251,MATCH(TRIM($U346)&amp;", MS",DropDowns!$F$4:$F$1251,0))))</f>
        <v>Leflore</v>
      </c>
      <c r="AM346" s="48" t="str">
        <f>IF(INDEX('AAYME 2021_List'!$A$3:$A$311,MATCH($A346,'AAYME 2021_List'!$A$3:$A$311,0))=$A346,INDEX('AAYME 2021_List'!$AC$3:$AC$311,MATCH($A346,'AAYME 2021_List'!$A$3:$A$311,0)),"")</f>
        <v>Bolivar</v>
      </c>
      <c r="AN346" s="48" t="str">
        <f t="shared" si="51"/>
        <v>Amelia|Daniels||9</v>
      </c>
      <c r="AO346" s="48" t="str">
        <f t="shared" si="52"/>
        <v>Amelia|Daniels|9</v>
      </c>
      <c r="AP346" s="48" t="e">
        <f>INDEX(Transcripts_2021!$V$2:$V$324,MATCH($AN346,Transcripts_2021!$V$2:$V$324,0))</f>
        <v>#N/A</v>
      </c>
      <c r="AQ346" s="48" t="str">
        <f>INDEX(Transcripts_2021!$W$2:$W$324,MATCH($AO346,Transcripts_2021!$W$2:$W$324,0))</f>
        <v>Amelia|Daniels|9</v>
      </c>
      <c r="AR346" s="68" t="e">
        <f t="shared" si="53"/>
        <v>#N/A</v>
      </c>
      <c r="AS346" s="68" t="str">
        <f t="shared" si="54"/>
        <v>Yes</v>
      </c>
      <c r="AT346" s="48" t="str">
        <f t="shared" si="49"/>
        <v>0359</v>
      </c>
      <c r="AU346" s="48" t="str">
        <f>INDEX(Transcripts_2021!$AC$2:$AC$324,MATCH($AO346,Transcripts_2021!$W$2:$W$324,0))</f>
        <v>0262</v>
      </c>
      <c r="AV346" s="68" t="str">
        <f t="shared" si="50"/>
        <v>No</v>
      </c>
      <c r="AW346" s="68" t="e">
        <f>IF(INDEX(DropDowns!$E$3:$E$336,MATCH("*"&amp;$AF346&amp;"*",$AF$2:$AF$651,0))="","",INDEX(DropDowns!$E$3:$E$336,MATCH("*"&amp;$AF346&amp;"*",$AF$2:$AF$651,0)))</f>
        <v>#REF!</v>
      </c>
      <c r="AX346" s="68" t="e">
        <f>IF(INDEX(DropDowns!$E$3:$E$336,MATCH("*"&amp;$AG346&amp;"*",$AG$2:$AG$651,0))="","",INDEX(DropDowns!$E$3:$E$336,MATCH("*"&amp;$AG346&amp;"*",$AG$2:$AG$651,0)))</f>
        <v>#REF!</v>
      </c>
      <c r="AY346" s="48" t="str">
        <f t="shared" si="55"/>
        <v>0359-DAN-AM-0262</v>
      </c>
      <c r="AZ346" s="48" t="str">
        <f t="shared" si="56"/>
        <v>Coretta Harris</v>
      </c>
      <c r="BA346" s="48" t="str">
        <f>$AZ346&amp;COUNTIF($AZ346:$AZ$651,$AZ346)</f>
        <v>Coretta Harris2</v>
      </c>
      <c r="BB346" s="68" t="str">
        <f>IF(INDEX('AAYME 2021_List'!$B$3:$B$311,MATCH($A346,'AAYME 2021_List'!$A$3:$A$311,0))="Yes","Yes","No")</f>
        <v>Yes</v>
      </c>
      <c r="BC346" s="48" t="str">
        <f>IF(INDEX('AAYME 2021_List'!$A$3:$A$311,MATCH($A346,'AAYME 2021_List'!$A$3:$A$311,0))=$A346,INDEX('AAYME 2021_List'!$C$3:$C$311,MATCH($A346,'AAYME 2021_List'!$A$3:$A$311,0)),"")</f>
        <v>07-Alternate</v>
      </c>
    </row>
    <row r="347" spans="1:55" x14ac:dyDescent="0.3">
      <c r="A347" s="48"/>
      <c r="B347" s="8">
        <v>360</v>
      </c>
      <c r="C347" s="143" t="s">
        <v>5184</v>
      </c>
      <c r="D347" s="143" t="s">
        <v>3751</v>
      </c>
      <c r="E347" s="143" t="s">
        <v>335</v>
      </c>
      <c r="F347" s="143" t="s">
        <v>170</v>
      </c>
      <c r="I347" s="143" t="s">
        <v>401</v>
      </c>
      <c r="J347" s="143" t="s">
        <v>5185</v>
      </c>
      <c r="K347" s="143" t="s">
        <v>5186</v>
      </c>
      <c r="L347" s="8" t="s">
        <v>4553</v>
      </c>
      <c r="M347" s="8" t="s">
        <v>4321</v>
      </c>
      <c r="N347" s="8" t="s">
        <v>5187</v>
      </c>
      <c r="O347" s="8">
        <v>2286234649</v>
      </c>
      <c r="P347" s="143" t="s">
        <v>2112</v>
      </c>
      <c r="Q347" s="143" t="s">
        <v>45</v>
      </c>
      <c r="R347" s="8" t="s">
        <v>5188</v>
      </c>
      <c r="T347" s="274" t="s">
        <v>5189</v>
      </c>
      <c r="U347" s="143" t="s">
        <v>5190</v>
      </c>
      <c r="V347" s="8" t="s">
        <v>488</v>
      </c>
      <c r="W347" s="8">
        <v>39540</v>
      </c>
      <c r="X347" s="8" t="s">
        <v>348</v>
      </c>
      <c r="Y347" s="143" t="s">
        <v>208</v>
      </c>
      <c r="Z347" s="8" t="s">
        <v>2114</v>
      </c>
      <c r="AB347" s="8" t="s">
        <v>2115</v>
      </c>
      <c r="AE347" s="233" t="s">
        <v>49</v>
      </c>
      <c r="AF347" s="8" t="s">
        <v>5191</v>
      </c>
      <c r="AI347" s="8" t="s">
        <v>442</v>
      </c>
      <c r="AL347" s="48" t="str">
        <f>IF($U347="","",IF(RIGHT($U347,4)=", MS",INDEX(DropDowns!$G$4:$G$1251,MATCH(TRIM($U347),DropDowns!$F$4:$F$1251,0)),INDEX(DropDowns!$G$4:$G$1251,MATCH(TRIM($U347)&amp;", MS",DropDowns!$F$4:$F$1251,0))))</f>
        <v>Harrison</v>
      </c>
      <c r="AM347" s="48" t="s">
        <v>2130</v>
      </c>
      <c r="AN347" s="48" t="str">
        <f t="shared" si="51"/>
        <v>Makayla|Martin||8</v>
      </c>
      <c r="AO347" s="48" t="str">
        <f t="shared" si="52"/>
        <v>Makayla|Martin|8</v>
      </c>
      <c r="AP347" s="48" t="e">
        <f>INDEX(Transcripts_2021!$V$2:$V$324,MATCH($AN347,Transcripts_2021!$V$2:$V$324,0))</f>
        <v>#N/A</v>
      </c>
      <c r="AQ347" s="48" t="e">
        <f>INDEX(Transcripts_2021!$W$2:$W$324,MATCH($AO347,Transcripts_2021!$W$2:$W$324,0))</f>
        <v>#N/A</v>
      </c>
      <c r="AR347" s="68" t="e">
        <f t="shared" si="53"/>
        <v>#N/A</v>
      </c>
      <c r="AS347" s="68" t="e">
        <f t="shared" si="54"/>
        <v>#N/A</v>
      </c>
      <c r="AT347" s="48" t="str">
        <f t="shared" si="49"/>
        <v>0360</v>
      </c>
      <c r="AU347" s="48" t="e">
        <f>INDEX(Transcripts_2021!$AC$2:$AC$324,MATCH($AO347,Transcripts_2021!$W$2:$W$324,0))</f>
        <v>#N/A</v>
      </c>
      <c r="AV347" s="68" t="str">
        <f t="shared" si="50"/>
        <v>Yes</v>
      </c>
      <c r="AW347" s="68" t="e">
        <f>IF(INDEX(DropDowns!$E$3:$E$336,MATCH("*"&amp;$AF347&amp;"*",$AF$2:$AF$651,0))="","",INDEX(DropDowns!$E$3:$E$336,MATCH("*"&amp;$AF347&amp;"*",$AF$2:$AF$651,0)))</f>
        <v>#REF!</v>
      </c>
      <c r="AX347" s="68" t="str">
        <f>IF(INDEX(DropDowns!$E$3:$E$336,MATCH("*"&amp;$AG347&amp;"*",$AG$2:$AG$651,0))="","",INDEX(DropDowns!$E$3:$E$336,MATCH("*"&amp;$AG347&amp;"*",$AG$2:$AG$651,0)))</f>
        <v>Acid</v>
      </c>
      <c r="AY347" s="48" t="e">
        <f t="shared" si="55"/>
        <v>#N/A</v>
      </c>
      <c r="AZ347" s="48" t="str">
        <f t="shared" si="56"/>
        <v>Lena Griffin</v>
      </c>
      <c r="BA347" s="48" t="str">
        <f>$AZ347&amp;COUNTIF($AZ347:$AZ$651,$AZ347)</f>
        <v>Lena Griffin1</v>
      </c>
      <c r="BB347" s="68" t="e">
        <f>IF(INDEX('AAYME 2021_List'!$B$3:$B$311,MATCH($A347,'AAYME 2021_List'!$A$3:$A$311,0))="Yes","Yes","No")</f>
        <v>#N/A</v>
      </c>
      <c r="BC347" s="8" t="s">
        <v>2131</v>
      </c>
    </row>
    <row r="348" spans="1:55" x14ac:dyDescent="0.3">
      <c r="A348" s="48" t="str">
        <f>$AT348&amp;"-"&amp;UPPER(LEFT($D348,3))&amp;"-"&amp;UPPER(LEFT($C348,2))&amp;"-"&amp;$AU348</f>
        <v>0361-MAN-KE-0174</v>
      </c>
      <c r="B348" s="8">
        <v>361</v>
      </c>
      <c r="C348" s="143" t="s">
        <v>5192</v>
      </c>
      <c r="D348" s="143" t="s">
        <v>5193</v>
      </c>
      <c r="E348" s="143" t="s">
        <v>335</v>
      </c>
      <c r="F348" s="143" t="s">
        <v>170</v>
      </c>
      <c r="G348" s="8" t="s">
        <v>5194</v>
      </c>
      <c r="H348" s="8">
        <v>9013100666</v>
      </c>
      <c r="I348" s="143" t="s">
        <v>401</v>
      </c>
      <c r="J348" s="143" t="s">
        <v>1381</v>
      </c>
      <c r="K348" s="143"/>
      <c r="L348" s="8" t="s">
        <v>4935</v>
      </c>
      <c r="M348" s="8" t="s">
        <v>5195</v>
      </c>
      <c r="N348" s="8" t="s">
        <v>5196</v>
      </c>
      <c r="O348" s="8">
        <v>9014514670</v>
      </c>
      <c r="P348" s="143"/>
      <c r="Q348" s="143" t="s">
        <v>45</v>
      </c>
      <c r="R348" s="8" t="s">
        <v>5197</v>
      </c>
      <c r="T348" s="143" t="s">
        <v>2979</v>
      </c>
      <c r="U348" s="143" t="s">
        <v>2979</v>
      </c>
      <c r="V348" s="8" t="s">
        <v>488</v>
      </c>
      <c r="W348" s="8">
        <v>38654</v>
      </c>
      <c r="X348" s="8" t="s">
        <v>348</v>
      </c>
      <c r="Y348" s="143" t="s">
        <v>2393</v>
      </c>
      <c r="Z348" s="8" t="s">
        <v>2114</v>
      </c>
      <c r="AB348" s="8" t="s">
        <v>2115</v>
      </c>
      <c r="AE348" s="233" t="s">
        <v>49</v>
      </c>
      <c r="AF348" s="8" t="s">
        <v>5198</v>
      </c>
      <c r="AI348" s="8" t="s">
        <v>442</v>
      </c>
      <c r="AL348" s="48" t="str">
        <f>IF($U348="","",IF(RIGHT($U348,4)=", MS",INDEX(DropDowns!$G$4:$G$1251,MATCH(TRIM($U348),DropDowns!$F$4:$F$1251,0)),INDEX(DropDowns!$G$4:$G$1251,MATCH(TRIM($U348)&amp;", MS",DropDowns!$F$4:$F$1251,0))))</f>
        <v>DeSoto</v>
      </c>
      <c r="AM348" s="48" t="str">
        <f>IF(INDEX('AAYME 2021_List'!$A$3:$A$311,MATCH($A348,'AAYME 2021_List'!$A$3:$A$311,0))=$A348,INDEX('AAYME 2021_List'!$AC$3:$AC$311,MATCH($A348,'AAYME 2021_List'!$A$3:$A$311,0)),"")</f>
        <v>Madison</v>
      </c>
      <c r="AN348" s="48" t="str">
        <f t="shared" si="51"/>
        <v>Kennadi|Mansaw|kenbug07@icloud.com|8</v>
      </c>
      <c r="AO348" s="48" t="str">
        <f t="shared" si="52"/>
        <v>Kennadi|Mansaw|8</v>
      </c>
      <c r="AP348" s="48" t="e">
        <f>INDEX(Transcripts_2021!$V$2:$V$324,MATCH($AN348,Transcripts_2021!$V$2:$V$324,0))</f>
        <v>#N/A</v>
      </c>
      <c r="AQ348" s="48" t="str">
        <f>INDEX(Transcripts_2021!$W$2:$W$324,MATCH($AO348,Transcripts_2021!$W$2:$W$324,0))</f>
        <v>Kennadi|Mansaw|8</v>
      </c>
      <c r="AR348" s="68" t="e">
        <f t="shared" si="53"/>
        <v>#N/A</v>
      </c>
      <c r="AS348" s="68" t="str">
        <f t="shared" si="54"/>
        <v>Yes</v>
      </c>
      <c r="AT348" s="48" t="str">
        <f t="shared" si="49"/>
        <v>0361</v>
      </c>
      <c r="AU348" s="48" t="str">
        <f>INDEX(Transcripts_2021!$AC$2:$AC$324,MATCH($AO348,Transcripts_2021!$W$2:$W$324,0))</f>
        <v>0174</v>
      </c>
      <c r="AV348" s="68" t="str">
        <f t="shared" si="50"/>
        <v>Yes</v>
      </c>
      <c r="AW348" s="68" t="e">
        <f>IF(INDEX(DropDowns!$E$3:$E$336,MATCH("*"&amp;$AF348&amp;"*",$AF$2:$AF$651,0))="","",INDEX(DropDowns!$E$3:$E$336,MATCH("*"&amp;$AF348&amp;"*",$AF$2:$AF$651,0)))</f>
        <v>#VALUE!</v>
      </c>
      <c r="AX348" s="68" t="str">
        <f>IF(INDEX(DropDowns!$E$3:$E$336,MATCH("*"&amp;$AG348&amp;"*",$AG$2:$AG$651,0))="","",INDEX(DropDowns!$E$3:$E$336,MATCH("*"&amp;$AG348&amp;"*",$AG$2:$AG$651,0)))</f>
        <v>Acid</v>
      </c>
      <c r="AY348" s="48" t="str">
        <f t="shared" si="55"/>
        <v>0361-MAN-KE-0174</v>
      </c>
      <c r="AZ348" s="48" t="str">
        <f t="shared" si="56"/>
        <v>Sheila Richmond</v>
      </c>
      <c r="BA348" s="48" t="str">
        <f>$AZ348&amp;COUNTIF($AZ348:$AZ$651,$AZ348)</f>
        <v>Sheila Richmond1</v>
      </c>
      <c r="BB348" s="68" t="str">
        <f>IF(INDEX('AAYME 2021_List'!$B$3:$B$311,MATCH($A348,'AAYME 2021_List'!$A$3:$A$311,0))="Yes","Yes","No")</f>
        <v>No</v>
      </c>
      <c r="BC348" s="48" t="str">
        <f>IF(INDEX('AAYME 2021_List'!$A$3:$A$311,MATCH($A348,'AAYME 2021_List'!$A$3:$A$311,0))=$A348,INDEX('AAYME 2021_List'!$C$3:$C$311,MATCH($A348,'AAYME 2021_List'!$A$3:$A$311,0)),"")</f>
        <v>99-Not Selected</v>
      </c>
    </row>
    <row r="349" spans="1:55" x14ac:dyDescent="0.3">
      <c r="A349" s="48"/>
      <c r="B349" s="8">
        <v>362</v>
      </c>
      <c r="C349" s="143" t="s">
        <v>5199</v>
      </c>
      <c r="D349" s="143" t="s">
        <v>5200</v>
      </c>
      <c r="E349" s="143" t="s">
        <v>335</v>
      </c>
      <c r="F349" s="143" t="s">
        <v>169</v>
      </c>
      <c r="G349" s="8" t="s">
        <v>5201</v>
      </c>
      <c r="H349" s="8">
        <v>6626941556</v>
      </c>
      <c r="I349" s="143" t="s">
        <v>376</v>
      </c>
      <c r="J349" s="143" t="s">
        <v>5202</v>
      </c>
      <c r="K349" s="143" t="s">
        <v>5203</v>
      </c>
      <c r="L349" s="8" t="s">
        <v>5204</v>
      </c>
      <c r="M349" s="8" t="s">
        <v>5205</v>
      </c>
      <c r="N349" s="8" t="s">
        <v>5206</v>
      </c>
      <c r="O349" s="8">
        <v>9014179005</v>
      </c>
      <c r="P349" s="143" t="s">
        <v>2112</v>
      </c>
      <c r="Q349" s="143" t="s">
        <v>45</v>
      </c>
      <c r="R349" s="8" t="s">
        <v>5207</v>
      </c>
      <c r="T349" s="143" t="s">
        <v>638</v>
      </c>
      <c r="U349" s="143" t="s">
        <v>638</v>
      </c>
      <c r="V349" s="8" t="s">
        <v>488</v>
      </c>
      <c r="W349" s="8">
        <v>39759</v>
      </c>
      <c r="X349" s="8" t="s">
        <v>348</v>
      </c>
      <c r="Y349" s="143" t="s">
        <v>5208</v>
      </c>
      <c r="Z349" s="8" t="s">
        <v>2114</v>
      </c>
      <c r="AB349" s="8" t="s">
        <v>2115</v>
      </c>
      <c r="AE349" s="233" t="s">
        <v>49</v>
      </c>
      <c r="AF349" s="8" t="s">
        <v>5209</v>
      </c>
      <c r="AG349" s="8" t="s">
        <v>5210</v>
      </c>
      <c r="AI349" s="8" t="s">
        <v>369</v>
      </c>
      <c r="AK349" s="8" t="s">
        <v>5211</v>
      </c>
      <c r="AL349" s="48" t="str">
        <f>IF($U349="","",IF(RIGHT($U349,4)=", MS",INDEX(DropDowns!$G$4:$G$1251,MATCH(TRIM($U349),DropDowns!$F$4:$F$1251,0)),INDEX(DropDowns!$G$4:$G$1251,MATCH(TRIM($U349)&amp;", MS",DropDowns!$F$4:$F$1251,0))))</f>
        <v>Oktibbeha</v>
      </c>
      <c r="AM349" s="48" t="s">
        <v>2130</v>
      </c>
      <c r="AN349" s="48" t="str">
        <f t="shared" si="51"/>
        <v>Xavier|Ezell|xaezellams@gmail.com|9</v>
      </c>
      <c r="AO349" s="48" t="str">
        <f t="shared" si="52"/>
        <v>Xavier|Ezell|9</v>
      </c>
      <c r="AP349" s="48" t="e">
        <f>INDEX(Transcripts_2021!$V$2:$V$324,MATCH($AN349,Transcripts_2021!$V$2:$V$324,0))</f>
        <v>#N/A</v>
      </c>
      <c r="AQ349" s="48" t="e">
        <f>INDEX(Transcripts_2021!$W$2:$W$324,MATCH($AO349,Transcripts_2021!$W$2:$W$324,0))</f>
        <v>#N/A</v>
      </c>
      <c r="AR349" s="68" t="e">
        <f t="shared" si="53"/>
        <v>#N/A</v>
      </c>
      <c r="AS349" s="68" t="e">
        <f t="shared" si="54"/>
        <v>#N/A</v>
      </c>
      <c r="AT349" s="48" t="str">
        <f t="shared" si="49"/>
        <v>0362</v>
      </c>
      <c r="AU349" s="48" t="e">
        <f>INDEX(Transcripts_2021!$AC$2:$AC$324,MATCH($AO349,Transcripts_2021!$W$2:$W$324,0))</f>
        <v>#N/A</v>
      </c>
      <c r="AV349" s="68" t="str">
        <f t="shared" si="50"/>
        <v>Yes</v>
      </c>
      <c r="AW349" s="68" t="e">
        <f>IF(INDEX(DropDowns!$E$3:$E$336,MATCH("*"&amp;$AF349&amp;"*",$AF$2:$AF$651,0))="","",INDEX(DropDowns!$E$3:$E$336,MATCH("*"&amp;$AF349&amp;"*",$AF$2:$AF$651,0)))</f>
        <v>#VALUE!</v>
      </c>
      <c r="AX349" s="68" t="e">
        <f>IF(INDEX(DropDowns!$E$3:$E$336,MATCH("*"&amp;$AG349&amp;"*",$AG$2:$AG$651,0))="","",INDEX(DropDowns!$E$3:$E$336,MATCH("*"&amp;$AG349&amp;"*",$AG$2:$AG$651,0)))</f>
        <v>#REF!</v>
      </c>
      <c r="AY349" s="48" t="e">
        <f t="shared" si="55"/>
        <v>#N/A</v>
      </c>
      <c r="AZ349" s="48" t="str">
        <f t="shared" si="56"/>
        <v>Santee Ezell</v>
      </c>
      <c r="BA349" s="48" t="str">
        <f>$AZ349&amp;COUNTIF($AZ349:$AZ$651,$AZ349)</f>
        <v>Santee Ezell1</v>
      </c>
      <c r="BB349" s="68" t="e">
        <f>IF(INDEX('AAYME 2021_List'!$B$3:$B$311,MATCH($A349,'AAYME 2021_List'!$A$3:$A$311,0))="Yes","Yes","No")</f>
        <v>#N/A</v>
      </c>
      <c r="BC349" s="8" t="s">
        <v>2131</v>
      </c>
    </row>
    <row r="350" spans="1:55" x14ac:dyDescent="0.3">
      <c r="A350" s="48"/>
      <c r="B350" s="8">
        <v>363</v>
      </c>
      <c r="C350" s="143" t="s">
        <v>5212</v>
      </c>
      <c r="D350" s="143" t="s">
        <v>5213</v>
      </c>
      <c r="E350" s="143" t="s">
        <v>335</v>
      </c>
      <c r="F350" s="143" t="s">
        <v>170</v>
      </c>
      <c r="G350" s="8" t="s">
        <v>5214</v>
      </c>
      <c r="H350" s="8">
        <v>7694479399</v>
      </c>
      <c r="I350" s="143" t="s">
        <v>401</v>
      </c>
      <c r="J350" s="143" t="s">
        <v>2804</v>
      </c>
      <c r="K350" s="143" t="s">
        <v>829</v>
      </c>
      <c r="L350" s="8" t="s">
        <v>5215</v>
      </c>
      <c r="M350" s="8" t="s">
        <v>5216</v>
      </c>
      <c r="N350" s="8" t="s">
        <v>5214</v>
      </c>
      <c r="O350" s="8">
        <v>7694479399</v>
      </c>
      <c r="P350" s="143" t="s">
        <v>2159</v>
      </c>
      <c r="Q350" s="143" t="s">
        <v>394</v>
      </c>
      <c r="R350" s="8" t="s">
        <v>5217</v>
      </c>
      <c r="T350" s="143" t="s">
        <v>562</v>
      </c>
      <c r="U350" s="143" t="s">
        <v>562</v>
      </c>
      <c r="V350" s="8" t="s">
        <v>488</v>
      </c>
      <c r="W350" s="8">
        <v>39209</v>
      </c>
      <c r="X350" s="8" t="s">
        <v>348</v>
      </c>
      <c r="Y350" s="143" t="s">
        <v>209</v>
      </c>
      <c r="Z350" s="8" t="s">
        <v>2114</v>
      </c>
      <c r="AB350" s="8" t="s">
        <v>2115</v>
      </c>
      <c r="AE350" s="233" t="s">
        <v>49</v>
      </c>
      <c r="AF350" s="8" t="s">
        <v>5218</v>
      </c>
      <c r="AG350" s="8" t="s">
        <v>5219</v>
      </c>
      <c r="AI350" s="8" t="s">
        <v>442</v>
      </c>
      <c r="AL350" s="48" t="str">
        <f>IF($U350="","",IF(RIGHT($U350,4)=", MS",INDEX(DropDowns!$G$4:$G$1251,MATCH(TRIM($U350),DropDowns!$F$4:$F$1251,0)),INDEX(DropDowns!$G$4:$G$1251,MATCH(TRIM($U350)&amp;", MS",DropDowns!$F$4:$F$1251,0))))</f>
        <v>Hinds</v>
      </c>
      <c r="AM350" s="48" t="s">
        <v>2130</v>
      </c>
      <c r="AN350" s="48" t="str">
        <f t="shared" si="51"/>
        <v>Raylan|Tarvin|whudson746@gmail.com|8</v>
      </c>
      <c r="AO350" s="48" t="str">
        <f t="shared" si="52"/>
        <v>Raylan|Tarvin|8</v>
      </c>
      <c r="AP350" s="48" t="e">
        <f>INDEX(Transcripts_2021!$V$2:$V$324,MATCH($AN350,Transcripts_2021!$V$2:$V$324,0))</f>
        <v>#N/A</v>
      </c>
      <c r="AQ350" s="48" t="e">
        <f>INDEX(Transcripts_2021!$W$2:$W$324,MATCH($AO350,Transcripts_2021!$W$2:$W$324,0))</f>
        <v>#N/A</v>
      </c>
      <c r="AR350" s="68" t="e">
        <f t="shared" si="53"/>
        <v>#N/A</v>
      </c>
      <c r="AS350" s="68" t="e">
        <f t="shared" si="54"/>
        <v>#N/A</v>
      </c>
      <c r="AT350" s="48" t="str">
        <f t="shared" si="49"/>
        <v>0363</v>
      </c>
      <c r="AU350" s="48" t="e">
        <f>INDEX(Transcripts_2021!$AC$2:$AC$324,MATCH($AO350,Transcripts_2021!$W$2:$W$324,0))</f>
        <v>#N/A</v>
      </c>
      <c r="AV350" s="68" t="str">
        <f t="shared" si="50"/>
        <v>Yes</v>
      </c>
      <c r="AW350" s="68" t="e">
        <f>IF(INDEX(DropDowns!$E$3:$E$336,MATCH("*"&amp;$AF350&amp;"*",$AF$2:$AF$651,0))="","",INDEX(DropDowns!$E$3:$E$336,MATCH("*"&amp;$AF350&amp;"*",$AF$2:$AF$651,0)))</f>
        <v>#REF!</v>
      </c>
      <c r="AX350" s="68" t="e">
        <f>IF(INDEX(DropDowns!$E$3:$E$336,MATCH("*"&amp;$AG350&amp;"*",$AG$2:$AG$651,0))="","",INDEX(DropDowns!$E$3:$E$336,MATCH("*"&amp;$AG350&amp;"*",$AG$2:$AG$651,0)))</f>
        <v>#REF!</v>
      </c>
      <c r="AY350" s="48" t="e">
        <f t="shared" si="55"/>
        <v>#N/A</v>
      </c>
      <c r="AZ350" s="48" t="str">
        <f t="shared" si="56"/>
        <v>Whitney Hudson</v>
      </c>
      <c r="BA350" s="48" t="str">
        <f>$AZ350&amp;COUNTIF($AZ350:$AZ$651,$AZ350)</f>
        <v>Whitney Hudson1</v>
      </c>
      <c r="BB350" s="68" t="e">
        <f>IF(INDEX('AAYME 2021_List'!$B$3:$B$311,MATCH($A350,'AAYME 2021_List'!$A$3:$A$311,0))="Yes","Yes","No")</f>
        <v>#N/A</v>
      </c>
      <c r="BC350" s="8" t="s">
        <v>2131</v>
      </c>
    </row>
    <row r="351" spans="1:55" x14ac:dyDescent="0.3">
      <c r="A351" s="48" t="str">
        <f>$AT351&amp;"-"&amp;UPPER(LEFT($D351,3))&amp;"-"&amp;UPPER(LEFT($C351,2))&amp;"-"&amp;$AU351</f>
        <v>0364-MCG-TO-0336</v>
      </c>
      <c r="B351" s="8">
        <v>364</v>
      </c>
      <c r="C351" s="143" t="s">
        <v>2157</v>
      </c>
      <c r="D351" s="143" t="s">
        <v>5220</v>
      </c>
      <c r="E351" s="143" t="s">
        <v>335</v>
      </c>
      <c r="F351" s="143" t="s">
        <v>170</v>
      </c>
      <c r="G351" s="8" t="s">
        <v>5221</v>
      </c>
      <c r="H351" s="8">
        <v>6019350055</v>
      </c>
      <c r="I351" s="143" t="s">
        <v>401</v>
      </c>
      <c r="J351" s="143" t="s">
        <v>5222</v>
      </c>
      <c r="K351" s="143" t="s">
        <v>5223</v>
      </c>
      <c r="L351" s="8" t="s">
        <v>4285</v>
      </c>
      <c r="M351" s="8" t="s">
        <v>5220</v>
      </c>
      <c r="N351" s="8" t="s">
        <v>5224</v>
      </c>
      <c r="O351" s="8">
        <v>6019350055</v>
      </c>
      <c r="P351" s="143" t="s">
        <v>2112</v>
      </c>
      <c r="Q351" s="143" t="s">
        <v>394</v>
      </c>
      <c r="R351" s="8" t="s">
        <v>5225</v>
      </c>
      <c r="T351" s="143" t="s">
        <v>5226</v>
      </c>
      <c r="U351" s="143" t="s">
        <v>5226</v>
      </c>
      <c r="V351" s="8" t="s">
        <v>488</v>
      </c>
      <c r="W351" s="8">
        <v>39439</v>
      </c>
      <c r="X351" s="8" t="s">
        <v>348</v>
      </c>
      <c r="Y351" s="143" t="s">
        <v>215</v>
      </c>
      <c r="Z351" s="8" t="s">
        <v>2114</v>
      </c>
      <c r="AB351" s="8" t="s">
        <v>2115</v>
      </c>
      <c r="AE351" s="233" t="s">
        <v>48</v>
      </c>
      <c r="AF351" s="8" t="s">
        <v>5227</v>
      </c>
      <c r="AG351" s="8" t="s">
        <v>5228</v>
      </c>
      <c r="AI351" s="8" t="s">
        <v>442</v>
      </c>
      <c r="AL351" s="48" t="str">
        <f>IF($U351="","",IF(RIGHT($U351,4)=", MS",INDEX(DropDowns!$G$4:$G$1251,MATCH(TRIM($U351),DropDowns!$F$4:$F$1251,0)),INDEX(DropDowns!$G$4:$G$1251,MATCH(TRIM($U351)&amp;", MS",DropDowns!$F$4:$F$1251,0))))</f>
        <v>Jasper</v>
      </c>
      <c r="AM351" s="48" t="str">
        <f>IF(INDEX('AAYME 2021_List'!$A$3:$A$311,MATCH($A351,'AAYME 2021_List'!$A$3:$A$311,0))=$A351,INDEX('AAYME 2021_List'!$AC$3:$AC$311,MATCH($A351,'AAYME 2021_List'!$A$3:$A$311,0)),"")</f>
        <v>Jasper</v>
      </c>
      <c r="AN351" s="48" t="str">
        <f t="shared" si="51"/>
        <v>Toni|McGill|tonimcgill@eastjasper.k12.ms.us|8</v>
      </c>
      <c r="AO351" s="48" t="str">
        <f t="shared" si="52"/>
        <v>Toni|McGill|8</v>
      </c>
      <c r="AP351" s="48" t="e">
        <f>INDEX(Transcripts_2021!$V$2:$V$324,MATCH($AN351,Transcripts_2021!$V$2:$V$324,0))</f>
        <v>#N/A</v>
      </c>
      <c r="AQ351" s="48" t="str">
        <f>INDEX(Transcripts_2021!$W$2:$W$324,MATCH($AO351,Transcripts_2021!$W$2:$W$324,0))</f>
        <v>Toni|McGill|8</v>
      </c>
      <c r="AR351" s="68" t="e">
        <f t="shared" si="53"/>
        <v>#N/A</v>
      </c>
      <c r="AS351" s="68" t="str">
        <f t="shared" si="54"/>
        <v>Yes</v>
      </c>
      <c r="AT351" s="48" t="str">
        <f t="shared" si="49"/>
        <v>0364</v>
      </c>
      <c r="AU351" s="48" t="str">
        <f>INDEX(Transcripts_2021!$AC$2:$AC$324,MATCH($AO351,Transcripts_2021!$W$2:$W$324,0))</f>
        <v>0336</v>
      </c>
      <c r="AV351" s="68" t="str">
        <f t="shared" si="50"/>
        <v>Yes</v>
      </c>
      <c r="AW351" s="68" t="e">
        <f>IF(INDEX(DropDowns!$E$3:$E$336,MATCH("*"&amp;$AF351&amp;"*",$AF$2:$AF$651,0))="","",INDEX(DropDowns!$E$3:$E$336,MATCH("*"&amp;$AF351&amp;"*",$AF$2:$AF$651,0)))</f>
        <v>#REF!</v>
      </c>
      <c r="AX351" s="68" t="e">
        <f>IF(INDEX(DropDowns!$E$3:$E$336,MATCH("*"&amp;$AG351&amp;"*",$AG$2:$AG$651,0))="","",INDEX(DropDowns!$E$3:$E$336,MATCH("*"&amp;$AG351&amp;"*",$AG$2:$AG$651,0)))</f>
        <v>#VALUE!</v>
      </c>
      <c r="AY351" s="48" t="str">
        <f t="shared" si="55"/>
        <v>0364-MCG-TO-0336</v>
      </c>
      <c r="AZ351" s="48" t="str">
        <f t="shared" si="56"/>
        <v>LaToya McGill</v>
      </c>
      <c r="BA351" s="48" t="str">
        <f>$AZ351&amp;COUNTIF($AZ351:$AZ$651,$AZ351)</f>
        <v>LaToya McGill1</v>
      </c>
      <c r="BB351" s="68" t="str">
        <f>IF(INDEX('AAYME 2021_List'!$B$3:$B$311,MATCH($A351,'AAYME 2021_List'!$A$3:$A$311,0))="Yes","Yes","No")</f>
        <v>No</v>
      </c>
      <c r="BC351" s="48" t="str">
        <f>IF(INDEX('AAYME 2021_List'!$A$3:$A$311,MATCH($A351,'AAYME 2021_List'!$A$3:$A$311,0))=$A351,INDEX('AAYME 2021_List'!$C$3:$C$311,MATCH($A351,'AAYME 2021_List'!$A$3:$A$311,0)),"")</f>
        <v>03-Missing/Invalid transcript info</v>
      </c>
    </row>
    <row r="352" spans="1:55" x14ac:dyDescent="0.3">
      <c r="A352" s="48" t="str">
        <f>$AT352&amp;"-"&amp;UPPER(LEFT($D352,3))&amp;"-"&amp;UPPER(LEFT($C352,2))&amp;"-"&amp;$AU352</f>
        <v>0365-STE-BR-0062</v>
      </c>
      <c r="B352" s="8">
        <v>365</v>
      </c>
      <c r="C352" s="143" t="s">
        <v>5229</v>
      </c>
      <c r="D352" s="143" t="s">
        <v>5230</v>
      </c>
      <c r="E352" s="143" t="s">
        <v>335</v>
      </c>
      <c r="F352" s="143" t="s">
        <v>169</v>
      </c>
      <c r="G352" s="8" t="s">
        <v>5231</v>
      </c>
      <c r="H352" s="8">
        <v>6012783423</v>
      </c>
      <c r="I352" s="143" t="s">
        <v>376</v>
      </c>
      <c r="J352" s="143" t="s">
        <v>5232</v>
      </c>
      <c r="K352" s="143" t="s">
        <v>738</v>
      </c>
      <c r="L352" s="8" t="s">
        <v>2679</v>
      </c>
      <c r="M352" s="8" t="s">
        <v>5230</v>
      </c>
      <c r="N352" s="8" t="s">
        <v>5233</v>
      </c>
      <c r="O352" s="8">
        <v>6015036032</v>
      </c>
      <c r="P352" s="143" t="s">
        <v>2112</v>
      </c>
      <c r="Q352" s="143" t="s">
        <v>45</v>
      </c>
      <c r="R352" s="8" t="s">
        <v>5234</v>
      </c>
      <c r="T352" s="143" t="s">
        <v>1057</v>
      </c>
      <c r="U352" s="143" t="s">
        <v>1057</v>
      </c>
      <c r="V352" s="8" t="s">
        <v>488</v>
      </c>
      <c r="W352" s="8">
        <v>39042</v>
      </c>
      <c r="X352" s="8" t="s">
        <v>348</v>
      </c>
      <c r="Y352" s="143" t="s">
        <v>245</v>
      </c>
      <c r="Z352" s="8" t="s">
        <v>2114</v>
      </c>
      <c r="AB352" s="8" t="s">
        <v>2115</v>
      </c>
      <c r="AE352" s="233" t="s">
        <v>49</v>
      </c>
      <c r="AF352" s="8" t="s">
        <v>5235</v>
      </c>
      <c r="AI352" s="8" t="s">
        <v>2165</v>
      </c>
      <c r="AJ352" s="8" t="s">
        <v>5236</v>
      </c>
      <c r="AL352" s="48" t="str">
        <f>IF($U352="","",IF(RIGHT($U352,4)=", MS",INDEX(DropDowns!$G$4:$G$1251,MATCH(TRIM($U352),DropDowns!$F$4:$F$1251,0)),INDEX(DropDowns!$G$4:$G$1251,MATCH(TRIM($U352)&amp;", MS",DropDowns!$F$4:$F$1251,0))))</f>
        <v>Rankin</v>
      </c>
      <c r="AM352" s="48" t="str">
        <f>IF(INDEX('AAYME 2021_List'!$A$3:$A$311,MATCH($A352,'AAYME 2021_List'!$A$3:$A$311,0))=$A352,INDEX('AAYME 2021_List'!$AC$3:$AC$311,MATCH($A352,'AAYME 2021_List'!$A$3:$A$311,0)),"")</f>
        <v>Rankin</v>
      </c>
      <c r="AN352" s="48" t="str">
        <f t="shared" si="51"/>
        <v>Bralen|Steele|bts9750@students.rcsd.ms|9</v>
      </c>
      <c r="AO352" s="48" t="str">
        <f t="shared" si="52"/>
        <v>Bralen|Steele|9</v>
      </c>
      <c r="AP352" s="48" t="str">
        <f>INDEX(Transcripts_2021!$V$2:$V$324,MATCH($AN352,Transcripts_2021!$V$2:$V$324,0))</f>
        <v>Bralen|Steele|bts9750@students.rcsd.ms|9</v>
      </c>
      <c r="AQ352" s="48" t="str">
        <f>INDEX(Transcripts_2021!$W$2:$W$324,MATCH($AO352,Transcripts_2021!$W$2:$W$324,0))</f>
        <v>Bralen|Steele|9</v>
      </c>
      <c r="AR352" s="68" t="str">
        <f t="shared" si="53"/>
        <v>Yes</v>
      </c>
      <c r="AS352" s="68" t="str">
        <f t="shared" si="54"/>
        <v>Yes</v>
      </c>
      <c r="AT352" s="48" t="str">
        <f t="shared" si="49"/>
        <v>0365</v>
      </c>
      <c r="AU352" s="48" t="str">
        <f>INDEX(Transcripts_2021!$AC$2:$AC$324,MATCH($AO352,Transcripts_2021!$W$2:$W$324,0))</f>
        <v>0062</v>
      </c>
      <c r="AV352" s="68" t="str">
        <f t="shared" si="50"/>
        <v>Yes</v>
      </c>
      <c r="AW352" s="68" t="e">
        <f>IF(INDEX(DropDowns!$E$3:$E$336,MATCH("*"&amp;$AF352&amp;"*",$AF$2:$AF$651,0))="","",INDEX(DropDowns!$E$3:$E$336,MATCH("*"&amp;$AF352&amp;"*",$AF$2:$AF$651,0)))</f>
        <v>#REF!</v>
      </c>
      <c r="AX352" s="68" t="str">
        <f>IF(INDEX(DropDowns!$E$3:$E$336,MATCH("*"&amp;$AG352&amp;"*",$AG$2:$AG$651,0))="","",INDEX(DropDowns!$E$3:$E$336,MATCH("*"&amp;$AG352&amp;"*",$AG$2:$AG$651,0)))</f>
        <v>Acid</v>
      </c>
      <c r="AY352" s="48" t="str">
        <f t="shared" si="55"/>
        <v>0365-STE-BR-0062</v>
      </c>
      <c r="AZ352" s="48" t="str">
        <f t="shared" si="56"/>
        <v>Katrina Steele</v>
      </c>
      <c r="BA352" s="48" t="str">
        <f>$AZ352&amp;COUNTIF($AZ352:$AZ$651,$AZ352)</f>
        <v>Katrina Steele1</v>
      </c>
      <c r="BB352" s="68" t="str">
        <f>IF(INDEX('AAYME 2021_List'!$B$3:$B$311,MATCH($A352,'AAYME 2021_List'!$A$3:$A$311,0))="Yes","Yes","No")</f>
        <v>No</v>
      </c>
      <c r="BC352" s="48" t="str">
        <f>IF(INDEX('AAYME 2021_List'!$A$3:$A$311,MATCH($A352,'AAYME 2021_List'!$A$3:$A$311,0))=$A352,INDEX('AAYME 2021_List'!$C$3:$C$311,MATCH($A352,'AAYME 2021_List'!$A$3:$A$311,0)),"")</f>
        <v>99-Not Selected</v>
      </c>
    </row>
    <row r="353" spans="1:55" x14ac:dyDescent="0.3">
      <c r="A353" s="48"/>
      <c r="B353" s="8">
        <v>366</v>
      </c>
      <c r="C353" s="143" t="s">
        <v>5237</v>
      </c>
      <c r="D353" s="143" t="s">
        <v>216</v>
      </c>
      <c r="E353" s="143" t="s">
        <v>335</v>
      </c>
      <c r="F353" s="143" t="s">
        <v>170</v>
      </c>
      <c r="G353" s="8" t="s">
        <v>5238</v>
      </c>
      <c r="H353" s="8">
        <v>6624002331</v>
      </c>
      <c r="I353" s="143" t="s">
        <v>401</v>
      </c>
      <c r="J353" s="143" t="s">
        <v>3642</v>
      </c>
      <c r="K353" s="143" t="s">
        <v>3643</v>
      </c>
      <c r="L353" s="8" t="s">
        <v>5239</v>
      </c>
      <c r="M353" s="8" t="s">
        <v>5240</v>
      </c>
      <c r="N353" s="8" t="s">
        <v>5238</v>
      </c>
      <c r="O353" s="8">
        <v>6014940181</v>
      </c>
      <c r="P353" s="143" t="s">
        <v>2112</v>
      </c>
      <c r="Q353" s="143" t="s">
        <v>394</v>
      </c>
      <c r="R353" s="8" t="s">
        <v>5241</v>
      </c>
      <c r="T353" s="143" t="s">
        <v>3275</v>
      </c>
      <c r="U353" s="143" t="s">
        <v>3275</v>
      </c>
      <c r="V353" s="8" t="s">
        <v>488</v>
      </c>
      <c r="W353" s="8">
        <v>39039</v>
      </c>
      <c r="X353" s="8" t="s">
        <v>348</v>
      </c>
      <c r="Y353" s="143" t="s">
        <v>4740</v>
      </c>
      <c r="AB353" s="8" t="s">
        <v>2115</v>
      </c>
      <c r="AE353" s="233" t="s">
        <v>49</v>
      </c>
      <c r="AF353" s="8" t="s">
        <v>5242</v>
      </c>
      <c r="AI353" s="8" t="s">
        <v>369</v>
      </c>
      <c r="AJ353" s="8" t="s">
        <v>5243</v>
      </c>
      <c r="AL353" s="48" t="str">
        <f>IF($U353="","",IF(RIGHT($U353,4)=", MS",INDEX(DropDowns!$G$4:$G$1251,MATCH(TRIM($U353),DropDowns!$F$4:$F$1251,0)),INDEX(DropDowns!$G$4:$G$1251,MATCH(TRIM($U353)&amp;", MS",DropDowns!$F$4:$F$1251,0))))</f>
        <v>Yazoo</v>
      </c>
      <c r="AM353" s="48" t="s">
        <v>2130</v>
      </c>
      <c r="AN353" s="48" t="str">
        <f t="shared" si="51"/>
        <v>Kirsten|Jefferson|mslindajjnk@yahoo.com|8</v>
      </c>
      <c r="AO353" s="48" t="str">
        <f t="shared" si="52"/>
        <v>Kirsten|Jefferson|8</v>
      </c>
      <c r="AP353" s="48" t="e">
        <f>INDEX(Transcripts_2021!$V$2:$V$324,MATCH($AN353,Transcripts_2021!$V$2:$V$324,0))</f>
        <v>#N/A</v>
      </c>
      <c r="AQ353" s="48" t="e">
        <f>INDEX(Transcripts_2021!$W$2:$W$324,MATCH($AO353,Transcripts_2021!$W$2:$W$324,0))</f>
        <v>#N/A</v>
      </c>
      <c r="AR353" s="68" t="e">
        <f t="shared" si="53"/>
        <v>#N/A</v>
      </c>
      <c r="AS353" s="68" t="e">
        <f t="shared" si="54"/>
        <v>#N/A</v>
      </c>
      <c r="AT353" s="48" t="str">
        <f t="shared" si="49"/>
        <v>0366</v>
      </c>
      <c r="AU353" s="48" t="e">
        <f>INDEX(Transcripts_2021!$AC$2:$AC$324,MATCH($AO353,Transcripts_2021!$W$2:$W$324,0))</f>
        <v>#N/A</v>
      </c>
      <c r="AV353" s="68" t="str">
        <f t="shared" si="50"/>
        <v>No</v>
      </c>
      <c r="AW353" s="68" t="e">
        <f>IF(INDEX(DropDowns!$E$3:$E$336,MATCH("*"&amp;$AF353&amp;"*",$AF$2:$AF$651,0))="","",INDEX(DropDowns!$E$3:$E$336,MATCH("*"&amp;$AF353&amp;"*",$AF$2:$AF$651,0)))</f>
        <v>#VALUE!</v>
      </c>
      <c r="AX353" s="68" t="str">
        <f>IF(INDEX(DropDowns!$E$3:$E$336,MATCH("*"&amp;$AG353&amp;"*",$AG$2:$AG$651,0))="","",INDEX(DropDowns!$E$3:$E$336,MATCH("*"&amp;$AG353&amp;"*",$AG$2:$AG$651,0)))</f>
        <v>Acid</v>
      </c>
      <c r="AY353" s="48" t="e">
        <f t="shared" si="55"/>
        <v>#N/A</v>
      </c>
      <c r="AZ353" s="48" t="str">
        <f t="shared" si="56"/>
        <v>Linda Jordan-Jefferson</v>
      </c>
      <c r="BA353" s="48" t="str">
        <f>$AZ353&amp;COUNTIF($AZ353:$AZ$651,$AZ353)</f>
        <v>Linda Jordan-Jefferson1</v>
      </c>
      <c r="BB353" s="68" t="e">
        <f>IF(INDEX('AAYME 2021_List'!$B$3:$B$311,MATCH($A353,'AAYME 2021_List'!$A$3:$A$311,0))="Yes","Yes","No")</f>
        <v>#N/A</v>
      </c>
      <c r="BC353" s="8" t="s">
        <v>2131</v>
      </c>
    </row>
    <row r="354" spans="1:55" x14ac:dyDescent="0.3">
      <c r="A354" s="48"/>
      <c r="B354" s="8">
        <v>367</v>
      </c>
      <c r="C354" s="143" t="s">
        <v>5244</v>
      </c>
      <c r="D354" s="143" t="s">
        <v>5245</v>
      </c>
      <c r="E354" s="143" t="s">
        <v>335</v>
      </c>
      <c r="F354" s="143" t="s">
        <v>170</v>
      </c>
      <c r="G354" s="8" t="s">
        <v>5246</v>
      </c>
      <c r="H354" s="8">
        <v>3343843574</v>
      </c>
      <c r="I354" s="143" t="s">
        <v>376</v>
      </c>
      <c r="J354" s="143" t="s">
        <v>978</v>
      </c>
      <c r="K354" s="143" t="s">
        <v>981</v>
      </c>
      <c r="L354" s="8" t="s">
        <v>5247</v>
      </c>
      <c r="M354" s="8" t="s">
        <v>629</v>
      </c>
      <c r="N354" s="8" t="s">
        <v>5248</v>
      </c>
      <c r="O354" s="8">
        <v>7707447374</v>
      </c>
      <c r="P354" s="143" t="s">
        <v>2159</v>
      </c>
      <c r="Q354" s="143" t="s">
        <v>43</v>
      </c>
      <c r="R354" s="8" t="s">
        <v>5249</v>
      </c>
      <c r="T354" s="143" t="s">
        <v>981</v>
      </c>
      <c r="U354" s="143" t="s">
        <v>981</v>
      </c>
      <c r="V354" s="8" t="s">
        <v>488</v>
      </c>
      <c r="W354" s="8">
        <v>38732</v>
      </c>
      <c r="X354" s="8" t="s">
        <v>348</v>
      </c>
      <c r="Y354" s="143" t="s">
        <v>190</v>
      </c>
      <c r="AA354" s="8" t="s">
        <v>2200</v>
      </c>
      <c r="AC354" s="8" t="s">
        <v>2201</v>
      </c>
      <c r="AD354" s="8" t="s">
        <v>2252</v>
      </c>
      <c r="AE354" s="233" t="s">
        <v>50</v>
      </c>
      <c r="AF354" s="8" t="s">
        <v>5250</v>
      </c>
      <c r="AG354" s="8" t="s">
        <v>5251</v>
      </c>
      <c r="AH354" s="8" t="s">
        <v>5252</v>
      </c>
      <c r="AI354" s="8" t="s">
        <v>2165</v>
      </c>
      <c r="AJ354" s="8" t="s">
        <v>5253</v>
      </c>
      <c r="AK354" s="8" t="s">
        <v>5254</v>
      </c>
      <c r="AL354" s="48" t="str">
        <f>IF($U354="","",IF(RIGHT($U354,4)=", MS",INDEX(DropDowns!$G$4:$G$1251,MATCH(TRIM($U354),DropDowns!$F$4:$F$1251,0)),INDEX(DropDowns!$G$4:$G$1251,MATCH(TRIM($U354)&amp;", MS",DropDowns!$F$4:$F$1251,0))))</f>
        <v>Bolivar</v>
      </c>
      <c r="AM354" s="48" t="s">
        <v>2130</v>
      </c>
      <c r="AN354" s="48" t="str">
        <f t="shared" si="51"/>
        <v>Aylisscia|Floyd|swalkerr1989@gmial.com|9</v>
      </c>
      <c r="AO354" s="48" t="str">
        <f t="shared" si="52"/>
        <v>Aylisscia|Floyd|9</v>
      </c>
      <c r="AP354" s="48" t="e">
        <f>INDEX(Transcripts_2021!$V$2:$V$324,MATCH($AN354,Transcripts_2021!$V$2:$V$324,0))</f>
        <v>#N/A</v>
      </c>
      <c r="AQ354" s="48" t="e">
        <f>INDEX(Transcripts_2021!$W$2:$W$324,MATCH($AO354,Transcripts_2021!$W$2:$W$324,0))</f>
        <v>#N/A</v>
      </c>
      <c r="AR354" s="68" t="e">
        <f t="shared" si="53"/>
        <v>#N/A</v>
      </c>
      <c r="AS354" s="68" t="e">
        <f t="shared" si="54"/>
        <v>#N/A</v>
      </c>
      <c r="AT354" s="48" t="str">
        <f t="shared" si="49"/>
        <v>0367</v>
      </c>
      <c r="AU354" s="48" t="e">
        <f>INDEX(Transcripts_2021!$AC$2:$AC$324,MATCH($AO354,Transcripts_2021!$W$2:$W$324,0))</f>
        <v>#N/A</v>
      </c>
      <c r="AV354" s="68" t="str">
        <f t="shared" si="50"/>
        <v>Yes</v>
      </c>
      <c r="AW354" s="68" t="e">
        <f>IF(INDEX(DropDowns!$E$3:$E$336,MATCH("*"&amp;$AF354&amp;"*",$AF$2:$AF$651,0))="","",INDEX(DropDowns!$E$3:$E$336,MATCH("*"&amp;$AF354&amp;"*",$AF$2:$AF$651,0)))</f>
        <v>#REF!</v>
      </c>
      <c r="AX354" s="68" t="e">
        <f>IF(INDEX(DropDowns!$E$3:$E$336,MATCH("*"&amp;$AG354&amp;"*",$AG$2:$AG$651,0))="","",INDEX(DropDowns!$E$3:$E$336,MATCH("*"&amp;$AG354&amp;"*",$AG$2:$AG$651,0)))</f>
        <v>#REF!</v>
      </c>
      <c r="AY354" s="48" t="e">
        <f t="shared" si="55"/>
        <v>#N/A</v>
      </c>
      <c r="AZ354" s="48" t="str">
        <f t="shared" si="56"/>
        <v>Shaquavious Walker</v>
      </c>
      <c r="BA354" s="48" t="str">
        <f>$AZ354&amp;COUNTIF($AZ354:$AZ$651,$AZ354)</f>
        <v>Shaquavious Walker1</v>
      </c>
      <c r="BB354" s="68" t="e">
        <f>IF(INDEX('AAYME 2021_List'!$B$3:$B$311,MATCH($A354,'AAYME 2021_List'!$A$3:$A$311,0))="Yes","Yes","No")</f>
        <v>#N/A</v>
      </c>
      <c r="BC354" s="8" t="s">
        <v>2131</v>
      </c>
    </row>
    <row r="355" spans="1:55" x14ac:dyDescent="0.3">
      <c r="A355" s="48"/>
      <c r="B355" s="8">
        <v>369</v>
      </c>
      <c r="C355" s="143" t="s">
        <v>5255</v>
      </c>
      <c r="D355" s="143" t="s">
        <v>5256</v>
      </c>
      <c r="E355" s="143" t="s">
        <v>335</v>
      </c>
      <c r="F355" s="143" t="s">
        <v>170</v>
      </c>
      <c r="H355" s="8">
        <v>6015735339</v>
      </c>
      <c r="I355" s="143" t="s">
        <v>340</v>
      </c>
      <c r="J355" s="143" t="s">
        <v>4885</v>
      </c>
      <c r="K355" s="143" t="s">
        <v>5257</v>
      </c>
      <c r="L355" s="8" t="s">
        <v>5258</v>
      </c>
      <c r="M355" s="8" t="s">
        <v>5259</v>
      </c>
      <c r="N355" s="8" t="s">
        <v>5260</v>
      </c>
      <c r="O355" s="8">
        <v>6015735339</v>
      </c>
      <c r="P355" s="143" t="s">
        <v>2112</v>
      </c>
      <c r="Q355" s="143" t="s">
        <v>394</v>
      </c>
      <c r="R355" s="8" t="s">
        <v>5261</v>
      </c>
      <c r="T355" s="143" t="s">
        <v>214</v>
      </c>
      <c r="U355" s="143" t="s">
        <v>214</v>
      </c>
      <c r="V355" s="8" t="s">
        <v>488</v>
      </c>
      <c r="W355" s="8">
        <v>39212</v>
      </c>
      <c r="X355" s="8" t="s">
        <v>348</v>
      </c>
      <c r="Y355" s="143" t="s">
        <v>209</v>
      </c>
      <c r="AD355" s="8" t="s">
        <v>2252</v>
      </c>
      <c r="AE355" s="233" t="s">
        <v>49</v>
      </c>
      <c r="AF355" s="8" t="s">
        <v>5262</v>
      </c>
      <c r="AI355" s="8" t="s">
        <v>2165</v>
      </c>
      <c r="AJ355" s="8" t="s">
        <v>5263</v>
      </c>
      <c r="AL355" s="48" t="str">
        <f>IF($U355="","",IF(RIGHT($U355,4)=", MS",INDEX(DropDowns!$G$4:$G$1251,MATCH(TRIM($U355),DropDowns!$F$4:$F$1251,0)),INDEX(DropDowns!$G$4:$G$1251,MATCH(TRIM($U355)&amp;", MS",DropDowns!$F$4:$F$1251,0))))</f>
        <v>Hinds</v>
      </c>
      <c r="AM355" s="48" t="s">
        <v>2130</v>
      </c>
      <c r="AN355" s="48" t="str">
        <f t="shared" si="51"/>
        <v>Jasmine|Caliedo||7</v>
      </c>
      <c r="AO355" s="48" t="str">
        <f t="shared" si="52"/>
        <v>Jasmine|Caliedo|7</v>
      </c>
      <c r="AP355" s="48" t="e">
        <f>INDEX(Transcripts_2021!$V$2:$V$324,MATCH($AN355,Transcripts_2021!$V$2:$V$324,0))</f>
        <v>#N/A</v>
      </c>
      <c r="AQ355" s="48" t="e">
        <f>INDEX(Transcripts_2021!$W$2:$W$324,MATCH($AO355,Transcripts_2021!$W$2:$W$324,0))</f>
        <v>#N/A</v>
      </c>
      <c r="AR355" s="68" t="e">
        <f t="shared" si="53"/>
        <v>#N/A</v>
      </c>
      <c r="AS355" s="68" t="e">
        <f t="shared" si="54"/>
        <v>#N/A</v>
      </c>
      <c r="AT355" s="48" t="str">
        <f t="shared" si="49"/>
        <v>0369</v>
      </c>
      <c r="AU355" s="48" t="e">
        <f>INDEX(Transcripts_2021!$AC$2:$AC$324,MATCH($AO355,Transcripts_2021!$W$2:$W$324,0))</f>
        <v>#N/A</v>
      </c>
      <c r="AV355" s="68" t="str">
        <f t="shared" si="50"/>
        <v>Yes</v>
      </c>
      <c r="AW355" s="68" t="e">
        <f>IF(INDEX(DropDowns!$E$3:$E$336,MATCH("*"&amp;$AF355&amp;"*",$AF$2:$AF$651,0))="","",INDEX(DropDowns!$E$3:$E$336,MATCH("*"&amp;$AF355&amp;"*",$AF$2:$AF$651,0)))</f>
        <v>#REF!</v>
      </c>
      <c r="AX355" s="68" t="str">
        <f>IF(INDEX(DropDowns!$E$3:$E$336,MATCH("*"&amp;$AG355&amp;"*",$AG$2:$AG$651,0))="","",INDEX(DropDowns!$E$3:$E$336,MATCH("*"&amp;$AG355&amp;"*",$AG$2:$AG$651,0)))</f>
        <v>Acid</v>
      </c>
      <c r="AY355" s="48" t="e">
        <f t="shared" si="55"/>
        <v>#N/A</v>
      </c>
      <c r="AZ355" s="48" t="str">
        <f t="shared" si="56"/>
        <v>LaKeisha Caliedo</v>
      </c>
      <c r="BA355" s="48" t="str">
        <f>$AZ355&amp;COUNTIF($AZ355:$AZ$651,$AZ355)</f>
        <v>LaKeisha Caliedo1</v>
      </c>
      <c r="BB355" s="68" t="e">
        <f>IF(INDEX('AAYME 2021_List'!$B$3:$B$311,MATCH($A355,'AAYME 2021_List'!$A$3:$A$311,0))="Yes","Yes","No")</f>
        <v>#N/A</v>
      </c>
      <c r="BC355" s="8" t="s">
        <v>2131</v>
      </c>
    </row>
    <row r="356" spans="1:55" x14ac:dyDescent="0.3">
      <c r="A356" s="48"/>
      <c r="B356" s="8">
        <v>370</v>
      </c>
      <c r="C356" s="143" t="s">
        <v>5264</v>
      </c>
      <c r="D356" s="143" t="s">
        <v>4608</v>
      </c>
      <c r="E356" s="143" t="s">
        <v>335</v>
      </c>
      <c r="F356" s="143" t="s">
        <v>169</v>
      </c>
      <c r="G356" s="8" t="s">
        <v>5265</v>
      </c>
      <c r="H356" s="8">
        <v>6015720917</v>
      </c>
      <c r="I356" s="143" t="s">
        <v>376</v>
      </c>
      <c r="J356" s="143" t="s">
        <v>5266</v>
      </c>
      <c r="K356" s="143" t="s">
        <v>560</v>
      </c>
      <c r="L356" s="8" t="s">
        <v>5267</v>
      </c>
      <c r="M356" s="8" t="s">
        <v>4608</v>
      </c>
      <c r="N356" s="8" t="s">
        <v>5265</v>
      </c>
      <c r="O356" s="8">
        <v>6015720917</v>
      </c>
      <c r="P356" s="143" t="s">
        <v>2112</v>
      </c>
      <c r="Q356" s="143" t="s">
        <v>45</v>
      </c>
      <c r="R356" s="8" t="s">
        <v>5268</v>
      </c>
      <c r="T356" s="143" t="s">
        <v>214</v>
      </c>
      <c r="U356" s="143" t="s">
        <v>214</v>
      </c>
      <c r="V356" s="8" t="s">
        <v>488</v>
      </c>
      <c r="W356" s="8">
        <v>39211</v>
      </c>
      <c r="X356" s="8" t="s">
        <v>348</v>
      </c>
      <c r="Y356" s="143" t="s">
        <v>209</v>
      </c>
      <c r="Z356" s="8" t="s">
        <v>2114</v>
      </c>
      <c r="AB356" s="8" t="s">
        <v>2115</v>
      </c>
      <c r="AE356" s="233" t="s">
        <v>49</v>
      </c>
      <c r="AF356" s="8" t="s">
        <v>5269</v>
      </c>
      <c r="AG356" s="8" t="s">
        <v>5270</v>
      </c>
      <c r="AI356" s="8" t="s">
        <v>442</v>
      </c>
      <c r="AL356" s="48" t="str">
        <f>IF($U356="","",IF(RIGHT($U356,4)=", MS",INDEX(DropDowns!$G$4:$G$1251,MATCH(TRIM($U356),DropDowns!$F$4:$F$1251,0)),INDEX(DropDowns!$G$4:$G$1251,MATCH(TRIM($U356)&amp;", MS",DropDowns!$F$4:$F$1251,0))))</f>
        <v>Hinds</v>
      </c>
      <c r="AM356" s="48" t="s">
        <v>2130</v>
      </c>
      <c r="AN356" s="48" t="str">
        <f t="shared" si="51"/>
        <v>Solomon|Ware|theroyalfamily4@gmail.com|9</v>
      </c>
      <c r="AO356" s="48" t="str">
        <f t="shared" si="52"/>
        <v>Solomon|Ware|9</v>
      </c>
      <c r="AP356" s="48" t="e">
        <f>INDEX(Transcripts_2021!$V$2:$V$324,MATCH($AN356,Transcripts_2021!$V$2:$V$324,0))</f>
        <v>#N/A</v>
      </c>
      <c r="AQ356" s="48" t="e">
        <f>INDEX(Transcripts_2021!$W$2:$W$324,MATCH($AO356,Transcripts_2021!$W$2:$W$324,0))</f>
        <v>#N/A</v>
      </c>
      <c r="AR356" s="68" t="e">
        <f t="shared" si="53"/>
        <v>#N/A</v>
      </c>
      <c r="AS356" s="68" t="e">
        <f t="shared" si="54"/>
        <v>#N/A</v>
      </c>
      <c r="AT356" s="48" t="str">
        <f t="shared" si="49"/>
        <v>0370</v>
      </c>
      <c r="AU356" s="48" t="e">
        <f>INDEX(Transcripts_2021!$AC$2:$AC$324,MATCH($AO356,Transcripts_2021!$W$2:$W$324,0))</f>
        <v>#N/A</v>
      </c>
      <c r="AV356" s="68" t="str">
        <f t="shared" si="50"/>
        <v>Yes</v>
      </c>
      <c r="AW356" s="68" t="e">
        <f>IF(INDEX(DropDowns!$E$3:$E$336,MATCH("*"&amp;$AF356&amp;"*",$AF$2:$AF$651,0))="","",INDEX(DropDowns!$E$3:$E$336,MATCH("*"&amp;$AF356&amp;"*",$AF$2:$AF$651,0)))</f>
        <v>#VALUE!</v>
      </c>
      <c r="AX356" s="68" t="e">
        <f>IF(INDEX(DropDowns!$E$3:$E$336,MATCH("*"&amp;$AG356&amp;"*",$AG$2:$AG$651,0))="","",INDEX(DropDowns!$E$3:$E$336,MATCH("*"&amp;$AG356&amp;"*",$AG$2:$AG$651,0)))</f>
        <v>#REF!</v>
      </c>
      <c r="AY356" s="48" t="e">
        <f t="shared" si="55"/>
        <v>#N/A</v>
      </c>
      <c r="AZ356" s="48" t="str">
        <f t="shared" si="56"/>
        <v>Nikisha Ware</v>
      </c>
      <c r="BA356" s="48" t="str">
        <f>$AZ356&amp;COUNTIF($AZ356:$AZ$651,$AZ356)</f>
        <v>Nikisha Ware2</v>
      </c>
      <c r="BB356" s="68" t="e">
        <f>IF(INDEX('AAYME 2021_List'!$B$3:$B$311,MATCH($A356,'AAYME 2021_List'!$A$3:$A$311,0))="Yes","Yes","No")</f>
        <v>#N/A</v>
      </c>
      <c r="BC356" s="8" t="s">
        <v>2131</v>
      </c>
    </row>
    <row r="357" spans="1:55" x14ac:dyDescent="0.3">
      <c r="A357" s="48"/>
      <c r="B357" s="8">
        <v>371</v>
      </c>
      <c r="C357" s="143" t="s">
        <v>5271</v>
      </c>
      <c r="D357" s="143" t="s">
        <v>4608</v>
      </c>
      <c r="E357" s="143" t="s">
        <v>335</v>
      </c>
      <c r="F357" s="143" t="s">
        <v>169</v>
      </c>
      <c r="G357" s="8" t="s">
        <v>5265</v>
      </c>
      <c r="H357" s="8">
        <v>6015720917</v>
      </c>
      <c r="I357" s="143" t="s">
        <v>376</v>
      </c>
      <c r="J357" s="143" t="s">
        <v>5272</v>
      </c>
      <c r="K357" s="143" t="s">
        <v>560</v>
      </c>
      <c r="L357" s="8" t="s">
        <v>5267</v>
      </c>
      <c r="M357" s="8" t="s">
        <v>4608</v>
      </c>
      <c r="N357" s="8" t="s">
        <v>5265</v>
      </c>
      <c r="O357" s="8">
        <v>6015720917</v>
      </c>
      <c r="P357" s="143" t="s">
        <v>2112</v>
      </c>
      <c r="Q357" s="143" t="s">
        <v>45</v>
      </c>
      <c r="R357" s="8" t="s">
        <v>5268</v>
      </c>
      <c r="T357" s="143" t="s">
        <v>214</v>
      </c>
      <c r="U357" s="143" t="s">
        <v>214</v>
      </c>
      <c r="V357" s="8" t="s">
        <v>488</v>
      </c>
      <c r="W357" s="8">
        <v>39211</v>
      </c>
      <c r="X357" s="8" t="s">
        <v>348</v>
      </c>
      <c r="Y357" s="143" t="s">
        <v>209</v>
      </c>
      <c r="Z357" s="8" t="s">
        <v>2114</v>
      </c>
      <c r="AB357" s="8" t="s">
        <v>2115</v>
      </c>
      <c r="AE357" s="233" t="s">
        <v>48</v>
      </c>
      <c r="AF357" s="8" t="s">
        <v>5273</v>
      </c>
      <c r="AG357" s="8" t="s">
        <v>5274</v>
      </c>
      <c r="AI357" s="8" t="s">
        <v>442</v>
      </c>
      <c r="AL357" s="48" t="str">
        <f>IF($U357="","",IF(RIGHT($U357,4)=", MS",INDEX(DropDowns!$G$4:$G$1251,MATCH(TRIM($U357),DropDowns!$F$4:$F$1251,0)),INDEX(DropDowns!$G$4:$G$1251,MATCH(TRIM($U357)&amp;", MS",DropDowns!$F$4:$F$1251,0))))</f>
        <v>Hinds</v>
      </c>
      <c r="AM357" s="48" t="s">
        <v>2130</v>
      </c>
      <c r="AN357" s="48" t="str">
        <f t="shared" si="51"/>
        <v>Asa|Ware|theroyalfamily4@gmail.com|9</v>
      </c>
      <c r="AO357" s="48" t="str">
        <f t="shared" si="52"/>
        <v>Asa|Ware|9</v>
      </c>
      <c r="AP357" s="48" t="e">
        <f>INDEX(Transcripts_2021!$V$2:$V$324,MATCH($AN357,Transcripts_2021!$V$2:$V$324,0))</f>
        <v>#N/A</v>
      </c>
      <c r="AQ357" s="48" t="e">
        <f>INDEX(Transcripts_2021!$W$2:$W$324,MATCH($AO357,Transcripts_2021!$W$2:$W$324,0))</f>
        <v>#N/A</v>
      </c>
      <c r="AR357" s="68" t="e">
        <f t="shared" si="53"/>
        <v>#N/A</v>
      </c>
      <c r="AS357" s="68" t="e">
        <f t="shared" si="54"/>
        <v>#N/A</v>
      </c>
      <c r="AT357" s="48" t="str">
        <f t="shared" si="49"/>
        <v>0371</v>
      </c>
      <c r="AU357" s="48" t="e">
        <f>INDEX(Transcripts_2021!$AC$2:$AC$324,MATCH($AO357,Transcripts_2021!$W$2:$W$324,0))</f>
        <v>#N/A</v>
      </c>
      <c r="AV357" s="68" t="str">
        <f t="shared" si="50"/>
        <v>Yes</v>
      </c>
      <c r="AW357" s="68" t="e">
        <f>IF(INDEX(DropDowns!$E$3:$E$336,MATCH("*"&amp;$AF357&amp;"*",$AF$2:$AF$651,0))="","",INDEX(DropDowns!$E$3:$E$336,MATCH("*"&amp;$AF357&amp;"*",$AF$2:$AF$651,0)))</f>
        <v>#VALUE!</v>
      </c>
      <c r="AX357" s="68" t="e">
        <f>IF(INDEX(DropDowns!$E$3:$E$336,MATCH("*"&amp;$AG357&amp;"*",$AG$2:$AG$651,0))="","",INDEX(DropDowns!$E$3:$E$336,MATCH("*"&amp;$AG357&amp;"*",$AG$2:$AG$651,0)))</f>
        <v>#REF!</v>
      </c>
      <c r="AY357" s="48" t="e">
        <f t="shared" si="55"/>
        <v>#N/A</v>
      </c>
      <c r="AZ357" s="48" t="str">
        <f t="shared" si="56"/>
        <v>Nikisha Ware</v>
      </c>
      <c r="BA357" s="48" t="str">
        <f>$AZ357&amp;COUNTIF($AZ357:$AZ$651,$AZ357)</f>
        <v>Nikisha Ware1</v>
      </c>
      <c r="BB357" s="68" t="e">
        <f>IF(INDEX('AAYME 2021_List'!$B$3:$B$311,MATCH($A357,'AAYME 2021_List'!$A$3:$A$311,0))="Yes","Yes","No")</f>
        <v>#N/A</v>
      </c>
      <c r="BC357" s="8" t="s">
        <v>2131</v>
      </c>
    </row>
    <row r="358" spans="1:55" x14ac:dyDescent="0.3">
      <c r="A358" s="48" t="str">
        <f t="shared" ref="A358:A363" si="57">$AT358&amp;"-"&amp;UPPER(LEFT($D358,3))&amp;"-"&amp;UPPER(LEFT($C358,2))&amp;"-"&amp;$AU358</f>
        <v>0372-SIL-TA-0325</v>
      </c>
      <c r="B358" s="8">
        <v>372</v>
      </c>
      <c r="C358" s="143" t="s">
        <v>5275</v>
      </c>
      <c r="D358" s="143" t="s">
        <v>3231</v>
      </c>
      <c r="E358" s="143" t="s">
        <v>335</v>
      </c>
      <c r="F358" s="143" t="s">
        <v>170</v>
      </c>
      <c r="G358" s="8" t="s">
        <v>5276</v>
      </c>
      <c r="H358" s="8">
        <v>6626260243</v>
      </c>
      <c r="I358" s="143" t="s">
        <v>376</v>
      </c>
      <c r="J358" s="143" t="s">
        <v>2946</v>
      </c>
      <c r="K358" s="143" t="s">
        <v>2947</v>
      </c>
      <c r="L358" s="8" t="s">
        <v>4336</v>
      </c>
      <c r="M358" s="8" t="s">
        <v>5277</v>
      </c>
      <c r="N358" s="8" t="s">
        <v>5278</v>
      </c>
      <c r="O358" s="8">
        <v>6626260748</v>
      </c>
      <c r="P358" s="143" t="s">
        <v>2112</v>
      </c>
      <c r="Q358" s="143" t="s">
        <v>394</v>
      </c>
      <c r="R358" s="8" t="s">
        <v>5279</v>
      </c>
      <c r="T358" s="143" t="s">
        <v>2514</v>
      </c>
      <c r="U358" s="143" t="s">
        <v>2514</v>
      </c>
      <c r="V358" s="8" t="s">
        <v>488</v>
      </c>
      <c r="W358" s="8">
        <v>38733</v>
      </c>
      <c r="X358" s="8" t="s">
        <v>348</v>
      </c>
      <c r="Y358" s="143" t="s">
        <v>190</v>
      </c>
      <c r="Z358" s="8" t="s">
        <v>2114</v>
      </c>
      <c r="AB358" s="8" t="s">
        <v>2115</v>
      </c>
      <c r="AE358" s="233" t="s">
        <v>49</v>
      </c>
      <c r="AF358" s="8" t="s">
        <v>5280</v>
      </c>
      <c r="AG358" s="8" t="s">
        <v>5281</v>
      </c>
      <c r="AI358" s="8" t="s">
        <v>2165</v>
      </c>
      <c r="AJ358" s="8" t="s">
        <v>5282</v>
      </c>
      <c r="AL358" s="48" t="str">
        <f>IF($U358="","",IF(RIGHT($U358,4)=", MS",INDEX(DropDowns!$G$4:$G$1251,MATCH(TRIM($U358),DropDowns!$F$4:$F$1251,0)),INDEX(DropDowns!$G$4:$G$1251,MATCH(TRIM($U358)&amp;", MS",DropDowns!$F$4:$F$1251,0))))</f>
        <v>Bolivar</v>
      </c>
      <c r="AM358" s="48" t="str">
        <f>IF(INDEX('AAYME 2021_List'!$A$3:$A$311,MATCH($A358,'AAYME 2021_List'!$A$3:$A$311,0))=$A358,INDEX('AAYME 2021_List'!$AC$3:$AC$311,MATCH($A358,'AAYME 2021_List'!$A$3:$A$311,0)),"")</f>
        <v>Bolivar</v>
      </c>
      <c r="AN358" s="48" t="str">
        <f t="shared" si="51"/>
        <v>Tamia|Silas|silastamia06@gmail.com|9</v>
      </c>
      <c r="AO358" s="48" t="str">
        <f t="shared" si="52"/>
        <v>Tamia|Silas|9</v>
      </c>
      <c r="AP358" s="48" t="str">
        <f>INDEX(Transcripts_2021!$V$2:$V$324,MATCH($AN358,Transcripts_2021!$V$2:$V$324,0))</f>
        <v>Tamia|Silas|silastamia06@gmail.com|9</v>
      </c>
      <c r="AQ358" s="48" t="str">
        <f>INDEX(Transcripts_2021!$W$2:$W$324,MATCH($AO358,Transcripts_2021!$W$2:$W$324,0))</f>
        <v>Tamia|Silas|9</v>
      </c>
      <c r="AR358" s="68" t="str">
        <f t="shared" si="53"/>
        <v>Yes</v>
      </c>
      <c r="AS358" s="68" t="str">
        <f t="shared" si="54"/>
        <v>Yes</v>
      </c>
      <c r="AT358" s="48" t="str">
        <f t="shared" si="49"/>
        <v>0372</v>
      </c>
      <c r="AU358" s="48" t="str">
        <f>INDEX(Transcripts_2021!$AC$2:$AC$324,MATCH($AO358,Transcripts_2021!$W$2:$W$324,0))</f>
        <v>0325</v>
      </c>
      <c r="AV358" s="68" t="str">
        <f t="shared" si="50"/>
        <v>Yes</v>
      </c>
      <c r="AW358" s="68" t="e">
        <f>IF(INDEX(DropDowns!$E$3:$E$336,MATCH("*"&amp;$AF358&amp;"*",$AF$2:$AF$651,0))="","",INDEX(DropDowns!$E$3:$E$336,MATCH("*"&amp;$AF358&amp;"*",$AF$2:$AF$651,0)))</f>
        <v>#REF!</v>
      </c>
      <c r="AX358" s="68" t="e">
        <f>IF(INDEX(DropDowns!$E$3:$E$336,MATCH("*"&amp;$AG358&amp;"*",$AG$2:$AG$651,0))="","",INDEX(DropDowns!$E$3:$E$336,MATCH("*"&amp;$AG358&amp;"*",$AG$2:$AG$651,0)))</f>
        <v>#VALUE!</v>
      </c>
      <c r="AY358" s="48" t="str">
        <f t="shared" si="55"/>
        <v>0372-SIL-TA-0325</v>
      </c>
      <c r="AZ358" s="48" t="str">
        <f t="shared" si="56"/>
        <v>Valerie Smith-Silas</v>
      </c>
      <c r="BA358" s="48" t="str">
        <f>$AZ358&amp;COUNTIF($AZ358:$AZ$651,$AZ358)</f>
        <v>Valerie Smith-Silas1</v>
      </c>
      <c r="BB358" s="68" t="str">
        <f>IF(INDEX('AAYME 2021_List'!$B$3:$B$311,MATCH($A358,'AAYME 2021_List'!$A$3:$A$311,0))="Yes","Yes","No")</f>
        <v>No</v>
      </c>
      <c r="BC358" s="48" t="str">
        <f>IF(INDEX('AAYME 2021_List'!$A$3:$A$311,MATCH($A358,'AAYME 2021_List'!$A$3:$A$311,0))=$A358,INDEX('AAYME 2021_List'!$C$3:$C$311,MATCH($A358,'AAYME 2021_List'!$A$3:$A$311,0)),"")</f>
        <v>99-Not Selected</v>
      </c>
    </row>
    <row r="359" spans="1:55" x14ac:dyDescent="0.3">
      <c r="A359" s="48" t="str">
        <f t="shared" si="57"/>
        <v>0373-LEW-TA-0142</v>
      </c>
      <c r="B359" s="8">
        <v>373</v>
      </c>
      <c r="C359" s="143" t="s">
        <v>5283</v>
      </c>
      <c r="D359" s="143" t="s">
        <v>2001</v>
      </c>
      <c r="E359" s="143" t="s">
        <v>335</v>
      </c>
      <c r="F359" s="143" t="s">
        <v>170</v>
      </c>
      <c r="G359" s="8" t="s">
        <v>5284</v>
      </c>
      <c r="H359" s="8">
        <v>6623610729</v>
      </c>
      <c r="I359" s="143" t="s">
        <v>376</v>
      </c>
      <c r="J359" s="143" t="s">
        <v>5285</v>
      </c>
      <c r="K359" s="143" t="s">
        <v>5286</v>
      </c>
      <c r="L359" s="8" t="s">
        <v>5287</v>
      </c>
      <c r="M359" s="8" t="s">
        <v>2001</v>
      </c>
      <c r="N359" s="8" t="s">
        <v>5288</v>
      </c>
      <c r="O359" s="8">
        <v>6623617411</v>
      </c>
      <c r="P359" s="143" t="s">
        <v>2112</v>
      </c>
      <c r="Q359" s="143" t="s">
        <v>394</v>
      </c>
      <c r="R359" s="8" t="s">
        <v>5289</v>
      </c>
      <c r="T359" s="143" t="s">
        <v>5290</v>
      </c>
      <c r="U359" s="143" t="s">
        <v>5290</v>
      </c>
      <c r="V359" s="8" t="s">
        <v>488</v>
      </c>
      <c r="W359" s="8">
        <v>39361</v>
      </c>
      <c r="X359" s="8" t="s">
        <v>348</v>
      </c>
      <c r="Y359" s="143" t="s">
        <v>5291</v>
      </c>
      <c r="Z359" s="8" t="s">
        <v>2114</v>
      </c>
      <c r="AB359" s="8" t="s">
        <v>2115</v>
      </c>
      <c r="AE359" s="233" t="s">
        <v>49</v>
      </c>
      <c r="AF359" s="8" t="s">
        <v>5292</v>
      </c>
      <c r="AG359" s="8" t="s">
        <v>5293</v>
      </c>
      <c r="AH359" s="8" t="s">
        <v>5294</v>
      </c>
      <c r="AI359" s="8" t="s">
        <v>2165</v>
      </c>
      <c r="AJ359" s="8" t="s">
        <v>5295</v>
      </c>
      <c r="AK359" s="8" t="s">
        <v>5296</v>
      </c>
      <c r="AL359" s="48" t="str">
        <f>IF($U359="","",IF(RIGHT($U359,4)=", MS",INDEX(DropDowns!$G$4:$G$1251,MATCH(TRIM($U359),DropDowns!$F$4:$F$1251,0)),INDEX(DropDowns!$G$4:$G$1251,MATCH(TRIM($U359)&amp;", MS",DropDowns!$F$4:$F$1251,0))))</f>
        <v>Noxubee</v>
      </c>
      <c r="AM359" s="48" t="str">
        <f>IF(INDEX('AAYME 2021_List'!$A$3:$A$311,MATCH($A359,'AAYME 2021_List'!$A$3:$A$311,0))=$A359,INDEX('AAYME 2021_List'!$AC$3:$AC$311,MATCH($A359,'AAYME 2021_List'!$A$3:$A$311,0)),"")</f>
        <v>Noxubee</v>
      </c>
      <c r="AN359" s="48" t="str">
        <f t="shared" si="51"/>
        <v>Takeyla|Lewis|takeyla.lewis@ncsdstud.org|9</v>
      </c>
      <c r="AO359" s="48" t="str">
        <f t="shared" si="52"/>
        <v>Takeyla|Lewis|9</v>
      </c>
      <c r="AP359" s="48" t="str">
        <f>INDEX(Transcripts_2021!$V$2:$V$324,MATCH($AN359,Transcripts_2021!$V$2:$V$324,0))</f>
        <v>Takeyla|Lewis|takeyla.lewis@ncsdstud.org|9</v>
      </c>
      <c r="AQ359" s="48" t="str">
        <f>INDEX(Transcripts_2021!$W$2:$W$324,MATCH($AO359,Transcripts_2021!$W$2:$W$324,0))</f>
        <v>Takeyla|Lewis|9</v>
      </c>
      <c r="AR359" s="68" t="str">
        <f t="shared" si="53"/>
        <v>Yes</v>
      </c>
      <c r="AS359" s="68" t="str">
        <f t="shared" si="54"/>
        <v>Yes</v>
      </c>
      <c r="AT359" s="48" t="str">
        <f t="shared" si="49"/>
        <v>0373</v>
      </c>
      <c r="AU359" s="48" t="str">
        <f>INDEX(Transcripts_2021!$AC$2:$AC$324,MATCH($AO359,Transcripts_2021!$W$2:$W$324,0))</f>
        <v>0142</v>
      </c>
      <c r="AV359" s="68" t="str">
        <f t="shared" si="50"/>
        <v>No</v>
      </c>
      <c r="AW359" s="68" t="e">
        <f>IF(INDEX(DropDowns!$E$3:$E$336,MATCH("*"&amp;$AF359&amp;"*",$AF$2:$AF$651,0))="","",INDEX(DropDowns!$E$3:$E$336,MATCH("*"&amp;$AF359&amp;"*",$AF$2:$AF$651,0)))</f>
        <v>#VALUE!</v>
      </c>
      <c r="AX359" s="68" t="e">
        <f>IF(INDEX(DropDowns!$E$3:$E$336,MATCH("*"&amp;$AG359&amp;"*",$AG$2:$AG$651,0))="","",INDEX(DropDowns!$E$3:$E$336,MATCH("*"&amp;$AG359&amp;"*",$AG$2:$AG$651,0)))</f>
        <v>#REF!</v>
      </c>
      <c r="AY359" s="48" t="str">
        <f t="shared" si="55"/>
        <v>0373-LEW-TA-0142</v>
      </c>
      <c r="AZ359" s="48" t="str">
        <f t="shared" si="56"/>
        <v>Willie Ann Lewis</v>
      </c>
      <c r="BA359" s="48" t="str">
        <f>$AZ359&amp;COUNTIF($AZ359:$AZ$651,$AZ359)</f>
        <v>Willie Ann Lewis1</v>
      </c>
      <c r="BB359" s="68" t="str">
        <f>IF(INDEX('AAYME 2021_List'!$B$3:$B$311,MATCH($A359,'AAYME 2021_List'!$A$3:$A$311,0))="Yes","Yes","No")</f>
        <v>No</v>
      </c>
      <c r="BC359" s="48" t="str">
        <f>IF(INDEX('AAYME 2021_List'!$A$3:$A$311,MATCH($A359,'AAYME 2021_List'!$A$3:$A$311,0))=$A359,INDEX('AAYME 2021_List'!$C$3:$C$311,MATCH($A359,'AAYME 2021_List'!$A$3:$A$311,0)),"")</f>
        <v>99-Not Selected</v>
      </c>
    </row>
    <row r="360" spans="1:55" x14ac:dyDescent="0.3">
      <c r="A360" s="48" t="str">
        <f t="shared" si="57"/>
        <v>0374-MCG-AL-0094</v>
      </c>
      <c r="B360" s="8">
        <v>374</v>
      </c>
      <c r="C360" s="143" t="s">
        <v>4037</v>
      </c>
      <c r="D360" s="143" t="s">
        <v>5297</v>
      </c>
      <c r="E360" s="143" t="s">
        <v>335</v>
      </c>
      <c r="F360" s="143" t="s">
        <v>170</v>
      </c>
      <c r="G360" s="8" t="s">
        <v>5298</v>
      </c>
      <c r="H360" s="8">
        <v>6014155607</v>
      </c>
      <c r="I360" s="143" t="s">
        <v>401</v>
      </c>
      <c r="J360" s="143" t="s">
        <v>5299</v>
      </c>
      <c r="K360" s="143" t="s">
        <v>2607</v>
      </c>
      <c r="L360" s="8" t="s">
        <v>5300</v>
      </c>
      <c r="M360" s="8" t="s">
        <v>5297</v>
      </c>
      <c r="N360" s="8" t="s">
        <v>5301</v>
      </c>
      <c r="O360" s="8">
        <v>9015177036</v>
      </c>
      <c r="P360" s="143" t="s">
        <v>2112</v>
      </c>
      <c r="Q360" s="143" t="s">
        <v>394</v>
      </c>
      <c r="R360" s="8" t="s">
        <v>5302</v>
      </c>
      <c r="T360" s="143" t="s">
        <v>5303</v>
      </c>
      <c r="U360" s="143" t="s">
        <v>5303</v>
      </c>
      <c r="V360" s="8" t="s">
        <v>488</v>
      </c>
      <c r="W360" s="8">
        <v>38637</v>
      </c>
      <c r="X360" s="8" t="s">
        <v>348</v>
      </c>
      <c r="Y360" s="143" t="s">
        <v>201</v>
      </c>
      <c r="Z360" s="8" t="s">
        <v>2114</v>
      </c>
      <c r="AB360" s="8" t="s">
        <v>2115</v>
      </c>
      <c r="AE360" s="233" t="s">
        <v>48</v>
      </c>
      <c r="AF360" s="8" t="s">
        <v>5304</v>
      </c>
      <c r="AG360" s="8" t="s">
        <v>5305</v>
      </c>
      <c r="AI360" s="8" t="s">
        <v>2165</v>
      </c>
      <c r="AJ360" s="8" t="s">
        <v>5306</v>
      </c>
      <c r="AK360" s="8" t="s">
        <v>5307</v>
      </c>
      <c r="AL360" s="48" t="str">
        <f>IF($U360="","",IF(RIGHT($U360,4)=", MS",INDEX(DropDowns!$G$4:$G$1251,MATCH(TRIM($U360),DropDowns!$F$4:$F$1251,0)),INDEX(DropDowns!$G$4:$G$1251,MATCH(TRIM($U360)&amp;", MS",DropDowns!$F$4:$F$1251,0))))</f>
        <v>DeSoto</v>
      </c>
      <c r="AM360" s="48" t="str">
        <f>IF(INDEX('AAYME 2021_List'!$A$3:$A$311,MATCH($A360,'AAYME 2021_List'!$A$3:$A$311,0))=$A360,INDEX('AAYME 2021_List'!$AC$3:$AC$311,MATCH($A360,'AAYME 2021_List'!$A$3:$A$311,0)),"")</f>
        <v>DeSoto</v>
      </c>
      <c r="AN360" s="48" t="str">
        <f t="shared" si="51"/>
        <v>Alana|McGowan|am271768@dcsms.org|8</v>
      </c>
      <c r="AO360" s="48" t="str">
        <f t="shared" si="52"/>
        <v>Alana|McGowan|8</v>
      </c>
      <c r="AP360" s="48" t="str">
        <f>INDEX(Transcripts_2021!$V$2:$V$324,MATCH($AN360,Transcripts_2021!$V$2:$V$324,0))</f>
        <v>Alana|McGowan|am271768@dcsms.org|8</v>
      </c>
      <c r="AQ360" s="48" t="str">
        <f>INDEX(Transcripts_2021!$W$2:$W$324,MATCH($AO360,Transcripts_2021!$W$2:$W$324,0))</f>
        <v>Alana|McGowan|8</v>
      </c>
      <c r="AR360" s="68" t="str">
        <f t="shared" si="53"/>
        <v>Yes</v>
      </c>
      <c r="AS360" s="68" t="str">
        <f t="shared" si="54"/>
        <v>Yes</v>
      </c>
      <c r="AT360" s="48" t="str">
        <f t="shared" si="49"/>
        <v>0374</v>
      </c>
      <c r="AU360" s="48" t="str">
        <f>INDEX(Transcripts_2021!$AC$2:$AC$324,MATCH($AO360,Transcripts_2021!$W$2:$W$324,0))</f>
        <v>0094</v>
      </c>
      <c r="AV360" s="68" t="str">
        <f t="shared" si="50"/>
        <v>Yes</v>
      </c>
      <c r="AW360" s="68" t="e">
        <f>IF(INDEX(DropDowns!$E$3:$E$336,MATCH("*"&amp;$AF360&amp;"*",$AF$2:$AF$651,0))="","",INDEX(DropDowns!$E$3:$E$336,MATCH("*"&amp;$AF360&amp;"*",$AF$2:$AF$651,0)))</f>
        <v>#REF!</v>
      </c>
      <c r="AX360" s="68" t="e">
        <f>IF(INDEX(DropDowns!$E$3:$E$336,MATCH("*"&amp;$AG360&amp;"*",$AG$2:$AG$651,0))="","",INDEX(DropDowns!$E$3:$E$336,MATCH("*"&amp;$AG360&amp;"*",$AG$2:$AG$651,0)))</f>
        <v>#REF!</v>
      </c>
      <c r="AY360" s="48" t="str">
        <f t="shared" si="55"/>
        <v>0374-MCG-AL-0094</v>
      </c>
      <c r="AZ360" s="48" t="str">
        <f t="shared" si="56"/>
        <v>Alicia McGowan</v>
      </c>
      <c r="BA360" s="48" t="str">
        <f>$AZ360&amp;COUNTIF($AZ360:$AZ$651,$AZ360)</f>
        <v>Alicia McGowan1</v>
      </c>
      <c r="BB360" s="68" t="str">
        <f>IF(INDEX('AAYME 2021_List'!$B$3:$B$311,MATCH($A360,'AAYME 2021_List'!$A$3:$A$311,0))="Yes","Yes","No")</f>
        <v>Yes</v>
      </c>
      <c r="BC360" s="48" t="str">
        <f>IF(INDEX('AAYME 2021_List'!$A$3:$A$311,MATCH($A360,'AAYME 2021_List'!$A$3:$A$311,0))=$A360,INDEX('AAYME 2021_List'!$C$3:$C$311,MATCH($A360,'AAYME 2021_List'!$A$3:$A$311,0)),"")</f>
        <v>07-Alternate</v>
      </c>
    </row>
    <row r="361" spans="1:55" x14ac:dyDescent="0.3">
      <c r="A361" s="48" t="str">
        <f t="shared" si="57"/>
        <v>0375-NEL-ZA-0175</v>
      </c>
      <c r="B361" s="8">
        <v>375</v>
      </c>
      <c r="C361" s="143" t="s">
        <v>5308</v>
      </c>
      <c r="D361" s="143" t="s">
        <v>4546</v>
      </c>
      <c r="E361" s="143" t="s">
        <v>335</v>
      </c>
      <c r="F361" s="143" t="s">
        <v>170</v>
      </c>
      <c r="G361" s="8" t="s">
        <v>5309</v>
      </c>
      <c r="H361" s="8">
        <v>6624040017</v>
      </c>
      <c r="I361" s="143" t="s">
        <v>401</v>
      </c>
      <c r="J361" s="143" t="s">
        <v>5310</v>
      </c>
      <c r="K361" s="143" t="s">
        <v>1553</v>
      </c>
      <c r="L361" s="8" t="s">
        <v>5311</v>
      </c>
      <c r="M361" s="8" t="s">
        <v>2533</v>
      </c>
      <c r="N361" s="8" t="s">
        <v>5312</v>
      </c>
      <c r="O361" s="8">
        <v>9018702090</v>
      </c>
      <c r="P361" s="143" t="s">
        <v>2112</v>
      </c>
      <c r="Q361" s="143" t="s">
        <v>394</v>
      </c>
      <c r="R361" s="8">
        <v>7435</v>
      </c>
      <c r="S361" s="8" t="s">
        <v>5313</v>
      </c>
      <c r="T361" s="143" t="s">
        <v>1822</v>
      </c>
      <c r="U361" s="143" t="s">
        <v>1822</v>
      </c>
      <c r="V361" s="8" t="s">
        <v>488</v>
      </c>
      <c r="W361" s="8">
        <v>38680</v>
      </c>
      <c r="X361" s="8" t="s">
        <v>348</v>
      </c>
      <c r="Y361" s="143" t="s">
        <v>2393</v>
      </c>
      <c r="Z361" s="8" t="s">
        <v>2114</v>
      </c>
      <c r="AB361" s="8" t="s">
        <v>2115</v>
      </c>
      <c r="AE361" s="233" t="s">
        <v>48</v>
      </c>
      <c r="AF361" s="8" t="s">
        <v>5314</v>
      </c>
      <c r="AG361" s="8" t="s">
        <v>5315</v>
      </c>
      <c r="AI361" s="8" t="s">
        <v>2165</v>
      </c>
      <c r="AJ361" s="8" t="s">
        <v>5316</v>
      </c>
      <c r="AL361" s="48" t="str">
        <f>IF($U361="","",IF(RIGHT($U361,4)=", MS",INDEX(DropDowns!$G$4:$G$1251,MATCH(TRIM($U361),DropDowns!$F$4:$F$1251,0)),INDEX(DropDowns!$G$4:$G$1251,MATCH(TRIM($U361)&amp;", MS",DropDowns!$F$4:$F$1251,0))))</f>
        <v>DeSoto</v>
      </c>
      <c r="AM361" s="48" t="str">
        <f>IF(INDEX('AAYME 2021_List'!$A$3:$A$311,MATCH($A361,'AAYME 2021_List'!$A$3:$A$311,0))=$A361,INDEX('AAYME 2021_List'!$AC$3:$AC$311,MATCH($A361,'AAYME 2021_List'!$A$3:$A$311,0)),"")</f>
        <v>DeSoto</v>
      </c>
      <c r="AN361" s="48" t="str">
        <f t="shared" si="51"/>
        <v>Zamoria|Nelson|zamoria1206@gmail.com|8</v>
      </c>
      <c r="AO361" s="48" t="str">
        <f t="shared" si="52"/>
        <v>Zamoria|Nelson|8</v>
      </c>
      <c r="AP361" s="48" t="e">
        <f>INDEX(Transcripts_2021!$V$2:$V$324,MATCH($AN361,Transcripts_2021!$V$2:$V$324,0))</f>
        <v>#N/A</v>
      </c>
      <c r="AQ361" s="48" t="str">
        <f>INDEX(Transcripts_2021!$W$2:$W$324,MATCH($AO361,Transcripts_2021!$W$2:$W$324,0))</f>
        <v>Zamoria|Nelson|8</v>
      </c>
      <c r="AR361" s="68" t="e">
        <f t="shared" si="53"/>
        <v>#N/A</v>
      </c>
      <c r="AS361" s="68" t="str">
        <f t="shared" si="54"/>
        <v>Yes</v>
      </c>
      <c r="AT361" s="48" t="str">
        <f t="shared" si="49"/>
        <v>0375</v>
      </c>
      <c r="AU361" s="48" t="str">
        <f>INDEX(Transcripts_2021!$AC$2:$AC$324,MATCH($AO361,Transcripts_2021!$W$2:$W$324,0))</f>
        <v>0175</v>
      </c>
      <c r="AV361" s="70" t="str">
        <f t="shared" si="50"/>
        <v>Yes</v>
      </c>
      <c r="AW361" s="68" t="e">
        <f>IF(INDEX(DropDowns!$E$3:$E$336,MATCH("*"&amp;$AF361&amp;"*",$AF$2:$AF$651,0))="","",INDEX(DropDowns!$E$3:$E$336,MATCH("*"&amp;$AF361&amp;"*",$AF$2:$AF$651,0)))</f>
        <v>#REF!</v>
      </c>
      <c r="AX361" s="68" t="e">
        <f>IF(INDEX(DropDowns!$E$3:$E$336,MATCH("*"&amp;$AG361&amp;"*",$AG$2:$AG$651,0))="","",INDEX(DropDowns!$E$3:$E$336,MATCH("*"&amp;$AG361&amp;"*",$AG$2:$AG$651,0)))</f>
        <v>#REF!</v>
      </c>
      <c r="AY361" s="48" t="str">
        <f t="shared" si="55"/>
        <v>0375-NEL-ZA-0175</v>
      </c>
      <c r="AZ361" s="48" t="str">
        <f t="shared" si="56"/>
        <v>Stacy McDaniel</v>
      </c>
      <c r="BA361" s="48" t="str">
        <f>$AZ361&amp;COUNTIF($AZ361:$AZ$651,$AZ361)</f>
        <v>Stacy McDaniel1</v>
      </c>
      <c r="BB361" s="68" t="str">
        <f>IF(INDEX('AAYME 2021_List'!$B$3:$B$311,MATCH($A361,'AAYME 2021_List'!$A$3:$A$311,0))="Yes","Yes","No")</f>
        <v>No</v>
      </c>
      <c r="BC361" s="48" t="str">
        <f>IF(INDEX('AAYME 2021_List'!$A$3:$A$311,MATCH($A361,'AAYME 2021_List'!$A$3:$A$311,0))=$A361,INDEX('AAYME 2021_List'!$C$3:$C$311,MATCH($A361,'AAYME 2021_List'!$A$3:$A$311,0)),"")</f>
        <v>03-Missing/Invalid transcript info</v>
      </c>
    </row>
    <row r="362" spans="1:55" x14ac:dyDescent="0.3">
      <c r="A362" s="48" t="str">
        <f t="shared" si="57"/>
        <v>0376-HIL-DA-0148</v>
      </c>
      <c r="B362" s="8">
        <v>376</v>
      </c>
      <c r="C362" s="143" t="s">
        <v>5317</v>
      </c>
      <c r="D362" s="143" t="s">
        <v>3067</v>
      </c>
      <c r="E362" s="143" t="s">
        <v>335</v>
      </c>
      <c r="F362" s="143" t="s">
        <v>169</v>
      </c>
      <c r="G362" s="8" t="s">
        <v>5318</v>
      </c>
      <c r="H362" s="8">
        <v>6016786821</v>
      </c>
      <c r="I362" s="143" t="s">
        <v>401</v>
      </c>
      <c r="J362" s="143" t="s">
        <v>5319</v>
      </c>
      <c r="K362" s="143" t="s">
        <v>5320</v>
      </c>
      <c r="L362" s="8" t="s">
        <v>5321</v>
      </c>
      <c r="M362" s="8" t="s">
        <v>3067</v>
      </c>
      <c r="N362" s="8" t="s">
        <v>5322</v>
      </c>
      <c r="O362" s="8">
        <v>6012278663</v>
      </c>
      <c r="P362" s="143" t="s">
        <v>2112</v>
      </c>
      <c r="Q362" s="143" t="s">
        <v>45</v>
      </c>
      <c r="R362" s="8" t="s">
        <v>5323</v>
      </c>
      <c r="T362" s="143" t="s">
        <v>5324</v>
      </c>
      <c r="U362" s="143" t="s">
        <v>5324</v>
      </c>
      <c r="V362" s="8" t="s">
        <v>488</v>
      </c>
      <c r="W362" s="8">
        <v>39305</v>
      </c>
      <c r="X362" s="8" t="s">
        <v>348</v>
      </c>
      <c r="Y362" s="143" t="s">
        <v>222</v>
      </c>
      <c r="Z362" s="8" t="s">
        <v>2114</v>
      </c>
      <c r="AB362" s="8" t="s">
        <v>2115</v>
      </c>
      <c r="AE362" s="233" t="s">
        <v>48</v>
      </c>
      <c r="AF362" s="8" t="s">
        <v>5325</v>
      </c>
      <c r="AG362" s="8" t="s">
        <v>5326</v>
      </c>
      <c r="AI362" s="8" t="s">
        <v>2165</v>
      </c>
      <c r="AJ362" s="8" t="s">
        <v>5327</v>
      </c>
      <c r="AL362" s="48" t="str">
        <f>IF($U362="","",IF(RIGHT($U362,4)=", MS",INDEX(DropDowns!$G$4:$G$1251,MATCH(TRIM($U362),DropDowns!$F$4:$F$1251,0)),INDEX(DropDowns!$G$4:$G$1251,MATCH(TRIM($U362)&amp;", MS",DropDowns!$F$4:$F$1251,0))))</f>
        <v>Lauderdale</v>
      </c>
      <c r="AM362" s="48" t="str">
        <f>IF(INDEX('AAYME 2021_List'!$A$3:$A$311,MATCH($A362,'AAYME 2021_List'!$A$3:$A$311,0))=$A362,INDEX('AAYME 2021_List'!$AC$3:$AC$311,MATCH($A362,'AAYME 2021_List'!$A$3:$A$311,0)),"")</f>
        <v>Lauderdale</v>
      </c>
      <c r="AN362" s="48" t="str">
        <f t="shared" si="51"/>
        <v>Dane|Hill|dhill26@mpsdconnect.org|8</v>
      </c>
      <c r="AO362" s="48" t="str">
        <f t="shared" si="52"/>
        <v>Dane|Hill|8</v>
      </c>
      <c r="AP362" s="48" t="e">
        <f>INDEX(Transcripts_2021!$V$2:$V$324,MATCH($AN362,Transcripts_2021!$V$2:$V$324,0))</f>
        <v>#N/A</v>
      </c>
      <c r="AQ362" s="48" t="str">
        <f>INDEX(Transcripts_2021!$W$2:$W$324,MATCH($AO362,Transcripts_2021!$W$2:$W$324,0))</f>
        <v>Dane|Hill|8</v>
      </c>
      <c r="AR362" s="68" t="e">
        <f t="shared" si="53"/>
        <v>#N/A</v>
      </c>
      <c r="AS362" s="68" t="str">
        <f t="shared" si="54"/>
        <v>Yes</v>
      </c>
      <c r="AT362" s="48" t="str">
        <f t="shared" si="49"/>
        <v>0376</v>
      </c>
      <c r="AU362" s="48" t="str">
        <f>INDEX(Transcripts_2021!$AC$2:$AC$324,MATCH($AO362,Transcripts_2021!$W$2:$W$324,0))</f>
        <v>0148</v>
      </c>
      <c r="AV362" s="68" t="str">
        <f t="shared" si="50"/>
        <v>Yes</v>
      </c>
      <c r="AW362" s="68" t="e">
        <f>IF(INDEX(DropDowns!$E$3:$E$336,MATCH("*"&amp;$AF362&amp;"*",$AF$2:$AF$651,0))="","",INDEX(DropDowns!$E$3:$E$336,MATCH("*"&amp;$AF362&amp;"*",$AF$2:$AF$651,0)))</f>
        <v>#VALUE!</v>
      </c>
      <c r="AX362" s="68" t="e">
        <f>IF(INDEX(DropDowns!$E$3:$E$336,MATCH("*"&amp;$AG362&amp;"*",$AG$2:$AG$651,0))="","",INDEX(DropDowns!$E$3:$E$336,MATCH("*"&amp;$AG362&amp;"*",$AG$2:$AG$651,0)))</f>
        <v>#VALUE!</v>
      </c>
      <c r="AY362" s="48" t="str">
        <f t="shared" si="55"/>
        <v>0376-HIL-DA-0148</v>
      </c>
      <c r="AZ362" s="48" t="str">
        <f t="shared" si="56"/>
        <v>Kim Hill</v>
      </c>
      <c r="BA362" s="48" t="str">
        <f>$AZ362&amp;COUNTIF($AZ362:$AZ$651,$AZ362)</f>
        <v>Kim Hill1</v>
      </c>
      <c r="BB362" s="68" t="str">
        <f>IF(INDEX('AAYME 2021_List'!$B$3:$B$311,MATCH($A362,'AAYME 2021_List'!$A$3:$A$311,0))="Yes","Yes","No")</f>
        <v>Yes</v>
      </c>
      <c r="BC362" s="48" t="str">
        <f>IF(INDEX('AAYME 2021_List'!$A$3:$A$311,MATCH($A362,'AAYME 2021_List'!$A$3:$A$311,0))=$A362,INDEX('AAYME 2021_List'!$C$3:$C$311,MATCH($A362,'AAYME 2021_List'!$A$3:$A$311,0)),"")</f>
        <v>00-Priority Representation</v>
      </c>
    </row>
    <row r="363" spans="1:55" x14ac:dyDescent="0.3">
      <c r="A363" s="48" t="str">
        <f t="shared" si="57"/>
        <v>0377-SMI-JA-0099</v>
      </c>
      <c r="B363" s="8">
        <v>377</v>
      </c>
      <c r="C363" s="143" t="s">
        <v>5328</v>
      </c>
      <c r="D363" s="143" t="s">
        <v>249</v>
      </c>
      <c r="E363" s="143" t="s">
        <v>335</v>
      </c>
      <c r="F363" s="143" t="s">
        <v>170</v>
      </c>
      <c r="H363" s="8">
        <v>9016741038</v>
      </c>
      <c r="I363" s="143" t="s">
        <v>401</v>
      </c>
      <c r="J363" s="143" t="s">
        <v>5310</v>
      </c>
      <c r="K363" s="143" t="s">
        <v>2393</v>
      </c>
      <c r="L363" s="8" t="s">
        <v>5329</v>
      </c>
      <c r="M363" s="8" t="s">
        <v>2223</v>
      </c>
      <c r="N363" s="8" t="s">
        <v>5330</v>
      </c>
      <c r="O363" s="8">
        <v>9012391783</v>
      </c>
      <c r="P363" s="143" t="s">
        <v>2159</v>
      </c>
      <c r="Q363" s="143" t="s">
        <v>394</v>
      </c>
      <c r="R363" s="8" t="s">
        <v>5331</v>
      </c>
      <c r="T363" s="143" t="s">
        <v>1822</v>
      </c>
      <c r="U363" s="143" t="s">
        <v>1822</v>
      </c>
      <c r="V363" s="8" t="s">
        <v>488</v>
      </c>
      <c r="W363" s="8">
        <v>38680</v>
      </c>
      <c r="X363" s="8" t="s">
        <v>348</v>
      </c>
      <c r="Y363" s="143" t="s">
        <v>2393</v>
      </c>
      <c r="AD363" s="8" t="s">
        <v>2252</v>
      </c>
      <c r="AE363" s="233" t="s">
        <v>48</v>
      </c>
      <c r="AF363" s="8" t="s">
        <v>5332</v>
      </c>
      <c r="AG363" s="8" t="s">
        <v>5333</v>
      </c>
      <c r="AI363" s="8" t="s">
        <v>2165</v>
      </c>
      <c r="AJ363" s="8" t="s">
        <v>5334</v>
      </c>
      <c r="AL363" s="48" t="str">
        <f>IF($U363="","",IF(RIGHT($U363,4)=", MS",INDEX(DropDowns!$G$4:$G$1251,MATCH(TRIM($U363),DropDowns!$F$4:$F$1251,0)),INDEX(DropDowns!$G$4:$G$1251,MATCH(TRIM($U363)&amp;", MS",DropDowns!$F$4:$F$1251,0))))</f>
        <v>DeSoto</v>
      </c>
      <c r="AM363" s="48" t="str">
        <f>IF(INDEX('AAYME 2021_List'!$A$3:$A$311,MATCH($A363,'AAYME 2021_List'!$A$3:$A$311,0))=$A363,INDEX('AAYME 2021_List'!$AC$3:$AC$311,MATCH($A363,'AAYME 2021_List'!$A$3:$A$311,0)),"")</f>
        <v>DeSoto</v>
      </c>
      <c r="AN363" s="48" t="str">
        <f t="shared" si="51"/>
        <v>Jayda|Smith||8</v>
      </c>
      <c r="AO363" s="48" t="str">
        <f t="shared" si="52"/>
        <v>Jayda|Smith|8</v>
      </c>
      <c r="AP363" s="48" t="str">
        <f>INDEX(Transcripts_2021!$V$2:$V$324,MATCH($AN363,Transcripts_2021!$V$2:$V$324,0))</f>
        <v>Jayda|Smith||8</v>
      </c>
      <c r="AQ363" s="48" t="str">
        <f>INDEX(Transcripts_2021!$W$2:$W$324,MATCH($AO363,Transcripts_2021!$W$2:$W$324,0))</f>
        <v>Jayda|Smith|8</v>
      </c>
      <c r="AR363" s="68" t="str">
        <f t="shared" si="53"/>
        <v>Yes</v>
      </c>
      <c r="AS363" s="68" t="str">
        <f t="shared" si="54"/>
        <v>Yes</v>
      </c>
      <c r="AT363" s="48" t="str">
        <f t="shared" si="49"/>
        <v>0377</v>
      </c>
      <c r="AU363" s="48" t="str">
        <f>INDEX(Transcripts_2021!$AC$2:$AC$324,MATCH($AO363,Transcripts_2021!$W$2:$W$324,0))</f>
        <v>0099</v>
      </c>
      <c r="AV363" s="68" t="str">
        <f t="shared" si="50"/>
        <v>Yes</v>
      </c>
      <c r="AW363" s="68" t="e">
        <f>IF(INDEX(DropDowns!$E$3:$E$336,MATCH("*"&amp;$AF363&amp;"*",$AF$2:$AF$651,0))="","",INDEX(DropDowns!$E$3:$E$336,MATCH("*"&amp;$AF363&amp;"*",$AF$2:$AF$651,0)))</f>
        <v>#VALUE!</v>
      </c>
      <c r="AX363" s="68" t="e">
        <f>IF(INDEX(DropDowns!$E$3:$E$336,MATCH("*"&amp;$AG363&amp;"*",$AG$2:$AG$651,0))="","",INDEX(DropDowns!$E$3:$E$336,MATCH("*"&amp;$AG363&amp;"*",$AG$2:$AG$651,0)))</f>
        <v>#REF!</v>
      </c>
      <c r="AY363" s="48" t="str">
        <f t="shared" si="55"/>
        <v>0377-SMI-JA-0099</v>
      </c>
      <c r="AZ363" s="48" t="str">
        <f t="shared" si="56"/>
        <v>Teresa Thomas</v>
      </c>
      <c r="BA363" s="48" t="str">
        <f>$AZ363&amp;COUNTIF($AZ363:$AZ$651,$AZ363)</f>
        <v>Teresa Thomas2</v>
      </c>
      <c r="BB363" s="68" t="str">
        <f>IF(INDEX('AAYME 2021_List'!$B$3:$B$311,MATCH($A363,'AAYME 2021_List'!$A$3:$A$311,0))="Yes","Yes","No")</f>
        <v>No</v>
      </c>
      <c r="BC363" s="48" t="str">
        <f>IF(INDEX('AAYME 2021_List'!$A$3:$A$311,MATCH($A363,'AAYME 2021_List'!$A$3:$A$311,0))=$A363,INDEX('AAYME 2021_List'!$C$3:$C$311,MATCH($A363,'AAYME 2021_List'!$A$3:$A$311,0)),"")</f>
        <v>99-Not Selected</v>
      </c>
    </row>
    <row r="364" spans="1:55" x14ac:dyDescent="0.3">
      <c r="A364" s="48"/>
      <c r="B364" s="8">
        <v>378</v>
      </c>
      <c r="C364" s="143" t="s">
        <v>5335</v>
      </c>
      <c r="D364" s="143" t="s">
        <v>5336</v>
      </c>
      <c r="E364" s="143" t="s">
        <v>335</v>
      </c>
      <c r="F364" s="143" t="s">
        <v>170</v>
      </c>
      <c r="G364" s="8" t="s">
        <v>5337</v>
      </c>
      <c r="H364" s="8">
        <v>6623474415</v>
      </c>
      <c r="I364" s="143" t="s">
        <v>376</v>
      </c>
      <c r="J364" s="143" t="s">
        <v>5338</v>
      </c>
      <c r="K364" s="143" t="s">
        <v>1238</v>
      </c>
      <c r="L364" s="8" t="s">
        <v>5339</v>
      </c>
      <c r="M364" s="8" t="s">
        <v>5340</v>
      </c>
      <c r="N364" s="8" t="s">
        <v>5341</v>
      </c>
      <c r="O364" s="8">
        <v>6623474415</v>
      </c>
      <c r="P364" s="143" t="s">
        <v>2112</v>
      </c>
      <c r="Q364" s="143"/>
      <c r="R364" s="8" t="s">
        <v>5342</v>
      </c>
      <c r="T364" s="143" t="s">
        <v>345</v>
      </c>
      <c r="U364" s="143" t="s">
        <v>345</v>
      </c>
      <c r="V364" s="8" t="s">
        <v>488</v>
      </c>
      <c r="W364" s="8">
        <v>39056</v>
      </c>
      <c r="X364" s="8" t="s">
        <v>348</v>
      </c>
      <c r="Y364" s="143" t="s">
        <v>4695</v>
      </c>
      <c r="Z364" s="8" t="s">
        <v>2114</v>
      </c>
      <c r="AB364" s="8" t="s">
        <v>2115</v>
      </c>
      <c r="AE364" s="233" t="s">
        <v>48</v>
      </c>
      <c r="AF364" s="8" t="s">
        <v>5343</v>
      </c>
      <c r="AG364" s="8" t="s">
        <v>5344</v>
      </c>
      <c r="AH364" s="8" t="s">
        <v>5345</v>
      </c>
      <c r="AI364" s="8" t="s">
        <v>442</v>
      </c>
      <c r="AL364" s="48" t="str">
        <f>IF($U364="","",IF(RIGHT($U364,4)=", MS",INDEX(DropDowns!$G$4:$G$1251,MATCH(TRIM($U364),DropDowns!$F$4:$F$1251,0)),INDEX(DropDowns!$G$4:$G$1251,MATCH(TRIM($U364)&amp;", MS",DropDowns!$F$4:$F$1251,0))))</f>
        <v>Hinds</v>
      </c>
      <c r="AM364" s="48" t="s">
        <v>2130</v>
      </c>
      <c r="AN364" s="48" t="str">
        <f t="shared" si="51"/>
        <v>Shelby|Hadley|shelbyhadley05@gmail.com|9</v>
      </c>
      <c r="AO364" s="48" t="str">
        <f t="shared" si="52"/>
        <v>Shelby|Hadley|9</v>
      </c>
      <c r="AP364" s="48" t="e">
        <f>INDEX(Transcripts_2021!$V$2:$V$324,MATCH($AN364,Transcripts_2021!$V$2:$V$324,0))</f>
        <v>#N/A</v>
      </c>
      <c r="AQ364" s="48" t="e">
        <f>INDEX(Transcripts_2021!$W$2:$W$324,MATCH($AO364,Transcripts_2021!$W$2:$W$324,0))</f>
        <v>#N/A</v>
      </c>
      <c r="AR364" s="68" t="e">
        <f t="shared" si="53"/>
        <v>#N/A</v>
      </c>
      <c r="AS364" s="68" t="e">
        <f t="shared" si="54"/>
        <v>#N/A</v>
      </c>
      <c r="AT364" s="48" t="str">
        <f t="shared" si="49"/>
        <v>0378</v>
      </c>
      <c r="AU364" s="48" t="e">
        <f>INDEX(Transcripts_2021!$AC$2:$AC$324,MATCH($AO364,Transcripts_2021!$W$2:$W$324,0))</f>
        <v>#N/A</v>
      </c>
      <c r="AV364" s="68" t="str">
        <f t="shared" si="50"/>
        <v>Yes</v>
      </c>
      <c r="AW364" s="68" t="e">
        <f>IF(INDEX(DropDowns!$E$3:$E$336,MATCH("*"&amp;$AF364&amp;"*",$AF$2:$AF$651,0))="","",INDEX(DropDowns!$E$3:$E$336,MATCH("*"&amp;$AF364&amp;"*",$AF$2:$AF$651,0)))</f>
        <v>#REF!</v>
      </c>
      <c r="AX364" s="68" t="e">
        <f>IF(INDEX(DropDowns!$E$3:$E$336,MATCH("*"&amp;$AG364&amp;"*",$AG$2:$AG$651,0))="","",INDEX(DropDowns!$E$3:$E$336,MATCH("*"&amp;$AG364&amp;"*",$AG$2:$AG$651,0)))</f>
        <v>#VALUE!</v>
      </c>
      <c r="AY364" s="48" t="e">
        <f t="shared" si="55"/>
        <v>#N/A</v>
      </c>
      <c r="AZ364" s="48" t="str">
        <f t="shared" si="56"/>
        <v>Lekesha Tubbs Hadley</v>
      </c>
      <c r="BA364" s="48" t="str">
        <f>$AZ364&amp;COUNTIF($AZ364:$AZ$651,$AZ364)</f>
        <v>Lekesha Tubbs Hadley1</v>
      </c>
      <c r="BB364" s="68" t="e">
        <f>IF(INDEX('AAYME 2021_List'!$B$3:$B$311,MATCH($A364,'AAYME 2021_List'!$A$3:$A$311,0))="Yes","Yes","No")</f>
        <v>#N/A</v>
      </c>
      <c r="BC364" s="8" t="s">
        <v>2131</v>
      </c>
    </row>
    <row r="365" spans="1:55" x14ac:dyDescent="0.3">
      <c r="A365" s="48" t="str">
        <f>$AT365&amp;"-"&amp;UPPER(LEFT($D365,3))&amp;"-"&amp;UPPER(LEFT($C365,2))&amp;"-"&amp;$AU365</f>
        <v>0379-SMI-JA-0100</v>
      </c>
      <c r="B365" s="8">
        <v>379</v>
      </c>
      <c r="C365" s="143" t="s">
        <v>1806</v>
      </c>
      <c r="D365" s="143" t="s">
        <v>249</v>
      </c>
      <c r="E365" s="143" t="s">
        <v>335</v>
      </c>
      <c r="F365" s="143" t="s">
        <v>169</v>
      </c>
      <c r="H365" s="8">
        <v>9017135147</v>
      </c>
      <c r="I365" s="143" t="s">
        <v>401</v>
      </c>
      <c r="J365" s="143" t="s">
        <v>5310</v>
      </c>
      <c r="K365" s="143" t="s">
        <v>2393</v>
      </c>
      <c r="L365" s="8" t="s">
        <v>5329</v>
      </c>
      <c r="M365" s="8" t="s">
        <v>2223</v>
      </c>
      <c r="N365" s="8" t="s">
        <v>5330</v>
      </c>
      <c r="O365" s="8">
        <v>9012391783</v>
      </c>
      <c r="P365" s="143" t="s">
        <v>2159</v>
      </c>
      <c r="Q365" s="143" t="s">
        <v>394</v>
      </c>
      <c r="R365" s="8" t="s">
        <v>5331</v>
      </c>
      <c r="T365" s="143" t="s">
        <v>1822</v>
      </c>
      <c r="U365" s="143" t="s">
        <v>1822</v>
      </c>
      <c r="V365" s="8" t="s">
        <v>488</v>
      </c>
      <c r="W365" s="8">
        <v>38680</v>
      </c>
      <c r="X365" s="8" t="s">
        <v>348</v>
      </c>
      <c r="Y365" s="143" t="s">
        <v>2393</v>
      </c>
      <c r="AD365" s="8" t="s">
        <v>2252</v>
      </c>
      <c r="AE365" s="233" t="s">
        <v>48</v>
      </c>
      <c r="AF365" s="8" t="s">
        <v>5346</v>
      </c>
      <c r="AI365" s="8" t="s">
        <v>2165</v>
      </c>
      <c r="AJ365" s="8" t="s">
        <v>5334</v>
      </c>
      <c r="AK365" s="8" t="s">
        <v>5347</v>
      </c>
      <c r="AL365" s="48" t="str">
        <f>IF($U365="","",IF(RIGHT($U365,4)=", MS",INDEX(DropDowns!$G$4:$G$1251,MATCH(TRIM($U365),DropDowns!$F$4:$F$1251,0)),INDEX(DropDowns!$G$4:$G$1251,MATCH(TRIM($U365)&amp;", MS",DropDowns!$F$4:$F$1251,0))))</f>
        <v>DeSoto</v>
      </c>
      <c r="AM365" s="48" t="str">
        <f>IF(INDEX('AAYME 2021_List'!$A$3:$A$311,MATCH($A365,'AAYME 2021_List'!$A$3:$A$311,0))=$A365,INDEX('AAYME 2021_List'!$AC$3:$AC$311,MATCH($A365,'AAYME 2021_List'!$A$3:$A$311,0)),"")</f>
        <v>DeSoto</v>
      </c>
      <c r="AN365" s="48" t="str">
        <f t="shared" si="51"/>
        <v>Jayden|Smith||8</v>
      </c>
      <c r="AO365" s="48" t="str">
        <f t="shared" si="52"/>
        <v>Jayden|Smith|8</v>
      </c>
      <c r="AP365" s="48" t="str">
        <f>INDEX(Transcripts_2021!$V$2:$V$324,MATCH($AN365,Transcripts_2021!$V$2:$V$324,0))</f>
        <v>Jayden|Smith||8</v>
      </c>
      <c r="AQ365" s="48" t="str">
        <f>INDEX(Transcripts_2021!$W$2:$W$324,MATCH($AO365,Transcripts_2021!$W$2:$W$324,0))</f>
        <v>Jayden|Smith|8</v>
      </c>
      <c r="AR365" s="68" t="str">
        <f t="shared" si="53"/>
        <v>Yes</v>
      </c>
      <c r="AS365" s="68" t="str">
        <f t="shared" si="54"/>
        <v>Yes</v>
      </c>
      <c r="AT365" s="48" t="str">
        <f t="shared" si="49"/>
        <v>0379</v>
      </c>
      <c r="AU365" s="48" t="str">
        <f>INDEX(Transcripts_2021!$AC$2:$AC$324,MATCH($AO365,Transcripts_2021!$W$2:$W$324,0))</f>
        <v>0100</v>
      </c>
      <c r="AV365" s="68" t="str">
        <f t="shared" si="50"/>
        <v>Yes</v>
      </c>
      <c r="AW365" s="68" t="e">
        <f>IF(INDEX(DropDowns!$E$3:$E$336,MATCH("*"&amp;$AF365&amp;"*",$AF$2:$AF$651,0))="","",INDEX(DropDowns!$E$3:$E$336,MATCH("*"&amp;$AF365&amp;"*",$AF$2:$AF$651,0)))</f>
        <v>#VALUE!</v>
      </c>
      <c r="AX365" s="68" t="str">
        <f>IF(INDEX(DropDowns!$E$3:$E$336,MATCH("*"&amp;$AG365&amp;"*",$AG$2:$AG$651,0))="","",INDEX(DropDowns!$E$3:$E$336,MATCH("*"&amp;$AG365&amp;"*",$AG$2:$AG$651,0)))</f>
        <v>Acid</v>
      </c>
      <c r="AY365" s="48" t="str">
        <f t="shared" si="55"/>
        <v>0379-SMI-JA-0100</v>
      </c>
      <c r="AZ365" s="48" t="str">
        <f t="shared" si="56"/>
        <v>Teresa Thomas</v>
      </c>
      <c r="BA365" s="48" t="str">
        <f>$AZ365&amp;COUNTIF($AZ365:$AZ$651,$AZ365)</f>
        <v>Teresa Thomas1</v>
      </c>
      <c r="BB365" s="68" t="str">
        <f>IF(INDEX('AAYME 2021_List'!$B$3:$B$311,MATCH($A365,'AAYME 2021_List'!$A$3:$A$311,0))="Yes","Yes","No")</f>
        <v>Yes</v>
      </c>
      <c r="BC365" s="48" t="str">
        <f>IF(INDEX('AAYME 2021_List'!$A$3:$A$311,MATCH($A365,'AAYME 2021_List'!$A$3:$A$311,0))=$A365,INDEX('AAYME 2021_List'!$C$3:$C$311,MATCH($A365,'AAYME 2021_List'!$A$3:$A$311,0)),"")</f>
        <v>06-Finalist</v>
      </c>
    </row>
    <row r="366" spans="1:55" x14ac:dyDescent="0.3">
      <c r="A366" s="48" t="str">
        <f>$AT366&amp;"-"&amp;UPPER(LEFT($D366,3))&amp;"-"&amp;UPPER(LEFT($C366,2))&amp;"-"&amp;$AU366</f>
        <v>0380-WHI-NA-0303</v>
      </c>
      <c r="B366" s="8">
        <v>380</v>
      </c>
      <c r="C366" s="143" t="s">
        <v>5348</v>
      </c>
      <c r="D366" s="143" t="s">
        <v>5349</v>
      </c>
      <c r="E366" s="143" t="s">
        <v>335</v>
      </c>
      <c r="F366" s="143" t="s">
        <v>170</v>
      </c>
      <c r="G366" s="8" t="s">
        <v>5350</v>
      </c>
      <c r="I366" s="143" t="s">
        <v>401</v>
      </c>
      <c r="J366" s="143" t="s">
        <v>420</v>
      </c>
      <c r="K366" s="143" t="s">
        <v>1022</v>
      </c>
      <c r="L366" s="8" t="s">
        <v>5351</v>
      </c>
      <c r="M366" s="8" t="s">
        <v>5352</v>
      </c>
      <c r="N366" s="8" t="s">
        <v>5353</v>
      </c>
      <c r="O366" s="8">
        <v>6624185269</v>
      </c>
      <c r="P366" s="143" t="s">
        <v>2159</v>
      </c>
      <c r="Q366" s="143" t="s">
        <v>441</v>
      </c>
      <c r="R366" s="8" t="s">
        <v>5354</v>
      </c>
      <c r="T366" s="143" t="s">
        <v>406</v>
      </c>
      <c r="U366" s="143" t="s">
        <v>406</v>
      </c>
      <c r="V366" s="8" t="s">
        <v>488</v>
      </c>
      <c r="W366" s="8">
        <v>39743</v>
      </c>
      <c r="X366" s="8" t="s">
        <v>348</v>
      </c>
      <c r="Y366" s="143" t="s">
        <v>5355</v>
      </c>
      <c r="Z366" s="8" t="s">
        <v>2114</v>
      </c>
      <c r="AB366" s="8" t="s">
        <v>2115</v>
      </c>
      <c r="AE366" s="233" t="s">
        <v>49</v>
      </c>
      <c r="AF366" s="8" t="s">
        <v>5356</v>
      </c>
      <c r="AH366" s="8" t="s">
        <v>5357</v>
      </c>
      <c r="AI366" s="8" t="s">
        <v>2165</v>
      </c>
      <c r="AJ366" s="8" t="s">
        <v>5358</v>
      </c>
      <c r="AL366" s="48" t="str">
        <f>IF($U366="","",IF(RIGHT($U366,4)=", MS",INDEX(DropDowns!$G$4:$G$1251,MATCH(TRIM($U366),DropDowns!$F$4:$F$1251,0)),INDEX(DropDowns!$G$4:$G$1251,MATCH(TRIM($U366)&amp;", MS",DropDowns!$F$4:$F$1251,0))))</f>
        <v>Lowndes</v>
      </c>
      <c r="AM366" s="48" t="str">
        <f>IF(INDEX('AAYME 2021_List'!$A$3:$A$311,MATCH($A366,'AAYME 2021_List'!$A$3:$A$311,0))=$A366,INDEX('AAYME 2021_List'!$AC$3:$AC$311,MATCH($A366,'AAYME 2021_List'!$A$3:$A$311,0)),"")</f>
        <v>Lowndes</v>
      </c>
      <c r="AN366" s="48" t="str">
        <f t="shared" si="51"/>
        <v>Nakiya|Whitfield|1309469@students.lowndes.k12.ms.us|8</v>
      </c>
      <c r="AO366" s="48" t="str">
        <f t="shared" si="52"/>
        <v>Nakiya|Whitfield|8</v>
      </c>
      <c r="AP366" s="48" t="e">
        <f>INDEX(Transcripts_2021!$V$2:$V$324,MATCH($AN366,Transcripts_2021!$V$2:$V$324,0))</f>
        <v>#N/A</v>
      </c>
      <c r="AQ366" s="48" t="str">
        <f>INDEX(Transcripts_2021!$W$2:$W$324,MATCH($AO366,Transcripts_2021!$W$2:$W$324,0))</f>
        <v>Nakiya|Whitfield|8</v>
      </c>
      <c r="AR366" s="68" t="e">
        <f t="shared" si="53"/>
        <v>#N/A</v>
      </c>
      <c r="AS366" s="68" t="str">
        <f t="shared" si="54"/>
        <v>Yes</v>
      </c>
      <c r="AT366" s="48" t="str">
        <f t="shared" si="49"/>
        <v>0380</v>
      </c>
      <c r="AU366" s="48" t="str">
        <f>INDEX(Transcripts_2021!$AC$2:$AC$324,MATCH($AO366,Transcripts_2021!$W$2:$W$324,0))</f>
        <v>0303</v>
      </c>
      <c r="AV366" s="68" t="str">
        <f t="shared" si="50"/>
        <v>No</v>
      </c>
      <c r="AW366" s="68" t="e">
        <f>IF(INDEX(DropDowns!$E$3:$E$336,MATCH("*"&amp;$AF366&amp;"*",$AF$2:$AF$651,0))="","",INDEX(DropDowns!$E$3:$E$336,MATCH("*"&amp;$AF366&amp;"*",$AF$2:$AF$651,0)))</f>
        <v>#REF!</v>
      </c>
      <c r="AX366" s="68" t="str">
        <f>IF(INDEX(DropDowns!$E$3:$E$336,MATCH("*"&amp;$AG366&amp;"*",$AG$2:$AG$651,0))="","",INDEX(DropDowns!$E$3:$E$336,MATCH("*"&amp;$AG366&amp;"*",$AG$2:$AG$651,0)))</f>
        <v>Acid</v>
      </c>
      <c r="AY366" s="48" t="str">
        <f t="shared" si="55"/>
        <v>0380-WHI-NA-0303</v>
      </c>
      <c r="AZ366" s="48" t="str">
        <f t="shared" si="56"/>
        <v>Laprecious Lowery</v>
      </c>
      <c r="BA366" s="48" t="str">
        <f>$AZ366&amp;COUNTIF($AZ366:$AZ$651,$AZ366)</f>
        <v>Laprecious Lowery1</v>
      </c>
      <c r="BB366" s="68" t="str">
        <f>IF(INDEX('AAYME 2021_List'!$B$3:$B$311,MATCH($A366,'AAYME 2021_List'!$A$3:$A$311,0))="Yes","Yes","No")</f>
        <v>No</v>
      </c>
      <c r="BC366" s="48" t="str">
        <f>IF(INDEX('AAYME 2021_List'!$A$3:$A$311,MATCH($A366,'AAYME 2021_List'!$A$3:$A$311,0))=$A366,INDEX('AAYME 2021_List'!$C$3:$C$311,MATCH($A366,'AAYME 2021_List'!$A$3:$A$311,0)),"")</f>
        <v>99-Not Selected</v>
      </c>
    </row>
    <row r="367" spans="1:55" x14ac:dyDescent="0.3">
      <c r="A367" s="48" t="str">
        <f>$AT367&amp;"-"&amp;UPPER(LEFT($D367,3))&amp;"-"&amp;UPPER(LEFT($C367,2))&amp;"-"&amp;$AU367</f>
        <v>0381-GRE-VE-0196</v>
      </c>
      <c r="B367" s="8">
        <v>381</v>
      </c>
      <c r="C367" s="143" t="s">
        <v>1817</v>
      </c>
      <c r="D367" s="143" t="s">
        <v>1825</v>
      </c>
      <c r="E367" s="143" t="s">
        <v>335</v>
      </c>
      <c r="F367" s="143" t="s">
        <v>169</v>
      </c>
      <c r="H367" s="8">
        <v>9013027058</v>
      </c>
      <c r="I367" s="143" t="s">
        <v>401</v>
      </c>
      <c r="J367" s="143" t="s">
        <v>5310</v>
      </c>
      <c r="K367" s="143" t="s">
        <v>3350</v>
      </c>
      <c r="L367" s="8" t="s">
        <v>1824</v>
      </c>
      <c r="M367" s="8" t="s">
        <v>1825</v>
      </c>
      <c r="N367" s="8" t="s">
        <v>1826</v>
      </c>
      <c r="O367" s="8">
        <v>6626456002</v>
      </c>
      <c r="P367" s="143" t="s">
        <v>2112</v>
      </c>
      <c r="Q367" s="143" t="s">
        <v>45</v>
      </c>
      <c r="R367" s="8" t="s">
        <v>5359</v>
      </c>
      <c r="T367" s="143" t="s">
        <v>5303</v>
      </c>
      <c r="U367" s="143" t="s">
        <v>5303</v>
      </c>
      <c r="V367" s="8" t="s">
        <v>488</v>
      </c>
      <c r="W367" s="8">
        <v>38637</v>
      </c>
      <c r="X367" s="8" t="s">
        <v>348</v>
      </c>
      <c r="Y367" s="143" t="s">
        <v>2393</v>
      </c>
      <c r="Z367" s="8" t="s">
        <v>2114</v>
      </c>
      <c r="AB367" s="8" t="s">
        <v>2115</v>
      </c>
      <c r="AE367" s="233" t="s">
        <v>49</v>
      </c>
      <c r="AF367" s="8" t="s">
        <v>5360</v>
      </c>
      <c r="AG367" s="8" t="s">
        <v>5361</v>
      </c>
      <c r="AH367" s="8" t="s">
        <v>5362</v>
      </c>
      <c r="AI367" s="8" t="s">
        <v>2165</v>
      </c>
      <c r="AJ367" s="8" t="s">
        <v>5363</v>
      </c>
      <c r="AK367" s="8" t="s">
        <v>5364</v>
      </c>
      <c r="AL367" s="48" t="str">
        <f>IF($U367="","",IF(RIGHT($U367,4)=", MS",INDEX(DropDowns!$G$4:$G$1251,MATCH(TRIM($U367),DropDowns!$F$4:$F$1251,0)),INDEX(DropDowns!$G$4:$G$1251,MATCH(TRIM($U367)&amp;", MS",DropDowns!$F$4:$F$1251,0))))</f>
        <v>DeSoto</v>
      </c>
      <c r="AM367" s="48" t="str">
        <f>IF(INDEX('AAYME 2021_List'!$A$3:$A$311,MATCH($A367,'AAYME 2021_List'!$A$3:$A$311,0))=$A367,INDEX('AAYME 2021_List'!$AC$3:$AC$311,MATCH($A367,'AAYME 2021_List'!$A$3:$A$311,0)),"")</f>
        <v>DeSoto</v>
      </c>
      <c r="AN367" s="48" t="str">
        <f t="shared" si="51"/>
        <v>Vernon|Green||8</v>
      </c>
      <c r="AO367" s="48" t="str">
        <f t="shared" si="52"/>
        <v>Vernon|Green|8</v>
      </c>
      <c r="AP367" s="48" t="str">
        <f>INDEX(Transcripts_2021!$V$2:$V$324,MATCH($AN367,Transcripts_2021!$V$2:$V$324,0))</f>
        <v>Vernon|Green||8</v>
      </c>
      <c r="AQ367" s="48" t="str">
        <f>INDEX(Transcripts_2021!$W$2:$W$324,MATCH($AO367,Transcripts_2021!$W$2:$W$324,0))</f>
        <v>Vernon|Green|8</v>
      </c>
      <c r="AR367" s="68" t="str">
        <f t="shared" si="53"/>
        <v>Yes</v>
      </c>
      <c r="AS367" s="68" t="str">
        <f t="shared" si="54"/>
        <v>Yes</v>
      </c>
      <c r="AT367" s="48" t="str">
        <f t="shared" si="49"/>
        <v>0381</v>
      </c>
      <c r="AU367" s="48" t="str">
        <f>INDEX(Transcripts_2021!$AC$2:$AC$324,MATCH($AO367,Transcripts_2021!$W$2:$W$324,0))</f>
        <v>0196</v>
      </c>
      <c r="AV367" s="68" t="str">
        <f t="shared" si="50"/>
        <v>Yes</v>
      </c>
      <c r="AW367" s="68" t="e">
        <f>IF(INDEX(DropDowns!$E$3:$E$336,MATCH("*"&amp;$AF367&amp;"*",$AF$2:$AF$651,0))="","",INDEX(DropDowns!$E$3:$E$336,MATCH("*"&amp;$AF367&amp;"*",$AF$2:$AF$651,0)))</f>
        <v>#REF!</v>
      </c>
      <c r="AX367" s="68" t="e">
        <f>IF(INDEX(DropDowns!$E$3:$E$336,MATCH("*"&amp;$AG367&amp;"*",$AG$2:$AG$651,0))="","",INDEX(DropDowns!$E$3:$E$336,MATCH("*"&amp;$AG367&amp;"*",$AG$2:$AG$651,0)))</f>
        <v>#REF!</v>
      </c>
      <c r="AY367" s="48" t="str">
        <f t="shared" si="55"/>
        <v>0381-GRE-VE-0196</v>
      </c>
      <c r="AZ367" s="48" t="str">
        <f t="shared" si="56"/>
        <v>LaQuitta Green</v>
      </c>
      <c r="BA367" s="48" t="str">
        <f>$AZ367&amp;COUNTIF($AZ367:$AZ$651,$AZ367)</f>
        <v>LaQuitta Green1</v>
      </c>
      <c r="BB367" s="68" t="str">
        <f>IF(INDEX('AAYME 2021_List'!$B$3:$B$311,MATCH($A367,'AAYME 2021_List'!$A$3:$A$311,0))="Yes","Yes","No")</f>
        <v>Yes</v>
      </c>
      <c r="BC367" s="48" t="str">
        <f>IF(INDEX('AAYME 2021_List'!$A$3:$A$311,MATCH($A367,'AAYME 2021_List'!$A$3:$A$311,0))=$A367,INDEX('AAYME 2021_List'!$C$3:$C$311,MATCH($A367,'AAYME 2021_List'!$A$3:$A$311,0)),"")</f>
        <v>07-Alternate</v>
      </c>
    </row>
    <row r="368" spans="1:55" x14ac:dyDescent="0.3">
      <c r="A368" s="48" t="str">
        <f>$AT368&amp;"-"&amp;UPPER(LEFT($D368,3))&amp;"-"&amp;UPPER(LEFT($C368,2))&amp;"-"&amp;$AU368</f>
        <v>0382-TUR-BR-0240</v>
      </c>
      <c r="B368" s="8">
        <v>382</v>
      </c>
      <c r="C368" s="143" t="s">
        <v>5022</v>
      </c>
      <c r="D368" s="143" t="s">
        <v>5365</v>
      </c>
      <c r="E368" s="143" t="s">
        <v>335</v>
      </c>
      <c r="F368" s="143" t="s">
        <v>170</v>
      </c>
      <c r="G368" s="8" t="s">
        <v>5366</v>
      </c>
      <c r="I368" s="143" t="s">
        <v>340</v>
      </c>
      <c r="J368" s="143" t="s">
        <v>5367</v>
      </c>
      <c r="K368" s="143" t="s">
        <v>2221</v>
      </c>
      <c r="L368" s="8" t="s">
        <v>5368</v>
      </c>
      <c r="M368" s="8" t="s">
        <v>5369</v>
      </c>
      <c r="N368" s="8" t="s">
        <v>5370</v>
      </c>
      <c r="O368" s="8">
        <v>6015290539</v>
      </c>
      <c r="P368" s="143" t="s">
        <v>2112</v>
      </c>
      <c r="Q368" s="143" t="s">
        <v>45</v>
      </c>
      <c r="R368" s="8" t="s">
        <v>5371</v>
      </c>
      <c r="T368" s="143" t="s">
        <v>2225</v>
      </c>
      <c r="U368" s="143" t="s">
        <v>2225</v>
      </c>
      <c r="V368" s="8" t="s">
        <v>488</v>
      </c>
      <c r="W368" s="8">
        <v>39180</v>
      </c>
      <c r="X368" s="8" t="s">
        <v>348</v>
      </c>
      <c r="Y368" s="143" t="s">
        <v>259</v>
      </c>
      <c r="Z368" s="8" t="s">
        <v>2114</v>
      </c>
      <c r="AB368" s="8" t="s">
        <v>2115</v>
      </c>
      <c r="AE368" s="233" t="s">
        <v>49</v>
      </c>
      <c r="AF368" s="8" t="s">
        <v>5372</v>
      </c>
      <c r="AI368" s="8" t="s">
        <v>369</v>
      </c>
      <c r="AL368" s="48" t="str">
        <f>IF($U368="","",IF(RIGHT($U368,4)=", MS",INDEX(DropDowns!$G$4:$G$1251,MATCH(TRIM($U368),DropDowns!$F$4:$F$1251,0)),INDEX(DropDowns!$G$4:$G$1251,MATCH(TRIM($U368)&amp;", MS",DropDowns!$F$4:$F$1251,0))))</f>
        <v>Warren</v>
      </c>
      <c r="AM368" s="48" t="str">
        <f>IF(INDEX('AAYME 2021_List'!$A$3:$A$311,MATCH($A368,'AAYME 2021_List'!$A$3:$A$311,0))=$A368,INDEX('AAYME 2021_List'!$AC$3:$AC$311,MATCH($A368,'AAYME 2021_List'!$A$3:$A$311,0)),"")</f>
        <v>Warren</v>
      </c>
      <c r="AN368" s="48" t="str">
        <f t="shared" si="51"/>
        <v>Brooke|Turner|brookecturner4108@gmail.com|7</v>
      </c>
      <c r="AO368" s="48" t="str">
        <f t="shared" si="52"/>
        <v>Brooke|Turner|7</v>
      </c>
      <c r="AP368" s="48" t="e">
        <f>INDEX(Transcripts_2021!$V$2:$V$324,MATCH($AN368,Transcripts_2021!$V$2:$V$324,0))</f>
        <v>#N/A</v>
      </c>
      <c r="AQ368" s="48" t="str">
        <f>INDEX(Transcripts_2021!$W$2:$W$324,MATCH($AO368,Transcripts_2021!$W$2:$W$324,0))</f>
        <v>Brooke|Turner|7</v>
      </c>
      <c r="AR368" s="68" t="e">
        <f t="shared" si="53"/>
        <v>#N/A</v>
      </c>
      <c r="AS368" s="68" t="str">
        <f t="shared" si="54"/>
        <v>Yes</v>
      </c>
      <c r="AT368" s="48" t="str">
        <f t="shared" si="49"/>
        <v>0382</v>
      </c>
      <c r="AU368" s="48" t="str">
        <f>INDEX(Transcripts_2021!$AC$2:$AC$324,MATCH($AO368,Transcripts_2021!$W$2:$W$324,0))</f>
        <v>0240</v>
      </c>
      <c r="AV368" s="68" t="str">
        <f t="shared" si="50"/>
        <v>Yes</v>
      </c>
      <c r="AW368" s="68" t="e">
        <f>IF(INDEX(DropDowns!$E$3:$E$336,MATCH("*"&amp;$AF368&amp;"*",$AF$2:$AF$651,0))="","",INDEX(DropDowns!$E$3:$E$336,MATCH("*"&amp;$AF368&amp;"*",$AF$2:$AF$651,0)))</f>
        <v>#REF!</v>
      </c>
      <c r="AX368" s="68" t="str">
        <f>IF(INDEX(DropDowns!$E$3:$E$336,MATCH("*"&amp;$AG368&amp;"*",$AG$2:$AG$651,0))="","",INDEX(DropDowns!$E$3:$E$336,MATCH("*"&amp;$AG368&amp;"*",$AG$2:$AG$651,0)))</f>
        <v>Acid</v>
      </c>
      <c r="AY368" s="48" t="str">
        <f t="shared" si="55"/>
        <v>0382-TUR-BR-0240</v>
      </c>
      <c r="AZ368" s="48" t="str">
        <f t="shared" si="56"/>
        <v>Tamla Turner</v>
      </c>
      <c r="BA368" s="48" t="str">
        <f>$AZ368&amp;COUNTIF($AZ368:$AZ$651,$AZ368)</f>
        <v>Tamla Turner1</v>
      </c>
      <c r="BB368" s="68" t="str">
        <f>IF(INDEX('AAYME 2021_List'!$B$3:$B$311,MATCH($A368,'AAYME 2021_List'!$A$3:$A$311,0))="Yes","Yes","No")</f>
        <v>No</v>
      </c>
      <c r="BC368" s="48" t="str">
        <f>IF(INDEX('AAYME 2021_List'!$A$3:$A$311,MATCH($A368,'AAYME 2021_List'!$A$3:$A$311,0))=$A368,INDEX('AAYME 2021_List'!$C$3:$C$311,MATCH($A368,'AAYME 2021_List'!$A$3:$A$311,0)),"")</f>
        <v>03-Missing/Invalid transcript info</v>
      </c>
    </row>
    <row r="369" spans="1:55" x14ac:dyDescent="0.3">
      <c r="A369" s="48"/>
      <c r="B369" s="8">
        <v>383</v>
      </c>
      <c r="C369" s="143" t="s">
        <v>3018</v>
      </c>
      <c r="D369" s="143" t="s">
        <v>593</v>
      </c>
      <c r="E369" s="143" t="s">
        <v>335</v>
      </c>
      <c r="F369" s="143" t="s">
        <v>169</v>
      </c>
      <c r="G369" s="8" t="s">
        <v>5373</v>
      </c>
      <c r="H369" s="8">
        <v>9018575141</v>
      </c>
      <c r="I369" s="143" t="s">
        <v>401</v>
      </c>
      <c r="J369" s="143" t="s">
        <v>5299</v>
      </c>
      <c r="K369" s="143" t="s">
        <v>651</v>
      </c>
      <c r="L369" s="8" t="s">
        <v>5374</v>
      </c>
      <c r="M369" s="8" t="s">
        <v>5375</v>
      </c>
      <c r="N369" s="8" t="s">
        <v>5373</v>
      </c>
      <c r="O369" s="8">
        <v>9018575141</v>
      </c>
      <c r="P369" s="143" t="s">
        <v>2159</v>
      </c>
      <c r="Q369" s="143" t="s">
        <v>394</v>
      </c>
      <c r="R369" s="8" t="s">
        <v>5376</v>
      </c>
      <c r="T369" s="143" t="s">
        <v>5377</v>
      </c>
      <c r="U369" s="143" t="s">
        <v>5377</v>
      </c>
      <c r="V369" s="8" t="s">
        <v>488</v>
      </c>
      <c r="W369" s="8">
        <v>38637</v>
      </c>
      <c r="X369" s="8" t="s">
        <v>348</v>
      </c>
      <c r="Y369" s="143" t="s">
        <v>2393</v>
      </c>
      <c r="Z369" s="8" t="s">
        <v>2114</v>
      </c>
      <c r="AB369" s="8" t="s">
        <v>2115</v>
      </c>
      <c r="AE369" s="233" t="s">
        <v>48</v>
      </c>
      <c r="AF369" s="8" t="s">
        <v>5378</v>
      </c>
      <c r="AI369" s="8" t="s">
        <v>2165</v>
      </c>
      <c r="AJ369" s="8" t="s">
        <v>5334</v>
      </c>
      <c r="AL369" s="48" t="str">
        <f>IF($U369="","",IF(RIGHT($U369,4)=", MS",INDEX(DropDowns!$G$4:$G$1251,MATCH(TRIM($U369),DropDowns!$F$4:$F$1251,0)),INDEX(DropDowns!$G$4:$G$1251,MATCH(TRIM($U369)&amp;", MS",DropDowns!$F$4:$F$1251,0))))</f>
        <v>DeSoto</v>
      </c>
      <c r="AM369" s="48" t="s">
        <v>2130</v>
      </c>
      <c r="AN369" s="48" t="str">
        <f t="shared" si="51"/>
        <v>Charles|King|chaden2555@gmail.com|8</v>
      </c>
      <c r="AO369" s="48" t="str">
        <f t="shared" si="52"/>
        <v>Charles|King|8</v>
      </c>
      <c r="AP369" s="48" t="e">
        <f>INDEX(Transcripts_2021!$V$2:$V$324,MATCH($AN369,Transcripts_2021!$V$2:$V$324,0))</f>
        <v>#N/A</v>
      </c>
      <c r="AQ369" s="48" t="e">
        <f>INDEX(Transcripts_2021!$W$2:$W$324,MATCH($AO369,Transcripts_2021!$W$2:$W$324,0))</f>
        <v>#N/A</v>
      </c>
      <c r="AR369" s="68" t="e">
        <f t="shared" si="53"/>
        <v>#N/A</v>
      </c>
      <c r="AS369" s="68" t="e">
        <f t="shared" si="54"/>
        <v>#N/A</v>
      </c>
      <c r="AT369" s="48" t="str">
        <f t="shared" si="49"/>
        <v>0383</v>
      </c>
      <c r="AU369" s="48" t="e">
        <f>INDEX(Transcripts_2021!$AC$2:$AC$324,MATCH($AO369,Transcripts_2021!$W$2:$W$324,0))</f>
        <v>#N/A</v>
      </c>
      <c r="AV369" s="68" t="str">
        <f t="shared" si="50"/>
        <v>Yes</v>
      </c>
      <c r="AW369" s="68" t="e">
        <f>IF(INDEX(DropDowns!$E$3:$E$336,MATCH("*"&amp;$AF369&amp;"*",$AF$2:$AF$651,0))="","",INDEX(DropDowns!$E$3:$E$336,MATCH("*"&amp;$AF369&amp;"*",$AF$2:$AF$651,0)))</f>
        <v>#REF!</v>
      </c>
      <c r="AX369" s="68" t="str">
        <f>IF(INDEX(DropDowns!$E$3:$E$336,MATCH("*"&amp;$AG369&amp;"*",$AG$2:$AG$651,0))="","",INDEX(DropDowns!$E$3:$E$336,MATCH("*"&amp;$AG369&amp;"*",$AG$2:$AG$651,0)))</f>
        <v>Acid</v>
      </c>
      <c r="AY369" s="48" t="e">
        <f t="shared" si="55"/>
        <v>#N/A</v>
      </c>
      <c r="AZ369" s="48" t="str">
        <f t="shared" si="56"/>
        <v>Charla Brownlee</v>
      </c>
      <c r="BA369" s="48" t="str">
        <f>$AZ369&amp;COUNTIF($AZ369:$AZ$651,$AZ369)</f>
        <v>Charla Brownlee1</v>
      </c>
      <c r="BB369" s="68" t="e">
        <f>IF(INDEX('AAYME 2021_List'!$B$3:$B$311,MATCH($A369,'AAYME 2021_List'!$A$3:$A$311,0))="Yes","Yes","No")</f>
        <v>#N/A</v>
      </c>
      <c r="BC369" s="8" t="s">
        <v>2131</v>
      </c>
    </row>
    <row r="370" spans="1:55" x14ac:dyDescent="0.3">
      <c r="A370" s="48"/>
      <c r="B370" s="8">
        <v>384</v>
      </c>
      <c r="C370" s="143" t="s">
        <v>5379</v>
      </c>
      <c r="D370" s="143" t="s">
        <v>5380</v>
      </c>
      <c r="E370" s="143" t="s">
        <v>335</v>
      </c>
      <c r="F370" s="143" t="s">
        <v>169</v>
      </c>
      <c r="G370" s="8" t="s">
        <v>5381</v>
      </c>
      <c r="H370" s="8">
        <v>2166816222</v>
      </c>
      <c r="I370" s="143" t="s">
        <v>401</v>
      </c>
      <c r="J370" s="143" t="s">
        <v>5382</v>
      </c>
      <c r="K370" s="143" t="s">
        <v>5383</v>
      </c>
      <c r="L370" s="8" t="s">
        <v>5384</v>
      </c>
      <c r="M370" s="8" t="s">
        <v>641</v>
      </c>
      <c r="N370" s="8" t="s">
        <v>5385</v>
      </c>
      <c r="O370" s="8">
        <v>9014970337</v>
      </c>
      <c r="P370" s="143" t="s">
        <v>2112</v>
      </c>
      <c r="Q370" s="143" t="s">
        <v>45</v>
      </c>
      <c r="R370" s="8" t="s">
        <v>5386</v>
      </c>
      <c r="T370" s="143" t="s">
        <v>638</v>
      </c>
      <c r="U370" s="143" t="s">
        <v>638</v>
      </c>
      <c r="V370" s="8" t="s">
        <v>488</v>
      </c>
      <c r="W370" s="8">
        <v>39759</v>
      </c>
      <c r="X370" s="8" t="s">
        <v>348</v>
      </c>
      <c r="Y370" s="143" t="s">
        <v>237</v>
      </c>
      <c r="Z370" s="8" t="s">
        <v>2114</v>
      </c>
      <c r="AB370" s="8" t="s">
        <v>2115</v>
      </c>
      <c r="AE370" s="233" t="s">
        <v>48</v>
      </c>
      <c r="AF370" s="8" t="s">
        <v>5387</v>
      </c>
      <c r="AG370" s="8" t="s">
        <v>5388</v>
      </c>
      <c r="AI370" s="8" t="s">
        <v>396</v>
      </c>
      <c r="AL370" s="48" t="str">
        <f>IF($U370="","",IF(RIGHT($U370,4)=", MS",INDEX(DropDowns!$G$4:$G$1251,MATCH(TRIM($U370),DropDowns!$F$4:$F$1251,0)),INDEX(DropDowns!$G$4:$G$1251,MATCH(TRIM($U370)&amp;", MS",DropDowns!$F$4:$F$1251,0))))</f>
        <v>Oktibbeha</v>
      </c>
      <c r="AM370" s="48" t="s">
        <v>2130</v>
      </c>
      <c r="AN370" s="48" t="str">
        <f t="shared" si="51"/>
        <v>Shiloh|Johnson-Hewitt|theshiway216@gmail.com|8</v>
      </c>
      <c r="AO370" s="48" t="str">
        <f t="shared" si="52"/>
        <v>Shiloh|Johnson-Hewitt|8</v>
      </c>
      <c r="AP370" s="48" t="e">
        <f>INDEX(Transcripts_2021!$V$2:$V$324,MATCH($AN370,Transcripts_2021!$V$2:$V$324,0))</f>
        <v>#N/A</v>
      </c>
      <c r="AQ370" s="48" t="e">
        <f>INDEX(Transcripts_2021!$W$2:$W$324,MATCH($AO370,Transcripts_2021!$W$2:$W$324,0))</f>
        <v>#N/A</v>
      </c>
      <c r="AR370" s="68" t="e">
        <f t="shared" si="53"/>
        <v>#N/A</v>
      </c>
      <c r="AS370" s="68" t="e">
        <f t="shared" si="54"/>
        <v>#N/A</v>
      </c>
      <c r="AT370" s="48" t="str">
        <f t="shared" si="49"/>
        <v>0384</v>
      </c>
      <c r="AU370" s="48" t="e">
        <f>INDEX(Transcripts_2021!$AC$2:$AC$324,MATCH($AO370,Transcripts_2021!$W$2:$W$324,0))</f>
        <v>#N/A</v>
      </c>
      <c r="AV370" s="68" t="str">
        <f t="shared" si="50"/>
        <v>Yes</v>
      </c>
      <c r="AW370" s="68" t="e">
        <f>IF(INDEX(DropDowns!$E$3:$E$336,MATCH("*"&amp;$AF370&amp;"*",$AF$2:$AF$651,0))="","",INDEX(DropDowns!$E$3:$E$336,MATCH("*"&amp;$AF370&amp;"*",$AF$2:$AF$651,0)))</f>
        <v>#REF!</v>
      </c>
      <c r="AX370" s="68" t="e">
        <f>IF(INDEX(DropDowns!$E$3:$E$336,MATCH("*"&amp;$AG370&amp;"*",$AG$2:$AG$651,0))="","",INDEX(DropDowns!$E$3:$E$336,MATCH("*"&amp;$AG370&amp;"*",$AG$2:$AG$651,0)))</f>
        <v>#REF!</v>
      </c>
      <c r="AY370" s="48" t="e">
        <f t="shared" si="55"/>
        <v>#N/A</v>
      </c>
      <c r="AZ370" s="48" t="str">
        <f t="shared" si="56"/>
        <v>Kenosha Johnson</v>
      </c>
      <c r="BA370" s="48" t="str">
        <f>$AZ370&amp;COUNTIF($AZ370:$AZ$651,$AZ370)</f>
        <v>Kenosha Johnson1</v>
      </c>
      <c r="BB370" s="68" t="e">
        <f>IF(INDEX('AAYME 2021_List'!$B$3:$B$311,MATCH($A370,'AAYME 2021_List'!$A$3:$A$311,0))="Yes","Yes","No")</f>
        <v>#N/A</v>
      </c>
      <c r="BC370" s="8" t="s">
        <v>2131</v>
      </c>
    </row>
    <row r="371" spans="1:55" x14ac:dyDescent="0.3">
      <c r="A371" s="48"/>
      <c r="B371" s="8">
        <v>385</v>
      </c>
      <c r="C371" s="143" t="s">
        <v>5389</v>
      </c>
      <c r="D371" s="143" t="s">
        <v>1848</v>
      </c>
      <c r="E371" s="143" t="s">
        <v>335</v>
      </c>
      <c r="F371" s="143" t="s">
        <v>170</v>
      </c>
      <c r="G371" s="8" t="s">
        <v>5390</v>
      </c>
      <c r="H371" s="8">
        <v>6015407700</v>
      </c>
      <c r="I371" s="143" t="s">
        <v>401</v>
      </c>
      <c r="J371" s="143" t="s">
        <v>5391</v>
      </c>
      <c r="K371" s="143" t="s">
        <v>2875</v>
      </c>
      <c r="L371" s="8" t="s">
        <v>5392</v>
      </c>
      <c r="M371" s="8" t="s">
        <v>1848</v>
      </c>
      <c r="N371" s="8" t="s">
        <v>5390</v>
      </c>
      <c r="O371" s="8">
        <v>6015407700</v>
      </c>
      <c r="P371" s="143" t="s">
        <v>2159</v>
      </c>
      <c r="Q371" s="143" t="s">
        <v>43</v>
      </c>
      <c r="R371" s="8" t="s">
        <v>5393</v>
      </c>
      <c r="T371" s="143" t="s">
        <v>2161</v>
      </c>
      <c r="U371" s="143" t="s">
        <v>2161</v>
      </c>
      <c r="V371" s="8" t="s">
        <v>488</v>
      </c>
      <c r="W371" s="8">
        <v>39051</v>
      </c>
      <c r="X371" s="8" t="s">
        <v>348</v>
      </c>
      <c r="Y371" s="143" t="s">
        <v>224</v>
      </c>
      <c r="Z371" s="8" t="s">
        <v>2114</v>
      </c>
      <c r="AE371" s="233" t="s">
        <v>49</v>
      </c>
      <c r="AF371" s="8" t="s">
        <v>5394</v>
      </c>
      <c r="AH371" s="8" t="s">
        <v>5395</v>
      </c>
      <c r="AI371" s="8" t="s">
        <v>2165</v>
      </c>
      <c r="AJ371" s="8" t="s">
        <v>2166</v>
      </c>
      <c r="AL371" s="48" t="str">
        <f>IF($U371="","",IF(RIGHT($U371,4)=", MS",INDEX(DropDowns!$G$4:$G$1251,MATCH(TRIM($U371),DropDowns!$F$4:$F$1251,0)),INDEX(DropDowns!$G$4:$G$1251,MATCH(TRIM($U371)&amp;", MS",DropDowns!$F$4:$F$1251,0))))</f>
        <v>Leake</v>
      </c>
      <c r="AM371" s="48" t="s">
        <v>2130</v>
      </c>
      <c r="AN371" s="48" t="str">
        <f t="shared" si="51"/>
        <v>Tiawanna|Luckett|brenaluckett@gmail.com|8</v>
      </c>
      <c r="AO371" s="48" t="str">
        <f t="shared" si="52"/>
        <v>Tiawanna|Luckett|8</v>
      </c>
      <c r="AP371" s="48" t="e">
        <f>INDEX(Transcripts_2021!$V$2:$V$324,MATCH($AN371,Transcripts_2021!$V$2:$V$324,0))</f>
        <v>#N/A</v>
      </c>
      <c r="AQ371" s="48" t="e">
        <f>INDEX(Transcripts_2021!$W$2:$W$324,MATCH($AO371,Transcripts_2021!$W$2:$W$324,0))</f>
        <v>#N/A</v>
      </c>
      <c r="AR371" s="68" t="e">
        <f t="shared" si="53"/>
        <v>#N/A</v>
      </c>
      <c r="AS371" s="68" t="e">
        <f t="shared" si="54"/>
        <v>#N/A</v>
      </c>
      <c r="AT371" s="48" t="str">
        <f t="shared" si="49"/>
        <v>0385</v>
      </c>
      <c r="AU371" s="48" t="e">
        <f>INDEX(Transcripts_2021!$AC$2:$AC$324,MATCH($AO371,Transcripts_2021!$W$2:$W$324,0))</f>
        <v>#N/A</v>
      </c>
      <c r="AV371" s="68" t="str">
        <f t="shared" si="50"/>
        <v>Yes</v>
      </c>
      <c r="AW371" s="68" t="e">
        <f>IF(INDEX(DropDowns!$E$3:$E$336,MATCH("*"&amp;$AF371&amp;"*",$AF$2:$AF$651,0))="","",INDEX(DropDowns!$E$3:$E$336,MATCH("*"&amp;$AF371&amp;"*",$AF$2:$AF$651,0)))</f>
        <v>#REF!</v>
      </c>
      <c r="AX371" s="68" t="str">
        <f>IF(INDEX(DropDowns!$E$3:$E$336,MATCH("*"&amp;$AG371&amp;"*",$AG$2:$AG$651,0))="","",INDEX(DropDowns!$E$3:$E$336,MATCH("*"&amp;$AG371&amp;"*",$AG$2:$AG$651,0)))</f>
        <v>Acid</v>
      </c>
      <c r="AY371" s="48" t="e">
        <f t="shared" si="55"/>
        <v>#N/A</v>
      </c>
      <c r="AZ371" s="48" t="str">
        <f t="shared" si="56"/>
        <v>Subrena Luckett</v>
      </c>
      <c r="BA371" s="48" t="str">
        <f>$AZ371&amp;COUNTIF($AZ371:$AZ$651,$AZ371)</f>
        <v>Subrena Luckett3</v>
      </c>
      <c r="BB371" s="68" t="e">
        <f>IF(INDEX('AAYME 2021_List'!$B$3:$B$311,MATCH($A371,'AAYME 2021_List'!$A$3:$A$311,0))="Yes","Yes","No")</f>
        <v>#N/A</v>
      </c>
      <c r="BC371" s="8" t="s">
        <v>2131</v>
      </c>
    </row>
    <row r="372" spans="1:55" x14ac:dyDescent="0.3">
      <c r="A372" s="48"/>
      <c r="B372" s="8">
        <v>386</v>
      </c>
      <c r="C372" s="143" t="s">
        <v>5396</v>
      </c>
      <c r="D372" s="143" t="s">
        <v>1848</v>
      </c>
      <c r="E372" s="143" t="s">
        <v>335</v>
      </c>
      <c r="F372" s="143" t="s">
        <v>170</v>
      </c>
      <c r="G372" s="8" t="s">
        <v>5390</v>
      </c>
      <c r="I372" s="143" t="s">
        <v>401</v>
      </c>
      <c r="J372" s="143" t="s">
        <v>5397</v>
      </c>
      <c r="K372" s="143" t="s">
        <v>2875</v>
      </c>
      <c r="L372" s="8" t="s">
        <v>5398</v>
      </c>
      <c r="M372" s="8" t="s">
        <v>1848</v>
      </c>
      <c r="N372" s="8" t="s">
        <v>5390</v>
      </c>
      <c r="O372" s="8">
        <v>6015407700</v>
      </c>
      <c r="P372" s="143" t="s">
        <v>2159</v>
      </c>
      <c r="Q372" s="143" t="s">
        <v>43</v>
      </c>
      <c r="R372" s="8" t="s">
        <v>5393</v>
      </c>
      <c r="T372" s="143" t="s">
        <v>2161</v>
      </c>
      <c r="U372" s="143" t="s">
        <v>2161</v>
      </c>
      <c r="V372" s="8" t="s">
        <v>488</v>
      </c>
      <c r="W372" s="8">
        <v>39051</v>
      </c>
      <c r="X372" s="8" t="s">
        <v>348</v>
      </c>
      <c r="Y372" s="143" t="s">
        <v>224</v>
      </c>
      <c r="Z372" s="8" t="s">
        <v>2114</v>
      </c>
      <c r="AE372" s="233" t="s">
        <v>48</v>
      </c>
      <c r="AF372" s="8" t="s">
        <v>5399</v>
      </c>
      <c r="AG372" s="8" t="s">
        <v>5400</v>
      </c>
      <c r="AI372" s="8" t="s">
        <v>442</v>
      </c>
      <c r="AJ372" s="8" t="s">
        <v>5401</v>
      </c>
      <c r="AL372" s="48" t="str">
        <f>IF($U372="","",IF(RIGHT($U372,4)=", MS",INDEX(DropDowns!$G$4:$G$1251,MATCH(TRIM($U372),DropDowns!$F$4:$F$1251,0)),INDEX(DropDowns!$G$4:$G$1251,MATCH(TRIM($U372)&amp;", MS",DropDowns!$F$4:$F$1251,0))))</f>
        <v>Leake</v>
      </c>
      <c r="AM372" s="48" t="s">
        <v>2130</v>
      </c>
      <c r="AN372" s="48" t="str">
        <f t="shared" si="51"/>
        <v>Patrece|Luckett|brenaluckett@gmail.com|8</v>
      </c>
      <c r="AO372" s="48" t="str">
        <f t="shared" si="52"/>
        <v>Patrece|Luckett|8</v>
      </c>
      <c r="AP372" s="48" t="e">
        <f>INDEX(Transcripts_2021!$V$2:$V$324,MATCH($AN372,Transcripts_2021!$V$2:$V$324,0))</f>
        <v>#N/A</v>
      </c>
      <c r="AQ372" s="48" t="e">
        <f>INDEX(Transcripts_2021!$W$2:$W$324,MATCH($AO372,Transcripts_2021!$W$2:$W$324,0))</f>
        <v>#N/A</v>
      </c>
      <c r="AR372" s="68" t="e">
        <f t="shared" si="53"/>
        <v>#N/A</v>
      </c>
      <c r="AS372" s="68" t="e">
        <f t="shared" si="54"/>
        <v>#N/A</v>
      </c>
      <c r="AT372" s="48" t="str">
        <f t="shared" si="49"/>
        <v>0386</v>
      </c>
      <c r="AU372" s="48" t="e">
        <f>INDEX(Transcripts_2021!$AC$2:$AC$324,MATCH($AO372,Transcripts_2021!$W$2:$W$324,0))</f>
        <v>#N/A</v>
      </c>
      <c r="AV372" s="68" t="str">
        <f t="shared" si="50"/>
        <v>Yes</v>
      </c>
      <c r="AW372" s="68" t="e">
        <f>IF(INDEX(DropDowns!$E$3:$E$336,MATCH("*"&amp;$AF372&amp;"*",$AF$2:$AF$651,0))="","",INDEX(DropDowns!$E$3:$E$336,MATCH("*"&amp;$AF372&amp;"*",$AF$2:$AF$651,0)))</f>
        <v>#REF!</v>
      </c>
      <c r="AX372" s="68" t="e">
        <f>IF(INDEX(DropDowns!$E$3:$E$336,MATCH("*"&amp;$AG372&amp;"*",$AG$2:$AG$651,0))="","",INDEX(DropDowns!$E$3:$E$336,MATCH("*"&amp;$AG372&amp;"*",$AG$2:$AG$651,0)))</f>
        <v>#REF!</v>
      </c>
      <c r="AY372" s="48" t="e">
        <f t="shared" si="55"/>
        <v>#N/A</v>
      </c>
      <c r="AZ372" s="48" t="str">
        <f t="shared" si="56"/>
        <v>subrena Luckett</v>
      </c>
      <c r="BA372" s="48" t="str">
        <f>$AZ372&amp;COUNTIF($AZ372:$AZ$651,$AZ372)</f>
        <v>subrena Luckett2</v>
      </c>
      <c r="BB372" s="68" t="e">
        <f>IF(INDEX('AAYME 2021_List'!$B$3:$B$311,MATCH($A372,'AAYME 2021_List'!$A$3:$A$311,0))="Yes","Yes","No")</f>
        <v>#N/A</v>
      </c>
      <c r="BC372" s="8" t="s">
        <v>2131</v>
      </c>
    </row>
    <row r="373" spans="1:55" x14ac:dyDescent="0.3">
      <c r="A373" s="48"/>
      <c r="B373" s="8">
        <v>387</v>
      </c>
      <c r="C373" s="143" t="s">
        <v>5402</v>
      </c>
      <c r="D373" s="143" t="s">
        <v>2796</v>
      </c>
      <c r="E373" s="143" t="s">
        <v>335</v>
      </c>
      <c r="F373" s="143" t="s">
        <v>170</v>
      </c>
      <c r="I373" s="143" t="s">
        <v>401</v>
      </c>
      <c r="J373" s="143" t="s">
        <v>5391</v>
      </c>
      <c r="K373" s="143" t="s">
        <v>224</v>
      </c>
      <c r="L373" s="8" t="s">
        <v>5403</v>
      </c>
      <c r="M373" s="8" t="s">
        <v>1848</v>
      </c>
      <c r="N373" s="8" t="s">
        <v>5390</v>
      </c>
      <c r="O373" s="8">
        <v>6015407700</v>
      </c>
      <c r="P373" s="143" t="s">
        <v>2159</v>
      </c>
      <c r="Q373" s="143" t="s">
        <v>43</v>
      </c>
      <c r="R373" s="8" t="s">
        <v>5393</v>
      </c>
      <c r="T373" s="143" t="s">
        <v>2161</v>
      </c>
      <c r="U373" s="143" t="s">
        <v>2161</v>
      </c>
      <c r="V373" s="8" t="s">
        <v>488</v>
      </c>
      <c r="W373" s="8">
        <v>39051</v>
      </c>
      <c r="X373" s="8" t="s">
        <v>348</v>
      </c>
      <c r="Y373" s="143" t="s">
        <v>224</v>
      </c>
      <c r="Z373" s="8" t="s">
        <v>2114</v>
      </c>
      <c r="AE373" s="233" t="s">
        <v>49</v>
      </c>
      <c r="AF373" s="8" t="s">
        <v>5404</v>
      </c>
      <c r="AI373" s="8" t="s">
        <v>442</v>
      </c>
      <c r="AJ373" s="8" t="s">
        <v>5405</v>
      </c>
      <c r="AL373" s="48" t="str">
        <f>IF($U373="","",IF(RIGHT($U373,4)=", MS",INDEX(DropDowns!$G$4:$G$1251,MATCH(TRIM($U373),DropDowns!$F$4:$F$1251,0)),INDEX(DropDowns!$G$4:$G$1251,MATCH(TRIM($U373)&amp;", MS",DropDowns!$F$4:$F$1251,0))))</f>
        <v>Leake</v>
      </c>
      <c r="AM373" s="48" t="s">
        <v>2130</v>
      </c>
      <c r="AN373" s="48" t="str">
        <f t="shared" si="51"/>
        <v>Monica|Cook||8</v>
      </c>
      <c r="AO373" s="48" t="str">
        <f t="shared" si="52"/>
        <v>Monica|Cook|8</v>
      </c>
      <c r="AP373" s="48" t="e">
        <f>INDEX(Transcripts_2021!$V$2:$V$324,MATCH($AN373,Transcripts_2021!$V$2:$V$324,0))</f>
        <v>#N/A</v>
      </c>
      <c r="AQ373" s="48" t="e">
        <f>INDEX(Transcripts_2021!$W$2:$W$324,MATCH($AO373,Transcripts_2021!$W$2:$W$324,0))</f>
        <v>#N/A</v>
      </c>
      <c r="AR373" s="68" t="e">
        <f t="shared" si="53"/>
        <v>#N/A</v>
      </c>
      <c r="AS373" s="68" t="e">
        <f t="shared" si="54"/>
        <v>#N/A</v>
      </c>
      <c r="AT373" s="48" t="str">
        <f t="shared" si="49"/>
        <v>0387</v>
      </c>
      <c r="AU373" s="48" t="e">
        <f>INDEX(Transcripts_2021!$AC$2:$AC$324,MATCH($AO373,Transcripts_2021!$W$2:$W$324,0))</f>
        <v>#N/A</v>
      </c>
      <c r="AV373" s="68" t="str">
        <f t="shared" si="50"/>
        <v>Yes</v>
      </c>
      <c r="AW373" s="68" t="e">
        <f>IF(INDEX(DropDowns!$E$3:$E$336,MATCH("*"&amp;$AF373&amp;"*",$AF$2:$AF$651,0))="","",INDEX(DropDowns!$E$3:$E$336,MATCH("*"&amp;$AF373&amp;"*",$AF$2:$AF$651,0)))</f>
        <v>#REF!</v>
      </c>
      <c r="AX373" s="68" t="str">
        <f>IF(INDEX(DropDowns!$E$3:$E$336,MATCH("*"&amp;$AG373&amp;"*",$AG$2:$AG$651,0))="","",INDEX(DropDowns!$E$3:$E$336,MATCH("*"&amp;$AG373&amp;"*",$AG$2:$AG$651,0)))</f>
        <v>Acid</v>
      </c>
      <c r="AY373" s="48" t="e">
        <f t="shared" si="55"/>
        <v>#N/A</v>
      </c>
      <c r="AZ373" s="48" t="str">
        <f t="shared" si="56"/>
        <v>Subrena Luckett</v>
      </c>
      <c r="BA373" s="48" t="str">
        <f>$AZ373&amp;COUNTIF($AZ373:$AZ$651,$AZ373)</f>
        <v>Subrena Luckett1</v>
      </c>
      <c r="BB373" s="68" t="e">
        <f>IF(INDEX('AAYME 2021_List'!$B$3:$B$311,MATCH($A373,'AAYME 2021_List'!$A$3:$A$311,0))="Yes","Yes","No")</f>
        <v>#N/A</v>
      </c>
      <c r="BC373" s="8" t="s">
        <v>2131</v>
      </c>
    </row>
    <row r="374" spans="1:55" x14ac:dyDescent="0.3">
      <c r="A374" s="48" t="str">
        <f>$AT374&amp;"-"&amp;UPPER(LEFT($D374,3))&amp;"-"&amp;UPPER(LEFT($C374,2))&amp;"-"&amp;$AU374</f>
        <v>0388-CAL-TO-0257</v>
      </c>
      <c r="B374" s="8">
        <v>388</v>
      </c>
      <c r="C374" s="143" t="s">
        <v>2157</v>
      </c>
      <c r="D374" s="143" t="s">
        <v>5406</v>
      </c>
      <c r="E374" s="143" t="s">
        <v>335</v>
      </c>
      <c r="F374" s="143" t="s">
        <v>170</v>
      </c>
      <c r="G374" s="8" t="s">
        <v>5407</v>
      </c>
      <c r="H374" s="8">
        <v>6018321751</v>
      </c>
      <c r="I374" s="143" t="s">
        <v>340</v>
      </c>
      <c r="J374" s="143" t="s">
        <v>5004</v>
      </c>
      <c r="K374" s="143" t="s">
        <v>5408</v>
      </c>
      <c r="L374" s="8" t="s">
        <v>5409</v>
      </c>
      <c r="M374" s="8" t="s">
        <v>5410</v>
      </c>
      <c r="N374" s="8" t="s">
        <v>5411</v>
      </c>
      <c r="O374" s="8">
        <v>6018321751</v>
      </c>
      <c r="P374" s="143" t="s">
        <v>2112</v>
      </c>
      <c r="Q374" s="143"/>
      <c r="R374" s="8" t="s">
        <v>5412</v>
      </c>
      <c r="T374" s="143" t="s">
        <v>5084</v>
      </c>
      <c r="U374" s="143" t="s">
        <v>5084</v>
      </c>
      <c r="V374" s="8" t="s">
        <v>488</v>
      </c>
      <c r="W374" s="8">
        <v>39211</v>
      </c>
      <c r="X374" s="8" t="s">
        <v>348</v>
      </c>
      <c r="Y374" s="143" t="s">
        <v>4695</v>
      </c>
      <c r="Z374" s="8" t="s">
        <v>2114</v>
      </c>
      <c r="AB374" s="8" t="s">
        <v>2115</v>
      </c>
      <c r="AE374" s="233" t="s">
        <v>49</v>
      </c>
      <c r="AF374" s="8" t="s">
        <v>5413</v>
      </c>
      <c r="AG374" s="8" t="s">
        <v>5414</v>
      </c>
      <c r="AH374" s="8" t="s">
        <v>5415</v>
      </c>
      <c r="AI374" s="8" t="s">
        <v>2165</v>
      </c>
      <c r="AJ374" s="8" t="s">
        <v>5416</v>
      </c>
      <c r="AL374" s="48" t="str">
        <f>IF($U374="","",IF(RIGHT($U374,4)=", MS",INDEX(DropDowns!$G$4:$G$1251,MATCH(TRIM($U374),DropDowns!$F$4:$F$1251,0)),INDEX(DropDowns!$G$4:$G$1251,MATCH(TRIM($U374)&amp;", MS",DropDowns!$F$4:$F$1251,0))))</f>
        <v>Hinds</v>
      </c>
      <c r="AM374" s="48" t="str">
        <f>IF(INDEX('AAYME 2021_List'!$A$3:$A$311,MATCH($A374,'AAYME 2021_List'!$A$3:$A$311,0))=$A374,INDEX('AAYME 2021_List'!$AC$3:$AC$311,MATCH($A374,'AAYME 2021_List'!$A$3:$A$311,0)),"")</f>
        <v>Hinds</v>
      </c>
      <c r="AN374" s="48" t="str">
        <f t="shared" si="51"/>
        <v>Toni|Caldwell|symonnetoni@gmail.com|7</v>
      </c>
      <c r="AO374" s="48" t="str">
        <f t="shared" si="52"/>
        <v>Toni|Caldwell|7</v>
      </c>
      <c r="AP374" s="48" t="str">
        <f>INDEX(Transcripts_2021!$V$2:$V$324,MATCH($AN374,Transcripts_2021!$V$2:$V$324,0))</f>
        <v>Toni|Caldwell|symonnetoni@gmail.com|7</v>
      </c>
      <c r="AQ374" s="48" t="str">
        <f>INDEX(Transcripts_2021!$W$2:$W$324,MATCH($AO374,Transcripts_2021!$W$2:$W$324,0))</f>
        <v>Toni|Caldwell|7</v>
      </c>
      <c r="AR374" s="68" t="str">
        <f t="shared" si="53"/>
        <v>Yes</v>
      </c>
      <c r="AS374" s="68" t="str">
        <f t="shared" si="54"/>
        <v>Yes</v>
      </c>
      <c r="AT374" s="48" t="str">
        <f t="shared" si="49"/>
        <v>0388</v>
      </c>
      <c r="AU374" s="48" t="str">
        <f>INDEX(Transcripts_2021!$AC$2:$AC$324,MATCH($AO374,Transcripts_2021!$W$2:$W$324,0))</f>
        <v>0257</v>
      </c>
      <c r="AV374" s="68" t="str">
        <f t="shared" si="50"/>
        <v>Yes</v>
      </c>
      <c r="AW374" s="68" t="e">
        <f>IF(INDEX(DropDowns!$E$3:$E$336,MATCH("*"&amp;$AF374&amp;"*",$AF$2:$AF$651,0))="","",INDEX(DropDowns!$E$3:$E$336,MATCH("*"&amp;$AF374&amp;"*",$AF$2:$AF$651,0)))</f>
        <v>#VALUE!</v>
      </c>
      <c r="AX374" s="68" t="e">
        <f>IF(INDEX(DropDowns!$E$3:$E$336,MATCH("*"&amp;$AG374&amp;"*",$AG$2:$AG$651,0))="","",INDEX(DropDowns!$E$3:$E$336,MATCH("*"&amp;$AG374&amp;"*",$AG$2:$AG$651,0)))</f>
        <v>#REF!</v>
      </c>
      <c r="AY374" s="48" t="str">
        <f t="shared" si="55"/>
        <v>0388-CAL-TO-0257</v>
      </c>
      <c r="AZ374" s="48" t="str">
        <f t="shared" si="56"/>
        <v>Revetia Caldwell</v>
      </c>
      <c r="BA374" s="48" t="str">
        <f>$AZ374&amp;COUNTIF($AZ374:$AZ$651,$AZ374)</f>
        <v>Revetia Caldwell1</v>
      </c>
      <c r="BB374" s="68" t="str">
        <f>IF(INDEX('AAYME 2021_List'!$B$3:$B$311,MATCH($A374,'AAYME 2021_List'!$A$3:$A$311,0))="Yes","Yes","No")</f>
        <v>No</v>
      </c>
      <c r="BC374" s="48" t="str">
        <f>IF(INDEX('AAYME 2021_List'!$A$3:$A$311,MATCH($A374,'AAYME 2021_List'!$A$3:$A$311,0))=$A374,INDEX('AAYME 2021_List'!$C$3:$C$311,MATCH($A374,'AAYME 2021_List'!$A$3:$A$311,0)),"")</f>
        <v>99-Not Selected</v>
      </c>
    </row>
    <row r="375" spans="1:55" x14ac:dyDescent="0.3">
      <c r="A375" s="48"/>
      <c r="B375" s="8">
        <v>389</v>
      </c>
      <c r="C375" s="143" t="s">
        <v>5417</v>
      </c>
      <c r="D375" s="143" t="s">
        <v>5418</v>
      </c>
      <c r="E375" s="143" t="s">
        <v>335</v>
      </c>
      <c r="F375" s="143" t="s">
        <v>170</v>
      </c>
      <c r="G375" s="8" t="s">
        <v>5419</v>
      </c>
      <c r="H375" s="8">
        <v>6146786703</v>
      </c>
      <c r="I375" s="143" t="s">
        <v>376</v>
      </c>
      <c r="J375" s="143" t="s">
        <v>3384</v>
      </c>
      <c r="K375" s="143" t="s">
        <v>3384</v>
      </c>
      <c r="L375" s="8" t="s">
        <v>1581</v>
      </c>
      <c r="M375" s="8" t="s">
        <v>5420</v>
      </c>
      <c r="N375" s="8" t="s">
        <v>5421</v>
      </c>
      <c r="O375" s="8">
        <v>6014380162</v>
      </c>
      <c r="P375" s="143" t="s">
        <v>2159</v>
      </c>
      <c r="Q375" s="143" t="s">
        <v>441</v>
      </c>
      <c r="R375" s="8" t="s">
        <v>5422</v>
      </c>
      <c r="T375" s="143" t="s">
        <v>756</v>
      </c>
      <c r="U375" s="143" t="s">
        <v>756</v>
      </c>
      <c r="V375" s="8" t="s">
        <v>488</v>
      </c>
      <c r="W375" s="8">
        <v>39440</v>
      </c>
      <c r="X375" s="8" t="s">
        <v>348</v>
      </c>
      <c r="Y375" s="143" t="s">
        <v>218</v>
      </c>
      <c r="AA375" s="8" t="s">
        <v>2200</v>
      </c>
      <c r="AC375" s="8" t="s">
        <v>2201</v>
      </c>
      <c r="AE375" s="233" t="s">
        <v>48</v>
      </c>
      <c r="AF375" s="8" t="s">
        <v>5423</v>
      </c>
      <c r="AG375" s="8" t="s">
        <v>5424</v>
      </c>
      <c r="AI375" s="8" t="s">
        <v>720</v>
      </c>
      <c r="AJ375" s="8" t="s">
        <v>3384</v>
      </c>
      <c r="AK375" s="8" t="s">
        <v>533</v>
      </c>
      <c r="AL375" s="48" t="str">
        <f>IF($U375="","",IF(RIGHT($U375,4)=", MS",INDEX(DropDowns!$G$4:$G$1251,MATCH(TRIM($U375),DropDowns!$F$4:$F$1251,0)),INDEX(DropDowns!$G$4:$G$1251,MATCH(TRIM($U375)&amp;", MS",DropDowns!$F$4:$F$1251,0))))</f>
        <v>Jones</v>
      </c>
      <c r="AM375" s="48" t="s">
        <v>2130</v>
      </c>
      <c r="AN375" s="48" t="str">
        <f t="shared" si="51"/>
        <v>Abrianna|Posey|ap9371@laurelschools.org|9</v>
      </c>
      <c r="AO375" s="48" t="str">
        <f t="shared" si="52"/>
        <v>Abrianna|Posey|9</v>
      </c>
      <c r="AP375" s="48" t="e">
        <f>INDEX(Transcripts_2021!$V$2:$V$324,MATCH($AN375,Transcripts_2021!$V$2:$V$324,0))</f>
        <v>#N/A</v>
      </c>
      <c r="AQ375" s="48" t="e">
        <f>INDEX(Transcripts_2021!$W$2:$W$324,MATCH($AO375,Transcripts_2021!$W$2:$W$324,0))</f>
        <v>#N/A</v>
      </c>
      <c r="AR375" s="68" t="e">
        <f t="shared" si="53"/>
        <v>#N/A</v>
      </c>
      <c r="AS375" s="68" t="e">
        <f t="shared" si="54"/>
        <v>#N/A</v>
      </c>
      <c r="AT375" s="48" t="str">
        <f t="shared" ref="AT375:AT438" si="58">"0"&amp;TEXT($B375,0)</f>
        <v>0389</v>
      </c>
      <c r="AU375" s="48" t="e">
        <f>INDEX(Transcripts_2021!$AC$2:$AC$324,MATCH($AO375,Transcripts_2021!$W$2:$W$324,0))</f>
        <v>#N/A</v>
      </c>
      <c r="AV375" s="68" t="str">
        <f t="shared" si="50"/>
        <v>Yes</v>
      </c>
      <c r="AW375" s="68" t="e">
        <f>IF(INDEX(DropDowns!$E$3:$E$336,MATCH("*"&amp;$AF375&amp;"*",$AF$2:$AF$651,0))="","",INDEX(DropDowns!$E$3:$E$336,MATCH("*"&amp;$AF375&amp;"*",$AF$2:$AF$651,0)))</f>
        <v>#REF!</v>
      </c>
      <c r="AX375" s="68" t="e">
        <f>IF(INDEX(DropDowns!$E$3:$E$336,MATCH("*"&amp;$AG375&amp;"*",$AG$2:$AG$651,0))="","",INDEX(DropDowns!$E$3:$E$336,MATCH("*"&amp;$AG375&amp;"*",$AG$2:$AG$651,0)))</f>
        <v>#REF!</v>
      </c>
      <c r="AY375" s="48" t="e">
        <f t="shared" si="55"/>
        <v>#N/A</v>
      </c>
      <c r="AZ375" s="48" t="str">
        <f t="shared" si="56"/>
        <v>Brittany Arrington</v>
      </c>
      <c r="BA375" s="48" t="str">
        <f>$AZ375&amp;COUNTIF($AZ375:$AZ$651,$AZ375)</f>
        <v>Brittany Arrington2</v>
      </c>
      <c r="BB375" s="68" t="e">
        <f>IF(INDEX('AAYME 2021_List'!$B$3:$B$311,MATCH($A375,'AAYME 2021_List'!$A$3:$A$311,0))="Yes","Yes","No")</f>
        <v>#N/A</v>
      </c>
      <c r="BC375" s="8" t="s">
        <v>2131</v>
      </c>
    </row>
    <row r="376" spans="1:55" x14ac:dyDescent="0.3">
      <c r="A376" s="48" t="str">
        <f>$AT376&amp;"-"&amp;UPPER(LEFT($D376,3))&amp;"-"&amp;UPPER(LEFT($C376,2))&amp;"-"&amp;$AU376</f>
        <v>0390-CRO-KE-0089</v>
      </c>
      <c r="B376" s="8">
        <v>390</v>
      </c>
      <c r="C376" s="143" t="s">
        <v>5425</v>
      </c>
      <c r="D376" s="143" t="s">
        <v>5426</v>
      </c>
      <c r="E376" s="143" t="s">
        <v>335</v>
      </c>
      <c r="F376" s="143" t="s">
        <v>170</v>
      </c>
      <c r="G376" s="8" t="s">
        <v>5427</v>
      </c>
      <c r="H376" s="8">
        <v>6015036726</v>
      </c>
      <c r="I376" s="143" t="s">
        <v>340</v>
      </c>
      <c r="J376" s="143" t="s">
        <v>2494</v>
      </c>
      <c r="K376" s="143" t="s">
        <v>525</v>
      </c>
      <c r="L376" s="8" t="s">
        <v>5428</v>
      </c>
      <c r="M376" s="8" t="s">
        <v>5429</v>
      </c>
      <c r="N376" s="8" t="s">
        <v>5427</v>
      </c>
      <c r="O376" s="8">
        <v>6015069366</v>
      </c>
      <c r="P376" s="143" t="s">
        <v>2112</v>
      </c>
      <c r="Q376" s="143" t="s">
        <v>45</v>
      </c>
      <c r="R376" s="8" t="s">
        <v>5430</v>
      </c>
      <c r="T376" s="143" t="s">
        <v>2128</v>
      </c>
      <c r="U376" s="143" t="s">
        <v>2128</v>
      </c>
      <c r="V376" s="8" t="s">
        <v>488</v>
      </c>
      <c r="W376" s="8">
        <v>39272</v>
      </c>
      <c r="X376" s="8" t="s">
        <v>348</v>
      </c>
      <c r="Y376" s="143" t="s">
        <v>209</v>
      </c>
      <c r="Z376" s="8" t="s">
        <v>2114</v>
      </c>
      <c r="AB376" s="8" t="s">
        <v>2115</v>
      </c>
      <c r="AE376" s="233" t="s">
        <v>49</v>
      </c>
      <c r="AF376" s="8" t="s">
        <v>5431</v>
      </c>
      <c r="AG376" s="8" t="s">
        <v>5432</v>
      </c>
      <c r="AI376" s="8" t="s">
        <v>442</v>
      </c>
      <c r="AL376" s="48" t="str">
        <f>IF($U376="","",IF(RIGHT($U376,4)=", MS",INDEX(DropDowns!$G$4:$G$1251,MATCH(TRIM($U376),DropDowns!$F$4:$F$1251,0)),INDEX(DropDowns!$G$4:$G$1251,MATCH(TRIM($U376)&amp;", MS",DropDowns!$F$4:$F$1251,0))))</f>
        <v>Hinds</v>
      </c>
      <c r="AM376" s="48" t="str">
        <f>IF(INDEX('AAYME 2021_List'!$A$3:$A$311,MATCH($A376,'AAYME 2021_List'!$A$3:$A$311,0))=$A376,INDEX('AAYME 2021_List'!$AC$3:$AC$311,MATCH($A376,'AAYME 2021_List'!$A$3:$A$311,0)),"")</f>
        <v>Hinds</v>
      </c>
      <c r="AN376" s="48" t="str">
        <f t="shared" si="51"/>
        <v>Kenley|Cropper|mdbouldin@aol.com|7</v>
      </c>
      <c r="AO376" s="48" t="str">
        <f t="shared" si="52"/>
        <v>Kenley|Cropper|7</v>
      </c>
      <c r="AP376" s="48" t="str">
        <f>INDEX(Transcripts_2021!$V$2:$V$324,MATCH($AN376,Transcripts_2021!$V$2:$V$324,0))</f>
        <v>Kenley|Cropper|mdbouldin@aol.com|7</v>
      </c>
      <c r="AQ376" s="48" t="str">
        <f>INDEX(Transcripts_2021!$W$2:$W$324,MATCH($AO376,Transcripts_2021!$W$2:$W$324,0))</f>
        <v>Kenley|Cropper|7</v>
      </c>
      <c r="AR376" s="68" t="str">
        <f t="shared" si="53"/>
        <v>Yes</v>
      </c>
      <c r="AS376" s="68" t="str">
        <f t="shared" si="54"/>
        <v>Yes</v>
      </c>
      <c r="AT376" s="48" t="str">
        <f t="shared" si="58"/>
        <v>0390</v>
      </c>
      <c r="AU376" s="48" t="str">
        <f>INDEX(Transcripts_2021!$AC$2:$AC$324,MATCH($AO376,Transcripts_2021!$W$2:$W$324,0))</f>
        <v>0089</v>
      </c>
      <c r="AV376" s="70" t="str">
        <f t="shared" si="50"/>
        <v>Yes</v>
      </c>
      <c r="AW376" s="68" t="e">
        <f>IF(INDEX(DropDowns!$E$3:$E$336,MATCH("*"&amp;$AF376&amp;"*",$AF$2:$AF$651,0))="","",INDEX(DropDowns!$E$3:$E$336,MATCH("*"&amp;$AF376&amp;"*",$AF$2:$AF$651,0)))</f>
        <v>#REF!</v>
      </c>
      <c r="AX376" s="68" t="e">
        <f>IF(INDEX(DropDowns!$E$3:$E$336,MATCH("*"&amp;$AG376&amp;"*",$AG$2:$AG$651,0))="","",INDEX(DropDowns!$E$3:$E$336,MATCH("*"&amp;$AG376&amp;"*",$AG$2:$AG$651,0)))</f>
        <v>#REF!</v>
      </c>
      <c r="AY376" s="48" t="str">
        <f t="shared" si="55"/>
        <v>0390-CRO-KE-0089</v>
      </c>
      <c r="AZ376" s="48" t="str">
        <f t="shared" si="56"/>
        <v>Michele Bouldin</v>
      </c>
      <c r="BA376" s="48" t="str">
        <f>$AZ376&amp;COUNTIF($AZ376:$AZ$651,$AZ376)</f>
        <v>Michele Bouldin1</v>
      </c>
      <c r="BB376" s="68" t="str">
        <f>IF(INDEX('AAYME 2021_List'!$B$3:$B$311,MATCH($A376,'AAYME 2021_List'!$A$3:$A$311,0))="Yes","Yes","No")</f>
        <v>No</v>
      </c>
      <c r="BC376" s="48" t="str">
        <f>IF(INDEX('AAYME 2021_List'!$A$3:$A$311,MATCH($A376,'AAYME 2021_List'!$A$3:$A$311,0))=$A376,INDEX('AAYME 2021_List'!$C$3:$C$311,MATCH($A376,'AAYME 2021_List'!$A$3:$A$311,0)),"")</f>
        <v>99-Not Selected</v>
      </c>
    </row>
    <row r="377" spans="1:55" x14ac:dyDescent="0.3">
      <c r="A377" s="48"/>
      <c r="B377" s="8">
        <v>391</v>
      </c>
      <c r="C377" s="143" t="s">
        <v>5433</v>
      </c>
      <c r="D377" s="143" t="s">
        <v>5434</v>
      </c>
      <c r="E377" s="143" t="s">
        <v>335</v>
      </c>
      <c r="F377" s="143" t="s">
        <v>170</v>
      </c>
      <c r="G377" s="8" t="s">
        <v>5435</v>
      </c>
      <c r="H377" s="8">
        <v>6625714551</v>
      </c>
      <c r="I377" s="143" t="s">
        <v>340</v>
      </c>
      <c r="J377" s="143" t="s">
        <v>3642</v>
      </c>
      <c r="K377" s="143" t="s">
        <v>3643</v>
      </c>
      <c r="L377" s="8" t="s">
        <v>5436</v>
      </c>
      <c r="M377" s="8" t="s">
        <v>884</v>
      </c>
      <c r="N377" s="8" t="s">
        <v>5437</v>
      </c>
      <c r="O377" s="8">
        <v>6015035297</v>
      </c>
      <c r="P377" s="143" t="s">
        <v>2159</v>
      </c>
      <c r="Q377" s="143" t="s">
        <v>394</v>
      </c>
      <c r="R377" s="8" t="s">
        <v>5438</v>
      </c>
      <c r="T377" s="143" t="s">
        <v>2326</v>
      </c>
      <c r="U377" s="143" t="s">
        <v>2326</v>
      </c>
      <c r="V377" s="8" t="s">
        <v>488</v>
      </c>
      <c r="W377" s="8">
        <v>39194</v>
      </c>
      <c r="X377" s="8" t="s">
        <v>348</v>
      </c>
      <c r="Y377" s="143" t="s">
        <v>4740</v>
      </c>
      <c r="Z377" s="8" t="s">
        <v>2114</v>
      </c>
      <c r="AB377" s="8" t="s">
        <v>2115</v>
      </c>
      <c r="AE377" s="233" t="s">
        <v>49</v>
      </c>
      <c r="AF377" s="8" t="s">
        <v>5439</v>
      </c>
      <c r="AI377" s="8" t="s">
        <v>369</v>
      </c>
      <c r="AL377" s="48" t="str">
        <f>IF($U377="","",IF(RIGHT($U377,4)=", MS",INDEX(DropDowns!$G$4:$G$1251,MATCH(TRIM($U377),DropDowns!$F$4:$F$1251,0)),INDEX(DropDowns!$G$4:$G$1251,MATCH(TRIM($U377)&amp;", MS",DropDowns!$F$4:$F$1251,0))))</f>
        <v>Yazoo</v>
      </c>
      <c r="AM377" s="48" t="s">
        <v>2130</v>
      </c>
      <c r="AN377" s="48" t="str">
        <f t="shared" si="51"/>
        <v>Anycia|Howery|anycia2008@icloud.com|7</v>
      </c>
      <c r="AO377" s="48" t="str">
        <f t="shared" si="52"/>
        <v>Anycia|Howery|7</v>
      </c>
      <c r="AP377" s="48" t="e">
        <f>INDEX(Transcripts_2021!$V$2:$V$324,MATCH($AN377,Transcripts_2021!$V$2:$V$324,0))</f>
        <v>#N/A</v>
      </c>
      <c r="AQ377" s="48" t="e">
        <f>INDEX(Transcripts_2021!$W$2:$W$324,MATCH($AO377,Transcripts_2021!$W$2:$W$324,0))</f>
        <v>#N/A</v>
      </c>
      <c r="AR377" s="68" t="e">
        <f t="shared" si="53"/>
        <v>#N/A</v>
      </c>
      <c r="AS377" s="68" t="e">
        <f t="shared" si="54"/>
        <v>#N/A</v>
      </c>
      <c r="AT377" s="48" t="str">
        <f t="shared" si="58"/>
        <v>0391</v>
      </c>
      <c r="AU377" s="48" t="e">
        <f>INDEX(Transcripts_2021!$AC$2:$AC$324,MATCH($AO377,Transcripts_2021!$W$2:$W$324,0))</f>
        <v>#N/A</v>
      </c>
      <c r="AV377" s="68" t="str">
        <f t="shared" si="50"/>
        <v>No</v>
      </c>
      <c r="AW377" s="68" t="e">
        <f>IF(INDEX(DropDowns!$E$3:$E$336,MATCH("*"&amp;$AF377&amp;"*",$AF$2:$AF$651,0))="","",INDEX(DropDowns!$E$3:$E$336,MATCH("*"&amp;$AF377&amp;"*",$AF$2:$AF$651,0)))</f>
        <v>#REF!</v>
      </c>
      <c r="AX377" s="68" t="str">
        <f>IF(INDEX(DropDowns!$E$3:$E$336,MATCH("*"&amp;$AG377&amp;"*",$AG$2:$AG$651,0))="","",INDEX(DropDowns!$E$3:$E$336,MATCH("*"&amp;$AG377&amp;"*",$AG$2:$AG$651,0)))</f>
        <v>Acid</v>
      </c>
      <c r="AY377" s="48" t="e">
        <f t="shared" si="55"/>
        <v>#N/A</v>
      </c>
      <c r="AZ377" s="48" t="str">
        <f t="shared" si="56"/>
        <v>Helena Williams</v>
      </c>
      <c r="BA377" s="48" t="str">
        <f>$AZ377&amp;COUNTIF($AZ377:$AZ$651,$AZ377)</f>
        <v>Helena Williams1</v>
      </c>
      <c r="BB377" s="68" t="e">
        <f>IF(INDEX('AAYME 2021_List'!$B$3:$B$311,MATCH($A377,'AAYME 2021_List'!$A$3:$A$311,0))="Yes","Yes","No")</f>
        <v>#N/A</v>
      </c>
      <c r="BC377" s="8" t="s">
        <v>2131</v>
      </c>
    </row>
    <row r="378" spans="1:55" x14ac:dyDescent="0.3">
      <c r="A378" s="48" t="str">
        <f>$AT378&amp;"-"&amp;UPPER(LEFT($D378,3))&amp;"-"&amp;UPPER(LEFT($C378,2))&amp;"-"&amp;$AU378</f>
        <v>0392-ROS-JA-0144</v>
      </c>
      <c r="B378" s="8">
        <v>392</v>
      </c>
      <c r="C378" s="143" t="s">
        <v>5440</v>
      </c>
      <c r="D378" s="143" t="s">
        <v>5441</v>
      </c>
      <c r="E378" s="143" t="s">
        <v>335</v>
      </c>
      <c r="F378" s="143" t="s">
        <v>170</v>
      </c>
      <c r="G378" s="8" t="s">
        <v>5442</v>
      </c>
      <c r="H378" s="8">
        <v>6624453409</v>
      </c>
      <c r="I378" s="143" t="s">
        <v>401</v>
      </c>
      <c r="J378" s="143" t="s">
        <v>5310</v>
      </c>
      <c r="K378" s="143"/>
      <c r="L378" s="8" t="s">
        <v>5443</v>
      </c>
      <c r="M378" s="8" t="s">
        <v>5441</v>
      </c>
      <c r="N378" s="8" t="s">
        <v>5444</v>
      </c>
      <c r="O378" s="8">
        <v>6624350571</v>
      </c>
      <c r="P378" s="143" t="s">
        <v>2112</v>
      </c>
      <c r="Q378" s="143"/>
      <c r="R378" s="8" t="s">
        <v>5445</v>
      </c>
      <c r="S378" s="8" t="s">
        <v>5445</v>
      </c>
      <c r="T378" s="143" t="s">
        <v>1822</v>
      </c>
      <c r="U378" s="143" t="s">
        <v>1822</v>
      </c>
      <c r="V378" s="8" t="s">
        <v>488</v>
      </c>
      <c r="W378" s="8">
        <v>38680</v>
      </c>
      <c r="X378" s="8" t="s">
        <v>348</v>
      </c>
      <c r="Y378" s="143" t="s">
        <v>651</v>
      </c>
      <c r="AD378" s="8" t="s">
        <v>2252</v>
      </c>
      <c r="AE378" s="233" t="s">
        <v>49</v>
      </c>
      <c r="AF378" s="8" t="s">
        <v>5446</v>
      </c>
      <c r="AG378" s="8" t="s">
        <v>5447</v>
      </c>
      <c r="AI378" s="8" t="s">
        <v>2165</v>
      </c>
      <c r="AJ378" s="8" t="s">
        <v>5448</v>
      </c>
      <c r="AL378" s="48" t="str">
        <f>IF($U378="","",IF(RIGHT($U378,4)=", MS",INDEX(DropDowns!$G$4:$G$1251,MATCH(TRIM($U378),DropDowns!$F$4:$F$1251,0)),INDEX(DropDowns!$G$4:$G$1251,MATCH(TRIM($U378)&amp;", MS",DropDowns!$F$4:$F$1251,0))))</f>
        <v>DeSoto</v>
      </c>
      <c r="AM378" s="48" t="str">
        <f>IF(INDEX('AAYME 2021_List'!$A$3:$A$311,MATCH($A378,'AAYME 2021_List'!$A$3:$A$311,0))=$A378,INDEX('AAYME 2021_List'!$AC$3:$AC$311,MATCH($A378,'AAYME 2021_List'!$A$3:$A$311,0)),"")</f>
        <v>DeSoto</v>
      </c>
      <c r="AN378" s="48" t="str">
        <f t="shared" si="51"/>
        <v>Jania|Rose|janiar7290@gmail.com|8</v>
      </c>
      <c r="AO378" s="48" t="str">
        <f t="shared" si="52"/>
        <v>Jania|Rose|8</v>
      </c>
      <c r="AP378" s="48" t="str">
        <f>INDEX(Transcripts_2021!$V$2:$V$324,MATCH($AN378,Transcripts_2021!$V$2:$V$324,0))</f>
        <v>Jania|Rose|janiar7290@gmail.com|8</v>
      </c>
      <c r="AQ378" s="48" t="str">
        <f>INDEX(Transcripts_2021!$W$2:$W$324,MATCH($AO378,Transcripts_2021!$W$2:$W$324,0))</f>
        <v>Jania|Rose|8</v>
      </c>
      <c r="AR378" s="68" t="str">
        <f t="shared" si="53"/>
        <v>Yes</v>
      </c>
      <c r="AS378" s="68" t="str">
        <f t="shared" si="54"/>
        <v>Yes</v>
      </c>
      <c r="AT378" s="48" t="str">
        <f t="shared" si="58"/>
        <v>0392</v>
      </c>
      <c r="AU378" s="48" t="str">
        <f>INDEX(Transcripts_2021!$AC$2:$AC$324,MATCH($AO378,Transcripts_2021!$W$2:$W$324,0))</f>
        <v>0144</v>
      </c>
      <c r="AV378" s="68" t="str">
        <f t="shared" si="50"/>
        <v>No</v>
      </c>
      <c r="AW378" s="68" t="e">
        <f>IF(INDEX(DropDowns!$E$3:$E$336,MATCH("*"&amp;$AF378&amp;"*",$AF$2:$AF$651,0))="","",INDEX(DropDowns!$E$3:$E$336,MATCH("*"&amp;$AF378&amp;"*",$AF$2:$AF$651,0)))</f>
        <v>#REF!</v>
      </c>
      <c r="AX378" s="68" t="e">
        <f>IF(INDEX(DropDowns!$E$3:$E$336,MATCH("*"&amp;$AG378&amp;"*",$AG$2:$AG$651,0))="","",INDEX(DropDowns!$E$3:$E$336,MATCH("*"&amp;$AG378&amp;"*",$AG$2:$AG$651,0)))</f>
        <v>#REF!</v>
      </c>
      <c r="AY378" s="48" t="str">
        <f t="shared" si="55"/>
        <v>0392-ROS-JA-0144</v>
      </c>
      <c r="AZ378" s="48" t="str">
        <f t="shared" si="56"/>
        <v>Valeria Rose</v>
      </c>
      <c r="BA378" s="48" t="str">
        <f>$AZ378&amp;COUNTIF($AZ378:$AZ$651,$AZ378)</f>
        <v>Valeria Rose1</v>
      </c>
      <c r="BB378" s="68" t="str">
        <f>IF(INDEX('AAYME 2021_List'!$B$3:$B$311,MATCH($A378,'AAYME 2021_List'!$A$3:$A$311,0))="Yes","Yes","No")</f>
        <v>No</v>
      </c>
      <c r="BC378" s="48" t="str">
        <f>IF(INDEX('AAYME 2021_List'!$A$3:$A$311,MATCH($A378,'AAYME 2021_List'!$A$3:$A$311,0))=$A378,INDEX('AAYME 2021_List'!$C$3:$C$311,MATCH($A378,'AAYME 2021_List'!$A$3:$A$311,0)),"")</f>
        <v>99-Not Selected</v>
      </c>
    </row>
    <row r="379" spans="1:55" x14ac:dyDescent="0.3">
      <c r="A379" s="48"/>
      <c r="B379" s="8">
        <v>393</v>
      </c>
      <c r="C379" s="143" t="s">
        <v>5449</v>
      </c>
      <c r="D379" s="143" t="s">
        <v>233</v>
      </c>
      <c r="E379" s="143" t="s">
        <v>335</v>
      </c>
      <c r="F379" s="143" t="s">
        <v>170</v>
      </c>
      <c r="G379" s="8" t="s">
        <v>5450</v>
      </c>
      <c r="H379" s="8">
        <v>3147820803</v>
      </c>
      <c r="I379" s="143" t="s">
        <v>376</v>
      </c>
      <c r="J379" s="143" t="s">
        <v>1355</v>
      </c>
      <c r="K379" s="143" t="s">
        <v>225</v>
      </c>
      <c r="L379" s="8" t="s">
        <v>1295</v>
      </c>
      <c r="M379" s="8" t="s">
        <v>5451</v>
      </c>
      <c r="N379" s="8" t="s">
        <v>5450</v>
      </c>
      <c r="O379" s="8">
        <v>3147820803</v>
      </c>
      <c r="P379" s="143" t="s">
        <v>2112</v>
      </c>
      <c r="Q379" s="143" t="s">
        <v>394</v>
      </c>
      <c r="R379" s="8" t="s">
        <v>5452</v>
      </c>
      <c r="T379" s="143" t="s">
        <v>1358</v>
      </c>
      <c r="U379" s="143" t="s">
        <v>1358</v>
      </c>
      <c r="V379" s="8" t="s">
        <v>488</v>
      </c>
      <c r="W379" s="8">
        <v>38868</v>
      </c>
      <c r="X379" s="8" t="s">
        <v>348</v>
      </c>
      <c r="Y379" s="143" t="s">
        <v>225</v>
      </c>
      <c r="Z379" s="8" t="s">
        <v>2114</v>
      </c>
      <c r="AB379" s="8" t="s">
        <v>2115</v>
      </c>
      <c r="AE379" s="233" t="s">
        <v>50</v>
      </c>
      <c r="AF379" s="8" t="s">
        <v>5453</v>
      </c>
      <c r="AG379" s="8" t="s">
        <v>5454</v>
      </c>
      <c r="AI379" s="8" t="s">
        <v>369</v>
      </c>
      <c r="AL379" s="48" t="str">
        <f>IF($U379="","",IF(RIGHT($U379,4)=", MS",INDEX(DropDowns!$G$4:$G$1251,MATCH(TRIM($U379),DropDowns!$F$4:$F$1251,0)),INDEX(DropDowns!$G$4:$G$1251,MATCH(TRIM($U379)&amp;", MS",DropDowns!$F$4:$F$1251,0))))</f>
        <v>Lee</v>
      </c>
      <c r="AM379" s="48" t="s">
        <v>2130</v>
      </c>
      <c r="AN379" s="48" t="str">
        <f t="shared" si="51"/>
        <v>Keyonia|Montgomery|Thandson4@gmail.com|9</v>
      </c>
      <c r="AO379" s="48" t="str">
        <f t="shared" si="52"/>
        <v>Keyonia|Montgomery|9</v>
      </c>
      <c r="AP379" s="48" t="e">
        <f>INDEX(Transcripts_2021!$V$2:$V$324,MATCH($AN379,Transcripts_2021!$V$2:$V$324,0))</f>
        <v>#N/A</v>
      </c>
      <c r="AQ379" s="48" t="e">
        <f>INDEX(Transcripts_2021!$W$2:$W$324,MATCH($AO379,Transcripts_2021!$W$2:$W$324,0))</f>
        <v>#N/A</v>
      </c>
      <c r="AR379" s="68" t="e">
        <f t="shared" si="53"/>
        <v>#N/A</v>
      </c>
      <c r="AS379" s="68" t="e">
        <f t="shared" si="54"/>
        <v>#N/A</v>
      </c>
      <c r="AT379" s="48" t="str">
        <f t="shared" si="58"/>
        <v>0393</v>
      </c>
      <c r="AU379" s="48" t="e">
        <f>INDEX(Transcripts_2021!$AC$2:$AC$324,MATCH($AO379,Transcripts_2021!$W$2:$W$324,0))</f>
        <v>#N/A</v>
      </c>
      <c r="AV379" s="68" t="str">
        <f t="shared" si="50"/>
        <v>Yes</v>
      </c>
      <c r="AW379" s="68" t="e">
        <f>IF(INDEX(DropDowns!$E$3:$E$336,MATCH("*"&amp;$AF379&amp;"*",$AF$2:$AF$651,0))="","",INDEX(DropDowns!$E$3:$E$336,MATCH("*"&amp;$AF379&amp;"*",$AF$2:$AF$651,0)))</f>
        <v>#REF!</v>
      </c>
      <c r="AX379" s="68" t="e">
        <f>IF(INDEX(DropDowns!$E$3:$E$336,MATCH("*"&amp;$AG379&amp;"*",$AG$2:$AG$651,0))="","",INDEX(DropDowns!$E$3:$E$336,MATCH("*"&amp;$AG379&amp;"*",$AG$2:$AG$651,0)))</f>
        <v>#REF!</v>
      </c>
      <c r="AY379" s="48" t="e">
        <f t="shared" si="55"/>
        <v>#N/A</v>
      </c>
      <c r="AZ379" s="48" t="str">
        <f t="shared" si="56"/>
        <v>Theresa Handson</v>
      </c>
      <c r="BA379" s="48" t="str">
        <f>$AZ379&amp;COUNTIF($AZ379:$AZ$651,$AZ379)</f>
        <v>Theresa Handson2</v>
      </c>
      <c r="BB379" s="68" t="e">
        <f>IF(INDEX('AAYME 2021_List'!$B$3:$B$311,MATCH($A379,'AAYME 2021_List'!$A$3:$A$311,0))="Yes","Yes","No")</f>
        <v>#N/A</v>
      </c>
      <c r="BC379" s="8" t="s">
        <v>2131</v>
      </c>
    </row>
    <row r="380" spans="1:55" x14ac:dyDescent="0.3">
      <c r="A380" s="48"/>
      <c r="B380" s="8">
        <v>394</v>
      </c>
      <c r="C380" s="143" t="s">
        <v>3033</v>
      </c>
      <c r="D380" s="143" t="s">
        <v>233</v>
      </c>
      <c r="E380" s="143" t="s">
        <v>335</v>
      </c>
      <c r="F380" s="143" t="s">
        <v>170</v>
      </c>
      <c r="G380" s="8" t="s">
        <v>5450</v>
      </c>
      <c r="H380" s="8">
        <v>3147820803</v>
      </c>
      <c r="I380" s="143" t="s">
        <v>401</v>
      </c>
      <c r="J380" s="143" t="s">
        <v>5455</v>
      </c>
      <c r="K380" s="143" t="s">
        <v>225</v>
      </c>
      <c r="L380" s="8" t="s">
        <v>1295</v>
      </c>
      <c r="M380" s="8" t="s">
        <v>5451</v>
      </c>
      <c r="N380" s="8" t="s">
        <v>5450</v>
      </c>
      <c r="O380" s="8">
        <v>3147820803</v>
      </c>
      <c r="P380" s="143" t="s">
        <v>2112</v>
      </c>
      <c r="Q380" s="143" t="s">
        <v>394</v>
      </c>
      <c r="R380" s="8" t="s">
        <v>5452</v>
      </c>
      <c r="T380" s="143" t="s">
        <v>1358</v>
      </c>
      <c r="U380" s="143" t="s">
        <v>1358</v>
      </c>
      <c r="V380" s="8" t="s">
        <v>488</v>
      </c>
      <c r="W380" s="8">
        <v>38868</v>
      </c>
      <c r="X380" s="8" t="s">
        <v>348</v>
      </c>
      <c r="Y380" s="143" t="s">
        <v>225</v>
      </c>
      <c r="Z380" s="8" t="s">
        <v>2114</v>
      </c>
      <c r="AB380" s="8" t="s">
        <v>2115</v>
      </c>
      <c r="AE380" s="233" t="s">
        <v>50</v>
      </c>
      <c r="AF380" s="8" t="s">
        <v>5456</v>
      </c>
      <c r="AG380" s="8" t="s">
        <v>5457</v>
      </c>
      <c r="AI380" s="8" t="s">
        <v>369</v>
      </c>
      <c r="AL380" s="48" t="str">
        <f>IF($U380="","",IF(RIGHT($U380,4)=", MS",INDEX(DropDowns!$G$4:$G$1251,MATCH(TRIM($U380),DropDowns!$F$4:$F$1251,0)),INDEX(DropDowns!$G$4:$G$1251,MATCH(TRIM($U380)&amp;", MS",DropDowns!$F$4:$F$1251,0))))</f>
        <v>Lee</v>
      </c>
      <c r="AM380" s="48" t="s">
        <v>2130</v>
      </c>
      <c r="AN380" s="48" t="str">
        <f t="shared" si="51"/>
        <v>Kayla|Montgomery|Thandson4@gmail.com|8</v>
      </c>
      <c r="AO380" s="48" t="str">
        <f t="shared" si="52"/>
        <v>Kayla|Montgomery|8</v>
      </c>
      <c r="AP380" s="48" t="e">
        <f>INDEX(Transcripts_2021!$V$2:$V$324,MATCH($AN380,Transcripts_2021!$V$2:$V$324,0))</f>
        <v>#N/A</v>
      </c>
      <c r="AQ380" s="48" t="e">
        <f>INDEX(Transcripts_2021!$W$2:$W$324,MATCH($AO380,Transcripts_2021!$W$2:$W$324,0))</f>
        <v>#N/A</v>
      </c>
      <c r="AR380" s="68" t="e">
        <f t="shared" si="53"/>
        <v>#N/A</v>
      </c>
      <c r="AS380" s="68" t="e">
        <f t="shared" si="54"/>
        <v>#N/A</v>
      </c>
      <c r="AT380" s="48" t="str">
        <f t="shared" si="58"/>
        <v>0394</v>
      </c>
      <c r="AU380" s="48" t="e">
        <f>INDEX(Transcripts_2021!$AC$2:$AC$324,MATCH($AO380,Transcripts_2021!$W$2:$W$324,0))</f>
        <v>#N/A</v>
      </c>
      <c r="AV380" s="68" t="str">
        <f t="shared" si="50"/>
        <v>Yes</v>
      </c>
      <c r="AW380" s="68" t="e">
        <f>IF(INDEX(DropDowns!$E$3:$E$336,MATCH("*"&amp;$AF380&amp;"*",$AF$2:$AF$651,0))="","",INDEX(DropDowns!$E$3:$E$336,MATCH("*"&amp;$AF380&amp;"*",$AF$2:$AF$651,0)))</f>
        <v>#REF!</v>
      </c>
      <c r="AX380" s="68" t="e">
        <f>IF(INDEX(DropDowns!$E$3:$E$336,MATCH("*"&amp;$AG380&amp;"*",$AG$2:$AG$651,0))="","",INDEX(DropDowns!$E$3:$E$336,MATCH("*"&amp;$AG380&amp;"*",$AG$2:$AG$651,0)))</f>
        <v>#REF!</v>
      </c>
      <c r="AY380" s="48" t="e">
        <f t="shared" si="55"/>
        <v>#N/A</v>
      </c>
      <c r="AZ380" s="48" t="str">
        <f t="shared" si="56"/>
        <v>Theresa Handson</v>
      </c>
      <c r="BA380" s="48" t="str">
        <f>$AZ380&amp;COUNTIF($AZ380:$AZ$651,$AZ380)</f>
        <v>Theresa Handson1</v>
      </c>
      <c r="BB380" s="68" t="e">
        <f>IF(INDEX('AAYME 2021_List'!$B$3:$B$311,MATCH($A380,'AAYME 2021_List'!$A$3:$A$311,0))="Yes","Yes","No")</f>
        <v>#N/A</v>
      </c>
      <c r="BC380" s="8" t="s">
        <v>2131</v>
      </c>
    </row>
    <row r="381" spans="1:55" x14ac:dyDescent="0.3">
      <c r="A381" s="48" t="str">
        <f>$AT381&amp;"-"&amp;UPPER(LEFT($D381,3))&amp;"-"&amp;UPPER(LEFT($C381,2))&amp;"-"&amp;$AU381</f>
        <v>0395-JEA-AN-0167</v>
      </c>
      <c r="B381" s="8">
        <v>395</v>
      </c>
      <c r="C381" s="143" t="s">
        <v>5458</v>
      </c>
      <c r="D381" s="143" t="s">
        <v>5459</v>
      </c>
      <c r="E381" s="143" t="s">
        <v>335</v>
      </c>
      <c r="F381" s="143" t="s">
        <v>170</v>
      </c>
      <c r="I381" s="143" t="s">
        <v>340</v>
      </c>
      <c r="J381" s="143" t="s">
        <v>5460</v>
      </c>
      <c r="K381" s="143" t="s">
        <v>5461</v>
      </c>
      <c r="L381" s="8" t="s">
        <v>5462</v>
      </c>
      <c r="M381" s="8" t="s">
        <v>5459</v>
      </c>
      <c r="N381" s="8" t="s">
        <v>5463</v>
      </c>
      <c r="O381" s="8">
        <v>3475264485</v>
      </c>
      <c r="P381" s="143" t="s">
        <v>2112</v>
      </c>
      <c r="Q381" s="143" t="s">
        <v>45</v>
      </c>
      <c r="R381" s="8" t="s">
        <v>5464</v>
      </c>
      <c r="T381" s="143" t="s">
        <v>5465</v>
      </c>
      <c r="U381" s="143" t="s">
        <v>5465</v>
      </c>
      <c r="V381" s="8" t="s">
        <v>488</v>
      </c>
      <c r="W381" s="8">
        <v>39426</v>
      </c>
      <c r="X381" s="8" t="s">
        <v>348</v>
      </c>
      <c r="Y381" s="143" t="s">
        <v>239</v>
      </c>
      <c r="Z381" s="8" t="s">
        <v>2114</v>
      </c>
      <c r="AB381" s="8" t="s">
        <v>2115</v>
      </c>
      <c r="AE381" s="233" t="s">
        <v>48</v>
      </c>
      <c r="AF381" s="8" t="s">
        <v>5466</v>
      </c>
      <c r="AG381" s="8" t="s">
        <v>5467</v>
      </c>
      <c r="AH381" s="8" t="s">
        <v>5468</v>
      </c>
      <c r="AI381" s="8" t="s">
        <v>442</v>
      </c>
      <c r="AL381" s="48" t="str">
        <f>IF($U381="","",IF(RIGHT($U381,4)=", MS",INDEX(DropDowns!$G$4:$G$1251,MATCH(TRIM($U381),DropDowns!$F$4:$F$1251,0)),INDEX(DropDowns!$G$4:$G$1251,MATCH(TRIM($U381)&amp;", MS",DropDowns!$F$4:$F$1251,0))))</f>
        <v>Pearl River</v>
      </c>
      <c r="AM381" s="48" t="str">
        <f>IF(INDEX('AAYME 2021_List'!$A$3:$A$311,MATCH($A381,'AAYME 2021_List'!$A$3:$A$311,0))=$A381,INDEX('AAYME 2021_List'!$AC$3:$AC$311,MATCH($A381,'AAYME 2021_List'!$A$3:$A$311,0)),"")</f>
        <v>Pearl River</v>
      </c>
      <c r="AN381" s="48" t="str">
        <f t="shared" si="51"/>
        <v>Angelle|Jean-Pierre||7</v>
      </c>
      <c r="AO381" s="48" t="str">
        <f t="shared" si="52"/>
        <v>Angelle|Jean-Pierre|7</v>
      </c>
      <c r="AP381" s="48" t="e">
        <f>INDEX(Transcripts_2021!$V$2:$V$324,MATCH($AN381,Transcripts_2021!$V$2:$V$324,0))</f>
        <v>#N/A</v>
      </c>
      <c r="AQ381" s="48" t="str">
        <f>INDEX(Transcripts_2021!$W$2:$W$324,MATCH($AO381,Transcripts_2021!$W$2:$W$324,0))</f>
        <v>Angelle|Jean-Pierre|7</v>
      </c>
      <c r="AR381" s="68" t="e">
        <f t="shared" si="53"/>
        <v>#N/A</v>
      </c>
      <c r="AS381" s="68" t="str">
        <f t="shared" si="54"/>
        <v>Yes</v>
      </c>
      <c r="AT381" s="48" t="str">
        <f t="shared" si="58"/>
        <v>0395</v>
      </c>
      <c r="AU381" s="48" t="str">
        <f>INDEX(Transcripts_2021!$AC$2:$AC$324,MATCH($AO381,Transcripts_2021!$W$2:$W$324,0))</f>
        <v>0167</v>
      </c>
      <c r="AV381" s="68" t="str">
        <f t="shared" si="50"/>
        <v>Yes</v>
      </c>
      <c r="AW381" s="68" t="e">
        <f>IF(INDEX(DropDowns!$E$3:$E$336,MATCH("*"&amp;$AF381&amp;"*",$AF$2:$AF$651,0))="","",INDEX(DropDowns!$E$3:$E$336,MATCH("*"&amp;$AF381&amp;"*",$AF$2:$AF$651,0)))</f>
        <v>#REF!</v>
      </c>
      <c r="AX381" s="68" t="e">
        <f>IF(INDEX(DropDowns!$E$3:$E$336,MATCH("*"&amp;$AG381&amp;"*",$AG$2:$AG$651,0))="","",INDEX(DropDowns!$E$3:$E$336,MATCH("*"&amp;$AG381&amp;"*",$AG$2:$AG$651,0)))</f>
        <v>#REF!</v>
      </c>
      <c r="AY381" s="48" t="str">
        <f t="shared" si="55"/>
        <v>0395-JEA-AN-0167</v>
      </c>
      <c r="AZ381" s="48" t="str">
        <f t="shared" si="56"/>
        <v>cynthia Jean-Pierre</v>
      </c>
      <c r="BA381" s="48" t="str">
        <f>$AZ381&amp;COUNTIF($AZ381:$AZ$651,$AZ381)</f>
        <v>cynthia Jean-Pierre1</v>
      </c>
      <c r="BB381" s="68" t="str">
        <f>IF(INDEX('AAYME 2021_List'!$B$3:$B$311,MATCH($A381,'AAYME 2021_List'!$A$3:$A$311,0))="Yes","Yes","No")</f>
        <v>Yes</v>
      </c>
      <c r="BC381" s="48" t="str">
        <f>IF(INDEX('AAYME 2021_List'!$A$3:$A$311,MATCH($A381,'AAYME 2021_List'!$A$3:$A$311,0))=$A381,INDEX('AAYME 2021_List'!$C$3:$C$311,MATCH($A381,'AAYME 2021_List'!$A$3:$A$311,0)),"")</f>
        <v>00-Priority Representation</v>
      </c>
    </row>
    <row r="382" spans="1:55" x14ac:dyDescent="0.3">
      <c r="A382" s="48" t="str">
        <f>$AT382&amp;"-"&amp;UPPER(LEFT($D382,3))&amp;"-"&amp;UPPER(LEFT($C382,2))&amp;"-"&amp;$AU382</f>
        <v>0396-WIL-JO-0298</v>
      </c>
      <c r="B382" s="8">
        <v>396</v>
      </c>
      <c r="C382" s="143" t="s">
        <v>2771</v>
      </c>
      <c r="D382" s="143" t="s">
        <v>4352</v>
      </c>
      <c r="E382" s="143" t="s">
        <v>335</v>
      </c>
      <c r="F382" s="143" t="s">
        <v>169</v>
      </c>
      <c r="I382" s="143" t="s">
        <v>376</v>
      </c>
      <c r="J382" s="143" t="s">
        <v>5469</v>
      </c>
      <c r="K382" s="143" t="s">
        <v>2911</v>
      </c>
      <c r="L382" s="8" t="s">
        <v>4379</v>
      </c>
      <c r="M382" s="8" t="s">
        <v>5470</v>
      </c>
      <c r="N382" s="8" t="s">
        <v>5471</v>
      </c>
      <c r="O382" s="8">
        <v>6622514552</v>
      </c>
      <c r="P382" s="143" t="s">
        <v>2159</v>
      </c>
      <c r="Q382" s="143" t="s">
        <v>394</v>
      </c>
      <c r="R382" s="8" t="s">
        <v>5472</v>
      </c>
      <c r="T382" s="143" t="s">
        <v>508</v>
      </c>
      <c r="U382" s="143" t="s">
        <v>508</v>
      </c>
      <c r="V382" s="8" t="s">
        <v>488</v>
      </c>
      <c r="W382" s="8">
        <v>39705</v>
      </c>
      <c r="X382" s="8" t="s">
        <v>348</v>
      </c>
      <c r="Y382" s="143" t="s">
        <v>228</v>
      </c>
      <c r="Z382" s="8" t="s">
        <v>2114</v>
      </c>
      <c r="AB382" s="8" t="s">
        <v>2115</v>
      </c>
      <c r="AE382" s="233" t="s">
        <v>51</v>
      </c>
      <c r="AF382" s="8" t="s">
        <v>5473</v>
      </c>
      <c r="AI382" s="8" t="s">
        <v>369</v>
      </c>
      <c r="AL382" s="48" t="str">
        <f>IF($U382="","",IF(RIGHT($U382,4)=", MS",INDEX(DropDowns!$G$4:$G$1251,MATCH(TRIM($U382),DropDowns!$F$4:$F$1251,0)),INDEX(DropDowns!$G$4:$G$1251,MATCH(TRIM($U382)&amp;", MS",DropDowns!$F$4:$F$1251,0))))</f>
        <v>Lowndes</v>
      </c>
      <c r="AM382" s="48" t="str">
        <f>IF(INDEX('AAYME 2021_List'!$A$3:$A$311,MATCH($A382,'AAYME 2021_List'!$A$3:$A$311,0))=$A382,INDEX('AAYME 2021_List'!$AC$3:$AC$311,MATCH($A382,'AAYME 2021_List'!$A$3:$A$311,0)),"")</f>
        <v>Lowndes</v>
      </c>
      <c r="AN382" s="48" t="str">
        <f t="shared" si="51"/>
        <v>Joshua|Williams||9</v>
      </c>
      <c r="AO382" s="48" t="str">
        <f t="shared" si="52"/>
        <v>Joshua|Williams|9</v>
      </c>
      <c r="AP382" s="48" t="e">
        <f>INDEX(Transcripts_2021!$V$2:$V$324,MATCH($AN382,Transcripts_2021!$V$2:$V$324,0))</f>
        <v>#N/A</v>
      </c>
      <c r="AQ382" s="48" t="str">
        <f>INDEX(Transcripts_2021!$W$2:$W$324,MATCH($AO382,Transcripts_2021!$W$2:$W$324,0))</f>
        <v>Joshua|Williams|9</v>
      </c>
      <c r="AR382" s="68" t="e">
        <f t="shared" si="53"/>
        <v>#N/A</v>
      </c>
      <c r="AS382" s="68" t="str">
        <f t="shared" si="54"/>
        <v>Yes</v>
      </c>
      <c r="AT382" s="48" t="str">
        <f t="shared" si="58"/>
        <v>0396</v>
      </c>
      <c r="AU382" s="48" t="str">
        <f>INDEX(Transcripts_2021!$AC$2:$AC$324,MATCH($AO382,Transcripts_2021!$W$2:$W$324,0))</f>
        <v>0298</v>
      </c>
      <c r="AV382" s="68" t="str">
        <f t="shared" si="50"/>
        <v>Yes</v>
      </c>
      <c r="AW382" s="68" t="e">
        <f>IF(INDEX(DropDowns!$E$3:$E$336,MATCH("*"&amp;$AF382&amp;"*",$AF$2:$AF$651,0))="","",INDEX(DropDowns!$E$3:$E$336,MATCH("*"&amp;$AF382&amp;"*",$AF$2:$AF$651,0)))</f>
        <v>#REF!</v>
      </c>
      <c r="AX382" s="68" t="str">
        <f>IF(INDEX(DropDowns!$E$3:$E$336,MATCH("*"&amp;$AG382&amp;"*",$AG$2:$AG$651,0))="","",INDEX(DropDowns!$E$3:$E$336,MATCH("*"&amp;$AG382&amp;"*",$AG$2:$AG$651,0)))</f>
        <v>Acid</v>
      </c>
      <c r="AY382" s="48" t="str">
        <f t="shared" si="55"/>
        <v>0396-WIL-JO-0298</v>
      </c>
      <c r="AZ382" s="48" t="str">
        <f t="shared" si="56"/>
        <v>Crystal Burnett</v>
      </c>
      <c r="BA382" s="48" t="str">
        <f>$AZ382&amp;COUNTIF($AZ382:$AZ$651,$AZ382)</f>
        <v>Crystal Burnett2</v>
      </c>
      <c r="BB382" s="68" t="str">
        <f>IF(INDEX('AAYME 2021_List'!$B$3:$B$311,MATCH($A382,'AAYME 2021_List'!$A$3:$A$311,0))="Yes","Yes","No")</f>
        <v>No</v>
      </c>
      <c r="BC382" s="48" t="str">
        <f>IF(INDEX('AAYME 2021_List'!$A$3:$A$311,MATCH($A382,'AAYME 2021_List'!$A$3:$A$311,0))=$A382,INDEX('AAYME 2021_List'!$C$3:$C$311,MATCH($A382,'AAYME 2021_List'!$A$3:$A$311,0)),"")</f>
        <v>99-Not Selected</v>
      </c>
    </row>
    <row r="383" spans="1:55" x14ac:dyDescent="0.3">
      <c r="A383" s="48"/>
      <c r="B383" s="8">
        <v>397</v>
      </c>
      <c r="C383" s="143" t="s">
        <v>5474</v>
      </c>
      <c r="D383" s="143" t="s">
        <v>884</v>
      </c>
      <c r="E383" s="143" t="s">
        <v>335</v>
      </c>
      <c r="F383" s="143" t="s">
        <v>169</v>
      </c>
      <c r="I383" s="143" t="s">
        <v>376</v>
      </c>
      <c r="J383" s="143" t="s">
        <v>5469</v>
      </c>
      <c r="K383" s="143" t="s">
        <v>2911</v>
      </c>
      <c r="L383" s="8" t="s">
        <v>4379</v>
      </c>
      <c r="M383" s="8" t="s">
        <v>5470</v>
      </c>
      <c r="N383" s="8" t="s">
        <v>5471</v>
      </c>
      <c r="O383" s="8">
        <v>6622514552</v>
      </c>
      <c r="P383" s="143" t="s">
        <v>2159</v>
      </c>
      <c r="Q383" s="143" t="s">
        <v>394</v>
      </c>
      <c r="R383" s="8" t="s">
        <v>5472</v>
      </c>
      <c r="T383" s="143" t="s">
        <v>508</v>
      </c>
      <c r="U383" s="143" t="s">
        <v>508</v>
      </c>
      <c r="V383" s="8" t="s">
        <v>488</v>
      </c>
      <c r="W383" s="8">
        <v>39705</v>
      </c>
      <c r="X383" s="8" t="s">
        <v>348</v>
      </c>
      <c r="Y383" s="143" t="s">
        <v>228</v>
      </c>
      <c r="Z383" s="8" t="s">
        <v>2114</v>
      </c>
      <c r="AB383" s="8" t="s">
        <v>2115</v>
      </c>
      <c r="AE383" s="233" t="s">
        <v>49</v>
      </c>
      <c r="AF383" s="8" t="s">
        <v>5475</v>
      </c>
      <c r="AI383" s="8" t="s">
        <v>369</v>
      </c>
      <c r="AL383" s="48" t="str">
        <f>IF($U383="","",IF(RIGHT($U383,4)=", MS",INDEX(DropDowns!$G$4:$G$1251,MATCH(TRIM($U383),DropDowns!$F$4:$F$1251,0)),INDEX(DropDowns!$G$4:$G$1251,MATCH(TRIM($U383)&amp;", MS",DropDowns!$F$4:$F$1251,0))))</f>
        <v>Lowndes</v>
      </c>
      <c r="AM383" s="48" t="s">
        <v>2130</v>
      </c>
      <c r="AN383" s="48" t="str">
        <f t="shared" si="51"/>
        <v>Alex|Williams||9</v>
      </c>
      <c r="AO383" s="48" t="str">
        <f t="shared" si="52"/>
        <v>Alex|Williams|9</v>
      </c>
      <c r="AP383" s="48" t="e">
        <f>INDEX(Transcripts_2021!$V$2:$V$324,MATCH($AN383,Transcripts_2021!$V$2:$V$324,0))</f>
        <v>#N/A</v>
      </c>
      <c r="AQ383" s="48" t="e">
        <f>INDEX(Transcripts_2021!$W$2:$W$324,MATCH($AO383,Transcripts_2021!$W$2:$W$324,0))</f>
        <v>#N/A</v>
      </c>
      <c r="AR383" s="68" t="e">
        <f t="shared" si="53"/>
        <v>#N/A</v>
      </c>
      <c r="AS383" s="68" t="e">
        <f t="shared" si="54"/>
        <v>#N/A</v>
      </c>
      <c r="AT383" s="48" t="str">
        <f t="shared" si="58"/>
        <v>0397</v>
      </c>
      <c r="AU383" s="48" t="e">
        <f>INDEX(Transcripts_2021!$AC$2:$AC$324,MATCH($AO383,Transcripts_2021!$W$2:$W$324,0))</f>
        <v>#N/A</v>
      </c>
      <c r="AV383" s="68" t="str">
        <f t="shared" si="50"/>
        <v>Yes</v>
      </c>
      <c r="AW383" s="68" t="e">
        <f>IF(INDEX(DropDowns!$E$3:$E$336,MATCH("*"&amp;$AF383&amp;"*",$AF$2:$AF$651,0))="","",INDEX(DropDowns!$E$3:$E$336,MATCH("*"&amp;$AF383&amp;"*",$AF$2:$AF$651,0)))</f>
        <v>#REF!</v>
      </c>
      <c r="AX383" s="68" t="str">
        <f>IF(INDEX(DropDowns!$E$3:$E$336,MATCH("*"&amp;$AG383&amp;"*",$AG$2:$AG$651,0))="","",INDEX(DropDowns!$E$3:$E$336,MATCH("*"&amp;$AG383&amp;"*",$AG$2:$AG$651,0)))</f>
        <v>Acid</v>
      </c>
      <c r="AY383" s="48" t="e">
        <f t="shared" si="55"/>
        <v>#N/A</v>
      </c>
      <c r="AZ383" s="48" t="str">
        <f t="shared" si="56"/>
        <v>Crystal Burnett</v>
      </c>
      <c r="BA383" s="48" t="str">
        <f>$AZ383&amp;COUNTIF($AZ383:$AZ$651,$AZ383)</f>
        <v>Crystal Burnett1</v>
      </c>
      <c r="BB383" s="68" t="e">
        <f>IF(INDEX('AAYME 2021_List'!$B$3:$B$311,MATCH($A383,'AAYME 2021_List'!$A$3:$A$311,0))="Yes","Yes","No")</f>
        <v>#N/A</v>
      </c>
      <c r="BC383" s="8" t="s">
        <v>2131</v>
      </c>
    </row>
    <row r="384" spans="1:55" x14ac:dyDescent="0.3">
      <c r="A384" s="48"/>
      <c r="B384" s="8">
        <v>398</v>
      </c>
      <c r="C384" s="143" t="s">
        <v>5476</v>
      </c>
      <c r="D384" s="143" t="s">
        <v>3909</v>
      </c>
      <c r="E384" s="143" t="s">
        <v>335</v>
      </c>
      <c r="F384" s="143" t="s">
        <v>170</v>
      </c>
      <c r="G384" s="8" t="s">
        <v>5477</v>
      </c>
      <c r="H384" s="8">
        <v>4044232796</v>
      </c>
      <c r="I384" s="143" t="s">
        <v>340</v>
      </c>
      <c r="J384" s="143" t="s">
        <v>4633</v>
      </c>
      <c r="K384" s="143" t="s">
        <v>5478</v>
      </c>
      <c r="L384" s="8" t="s">
        <v>5479</v>
      </c>
      <c r="M384" s="8" t="s">
        <v>3909</v>
      </c>
      <c r="N384" s="8" t="s">
        <v>5480</v>
      </c>
      <c r="O384" s="8">
        <v>4044232796</v>
      </c>
      <c r="P384" s="143" t="s">
        <v>2112</v>
      </c>
      <c r="Q384" s="143" t="s">
        <v>45</v>
      </c>
      <c r="R384" s="8" t="s">
        <v>5481</v>
      </c>
      <c r="S384" s="8" t="s">
        <v>5482</v>
      </c>
      <c r="T384" s="143" t="s">
        <v>214</v>
      </c>
      <c r="U384" s="143" t="s">
        <v>214</v>
      </c>
      <c r="V384" s="8" t="s">
        <v>488</v>
      </c>
      <c r="W384" s="8">
        <v>39211</v>
      </c>
      <c r="X384" s="8" t="s">
        <v>348</v>
      </c>
      <c r="Y384" s="143" t="s">
        <v>214</v>
      </c>
      <c r="Z384" s="8" t="s">
        <v>2114</v>
      </c>
      <c r="AB384" s="8" t="s">
        <v>2115</v>
      </c>
      <c r="AE384" s="233" t="s">
        <v>49</v>
      </c>
      <c r="AF384" s="8" t="s">
        <v>5483</v>
      </c>
      <c r="AG384" s="8" t="s">
        <v>5484</v>
      </c>
      <c r="AH384" s="8" t="s">
        <v>5485</v>
      </c>
      <c r="AI384" s="8" t="s">
        <v>442</v>
      </c>
      <c r="AK384" s="8" t="s">
        <v>5486</v>
      </c>
      <c r="AL384" s="48" t="str">
        <f>IF($U384="","",IF(RIGHT($U384,4)=", MS",INDEX(DropDowns!$G$4:$G$1251,MATCH(TRIM($U384),DropDowns!$F$4:$F$1251,0)),INDEX(DropDowns!$G$4:$G$1251,MATCH(TRIM($U384)&amp;", MS",DropDowns!$F$4:$F$1251,0))))</f>
        <v>Hinds</v>
      </c>
      <c r="AM384" s="48" t="s">
        <v>2130</v>
      </c>
      <c r="AN384" s="48" t="str">
        <f t="shared" si="51"/>
        <v>Georgia|Mason|001416342@jpsms.org|7</v>
      </c>
      <c r="AO384" s="48" t="str">
        <f t="shared" si="52"/>
        <v>Georgia|Mason|7</v>
      </c>
      <c r="AP384" s="48" t="e">
        <f>INDEX(Transcripts_2021!$V$2:$V$324,MATCH($AN384,Transcripts_2021!$V$2:$V$324,0))</f>
        <v>#N/A</v>
      </c>
      <c r="AQ384" s="48" t="e">
        <f>INDEX(Transcripts_2021!$W$2:$W$324,MATCH($AO384,Transcripts_2021!$W$2:$W$324,0))</f>
        <v>#N/A</v>
      </c>
      <c r="AR384" s="68" t="e">
        <f t="shared" si="53"/>
        <v>#N/A</v>
      </c>
      <c r="AS384" s="68" t="e">
        <f t="shared" si="54"/>
        <v>#N/A</v>
      </c>
      <c r="AT384" s="48" t="str">
        <f t="shared" si="58"/>
        <v>0398</v>
      </c>
      <c r="AU384" s="48" t="e">
        <f>INDEX(Transcripts_2021!$AC$2:$AC$324,MATCH($AO384,Transcripts_2021!$W$2:$W$324,0))</f>
        <v>#N/A</v>
      </c>
      <c r="AV384" s="68" t="str">
        <f t="shared" si="50"/>
        <v>No</v>
      </c>
      <c r="AW384" s="68" t="e">
        <f>IF(INDEX(DropDowns!$E$3:$E$336,MATCH("*"&amp;$AF384&amp;"*",$AF$2:$AF$651,0))="","",INDEX(DropDowns!$E$3:$E$336,MATCH("*"&amp;$AF384&amp;"*",$AF$2:$AF$651,0)))</f>
        <v>#REF!</v>
      </c>
      <c r="AX384" s="68" t="e">
        <f>IF(INDEX(DropDowns!$E$3:$E$336,MATCH("*"&amp;$AG384&amp;"*",$AG$2:$AG$651,0))="","",INDEX(DropDowns!$E$3:$E$336,MATCH("*"&amp;$AG384&amp;"*",$AG$2:$AG$651,0)))</f>
        <v>#VALUE!</v>
      </c>
      <c r="AY384" s="48" t="e">
        <f t="shared" si="55"/>
        <v>#N/A</v>
      </c>
      <c r="AZ384" s="48" t="str">
        <f t="shared" si="56"/>
        <v>Chaka Mason</v>
      </c>
      <c r="BA384" s="48" t="str">
        <f>$AZ384&amp;COUNTIF($AZ384:$AZ$651,$AZ384)</f>
        <v>Chaka Mason1</v>
      </c>
      <c r="BB384" s="68" t="e">
        <f>IF(INDEX('AAYME 2021_List'!$B$3:$B$311,MATCH($A384,'AAYME 2021_List'!$A$3:$A$311,0))="Yes","Yes","No")</f>
        <v>#N/A</v>
      </c>
      <c r="BC384" s="8" t="s">
        <v>2131</v>
      </c>
    </row>
    <row r="385" spans="1:55" x14ac:dyDescent="0.3">
      <c r="A385" s="48" t="str">
        <f>$AT385&amp;"-"&amp;UPPER(LEFT($D385,3))&amp;"-"&amp;UPPER(LEFT($C385,2))&amp;"-"&amp;$AU385</f>
        <v>0399-WRI-JO-0203</v>
      </c>
      <c r="B385" s="8">
        <v>399</v>
      </c>
      <c r="C385" s="143" t="s">
        <v>1408</v>
      </c>
      <c r="D385" s="143" t="s">
        <v>5487</v>
      </c>
      <c r="E385" s="143" t="s">
        <v>335</v>
      </c>
      <c r="F385" s="143" t="s">
        <v>170</v>
      </c>
      <c r="G385" s="8" t="s">
        <v>5488</v>
      </c>
      <c r="H385" s="8">
        <v>6625716030</v>
      </c>
      <c r="I385" s="143" t="s">
        <v>376</v>
      </c>
      <c r="J385" s="143" t="s">
        <v>5489</v>
      </c>
      <c r="K385" s="143" t="s">
        <v>5490</v>
      </c>
      <c r="L385" s="8" t="s">
        <v>5491</v>
      </c>
      <c r="M385" s="8" t="s">
        <v>1336</v>
      </c>
      <c r="N385" s="8" t="s">
        <v>5492</v>
      </c>
      <c r="O385" s="8">
        <v>6625711696</v>
      </c>
      <c r="P385" s="143" t="s">
        <v>2112</v>
      </c>
      <c r="Q385" s="143" t="s">
        <v>394</v>
      </c>
      <c r="R385" s="8" t="s">
        <v>5493</v>
      </c>
      <c r="T385" s="143" t="s">
        <v>2326</v>
      </c>
      <c r="U385" s="143" t="s">
        <v>2326</v>
      </c>
      <c r="V385" s="8" t="s">
        <v>488</v>
      </c>
      <c r="W385" s="8">
        <v>39194</v>
      </c>
      <c r="X385" s="8" t="s">
        <v>348</v>
      </c>
      <c r="Y385" s="143" t="s">
        <v>4740</v>
      </c>
      <c r="Z385" s="8" t="s">
        <v>2114</v>
      </c>
      <c r="AB385" s="8" t="s">
        <v>2115</v>
      </c>
      <c r="AE385" s="233" t="s">
        <v>48</v>
      </c>
      <c r="AF385" s="8" t="s">
        <v>5494</v>
      </c>
      <c r="AG385" s="8" t="s">
        <v>5495</v>
      </c>
      <c r="AI385" s="8" t="s">
        <v>2165</v>
      </c>
      <c r="AJ385" s="8" t="s">
        <v>5496</v>
      </c>
      <c r="AL385" s="48" t="str">
        <f>IF($U385="","",IF(RIGHT($U385,4)=", MS",INDEX(DropDowns!$G$4:$G$1251,MATCH(TRIM($U385),DropDowns!$F$4:$F$1251,0)),INDEX(DropDowns!$G$4:$G$1251,MATCH(TRIM($U385)&amp;", MS",DropDowns!$F$4:$F$1251,0))))</f>
        <v>Yazoo</v>
      </c>
      <c r="AM385" s="48" t="str">
        <f>IF(INDEX('AAYME 2021_List'!$A$3:$A$311,MATCH($A385,'AAYME 2021_List'!$A$3:$A$311,0))=$A385,INDEX('AAYME 2021_List'!$AC$3:$AC$311,MATCH($A385,'AAYME 2021_List'!$A$3:$A$311,0)),"")</f>
        <v>Yazoo</v>
      </c>
      <c r="AN385" s="48" t="str">
        <f t="shared" si="51"/>
        <v>Jordan|Wright|jordan.wright@yazoo.k12.ms.us|9</v>
      </c>
      <c r="AO385" s="48" t="str">
        <f t="shared" si="52"/>
        <v>Jordan|Wright|9</v>
      </c>
      <c r="AP385" s="48" t="str">
        <f>INDEX(Transcripts_2021!$V$2:$V$324,MATCH($AN385,Transcripts_2021!$V$2:$V$324,0))</f>
        <v>Jordan|Wright|jordan.wright@yazoo.k12.ms.us|9</v>
      </c>
      <c r="AQ385" s="48" t="str">
        <f>INDEX(Transcripts_2021!$W$2:$W$324,MATCH($AO385,Transcripts_2021!$W$2:$W$324,0))</f>
        <v>Jordan|Wright|9</v>
      </c>
      <c r="AR385" s="68" t="str">
        <f t="shared" si="53"/>
        <v>Yes</v>
      </c>
      <c r="AS385" s="68" t="str">
        <f t="shared" si="54"/>
        <v>Yes</v>
      </c>
      <c r="AT385" s="48" t="str">
        <f t="shared" si="58"/>
        <v>0399</v>
      </c>
      <c r="AU385" s="48" t="str">
        <f>INDEX(Transcripts_2021!$AC$2:$AC$324,MATCH($AO385,Transcripts_2021!$W$2:$W$324,0))</f>
        <v>0203</v>
      </c>
      <c r="AV385" s="68" t="str">
        <f t="shared" ref="AV385:AV448" si="59">IF(TRIM($Y385)=$AL385,"Yes","No")</f>
        <v>No</v>
      </c>
      <c r="AW385" s="68" t="e">
        <f>IF(INDEX(DropDowns!$E$3:$E$336,MATCH("*"&amp;$AF385&amp;"*",$AF$2:$AF$651,0))="","",INDEX(DropDowns!$E$3:$E$336,MATCH("*"&amp;$AF385&amp;"*",$AF$2:$AF$651,0)))</f>
        <v>#VALUE!</v>
      </c>
      <c r="AX385" s="68" t="e">
        <f>IF(INDEX(DropDowns!$E$3:$E$336,MATCH("*"&amp;$AG385&amp;"*",$AG$2:$AG$651,0))="","",INDEX(DropDowns!$E$3:$E$336,MATCH("*"&amp;$AG385&amp;"*",$AG$2:$AG$651,0)))</f>
        <v>#VALUE!</v>
      </c>
      <c r="AY385" s="48" t="str">
        <f t="shared" si="55"/>
        <v>0399-WRI-JO-0203</v>
      </c>
      <c r="AZ385" s="48" t="str">
        <f t="shared" si="56"/>
        <v>Pamela Pickens</v>
      </c>
      <c r="BA385" s="48" t="str">
        <f>$AZ385&amp;COUNTIF($AZ385:$AZ$651,$AZ385)</f>
        <v>Pamela Pickens1</v>
      </c>
      <c r="BB385" s="68" t="str">
        <f>IF(INDEX('AAYME 2021_List'!$B$3:$B$311,MATCH($A385,'AAYME 2021_List'!$A$3:$A$311,0))="Yes","Yes","No")</f>
        <v>No</v>
      </c>
      <c r="BC385" s="48" t="str">
        <f>IF(INDEX('AAYME 2021_List'!$A$3:$A$311,MATCH($A385,'AAYME 2021_List'!$A$3:$A$311,0))=$A385,INDEX('AAYME 2021_List'!$C$3:$C$311,MATCH($A385,'AAYME 2021_List'!$A$3:$A$311,0)),"")</f>
        <v>99-Not Selected</v>
      </c>
    </row>
    <row r="386" spans="1:55" x14ac:dyDescent="0.3">
      <c r="A386" s="48"/>
      <c r="B386" s="8">
        <v>400</v>
      </c>
      <c r="C386" s="143" t="s">
        <v>1590</v>
      </c>
      <c r="D386" s="143" t="s">
        <v>5497</v>
      </c>
      <c r="E386" s="143" t="s">
        <v>335</v>
      </c>
      <c r="F386" s="143" t="s">
        <v>170</v>
      </c>
      <c r="G386" s="8" t="s">
        <v>5498</v>
      </c>
      <c r="H386" s="8">
        <v>2057655154</v>
      </c>
      <c r="I386" s="143" t="s">
        <v>340</v>
      </c>
      <c r="J386" s="143" t="s">
        <v>5499</v>
      </c>
      <c r="K386" s="143" t="s">
        <v>288</v>
      </c>
      <c r="L386" s="8" t="s">
        <v>1594</v>
      </c>
      <c r="M386" s="8" t="s">
        <v>1591</v>
      </c>
      <c r="N386" s="8" t="s">
        <v>1596</v>
      </c>
      <c r="O386" s="8">
        <v>2057655154</v>
      </c>
      <c r="P386" s="143" t="s">
        <v>2159</v>
      </c>
      <c r="Q386" s="143" t="s">
        <v>43</v>
      </c>
      <c r="R386" s="8" t="s">
        <v>5500</v>
      </c>
      <c r="T386" s="143" t="s">
        <v>1593</v>
      </c>
      <c r="U386" s="143" t="s">
        <v>1593</v>
      </c>
      <c r="V386" s="8" t="s">
        <v>488</v>
      </c>
      <c r="W386" s="8">
        <v>39702</v>
      </c>
      <c r="X386" s="8" t="s">
        <v>348</v>
      </c>
      <c r="Y386" s="143" t="s">
        <v>403</v>
      </c>
      <c r="Z386" s="8" t="s">
        <v>2114</v>
      </c>
      <c r="AB386" s="8" t="s">
        <v>2115</v>
      </c>
      <c r="AE386" s="233" t="s">
        <v>48</v>
      </c>
      <c r="AF386" s="8" t="s">
        <v>5501</v>
      </c>
      <c r="AG386" s="8" t="s">
        <v>5502</v>
      </c>
      <c r="AH386" s="8" t="s">
        <v>5503</v>
      </c>
      <c r="AI386" s="8" t="s">
        <v>442</v>
      </c>
      <c r="AL386" s="48" t="str">
        <f>IF($U386="","",IF(RIGHT($U386,4)=", MS",INDEX(DropDowns!$G$4:$G$1251,MATCH(TRIM($U386),DropDowns!$F$4:$F$1251,0)),INDEX(DropDowns!$G$4:$G$1251,MATCH(TRIM($U386)&amp;", MS",DropDowns!$F$4:$F$1251,0))))</f>
        <v>Lowndes</v>
      </c>
      <c r="AM386" s="48" t="s">
        <v>2130</v>
      </c>
      <c r="AN386" s="48" t="str">
        <f t="shared" ref="AN386:AN449" si="60">TRIM($C386)&amp;"|"&amp;TRIM($D386)&amp;"|"&amp;TRIM($G386)&amp;"|"&amp;LEFT($I386,1)</f>
        <v>Haley|Burtkn6|haleyburton546@gmail.com|7</v>
      </c>
      <c r="AO386" s="48" t="str">
        <f t="shared" ref="AO386:AO449" si="61">TRIM($C386)&amp;"|"&amp;TRIM($D386)&amp;"|"&amp;LEFT($I386,1)</f>
        <v>Haley|Burtkn6|7</v>
      </c>
      <c r="AP386" s="48" t="e">
        <f>INDEX(Transcripts_2021!$V$2:$V$324,MATCH($AN386,Transcripts_2021!$V$2:$V$324,0))</f>
        <v>#N/A</v>
      </c>
      <c r="AQ386" s="48" t="e">
        <f>INDEX(Transcripts_2021!$W$2:$W$324,MATCH($AO386,Transcripts_2021!$W$2:$W$324,0))</f>
        <v>#N/A</v>
      </c>
      <c r="AR386" s="68" t="e">
        <f t="shared" ref="AR386:AR449" si="62">IF($AN386=$AP386,"Yes","No")</f>
        <v>#N/A</v>
      </c>
      <c r="AS386" s="68" t="e">
        <f t="shared" ref="AS386:AS449" si="63">IF($AO386=$AQ386,"Yes","No")</f>
        <v>#N/A</v>
      </c>
      <c r="AT386" s="48" t="str">
        <f t="shared" si="58"/>
        <v>0400</v>
      </c>
      <c r="AU386" s="48" t="e">
        <f>INDEX(Transcripts_2021!$AC$2:$AC$324,MATCH($AO386,Transcripts_2021!$W$2:$W$324,0))</f>
        <v>#N/A</v>
      </c>
      <c r="AV386" s="68" t="str">
        <f t="shared" si="59"/>
        <v>Yes</v>
      </c>
      <c r="AW386" s="68" t="e">
        <f>IF(INDEX(DropDowns!$E$3:$E$336,MATCH("*"&amp;$AF386&amp;"*",$AF$2:$AF$651,0))="","",INDEX(DropDowns!$E$3:$E$336,MATCH("*"&amp;$AF386&amp;"*",$AF$2:$AF$651,0)))</f>
        <v>#REF!</v>
      </c>
      <c r="AX386" s="68" t="e">
        <f>IF(INDEX(DropDowns!$E$3:$E$336,MATCH("*"&amp;$AG386&amp;"*",$AG$2:$AG$651,0))="","",INDEX(DropDowns!$E$3:$E$336,MATCH("*"&amp;$AG386&amp;"*",$AG$2:$AG$651,0)))</f>
        <v>#REF!</v>
      </c>
      <c r="AY386" s="48" t="e">
        <f t="shared" ref="AY386:AY449" si="64">$AT386&amp;"-"&amp;UPPER(LEFT($D386,3))&amp;"-"&amp;UPPER(LEFT($C386,2))&amp;"-"&amp;$AU386</f>
        <v>#N/A</v>
      </c>
      <c r="AZ386" s="48" t="str">
        <f t="shared" ref="AZ386:AZ449" si="65">TRIM($L386)&amp;" "&amp;TRIM($M386)</f>
        <v>Rhodesia Burton</v>
      </c>
      <c r="BA386" s="48" t="str">
        <f>$AZ386&amp;COUNTIF($AZ386:$AZ$651,$AZ386)</f>
        <v>Rhodesia Burton1</v>
      </c>
      <c r="BB386" s="68" t="e">
        <f>IF(INDEX('AAYME 2021_List'!$B$3:$B$311,MATCH($A386,'AAYME 2021_List'!$A$3:$A$311,0))="Yes","Yes","No")</f>
        <v>#N/A</v>
      </c>
      <c r="BC386" s="8" t="s">
        <v>2131</v>
      </c>
    </row>
    <row r="387" spans="1:55" x14ac:dyDescent="0.3">
      <c r="A387" s="48" t="str">
        <f>$AT387&amp;"-"&amp;UPPER(LEFT($D387,3))&amp;"-"&amp;UPPER(LEFT($C387,2))&amp;"-"&amp;$AU387</f>
        <v>0401-BRY-CL-0260</v>
      </c>
      <c r="B387" s="8">
        <v>401</v>
      </c>
      <c r="C387" s="143" t="s">
        <v>345</v>
      </c>
      <c r="D387" s="143" t="s">
        <v>2983</v>
      </c>
      <c r="E387" s="143" t="s">
        <v>335</v>
      </c>
      <c r="F387" s="143" t="s">
        <v>169</v>
      </c>
      <c r="G387" s="8" t="s">
        <v>5504</v>
      </c>
      <c r="H387" s="8">
        <v>4105306979</v>
      </c>
      <c r="I387" s="143" t="s">
        <v>401</v>
      </c>
      <c r="J387" s="143" t="s">
        <v>5505</v>
      </c>
      <c r="K387" s="143" t="s">
        <v>201</v>
      </c>
      <c r="L387" s="8" t="s">
        <v>5506</v>
      </c>
      <c r="M387" s="8" t="s">
        <v>879</v>
      </c>
      <c r="N387" s="8" t="s">
        <v>5504</v>
      </c>
      <c r="O387" s="8">
        <v>4105306979</v>
      </c>
      <c r="P387" s="143" t="s">
        <v>2112</v>
      </c>
      <c r="Q387" s="143" t="s">
        <v>45</v>
      </c>
      <c r="R387" s="8" t="s">
        <v>5507</v>
      </c>
      <c r="T387" s="143" t="s">
        <v>1822</v>
      </c>
      <c r="U387" s="143" t="s">
        <v>1822</v>
      </c>
      <c r="V387" s="8" t="s">
        <v>488</v>
      </c>
      <c r="W387" s="8">
        <v>38680</v>
      </c>
      <c r="X387" s="8" t="s">
        <v>348</v>
      </c>
      <c r="Y387" s="143" t="s">
        <v>201</v>
      </c>
      <c r="Z387" s="8" t="s">
        <v>2114</v>
      </c>
      <c r="AB387" s="8" t="s">
        <v>2115</v>
      </c>
      <c r="AE387" s="233" t="s">
        <v>48</v>
      </c>
      <c r="AF387" s="8" t="s">
        <v>5508</v>
      </c>
      <c r="AG387" s="8" t="s">
        <v>5509</v>
      </c>
      <c r="AI387" s="8" t="s">
        <v>2165</v>
      </c>
      <c r="AJ387" s="8" t="s">
        <v>5510</v>
      </c>
      <c r="AL387" s="48" t="str">
        <f>IF($U387="","",IF(RIGHT($U387,4)=", MS",INDEX(DropDowns!$G$4:$G$1251,MATCH(TRIM($U387),DropDowns!$F$4:$F$1251,0)),INDEX(DropDowns!$G$4:$G$1251,MATCH(TRIM($U387)&amp;", MS",DropDowns!$F$4:$F$1251,0))))</f>
        <v>DeSoto</v>
      </c>
      <c r="AM387" s="48" t="str">
        <f>IF(INDEX('AAYME 2021_List'!$A$3:$A$311,MATCH($A387,'AAYME 2021_List'!$A$3:$A$311,0))=$A387,INDEX('AAYME 2021_List'!$AC$3:$AC$311,MATCH($A387,'AAYME 2021_List'!$A$3:$A$311,0)),"")</f>
        <v>DeSoto</v>
      </c>
      <c r="AN387" s="48" t="str">
        <f t="shared" si="60"/>
        <v>Clinton|Bryson|vcarternursing@gmail.com|8</v>
      </c>
      <c r="AO387" s="48" t="str">
        <f t="shared" si="61"/>
        <v>Clinton|Bryson|8</v>
      </c>
      <c r="AP387" s="48" t="str">
        <f>INDEX(Transcripts_2021!$V$2:$V$324,MATCH($AN387,Transcripts_2021!$V$2:$V$324,0))</f>
        <v>Clinton|Bryson|vcarternursing@gmail.com|8</v>
      </c>
      <c r="AQ387" s="48" t="str">
        <f>INDEX(Transcripts_2021!$W$2:$W$324,MATCH($AO387,Transcripts_2021!$W$2:$W$324,0))</f>
        <v>Clinton|Bryson|8</v>
      </c>
      <c r="AR387" s="68" t="str">
        <f t="shared" si="62"/>
        <v>Yes</v>
      </c>
      <c r="AS387" s="68" t="str">
        <f t="shared" si="63"/>
        <v>Yes</v>
      </c>
      <c r="AT387" s="48" t="str">
        <f t="shared" si="58"/>
        <v>0401</v>
      </c>
      <c r="AU387" s="48" t="str">
        <f>INDEX(Transcripts_2021!$AC$2:$AC$324,MATCH($AO387,Transcripts_2021!$W$2:$W$324,0))</f>
        <v>0260</v>
      </c>
      <c r="AV387" s="68" t="str">
        <f t="shared" si="59"/>
        <v>Yes</v>
      </c>
      <c r="AW387" s="68" t="e">
        <f>IF(INDEX(DropDowns!$E$3:$E$336,MATCH("*"&amp;$AF387&amp;"*",$AF$2:$AF$651,0))="","",INDEX(DropDowns!$E$3:$E$336,MATCH("*"&amp;$AF387&amp;"*",$AF$2:$AF$651,0)))</f>
        <v>#REF!</v>
      </c>
      <c r="AX387" s="68" t="e">
        <f>IF(INDEX(DropDowns!$E$3:$E$336,MATCH("*"&amp;$AG387&amp;"*",$AG$2:$AG$651,0))="","",INDEX(DropDowns!$E$3:$E$336,MATCH("*"&amp;$AG387&amp;"*",$AG$2:$AG$651,0)))</f>
        <v>#REF!</v>
      </c>
      <c r="AY387" s="48" t="str">
        <f t="shared" si="64"/>
        <v>0401-BRY-CL-0260</v>
      </c>
      <c r="AZ387" s="48" t="str">
        <f t="shared" si="65"/>
        <v>Vanessa Carter</v>
      </c>
      <c r="BA387" s="48" t="str">
        <f>$AZ387&amp;COUNTIF($AZ387:$AZ$651,$AZ387)</f>
        <v>Vanessa Carter2</v>
      </c>
      <c r="BB387" s="68" t="str">
        <f>IF(INDEX('AAYME 2021_List'!$B$3:$B$311,MATCH($A387,'AAYME 2021_List'!$A$3:$A$311,0))="Yes","Yes","No")</f>
        <v>Yes</v>
      </c>
      <c r="BC387" s="48" t="str">
        <f>IF(INDEX('AAYME 2021_List'!$A$3:$A$311,MATCH($A387,'AAYME 2021_List'!$A$3:$A$311,0))=$A387,INDEX('AAYME 2021_List'!$C$3:$C$311,MATCH($A387,'AAYME 2021_List'!$A$3:$A$311,0)),"")</f>
        <v>07-Alternate</v>
      </c>
    </row>
    <row r="388" spans="1:55" x14ac:dyDescent="0.3">
      <c r="A388" s="146" t="str">
        <f>$AT388&amp;"-"&amp;UPPER(LEFT($D388,3))&amp;"-"&amp;UPPER(LEFT($C388,2))&amp;"-"&amp;$AU388</f>
        <v>0402-BRY-CA-0251</v>
      </c>
      <c r="B388" s="8">
        <v>402</v>
      </c>
      <c r="C388" s="143" t="s">
        <v>879</v>
      </c>
      <c r="D388" s="143" t="s">
        <v>2983</v>
      </c>
      <c r="E388" s="143" t="s">
        <v>335</v>
      </c>
      <c r="F388" s="143" t="s">
        <v>169</v>
      </c>
      <c r="G388" s="8" t="s">
        <v>5511</v>
      </c>
      <c r="H388" s="8">
        <v>4105306979</v>
      </c>
      <c r="I388" s="143" t="s">
        <v>340</v>
      </c>
      <c r="J388" s="143" t="s">
        <v>5505</v>
      </c>
      <c r="K388" s="143" t="s">
        <v>201</v>
      </c>
      <c r="L388" s="8" t="s">
        <v>5506</v>
      </c>
      <c r="M388" s="8" t="s">
        <v>879</v>
      </c>
      <c r="N388" s="8" t="s">
        <v>5511</v>
      </c>
      <c r="O388" s="8">
        <v>4105306979</v>
      </c>
      <c r="P388" s="143" t="s">
        <v>2112</v>
      </c>
      <c r="Q388" s="143" t="s">
        <v>45</v>
      </c>
      <c r="R388" s="8" t="s">
        <v>5507</v>
      </c>
      <c r="T388" s="143" t="s">
        <v>1822</v>
      </c>
      <c r="U388" s="143" t="s">
        <v>1822</v>
      </c>
      <c r="V388" s="8" t="s">
        <v>488</v>
      </c>
      <c r="W388" s="8">
        <v>38680</v>
      </c>
      <c r="X388" s="8" t="s">
        <v>348</v>
      </c>
      <c r="Y388" s="143" t="s">
        <v>201</v>
      </c>
      <c r="Z388" s="8" t="s">
        <v>2114</v>
      </c>
      <c r="AB388" s="8" t="s">
        <v>2115</v>
      </c>
      <c r="AE388" s="233" t="s">
        <v>48</v>
      </c>
      <c r="AF388" s="8" t="s">
        <v>5508</v>
      </c>
      <c r="AG388" s="8" t="s">
        <v>5509</v>
      </c>
      <c r="AI388" s="8" t="s">
        <v>2165</v>
      </c>
      <c r="AJ388" s="8" t="s">
        <v>5510</v>
      </c>
      <c r="AL388" s="48" t="str">
        <f>IF($U388="","",IF(RIGHT($U388,4)=", MS",INDEX(DropDowns!$G$4:$G$1251,MATCH(TRIM($U388),DropDowns!$F$4:$F$1251,0)),INDEX(DropDowns!$G$4:$G$1251,MATCH(TRIM($U388)&amp;", MS",DropDowns!$F$4:$F$1251,0))))</f>
        <v>DeSoto</v>
      </c>
      <c r="AM388" s="48" t="str">
        <f>IF(INDEX('AAYME 2021_List'!$A$3:$A$311,MATCH($A388,'AAYME 2021_List'!$A$3:$A$311,0))=$A388,INDEX('AAYME 2021_List'!$AC$3:$AC$311,MATCH($A388,'AAYME 2021_List'!$A$3:$A$311,0)),"")</f>
        <v>DeSoto</v>
      </c>
      <c r="AN388" s="48" t="str">
        <f t="shared" si="60"/>
        <v>Carter|Bryson|vanessa.carter@tcatmemphis.edu|7</v>
      </c>
      <c r="AO388" s="48" t="str">
        <f t="shared" si="61"/>
        <v>Carter|Bryson|7</v>
      </c>
      <c r="AP388" s="48" t="str">
        <f>INDEX(Transcripts_2021!$V$2:$V$324,MATCH($AN388,Transcripts_2021!$V$2:$V$324,0))</f>
        <v>Carter|Bryson|vanessa.carter@tcatmemphis.edu|7</v>
      </c>
      <c r="AQ388" s="48" t="str">
        <f>INDEX(Transcripts_2021!$W$2:$W$324,MATCH($AO388,Transcripts_2021!$W$2:$W$324,0))</f>
        <v>Carter|Bryson|7</v>
      </c>
      <c r="AR388" s="68" t="str">
        <f t="shared" si="62"/>
        <v>Yes</v>
      </c>
      <c r="AS388" s="68" t="str">
        <f t="shared" si="63"/>
        <v>Yes</v>
      </c>
      <c r="AT388" s="48" t="str">
        <f t="shared" si="58"/>
        <v>0402</v>
      </c>
      <c r="AU388" s="48" t="str">
        <f>INDEX(Transcripts_2021!$AC$2:$AC$324,MATCH($AO388,Transcripts_2021!$W$2:$W$324,0))</f>
        <v>0251</v>
      </c>
      <c r="AV388" s="68" t="str">
        <f t="shared" si="59"/>
        <v>Yes</v>
      </c>
      <c r="AW388" s="68" t="e">
        <f>IF(INDEX(DropDowns!$E$3:$E$336,MATCH("*"&amp;$AF388&amp;"*",$AF$2:$AF$651,0))="","",INDEX(DropDowns!$E$3:$E$336,MATCH("*"&amp;$AF388&amp;"*",$AF$2:$AF$651,0)))</f>
        <v>#REF!</v>
      </c>
      <c r="AX388" s="68" t="e">
        <f>IF(INDEX(DropDowns!$E$3:$E$336,MATCH("*"&amp;$AG388&amp;"*",$AG$2:$AG$651,0))="","",INDEX(DropDowns!$E$3:$E$336,MATCH("*"&amp;$AG388&amp;"*",$AG$2:$AG$651,0)))</f>
        <v>#REF!</v>
      </c>
      <c r="AY388" s="48" t="str">
        <f t="shared" si="64"/>
        <v>0402-BRY-CA-0251</v>
      </c>
      <c r="AZ388" s="48" t="str">
        <f t="shared" si="65"/>
        <v>Vanessa Carter</v>
      </c>
      <c r="BA388" s="48" t="str">
        <f>$AZ388&amp;COUNTIF($AZ388:$AZ$651,$AZ388)</f>
        <v>Vanessa Carter1</v>
      </c>
      <c r="BB388" s="68" t="str">
        <f>IF(INDEX('AAYME 2021_List'!$B$3:$B$311,MATCH($A388,'AAYME 2021_List'!$A$3:$A$311,0))="Yes","Yes","No")</f>
        <v>Yes</v>
      </c>
      <c r="BC388" s="48" t="str">
        <f>IF(INDEX('AAYME 2021_List'!$A$3:$A$311,MATCH($A388,'AAYME 2021_List'!$A$3:$A$311,0))=$A388,INDEX('AAYME 2021_List'!$C$3:$C$311,MATCH($A388,'AAYME 2021_List'!$A$3:$A$311,0)),"")</f>
        <v>06-Finalist</v>
      </c>
    </row>
    <row r="389" spans="1:55" x14ac:dyDescent="0.3">
      <c r="A389" s="48" t="str">
        <f>$AT389&amp;"-"&amp;UPPER(LEFT($D389,3))&amp;"-"&amp;UPPER(LEFT($C389,2))&amp;"-"&amp;$AU389</f>
        <v>0403-DIC-DI-0222</v>
      </c>
      <c r="B389" s="8">
        <v>403</v>
      </c>
      <c r="C389" s="143" t="s">
        <v>5512</v>
      </c>
      <c r="D389" s="143" t="s">
        <v>5513</v>
      </c>
      <c r="E389" s="143" t="s">
        <v>335</v>
      </c>
      <c r="F389" s="143" t="s">
        <v>169</v>
      </c>
      <c r="G389" s="8" t="s">
        <v>5514</v>
      </c>
      <c r="H389" s="8">
        <v>6626179811</v>
      </c>
      <c r="I389" s="143" t="s">
        <v>376</v>
      </c>
      <c r="J389" s="143" t="s">
        <v>5515</v>
      </c>
      <c r="K389" s="143" t="s">
        <v>3198</v>
      </c>
      <c r="L389" s="8" t="s">
        <v>5516</v>
      </c>
      <c r="M389" s="8" t="s">
        <v>5513</v>
      </c>
      <c r="N389" s="8" t="s">
        <v>5517</v>
      </c>
      <c r="O389" s="8">
        <v>6623166010</v>
      </c>
      <c r="P389" s="143" t="s">
        <v>2112</v>
      </c>
      <c r="Q389" s="143" t="s">
        <v>394</v>
      </c>
      <c r="R389" s="8" t="s">
        <v>5518</v>
      </c>
      <c r="S389" s="8" t="s">
        <v>5519</v>
      </c>
      <c r="T389" s="143" t="s">
        <v>3202</v>
      </c>
      <c r="U389" s="143" t="s">
        <v>3202</v>
      </c>
      <c r="V389" s="8" t="s">
        <v>488</v>
      </c>
      <c r="W389" s="8">
        <v>39341</v>
      </c>
      <c r="X389" s="8" t="s">
        <v>348</v>
      </c>
      <c r="Y389" s="143" t="s">
        <v>236</v>
      </c>
      <c r="Z389" s="8" t="s">
        <v>2114</v>
      </c>
      <c r="AB389" s="8" t="s">
        <v>2115</v>
      </c>
      <c r="AE389" s="233" t="s">
        <v>48</v>
      </c>
      <c r="AF389" s="8" t="s">
        <v>5520</v>
      </c>
      <c r="AG389" s="8" t="s">
        <v>5521</v>
      </c>
      <c r="AI389" s="8" t="s">
        <v>2165</v>
      </c>
      <c r="AJ389" s="8" t="s">
        <v>5522</v>
      </c>
      <c r="AL389" s="48" t="str">
        <f>IF($U389="","",IF(RIGHT($U389,4)=", MS",INDEX(DropDowns!$G$4:$G$1251,MATCH(TRIM($U389),DropDowns!$F$4:$F$1251,0)),INDEX(DropDowns!$G$4:$G$1251,MATCH(TRIM($U389)&amp;", MS",DropDowns!$F$4:$F$1251,0))))</f>
        <v>Noxubee</v>
      </c>
      <c r="AM389" s="48" t="str">
        <f>IF(INDEX('AAYME 2021_List'!$A$3:$A$311,MATCH($A389,'AAYME 2021_List'!$A$3:$A$311,0))=$A389,INDEX('AAYME 2021_List'!$AC$3:$AC$311,MATCH($A389,'AAYME 2021_List'!$A$3:$A$311,0)),"")</f>
        <v>Noxubee</v>
      </c>
      <c r="AN389" s="48" t="str">
        <f t="shared" si="60"/>
        <v>Dirk|Dickson|dtdickson00@gmail.com|9</v>
      </c>
      <c r="AO389" s="48" t="str">
        <f t="shared" si="61"/>
        <v>Dirk|Dickson|9</v>
      </c>
      <c r="AP389" s="48" t="str">
        <f>INDEX(Transcripts_2021!$V$2:$V$324,MATCH($AN389,Transcripts_2021!$V$2:$V$324,0))</f>
        <v>Dirk|Dickson|DTdickson00@gmail.com|9</v>
      </c>
      <c r="AQ389" s="48" t="str">
        <f>INDEX(Transcripts_2021!$W$2:$W$324,MATCH($AO389,Transcripts_2021!$W$2:$W$324,0))</f>
        <v>Dirk|Dickson|9</v>
      </c>
      <c r="AR389" s="68" t="str">
        <f t="shared" si="62"/>
        <v>Yes</v>
      </c>
      <c r="AS389" s="68" t="str">
        <f t="shared" si="63"/>
        <v>Yes</v>
      </c>
      <c r="AT389" s="48" t="str">
        <f t="shared" si="58"/>
        <v>0403</v>
      </c>
      <c r="AU389" s="48" t="str">
        <f>INDEX(Transcripts_2021!$AC$2:$AC$324,MATCH($AO389,Transcripts_2021!$W$2:$W$324,0))</f>
        <v>0222</v>
      </c>
      <c r="AV389" s="68" t="str">
        <f t="shared" si="59"/>
        <v>Yes</v>
      </c>
      <c r="AW389" s="68" t="e">
        <f>IF(INDEX(DropDowns!$E$3:$E$336,MATCH("*"&amp;$AF389&amp;"*",$AF$2:$AF$651,0))="","",INDEX(DropDowns!$E$3:$E$336,MATCH("*"&amp;$AF389&amp;"*",$AF$2:$AF$651,0)))</f>
        <v>#VALUE!</v>
      </c>
      <c r="AX389" s="68" t="e">
        <f>IF(INDEX(DropDowns!$E$3:$E$336,MATCH("*"&amp;$AG389&amp;"*",$AG$2:$AG$651,0))="","",INDEX(DropDowns!$E$3:$E$336,MATCH("*"&amp;$AG389&amp;"*",$AG$2:$AG$651,0)))</f>
        <v>#REF!</v>
      </c>
      <c r="AY389" s="48" t="str">
        <f t="shared" si="64"/>
        <v>0403-DIC-DI-0222</v>
      </c>
      <c r="AZ389" s="48" t="str">
        <f t="shared" si="65"/>
        <v>Laura Dickson</v>
      </c>
      <c r="BA389" s="48" t="str">
        <f>$AZ389&amp;COUNTIF($AZ389:$AZ$651,$AZ389)</f>
        <v>Laura Dickson1</v>
      </c>
      <c r="BB389" s="68" t="str">
        <f>IF(INDEX('AAYME 2021_List'!$B$3:$B$311,MATCH($A389,'AAYME 2021_List'!$A$3:$A$311,0))="Yes","Yes","No")</f>
        <v>Yes</v>
      </c>
      <c r="BC389" s="48" t="str">
        <f>IF(INDEX('AAYME 2021_List'!$A$3:$A$311,MATCH($A389,'AAYME 2021_List'!$A$3:$A$311,0))=$A389,INDEX('AAYME 2021_List'!$C$3:$C$311,MATCH($A389,'AAYME 2021_List'!$A$3:$A$311,0)),"")</f>
        <v>06-Finalist</v>
      </c>
    </row>
    <row r="390" spans="1:55" x14ac:dyDescent="0.3">
      <c r="A390" s="48" t="str">
        <f>$AT390&amp;"-"&amp;UPPER(LEFT($D390,3))&amp;"-"&amp;UPPER(LEFT($C390,2))&amp;"-"&amp;$AU390</f>
        <v>0404-STA-CH-0236</v>
      </c>
      <c r="B390" s="8">
        <v>404</v>
      </c>
      <c r="C390" s="143" t="s">
        <v>5523</v>
      </c>
      <c r="D390" s="143" t="s">
        <v>4488</v>
      </c>
      <c r="E390" s="143" t="s">
        <v>335</v>
      </c>
      <c r="F390" s="143" t="s">
        <v>169</v>
      </c>
      <c r="G390" s="8" t="s">
        <v>5524</v>
      </c>
      <c r="H390" s="8">
        <v>6623610455</v>
      </c>
      <c r="I390" s="143" t="s">
        <v>340</v>
      </c>
      <c r="J390" s="143" t="s">
        <v>5525</v>
      </c>
      <c r="K390" s="143" t="s">
        <v>5526</v>
      </c>
      <c r="L390" s="8" t="s">
        <v>5527</v>
      </c>
      <c r="M390" s="8" t="s">
        <v>5528</v>
      </c>
      <c r="N390" s="8" t="s">
        <v>5524</v>
      </c>
      <c r="O390" s="8">
        <v>6623610455</v>
      </c>
      <c r="P390" s="143" t="s">
        <v>2159</v>
      </c>
      <c r="Q390" s="143" t="s">
        <v>43</v>
      </c>
      <c r="R390" s="8" t="s">
        <v>5529</v>
      </c>
      <c r="T390" s="143" t="s">
        <v>3202</v>
      </c>
      <c r="U390" s="143" t="s">
        <v>3202</v>
      </c>
      <c r="V390" s="8" t="s">
        <v>488</v>
      </c>
      <c r="W390" s="8">
        <v>39341</v>
      </c>
      <c r="X390" s="8" t="s">
        <v>348</v>
      </c>
      <c r="Y390" s="143" t="s">
        <v>3203</v>
      </c>
      <c r="Z390" s="8" t="s">
        <v>2114</v>
      </c>
      <c r="AB390" s="8" t="s">
        <v>2115</v>
      </c>
      <c r="AE390" s="233" t="s">
        <v>48</v>
      </c>
      <c r="AF390" s="8" t="s">
        <v>5530</v>
      </c>
      <c r="AG390" s="8" t="s">
        <v>5531</v>
      </c>
      <c r="AH390" s="8" t="s">
        <v>5532</v>
      </c>
      <c r="AI390" s="8" t="s">
        <v>459</v>
      </c>
      <c r="AJ390" s="8" t="s">
        <v>5533</v>
      </c>
      <c r="AL390" s="48" t="str">
        <f>IF($U390="","",IF(RIGHT($U390,4)=", MS",INDEX(DropDowns!$G$4:$G$1251,MATCH(TRIM($U390),DropDowns!$F$4:$F$1251,0)),INDEX(DropDowns!$G$4:$G$1251,MATCH(TRIM($U390)&amp;", MS",DropDowns!$F$4:$F$1251,0))))</f>
        <v>Noxubee</v>
      </c>
      <c r="AM390" s="48" t="str">
        <f>IF(INDEX('AAYME 2021_List'!$A$3:$A$311,MATCH($A390,'AAYME 2021_List'!$A$3:$A$311,0))=$A390,INDEX('AAYME 2021_List'!$AC$3:$AC$311,MATCH($A390,'AAYME 2021_List'!$A$3:$A$311,0)),"")</f>
        <v>Noxubee</v>
      </c>
      <c r="AN390" s="48" t="str">
        <f t="shared" si="60"/>
        <v>Chance|Stallings|shelleen0455@yahoo.com|7</v>
      </c>
      <c r="AO390" s="48" t="str">
        <f t="shared" si="61"/>
        <v>Chance|Stallings|7</v>
      </c>
      <c r="AP390" s="48" t="e">
        <f>INDEX(Transcripts_2021!$V$2:$V$324,MATCH($AN390,Transcripts_2021!$V$2:$V$324,0))</f>
        <v>#N/A</v>
      </c>
      <c r="AQ390" s="48" t="str">
        <f>INDEX(Transcripts_2021!$W$2:$W$324,MATCH($AO390,Transcripts_2021!$W$2:$W$324,0))</f>
        <v>Chance|Stallings|7</v>
      </c>
      <c r="AR390" s="68" t="e">
        <f t="shared" si="62"/>
        <v>#N/A</v>
      </c>
      <c r="AS390" s="68" t="str">
        <f t="shared" si="63"/>
        <v>Yes</v>
      </c>
      <c r="AT390" s="48" t="str">
        <f t="shared" si="58"/>
        <v>0404</v>
      </c>
      <c r="AU390" s="48" t="str">
        <f>INDEX(Transcripts_2021!$AC$2:$AC$324,MATCH($AO390,Transcripts_2021!$W$2:$W$324,0))</f>
        <v>0236</v>
      </c>
      <c r="AV390" s="68" t="str">
        <f t="shared" si="59"/>
        <v>Yes</v>
      </c>
      <c r="AW390" s="68" t="e">
        <f>IF(INDEX(DropDowns!$E$3:$E$336,MATCH("*"&amp;$AF390&amp;"*",$AF$2:$AF$651,0))="","",INDEX(DropDowns!$E$3:$E$336,MATCH("*"&amp;$AF390&amp;"*",$AF$2:$AF$651,0)))</f>
        <v>#REF!</v>
      </c>
      <c r="AX390" s="68" t="e">
        <f>IF(INDEX(DropDowns!$E$3:$E$336,MATCH("*"&amp;$AG390&amp;"*",$AG$2:$AG$651,0))="","",INDEX(DropDowns!$E$3:$E$336,MATCH("*"&amp;$AG390&amp;"*",$AG$2:$AG$651,0)))</f>
        <v>#REF!</v>
      </c>
      <c r="AY390" s="48" t="str">
        <f t="shared" si="64"/>
        <v>0404-STA-CH-0236</v>
      </c>
      <c r="AZ390" s="48" t="str">
        <f t="shared" si="65"/>
        <v>Shelleen Farmer</v>
      </c>
      <c r="BA390" s="48" t="str">
        <f>$AZ390&amp;COUNTIF($AZ390:$AZ$651,$AZ390)</f>
        <v>Shelleen Farmer1</v>
      </c>
      <c r="BB390" s="68" t="str">
        <f>IF(INDEX('AAYME 2021_List'!$B$3:$B$311,MATCH($A390,'AAYME 2021_List'!$A$3:$A$311,0))="Yes","Yes","No")</f>
        <v>No</v>
      </c>
      <c r="BC390" s="48" t="str">
        <f>IF(INDEX('AAYME 2021_List'!$A$3:$A$311,MATCH($A390,'AAYME 2021_List'!$A$3:$A$311,0))=$A390,INDEX('AAYME 2021_List'!$C$3:$C$311,MATCH($A390,'AAYME 2021_List'!$A$3:$A$311,0)),"")</f>
        <v>03-Missing/Invalid transcript info</v>
      </c>
    </row>
    <row r="391" spans="1:55" x14ac:dyDescent="0.3">
      <c r="A391" s="48"/>
      <c r="B391" s="8">
        <v>405</v>
      </c>
      <c r="C391" s="143" t="s">
        <v>5534</v>
      </c>
      <c r="D391" s="143" t="s">
        <v>5535</v>
      </c>
      <c r="E391" s="143" t="s">
        <v>335</v>
      </c>
      <c r="F391" s="143" t="s">
        <v>170</v>
      </c>
      <c r="G391" s="8" t="s">
        <v>5536</v>
      </c>
      <c r="H391" s="8">
        <v>6622312939</v>
      </c>
      <c r="I391" s="143" t="s">
        <v>401</v>
      </c>
      <c r="J391" s="143" t="s">
        <v>5537</v>
      </c>
      <c r="K391" s="143" t="s">
        <v>5538</v>
      </c>
      <c r="L391" s="8" t="s">
        <v>5539</v>
      </c>
      <c r="M391" s="8" t="s">
        <v>5535</v>
      </c>
      <c r="N391" s="8" t="s">
        <v>5536</v>
      </c>
      <c r="O391" s="8">
        <v>6622312939</v>
      </c>
      <c r="P391" s="143" t="s">
        <v>2112</v>
      </c>
      <c r="Q391" s="143" t="s">
        <v>45</v>
      </c>
      <c r="R391" s="8" t="s">
        <v>5540</v>
      </c>
      <c r="T391" s="143" t="s">
        <v>242</v>
      </c>
      <c r="U391" s="143" t="s">
        <v>242</v>
      </c>
      <c r="V391" s="8" t="s">
        <v>488</v>
      </c>
      <c r="W391" s="8">
        <v>38863</v>
      </c>
      <c r="X391" s="8" t="s">
        <v>348</v>
      </c>
      <c r="Y391" s="143" t="s">
        <v>242</v>
      </c>
      <c r="Z391" s="8" t="s">
        <v>2114</v>
      </c>
      <c r="AB391" s="8" t="s">
        <v>2115</v>
      </c>
      <c r="AE391" s="233" t="s">
        <v>48</v>
      </c>
      <c r="AF391" s="8" t="s">
        <v>5541</v>
      </c>
      <c r="AG391" s="8" t="s">
        <v>5542</v>
      </c>
      <c r="AH391" s="8" t="s">
        <v>5543</v>
      </c>
      <c r="AI391" s="8" t="s">
        <v>928</v>
      </c>
      <c r="AL391" s="48" t="str">
        <f>IF($U391="","",IF(RIGHT($U391,4)=", MS",INDEX(DropDowns!$G$4:$G$1251,MATCH(TRIM($U391),DropDowns!$F$4:$F$1251,0)),INDEX(DropDowns!$G$4:$G$1251,MATCH(TRIM($U391)&amp;", MS",DropDowns!$F$4:$F$1251,0))))</f>
        <v>Pontotoc</v>
      </c>
      <c r="AM391" s="48" t="s">
        <v>2130</v>
      </c>
      <c r="AN391" s="48" t="str">
        <f t="shared" si="60"/>
        <v>Nylah|Cunningham|hcunninghammsn@gmail.com|8</v>
      </c>
      <c r="AO391" s="48" t="str">
        <f t="shared" si="61"/>
        <v>Nylah|Cunningham|8</v>
      </c>
      <c r="AP391" s="48" t="e">
        <f>INDEX(Transcripts_2021!$V$2:$V$324,MATCH($AN391,Transcripts_2021!$V$2:$V$324,0))</f>
        <v>#N/A</v>
      </c>
      <c r="AQ391" s="48" t="e">
        <f>INDEX(Transcripts_2021!$W$2:$W$324,MATCH($AO391,Transcripts_2021!$W$2:$W$324,0))</f>
        <v>#N/A</v>
      </c>
      <c r="AR391" s="68" t="e">
        <f t="shared" si="62"/>
        <v>#N/A</v>
      </c>
      <c r="AS391" s="68" t="e">
        <f t="shared" si="63"/>
        <v>#N/A</v>
      </c>
      <c r="AT391" s="48" t="str">
        <f t="shared" si="58"/>
        <v>0405</v>
      </c>
      <c r="AU391" s="48" t="e">
        <f>INDEX(Transcripts_2021!$AC$2:$AC$324,MATCH($AO391,Transcripts_2021!$W$2:$W$324,0))</f>
        <v>#N/A</v>
      </c>
      <c r="AV391" s="68" t="str">
        <f t="shared" si="59"/>
        <v>Yes</v>
      </c>
      <c r="AW391" s="68" t="e">
        <f>IF(INDEX(DropDowns!$E$3:$E$336,MATCH("*"&amp;$AF391&amp;"*",$AF$2:$AF$651,0))="","",INDEX(DropDowns!$E$3:$E$336,MATCH("*"&amp;$AF391&amp;"*",$AF$2:$AF$651,0)))</f>
        <v>#VALUE!</v>
      </c>
      <c r="AX391" s="68" t="e">
        <f>IF(INDEX(DropDowns!$E$3:$E$336,MATCH("*"&amp;$AG391&amp;"*",$AG$2:$AG$651,0))="","",INDEX(DropDowns!$E$3:$E$336,MATCH("*"&amp;$AG391&amp;"*",$AG$2:$AG$651,0)))</f>
        <v>#REF!</v>
      </c>
      <c r="AY391" s="48" t="e">
        <f t="shared" si="64"/>
        <v>#N/A</v>
      </c>
      <c r="AZ391" s="48" t="str">
        <f t="shared" si="65"/>
        <v>Heather Cunningham</v>
      </c>
      <c r="BA391" s="48" t="str">
        <f>$AZ391&amp;COUNTIF($AZ391:$AZ$651,$AZ391)</f>
        <v>Heather Cunningham1</v>
      </c>
      <c r="BB391" s="68" t="e">
        <f>IF(INDEX('AAYME 2021_List'!$B$3:$B$311,MATCH($A391,'AAYME 2021_List'!$A$3:$A$311,0))="Yes","Yes","No")</f>
        <v>#N/A</v>
      </c>
      <c r="BC391" s="8" t="s">
        <v>2131</v>
      </c>
    </row>
    <row r="392" spans="1:55" x14ac:dyDescent="0.3">
      <c r="A392" s="48"/>
      <c r="B392" s="8">
        <v>406</v>
      </c>
      <c r="C392" s="143" t="s">
        <v>5544</v>
      </c>
      <c r="D392" s="143" t="s">
        <v>5215</v>
      </c>
      <c r="E392" s="143" t="s">
        <v>335</v>
      </c>
      <c r="F392" s="143" t="s">
        <v>169</v>
      </c>
      <c r="G392" s="8" t="s">
        <v>5545</v>
      </c>
      <c r="H392" s="8">
        <v>6016297002</v>
      </c>
      <c r="I392" s="143" t="s">
        <v>376</v>
      </c>
      <c r="J392" s="143" t="s">
        <v>5546</v>
      </c>
      <c r="K392" s="143" t="s">
        <v>5547</v>
      </c>
      <c r="L392" s="8" t="s">
        <v>2412</v>
      </c>
      <c r="M392" s="8" t="s">
        <v>5548</v>
      </c>
      <c r="N392" s="8" t="s">
        <v>5549</v>
      </c>
      <c r="O392" s="8">
        <v>6018315400</v>
      </c>
      <c r="P392" s="143" t="s">
        <v>2112</v>
      </c>
      <c r="Q392" s="143" t="s">
        <v>394</v>
      </c>
      <c r="R392" s="8" t="s">
        <v>5550</v>
      </c>
      <c r="T392" s="143" t="s">
        <v>2225</v>
      </c>
      <c r="U392" s="143" t="s">
        <v>2225</v>
      </c>
      <c r="V392" s="8" t="s">
        <v>488</v>
      </c>
      <c r="W392" s="8">
        <v>39180</v>
      </c>
      <c r="X392" s="8" t="s">
        <v>348</v>
      </c>
      <c r="Y392" s="143" t="s">
        <v>259</v>
      </c>
      <c r="Z392" s="8" t="s">
        <v>2114</v>
      </c>
      <c r="AB392" s="8" t="s">
        <v>2115</v>
      </c>
      <c r="AE392" s="233" t="s">
        <v>49</v>
      </c>
      <c r="AF392" s="8" t="s">
        <v>5551</v>
      </c>
      <c r="AG392" s="8" t="s">
        <v>5552</v>
      </c>
      <c r="AI392" s="8" t="s">
        <v>442</v>
      </c>
      <c r="AL392" s="48" t="str">
        <f>IF($U392="","",IF(RIGHT($U392,4)=", MS",INDEX(DropDowns!$G$4:$G$1251,MATCH(TRIM($U392),DropDowns!$F$4:$F$1251,0)),INDEX(DropDowns!$G$4:$G$1251,MATCH(TRIM($U392)&amp;", MS",DropDowns!$F$4:$F$1251,0))))</f>
        <v>Warren</v>
      </c>
      <c r="AM392" s="48" t="s">
        <v>2130</v>
      </c>
      <c r="AN392" s="48" t="str">
        <f t="shared" si="60"/>
        <v>Keegan|Whitney|001193656@vwsd.org|9</v>
      </c>
      <c r="AO392" s="48" t="str">
        <f t="shared" si="61"/>
        <v>Keegan|Whitney|9</v>
      </c>
      <c r="AP392" s="48" t="e">
        <f>INDEX(Transcripts_2021!$V$2:$V$324,MATCH($AN392,Transcripts_2021!$V$2:$V$324,0))</f>
        <v>#N/A</v>
      </c>
      <c r="AQ392" s="48" t="e">
        <f>INDEX(Transcripts_2021!$W$2:$W$324,MATCH($AO392,Transcripts_2021!$W$2:$W$324,0))</f>
        <v>#N/A</v>
      </c>
      <c r="AR392" s="68" t="e">
        <f t="shared" si="62"/>
        <v>#N/A</v>
      </c>
      <c r="AS392" s="68" t="e">
        <f t="shared" si="63"/>
        <v>#N/A</v>
      </c>
      <c r="AT392" s="48" t="str">
        <f t="shared" si="58"/>
        <v>0406</v>
      </c>
      <c r="AU392" s="48" t="e">
        <f>INDEX(Transcripts_2021!$AC$2:$AC$324,MATCH($AO392,Transcripts_2021!$W$2:$W$324,0))</f>
        <v>#N/A</v>
      </c>
      <c r="AV392" s="68" t="str">
        <f t="shared" si="59"/>
        <v>Yes</v>
      </c>
      <c r="AW392" s="68" t="e">
        <f>IF(INDEX(DropDowns!$E$3:$E$336,MATCH("*"&amp;$AF392&amp;"*",$AF$2:$AF$651,0))="","",INDEX(DropDowns!$E$3:$E$336,MATCH("*"&amp;$AF392&amp;"*",$AF$2:$AF$651,0)))</f>
        <v>#REF!</v>
      </c>
      <c r="AX392" s="68" t="e">
        <f>IF(INDEX(DropDowns!$E$3:$E$336,MATCH("*"&amp;$AG392&amp;"*",$AG$2:$AG$651,0))="","",INDEX(DropDowns!$E$3:$E$336,MATCH("*"&amp;$AG392&amp;"*",$AG$2:$AG$651,0)))</f>
        <v>#REF!</v>
      </c>
      <c r="AY392" s="48" t="e">
        <f t="shared" si="64"/>
        <v>#N/A</v>
      </c>
      <c r="AZ392" s="48" t="str">
        <f t="shared" si="65"/>
        <v>Melody West</v>
      </c>
      <c r="BA392" s="48" t="str">
        <f>$AZ392&amp;COUNTIF($AZ392:$AZ$651,$AZ392)</f>
        <v>Melody West1</v>
      </c>
      <c r="BB392" s="68" t="e">
        <f>IF(INDEX('AAYME 2021_List'!$B$3:$B$311,MATCH($A392,'AAYME 2021_List'!$A$3:$A$311,0))="Yes","Yes","No")</f>
        <v>#N/A</v>
      </c>
      <c r="BC392" s="8" t="s">
        <v>2131</v>
      </c>
    </row>
    <row r="393" spans="1:55" x14ac:dyDescent="0.3">
      <c r="A393" s="48" t="str">
        <f>$AT393&amp;"-"&amp;UPPER(LEFT($D393,3))&amp;"-"&amp;UPPER(LEFT($C393,2))&amp;"-"&amp;$AU393</f>
        <v>0407-BRI-RH-0205</v>
      </c>
      <c r="B393" s="8">
        <v>407</v>
      </c>
      <c r="C393" s="143" t="s">
        <v>5553</v>
      </c>
      <c r="D393" s="143" t="s">
        <v>5554</v>
      </c>
      <c r="E393" s="143" t="s">
        <v>335</v>
      </c>
      <c r="F393" s="143" t="s">
        <v>170</v>
      </c>
      <c r="G393" s="8" t="s">
        <v>5555</v>
      </c>
      <c r="H393" s="8">
        <v>6013351083</v>
      </c>
      <c r="I393" s="143" t="s">
        <v>401</v>
      </c>
      <c r="J393" s="143" t="s">
        <v>1410</v>
      </c>
      <c r="K393" s="143" t="s">
        <v>1411</v>
      </c>
      <c r="L393" s="8" t="s">
        <v>5556</v>
      </c>
      <c r="M393" s="8" t="s">
        <v>5554</v>
      </c>
      <c r="N393" s="8" t="s">
        <v>5557</v>
      </c>
      <c r="O393" s="8">
        <v>6016990734</v>
      </c>
      <c r="P393" s="143" t="s">
        <v>2159</v>
      </c>
      <c r="Q393" s="143" t="s">
        <v>43</v>
      </c>
      <c r="R393" s="8" t="s">
        <v>5558</v>
      </c>
      <c r="T393" s="143" t="s">
        <v>5559</v>
      </c>
      <c r="U393" s="143" t="s">
        <v>5559</v>
      </c>
      <c r="V393" s="8" t="s">
        <v>488</v>
      </c>
      <c r="W393" s="8">
        <v>39437</v>
      </c>
      <c r="X393" s="8" t="s">
        <v>348</v>
      </c>
      <c r="Y393" s="143" t="s">
        <v>218</v>
      </c>
      <c r="Z393" s="8" t="s">
        <v>2114</v>
      </c>
      <c r="AB393" s="8" t="s">
        <v>2115</v>
      </c>
      <c r="AE393" s="233" t="s">
        <v>49</v>
      </c>
      <c r="AF393" s="8" t="s">
        <v>5560</v>
      </c>
      <c r="AG393" s="8" t="s">
        <v>5561</v>
      </c>
      <c r="AI393" s="8" t="s">
        <v>2165</v>
      </c>
      <c r="AJ393" s="8" t="s">
        <v>5562</v>
      </c>
      <c r="AL393" s="48" t="str">
        <f>IF($U393="","",IF(RIGHT($U393,4)=", MS",INDEX(DropDowns!$G$4:$G$1251,MATCH(TRIM($U393),DropDowns!$F$4:$F$1251,0)),INDEX(DropDowns!$G$4:$G$1251,MATCH(TRIM($U393)&amp;", MS",DropDowns!$F$4:$F$1251,0))))</f>
        <v>Jones</v>
      </c>
      <c r="AM393" s="48" t="str">
        <f>IF(INDEX('AAYME 2021_List'!$A$3:$A$311,MATCH($A393,'AAYME 2021_List'!$A$3:$A$311,0))=$A393,INDEX('AAYME 2021_List'!$AC$3:$AC$311,MATCH($A393,'AAYME 2021_List'!$A$3:$A$311,0)),"")</f>
        <v>Jones</v>
      </c>
      <c r="AN393" s="48" t="str">
        <f t="shared" si="60"/>
        <v>Rhe'Onna|Bridges|rheonnabridges06@gmail.com|8</v>
      </c>
      <c r="AO393" s="48" t="str">
        <f t="shared" si="61"/>
        <v>Rhe'Onna|Bridges|8</v>
      </c>
      <c r="AP393" s="48" t="e">
        <f>INDEX(Transcripts_2021!$V$2:$V$324,MATCH($AN393,Transcripts_2021!$V$2:$V$324,0))</f>
        <v>#N/A</v>
      </c>
      <c r="AQ393" s="48" t="str">
        <f>INDEX(Transcripts_2021!$W$2:$W$324,MATCH($AO393,Transcripts_2021!$W$2:$W$324,0))</f>
        <v>Rhe'Onna|Bridges|8</v>
      </c>
      <c r="AR393" s="68" t="e">
        <f t="shared" si="62"/>
        <v>#N/A</v>
      </c>
      <c r="AS393" s="68" t="str">
        <f t="shared" si="63"/>
        <v>Yes</v>
      </c>
      <c r="AT393" s="48" t="str">
        <f t="shared" si="58"/>
        <v>0407</v>
      </c>
      <c r="AU393" s="48" t="str">
        <f>INDEX(Transcripts_2021!$AC$2:$AC$324,MATCH($AO393,Transcripts_2021!$W$2:$W$324,0))</f>
        <v>0205</v>
      </c>
      <c r="AV393" s="68" t="str">
        <f t="shared" si="59"/>
        <v>Yes</v>
      </c>
      <c r="AW393" s="68" t="e">
        <f>IF(INDEX(DropDowns!$E$3:$E$336,MATCH("*"&amp;$AF393&amp;"*",$AF$2:$AF$651,0))="","",INDEX(DropDowns!$E$3:$E$336,MATCH("*"&amp;$AF393&amp;"*",$AF$2:$AF$651,0)))</f>
        <v>#REF!</v>
      </c>
      <c r="AX393" s="68" t="e">
        <f>IF(INDEX(DropDowns!$E$3:$E$336,MATCH("*"&amp;$AG393&amp;"*",$AG$2:$AG$651,0))="","",INDEX(DropDowns!$E$3:$E$336,MATCH("*"&amp;$AG393&amp;"*",$AG$2:$AG$651,0)))</f>
        <v>#REF!</v>
      </c>
      <c r="AY393" s="48" t="str">
        <f t="shared" si="64"/>
        <v>0407-BRI-RH-0205</v>
      </c>
      <c r="AZ393" s="48" t="str">
        <f t="shared" si="65"/>
        <v>Meshuna Bridges</v>
      </c>
      <c r="BA393" s="48" t="str">
        <f>$AZ393&amp;COUNTIF($AZ393:$AZ$651,$AZ393)</f>
        <v>Meshuna Bridges1</v>
      </c>
      <c r="BB393" s="68" t="str">
        <f>IF(INDEX('AAYME 2021_List'!$B$3:$B$311,MATCH($A393,'AAYME 2021_List'!$A$3:$A$311,0))="Yes","Yes","No")</f>
        <v>No</v>
      </c>
      <c r="BC393" s="48" t="str">
        <f>IF(INDEX('AAYME 2021_List'!$A$3:$A$311,MATCH($A393,'AAYME 2021_List'!$A$3:$A$311,0))=$A393,INDEX('AAYME 2021_List'!$C$3:$C$311,MATCH($A393,'AAYME 2021_List'!$A$3:$A$311,0)),"")</f>
        <v>99-Not Selected</v>
      </c>
    </row>
    <row r="394" spans="1:55" x14ac:dyDescent="0.3">
      <c r="A394" s="48"/>
      <c r="B394" s="8">
        <v>408</v>
      </c>
      <c r="C394" s="143" t="s">
        <v>5563</v>
      </c>
      <c r="D394" s="143" t="s">
        <v>185</v>
      </c>
      <c r="E394" s="143" t="s">
        <v>335</v>
      </c>
      <c r="F394" s="143" t="s">
        <v>170</v>
      </c>
      <c r="H394" s="8">
        <v>6018139850</v>
      </c>
      <c r="I394" s="143" t="s">
        <v>340</v>
      </c>
      <c r="J394" s="143" t="s">
        <v>4633</v>
      </c>
      <c r="K394" s="143" t="s">
        <v>560</v>
      </c>
      <c r="L394" s="8" t="s">
        <v>5564</v>
      </c>
      <c r="M394" s="8" t="s">
        <v>3751</v>
      </c>
      <c r="N394" s="8" t="s">
        <v>5565</v>
      </c>
      <c r="O394" s="8">
        <v>6018139850</v>
      </c>
      <c r="P394" s="143" t="s">
        <v>2159</v>
      </c>
      <c r="Q394" s="143" t="s">
        <v>394</v>
      </c>
      <c r="R394" s="8" t="s">
        <v>5566</v>
      </c>
      <c r="S394" s="8" t="s">
        <v>5567</v>
      </c>
      <c r="T394" s="143" t="s">
        <v>214</v>
      </c>
      <c r="U394" s="143" t="s">
        <v>214</v>
      </c>
      <c r="V394" s="8" t="s">
        <v>488</v>
      </c>
      <c r="W394" s="8">
        <v>39206</v>
      </c>
      <c r="X394" s="8" t="s">
        <v>348</v>
      </c>
      <c r="Y394" s="143" t="s">
        <v>209</v>
      </c>
      <c r="Z394" s="8" t="s">
        <v>2114</v>
      </c>
      <c r="AE394" s="233" t="s">
        <v>48</v>
      </c>
      <c r="AF394" s="8" t="s">
        <v>5568</v>
      </c>
      <c r="AG394" s="8" t="s">
        <v>5569</v>
      </c>
      <c r="AI394" s="8" t="s">
        <v>2165</v>
      </c>
      <c r="AJ394" s="8" t="s">
        <v>5570</v>
      </c>
      <c r="AL394" s="48" t="str">
        <f>IF($U394="","",IF(RIGHT($U394,4)=", MS",INDEX(DropDowns!$G$4:$G$1251,MATCH(TRIM($U394),DropDowns!$F$4:$F$1251,0)),INDEX(DropDowns!$G$4:$G$1251,MATCH(TRIM($U394)&amp;", MS",DropDowns!$F$4:$F$1251,0))))</f>
        <v>Hinds</v>
      </c>
      <c r="AM394" s="48" t="s">
        <v>2130</v>
      </c>
      <c r="AN394" s="48" t="str">
        <f t="shared" si="60"/>
        <v>Abreala|Adams||7</v>
      </c>
      <c r="AO394" s="48" t="str">
        <f t="shared" si="61"/>
        <v>Abreala|Adams|7</v>
      </c>
      <c r="AP394" s="48" t="e">
        <f>INDEX(Transcripts_2021!$V$2:$V$324,MATCH($AN394,Transcripts_2021!$V$2:$V$324,0))</f>
        <v>#N/A</v>
      </c>
      <c r="AQ394" s="48" t="e">
        <f>INDEX(Transcripts_2021!$W$2:$W$324,MATCH($AO394,Transcripts_2021!$W$2:$W$324,0))</f>
        <v>#N/A</v>
      </c>
      <c r="AR394" s="68" t="e">
        <f t="shared" si="62"/>
        <v>#N/A</v>
      </c>
      <c r="AS394" s="68" t="e">
        <f t="shared" si="63"/>
        <v>#N/A</v>
      </c>
      <c r="AT394" s="48" t="str">
        <f t="shared" si="58"/>
        <v>0408</v>
      </c>
      <c r="AU394" s="48" t="e">
        <f>INDEX(Transcripts_2021!$AC$2:$AC$324,MATCH($AO394,Transcripts_2021!$W$2:$W$324,0))</f>
        <v>#N/A</v>
      </c>
      <c r="AV394" s="68" t="str">
        <f t="shared" si="59"/>
        <v>Yes</v>
      </c>
      <c r="AW394" s="68" t="e">
        <f>IF(INDEX(DropDowns!$E$3:$E$336,MATCH("*"&amp;$AF394&amp;"*",$AF$2:$AF$651,0))="","",INDEX(DropDowns!$E$3:$E$336,MATCH("*"&amp;$AF394&amp;"*",$AF$2:$AF$651,0)))</f>
        <v>#REF!</v>
      </c>
      <c r="AX394" s="68" t="e">
        <f>IF(INDEX(DropDowns!$E$3:$E$336,MATCH("*"&amp;$AG394&amp;"*",$AG$2:$AG$651,0))="","",INDEX(DropDowns!$E$3:$E$336,MATCH("*"&amp;$AG394&amp;"*",$AG$2:$AG$651,0)))</f>
        <v>#REF!</v>
      </c>
      <c r="AY394" s="48" t="e">
        <f t="shared" si="64"/>
        <v>#N/A</v>
      </c>
      <c r="AZ394" s="48" t="str">
        <f t="shared" si="65"/>
        <v>Danitra Martin</v>
      </c>
      <c r="BA394" s="48" t="str">
        <f>$AZ394&amp;COUNTIF($AZ394:$AZ$651,$AZ394)</f>
        <v>Danitra Martin1</v>
      </c>
      <c r="BB394" s="68" t="e">
        <f>IF(INDEX('AAYME 2021_List'!$B$3:$B$311,MATCH($A394,'AAYME 2021_List'!$A$3:$A$311,0))="Yes","Yes","No")</f>
        <v>#N/A</v>
      </c>
      <c r="BC394" s="8" t="s">
        <v>2131</v>
      </c>
    </row>
    <row r="395" spans="1:55" x14ac:dyDescent="0.3">
      <c r="A395" s="48" t="str">
        <f>$AT395&amp;"-"&amp;UPPER(LEFT($D395,3))&amp;"-"&amp;UPPER(LEFT($C395,2))&amp;"-"&amp;$AU395</f>
        <v>0409-JOR-JO-0250</v>
      </c>
      <c r="B395" s="8">
        <v>409</v>
      </c>
      <c r="C395" s="143" t="s">
        <v>2771</v>
      </c>
      <c r="D395" s="143" t="s">
        <v>1408</v>
      </c>
      <c r="E395" s="143" t="s">
        <v>335</v>
      </c>
      <c r="F395" s="143" t="s">
        <v>169</v>
      </c>
      <c r="G395" s="8" t="s">
        <v>5571</v>
      </c>
      <c r="H395" s="8">
        <v>6016679214</v>
      </c>
      <c r="I395" s="143" t="s">
        <v>340</v>
      </c>
      <c r="J395" s="143" t="s">
        <v>2435</v>
      </c>
      <c r="K395" s="143" t="s">
        <v>766</v>
      </c>
      <c r="L395" s="8" t="s">
        <v>5572</v>
      </c>
      <c r="M395" s="8" t="s">
        <v>1408</v>
      </c>
      <c r="N395" s="8" t="s">
        <v>5571</v>
      </c>
      <c r="O395" s="8">
        <v>6016679214</v>
      </c>
      <c r="P395" s="143" t="s">
        <v>2112</v>
      </c>
      <c r="Q395" s="143" t="s">
        <v>45</v>
      </c>
      <c r="R395" s="8" t="s">
        <v>5573</v>
      </c>
      <c r="T395" s="143" t="s">
        <v>345</v>
      </c>
      <c r="U395" s="143" t="s">
        <v>345</v>
      </c>
      <c r="V395" s="8" t="s">
        <v>488</v>
      </c>
      <c r="W395" s="8">
        <v>39056</v>
      </c>
      <c r="X395" s="8" t="s">
        <v>348</v>
      </c>
      <c r="Y395" s="143" t="s">
        <v>209</v>
      </c>
      <c r="Z395" s="8" t="s">
        <v>2114</v>
      </c>
      <c r="AB395" s="8" t="s">
        <v>2115</v>
      </c>
      <c r="AE395" s="233" t="s">
        <v>49</v>
      </c>
      <c r="AF395" s="8" t="s">
        <v>5574</v>
      </c>
      <c r="AG395" s="8" t="s">
        <v>5575</v>
      </c>
      <c r="AI395" s="8" t="s">
        <v>396</v>
      </c>
      <c r="AL395" s="48" t="str">
        <f>IF($U395="","",IF(RIGHT($U395,4)=", MS",INDEX(DropDowns!$G$4:$G$1251,MATCH(TRIM($U395),DropDowns!$F$4:$F$1251,0)),INDEX(DropDowns!$G$4:$G$1251,MATCH(TRIM($U395)&amp;", MS",DropDowns!$F$4:$F$1251,0))))</f>
        <v>Hinds</v>
      </c>
      <c r="AM395" s="48" t="str">
        <f>IF(INDEX('AAYME 2021_List'!$A$3:$A$311,MATCH($A395,'AAYME 2021_List'!$A$3:$A$311,0))=$A395,INDEX('AAYME 2021_List'!$AC$3:$AC$311,MATCH($A395,'AAYME 2021_List'!$A$3:$A$311,0)),"")</f>
        <v>Hinds</v>
      </c>
      <c r="AN395" s="48" t="str">
        <f t="shared" si="60"/>
        <v>Joshua|Jordan|lashandawjordan@yahoo.com|7</v>
      </c>
      <c r="AO395" s="48" t="str">
        <f t="shared" si="61"/>
        <v>Joshua|Jordan|7</v>
      </c>
      <c r="AP395" s="48" t="str">
        <f>INDEX(Transcripts_2021!$V$2:$V$324,MATCH($AN395,Transcripts_2021!$V$2:$V$324,0))</f>
        <v>Joshua|Jordan|lashandawjordan@yahoo.com|7</v>
      </c>
      <c r="AQ395" s="48" t="str">
        <f>INDEX(Transcripts_2021!$W$2:$W$324,MATCH($AO395,Transcripts_2021!$W$2:$W$324,0))</f>
        <v>Joshua|Jordan|7</v>
      </c>
      <c r="AR395" s="68" t="str">
        <f t="shared" si="62"/>
        <v>Yes</v>
      </c>
      <c r="AS395" s="68" t="str">
        <f t="shared" si="63"/>
        <v>Yes</v>
      </c>
      <c r="AT395" s="48" t="str">
        <f t="shared" si="58"/>
        <v>0409</v>
      </c>
      <c r="AU395" s="48" t="str">
        <f>INDEX(Transcripts_2021!$AC$2:$AC$324,MATCH($AO395,Transcripts_2021!$W$2:$W$324,0))</f>
        <v>0250</v>
      </c>
      <c r="AV395" s="68" t="str">
        <f t="shared" si="59"/>
        <v>Yes</v>
      </c>
      <c r="AW395" s="68" t="e">
        <f>IF(INDEX(DropDowns!$E$3:$E$336,MATCH("*"&amp;$AF395&amp;"*",$AF$2:$AF$651,0))="","",INDEX(DropDowns!$E$3:$E$336,MATCH("*"&amp;$AF395&amp;"*",$AF$2:$AF$651,0)))</f>
        <v>#REF!</v>
      </c>
      <c r="AX395" s="68" t="e">
        <f>IF(INDEX(DropDowns!$E$3:$E$336,MATCH("*"&amp;$AG395&amp;"*",$AG$2:$AG$651,0))="","",INDEX(DropDowns!$E$3:$E$336,MATCH("*"&amp;$AG395&amp;"*",$AG$2:$AG$651,0)))</f>
        <v>#REF!</v>
      </c>
      <c r="AY395" s="48" t="str">
        <f t="shared" si="64"/>
        <v>0409-JOR-JO-0250</v>
      </c>
      <c r="AZ395" s="48" t="str">
        <f t="shared" si="65"/>
        <v>Lashanda Jordan</v>
      </c>
      <c r="BA395" s="48" t="str">
        <f>$AZ395&amp;COUNTIF($AZ395:$AZ$651,$AZ395)</f>
        <v>Lashanda Jordan1</v>
      </c>
      <c r="BB395" s="68" t="str">
        <f>IF(INDEX('AAYME 2021_List'!$B$3:$B$311,MATCH($A395,'AAYME 2021_List'!$A$3:$A$311,0))="Yes","Yes","No")</f>
        <v>Yes</v>
      </c>
      <c r="BC395" s="48" t="str">
        <f>IF(INDEX('AAYME 2021_List'!$A$3:$A$311,MATCH($A395,'AAYME 2021_List'!$A$3:$A$311,0))=$A395,INDEX('AAYME 2021_List'!$C$3:$C$311,MATCH($A395,'AAYME 2021_List'!$A$3:$A$311,0)),"")</f>
        <v>07-Alternate</v>
      </c>
    </row>
    <row r="396" spans="1:55" x14ac:dyDescent="0.3">
      <c r="A396" s="146" t="str">
        <f>$AT396&amp;"-"&amp;UPPER(LEFT($D396,3))&amp;"-"&amp;UPPER(LEFT($C396,2))&amp;"-"&amp;$AU396</f>
        <v>0410-WIL-JA-0019</v>
      </c>
      <c r="B396" s="8">
        <v>410</v>
      </c>
      <c r="C396" s="143" t="s">
        <v>5576</v>
      </c>
      <c r="D396" s="143" t="s">
        <v>884</v>
      </c>
      <c r="E396" s="143" t="s">
        <v>335</v>
      </c>
      <c r="F396" s="143" t="s">
        <v>170</v>
      </c>
      <c r="G396" s="8" t="s">
        <v>5577</v>
      </c>
      <c r="H396" s="8">
        <v>6012787075</v>
      </c>
      <c r="I396" s="143" t="s">
        <v>401</v>
      </c>
      <c r="J396" s="143" t="s">
        <v>2435</v>
      </c>
      <c r="K396" s="143" t="s">
        <v>766</v>
      </c>
      <c r="L396" s="8" t="s">
        <v>5578</v>
      </c>
      <c r="M396" s="8" t="s">
        <v>884</v>
      </c>
      <c r="N396" s="8" t="s">
        <v>5579</v>
      </c>
      <c r="O396" s="8">
        <v>6012017750</v>
      </c>
      <c r="P396" s="143" t="s">
        <v>2112</v>
      </c>
      <c r="Q396" s="143" t="s">
        <v>45</v>
      </c>
      <c r="R396" s="8" t="s">
        <v>5580</v>
      </c>
      <c r="T396" s="143" t="s">
        <v>214</v>
      </c>
      <c r="U396" s="143" t="s">
        <v>214</v>
      </c>
      <c r="V396" s="8" t="s">
        <v>488</v>
      </c>
      <c r="W396" s="8">
        <v>39209</v>
      </c>
      <c r="X396" s="8" t="s">
        <v>348</v>
      </c>
      <c r="Y396" s="143" t="s">
        <v>209</v>
      </c>
      <c r="Z396" s="8" t="s">
        <v>2114</v>
      </c>
      <c r="AB396" s="8" t="s">
        <v>2115</v>
      </c>
      <c r="AD396" s="8" t="s">
        <v>2252</v>
      </c>
      <c r="AE396" s="233" t="s">
        <v>48</v>
      </c>
      <c r="AF396" s="8" t="s">
        <v>5581</v>
      </c>
      <c r="AG396" s="8" t="s">
        <v>5582</v>
      </c>
      <c r="AH396" s="8" t="s">
        <v>5583</v>
      </c>
      <c r="AI396" s="8" t="s">
        <v>459</v>
      </c>
      <c r="AL396" s="48" t="str">
        <f>IF($U396="","",IF(RIGHT($U396,4)=", MS",INDEX(DropDowns!$G$4:$G$1251,MATCH(TRIM($U396),DropDowns!$F$4:$F$1251,0)),INDEX(DropDowns!$G$4:$G$1251,MATCH(TRIM($U396)&amp;", MS",DropDowns!$F$4:$F$1251,0))))</f>
        <v>Hinds</v>
      </c>
      <c r="AM396" s="48" t="str">
        <f>IF(INDEX('AAYME 2021_List'!$A$3:$A$311,MATCH($A396,'AAYME 2021_List'!$A$3:$A$311,0))=$A396,INDEX('AAYME 2021_List'!$AC$3:$AC$311,MATCH($A396,'AAYME 2021_List'!$A$3:$A$311,0)),"")</f>
        <v>Hinds</v>
      </c>
      <c r="AN396" s="48" t="str">
        <f t="shared" si="60"/>
        <v>Jailyn|Williams|jlowill2007@gmail.com|8</v>
      </c>
      <c r="AO396" s="48" t="str">
        <f t="shared" si="61"/>
        <v>Jailyn|Williams|8</v>
      </c>
      <c r="AP396" s="48" t="str">
        <f>INDEX(Transcripts_2021!$V$2:$V$324,MATCH($AN396,Transcripts_2021!$V$2:$V$324,0))</f>
        <v>Jailyn|Williams|jlowill2007@gmail.com|8</v>
      </c>
      <c r="AQ396" s="48" t="str">
        <f>INDEX(Transcripts_2021!$W$2:$W$324,MATCH($AO396,Transcripts_2021!$W$2:$W$324,0))</f>
        <v>Jailyn|Williams|8</v>
      </c>
      <c r="AR396" s="68" t="str">
        <f t="shared" si="62"/>
        <v>Yes</v>
      </c>
      <c r="AS396" s="68" t="str">
        <f t="shared" si="63"/>
        <v>Yes</v>
      </c>
      <c r="AT396" s="48" t="str">
        <f t="shared" si="58"/>
        <v>0410</v>
      </c>
      <c r="AU396" s="48" t="str">
        <f>INDEX(Transcripts_2021!$AC$2:$AC$324,MATCH($AO396,Transcripts_2021!$W$2:$W$324,0))</f>
        <v>0019</v>
      </c>
      <c r="AV396" s="68" t="str">
        <f t="shared" si="59"/>
        <v>Yes</v>
      </c>
      <c r="AW396" s="68" t="e">
        <f>IF(INDEX(DropDowns!$E$3:$E$336,MATCH("*"&amp;$AF396&amp;"*",$AF$2:$AF$651,0))="","",INDEX(DropDowns!$E$3:$E$336,MATCH("*"&amp;$AF396&amp;"*",$AF$2:$AF$651,0)))</f>
        <v>#VALUE!</v>
      </c>
      <c r="AX396" s="68" t="e">
        <f>IF(INDEX(DropDowns!$E$3:$E$336,MATCH("*"&amp;$AG396&amp;"*",$AG$2:$AG$651,0))="","",INDEX(DropDowns!$E$3:$E$336,MATCH("*"&amp;$AG396&amp;"*",$AG$2:$AG$651,0)))</f>
        <v>#VALUE!</v>
      </c>
      <c r="AY396" s="48" t="str">
        <f t="shared" si="64"/>
        <v>0410-WIL-JA-0019</v>
      </c>
      <c r="AZ396" s="48" t="str">
        <f t="shared" si="65"/>
        <v>Charlean Williams</v>
      </c>
      <c r="BA396" s="48" t="str">
        <f>$AZ396&amp;COUNTIF($AZ396:$AZ$651,$AZ396)</f>
        <v>Charlean Williams1</v>
      </c>
      <c r="BB396" s="68" t="str">
        <f>IF(INDEX('AAYME 2021_List'!$B$3:$B$311,MATCH($A396,'AAYME 2021_List'!$A$3:$A$311,0))="Yes","Yes","No")</f>
        <v>No</v>
      </c>
      <c r="BC396" s="48" t="str">
        <f>IF(INDEX('AAYME 2021_List'!$A$3:$A$311,MATCH($A396,'AAYME 2021_List'!$A$3:$A$311,0))=$A396,INDEX('AAYME 2021_List'!$C$3:$C$311,MATCH($A396,'AAYME 2021_List'!$A$3:$A$311,0)),"")</f>
        <v>99-Not Selected</v>
      </c>
    </row>
    <row r="397" spans="1:55" x14ac:dyDescent="0.3">
      <c r="A397" s="48"/>
      <c r="B397" s="8">
        <v>411</v>
      </c>
      <c r="C397" s="143" t="s">
        <v>1170</v>
      </c>
      <c r="D397" s="143" t="s">
        <v>5487</v>
      </c>
      <c r="E397" s="143" t="s">
        <v>335</v>
      </c>
      <c r="F397" s="143" t="s">
        <v>169</v>
      </c>
      <c r="G397" s="8" t="s">
        <v>5584</v>
      </c>
      <c r="H397" s="8">
        <v>6019341178</v>
      </c>
      <c r="I397" s="143" t="s">
        <v>401</v>
      </c>
      <c r="J397" s="143" t="s">
        <v>5319</v>
      </c>
      <c r="K397" s="143" t="s">
        <v>5320</v>
      </c>
      <c r="L397" s="8" t="s">
        <v>5585</v>
      </c>
      <c r="M397" s="8" t="s">
        <v>5487</v>
      </c>
      <c r="N397" s="8" t="s">
        <v>5586</v>
      </c>
      <c r="O397" s="8">
        <v>6019385119</v>
      </c>
      <c r="P397" s="143" t="s">
        <v>2112</v>
      </c>
      <c r="Q397" s="143" t="s">
        <v>45</v>
      </c>
      <c r="R397" s="8" t="s">
        <v>5587</v>
      </c>
      <c r="T397" s="143" t="s">
        <v>5324</v>
      </c>
      <c r="U397" s="143" t="s">
        <v>5324</v>
      </c>
      <c r="V397" s="8" t="s">
        <v>488</v>
      </c>
      <c r="W397" s="8">
        <v>39305</v>
      </c>
      <c r="X397" s="8" t="s">
        <v>348</v>
      </c>
      <c r="Y397" s="143" t="s">
        <v>222</v>
      </c>
      <c r="Z397" s="8" t="s">
        <v>2114</v>
      </c>
      <c r="AB397" s="8" t="s">
        <v>2115</v>
      </c>
      <c r="AE397" s="233" t="s">
        <v>48</v>
      </c>
      <c r="AF397" s="8" t="s">
        <v>5588</v>
      </c>
      <c r="AG397" s="8" t="s">
        <v>5589</v>
      </c>
      <c r="AH397" s="8" t="s">
        <v>5590</v>
      </c>
      <c r="AI397" s="8" t="s">
        <v>2165</v>
      </c>
      <c r="AJ397" s="8" t="s">
        <v>5591</v>
      </c>
      <c r="AK397" s="8" t="s">
        <v>5592</v>
      </c>
      <c r="AL397" s="48" t="str">
        <f>IF($U397="","",IF(RIGHT($U397,4)=", MS",INDEX(DropDowns!$G$4:$G$1251,MATCH(TRIM($U397),DropDowns!$F$4:$F$1251,0)),INDEX(DropDowns!$G$4:$G$1251,MATCH(TRIM($U397)&amp;", MS",DropDowns!$F$4:$F$1251,0))))</f>
        <v>Lauderdale</v>
      </c>
      <c r="AM397" s="48" t="s">
        <v>2130</v>
      </c>
      <c r="AN397" s="48" t="str">
        <f t="shared" si="60"/>
        <v>Ethan|Wright|ewright33@mpsdconnect.org|8</v>
      </c>
      <c r="AO397" s="48" t="str">
        <f t="shared" si="61"/>
        <v>Ethan|Wright|8</v>
      </c>
      <c r="AP397" s="48" t="e">
        <f>INDEX(Transcripts_2021!$V$2:$V$324,MATCH($AN397,Transcripts_2021!$V$2:$V$324,0))</f>
        <v>#N/A</v>
      </c>
      <c r="AQ397" s="48" t="e">
        <f>INDEX(Transcripts_2021!$W$2:$W$324,MATCH($AO397,Transcripts_2021!$W$2:$W$324,0))</f>
        <v>#N/A</v>
      </c>
      <c r="AR397" s="68" t="e">
        <f t="shared" si="62"/>
        <v>#N/A</v>
      </c>
      <c r="AS397" s="68" t="e">
        <f t="shared" si="63"/>
        <v>#N/A</v>
      </c>
      <c r="AT397" s="48" t="str">
        <f t="shared" si="58"/>
        <v>0411</v>
      </c>
      <c r="AU397" s="48" t="e">
        <f>INDEX(Transcripts_2021!$AC$2:$AC$324,MATCH($AO397,Transcripts_2021!$W$2:$W$324,0))</f>
        <v>#N/A</v>
      </c>
      <c r="AV397" s="68" t="str">
        <f t="shared" si="59"/>
        <v>Yes</v>
      </c>
      <c r="AW397" s="68" t="e">
        <f>IF(INDEX(DropDowns!$E$3:$E$336,MATCH("*"&amp;$AF397&amp;"*",$AF$2:$AF$651,0))="","",INDEX(DropDowns!$E$3:$E$336,MATCH("*"&amp;$AF397&amp;"*",$AF$2:$AF$651,0)))</f>
        <v>#REF!</v>
      </c>
      <c r="AX397" s="68" t="e">
        <f>IF(INDEX(DropDowns!$E$3:$E$336,MATCH("*"&amp;$AG397&amp;"*",$AG$2:$AG$651,0))="","",INDEX(DropDowns!$E$3:$E$336,MATCH("*"&amp;$AG397&amp;"*",$AG$2:$AG$651,0)))</f>
        <v>#REF!</v>
      </c>
      <c r="AY397" s="48" t="e">
        <f t="shared" si="64"/>
        <v>#N/A</v>
      </c>
      <c r="AZ397" s="48" t="str">
        <f t="shared" si="65"/>
        <v>Dawn Wright</v>
      </c>
      <c r="BA397" s="48" t="str">
        <f>$AZ397&amp;COUNTIF($AZ397:$AZ$651,$AZ397)</f>
        <v>Dawn Wright1</v>
      </c>
      <c r="BB397" s="68" t="e">
        <f>IF(INDEX('AAYME 2021_List'!$B$3:$B$311,MATCH($A397,'AAYME 2021_List'!$A$3:$A$311,0))="Yes","Yes","No")</f>
        <v>#N/A</v>
      </c>
      <c r="BC397" s="8" t="s">
        <v>2131</v>
      </c>
    </row>
    <row r="398" spans="1:55" x14ac:dyDescent="0.3">
      <c r="A398" s="48"/>
      <c r="B398" s="8">
        <v>412</v>
      </c>
      <c r="C398" s="143" t="s">
        <v>1601</v>
      </c>
      <c r="D398" s="143" t="s">
        <v>1718</v>
      </c>
      <c r="E398" s="143" t="s">
        <v>335</v>
      </c>
      <c r="F398" s="143" t="s">
        <v>169</v>
      </c>
      <c r="G398" s="8" t="s">
        <v>1608</v>
      </c>
      <c r="H398" s="8">
        <v>6628974730</v>
      </c>
      <c r="I398" s="143" t="s">
        <v>401</v>
      </c>
      <c r="J398" s="143" t="s">
        <v>3758</v>
      </c>
      <c r="K398" s="143" t="s">
        <v>5593</v>
      </c>
      <c r="L398" s="8" t="s">
        <v>1606</v>
      </c>
      <c r="M398" s="8" t="s">
        <v>1723</v>
      </c>
      <c r="N398" s="8" t="s">
        <v>1608</v>
      </c>
      <c r="O398" s="8">
        <v>6628971959</v>
      </c>
      <c r="P398" s="143" t="s">
        <v>2112</v>
      </c>
      <c r="Q398" s="143" t="s">
        <v>394</v>
      </c>
      <c r="R398" s="8" t="s">
        <v>1721</v>
      </c>
      <c r="T398" s="143" t="s">
        <v>1605</v>
      </c>
      <c r="U398" s="143" t="s">
        <v>1605</v>
      </c>
      <c r="V398" s="8" t="s">
        <v>488</v>
      </c>
      <c r="W398" s="8">
        <v>38930</v>
      </c>
      <c r="X398" s="8" t="s">
        <v>348</v>
      </c>
      <c r="Y398" s="143" t="s">
        <v>226</v>
      </c>
      <c r="Z398" s="8" t="s">
        <v>2114</v>
      </c>
      <c r="AB398" s="8" t="s">
        <v>2115</v>
      </c>
      <c r="AE398" s="233" t="s">
        <v>48</v>
      </c>
      <c r="AF398" s="8" t="s">
        <v>5594</v>
      </c>
      <c r="AI398" s="8" t="s">
        <v>369</v>
      </c>
      <c r="AL398" s="48" t="str">
        <f>IF($U398="","",IF(RIGHT($U398,4)=", MS",INDEX(DropDowns!$G$4:$G$1251,MATCH(TRIM($U398),DropDowns!$F$4:$F$1251,0)),INDEX(DropDowns!$G$4:$G$1251,MATCH(TRIM($U398)&amp;", MS",DropDowns!$F$4:$F$1251,0))))</f>
        <v>Leflore</v>
      </c>
      <c r="AM398" s="48" t="s">
        <v>2130</v>
      </c>
      <c r="AN398" s="48" t="str">
        <f t="shared" si="60"/>
        <v>Kelstin|Holmes|makeda_chandler@yahoo.com|8</v>
      </c>
      <c r="AO398" s="48" t="str">
        <f t="shared" si="61"/>
        <v>Kelstin|Holmes|8</v>
      </c>
      <c r="AP398" s="48" t="e">
        <f>INDEX(Transcripts_2021!$V$2:$V$324,MATCH($AN398,Transcripts_2021!$V$2:$V$324,0))</f>
        <v>#N/A</v>
      </c>
      <c r="AQ398" s="48" t="e">
        <f>INDEX(Transcripts_2021!$W$2:$W$324,MATCH($AO398,Transcripts_2021!$W$2:$W$324,0))</f>
        <v>#N/A</v>
      </c>
      <c r="AR398" s="68" t="e">
        <f t="shared" si="62"/>
        <v>#N/A</v>
      </c>
      <c r="AS398" s="68" t="e">
        <f t="shared" si="63"/>
        <v>#N/A</v>
      </c>
      <c r="AT398" s="48" t="str">
        <f t="shared" si="58"/>
        <v>0412</v>
      </c>
      <c r="AU398" s="48" t="e">
        <f>INDEX(Transcripts_2021!$AC$2:$AC$324,MATCH($AO398,Transcripts_2021!$W$2:$W$324,0))</f>
        <v>#N/A</v>
      </c>
      <c r="AV398" s="68" t="str">
        <f t="shared" si="59"/>
        <v>Yes</v>
      </c>
      <c r="AW398" s="68" t="e">
        <f>IF(INDEX(DropDowns!$E$3:$E$336,MATCH("*"&amp;$AF398&amp;"*",$AF$2:$AF$651,0))="","",INDEX(DropDowns!$E$3:$E$336,MATCH("*"&amp;$AF398&amp;"*",$AF$2:$AF$651,0)))</f>
        <v>#VALUE!</v>
      </c>
      <c r="AX398" s="68" t="str">
        <f>IF(INDEX(DropDowns!$E$3:$E$336,MATCH("*"&amp;$AG398&amp;"*",$AG$2:$AG$651,0))="","",INDEX(DropDowns!$E$3:$E$336,MATCH("*"&amp;$AG398&amp;"*",$AG$2:$AG$651,0)))</f>
        <v>Acid</v>
      </c>
      <c r="AY398" s="48" t="e">
        <f t="shared" si="64"/>
        <v>#N/A</v>
      </c>
      <c r="AZ398" s="48" t="str">
        <f t="shared" si="65"/>
        <v>Makeda Chandler</v>
      </c>
      <c r="BA398" s="48" t="str">
        <f>$AZ398&amp;COUNTIF($AZ398:$AZ$651,$AZ398)</f>
        <v>Makeda Chandler1</v>
      </c>
      <c r="BB398" s="68" t="e">
        <f>IF(INDEX('AAYME 2021_List'!$B$3:$B$311,MATCH($A398,'AAYME 2021_List'!$A$3:$A$311,0))="Yes","Yes","No")</f>
        <v>#N/A</v>
      </c>
      <c r="BC398" s="8" t="s">
        <v>2131</v>
      </c>
    </row>
    <row r="399" spans="1:55" x14ac:dyDescent="0.3">
      <c r="A399" s="48"/>
      <c r="B399" s="8">
        <v>413</v>
      </c>
      <c r="C399" s="143" t="s">
        <v>5595</v>
      </c>
      <c r="D399" s="143" t="s">
        <v>2615</v>
      </c>
      <c r="E399" s="143" t="s">
        <v>335</v>
      </c>
      <c r="F399" s="143" t="s">
        <v>169</v>
      </c>
      <c r="G399" s="8" t="s">
        <v>5596</v>
      </c>
      <c r="H399" s="8">
        <v>6622991719</v>
      </c>
      <c r="I399" s="143" t="s">
        <v>376</v>
      </c>
      <c r="J399" s="143" t="s">
        <v>3506</v>
      </c>
      <c r="K399" s="143" t="s">
        <v>2315</v>
      </c>
      <c r="L399" s="8" t="s">
        <v>5597</v>
      </c>
      <c r="M399" s="8" t="s">
        <v>708</v>
      </c>
      <c r="N399" s="8" t="s">
        <v>5598</v>
      </c>
      <c r="O399" s="8">
        <v>6622990485</v>
      </c>
      <c r="P399" s="143" t="s">
        <v>2112</v>
      </c>
      <c r="Q399" s="143" t="s">
        <v>394</v>
      </c>
      <c r="R399" s="8" t="s">
        <v>5599</v>
      </c>
      <c r="T399" s="143" t="s">
        <v>831</v>
      </c>
      <c r="U399" s="143" t="s">
        <v>831</v>
      </c>
      <c r="V399" s="8" t="s">
        <v>488</v>
      </c>
      <c r="W399" s="8">
        <v>38930</v>
      </c>
      <c r="X399" s="8" t="s">
        <v>348</v>
      </c>
      <c r="Y399" s="143" t="s">
        <v>226</v>
      </c>
      <c r="Z399" s="8" t="s">
        <v>2114</v>
      </c>
      <c r="AB399" s="8" t="s">
        <v>2115</v>
      </c>
      <c r="AE399" s="233" t="s">
        <v>49</v>
      </c>
      <c r="AF399" s="8" t="s">
        <v>5600</v>
      </c>
      <c r="AG399" s="8" t="s">
        <v>5601</v>
      </c>
      <c r="AI399" s="8" t="s">
        <v>369</v>
      </c>
      <c r="AL399" s="48" t="str">
        <f>IF($U399="","",IF(RIGHT($U399,4)=", MS",INDEX(DropDowns!$G$4:$G$1251,MATCH(TRIM($U399),DropDowns!$F$4:$F$1251,0)),INDEX(DropDowns!$G$4:$G$1251,MATCH(TRIM($U399)&amp;", MS",DropDowns!$F$4:$F$1251,0))))</f>
        <v>Leflore</v>
      </c>
      <c r="AM399" s="48" t="s">
        <v>2130</v>
      </c>
      <c r="AN399" s="48" t="str">
        <f t="shared" si="60"/>
        <v>Kaylen|Gardner|ksgardner2006@gmail.com|9</v>
      </c>
      <c r="AO399" s="48" t="str">
        <f t="shared" si="61"/>
        <v>Kaylen|Gardner|9</v>
      </c>
      <c r="AP399" s="48" t="e">
        <f>INDEX(Transcripts_2021!$V$2:$V$324,MATCH($AN399,Transcripts_2021!$V$2:$V$324,0))</f>
        <v>#N/A</v>
      </c>
      <c r="AQ399" s="48" t="e">
        <f>INDEX(Transcripts_2021!$W$2:$W$324,MATCH($AO399,Transcripts_2021!$W$2:$W$324,0))</f>
        <v>#N/A</v>
      </c>
      <c r="AR399" s="68" t="e">
        <f t="shared" si="62"/>
        <v>#N/A</v>
      </c>
      <c r="AS399" s="68" t="e">
        <f t="shared" si="63"/>
        <v>#N/A</v>
      </c>
      <c r="AT399" s="48" t="str">
        <f t="shared" si="58"/>
        <v>0413</v>
      </c>
      <c r="AU399" s="48" t="e">
        <f>INDEX(Transcripts_2021!$AC$2:$AC$324,MATCH($AO399,Transcripts_2021!$W$2:$W$324,0))</f>
        <v>#N/A</v>
      </c>
      <c r="AV399" s="68" t="str">
        <f t="shared" si="59"/>
        <v>Yes</v>
      </c>
      <c r="AW399" s="68" t="e">
        <f>IF(INDEX(DropDowns!$E$3:$E$336,MATCH("*"&amp;$AF399&amp;"*",$AF$2:$AF$651,0))="","",INDEX(DropDowns!$E$3:$E$336,MATCH("*"&amp;$AF399&amp;"*",$AF$2:$AF$651,0)))</f>
        <v>#REF!</v>
      </c>
      <c r="AX399" s="68" t="e">
        <f>IF(INDEX(DropDowns!$E$3:$E$336,MATCH("*"&amp;$AG399&amp;"*",$AG$2:$AG$651,0))="","",INDEX(DropDowns!$E$3:$E$336,MATCH("*"&amp;$AG399&amp;"*",$AG$2:$AG$651,0)))</f>
        <v>#REF!</v>
      </c>
      <c r="AY399" s="48" t="e">
        <f t="shared" si="64"/>
        <v>#N/A</v>
      </c>
      <c r="AZ399" s="48" t="str">
        <f t="shared" si="65"/>
        <v>Letitia Coleman</v>
      </c>
      <c r="BA399" s="48" t="str">
        <f>$AZ399&amp;COUNTIF($AZ399:$AZ$651,$AZ399)</f>
        <v>Letitia Coleman2</v>
      </c>
      <c r="BB399" s="68" t="e">
        <f>IF(INDEX('AAYME 2021_List'!$B$3:$B$311,MATCH($A399,'AAYME 2021_List'!$A$3:$A$311,0))="Yes","Yes","No")</f>
        <v>#N/A</v>
      </c>
      <c r="BC399" s="8" t="s">
        <v>2131</v>
      </c>
    </row>
    <row r="400" spans="1:55" x14ac:dyDescent="0.3">
      <c r="A400" s="48"/>
      <c r="B400" s="8">
        <v>414</v>
      </c>
      <c r="C400" s="143" t="s">
        <v>5602</v>
      </c>
      <c r="D400" s="143" t="s">
        <v>2615</v>
      </c>
      <c r="E400" s="143" t="s">
        <v>335</v>
      </c>
      <c r="F400" s="143" t="s">
        <v>169</v>
      </c>
      <c r="G400" s="8" t="s">
        <v>5603</v>
      </c>
      <c r="H400" s="8">
        <v>6622991497</v>
      </c>
      <c r="I400" s="143" t="s">
        <v>376</v>
      </c>
      <c r="J400" s="143" t="s">
        <v>5604</v>
      </c>
      <c r="K400" s="143" t="s">
        <v>2315</v>
      </c>
      <c r="L400" s="8" t="s">
        <v>5597</v>
      </c>
      <c r="M400" s="8" t="s">
        <v>708</v>
      </c>
      <c r="N400" s="8" t="s">
        <v>5598</v>
      </c>
      <c r="O400" s="8">
        <v>6622990485</v>
      </c>
      <c r="P400" s="143" t="s">
        <v>2112</v>
      </c>
      <c r="Q400" s="143" t="s">
        <v>394</v>
      </c>
      <c r="R400" s="8" t="s">
        <v>5599</v>
      </c>
      <c r="T400" s="143" t="s">
        <v>831</v>
      </c>
      <c r="U400" s="143" t="s">
        <v>831</v>
      </c>
      <c r="V400" s="8" t="s">
        <v>488</v>
      </c>
      <c r="W400" s="8">
        <v>38930</v>
      </c>
      <c r="X400" s="8" t="s">
        <v>348</v>
      </c>
      <c r="Y400" s="143" t="s">
        <v>226</v>
      </c>
      <c r="Z400" s="8" t="s">
        <v>2114</v>
      </c>
      <c r="AB400" s="8" t="s">
        <v>2115</v>
      </c>
      <c r="AE400" s="233" t="s">
        <v>49</v>
      </c>
      <c r="AF400" s="8" t="s">
        <v>5605</v>
      </c>
      <c r="AI400" s="8" t="s">
        <v>369</v>
      </c>
      <c r="AL400" s="48" t="str">
        <f>IF($U400="","",IF(RIGHT($U400,4)=", MS",INDEX(DropDowns!$G$4:$G$1251,MATCH(TRIM($U400),DropDowns!$F$4:$F$1251,0)),INDEX(DropDowns!$G$4:$G$1251,MATCH(TRIM($U400)&amp;", MS",DropDowns!$F$4:$F$1251,0))))</f>
        <v>Leflore</v>
      </c>
      <c r="AM400" s="48" t="s">
        <v>2130</v>
      </c>
      <c r="AN400" s="48" t="str">
        <f t="shared" si="60"/>
        <v>Kameron|Gardner|bamxbam14@icloud.com|9</v>
      </c>
      <c r="AO400" s="48" t="str">
        <f t="shared" si="61"/>
        <v>Kameron|Gardner|9</v>
      </c>
      <c r="AP400" s="48" t="e">
        <f>INDEX(Transcripts_2021!$V$2:$V$324,MATCH($AN400,Transcripts_2021!$V$2:$V$324,0))</f>
        <v>#N/A</v>
      </c>
      <c r="AQ400" s="48" t="e">
        <f>INDEX(Transcripts_2021!$W$2:$W$324,MATCH($AO400,Transcripts_2021!$W$2:$W$324,0))</f>
        <v>#N/A</v>
      </c>
      <c r="AR400" s="68" t="e">
        <f t="shared" si="62"/>
        <v>#N/A</v>
      </c>
      <c r="AS400" s="68" t="e">
        <f t="shared" si="63"/>
        <v>#N/A</v>
      </c>
      <c r="AT400" s="48" t="str">
        <f t="shared" si="58"/>
        <v>0414</v>
      </c>
      <c r="AU400" s="48" t="e">
        <f>INDEX(Transcripts_2021!$AC$2:$AC$324,MATCH($AO400,Transcripts_2021!$W$2:$W$324,0))</f>
        <v>#N/A</v>
      </c>
      <c r="AV400" s="68" t="str">
        <f t="shared" si="59"/>
        <v>Yes</v>
      </c>
      <c r="AW400" s="68" t="e">
        <f>IF(INDEX(DropDowns!$E$3:$E$336,MATCH("*"&amp;$AF400&amp;"*",$AF$2:$AF$651,0))="","",INDEX(DropDowns!$E$3:$E$336,MATCH("*"&amp;$AF400&amp;"*",$AF$2:$AF$651,0)))</f>
        <v>#REF!</v>
      </c>
      <c r="AX400" s="68" t="str">
        <f>IF(INDEX(DropDowns!$E$3:$E$336,MATCH("*"&amp;$AG400&amp;"*",$AG$2:$AG$651,0))="","",INDEX(DropDowns!$E$3:$E$336,MATCH("*"&amp;$AG400&amp;"*",$AG$2:$AG$651,0)))</f>
        <v>Acid</v>
      </c>
      <c r="AY400" s="48" t="e">
        <f t="shared" si="64"/>
        <v>#N/A</v>
      </c>
      <c r="AZ400" s="48" t="str">
        <f t="shared" si="65"/>
        <v>Letitia Coleman</v>
      </c>
      <c r="BA400" s="48" t="str">
        <f>$AZ400&amp;COUNTIF($AZ400:$AZ$651,$AZ400)</f>
        <v>Letitia Coleman1</v>
      </c>
      <c r="BB400" s="68" t="e">
        <f>IF(INDEX('AAYME 2021_List'!$B$3:$B$311,MATCH($A400,'AAYME 2021_List'!$A$3:$A$311,0))="Yes","Yes","No")</f>
        <v>#N/A</v>
      </c>
      <c r="BC400" s="8" t="s">
        <v>2131</v>
      </c>
    </row>
    <row r="401" spans="1:55" x14ac:dyDescent="0.3">
      <c r="A401" s="48" t="str">
        <f>$AT401&amp;"-"&amp;UPPER(LEFT($D401,3))&amp;"-"&amp;UPPER(LEFT($C401,2))&amp;"-"&amp;$AU401</f>
        <v>0415-RID-SY-0091</v>
      </c>
      <c r="B401" s="8">
        <v>415</v>
      </c>
      <c r="C401" s="143" t="s">
        <v>4015</v>
      </c>
      <c r="D401" s="143" t="s">
        <v>5606</v>
      </c>
      <c r="E401" s="143" t="s">
        <v>335</v>
      </c>
      <c r="F401" s="143" t="s">
        <v>170</v>
      </c>
      <c r="G401" s="8" t="s">
        <v>5607</v>
      </c>
      <c r="H401" s="8">
        <v>6013352419</v>
      </c>
      <c r="I401" s="143" t="s">
        <v>340</v>
      </c>
      <c r="J401" s="143" t="s">
        <v>5608</v>
      </c>
      <c r="K401" s="143" t="s">
        <v>1411</v>
      </c>
      <c r="L401" s="8" t="s">
        <v>5006</v>
      </c>
      <c r="M401" s="8" t="s">
        <v>5606</v>
      </c>
      <c r="N401" s="8" t="s">
        <v>5609</v>
      </c>
      <c r="O401" s="8">
        <v>6014228089</v>
      </c>
      <c r="P401" s="143" t="s">
        <v>2112</v>
      </c>
      <c r="Q401" s="143" t="s">
        <v>45</v>
      </c>
      <c r="R401" s="8" t="s">
        <v>5610</v>
      </c>
      <c r="T401" s="143" t="s">
        <v>756</v>
      </c>
      <c r="U401" s="143" t="s">
        <v>756</v>
      </c>
      <c r="V401" s="8" t="s">
        <v>488</v>
      </c>
      <c r="W401" s="8">
        <v>39440</v>
      </c>
      <c r="X401" s="8" t="s">
        <v>348</v>
      </c>
      <c r="Y401" s="143" t="s">
        <v>218</v>
      </c>
      <c r="Z401" s="8" t="s">
        <v>2114</v>
      </c>
      <c r="AB401" s="8" t="s">
        <v>2115</v>
      </c>
      <c r="AE401" s="233" t="s">
        <v>48</v>
      </c>
      <c r="AF401" s="8" t="s">
        <v>5611</v>
      </c>
      <c r="AG401" s="8" t="s">
        <v>5612</v>
      </c>
      <c r="AI401" s="8" t="s">
        <v>459</v>
      </c>
      <c r="AL401" s="48" t="str">
        <f>IF($U401="","",IF(RIGHT($U401,4)=", MS",INDEX(DropDowns!$G$4:$G$1251,MATCH(TRIM($U401),DropDowns!$F$4:$F$1251,0)),INDEX(DropDowns!$G$4:$G$1251,MATCH(TRIM($U401)&amp;", MS",DropDowns!$F$4:$F$1251,0))))</f>
        <v>Jones</v>
      </c>
      <c r="AM401" s="48" t="str">
        <f>IF(INDEX('AAYME 2021_List'!$A$3:$A$311,MATCH($A401,'AAYME 2021_List'!$A$3:$A$311,0))=$A401,INDEX('AAYME 2021_List'!$AC$3:$AC$311,MATCH($A401,'AAYME 2021_List'!$A$3:$A$311,0)),"")</f>
        <v>Jones</v>
      </c>
      <c r="AN401" s="48" t="str">
        <f t="shared" si="60"/>
        <v>Sydney|Ridgeway|autumn200812@gmail.com|7</v>
      </c>
      <c r="AO401" s="48" t="str">
        <f t="shared" si="61"/>
        <v>Sydney|Ridgeway|7</v>
      </c>
      <c r="AP401" s="48" t="str">
        <f>INDEX(Transcripts_2021!$V$2:$V$324,MATCH($AN401,Transcripts_2021!$V$2:$V$324,0))</f>
        <v>Sydney|Ridgeway|autumn200812@gmail.com|7</v>
      </c>
      <c r="AQ401" s="48" t="str">
        <f>INDEX(Transcripts_2021!$W$2:$W$324,MATCH($AO401,Transcripts_2021!$W$2:$W$324,0))</f>
        <v>Sydney|Ridgeway|7</v>
      </c>
      <c r="AR401" s="68" t="str">
        <f t="shared" si="62"/>
        <v>Yes</v>
      </c>
      <c r="AS401" s="68" t="str">
        <f t="shared" si="63"/>
        <v>Yes</v>
      </c>
      <c r="AT401" s="48" t="str">
        <f t="shared" si="58"/>
        <v>0415</v>
      </c>
      <c r="AU401" s="48" t="str">
        <f>INDEX(Transcripts_2021!$AC$2:$AC$324,MATCH($AO401,Transcripts_2021!$W$2:$W$324,0))</f>
        <v>0091</v>
      </c>
      <c r="AV401" s="68" t="str">
        <f t="shared" si="59"/>
        <v>Yes</v>
      </c>
      <c r="AW401" s="68" t="e">
        <f>IF(INDEX(DropDowns!$E$3:$E$336,MATCH("*"&amp;$AF401&amp;"*",$AF$2:$AF$651,0))="","",INDEX(DropDowns!$E$3:$E$336,MATCH("*"&amp;$AF401&amp;"*",$AF$2:$AF$651,0)))</f>
        <v>#VALUE!</v>
      </c>
      <c r="AX401" s="68" t="e">
        <f>IF(INDEX(DropDowns!$E$3:$E$336,MATCH("*"&amp;$AG401&amp;"*",$AG$2:$AG$651,0))="","",INDEX(DropDowns!$E$3:$E$336,MATCH("*"&amp;$AG401&amp;"*",$AG$2:$AG$651,0)))</f>
        <v>#REF!</v>
      </c>
      <c r="AY401" s="48" t="str">
        <f t="shared" si="64"/>
        <v>0415-RID-SY-0091</v>
      </c>
      <c r="AZ401" s="48" t="str">
        <f t="shared" si="65"/>
        <v>Tiffany Ridgeway</v>
      </c>
      <c r="BA401" s="48" t="str">
        <f>$AZ401&amp;COUNTIF($AZ401:$AZ$651,$AZ401)</f>
        <v>Tiffany Ridgeway1</v>
      </c>
      <c r="BB401" s="68" t="str">
        <f>IF(INDEX('AAYME 2021_List'!$B$3:$B$311,MATCH($A401,'AAYME 2021_List'!$A$3:$A$311,0))="Yes","Yes","No")</f>
        <v>No</v>
      </c>
      <c r="BC401" s="48" t="str">
        <f>IF(INDEX('AAYME 2021_List'!$A$3:$A$311,MATCH($A401,'AAYME 2021_List'!$A$3:$A$311,0))=$A401,INDEX('AAYME 2021_List'!$C$3:$C$311,MATCH($A401,'AAYME 2021_List'!$A$3:$A$311,0)),"")</f>
        <v>99-Not Selected</v>
      </c>
    </row>
    <row r="402" spans="1:55" x14ac:dyDescent="0.3">
      <c r="A402" s="48" t="str">
        <f>$AT402&amp;"-"&amp;UPPER(LEFT($D402,3))&amp;"-"&amp;UPPER(LEFT($C402,2))&amp;"-"&amp;$AU402</f>
        <v>0416-JOR-MC-0190</v>
      </c>
      <c r="B402" s="8">
        <v>416</v>
      </c>
      <c r="C402" s="143" t="s">
        <v>5613</v>
      </c>
      <c r="D402" s="143" t="s">
        <v>1408</v>
      </c>
      <c r="E402" s="143" t="s">
        <v>335</v>
      </c>
      <c r="F402" s="143" t="s">
        <v>170</v>
      </c>
      <c r="G402" s="8" t="s">
        <v>5614</v>
      </c>
      <c r="H402" s="8">
        <v>4698036213</v>
      </c>
      <c r="I402" s="143" t="s">
        <v>401</v>
      </c>
      <c r="J402" s="143" t="s">
        <v>5615</v>
      </c>
      <c r="K402" s="143" t="s">
        <v>209</v>
      </c>
      <c r="L402" s="8" t="s">
        <v>4610</v>
      </c>
      <c r="M402" s="8" t="s">
        <v>736</v>
      </c>
      <c r="N402" s="8" t="s">
        <v>5616</v>
      </c>
      <c r="O402" s="8">
        <v>9728976852</v>
      </c>
      <c r="P402" s="143" t="s">
        <v>2112</v>
      </c>
      <c r="Q402" s="143" t="s">
        <v>45</v>
      </c>
      <c r="R402" s="8" t="s">
        <v>5617</v>
      </c>
      <c r="T402" s="143" t="s">
        <v>3699</v>
      </c>
      <c r="U402" s="143" t="s">
        <v>3699</v>
      </c>
      <c r="V402" s="8" t="s">
        <v>488</v>
      </c>
      <c r="W402" s="8">
        <v>39154</v>
      </c>
      <c r="X402" s="8" t="s">
        <v>348</v>
      </c>
      <c r="Y402" s="143" t="s">
        <v>209</v>
      </c>
      <c r="Z402" s="8" t="s">
        <v>2114</v>
      </c>
      <c r="AE402" s="233" t="s">
        <v>49</v>
      </c>
      <c r="AF402" s="8" t="s">
        <v>5618</v>
      </c>
      <c r="AG402" s="8" t="s">
        <v>5619</v>
      </c>
      <c r="AH402" s="8" t="s">
        <v>5620</v>
      </c>
      <c r="AI402" s="8" t="s">
        <v>459</v>
      </c>
      <c r="AK402" s="8" t="s">
        <v>533</v>
      </c>
      <c r="AL402" s="48" t="str">
        <f>IF($U402="","",IF(RIGHT($U402,4)=", MS",INDEX(DropDowns!$G$4:$G$1251,MATCH(TRIM($U402),DropDowns!$F$4:$F$1251,0)),INDEX(DropDowns!$G$4:$G$1251,MATCH(TRIM($U402)&amp;", MS",DropDowns!$F$4:$F$1251,0))))</f>
        <v>Hinds</v>
      </c>
      <c r="AM402" s="48" t="str">
        <f>IF(INDEX('AAYME 2021_List'!$A$3:$A$311,MATCH($A402,'AAYME 2021_List'!$A$3:$A$311,0))=$A402,INDEX('AAYME 2021_List'!$AC$3:$AC$311,MATCH($A402,'AAYME 2021_List'!$A$3:$A$311,0)),"")</f>
        <v>Hinds</v>
      </c>
      <c r="AN402" s="48" t="str">
        <f t="shared" si="60"/>
        <v>Mckenna|Jordan|mckennajordan485@gmail.com|8</v>
      </c>
      <c r="AO402" s="48" t="str">
        <f t="shared" si="61"/>
        <v>Mckenna|Jordan|8</v>
      </c>
      <c r="AP402" s="48" t="e">
        <f>INDEX(Transcripts_2021!$V$2:$V$324,MATCH($AN402,Transcripts_2021!$V$2:$V$324,0))</f>
        <v>#N/A</v>
      </c>
      <c r="AQ402" s="48" t="str">
        <f>INDEX(Transcripts_2021!$W$2:$W$324,MATCH($AO402,Transcripts_2021!$W$2:$W$324,0))</f>
        <v>Mckenna|Jordan|8</v>
      </c>
      <c r="AR402" s="68" t="e">
        <f t="shared" si="62"/>
        <v>#N/A</v>
      </c>
      <c r="AS402" s="68" t="str">
        <f t="shared" si="63"/>
        <v>Yes</v>
      </c>
      <c r="AT402" s="48" t="str">
        <f t="shared" si="58"/>
        <v>0416</v>
      </c>
      <c r="AU402" s="48" t="str">
        <f>INDEX(Transcripts_2021!$AC$2:$AC$324,MATCH($AO402,Transcripts_2021!$W$2:$W$324,0))</f>
        <v>0190</v>
      </c>
      <c r="AV402" s="68" t="str">
        <f t="shared" si="59"/>
        <v>Yes</v>
      </c>
      <c r="AW402" s="68" t="e">
        <f>IF(INDEX(DropDowns!$E$3:$E$336,MATCH("*"&amp;$AF402&amp;"*",$AF$2:$AF$651,0))="","",INDEX(DropDowns!$E$3:$E$336,MATCH("*"&amp;$AF402&amp;"*",$AF$2:$AF$651,0)))</f>
        <v>#REF!</v>
      </c>
      <c r="AX402" s="68" t="e">
        <f>IF(INDEX(DropDowns!$E$3:$E$336,MATCH("*"&amp;$AG402&amp;"*",$AG$2:$AG$651,0))="","",INDEX(DropDowns!$E$3:$E$336,MATCH("*"&amp;$AG402&amp;"*",$AG$2:$AG$651,0)))</f>
        <v>#VALUE!</v>
      </c>
      <c r="AY402" s="48" t="str">
        <f t="shared" si="64"/>
        <v>0416-JOR-MC-0190</v>
      </c>
      <c r="AZ402" s="48" t="str">
        <f t="shared" si="65"/>
        <v>Tamara Johnson</v>
      </c>
      <c r="BA402" s="48" t="str">
        <f>$AZ402&amp;COUNTIF($AZ402:$AZ$651,$AZ402)</f>
        <v>Tamara Johnson1</v>
      </c>
      <c r="BB402" s="68" t="str">
        <f>IF(INDEX('AAYME 2021_List'!$B$3:$B$311,MATCH($A402,'AAYME 2021_List'!$A$3:$A$311,0))="Yes","Yes","No")</f>
        <v>No</v>
      </c>
      <c r="BC402" s="48" t="str">
        <f>IF(INDEX('AAYME 2021_List'!$A$3:$A$311,MATCH($A402,'AAYME 2021_List'!$A$3:$A$311,0))=$A402,INDEX('AAYME 2021_List'!$C$3:$C$311,MATCH($A402,'AAYME 2021_List'!$A$3:$A$311,0)),"")</f>
        <v>99-Not Selected</v>
      </c>
    </row>
    <row r="403" spans="1:55" x14ac:dyDescent="0.3">
      <c r="A403" s="48"/>
      <c r="B403" s="8">
        <v>417</v>
      </c>
      <c r="C403" s="143" t="s">
        <v>602</v>
      </c>
      <c r="D403" s="143" t="s">
        <v>5621</v>
      </c>
      <c r="E403" s="143" t="s">
        <v>335</v>
      </c>
      <c r="F403" s="143" t="s">
        <v>170</v>
      </c>
      <c r="G403" s="8" t="s">
        <v>5622</v>
      </c>
      <c r="H403" s="8">
        <v>6015023697</v>
      </c>
      <c r="I403" s="143" t="s">
        <v>401</v>
      </c>
      <c r="J403" s="143" t="s">
        <v>5623</v>
      </c>
      <c r="K403" s="143" t="s">
        <v>5624</v>
      </c>
      <c r="L403" s="8" t="s">
        <v>5625</v>
      </c>
      <c r="M403" s="8" t="s">
        <v>5626</v>
      </c>
      <c r="N403" s="8" t="s">
        <v>5622</v>
      </c>
      <c r="O403" s="8">
        <v>6015023697</v>
      </c>
      <c r="P403" s="143" t="s">
        <v>2112</v>
      </c>
      <c r="Q403" s="143" t="s">
        <v>45</v>
      </c>
      <c r="R403" s="8" t="s">
        <v>5627</v>
      </c>
      <c r="T403" s="143" t="s">
        <v>5628</v>
      </c>
      <c r="U403" s="143" t="s">
        <v>5628</v>
      </c>
      <c r="V403" s="8" t="s">
        <v>488</v>
      </c>
      <c r="W403" s="8">
        <v>39366</v>
      </c>
      <c r="X403" s="8" t="s">
        <v>348</v>
      </c>
      <c r="Y403" s="143" t="s">
        <v>215</v>
      </c>
      <c r="Z403" s="8" t="s">
        <v>2114</v>
      </c>
      <c r="AB403" s="8" t="s">
        <v>2115</v>
      </c>
      <c r="AE403" s="233" t="s">
        <v>49</v>
      </c>
      <c r="AF403" s="8" t="s">
        <v>5629</v>
      </c>
      <c r="AG403" s="8" t="s">
        <v>5630</v>
      </c>
      <c r="AI403" s="8" t="s">
        <v>2165</v>
      </c>
      <c r="AL403" s="48" t="str">
        <f>IF($U403="","",IF(RIGHT($U403,4)=", MS",INDEX(DropDowns!$G$4:$G$1251,MATCH(TRIM($U403),DropDowns!$F$4:$F$1251,0)),INDEX(DropDowns!$G$4:$G$1251,MATCH(TRIM($U403)&amp;", MS",DropDowns!$F$4:$F$1251,0))))</f>
        <v>Jasper</v>
      </c>
      <c r="AM403" s="48" t="s">
        <v>2130</v>
      </c>
      <c r="AN403" s="48" t="str">
        <f t="shared" si="60"/>
        <v>Shelby|Milsap|reedlatisha@aol.com|8</v>
      </c>
      <c r="AO403" s="48" t="str">
        <f t="shared" si="61"/>
        <v>Shelby|Milsap|8</v>
      </c>
      <c r="AP403" s="48" t="e">
        <f>INDEX(Transcripts_2021!$V$2:$V$324,MATCH($AN403,Transcripts_2021!$V$2:$V$324,0))</f>
        <v>#N/A</v>
      </c>
      <c r="AQ403" s="48" t="e">
        <f>INDEX(Transcripts_2021!$W$2:$W$324,MATCH($AO403,Transcripts_2021!$W$2:$W$324,0))</f>
        <v>#N/A</v>
      </c>
      <c r="AR403" s="68" t="e">
        <f t="shared" si="62"/>
        <v>#N/A</v>
      </c>
      <c r="AS403" s="68" t="e">
        <f t="shared" si="63"/>
        <v>#N/A</v>
      </c>
      <c r="AT403" s="48" t="str">
        <f t="shared" si="58"/>
        <v>0417</v>
      </c>
      <c r="AU403" s="48" t="e">
        <f>INDEX(Transcripts_2021!$AC$2:$AC$324,MATCH($AO403,Transcripts_2021!$W$2:$W$324,0))</f>
        <v>#N/A</v>
      </c>
      <c r="AV403" s="68" t="str">
        <f t="shared" si="59"/>
        <v>Yes</v>
      </c>
      <c r="AW403" s="68" t="e">
        <f>IF(INDEX(DropDowns!$E$3:$E$336,MATCH("*"&amp;$AF403&amp;"*",$AF$2:$AF$651,0))="","",INDEX(DropDowns!$E$3:$E$336,MATCH("*"&amp;$AF403&amp;"*",$AF$2:$AF$651,0)))</f>
        <v>#REF!</v>
      </c>
      <c r="AX403" s="68" t="e">
        <f>IF(INDEX(DropDowns!$E$3:$E$336,MATCH("*"&amp;$AG403&amp;"*",$AG$2:$AG$651,0))="","",INDEX(DropDowns!$E$3:$E$336,MATCH("*"&amp;$AG403&amp;"*",$AG$2:$AG$651,0)))</f>
        <v>#REF!</v>
      </c>
      <c r="AY403" s="48" t="e">
        <f t="shared" si="64"/>
        <v>#N/A</v>
      </c>
      <c r="AZ403" s="48" t="str">
        <f t="shared" si="65"/>
        <v>Latisha Houze</v>
      </c>
      <c r="BA403" s="48" t="str">
        <f>$AZ403&amp;COUNTIF($AZ403:$AZ$651,$AZ403)</f>
        <v>Latisha Houze1</v>
      </c>
      <c r="BB403" s="68" t="e">
        <f>IF(INDEX('AAYME 2021_List'!$B$3:$B$311,MATCH($A403,'AAYME 2021_List'!$A$3:$A$311,0))="Yes","Yes","No")</f>
        <v>#N/A</v>
      </c>
      <c r="BC403" s="8" t="s">
        <v>2131</v>
      </c>
    </row>
    <row r="404" spans="1:55" x14ac:dyDescent="0.3">
      <c r="A404" s="48" t="str">
        <f>$AT404&amp;"-"&amp;UPPER(LEFT($D404,3))&amp;"-"&amp;UPPER(LEFT($C404,2))&amp;"-"&amp;$AU404</f>
        <v>0418-JAC-CA-0210</v>
      </c>
      <c r="B404" s="8">
        <v>418</v>
      </c>
      <c r="C404" s="143" t="s">
        <v>5631</v>
      </c>
      <c r="D404" s="143" t="s">
        <v>214</v>
      </c>
      <c r="E404" s="143" t="s">
        <v>335</v>
      </c>
      <c r="F404" s="143" t="s">
        <v>170</v>
      </c>
      <c r="G404" s="8" t="s">
        <v>5632</v>
      </c>
      <c r="I404" s="143" t="s">
        <v>376</v>
      </c>
      <c r="J404" s="143" t="s">
        <v>5633</v>
      </c>
      <c r="K404" s="143" t="s">
        <v>5634</v>
      </c>
      <c r="L404" s="8" t="s">
        <v>842</v>
      </c>
      <c r="M404" s="8" t="s">
        <v>5635</v>
      </c>
      <c r="N404" s="8" t="s">
        <v>5636</v>
      </c>
      <c r="O404" s="8">
        <v>6627040815</v>
      </c>
      <c r="P404" s="143" t="s">
        <v>2112</v>
      </c>
      <c r="Q404" s="143" t="s">
        <v>43</v>
      </c>
      <c r="R404" s="8" t="s">
        <v>5637</v>
      </c>
      <c r="T404" s="143" t="s">
        <v>5638</v>
      </c>
      <c r="U404" s="143" t="s">
        <v>5638</v>
      </c>
      <c r="V404" s="8" t="s">
        <v>488</v>
      </c>
      <c r="W404" s="8">
        <v>38946</v>
      </c>
      <c r="X404" s="8" t="s">
        <v>348</v>
      </c>
      <c r="Y404" s="143" t="s">
        <v>5639</v>
      </c>
      <c r="Z404" s="8" t="s">
        <v>2114</v>
      </c>
      <c r="AB404" s="8" t="s">
        <v>2115</v>
      </c>
      <c r="AE404" s="233" t="s">
        <v>48</v>
      </c>
      <c r="AF404" s="8" t="s">
        <v>5640</v>
      </c>
      <c r="AG404" s="8" t="s">
        <v>5641</v>
      </c>
      <c r="AI404" s="8" t="s">
        <v>442</v>
      </c>
      <c r="AL404" s="48" t="str">
        <f>IF($U404="","",IF(RIGHT($U404,4)=", MS",INDEX(DropDowns!$G$4:$G$1251,MATCH(TRIM($U404),DropDowns!$F$4:$F$1251,0)),INDEX(DropDowns!$G$4:$G$1251,MATCH(TRIM($U404)&amp;", MS",DropDowns!$F$4:$F$1251,0))))</f>
        <v>Leflore</v>
      </c>
      <c r="AM404" s="48" t="str">
        <f>IF(INDEX('AAYME 2021_List'!$A$3:$A$311,MATCH($A404,'AAYME 2021_List'!$A$3:$A$311,0))=$A404,INDEX('AAYME 2021_List'!$AC$3:$AC$311,MATCH($A404,'AAYME 2021_List'!$A$3:$A$311,0)),"")</f>
        <v>Leflore</v>
      </c>
      <c r="AN404" s="48" t="str">
        <f t="shared" si="60"/>
        <v>Caitlyn|Jackson|Cait.J.1406@gmail.com|9</v>
      </c>
      <c r="AO404" s="48" t="str">
        <f t="shared" si="61"/>
        <v>Caitlyn|Jackson|9</v>
      </c>
      <c r="AP404" s="48" t="str">
        <f>INDEX(Transcripts_2021!$V$2:$V$324,MATCH($AN404,Transcripts_2021!$V$2:$V$324,0))</f>
        <v>Caitlyn|Jackson|Cait.J.1406@gmail.com|9</v>
      </c>
      <c r="AQ404" s="48" t="str">
        <f>INDEX(Transcripts_2021!$W$2:$W$324,MATCH($AO404,Transcripts_2021!$W$2:$W$324,0))</f>
        <v>Caitlyn|Jackson|9</v>
      </c>
      <c r="AR404" s="68" t="str">
        <f t="shared" si="62"/>
        <v>Yes</v>
      </c>
      <c r="AS404" s="68" t="str">
        <f t="shared" si="63"/>
        <v>Yes</v>
      </c>
      <c r="AT404" s="48" t="str">
        <f t="shared" si="58"/>
        <v>0418</v>
      </c>
      <c r="AU404" s="48" t="str">
        <f>INDEX(Transcripts_2021!$AC$2:$AC$324,MATCH($AO404,Transcripts_2021!$W$2:$W$324,0))</f>
        <v>0210</v>
      </c>
      <c r="AV404" s="68" t="str">
        <f t="shared" si="59"/>
        <v>No</v>
      </c>
      <c r="AW404" s="68" t="e">
        <f>IF(INDEX(DropDowns!$E$3:$E$336,MATCH("*"&amp;$AF404&amp;"*",$AF$2:$AF$651,0))="","",INDEX(DropDowns!$E$3:$E$336,MATCH("*"&amp;$AF404&amp;"*",$AF$2:$AF$651,0)))</f>
        <v>#VALUE!</v>
      </c>
      <c r="AX404" s="68" t="e">
        <f>IF(INDEX(DropDowns!$E$3:$E$336,MATCH("*"&amp;$AG404&amp;"*",$AG$2:$AG$651,0))="","",INDEX(DropDowns!$E$3:$E$336,MATCH("*"&amp;$AG404&amp;"*",$AG$2:$AG$651,0)))</f>
        <v>#N/A</v>
      </c>
      <c r="AY404" s="48" t="str">
        <f t="shared" si="64"/>
        <v>0418-JAC-CA-0210</v>
      </c>
      <c r="AZ404" s="48" t="str">
        <f t="shared" si="65"/>
        <v>Constance Haggie</v>
      </c>
      <c r="BA404" s="48" t="str">
        <f>$AZ404&amp;COUNTIF($AZ404:$AZ$651,$AZ404)</f>
        <v>Constance Haggie1</v>
      </c>
      <c r="BB404" s="68" t="str">
        <f>IF(INDEX('AAYME 2021_List'!$B$3:$B$311,MATCH($A404,'AAYME 2021_List'!$A$3:$A$311,0))="Yes","Yes","No")</f>
        <v>Yes</v>
      </c>
      <c r="BC404" s="48" t="str">
        <f>IF(INDEX('AAYME 2021_List'!$A$3:$A$311,MATCH($A404,'AAYME 2021_List'!$A$3:$A$311,0))=$A404,INDEX('AAYME 2021_List'!$C$3:$C$311,MATCH($A404,'AAYME 2021_List'!$A$3:$A$311,0)),"")</f>
        <v>07-Alternate</v>
      </c>
    </row>
    <row r="405" spans="1:55" x14ac:dyDescent="0.3">
      <c r="A405" s="48"/>
      <c r="B405" s="8">
        <v>419</v>
      </c>
      <c r="C405" s="143" t="s">
        <v>5642</v>
      </c>
      <c r="D405" s="143" t="s">
        <v>5643</v>
      </c>
      <c r="E405" s="143" t="s">
        <v>335</v>
      </c>
      <c r="F405" s="143" t="s">
        <v>170</v>
      </c>
      <c r="G405" s="8" t="s">
        <v>5644</v>
      </c>
      <c r="H405" s="8">
        <v>6018099381</v>
      </c>
      <c r="I405" s="143" t="s">
        <v>340</v>
      </c>
      <c r="J405" s="143" t="s">
        <v>5645</v>
      </c>
      <c r="K405" s="143" t="s">
        <v>5646</v>
      </c>
      <c r="L405" s="8" t="s">
        <v>5647</v>
      </c>
      <c r="M405" s="8" t="s">
        <v>5643</v>
      </c>
      <c r="N405" s="8" t="s">
        <v>5648</v>
      </c>
      <c r="O405" s="8">
        <v>7736778770</v>
      </c>
      <c r="P405" s="143" t="s">
        <v>2112</v>
      </c>
      <c r="Q405" s="143" t="s">
        <v>45</v>
      </c>
      <c r="R405" s="8" t="s">
        <v>5649</v>
      </c>
      <c r="S405" s="8" t="s">
        <v>5650</v>
      </c>
      <c r="T405" s="143" t="s">
        <v>3100</v>
      </c>
      <c r="U405" s="143" t="s">
        <v>3100</v>
      </c>
      <c r="V405" s="8" t="s">
        <v>488</v>
      </c>
      <c r="W405" s="8">
        <v>39475</v>
      </c>
      <c r="X405" s="8" t="s">
        <v>348</v>
      </c>
      <c r="Y405" s="143" t="s">
        <v>1005</v>
      </c>
      <c r="Z405" s="8" t="s">
        <v>2114</v>
      </c>
      <c r="AB405" s="8" t="s">
        <v>2115</v>
      </c>
      <c r="AE405" s="233" t="s">
        <v>48</v>
      </c>
      <c r="AF405" s="8" t="s">
        <v>5651</v>
      </c>
      <c r="AG405" s="8" t="s">
        <v>5652</v>
      </c>
      <c r="AH405" s="8" t="s">
        <v>5653</v>
      </c>
      <c r="AI405" s="8" t="s">
        <v>459</v>
      </c>
      <c r="AL405" s="48" t="str">
        <f>IF($U405="","",IF(RIGHT($U405,4)=", MS",INDEX(DropDowns!$G$4:$G$1251,MATCH(TRIM($U405),DropDowns!$F$4:$F$1251,0)),INDEX(DropDowns!$G$4:$G$1251,MATCH(TRIM($U405)&amp;", MS",DropDowns!$F$4:$F$1251,0))))</f>
        <v>Lamar</v>
      </c>
      <c r="AM405" s="48" t="s">
        <v>2130</v>
      </c>
      <c r="AN405" s="48" t="str">
        <f t="shared" si="60"/>
        <v>Katie|Roark|kathrynroark2@gmail.com|7</v>
      </c>
      <c r="AO405" s="48" t="str">
        <f t="shared" si="61"/>
        <v>Katie|Roark|7</v>
      </c>
      <c r="AP405" s="48" t="e">
        <f>INDEX(Transcripts_2021!$V$2:$V$324,MATCH($AN405,Transcripts_2021!$V$2:$V$324,0))</f>
        <v>#N/A</v>
      </c>
      <c r="AQ405" s="48" t="e">
        <f>INDEX(Transcripts_2021!$W$2:$W$324,MATCH($AO405,Transcripts_2021!$W$2:$W$324,0))</f>
        <v>#N/A</v>
      </c>
      <c r="AR405" s="68" t="e">
        <f t="shared" si="62"/>
        <v>#N/A</v>
      </c>
      <c r="AS405" s="68" t="e">
        <f t="shared" si="63"/>
        <v>#N/A</v>
      </c>
      <c r="AT405" s="48" t="str">
        <f t="shared" si="58"/>
        <v>0419</v>
      </c>
      <c r="AU405" s="48" t="e">
        <f>INDEX(Transcripts_2021!$AC$2:$AC$324,MATCH($AO405,Transcripts_2021!$W$2:$W$324,0))</f>
        <v>#N/A</v>
      </c>
      <c r="AV405" s="68" t="str">
        <f t="shared" si="59"/>
        <v>No</v>
      </c>
      <c r="AW405" s="68" t="e">
        <f>IF(INDEX(DropDowns!$E$3:$E$336,MATCH("*"&amp;$AF405&amp;"*",$AF$2:$AF$651,0))="","",INDEX(DropDowns!$E$3:$E$336,MATCH("*"&amp;$AF405&amp;"*",$AF$2:$AF$651,0)))</f>
        <v>#VALUE!</v>
      </c>
      <c r="AX405" s="68" t="e">
        <f>IF(INDEX(DropDowns!$E$3:$E$336,MATCH("*"&amp;$AG405&amp;"*",$AG$2:$AG$651,0))="","",INDEX(DropDowns!$E$3:$E$336,MATCH("*"&amp;$AG405&amp;"*",$AG$2:$AG$651,0)))</f>
        <v>#VALUE!</v>
      </c>
      <c r="AY405" s="48" t="e">
        <f t="shared" si="64"/>
        <v>#N/A</v>
      </c>
      <c r="AZ405" s="48" t="str">
        <f t="shared" si="65"/>
        <v>Everett Roark</v>
      </c>
      <c r="BA405" s="48" t="str">
        <f>$AZ405&amp;COUNTIF($AZ405:$AZ$651,$AZ405)</f>
        <v>Everett Roark2</v>
      </c>
      <c r="BB405" s="68" t="e">
        <f>IF(INDEX('AAYME 2021_List'!$B$3:$B$311,MATCH($A405,'AAYME 2021_List'!$A$3:$A$311,0))="Yes","Yes","No")</f>
        <v>#N/A</v>
      </c>
      <c r="BC405" s="8" t="s">
        <v>2131</v>
      </c>
    </row>
    <row r="406" spans="1:55" x14ac:dyDescent="0.3">
      <c r="A406" s="48"/>
      <c r="B406" s="8">
        <v>421</v>
      </c>
      <c r="C406" s="143" t="s">
        <v>5654</v>
      </c>
      <c r="D406" s="143" t="s">
        <v>5655</v>
      </c>
      <c r="E406" s="143" t="s">
        <v>335</v>
      </c>
      <c r="F406" s="143" t="s">
        <v>170</v>
      </c>
      <c r="G406" s="8" t="s">
        <v>5656</v>
      </c>
      <c r="H406" s="8">
        <v>6016993906</v>
      </c>
      <c r="I406" s="143" t="s">
        <v>401</v>
      </c>
      <c r="J406" s="143" t="s">
        <v>5657</v>
      </c>
      <c r="K406" s="143" t="s">
        <v>5223</v>
      </c>
      <c r="L406" s="8" t="s">
        <v>5658</v>
      </c>
      <c r="M406" s="8" t="s">
        <v>5659</v>
      </c>
      <c r="N406" s="8" t="s">
        <v>5660</v>
      </c>
      <c r="O406" s="8">
        <v>6013427835</v>
      </c>
      <c r="P406" s="143" t="s">
        <v>2159</v>
      </c>
      <c r="Q406" s="143" t="s">
        <v>43</v>
      </c>
      <c r="R406" s="8" t="s">
        <v>5661</v>
      </c>
      <c r="T406" s="143" t="s">
        <v>5628</v>
      </c>
      <c r="U406" s="143" t="s">
        <v>5628</v>
      </c>
      <c r="V406" s="8" t="s">
        <v>488</v>
      </c>
      <c r="W406" s="8">
        <v>39366</v>
      </c>
      <c r="X406" s="8" t="s">
        <v>348</v>
      </c>
      <c r="Y406" s="143" t="s">
        <v>215</v>
      </c>
      <c r="Z406" s="8" t="s">
        <v>2114</v>
      </c>
      <c r="AB406" s="8" t="s">
        <v>2115</v>
      </c>
      <c r="AE406" s="233" t="s">
        <v>48</v>
      </c>
      <c r="AF406" s="8" t="s">
        <v>5662</v>
      </c>
      <c r="AG406" s="8" t="s">
        <v>5663</v>
      </c>
      <c r="AH406" s="8" t="s">
        <v>5664</v>
      </c>
      <c r="AI406" s="8" t="s">
        <v>442</v>
      </c>
      <c r="AK406" s="8" t="s">
        <v>5665</v>
      </c>
      <c r="AL406" s="48" t="str">
        <f>IF($U406="","",IF(RIGHT($U406,4)=", MS",INDEX(DropDowns!$G$4:$G$1251,MATCH(TRIM($U406),DropDowns!$F$4:$F$1251,0)),INDEX(DropDowns!$G$4:$G$1251,MATCH(TRIM($U406)&amp;", MS",DropDowns!$F$4:$F$1251,0))))</f>
        <v>Jasper</v>
      </c>
      <c r="AM406" s="48" t="s">
        <v>2130</v>
      </c>
      <c r="AN406" s="48" t="str">
        <f t="shared" si="60"/>
        <v>Breanna|Keyes|breannakeyes504@gmail.com|8</v>
      </c>
      <c r="AO406" s="48" t="str">
        <f t="shared" si="61"/>
        <v>Breanna|Keyes|8</v>
      </c>
      <c r="AP406" s="48" t="e">
        <f>INDEX(Transcripts_2021!$V$2:$V$324,MATCH($AN406,Transcripts_2021!$V$2:$V$324,0))</f>
        <v>#N/A</v>
      </c>
      <c r="AQ406" s="48" t="e">
        <f>INDEX(Transcripts_2021!$W$2:$W$324,MATCH($AO406,Transcripts_2021!$W$2:$W$324,0))</f>
        <v>#N/A</v>
      </c>
      <c r="AR406" s="68" t="e">
        <f t="shared" si="62"/>
        <v>#N/A</v>
      </c>
      <c r="AS406" s="68" t="e">
        <f t="shared" si="63"/>
        <v>#N/A</v>
      </c>
      <c r="AT406" s="48" t="str">
        <f t="shared" si="58"/>
        <v>0421</v>
      </c>
      <c r="AU406" s="48" t="e">
        <f>INDEX(Transcripts_2021!$AC$2:$AC$324,MATCH($AO406,Transcripts_2021!$W$2:$W$324,0))</f>
        <v>#N/A</v>
      </c>
      <c r="AV406" s="68" t="str">
        <f t="shared" si="59"/>
        <v>Yes</v>
      </c>
      <c r="AW406" s="68" t="e">
        <f>IF(INDEX(DropDowns!$E$3:$E$336,MATCH("*"&amp;$AF406&amp;"*",$AF$2:$AF$651,0))="","",INDEX(DropDowns!$E$3:$E$336,MATCH("*"&amp;$AF406&amp;"*",$AF$2:$AF$651,0)))</f>
        <v>#VALUE!</v>
      </c>
      <c r="AX406" s="68" t="e">
        <f>IF(INDEX(DropDowns!$E$3:$E$336,MATCH("*"&amp;$AG406&amp;"*",$AG$2:$AG$651,0))="","",INDEX(DropDowns!$E$3:$E$336,MATCH("*"&amp;$AG406&amp;"*",$AG$2:$AG$651,0)))</f>
        <v>#REF!</v>
      </c>
      <c r="AY406" s="48" t="e">
        <f t="shared" si="64"/>
        <v>#N/A</v>
      </c>
      <c r="AZ406" s="48" t="str">
        <f t="shared" si="65"/>
        <v>Antoinette Darby</v>
      </c>
      <c r="BA406" s="48" t="str">
        <f>$AZ406&amp;COUNTIF($AZ406:$AZ$651,$AZ406)</f>
        <v>Antoinette Darby1</v>
      </c>
      <c r="BB406" s="68" t="e">
        <f>IF(INDEX('AAYME 2021_List'!$B$3:$B$311,MATCH($A406,'AAYME 2021_List'!$A$3:$A$311,0))="Yes","Yes","No")</f>
        <v>#N/A</v>
      </c>
      <c r="BC406" s="8" t="s">
        <v>2131</v>
      </c>
    </row>
    <row r="407" spans="1:55" x14ac:dyDescent="0.3">
      <c r="A407" s="146" t="str">
        <f>$AT407&amp;"-"&amp;UPPER(LEFT($D407,3))&amp;"-"&amp;UPPER(LEFT($C407,2))&amp;"-"&amp;$AU407</f>
        <v>0422-VIR-JO-0143</v>
      </c>
      <c r="B407" s="8">
        <v>422</v>
      </c>
      <c r="C407" s="143" t="s">
        <v>1408</v>
      </c>
      <c r="D407" s="143" t="s">
        <v>1409</v>
      </c>
      <c r="E407" s="143" t="s">
        <v>335</v>
      </c>
      <c r="F407" s="143" t="s">
        <v>169</v>
      </c>
      <c r="I407" s="143" t="s">
        <v>340</v>
      </c>
      <c r="J407" s="143" t="s">
        <v>1706</v>
      </c>
      <c r="K407" s="143" t="s">
        <v>1707</v>
      </c>
      <c r="L407" s="8" t="s">
        <v>5666</v>
      </c>
      <c r="M407" s="8" t="s">
        <v>1409</v>
      </c>
      <c r="N407" s="8" t="s">
        <v>5667</v>
      </c>
      <c r="O407" s="8">
        <v>6015808747</v>
      </c>
      <c r="P407" s="143" t="s">
        <v>2112</v>
      </c>
      <c r="Q407" s="143" t="s">
        <v>394</v>
      </c>
      <c r="R407" s="8" t="s">
        <v>1412</v>
      </c>
      <c r="T407" s="143" t="s">
        <v>1709</v>
      </c>
      <c r="U407" s="143" t="s">
        <v>1709</v>
      </c>
      <c r="V407" s="8" t="s">
        <v>488</v>
      </c>
      <c r="W407" s="8">
        <v>39440</v>
      </c>
      <c r="X407" s="8" t="s">
        <v>348</v>
      </c>
      <c r="Y407" s="143" t="s">
        <v>5668</v>
      </c>
      <c r="Z407" s="8" t="s">
        <v>2114</v>
      </c>
      <c r="AB407" s="8" t="s">
        <v>2115</v>
      </c>
      <c r="AE407" s="233" t="s">
        <v>48</v>
      </c>
      <c r="AF407" s="8" t="s">
        <v>5669</v>
      </c>
      <c r="AG407" s="8" t="s">
        <v>5670</v>
      </c>
      <c r="AI407" s="8" t="s">
        <v>369</v>
      </c>
      <c r="AL407" s="48" t="str">
        <f>IF($U407="","",IF(RIGHT($U407,4)=", MS",INDEX(DropDowns!$G$4:$G$1251,MATCH(TRIM($U407),DropDowns!$F$4:$F$1251,0)),INDEX(DropDowns!$G$4:$G$1251,MATCH(TRIM($U407)&amp;", MS",DropDowns!$F$4:$F$1251,0))))</f>
        <v>Jones</v>
      </c>
      <c r="AM407" s="48" t="str">
        <f>IF(INDEX('AAYME 2021_List'!$A$3:$A$311,MATCH($A407,'AAYME 2021_List'!$A$3:$A$311,0))=$A407,INDEX('AAYME 2021_List'!$AC$3:$AC$311,MATCH($A407,'AAYME 2021_List'!$A$3:$A$311,0)),"")</f>
        <v>Jones</v>
      </c>
      <c r="AN407" s="48" t="str">
        <f t="shared" si="60"/>
        <v>Jordan|Virgess||7</v>
      </c>
      <c r="AO407" s="48" t="str">
        <f t="shared" si="61"/>
        <v>Jordan|Virgess|7</v>
      </c>
      <c r="AP407" s="48" t="str">
        <f>INDEX(Transcripts_2021!$V$2:$V$324,MATCH($AN407,Transcripts_2021!$V$2:$V$324,0))</f>
        <v>Jordan|Virgess||7</v>
      </c>
      <c r="AQ407" s="48" t="str">
        <f>INDEX(Transcripts_2021!$W$2:$W$324,MATCH($AO407,Transcripts_2021!$W$2:$W$324,0))</f>
        <v>Jordan|Virgess|7</v>
      </c>
      <c r="AR407" s="68" t="str">
        <f t="shared" si="62"/>
        <v>Yes</v>
      </c>
      <c r="AS407" s="68" t="str">
        <f t="shared" si="63"/>
        <v>Yes</v>
      </c>
      <c r="AT407" s="48" t="str">
        <f t="shared" si="58"/>
        <v>0422</v>
      </c>
      <c r="AU407" s="48" t="str">
        <f>INDEX(Transcripts_2021!$AC$2:$AC$324,MATCH($AO407,Transcripts_2021!$W$2:$W$324,0))</f>
        <v>0143</v>
      </c>
      <c r="AV407" s="68" t="str">
        <f t="shared" si="59"/>
        <v>Yes</v>
      </c>
      <c r="AW407" s="68" t="e">
        <f>IF(INDEX(DropDowns!$E$3:$E$336,MATCH("*"&amp;$AF407&amp;"*",$AF$2:$AF$651,0))="","",INDEX(DropDowns!$E$3:$E$336,MATCH("*"&amp;$AF407&amp;"*",$AF$2:$AF$651,0)))</f>
        <v>#VALUE!</v>
      </c>
      <c r="AX407" s="68" t="e">
        <f>IF(INDEX(DropDowns!$E$3:$E$336,MATCH("*"&amp;$AG407&amp;"*",$AG$2:$AG$651,0))="","",INDEX(DropDowns!$E$3:$E$336,MATCH("*"&amp;$AG407&amp;"*",$AG$2:$AG$651,0)))</f>
        <v>#REF!</v>
      </c>
      <c r="AY407" s="48" t="str">
        <f t="shared" si="64"/>
        <v>0422-VIR-JO-0143</v>
      </c>
      <c r="AZ407" s="48" t="str">
        <f t="shared" si="65"/>
        <v>Rachel Virgess</v>
      </c>
      <c r="BA407" s="48" t="str">
        <f>$AZ407&amp;COUNTIF($AZ407:$AZ$651,$AZ407)</f>
        <v>Rachel Virgess1</v>
      </c>
      <c r="BB407" s="68" t="str">
        <f>IF(INDEX('AAYME 2021_List'!$B$3:$B$311,MATCH($A407,'AAYME 2021_List'!$A$3:$A$311,0))="Yes","Yes","No")</f>
        <v>Yes</v>
      </c>
      <c r="BC407" s="48" t="str">
        <f>IF(INDEX('AAYME 2021_List'!$A$3:$A$311,MATCH($A407,'AAYME 2021_List'!$A$3:$A$311,0))=$A407,INDEX('AAYME 2021_List'!$C$3:$C$311,MATCH($A407,'AAYME 2021_List'!$A$3:$A$311,0)),"")</f>
        <v>06-Finalist</v>
      </c>
    </row>
    <row r="408" spans="1:55" x14ac:dyDescent="0.3">
      <c r="A408" s="48" t="str">
        <f>$AT408&amp;"-"&amp;UPPER(LEFT($D408,3))&amp;"-"&amp;UPPER(LEFT($C408,2))&amp;"-"&amp;$AU408</f>
        <v>0423-JOH-AS-0139</v>
      </c>
      <c r="B408" s="8">
        <v>423</v>
      </c>
      <c r="C408" s="143" t="s">
        <v>5671</v>
      </c>
      <c r="D408" s="143" t="s">
        <v>736</v>
      </c>
      <c r="E408" s="143" t="s">
        <v>335</v>
      </c>
      <c r="F408" s="143" t="s">
        <v>170</v>
      </c>
      <c r="G408" s="8" t="s">
        <v>5672</v>
      </c>
      <c r="H408" s="8">
        <v>6015946905</v>
      </c>
      <c r="I408" s="143" t="s">
        <v>340</v>
      </c>
      <c r="J408" s="143" t="s">
        <v>2494</v>
      </c>
      <c r="K408" s="143" t="s">
        <v>5673</v>
      </c>
      <c r="L408" s="8" t="s">
        <v>5674</v>
      </c>
      <c r="M408" s="8" t="s">
        <v>736</v>
      </c>
      <c r="N408" s="8" t="s">
        <v>5675</v>
      </c>
      <c r="O408" s="8">
        <v>6019549465</v>
      </c>
      <c r="P408" s="143" t="s">
        <v>2112</v>
      </c>
      <c r="Q408" s="143" t="s">
        <v>441</v>
      </c>
      <c r="R408" s="8" t="s">
        <v>5676</v>
      </c>
      <c r="T408" s="143" t="s">
        <v>214</v>
      </c>
      <c r="U408" s="143" t="s">
        <v>214</v>
      </c>
      <c r="V408" s="8" t="s">
        <v>488</v>
      </c>
      <c r="W408" s="8">
        <v>39212</v>
      </c>
      <c r="X408" s="8" t="s">
        <v>348</v>
      </c>
      <c r="Y408" s="143" t="s">
        <v>209</v>
      </c>
      <c r="AD408" s="8" t="s">
        <v>2252</v>
      </c>
      <c r="AE408" s="233" t="s">
        <v>49</v>
      </c>
      <c r="AF408" s="8" t="s">
        <v>5677</v>
      </c>
      <c r="AG408" s="8" t="s">
        <v>5678</v>
      </c>
      <c r="AH408" s="8" t="s">
        <v>5679</v>
      </c>
      <c r="AI408" s="8" t="s">
        <v>442</v>
      </c>
      <c r="AL408" s="48" t="str">
        <f>IF($U408="","",IF(RIGHT($U408,4)=", MS",INDEX(DropDowns!$G$4:$G$1251,MATCH(TRIM($U408),DropDowns!$F$4:$F$1251,0)),INDEX(DropDowns!$G$4:$G$1251,MATCH(TRIM($U408)&amp;", MS",DropDowns!$F$4:$F$1251,0))))</f>
        <v>Hinds</v>
      </c>
      <c r="AM408" s="48" t="str">
        <f>IF(INDEX('AAYME 2021_List'!$A$3:$A$311,MATCH($A408,'AAYME 2021_List'!$A$3:$A$311,0))=$A408,INDEX('AAYME 2021_List'!$AC$3:$AC$311,MATCH($A408,'AAYME 2021_List'!$A$3:$A$311,0)),"")</f>
        <v>Hinds</v>
      </c>
      <c r="AN408" s="48" t="str">
        <f t="shared" si="60"/>
        <v>Ashleigh|Johnson|jashlegh1608@gmail.com|7</v>
      </c>
      <c r="AO408" s="48" t="str">
        <f t="shared" si="61"/>
        <v>Ashleigh|Johnson|7</v>
      </c>
      <c r="AP408" s="48" t="e">
        <f>INDEX(Transcripts_2021!$V$2:$V$324,MATCH($AN408,Transcripts_2021!$V$2:$V$324,0))</f>
        <v>#N/A</v>
      </c>
      <c r="AQ408" s="48" t="str">
        <f>INDEX(Transcripts_2021!$W$2:$W$324,MATCH($AO408,Transcripts_2021!$W$2:$W$324,0))</f>
        <v>Ashleigh|Johnson|7</v>
      </c>
      <c r="AR408" s="68" t="e">
        <f t="shared" si="62"/>
        <v>#N/A</v>
      </c>
      <c r="AS408" s="68" t="str">
        <f t="shared" si="63"/>
        <v>Yes</v>
      </c>
      <c r="AT408" s="48" t="str">
        <f t="shared" si="58"/>
        <v>0423</v>
      </c>
      <c r="AU408" s="48" t="str">
        <f>INDEX(Transcripts_2021!$AC$2:$AC$324,MATCH($AO408,Transcripts_2021!$W$2:$W$324,0))</f>
        <v>0139</v>
      </c>
      <c r="AV408" s="68" t="str">
        <f t="shared" si="59"/>
        <v>Yes</v>
      </c>
      <c r="AW408" s="68" t="e">
        <f>IF(INDEX(DropDowns!$E$3:$E$336,MATCH("*"&amp;$AF408&amp;"*",$AF$2:$AF$651,0))="","",INDEX(DropDowns!$E$3:$E$336,MATCH("*"&amp;$AF408&amp;"*",$AF$2:$AF$651,0)))</f>
        <v>#VALUE!</v>
      </c>
      <c r="AX408" s="68" t="e">
        <f>IF(INDEX(DropDowns!$E$3:$E$336,MATCH("*"&amp;$AG408&amp;"*",$AG$2:$AG$651,0))="","",INDEX(DropDowns!$E$3:$E$336,MATCH("*"&amp;$AG408&amp;"*",$AG$2:$AG$651,0)))</f>
        <v>#VALUE!</v>
      </c>
      <c r="AY408" s="48" t="str">
        <f t="shared" si="64"/>
        <v>0423-JOH-AS-0139</v>
      </c>
      <c r="AZ408" s="48" t="str">
        <f t="shared" si="65"/>
        <v>LaRita Johnson</v>
      </c>
      <c r="BA408" s="48" t="str">
        <f>$AZ408&amp;COUNTIF($AZ408:$AZ$651,$AZ408)</f>
        <v>LaRita Johnson1</v>
      </c>
      <c r="BB408" s="68" t="str">
        <f>IF(INDEX('AAYME 2021_List'!$B$3:$B$311,MATCH($A408,'AAYME 2021_List'!$A$3:$A$311,0))="Yes","Yes","No")</f>
        <v>No</v>
      </c>
      <c r="BC408" s="48" t="str">
        <f>IF(INDEX('AAYME 2021_List'!$A$3:$A$311,MATCH($A408,'AAYME 2021_List'!$A$3:$A$311,0))=$A408,INDEX('AAYME 2021_List'!$C$3:$C$311,MATCH($A408,'AAYME 2021_List'!$A$3:$A$311,0)),"")</f>
        <v>99-Not Selected</v>
      </c>
    </row>
    <row r="409" spans="1:55" x14ac:dyDescent="0.3">
      <c r="A409" s="48" t="str">
        <f>$AT409&amp;"-"&amp;UPPER(LEFT($D409,3))&amp;"-"&amp;UPPER(LEFT($C409,2))&amp;"-"&amp;$AU409</f>
        <v>0424-CRO-AR-0069</v>
      </c>
      <c r="B409" s="8">
        <v>424</v>
      </c>
      <c r="C409" s="143" t="s">
        <v>5680</v>
      </c>
      <c r="D409" s="143" t="s">
        <v>2635</v>
      </c>
      <c r="E409" s="143" t="s">
        <v>335</v>
      </c>
      <c r="F409" s="143" t="s">
        <v>170</v>
      </c>
      <c r="I409" s="143" t="s">
        <v>376</v>
      </c>
      <c r="J409" s="143" t="s">
        <v>5681</v>
      </c>
      <c r="K409" s="143"/>
      <c r="L409" s="8" t="s">
        <v>2892</v>
      </c>
      <c r="M409" s="8" t="s">
        <v>5682</v>
      </c>
      <c r="N409" s="8" t="s">
        <v>5683</v>
      </c>
      <c r="O409" s="8">
        <v>6628897844</v>
      </c>
      <c r="P409" s="143" t="s">
        <v>2159</v>
      </c>
      <c r="Q409" s="143"/>
      <c r="R409" s="8" t="s">
        <v>5684</v>
      </c>
      <c r="T409" s="143" t="s">
        <v>4316</v>
      </c>
      <c r="U409" s="143" t="s">
        <v>4316</v>
      </c>
      <c r="V409" s="8" t="s">
        <v>488</v>
      </c>
      <c r="W409" s="8">
        <v>38860</v>
      </c>
      <c r="X409" s="8" t="s">
        <v>348</v>
      </c>
      <c r="Y409" s="143" t="s">
        <v>193</v>
      </c>
      <c r="Z409" s="8" t="s">
        <v>2114</v>
      </c>
      <c r="AE409" s="233" t="s">
        <v>48</v>
      </c>
      <c r="AF409" s="8" t="s">
        <v>5685</v>
      </c>
      <c r="AI409" s="8" t="s">
        <v>2165</v>
      </c>
      <c r="AJ409" s="8" t="s">
        <v>5686</v>
      </c>
      <c r="AL409" s="48" t="str">
        <f>IF($U409="","",IF(RIGHT($U409,4)=", MS",INDEX(DropDowns!$G$4:$G$1251,MATCH(TRIM($U409),DropDowns!$F$4:$F$1251,0)),INDEX(DropDowns!$G$4:$G$1251,MATCH(TRIM($U409)&amp;", MS",DropDowns!$F$4:$F$1251,0))))</f>
        <v>Chickasaw</v>
      </c>
      <c r="AM409" s="48" t="str">
        <f>IF(INDEX('AAYME 2021_List'!$A$3:$A$311,MATCH($A409,'AAYME 2021_List'!$A$3:$A$311,0))=$A409,INDEX('AAYME 2021_List'!$AC$3:$AC$311,MATCH($A409,'AAYME 2021_List'!$A$3:$A$311,0)),"")</f>
        <v>Chickasaw</v>
      </c>
      <c r="AN409" s="48" t="str">
        <f t="shared" si="60"/>
        <v>Armanti|Crockett||9</v>
      </c>
      <c r="AO409" s="48" t="str">
        <f t="shared" si="61"/>
        <v>Armanti|Crockett|9</v>
      </c>
      <c r="AP409" s="48" t="e">
        <f>INDEX(Transcripts_2021!$V$2:$V$324,MATCH($AN409,Transcripts_2021!$V$2:$V$324,0))</f>
        <v>#N/A</v>
      </c>
      <c r="AQ409" s="48" t="str">
        <f>INDEX(Transcripts_2021!$W$2:$W$324,MATCH($AO409,Transcripts_2021!$W$2:$W$324,0))</f>
        <v>Armanti|Crockett|9</v>
      </c>
      <c r="AR409" s="68" t="e">
        <f t="shared" si="62"/>
        <v>#N/A</v>
      </c>
      <c r="AS409" s="68" t="str">
        <f t="shared" si="63"/>
        <v>Yes</v>
      </c>
      <c r="AT409" s="48" t="str">
        <f t="shared" si="58"/>
        <v>0424</v>
      </c>
      <c r="AU409" s="48" t="str">
        <f>INDEX(Transcripts_2021!$AC$2:$AC$324,MATCH($AO409,Transcripts_2021!$W$2:$W$324,0))</f>
        <v>0069</v>
      </c>
      <c r="AV409" s="68" t="str">
        <f t="shared" si="59"/>
        <v>Yes</v>
      </c>
      <c r="AW409" s="68" t="e">
        <f>IF(INDEX(DropDowns!$E$3:$E$336,MATCH("*"&amp;$AF409&amp;"*",$AF$2:$AF$651,0))="","",INDEX(DropDowns!$E$3:$E$336,MATCH("*"&amp;$AF409&amp;"*",$AF$2:$AF$651,0)))</f>
        <v>#REF!</v>
      </c>
      <c r="AX409" s="68" t="str">
        <f>IF(INDEX(DropDowns!$E$3:$E$336,MATCH("*"&amp;$AG409&amp;"*",$AG$2:$AG$651,0))="","",INDEX(DropDowns!$E$3:$E$336,MATCH("*"&amp;$AG409&amp;"*",$AG$2:$AG$651,0)))</f>
        <v>Acid</v>
      </c>
      <c r="AY409" s="48" t="str">
        <f t="shared" si="64"/>
        <v>0424-CRO-AR-0069</v>
      </c>
      <c r="AZ409" s="48" t="str">
        <f t="shared" si="65"/>
        <v>Kizzy Bogan</v>
      </c>
      <c r="BA409" s="48" t="str">
        <f>$AZ409&amp;COUNTIF($AZ409:$AZ$651,$AZ409)</f>
        <v>Kizzy Bogan1</v>
      </c>
      <c r="BB409" s="68" t="str">
        <f>IF(INDEX('AAYME 2021_List'!$B$3:$B$311,MATCH($A409,'AAYME 2021_List'!$A$3:$A$311,0))="Yes","Yes","No")</f>
        <v>No</v>
      </c>
      <c r="BC409" s="48" t="str">
        <f>IF(INDEX('AAYME 2021_List'!$A$3:$A$311,MATCH($A409,'AAYME 2021_List'!$A$3:$A$311,0))=$A409,INDEX('AAYME 2021_List'!$C$3:$C$311,MATCH($A409,'AAYME 2021_List'!$A$3:$A$311,0)),"")</f>
        <v>99-Not Selected</v>
      </c>
    </row>
    <row r="410" spans="1:55" x14ac:dyDescent="0.3">
      <c r="A410" s="48" t="str">
        <f>$AT410&amp;"-"&amp;UPPER(LEFT($D410,3))&amp;"-"&amp;UPPER(LEFT($C410,2))&amp;"-"&amp;$AU410</f>
        <v>0425-WHI-HA-0193</v>
      </c>
      <c r="B410" s="8">
        <v>425</v>
      </c>
      <c r="C410" s="143" t="s">
        <v>5687</v>
      </c>
      <c r="D410" s="143" t="s">
        <v>2783</v>
      </c>
      <c r="E410" s="143" t="s">
        <v>335</v>
      </c>
      <c r="F410" s="143" t="s">
        <v>170</v>
      </c>
      <c r="H410" s="8">
        <v>6623979030</v>
      </c>
      <c r="I410" s="143" t="s">
        <v>340</v>
      </c>
      <c r="J410" s="143" t="s">
        <v>1064</v>
      </c>
      <c r="K410" s="143" t="s">
        <v>5688</v>
      </c>
      <c r="L410" s="8" t="s">
        <v>3863</v>
      </c>
      <c r="M410" s="8" t="s">
        <v>2783</v>
      </c>
      <c r="N410" s="8" t="s">
        <v>5689</v>
      </c>
      <c r="O410" s="8">
        <v>6623466950</v>
      </c>
      <c r="P410" s="143" t="s">
        <v>2112</v>
      </c>
      <c r="Q410" s="143" t="s">
        <v>45</v>
      </c>
      <c r="R410" s="8" t="s">
        <v>5690</v>
      </c>
      <c r="T410" s="143" t="s">
        <v>3322</v>
      </c>
      <c r="U410" s="143" t="s">
        <v>3322</v>
      </c>
      <c r="V410" s="8" t="s">
        <v>488</v>
      </c>
      <c r="W410" s="8">
        <v>38801</v>
      </c>
      <c r="X410" s="8" t="s">
        <v>348</v>
      </c>
      <c r="Y410" s="143" t="s">
        <v>225</v>
      </c>
      <c r="Z410" s="8" t="s">
        <v>2114</v>
      </c>
      <c r="AB410" s="8" t="s">
        <v>2115</v>
      </c>
      <c r="AE410" s="233" t="s">
        <v>49</v>
      </c>
      <c r="AF410" s="8" t="s">
        <v>5691</v>
      </c>
      <c r="AG410" s="8" t="s">
        <v>5692</v>
      </c>
      <c r="AI410" s="8" t="s">
        <v>369</v>
      </c>
      <c r="AL410" s="48" t="str">
        <f>IF($U410="","",IF(RIGHT($U410,4)=", MS",INDEX(DropDowns!$G$4:$G$1251,MATCH(TRIM($U410),DropDowns!$F$4:$F$1251,0)),INDEX(DropDowns!$G$4:$G$1251,MATCH(TRIM($U410)&amp;", MS",DropDowns!$F$4:$F$1251,0))))</f>
        <v>Lee</v>
      </c>
      <c r="AM410" s="48" t="str">
        <f>IF(INDEX('AAYME 2021_List'!$A$3:$A$311,MATCH($A410,'AAYME 2021_List'!$A$3:$A$311,0))=$A410,INDEX('AAYME 2021_List'!$AC$3:$AC$311,MATCH($A410,'AAYME 2021_List'!$A$3:$A$311,0)),"")</f>
        <v>Lee</v>
      </c>
      <c r="AN410" s="48" t="str">
        <f t="shared" si="60"/>
        <v>Hannah|White||7</v>
      </c>
      <c r="AO410" s="48" t="str">
        <f t="shared" si="61"/>
        <v>Hannah|White|7</v>
      </c>
      <c r="AP410" s="48" t="e">
        <f>INDEX(Transcripts_2021!$V$2:$V$324,MATCH($AN410,Transcripts_2021!$V$2:$V$324,0))</f>
        <v>#N/A</v>
      </c>
      <c r="AQ410" s="48" t="str">
        <f>INDEX(Transcripts_2021!$W$2:$W$324,MATCH($AO410,Transcripts_2021!$W$2:$W$324,0))</f>
        <v>Hannah|White|7</v>
      </c>
      <c r="AR410" s="68" t="e">
        <f t="shared" si="62"/>
        <v>#N/A</v>
      </c>
      <c r="AS410" s="68" t="str">
        <f t="shared" si="63"/>
        <v>Yes</v>
      </c>
      <c r="AT410" s="48" t="str">
        <f t="shared" si="58"/>
        <v>0425</v>
      </c>
      <c r="AU410" s="48" t="str">
        <f>INDEX(Transcripts_2021!$AC$2:$AC$324,MATCH($AO410,Transcripts_2021!$W$2:$W$324,0))</f>
        <v>0193</v>
      </c>
      <c r="AV410" s="68" t="str">
        <f t="shared" si="59"/>
        <v>Yes</v>
      </c>
      <c r="AW410" s="68" t="e">
        <f>IF(INDEX(DropDowns!$E$3:$E$336,MATCH("*"&amp;$AF410&amp;"*",$AF$2:$AF$651,0))="","",INDEX(DropDowns!$E$3:$E$336,MATCH("*"&amp;$AF410&amp;"*",$AF$2:$AF$651,0)))</f>
        <v>#REF!</v>
      </c>
      <c r="AX410" s="68" t="e">
        <f>IF(INDEX(DropDowns!$E$3:$E$336,MATCH("*"&amp;$AG410&amp;"*",$AG$2:$AG$651,0))="","",INDEX(DropDowns!$E$3:$E$336,MATCH("*"&amp;$AG410&amp;"*",$AG$2:$AG$651,0)))</f>
        <v>#REF!</v>
      </c>
      <c r="AY410" s="48" t="str">
        <f t="shared" si="64"/>
        <v>0425-WHI-HA-0193</v>
      </c>
      <c r="AZ410" s="48" t="str">
        <f t="shared" si="65"/>
        <v>Vickie White</v>
      </c>
      <c r="BA410" s="48" t="str">
        <f>$AZ410&amp;COUNTIF($AZ410:$AZ$651,$AZ410)</f>
        <v>Vickie White1</v>
      </c>
      <c r="BB410" s="68" t="str">
        <f>IF(INDEX('AAYME 2021_List'!$B$3:$B$311,MATCH($A410,'AAYME 2021_List'!$A$3:$A$311,0))="Yes","Yes","No")</f>
        <v>No</v>
      </c>
      <c r="BC410" s="48" t="str">
        <f>IF(INDEX('AAYME 2021_List'!$A$3:$A$311,MATCH($A410,'AAYME 2021_List'!$A$3:$A$311,0))=$A410,INDEX('AAYME 2021_List'!$C$3:$C$311,MATCH($A410,'AAYME 2021_List'!$A$3:$A$311,0)),"")</f>
        <v>99-Not Selected</v>
      </c>
    </row>
    <row r="411" spans="1:55" x14ac:dyDescent="0.3">
      <c r="A411" s="48"/>
      <c r="B411" s="8">
        <v>427</v>
      </c>
      <c r="C411" s="143" t="s">
        <v>5693</v>
      </c>
      <c r="D411" s="143" t="s">
        <v>5694</v>
      </c>
      <c r="E411" s="143" t="s">
        <v>335</v>
      </c>
      <c r="F411" s="143" t="s">
        <v>169</v>
      </c>
      <c r="G411" s="8" t="s">
        <v>5695</v>
      </c>
      <c r="H411" s="8">
        <v>6623606124</v>
      </c>
      <c r="I411" s="143" t="s">
        <v>376</v>
      </c>
      <c r="J411" s="143" t="s">
        <v>5696</v>
      </c>
      <c r="K411" s="143" t="s">
        <v>5697</v>
      </c>
      <c r="L411" s="8" t="s">
        <v>5698</v>
      </c>
      <c r="M411" s="8" t="s">
        <v>5699</v>
      </c>
      <c r="N411" s="8" t="s">
        <v>5700</v>
      </c>
      <c r="O411" s="8">
        <v>6622990975</v>
      </c>
      <c r="P411" s="143" t="s">
        <v>2112</v>
      </c>
      <c r="Q411" s="143" t="s">
        <v>394</v>
      </c>
      <c r="R411" s="8" t="s">
        <v>5701</v>
      </c>
      <c r="T411" s="143" t="s">
        <v>831</v>
      </c>
      <c r="U411" s="143" t="s">
        <v>831</v>
      </c>
      <c r="V411" s="8" t="s">
        <v>488</v>
      </c>
      <c r="W411" s="8">
        <v>38930</v>
      </c>
      <c r="X411" s="8" t="s">
        <v>348</v>
      </c>
      <c r="Y411" s="143" t="s">
        <v>371</v>
      </c>
      <c r="Z411" s="8" t="s">
        <v>2114</v>
      </c>
      <c r="AB411" s="8" t="s">
        <v>2115</v>
      </c>
      <c r="AE411" s="233" t="s">
        <v>49</v>
      </c>
      <c r="AF411" s="8" t="s">
        <v>5702</v>
      </c>
      <c r="AG411" s="8" t="s">
        <v>5703</v>
      </c>
      <c r="AH411" s="8" t="s">
        <v>5704</v>
      </c>
      <c r="AI411" s="8" t="s">
        <v>369</v>
      </c>
      <c r="AK411" s="8" t="s">
        <v>5705</v>
      </c>
      <c r="AL411" s="48" t="str">
        <f>IF($U411="","",IF(RIGHT($U411,4)=", MS",INDEX(DropDowns!$G$4:$G$1251,MATCH(TRIM($U411),DropDowns!$F$4:$F$1251,0)),INDEX(DropDowns!$G$4:$G$1251,MATCH(TRIM($U411)&amp;", MS",DropDowns!$F$4:$F$1251,0))))</f>
        <v>Leflore</v>
      </c>
      <c r="AM411" s="48" t="s">
        <v>2130</v>
      </c>
      <c r="AN411" s="48" t="str">
        <f t="shared" si="60"/>
        <v>Nicholas|Leach|peanutnick01@gmail.com|9</v>
      </c>
      <c r="AO411" s="48" t="str">
        <f t="shared" si="61"/>
        <v>Nicholas|Leach|9</v>
      </c>
      <c r="AP411" s="48" t="e">
        <f>INDEX(Transcripts_2021!$V$2:$V$324,MATCH($AN411,Transcripts_2021!$V$2:$V$324,0))</f>
        <v>#N/A</v>
      </c>
      <c r="AQ411" s="48" t="e">
        <f>INDEX(Transcripts_2021!$W$2:$W$324,MATCH($AO411,Transcripts_2021!$W$2:$W$324,0))</f>
        <v>#N/A</v>
      </c>
      <c r="AR411" s="68" t="e">
        <f t="shared" si="62"/>
        <v>#N/A</v>
      </c>
      <c r="AS411" s="68" t="e">
        <f t="shared" si="63"/>
        <v>#N/A</v>
      </c>
      <c r="AT411" s="48" t="str">
        <f t="shared" si="58"/>
        <v>0427</v>
      </c>
      <c r="AU411" s="48" t="e">
        <f>INDEX(Transcripts_2021!$AC$2:$AC$324,MATCH($AO411,Transcripts_2021!$W$2:$W$324,0))</f>
        <v>#N/A</v>
      </c>
      <c r="AV411" s="68" t="str">
        <f t="shared" si="59"/>
        <v>No</v>
      </c>
      <c r="AW411" s="68" t="e">
        <f>IF(INDEX(DropDowns!$E$3:$E$336,MATCH("*"&amp;$AF411&amp;"*",$AF$2:$AF$651,0))="","",INDEX(DropDowns!$E$3:$E$336,MATCH("*"&amp;$AF411&amp;"*",$AF$2:$AF$651,0)))</f>
        <v>#REF!</v>
      </c>
      <c r="AX411" s="68" t="e">
        <f>IF(INDEX(DropDowns!$E$3:$E$336,MATCH("*"&amp;$AG411&amp;"*",$AG$2:$AG$651,0))="","",INDEX(DropDowns!$E$3:$E$336,MATCH("*"&amp;$AG411&amp;"*",$AG$2:$AG$651,0)))</f>
        <v>#REF!</v>
      </c>
      <c r="AY411" s="48" t="e">
        <f t="shared" si="64"/>
        <v>#N/A</v>
      </c>
      <c r="AZ411" s="48" t="str">
        <f t="shared" si="65"/>
        <v>Erica Leach-Howard</v>
      </c>
      <c r="BA411" s="48" t="str">
        <f>$AZ411&amp;COUNTIF($AZ411:$AZ$651,$AZ411)</f>
        <v>Erica Leach-Howard1</v>
      </c>
      <c r="BB411" s="68" t="e">
        <f>IF(INDEX('AAYME 2021_List'!$B$3:$B$311,MATCH($A411,'AAYME 2021_List'!$A$3:$A$311,0))="Yes","Yes","No")</f>
        <v>#N/A</v>
      </c>
      <c r="BC411" s="8" t="s">
        <v>2131</v>
      </c>
    </row>
    <row r="412" spans="1:55" x14ac:dyDescent="0.3">
      <c r="A412" s="48"/>
      <c r="B412" s="8">
        <v>428</v>
      </c>
      <c r="C412" s="143" t="s">
        <v>5706</v>
      </c>
      <c r="D412" s="143" t="s">
        <v>5643</v>
      </c>
      <c r="E412" s="143" t="s">
        <v>335</v>
      </c>
      <c r="F412" s="143" t="s">
        <v>169</v>
      </c>
      <c r="G412" s="8" t="s">
        <v>5707</v>
      </c>
      <c r="H412" s="8">
        <v>6018099380</v>
      </c>
      <c r="I412" s="143" t="s">
        <v>340</v>
      </c>
      <c r="J412" s="143" t="s">
        <v>5645</v>
      </c>
      <c r="K412" s="143" t="s">
        <v>1005</v>
      </c>
      <c r="L412" s="8" t="s">
        <v>5647</v>
      </c>
      <c r="M412" s="8" t="s">
        <v>5643</v>
      </c>
      <c r="N412" s="8" t="s">
        <v>5648</v>
      </c>
      <c r="O412" s="8">
        <v>7736778770</v>
      </c>
      <c r="P412" s="143" t="s">
        <v>2112</v>
      </c>
      <c r="Q412" s="143" t="s">
        <v>45</v>
      </c>
      <c r="R412" s="8" t="s">
        <v>5708</v>
      </c>
      <c r="S412" s="8" t="s">
        <v>5708</v>
      </c>
      <c r="T412" s="143" t="s">
        <v>3100</v>
      </c>
      <c r="U412" s="143" t="s">
        <v>3100</v>
      </c>
      <c r="V412" s="8" t="s">
        <v>488</v>
      </c>
      <c r="W412" s="8">
        <v>39475</v>
      </c>
      <c r="X412" s="8" t="s">
        <v>348</v>
      </c>
      <c r="Y412" s="143" t="s">
        <v>221</v>
      </c>
      <c r="Z412" s="8" t="s">
        <v>2114</v>
      </c>
      <c r="AB412" s="8" t="s">
        <v>2115</v>
      </c>
      <c r="AE412" s="233" t="s">
        <v>48</v>
      </c>
      <c r="AF412" s="8" t="s">
        <v>5709</v>
      </c>
      <c r="AG412" s="8" t="s">
        <v>5710</v>
      </c>
      <c r="AH412" s="8" t="s">
        <v>5711</v>
      </c>
      <c r="AI412" s="8" t="s">
        <v>459</v>
      </c>
      <c r="AL412" s="48" t="str">
        <f>IF($U412="","",IF(RIGHT($U412,4)=", MS",INDEX(DropDowns!$G$4:$G$1251,MATCH(TRIM($U412),DropDowns!$F$4:$F$1251,0)),INDEX(DropDowns!$G$4:$G$1251,MATCH(TRIM($U412)&amp;", MS",DropDowns!$F$4:$F$1251,0))))</f>
        <v>Lamar</v>
      </c>
      <c r="AM412" s="48" t="s">
        <v>2130</v>
      </c>
      <c r="AN412" s="48" t="str">
        <f t="shared" si="60"/>
        <v>Jacob|Roark|Jarucole1@gmail.com|7</v>
      </c>
      <c r="AO412" s="48" t="str">
        <f t="shared" si="61"/>
        <v>Jacob|Roark|7</v>
      </c>
      <c r="AP412" s="48" t="e">
        <f>INDEX(Transcripts_2021!$V$2:$V$324,MATCH($AN412,Transcripts_2021!$V$2:$V$324,0))</f>
        <v>#N/A</v>
      </c>
      <c r="AQ412" s="48" t="e">
        <f>INDEX(Transcripts_2021!$W$2:$W$324,MATCH($AO412,Transcripts_2021!$W$2:$W$324,0))</f>
        <v>#N/A</v>
      </c>
      <c r="AR412" s="68" t="e">
        <f t="shared" si="62"/>
        <v>#N/A</v>
      </c>
      <c r="AS412" s="68" t="e">
        <f t="shared" si="63"/>
        <v>#N/A</v>
      </c>
      <c r="AT412" s="48" t="str">
        <f t="shared" si="58"/>
        <v>0428</v>
      </c>
      <c r="AU412" s="48" t="e">
        <f>INDEX(Transcripts_2021!$AC$2:$AC$324,MATCH($AO412,Transcripts_2021!$W$2:$W$324,0))</f>
        <v>#N/A</v>
      </c>
      <c r="AV412" s="68" t="str">
        <f t="shared" si="59"/>
        <v>Yes</v>
      </c>
      <c r="AW412" s="68" t="e">
        <f>IF(INDEX(DropDowns!$E$3:$E$336,MATCH("*"&amp;$AF412&amp;"*",$AF$2:$AF$651,0))="","",INDEX(DropDowns!$E$3:$E$336,MATCH("*"&amp;$AF412&amp;"*",$AF$2:$AF$651,0)))</f>
        <v>#REF!</v>
      </c>
      <c r="AX412" s="68" t="e">
        <f>IF(INDEX(DropDowns!$E$3:$E$336,MATCH("*"&amp;$AG412&amp;"*",$AG$2:$AG$651,0))="","",INDEX(DropDowns!$E$3:$E$336,MATCH("*"&amp;$AG412&amp;"*",$AG$2:$AG$651,0)))</f>
        <v>#VALUE!</v>
      </c>
      <c r="AY412" s="48" t="e">
        <f t="shared" si="64"/>
        <v>#N/A</v>
      </c>
      <c r="AZ412" s="48" t="str">
        <f t="shared" si="65"/>
        <v>Everett Roark</v>
      </c>
      <c r="BA412" s="48" t="str">
        <f>$AZ412&amp;COUNTIF($AZ412:$AZ$651,$AZ412)</f>
        <v>Everett Roark1</v>
      </c>
      <c r="BB412" s="68" t="e">
        <f>IF(INDEX('AAYME 2021_List'!$B$3:$B$311,MATCH($A412,'AAYME 2021_List'!$A$3:$A$311,0))="Yes","Yes","No")</f>
        <v>#N/A</v>
      </c>
      <c r="BC412" s="8" t="s">
        <v>2131</v>
      </c>
    </row>
    <row r="413" spans="1:55" x14ac:dyDescent="0.3">
      <c r="A413" s="48"/>
      <c r="B413" s="8">
        <v>429</v>
      </c>
      <c r="C413" s="143" t="s">
        <v>5712</v>
      </c>
      <c r="D413" s="143" t="s">
        <v>629</v>
      </c>
      <c r="E413" s="143" t="s">
        <v>335</v>
      </c>
      <c r="F413" s="143" t="s">
        <v>170</v>
      </c>
      <c r="G413" s="8" t="s">
        <v>5713</v>
      </c>
      <c r="H413" s="8">
        <v>9015580654</v>
      </c>
      <c r="I413" s="143" t="s">
        <v>376</v>
      </c>
      <c r="J413" s="143" t="s">
        <v>5714</v>
      </c>
      <c r="K413" s="143" t="s">
        <v>5715</v>
      </c>
      <c r="L413" s="8" t="s">
        <v>3887</v>
      </c>
      <c r="M413" s="8" t="s">
        <v>629</v>
      </c>
      <c r="N413" s="8" t="s">
        <v>5716</v>
      </c>
      <c r="O413" s="8">
        <v>9014279441</v>
      </c>
      <c r="P413" s="143" t="s">
        <v>2159</v>
      </c>
      <c r="Q413" s="143" t="s">
        <v>43</v>
      </c>
      <c r="R413" s="8" t="s">
        <v>5717</v>
      </c>
      <c r="T413" s="143" t="s">
        <v>654</v>
      </c>
      <c r="U413" s="143" t="s">
        <v>654</v>
      </c>
      <c r="V413" s="8" t="s">
        <v>488</v>
      </c>
      <c r="W413" s="8">
        <v>38671</v>
      </c>
      <c r="X413" s="8" t="s">
        <v>348</v>
      </c>
      <c r="Y413" s="143" t="s">
        <v>2393</v>
      </c>
      <c r="AA413" s="8" t="s">
        <v>2200</v>
      </c>
      <c r="AC413" s="8" t="s">
        <v>2201</v>
      </c>
      <c r="AE413" s="233" t="s">
        <v>49</v>
      </c>
      <c r="AF413" s="8" t="s">
        <v>5718</v>
      </c>
      <c r="AG413" s="8" t="s">
        <v>5719</v>
      </c>
      <c r="AI413" s="8" t="s">
        <v>442</v>
      </c>
      <c r="AL413" s="48" t="str">
        <f>IF($U413="","",IF(RIGHT($U413,4)=", MS",INDEX(DropDowns!$G$4:$G$1251,MATCH(TRIM($U413),DropDowns!$F$4:$F$1251,0)),INDEX(DropDowns!$G$4:$G$1251,MATCH(TRIM($U413)&amp;", MS",DropDowns!$F$4:$F$1251,0))))</f>
        <v>DeSoto</v>
      </c>
      <c r="AM413" s="48" t="s">
        <v>2130</v>
      </c>
      <c r="AN413" s="48" t="str">
        <f t="shared" si="60"/>
        <v>Cassidy|Walker|cassidywalker09@gmail.com|9</v>
      </c>
      <c r="AO413" s="48" t="str">
        <f t="shared" si="61"/>
        <v>Cassidy|Walker|9</v>
      </c>
      <c r="AP413" s="48" t="e">
        <f>INDEX(Transcripts_2021!$V$2:$V$324,MATCH($AN413,Transcripts_2021!$V$2:$V$324,0))</f>
        <v>#N/A</v>
      </c>
      <c r="AQ413" s="48" t="e">
        <f>INDEX(Transcripts_2021!$W$2:$W$324,MATCH($AO413,Transcripts_2021!$W$2:$W$324,0))</f>
        <v>#N/A</v>
      </c>
      <c r="AR413" s="68" t="e">
        <f t="shared" si="62"/>
        <v>#N/A</v>
      </c>
      <c r="AS413" s="68" t="e">
        <f t="shared" si="63"/>
        <v>#N/A</v>
      </c>
      <c r="AT413" s="48" t="str">
        <f t="shared" si="58"/>
        <v>0429</v>
      </c>
      <c r="AU413" s="48" t="e">
        <f>INDEX(Transcripts_2021!$AC$2:$AC$324,MATCH($AO413,Transcripts_2021!$W$2:$W$324,0))</f>
        <v>#N/A</v>
      </c>
      <c r="AV413" s="68" t="str">
        <f t="shared" si="59"/>
        <v>Yes</v>
      </c>
      <c r="AW413" s="68" t="e">
        <f>IF(INDEX(DropDowns!$E$3:$E$336,MATCH("*"&amp;$AF413&amp;"*",$AF$2:$AF$651,0))="","",INDEX(DropDowns!$E$3:$E$336,MATCH("*"&amp;$AF413&amp;"*",$AF$2:$AF$651,0)))</f>
        <v>#REF!</v>
      </c>
      <c r="AX413" s="68" t="e">
        <f>IF(INDEX(DropDowns!$E$3:$E$336,MATCH("*"&amp;$AG413&amp;"*",$AG$2:$AG$651,0))="","",INDEX(DropDowns!$E$3:$E$336,MATCH("*"&amp;$AG413&amp;"*",$AG$2:$AG$651,0)))</f>
        <v>#REF!</v>
      </c>
      <c r="AY413" s="48" t="e">
        <f t="shared" si="64"/>
        <v>#N/A</v>
      </c>
      <c r="AZ413" s="48" t="str">
        <f t="shared" si="65"/>
        <v>Cedric Walker</v>
      </c>
      <c r="BA413" s="48" t="str">
        <f>$AZ413&amp;COUNTIF($AZ413:$AZ$651,$AZ413)</f>
        <v>Cedric Walker1</v>
      </c>
      <c r="BB413" s="68" t="e">
        <f>IF(INDEX('AAYME 2021_List'!$B$3:$B$311,MATCH($A413,'AAYME 2021_List'!$A$3:$A$311,0))="Yes","Yes","No")</f>
        <v>#N/A</v>
      </c>
      <c r="BC413" s="8" t="s">
        <v>2131</v>
      </c>
    </row>
    <row r="414" spans="1:55" x14ac:dyDescent="0.3">
      <c r="A414" s="48" t="str">
        <f t="shared" ref="A414:A422" si="66">$AT414&amp;"-"&amp;UPPER(LEFT($D414,3))&amp;"-"&amp;UPPER(LEFT($C414,2))&amp;"-"&amp;$AU414</f>
        <v>0430-DIG-EM-0082</v>
      </c>
      <c r="B414" s="8">
        <v>430</v>
      </c>
      <c r="C414" s="143" t="s">
        <v>2972</v>
      </c>
      <c r="D414" s="143" t="s">
        <v>5720</v>
      </c>
      <c r="E414" s="143" t="s">
        <v>335</v>
      </c>
      <c r="F414" s="143" t="s">
        <v>170</v>
      </c>
      <c r="G414" s="8" t="s">
        <v>5721</v>
      </c>
      <c r="H414" s="8">
        <v>7692333273</v>
      </c>
      <c r="I414" s="143" t="s">
        <v>376</v>
      </c>
      <c r="J414" s="143" t="s">
        <v>2486</v>
      </c>
      <c r="K414" s="143"/>
      <c r="L414" s="8" t="s">
        <v>5722</v>
      </c>
      <c r="M414" s="8" t="s">
        <v>5720</v>
      </c>
      <c r="N414" s="8" t="s">
        <v>5723</v>
      </c>
      <c r="O414" s="8">
        <v>6628203381</v>
      </c>
      <c r="P414" s="143" t="s">
        <v>2112</v>
      </c>
      <c r="Q414" s="143"/>
      <c r="R414" s="8" t="s">
        <v>5724</v>
      </c>
      <c r="T414" s="143" t="s">
        <v>2128</v>
      </c>
      <c r="U414" s="143" t="s">
        <v>2128</v>
      </c>
      <c r="V414" s="8" t="s">
        <v>488</v>
      </c>
      <c r="W414" s="8">
        <v>39272</v>
      </c>
      <c r="X414" s="8" t="s">
        <v>348</v>
      </c>
      <c r="Y414" s="143" t="s">
        <v>209</v>
      </c>
      <c r="Z414" s="8" t="s">
        <v>2114</v>
      </c>
      <c r="AB414" s="8" t="s">
        <v>2115</v>
      </c>
      <c r="AE414" s="233" t="s">
        <v>49</v>
      </c>
      <c r="AF414" s="8" t="s">
        <v>5725</v>
      </c>
      <c r="AG414" s="8" t="s">
        <v>5726</v>
      </c>
      <c r="AH414" s="8" t="s">
        <v>3161</v>
      </c>
      <c r="AI414" s="8" t="s">
        <v>442</v>
      </c>
      <c r="AJ414" s="8" t="s">
        <v>5727</v>
      </c>
      <c r="AK414" s="8" t="s">
        <v>3161</v>
      </c>
      <c r="AL414" s="48" t="str">
        <f>IF($U414="","",IF(RIGHT($U414,4)=", MS",INDEX(DropDowns!$G$4:$G$1251,MATCH(TRIM($U414),DropDowns!$F$4:$F$1251,0)),INDEX(DropDowns!$G$4:$G$1251,MATCH(TRIM($U414)&amp;", MS",DropDowns!$F$4:$F$1251,0))))</f>
        <v>Hinds</v>
      </c>
      <c r="AM414" s="48" t="str">
        <f>IF(INDEX('AAYME 2021_List'!$A$3:$A$311,MATCH($A414,'AAYME 2021_List'!$A$3:$A$311,0))=$A414,INDEX('AAYME 2021_List'!$AC$3:$AC$311,MATCH($A414,'AAYME 2021_List'!$A$3:$A$311,0)),"")</f>
        <v>Hinds</v>
      </c>
      <c r="AN414" s="48" t="str">
        <f t="shared" si="60"/>
        <v>Emily|Diggs|emilyldiggs@gmail.com|9</v>
      </c>
      <c r="AO414" s="48" t="str">
        <f t="shared" si="61"/>
        <v>Emily|Diggs|9</v>
      </c>
      <c r="AP414" s="48" t="str">
        <f>INDEX(Transcripts_2021!$V$2:$V$324,MATCH($AN414,Transcripts_2021!$V$2:$V$324,0))</f>
        <v>Emily|Diggs|emilyldiggs@gmail.com|9</v>
      </c>
      <c r="AQ414" s="48" t="str">
        <f>INDEX(Transcripts_2021!$W$2:$W$324,MATCH($AO414,Transcripts_2021!$W$2:$W$324,0))</f>
        <v>Emily|Diggs|9</v>
      </c>
      <c r="AR414" s="68" t="str">
        <f t="shared" si="62"/>
        <v>Yes</v>
      </c>
      <c r="AS414" s="68" t="str">
        <f t="shared" si="63"/>
        <v>Yes</v>
      </c>
      <c r="AT414" s="48" t="str">
        <f t="shared" si="58"/>
        <v>0430</v>
      </c>
      <c r="AU414" s="48" t="str">
        <f>INDEX(Transcripts_2021!$AC$2:$AC$324,MATCH($AO414,Transcripts_2021!$W$2:$W$324,0))</f>
        <v>0082</v>
      </c>
      <c r="AV414" s="68" t="str">
        <f t="shared" si="59"/>
        <v>Yes</v>
      </c>
      <c r="AW414" s="68" t="e">
        <f>IF(INDEX(DropDowns!$E$3:$E$336,MATCH("*"&amp;$AF414&amp;"*",$AF$2:$AF$651,0))="","",INDEX(DropDowns!$E$3:$E$336,MATCH("*"&amp;$AF414&amp;"*",$AF$2:$AF$651,0)))</f>
        <v>#VALUE!</v>
      </c>
      <c r="AX414" s="68" t="e">
        <f>IF(INDEX(DropDowns!$E$3:$E$336,MATCH("*"&amp;$AG414&amp;"*",$AG$2:$AG$651,0))="","",INDEX(DropDowns!$E$3:$E$336,MATCH("*"&amp;$AG414&amp;"*",$AG$2:$AG$651,0)))</f>
        <v>#REF!</v>
      </c>
      <c r="AY414" s="48" t="str">
        <f t="shared" si="64"/>
        <v>0430-DIG-EM-0082</v>
      </c>
      <c r="AZ414" s="48" t="str">
        <f t="shared" si="65"/>
        <v>Melanie Diggs</v>
      </c>
      <c r="BA414" s="48" t="str">
        <f>$AZ414&amp;COUNTIF($AZ414:$AZ$651,$AZ414)</f>
        <v>Melanie Diggs1</v>
      </c>
      <c r="BB414" s="68" t="str">
        <f>IF(INDEX('AAYME 2021_List'!$B$3:$B$311,MATCH($A414,'AAYME 2021_List'!$A$3:$A$311,0))="Yes","Yes","No")</f>
        <v>No</v>
      </c>
      <c r="BC414" s="48" t="str">
        <f>IF(INDEX('AAYME 2021_List'!$A$3:$A$311,MATCH($A414,'AAYME 2021_List'!$A$3:$A$311,0))=$A414,INDEX('AAYME 2021_List'!$C$3:$C$311,MATCH($A414,'AAYME 2021_List'!$A$3:$A$311,0)),"")</f>
        <v>99-Not Selected</v>
      </c>
    </row>
    <row r="415" spans="1:55" x14ac:dyDescent="0.3">
      <c r="A415" s="48" t="str">
        <f t="shared" si="66"/>
        <v>0431-DAW-JA-0121</v>
      </c>
      <c r="B415" s="8">
        <v>431</v>
      </c>
      <c r="C415" s="143" t="s">
        <v>5728</v>
      </c>
      <c r="D415" s="143" t="s">
        <v>5729</v>
      </c>
      <c r="E415" s="143" t="s">
        <v>335</v>
      </c>
      <c r="F415" s="143" t="s">
        <v>170</v>
      </c>
      <c r="G415" s="8" t="s">
        <v>5730</v>
      </c>
      <c r="H415" s="8">
        <v>6626131949</v>
      </c>
      <c r="I415" s="143" t="s">
        <v>401</v>
      </c>
      <c r="J415" s="143" t="s">
        <v>3622</v>
      </c>
      <c r="K415" s="143" t="s">
        <v>3654</v>
      </c>
      <c r="L415" s="8" t="s">
        <v>5731</v>
      </c>
      <c r="M415" s="8" t="s">
        <v>205</v>
      </c>
      <c r="N415" s="8" t="s">
        <v>5732</v>
      </c>
      <c r="O415" s="8">
        <v>6622027463</v>
      </c>
      <c r="P415" s="143" t="s">
        <v>2112</v>
      </c>
      <c r="Q415" s="143" t="s">
        <v>394</v>
      </c>
      <c r="R415" s="8" t="s">
        <v>5733</v>
      </c>
      <c r="T415" s="143" t="s">
        <v>256</v>
      </c>
      <c r="U415" s="143" t="s">
        <v>256</v>
      </c>
      <c r="V415" s="8" t="s">
        <v>488</v>
      </c>
      <c r="W415" s="8">
        <v>38676</v>
      </c>
      <c r="X415" s="8" t="s">
        <v>348</v>
      </c>
      <c r="Y415" s="143" t="s">
        <v>5031</v>
      </c>
      <c r="AD415" s="8" t="s">
        <v>2252</v>
      </c>
      <c r="AE415" s="233" t="s">
        <v>48</v>
      </c>
      <c r="AF415" s="8" t="s">
        <v>5734</v>
      </c>
      <c r="AI415" s="8" t="s">
        <v>2165</v>
      </c>
      <c r="AJ415" s="8" t="s">
        <v>5735</v>
      </c>
      <c r="AL415" s="48" t="str">
        <f>IF($U415="","",IF(RIGHT($U415,4)=", MS",INDEX(DropDowns!$G$4:$G$1251,MATCH(TRIM($U415),DropDowns!$F$4:$F$1251,0)),INDEX(DropDowns!$G$4:$G$1251,MATCH(TRIM($U415)&amp;", MS",DropDowns!$F$4:$F$1251,0))))</f>
        <v>Tunica</v>
      </c>
      <c r="AM415" s="48" t="str">
        <f>IF(INDEX('AAYME 2021_List'!$A$3:$A$311,MATCH($A415,'AAYME 2021_List'!$A$3:$A$311,0))=$A415,INDEX('AAYME 2021_List'!$AC$3:$AC$311,MATCH($A415,'AAYME 2021_List'!$A$3:$A$311,0)),"")</f>
        <v>Tunica</v>
      </c>
      <c r="AN415" s="48" t="str">
        <f t="shared" si="60"/>
        <v>ja’kara|dawson|dawsonjak2025@tunicak12.org|8</v>
      </c>
      <c r="AO415" s="48" t="str">
        <f t="shared" si="61"/>
        <v>ja’kara|dawson|8</v>
      </c>
      <c r="AP415" s="48" t="str">
        <f>INDEX(Transcripts_2021!$V$2:$V$324,MATCH($AN415,Transcripts_2021!$V$2:$V$324,0))</f>
        <v>ja’kara|dawson|dawsonjak2025@tunicak12.org|8</v>
      </c>
      <c r="AQ415" s="48" t="str">
        <f>INDEX(Transcripts_2021!$W$2:$W$324,MATCH($AO415,Transcripts_2021!$W$2:$W$324,0))</f>
        <v>ja’kara|dawson|8</v>
      </c>
      <c r="AR415" s="68" t="str">
        <f t="shared" si="62"/>
        <v>Yes</v>
      </c>
      <c r="AS415" s="68" t="str">
        <f t="shared" si="63"/>
        <v>Yes</v>
      </c>
      <c r="AT415" s="48" t="str">
        <f t="shared" si="58"/>
        <v>0431</v>
      </c>
      <c r="AU415" s="48" t="str">
        <f>INDEX(Transcripts_2021!$AC$2:$AC$324,MATCH($AO415,Transcripts_2021!$W$2:$W$324,0))</f>
        <v>0121</v>
      </c>
      <c r="AV415" s="68" t="str">
        <f t="shared" si="59"/>
        <v>No</v>
      </c>
      <c r="AW415" s="68" t="e">
        <f>IF(INDEX(DropDowns!$E$3:$E$336,MATCH("*"&amp;$AF415&amp;"*",$AF$2:$AF$651,0))="","",INDEX(DropDowns!$E$3:$E$336,MATCH("*"&amp;$AF415&amp;"*",$AF$2:$AF$651,0)))</f>
        <v>#REF!</v>
      </c>
      <c r="AX415" s="68" t="str">
        <f>IF(INDEX(DropDowns!$E$3:$E$336,MATCH("*"&amp;$AG415&amp;"*",$AG$2:$AG$651,0))="","",INDEX(DropDowns!$E$3:$E$336,MATCH("*"&amp;$AG415&amp;"*",$AG$2:$AG$651,0)))</f>
        <v>Acid</v>
      </c>
      <c r="AY415" s="48" t="str">
        <f t="shared" si="64"/>
        <v>0431-DAW-JA-0121</v>
      </c>
      <c r="AZ415" s="48" t="str">
        <f t="shared" si="65"/>
        <v>Seretha Greene</v>
      </c>
      <c r="BA415" s="48" t="str">
        <f>$AZ415&amp;COUNTIF($AZ415:$AZ$651,$AZ415)</f>
        <v>Seretha Greene1</v>
      </c>
      <c r="BB415" s="68" t="str">
        <f>IF(INDEX('AAYME 2021_List'!$B$3:$B$311,MATCH($A415,'AAYME 2021_List'!$A$3:$A$311,0))="Yes","Yes","No")</f>
        <v>No</v>
      </c>
      <c r="BC415" s="48" t="str">
        <f>IF(INDEX('AAYME 2021_List'!$A$3:$A$311,MATCH($A415,'AAYME 2021_List'!$A$3:$A$311,0))=$A415,INDEX('AAYME 2021_List'!$C$3:$C$311,MATCH($A415,'AAYME 2021_List'!$A$3:$A$311,0)),"")</f>
        <v>03-Missing/Invalid transcript info</v>
      </c>
    </row>
    <row r="416" spans="1:55" x14ac:dyDescent="0.3">
      <c r="A416" s="48" t="str">
        <f t="shared" si="66"/>
        <v>0432-BLA-JA-0067</v>
      </c>
      <c r="B416" s="8">
        <v>432</v>
      </c>
      <c r="C416" s="143" t="s">
        <v>5736</v>
      </c>
      <c r="D416" s="143" t="s">
        <v>5737</v>
      </c>
      <c r="E416" s="143" t="s">
        <v>335</v>
      </c>
      <c r="F416" s="143" t="s">
        <v>169</v>
      </c>
      <c r="I416" s="143" t="s">
        <v>376</v>
      </c>
      <c r="J416" s="143" t="s">
        <v>4311</v>
      </c>
      <c r="K416" s="143" t="s">
        <v>4316</v>
      </c>
      <c r="L416" s="8" t="s">
        <v>5738</v>
      </c>
      <c r="M416" s="8" t="s">
        <v>1770</v>
      </c>
      <c r="N416" s="8" t="s">
        <v>5739</v>
      </c>
      <c r="O416" s="8">
        <v>6625426299</v>
      </c>
      <c r="P416" s="143" t="s">
        <v>2159</v>
      </c>
      <c r="Q416" s="143" t="s">
        <v>43</v>
      </c>
      <c r="R416" s="8" t="s">
        <v>5740</v>
      </c>
      <c r="T416" s="143" t="s">
        <v>4316</v>
      </c>
      <c r="U416" s="143" t="s">
        <v>4316</v>
      </c>
      <c r="V416" s="8" t="s">
        <v>488</v>
      </c>
      <c r="W416" s="8">
        <v>38860</v>
      </c>
      <c r="X416" s="8" t="s">
        <v>348</v>
      </c>
      <c r="Y416" s="143" t="s">
        <v>193</v>
      </c>
      <c r="Z416" s="8" t="s">
        <v>2114</v>
      </c>
      <c r="AB416" s="8" t="s">
        <v>2115</v>
      </c>
      <c r="AE416" s="233" t="s">
        <v>48</v>
      </c>
      <c r="AF416" s="8" t="s">
        <v>5741</v>
      </c>
      <c r="AG416" s="8" t="s">
        <v>5742</v>
      </c>
      <c r="AI416" s="8" t="s">
        <v>2165</v>
      </c>
      <c r="AJ416" s="8" t="s">
        <v>5743</v>
      </c>
      <c r="AL416" s="48" t="str">
        <f>IF($U416="","",IF(RIGHT($U416,4)=", MS",INDEX(DropDowns!$G$4:$G$1251,MATCH(TRIM($U416),DropDowns!$F$4:$F$1251,0)),INDEX(DropDowns!$G$4:$G$1251,MATCH(TRIM($U416)&amp;", MS",DropDowns!$F$4:$F$1251,0))))</f>
        <v>Chickasaw</v>
      </c>
      <c r="AM416" s="48" t="str">
        <f>IF(INDEX('AAYME 2021_List'!$A$3:$A$311,MATCH($A416,'AAYME 2021_List'!$A$3:$A$311,0))=$A416,INDEX('AAYME 2021_List'!$AC$3:$AC$311,MATCH($A416,'AAYME 2021_List'!$A$3:$A$311,0)),"")</f>
        <v>Chickasaw</v>
      </c>
      <c r="AN416" s="48" t="str">
        <f t="shared" si="60"/>
        <v>Jahiem|Blanchard||9</v>
      </c>
      <c r="AO416" s="48" t="str">
        <f t="shared" si="61"/>
        <v>Jahiem|Blanchard|9</v>
      </c>
      <c r="AP416" s="48" t="e">
        <f>INDEX(Transcripts_2021!$V$2:$V$324,MATCH($AN416,Transcripts_2021!$V$2:$V$324,0))</f>
        <v>#N/A</v>
      </c>
      <c r="AQ416" s="48" t="str">
        <f>INDEX(Transcripts_2021!$W$2:$W$324,MATCH($AO416,Transcripts_2021!$W$2:$W$324,0))</f>
        <v>Jahiem|Blanchard|9</v>
      </c>
      <c r="AR416" s="68" t="e">
        <f t="shared" si="62"/>
        <v>#N/A</v>
      </c>
      <c r="AS416" s="68" t="str">
        <f t="shared" si="63"/>
        <v>Yes</v>
      </c>
      <c r="AT416" s="48" t="str">
        <f t="shared" si="58"/>
        <v>0432</v>
      </c>
      <c r="AU416" s="48" t="str">
        <f>INDEX(Transcripts_2021!$AC$2:$AC$324,MATCH($AO416,Transcripts_2021!$W$2:$W$324,0))</f>
        <v>0067</v>
      </c>
      <c r="AV416" s="68" t="str">
        <f t="shared" si="59"/>
        <v>Yes</v>
      </c>
      <c r="AW416" s="68" t="e">
        <f>IF(INDEX(DropDowns!$E$3:$E$336,MATCH("*"&amp;$AF416&amp;"*",$AF$2:$AF$651,0))="","",INDEX(DropDowns!$E$3:$E$336,MATCH("*"&amp;$AF416&amp;"*",$AF$2:$AF$651,0)))</f>
        <v>#REF!</v>
      </c>
      <c r="AX416" s="68" t="e">
        <f>IF(INDEX(DropDowns!$E$3:$E$336,MATCH("*"&amp;$AG416&amp;"*",$AG$2:$AG$651,0))="","",INDEX(DropDowns!$E$3:$E$336,MATCH("*"&amp;$AG416&amp;"*",$AG$2:$AG$651,0)))</f>
        <v>#REF!</v>
      </c>
      <c r="AY416" s="48" t="str">
        <f t="shared" si="64"/>
        <v>0432-BLA-JA-0067</v>
      </c>
      <c r="AZ416" s="48" t="str">
        <f t="shared" si="65"/>
        <v>Dorothy Blanchard</v>
      </c>
      <c r="BA416" s="48" t="str">
        <f>$AZ416&amp;COUNTIF($AZ416:$AZ$651,$AZ416)</f>
        <v>Dorothy Blanchard2</v>
      </c>
      <c r="BB416" s="68" t="str">
        <f>IF(INDEX('AAYME 2021_List'!$B$3:$B$311,MATCH($A416,'AAYME 2021_List'!$A$3:$A$311,0))="Yes","Yes","No")</f>
        <v>Yes</v>
      </c>
      <c r="BC416" s="48" t="str">
        <f>IF(INDEX('AAYME 2021_List'!$A$3:$A$311,MATCH($A416,'AAYME 2021_List'!$A$3:$A$311,0))=$A416,INDEX('AAYME 2021_List'!$C$3:$C$311,MATCH($A416,'AAYME 2021_List'!$A$3:$A$311,0)),"")</f>
        <v>06-Finalist</v>
      </c>
    </row>
    <row r="417" spans="1:55" x14ac:dyDescent="0.3">
      <c r="A417" s="48" t="str">
        <f t="shared" si="66"/>
        <v>0433-BLA-RA-0068</v>
      </c>
      <c r="B417" s="8">
        <v>433</v>
      </c>
      <c r="C417" s="143" t="s">
        <v>5744</v>
      </c>
      <c r="D417" s="143" t="s">
        <v>5737</v>
      </c>
      <c r="E417" s="143" t="s">
        <v>335</v>
      </c>
      <c r="F417" s="143" t="s">
        <v>169</v>
      </c>
      <c r="I417" s="143" t="s">
        <v>376</v>
      </c>
      <c r="J417" s="143" t="s">
        <v>4311</v>
      </c>
      <c r="K417" s="143" t="s">
        <v>1774</v>
      </c>
      <c r="L417" s="8" t="s">
        <v>664</v>
      </c>
      <c r="M417" s="8" t="s">
        <v>1770</v>
      </c>
      <c r="N417" s="8" t="s">
        <v>5739</v>
      </c>
      <c r="O417" s="8">
        <v>6625426299</v>
      </c>
      <c r="P417" s="143" t="s">
        <v>2159</v>
      </c>
      <c r="Q417" s="143" t="s">
        <v>43</v>
      </c>
      <c r="R417" s="8" t="s">
        <v>5745</v>
      </c>
      <c r="T417" s="143" t="s">
        <v>4316</v>
      </c>
      <c r="U417" s="143" t="s">
        <v>4316</v>
      </c>
      <c r="V417" s="8" t="s">
        <v>488</v>
      </c>
      <c r="W417" s="8">
        <v>38860</v>
      </c>
      <c r="X417" s="8" t="s">
        <v>348</v>
      </c>
      <c r="Y417" s="143" t="s">
        <v>4317</v>
      </c>
      <c r="Z417" s="8" t="s">
        <v>2114</v>
      </c>
      <c r="AB417" s="8" t="s">
        <v>2115</v>
      </c>
      <c r="AE417" s="233" t="s">
        <v>48</v>
      </c>
      <c r="AF417" s="8" t="s">
        <v>5746</v>
      </c>
      <c r="AI417" s="8" t="s">
        <v>2165</v>
      </c>
      <c r="AJ417" s="8" t="s">
        <v>5747</v>
      </c>
      <c r="AL417" s="48" t="str">
        <f>IF($U417="","",IF(RIGHT($U417,4)=", MS",INDEX(DropDowns!$G$4:$G$1251,MATCH(TRIM($U417),DropDowns!$F$4:$F$1251,0)),INDEX(DropDowns!$G$4:$G$1251,MATCH(TRIM($U417)&amp;", MS",DropDowns!$F$4:$F$1251,0))))</f>
        <v>Chickasaw</v>
      </c>
      <c r="AM417" s="48" t="str">
        <f>IF(INDEX('AAYME 2021_List'!$A$3:$A$311,MATCH($A417,'AAYME 2021_List'!$A$3:$A$311,0))=$A417,INDEX('AAYME 2021_List'!$AC$3:$AC$311,MATCH($A417,'AAYME 2021_List'!$A$3:$A$311,0)),"")</f>
        <v>Chickasaw</v>
      </c>
      <c r="AN417" s="48" t="str">
        <f t="shared" si="60"/>
        <v>Rahiem|Blanchard||9</v>
      </c>
      <c r="AO417" s="48" t="str">
        <f t="shared" si="61"/>
        <v>Rahiem|Blanchard|9</v>
      </c>
      <c r="AP417" s="48" t="e">
        <f>INDEX(Transcripts_2021!$V$2:$V$324,MATCH($AN417,Transcripts_2021!$V$2:$V$324,0))</f>
        <v>#N/A</v>
      </c>
      <c r="AQ417" s="48" t="str">
        <f>INDEX(Transcripts_2021!$W$2:$W$324,MATCH($AO417,Transcripts_2021!$W$2:$W$324,0))</f>
        <v>Rahiem|Blanchard|9</v>
      </c>
      <c r="AR417" s="68" t="e">
        <f t="shared" si="62"/>
        <v>#N/A</v>
      </c>
      <c r="AS417" s="68" t="str">
        <f t="shared" si="63"/>
        <v>Yes</v>
      </c>
      <c r="AT417" s="48" t="str">
        <f t="shared" si="58"/>
        <v>0433</v>
      </c>
      <c r="AU417" s="48" t="str">
        <f>INDEX(Transcripts_2021!$AC$2:$AC$324,MATCH($AO417,Transcripts_2021!$W$2:$W$324,0))</f>
        <v>0068</v>
      </c>
      <c r="AV417" s="68" t="str">
        <f t="shared" si="59"/>
        <v>Yes</v>
      </c>
      <c r="AW417" s="68" t="e">
        <f>IF(INDEX(DropDowns!$E$3:$E$336,MATCH("*"&amp;$AF417&amp;"*",$AF$2:$AF$651,0))="","",INDEX(DropDowns!$E$3:$E$336,MATCH("*"&amp;$AF417&amp;"*",$AF$2:$AF$651,0)))</f>
        <v>#REF!</v>
      </c>
      <c r="AX417" s="68" t="str">
        <f>IF(INDEX(DropDowns!$E$3:$E$336,MATCH("*"&amp;$AG417&amp;"*",$AG$2:$AG$651,0))="","",INDEX(DropDowns!$E$3:$E$336,MATCH("*"&amp;$AG417&amp;"*",$AG$2:$AG$651,0)))</f>
        <v>Acid</v>
      </c>
      <c r="AY417" s="48" t="str">
        <f t="shared" si="64"/>
        <v>0433-BLA-RA-0068</v>
      </c>
      <c r="AZ417" s="48" t="str">
        <f t="shared" si="65"/>
        <v>Dorothy Blanchard</v>
      </c>
      <c r="BA417" s="48" t="str">
        <f>$AZ417&amp;COUNTIF($AZ417:$AZ$651,$AZ417)</f>
        <v>Dorothy Blanchard1</v>
      </c>
      <c r="BB417" s="68" t="str">
        <f>IF(INDEX('AAYME 2021_List'!$B$3:$B$311,MATCH($A417,'AAYME 2021_List'!$A$3:$A$311,0))="Yes","Yes","No")</f>
        <v>Yes</v>
      </c>
      <c r="BC417" s="48" t="str">
        <f>IF(INDEX('AAYME 2021_List'!$A$3:$A$311,MATCH($A417,'AAYME 2021_List'!$A$3:$A$311,0))=$A417,INDEX('AAYME 2021_List'!$C$3:$C$311,MATCH($A417,'AAYME 2021_List'!$A$3:$A$311,0)),"")</f>
        <v>07-Alternate</v>
      </c>
    </row>
    <row r="418" spans="1:55" x14ac:dyDescent="0.3">
      <c r="A418" s="48" t="str">
        <f t="shared" si="66"/>
        <v>0434-GIL-JO-0232</v>
      </c>
      <c r="B418" s="8">
        <v>434</v>
      </c>
      <c r="C418" s="143" t="s">
        <v>1408</v>
      </c>
      <c r="D418" s="143" t="s">
        <v>3495</v>
      </c>
      <c r="E418" s="143" t="s">
        <v>335</v>
      </c>
      <c r="F418" s="143" t="s">
        <v>170</v>
      </c>
      <c r="G418" s="8" t="s">
        <v>5748</v>
      </c>
      <c r="I418" s="143" t="s">
        <v>376</v>
      </c>
      <c r="J418" s="143" t="s">
        <v>5749</v>
      </c>
      <c r="K418" s="143"/>
      <c r="L418" s="8" t="s">
        <v>1026</v>
      </c>
      <c r="M418" s="8" t="s">
        <v>5750</v>
      </c>
      <c r="N418" s="8" t="s">
        <v>5751</v>
      </c>
      <c r="O418" s="8">
        <v>9018700958</v>
      </c>
      <c r="P418" s="143" t="s">
        <v>2112</v>
      </c>
      <c r="Q418" s="143" t="s">
        <v>394</v>
      </c>
      <c r="R418" s="8" t="s">
        <v>5752</v>
      </c>
      <c r="T418" s="143" t="s">
        <v>1991</v>
      </c>
      <c r="U418" s="143" t="s">
        <v>1991</v>
      </c>
      <c r="V418" s="8" t="s">
        <v>488</v>
      </c>
      <c r="W418" s="8">
        <v>38701</v>
      </c>
      <c r="X418" s="8" t="s">
        <v>348</v>
      </c>
      <c r="Y418" s="143" t="s">
        <v>2139</v>
      </c>
      <c r="Z418" s="8" t="s">
        <v>2114</v>
      </c>
      <c r="AB418" s="8" t="s">
        <v>2115</v>
      </c>
      <c r="AE418" s="233" t="s">
        <v>48</v>
      </c>
      <c r="AF418" s="8" t="s">
        <v>5753</v>
      </c>
      <c r="AG418" s="8" t="s">
        <v>5754</v>
      </c>
      <c r="AH418" s="8" t="s">
        <v>5755</v>
      </c>
      <c r="AI418" s="8" t="s">
        <v>459</v>
      </c>
      <c r="AL418" s="48" t="str">
        <f>IF($U418="","",IF(RIGHT($U418,4)=", MS",INDEX(DropDowns!$G$4:$G$1251,MATCH(TRIM($U418),DropDowns!$F$4:$F$1251,0)),INDEX(DropDowns!$G$4:$G$1251,MATCH(TRIM($U418)&amp;", MS",DropDowns!$F$4:$F$1251,0))))</f>
        <v>Washington</v>
      </c>
      <c r="AM418" s="48" t="str">
        <f>IF(INDEX('AAYME 2021_List'!$A$3:$A$311,MATCH($A418,'AAYME 2021_List'!$A$3:$A$311,0))=$A418,INDEX('AAYME 2021_List'!$AC$3:$AC$311,MATCH($A418,'AAYME 2021_List'!$A$3:$A$311,0)),"")</f>
        <v>Washington</v>
      </c>
      <c r="AN418" s="48" t="str">
        <f t="shared" si="60"/>
        <v>Jordan|Gill|jordymack06@yahoo.com|9</v>
      </c>
      <c r="AO418" s="48" t="str">
        <f t="shared" si="61"/>
        <v>Jordan|Gill|9</v>
      </c>
      <c r="AP418" s="48" t="e">
        <f>INDEX(Transcripts_2021!$V$2:$V$324,MATCH($AN418,Transcripts_2021!$V$2:$V$324,0))</f>
        <v>#N/A</v>
      </c>
      <c r="AQ418" s="48" t="str">
        <f>INDEX(Transcripts_2021!$W$2:$W$324,MATCH($AO418,Transcripts_2021!$W$2:$W$324,0))</f>
        <v>Jordan|Gill|9</v>
      </c>
      <c r="AR418" s="68" t="e">
        <f t="shared" si="62"/>
        <v>#N/A</v>
      </c>
      <c r="AS418" s="68" t="str">
        <f t="shared" si="63"/>
        <v>Yes</v>
      </c>
      <c r="AT418" s="48" t="str">
        <f t="shared" si="58"/>
        <v>0434</v>
      </c>
      <c r="AU418" s="48" t="str">
        <f>INDEX(Transcripts_2021!$AC$2:$AC$324,MATCH($AO418,Transcripts_2021!$W$2:$W$324,0))</f>
        <v>0232</v>
      </c>
      <c r="AV418" s="68" t="str">
        <f t="shared" si="59"/>
        <v>Yes</v>
      </c>
      <c r="AW418" s="68" t="e">
        <f>IF(INDEX(DropDowns!$E$3:$E$336,MATCH("*"&amp;$AF418&amp;"*",$AF$2:$AF$651,0))="","",INDEX(DropDowns!$E$3:$E$336,MATCH("*"&amp;$AF418&amp;"*",$AF$2:$AF$651,0)))</f>
        <v>#VALUE!</v>
      </c>
      <c r="AX418" s="68" t="e">
        <f>IF(INDEX(DropDowns!$E$3:$E$336,MATCH("*"&amp;$AG418&amp;"*",$AG$2:$AG$651,0))="","",INDEX(DropDowns!$E$3:$E$336,MATCH("*"&amp;$AG418&amp;"*",$AG$2:$AG$651,0)))</f>
        <v>#REF!</v>
      </c>
      <c r="AY418" s="48" t="str">
        <f t="shared" si="64"/>
        <v>0434-GIL-JO-0232</v>
      </c>
      <c r="AZ418" s="48" t="str">
        <f t="shared" si="65"/>
        <v>Regina Todd</v>
      </c>
      <c r="BA418" s="48" t="str">
        <f>$AZ418&amp;COUNTIF($AZ418:$AZ$651,$AZ418)</f>
        <v>Regina Todd1</v>
      </c>
      <c r="BB418" s="68" t="str">
        <f>IF(INDEX('AAYME 2021_List'!$B$3:$B$311,MATCH($A418,'AAYME 2021_List'!$A$3:$A$311,0))="Yes","Yes","No")</f>
        <v>Yes</v>
      </c>
      <c r="BC418" s="48" t="str">
        <f>IF(INDEX('AAYME 2021_List'!$A$3:$A$311,MATCH($A418,'AAYME 2021_List'!$A$3:$A$311,0))=$A418,INDEX('AAYME 2021_List'!$C$3:$C$311,MATCH($A418,'AAYME 2021_List'!$A$3:$A$311,0)),"")</f>
        <v>07-Alternate</v>
      </c>
    </row>
    <row r="419" spans="1:55" x14ac:dyDescent="0.3">
      <c r="A419" s="48" t="str">
        <f t="shared" si="66"/>
        <v>0435-DIL-MA-0104</v>
      </c>
      <c r="B419" s="8">
        <v>435</v>
      </c>
      <c r="C419" s="143" t="s">
        <v>5756</v>
      </c>
      <c r="D419" s="143" t="s">
        <v>5757</v>
      </c>
      <c r="E419" s="143" t="s">
        <v>335</v>
      </c>
      <c r="F419" s="143" t="s">
        <v>170</v>
      </c>
      <c r="G419" s="8" t="s">
        <v>5758</v>
      </c>
      <c r="H419" s="8">
        <v>6015066416</v>
      </c>
      <c r="I419" s="143" t="s">
        <v>401</v>
      </c>
      <c r="J419" s="143" t="s">
        <v>5759</v>
      </c>
      <c r="K419" s="143" t="s">
        <v>5760</v>
      </c>
      <c r="L419" s="8" t="s">
        <v>5761</v>
      </c>
      <c r="M419" s="8" t="s">
        <v>5757</v>
      </c>
      <c r="N419" s="8" t="s">
        <v>5762</v>
      </c>
      <c r="O419" s="8">
        <v>6014548397</v>
      </c>
      <c r="P419" s="143" t="s">
        <v>2112</v>
      </c>
      <c r="Q419" s="143" t="s">
        <v>45</v>
      </c>
      <c r="R419" s="8" t="s">
        <v>5763</v>
      </c>
      <c r="T419" s="143" t="s">
        <v>2128</v>
      </c>
      <c r="U419" s="143" t="s">
        <v>2128</v>
      </c>
      <c r="V419" s="8" t="s">
        <v>488</v>
      </c>
      <c r="W419" s="8">
        <v>39272</v>
      </c>
      <c r="X419" s="8" t="s">
        <v>348</v>
      </c>
      <c r="Y419" s="143" t="s">
        <v>209</v>
      </c>
      <c r="Z419" s="8" t="s">
        <v>2114</v>
      </c>
      <c r="AB419" s="8" t="s">
        <v>2115</v>
      </c>
      <c r="AE419" s="233" t="s">
        <v>49</v>
      </c>
      <c r="AF419" s="8" t="s">
        <v>5764</v>
      </c>
      <c r="AG419" s="8" t="s">
        <v>5765</v>
      </c>
      <c r="AH419" s="8" t="s">
        <v>5766</v>
      </c>
      <c r="AI419" s="8" t="s">
        <v>396</v>
      </c>
      <c r="AJ419" s="8" t="s">
        <v>5767</v>
      </c>
      <c r="AK419" s="8" t="s">
        <v>5768</v>
      </c>
      <c r="AL419" s="48" t="str">
        <f>IF($U419="","",IF(RIGHT($U419,4)=", MS",INDEX(DropDowns!$G$4:$G$1251,MATCH(TRIM($U419),DropDowns!$F$4:$F$1251,0)),INDEX(DropDowns!$G$4:$G$1251,MATCH(TRIM($U419)&amp;", MS",DropDowns!$F$4:$F$1251,0))))</f>
        <v>Hinds</v>
      </c>
      <c r="AM419" s="48" t="str">
        <f>IF(INDEX('AAYME 2021_List'!$A$3:$A$311,MATCH($A419,'AAYME 2021_List'!$A$3:$A$311,0))=$A419,INDEX('AAYME 2021_List'!$AC$3:$AC$311,MATCH($A419,'AAYME 2021_List'!$A$3:$A$311,0)),"")</f>
        <v>Madison</v>
      </c>
      <c r="AN419" s="48" t="str">
        <f t="shared" si="60"/>
        <v>Maliyah|Dillard|maliyahdillard7@gmail.com|8</v>
      </c>
      <c r="AO419" s="48" t="str">
        <f t="shared" si="61"/>
        <v>Maliyah|Dillard|8</v>
      </c>
      <c r="AP419" s="48" t="str">
        <f>INDEX(Transcripts_2021!$V$2:$V$324,MATCH($AN419,Transcripts_2021!$V$2:$V$324,0))</f>
        <v>Maliyah|Dillard|maliyahdillard7@gmail.com|8</v>
      </c>
      <c r="AQ419" s="48" t="str">
        <f>INDEX(Transcripts_2021!$W$2:$W$324,MATCH($AO419,Transcripts_2021!$W$2:$W$324,0))</f>
        <v>Maliyah|Dillard|8</v>
      </c>
      <c r="AR419" s="68" t="str">
        <f t="shared" si="62"/>
        <v>Yes</v>
      </c>
      <c r="AS419" s="68" t="str">
        <f t="shared" si="63"/>
        <v>Yes</v>
      </c>
      <c r="AT419" s="48" t="str">
        <f t="shared" si="58"/>
        <v>0435</v>
      </c>
      <c r="AU419" s="48" t="str">
        <f>INDEX(Transcripts_2021!$AC$2:$AC$324,MATCH($AO419,Transcripts_2021!$W$2:$W$324,0))</f>
        <v>0104</v>
      </c>
      <c r="AV419" s="68" t="str">
        <f t="shared" si="59"/>
        <v>Yes</v>
      </c>
      <c r="AW419" s="68" t="e">
        <f>IF(INDEX(DropDowns!$E$3:$E$336,MATCH("*"&amp;$AF419&amp;"*",$AF$2:$AF$651,0))="","",INDEX(DropDowns!$E$3:$E$336,MATCH("*"&amp;$AF419&amp;"*",$AF$2:$AF$651,0)))</f>
        <v>#VALUE!</v>
      </c>
      <c r="AX419" s="68" t="e">
        <f>IF(INDEX(DropDowns!$E$3:$E$336,MATCH("*"&amp;$AG419&amp;"*",$AG$2:$AG$651,0))="","",INDEX(DropDowns!$E$3:$E$336,MATCH("*"&amp;$AG419&amp;"*",$AG$2:$AG$651,0)))</f>
        <v>#VALUE!</v>
      </c>
      <c r="AY419" s="48" t="str">
        <f t="shared" si="64"/>
        <v>0435-DIL-MA-0104</v>
      </c>
      <c r="AZ419" s="48" t="str">
        <f t="shared" si="65"/>
        <v>Valarie Dillard</v>
      </c>
      <c r="BA419" s="48" t="str">
        <f>$AZ419&amp;COUNTIF($AZ419:$AZ$651,$AZ419)</f>
        <v>Valarie Dillard1</v>
      </c>
      <c r="BB419" s="68" t="str">
        <f>IF(INDEX('AAYME 2021_List'!$B$3:$B$311,MATCH($A419,'AAYME 2021_List'!$A$3:$A$311,0))="Yes","Yes","No")</f>
        <v>No</v>
      </c>
      <c r="BC419" s="48" t="str">
        <f>IF(INDEX('AAYME 2021_List'!$A$3:$A$311,MATCH($A419,'AAYME 2021_List'!$A$3:$A$311,0))=$A419,INDEX('AAYME 2021_List'!$C$3:$C$311,MATCH($A419,'AAYME 2021_List'!$A$3:$A$311,0)),"")</f>
        <v>99-Not Selected</v>
      </c>
    </row>
    <row r="420" spans="1:55" x14ac:dyDescent="0.3">
      <c r="A420" s="48" t="str">
        <f t="shared" si="66"/>
        <v>0436-MOO-CA-0198</v>
      </c>
      <c r="B420" s="8">
        <v>436</v>
      </c>
      <c r="C420" s="143" t="s">
        <v>5769</v>
      </c>
      <c r="D420" s="143" t="s">
        <v>2387</v>
      </c>
      <c r="E420" s="143" t="s">
        <v>335</v>
      </c>
      <c r="F420" s="143" t="s">
        <v>170</v>
      </c>
      <c r="G420" s="8" t="s">
        <v>5770</v>
      </c>
      <c r="H420" s="8">
        <v>6625427907</v>
      </c>
      <c r="I420" s="143" t="s">
        <v>376</v>
      </c>
      <c r="J420" s="143" t="s">
        <v>4364</v>
      </c>
      <c r="K420" s="143" t="s">
        <v>1772</v>
      </c>
      <c r="L420" s="8" t="s">
        <v>382</v>
      </c>
      <c r="M420" s="8" t="s">
        <v>2387</v>
      </c>
      <c r="N420" s="8" t="s">
        <v>5770</v>
      </c>
      <c r="O420" s="8">
        <v>6622552494</v>
      </c>
      <c r="P420" s="143" t="s">
        <v>2159</v>
      </c>
      <c r="Q420" s="143" t="s">
        <v>43</v>
      </c>
      <c r="R420" s="8" t="s">
        <v>5771</v>
      </c>
      <c r="T420" s="143" t="s">
        <v>1774</v>
      </c>
      <c r="U420" s="143" t="s">
        <v>1774</v>
      </c>
      <c r="V420" s="8" t="s">
        <v>488</v>
      </c>
      <c r="W420" s="8">
        <v>38860</v>
      </c>
      <c r="X420" s="8" t="s">
        <v>348</v>
      </c>
      <c r="Y420" s="143" t="s">
        <v>232</v>
      </c>
      <c r="Z420" s="8" t="s">
        <v>2114</v>
      </c>
      <c r="AB420" s="8" t="s">
        <v>2115</v>
      </c>
      <c r="AE420" s="233" t="s">
        <v>48</v>
      </c>
      <c r="AF420" s="8" t="s">
        <v>5772</v>
      </c>
      <c r="AG420" s="8" t="s">
        <v>5773</v>
      </c>
      <c r="AI420" s="8" t="s">
        <v>2165</v>
      </c>
      <c r="AJ420" s="8" t="s">
        <v>5774</v>
      </c>
      <c r="AL420" s="48" t="str">
        <f>IF($U420="","",IF(RIGHT($U420,4)=", MS",INDEX(DropDowns!$G$4:$G$1251,MATCH(TRIM($U420),DropDowns!$F$4:$F$1251,0)),INDEX(DropDowns!$G$4:$G$1251,MATCH(TRIM($U420)&amp;", MS",DropDowns!$F$4:$F$1251,0))))</f>
        <v>Chickasaw</v>
      </c>
      <c r="AM420" s="48" t="str">
        <f>IF(INDEX('AAYME 2021_List'!$A$3:$A$311,MATCH($A420,'AAYME 2021_List'!$A$3:$A$311,0))=$A420,INDEX('AAYME 2021_List'!$AC$3:$AC$311,MATCH($A420,'AAYME 2021_List'!$A$3:$A$311,0)),"")</f>
        <v>Chickasaw</v>
      </c>
      <c r="AN420" s="48" t="str">
        <f t="shared" si="60"/>
        <v>Callie|Moore|begoldn@yahoo.com|9</v>
      </c>
      <c r="AO420" s="48" t="str">
        <f t="shared" si="61"/>
        <v>Callie|Moore|9</v>
      </c>
      <c r="AP420" s="48" t="str">
        <f>INDEX(Transcripts_2021!$V$2:$V$324,MATCH($AN420,Transcripts_2021!$V$2:$V$324,0))</f>
        <v>Callie|Moore|begoldn@yahoo.com|9</v>
      </c>
      <c r="AQ420" s="48" t="str">
        <f>INDEX(Transcripts_2021!$W$2:$W$324,MATCH($AO420,Transcripts_2021!$W$2:$W$324,0))</f>
        <v>Callie|Moore|9</v>
      </c>
      <c r="AR420" s="68" t="str">
        <f t="shared" si="62"/>
        <v>Yes</v>
      </c>
      <c r="AS420" s="68" t="str">
        <f t="shared" si="63"/>
        <v>Yes</v>
      </c>
      <c r="AT420" s="48" t="str">
        <f t="shared" si="58"/>
        <v>0436</v>
      </c>
      <c r="AU420" s="48" t="str">
        <f>INDEX(Transcripts_2021!$AC$2:$AC$324,MATCH($AO420,Transcripts_2021!$W$2:$W$324,0))</f>
        <v>0198</v>
      </c>
      <c r="AV420" s="68" t="str">
        <f t="shared" si="59"/>
        <v>No</v>
      </c>
      <c r="AW420" s="68" t="e">
        <f>IF(INDEX(DropDowns!$E$3:$E$336,MATCH("*"&amp;$AF420&amp;"*",$AF$2:$AF$651,0))="","",INDEX(DropDowns!$E$3:$E$336,MATCH("*"&amp;$AF420&amp;"*",$AF$2:$AF$651,0)))</f>
        <v>#REF!</v>
      </c>
      <c r="AX420" s="68" t="e">
        <f>IF(INDEX(DropDowns!$E$3:$E$336,MATCH("*"&amp;$AG420&amp;"*",$AG$2:$AG$651,0))="","",INDEX(DropDowns!$E$3:$E$336,MATCH("*"&amp;$AG420&amp;"*",$AG$2:$AG$651,0)))</f>
        <v>#REF!</v>
      </c>
      <c r="AY420" s="48" t="str">
        <f t="shared" si="64"/>
        <v>0436-MOO-CA-0198</v>
      </c>
      <c r="AZ420" s="48" t="str">
        <f t="shared" si="65"/>
        <v>Rebecca Moore</v>
      </c>
      <c r="BA420" s="48" t="str">
        <f>$AZ420&amp;COUNTIF($AZ420:$AZ$651,$AZ420)</f>
        <v>Rebecca Moore1</v>
      </c>
      <c r="BB420" s="68" t="str">
        <f>IF(INDEX('AAYME 2021_List'!$B$3:$B$311,MATCH($A420,'AAYME 2021_List'!$A$3:$A$311,0))="Yes","Yes","No")</f>
        <v>No</v>
      </c>
      <c r="BC420" s="48" t="str">
        <f>IF(INDEX('AAYME 2021_List'!$A$3:$A$311,MATCH($A420,'AAYME 2021_List'!$A$3:$A$311,0))=$A420,INDEX('AAYME 2021_List'!$C$3:$C$311,MATCH($A420,'AAYME 2021_List'!$A$3:$A$311,0)),"")</f>
        <v>99-Not Selected</v>
      </c>
    </row>
    <row r="421" spans="1:55" x14ac:dyDescent="0.3">
      <c r="A421" s="48" t="str">
        <f t="shared" si="66"/>
        <v>0437-JOH-BR-0105</v>
      </c>
      <c r="B421" s="8">
        <v>437</v>
      </c>
      <c r="C421" s="143" t="s">
        <v>1727</v>
      </c>
      <c r="D421" s="143" t="s">
        <v>641</v>
      </c>
      <c r="E421" s="143" t="s">
        <v>335</v>
      </c>
      <c r="F421" s="143" t="s">
        <v>170</v>
      </c>
      <c r="G421" s="8" t="s">
        <v>5775</v>
      </c>
      <c r="H421" s="8">
        <v>6628251192</v>
      </c>
      <c r="I421" s="143" t="s">
        <v>376</v>
      </c>
      <c r="J421" s="143" t="s">
        <v>4364</v>
      </c>
      <c r="K421" s="143" t="s">
        <v>5776</v>
      </c>
      <c r="L421" s="8" t="s">
        <v>5777</v>
      </c>
      <c r="M421" s="8" t="s">
        <v>736</v>
      </c>
      <c r="N421" s="8" t="s">
        <v>5778</v>
      </c>
      <c r="O421" s="8">
        <v>6624566962</v>
      </c>
      <c r="P421" s="143" t="s">
        <v>2112</v>
      </c>
      <c r="Q421" s="143" t="s">
        <v>43</v>
      </c>
      <c r="R421" s="8" t="s">
        <v>5779</v>
      </c>
      <c r="T421" s="143" t="s">
        <v>1774</v>
      </c>
      <c r="U421" s="143" t="s">
        <v>1774</v>
      </c>
      <c r="V421" s="8" t="s">
        <v>488</v>
      </c>
      <c r="W421" s="8">
        <v>38860</v>
      </c>
      <c r="X421" s="8" t="s">
        <v>348</v>
      </c>
      <c r="Y421" s="143" t="s">
        <v>3111</v>
      </c>
      <c r="Z421" s="8" t="s">
        <v>2114</v>
      </c>
      <c r="AB421" s="8" t="s">
        <v>2115</v>
      </c>
      <c r="AE421" s="233" t="s">
        <v>48</v>
      </c>
      <c r="AF421" s="8" t="s">
        <v>5780</v>
      </c>
      <c r="AG421" s="8" t="s">
        <v>5781</v>
      </c>
      <c r="AI421" s="8" t="s">
        <v>2165</v>
      </c>
      <c r="AJ421" s="8" t="s">
        <v>5782</v>
      </c>
      <c r="AL421" s="48" t="str">
        <f>IF($U421="","",IF(RIGHT($U421,4)=", MS",INDEX(DropDowns!$G$4:$G$1251,MATCH(TRIM($U421),DropDowns!$F$4:$F$1251,0)),INDEX(DropDowns!$G$4:$G$1251,MATCH(TRIM($U421)&amp;", MS",DropDowns!$F$4:$F$1251,0))))</f>
        <v>Chickasaw</v>
      </c>
      <c r="AM421" s="48" t="str">
        <f>IF(INDEX('AAYME 2021_List'!$A$3:$A$311,MATCH($A421,'AAYME 2021_List'!$A$3:$A$311,0))=$A421,INDEX('AAYME 2021_List'!$AC$3:$AC$311,MATCH($A421,'AAYME 2021_List'!$A$3:$A$311,0)),"")</f>
        <v>Chickasaw</v>
      </c>
      <c r="AN421" s="48" t="str">
        <f t="shared" si="60"/>
        <v>Brooklyn|Johnson|brooklynjohnson@okolona.k12.ms.us|9</v>
      </c>
      <c r="AO421" s="48" t="str">
        <f t="shared" si="61"/>
        <v>Brooklyn|Johnson|9</v>
      </c>
      <c r="AP421" s="48" t="str">
        <f>INDEX(Transcripts_2021!$V$2:$V$324,MATCH($AN421,Transcripts_2021!$V$2:$V$324,0))</f>
        <v>Brooklyn|Johnson|brooklynjohnson@okolona.k12.ms.us|9</v>
      </c>
      <c r="AQ421" s="48" t="str">
        <f>INDEX(Transcripts_2021!$W$2:$W$324,MATCH($AO421,Transcripts_2021!$W$2:$W$324,0))</f>
        <v>Brooklyn|Johnson|9</v>
      </c>
      <c r="AR421" s="68" t="str">
        <f t="shared" si="62"/>
        <v>Yes</v>
      </c>
      <c r="AS421" s="68" t="str">
        <f t="shared" si="63"/>
        <v>Yes</v>
      </c>
      <c r="AT421" s="48" t="str">
        <f t="shared" si="58"/>
        <v>0437</v>
      </c>
      <c r="AU421" s="48" t="str">
        <f>INDEX(Transcripts_2021!$AC$2:$AC$324,MATCH($AO421,Transcripts_2021!$W$2:$W$324,0))</f>
        <v>0105</v>
      </c>
      <c r="AV421" s="68" t="str">
        <f t="shared" si="59"/>
        <v>No</v>
      </c>
      <c r="AW421" s="68" t="e">
        <f>IF(INDEX(DropDowns!$E$3:$E$336,MATCH("*"&amp;$AF421&amp;"*",$AF$2:$AF$651,0))="","",INDEX(DropDowns!$E$3:$E$336,MATCH("*"&amp;$AF421&amp;"*",$AF$2:$AF$651,0)))</f>
        <v>#REF!</v>
      </c>
      <c r="AX421" s="68" t="e">
        <f>IF(INDEX(DropDowns!$E$3:$E$336,MATCH("*"&amp;$AG421&amp;"*",$AG$2:$AG$651,0))="","",INDEX(DropDowns!$E$3:$E$336,MATCH("*"&amp;$AG421&amp;"*",$AG$2:$AG$651,0)))</f>
        <v>#REF!</v>
      </c>
      <c r="AY421" s="48" t="str">
        <f t="shared" si="64"/>
        <v>0437-JOH-BR-0105</v>
      </c>
      <c r="AZ421" s="48" t="str">
        <f t="shared" si="65"/>
        <v>Sheneeka Johnson</v>
      </c>
      <c r="BA421" s="48" t="str">
        <f>$AZ421&amp;COUNTIF($AZ421:$AZ$651,$AZ421)</f>
        <v>Sheneeka Johnson1</v>
      </c>
      <c r="BB421" s="68" t="str">
        <f>IF(INDEX('AAYME 2021_List'!$B$3:$B$311,MATCH($A421,'AAYME 2021_List'!$A$3:$A$311,0))="Yes","Yes","No")</f>
        <v>No</v>
      </c>
      <c r="BC421" s="48" t="str">
        <f>IF(INDEX('AAYME 2021_List'!$A$3:$A$311,MATCH($A421,'AAYME 2021_List'!$A$3:$A$311,0))=$A421,INDEX('AAYME 2021_List'!$C$3:$C$311,MATCH($A421,'AAYME 2021_List'!$A$3:$A$311,0)),"")</f>
        <v>99-Not Selected</v>
      </c>
    </row>
    <row r="422" spans="1:55" x14ac:dyDescent="0.3">
      <c r="A422" s="48" t="str">
        <f t="shared" si="66"/>
        <v>0438-TAT-JO-0233</v>
      </c>
      <c r="B422" s="8">
        <v>438</v>
      </c>
      <c r="C422" s="143" t="s">
        <v>5783</v>
      </c>
      <c r="D422" s="143" t="s">
        <v>253</v>
      </c>
      <c r="E422" s="143" t="s">
        <v>335</v>
      </c>
      <c r="F422" s="143" t="s">
        <v>170</v>
      </c>
      <c r="I422" s="143" t="s">
        <v>340</v>
      </c>
      <c r="J422" s="143" t="s">
        <v>5784</v>
      </c>
      <c r="K422" s="143"/>
      <c r="L422" s="8" t="s">
        <v>5785</v>
      </c>
      <c r="M422" s="8" t="s">
        <v>5786</v>
      </c>
      <c r="N422" s="8" t="s">
        <v>5787</v>
      </c>
      <c r="O422" s="8">
        <v>6623416047</v>
      </c>
      <c r="P422" s="143"/>
      <c r="Q422" s="143"/>
      <c r="R422" s="8" t="s">
        <v>5788</v>
      </c>
      <c r="T422" s="143" t="s">
        <v>1851</v>
      </c>
      <c r="U422" s="143" t="s">
        <v>1851</v>
      </c>
      <c r="V422" s="8" t="s">
        <v>488</v>
      </c>
      <c r="W422" s="8">
        <v>39759</v>
      </c>
      <c r="X422" s="8" t="s">
        <v>348</v>
      </c>
      <c r="Y422" s="143" t="s">
        <v>237</v>
      </c>
      <c r="Z422" s="8" t="s">
        <v>2114</v>
      </c>
      <c r="AB422" s="8" t="s">
        <v>2115</v>
      </c>
      <c r="AE422" s="233" t="s">
        <v>48</v>
      </c>
      <c r="AF422" s="8" t="s">
        <v>5789</v>
      </c>
      <c r="AH422" s="8" t="s">
        <v>5790</v>
      </c>
      <c r="AI422" s="8" t="s">
        <v>369</v>
      </c>
      <c r="AL422" s="48" t="str">
        <f>IF($U422="","",IF(RIGHT($U422,4)=", MS",INDEX(DropDowns!$G$4:$G$1251,MATCH(TRIM($U422),DropDowns!$F$4:$F$1251,0)),INDEX(DropDowns!$G$4:$G$1251,MATCH(TRIM($U422)&amp;", MS",DropDowns!$F$4:$F$1251,0))))</f>
        <v>Oktibbeha</v>
      </c>
      <c r="AM422" s="48" t="str">
        <f>IF(INDEX('AAYME 2021_List'!$A$3:$A$311,MATCH($A422,'AAYME 2021_List'!$A$3:$A$311,0))=$A422,INDEX('AAYME 2021_List'!$AC$3:$AC$311,MATCH($A422,'AAYME 2021_List'!$A$3:$A$311,0)),"")</f>
        <v>Oktibbeha</v>
      </c>
      <c r="AN422" s="48" t="str">
        <f t="shared" si="60"/>
        <v>Jordyn|Tate||7</v>
      </c>
      <c r="AO422" s="48" t="str">
        <f t="shared" si="61"/>
        <v>Jordyn|Tate|7</v>
      </c>
      <c r="AP422" s="48" t="str">
        <f>INDEX(Transcripts_2021!$V$2:$V$324,MATCH($AN422,Transcripts_2021!$V$2:$V$324,0))</f>
        <v>Jordyn|Tate||7</v>
      </c>
      <c r="AQ422" s="48" t="str">
        <f>INDEX(Transcripts_2021!$W$2:$W$324,MATCH($AO422,Transcripts_2021!$W$2:$W$324,0))</f>
        <v>Jordyn|Tate|7</v>
      </c>
      <c r="AR422" s="68" t="str">
        <f t="shared" si="62"/>
        <v>Yes</v>
      </c>
      <c r="AS422" s="68" t="str">
        <f t="shared" si="63"/>
        <v>Yes</v>
      </c>
      <c r="AT422" s="48" t="str">
        <f t="shared" si="58"/>
        <v>0438</v>
      </c>
      <c r="AU422" s="48" t="str">
        <f>INDEX(Transcripts_2021!$AC$2:$AC$324,MATCH($AO422,Transcripts_2021!$W$2:$W$324,0))</f>
        <v>0233</v>
      </c>
      <c r="AV422" s="68" t="str">
        <f t="shared" si="59"/>
        <v>Yes</v>
      </c>
      <c r="AW422" s="68" t="e">
        <f>IF(INDEX(DropDowns!$E$3:$E$336,MATCH("*"&amp;$AF422&amp;"*",$AF$2:$AF$651,0))="","",INDEX(DropDowns!$E$3:$E$336,MATCH("*"&amp;$AF422&amp;"*",$AF$2:$AF$651,0)))</f>
        <v>#VALUE!</v>
      </c>
      <c r="AX422" s="68" t="str">
        <f>IF(INDEX(DropDowns!$E$3:$E$336,MATCH("*"&amp;$AG422&amp;"*",$AG$2:$AG$651,0))="","",INDEX(DropDowns!$E$3:$E$336,MATCH("*"&amp;$AG422&amp;"*",$AG$2:$AG$651,0)))</f>
        <v>Acid</v>
      </c>
      <c r="AY422" s="48" t="str">
        <f t="shared" si="64"/>
        <v>0438-TAT-JO-0233</v>
      </c>
      <c r="AZ422" s="48" t="str">
        <f t="shared" si="65"/>
        <v>Ravyn Carlisle</v>
      </c>
      <c r="BA422" s="48" t="str">
        <f>$AZ422&amp;COUNTIF($AZ422:$AZ$651,$AZ422)</f>
        <v>Ravyn Carlisle1</v>
      </c>
      <c r="BB422" s="68" t="str">
        <f>IF(INDEX('AAYME 2021_List'!$B$3:$B$311,MATCH($A422,'AAYME 2021_List'!$A$3:$A$311,0))="Yes","Yes","No")</f>
        <v>Yes</v>
      </c>
      <c r="BC422" s="48" t="str">
        <f>IF(INDEX('AAYME 2021_List'!$A$3:$A$311,MATCH($A422,'AAYME 2021_List'!$A$3:$A$311,0))=$A422,INDEX('AAYME 2021_List'!$C$3:$C$311,MATCH($A422,'AAYME 2021_List'!$A$3:$A$311,0)),"")</f>
        <v>06-Finalist</v>
      </c>
    </row>
    <row r="423" spans="1:55" x14ac:dyDescent="0.3">
      <c r="A423" s="48"/>
      <c r="B423" s="8">
        <v>439</v>
      </c>
      <c r="C423" s="143" t="s">
        <v>5791</v>
      </c>
      <c r="D423" s="143" t="s">
        <v>5792</v>
      </c>
      <c r="E423" s="143" t="s">
        <v>335</v>
      </c>
      <c r="F423" s="143" t="s">
        <v>169</v>
      </c>
      <c r="I423" s="143" t="s">
        <v>401</v>
      </c>
      <c r="J423" s="143" t="s">
        <v>5793</v>
      </c>
      <c r="K423" s="143" t="s">
        <v>2753</v>
      </c>
      <c r="L423" s="8" t="s">
        <v>5794</v>
      </c>
      <c r="M423" s="8" t="s">
        <v>5795</v>
      </c>
      <c r="N423" s="8" t="s">
        <v>5796</v>
      </c>
      <c r="O423" s="8">
        <v>6629347832</v>
      </c>
      <c r="P423" s="143" t="s">
        <v>2112</v>
      </c>
      <c r="Q423" s="143" t="s">
        <v>394</v>
      </c>
      <c r="R423" s="8" t="s">
        <v>5797</v>
      </c>
      <c r="T423" s="143" t="s">
        <v>2657</v>
      </c>
      <c r="U423" s="143" t="s">
        <v>2657</v>
      </c>
      <c r="V423" s="8" t="s">
        <v>488</v>
      </c>
      <c r="W423" s="8">
        <v>38606</v>
      </c>
      <c r="X423" s="8" t="s">
        <v>348</v>
      </c>
      <c r="Y423" s="143" t="s">
        <v>238</v>
      </c>
      <c r="Z423" s="8" t="s">
        <v>2114</v>
      </c>
      <c r="AB423" s="8" t="s">
        <v>2115</v>
      </c>
      <c r="AE423" s="233" t="s">
        <v>49</v>
      </c>
      <c r="AF423" s="8" t="s">
        <v>5798</v>
      </c>
      <c r="AI423" s="8" t="s">
        <v>442</v>
      </c>
      <c r="AJ423" s="8" t="s">
        <v>5799</v>
      </c>
      <c r="AL423" s="48" t="str">
        <f>IF($U423="","",IF(RIGHT($U423,4)=", MS",INDEX(DropDowns!$G$4:$G$1251,MATCH(TRIM($U423),DropDowns!$F$4:$F$1251,0)),INDEX(DropDowns!$G$4:$G$1251,MATCH(TRIM($U423)&amp;", MS",DropDowns!$F$4:$F$1251,0))))</f>
        <v>Panola</v>
      </c>
      <c r="AM423" s="48" t="s">
        <v>2130</v>
      </c>
      <c r="AN423" s="48" t="str">
        <f t="shared" si="60"/>
        <v>Jordan|Henderson||8</v>
      </c>
      <c r="AO423" s="48" t="str">
        <f t="shared" si="61"/>
        <v>Jordan|Henderson|8</v>
      </c>
      <c r="AP423" s="48" t="e">
        <f>INDEX(Transcripts_2021!$V$2:$V$324,MATCH($AN423,Transcripts_2021!$V$2:$V$324,0))</f>
        <v>#N/A</v>
      </c>
      <c r="AQ423" s="48" t="e">
        <f>INDEX(Transcripts_2021!$W$2:$W$324,MATCH($AO423,Transcripts_2021!$W$2:$W$324,0))</f>
        <v>#N/A</v>
      </c>
      <c r="AR423" s="68" t="e">
        <f t="shared" si="62"/>
        <v>#N/A</v>
      </c>
      <c r="AS423" s="68" t="e">
        <f t="shared" si="63"/>
        <v>#N/A</v>
      </c>
      <c r="AT423" s="48" t="str">
        <f t="shared" si="58"/>
        <v>0439</v>
      </c>
      <c r="AU423" s="48" t="e">
        <f>INDEX(Transcripts_2021!$AC$2:$AC$324,MATCH($AO423,Transcripts_2021!$W$2:$W$324,0))</f>
        <v>#N/A</v>
      </c>
      <c r="AV423" s="68" t="str">
        <f t="shared" si="59"/>
        <v>Yes</v>
      </c>
      <c r="AW423" s="68" t="e">
        <f>IF(INDEX(DropDowns!$E$3:$E$336,MATCH("*"&amp;$AF423&amp;"*",$AF$2:$AF$651,0))="","",INDEX(DropDowns!$E$3:$E$336,MATCH("*"&amp;$AF423&amp;"*",$AF$2:$AF$651,0)))</f>
        <v>#REF!</v>
      </c>
      <c r="AX423" s="68" t="str">
        <f>IF(INDEX(DropDowns!$E$3:$E$336,MATCH("*"&amp;$AG423&amp;"*",$AG$2:$AG$651,0))="","",INDEX(DropDowns!$E$3:$E$336,MATCH("*"&amp;$AG423&amp;"*",$AG$2:$AG$651,0)))</f>
        <v>Acid</v>
      </c>
      <c r="AY423" s="48" t="e">
        <f t="shared" si="64"/>
        <v>#N/A</v>
      </c>
      <c r="AZ423" s="48" t="str">
        <f t="shared" si="65"/>
        <v>LaShana Middleton</v>
      </c>
      <c r="BA423" s="48" t="str">
        <f>$AZ423&amp;COUNTIF($AZ423:$AZ$651,$AZ423)</f>
        <v>LaShana Middleton1</v>
      </c>
      <c r="BB423" s="68" t="e">
        <f>IF(INDEX('AAYME 2021_List'!$B$3:$B$311,MATCH($A423,'AAYME 2021_List'!$A$3:$A$311,0))="Yes","Yes","No")</f>
        <v>#N/A</v>
      </c>
      <c r="BC423" s="8" t="s">
        <v>2131</v>
      </c>
    </row>
    <row r="424" spans="1:55" x14ac:dyDescent="0.3">
      <c r="A424" s="48" t="str">
        <f>$AT424&amp;"-"&amp;UPPER(LEFT($D424,3))&amp;"-"&amp;UPPER(LEFT($C424,2))&amp;"-"&amp;$AU424</f>
        <v>0440-BLA-KI-0042</v>
      </c>
      <c r="B424" s="8">
        <v>440</v>
      </c>
      <c r="C424" s="143" t="s">
        <v>1769</v>
      </c>
      <c r="D424" s="143" t="s">
        <v>1770</v>
      </c>
      <c r="E424" s="143" t="s">
        <v>335</v>
      </c>
      <c r="F424" s="143" t="s">
        <v>169</v>
      </c>
      <c r="G424" s="8" t="s">
        <v>5800</v>
      </c>
      <c r="H424" s="8">
        <v>6626319941</v>
      </c>
      <c r="I424" s="143" t="s">
        <v>340</v>
      </c>
      <c r="J424" s="143" t="s">
        <v>1771</v>
      </c>
      <c r="K424" s="143" t="s">
        <v>5801</v>
      </c>
      <c r="L424" s="8" t="s">
        <v>1776</v>
      </c>
      <c r="M424" s="8" t="s">
        <v>1354</v>
      </c>
      <c r="N424" s="8" t="s">
        <v>1777</v>
      </c>
      <c r="O424" s="8">
        <v>6625422884</v>
      </c>
      <c r="P424" s="143" t="s">
        <v>2112</v>
      </c>
      <c r="Q424" s="143" t="s">
        <v>394</v>
      </c>
      <c r="R424" s="8" t="s">
        <v>1773</v>
      </c>
      <c r="S424" s="8" t="s">
        <v>5802</v>
      </c>
      <c r="T424" s="143" t="s">
        <v>1774</v>
      </c>
      <c r="U424" s="143" t="s">
        <v>1774</v>
      </c>
      <c r="V424" s="8" t="s">
        <v>488</v>
      </c>
      <c r="W424" s="8">
        <v>38860</v>
      </c>
      <c r="X424" s="8" t="s">
        <v>348</v>
      </c>
      <c r="Y424" s="143" t="s">
        <v>193</v>
      </c>
      <c r="Z424" s="8" t="s">
        <v>2114</v>
      </c>
      <c r="AB424" s="8" t="s">
        <v>2115</v>
      </c>
      <c r="AE424" s="233" t="s">
        <v>49</v>
      </c>
      <c r="AF424" s="8" t="s">
        <v>5803</v>
      </c>
      <c r="AG424" s="8" t="s">
        <v>5804</v>
      </c>
      <c r="AI424" s="8" t="s">
        <v>442</v>
      </c>
      <c r="AJ424" s="8" t="s">
        <v>1771</v>
      </c>
      <c r="AL424" s="48" t="str">
        <f>IF($U424="","",IF(RIGHT($U424,4)=", MS",INDEX(DropDowns!$G$4:$G$1251,MATCH(TRIM($U424),DropDowns!$F$4:$F$1251,0)),INDEX(DropDowns!$G$4:$G$1251,MATCH(TRIM($U424)&amp;", MS",DropDowns!$F$4:$F$1251,0))))</f>
        <v>Chickasaw</v>
      </c>
      <c r="AM424" s="48" t="str">
        <f>IF(INDEX('AAYME 2021_List'!$A$3:$A$311,MATCH($A424,'AAYME 2021_List'!$A$3:$A$311,0))=$A424,INDEX('AAYME 2021_List'!$AC$3:$AC$311,MATCH($A424,'AAYME 2021_List'!$A$3:$A$311,0)),"")</f>
        <v>Chickasaw</v>
      </c>
      <c r="AN424" s="48" t="str">
        <f t="shared" si="60"/>
        <v>Kingston|Blanchard|kingstonblanchard@okolona.k12.ms.us|7</v>
      </c>
      <c r="AO424" s="48" t="str">
        <f t="shared" si="61"/>
        <v>Kingston|Blanchard|7</v>
      </c>
      <c r="AP424" s="48" t="str">
        <f>INDEX(Transcripts_2021!$V$2:$V$324,MATCH($AN424,Transcripts_2021!$V$2:$V$324,0))</f>
        <v>Kingston|Blanchard|kingstonblanchard@okolona.k12.ms.us|7</v>
      </c>
      <c r="AQ424" s="48" t="str">
        <f>INDEX(Transcripts_2021!$W$2:$W$324,MATCH($AO424,Transcripts_2021!$W$2:$W$324,0))</f>
        <v>Kingston|Blanchard|7</v>
      </c>
      <c r="AR424" s="68" t="str">
        <f t="shared" si="62"/>
        <v>Yes</v>
      </c>
      <c r="AS424" s="68" t="str">
        <f t="shared" si="63"/>
        <v>Yes</v>
      </c>
      <c r="AT424" s="48" t="str">
        <f t="shared" si="58"/>
        <v>0440</v>
      </c>
      <c r="AU424" s="48" t="str">
        <f>INDEX(Transcripts_2021!$AC$2:$AC$324,MATCH($AO424,Transcripts_2021!$W$2:$W$324,0))</f>
        <v>0042</v>
      </c>
      <c r="AV424" s="68" t="str">
        <f t="shared" si="59"/>
        <v>Yes</v>
      </c>
      <c r="AW424" s="68" t="e">
        <f>IF(INDEX(DropDowns!$E$3:$E$336,MATCH("*"&amp;$AF424&amp;"*",$AF$2:$AF$651,0))="","",INDEX(DropDowns!$E$3:$E$336,MATCH("*"&amp;$AF424&amp;"*",$AF$2:$AF$651,0)))</f>
        <v>#VALUE!</v>
      </c>
      <c r="AX424" s="68" t="e">
        <f>IF(INDEX(DropDowns!$E$3:$E$336,MATCH("*"&amp;$AG424&amp;"*",$AG$2:$AG$651,0))="","",INDEX(DropDowns!$E$3:$E$336,MATCH("*"&amp;$AG424&amp;"*",$AG$2:$AG$651,0)))</f>
        <v>#VALUE!</v>
      </c>
      <c r="AY424" s="48" t="str">
        <f t="shared" si="64"/>
        <v>0440-BLA-KI-0042</v>
      </c>
      <c r="AZ424" s="48" t="str">
        <f t="shared" si="65"/>
        <v>LaKeisha Ivy</v>
      </c>
      <c r="BA424" s="48" t="str">
        <f>$AZ424&amp;COUNTIF($AZ424:$AZ$651,$AZ424)</f>
        <v>LaKeisha Ivy1</v>
      </c>
      <c r="BB424" s="68" t="str">
        <f>IF(INDEX('AAYME 2021_List'!$B$3:$B$311,MATCH($A424,'AAYME 2021_List'!$A$3:$A$311,0))="Yes","Yes","No")</f>
        <v>Yes</v>
      </c>
      <c r="BC424" s="48" t="str">
        <f>IF(INDEX('AAYME 2021_List'!$A$3:$A$311,MATCH($A424,'AAYME 2021_List'!$A$3:$A$311,0))=$A424,INDEX('AAYME 2021_List'!$C$3:$C$311,MATCH($A424,'AAYME 2021_List'!$A$3:$A$311,0)),"")</f>
        <v>07-Alternate</v>
      </c>
    </row>
    <row r="425" spans="1:55" x14ac:dyDescent="0.3">
      <c r="A425" s="48" t="str">
        <f>$AT425&amp;"-"&amp;UPPER(LEFT($D425,3))&amp;"-"&amp;UPPER(LEFT($C425,2))&amp;"-"&amp;$AU425</f>
        <v>0441-HIL-CO-0229</v>
      </c>
      <c r="B425" s="8">
        <v>441</v>
      </c>
      <c r="C425" s="143" t="s">
        <v>5805</v>
      </c>
      <c r="D425" s="143" t="s">
        <v>3067</v>
      </c>
      <c r="E425" s="143" t="s">
        <v>335</v>
      </c>
      <c r="F425" s="143" t="s">
        <v>169</v>
      </c>
      <c r="G425" s="8" t="s">
        <v>5806</v>
      </c>
      <c r="H425" s="8">
        <v>6013831970</v>
      </c>
      <c r="I425" s="143" t="s">
        <v>376</v>
      </c>
      <c r="J425" s="143" t="s">
        <v>2662</v>
      </c>
      <c r="K425" s="143" t="s">
        <v>738</v>
      </c>
      <c r="L425" s="8" t="s">
        <v>5807</v>
      </c>
      <c r="M425" s="8" t="s">
        <v>3067</v>
      </c>
      <c r="N425" s="8" t="s">
        <v>5808</v>
      </c>
      <c r="O425" s="8">
        <v>6015193129</v>
      </c>
      <c r="P425" s="143" t="s">
        <v>2112</v>
      </c>
      <c r="Q425" s="143" t="s">
        <v>45</v>
      </c>
      <c r="R425" s="8" t="s">
        <v>5809</v>
      </c>
      <c r="S425" s="8" t="s">
        <v>5810</v>
      </c>
      <c r="T425" s="143" t="s">
        <v>5811</v>
      </c>
      <c r="U425" s="143" t="s">
        <v>5811</v>
      </c>
      <c r="V425" s="8" t="s">
        <v>488</v>
      </c>
      <c r="W425" s="8">
        <v>39232</v>
      </c>
      <c r="X425" s="8" t="s">
        <v>348</v>
      </c>
      <c r="Y425" s="143" t="s">
        <v>245</v>
      </c>
      <c r="Z425" s="8" t="s">
        <v>2114</v>
      </c>
      <c r="AB425" s="8" t="s">
        <v>2115</v>
      </c>
      <c r="AE425" s="233" t="s">
        <v>48</v>
      </c>
      <c r="AF425" s="8" t="s">
        <v>5812</v>
      </c>
      <c r="AG425" s="8" t="s">
        <v>5813</v>
      </c>
      <c r="AH425" s="8" t="s">
        <v>5814</v>
      </c>
      <c r="AI425" s="8" t="s">
        <v>442</v>
      </c>
      <c r="AL425" s="48" t="str">
        <f>IF($U425="","",IF(RIGHT($U425,4)=", MS",INDEX(DropDowns!$G$4:$G$1251,MATCH(TRIM($U425),DropDowns!$F$4:$F$1251,0)),INDEX(DropDowns!$G$4:$G$1251,MATCH(TRIM($U425)&amp;", MS",DropDowns!$F$4:$F$1251,0))))</f>
        <v>Rankin</v>
      </c>
      <c r="AM425" s="48" t="str">
        <f>IF(INDEX('AAYME 2021_List'!$A$3:$A$311,MATCH($A425,'AAYME 2021_List'!$A$3:$A$311,0))=$A425,INDEX('AAYME 2021_List'!$AC$3:$AC$311,MATCH($A425,'AAYME 2021_List'!$A$3:$A$311,0)),"")</f>
        <v>Rankin</v>
      </c>
      <c r="AN425" s="48" t="str">
        <f t="shared" si="60"/>
        <v>Cody|Hill|codybrycehill@gmail.com|9</v>
      </c>
      <c r="AO425" s="48" t="str">
        <f t="shared" si="61"/>
        <v>Cody|Hill|9</v>
      </c>
      <c r="AP425" s="48" t="str">
        <f>INDEX(Transcripts_2021!$V$2:$V$324,MATCH($AN425,Transcripts_2021!$V$2:$V$324,0))</f>
        <v>Cody|Hill|codybrycehill@gmail.com|9</v>
      </c>
      <c r="AQ425" s="48" t="str">
        <f>INDEX(Transcripts_2021!$W$2:$W$324,MATCH($AO425,Transcripts_2021!$W$2:$W$324,0))</f>
        <v>Cody|Hill|9</v>
      </c>
      <c r="AR425" s="68" t="str">
        <f t="shared" si="62"/>
        <v>Yes</v>
      </c>
      <c r="AS425" s="68" t="str">
        <f t="shared" si="63"/>
        <v>Yes</v>
      </c>
      <c r="AT425" s="48" t="str">
        <f t="shared" si="58"/>
        <v>0441</v>
      </c>
      <c r="AU425" s="48" t="str">
        <f>INDEX(Transcripts_2021!$AC$2:$AC$324,MATCH($AO425,Transcripts_2021!$W$2:$W$324,0))</f>
        <v>0229</v>
      </c>
      <c r="AV425" s="68" t="str">
        <f t="shared" si="59"/>
        <v>Yes</v>
      </c>
      <c r="AW425" s="68" t="e">
        <f>IF(INDEX(DropDowns!$E$3:$E$336,MATCH("*"&amp;$AF425&amp;"*",$AF$2:$AF$651,0))="","",INDEX(DropDowns!$E$3:$E$336,MATCH("*"&amp;$AF425&amp;"*",$AF$2:$AF$651,0)))</f>
        <v>#VALUE!</v>
      </c>
      <c r="AX425" s="68" t="e">
        <f>IF(INDEX(DropDowns!$E$3:$E$336,MATCH("*"&amp;$AG425&amp;"*",$AG$2:$AG$651,0))="","",INDEX(DropDowns!$E$3:$E$336,MATCH("*"&amp;$AG425&amp;"*",$AG$2:$AG$651,0)))</f>
        <v>#REF!</v>
      </c>
      <c r="AY425" s="48" t="str">
        <f t="shared" si="64"/>
        <v>0441-HIL-CO-0229</v>
      </c>
      <c r="AZ425" s="48" t="str">
        <f t="shared" si="65"/>
        <v>Etoria Hill</v>
      </c>
      <c r="BA425" s="48" t="str">
        <f>$AZ425&amp;COUNTIF($AZ425:$AZ$651,$AZ425)</f>
        <v>Etoria Hill1</v>
      </c>
      <c r="BB425" s="68" t="str">
        <f>IF(INDEX('AAYME 2021_List'!$B$3:$B$311,MATCH($A425,'AAYME 2021_List'!$A$3:$A$311,0))="Yes","Yes","No")</f>
        <v>No</v>
      </c>
      <c r="BC425" s="48" t="str">
        <f>IF(INDEX('AAYME 2021_List'!$A$3:$A$311,MATCH($A425,'AAYME 2021_List'!$A$3:$A$311,0))=$A425,INDEX('AAYME 2021_List'!$C$3:$C$311,MATCH($A425,'AAYME 2021_List'!$A$3:$A$311,0)),"")</f>
        <v>99-Not Selected</v>
      </c>
    </row>
    <row r="426" spans="1:55" x14ac:dyDescent="0.3">
      <c r="A426" s="48" t="str">
        <f>$AT426&amp;"-"&amp;UPPER(LEFT($D426,3))&amp;"-"&amp;UPPER(LEFT($C426,2))&amp;"-"&amp;$AU426</f>
        <v>0442-TAT-MY-0349</v>
      </c>
      <c r="B426" s="8">
        <v>442</v>
      </c>
      <c r="C426" s="143" t="s">
        <v>5815</v>
      </c>
      <c r="D426" s="143" t="s">
        <v>253</v>
      </c>
      <c r="E426" s="143" t="s">
        <v>335</v>
      </c>
      <c r="F426" s="143" t="s">
        <v>170</v>
      </c>
      <c r="G426" s="8" t="s">
        <v>5816</v>
      </c>
      <c r="H426" s="8">
        <v>6623367755</v>
      </c>
      <c r="I426" s="143" t="s">
        <v>376</v>
      </c>
      <c r="J426" s="143" t="s">
        <v>5817</v>
      </c>
      <c r="K426" s="143" t="s">
        <v>4826</v>
      </c>
      <c r="L426" s="8" t="s">
        <v>5818</v>
      </c>
      <c r="M426" s="8" t="s">
        <v>4894</v>
      </c>
      <c r="N426" s="8" t="s">
        <v>5819</v>
      </c>
      <c r="O426" s="8">
        <v>6627504786</v>
      </c>
      <c r="P426" s="143" t="s">
        <v>2159</v>
      </c>
      <c r="Q426" s="143" t="s">
        <v>394</v>
      </c>
      <c r="R426" s="8" t="s">
        <v>5820</v>
      </c>
      <c r="T426" s="143" t="s">
        <v>5821</v>
      </c>
      <c r="U426" s="143" t="s">
        <v>5821</v>
      </c>
      <c r="V426" s="8" t="s">
        <v>488</v>
      </c>
      <c r="W426" s="8">
        <v>39038</v>
      </c>
      <c r="X426" s="8" t="s">
        <v>348</v>
      </c>
      <c r="Y426" s="143" t="s">
        <v>211</v>
      </c>
      <c r="Z426" s="8" t="s">
        <v>2114</v>
      </c>
      <c r="AE426" s="233" t="s">
        <v>49</v>
      </c>
      <c r="AF426" s="8" t="s">
        <v>5822</v>
      </c>
      <c r="AG426" s="8" t="s">
        <v>5823</v>
      </c>
      <c r="AH426" s="8" t="s">
        <v>5824</v>
      </c>
      <c r="AI426" s="8" t="s">
        <v>369</v>
      </c>
      <c r="AK426" s="8" t="s">
        <v>5825</v>
      </c>
      <c r="AL426" s="48" t="str">
        <f>IF($U426="","",IF(RIGHT($U426,4)=", MS",INDEX(DropDowns!$G$4:$G$1251,MATCH(TRIM($U426),DropDowns!$F$4:$F$1251,0)),INDEX(DropDowns!$G$4:$G$1251,MATCH(TRIM($U426)&amp;", MS",DropDowns!$F$4:$F$1251,0))))</f>
        <v>Humphreys</v>
      </c>
      <c r="AM426" s="48" t="str">
        <f>IF(INDEX('AAYME 2021_List'!$A$3:$A$311,MATCH($A426,'AAYME 2021_List'!$A$3:$A$311,0))=$A426,INDEX('AAYME 2021_List'!$AC$3:$AC$311,MATCH($A426,'AAYME 2021_List'!$A$3:$A$311,0)),"")</f>
        <v>Humphreys</v>
      </c>
      <c r="AN426" s="48" t="str">
        <f t="shared" si="60"/>
        <v>Mykayh|Tate|mykayhht@gmail.com|9</v>
      </c>
      <c r="AO426" s="48" t="str">
        <f t="shared" si="61"/>
        <v>Mykayh|Tate|9</v>
      </c>
      <c r="AP426" s="48" t="e">
        <f>INDEX(Transcripts_2021!$V$2:$V$324,MATCH($AN426,Transcripts_2021!$V$2:$V$324,0))</f>
        <v>#N/A</v>
      </c>
      <c r="AQ426" s="48" t="str">
        <f>INDEX(Transcripts_2021!$W$2:$W$324,MATCH($AO426,Transcripts_2021!$W$2:$W$324,0))</f>
        <v>Mykayh|Tate|9</v>
      </c>
      <c r="AR426" s="68" t="e">
        <f t="shared" si="62"/>
        <v>#N/A</v>
      </c>
      <c r="AS426" s="68" t="str">
        <f t="shared" si="63"/>
        <v>Yes</v>
      </c>
      <c r="AT426" s="48" t="str">
        <f t="shared" si="58"/>
        <v>0442</v>
      </c>
      <c r="AU426" s="48" t="str">
        <f>INDEX(Transcripts_2021!$AC$2:$AC$324,MATCH($AO426,Transcripts_2021!$W$2:$W$324,0))</f>
        <v>0349</v>
      </c>
      <c r="AV426" s="68" t="str">
        <f t="shared" si="59"/>
        <v>Yes</v>
      </c>
      <c r="AW426" s="68" t="e">
        <f>IF(INDEX(DropDowns!$E$3:$E$336,MATCH("*"&amp;$AF426&amp;"*",$AF$2:$AF$651,0))="","",INDEX(DropDowns!$E$3:$E$336,MATCH("*"&amp;$AF426&amp;"*",$AF$2:$AF$651,0)))</f>
        <v>#REF!</v>
      </c>
      <c r="AX426" s="68" t="e">
        <f>IF(INDEX(DropDowns!$E$3:$E$336,MATCH("*"&amp;$AG426&amp;"*",$AG$2:$AG$651,0))="","",INDEX(DropDowns!$E$3:$E$336,MATCH("*"&amp;$AG426&amp;"*",$AG$2:$AG$651,0)))</f>
        <v>#VALUE!</v>
      </c>
      <c r="AY426" s="48" t="str">
        <f t="shared" si="64"/>
        <v>0442-TAT-MY-0349</v>
      </c>
      <c r="AZ426" s="48" t="str">
        <f t="shared" si="65"/>
        <v>Micaela Nunn</v>
      </c>
      <c r="BA426" s="48" t="str">
        <f>$AZ426&amp;COUNTIF($AZ426:$AZ$651,$AZ426)</f>
        <v>Micaela Nunn1</v>
      </c>
      <c r="BB426" s="68" t="str">
        <f>IF(INDEX('AAYME 2021_List'!$B$3:$B$311,MATCH($A426,'AAYME 2021_List'!$A$3:$A$311,0))="Yes","Yes","No")</f>
        <v>No</v>
      </c>
      <c r="BC426" s="48" t="str">
        <f>IF(INDEX('AAYME 2021_List'!$A$3:$A$311,MATCH($A426,'AAYME 2021_List'!$A$3:$A$311,0))=$A426,INDEX('AAYME 2021_List'!$C$3:$C$311,MATCH($A426,'AAYME 2021_List'!$A$3:$A$311,0)),"")</f>
        <v>04-Late transcript submission</v>
      </c>
    </row>
    <row r="427" spans="1:55" x14ac:dyDescent="0.3">
      <c r="A427" s="48" t="str">
        <f>$AT427&amp;"-"&amp;UPPER(LEFT($D427,3))&amp;"-"&amp;UPPER(LEFT($C427,2))&amp;"-"&amp;$AU427</f>
        <v>0443-SHA-KA-0156</v>
      </c>
      <c r="B427" s="8">
        <v>443</v>
      </c>
      <c r="C427" s="143" t="s">
        <v>5826</v>
      </c>
      <c r="D427" s="143" t="s">
        <v>5827</v>
      </c>
      <c r="E427" s="143" t="s">
        <v>335</v>
      </c>
      <c r="F427" s="143" t="s">
        <v>170</v>
      </c>
      <c r="H427" s="8">
        <v>6624973991</v>
      </c>
      <c r="I427" s="143" t="s">
        <v>340</v>
      </c>
      <c r="J427" s="143" t="s">
        <v>517</v>
      </c>
      <c r="K427" s="143" t="s">
        <v>5828</v>
      </c>
      <c r="L427" s="8" t="s">
        <v>5829</v>
      </c>
      <c r="M427" s="8" t="s">
        <v>5827</v>
      </c>
      <c r="N427" s="8" t="s">
        <v>5830</v>
      </c>
      <c r="O427" s="8">
        <v>6624973991</v>
      </c>
      <c r="P427" s="143" t="s">
        <v>2159</v>
      </c>
      <c r="Q427" s="143" t="s">
        <v>394</v>
      </c>
      <c r="R427" s="8" t="s">
        <v>5831</v>
      </c>
      <c r="S427" s="8" t="s">
        <v>5832</v>
      </c>
      <c r="T427" s="143" t="s">
        <v>508</v>
      </c>
      <c r="U427" s="143" t="s">
        <v>508</v>
      </c>
      <c r="V427" s="8" t="s">
        <v>488</v>
      </c>
      <c r="W427" s="8">
        <v>39702</v>
      </c>
      <c r="X427" s="8" t="s">
        <v>348</v>
      </c>
      <c r="Y427" s="143" t="s">
        <v>3831</v>
      </c>
      <c r="Z427" s="8" t="s">
        <v>2114</v>
      </c>
      <c r="AE427" s="233" t="s">
        <v>49</v>
      </c>
      <c r="AF427" s="8" t="s">
        <v>5833</v>
      </c>
      <c r="AI427" s="8" t="s">
        <v>928</v>
      </c>
      <c r="AL427" s="48" t="str">
        <f>IF($U427="","",IF(RIGHT($U427,4)=", MS",INDEX(DropDowns!$G$4:$G$1251,MATCH(TRIM($U427),DropDowns!$F$4:$F$1251,0)),INDEX(DropDowns!$G$4:$G$1251,MATCH(TRIM($U427)&amp;", MS",DropDowns!$F$4:$F$1251,0))))</f>
        <v>Lowndes</v>
      </c>
      <c r="AM427" s="48" t="str">
        <f>IF(INDEX('AAYME 2021_List'!$A$3:$A$311,MATCH($A427,'AAYME 2021_List'!$A$3:$A$311,0))=$A427,INDEX('AAYME 2021_List'!$AC$3:$AC$311,MATCH($A427,'AAYME 2021_List'!$A$3:$A$311,0)),"")</f>
        <v>Lowndes</v>
      </c>
      <c r="AN427" s="48" t="str">
        <f t="shared" si="60"/>
        <v>Kaylei|Shambley||7</v>
      </c>
      <c r="AO427" s="48" t="str">
        <f t="shared" si="61"/>
        <v>Kaylei|Shambley|7</v>
      </c>
      <c r="AP427" s="48" t="str">
        <f>INDEX(Transcripts_2021!$V$2:$V$324,MATCH($AN427,Transcripts_2021!$V$2:$V$324,0))</f>
        <v>Kaylei|Shambley||7</v>
      </c>
      <c r="AQ427" s="48" t="str">
        <f>INDEX(Transcripts_2021!$W$2:$W$324,MATCH($AO427,Transcripts_2021!$W$2:$W$324,0))</f>
        <v>Kaylei|Shambley|7</v>
      </c>
      <c r="AR427" s="68" t="str">
        <f t="shared" si="62"/>
        <v>Yes</v>
      </c>
      <c r="AS427" s="68" t="str">
        <f t="shared" si="63"/>
        <v>Yes</v>
      </c>
      <c r="AT427" s="48" t="str">
        <f t="shared" si="58"/>
        <v>0443</v>
      </c>
      <c r="AU427" s="48" t="str">
        <f>INDEX(Transcripts_2021!$AC$2:$AC$324,MATCH($AO427,Transcripts_2021!$W$2:$W$324,0))</f>
        <v>0156</v>
      </c>
      <c r="AV427" s="68" t="str">
        <f t="shared" si="59"/>
        <v>No</v>
      </c>
      <c r="AW427" s="68" t="e">
        <f>IF(INDEX(DropDowns!$E$3:$E$336,MATCH("*"&amp;$AF427&amp;"*",$AF$2:$AF$651,0))="","",INDEX(DropDowns!$E$3:$E$336,MATCH("*"&amp;$AF427&amp;"*",$AF$2:$AF$651,0)))</f>
        <v>#REF!</v>
      </c>
      <c r="AX427" s="68" t="str">
        <f>IF(INDEX(DropDowns!$E$3:$E$336,MATCH("*"&amp;$AG427&amp;"*",$AG$2:$AG$651,0))="","",INDEX(DropDowns!$E$3:$E$336,MATCH("*"&amp;$AG427&amp;"*",$AG$2:$AG$651,0)))</f>
        <v>Acid</v>
      </c>
      <c r="AY427" s="48" t="str">
        <f t="shared" si="64"/>
        <v>0443-SHA-KA-0156</v>
      </c>
      <c r="AZ427" s="48" t="str">
        <f t="shared" si="65"/>
        <v>Philanshia Shambley</v>
      </c>
      <c r="BA427" s="48" t="str">
        <f>$AZ427&amp;COUNTIF($AZ427:$AZ$651,$AZ427)</f>
        <v>Philanshia Shambley1</v>
      </c>
      <c r="BB427" s="68" t="str">
        <f>IF(INDEX('AAYME 2021_List'!$B$3:$B$311,MATCH($A427,'AAYME 2021_List'!$A$3:$A$311,0))="Yes","Yes","No")</f>
        <v>No</v>
      </c>
      <c r="BC427" s="48" t="str">
        <f>IF(INDEX('AAYME 2021_List'!$A$3:$A$311,MATCH($A427,'AAYME 2021_List'!$A$3:$A$311,0))=$A427,INDEX('AAYME 2021_List'!$C$3:$C$311,MATCH($A427,'AAYME 2021_List'!$A$3:$A$311,0)),"")</f>
        <v>99-Not Selected</v>
      </c>
    </row>
    <row r="428" spans="1:55" x14ac:dyDescent="0.3">
      <c r="A428" s="48" t="str">
        <f>$AT428&amp;"-"&amp;UPPER(LEFT($D428,3))&amp;"-"&amp;UPPER(LEFT($C428,2))&amp;"-"&amp;$AU428</f>
        <v>0444-TAY-JO-0006</v>
      </c>
      <c r="B428" s="8">
        <v>444</v>
      </c>
      <c r="C428" s="143" t="s">
        <v>5834</v>
      </c>
      <c r="D428" s="143" t="s">
        <v>2600</v>
      </c>
      <c r="E428" s="143" t="s">
        <v>335</v>
      </c>
      <c r="F428" s="143" t="s">
        <v>170</v>
      </c>
      <c r="G428" s="8" t="s">
        <v>5835</v>
      </c>
      <c r="H428" s="8">
        <v>6628529580</v>
      </c>
      <c r="I428" s="143" t="s">
        <v>376</v>
      </c>
      <c r="J428" s="143" t="s">
        <v>5836</v>
      </c>
      <c r="K428" s="143" t="s">
        <v>5837</v>
      </c>
      <c r="L428" s="8" t="s">
        <v>3832</v>
      </c>
      <c r="M428" s="8" t="s">
        <v>586</v>
      </c>
      <c r="N428" s="8" t="s">
        <v>5838</v>
      </c>
      <c r="O428" s="8">
        <v>6628529580</v>
      </c>
      <c r="P428" s="143" t="s">
        <v>2247</v>
      </c>
      <c r="Q428" s="143"/>
      <c r="R428" s="8" t="s">
        <v>5839</v>
      </c>
      <c r="S428" s="8" t="s">
        <v>5840</v>
      </c>
      <c r="T428" s="143" t="s">
        <v>2294</v>
      </c>
      <c r="U428" s="143" t="s">
        <v>2294</v>
      </c>
      <c r="V428" s="8" t="s">
        <v>488</v>
      </c>
      <c r="W428" s="8">
        <v>38948</v>
      </c>
      <c r="X428" s="8" t="s">
        <v>348</v>
      </c>
      <c r="Y428" s="143" t="s">
        <v>265</v>
      </c>
      <c r="AD428" s="8" t="s">
        <v>2252</v>
      </c>
      <c r="AE428" s="233" t="s">
        <v>5841</v>
      </c>
      <c r="AF428" s="8" t="s">
        <v>5842</v>
      </c>
      <c r="AG428" s="8" t="s">
        <v>5843</v>
      </c>
      <c r="AI428" s="8" t="s">
        <v>2165</v>
      </c>
      <c r="AJ428" s="8" t="s">
        <v>5844</v>
      </c>
      <c r="AL428" s="48" t="str">
        <f>IF($U428="","",IF(RIGHT($U428,4)=", MS",INDEX(DropDowns!$G$4:$G$1251,MATCH(TRIM($U428),DropDowns!$F$4:$F$1251,0)),INDEX(DropDowns!$G$4:$G$1251,MATCH(TRIM($U428)&amp;", MS",DropDowns!$F$4:$F$1251,0))))</f>
        <v>Yalobusha</v>
      </c>
      <c r="AM428" s="48" t="str">
        <f>IF(INDEX('AAYME 2021_List'!$A$3:$A$311,MATCH($A428,'AAYME 2021_List'!$A$3:$A$311,0))=$A428,INDEX('AAYME 2021_List'!$AC$3:$AC$311,MATCH($A428,'AAYME 2021_List'!$A$3:$A$311,0)),"")</f>
        <v>Yalobusha</v>
      </c>
      <c r="AN428" s="48" t="str">
        <f t="shared" si="60"/>
        <v>Jonerial|Taylor|taylojone@coffeevilleschools.org|9</v>
      </c>
      <c r="AO428" s="48" t="str">
        <f t="shared" si="61"/>
        <v>Jonerial|Taylor|9</v>
      </c>
      <c r="AP428" s="48" t="str">
        <f>INDEX(Transcripts_2021!$V$2:$V$324,MATCH($AN428,Transcripts_2021!$V$2:$V$324,0))</f>
        <v>Jonerial|Taylor|taylojone@coffeevilleschools.org|9</v>
      </c>
      <c r="AQ428" s="48" t="str">
        <f>INDEX(Transcripts_2021!$W$2:$W$324,MATCH($AO428,Transcripts_2021!$W$2:$W$324,0))</f>
        <v>Jonerial|Taylor|9</v>
      </c>
      <c r="AR428" s="68" t="str">
        <f t="shared" si="62"/>
        <v>Yes</v>
      </c>
      <c r="AS428" s="68" t="str">
        <f t="shared" si="63"/>
        <v>Yes</v>
      </c>
      <c r="AT428" s="48" t="str">
        <f t="shared" si="58"/>
        <v>0444</v>
      </c>
      <c r="AU428" s="48" t="str">
        <f>INDEX(Transcripts_2021!$AC$2:$AC$324,MATCH($AO428,Transcripts_2021!$W$2:$W$324,0))</f>
        <v>0006</v>
      </c>
      <c r="AV428" s="68" t="str">
        <f t="shared" si="59"/>
        <v>Yes</v>
      </c>
      <c r="AW428" s="68" t="e">
        <f>IF(INDEX(DropDowns!$E$3:$E$336,MATCH("*"&amp;$AF428&amp;"*",$AF$2:$AF$651,0))="","",INDEX(DropDowns!$E$3:$E$336,MATCH("*"&amp;$AF428&amp;"*",$AF$2:$AF$651,0)))</f>
        <v>#VALUE!</v>
      </c>
      <c r="AX428" s="68" t="e">
        <f>IF(INDEX(DropDowns!$E$3:$E$336,MATCH("*"&amp;$AG428&amp;"*",$AG$2:$AG$651,0))="","",INDEX(DropDowns!$E$3:$E$336,MATCH("*"&amp;$AG428&amp;"*",$AG$2:$AG$651,0)))</f>
        <v>#VALUE!</v>
      </c>
      <c r="AY428" s="48" t="str">
        <f t="shared" si="64"/>
        <v>0444-TAY-JO-0006</v>
      </c>
      <c r="AZ428" s="48" t="str">
        <f t="shared" si="65"/>
        <v>Patricia Jenkins</v>
      </c>
      <c r="BA428" s="48" t="str">
        <f>$AZ428&amp;COUNTIF($AZ428:$AZ$651,$AZ428)</f>
        <v>Patricia Jenkins1</v>
      </c>
      <c r="BB428" s="68" t="str">
        <f>IF(INDEX('AAYME 2021_List'!$B$3:$B$311,MATCH($A428,'AAYME 2021_List'!$A$3:$A$311,0))="Yes","Yes","No")</f>
        <v>No</v>
      </c>
      <c r="BC428" s="48" t="str">
        <f>IF(INDEX('AAYME 2021_List'!$A$3:$A$311,MATCH($A428,'AAYME 2021_List'!$A$3:$A$311,0))=$A428,INDEX('AAYME 2021_List'!$C$3:$C$311,MATCH($A428,'AAYME 2021_List'!$A$3:$A$311,0)),"")</f>
        <v>02-Missing application info</v>
      </c>
    </row>
    <row r="429" spans="1:55" x14ac:dyDescent="0.3">
      <c r="A429" s="48"/>
      <c r="B429" s="8">
        <v>445</v>
      </c>
      <c r="C429" s="143" t="s">
        <v>5845</v>
      </c>
      <c r="D429" s="143" t="s">
        <v>5846</v>
      </c>
      <c r="E429" s="143" t="s">
        <v>335</v>
      </c>
      <c r="F429" s="143" t="s">
        <v>169</v>
      </c>
      <c r="G429" s="8" t="s">
        <v>5847</v>
      </c>
      <c r="H429" s="8">
        <v>6628897003</v>
      </c>
      <c r="I429" s="143" t="s">
        <v>376</v>
      </c>
      <c r="J429" s="143" t="s">
        <v>5848</v>
      </c>
      <c r="K429" s="143" t="s">
        <v>1022</v>
      </c>
      <c r="L429" s="8" t="s">
        <v>5849</v>
      </c>
      <c r="M429" s="8" t="s">
        <v>5846</v>
      </c>
      <c r="N429" s="8" t="s">
        <v>5847</v>
      </c>
      <c r="O429" s="8">
        <v>6628897004</v>
      </c>
      <c r="P429" s="143" t="s">
        <v>2112</v>
      </c>
      <c r="Q429" s="143" t="s">
        <v>45</v>
      </c>
      <c r="R429" s="8" t="s">
        <v>5850</v>
      </c>
      <c r="T429" s="143" t="s">
        <v>508</v>
      </c>
      <c r="U429" s="143" t="s">
        <v>508</v>
      </c>
      <c r="V429" s="8" t="s">
        <v>488</v>
      </c>
      <c r="W429" s="8">
        <v>39705</v>
      </c>
      <c r="X429" s="8" t="s">
        <v>348</v>
      </c>
      <c r="Y429" s="143" t="s">
        <v>228</v>
      </c>
      <c r="Z429" s="8" t="s">
        <v>2114</v>
      </c>
      <c r="AE429" s="233" t="s">
        <v>49</v>
      </c>
      <c r="AF429" s="8" t="s">
        <v>5851</v>
      </c>
      <c r="AG429" s="8" t="s">
        <v>5852</v>
      </c>
      <c r="AH429" s="8" t="s">
        <v>5853</v>
      </c>
      <c r="AI429" s="8" t="s">
        <v>396</v>
      </c>
      <c r="AJ429" s="8" t="s">
        <v>5854</v>
      </c>
      <c r="AL429" s="48" t="str">
        <f>IF($U429="","",IF(RIGHT($U429,4)=", MS",INDEX(DropDowns!$G$4:$G$1251,MATCH(TRIM($U429),DropDowns!$F$4:$F$1251,0)),INDEX(DropDowns!$G$4:$G$1251,MATCH(TRIM($U429)&amp;", MS",DropDowns!$F$4:$F$1251,0))))</f>
        <v>Lowndes</v>
      </c>
      <c r="AM429" s="48" t="s">
        <v>2130</v>
      </c>
      <c r="AN429" s="48" t="str">
        <f t="shared" si="60"/>
        <v>Benjamin|Liddell|mikeliddell52@gmail.com|9</v>
      </c>
      <c r="AO429" s="48" t="str">
        <f t="shared" si="61"/>
        <v>Benjamin|Liddell|9</v>
      </c>
      <c r="AP429" s="48" t="e">
        <f>INDEX(Transcripts_2021!$V$2:$V$324,MATCH($AN429,Transcripts_2021!$V$2:$V$324,0))</f>
        <v>#N/A</v>
      </c>
      <c r="AQ429" s="48" t="e">
        <f>INDEX(Transcripts_2021!$W$2:$W$324,MATCH($AO429,Transcripts_2021!$W$2:$W$324,0))</f>
        <v>#N/A</v>
      </c>
      <c r="AR429" s="68" t="e">
        <f t="shared" si="62"/>
        <v>#N/A</v>
      </c>
      <c r="AS429" s="68" t="e">
        <f t="shared" si="63"/>
        <v>#N/A</v>
      </c>
      <c r="AT429" s="48" t="str">
        <f t="shared" si="58"/>
        <v>0445</v>
      </c>
      <c r="AU429" s="48" t="e">
        <f>INDEX(Transcripts_2021!$AC$2:$AC$324,MATCH($AO429,Transcripts_2021!$W$2:$W$324,0))</f>
        <v>#N/A</v>
      </c>
      <c r="AV429" s="68" t="str">
        <f t="shared" si="59"/>
        <v>Yes</v>
      </c>
      <c r="AW429" s="68" t="e">
        <f>IF(INDEX(DropDowns!$E$3:$E$336,MATCH("*"&amp;$AF429&amp;"*",$AF$2:$AF$651,0))="","",INDEX(DropDowns!$E$3:$E$336,MATCH("*"&amp;$AF429&amp;"*",$AF$2:$AF$651,0)))</f>
        <v>#REF!</v>
      </c>
      <c r="AX429" s="68" t="e">
        <f>IF(INDEX(DropDowns!$E$3:$E$336,MATCH("*"&amp;$AG429&amp;"*",$AG$2:$AG$651,0))="","",INDEX(DropDowns!$E$3:$E$336,MATCH("*"&amp;$AG429&amp;"*",$AG$2:$AG$651,0)))</f>
        <v>#VALUE!</v>
      </c>
      <c r="AY429" s="48" t="e">
        <f t="shared" si="64"/>
        <v>#N/A</v>
      </c>
      <c r="AZ429" s="48" t="str">
        <f t="shared" si="65"/>
        <v>Micheal Liddell</v>
      </c>
      <c r="BA429" s="48" t="str">
        <f>$AZ429&amp;COUNTIF($AZ429:$AZ$651,$AZ429)</f>
        <v>Micheal Liddell1</v>
      </c>
      <c r="BB429" s="68" t="e">
        <f>IF(INDEX('AAYME 2021_List'!$B$3:$B$311,MATCH($A429,'AAYME 2021_List'!$A$3:$A$311,0))="Yes","Yes","No")</f>
        <v>#N/A</v>
      </c>
      <c r="BC429" s="8" t="s">
        <v>2131</v>
      </c>
    </row>
    <row r="430" spans="1:55" x14ac:dyDescent="0.3">
      <c r="A430" s="48" t="str">
        <f>$AT430&amp;"-"&amp;UPPER(LEFT($D430,3))&amp;"-"&amp;UPPER(LEFT($C430,2))&amp;"-"&amp;$AU430</f>
        <v>0446-LEE-DE-0330</v>
      </c>
      <c r="B430" s="8">
        <v>446</v>
      </c>
      <c r="C430" s="143" t="s">
        <v>1458</v>
      </c>
      <c r="D430" s="143" t="s">
        <v>225</v>
      </c>
      <c r="E430" s="143" t="s">
        <v>335</v>
      </c>
      <c r="F430" s="143" t="s">
        <v>169</v>
      </c>
      <c r="G430" s="8" t="s">
        <v>5855</v>
      </c>
      <c r="H430" s="8">
        <v>7692041680</v>
      </c>
      <c r="I430" s="143" t="s">
        <v>340</v>
      </c>
      <c r="J430" s="143" t="s">
        <v>5856</v>
      </c>
      <c r="K430" s="143" t="s">
        <v>1460</v>
      </c>
      <c r="L430" s="8" t="s">
        <v>5857</v>
      </c>
      <c r="M430" s="8" t="s">
        <v>225</v>
      </c>
      <c r="N430" s="8" t="s">
        <v>5858</v>
      </c>
      <c r="O430" s="8">
        <v>6013959057</v>
      </c>
      <c r="P430" s="143" t="s">
        <v>2112</v>
      </c>
      <c r="Q430" s="143" t="s">
        <v>394</v>
      </c>
      <c r="R430" s="8" t="s">
        <v>1461</v>
      </c>
      <c r="T430" s="143" t="s">
        <v>1463</v>
      </c>
      <c r="U430" s="143" t="s">
        <v>1463</v>
      </c>
      <c r="V430" s="8" t="s">
        <v>488</v>
      </c>
      <c r="W430" s="8">
        <v>39652</v>
      </c>
      <c r="X430" s="8" t="s">
        <v>348</v>
      </c>
      <c r="Y430" s="143" t="s">
        <v>241</v>
      </c>
      <c r="AD430" s="8" t="s">
        <v>2252</v>
      </c>
      <c r="AE430" s="233" t="s">
        <v>48</v>
      </c>
      <c r="AF430" s="8" t="s">
        <v>5859</v>
      </c>
      <c r="AG430" s="8" t="s">
        <v>5860</v>
      </c>
      <c r="AI430" s="8" t="s">
        <v>442</v>
      </c>
      <c r="AL430" s="48" t="str">
        <f>IF($U430="","",IF(RIGHT($U430,4)=", MS",INDEX(DropDowns!$G$4:$G$1251,MATCH(TRIM($U430),DropDowns!$F$4:$F$1251,0)),INDEX(DropDowns!$G$4:$G$1251,MATCH(TRIM($U430)&amp;", MS",DropDowns!$F$4:$F$1251,0))))</f>
        <v>Pike</v>
      </c>
      <c r="AM430" s="48" t="str">
        <f>IF(INDEX('AAYME 2021_List'!$A$3:$A$311,MATCH($A430,'AAYME 2021_List'!$A$3:$A$311,0))=$A430,INDEX('AAYME 2021_List'!$AC$3:$AC$311,MATCH($A430,'AAYME 2021_List'!$A$3:$A$311,0)),"")</f>
        <v>Pike</v>
      </c>
      <c r="AN430" s="48" t="str">
        <f t="shared" si="60"/>
        <v>De'Breylon|Lee|debreylon07@gmail.com|7</v>
      </c>
      <c r="AO430" s="48" t="str">
        <f t="shared" si="61"/>
        <v>De'Breylon|Lee|7</v>
      </c>
      <c r="AP430" s="48" t="str">
        <f>INDEX(Transcripts_2021!$V$2:$V$324,MATCH($AN430,Transcripts_2021!$V$2:$V$324,0))</f>
        <v>De'Breylon|Lee|debreylon07@gmail.com|7</v>
      </c>
      <c r="AQ430" s="48" t="str">
        <f>INDEX(Transcripts_2021!$W$2:$W$324,MATCH($AO430,Transcripts_2021!$W$2:$W$324,0))</f>
        <v>De'Breylon|Lee|7</v>
      </c>
      <c r="AR430" s="68" t="str">
        <f t="shared" si="62"/>
        <v>Yes</v>
      </c>
      <c r="AS430" s="68" t="str">
        <f t="shared" si="63"/>
        <v>Yes</v>
      </c>
      <c r="AT430" s="48" t="str">
        <f t="shared" si="58"/>
        <v>0446</v>
      </c>
      <c r="AU430" s="48" t="str">
        <f>INDEX(Transcripts_2021!$AC$2:$AC$324,MATCH($AO430,Transcripts_2021!$W$2:$W$324,0))</f>
        <v>0330</v>
      </c>
      <c r="AV430" s="68" t="str">
        <f t="shared" si="59"/>
        <v>Yes</v>
      </c>
      <c r="AW430" s="68" t="e">
        <f>IF(INDEX(DropDowns!$E$3:$E$336,MATCH("*"&amp;$AF430&amp;"*",$AF$2:$AF$651,0))="","",INDEX(DropDowns!$E$3:$E$336,MATCH("*"&amp;$AF430&amp;"*",$AF$2:$AF$651,0)))</f>
        <v>#REF!</v>
      </c>
      <c r="AX430" s="68" t="e">
        <f>IF(INDEX(DropDowns!$E$3:$E$336,MATCH("*"&amp;$AG430&amp;"*",$AG$2:$AG$651,0))="","",INDEX(DropDowns!$E$3:$E$336,MATCH("*"&amp;$AG430&amp;"*",$AG$2:$AG$651,0)))</f>
        <v>#REF!</v>
      </c>
      <c r="AY430" s="48" t="str">
        <f t="shared" si="64"/>
        <v>0446-LEE-DE-0330</v>
      </c>
      <c r="AZ430" s="48" t="str">
        <f t="shared" si="65"/>
        <v>Demond Lee</v>
      </c>
      <c r="BA430" s="48" t="str">
        <f>$AZ430&amp;COUNTIF($AZ430:$AZ$651,$AZ430)</f>
        <v>Demond Lee1</v>
      </c>
      <c r="BB430" s="68" t="str">
        <f>IF(INDEX('AAYME 2021_List'!$B$3:$B$311,MATCH($A430,'AAYME 2021_List'!$A$3:$A$311,0))="Yes","Yes","No")</f>
        <v>Yes</v>
      </c>
      <c r="BC430" s="48" t="str">
        <f>IF(INDEX('AAYME 2021_List'!$A$3:$A$311,MATCH($A430,'AAYME 2021_List'!$A$3:$A$311,0))=$A430,INDEX('AAYME 2021_List'!$C$3:$C$311,MATCH($A430,'AAYME 2021_List'!$A$3:$A$311,0)),"")</f>
        <v>00-Priority Representation</v>
      </c>
    </row>
    <row r="431" spans="1:55" x14ac:dyDescent="0.3">
      <c r="A431" s="48"/>
      <c r="B431" s="8">
        <v>447</v>
      </c>
      <c r="C431" s="143" t="s">
        <v>5861</v>
      </c>
      <c r="D431" s="143" t="s">
        <v>5418</v>
      </c>
      <c r="E431" s="143" t="s">
        <v>335</v>
      </c>
      <c r="F431" s="143" t="s">
        <v>170</v>
      </c>
      <c r="G431" s="8" t="s">
        <v>5862</v>
      </c>
      <c r="I431" s="143" t="s">
        <v>401</v>
      </c>
      <c r="J431" s="143" t="s">
        <v>1410</v>
      </c>
      <c r="K431" s="143" t="s">
        <v>1707</v>
      </c>
      <c r="L431" s="8" t="s">
        <v>1581</v>
      </c>
      <c r="M431" s="8" t="s">
        <v>5863</v>
      </c>
      <c r="N431" s="8" t="s">
        <v>5421</v>
      </c>
      <c r="O431" s="8">
        <v>6146786703</v>
      </c>
      <c r="P431" s="143" t="s">
        <v>2159</v>
      </c>
      <c r="Q431" s="143" t="s">
        <v>441</v>
      </c>
      <c r="R431" s="8" t="s">
        <v>5864</v>
      </c>
      <c r="T431" s="143" t="s">
        <v>756</v>
      </c>
      <c r="U431" s="143" t="s">
        <v>756</v>
      </c>
      <c r="V431" s="8" t="s">
        <v>488</v>
      </c>
      <c r="W431" s="8">
        <v>39440</v>
      </c>
      <c r="X431" s="8" t="s">
        <v>348</v>
      </c>
      <c r="Y431" s="143" t="s">
        <v>218</v>
      </c>
      <c r="AA431" s="8" t="s">
        <v>2200</v>
      </c>
      <c r="AC431" s="8" t="s">
        <v>2201</v>
      </c>
      <c r="AE431" s="233" t="s">
        <v>48</v>
      </c>
      <c r="AF431" s="8" t="s">
        <v>5865</v>
      </c>
      <c r="AG431" s="8" t="s">
        <v>5866</v>
      </c>
      <c r="AI431" s="8" t="s">
        <v>442</v>
      </c>
      <c r="AL431" s="48" t="str">
        <f>IF($U431="","",IF(RIGHT($U431,4)=", MS",INDEX(DropDowns!$G$4:$G$1251,MATCH(TRIM($U431),DropDowns!$F$4:$F$1251,0)),INDEX(DropDowns!$G$4:$G$1251,MATCH(TRIM($U431)&amp;", MS",DropDowns!$F$4:$F$1251,0))))</f>
        <v>Jones</v>
      </c>
      <c r="AM431" s="48" t="s">
        <v>2130</v>
      </c>
      <c r="AN431" s="48" t="str">
        <f t="shared" si="60"/>
        <v>Rhihanna|Posey|rp9747@laurelschools.org|8</v>
      </c>
      <c r="AO431" s="48" t="str">
        <f t="shared" si="61"/>
        <v>Rhihanna|Posey|8</v>
      </c>
      <c r="AP431" s="48" t="e">
        <f>INDEX(Transcripts_2021!$V$2:$V$324,MATCH($AN431,Transcripts_2021!$V$2:$V$324,0))</f>
        <v>#N/A</v>
      </c>
      <c r="AQ431" s="48" t="e">
        <f>INDEX(Transcripts_2021!$W$2:$W$324,MATCH($AO431,Transcripts_2021!$W$2:$W$324,0))</f>
        <v>#N/A</v>
      </c>
      <c r="AR431" s="68" t="e">
        <f t="shared" si="62"/>
        <v>#N/A</v>
      </c>
      <c r="AS431" s="68" t="e">
        <f t="shared" si="63"/>
        <v>#N/A</v>
      </c>
      <c r="AT431" s="48" t="str">
        <f t="shared" si="58"/>
        <v>0447</v>
      </c>
      <c r="AU431" s="48" t="e">
        <f>INDEX(Transcripts_2021!$AC$2:$AC$324,MATCH($AO431,Transcripts_2021!$W$2:$W$324,0))</f>
        <v>#N/A</v>
      </c>
      <c r="AV431" s="68" t="str">
        <f t="shared" si="59"/>
        <v>Yes</v>
      </c>
      <c r="AW431" s="68" t="e">
        <f>IF(INDEX(DropDowns!$E$3:$E$336,MATCH("*"&amp;$AF431&amp;"*",$AF$2:$AF$651,0))="","",INDEX(DropDowns!$E$3:$E$336,MATCH("*"&amp;$AF431&amp;"*",$AF$2:$AF$651,0)))</f>
        <v>#REF!</v>
      </c>
      <c r="AX431" s="68" t="e">
        <f>IF(INDEX(DropDowns!$E$3:$E$336,MATCH("*"&amp;$AG431&amp;"*",$AG$2:$AG$651,0))="","",INDEX(DropDowns!$E$3:$E$336,MATCH("*"&amp;$AG431&amp;"*",$AG$2:$AG$651,0)))</f>
        <v>#REF!</v>
      </c>
      <c r="AY431" s="48" t="e">
        <f t="shared" si="64"/>
        <v>#N/A</v>
      </c>
      <c r="AZ431" s="48" t="str">
        <f t="shared" si="65"/>
        <v>Brittany Arrington</v>
      </c>
      <c r="BA431" s="48" t="str">
        <f>$AZ431&amp;COUNTIF($AZ431:$AZ$651,$AZ431)</f>
        <v>Brittany Arrington1</v>
      </c>
      <c r="BB431" s="68" t="e">
        <f>IF(INDEX('AAYME 2021_List'!$B$3:$B$311,MATCH($A431,'AAYME 2021_List'!$A$3:$A$311,0))="Yes","Yes","No")</f>
        <v>#N/A</v>
      </c>
      <c r="BC431" s="8" t="s">
        <v>2131</v>
      </c>
    </row>
    <row r="432" spans="1:55" x14ac:dyDescent="0.3">
      <c r="A432" s="48" t="str">
        <f>$AT432&amp;"-"&amp;UPPER(LEFT($D432,3))&amp;"-"&amp;UPPER(LEFT($C432,2))&amp;"-"&amp;$AU432</f>
        <v>0448-SHA-MA-0309</v>
      </c>
      <c r="B432" s="8">
        <v>448</v>
      </c>
      <c r="C432" s="143" t="s">
        <v>3793</v>
      </c>
      <c r="D432" s="143" t="s">
        <v>5827</v>
      </c>
      <c r="E432" s="143" t="s">
        <v>335</v>
      </c>
      <c r="F432" s="143" t="s">
        <v>169</v>
      </c>
      <c r="H432" s="8">
        <v>6627223888</v>
      </c>
      <c r="I432" s="143" t="s">
        <v>376</v>
      </c>
      <c r="J432" s="143" t="s">
        <v>5867</v>
      </c>
      <c r="K432" s="143" t="s">
        <v>5868</v>
      </c>
      <c r="L432" s="8" t="s">
        <v>5869</v>
      </c>
      <c r="M432" s="8" t="s">
        <v>5870</v>
      </c>
      <c r="N432" s="8" t="s">
        <v>5871</v>
      </c>
      <c r="O432" s="8">
        <v>6627223888</v>
      </c>
      <c r="P432" s="143" t="s">
        <v>2112</v>
      </c>
      <c r="Q432" s="143" t="s">
        <v>394</v>
      </c>
      <c r="R432" s="8" t="s">
        <v>5872</v>
      </c>
      <c r="T432" s="143" t="s">
        <v>1851</v>
      </c>
      <c r="U432" s="143" t="s">
        <v>1851</v>
      </c>
      <c r="V432" s="8" t="s">
        <v>488</v>
      </c>
      <c r="W432" s="8">
        <v>39759</v>
      </c>
      <c r="X432" s="8" t="s">
        <v>348</v>
      </c>
      <c r="Y432" s="143" t="s">
        <v>237</v>
      </c>
      <c r="Z432" s="8" t="s">
        <v>2114</v>
      </c>
      <c r="AB432" s="8" t="s">
        <v>2115</v>
      </c>
      <c r="AE432" s="233" t="s">
        <v>50</v>
      </c>
      <c r="AF432" s="8" t="s">
        <v>5873</v>
      </c>
      <c r="AG432" s="8" t="s">
        <v>5874</v>
      </c>
      <c r="AI432" s="8" t="s">
        <v>442</v>
      </c>
      <c r="AL432" s="48" t="str">
        <f>IF($U432="","",IF(RIGHT($U432,4)=", MS",INDEX(DropDowns!$G$4:$G$1251,MATCH(TRIM($U432),DropDowns!$F$4:$F$1251,0)),INDEX(DropDowns!$G$4:$G$1251,MATCH(TRIM($U432)&amp;", MS",DropDowns!$F$4:$F$1251,0))))</f>
        <v>Oktibbeha</v>
      </c>
      <c r="AM432" s="48" t="str">
        <f>IF(INDEX('AAYME 2021_List'!$A$3:$A$311,MATCH($A432,'AAYME 2021_List'!$A$3:$A$311,0))=$A432,INDEX('AAYME 2021_List'!$AC$3:$AC$311,MATCH($A432,'AAYME 2021_List'!$A$3:$A$311,0)),"")</f>
        <v>Oktibbeha</v>
      </c>
      <c r="AN432" s="48" t="str">
        <f t="shared" si="60"/>
        <v>Malachi|Shambley||9</v>
      </c>
      <c r="AO432" s="48" t="str">
        <f t="shared" si="61"/>
        <v>Malachi|Shambley|9</v>
      </c>
      <c r="AP432" s="48" t="e">
        <f>INDEX(Transcripts_2021!$V$2:$V$324,MATCH($AN432,Transcripts_2021!$V$2:$V$324,0))</f>
        <v>#N/A</v>
      </c>
      <c r="AQ432" s="48" t="str">
        <f>INDEX(Transcripts_2021!$W$2:$W$324,MATCH($AO432,Transcripts_2021!$W$2:$W$324,0))</f>
        <v>Malachi|Shambley|9</v>
      </c>
      <c r="AR432" s="68" t="e">
        <f t="shared" si="62"/>
        <v>#N/A</v>
      </c>
      <c r="AS432" s="68" t="str">
        <f t="shared" si="63"/>
        <v>Yes</v>
      </c>
      <c r="AT432" s="48" t="str">
        <f t="shared" si="58"/>
        <v>0448</v>
      </c>
      <c r="AU432" s="48" t="str">
        <f>INDEX(Transcripts_2021!$AC$2:$AC$324,MATCH($AO432,Transcripts_2021!$W$2:$W$324,0))</f>
        <v>0309</v>
      </c>
      <c r="AV432" s="68" t="str">
        <f t="shared" si="59"/>
        <v>Yes</v>
      </c>
      <c r="AW432" s="68" t="e">
        <f>IF(INDEX(DropDowns!$E$3:$E$336,MATCH("*"&amp;$AF432&amp;"*",$AF$2:$AF$651,0))="","",INDEX(DropDowns!$E$3:$E$336,MATCH("*"&amp;$AF432&amp;"*",$AF$2:$AF$651,0)))</f>
        <v>#VALUE!</v>
      </c>
      <c r="AX432" s="68" t="e">
        <f>IF(INDEX(DropDowns!$E$3:$E$336,MATCH("*"&amp;$AG432&amp;"*",$AG$2:$AG$651,0))="","",INDEX(DropDowns!$E$3:$E$336,MATCH("*"&amp;$AG432&amp;"*",$AG$2:$AG$651,0)))</f>
        <v>#VALUE!</v>
      </c>
      <c r="AY432" s="48" t="str">
        <f t="shared" si="64"/>
        <v>0448-SHA-MA-0309</v>
      </c>
      <c r="AZ432" s="48" t="str">
        <f t="shared" si="65"/>
        <v>Kourtney Neely</v>
      </c>
      <c r="BA432" s="48" t="str">
        <f>$AZ432&amp;COUNTIF($AZ432:$AZ$651,$AZ432)</f>
        <v>Kourtney Neely1</v>
      </c>
      <c r="BB432" s="68" t="str">
        <f>IF(INDEX('AAYME 2021_List'!$B$3:$B$311,MATCH($A432,'AAYME 2021_List'!$A$3:$A$311,0))="Yes","Yes","No")</f>
        <v>Yes</v>
      </c>
      <c r="BC432" s="48" t="str">
        <f>IF(INDEX('AAYME 2021_List'!$A$3:$A$311,MATCH($A432,'AAYME 2021_List'!$A$3:$A$311,0))=$A432,INDEX('AAYME 2021_List'!$C$3:$C$311,MATCH($A432,'AAYME 2021_List'!$A$3:$A$311,0)),"")</f>
        <v>07-Alternate</v>
      </c>
    </row>
    <row r="433" spans="1:55" x14ac:dyDescent="0.3">
      <c r="A433" s="48"/>
      <c r="B433" s="8">
        <v>449</v>
      </c>
      <c r="C433" s="143" t="s">
        <v>1691</v>
      </c>
      <c r="D433" s="143" t="s">
        <v>5875</v>
      </c>
      <c r="E433" s="143" t="s">
        <v>335</v>
      </c>
      <c r="F433" s="143" t="s">
        <v>169</v>
      </c>
      <c r="G433" s="8" t="s">
        <v>5876</v>
      </c>
      <c r="H433" s="8">
        <v>6622751383</v>
      </c>
      <c r="I433" s="143" t="s">
        <v>376</v>
      </c>
      <c r="J433" s="143" t="s">
        <v>5877</v>
      </c>
      <c r="K433" s="143" t="s">
        <v>5208</v>
      </c>
      <c r="L433" s="8" t="s">
        <v>5878</v>
      </c>
      <c r="M433" s="8" t="s">
        <v>5879</v>
      </c>
      <c r="N433" s="8" t="s">
        <v>5876</v>
      </c>
      <c r="O433" s="8">
        <v>7242347429</v>
      </c>
      <c r="P433" s="143" t="s">
        <v>2112</v>
      </c>
      <c r="Q433" s="143" t="s">
        <v>394</v>
      </c>
      <c r="R433" s="8" t="s">
        <v>5880</v>
      </c>
      <c r="T433" s="143" t="s">
        <v>1851</v>
      </c>
      <c r="U433" s="143" t="s">
        <v>1851</v>
      </c>
      <c r="V433" s="8" t="s">
        <v>488</v>
      </c>
      <c r="W433" s="8">
        <v>39759</v>
      </c>
      <c r="X433" s="8" t="s">
        <v>348</v>
      </c>
      <c r="Y433" s="143" t="s">
        <v>5208</v>
      </c>
      <c r="Z433" s="8" t="s">
        <v>2114</v>
      </c>
      <c r="AE433" s="233" t="s">
        <v>49</v>
      </c>
      <c r="AF433" s="8" t="s">
        <v>5881</v>
      </c>
      <c r="AG433" s="8" t="s">
        <v>5882</v>
      </c>
      <c r="AH433" s="8" t="s">
        <v>5883</v>
      </c>
      <c r="AI433" s="8" t="s">
        <v>442</v>
      </c>
      <c r="AJ433" s="8" t="s">
        <v>5884</v>
      </c>
      <c r="AL433" s="48" t="str">
        <f>IF($U433="","",IF(RIGHT($U433,4)=", MS",INDEX(DropDowns!$G$4:$G$1251,MATCH(TRIM($U433),DropDowns!$F$4:$F$1251,0)),INDEX(DropDowns!$G$4:$G$1251,MATCH(TRIM($U433)&amp;", MS",DropDowns!$F$4:$F$1251,0))))</f>
        <v>Oktibbeha</v>
      </c>
      <c r="AM433" s="48" t="s">
        <v>2130</v>
      </c>
      <c r="AN433" s="48" t="str">
        <f t="shared" si="60"/>
        <v>James|Farrington|towandaangel1@yahoo.com|9</v>
      </c>
      <c r="AO433" s="48" t="str">
        <f t="shared" si="61"/>
        <v>James|Farrington|9</v>
      </c>
      <c r="AP433" s="48" t="e">
        <f>INDEX(Transcripts_2021!$V$2:$V$324,MATCH($AN433,Transcripts_2021!$V$2:$V$324,0))</f>
        <v>#N/A</v>
      </c>
      <c r="AQ433" s="48" t="e">
        <f>INDEX(Transcripts_2021!$W$2:$W$324,MATCH($AO433,Transcripts_2021!$W$2:$W$324,0))</f>
        <v>#N/A</v>
      </c>
      <c r="AR433" s="68" t="e">
        <f t="shared" si="62"/>
        <v>#N/A</v>
      </c>
      <c r="AS433" s="68" t="e">
        <f t="shared" si="63"/>
        <v>#N/A</v>
      </c>
      <c r="AT433" s="48" t="str">
        <f t="shared" si="58"/>
        <v>0449</v>
      </c>
      <c r="AU433" s="48" t="e">
        <f>INDEX(Transcripts_2021!$AC$2:$AC$324,MATCH($AO433,Transcripts_2021!$W$2:$W$324,0))</f>
        <v>#N/A</v>
      </c>
      <c r="AV433" s="68" t="str">
        <f t="shared" si="59"/>
        <v>Yes</v>
      </c>
      <c r="AW433" s="68" t="e">
        <f>IF(INDEX(DropDowns!$E$3:$E$336,MATCH("*"&amp;$AF433&amp;"*",$AF$2:$AF$651,0))="","",INDEX(DropDowns!$E$3:$E$336,MATCH("*"&amp;$AF433&amp;"*",$AF$2:$AF$651,0)))</f>
        <v>#REF!</v>
      </c>
      <c r="AX433" s="68" t="e">
        <f>IF(INDEX(DropDowns!$E$3:$E$336,MATCH("*"&amp;$AG433&amp;"*",$AG$2:$AG$651,0))="","",INDEX(DropDowns!$E$3:$E$336,MATCH("*"&amp;$AG433&amp;"*",$AG$2:$AG$651,0)))</f>
        <v>#REF!</v>
      </c>
      <c r="AY433" s="48" t="e">
        <f t="shared" si="64"/>
        <v>#N/A</v>
      </c>
      <c r="AZ433" s="48" t="str">
        <f t="shared" si="65"/>
        <v>Bobby Farrington</v>
      </c>
      <c r="BA433" s="48" t="str">
        <f>$AZ433&amp;COUNTIF($AZ433:$AZ$651,$AZ433)</f>
        <v>Bobby Farrington1</v>
      </c>
      <c r="BB433" s="68" t="e">
        <f>IF(INDEX('AAYME 2021_List'!$B$3:$B$311,MATCH($A433,'AAYME 2021_List'!$A$3:$A$311,0))="Yes","Yes","No")</f>
        <v>#N/A</v>
      </c>
      <c r="BC433" s="8" t="s">
        <v>2131</v>
      </c>
    </row>
    <row r="434" spans="1:55" x14ac:dyDescent="0.3">
      <c r="A434" s="48" t="str">
        <f>$AT434&amp;"-"&amp;UPPER(LEFT($D434,3))&amp;"-"&amp;UPPER(LEFT($C434,2))&amp;"-"&amp;$AU434</f>
        <v>0450-CAV-LA-0021</v>
      </c>
      <c r="B434" s="8">
        <v>450</v>
      </c>
      <c r="C434" s="143" t="s">
        <v>4927</v>
      </c>
      <c r="D434" s="143" t="s">
        <v>5885</v>
      </c>
      <c r="E434" s="143" t="s">
        <v>335</v>
      </c>
      <c r="F434" s="143" t="s">
        <v>170</v>
      </c>
      <c r="G434" s="8" t="s">
        <v>5886</v>
      </c>
      <c r="H434" s="8">
        <v>2253014600</v>
      </c>
      <c r="I434" s="143" t="s">
        <v>340</v>
      </c>
      <c r="J434" s="143" t="s">
        <v>4531</v>
      </c>
      <c r="K434" s="143" t="s">
        <v>577</v>
      </c>
      <c r="L434" s="8" t="s">
        <v>5887</v>
      </c>
      <c r="M434" s="8" t="s">
        <v>5885</v>
      </c>
      <c r="N434" s="8" t="s">
        <v>5888</v>
      </c>
      <c r="O434" s="8">
        <v>2253016576</v>
      </c>
      <c r="P434" s="143" t="s">
        <v>2112</v>
      </c>
      <c r="Q434" s="143" t="s">
        <v>45</v>
      </c>
      <c r="R434" s="8" t="s">
        <v>5889</v>
      </c>
      <c r="T434" s="143" t="s">
        <v>229</v>
      </c>
      <c r="U434" s="143" t="s">
        <v>229</v>
      </c>
      <c r="V434" s="8" t="s">
        <v>488</v>
      </c>
      <c r="W434" s="8">
        <v>39110</v>
      </c>
      <c r="X434" s="8" t="s">
        <v>348</v>
      </c>
      <c r="Y434" s="143" t="s">
        <v>577</v>
      </c>
      <c r="Z434" s="8" t="s">
        <v>2114</v>
      </c>
      <c r="AB434" s="8" t="s">
        <v>2115</v>
      </c>
      <c r="AE434" s="233" t="s">
        <v>48</v>
      </c>
      <c r="AF434" s="8" t="s">
        <v>5890</v>
      </c>
      <c r="AH434" s="8" t="s">
        <v>5891</v>
      </c>
      <c r="AI434" s="8" t="s">
        <v>369</v>
      </c>
      <c r="AL434" s="48" t="str">
        <f>IF($U434="","",IF(RIGHT($U434,4)=", MS",INDEX(DropDowns!$G$4:$G$1251,MATCH(TRIM($U434),DropDowns!$F$4:$F$1251,0)),INDEX(DropDowns!$G$4:$G$1251,MATCH(TRIM($U434)&amp;", MS",DropDowns!$F$4:$F$1251,0))))</f>
        <v>Madison</v>
      </c>
      <c r="AM434" s="48" t="str">
        <f>IF(INDEX('AAYME 2021_List'!$A$3:$A$311,MATCH($A434,'AAYME 2021_List'!$A$3:$A$311,0))=$A434,INDEX('AAYME 2021_List'!$AC$3:$AC$311,MATCH($A434,'AAYME 2021_List'!$A$3:$A$311,0)),"")</f>
        <v>Madison</v>
      </c>
      <c r="AN434" s="48" t="str">
        <f t="shared" si="60"/>
        <v>Lauren|Cavalier|laurencavalier@icloud.com|7</v>
      </c>
      <c r="AO434" s="48" t="str">
        <f t="shared" si="61"/>
        <v>Lauren|Cavalier|7</v>
      </c>
      <c r="AP434" s="48" t="str">
        <f>INDEX(Transcripts_2021!$V$2:$V$324,MATCH($AN434,Transcripts_2021!$V$2:$V$324,0))</f>
        <v>Lauren|Cavalier|laurencavalier@icloud.com|7</v>
      </c>
      <c r="AQ434" s="48" t="str">
        <f>INDEX(Transcripts_2021!$W$2:$W$324,MATCH($AO434,Transcripts_2021!$W$2:$W$324,0))</f>
        <v>Lauren|Cavalier|7</v>
      </c>
      <c r="AR434" s="68" t="str">
        <f t="shared" si="62"/>
        <v>Yes</v>
      </c>
      <c r="AS434" s="68" t="str">
        <f t="shared" si="63"/>
        <v>Yes</v>
      </c>
      <c r="AT434" s="48" t="str">
        <f t="shared" si="58"/>
        <v>0450</v>
      </c>
      <c r="AU434" s="48" t="str">
        <f>INDEX(Transcripts_2021!$AC$2:$AC$324,MATCH($AO434,Transcripts_2021!$W$2:$W$324,0))</f>
        <v>0021</v>
      </c>
      <c r="AV434" s="68" t="str">
        <f t="shared" si="59"/>
        <v>No</v>
      </c>
      <c r="AW434" s="68" t="e">
        <f>IF(INDEX(DropDowns!$E$3:$E$336,MATCH("*"&amp;$AF434&amp;"*",$AF$2:$AF$651,0))="","",INDEX(DropDowns!$E$3:$E$336,MATCH("*"&amp;$AF434&amp;"*",$AF$2:$AF$651,0)))</f>
        <v>#REF!</v>
      </c>
      <c r="AX434" s="68" t="str">
        <f>IF(INDEX(DropDowns!$E$3:$E$336,MATCH("*"&amp;$AG434&amp;"*",$AG$2:$AG$651,0))="","",INDEX(DropDowns!$E$3:$E$336,MATCH("*"&amp;$AG434&amp;"*",$AG$2:$AG$651,0)))</f>
        <v>Acid</v>
      </c>
      <c r="AY434" s="48" t="str">
        <f t="shared" si="64"/>
        <v>0450-CAV-LA-0021</v>
      </c>
      <c r="AZ434" s="48" t="str">
        <f t="shared" si="65"/>
        <v>Veronica Cavalier</v>
      </c>
      <c r="BA434" s="48" t="str">
        <f>$AZ434&amp;COUNTIF($AZ434:$AZ$651,$AZ434)</f>
        <v>Veronica Cavalier1</v>
      </c>
      <c r="BB434" s="68" t="str">
        <f>IF(INDEX('AAYME 2021_List'!$B$3:$B$311,MATCH($A434,'AAYME 2021_List'!$A$3:$A$311,0))="Yes","Yes","No")</f>
        <v>Yes</v>
      </c>
      <c r="BC434" s="48" t="str">
        <f>IF(INDEX('AAYME 2021_List'!$A$3:$A$311,MATCH($A434,'AAYME 2021_List'!$A$3:$A$311,0))=$A434,INDEX('AAYME 2021_List'!$C$3:$C$311,MATCH($A434,'AAYME 2021_List'!$A$3:$A$311,0)),"")</f>
        <v>07-Alternate</v>
      </c>
    </row>
    <row r="435" spans="1:55" x14ac:dyDescent="0.3">
      <c r="A435" s="48" t="str">
        <f>$AT435&amp;"-"&amp;UPPER(LEFT($D435,3))&amp;"-"&amp;UPPER(LEFT($C435,2))&amp;"-"&amp;$AU435</f>
        <v>0451-SHA-NI-0045</v>
      </c>
      <c r="B435" s="8">
        <v>451</v>
      </c>
      <c r="C435" s="143" t="s">
        <v>5693</v>
      </c>
      <c r="D435" s="143" t="s">
        <v>2514</v>
      </c>
      <c r="E435" s="143" t="s">
        <v>335</v>
      </c>
      <c r="F435" s="143" t="s">
        <v>169</v>
      </c>
      <c r="G435" s="8" t="s">
        <v>5892</v>
      </c>
      <c r="H435" s="8">
        <v>6624362291</v>
      </c>
      <c r="I435" s="143" t="s">
        <v>376</v>
      </c>
      <c r="J435" s="143" t="s">
        <v>1615</v>
      </c>
      <c r="K435" s="143" t="s">
        <v>1616</v>
      </c>
      <c r="L435" s="8" t="s">
        <v>5893</v>
      </c>
      <c r="M435" s="8" t="s">
        <v>5894</v>
      </c>
      <c r="N435" s="8" t="s">
        <v>5895</v>
      </c>
      <c r="O435" s="8">
        <v>6624360340</v>
      </c>
      <c r="P435" s="143" t="s">
        <v>2112</v>
      </c>
      <c r="Q435" s="143" t="s">
        <v>43</v>
      </c>
      <c r="R435" s="8" t="s">
        <v>5896</v>
      </c>
      <c r="T435" s="143" t="s">
        <v>1618</v>
      </c>
      <c r="U435" s="143" t="s">
        <v>1618</v>
      </c>
      <c r="V435" s="8" t="s">
        <v>488</v>
      </c>
      <c r="W435" s="8">
        <v>39730</v>
      </c>
      <c r="X435" s="8" t="s">
        <v>348</v>
      </c>
      <c r="Y435" s="143" t="s">
        <v>232</v>
      </c>
      <c r="Z435" s="8" t="s">
        <v>2114</v>
      </c>
      <c r="AB435" s="8" t="s">
        <v>2115</v>
      </c>
      <c r="AE435" s="233" t="s">
        <v>48</v>
      </c>
      <c r="AF435" s="8" t="s">
        <v>5897</v>
      </c>
      <c r="AG435" s="8" t="s">
        <v>5898</v>
      </c>
      <c r="AH435" s="8" t="s">
        <v>5899</v>
      </c>
      <c r="AI435" s="8" t="s">
        <v>369</v>
      </c>
      <c r="AL435" s="48" t="str">
        <f>IF($U435="","",IF(RIGHT($U435,4)=", MS",INDEX(DropDowns!$G$4:$G$1251,MATCH(TRIM($U435),DropDowns!$F$4:$F$1251,0)),INDEX(DropDowns!$G$4:$G$1251,MATCH(TRIM($U435)&amp;", MS",DropDowns!$F$4:$F$1251,0))))</f>
        <v>Monroe</v>
      </c>
      <c r="AM435" s="48" t="str">
        <f>IF(INDEX('AAYME 2021_List'!$A$3:$A$311,MATCH($A435,'AAYME 2021_List'!$A$3:$A$311,0))=$A435,INDEX('AAYME 2021_List'!$AC$3:$AC$311,MATCH($A435,'AAYME 2021_List'!$A$3:$A$311,0)),"")</f>
        <v>Monroe</v>
      </c>
      <c r="AN435" s="48" t="str">
        <f t="shared" si="60"/>
        <v>Nicholas|Shaw|Shawnicholas333@gmail.com|9</v>
      </c>
      <c r="AO435" s="48" t="str">
        <f t="shared" si="61"/>
        <v>Nicholas|Shaw|9</v>
      </c>
      <c r="AP435" s="48" t="str">
        <f>INDEX(Transcripts_2021!$V$2:$V$324,MATCH($AN435,Transcripts_2021!$V$2:$V$324,0))</f>
        <v>Nicholas|Shaw|Shawnicholas333@gmail.com|9</v>
      </c>
      <c r="AQ435" s="48" t="str">
        <f>INDEX(Transcripts_2021!$W$2:$W$324,MATCH($AO435,Transcripts_2021!$W$2:$W$324,0))</f>
        <v>Nicholas|Shaw|9</v>
      </c>
      <c r="AR435" s="68" t="str">
        <f t="shared" si="62"/>
        <v>Yes</v>
      </c>
      <c r="AS435" s="68" t="str">
        <f t="shared" si="63"/>
        <v>Yes</v>
      </c>
      <c r="AT435" s="48" t="str">
        <f t="shared" si="58"/>
        <v>0451</v>
      </c>
      <c r="AU435" s="48" t="str">
        <f>INDEX(Transcripts_2021!$AC$2:$AC$324,MATCH($AO435,Transcripts_2021!$W$2:$W$324,0))</f>
        <v>0045</v>
      </c>
      <c r="AV435" s="68" t="str">
        <f t="shared" si="59"/>
        <v>Yes</v>
      </c>
      <c r="AW435" s="68" t="e">
        <f>IF(INDEX(DropDowns!$E$3:$E$336,MATCH("*"&amp;$AF435&amp;"*",$AF$2:$AF$651,0))="","",INDEX(DropDowns!$E$3:$E$336,MATCH("*"&amp;$AF435&amp;"*",$AF$2:$AF$651,0)))</f>
        <v>#REF!</v>
      </c>
      <c r="AX435" s="68" t="e">
        <f>IF(INDEX(DropDowns!$E$3:$E$336,MATCH("*"&amp;$AG435&amp;"*",$AG$2:$AG$651,0))="","",INDEX(DropDowns!$E$3:$E$336,MATCH("*"&amp;$AG435&amp;"*",$AG$2:$AG$651,0)))</f>
        <v>#REF!</v>
      </c>
      <c r="AY435" s="48" t="str">
        <f t="shared" si="64"/>
        <v>0451-SHA-NI-0045</v>
      </c>
      <c r="AZ435" s="48" t="str">
        <f t="shared" si="65"/>
        <v>Nichole Sykes</v>
      </c>
      <c r="BA435" s="48" t="str">
        <f>$AZ435&amp;COUNTIF($AZ435:$AZ$651,$AZ435)</f>
        <v>Nichole Sykes1</v>
      </c>
      <c r="BB435" s="68" t="str">
        <f>IF(INDEX('AAYME 2021_List'!$B$3:$B$311,MATCH($A435,'AAYME 2021_List'!$A$3:$A$311,0))="Yes","Yes","No")</f>
        <v>Yes</v>
      </c>
      <c r="BC435" s="48" t="str">
        <f>IF(INDEX('AAYME 2021_List'!$A$3:$A$311,MATCH($A435,'AAYME 2021_List'!$A$3:$A$311,0))=$A435,INDEX('AAYME 2021_List'!$C$3:$C$311,MATCH($A435,'AAYME 2021_List'!$A$3:$A$311,0)),"")</f>
        <v>06-Finalist</v>
      </c>
    </row>
    <row r="436" spans="1:55" x14ac:dyDescent="0.3">
      <c r="A436" s="48" t="str">
        <f>$AT436&amp;"-"&amp;UPPER(LEFT($D436,3))&amp;"-"&amp;UPPER(LEFT($C436,2))&amp;"-"&amp;$AU436</f>
        <v>0452-MAD-PE-0214</v>
      </c>
      <c r="B436" s="8">
        <v>452</v>
      </c>
      <c r="C436" s="143" t="s">
        <v>5900</v>
      </c>
      <c r="D436" s="143" t="s">
        <v>579</v>
      </c>
      <c r="E436" s="143" t="s">
        <v>335</v>
      </c>
      <c r="F436" s="143" t="s">
        <v>170</v>
      </c>
      <c r="G436" s="8" t="s">
        <v>5901</v>
      </c>
      <c r="H436" s="8">
        <v>6624582926</v>
      </c>
      <c r="I436" s="143" t="s">
        <v>376</v>
      </c>
      <c r="J436" s="143" t="s">
        <v>443</v>
      </c>
      <c r="K436" s="143" t="s">
        <v>5061</v>
      </c>
      <c r="L436" s="8" t="s">
        <v>5900</v>
      </c>
      <c r="M436" s="8" t="s">
        <v>2222</v>
      </c>
      <c r="N436" s="8" t="s">
        <v>5902</v>
      </c>
      <c r="O436" s="8">
        <v>6013344371</v>
      </c>
      <c r="P436" s="143" t="s">
        <v>2112</v>
      </c>
      <c r="Q436" s="143" t="s">
        <v>394</v>
      </c>
      <c r="R436" s="8" t="s">
        <v>5903</v>
      </c>
      <c r="T436" s="143" t="s">
        <v>430</v>
      </c>
      <c r="U436" s="143" t="s">
        <v>430</v>
      </c>
      <c r="V436" s="8" t="s">
        <v>488</v>
      </c>
      <c r="W436" s="8">
        <v>39038</v>
      </c>
      <c r="X436" s="8" t="s">
        <v>348</v>
      </c>
      <c r="Y436" s="143" t="s">
        <v>4878</v>
      </c>
      <c r="Z436" s="8" t="s">
        <v>2114</v>
      </c>
      <c r="AE436" s="233" t="s">
        <v>48</v>
      </c>
      <c r="AF436" s="8" t="s">
        <v>5904</v>
      </c>
      <c r="AG436" s="8" t="s">
        <v>5905</v>
      </c>
      <c r="AH436" s="8" t="s">
        <v>5906</v>
      </c>
      <c r="AI436" s="8" t="s">
        <v>2165</v>
      </c>
      <c r="AJ436" s="8" t="s">
        <v>5907</v>
      </c>
      <c r="AK436" s="8" t="s">
        <v>5908</v>
      </c>
      <c r="AL436" s="48" t="str">
        <f>IF($U436="","",IF(RIGHT($U436,4)=", MS",INDEX(DropDowns!$G$4:$G$1251,MATCH(TRIM($U436),DropDowns!$F$4:$F$1251,0)),INDEX(DropDowns!$G$4:$G$1251,MATCH(TRIM($U436)&amp;", MS",DropDowns!$F$4:$F$1251,0))))</f>
        <v>Humphreys</v>
      </c>
      <c r="AM436" s="48" t="str">
        <f>IF(INDEX('AAYME 2021_List'!$A$3:$A$311,MATCH($A436,'AAYME 2021_List'!$A$3:$A$311,0))=$A436,INDEX('AAYME 2021_List'!$AC$3:$AC$311,MATCH($A436,'AAYME 2021_List'!$A$3:$A$311,0)),"")</f>
        <v>Humphreys</v>
      </c>
      <c r="AN436" s="48" t="str">
        <f t="shared" si="60"/>
        <v>Peterson|Madison|madisonpeterson@masd.k12.ms.us|9</v>
      </c>
      <c r="AO436" s="48" t="str">
        <f t="shared" si="61"/>
        <v>Peterson|Madison|9</v>
      </c>
      <c r="AP436" s="48" t="str">
        <f>INDEX(Transcripts_2021!$V$2:$V$324,MATCH($AN436,Transcripts_2021!$V$2:$V$324,0))</f>
        <v>Peterson|Madison|Madisonpeterson@masd.k12.ms.us|9</v>
      </c>
      <c r="AQ436" s="48" t="str">
        <f>INDEX(Transcripts_2021!$W$2:$W$324,MATCH($AO436,Transcripts_2021!$W$2:$W$324,0))</f>
        <v>Peterson|Madison|9</v>
      </c>
      <c r="AR436" s="68" t="str">
        <f t="shared" si="62"/>
        <v>Yes</v>
      </c>
      <c r="AS436" s="68" t="str">
        <f t="shared" si="63"/>
        <v>Yes</v>
      </c>
      <c r="AT436" s="48" t="str">
        <f t="shared" si="58"/>
        <v>0452</v>
      </c>
      <c r="AU436" s="48" t="str">
        <f>INDEX(Transcripts_2021!$AC$2:$AC$324,MATCH($AO436,Transcripts_2021!$W$2:$W$324,0))</f>
        <v>0214</v>
      </c>
      <c r="AV436" s="68" t="str">
        <f t="shared" si="59"/>
        <v>Yes</v>
      </c>
      <c r="AW436" s="68" t="e">
        <f>IF(INDEX(DropDowns!$E$3:$E$336,MATCH("*"&amp;$AF436&amp;"*",$AF$2:$AF$651,0))="","",INDEX(DropDowns!$E$3:$E$336,MATCH("*"&amp;$AF436&amp;"*",$AF$2:$AF$651,0)))</f>
        <v>#VALUE!</v>
      </c>
      <c r="AX436" s="68" t="e">
        <f>IF(INDEX(DropDowns!$E$3:$E$336,MATCH("*"&amp;$AG436&amp;"*",$AG$2:$AG$651,0))="","",INDEX(DropDowns!$E$3:$E$336,MATCH("*"&amp;$AG436&amp;"*",$AG$2:$AG$651,0)))</f>
        <v>#VALUE!</v>
      </c>
      <c r="AY436" s="48" t="str">
        <f t="shared" si="64"/>
        <v>0452-MAD-PE-0214</v>
      </c>
      <c r="AZ436" s="48" t="str">
        <f t="shared" si="65"/>
        <v>Peterson Alisha</v>
      </c>
      <c r="BA436" s="48" t="str">
        <f>$AZ436&amp;COUNTIF($AZ436:$AZ$651,$AZ436)</f>
        <v>Peterson Alisha1</v>
      </c>
      <c r="BB436" s="68" t="str">
        <f>IF(INDEX('AAYME 2021_List'!$B$3:$B$311,MATCH($A436,'AAYME 2021_List'!$A$3:$A$311,0))="Yes","Yes","No")</f>
        <v>Yes</v>
      </c>
      <c r="BC436" s="48" t="str">
        <f>IF(INDEX('AAYME 2021_List'!$A$3:$A$311,MATCH($A436,'AAYME 2021_List'!$A$3:$A$311,0))=$A436,INDEX('AAYME 2021_List'!$C$3:$C$311,MATCH($A436,'AAYME 2021_List'!$A$3:$A$311,0)),"")</f>
        <v>06-Finalist</v>
      </c>
    </row>
    <row r="437" spans="1:55" x14ac:dyDescent="0.3">
      <c r="A437" s="48"/>
      <c r="B437" s="8">
        <v>453</v>
      </c>
      <c r="C437" s="143" t="s">
        <v>5909</v>
      </c>
      <c r="D437" s="143" t="s">
        <v>5910</v>
      </c>
      <c r="E437" s="143" t="s">
        <v>335</v>
      </c>
      <c r="F437" s="143" t="s">
        <v>170</v>
      </c>
      <c r="I437" s="143" t="s">
        <v>401</v>
      </c>
      <c r="J437" s="143" t="s">
        <v>4436</v>
      </c>
      <c r="K437" s="143" t="s">
        <v>724</v>
      </c>
      <c r="L437" s="8" t="s">
        <v>5911</v>
      </c>
      <c r="M437" s="8" t="s">
        <v>5910</v>
      </c>
      <c r="N437" s="8" t="s">
        <v>5912</v>
      </c>
      <c r="O437" s="8">
        <v>6622515074</v>
      </c>
      <c r="P437" s="143" t="s">
        <v>2159</v>
      </c>
      <c r="Q437" s="143" t="s">
        <v>45</v>
      </c>
      <c r="R437" s="8" t="s">
        <v>5913</v>
      </c>
      <c r="T437" s="143" t="s">
        <v>1593</v>
      </c>
      <c r="U437" s="143" t="s">
        <v>1593</v>
      </c>
      <c r="V437" s="8" t="s">
        <v>488</v>
      </c>
      <c r="W437" s="8">
        <v>39702</v>
      </c>
      <c r="X437" s="8" t="s">
        <v>348</v>
      </c>
      <c r="Y437" s="143" t="s">
        <v>403</v>
      </c>
      <c r="Z437" s="8" t="s">
        <v>2114</v>
      </c>
      <c r="AB437" s="8" t="s">
        <v>2115</v>
      </c>
      <c r="AE437" s="233" t="s">
        <v>49</v>
      </c>
      <c r="AF437" s="8" t="s">
        <v>5914</v>
      </c>
      <c r="AI437" s="8" t="s">
        <v>2165</v>
      </c>
      <c r="AJ437" s="8" t="s">
        <v>5915</v>
      </c>
      <c r="AK437" s="8" t="s">
        <v>4517</v>
      </c>
      <c r="AL437" s="48" t="str">
        <f>IF($U437="","",IF(RIGHT($U437,4)=", MS",INDEX(DropDowns!$G$4:$G$1251,MATCH(TRIM($U437),DropDowns!$F$4:$F$1251,0)),INDEX(DropDowns!$G$4:$G$1251,MATCH(TRIM($U437)&amp;", MS",DropDowns!$F$4:$F$1251,0))))</f>
        <v>Lowndes</v>
      </c>
      <c r="AM437" s="48" t="s">
        <v>2130</v>
      </c>
      <c r="AN437" s="48" t="str">
        <f t="shared" si="60"/>
        <v>Kaliyah|Henderson||8</v>
      </c>
      <c r="AO437" s="48" t="str">
        <f t="shared" si="61"/>
        <v>Kaliyah|Henderson|8</v>
      </c>
      <c r="AP437" s="48" t="e">
        <f>INDEX(Transcripts_2021!$V$2:$V$324,MATCH($AN437,Transcripts_2021!$V$2:$V$324,0))</f>
        <v>#N/A</v>
      </c>
      <c r="AQ437" s="48" t="e">
        <f>INDEX(Transcripts_2021!$W$2:$W$324,MATCH($AO437,Transcripts_2021!$W$2:$W$324,0))</f>
        <v>#N/A</v>
      </c>
      <c r="AR437" s="68" t="e">
        <f t="shared" si="62"/>
        <v>#N/A</v>
      </c>
      <c r="AS437" s="68" t="e">
        <f t="shared" si="63"/>
        <v>#N/A</v>
      </c>
      <c r="AT437" s="48" t="str">
        <f t="shared" si="58"/>
        <v>0453</v>
      </c>
      <c r="AU437" s="48" t="e">
        <f>INDEX(Transcripts_2021!$AC$2:$AC$324,MATCH($AO437,Transcripts_2021!$W$2:$W$324,0))</f>
        <v>#N/A</v>
      </c>
      <c r="AV437" s="68" t="str">
        <f t="shared" si="59"/>
        <v>Yes</v>
      </c>
      <c r="AW437" s="68" t="e">
        <f>IF(INDEX(DropDowns!$E$3:$E$336,MATCH("*"&amp;$AF437&amp;"*",$AF$2:$AF$651,0))="","",INDEX(DropDowns!$E$3:$E$336,MATCH("*"&amp;$AF437&amp;"*",$AF$2:$AF$651,0)))</f>
        <v>#REF!</v>
      </c>
      <c r="AX437" s="68" t="str">
        <f>IF(INDEX(DropDowns!$E$3:$E$336,MATCH("*"&amp;$AG437&amp;"*",$AG$2:$AG$651,0))="","",INDEX(DropDowns!$E$3:$E$336,MATCH("*"&amp;$AG437&amp;"*",$AG$2:$AG$651,0)))</f>
        <v>Acid</v>
      </c>
      <c r="AY437" s="48" t="e">
        <f t="shared" si="64"/>
        <v>#N/A</v>
      </c>
      <c r="AZ437" s="48" t="str">
        <f t="shared" si="65"/>
        <v>Shauncey Henderson</v>
      </c>
      <c r="BA437" s="48" t="str">
        <f>$AZ437&amp;COUNTIF($AZ437:$AZ$651,$AZ437)</f>
        <v>Shauncey Henderson1</v>
      </c>
      <c r="BB437" s="68" t="e">
        <f>IF(INDEX('AAYME 2021_List'!$B$3:$B$311,MATCH($A437,'AAYME 2021_List'!$A$3:$A$311,0))="Yes","Yes","No")</f>
        <v>#N/A</v>
      </c>
      <c r="BC437" s="8" t="s">
        <v>2131</v>
      </c>
    </row>
    <row r="438" spans="1:55" x14ac:dyDescent="0.3">
      <c r="A438" s="48"/>
      <c r="B438" s="8">
        <v>454</v>
      </c>
      <c r="C438" s="143" t="s">
        <v>5916</v>
      </c>
      <c r="D438" s="143" t="s">
        <v>5470</v>
      </c>
      <c r="E438" s="143" t="s">
        <v>335</v>
      </c>
      <c r="F438" s="143" t="s">
        <v>170</v>
      </c>
      <c r="G438" s="8" t="s">
        <v>5917</v>
      </c>
      <c r="H438" s="8">
        <v>6624189296</v>
      </c>
      <c r="I438" s="143" t="s">
        <v>376</v>
      </c>
      <c r="J438" s="143" t="s">
        <v>5918</v>
      </c>
      <c r="K438" s="143" t="s">
        <v>638</v>
      </c>
      <c r="L438" s="8" t="s">
        <v>5919</v>
      </c>
      <c r="M438" s="8" t="s">
        <v>5920</v>
      </c>
      <c r="N438" s="8" t="s">
        <v>5921</v>
      </c>
      <c r="O438" s="8">
        <v>6624189229</v>
      </c>
      <c r="P438" s="143" t="s">
        <v>2112</v>
      </c>
      <c r="Q438" s="143" t="s">
        <v>45</v>
      </c>
      <c r="R438" s="8" t="s">
        <v>5922</v>
      </c>
      <c r="T438" s="143" t="s">
        <v>638</v>
      </c>
      <c r="U438" s="143" t="s">
        <v>638</v>
      </c>
      <c r="V438" s="8" t="s">
        <v>488</v>
      </c>
      <c r="W438" s="8">
        <v>39759</v>
      </c>
      <c r="X438" s="8" t="s">
        <v>348</v>
      </c>
      <c r="Y438" s="143" t="s">
        <v>237</v>
      </c>
      <c r="Z438" s="8" t="s">
        <v>2114</v>
      </c>
      <c r="AB438" s="8" t="s">
        <v>2115</v>
      </c>
      <c r="AE438" s="233" t="s">
        <v>48</v>
      </c>
      <c r="AF438" s="8" t="s">
        <v>5923</v>
      </c>
      <c r="AG438" s="8" t="s">
        <v>5924</v>
      </c>
      <c r="AH438" s="8" t="s">
        <v>5925</v>
      </c>
      <c r="AI438" s="8" t="s">
        <v>928</v>
      </c>
      <c r="AL438" s="48" t="str">
        <f>IF($U438="","",IF(RIGHT($U438,4)=", MS",INDEX(DropDowns!$G$4:$G$1251,MATCH(TRIM($U438),DropDowns!$F$4:$F$1251,0)),INDEX(DropDowns!$G$4:$G$1251,MATCH(TRIM($U438)&amp;", MS",DropDowns!$F$4:$F$1251,0))))</f>
        <v>Oktibbeha</v>
      </c>
      <c r="AM438" s="48" t="s">
        <v>2130</v>
      </c>
      <c r="AN438" s="48" t="str">
        <f t="shared" si="60"/>
        <v>Kiersten|Burnett|self_001@msn.com|9</v>
      </c>
      <c r="AO438" s="48" t="str">
        <f t="shared" si="61"/>
        <v>Kiersten|Burnett|9</v>
      </c>
      <c r="AP438" s="48" t="e">
        <f>INDEX(Transcripts_2021!$V$2:$V$324,MATCH($AN438,Transcripts_2021!$V$2:$V$324,0))</f>
        <v>#N/A</v>
      </c>
      <c r="AQ438" s="48" t="e">
        <f>INDEX(Transcripts_2021!$W$2:$W$324,MATCH($AO438,Transcripts_2021!$W$2:$W$324,0))</f>
        <v>#N/A</v>
      </c>
      <c r="AR438" s="68" t="e">
        <f t="shared" si="62"/>
        <v>#N/A</v>
      </c>
      <c r="AS438" s="68" t="e">
        <f t="shared" si="63"/>
        <v>#N/A</v>
      </c>
      <c r="AT438" s="48" t="str">
        <f t="shared" si="58"/>
        <v>0454</v>
      </c>
      <c r="AU438" s="48" t="e">
        <f>INDEX(Transcripts_2021!$AC$2:$AC$324,MATCH($AO438,Transcripts_2021!$W$2:$W$324,0))</f>
        <v>#N/A</v>
      </c>
      <c r="AV438" s="68" t="str">
        <f t="shared" si="59"/>
        <v>Yes</v>
      </c>
      <c r="AW438" s="68" t="e">
        <f>IF(INDEX(DropDowns!$E$3:$E$336,MATCH("*"&amp;$AF438&amp;"*",$AF$2:$AF$651,0))="","",INDEX(DropDowns!$E$3:$E$336,MATCH("*"&amp;$AF438&amp;"*",$AF$2:$AF$651,0)))</f>
        <v>#REF!</v>
      </c>
      <c r="AX438" s="68" t="e">
        <f>IF(INDEX(DropDowns!$E$3:$E$336,MATCH("*"&amp;$AG438&amp;"*",$AG$2:$AG$651,0))="","",INDEX(DropDowns!$E$3:$E$336,MATCH("*"&amp;$AG438&amp;"*",$AG$2:$AG$651,0)))</f>
        <v>#REF!</v>
      </c>
      <c r="AY438" s="48" t="e">
        <f t="shared" si="64"/>
        <v>#N/A</v>
      </c>
      <c r="AZ438" s="48" t="str">
        <f t="shared" si="65"/>
        <v>Kristen Self-Burnett</v>
      </c>
      <c r="BA438" s="48" t="str">
        <f>$AZ438&amp;COUNTIF($AZ438:$AZ$651,$AZ438)</f>
        <v>Kristen Self-Burnett1</v>
      </c>
      <c r="BB438" s="68" t="e">
        <f>IF(INDEX('AAYME 2021_List'!$B$3:$B$311,MATCH($A438,'AAYME 2021_List'!$A$3:$A$311,0))="Yes","Yes","No")</f>
        <v>#N/A</v>
      </c>
      <c r="BC438" s="8" t="s">
        <v>2131</v>
      </c>
    </row>
    <row r="439" spans="1:55" x14ac:dyDescent="0.3">
      <c r="A439" s="48" t="str">
        <f>$AT439&amp;"-"&amp;UPPER(LEFT($D439,3))&amp;"-"&amp;UPPER(LEFT($C439,2))&amp;"-"&amp;$AU439</f>
        <v>0455-BEL-SA-0208</v>
      </c>
      <c r="B439" s="8">
        <v>455</v>
      </c>
      <c r="C439" s="143" t="s">
        <v>1444</v>
      </c>
      <c r="D439" s="143" t="s">
        <v>1445</v>
      </c>
      <c r="E439" s="143" t="s">
        <v>335</v>
      </c>
      <c r="F439" s="143" t="s">
        <v>170</v>
      </c>
      <c r="H439" s="8">
        <v>6013475212</v>
      </c>
      <c r="I439" s="143" t="s">
        <v>340</v>
      </c>
      <c r="J439" s="143" t="s">
        <v>1446</v>
      </c>
      <c r="K439" s="143"/>
      <c r="L439" s="8" t="s">
        <v>1448</v>
      </c>
      <c r="M439" s="8" t="s">
        <v>1445</v>
      </c>
      <c r="N439" s="8" t="s">
        <v>1449</v>
      </c>
      <c r="O439" s="8">
        <v>6013473712</v>
      </c>
      <c r="P439" s="143" t="s">
        <v>2112</v>
      </c>
      <c r="Q439" s="143" t="s">
        <v>45</v>
      </c>
      <c r="R439" s="8" t="s">
        <v>1447</v>
      </c>
      <c r="T439" s="143" t="s">
        <v>548</v>
      </c>
      <c r="U439" s="143" t="s">
        <v>548</v>
      </c>
      <c r="V439" s="8" t="s">
        <v>488</v>
      </c>
      <c r="W439" s="8">
        <v>39466</v>
      </c>
      <c r="X439" s="8" t="s">
        <v>348</v>
      </c>
      <c r="Y439" s="143" t="s">
        <v>239</v>
      </c>
      <c r="Z439" s="8" t="s">
        <v>2114</v>
      </c>
      <c r="AB439" s="8" t="s">
        <v>2115</v>
      </c>
      <c r="AE439" s="233" t="s">
        <v>51</v>
      </c>
      <c r="AF439" s="8" t="s">
        <v>5926</v>
      </c>
      <c r="AH439" s="8" t="s">
        <v>5927</v>
      </c>
      <c r="AI439" s="8" t="s">
        <v>442</v>
      </c>
      <c r="AL439" s="48" t="str">
        <f>IF($U439="","",IF(RIGHT($U439,4)=", MS",INDEX(DropDowns!$G$4:$G$1251,MATCH(TRIM($U439),DropDowns!$F$4:$F$1251,0)),INDEX(DropDowns!$G$4:$G$1251,MATCH(TRIM($U439)&amp;", MS",DropDowns!$F$4:$F$1251,0))))</f>
        <v>Pearl River</v>
      </c>
      <c r="AM439" s="48" t="str">
        <f>IF(INDEX('AAYME 2021_List'!$A$3:$A$311,MATCH($A439,'AAYME 2021_List'!$A$3:$A$311,0))=$A439,INDEX('AAYME 2021_List'!$AC$3:$AC$311,MATCH($A439,'AAYME 2021_List'!$A$3:$A$311,0)),"")</f>
        <v>Hancock</v>
      </c>
      <c r="AN439" s="48" t="str">
        <f t="shared" si="60"/>
        <v>Sania|Bell||7</v>
      </c>
      <c r="AO439" s="48" t="str">
        <f t="shared" si="61"/>
        <v>Sania|Bell|7</v>
      </c>
      <c r="AP439" s="48" t="str">
        <f>INDEX(Transcripts_2021!$V$2:$V$324,MATCH($AN439,Transcripts_2021!$V$2:$V$324,0))</f>
        <v>Sania|Bell||7</v>
      </c>
      <c r="AQ439" s="48" t="str">
        <f>INDEX(Transcripts_2021!$W$2:$W$324,MATCH($AO439,Transcripts_2021!$W$2:$W$324,0))</f>
        <v>Sania|Bell|7</v>
      </c>
      <c r="AR439" s="68" t="str">
        <f t="shared" si="62"/>
        <v>Yes</v>
      </c>
      <c r="AS439" s="68" t="str">
        <f t="shared" si="63"/>
        <v>Yes</v>
      </c>
      <c r="AT439" s="48" t="str">
        <f t="shared" ref="AT439:AT440" si="67">"0"&amp;TEXT($B439,0)</f>
        <v>0455</v>
      </c>
      <c r="AU439" s="48" t="str">
        <f>INDEX(Transcripts_2021!$AC$2:$AC$324,MATCH($AO439,Transcripts_2021!$W$2:$W$324,0))</f>
        <v>0208</v>
      </c>
      <c r="AV439" s="68" t="str">
        <f t="shared" si="59"/>
        <v>Yes</v>
      </c>
      <c r="AW439" s="68" t="e">
        <f>IF(INDEX(DropDowns!$E$3:$E$336,MATCH("*"&amp;$AF439&amp;"*",$AF$2:$AF$651,0))="","",INDEX(DropDowns!$E$3:$E$336,MATCH("*"&amp;$AF439&amp;"*",$AF$2:$AF$651,0)))</f>
        <v>#REF!</v>
      </c>
      <c r="AX439" s="68" t="str">
        <f>IF(INDEX(DropDowns!$E$3:$E$336,MATCH("*"&amp;$AG439&amp;"*",$AG$2:$AG$651,0))="","",INDEX(DropDowns!$E$3:$E$336,MATCH("*"&amp;$AG439&amp;"*",$AG$2:$AG$651,0)))</f>
        <v>Acid</v>
      </c>
      <c r="AY439" s="48" t="str">
        <f t="shared" si="64"/>
        <v>0455-BEL-SA-0208</v>
      </c>
      <c r="AZ439" s="48" t="str">
        <f t="shared" si="65"/>
        <v>Bianca Bell</v>
      </c>
      <c r="BA439" s="48" t="str">
        <f>$AZ439&amp;COUNTIF($AZ439:$AZ$651,$AZ439)</f>
        <v>Bianca Bell1</v>
      </c>
      <c r="BB439" s="68" t="str">
        <f>IF(INDEX('AAYME 2021_List'!$B$3:$B$311,MATCH($A439,'AAYME 2021_List'!$A$3:$A$311,0))="Yes","Yes","No")</f>
        <v>Yes</v>
      </c>
      <c r="BC439" s="48" t="str">
        <f>IF(INDEX('AAYME 2021_List'!$A$3:$A$311,MATCH($A439,'AAYME 2021_List'!$A$3:$A$311,0))=$A439,INDEX('AAYME 2021_List'!$C$3:$C$311,MATCH($A439,'AAYME 2021_List'!$A$3:$A$311,0)),"")</f>
        <v>00-Priority Representation</v>
      </c>
    </row>
    <row r="440" spans="1:55" x14ac:dyDescent="0.3">
      <c r="A440" s="48" t="str">
        <f>$AT440&amp;"-"&amp;UPPER(LEFT($D440,3))&amp;"-"&amp;UPPER(LEFT($C440,2))&amp;"-"&amp;$AU440</f>
        <v>0457-CUR-YI-0162</v>
      </c>
      <c r="B440" s="8">
        <v>457</v>
      </c>
      <c r="C440" s="143" t="s">
        <v>5928</v>
      </c>
      <c r="D440" s="143" t="s">
        <v>4496</v>
      </c>
      <c r="E440" s="143" t="s">
        <v>335</v>
      </c>
      <c r="F440" s="143" t="s">
        <v>170</v>
      </c>
      <c r="G440" s="8" t="s">
        <v>5929</v>
      </c>
      <c r="H440" s="8">
        <v>6624736573</v>
      </c>
      <c r="I440" s="143" t="s">
        <v>376</v>
      </c>
      <c r="J440" s="143" t="s">
        <v>5836</v>
      </c>
      <c r="K440" s="143" t="s">
        <v>5930</v>
      </c>
      <c r="L440" s="8" t="s">
        <v>5931</v>
      </c>
      <c r="M440" s="8" t="s">
        <v>5365</v>
      </c>
      <c r="N440" s="8" t="s">
        <v>5932</v>
      </c>
      <c r="O440" s="8">
        <v>6622304759</v>
      </c>
      <c r="P440" s="143" t="s">
        <v>2159</v>
      </c>
      <c r="Q440" s="143" t="s">
        <v>43</v>
      </c>
      <c r="R440" s="8" t="s">
        <v>5933</v>
      </c>
      <c r="T440" s="143" t="s">
        <v>5930</v>
      </c>
      <c r="U440" s="143" t="s">
        <v>5930</v>
      </c>
      <c r="V440" s="8" t="s">
        <v>488</v>
      </c>
      <c r="W440" s="8">
        <v>38922</v>
      </c>
      <c r="X440" s="8" t="s">
        <v>348</v>
      </c>
      <c r="Y440" s="143" t="s">
        <v>265</v>
      </c>
      <c r="Z440" s="8" t="s">
        <v>2114</v>
      </c>
      <c r="AB440" s="8" t="s">
        <v>2115</v>
      </c>
      <c r="AE440" s="233" t="s">
        <v>48</v>
      </c>
      <c r="AF440" s="8" t="s">
        <v>5934</v>
      </c>
      <c r="AG440" s="8" t="s">
        <v>5935</v>
      </c>
      <c r="AI440" s="8" t="s">
        <v>396</v>
      </c>
      <c r="AJ440" s="8" t="s">
        <v>5936</v>
      </c>
      <c r="AL440" s="48" t="str">
        <f>IF($U440="","",IF(RIGHT($U440,4)=", MS",INDEX(DropDowns!$G$4:$G$1251,MATCH(TRIM($U440),DropDowns!$F$4:$F$1251,0)),INDEX(DropDowns!$G$4:$G$1251,MATCH(TRIM($U440)&amp;", MS",DropDowns!$F$4:$F$1251,0))))</f>
        <v>Yalobusha</v>
      </c>
      <c r="AM440" s="48" t="str">
        <f>IF(INDEX('AAYME 2021_List'!$A$3:$A$311,MATCH($A440,'AAYME 2021_List'!$A$3:$A$311,0))=$A440,INDEX('AAYME 2021_List'!$AC$3:$AC$311,MATCH($A440,'AAYME 2021_List'!$A$3:$A$311,0)),"")</f>
        <v>Yalobusha</v>
      </c>
      <c r="AN440" s="48" t="str">
        <f t="shared" si="60"/>
        <v>Yishunti|Curtis|yishunticurtis@gmail.com|9</v>
      </c>
      <c r="AO440" s="48" t="str">
        <f t="shared" si="61"/>
        <v>Yishunti|Curtis|9</v>
      </c>
      <c r="AP440" s="48" t="str">
        <f>INDEX(Transcripts_2021!$V$2:$V$324,MATCH($AN440,Transcripts_2021!$V$2:$V$324,0))</f>
        <v>Yishunti|Curtis|yishunticurtis@gmail.com|9</v>
      </c>
      <c r="AQ440" s="48" t="str">
        <f>INDEX(Transcripts_2021!$W$2:$W$324,MATCH($AO440,Transcripts_2021!$W$2:$W$324,0))</f>
        <v>Yishunti|Curtis|9</v>
      </c>
      <c r="AR440" s="68" t="str">
        <f t="shared" si="62"/>
        <v>Yes</v>
      </c>
      <c r="AS440" s="68" t="str">
        <f t="shared" si="63"/>
        <v>Yes</v>
      </c>
      <c r="AT440" s="48" t="str">
        <f t="shared" si="67"/>
        <v>0457</v>
      </c>
      <c r="AU440" s="48" t="str">
        <f>INDEX(Transcripts_2021!$AC$2:$AC$324,MATCH($AO440,Transcripts_2021!$W$2:$W$324,0))</f>
        <v>0162</v>
      </c>
      <c r="AV440" s="68" t="str">
        <f t="shared" si="59"/>
        <v>Yes</v>
      </c>
      <c r="AW440" s="68" t="e">
        <f>IF(INDEX(DropDowns!$E$3:$E$336,MATCH("*"&amp;$AF440&amp;"*",$AF$2:$AF$651,0))="","",INDEX(DropDowns!$E$3:$E$336,MATCH("*"&amp;$AF440&amp;"*",$AF$2:$AF$651,0)))</f>
        <v>#REF!</v>
      </c>
      <c r="AX440" s="68" t="e">
        <f>IF(INDEX(DropDowns!$E$3:$E$336,MATCH("*"&amp;$AG440&amp;"*",$AG$2:$AG$651,0))="","",INDEX(DropDowns!$E$3:$E$336,MATCH("*"&amp;$AG440&amp;"*",$AG$2:$AG$651,0)))</f>
        <v>#VALUE!</v>
      </c>
      <c r="AY440" s="48" t="str">
        <f t="shared" si="64"/>
        <v>0457-CUR-YI-0162</v>
      </c>
      <c r="AZ440" s="48" t="str">
        <f t="shared" si="65"/>
        <v>Yashena Turner</v>
      </c>
      <c r="BA440" s="48" t="str">
        <f>$AZ440&amp;COUNTIF($AZ440:$AZ$651,$AZ440)</f>
        <v>Yashena Turner1</v>
      </c>
      <c r="BB440" s="68" t="str">
        <f>IF(INDEX('AAYME 2021_List'!$B$3:$B$311,MATCH($A440,'AAYME 2021_List'!$A$3:$A$311,0))="Yes","Yes","No")</f>
        <v>Yes</v>
      </c>
      <c r="BC440" s="48" t="str">
        <f>IF(INDEX('AAYME 2021_List'!$A$3:$A$311,MATCH($A440,'AAYME 2021_List'!$A$3:$A$311,0))=$A440,INDEX('AAYME 2021_List'!$C$3:$C$311,MATCH($A440,'AAYME 2021_List'!$A$3:$A$311,0)),"")</f>
        <v>06-Finalist</v>
      </c>
    </row>
    <row r="441" spans="1:55" x14ac:dyDescent="0.3">
      <c r="A441" s="48"/>
      <c r="B441" s="8">
        <v>458</v>
      </c>
      <c r="C441" s="143" t="s">
        <v>5937</v>
      </c>
      <c r="D441" s="143" t="s">
        <v>5938</v>
      </c>
      <c r="E441" s="143" t="s">
        <v>335</v>
      </c>
      <c r="F441" s="143" t="s">
        <v>170</v>
      </c>
      <c r="G441" s="8" t="s">
        <v>5939</v>
      </c>
      <c r="H441" s="8">
        <v>6017481012</v>
      </c>
      <c r="I441" s="143" t="s">
        <v>401</v>
      </c>
      <c r="J441" s="143" t="s">
        <v>4416</v>
      </c>
      <c r="K441" s="143" t="s">
        <v>5940</v>
      </c>
      <c r="L441" s="8" t="s">
        <v>5941</v>
      </c>
      <c r="M441" s="8" t="s">
        <v>5938</v>
      </c>
      <c r="N441" s="8" t="s">
        <v>5942</v>
      </c>
      <c r="O441" s="8">
        <v>6017486211</v>
      </c>
      <c r="P441" s="143" t="s">
        <v>441</v>
      </c>
      <c r="Q441" s="143" t="s">
        <v>441</v>
      </c>
      <c r="R441" s="8" t="s">
        <v>5943</v>
      </c>
      <c r="T441" s="143" t="s">
        <v>3780</v>
      </c>
      <c r="U441" s="143" t="s">
        <v>3780</v>
      </c>
      <c r="V441" s="8" t="s">
        <v>488</v>
      </c>
      <c r="W441" s="8">
        <v>39428</v>
      </c>
      <c r="X441" s="8" t="s">
        <v>348</v>
      </c>
      <c r="Y441" s="143" t="s">
        <v>5940</v>
      </c>
      <c r="Z441" s="8" t="s">
        <v>2114</v>
      </c>
      <c r="AE441" s="233" t="s">
        <v>49</v>
      </c>
      <c r="AF441" s="8" t="s">
        <v>5944</v>
      </c>
      <c r="AI441" s="8" t="s">
        <v>2165</v>
      </c>
      <c r="AJ441" s="8" t="s">
        <v>5945</v>
      </c>
      <c r="AL441" s="48" t="str">
        <f>IF($U441="","",IF(RIGHT($U441,4)=", MS",INDEX(DropDowns!$G$4:$G$1251,MATCH(TRIM($U441),DropDowns!$F$4:$F$1251,0)),INDEX(DropDowns!$G$4:$G$1251,MATCH(TRIM($U441)&amp;", MS",DropDowns!$F$4:$F$1251,0))))</f>
        <v>Covington</v>
      </c>
      <c r="AM441" s="48" t="s">
        <v>2130</v>
      </c>
      <c r="AN441" s="48" t="str">
        <f t="shared" si="60"/>
        <v>A'keycia|Lockhart|akeycialockhart25@covstudent.com|8</v>
      </c>
      <c r="AO441" s="48" t="str">
        <f t="shared" si="61"/>
        <v>A'keycia|Lockhart|8</v>
      </c>
      <c r="AP441" s="48" t="e">
        <f>INDEX(Transcripts_2021!$V$2:$V$324,MATCH($AN441,Transcripts_2021!$V$2:$V$324,0))</f>
        <v>#N/A</v>
      </c>
      <c r="AQ441" s="48" t="e">
        <f>INDEX(Transcripts_2021!$W$2:$W$324,MATCH($AO441,Transcripts_2021!$W$2:$W$324,0))</f>
        <v>#N/A</v>
      </c>
      <c r="AR441" s="68" t="e">
        <f t="shared" si="62"/>
        <v>#N/A</v>
      </c>
      <c r="AS441" s="68" t="e">
        <f t="shared" si="63"/>
        <v>#N/A</v>
      </c>
      <c r="AT441" s="48" t="str">
        <f t="shared" ref="AT441:AT464" si="68">"0"&amp;TEXT($B441,0)</f>
        <v>0458</v>
      </c>
      <c r="AU441" s="48" t="e">
        <f>INDEX(Transcripts_2021!$AC$2:$AC$324,MATCH($AO441,Transcripts_2021!$W$2:$W$324,0))</f>
        <v>#N/A</v>
      </c>
      <c r="AV441" s="68" t="str">
        <f t="shared" si="59"/>
        <v>No</v>
      </c>
      <c r="AW441" s="68" t="e">
        <f>IF(INDEX(DropDowns!$E$3:$E$336,MATCH("*"&amp;$AF441&amp;"*",$AF$2:$AF$651,0))="","",INDEX(DropDowns!$E$3:$E$336,MATCH("*"&amp;$AF441&amp;"*",$AF$2:$AF$651,0)))</f>
        <v>#REF!</v>
      </c>
      <c r="AX441" s="68" t="str">
        <f>IF(INDEX(DropDowns!$E$3:$E$336,MATCH("*"&amp;$AG441&amp;"*",$AG$2:$AG$651,0))="","",INDEX(DropDowns!$E$3:$E$336,MATCH("*"&amp;$AG441&amp;"*",$AG$2:$AG$651,0)))</f>
        <v>Acid</v>
      </c>
      <c r="AY441" s="48" t="e">
        <f t="shared" si="64"/>
        <v>#N/A</v>
      </c>
      <c r="AZ441" s="48" t="str">
        <f t="shared" si="65"/>
        <v>Santanna Lockhart</v>
      </c>
      <c r="BA441" s="48" t="str">
        <f>$AZ441&amp;COUNTIF($AZ441:$AZ$651,$AZ441)</f>
        <v>Santanna Lockhart1</v>
      </c>
      <c r="BB441" s="68" t="e">
        <f>IF(INDEX('AAYME 2021_List'!$B$3:$B$311,MATCH($A441,'AAYME 2021_List'!$A$3:$A$311,0))="Yes","Yes","No")</f>
        <v>#N/A</v>
      </c>
      <c r="BC441" s="8" t="s">
        <v>2131</v>
      </c>
    </row>
    <row r="442" spans="1:55" x14ac:dyDescent="0.3">
      <c r="A442" s="146" t="str">
        <f>$AT442&amp;"-"&amp;UPPER(LEFT($D442,3))&amp;"-"&amp;UPPER(LEFT($C442,2))&amp;"-"&amp;$AU442</f>
        <v>0459-SAG-AR-0149</v>
      </c>
      <c r="B442" s="8">
        <v>459</v>
      </c>
      <c r="C442" s="143" t="s">
        <v>4067</v>
      </c>
      <c r="D442" s="143" t="s">
        <v>5946</v>
      </c>
      <c r="E442" s="143" t="s">
        <v>335</v>
      </c>
      <c r="F442" s="143" t="s">
        <v>170</v>
      </c>
      <c r="G442" s="8" t="s">
        <v>5947</v>
      </c>
      <c r="H442" s="8">
        <v>9016618204</v>
      </c>
      <c r="I442" s="143" t="s">
        <v>376</v>
      </c>
      <c r="J442" s="143" t="s">
        <v>5836</v>
      </c>
      <c r="K442" s="143" t="s">
        <v>5930</v>
      </c>
      <c r="L442" s="8" t="s">
        <v>5948</v>
      </c>
      <c r="M442" s="8" t="s">
        <v>5949</v>
      </c>
      <c r="N442" s="8" t="s">
        <v>5950</v>
      </c>
      <c r="O442" s="8">
        <v>6018686333</v>
      </c>
      <c r="P442" s="143" t="s">
        <v>2159</v>
      </c>
      <c r="Q442" s="143" t="s">
        <v>43</v>
      </c>
      <c r="R442" s="8" t="s">
        <v>5951</v>
      </c>
      <c r="T442" s="143" t="s">
        <v>5930</v>
      </c>
      <c r="U442" s="143" t="s">
        <v>5930</v>
      </c>
      <c r="V442" s="8" t="s">
        <v>488</v>
      </c>
      <c r="W442" s="8">
        <v>38922</v>
      </c>
      <c r="X442" s="8" t="s">
        <v>348</v>
      </c>
      <c r="Y442" s="143" t="s">
        <v>265</v>
      </c>
      <c r="Z442" s="8" t="s">
        <v>2114</v>
      </c>
      <c r="AB442" s="8" t="s">
        <v>2115</v>
      </c>
      <c r="AE442" s="233" t="s">
        <v>49</v>
      </c>
      <c r="AF442" s="8" t="s">
        <v>5952</v>
      </c>
      <c r="AG442" s="8" t="s">
        <v>5953</v>
      </c>
      <c r="AI442" s="8" t="s">
        <v>396</v>
      </c>
      <c r="AJ442" s="8" t="s">
        <v>5954</v>
      </c>
      <c r="AL442" s="48" t="str">
        <f>IF($U442="","",IF(RIGHT($U442,4)=", MS",INDEX(DropDowns!$G$4:$G$1251,MATCH(TRIM($U442),DropDowns!$F$4:$F$1251,0)),INDEX(DropDowns!$G$4:$G$1251,MATCH(TRIM($U442)&amp;", MS",DropDowns!$F$4:$F$1251,0))))</f>
        <v>Yalobusha</v>
      </c>
      <c r="AM442" s="48" t="str">
        <f>IF(INDEX('AAYME 2021_List'!$A$3:$A$311,MATCH($A442,'AAYME 2021_List'!$A$3:$A$311,0))=$A442,INDEX('AAYME 2021_List'!$AC$3:$AC$311,MATCH($A442,'AAYME 2021_List'!$A$3:$A$311,0)),"")</f>
        <v>Yalobusha</v>
      </c>
      <c r="AN442" s="48" t="str">
        <f t="shared" si="60"/>
        <v>Ariel|Sago|aerialsago10@gmail.com|9</v>
      </c>
      <c r="AO442" s="48" t="str">
        <f t="shared" si="61"/>
        <v>Ariel|Sago|9</v>
      </c>
      <c r="AP442" s="48" t="e">
        <f>INDEX(Transcripts_2021!$V$2:$V$324,MATCH($AN442,Transcripts_2021!$V$2:$V$324,0))</f>
        <v>#N/A</v>
      </c>
      <c r="AQ442" s="48" t="str">
        <f>INDEX(Transcripts_2021!$W$2:$W$324,MATCH($AO442,Transcripts_2021!$W$2:$W$324,0))</f>
        <v>Ariel|Sago|9</v>
      </c>
      <c r="AR442" s="68" t="e">
        <f t="shared" si="62"/>
        <v>#N/A</v>
      </c>
      <c r="AS442" s="68" t="str">
        <f t="shared" si="63"/>
        <v>Yes</v>
      </c>
      <c r="AT442" s="48" t="str">
        <f t="shared" si="68"/>
        <v>0459</v>
      </c>
      <c r="AU442" s="48" t="str">
        <f>INDEX(Transcripts_2021!$AC$2:$AC$324,MATCH($AO442,Transcripts_2021!$W$2:$W$324,0))</f>
        <v>0149</v>
      </c>
      <c r="AV442" s="68" t="str">
        <f t="shared" si="59"/>
        <v>Yes</v>
      </c>
      <c r="AW442" s="68" t="e">
        <f>IF(INDEX(DropDowns!$E$3:$E$336,MATCH("*"&amp;$AF442&amp;"*",$AF$2:$AF$651,0))="","",INDEX(DropDowns!$E$3:$E$336,MATCH("*"&amp;$AF442&amp;"*",$AF$2:$AF$651,0)))</f>
        <v>#REF!</v>
      </c>
      <c r="AX442" s="68" t="e">
        <f>IF(INDEX(DropDowns!$E$3:$E$336,MATCH("*"&amp;$AG442&amp;"*",$AG$2:$AG$651,0))="","",INDEX(DropDowns!$E$3:$E$336,MATCH("*"&amp;$AG442&amp;"*",$AG$2:$AG$651,0)))</f>
        <v>#REF!</v>
      </c>
      <c r="AY442" s="48" t="str">
        <f t="shared" si="64"/>
        <v>0459-SAG-AR-0149</v>
      </c>
      <c r="AZ442" s="48" t="str">
        <f t="shared" si="65"/>
        <v>Renae Spearman</v>
      </c>
      <c r="BA442" s="48" t="str">
        <f>$AZ442&amp;COUNTIF($AZ442:$AZ$651,$AZ442)</f>
        <v>Renae Spearman1</v>
      </c>
      <c r="BB442" s="68" t="str">
        <f>IF(INDEX('AAYME 2021_List'!$B$3:$B$311,MATCH($A442,'AAYME 2021_List'!$A$3:$A$311,0))="Yes","Yes","No")</f>
        <v>No</v>
      </c>
      <c r="BC442" s="48" t="str">
        <f>IF(INDEX('AAYME 2021_List'!$A$3:$A$311,MATCH($A442,'AAYME 2021_List'!$A$3:$A$311,0))=$A442,INDEX('AAYME 2021_List'!$C$3:$C$311,MATCH($A442,'AAYME 2021_List'!$A$3:$A$311,0)),"")</f>
        <v>99-Not Selected</v>
      </c>
    </row>
    <row r="443" spans="1:55" x14ac:dyDescent="0.3">
      <c r="A443" s="48"/>
      <c r="B443" s="8">
        <v>460</v>
      </c>
      <c r="C443" s="143" t="s">
        <v>2268</v>
      </c>
      <c r="D443" s="143" t="s">
        <v>5955</v>
      </c>
      <c r="E443" s="143" t="s">
        <v>335</v>
      </c>
      <c r="F443" s="143" t="s">
        <v>169</v>
      </c>
      <c r="G443" s="8" t="s">
        <v>5956</v>
      </c>
      <c r="H443" s="8">
        <v>6624523939</v>
      </c>
      <c r="I443" s="143" t="s">
        <v>376</v>
      </c>
      <c r="J443" s="143" t="s">
        <v>5957</v>
      </c>
      <c r="K443" s="143" t="s">
        <v>920</v>
      </c>
      <c r="L443" s="8" t="s">
        <v>5958</v>
      </c>
      <c r="M443" s="8" t="s">
        <v>5959</v>
      </c>
      <c r="N443" s="8" t="s">
        <v>5960</v>
      </c>
      <c r="O443" s="8">
        <v>6622078577</v>
      </c>
      <c r="P443" s="143" t="s">
        <v>2112</v>
      </c>
      <c r="Q443" s="143" t="s">
        <v>45</v>
      </c>
      <c r="R443" s="8" t="s">
        <v>5961</v>
      </c>
      <c r="T443" s="143" t="s">
        <v>2406</v>
      </c>
      <c r="U443" s="143" t="s">
        <v>2406</v>
      </c>
      <c r="V443" s="8" t="s">
        <v>488</v>
      </c>
      <c r="W443" s="8">
        <v>38751</v>
      </c>
      <c r="X443" s="8" t="s">
        <v>348</v>
      </c>
      <c r="Y443" s="143" t="s">
        <v>251</v>
      </c>
      <c r="Z443" s="8" t="s">
        <v>2114</v>
      </c>
      <c r="AB443" s="8" t="s">
        <v>2115</v>
      </c>
      <c r="AE443" s="233" t="s">
        <v>49</v>
      </c>
      <c r="AF443" s="8" t="s">
        <v>5962</v>
      </c>
      <c r="AG443" s="8" t="s">
        <v>5963</v>
      </c>
      <c r="AI443" s="8" t="s">
        <v>369</v>
      </c>
      <c r="AL443" s="48" t="str">
        <f>IF($U443="","",IF(RIGHT($U443,4)=", MS",INDEX(DropDowns!$G$4:$G$1251,MATCH(TRIM($U443),DropDowns!$F$4:$F$1251,0)),INDEX(DropDowns!$G$4:$G$1251,MATCH(TRIM($U443)&amp;", MS",DropDowns!$F$4:$F$1251,0))))</f>
        <v>Sunflower</v>
      </c>
      <c r="AM443" s="48" t="s">
        <v>2130</v>
      </c>
      <c r="AN443" s="48" t="str">
        <f t="shared" si="60"/>
        <v>Bennett|Tzyon|tzyon.bennett21@gmail.com|9</v>
      </c>
      <c r="AO443" s="48" t="str">
        <f t="shared" si="61"/>
        <v>Bennett|Tzyon|9</v>
      </c>
      <c r="AP443" s="48" t="e">
        <f>INDEX(Transcripts_2021!$V$2:$V$324,MATCH($AN443,Transcripts_2021!$V$2:$V$324,0))</f>
        <v>#N/A</v>
      </c>
      <c r="AQ443" s="48" t="e">
        <f>INDEX(Transcripts_2021!$W$2:$W$324,MATCH($AO443,Transcripts_2021!$W$2:$W$324,0))</f>
        <v>#N/A</v>
      </c>
      <c r="AR443" s="68" t="e">
        <f t="shared" si="62"/>
        <v>#N/A</v>
      </c>
      <c r="AS443" s="68" t="e">
        <f t="shared" si="63"/>
        <v>#N/A</v>
      </c>
      <c r="AT443" s="48" t="str">
        <f t="shared" si="68"/>
        <v>0460</v>
      </c>
      <c r="AU443" s="48" t="e">
        <f>INDEX(Transcripts_2021!$AC$2:$AC$324,MATCH($AO443,Transcripts_2021!$W$2:$W$324,0))</f>
        <v>#N/A</v>
      </c>
      <c r="AV443" s="68" t="str">
        <f t="shared" si="59"/>
        <v>Yes</v>
      </c>
      <c r="AW443" s="68" t="e">
        <f>IF(INDEX(DropDowns!$E$3:$E$336,MATCH("*"&amp;$AF443&amp;"*",$AF$2:$AF$651,0))="","",INDEX(DropDowns!$E$3:$E$336,MATCH("*"&amp;$AF443&amp;"*",$AF$2:$AF$651,0)))</f>
        <v>#REF!</v>
      </c>
      <c r="AX443" s="68" t="e">
        <f>IF(INDEX(DropDowns!$E$3:$E$336,MATCH("*"&amp;$AG443&amp;"*",$AG$2:$AG$651,0))="","",INDEX(DropDowns!$E$3:$E$336,MATCH("*"&amp;$AG443&amp;"*",$AG$2:$AG$651,0)))</f>
        <v>#REF!</v>
      </c>
      <c r="AY443" s="48" t="e">
        <f t="shared" si="64"/>
        <v>#N/A</v>
      </c>
      <c r="AZ443" s="48" t="str">
        <f t="shared" si="65"/>
        <v>Monika Tucker</v>
      </c>
      <c r="BA443" s="48" t="str">
        <f>$AZ443&amp;COUNTIF($AZ443:$AZ$651,$AZ443)</f>
        <v>Monika Tucker1</v>
      </c>
      <c r="BB443" s="68" t="e">
        <f>IF(INDEX('AAYME 2021_List'!$B$3:$B$311,MATCH($A443,'AAYME 2021_List'!$A$3:$A$311,0))="Yes","Yes","No")</f>
        <v>#N/A</v>
      </c>
      <c r="BC443" s="8" t="s">
        <v>2131</v>
      </c>
    </row>
    <row r="444" spans="1:55" x14ac:dyDescent="0.3">
      <c r="A444" s="48"/>
      <c r="B444" s="8">
        <v>462</v>
      </c>
      <c r="C444" s="143" t="s">
        <v>812</v>
      </c>
      <c r="D444" s="143" t="s">
        <v>586</v>
      </c>
      <c r="E444" s="143" t="s">
        <v>335</v>
      </c>
      <c r="F444" s="143" t="s">
        <v>170</v>
      </c>
      <c r="G444" s="8" t="s">
        <v>5964</v>
      </c>
      <c r="H444" s="8">
        <v>6623606099</v>
      </c>
      <c r="I444" s="143" t="s">
        <v>376</v>
      </c>
      <c r="J444" s="143" t="s">
        <v>5836</v>
      </c>
      <c r="K444" s="143" t="s">
        <v>5930</v>
      </c>
      <c r="L444" s="8" t="s">
        <v>1358</v>
      </c>
      <c r="M444" s="8" t="s">
        <v>586</v>
      </c>
      <c r="N444" s="8" t="s">
        <v>5965</v>
      </c>
      <c r="O444" s="8">
        <v>6629344920</v>
      </c>
      <c r="P444" s="143" t="s">
        <v>2159</v>
      </c>
      <c r="Q444" s="143" t="s">
        <v>43</v>
      </c>
      <c r="R444" s="8" t="s">
        <v>5966</v>
      </c>
      <c r="T444" s="143" t="s">
        <v>5930</v>
      </c>
      <c r="U444" s="143" t="s">
        <v>5930</v>
      </c>
      <c r="V444" s="8" t="s">
        <v>488</v>
      </c>
      <c r="W444" s="8">
        <v>38922</v>
      </c>
      <c r="X444" s="8" t="s">
        <v>348</v>
      </c>
      <c r="Y444" s="143" t="s">
        <v>265</v>
      </c>
      <c r="Z444" s="8" t="s">
        <v>2114</v>
      </c>
      <c r="AB444" s="8" t="s">
        <v>2115</v>
      </c>
      <c r="AE444" s="233" t="s">
        <v>49</v>
      </c>
      <c r="AF444" s="8" t="s">
        <v>5967</v>
      </c>
      <c r="AG444" s="8" t="s">
        <v>5968</v>
      </c>
      <c r="AI444" s="8" t="s">
        <v>396</v>
      </c>
      <c r="AJ444" s="8" t="s">
        <v>5969</v>
      </c>
      <c r="AL444" s="48" t="str">
        <f>IF($U444="","",IF(RIGHT($U444,4)=", MS",INDEX(DropDowns!$G$4:$G$1251,MATCH(TRIM($U444),DropDowns!$F$4:$F$1251,0)),INDEX(DropDowns!$G$4:$G$1251,MATCH(TRIM($U444)&amp;", MS",DropDowns!$F$4:$F$1251,0))))</f>
        <v>Yalobusha</v>
      </c>
      <c r="AM444" s="48" t="s">
        <v>2130</v>
      </c>
      <c r="AN444" s="48" t="str">
        <f t="shared" si="60"/>
        <v>Kaliyah|Jenkins|jenkikali@coffeevilleschools.org|9</v>
      </c>
      <c r="AO444" s="48" t="str">
        <f t="shared" si="61"/>
        <v>Kaliyah|Jenkins|9</v>
      </c>
      <c r="AP444" s="48" t="e">
        <f>INDEX(Transcripts_2021!$V$2:$V$324,MATCH($AN444,Transcripts_2021!$V$2:$V$324,0))</f>
        <v>#N/A</v>
      </c>
      <c r="AQ444" s="48" t="e">
        <f>INDEX(Transcripts_2021!$W$2:$W$324,MATCH($AO444,Transcripts_2021!$W$2:$W$324,0))</f>
        <v>#N/A</v>
      </c>
      <c r="AR444" s="68" t="e">
        <f t="shared" si="62"/>
        <v>#N/A</v>
      </c>
      <c r="AS444" s="68" t="e">
        <f t="shared" si="63"/>
        <v>#N/A</v>
      </c>
      <c r="AT444" s="48" t="str">
        <f t="shared" si="68"/>
        <v>0462</v>
      </c>
      <c r="AU444" s="48" t="e">
        <f>INDEX(Transcripts_2021!$AC$2:$AC$324,MATCH($AO444,Transcripts_2021!$W$2:$W$324,0))</f>
        <v>#N/A</v>
      </c>
      <c r="AV444" s="68" t="str">
        <f t="shared" si="59"/>
        <v>Yes</v>
      </c>
      <c r="AW444" s="68" t="e">
        <f>IF(INDEX(DropDowns!$E$3:$E$336,MATCH("*"&amp;$AF444&amp;"*",$AF$2:$AF$651,0))="","",INDEX(DropDowns!$E$3:$E$336,MATCH("*"&amp;$AF444&amp;"*",$AF$2:$AF$651,0)))</f>
        <v>#REF!</v>
      </c>
      <c r="AX444" s="68" t="e">
        <f>IF(INDEX(DropDowns!$E$3:$E$336,MATCH("*"&amp;$AG444&amp;"*",$AG$2:$AG$651,0))="","",INDEX(DropDowns!$E$3:$E$336,MATCH("*"&amp;$AG444&amp;"*",$AG$2:$AG$651,0)))</f>
        <v>#REF!</v>
      </c>
      <c r="AY444" s="48" t="e">
        <f t="shared" si="64"/>
        <v>#N/A</v>
      </c>
      <c r="AZ444" s="48" t="str">
        <f t="shared" si="65"/>
        <v>Shannon Jenkins</v>
      </c>
      <c r="BA444" s="48" t="str">
        <f>$AZ444&amp;COUNTIF($AZ444:$AZ$651,$AZ444)</f>
        <v>Shannon Jenkins1</v>
      </c>
      <c r="BB444" s="68" t="e">
        <f>IF(INDEX('AAYME 2021_List'!$B$3:$B$311,MATCH($A444,'AAYME 2021_List'!$A$3:$A$311,0))="Yes","Yes","No")</f>
        <v>#N/A</v>
      </c>
      <c r="BC444" s="8" t="s">
        <v>2131</v>
      </c>
    </row>
    <row r="445" spans="1:55" x14ac:dyDescent="0.3">
      <c r="A445" s="48"/>
      <c r="B445" s="8">
        <v>463</v>
      </c>
      <c r="C445" s="143" t="s">
        <v>3358</v>
      </c>
      <c r="D445" s="143" t="s">
        <v>5970</v>
      </c>
      <c r="E445" s="143" t="s">
        <v>335</v>
      </c>
      <c r="F445" s="143" t="s">
        <v>170</v>
      </c>
      <c r="G445" s="8" t="s">
        <v>5971</v>
      </c>
      <c r="H445" s="8">
        <v>6015499725</v>
      </c>
      <c r="I445" s="143" t="s">
        <v>376</v>
      </c>
      <c r="J445" s="143" t="s">
        <v>5972</v>
      </c>
      <c r="K445" s="143" t="s">
        <v>5973</v>
      </c>
      <c r="L445" s="8" t="s">
        <v>670</v>
      </c>
      <c r="M445" s="8" t="s">
        <v>5970</v>
      </c>
      <c r="N445" s="8" t="s">
        <v>5974</v>
      </c>
      <c r="O445" s="8">
        <v>6016742508</v>
      </c>
      <c r="P445" s="143" t="s">
        <v>2112</v>
      </c>
      <c r="Q445" s="143" t="s">
        <v>394</v>
      </c>
      <c r="R445" s="8" t="s">
        <v>5975</v>
      </c>
      <c r="S445" s="8" t="s">
        <v>5975</v>
      </c>
      <c r="T445" s="143" t="s">
        <v>5976</v>
      </c>
      <c r="U445" s="143" t="s">
        <v>5976</v>
      </c>
      <c r="V445" s="8" t="s">
        <v>488</v>
      </c>
      <c r="W445" s="8">
        <v>39421</v>
      </c>
      <c r="X445" s="8" t="s">
        <v>348</v>
      </c>
      <c r="Y445" s="143" t="s">
        <v>217</v>
      </c>
      <c r="Z445" s="8" t="s">
        <v>2114</v>
      </c>
      <c r="AB445" s="8" t="s">
        <v>2115</v>
      </c>
      <c r="AE445" s="233" t="s">
        <v>48</v>
      </c>
      <c r="AF445" s="8" t="s">
        <v>5977</v>
      </c>
      <c r="AG445" s="8" t="s">
        <v>5978</v>
      </c>
      <c r="AH445" s="8" t="s">
        <v>4517</v>
      </c>
      <c r="AI445" s="8" t="s">
        <v>2165</v>
      </c>
      <c r="AJ445" s="8" t="s">
        <v>5979</v>
      </c>
      <c r="AK445" s="8" t="s">
        <v>5980</v>
      </c>
      <c r="AL445" s="48" t="str">
        <f>IF($U445="","",IF(RIGHT($U445,4)=", MS",INDEX(DropDowns!$G$4:$G$1251,MATCH(TRIM($U445),DropDowns!$F$4:$F$1251,0)),INDEX(DropDowns!$G$4:$G$1251,MATCH(TRIM($U445)&amp;", MS",DropDowns!$F$4:$F$1251,0))))</f>
        <v>Jefferson Davis</v>
      </c>
      <c r="AM445" s="48" t="s">
        <v>2130</v>
      </c>
      <c r="AN445" s="48" t="str">
        <f t="shared" si="60"/>
        <v>Alyssa|Harper|alyssa.harper24@jdcsd.org|9</v>
      </c>
      <c r="AO445" s="48" t="str">
        <f t="shared" si="61"/>
        <v>Alyssa|Harper|9</v>
      </c>
      <c r="AP445" s="48" t="e">
        <f>INDEX(Transcripts_2021!$V$2:$V$324,MATCH($AN445,Transcripts_2021!$V$2:$V$324,0))</f>
        <v>#N/A</v>
      </c>
      <c r="AQ445" s="48" t="e">
        <f>INDEX(Transcripts_2021!$W$2:$W$324,MATCH($AO445,Transcripts_2021!$W$2:$W$324,0))</f>
        <v>#N/A</v>
      </c>
      <c r="AR445" s="68" t="e">
        <f t="shared" si="62"/>
        <v>#N/A</v>
      </c>
      <c r="AS445" s="68" t="e">
        <f t="shared" si="63"/>
        <v>#N/A</v>
      </c>
      <c r="AT445" s="48" t="str">
        <f t="shared" si="68"/>
        <v>0463</v>
      </c>
      <c r="AU445" s="48" t="e">
        <f>INDEX(Transcripts_2021!$AC$2:$AC$324,MATCH($AO445,Transcripts_2021!$W$2:$W$324,0))</f>
        <v>#N/A</v>
      </c>
      <c r="AV445" s="68" t="str">
        <f t="shared" si="59"/>
        <v>Yes</v>
      </c>
      <c r="AW445" s="68" t="e">
        <f>IF(INDEX(DropDowns!$E$3:$E$336,MATCH("*"&amp;$AF445&amp;"*",$AF$2:$AF$651,0))="","",INDEX(DropDowns!$E$3:$E$336,MATCH("*"&amp;$AF445&amp;"*",$AF$2:$AF$651,0)))</f>
        <v>#VALUE!</v>
      </c>
      <c r="AX445" s="68" t="e">
        <f>IF(INDEX(DropDowns!$E$3:$E$336,MATCH("*"&amp;$AG445&amp;"*",$AG$2:$AG$651,0))="","",INDEX(DropDowns!$E$3:$E$336,MATCH("*"&amp;$AG445&amp;"*",$AG$2:$AG$651,0)))</f>
        <v>#VALUE!</v>
      </c>
      <c r="AY445" s="48" t="e">
        <f t="shared" si="64"/>
        <v>#N/A</v>
      </c>
      <c r="AZ445" s="48" t="str">
        <f t="shared" si="65"/>
        <v>Carolyn Harper</v>
      </c>
      <c r="BA445" s="48" t="str">
        <f>$AZ445&amp;COUNTIF($AZ445:$AZ$651,$AZ445)</f>
        <v>Carolyn Harper1</v>
      </c>
      <c r="BB445" s="68" t="e">
        <f>IF(INDEX('AAYME 2021_List'!$B$3:$B$311,MATCH($A445,'AAYME 2021_List'!$A$3:$A$311,0))="Yes","Yes","No")</f>
        <v>#N/A</v>
      </c>
      <c r="BC445" s="8" t="s">
        <v>2131</v>
      </c>
    </row>
    <row r="446" spans="1:55" x14ac:dyDescent="0.3">
      <c r="A446" s="48" t="str">
        <f>$AT446&amp;"-"&amp;UPPER(LEFT($D446,3))&amp;"-"&amp;UPPER(LEFT($C446,2))&amp;"-"&amp;$AU446</f>
        <v>0464-ROW-CH-0230</v>
      </c>
      <c r="B446" s="8">
        <v>464</v>
      </c>
      <c r="C446" s="143" t="s">
        <v>5981</v>
      </c>
      <c r="D446" s="143" t="s">
        <v>5982</v>
      </c>
      <c r="E446" s="143" t="s">
        <v>335</v>
      </c>
      <c r="F446" s="143" t="s">
        <v>170</v>
      </c>
      <c r="H446" s="8">
        <v>3342161465</v>
      </c>
      <c r="I446" s="143" t="s">
        <v>376</v>
      </c>
      <c r="J446" s="143" t="s">
        <v>2244</v>
      </c>
      <c r="K446" s="143" t="s">
        <v>4216</v>
      </c>
      <c r="L446" s="8" t="s">
        <v>5983</v>
      </c>
      <c r="M446" s="8" t="s">
        <v>5984</v>
      </c>
      <c r="N446" s="8" t="s">
        <v>5985</v>
      </c>
      <c r="O446" s="8">
        <v>6019641299</v>
      </c>
      <c r="P446" s="143" t="s">
        <v>2112</v>
      </c>
      <c r="Q446" s="143" t="s">
        <v>45</v>
      </c>
      <c r="R446" s="8" t="s">
        <v>5986</v>
      </c>
      <c r="T446" s="143" t="s">
        <v>1437</v>
      </c>
      <c r="U446" s="143" t="s">
        <v>1437</v>
      </c>
      <c r="V446" s="8" t="s">
        <v>488</v>
      </c>
      <c r="W446" s="8">
        <v>39402</v>
      </c>
      <c r="X446" s="8" t="s">
        <v>348</v>
      </c>
      <c r="Y446" s="143" t="s">
        <v>1005</v>
      </c>
      <c r="Z446" s="8" t="s">
        <v>2114</v>
      </c>
      <c r="AE446" s="233" t="s">
        <v>50</v>
      </c>
      <c r="AF446" s="8" t="s">
        <v>5987</v>
      </c>
      <c r="AG446" s="8" t="s">
        <v>5988</v>
      </c>
      <c r="AH446" s="8" t="s">
        <v>5989</v>
      </c>
      <c r="AI446" s="8" t="s">
        <v>369</v>
      </c>
      <c r="AL446" s="275" t="s">
        <v>221</v>
      </c>
      <c r="AM446" s="48" t="str">
        <f>IF(INDEX('AAYME 2021_List'!$A$3:$A$311,MATCH($A446,'AAYME 2021_List'!$A$3:$A$311,0))=$A446,INDEX('AAYME 2021_List'!$AC$3:$AC$311,MATCH($A446,'AAYME 2021_List'!$A$3:$A$311,0)),"")</f>
        <v>Lamar</v>
      </c>
      <c r="AN446" s="48" t="str">
        <f t="shared" si="60"/>
        <v>Chena|Rowser||9</v>
      </c>
      <c r="AO446" s="48" t="str">
        <f t="shared" si="61"/>
        <v>Chena|Rowser|9</v>
      </c>
      <c r="AP446" s="48" t="e">
        <f>INDEX(Transcripts_2021!$V$2:$V$324,MATCH($AN446,Transcripts_2021!$V$2:$V$324,0))</f>
        <v>#N/A</v>
      </c>
      <c r="AQ446" s="48" t="str">
        <f>INDEX(Transcripts_2021!$W$2:$W$324,MATCH($AO446,Transcripts_2021!$W$2:$W$324,0))</f>
        <v>Chena|Rowser|9</v>
      </c>
      <c r="AR446" s="68" t="e">
        <f t="shared" si="62"/>
        <v>#N/A</v>
      </c>
      <c r="AS446" s="68" t="str">
        <f t="shared" si="63"/>
        <v>Yes</v>
      </c>
      <c r="AT446" s="48" t="str">
        <f t="shared" si="68"/>
        <v>0464</v>
      </c>
      <c r="AU446" s="48" t="str">
        <f>INDEX(Transcripts_2021!$AC$2:$AC$324,MATCH($AO446,Transcripts_2021!$W$2:$W$324,0))</f>
        <v>0230</v>
      </c>
      <c r="AV446" s="68" t="str">
        <f t="shared" si="59"/>
        <v>No</v>
      </c>
      <c r="AW446" s="68" t="e">
        <f>IF(INDEX(DropDowns!$E$3:$E$336,MATCH("*"&amp;$AF446&amp;"*",$AF$2:$AF$651,0))="","",INDEX(DropDowns!$E$3:$E$336,MATCH("*"&amp;$AF446&amp;"*",$AF$2:$AF$651,0)))</f>
        <v>#VALUE!</v>
      </c>
      <c r="AX446" s="68" t="e">
        <f>IF(INDEX(DropDowns!$E$3:$E$336,MATCH("*"&amp;$AG446&amp;"*",$AG$2:$AG$651,0))="","",INDEX(DropDowns!$E$3:$E$336,MATCH("*"&amp;$AG446&amp;"*",$AG$2:$AG$651,0)))</f>
        <v>#REF!</v>
      </c>
      <c r="AY446" s="48" t="str">
        <f t="shared" si="64"/>
        <v>0464-ROW-CH-0230</v>
      </c>
      <c r="AZ446" s="48" t="str">
        <f t="shared" si="65"/>
        <v>Marjuyua Lartey</v>
      </c>
      <c r="BA446" s="48" t="str">
        <f>$AZ446&amp;COUNTIF($AZ446:$AZ$651,$AZ446)</f>
        <v>Marjuyua Lartey1</v>
      </c>
      <c r="BB446" s="68" t="str">
        <f>IF(INDEX('AAYME 2021_List'!$B$3:$B$311,MATCH($A446,'AAYME 2021_List'!$A$3:$A$311,0))="Yes","Yes","No")</f>
        <v>No</v>
      </c>
      <c r="BC446" s="48" t="str">
        <f>IF(INDEX('AAYME 2021_List'!$A$3:$A$311,MATCH($A446,'AAYME 2021_List'!$A$3:$A$311,0))=$A446,INDEX('AAYME 2021_List'!$C$3:$C$311,MATCH($A446,'AAYME 2021_List'!$A$3:$A$311,0)),"")</f>
        <v>99-Not Selected</v>
      </c>
    </row>
    <row r="447" spans="1:55" x14ac:dyDescent="0.3">
      <c r="A447" s="48"/>
      <c r="B447" s="8">
        <v>465</v>
      </c>
      <c r="C447" s="143" t="s">
        <v>5990</v>
      </c>
      <c r="D447" s="143" t="s">
        <v>3002</v>
      </c>
      <c r="E447" s="143" t="s">
        <v>335</v>
      </c>
      <c r="F447" s="143" t="s">
        <v>170</v>
      </c>
      <c r="G447" s="8" t="s">
        <v>5991</v>
      </c>
      <c r="H447" s="8">
        <v>6626488389</v>
      </c>
      <c r="I447" s="143" t="s">
        <v>376</v>
      </c>
      <c r="J447" s="143" t="s">
        <v>5992</v>
      </c>
      <c r="K447" s="143" t="s">
        <v>5993</v>
      </c>
      <c r="L447" s="8" t="s">
        <v>5994</v>
      </c>
      <c r="M447" s="8" t="s">
        <v>3002</v>
      </c>
      <c r="N447" s="8" t="s">
        <v>5991</v>
      </c>
      <c r="O447" s="8">
        <v>6626488389</v>
      </c>
      <c r="P447" s="143" t="s">
        <v>2112</v>
      </c>
      <c r="Q447" s="143" t="s">
        <v>43</v>
      </c>
      <c r="R447" s="8" t="s">
        <v>5995</v>
      </c>
      <c r="T447" s="143" t="s">
        <v>638</v>
      </c>
      <c r="U447" s="143" t="s">
        <v>638</v>
      </c>
      <c r="V447" s="8" t="s">
        <v>488</v>
      </c>
      <c r="W447" s="8">
        <v>39759</v>
      </c>
      <c r="X447" s="8" t="s">
        <v>348</v>
      </c>
      <c r="Y447" s="143" t="s">
        <v>5208</v>
      </c>
      <c r="Z447" s="8" t="s">
        <v>2114</v>
      </c>
      <c r="AE447" s="233" t="s">
        <v>48</v>
      </c>
      <c r="AF447" s="8" t="s">
        <v>5996</v>
      </c>
      <c r="AI447" s="8" t="s">
        <v>442</v>
      </c>
      <c r="AL447" s="48" t="str">
        <f>IF($U447="","",IF(RIGHT($U447,4)=", MS",INDEX(DropDowns!$G$4:$G$1251,MATCH(TRIM($U447),DropDowns!$F$4:$F$1251,0)),INDEX(DropDowns!$G$4:$G$1251,MATCH(TRIM($U447)&amp;", MS",DropDowns!$F$4:$F$1251,0))))</f>
        <v>Oktibbeha</v>
      </c>
      <c r="AM447" s="48" t="s">
        <v>2130</v>
      </c>
      <c r="AN447" s="48" t="str">
        <f t="shared" si="60"/>
        <v>Kelsi|Nichols|17kalynnichols@gmail.com|9</v>
      </c>
      <c r="AO447" s="48" t="str">
        <f t="shared" si="61"/>
        <v>Kelsi|Nichols|9</v>
      </c>
      <c r="AP447" s="48" t="e">
        <f>INDEX(Transcripts_2021!$V$2:$V$324,MATCH($AN447,Transcripts_2021!$V$2:$V$324,0))</f>
        <v>#N/A</v>
      </c>
      <c r="AQ447" s="48" t="e">
        <f>INDEX(Transcripts_2021!$W$2:$W$324,MATCH($AO447,Transcripts_2021!$W$2:$W$324,0))</f>
        <v>#N/A</v>
      </c>
      <c r="AR447" s="68" t="e">
        <f t="shared" si="62"/>
        <v>#N/A</v>
      </c>
      <c r="AS447" s="68" t="e">
        <f t="shared" si="63"/>
        <v>#N/A</v>
      </c>
      <c r="AT447" s="48" t="str">
        <f t="shared" si="68"/>
        <v>0465</v>
      </c>
      <c r="AU447" s="48" t="e">
        <f>INDEX(Transcripts_2021!$AC$2:$AC$324,MATCH($AO447,Transcripts_2021!$W$2:$W$324,0))</f>
        <v>#N/A</v>
      </c>
      <c r="AV447" s="68" t="str">
        <f t="shared" si="59"/>
        <v>Yes</v>
      </c>
      <c r="AW447" s="68" t="e">
        <f>IF(INDEX(DropDowns!$E$3:$E$336,MATCH("*"&amp;$AF447&amp;"*",$AF$2:$AF$651,0))="","",INDEX(DropDowns!$E$3:$E$336,MATCH("*"&amp;$AF447&amp;"*",$AF$2:$AF$651,0)))</f>
        <v>#REF!</v>
      </c>
      <c r="AX447" s="68" t="str">
        <f>IF(INDEX(DropDowns!$E$3:$E$336,MATCH("*"&amp;$AG447&amp;"*",$AG$2:$AG$651,0))="","",INDEX(DropDowns!$E$3:$E$336,MATCH("*"&amp;$AG447&amp;"*",$AG$2:$AG$651,0)))</f>
        <v>Acid</v>
      </c>
      <c r="AY447" s="48" t="e">
        <f t="shared" si="64"/>
        <v>#N/A</v>
      </c>
      <c r="AZ447" s="48" t="str">
        <f t="shared" si="65"/>
        <v>Kashiris Nichols</v>
      </c>
      <c r="BA447" s="48" t="str">
        <f>$AZ447&amp;COUNTIF($AZ447:$AZ$651,$AZ447)</f>
        <v>Kashiris Nichols1</v>
      </c>
      <c r="BB447" s="68" t="e">
        <f>IF(INDEX('AAYME 2021_List'!$B$3:$B$311,MATCH($A447,'AAYME 2021_List'!$A$3:$A$311,0))="Yes","Yes","No")</f>
        <v>#N/A</v>
      </c>
      <c r="BC447" s="8" t="s">
        <v>2131</v>
      </c>
    </row>
    <row r="448" spans="1:55" x14ac:dyDescent="0.3">
      <c r="A448" s="48"/>
      <c r="B448" s="8">
        <v>466</v>
      </c>
      <c r="C448" s="143" t="s">
        <v>5997</v>
      </c>
      <c r="D448" s="143" t="s">
        <v>5998</v>
      </c>
      <c r="E448" s="143" t="s">
        <v>335</v>
      </c>
      <c r="F448" s="143" t="s">
        <v>170</v>
      </c>
      <c r="G448" s="8" t="s">
        <v>5999</v>
      </c>
      <c r="H448" s="8">
        <v>6012039477</v>
      </c>
      <c r="I448" s="143" t="s">
        <v>340</v>
      </c>
      <c r="J448" s="143" t="s">
        <v>1729</v>
      </c>
      <c r="K448" s="143" t="s">
        <v>1055</v>
      </c>
      <c r="L448" s="8" t="s">
        <v>2327</v>
      </c>
      <c r="M448" s="8" t="s">
        <v>6000</v>
      </c>
      <c r="N448" s="8" t="s">
        <v>5999</v>
      </c>
      <c r="O448" s="8">
        <v>6019512036</v>
      </c>
      <c r="P448" s="143" t="s">
        <v>2112</v>
      </c>
      <c r="Q448" s="143" t="s">
        <v>394</v>
      </c>
      <c r="R448" s="8" t="s">
        <v>6001</v>
      </c>
      <c r="T448" s="143" t="s">
        <v>1305</v>
      </c>
      <c r="U448" s="143" t="s">
        <v>1305</v>
      </c>
      <c r="V448" s="8" t="s">
        <v>488</v>
      </c>
      <c r="W448" s="8">
        <v>39208</v>
      </c>
      <c r="X448" s="8" t="s">
        <v>348</v>
      </c>
      <c r="Y448" s="143" t="s">
        <v>245</v>
      </c>
      <c r="Z448" s="8" t="s">
        <v>2114</v>
      </c>
      <c r="AB448" s="8" t="s">
        <v>2115</v>
      </c>
      <c r="AE448" s="233" t="s">
        <v>48</v>
      </c>
      <c r="AF448" s="8" t="s">
        <v>6002</v>
      </c>
      <c r="AG448" s="8" t="s">
        <v>6003</v>
      </c>
      <c r="AH448" s="8" t="s">
        <v>6004</v>
      </c>
      <c r="AI448" s="8" t="s">
        <v>2165</v>
      </c>
      <c r="AJ448" s="8" t="s">
        <v>6005</v>
      </c>
      <c r="AK448" s="8" t="s">
        <v>5767</v>
      </c>
      <c r="AL448" s="48" t="str">
        <f>IF($U448="","",IF(RIGHT($U448,4)=", MS",INDEX(DropDowns!$G$4:$G$1251,MATCH(TRIM($U448),DropDowns!$F$4:$F$1251,0)),INDEX(DropDowns!$G$4:$G$1251,MATCH(TRIM($U448)&amp;", MS",DropDowns!$F$4:$F$1251,0))))</f>
        <v>Rankin</v>
      </c>
      <c r="AM448" s="48" t="s">
        <v>2130</v>
      </c>
      <c r="AN448" s="48" t="str">
        <f t="shared" si="60"/>
        <v>Tristin|Ivory|yolandaveal8@gmail.com|7</v>
      </c>
      <c r="AO448" s="48" t="str">
        <f t="shared" si="61"/>
        <v>Tristin|Ivory|7</v>
      </c>
      <c r="AP448" s="48" t="e">
        <f>INDEX(Transcripts_2021!$V$2:$V$324,MATCH($AN448,Transcripts_2021!$V$2:$V$324,0))</f>
        <v>#N/A</v>
      </c>
      <c r="AQ448" s="48" t="e">
        <f>INDEX(Transcripts_2021!$W$2:$W$324,MATCH($AO448,Transcripts_2021!$W$2:$W$324,0))</f>
        <v>#N/A</v>
      </c>
      <c r="AR448" s="68" t="e">
        <f t="shared" si="62"/>
        <v>#N/A</v>
      </c>
      <c r="AS448" s="68" t="e">
        <f t="shared" si="63"/>
        <v>#N/A</v>
      </c>
      <c r="AT448" s="48" t="str">
        <f t="shared" si="68"/>
        <v>0466</v>
      </c>
      <c r="AU448" s="48" t="e">
        <f>INDEX(Transcripts_2021!$AC$2:$AC$324,MATCH($AO448,Transcripts_2021!$W$2:$W$324,0))</f>
        <v>#N/A</v>
      </c>
      <c r="AV448" s="70" t="str">
        <f t="shared" si="59"/>
        <v>Yes</v>
      </c>
      <c r="AW448" s="68" t="e">
        <f>IF(INDEX(DropDowns!$E$3:$E$336,MATCH("*"&amp;$AF448&amp;"*",$AF$2:$AF$651,0))="","",INDEX(DropDowns!$E$3:$E$336,MATCH("*"&amp;$AF448&amp;"*",$AF$2:$AF$651,0)))</f>
        <v>#REF!</v>
      </c>
      <c r="AX448" s="68" t="e">
        <f>IF(INDEX(DropDowns!$E$3:$E$336,MATCH("*"&amp;$AG448&amp;"*",$AG$2:$AG$651,0))="","",INDEX(DropDowns!$E$3:$E$336,MATCH("*"&amp;$AG448&amp;"*",$AG$2:$AG$651,0)))</f>
        <v>#REF!</v>
      </c>
      <c r="AY448" s="48" t="e">
        <f t="shared" si="64"/>
        <v>#N/A</v>
      </c>
      <c r="AZ448" s="48" t="str">
        <f t="shared" si="65"/>
        <v>Yolanda Veal</v>
      </c>
      <c r="BA448" s="48" t="str">
        <f>$AZ448&amp;COUNTIF($AZ448:$AZ$651,$AZ448)</f>
        <v>Yolanda Veal1</v>
      </c>
      <c r="BB448" s="68" t="e">
        <f>IF(INDEX('AAYME 2021_List'!$B$3:$B$311,MATCH($A448,'AAYME 2021_List'!$A$3:$A$311,0))="Yes","Yes","No")</f>
        <v>#N/A</v>
      </c>
      <c r="BC448" s="8" t="s">
        <v>2131</v>
      </c>
    </row>
    <row r="449" spans="1:55" x14ac:dyDescent="0.3">
      <c r="A449" s="48" t="str">
        <f>$AT449&amp;"-"&amp;UPPER(LEFT($D449,3))&amp;"-"&amp;UPPER(LEFT($C449,2))&amp;"-"&amp;$AU449</f>
        <v>0467-DAV-EL-0129</v>
      </c>
      <c r="B449" s="8">
        <v>467</v>
      </c>
      <c r="C449" s="143" t="s">
        <v>924</v>
      </c>
      <c r="D449" s="143" t="s">
        <v>1041</v>
      </c>
      <c r="E449" s="143" t="s">
        <v>335</v>
      </c>
      <c r="F449" s="143" t="s">
        <v>170</v>
      </c>
      <c r="I449" s="143" t="s">
        <v>401</v>
      </c>
      <c r="J449" s="143" t="s">
        <v>1729</v>
      </c>
      <c r="K449" s="143" t="s">
        <v>6006</v>
      </c>
      <c r="L449" s="8" t="s">
        <v>2524</v>
      </c>
      <c r="M449" s="8" t="s">
        <v>1041</v>
      </c>
      <c r="N449" s="8" t="s">
        <v>6007</v>
      </c>
      <c r="O449" s="8">
        <v>6019414114</v>
      </c>
      <c r="P449" s="143" t="s">
        <v>2112</v>
      </c>
      <c r="Q449" s="143" t="s">
        <v>45</v>
      </c>
      <c r="R449" s="8" t="s">
        <v>6008</v>
      </c>
      <c r="T449" s="143" t="s">
        <v>1057</v>
      </c>
      <c r="U449" s="143" t="s">
        <v>1057</v>
      </c>
      <c r="V449" s="8" t="s">
        <v>488</v>
      </c>
      <c r="W449" s="8">
        <v>39042</v>
      </c>
      <c r="X449" s="8" t="s">
        <v>348</v>
      </c>
      <c r="Y449" s="143" t="s">
        <v>245</v>
      </c>
      <c r="Z449" s="8" t="s">
        <v>2114</v>
      </c>
      <c r="AE449" s="233" t="s">
        <v>49</v>
      </c>
      <c r="AF449" s="8" t="s">
        <v>6009</v>
      </c>
      <c r="AG449" s="8" t="s">
        <v>6010</v>
      </c>
      <c r="AI449" s="8" t="s">
        <v>2165</v>
      </c>
      <c r="AJ449" s="8" t="s">
        <v>6011</v>
      </c>
      <c r="AL449" s="48" t="str">
        <f>IF($U449="","",IF(RIGHT($U449,4)=", MS",INDEX(DropDowns!$G$4:$G$1251,MATCH(TRIM($U449),DropDowns!$F$4:$F$1251,0)),INDEX(DropDowns!$G$4:$G$1251,MATCH(TRIM($U449)&amp;", MS",DropDowns!$F$4:$F$1251,0))))</f>
        <v>Rankin</v>
      </c>
      <c r="AM449" s="48" t="str">
        <f>IF(INDEX('AAYME 2021_List'!$A$3:$A$311,MATCH($A449,'AAYME 2021_List'!$A$3:$A$311,0))=$A449,INDEX('AAYME 2021_List'!$AC$3:$AC$311,MATCH($A449,'AAYME 2021_List'!$A$3:$A$311,0)),"")</f>
        <v>Rankin</v>
      </c>
      <c r="AN449" s="48" t="str">
        <f t="shared" si="60"/>
        <v>Ella|Davis||8</v>
      </c>
      <c r="AO449" s="48" t="str">
        <f t="shared" si="61"/>
        <v>Ella|Davis|8</v>
      </c>
      <c r="AP449" s="48" t="str">
        <f>INDEX(Transcripts_2021!$V$2:$V$324,MATCH($AN449,Transcripts_2021!$V$2:$V$324,0))</f>
        <v>Ella|Davis||8</v>
      </c>
      <c r="AQ449" s="48" t="str">
        <f>INDEX(Transcripts_2021!$W$2:$W$324,MATCH($AO449,Transcripts_2021!$W$2:$W$324,0))</f>
        <v>Ella|Davis|8</v>
      </c>
      <c r="AR449" s="68" t="str">
        <f t="shared" si="62"/>
        <v>Yes</v>
      </c>
      <c r="AS449" s="68" t="str">
        <f t="shared" si="63"/>
        <v>Yes</v>
      </c>
      <c r="AT449" s="48" t="str">
        <f t="shared" si="68"/>
        <v>0467</v>
      </c>
      <c r="AU449" s="48" t="str">
        <f>INDEX(Transcripts_2021!$AC$2:$AC$324,MATCH($AO449,Transcripts_2021!$W$2:$W$324,0))</f>
        <v>0129</v>
      </c>
      <c r="AV449" s="68" t="str">
        <f t="shared" ref="AV449:AV512" si="69">IF(TRIM($Y449)=$AL449,"Yes","No")</f>
        <v>Yes</v>
      </c>
      <c r="AW449" s="68" t="e">
        <f>IF(INDEX(DropDowns!$E$3:$E$336,MATCH("*"&amp;$AF449&amp;"*",$AF$2:$AF$651,0))="","",INDEX(DropDowns!$E$3:$E$336,MATCH("*"&amp;$AF449&amp;"*",$AF$2:$AF$651,0)))</f>
        <v>#REF!</v>
      </c>
      <c r="AX449" s="68" t="str">
        <f>IF(INDEX(DropDowns!$E$3:$E$336,MATCH("*"&amp;$AG449&amp;"*",$AG$2:$AG$651,0))="","",INDEX(DropDowns!$E$3:$E$336,MATCH("*"&amp;$AG449&amp;"*",$AG$2:$AG$651,0)))</f>
        <v>Cars</v>
      </c>
      <c r="AY449" s="48" t="str">
        <f t="shared" si="64"/>
        <v>0467-DAV-EL-0129</v>
      </c>
      <c r="AZ449" s="48" t="str">
        <f t="shared" si="65"/>
        <v>Bobbie Davis</v>
      </c>
      <c r="BA449" s="48" t="str">
        <f>$AZ449&amp;COUNTIF($AZ449:$AZ$651,$AZ449)</f>
        <v>Bobbie Davis2</v>
      </c>
      <c r="BB449" s="68" t="str">
        <f>IF(INDEX('AAYME 2021_List'!$B$3:$B$311,MATCH($A449,'AAYME 2021_List'!$A$3:$A$311,0))="Yes","Yes","No")</f>
        <v>No</v>
      </c>
      <c r="BC449" s="48" t="str">
        <f>IF(INDEX('AAYME 2021_List'!$A$3:$A$311,MATCH($A449,'AAYME 2021_List'!$A$3:$A$311,0))=$A449,INDEX('AAYME 2021_List'!$C$3:$C$311,MATCH($A449,'AAYME 2021_List'!$A$3:$A$311,0)),"")</f>
        <v>99-Not Selected</v>
      </c>
    </row>
    <row r="450" spans="1:55" x14ac:dyDescent="0.3">
      <c r="A450" s="146" t="str">
        <f>$AT450&amp;"-"&amp;UPPER(LEFT($D450,3))&amp;"-"&amp;UPPER(LEFT($C450,2))&amp;"-"&amp;$AU450</f>
        <v>0468-DAV-WI-0130</v>
      </c>
      <c r="B450" s="8">
        <v>468</v>
      </c>
      <c r="C450" s="143" t="s">
        <v>6012</v>
      </c>
      <c r="D450" s="143" t="s">
        <v>6013</v>
      </c>
      <c r="E450" s="143" t="s">
        <v>335</v>
      </c>
      <c r="F450" s="143" t="s">
        <v>169</v>
      </c>
      <c r="I450" s="143" t="s">
        <v>401</v>
      </c>
      <c r="J450" s="143" t="s">
        <v>1729</v>
      </c>
      <c r="K450" s="143" t="s">
        <v>6006</v>
      </c>
      <c r="L450" s="8" t="s">
        <v>2524</v>
      </c>
      <c r="M450" s="8" t="s">
        <v>6014</v>
      </c>
      <c r="N450" s="8" t="s">
        <v>6007</v>
      </c>
      <c r="O450" s="8">
        <v>6019414114</v>
      </c>
      <c r="P450" s="143" t="s">
        <v>2112</v>
      </c>
      <c r="Q450" s="143" t="s">
        <v>45</v>
      </c>
      <c r="R450" s="8" t="s">
        <v>6008</v>
      </c>
      <c r="T450" s="143" t="s">
        <v>1057</v>
      </c>
      <c r="U450" s="143" t="s">
        <v>1057</v>
      </c>
      <c r="V450" s="8" t="s">
        <v>488</v>
      </c>
      <c r="W450" s="8">
        <v>39042</v>
      </c>
      <c r="X450" s="8" t="s">
        <v>348</v>
      </c>
      <c r="Y450" s="143" t="s">
        <v>245</v>
      </c>
      <c r="Z450" s="8" t="s">
        <v>2114</v>
      </c>
      <c r="AE450" s="233" t="s">
        <v>49</v>
      </c>
      <c r="AF450" s="8" t="s">
        <v>6009</v>
      </c>
      <c r="AG450" s="8" t="s">
        <v>6010</v>
      </c>
      <c r="AI450" s="8" t="s">
        <v>2165</v>
      </c>
      <c r="AJ450" s="8" t="s">
        <v>6011</v>
      </c>
      <c r="AL450" s="48" t="str">
        <f>IF($U450="","",IF(RIGHT($U450,4)=", MS",INDEX(DropDowns!$G$4:$G$1251,MATCH(TRIM($U450),DropDowns!$F$4:$F$1251,0)),INDEX(DropDowns!$G$4:$G$1251,MATCH(TRIM($U450)&amp;", MS",DropDowns!$F$4:$F$1251,0))))</f>
        <v>Rankin</v>
      </c>
      <c r="AM450" s="48" t="str">
        <f>IF(INDEX('AAYME 2021_List'!$A$3:$A$311,MATCH($A450,'AAYME 2021_List'!$A$3:$A$311,0))=$A450,INDEX('AAYME 2021_List'!$AC$3:$AC$311,MATCH($A450,'AAYME 2021_List'!$A$3:$A$311,0)),"")</f>
        <v>Rankin</v>
      </c>
      <c r="AN450" s="48" t="str">
        <f t="shared" ref="AN450:AN513" si="70">TRIM($C450)&amp;"|"&amp;TRIM($D450)&amp;"|"&amp;TRIM($G450)&amp;"|"&amp;LEFT($I450,1)</f>
        <v>William|Davis, III||8</v>
      </c>
      <c r="AO450" s="48" t="str">
        <f t="shared" ref="AO450:AO513" si="71">TRIM($C450)&amp;"|"&amp;TRIM($D450)&amp;"|"&amp;LEFT($I450,1)</f>
        <v>William|Davis, III|8</v>
      </c>
      <c r="AP450" s="48" t="str">
        <f>INDEX(Transcripts_2021!$V$2:$V$324,MATCH($AN450,Transcripts_2021!$V$2:$V$324,0))</f>
        <v>William|Davis, III||8</v>
      </c>
      <c r="AQ450" s="48" t="str">
        <f>INDEX(Transcripts_2021!$W$2:$W$324,MATCH($AO450,Transcripts_2021!$W$2:$W$324,0))</f>
        <v>William|Davis, III|8</v>
      </c>
      <c r="AR450" s="68" t="str">
        <f t="shared" ref="AR450:AR513" si="72">IF($AN450=$AP450,"Yes","No")</f>
        <v>Yes</v>
      </c>
      <c r="AS450" s="68" t="str">
        <f t="shared" ref="AS450:AS513" si="73">IF($AO450=$AQ450,"Yes","No")</f>
        <v>Yes</v>
      </c>
      <c r="AT450" s="48" t="str">
        <f t="shared" si="68"/>
        <v>0468</v>
      </c>
      <c r="AU450" s="48" t="str">
        <f>INDEX(Transcripts_2021!$AC$2:$AC$324,MATCH($AO450,Transcripts_2021!$W$2:$W$324,0))</f>
        <v>0130</v>
      </c>
      <c r="AV450" s="68" t="str">
        <f t="shared" si="69"/>
        <v>Yes</v>
      </c>
      <c r="AW450" s="68" t="e">
        <f>IF(INDEX(DropDowns!$E$3:$E$336,MATCH("*"&amp;$AF450&amp;"*",$AF$2:$AF$651,0))="","",INDEX(DropDowns!$E$3:$E$336,MATCH("*"&amp;$AF450&amp;"*",$AF$2:$AF$651,0)))</f>
        <v>#REF!</v>
      </c>
      <c r="AX450" s="68" t="str">
        <f>IF(INDEX(DropDowns!$E$3:$E$336,MATCH("*"&amp;$AG450&amp;"*",$AG$2:$AG$651,0))="","",INDEX(DropDowns!$E$3:$E$336,MATCH("*"&amp;$AG450&amp;"*",$AG$2:$AG$651,0)))</f>
        <v>Cars</v>
      </c>
      <c r="AY450" s="48" t="str">
        <f t="shared" ref="AY450:AY513" si="74">$AT450&amp;"-"&amp;UPPER(LEFT($D450,3))&amp;"-"&amp;UPPER(LEFT($C450,2))&amp;"-"&amp;$AU450</f>
        <v>0468-DAV-WI-0130</v>
      </c>
      <c r="AZ450" s="48" t="str">
        <f t="shared" ref="AZ450:AZ513" si="75">TRIM($L450)&amp;" "&amp;TRIM($M450)</f>
        <v>Bobbie Davis</v>
      </c>
      <c r="BA450" s="48" t="str">
        <f>$AZ450&amp;COUNTIF($AZ450:$AZ$651,$AZ450)</f>
        <v>Bobbie Davis1</v>
      </c>
      <c r="BB450" s="68" t="str">
        <f>IF(INDEX('AAYME 2021_List'!$B$3:$B$311,MATCH($A450,'AAYME 2021_List'!$A$3:$A$311,0))="Yes","Yes","No")</f>
        <v>No</v>
      </c>
      <c r="BC450" s="48" t="str">
        <f>IF(INDEX('AAYME 2021_List'!$A$3:$A$311,MATCH($A450,'AAYME 2021_List'!$A$3:$A$311,0))=$A450,INDEX('AAYME 2021_List'!$C$3:$C$311,MATCH($A450,'AAYME 2021_List'!$A$3:$A$311,0)),"")</f>
        <v>99-Not Selected</v>
      </c>
    </row>
    <row r="451" spans="1:55" x14ac:dyDescent="0.3">
      <c r="A451" s="48" t="str">
        <f>$AT451&amp;"-"&amp;UPPER(LEFT($D451,3))&amp;"-"&amp;UPPER(LEFT($C451,2))&amp;"-"&amp;$AU451</f>
        <v>0469-POL-ZY-0160</v>
      </c>
      <c r="B451" s="8">
        <v>469</v>
      </c>
      <c r="C451" s="143" t="s">
        <v>6015</v>
      </c>
      <c r="D451" s="143" t="s">
        <v>6016</v>
      </c>
      <c r="E451" s="143" t="s">
        <v>335</v>
      </c>
      <c r="F451" s="143" t="s">
        <v>170</v>
      </c>
      <c r="G451" s="8" t="s">
        <v>6017</v>
      </c>
      <c r="H451" s="8">
        <v>6624738490</v>
      </c>
      <c r="I451" s="143" t="s">
        <v>376</v>
      </c>
      <c r="J451" s="143" t="s">
        <v>5836</v>
      </c>
      <c r="K451" s="143" t="s">
        <v>5930</v>
      </c>
      <c r="L451" s="8" t="s">
        <v>6018</v>
      </c>
      <c r="M451" s="8" t="s">
        <v>6016</v>
      </c>
      <c r="N451" s="8" t="s">
        <v>6019</v>
      </c>
      <c r="O451" s="8">
        <v>6628092285</v>
      </c>
      <c r="P451" s="143" t="s">
        <v>2159</v>
      </c>
      <c r="Q451" s="143" t="s">
        <v>43</v>
      </c>
      <c r="R451" s="8" t="s">
        <v>6020</v>
      </c>
      <c r="T451" s="143" t="s">
        <v>5930</v>
      </c>
      <c r="U451" s="143" t="s">
        <v>5930</v>
      </c>
      <c r="V451" s="8" t="s">
        <v>488</v>
      </c>
      <c r="W451" s="8">
        <v>38922</v>
      </c>
      <c r="X451" s="8" t="s">
        <v>348</v>
      </c>
      <c r="Y451" s="143" t="s">
        <v>265</v>
      </c>
      <c r="Z451" s="8" t="s">
        <v>2114</v>
      </c>
      <c r="AB451" s="8" t="s">
        <v>2115</v>
      </c>
      <c r="AE451" s="233" t="s">
        <v>49</v>
      </c>
      <c r="AF451" s="8" t="s">
        <v>6021</v>
      </c>
      <c r="AG451" s="8" t="s">
        <v>6022</v>
      </c>
      <c r="AI451" s="8" t="s">
        <v>396</v>
      </c>
      <c r="AJ451" s="8" t="s">
        <v>6023</v>
      </c>
      <c r="AL451" s="48" t="str">
        <f>IF($U451="","",IF(RIGHT($U451,4)=", MS",INDEX(DropDowns!$G$4:$G$1251,MATCH(TRIM($U451),DropDowns!$F$4:$F$1251,0)),INDEX(DropDowns!$G$4:$G$1251,MATCH(TRIM($U451)&amp;", MS",DropDowns!$F$4:$F$1251,0))))</f>
        <v>Yalobusha</v>
      </c>
      <c r="AM451" s="48" t="str">
        <f>IF(INDEX('AAYME 2021_List'!$A$3:$A$311,MATCH($A451,'AAYME 2021_List'!$A$3:$A$311,0))=$A451,INDEX('AAYME 2021_List'!$AC$3:$AC$311,MATCH($A451,'AAYME 2021_List'!$A$3:$A$311,0)),"")</f>
        <v>Yalobusha</v>
      </c>
      <c r="AN451" s="48" t="str">
        <f t="shared" si="70"/>
        <v>Zyon|Polk|polkzyon@coffeevilleschools.org|9</v>
      </c>
      <c r="AO451" s="48" t="str">
        <f t="shared" si="71"/>
        <v>Zyon|Polk|9</v>
      </c>
      <c r="AP451" s="48" t="str">
        <f>INDEX(Transcripts_2021!$V$2:$V$324,MATCH($AN451,Transcripts_2021!$V$2:$V$324,0))</f>
        <v>Zyon|Polk|polkzyon@coffeevilleschools.org|9</v>
      </c>
      <c r="AQ451" s="48" t="str">
        <f>INDEX(Transcripts_2021!$W$2:$W$324,MATCH($AO451,Transcripts_2021!$W$2:$W$324,0))</f>
        <v>Zyon|Polk|9</v>
      </c>
      <c r="AR451" s="68" t="str">
        <f t="shared" si="72"/>
        <v>Yes</v>
      </c>
      <c r="AS451" s="68" t="str">
        <f t="shared" si="73"/>
        <v>Yes</v>
      </c>
      <c r="AT451" s="48" t="str">
        <f t="shared" si="68"/>
        <v>0469</v>
      </c>
      <c r="AU451" s="48" t="str">
        <f>INDEX(Transcripts_2021!$AC$2:$AC$324,MATCH($AO451,Transcripts_2021!$W$2:$W$324,0))</f>
        <v>0160</v>
      </c>
      <c r="AV451" s="68" t="str">
        <f t="shared" si="69"/>
        <v>Yes</v>
      </c>
      <c r="AW451" s="68" t="e">
        <f>IF(INDEX(DropDowns!$E$3:$E$336,MATCH("*"&amp;$AF451&amp;"*",$AF$2:$AF$651,0))="","",INDEX(DropDowns!$E$3:$E$336,MATCH("*"&amp;$AF451&amp;"*",$AF$2:$AF$651,0)))</f>
        <v>#REF!</v>
      </c>
      <c r="AX451" s="68" t="e">
        <f>IF(INDEX(DropDowns!$E$3:$E$336,MATCH("*"&amp;$AG451&amp;"*",$AG$2:$AG$651,0))="","",INDEX(DropDowns!$E$3:$E$336,MATCH("*"&amp;$AG451&amp;"*",$AG$2:$AG$651,0)))</f>
        <v>#VALUE!</v>
      </c>
      <c r="AY451" s="48" t="str">
        <f t="shared" si="74"/>
        <v>0469-POL-ZY-0160</v>
      </c>
      <c r="AZ451" s="48" t="str">
        <f t="shared" si="75"/>
        <v>Deshon Polk</v>
      </c>
      <c r="BA451" s="48" t="str">
        <f>$AZ451&amp;COUNTIF($AZ451:$AZ$651,$AZ451)</f>
        <v>Deshon Polk1</v>
      </c>
      <c r="BB451" s="68" t="str">
        <f>IF(INDEX('AAYME 2021_List'!$B$3:$B$311,MATCH($A451,'AAYME 2021_List'!$A$3:$A$311,0))="Yes","Yes","No")</f>
        <v>No</v>
      </c>
      <c r="BC451" s="48" t="str">
        <f>IF(INDEX('AAYME 2021_List'!$A$3:$A$311,MATCH($A451,'AAYME 2021_List'!$A$3:$A$311,0))=$A451,INDEX('AAYME 2021_List'!$C$3:$C$311,MATCH($A451,'AAYME 2021_List'!$A$3:$A$311,0)),"")</f>
        <v>99-Not Selected</v>
      </c>
    </row>
    <row r="452" spans="1:55" x14ac:dyDescent="0.3">
      <c r="A452" s="48"/>
      <c r="B452" s="8">
        <v>470</v>
      </c>
      <c r="C452" s="143" t="s">
        <v>6024</v>
      </c>
      <c r="D452" s="143" t="s">
        <v>6025</v>
      </c>
      <c r="E452" s="143" t="s">
        <v>335</v>
      </c>
      <c r="F452" s="143" t="s">
        <v>170</v>
      </c>
      <c r="I452" s="143" t="s">
        <v>401</v>
      </c>
      <c r="J452" s="143" t="s">
        <v>1729</v>
      </c>
      <c r="K452" s="143" t="s">
        <v>245</v>
      </c>
      <c r="L452" s="8" t="s">
        <v>6026</v>
      </c>
      <c r="M452" s="8" t="s">
        <v>6025</v>
      </c>
      <c r="N452" s="8" t="s">
        <v>6027</v>
      </c>
      <c r="O452" s="8">
        <v>6019410836</v>
      </c>
      <c r="P452" s="143" t="s">
        <v>2112</v>
      </c>
      <c r="Q452" s="143" t="s">
        <v>45</v>
      </c>
      <c r="R452" s="8" t="s">
        <v>6028</v>
      </c>
      <c r="T452" s="143" t="s">
        <v>1057</v>
      </c>
      <c r="U452" s="143" t="s">
        <v>1057</v>
      </c>
      <c r="V452" s="8" t="s">
        <v>488</v>
      </c>
      <c r="W452" s="8">
        <v>39042</v>
      </c>
      <c r="X452" s="8" t="s">
        <v>348</v>
      </c>
      <c r="Y452" s="143" t="s">
        <v>245</v>
      </c>
      <c r="Z452" s="8" t="s">
        <v>2114</v>
      </c>
      <c r="AB452" s="8" t="s">
        <v>2115</v>
      </c>
      <c r="AE452" s="233" t="s">
        <v>49</v>
      </c>
      <c r="AF452" s="8" t="s">
        <v>6029</v>
      </c>
      <c r="AG452" s="8" t="s">
        <v>6030</v>
      </c>
      <c r="AI452" s="8" t="s">
        <v>2165</v>
      </c>
      <c r="AJ452" s="8" t="s">
        <v>1729</v>
      </c>
      <c r="AL452" s="48" t="str">
        <f>IF($U452="","",IF(RIGHT($U452,4)=", MS",INDEX(DropDowns!$G$4:$G$1251,MATCH(TRIM($U452),DropDowns!$F$4:$F$1251,0)),INDEX(DropDowns!$G$4:$G$1251,MATCH(TRIM($U452)&amp;", MS",DropDowns!$F$4:$F$1251,0))))</f>
        <v>Rankin</v>
      </c>
      <c r="AM452" s="48" t="s">
        <v>2130</v>
      </c>
      <c r="AN452" s="48" t="str">
        <f t="shared" si="70"/>
        <v>Laila|Hayes||8</v>
      </c>
      <c r="AO452" s="48" t="str">
        <f t="shared" si="71"/>
        <v>Laila|Hayes|8</v>
      </c>
      <c r="AP452" s="48" t="e">
        <f>INDEX(Transcripts_2021!$V$2:$V$324,MATCH($AN452,Transcripts_2021!$V$2:$V$324,0))</f>
        <v>#N/A</v>
      </c>
      <c r="AQ452" s="48" t="e">
        <f>INDEX(Transcripts_2021!$W$2:$W$324,MATCH($AO452,Transcripts_2021!$W$2:$W$324,0))</f>
        <v>#N/A</v>
      </c>
      <c r="AR452" s="68" t="e">
        <f t="shared" si="72"/>
        <v>#N/A</v>
      </c>
      <c r="AS452" s="68" t="e">
        <f t="shared" si="73"/>
        <v>#N/A</v>
      </c>
      <c r="AT452" s="48" t="str">
        <f t="shared" si="68"/>
        <v>0470</v>
      </c>
      <c r="AU452" s="48" t="e">
        <f>INDEX(Transcripts_2021!$AC$2:$AC$324,MATCH($AO452,Transcripts_2021!$W$2:$W$324,0))</f>
        <v>#N/A</v>
      </c>
      <c r="AV452" s="68" t="str">
        <f t="shared" si="69"/>
        <v>Yes</v>
      </c>
      <c r="AW452" s="68" t="e">
        <f>IF(INDEX(DropDowns!$E$3:$E$336,MATCH("*"&amp;$AF452&amp;"*",$AF$2:$AF$651,0))="","",INDEX(DropDowns!$E$3:$E$336,MATCH("*"&amp;$AF452&amp;"*",$AF$2:$AF$651,0)))</f>
        <v>#REF!</v>
      </c>
      <c r="AX452" s="68" t="e">
        <f>IF(INDEX(DropDowns!$E$3:$E$336,MATCH("*"&amp;$AG452&amp;"*",$AG$2:$AG$651,0))="","",INDEX(DropDowns!$E$3:$E$336,MATCH("*"&amp;$AG452&amp;"*",$AG$2:$AG$651,0)))</f>
        <v>#REF!</v>
      </c>
      <c r="AY452" s="48" t="e">
        <f t="shared" si="74"/>
        <v>#N/A</v>
      </c>
      <c r="AZ452" s="48" t="str">
        <f t="shared" si="75"/>
        <v>Tia Hayes</v>
      </c>
      <c r="BA452" s="48" t="str">
        <f>$AZ452&amp;COUNTIF($AZ452:$AZ$651,$AZ452)</f>
        <v>Tia Hayes1</v>
      </c>
      <c r="BB452" s="68" t="e">
        <f>IF(INDEX('AAYME 2021_List'!$B$3:$B$311,MATCH($A452,'AAYME 2021_List'!$A$3:$A$311,0))="Yes","Yes","No")</f>
        <v>#N/A</v>
      </c>
      <c r="BC452" s="8" t="s">
        <v>2131</v>
      </c>
    </row>
    <row r="453" spans="1:55" x14ac:dyDescent="0.3">
      <c r="A453" s="48"/>
      <c r="B453" s="8">
        <v>471</v>
      </c>
      <c r="C453" s="143" t="s">
        <v>6031</v>
      </c>
      <c r="D453" s="143" t="s">
        <v>6032</v>
      </c>
      <c r="E453" s="143" t="s">
        <v>335</v>
      </c>
      <c r="F453" s="143" t="s">
        <v>169</v>
      </c>
      <c r="G453" s="8" t="s">
        <v>6033</v>
      </c>
      <c r="H453" s="8">
        <v>6624176521</v>
      </c>
      <c r="I453" s="143" t="s">
        <v>376</v>
      </c>
      <c r="J453" s="143" t="s">
        <v>5836</v>
      </c>
      <c r="K453" s="143" t="s">
        <v>5930</v>
      </c>
      <c r="L453" s="8" t="s">
        <v>6034</v>
      </c>
      <c r="M453" s="8" t="s">
        <v>6032</v>
      </c>
      <c r="N453" s="8" t="s">
        <v>6035</v>
      </c>
      <c r="O453" s="8">
        <v>6627090386</v>
      </c>
      <c r="P453" s="143" t="s">
        <v>2159</v>
      </c>
      <c r="Q453" s="143" t="s">
        <v>43</v>
      </c>
      <c r="R453" s="8" t="s">
        <v>6036</v>
      </c>
      <c r="T453" s="143" t="s">
        <v>5930</v>
      </c>
      <c r="U453" s="143" t="s">
        <v>5930</v>
      </c>
      <c r="V453" s="8" t="s">
        <v>488</v>
      </c>
      <c r="W453" s="8">
        <v>38922</v>
      </c>
      <c r="X453" s="8" t="s">
        <v>348</v>
      </c>
      <c r="Y453" s="143" t="s">
        <v>265</v>
      </c>
      <c r="Z453" s="8" t="s">
        <v>2114</v>
      </c>
      <c r="AB453" s="8" t="s">
        <v>2115</v>
      </c>
      <c r="AE453" s="233" t="s">
        <v>49</v>
      </c>
      <c r="AF453" s="8" t="s">
        <v>6037</v>
      </c>
      <c r="AG453" s="8" t="s">
        <v>6038</v>
      </c>
      <c r="AI453" s="8" t="s">
        <v>396</v>
      </c>
      <c r="AJ453" s="8" t="s">
        <v>6023</v>
      </c>
      <c r="AL453" s="48" t="str">
        <f>IF($U453="","",IF(RIGHT($U453,4)=", MS",INDEX(DropDowns!$G$4:$G$1251,MATCH(TRIM($U453),DropDowns!$F$4:$F$1251,0)),INDEX(DropDowns!$G$4:$G$1251,MATCH(TRIM($U453)&amp;", MS",DropDowns!$F$4:$F$1251,0))))</f>
        <v>Yalobusha</v>
      </c>
      <c r="AM453" s="48" t="s">
        <v>2130</v>
      </c>
      <c r="AN453" s="48" t="str">
        <f t="shared" si="70"/>
        <v>Jartavious|Ellis|jellisub@gmail.com|9</v>
      </c>
      <c r="AO453" s="48" t="str">
        <f t="shared" si="71"/>
        <v>Jartavious|Ellis|9</v>
      </c>
      <c r="AP453" s="48" t="e">
        <f>INDEX(Transcripts_2021!$V$2:$V$324,MATCH($AN453,Transcripts_2021!$V$2:$V$324,0))</f>
        <v>#N/A</v>
      </c>
      <c r="AQ453" s="48" t="e">
        <f>INDEX(Transcripts_2021!$W$2:$W$324,MATCH($AO453,Transcripts_2021!$W$2:$W$324,0))</f>
        <v>#N/A</v>
      </c>
      <c r="AR453" s="68" t="e">
        <f t="shared" si="72"/>
        <v>#N/A</v>
      </c>
      <c r="AS453" s="68" t="e">
        <f t="shared" si="73"/>
        <v>#N/A</v>
      </c>
      <c r="AT453" s="48" t="str">
        <f t="shared" si="68"/>
        <v>0471</v>
      </c>
      <c r="AU453" s="48" t="e">
        <f>INDEX(Transcripts_2021!$AC$2:$AC$324,MATCH($AO453,Transcripts_2021!$W$2:$W$324,0))</f>
        <v>#N/A</v>
      </c>
      <c r="AV453" s="68" t="str">
        <f t="shared" si="69"/>
        <v>Yes</v>
      </c>
      <c r="AW453" s="68" t="e">
        <f>IF(INDEX(DropDowns!$E$3:$E$336,MATCH("*"&amp;$AF453&amp;"*",$AF$2:$AF$651,0))="","",INDEX(DropDowns!$E$3:$E$336,MATCH("*"&amp;$AF453&amp;"*",$AF$2:$AF$651,0)))</f>
        <v>#REF!</v>
      </c>
      <c r="AX453" s="68" t="e">
        <f>IF(INDEX(DropDowns!$E$3:$E$336,MATCH("*"&amp;$AG453&amp;"*",$AG$2:$AG$651,0))="","",INDEX(DropDowns!$E$3:$E$336,MATCH("*"&amp;$AG453&amp;"*",$AG$2:$AG$651,0)))</f>
        <v>#REF!</v>
      </c>
      <c r="AY453" s="48" t="e">
        <f t="shared" si="74"/>
        <v>#N/A</v>
      </c>
      <c r="AZ453" s="48" t="str">
        <f t="shared" si="75"/>
        <v>Jackie Ellis</v>
      </c>
      <c r="BA453" s="48" t="str">
        <f>$AZ453&amp;COUNTIF($AZ453:$AZ$651,$AZ453)</f>
        <v>Jackie Ellis1</v>
      </c>
      <c r="BB453" s="68" t="e">
        <f>IF(INDEX('AAYME 2021_List'!$B$3:$B$311,MATCH($A453,'AAYME 2021_List'!$A$3:$A$311,0))="Yes","Yes","No")</f>
        <v>#N/A</v>
      </c>
      <c r="BC453" s="8" t="s">
        <v>2131</v>
      </c>
    </row>
    <row r="454" spans="1:55" x14ac:dyDescent="0.3">
      <c r="A454" s="48" t="str">
        <f>$AT454&amp;"-"&amp;UPPER(LEFT($D454,3))&amp;"-"&amp;UPPER(LEFT($C454,2))&amp;"-"&amp;$AU454</f>
        <v>0472-JON-TR-0070</v>
      </c>
      <c r="B454" s="8">
        <v>472</v>
      </c>
      <c r="C454" s="143" t="s">
        <v>6039</v>
      </c>
      <c r="D454" s="143" t="s">
        <v>218</v>
      </c>
      <c r="E454" s="143" t="s">
        <v>335</v>
      </c>
      <c r="F454" s="143" t="s">
        <v>169</v>
      </c>
      <c r="G454" s="8" t="s">
        <v>6040</v>
      </c>
      <c r="H454" s="8">
        <v>6012971360</v>
      </c>
      <c r="I454" s="143" t="s">
        <v>340</v>
      </c>
      <c r="J454" s="143" t="s">
        <v>1729</v>
      </c>
      <c r="K454" s="143" t="s">
        <v>1055</v>
      </c>
      <c r="L454" s="8" t="s">
        <v>6041</v>
      </c>
      <c r="M454" s="8" t="s">
        <v>218</v>
      </c>
      <c r="N454" s="8" t="s">
        <v>6040</v>
      </c>
      <c r="O454" s="8">
        <v>6012971360</v>
      </c>
      <c r="P454" s="143" t="s">
        <v>2112</v>
      </c>
      <c r="Q454" s="143" t="s">
        <v>45</v>
      </c>
      <c r="R454" s="8" t="s">
        <v>6042</v>
      </c>
      <c r="T454" s="143" t="s">
        <v>1057</v>
      </c>
      <c r="U454" s="143" t="s">
        <v>1057</v>
      </c>
      <c r="V454" s="8" t="s">
        <v>488</v>
      </c>
      <c r="W454" s="8">
        <v>39042</v>
      </c>
      <c r="X454" s="8" t="s">
        <v>348</v>
      </c>
      <c r="Y454" s="143" t="s">
        <v>245</v>
      </c>
      <c r="Z454" s="8" t="s">
        <v>2114</v>
      </c>
      <c r="AB454" s="8" t="s">
        <v>2115</v>
      </c>
      <c r="AE454" s="233" t="s">
        <v>50</v>
      </c>
      <c r="AF454" s="8" t="s">
        <v>6043</v>
      </c>
      <c r="AH454" s="8" t="s">
        <v>6044</v>
      </c>
      <c r="AI454" s="8" t="s">
        <v>720</v>
      </c>
      <c r="AL454" s="48" t="str">
        <f>IF($U454="","",IF(RIGHT($U454,4)=", MS",INDEX(DropDowns!$G$4:$G$1251,MATCH(TRIM($U454),DropDowns!$F$4:$F$1251,0)),INDEX(DropDowns!$G$4:$G$1251,MATCH(TRIM($U454)&amp;", MS",DropDowns!$F$4:$F$1251,0))))</f>
        <v>Rankin</v>
      </c>
      <c r="AM454" s="48" t="str">
        <f>IF(INDEX('AAYME 2021_List'!$A$3:$A$311,MATCH($A454,'AAYME 2021_List'!$A$3:$A$311,0))=$A454,INDEX('AAYME 2021_List'!$AC$3:$AC$311,MATCH($A454,'AAYME 2021_List'!$A$3:$A$311,0)),"")</f>
        <v>Rankin</v>
      </c>
      <c r="AN454" s="48" t="str">
        <f t="shared" si="70"/>
        <v>Treston|Jones|cjones@maronmarvel.com|7</v>
      </c>
      <c r="AO454" s="48" t="str">
        <f t="shared" si="71"/>
        <v>Treston|Jones|7</v>
      </c>
      <c r="AP454" s="48" t="str">
        <f>INDEX(Transcripts_2021!$V$2:$V$324,MATCH($AN454,Transcripts_2021!$V$2:$V$324,0))</f>
        <v>Treston|Jones|cjones@maronmarvel.com|7</v>
      </c>
      <c r="AQ454" s="48" t="str">
        <f>INDEX(Transcripts_2021!$W$2:$W$324,MATCH($AO454,Transcripts_2021!$W$2:$W$324,0))</f>
        <v>Treston|Jones|7</v>
      </c>
      <c r="AR454" s="68" t="str">
        <f t="shared" si="72"/>
        <v>Yes</v>
      </c>
      <c r="AS454" s="68" t="str">
        <f t="shared" si="73"/>
        <v>Yes</v>
      </c>
      <c r="AT454" s="48" t="str">
        <f t="shared" si="68"/>
        <v>0472</v>
      </c>
      <c r="AU454" s="48" t="str">
        <f>INDEX(Transcripts_2021!$AC$2:$AC$324,MATCH($AO454,Transcripts_2021!$W$2:$W$324,0))</f>
        <v>0070</v>
      </c>
      <c r="AV454" s="68" t="str">
        <f t="shared" si="69"/>
        <v>Yes</v>
      </c>
      <c r="AW454" s="68" t="e">
        <f>IF(INDEX(DropDowns!$E$3:$E$336,MATCH("*"&amp;$AF454&amp;"*",$AF$2:$AF$651,0))="","",INDEX(DropDowns!$E$3:$E$336,MATCH("*"&amp;$AF454&amp;"*",$AF$2:$AF$651,0)))</f>
        <v>#REF!</v>
      </c>
      <c r="AX454" s="68" t="str">
        <f>IF(INDEX(DropDowns!$E$3:$E$336,MATCH("*"&amp;$AG454&amp;"*",$AG$2:$AG$651,0))="","",INDEX(DropDowns!$E$3:$E$336,MATCH("*"&amp;$AG454&amp;"*",$AG$2:$AG$651,0)))</f>
        <v>Acid</v>
      </c>
      <c r="AY454" s="48" t="str">
        <f t="shared" si="74"/>
        <v>0472-JON-TR-0070</v>
      </c>
      <c r="AZ454" s="48" t="str">
        <f t="shared" si="75"/>
        <v>Christi Jones</v>
      </c>
      <c r="BA454" s="48" t="str">
        <f>$AZ454&amp;COUNTIF($AZ454:$AZ$651,$AZ454)</f>
        <v>Christi Jones1</v>
      </c>
      <c r="BB454" s="68" t="str">
        <f>IF(INDEX('AAYME 2021_List'!$B$3:$B$311,MATCH($A454,'AAYME 2021_List'!$A$3:$A$311,0))="Yes","Yes","No")</f>
        <v>No</v>
      </c>
      <c r="BC454" s="48" t="str">
        <f>IF(INDEX('AAYME 2021_List'!$A$3:$A$311,MATCH($A454,'AAYME 2021_List'!$A$3:$A$311,0))=$A454,INDEX('AAYME 2021_List'!$C$3:$C$311,MATCH($A454,'AAYME 2021_List'!$A$3:$A$311,0)),"")</f>
        <v>99-Not Selected</v>
      </c>
    </row>
    <row r="455" spans="1:55" x14ac:dyDescent="0.3">
      <c r="A455" s="48" t="str">
        <f>$AT455&amp;"-"&amp;UPPER(LEFT($D455,3))&amp;"-"&amp;UPPER(LEFT($C455,2))&amp;"-"&amp;$AU455</f>
        <v>0473-WIL-SY-0351</v>
      </c>
      <c r="B455" s="8">
        <v>473</v>
      </c>
      <c r="C455" s="143" t="s">
        <v>6045</v>
      </c>
      <c r="D455" s="143" t="s">
        <v>6046</v>
      </c>
      <c r="E455" s="143" t="s">
        <v>335</v>
      </c>
      <c r="F455" s="143" t="s">
        <v>170</v>
      </c>
      <c r="G455" s="8" t="s">
        <v>6047</v>
      </c>
      <c r="H455" s="8">
        <v>6013455200</v>
      </c>
      <c r="I455" s="143" t="s">
        <v>401</v>
      </c>
      <c r="J455" s="143" t="s">
        <v>6048</v>
      </c>
      <c r="K455" s="143" t="s">
        <v>6049</v>
      </c>
      <c r="L455" s="8" t="s">
        <v>6050</v>
      </c>
      <c r="M455" s="8" t="s">
        <v>6046</v>
      </c>
      <c r="N455" s="8" t="s">
        <v>6047</v>
      </c>
      <c r="O455" s="8">
        <v>6013455200</v>
      </c>
      <c r="P455" s="143" t="s">
        <v>2159</v>
      </c>
      <c r="Q455" s="143"/>
      <c r="R455" s="8" t="s">
        <v>6051</v>
      </c>
      <c r="T455" s="143" t="s">
        <v>6052</v>
      </c>
      <c r="U455" s="143" t="s">
        <v>6052</v>
      </c>
      <c r="V455" s="8" t="s">
        <v>488</v>
      </c>
      <c r="W455" s="8">
        <v>39272</v>
      </c>
      <c r="X455" s="8" t="s">
        <v>348</v>
      </c>
      <c r="Y455" s="143" t="s">
        <v>6049</v>
      </c>
      <c r="Z455" s="8" t="s">
        <v>2114</v>
      </c>
      <c r="AB455" s="8" t="s">
        <v>2115</v>
      </c>
      <c r="AE455" s="233" t="s">
        <v>49</v>
      </c>
      <c r="AF455" s="8" t="s">
        <v>6053</v>
      </c>
      <c r="AG455" s="8" t="s">
        <v>6054</v>
      </c>
      <c r="AH455" s="8" t="s">
        <v>6055</v>
      </c>
      <c r="AI455" s="8" t="s">
        <v>442</v>
      </c>
      <c r="AL455" s="48" t="str">
        <f>IF($U455="","",IF(RIGHT($U455,4)=", MS",INDEX(DropDowns!$G$4:$G$1251,MATCH(TRIM($U455),DropDowns!$F$4:$F$1251,0)),INDEX(DropDowns!$G$4:$G$1251,MATCH(TRIM($U455)&amp;", MS",DropDowns!$F$4:$F$1251,0))))</f>
        <v>Hinds</v>
      </c>
      <c r="AM455" s="48" t="str">
        <f>IF(INDEX('AAYME 2021_List'!$A$3:$A$311,MATCH($A455,'AAYME 2021_List'!$A$3:$A$311,0))=$A455,INDEX('AAYME 2021_List'!$AC$3:$AC$311,MATCH($A455,'AAYME 2021_List'!$A$3:$A$311,0)),"")</f>
        <v>Hinds</v>
      </c>
      <c r="AN455" s="48" t="str">
        <f t="shared" si="70"/>
        <v>SYMIA|WILSON|ksimonebrooks@yahoo.com|8</v>
      </c>
      <c r="AO455" s="48" t="str">
        <f t="shared" si="71"/>
        <v>SYMIA|WILSON|8</v>
      </c>
      <c r="AP455" s="48" t="e">
        <f>INDEX(Transcripts_2021!$V$2:$V$324,MATCH($AN455,Transcripts_2021!$V$2:$V$324,0))</f>
        <v>#N/A</v>
      </c>
      <c r="AQ455" s="48" t="str">
        <f>INDEX(Transcripts_2021!$W$2:$W$324,MATCH($AO455,Transcripts_2021!$W$2:$W$324,0))</f>
        <v>Symia|Wilson|8</v>
      </c>
      <c r="AR455" s="68" t="e">
        <f t="shared" si="72"/>
        <v>#N/A</v>
      </c>
      <c r="AS455" s="68" t="str">
        <f t="shared" si="73"/>
        <v>Yes</v>
      </c>
      <c r="AT455" s="48" t="str">
        <f t="shared" si="68"/>
        <v>0473</v>
      </c>
      <c r="AU455" s="48" t="str">
        <f>INDEX(Transcripts_2021!$AC$2:$AC$324,MATCH($AO455,Transcripts_2021!$W$2:$W$324,0))</f>
        <v>0351</v>
      </c>
      <c r="AV455" s="68" t="str">
        <f t="shared" si="69"/>
        <v>Yes</v>
      </c>
      <c r="AW455" s="68" t="e">
        <f>IF(INDEX(DropDowns!$E$3:$E$336,MATCH("*"&amp;$AF455&amp;"*",$AF$2:$AF$651,0))="","",INDEX(DropDowns!$E$3:$E$336,MATCH("*"&amp;$AF455&amp;"*",$AF$2:$AF$651,0)))</f>
        <v>#VALUE!</v>
      </c>
      <c r="AX455" s="68" t="e">
        <f>IF(INDEX(DropDowns!$E$3:$E$336,MATCH("*"&amp;$AG455&amp;"*",$AG$2:$AG$651,0))="","",INDEX(DropDowns!$E$3:$E$336,MATCH("*"&amp;$AG455&amp;"*",$AG$2:$AG$651,0)))</f>
        <v>#VALUE!</v>
      </c>
      <c r="AY455" s="48" t="str">
        <f t="shared" si="74"/>
        <v>0473-WIL-SY-0351</v>
      </c>
      <c r="AZ455" s="48" t="str">
        <f t="shared" si="75"/>
        <v>KARI WILSON</v>
      </c>
      <c r="BA455" s="48" t="str">
        <f>$AZ455&amp;COUNTIF($AZ455:$AZ$651,$AZ455)</f>
        <v>KARI WILSON1</v>
      </c>
      <c r="BB455" s="68" t="str">
        <f>IF(INDEX('AAYME 2021_List'!$B$3:$B$311,MATCH($A455,'AAYME 2021_List'!$A$3:$A$311,0))="Yes","Yes","No")</f>
        <v>No</v>
      </c>
      <c r="BC455" s="48" t="str">
        <f>IF(INDEX('AAYME 2021_List'!$A$3:$A$311,MATCH($A455,'AAYME 2021_List'!$A$3:$A$311,0))=$A455,INDEX('AAYME 2021_List'!$C$3:$C$311,MATCH($A455,'AAYME 2021_List'!$A$3:$A$311,0)),"")</f>
        <v>04-Late transcript submission</v>
      </c>
    </row>
    <row r="456" spans="1:55" x14ac:dyDescent="0.3">
      <c r="A456" s="48"/>
      <c r="B456" s="8">
        <v>474</v>
      </c>
      <c r="C456" s="143" t="s">
        <v>6056</v>
      </c>
      <c r="D456" s="143" t="s">
        <v>1728</v>
      </c>
      <c r="E456" s="143" t="s">
        <v>335</v>
      </c>
      <c r="F456" s="143" t="s">
        <v>170</v>
      </c>
      <c r="G456" s="8" t="s">
        <v>6057</v>
      </c>
      <c r="H456" s="8">
        <v>7704039937</v>
      </c>
      <c r="I456" s="143" t="s">
        <v>340</v>
      </c>
      <c r="J456" s="143" t="s">
        <v>1729</v>
      </c>
      <c r="K456" s="143" t="s">
        <v>6058</v>
      </c>
      <c r="L456" s="8" t="s">
        <v>1733</v>
      </c>
      <c r="M456" s="8" t="s">
        <v>6059</v>
      </c>
      <c r="N456" s="8" t="s">
        <v>1734</v>
      </c>
      <c r="O456" s="8">
        <v>7709902395</v>
      </c>
      <c r="P456" s="143" t="s">
        <v>2112</v>
      </c>
      <c r="Q456" s="143" t="s">
        <v>45</v>
      </c>
      <c r="R456" s="8" t="s">
        <v>1730</v>
      </c>
      <c r="T456" s="143" t="s">
        <v>1057</v>
      </c>
      <c r="U456" s="143" t="s">
        <v>1057</v>
      </c>
      <c r="V456" s="8" t="s">
        <v>488</v>
      </c>
      <c r="W456" s="8">
        <v>39042</v>
      </c>
      <c r="X456" s="8" t="s">
        <v>348</v>
      </c>
      <c r="Y456" s="143" t="s">
        <v>245</v>
      </c>
      <c r="Z456" s="8" t="s">
        <v>2114</v>
      </c>
      <c r="AB456" s="8" t="s">
        <v>2115</v>
      </c>
      <c r="AE456" s="233" t="s">
        <v>50</v>
      </c>
      <c r="AF456" s="8" t="s">
        <v>6060</v>
      </c>
      <c r="AH456" s="8" t="s">
        <v>6061</v>
      </c>
      <c r="AI456" s="8" t="s">
        <v>2165</v>
      </c>
      <c r="AJ456" s="8" t="s">
        <v>1729</v>
      </c>
      <c r="AL456" s="48" t="str">
        <f>IF($U456="","",IF(RIGHT($U456,4)=", MS",INDEX(DropDowns!$G$4:$G$1251,MATCH(TRIM($U456),DropDowns!$F$4:$F$1251,0)),INDEX(DropDowns!$G$4:$G$1251,MATCH(TRIM($U456)&amp;", MS",DropDowns!$F$4:$F$1251,0))))</f>
        <v>Rankin</v>
      </c>
      <c r="AM456" s="48" t="s">
        <v>2130</v>
      </c>
      <c r="AN456" s="48" t="str">
        <f t="shared" si="70"/>
        <v>Brooklyn|Rosser|bkrosser@gmail.com|7</v>
      </c>
      <c r="AO456" s="48" t="str">
        <f t="shared" si="71"/>
        <v>Brooklyn|Rosser|7</v>
      </c>
      <c r="AP456" s="48" t="e">
        <f>INDEX(Transcripts_2021!$V$2:$V$324,MATCH($AN456,Transcripts_2021!$V$2:$V$324,0))</f>
        <v>#N/A</v>
      </c>
      <c r="AQ456" s="48" t="e">
        <f>INDEX(Transcripts_2021!$W$2:$W$324,MATCH($AO456,Transcripts_2021!$W$2:$W$324,0))</f>
        <v>#N/A</v>
      </c>
      <c r="AR456" s="68" t="e">
        <f t="shared" si="72"/>
        <v>#N/A</v>
      </c>
      <c r="AS456" s="68" t="e">
        <f t="shared" si="73"/>
        <v>#N/A</v>
      </c>
      <c r="AT456" s="48" t="str">
        <f t="shared" si="68"/>
        <v>0474</v>
      </c>
      <c r="AU456" s="48" t="e">
        <f>INDEX(Transcripts_2021!$AC$2:$AC$324,MATCH($AO456,Transcripts_2021!$W$2:$W$324,0))</f>
        <v>#N/A</v>
      </c>
      <c r="AV456" s="68" t="str">
        <f t="shared" si="69"/>
        <v>Yes</v>
      </c>
      <c r="AW456" s="68" t="e">
        <f>IF(INDEX(DropDowns!$E$3:$E$336,MATCH("*"&amp;$AF456&amp;"*",$AF$2:$AF$651,0))="","",INDEX(DropDowns!$E$3:$E$336,MATCH("*"&amp;$AF456&amp;"*",$AF$2:$AF$651,0)))</f>
        <v>#REF!</v>
      </c>
      <c r="AX456" s="68" t="str">
        <f>IF(INDEX(DropDowns!$E$3:$E$336,MATCH("*"&amp;$AG456&amp;"*",$AG$2:$AG$651,0))="","",INDEX(DropDowns!$E$3:$E$336,MATCH("*"&amp;$AG456&amp;"*",$AG$2:$AG$651,0)))</f>
        <v>Acid</v>
      </c>
      <c r="AY456" s="48" t="e">
        <f t="shared" si="74"/>
        <v>#N/A</v>
      </c>
      <c r="AZ456" s="48" t="str">
        <f t="shared" si="75"/>
        <v>Britney Rosser</v>
      </c>
      <c r="BA456" s="48" t="str">
        <f>$AZ456&amp;COUNTIF($AZ456:$AZ$651,$AZ456)</f>
        <v>Britney Rosser1</v>
      </c>
      <c r="BB456" s="68" t="e">
        <f>IF(INDEX('AAYME 2021_List'!$B$3:$B$311,MATCH($A456,'AAYME 2021_List'!$A$3:$A$311,0))="Yes","Yes","No")</f>
        <v>#N/A</v>
      </c>
      <c r="BC456" s="8" t="s">
        <v>2131</v>
      </c>
    </row>
    <row r="457" spans="1:55" x14ac:dyDescent="0.3">
      <c r="A457" s="48" t="str">
        <f>$AT457&amp;"-"&amp;UPPER(LEFT($D457,3))&amp;"-"&amp;UPPER(LEFT($C457,2))&amp;"-"&amp;$AU457</f>
        <v>0475-SUM-KR-0008</v>
      </c>
      <c r="B457" s="8">
        <v>475</v>
      </c>
      <c r="C457" s="143" t="s">
        <v>6062</v>
      </c>
      <c r="D457" s="143" t="s">
        <v>6063</v>
      </c>
      <c r="E457" s="143" t="s">
        <v>335</v>
      </c>
      <c r="F457" s="143" t="s">
        <v>170</v>
      </c>
      <c r="G457" s="8" t="s">
        <v>6064</v>
      </c>
      <c r="H457" s="8">
        <v>6624736932</v>
      </c>
      <c r="I457" s="143" t="s">
        <v>376</v>
      </c>
      <c r="J457" s="143" t="s">
        <v>5836</v>
      </c>
      <c r="K457" s="143" t="s">
        <v>5930</v>
      </c>
      <c r="L457" s="8" t="s">
        <v>5597</v>
      </c>
      <c r="M457" s="8" t="s">
        <v>6065</v>
      </c>
      <c r="N457" s="8" t="s">
        <v>6066</v>
      </c>
      <c r="O457" s="8">
        <v>6624737131</v>
      </c>
      <c r="P457" s="143" t="s">
        <v>2159</v>
      </c>
      <c r="Q457" s="143" t="s">
        <v>43</v>
      </c>
      <c r="R457" s="8" t="s">
        <v>6067</v>
      </c>
      <c r="T457" s="143" t="s">
        <v>2294</v>
      </c>
      <c r="U457" s="143" t="s">
        <v>2294</v>
      </c>
      <c r="V457" s="8" t="s">
        <v>488</v>
      </c>
      <c r="W457" s="8">
        <v>38948</v>
      </c>
      <c r="X457" s="8" t="s">
        <v>348</v>
      </c>
      <c r="Y457" s="143" t="s">
        <v>265</v>
      </c>
      <c r="Z457" s="8" t="s">
        <v>2114</v>
      </c>
      <c r="AB457" s="8" t="s">
        <v>2115</v>
      </c>
      <c r="AE457" s="233" t="s">
        <v>48</v>
      </c>
      <c r="AF457" s="8" t="s">
        <v>6068</v>
      </c>
      <c r="AG457" s="8" t="s">
        <v>6069</v>
      </c>
      <c r="AI457" s="8" t="s">
        <v>396</v>
      </c>
      <c r="AJ457" s="8" t="s">
        <v>6023</v>
      </c>
      <c r="AL457" s="48" t="str">
        <f>IF($U457="","",IF(RIGHT($U457,4)=", MS",INDEX(DropDowns!$G$4:$G$1251,MATCH(TRIM($U457),DropDowns!$F$4:$F$1251,0)),INDEX(DropDowns!$G$4:$G$1251,MATCH(TRIM($U457)&amp;", MS",DropDowns!$F$4:$F$1251,0))))</f>
        <v>Yalobusha</v>
      </c>
      <c r="AM457" s="48" t="str">
        <f>IF(INDEX('AAYME 2021_List'!$A$3:$A$311,MATCH($A457,'AAYME 2021_List'!$A$3:$A$311,0))=$A457,INDEX('AAYME 2021_List'!$AC$3:$AC$311,MATCH($A457,'AAYME 2021_List'!$A$3:$A$311,0)),"")</f>
        <v>Yalobusha</v>
      </c>
      <c r="AN457" s="48" t="str">
        <f t="shared" si="70"/>
        <v>Krystyn|Sumlin|sumlstyn@coffeevilleschools.org|9</v>
      </c>
      <c r="AO457" s="48" t="str">
        <f t="shared" si="71"/>
        <v>Krystyn|Sumlin|9</v>
      </c>
      <c r="AP457" s="48" t="str">
        <f>INDEX(Transcripts_2021!$V$2:$V$324,MATCH($AN457,Transcripts_2021!$V$2:$V$324,0))</f>
        <v>Krystyn|Sumlin|sumlstyn@coffeevilleschools.org|9</v>
      </c>
      <c r="AQ457" s="48" t="str">
        <f>INDEX(Transcripts_2021!$W$2:$W$324,MATCH($AO457,Transcripts_2021!$W$2:$W$324,0))</f>
        <v>Krystyn|Sumlin|9</v>
      </c>
      <c r="AR457" s="68" t="str">
        <f t="shared" si="72"/>
        <v>Yes</v>
      </c>
      <c r="AS457" s="68" t="str">
        <f t="shared" si="73"/>
        <v>Yes</v>
      </c>
      <c r="AT457" s="48" t="str">
        <f t="shared" si="68"/>
        <v>0475</v>
      </c>
      <c r="AU457" s="48" t="str">
        <f>INDEX(Transcripts_2021!$AC$2:$AC$324,MATCH($AO457,Transcripts_2021!$W$2:$W$324,0))</f>
        <v>0008</v>
      </c>
      <c r="AV457" s="68" t="str">
        <f t="shared" si="69"/>
        <v>Yes</v>
      </c>
      <c r="AW457" s="68" t="e">
        <f>IF(INDEX(DropDowns!$E$3:$E$336,MATCH("*"&amp;$AF457&amp;"*",$AF$2:$AF$651,0))="","",INDEX(DropDowns!$E$3:$E$336,MATCH("*"&amp;$AF457&amp;"*",$AF$2:$AF$651,0)))</f>
        <v>#REF!</v>
      </c>
      <c r="AX457" s="68" t="e">
        <f>IF(INDEX(DropDowns!$E$3:$E$336,MATCH("*"&amp;$AG457&amp;"*",$AG$2:$AG$651,0))="","",INDEX(DropDowns!$E$3:$E$336,MATCH("*"&amp;$AG457&amp;"*",$AG$2:$AG$651,0)))</f>
        <v>#REF!</v>
      </c>
      <c r="AY457" s="48" t="str">
        <f t="shared" si="74"/>
        <v>0475-SUM-KR-0008</v>
      </c>
      <c r="AZ457" s="48" t="str">
        <f t="shared" si="75"/>
        <v>Letitia Sumlin</v>
      </c>
      <c r="BA457" s="48" t="str">
        <f>$AZ457&amp;COUNTIF($AZ457:$AZ$651,$AZ457)</f>
        <v>Letitia Sumlin1</v>
      </c>
      <c r="BB457" s="68" t="str">
        <f>IF(INDEX('AAYME 2021_List'!$B$3:$B$311,MATCH($A457,'AAYME 2021_List'!$A$3:$A$311,0))="Yes","Yes","No")</f>
        <v>No</v>
      </c>
      <c r="BC457" s="48" t="str">
        <f>IF(INDEX('AAYME 2021_List'!$A$3:$A$311,MATCH($A457,'AAYME 2021_List'!$A$3:$A$311,0))=$A457,INDEX('AAYME 2021_List'!$C$3:$C$311,MATCH($A457,'AAYME 2021_List'!$A$3:$A$311,0)),"")</f>
        <v>03-Missing/Invalid transcript info</v>
      </c>
    </row>
    <row r="458" spans="1:55" x14ac:dyDescent="0.3">
      <c r="A458" s="48"/>
      <c r="B458" s="8">
        <v>476</v>
      </c>
      <c r="C458" s="143" t="s">
        <v>6070</v>
      </c>
      <c r="D458" s="143" t="s">
        <v>6071</v>
      </c>
      <c r="E458" s="143" t="s">
        <v>335</v>
      </c>
      <c r="F458" s="143" t="s">
        <v>170</v>
      </c>
      <c r="G458" s="8" t="s">
        <v>6072</v>
      </c>
      <c r="H458" s="8">
        <v>2283460222</v>
      </c>
      <c r="I458" s="143" t="s">
        <v>376</v>
      </c>
      <c r="J458" s="143" t="s">
        <v>6073</v>
      </c>
      <c r="K458" s="143" t="s">
        <v>6074</v>
      </c>
      <c r="L458" s="8" t="s">
        <v>6075</v>
      </c>
      <c r="M458" s="8" t="s">
        <v>6071</v>
      </c>
      <c r="N458" s="8" t="s">
        <v>6076</v>
      </c>
      <c r="O458" s="8">
        <v>2283140994</v>
      </c>
      <c r="P458" s="143" t="s">
        <v>441</v>
      </c>
      <c r="Q458" s="143" t="s">
        <v>441</v>
      </c>
      <c r="R458" s="8" t="s">
        <v>6077</v>
      </c>
      <c r="T458" s="143" t="s">
        <v>6074</v>
      </c>
      <c r="U458" s="143" t="s">
        <v>6074</v>
      </c>
      <c r="V458" s="8" t="s">
        <v>488</v>
      </c>
      <c r="W458" s="8">
        <v>39571</v>
      </c>
      <c r="X458" s="8" t="s">
        <v>348</v>
      </c>
      <c r="Y458" s="143" t="s">
        <v>6078</v>
      </c>
      <c r="Z458" s="8" t="s">
        <v>2114</v>
      </c>
      <c r="AB458" s="8" t="s">
        <v>2115</v>
      </c>
      <c r="AE458" s="233" t="s">
        <v>50</v>
      </c>
      <c r="AF458" s="8" t="s">
        <v>6079</v>
      </c>
      <c r="AG458" s="8" t="s">
        <v>6080</v>
      </c>
      <c r="AI458" s="8" t="s">
        <v>2165</v>
      </c>
      <c r="AJ458" s="8" t="s">
        <v>6081</v>
      </c>
      <c r="AL458" s="48" t="str">
        <f>IF($U458="","",IF(RIGHT($U458,4)=", MS",INDEX(DropDowns!$G$4:$G$1251,MATCH(TRIM($U458),DropDowns!$F$4:$F$1251,0)),INDEX(DropDowns!$G$4:$G$1251,MATCH(TRIM($U458)&amp;", MS",DropDowns!$F$4:$F$1251,0))))</f>
        <v>Harrison</v>
      </c>
      <c r="AM458" s="48" t="s">
        <v>2130</v>
      </c>
      <c r="AN458" s="48" t="str">
        <f t="shared" si="70"/>
        <v>Kamaiyah|Pruitt|kamaiyahpruitt24@pirates.pc.k12.ms.us|9</v>
      </c>
      <c r="AO458" s="48" t="str">
        <f t="shared" si="71"/>
        <v>Kamaiyah|Pruitt|9</v>
      </c>
      <c r="AP458" s="48" t="e">
        <f>INDEX(Transcripts_2021!$V$2:$V$324,MATCH($AN458,Transcripts_2021!$V$2:$V$324,0))</f>
        <v>#N/A</v>
      </c>
      <c r="AQ458" s="48" t="e">
        <f>INDEX(Transcripts_2021!$W$2:$W$324,MATCH($AO458,Transcripts_2021!$W$2:$W$324,0))</f>
        <v>#N/A</v>
      </c>
      <c r="AR458" s="68" t="e">
        <f t="shared" si="72"/>
        <v>#N/A</v>
      </c>
      <c r="AS458" s="68" t="e">
        <f t="shared" si="73"/>
        <v>#N/A</v>
      </c>
      <c r="AT458" s="48" t="str">
        <f t="shared" si="68"/>
        <v>0476</v>
      </c>
      <c r="AU458" s="48" t="e">
        <f>INDEX(Transcripts_2021!$AC$2:$AC$324,MATCH($AO458,Transcripts_2021!$W$2:$W$324,0))</f>
        <v>#N/A</v>
      </c>
      <c r="AV458" s="68" t="str">
        <f t="shared" si="69"/>
        <v>No</v>
      </c>
      <c r="AW458" s="68" t="e">
        <f>IF(INDEX(DropDowns!$E$3:$E$336,MATCH("*"&amp;$AF458&amp;"*",$AF$2:$AF$651,0))="","",INDEX(DropDowns!$E$3:$E$336,MATCH("*"&amp;$AF458&amp;"*",$AF$2:$AF$651,0)))</f>
        <v>#REF!</v>
      </c>
      <c r="AX458" s="68" t="e">
        <f>IF(INDEX(DropDowns!$E$3:$E$336,MATCH("*"&amp;$AG458&amp;"*",$AG$2:$AG$651,0))="","",INDEX(DropDowns!$E$3:$E$336,MATCH("*"&amp;$AG458&amp;"*",$AG$2:$AG$651,0)))</f>
        <v>#REF!</v>
      </c>
      <c r="AY458" s="48" t="e">
        <f t="shared" si="74"/>
        <v>#N/A</v>
      </c>
      <c r="AZ458" s="48" t="str">
        <f t="shared" si="75"/>
        <v>Alisha Pruitt</v>
      </c>
      <c r="BA458" s="48" t="str">
        <f>$AZ458&amp;COUNTIF($AZ458:$AZ$651,$AZ458)</f>
        <v>Alisha Pruitt1</v>
      </c>
      <c r="BB458" s="68" t="e">
        <f>IF(INDEX('AAYME 2021_List'!$B$3:$B$311,MATCH($A458,'AAYME 2021_List'!$A$3:$A$311,0))="Yes","Yes","No")</f>
        <v>#N/A</v>
      </c>
      <c r="BC458" s="8" t="s">
        <v>2131</v>
      </c>
    </row>
    <row r="459" spans="1:55" x14ac:dyDescent="0.3">
      <c r="A459" s="48"/>
      <c r="B459" s="8">
        <v>477</v>
      </c>
      <c r="C459" s="143" t="s">
        <v>579</v>
      </c>
      <c r="D459" s="143" t="s">
        <v>3685</v>
      </c>
      <c r="E459" s="143" t="s">
        <v>335</v>
      </c>
      <c r="F459" s="143" t="s">
        <v>170</v>
      </c>
      <c r="G459" s="8" t="s">
        <v>6082</v>
      </c>
      <c r="H459" s="8">
        <v>6015404115</v>
      </c>
      <c r="I459" s="143" t="s">
        <v>401</v>
      </c>
      <c r="J459" s="143" t="s">
        <v>2435</v>
      </c>
      <c r="K459" s="143" t="s">
        <v>345</v>
      </c>
      <c r="L459" s="8" t="s">
        <v>6083</v>
      </c>
      <c r="M459" s="8" t="s">
        <v>3685</v>
      </c>
      <c r="N459" s="8" t="s">
        <v>6082</v>
      </c>
      <c r="O459" s="8">
        <v>6015404115</v>
      </c>
      <c r="P459" s="143" t="s">
        <v>2112</v>
      </c>
      <c r="Q459" s="143"/>
      <c r="R459" s="8" t="s">
        <v>6084</v>
      </c>
      <c r="T459" s="143" t="s">
        <v>2438</v>
      </c>
      <c r="U459" s="143" t="s">
        <v>2438</v>
      </c>
      <c r="V459" s="8" t="s">
        <v>488</v>
      </c>
      <c r="W459" s="8">
        <v>39056</v>
      </c>
      <c r="X459" s="8" t="s">
        <v>348</v>
      </c>
      <c r="Y459" s="143" t="s">
        <v>209</v>
      </c>
      <c r="Z459" s="8" t="s">
        <v>2114</v>
      </c>
      <c r="AE459" s="233" t="s">
        <v>49</v>
      </c>
      <c r="AF459" s="8" t="s">
        <v>6085</v>
      </c>
      <c r="AG459" s="8" t="s">
        <v>533</v>
      </c>
      <c r="AH459" s="8" t="s">
        <v>533</v>
      </c>
      <c r="AI459" s="8" t="s">
        <v>442</v>
      </c>
      <c r="AJ459" s="8" t="s">
        <v>533</v>
      </c>
      <c r="AL459" s="48" t="str">
        <f>IF($U459="","",IF(RIGHT($U459,4)=", MS",INDEX(DropDowns!$G$4:$G$1251,MATCH(TRIM($U459),DropDowns!$F$4:$F$1251,0)),INDEX(DropDowns!$G$4:$G$1251,MATCH(TRIM($U459)&amp;", MS",DropDowns!$F$4:$F$1251,0))))</f>
        <v>Hinds</v>
      </c>
      <c r="AM459" s="48" t="s">
        <v>2130</v>
      </c>
      <c r="AN459" s="48" t="str">
        <f t="shared" si="70"/>
        <v>Madison|Gordon|nikkidg28@yahoo.com|8</v>
      </c>
      <c r="AO459" s="48" t="str">
        <f t="shared" si="71"/>
        <v>Madison|Gordon|8</v>
      </c>
      <c r="AP459" s="48" t="e">
        <f>INDEX(Transcripts_2021!$V$2:$V$324,MATCH($AN459,Transcripts_2021!$V$2:$V$324,0))</f>
        <v>#N/A</v>
      </c>
      <c r="AQ459" s="48" t="e">
        <f>INDEX(Transcripts_2021!$W$2:$W$324,MATCH($AO459,Transcripts_2021!$W$2:$W$324,0))</f>
        <v>#N/A</v>
      </c>
      <c r="AR459" s="68" t="e">
        <f t="shared" si="72"/>
        <v>#N/A</v>
      </c>
      <c r="AS459" s="68" t="e">
        <f t="shared" si="73"/>
        <v>#N/A</v>
      </c>
      <c r="AT459" s="48" t="str">
        <f t="shared" si="68"/>
        <v>0477</v>
      </c>
      <c r="AU459" s="48" t="e">
        <f>INDEX(Transcripts_2021!$AC$2:$AC$324,MATCH($AO459,Transcripts_2021!$W$2:$W$324,0))</f>
        <v>#N/A</v>
      </c>
      <c r="AV459" s="70" t="str">
        <f t="shared" si="69"/>
        <v>Yes</v>
      </c>
      <c r="AW459" s="68" t="e">
        <f>IF(INDEX(DropDowns!$E$3:$E$336,MATCH("*"&amp;$AF459&amp;"*",$AF$2:$AF$651,0))="","",INDEX(DropDowns!$E$3:$E$336,MATCH("*"&amp;$AF459&amp;"*",$AF$2:$AF$651,0)))</f>
        <v>#REF!</v>
      </c>
      <c r="AX459" s="68" t="str">
        <f>IF(INDEX(DropDowns!$E$3:$E$336,MATCH("*"&amp;$AG459&amp;"*",$AG$2:$AG$651,0))="","",INDEX(DropDowns!$E$3:$E$336,MATCH("*"&amp;$AG459&amp;"*",$AG$2:$AG$651,0)))</f>
        <v>Agricultural</v>
      </c>
      <c r="AY459" s="48" t="e">
        <f t="shared" si="74"/>
        <v>#N/A</v>
      </c>
      <c r="AZ459" s="48" t="str">
        <f t="shared" si="75"/>
        <v>Dominique Gordon</v>
      </c>
      <c r="BA459" s="48" t="str">
        <f>$AZ459&amp;COUNTIF($AZ459:$AZ$651,$AZ459)</f>
        <v>Dominique Gordon1</v>
      </c>
      <c r="BB459" s="68" t="e">
        <f>IF(INDEX('AAYME 2021_List'!$B$3:$B$311,MATCH($A459,'AAYME 2021_List'!$A$3:$A$311,0))="Yes","Yes","No")</f>
        <v>#N/A</v>
      </c>
      <c r="BC459" s="8" t="s">
        <v>2131</v>
      </c>
    </row>
    <row r="460" spans="1:55" x14ac:dyDescent="0.3">
      <c r="A460" s="48"/>
      <c r="B460" s="8">
        <v>478</v>
      </c>
      <c r="C460" s="143" t="s">
        <v>6086</v>
      </c>
      <c r="D460" s="143" t="s">
        <v>1408</v>
      </c>
      <c r="E460" s="143" t="s">
        <v>335</v>
      </c>
      <c r="F460" s="143" t="s">
        <v>169</v>
      </c>
      <c r="G460" s="8" t="s">
        <v>6087</v>
      </c>
      <c r="I460" s="143" t="s">
        <v>376</v>
      </c>
      <c r="J460" s="143" t="s">
        <v>5154</v>
      </c>
      <c r="K460" s="143" t="s">
        <v>3917</v>
      </c>
      <c r="L460" s="8" t="s">
        <v>6088</v>
      </c>
      <c r="M460" s="8" t="s">
        <v>6089</v>
      </c>
      <c r="N460" s="8" t="s">
        <v>6090</v>
      </c>
      <c r="O460" s="8">
        <v>7692319079</v>
      </c>
      <c r="P460" s="143" t="s">
        <v>2112</v>
      </c>
      <c r="Q460" s="143" t="s">
        <v>394</v>
      </c>
      <c r="R460" s="8" t="s">
        <v>6091</v>
      </c>
      <c r="T460" s="143" t="s">
        <v>229</v>
      </c>
      <c r="U460" s="143" t="s">
        <v>229</v>
      </c>
      <c r="V460" s="8" t="s">
        <v>488</v>
      </c>
      <c r="W460" s="8">
        <v>39110</v>
      </c>
      <c r="X460" s="8" t="s">
        <v>348</v>
      </c>
      <c r="Y460" s="143" t="s">
        <v>229</v>
      </c>
      <c r="Z460" s="8" t="s">
        <v>2114</v>
      </c>
      <c r="AB460" s="8" t="s">
        <v>2115</v>
      </c>
      <c r="AE460" s="233" t="s">
        <v>51</v>
      </c>
      <c r="AF460" s="8" t="s">
        <v>6092</v>
      </c>
      <c r="AG460" s="8" t="s">
        <v>6093</v>
      </c>
      <c r="AH460" s="8" t="s">
        <v>6094</v>
      </c>
      <c r="AI460" s="8" t="s">
        <v>442</v>
      </c>
      <c r="AL460" s="48" t="str">
        <f>IF($U460="","",IF(RIGHT($U460,4)=", MS",INDEX(DropDowns!$G$4:$G$1251,MATCH(TRIM($U460),DropDowns!$F$4:$F$1251,0)),INDEX(DropDowns!$G$4:$G$1251,MATCH(TRIM($U460)&amp;", MS",DropDowns!$F$4:$F$1251,0))))</f>
        <v>Madison</v>
      </c>
      <c r="AM460" s="48" t="s">
        <v>2130</v>
      </c>
      <c r="AN460" s="48" t="str">
        <f t="shared" si="70"/>
        <v>Damien|Jordan|djordan06232006@gmail.com|9</v>
      </c>
      <c r="AO460" s="48" t="str">
        <f t="shared" si="71"/>
        <v>Damien|Jordan|9</v>
      </c>
      <c r="AP460" s="48" t="e">
        <f>INDEX(Transcripts_2021!$V$2:$V$324,MATCH($AN460,Transcripts_2021!$V$2:$V$324,0))</f>
        <v>#N/A</v>
      </c>
      <c r="AQ460" s="48" t="e">
        <f>INDEX(Transcripts_2021!$W$2:$W$324,MATCH($AO460,Transcripts_2021!$W$2:$W$324,0))</f>
        <v>#N/A</v>
      </c>
      <c r="AR460" s="68" t="e">
        <f t="shared" si="72"/>
        <v>#N/A</v>
      </c>
      <c r="AS460" s="68" t="e">
        <f t="shared" si="73"/>
        <v>#N/A</v>
      </c>
      <c r="AT460" s="48" t="str">
        <f t="shared" si="68"/>
        <v>0478</v>
      </c>
      <c r="AU460" s="48" t="e">
        <f>INDEX(Transcripts_2021!$AC$2:$AC$324,MATCH($AO460,Transcripts_2021!$W$2:$W$324,0))</f>
        <v>#N/A</v>
      </c>
      <c r="AV460" s="68" t="str">
        <f t="shared" si="69"/>
        <v>Yes</v>
      </c>
      <c r="AW460" s="68" t="e">
        <f>IF(INDEX(DropDowns!$E$3:$E$336,MATCH("*"&amp;$AF460&amp;"*",$AF$2:$AF$651,0))="","",INDEX(DropDowns!$E$3:$E$336,MATCH("*"&amp;$AF460&amp;"*",$AF$2:$AF$651,0)))</f>
        <v>#REF!</v>
      </c>
      <c r="AX460" s="68" t="e">
        <f>IF(INDEX(DropDowns!$E$3:$E$336,MATCH("*"&amp;$AG460&amp;"*",$AG$2:$AG$651,0))="","",INDEX(DropDowns!$E$3:$E$336,MATCH("*"&amp;$AG460&amp;"*",$AG$2:$AG$651,0)))</f>
        <v>#REF!</v>
      </c>
      <c r="AY460" s="48" t="e">
        <f t="shared" si="74"/>
        <v>#N/A</v>
      </c>
      <c r="AZ460" s="48" t="str">
        <f t="shared" si="75"/>
        <v>Portia Collier</v>
      </c>
      <c r="BA460" s="48" t="str">
        <f>$AZ460&amp;COUNTIF($AZ460:$AZ$651,$AZ460)</f>
        <v>Portia Collier2</v>
      </c>
      <c r="BB460" s="68" t="e">
        <f>IF(INDEX('AAYME 2021_List'!$B$3:$B$311,MATCH($A460,'AAYME 2021_List'!$A$3:$A$311,0))="Yes","Yes","No")</f>
        <v>#N/A</v>
      </c>
      <c r="BC460" s="8" t="s">
        <v>2131</v>
      </c>
    </row>
    <row r="461" spans="1:55" x14ac:dyDescent="0.3">
      <c r="A461" s="48"/>
      <c r="B461" s="8">
        <v>479</v>
      </c>
      <c r="C461" s="143" t="s">
        <v>6095</v>
      </c>
      <c r="D461" s="143" t="s">
        <v>1408</v>
      </c>
      <c r="E461" s="143" t="s">
        <v>335</v>
      </c>
      <c r="F461" s="143" t="s">
        <v>170</v>
      </c>
      <c r="G461" s="8" t="s">
        <v>6096</v>
      </c>
      <c r="I461" s="143" t="s">
        <v>340</v>
      </c>
      <c r="J461" s="143" t="s">
        <v>4531</v>
      </c>
      <c r="K461" s="143" t="s">
        <v>3917</v>
      </c>
      <c r="L461" s="8" t="s">
        <v>6088</v>
      </c>
      <c r="M461" s="8" t="s">
        <v>6089</v>
      </c>
      <c r="N461" s="8" t="s">
        <v>6090</v>
      </c>
      <c r="O461" s="8">
        <v>7692319079</v>
      </c>
      <c r="P461" s="143" t="s">
        <v>2112</v>
      </c>
      <c r="Q461" s="143" t="s">
        <v>394</v>
      </c>
      <c r="R461" s="8" t="s">
        <v>6091</v>
      </c>
      <c r="T461" s="143" t="s">
        <v>229</v>
      </c>
      <c r="U461" s="143" t="s">
        <v>229</v>
      </c>
      <c r="V461" s="8" t="s">
        <v>488</v>
      </c>
      <c r="W461" s="8">
        <v>39110</v>
      </c>
      <c r="X461" s="8" t="s">
        <v>348</v>
      </c>
      <c r="Y461" s="143" t="s">
        <v>229</v>
      </c>
      <c r="Z461" s="8" t="s">
        <v>2114</v>
      </c>
      <c r="AB461" s="8" t="s">
        <v>2115</v>
      </c>
      <c r="AE461" s="233" t="s">
        <v>50</v>
      </c>
      <c r="AF461" s="8" t="s">
        <v>6097</v>
      </c>
      <c r="AG461" s="8" t="s">
        <v>6098</v>
      </c>
      <c r="AI461" s="8" t="s">
        <v>442</v>
      </c>
      <c r="AL461" s="48" t="str">
        <f>IF($U461="","",IF(RIGHT($U461,4)=", MS",INDEX(DropDowns!$G$4:$G$1251,MATCH(TRIM($U461),DropDowns!$F$4:$F$1251,0)),INDEX(DropDowns!$G$4:$G$1251,MATCH(TRIM($U461)&amp;", MS",DropDowns!$F$4:$F$1251,0))))</f>
        <v>Madison</v>
      </c>
      <c r="AM461" s="48" t="s">
        <v>2130</v>
      </c>
      <c r="AN461" s="48" t="str">
        <f t="shared" si="70"/>
        <v>Tania|Jordan|njelle2007@gmail.com|7</v>
      </c>
      <c r="AO461" s="48" t="str">
        <f t="shared" si="71"/>
        <v>Tania|Jordan|7</v>
      </c>
      <c r="AP461" s="48" t="e">
        <f>INDEX(Transcripts_2021!$V$2:$V$324,MATCH($AN461,Transcripts_2021!$V$2:$V$324,0))</f>
        <v>#N/A</v>
      </c>
      <c r="AQ461" s="48" t="e">
        <f>INDEX(Transcripts_2021!$W$2:$W$324,MATCH($AO461,Transcripts_2021!$W$2:$W$324,0))</f>
        <v>#N/A</v>
      </c>
      <c r="AR461" s="68" t="e">
        <f t="shared" si="72"/>
        <v>#N/A</v>
      </c>
      <c r="AS461" s="68" t="e">
        <f t="shared" si="73"/>
        <v>#N/A</v>
      </c>
      <c r="AT461" s="48" t="str">
        <f t="shared" si="68"/>
        <v>0479</v>
      </c>
      <c r="AU461" s="48" t="e">
        <f>INDEX(Transcripts_2021!$AC$2:$AC$324,MATCH($AO461,Transcripts_2021!$W$2:$W$324,0))</f>
        <v>#N/A</v>
      </c>
      <c r="AV461" s="68" t="str">
        <f t="shared" si="69"/>
        <v>Yes</v>
      </c>
      <c r="AW461" s="68" t="e">
        <f>IF(INDEX(DropDowns!$E$3:$E$336,MATCH("*"&amp;$AF461&amp;"*",$AF$2:$AF$651,0))="","",INDEX(DropDowns!$E$3:$E$336,MATCH("*"&amp;$AF461&amp;"*",$AF$2:$AF$651,0)))</f>
        <v>#VALUE!</v>
      </c>
      <c r="AX461" s="68" t="e">
        <f>IF(INDEX(DropDowns!$E$3:$E$336,MATCH("*"&amp;$AG461&amp;"*",$AG$2:$AG$651,0))="","",INDEX(DropDowns!$E$3:$E$336,MATCH("*"&amp;$AG461&amp;"*",$AG$2:$AG$651,0)))</f>
        <v>#REF!</v>
      </c>
      <c r="AY461" s="48" t="e">
        <f t="shared" si="74"/>
        <v>#N/A</v>
      </c>
      <c r="AZ461" s="48" t="str">
        <f t="shared" si="75"/>
        <v>Portia Collier</v>
      </c>
      <c r="BA461" s="48" t="str">
        <f>$AZ461&amp;COUNTIF($AZ461:$AZ$651,$AZ461)</f>
        <v>Portia Collier1</v>
      </c>
      <c r="BB461" s="68" t="e">
        <f>IF(INDEX('AAYME 2021_List'!$B$3:$B$311,MATCH($A461,'AAYME 2021_List'!$A$3:$A$311,0))="Yes","Yes","No")</f>
        <v>#N/A</v>
      </c>
      <c r="BC461" s="8" t="s">
        <v>2131</v>
      </c>
    </row>
    <row r="462" spans="1:55" x14ac:dyDescent="0.3">
      <c r="A462" s="48" t="str">
        <f>$AT462&amp;"-"&amp;UPPER(LEFT($D462,3))&amp;"-"&amp;UPPER(LEFT($C462,2))&amp;"-"&amp;$AU462</f>
        <v>0480-GRA-J’-0128</v>
      </c>
      <c r="B462" s="8">
        <v>480</v>
      </c>
      <c r="C462" s="143" t="s">
        <v>6099</v>
      </c>
      <c r="D462" s="143" t="s">
        <v>6100</v>
      </c>
      <c r="E462" s="143" t="s">
        <v>335</v>
      </c>
      <c r="F462" s="143" t="s">
        <v>169</v>
      </c>
      <c r="G462" s="8" t="s">
        <v>6101</v>
      </c>
      <c r="H462" s="8">
        <v>6015721955</v>
      </c>
      <c r="I462" s="143" t="s">
        <v>401</v>
      </c>
      <c r="J462" s="143" t="s">
        <v>6102</v>
      </c>
      <c r="K462" s="143" t="s">
        <v>6103</v>
      </c>
      <c r="L462" s="8" t="s">
        <v>6104</v>
      </c>
      <c r="M462" s="8" t="s">
        <v>6105</v>
      </c>
      <c r="N462" s="8" t="s">
        <v>6101</v>
      </c>
      <c r="O462" s="8">
        <v>6015721955</v>
      </c>
      <c r="P462" s="143" t="s">
        <v>2112</v>
      </c>
      <c r="Q462" s="143" t="s">
        <v>394</v>
      </c>
      <c r="R462" s="8" t="s">
        <v>6106</v>
      </c>
      <c r="T462" s="143" t="s">
        <v>1731</v>
      </c>
      <c r="U462" s="143" t="s">
        <v>1731</v>
      </c>
      <c r="V462" s="8" t="s">
        <v>488</v>
      </c>
      <c r="W462" s="8">
        <v>39042</v>
      </c>
      <c r="X462" s="8" t="s">
        <v>348</v>
      </c>
      <c r="Y462" s="143" t="s">
        <v>2475</v>
      </c>
      <c r="Z462" s="8" t="s">
        <v>2114</v>
      </c>
      <c r="AB462" s="8" t="s">
        <v>2115</v>
      </c>
      <c r="AE462" s="233" t="s">
        <v>48</v>
      </c>
      <c r="AF462" s="8" t="s">
        <v>6107</v>
      </c>
      <c r="AG462" s="8" t="s">
        <v>6108</v>
      </c>
      <c r="AH462" s="8" t="s">
        <v>6109</v>
      </c>
      <c r="AI462" s="8" t="s">
        <v>2165</v>
      </c>
      <c r="AL462" s="48" t="str">
        <f>IF($U462="","",IF(RIGHT($U462,4)=", MS",INDEX(DropDowns!$G$4:$G$1251,MATCH(TRIM($U462),DropDowns!$F$4:$F$1251,0)),INDEX(DropDowns!$G$4:$G$1251,MATCH(TRIM($U462)&amp;", MS",DropDowns!$F$4:$F$1251,0))))</f>
        <v>Rankin</v>
      </c>
      <c r="AM462" s="48" t="str">
        <f>IF(INDEX('AAYME 2021_List'!$A$3:$A$311,MATCH($A462,'AAYME 2021_List'!$A$3:$A$311,0))=$A462,INDEX('AAYME 2021_List'!$AC$3:$AC$311,MATCH($A462,'AAYME 2021_List'!$A$3:$A$311,0)),"")</f>
        <v>Rankin</v>
      </c>
      <c r="AN462" s="48" t="str">
        <f t="shared" si="70"/>
        <v>J’Lil|Grady|thefullers2015@hotmail.com|8</v>
      </c>
      <c r="AO462" s="48" t="str">
        <f t="shared" si="71"/>
        <v>J’Lil|Grady|8</v>
      </c>
      <c r="AP462" s="48" t="str">
        <f>INDEX(Transcripts_2021!$V$2:$V$324,MATCH($AN462,Transcripts_2021!$V$2:$V$324,0))</f>
        <v>J’Lil|Grady|thefullers2015@hotmail.com|8</v>
      </c>
      <c r="AQ462" s="48" t="str">
        <f>INDEX(Transcripts_2021!$W$2:$W$324,MATCH($AO462,Transcripts_2021!$W$2:$W$324,0))</f>
        <v>J’Lil|Grady|8</v>
      </c>
      <c r="AR462" s="68" t="str">
        <f t="shared" si="72"/>
        <v>Yes</v>
      </c>
      <c r="AS462" s="68" t="str">
        <f t="shared" si="73"/>
        <v>Yes</v>
      </c>
      <c r="AT462" s="48" t="str">
        <f t="shared" si="68"/>
        <v>0480</v>
      </c>
      <c r="AU462" s="48" t="str">
        <f>INDEX(Transcripts_2021!$AC$2:$AC$324,MATCH($AO462,Transcripts_2021!$W$2:$W$324,0))</f>
        <v>0128</v>
      </c>
      <c r="AV462" s="68" t="str">
        <f t="shared" si="69"/>
        <v>Yes</v>
      </c>
      <c r="AW462" s="68" t="e">
        <f>IF(INDEX(DropDowns!$E$3:$E$336,MATCH("*"&amp;$AF462&amp;"*",$AF$2:$AF$651,0))="","",INDEX(DropDowns!$E$3:$E$336,MATCH("*"&amp;$AF462&amp;"*",$AF$2:$AF$651,0)))</f>
        <v>#REF!</v>
      </c>
      <c r="AX462" s="68" t="e">
        <f>IF(INDEX(DropDowns!$E$3:$E$336,MATCH("*"&amp;$AG462&amp;"*",$AG$2:$AG$651,0))="","",INDEX(DropDowns!$E$3:$E$336,MATCH("*"&amp;$AG462&amp;"*",$AG$2:$AG$651,0)))</f>
        <v>#REF!</v>
      </c>
      <c r="AY462" s="48" t="str">
        <f t="shared" si="74"/>
        <v>0480-GRA-J’-0128</v>
      </c>
      <c r="AZ462" s="48" t="str">
        <f t="shared" si="75"/>
        <v>Alillian Grady fuller</v>
      </c>
      <c r="BA462" s="48" t="str">
        <f>$AZ462&amp;COUNTIF($AZ462:$AZ$651,$AZ462)</f>
        <v>Alillian Grady fuller1</v>
      </c>
      <c r="BB462" s="68" t="str">
        <f>IF(INDEX('AAYME 2021_List'!$B$3:$B$311,MATCH($A462,'AAYME 2021_List'!$A$3:$A$311,0))="Yes","Yes","No")</f>
        <v>Yes</v>
      </c>
      <c r="BC462" s="48" t="str">
        <f>IF(INDEX('AAYME 2021_List'!$A$3:$A$311,MATCH($A462,'AAYME 2021_List'!$A$3:$A$311,0))=$A462,INDEX('AAYME 2021_List'!$C$3:$C$311,MATCH($A462,'AAYME 2021_List'!$A$3:$A$311,0)),"")</f>
        <v>06-Finalist</v>
      </c>
    </row>
    <row r="463" spans="1:55" x14ac:dyDescent="0.3">
      <c r="A463" s="48" t="str">
        <f>$AT463&amp;"-"&amp;UPPER(LEFT($D463,3))&amp;"-"&amp;UPPER(LEFT($C463,2))&amp;"-"&amp;$AU463</f>
        <v>0481-STA-TR-0012</v>
      </c>
      <c r="B463" s="8">
        <v>481</v>
      </c>
      <c r="C463" s="143" t="s">
        <v>6110</v>
      </c>
      <c r="D463" s="143" t="s">
        <v>6111</v>
      </c>
      <c r="E463" s="143" t="s">
        <v>335</v>
      </c>
      <c r="F463" s="143" t="s">
        <v>170</v>
      </c>
      <c r="G463" s="8" t="s">
        <v>6112</v>
      </c>
      <c r="I463" s="143" t="s">
        <v>401</v>
      </c>
      <c r="J463" s="143" t="s">
        <v>1729</v>
      </c>
      <c r="K463" s="143" t="s">
        <v>245</v>
      </c>
      <c r="L463" s="8" t="s">
        <v>5006</v>
      </c>
      <c r="M463" s="8" t="s">
        <v>6113</v>
      </c>
      <c r="N463" s="8" t="s">
        <v>6114</v>
      </c>
      <c r="O463" s="8">
        <v>6015024416</v>
      </c>
      <c r="P463" s="143" t="s">
        <v>2159</v>
      </c>
      <c r="Q463" s="143" t="s">
        <v>43</v>
      </c>
      <c r="R463" s="8" t="s">
        <v>6115</v>
      </c>
      <c r="T463" s="143" t="s">
        <v>1057</v>
      </c>
      <c r="U463" s="143" t="s">
        <v>1057</v>
      </c>
      <c r="V463" s="8" t="s">
        <v>488</v>
      </c>
      <c r="W463" s="8">
        <v>39042</v>
      </c>
      <c r="X463" s="8" t="s">
        <v>348</v>
      </c>
      <c r="Y463" s="143" t="s">
        <v>245</v>
      </c>
      <c r="Z463" s="8" t="s">
        <v>2114</v>
      </c>
      <c r="AB463" s="8" t="s">
        <v>2115</v>
      </c>
      <c r="AE463" s="233" t="s">
        <v>49</v>
      </c>
      <c r="AF463" s="8" t="s">
        <v>6116</v>
      </c>
      <c r="AG463" s="8" t="s">
        <v>6117</v>
      </c>
      <c r="AH463" s="8" t="s">
        <v>6118</v>
      </c>
      <c r="AI463" s="8" t="s">
        <v>720</v>
      </c>
      <c r="AL463" s="48" t="str">
        <f>IF($U463="","",IF(RIGHT($U463,4)=", MS",INDEX(DropDowns!$G$4:$G$1251,MATCH(TRIM($U463),DropDowns!$F$4:$F$1251,0)),INDEX(DropDowns!$G$4:$G$1251,MATCH(TRIM($U463)&amp;", MS",DropDowns!$F$4:$F$1251,0))))</f>
        <v>Rankin</v>
      </c>
      <c r="AM463" s="48" t="str">
        <f>IF(INDEX('AAYME 2021_List'!$A$3:$A$311,MATCH($A463,'AAYME 2021_List'!$A$3:$A$311,0))=$A463,INDEX('AAYME 2021_List'!$AC$3:$AC$311,MATCH($A463,'AAYME 2021_List'!$A$3:$A$311,0)),"")</f>
        <v>Rankin</v>
      </c>
      <c r="AN463" s="48" t="str">
        <f t="shared" si="70"/>
        <v>Trinity|Stamps|tri152@students.rcsd.ms|8</v>
      </c>
      <c r="AO463" s="48" t="str">
        <f t="shared" si="71"/>
        <v>Trinity|Stamps|8</v>
      </c>
      <c r="AP463" s="48" t="str">
        <f>INDEX(Transcripts_2021!$V$2:$V$324,MATCH($AN463,Transcripts_2021!$V$2:$V$324,0))</f>
        <v>Trinity|Stamps|tri152@students.rcsd.ms|8</v>
      </c>
      <c r="AQ463" s="48" t="str">
        <f>INDEX(Transcripts_2021!$W$2:$W$324,MATCH($AO463,Transcripts_2021!$W$2:$W$324,0))</f>
        <v>Trinity|Stamps|8</v>
      </c>
      <c r="AR463" s="68" t="str">
        <f t="shared" si="72"/>
        <v>Yes</v>
      </c>
      <c r="AS463" s="68" t="str">
        <f t="shared" si="73"/>
        <v>Yes</v>
      </c>
      <c r="AT463" s="48" t="str">
        <f t="shared" si="68"/>
        <v>0481</v>
      </c>
      <c r="AU463" s="48" t="str">
        <f>INDEX(Transcripts_2021!$AC$2:$AC$324,MATCH($AO463,Transcripts_2021!$W$2:$W$324,0))</f>
        <v>0012</v>
      </c>
      <c r="AV463" s="68" t="str">
        <f t="shared" si="69"/>
        <v>Yes</v>
      </c>
      <c r="AW463" s="68" t="e">
        <f>IF(INDEX(DropDowns!$E$3:$E$336,MATCH("*"&amp;$AF463&amp;"*",$AF$2:$AF$651,0))="","",INDEX(DropDowns!$E$3:$E$336,MATCH("*"&amp;$AF463&amp;"*",$AF$2:$AF$651,0)))</f>
        <v>#REF!</v>
      </c>
      <c r="AX463" s="68" t="e">
        <f>IF(INDEX(DropDowns!$E$3:$E$336,MATCH("*"&amp;$AG463&amp;"*",$AG$2:$AG$651,0))="","",INDEX(DropDowns!$E$3:$E$336,MATCH("*"&amp;$AG463&amp;"*",$AG$2:$AG$651,0)))</f>
        <v>#REF!</v>
      </c>
      <c r="AY463" s="48" t="str">
        <f t="shared" si="74"/>
        <v>0481-STA-TR-0012</v>
      </c>
      <c r="AZ463" s="48" t="str">
        <f t="shared" si="75"/>
        <v>Tiffany Townes</v>
      </c>
      <c r="BA463" s="48" t="str">
        <f>$AZ463&amp;COUNTIF($AZ463:$AZ$651,$AZ463)</f>
        <v>Tiffany Townes1</v>
      </c>
      <c r="BB463" s="68" t="str">
        <f>IF(INDEX('AAYME 2021_List'!$B$3:$B$311,MATCH($A463,'AAYME 2021_List'!$A$3:$A$311,0))="Yes","Yes","No")</f>
        <v>No</v>
      </c>
      <c r="BC463" s="48" t="str">
        <f>IF(INDEX('AAYME 2021_List'!$A$3:$A$311,MATCH($A463,'AAYME 2021_List'!$A$3:$A$311,0))=$A463,INDEX('AAYME 2021_List'!$C$3:$C$311,MATCH($A463,'AAYME 2021_List'!$A$3:$A$311,0)),"")</f>
        <v>99-Not Selected</v>
      </c>
    </row>
    <row r="464" spans="1:55" x14ac:dyDescent="0.3">
      <c r="A464" s="48"/>
      <c r="B464" s="8">
        <v>482</v>
      </c>
      <c r="C464" s="143" t="s">
        <v>5791</v>
      </c>
      <c r="D464" s="143" t="s">
        <v>3728</v>
      </c>
      <c r="E464" s="143" t="s">
        <v>335</v>
      </c>
      <c r="F464" s="143" t="s">
        <v>170</v>
      </c>
      <c r="I464" s="143" t="s">
        <v>401</v>
      </c>
      <c r="J464" s="143" t="s">
        <v>6119</v>
      </c>
      <c r="K464" s="143" t="s">
        <v>2475</v>
      </c>
      <c r="L464" s="8" t="s">
        <v>6120</v>
      </c>
      <c r="M464" s="8" t="s">
        <v>2600</v>
      </c>
      <c r="N464" s="8" t="s">
        <v>6121</v>
      </c>
      <c r="O464" s="8">
        <v>6015913923</v>
      </c>
      <c r="P464" s="143" t="s">
        <v>2112</v>
      </c>
      <c r="Q464" s="143" t="s">
        <v>394</v>
      </c>
      <c r="R464" s="8" t="s">
        <v>6122</v>
      </c>
      <c r="T464" s="143" t="s">
        <v>1731</v>
      </c>
      <c r="U464" s="143" t="s">
        <v>1731</v>
      </c>
      <c r="V464" s="8" t="s">
        <v>488</v>
      </c>
      <c r="W464" s="8">
        <v>39047</v>
      </c>
      <c r="X464" s="8" t="s">
        <v>348</v>
      </c>
      <c r="Y464" s="143" t="s">
        <v>245</v>
      </c>
      <c r="Z464" s="8" t="s">
        <v>2114</v>
      </c>
      <c r="AE464" s="233" t="s">
        <v>49</v>
      </c>
      <c r="AF464" s="8" t="s">
        <v>6123</v>
      </c>
      <c r="AH464" s="8" t="s">
        <v>6124</v>
      </c>
      <c r="AI464" s="8" t="s">
        <v>442</v>
      </c>
      <c r="AK464" s="8" t="s">
        <v>6125</v>
      </c>
      <c r="AL464" s="48" t="str">
        <f>IF($U464="","",IF(RIGHT($U464,4)=", MS",INDEX(DropDowns!$G$4:$G$1251,MATCH(TRIM($U464),DropDowns!$F$4:$F$1251,0)),INDEX(DropDowns!$G$4:$G$1251,MATCH(TRIM($U464)&amp;", MS",DropDowns!$F$4:$F$1251,0))))</f>
        <v>Rankin</v>
      </c>
      <c r="AM464" s="48" t="s">
        <v>2130</v>
      </c>
      <c r="AN464" s="48" t="str">
        <f t="shared" si="70"/>
        <v>Jordan|Taylor||8</v>
      </c>
      <c r="AO464" s="48" t="str">
        <f t="shared" si="71"/>
        <v>Jordan|Taylor|8</v>
      </c>
      <c r="AP464" s="48" t="e">
        <f>INDEX(Transcripts_2021!$V$2:$V$324,MATCH($AN464,Transcripts_2021!$V$2:$V$324,0))</f>
        <v>#N/A</v>
      </c>
      <c r="AQ464" s="48" t="e">
        <f>INDEX(Transcripts_2021!$W$2:$W$324,MATCH($AO464,Transcripts_2021!$W$2:$W$324,0))</f>
        <v>#N/A</v>
      </c>
      <c r="AR464" s="68" t="e">
        <f t="shared" si="72"/>
        <v>#N/A</v>
      </c>
      <c r="AS464" s="68" t="e">
        <f t="shared" si="73"/>
        <v>#N/A</v>
      </c>
      <c r="AT464" s="48" t="str">
        <f t="shared" si="68"/>
        <v>0482</v>
      </c>
      <c r="AU464" s="48" t="e">
        <f>INDEX(Transcripts_2021!$AC$2:$AC$324,MATCH($AO464,Transcripts_2021!$W$2:$W$324,0))</f>
        <v>#N/A</v>
      </c>
      <c r="AV464" s="68" t="str">
        <f t="shared" si="69"/>
        <v>Yes</v>
      </c>
      <c r="AW464" s="68" t="e">
        <f>IF(INDEX(DropDowns!$E$3:$E$336,MATCH("*"&amp;$AF464&amp;"*",$AF$2:$AF$651,0))="","",INDEX(DropDowns!$E$3:$E$336,MATCH("*"&amp;$AF464&amp;"*",$AF$2:$AF$651,0)))</f>
        <v>#VALUE!</v>
      </c>
      <c r="AX464" s="68" t="str">
        <f>IF(INDEX(DropDowns!$E$3:$E$336,MATCH("*"&amp;$AG464&amp;"*",$AG$2:$AG$651,0))="","",INDEX(DropDowns!$E$3:$E$336,MATCH("*"&amp;$AG464&amp;"*",$AG$2:$AG$651,0)))</f>
        <v>Acid</v>
      </c>
      <c r="AY464" s="48" t="e">
        <f t="shared" si="74"/>
        <v>#N/A</v>
      </c>
      <c r="AZ464" s="48" t="str">
        <f t="shared" si="75"/>
        <v>Faedell Taylor</v>
      </c>
      <c r="BA464" s="48" t="str">
        <f>$AZ464&amp;COUNTIF($AZ464:$AZ$651,$AZ464)</f>
        <v>Faedell Taylor1</v>
      </c>
      <c r="BB464" s="68" t="e">
        <f>IF(INDEX('AAYME 2021_List'!$B$3:$B$311,MATCH($A464,'AAYME 2021_List'!$A$3:$A$311,0))="Yes","Yes","No")</f>
        <v>#N/A</v>
      </c>
      <c r="BC464" s="8" t="s">
        <v>2131</v>
      </c>
    </row>
    <row r="465" spans="1:55" x14ac:dyDescent="0.3">
      <c r="A465" s="48" t="str">
        <f>$AT465&amp;"-"&amp;UPPER(LEFT($D465,3))&amp;"-"&amp;UPPER(LEFT($C465,2))&amp;"-"&amp;$AU465</f>
        <v>0483-DIX-MA-0199</v>
      </c>
      <c r="B465" s="8">
        <v>483</v>
      </c>
      <c r="C465" s="143" t="s">
        <v>6126</v>
      </c>
      <c r="D465" s="143" t="s">
        <v>523</v>
      </c>
      <c r="E465" s="143" t="s">
        <v>335</v>
      </c>
      <c r="F465" s="143" t="s">
        <v>170</v>
      </c>
      <c r="G465" s="8" t="s">
        <v>6127</v>
      </c>
      <c r="H465" s="8">
        <v>6628970797</v>
      </c>
      <c r="I465" s="143" t="s">
        <v>376</v>
      </c>
      <c r="J465" s="143" t="s">
        <v>5633</v>
      </c>
      <c r="K465" s="143" t="s">
        <v>5634</v>
      </c>
      <c r="L465" s="8" t="s">
        <v>1014</v>
      </c>
      <c r="M465" s="8" t="s">
        <v>523</v>
      </c>
      <c r="N465" s="8" t="s">
        <v>6127</v>
      </c>
      <c r="O465" s="8">
        <v>6622546470</v>
      </c>
      <c r="P465" s="143" t="s">
        <v>2112</v>
      </c>
      <c r="Q465" s="143" t="s">
        <v>43</v>
      </c>
      <c r="R465" s="8" t="s">
        <v>6128</v>
      </c>
      <c r="S465" s="8" t="s">
        <v>6129</v>
      </c>
      <c r="T465" s="143" t="s">
        <v>5638</v>
      </c>
      <c r="U465" s="143" t="s">
        <v>5638</v>
      </c>
      <c r="V465" s="8" t="s">
        <v>488</v>
      </c>
      <c r="W465" s="8">
        <v>38946</v>
      </c>
      <c r="X465" s="8" t="s">
        <v>348</v>
      </c>
      <c r="Y465" s="143" t="s">
        <v>226</v>
      </c>
      <c r="Z465" s="8" t="s">
        <v>2114</v>
      </c>
      <c r="AB465" s="8" t="s">
        <v>2115</v>
      </c>
      <c r="AE465" s="233" t="s">
        <v>49</v>
      </c>
      <c r="AF465" s="8" t="s">
        <v>6130</v>
      </c>
      <c r="AG465" s="8" t="s">
        <v>6131</v>
      </c>
      <c r="AI465" s="8" t="s">
        <v>442</v>
      </c>
      <c r="AJ465" s="8" t="s">
        <v>6132</v>
      </c>
      <c r="AL465" s="48" t="str">
        <f>IF($U465="","",IF(RIGHT($U465,4)=", MS",INDEX(DropDowns!$G$4:$G$1251,MATCH(TRIM($U465),DropDowns!$F$4:$F$1251,0)),INDEX(DropDowns!$G$4:$G$1251,MATCH(TRIM($U465)&amp;", MS",DropDowns!$F$4:$F$1251,0))))</f>
        <v>Leflore</v>
      </c>
      <c r="AM465" s="48" t="str">
        <f>IF(INDEX('AAYME 2021_List'!$A$3:$A$311,MATCH($A465,'AAYME 2021_List'!$A$3:$A$311,0))=$A465,INDEX('AAYME 2021_List'!$AC$3:$AC$311,MATCH($A465,'AAYME 2021_List'!$A$3:$A$311,0)),"")</f>
        <v>Leflore</v>
      </c>
      <c r="AN465" s="48" t="str">
        <f t="shared" si="70"/>
        <v>Markeshia|Dixon|mart501@bellsouth.net|9</v>
      </c>
      <c r="AO465" s="48" t="str">
        <f t="shared" si="71"/>
        <v>Markeshia|Dixon|9</v>
      </c>
      <c r="AP465" s="48" t="str">
        <f>INDEX(Transcripts_2021!$V$2:$V$324,MATCH($AN465,Transcripts_2021!$V$2:$V$324,0))</f>
        <v>Markeshia|Dixon|mart501@bellsouth.net|9</v>
      </c>
      <c r="AQ465" s="48" t="str">
        <f>INDEX(Transcripts_2021!$W$2:$W$324,MATCH($AO465,Transcripts_2021!$W$2:$W$324,0))</f>
        <v>Markeshia|Dixon|9</v>
      </c>
      <c r="AR465" s="68" t="str">
        <f t="shared" si="72"/>
        <v>Yes</v>
      </c>
      <c r="AS465" s="68" t="str">
        <f t="shared" si="73"/>
        <v>Yes</v>
      </c>
      <c r="AT465" s="48" t="str">
        <f t="shared" ref="AT465:AT494" si="76">"0"&amp;TEXT($B465,0)</f>
        <v>0483</v>
      </c>
      <c r="AU465" s="48" t="str">
        <f>INDEX(Transcripts_2021!$AC$2:$AC$324,MATCH($AO465,Transcripts_2021!$W$2:$W$324,0))</f>
        <v>0199</v>
      </c>
      <c r="AV465" s="68" t="str">
        <f t="shared" si="69"/>
        <v>Yes</v>
      </c>
      <c r="AW465" s="68" t="e">
        <f>IF(INDEX(DropDowns!$E$3:$E$336,MATCH("*"&amp;$AF465&amp;"*",$AF$2:$AF$651,0))="","",INDEX(DropDowns!$E$3:$E$336,MATCH("*"&amp;$AF465&amp;"*",$AF$2:$AF$651,0)))</f>
        <v>#REF!</v>
      </c>
      <c r="AX465" s="68" t="e">
        <f>IF(INDEX(DropDowns!$E$3:$E$336,MATCH("*"&amp;$AG465&amp;"*",$AG$2:$AG$651,0))="","",INDEX(DropDowns!$E$3:$E$336,MATCH("*"&amp;$AG465&amp;"*",$AG$2:$AG$651,0)))</f>
        <v>#REF!</v>
      </c>
      <c r="AY465" s="48" t="str">
        <f t="shared" si="74"/>
        <v>0483-DIX-MA-0199</v>
      </c>
      <c r="AZ465" s="48" t="str">
        <f t="shared" si="75"/>
        <v>Angela Dixon</v>
      </c>
      <c r="BA465" s="48" t="str">
        <f>$AZ465&amp;COUNTIF($AZ465:$AZ$651,$AZ465)</f>
        <v>Angela Dixon1</v>
      </c>
      <c r="BB465" s="68" t="str">
        <f>IF(INDEX('AAYME 2021_List'!$B$3:$B$311,MATCH($A465,'AAYME 2021_List'!$A$3:$A$311,0))="Yes","Yes","No")</f>
        <v>No</v>
      </c>
      <c r="BC465" s="48" t="str">
        <f>IF(INDEX('AAYME 2021_List'!$A$3:$A$311,MATCH($A465,'AAYME 2021_List'!$A$3:$A$311,0))=$A465,INDEX('AAYME 2021_List'!$C$3:$C$311,MATCH($A465,'AAYME 2021_List'!$A$3:$A$311,0)),"")</f>
        <v>99-Not Selected</v>
      </c>
    </row>
    <row r="466" spans="1:55" x14ac:dyDescent="0.3">
      <c r="A466" s="48"/>
      <c r="B466" s="8">
        <v>484</v>
      </c>
      <c r="C466" s="143" t="s">
        <v>6133</v>
      </c>
      <c r="D466" s="143" t="s">
        <v>6134</v>
      </c>
      <c r="E466" s="143" t="s">
        <v>335</v>
      </c>
      <c r="F466" s="143" t="s">
        <v>170</v>
      </c>
      <c r="G466" s="8" t="s">
        <v>6135</v>
      </c>
      <c r="H466" s="8">
        <v>2055320369</v>
      </c>
      <c r="I466" s="143" t="s">
        <v>340</v>
      </c>
      <c r="J466" s="143" t="s">
        <v>6136</v>
      </c>
      <c r="K466" s="143" t="s">
        <v>6137</v>
      </c>
      <c r="L466" s="8" t="s">
        <v>6138</v>
      </c>
      <c r="M466" s="8" t="s">
        <v>6134</v>
      </c>
      <c r="N466" s="8" t="s">
        <v>6139</v>
      </c>
      <c r="O466" s="8">
        <v>2055335802</v>
      </c>
      <c r="P466" s="143" t="s">
        <v>2112</v>
      </c>
      <c r="Q466" s="143" t="s">
        <v>45</v>
      </c>
      <c r="R466" s="8" t="s">
        <v>6140</v>
      </c>
      <c r="T466" s="143" t="s">
        <v>3148</v>
      </c>
      <c r="U466" s="143" t="s">
        <v>3148</v>
      </c>
      <c r="V466" s="8" t="s">
        <v>488</v>
      </c>
      <c r="W466" s="8">
        <v>39339</v>
      </c>
      <c r="X466" s="8" t="s">
        <v>348</v>
      </c>
      <c r="Y466" s="143" t="s">
        <v>6141</v>
      </c>
      <c r="Z466" s="8" t="s">
        <v>2114</v>
      </c>
      <c r="AB466" s="8" t="s">
        <v>2115</v>
      </c>
      <c r="AE466" s="233" t="s">
        <v>48</v>
      </c>
      <c r="AF466" s="8" t="s">
        <v>6142</v>
      </c>
      <c r="AG466" s="8" t="s">
        <v>6143</v>
      </c>
      <c r="AH466" s="8" t="s">
        <v>6144</v>
      </c>
      <c r="AI466" s="8" t="s">
        <v>396</v>
      </c>
      <c r="AJ466" s="8" t="s">
        <v>6145</v>
      </c>
      <c r="AK466" s="8" t="s">
        <v>6146</v>
      </c>
      <c r="AL466" s="48" t="str">
        <f>IF($U466="","",IF(RIGHT($U466,4)=", MS",INDEX(DropDowns!$G$4:$G$1251,MATCH(TRIM($U466),DropDowns!$F$4:$F$1251,0)),INDEX(DropDowns!$G$4:$G$1251,MATCH(TRIM($U466)&amp;", MS",DropDowns!$F$4:$F$1251,0))))</f>
        <v>Winston</v>
      </c>
      <c r="AM466" s="48" t="s">
        <v>2130</v>
      </c>
      <c r="AN466" s="48" t="str">
        <f t="shared" si="70"/>
        <v>Zya|Oliver|zyaoliver@gmail.com|7</v>
      </c>
      <c r="AO466" s="48" t="str">
        <f t="shared" si="71"/>
        <v>Zya|Oliver|7</v>
      </c>
      <c r="AP466" s="48" t="e">
        <f>INDEX(Transcripts_2021!$V$2:$V$324,MATCH($AN466,Transcripts_2021!$V$2:$V$324,0))</f>
        <v>#N/A</v>
      </c>
      <c r="AQ466" s="48" t="e">
        <f>INDEX(Transcripts_2021!$W$2:$W$324,MATCH($AO466,Transcripts_2021!$W$2:$W$324,0))</f>
        <v>#N/A</v>
      </c>
      <c r="AR466" s="68" t="e">
        <f t="shared" si="72"/>
        <v>#N/A</v>
      </c>
      <c r="AS466" s="68" t="e">
        <f t="shared" si="73"/>
        <v>#N/A</v>
      </c>
      <c r="AT466" s="48" t="str">
        <f t="shared" si="76"/>
        <v>0484</v>
      </c>
      <c r="AU466" s="48" t="e">
        <f>INDEX(Transcripts_2021!$AC$2:$AC$324,MATCH($AO466,Transcripts_2021!$W$2:$W$324,0))</f>
        <v>#N/A</v>
      </c>
      <c r="AV466" s="68" t="str">
        <f t="shared" si="69"/>
        <v>Yes</v>
      </c>
      <c r="AW466" s="68" t="e">
        <f>IF(INDEX(DropDowns!$E$3:$E$336,MATCH("*"&amp;$AF466&amp;"*",$AF$2:$AF$651,0))="","",INDEX(DropDowns!$E$3:$E$336,MATCH("*"&amp;$AF466&amp;"*",$AF$2:$AF$651,0)))</f>
        <v>#REF!</v>
      </c>
      <c r="AX466" s="68" t="e">
        <f>IF(INDEX(DropDowns!$E$3:$E$336,MATCH("*"&amp;$AG466&amp;"*",$AG$2:$AG$651,0))="","",INDEX(DropDowns!$E$3:$E$336,MATCH("*"&amp;$AG466&amp;"*",$AG$2:$AG$651,0)))</f>
        <v>#REF!</v>
      </c>
      <c r="AY466" s="48" t="e">
        <f t="shared" si="74"/>
        <v>#N/A</v>
      </c>
      <c r="AZ466" s="48" t="str">
        <f t="shared" si="75"/>
        <v>ChaKaHier Oliver</v>
      </c>
      <c r="BA466" s="48" t="str">
        <f>$AZ466&amp;COUNTIF($AZ466:$AZ$651,$AZ466)</f>
        <v>ChaKaHier Oliver1</v>
      </c>
      <c r="BB466" s="68" t="e">
        <f>IF(INDEX('AAYME 2021_List'!$B$3:$B$311,MATCH($A466,'AAYME 2021_List'!$A$3:$A$311,0))="Yes","Yes","No")</f>
        <v>#N/A</v>
      </c>
      <c r="BC466" s="8" t="s">
        <v>2131</v>
      </c>
    </row>
    <row r="467" spans="1:55" x14ac:dyDescent="0.3">
      <c r="A467" s="48"/>
      <c r="B467" s="8">
        <v>485</v>
      </c>
      <c r="C467" s="143" t="s">
        <v>6012</v>
      </c>
      <c r="D467" s="143" t="s">
        <v>1365</v>
      </c>
      <c r="E467" s="143" t="s">
        <v>335</v>
      </c>
      <c r="F467" s="143" t="s">
        <v>169</v>
      </c>
      <c r="G467" s="8" t="s">
        <v>6147</v>
      </c>
      <c r="H467" s="8">
        <v>9859740071</v>
      </c>
      <c r="I467" s="143" t="s">
        <v>340</v>
      </c>
      <c r="J467" s="143" t="s">
        <v>6148</v>
      </c>
      <c r="K467" s="143" t="s">
        <v>6149</v>
      </c>
      <c r="L467" s="8" t="s">
        <v>6150</v>
      </c>
      <c r="M467" s="8" t="s">
        <v>6151</v>
      </c>
      <c r="N467" s="8" t="s">
        <v>6152</v>
      </c>
      <c r="O467" s="8">
        <v>9853208924</v>
      </c>
      <c r="P467" s="143" t="s">
        <v>2112</v>
      </c>
      <c r="Q467" s="143" t="s">
        <v>394</v>
      </c>
      <c r="R467" s="8" t="s">
        <v>6153</v>
      </c>
      <c r="S467" s="8" t="s">
        <v>6154</v>
      </c>
      <c r="T467" s="143" t="s">
        <v>4066</v>
      </c>
      <c r="U467" s="143" t="s">
        <v>4066</v>
      </c>
      <c r="V467" s="8" t="s">
        <v>488</v>
      </c>
      <c r="W467" s="8">
        <v>39648</v>
      </c>
      <c r="X467" s="8" t="s">
        <v>348</v>
      </c>
      <c r="Y467" s="143" t="s">
        <v>241</v>
      </c>
      <c r="Z467" s="8" t="s">
        <v>2114</v>
      </c>
      <c r="AB467" s="8" t="s">
        <v>2115</v>
      </c>
      <c r="AE467" s="233" t="s">
        <v>49</v>
      </c>
      <c r="AF467" s="8" t="s">
        <v>6155</v>
      </c>
      <c r="AI467" s="8" t="s">
        <v>369</v>
      </c>
      <c r="AL467" s="48" t="str">
        <f>IF($U467="","",IF(RIGHT($U467,4)=", MS",INDEX(DropDowns!$G$4:$G$1251,MATCH(TRIM($U467),DropDowns!$F$4:$F$1251,0)),INDEX(DropDowns!$G$4:$G$1251,MATCH(TRIM($U467)&amp;", MS",DropDowns!$F$4:$F$1251,0))))</f>
        <v>Pike</v>
      </c>
      <c r="AM467" s="48" t="s">
        <v>2130</v>
      </c>
      <c r="AN467" s="48" t="str">
        <f t="shared" si="70"/>
        <v>William|Young|AirJordanX102020@gmail.com|7</v>
      </c>
      <c r="AO467" s="48" t="str">
        <f t="shared" si="71"/>
        <v>William|Young|7</v>
      </c>
      <c r="AP467" s="48" t="e">
        <f>INDEX(Transcripts_2021!$V$2:$V$324,MATCH($AN467,Transcripts_2021!$V$2:$V$324,0))</f>
        <v>#N/A</v>
      </c>
      <c r="AQ467" s="48" t="e">
        <f>INDEX(Transcripts_2021!$W$2:$W$324,MATCH($AO467,Transcripts_2021!$W$2:$W$324,0))</f>
        <v>#N/A</v>
      </c>
      <c r="AR467" s="68" t="e">
        <f t="shared" si="72"/>
        <v>#N/A</v>
      </c>
      <c r="AS467" s="68" t="e">
        <f t="shared" si="73"/>
        <v>#N/A</v>
      </c>
      <c r="AT467" s="48" t="str">
        <f t="shared" si="76"/>
        <v>0485</v>
      </c>
      <c r="AU467" s="48" t="e">
        <f>INDEX(Transcripts_2021!$AC$2:$AC$324,MATCH($AO467,Transcripts_2021!$W$2:$W$324,0))</f>
        <v>#N/A</v>
      </c>
      <c r="AV467" s="68" t="str">
        <f t="shared" si="69"/>
        <v>Yes</v>
      </c>
      <c r="AW467" s="68" t="e">
        <f>IF(INDEX(DropDowns!$E$3:$E$336,MATCH("*"&amp;$AF467&amp;"*",$AF$2:$AF$651,0))="","",INDEX(DropDowns!$E$3:$E$336,MATCH("*"&amp;$AF467&amp;"*",$AF$2:$AF$651,0)))</f>
        <v>#REF!</v>
      </c>
      <c r="AX467" s="68" t="str">
        <f>IF(INDEX(DropDowns!$E$3:$E$336,MATCH("*"&amp;$AG467&amp;"*",$AG$2:$AG$651,0))="","",INDEX(DropDowns!$E$3:$E$336,MATCH("*"&amp;$AG467&amp;"*",$AG$2:$AG$651,0)))</f>
        <v>Acid</v>
      </c>
      <c r="AY467" s="48" t="e">
        <f t="shared" si="74"/>
        <v>#N/A</v>
      </c>
      <c r="AZ467" s="48" t="str">
        <f t="shared" si="75"/>
        <v>Danielle Clark-McKnight</v>
      </c>
      <c r="BA467" s="48" t="str">
        <f>$AZ467&amp;COUNTIF($AZ467:$AZ$651,$AZ467)</f>
        <v>Danielle Clark-McKnight1</v>
      </c>
      <c r="BB467" s="68" t="e">
        <f>IF(INDEX('AAYME 2021_List'!$B$3:$B$311,MATCH($A467,'AAYME 2021_List'!$A$3:$A$311,0))="Yes","Yes","No")</f>
        <v>#N/A</v>
      </c>
      <c r="BC467" s="8" t="s">
        <v>2131</v>
      </c>
    </row>
    <row r="468" spans="1:55" x14ac:dyDescent="0.3">
      <c r="A468" s="48" t="str">
        <f>$AT468&amp;"-"&amp;UPPER(LEFT($D468,3))&amp;"-"&amp;UPPER(LEFT($C468,2))&amp;"-"&amp;$AU468</f>
        <v>0486-CLE-CA-0086</v>
      </c>
      <c r="B468" s="8">
        <v>486</v>
      </c>
      <c r="C468" s="143" t="s">
        <v>6156</v>
      </c>
      <c r="D468" s="143" t="s">
        <v>6157</v>
      </c>
      <c r="E468" s="143" t="s">
        <v>335</v>
      </c>
      <c r="F468" s="143" t="s">
        <v>170</v>
      </c>
      <c r="G468" s="8" t="s">
        <v>6158</v>
      </c>
      <c r="H468" s="8">
        <v>6628974498</v>
      </c>
      <c r="I468" s="143" t="s">
        <v>401</v>
      </c>
      <c r="J468" s="143" t="s">
        <v>3758</v>
      </c>
      <c r="K468" s="143" t="s">
        <v>6159</v>
      </c>
      <c r="L468" s="8" t="s">
        <v>6160</v>
      </c>
      <c r="M468" s="8" t="s">
        <v>6157</v>
      </c>
      <c r="N468" s="8" t="s">
        <v>6161</v>
      </c>
      <c r="O468" s="8">
        <v>6623922727</v>
      </c>
      <c r="P468" s="143" t="s">
        <v>2112</v>
      </c>
      <c r="Q468" s="143" t="s">
        <v>394</v>
      </c>
      <c r="R468" s="8" t="s">
        <v>6162</v>
      </c>
      <c r="S468" s="8" t="s">
        <v>6163</v>
      </c>
      <c r="T468" s="143" t="s">
        <v>2638</v>
      </c>
      <c r="U468" s="143" t="s">
        <v>2638</v>
      </c>
      <c r="V468" s="8" t="s">
        <v>488</v>
      </c>
      <c r="W468" s="8">
        <v>39169</v>
      </c>
      <c r="X468" s="8" t="s">
        <v>348</v>
      </c>
      <c r="Y468" s="143" t="s">
        <v>346</v>
      </c>
      <c r="Z468" s="8" t="s">
        <v>2114</v>
      </c>
      <c r="AB468" s="8" t="s">
        <v>2115</v>
      </c>
      <c r="AE468" s="233" t="s">
        <v>48</v>
      </c>
      <c r="AF468" s="8" t="s">
        <v>6164</v>
      </c>
      <c r="AG468" s="8" t="s">
        <v>6165</v>
      </c>
      <c r="AI468" s="8" t="s">
        <v>442</v>
      </c>
      <c r="AJ468" s="8" t="s">
        <v>6166</v>
      </c>
      <c r="AL468" s="48" t="str">
        <f>IF($U468="","",IF(RIGHT($U468,4)=", MS",INDEX(DropDowns!$G$4:$G$1251,MATCH(TRIM($U468),DropDowns!$F$4:$F$1251,0)),INDEX(DropDowns!$G$4:$G$1251,MATCH(TRIM($U468)&amp;", MS",DropDowns!$F$4:$F$1251,0))))</f>
        <v>Holmes</v>
      </c>
      <c r="AM468" s="48" t="str">
        <f>IF(INDEX('AAYME 2021_List'!$A$3:$A$311,MATCH($A468,'AAYME 2021_List'!$A$3:$A$311,0))=$A468,INDEX('AAYME 2021_List'!$AC$3:$AC$311,MATCH($A468,'AAYME 2021_List'!$A$3:$A$311,0)),"")</f>
        <v>Leflore</v>
      </c>
      <c r="AN468" s="48" t="str">
        <f t="shared" si="70"/>
        <v>Cali|Clerk|caliclerk07@gmail.com|8</v>
      </c>
      <c r="AO468" s="48" t="str">
        <f t="shared" si="71"/>
        <v>Cali|Clerk|8</v>
      </c>
      <c r="AP468" s="48" t="e">
        <f>INDEX(Transcripts_2021!$V$2:$V$324,MATCH($AN468,Transcripts_2021!$V$2:$V$324,0))</f>
        <v>#N/A</v>
      </c>
      <c r="AQ468" s="48" t="str">
        <f>INDEX(Transcripts_2021!$W$2:$W$324,MATCH($AO468,Transcripts_2021!$W$2:$W$324,0))</f>
        <v>Cali|Clerk|8</v>
      </c>
      <c r="AR468" s="68" t="e">
        <f t="shared" si="72"/>
        <v>#N/A</v>
      </c>
      <c r="AS468" s="68" t="str">
        <f t="shared" si="73"/>
        <v>Yes</v>
      </c>
      <c r="AT468" s="48" t="str">
        <f t="shared" si="76"/>
        <v>0486</v>
      </c>
      <c r="AU468" s="48" t="str">
        <f>INDEX(Transcripts_2021!$AC$2:$AC$324,MATCH($AO468,Transcripts_2021!$W$2:$W$324,0))</f>
        <v>0086</v>
      </c>
      <c r="AV468" s="68" t="str">
        <f t="shared" si="69"/>
        <v>No</v>
      </c>
      <c r="AW468" s="68" t="e">
        <f>IF(INDEX(DropDowns!$E$3:$E$336,MATCH("*"&amp;$AF468&amp;"*",$AF$2:$AF$651,0))="","",INDEX(DropDowns!$E$3:$E$336,MATCH("*"&amp;$AF468&amp;"*",$AF$2:$AF$651,0)))</f>
        <v>#VALUE!</v>
      </c>
      <c r="AX468" s="68" t="e">
        <f>IF(INDEX(DropDowns!$E$3:$E$336,MATCH("*"&amp;$AG468&amp;"*",$AG$2:$AG$651,0))="","",INDEX(DropDowns!$E$3:$E$336,MATCH("*"&amp;$AG468&amp;"*",$AG$2:$AG$651,0)))</f>
        <v>#REF!</v>
      </c>
      <c r="AY468" s="48" t="str">
        <f t="shared" si="74"/>
        <v>0486-CLE-CA-0086</v>
      </c>
      <c r="AZ468" s="48" t="str">
        <f t="shared" si="75"/>
        <v>Tarshala Clerk</v>
      </c>
      <c r="BA468" s="48" t="str">
        <f>$AZ468&amp;COUNTIF($AZ468:$AZ$651,$AZ468)</f>
        <v>Tarshala Clerk1</v>
      </c>
      <c r="BB468" s="68" t="str">
        <f>IF(INDEX('AAYME 2021_List'!$B$3:$B$311,MATCH($A468,'AAYME 2021_List'!$A$3:$A$311,0))="Yes","Yes","No")</f>
        <v>Yes</v>
      </c>
      <c r="BC468" s="48" t="str">
        <f>IF(INDEX('AAYME 2021_List'!$A$3:$A$311,MATCH($A468,'AAYME 2021_List'!$A$3:$A$311,0))=$A468,INDEX('AAYME 2021_List'!$C$3:$C$311,MATCH($A468,'AAYME 2021_List'!$A$3:$A$311,0)),"")</f>
        <v>07-Alternate</v>
      </c>
    </row>
    <row r="469" spans="1:55" x14ac:dyDescent="0.3">
      <c r="A469" s="48"/>
      <c r="B469" s="8">
        <v>487</v>
      </c>
      <c r="C469" s="143" t="s">
        <v>6167</v>
      </c>
      <c r="D469" s="143" t="s">
        <v>5420</v>
      </c>
      <c r="E469" s="143" t="s">
        <v>335</v>
      </c>
      <c r="F469" s="143" t="s">
        <v>169</v>
      </c>
      <c r="H469" s="8">
        <v>6627228860</v>
      </c>
      <c r="I469" s="143" t="s">
        <v>401</v>
      </c>
      <c r="J469" s="143" t="s">
        <v>6168</v>
      </c>
      <c r="K469" s="143" t="s">
        <v>3350</v>
      </c>
      <c r="L469" s="8" t="s">
        <v>6169</v>
      </c>
      <c r="M469" s="8" t="s">
        <v>5420</v>
      </c>
      <c r="N469" s="8" t="s">
        <v>6170</v>
      </c>
      <c r="O469" s="8">
        <v>6627221448</v>
      </c>
      <c r="P469" s="143" t="s">
        <v>2112</v>
      </c>
      <c r="Q469" s="143" t="s">
        <v>45</v>
      </c>
      <c r="R469" s="8" t="s">
        <v>6171</v>
      </c>
      <c r="T469" s="143" t="s">
        <v>5303</v>
      </c>
      <c r="U469" s="143" t="s">
        <v>5303</v>
      </c>
      <c r="V469" s="8" t="s">
        <v>488</v>
      </c>
      <c r="W469" s="8">
        <v>38637</v>
      </c>
      <c r="X469" s="8" t="s">
        <v>348</v>
      </c>
      <c r="Y469" s="143" t="s">
        <v>2393</v>
      </c>
      <c r="Z469" s="8" t="s">
        <v>2114</v>
      </c>
      <c r="AE469" s="233" t="s">
        <v>48</v>
      </c>
      <c r="AF469" s="8" t="s">
        <v>6172</v>
      </c>
      <c r="AG469" s="8" t="s">
        <v>6173</v>
      </c>
      <c r="AI469" s="8" t="s">
        <v>2165</v>
      </c>
      <c r="AJ469" s="8" t="s">
        <v>6174</v>
      </c>
      <c r="AL469" s="48" t="str">
        <f>IF($U469="","",IF(RIGHT($U469,4)=", MS",INDEX(DropDowns!$G$4:$G$1251,MATCH(TRIM($U469),DropDowns!$F$4:$F$1251,0)),INDEX(DropDowns!$G$4:$G$1251,MATCH(TRIM($U469)&amp;", MS",DropDowns!$F$4:$F$1251,0))))</f>
        <v>DeSoto</v>
      </c>
      <c r="AM469" s="48" t="s">
        <v>2130</v>
      </c>
      <c r="AN469" s="48" t="str">
        <f t="shared" si="70"/>
        <v>Kaiden|Arrington||8</v>
      </c>
      <c r="AO469" s="48" t="str">
        <f t="shared" si="71"/>
        <v>Kaiden|Arrington|8</v>
      </c>
      <c r="AP469" s="48" t="e">
        <f>INDEX(Transcripts_2021!$V$2:$V$324,MATCH($AN469,Transcripts_2021!$V$2:$V$324,0))</f>
        <v>#N/A</v>
      </c>
      <c r="AQ469" s="48" t="e">
        <f>INDEX(Transcripts_2021!$W$2:$W$324,MATCH($AO469,Transcripts_2021!$W$2:$W$324,0))</f>
        <v>#N/A</v>
      </c>
      <c r="AR469" s="68" t="e">
        <f t="shared" si="72"/>
        <v>#N/A</v>
      </c>
      <c r="AS469" s="68" t="e">
        <f t="shared" si="73"/>
        <v>#N/A</v>
      </c>
      <c r="AT469" s="48" t="str">
        <f t="shared" si="76"/>
        <v>0487</v>
      </c>
      <c r="AU469" s="48" t="e">
        <f>INDEX(Transcripts_2021!$AC$2:$AC$324,MATCH($AO469,Transcripts_2021!$W$2:$W$324,0))</f>
        <v>#N/A</v>
      </c>
      <c r="AV469" s="68" t="str">
        <f t="shared" si="69"/>
        <v>Yes</v>
      </c>
      <c r="AW469" s="68" t="e">
        <f>IF(INDEX(DropDowns!$E$3:$E$336,MATCH("*"&amp;$AF469&amp;"*",$AF$2:$AF$651,0))="","",INDEX(DropDowns!$E$3:$E$336,MATCH("*"&amp;$AF469&amp;"*",$AF$2:$AF$651,0)))</f>
        <v>#VALUE!</v>
      </c>
      <c r="AX469" s="68" t="e">
        <f>IF(INDEX(DropDowns!$E$3:$E$336,MATCH("*"&amp;$AG469&amp;"*",$AG$2:$AG$651,0))="","",INDEX(DropDowns!$E$3:$E$336,MATCH("*"&amp;$AG469&amp;"*",$AG$2:$AG$651,0)))</f>
        <v>#REF!</v>
      </c>
      <c r="AY469" s="48" t="e">
        <f t="shared" si="74"/>
        <v>#N/A</v>
      </c>
      <c r="AZ469" s="48" t="str">
        <f t="shared" si="75"/>
        <v>Tabitha Arrington</v>
      </c>
      <c r="BA469" s="48" t="str">
        <f>$AZ469&amp;COUNTIF($AZ469:$AZ$651,$AZ469)</f>
        <v>Tabitha Arrington1</v>
      </c>
      <c r="BB469" s="68" t="e">
        <f>IF(INDEX('AAYME 2021_List'!$B$3:$B$311,MATCH($A469,'AAYME 2021_List'!$A$3:$A$311,0))="Yes","Yes","No")</f>
        <v>#N/A</v>
      </c>
      <c r="BC469" s="8" t="s">
        <v>2131</v>
      </c>
    </row>
    <row r="470" spans="1:55" x14ac:dyDescent="0.3">
      <c r="A470" s="48"/>
      <c r="B470" s="8">
        <v>488</v>
      </c>
      <c r="C470" s="143" t="s">
        <v>6175</v>
      </c>
      <c r="D470" s="143" t="s">
        <v>226</v>
      </c>
      <c r="E470" s="143" t="s">
        <v>335</v>
      </c>
      <c r="F470" s="143" t="s">
        <v>170</v>
      </c>
      <c r="I470" s="143" t="s">
        <v>401</v>
      </c>
      <c r="J470" s="143" t="s">
        <v>1729</v>
      </c>
      <c r="K470" s="143" t="s">
        <v>738</v>
      </c>
      <c r="L470" s="8" t="s">
        <v>6176</v>
      </c>
      <c r="M470" s="8" t="s">
        <v>586</v>
      </c>
      <c r="N470" s="8" t="s">
        <v>6177</v>
      </c>
      <c r="O470" s="8">
        <v>6016138676</v>
      </c>
      <c r="P470" s="143" t="s">
        <v>2112</v>
      </c>
      <c r="Q470" s="143" t="s">
        <v>45</v>
      </c>
      <c r="R470" s="8" t="s">
        <v>6178</v>
      </c>
      <c r="T470" s="143" t="s">
        <v>1057</v>
      </c>
      <c r="U470" s="143" t="s">
        <v>1057</v>
      </c>
      <c r="V470" s="8" t="s">
        <v>488</v>
      </c>
      <c r="W470" s="8">
        <v>39042</v>
      </c>
      <c r="X470" s="8" t="s">
        <v>348</v>
      </c>
      <c r="Y470" s="143" t="s">
        <v>245</v>
      </c>
      <c r="Z470" s="8" t="s">
        <v>2114</v>
      </c>
      <c r="AE470" s="233" t="s">
        <v>48</v>
      </c>
      <c r="AF470" s="8" t="s">
        <v>6179</v>
      </c>
      <c r="AG470" s="8" t="s">
        <v>6180</v>
      </c>
      <c r="AH470" s="8" t="s">
        <v>6181</v>
      </c>
      <c r="AI470" s="8" t="s">
        <v>720</v>
      </c>
      <c r="AL470" s="48" t="str">
        <f>IF($U470="","",IF(RIGHT($U470,4)=", MS",INDEX(DropDowns!$G$4:$G$1251,MATCH(TRIM($U470),DropDowns!$F$4:$F$1251,0)),INDEX(DropDowns!$G$4:$G$1251,MATCH(TRIM($U470)&amp;", MS",DropDowns!$F$4:$F$1251,0))))</f>
        <v>Rankin</v>
      </c>
      <c r="AM470" s="48" t="s">
        <v>2130</v>
      </c>
      <c r="AN470" s="48" t="str">
        <f t="shared" si="70"/>
        <v>Azion|Leflore||8</v>
      </c>
      <c r="AO470" s="48" t="str">
        <f t="shared" si="71"/>
        <v>Azion|Leflore|8</v>
      </c>
      <c r="AP470" s="48" t="e">
        <f>INDEX(Transcripts_2021!$V$2:$V$324,MATCH($AN470,Transcripts_2021!$V$2:$V$324,0))</f>
        <v>#N/A</v>
      </c>
      <c r="AQ470" s="48" t="e">
        <f>INDEX(Transcripts_2021!$W$2:$W$324,MATCH($AO470,Transcripts_2021!$W$2:$W$324,0))</f>
        <v>#N/A</v>
      </c>
      <c r="AR470" s="68" t="e">
        <f t="shared" si="72"/>
        <v>#N/A</v>
      </c>
      <c r="AS470" s="68" t="e">
        <f t="shared" si="73"/>
        <v>#N/A</v>
      </c>
      <c r="AT470" s="48" t="str">
        <f t="shared" si="76"/>
        <v>0488</v>
      </c>
      <c r="AU470" s="48" t="e">
        <f>INDEX(Transcripts_2021!$AC$2:$AC$324,MATCH($AO470,Transcripts_2021!$W$2:$W$324,0))</f>
        <v>#N/A</v>
      </c>
      <c r="AV470" s="68" t="str">
        <f t="shared" si="69"/>
        <v>Yes</v>
      </c>
      <c r="AW470" s="68" t="e">
        <f>IF(INDEX(DropDowns!$E$3:$E$336,MATCH("*"&amp;$AF470&amp;"*",$AF$2:$AF$651,0))="","",INDEX(DropDowns!$E$3:$E$336,MATCH("*"&amp;$AF470&amp;"*",$AF$2:$AF$651,0)))</f>
        <v>#REF!</v>
      </c>
      <c r="AX470" s="68" t="e">
        <f>IF(INDEX(DropDowns!$E$3:$E$336,MATCH("*"&amp;$AG470&amp;"*",$AG$2:$AG$651,0))="","",INDEX(DropDowns!$E$3:$E$336,MATCH("*"&amp;$AG470&amp;"*",$AG$2:$AG$651,0)))</f>
        <v>#REF!</v>
      </c>
      <c r="AY470" s="48" t="e">
        <f t="shared" si="74"/>
        <v>#N/A</v>
      </c>
      <c r="AZ470" s="48" t="str">
        <f t="shared" si="75"/>
        <v>Terrica Jenkins</v>
      </c>
      <c r="BA470" s="48" t="str">
        <f>$AZ470&amp;COUNTIF($AZ470:$AZ$651,$AZ470)</f>
        <v>Terrica Jenkins1</v>
      </c>
      <c r="BB470" s="68" t="e">
        <f>IF(INDEX('AAYME 2021_List'!$B$3:$B$311,MATCH($A470,'AAYME 2021_List'!$A$3:$A$311,0))="Yes","Yes","No")</f>
        <v>#N/A</v>
      </c>
      <c r="BC470" s="8" t="s">
        <v>2131</v>
      </c>
    </row>
    <row r="471" spans="1:55" x14ac:dyDescent="0.3">
      <c r="A471" s="48" t="str">
        <f>$AT471&amp;"-"&amp;UPPER(LEFT($D471,3))&amp;"-"&amp;UPPER(LEFT($C471,2))&amp;"-"&amp;$AU471</f>
        <v>0489-TUR-KE-0238</v>
      </c>
      <c r="B471" s="8">
        <v>489</v>
      </c>
      <c r="C471" s="143" t="s">
        <v>6182</v>
      </c>
      <c r="D471" s="143" t="s">
        <v>5369</v>
      </c>
      <c r="E471" s="143" t="s">
        <v>335</v>
      </c>
      <c r="F471" s="143" t="s">
        <v>170</v>
      </c>
      <c r="G471" s="8" t="s">
        <v>6183</v>
      </c>
      <c r="H471" s="8">
        <v>6014989855</v>
      </c>
      <c r="I471" s="143" t="s">
        <v>401</v>
      </c>
      <c r="J471" s="143" t="s">
        <v>6184</v>
      </c>
      <c r="K471" s="143" t="s">
        <v>6185</v>
      </c>
      <c r="L471" s="8" t="s">
        <v>6169</v>
      </c>
      <c r="M471" s="8" t="s">
        <v>5365</v>
      </c>
      <c r="N471" s="8" t="s">
        <v>6183</v>
      </c>
      <c r="O471" s="8">
        <v>6014989855</v>
      </c>
      <c r="P471" s="143" t="s">
        <v>2112</v>
      </c>
      <c r="Q471" s="143" t="s">
        <v>394</v>
      </c>
      <c r="R471" s="8" t="s">
        <v>6186</v>
      </c>
      <c r="T471" s="143" t="s">
        <v>5559</v>
      </c>
      <c r="U471" s="143" t="s">
        <v>5559</v>
      </c>
      <c r="V471" s="8" t="s">
        <v>488</v>
      </c>
      <c r="W471" s="8">
        <v>39437</v>
      </c>
      <c r="X471" s="8" t="s">
        <v>348</v>
      </c>
      <c r="Y471" s="143" t="s">
        <v>218</v>
      </c>
      <c r="Z471" s="8" t="s">
        <v>2114</v>
      </c>
      <c r="AB471" s="8" t="s">
        <v>2115</v>
      </c>
      <c r="AE471" s="233" t="s">
        <v>49</v>
      </c>
      <c r="AF471" s="8" t="s">
        <v>6187</v>
      </c>
      <c r="AI471" s="8" t="s">
        <v>442</v>
      </c>
      <c r="AL471" s="48" t="str">
        <f>IF($U471="","",IF(RIGHT($U471,4)=", MS",INDEX(DropDowns!$G$4:$G$1251,MATCH(TRIM($U471),DropDowns!$F$4:$F$1251,0)),INDEX(DropDowns!$G$4:$G$1251,MATCH(TRIM($U471)&amp;", MS",DropDowns!$F$4:$F$1251,0))))</f>
        <v>Jones</v>
      </c>
      <c r="AM471" s="48" t="str">
        <f>IF(INDEX('AAYME 2021_List'!$A$3:$A$311,MATCH($A471,'AAYME 2021_List'!$A$3:$A$311,0))=$A471,INDEX('AAYME 2021_List'!$AC$3:$AC$311,MATCH($A471,'AAYME 2021_List'!$A$3:$A$311,0)),"")</f>
        <v>Jones</v>
      </c>
      <c r="AN471" s="48" t="str">
        <f t="shared" si="70"/>
        <v>Kelis|Turner|tabturner5@gmail.com|8</v>
      </c>
      <c r="AO471" s="48" t="str">
        <f t="shared" si="71"/>
        <v>Kelis|Turner|8</v>
      </c>
      <c r="AP471" s="48" t="str">
        <f>INDEX(Transcripts_2021!$V$2:$V$324,MATCH($AN471,Transcripts_2021!$V$2:$V$324,0))</f>
        <v>Kelis|Turner|tabturner5@gmail.com|8</v>
      </c>
      <c r="AQ471" s="48" t="str">
        <f>INDEX(Transcripts_2021!$W$2:$W$324,MATCH($AO471,Transcripts_2021!$W$2:$W$324,0))</f>
        <v>Kelis|Turner|8</v>
      </c>
      <c r="AR471" s="68" t="str">
        <f t="shared" si="72"/>
        <v>Yes</v>
      </c>
      <c r="AS471" s="68" t="str">
        <f t="shared" si="73"/>
        <v>Yes</v>
      </c>
      <c r="AT471" s="48" t="str">
        <f t="shared" si="76"/>
        <v>0489</v>
      </c>
      <c r="AU471" s="48" t="str">
        <f>INDEX(Transcripts_2021!$AC$2:$AC$324,MATCH($AO471,Transcripts_2021!$W$2:$W$324,0))</f>
        <v>0238</v>
      </c>
      <c r="AV471" s="68" t="str">
        <f t="shared" si="69"/>
        <v>Yes</v>
      </c>
      <c r="AW471" s="68" t="e">
        <f>IF(INDEX(DropDowns!$E$3:$E$336,MATCH("*"&amp;$AF471&amp;"*",$AF$2:$AF$651,0))="","",INDEX(DropDowns!$E$3:$E$336,MATCH("*"&amp;$AF471&amp;"*",$AF$2:$AF$651,0)))</f>
        <v>#VALUE!</v>
      </c>
      <c r="AX471" s="68" t="str">
        <f>IF(INDEX(DropDowns!$E$3:$E$336,MATCH("*"&amp;$AG471&amp;"*",$AG$2:$AG$651,0))="","",INDEX(DropDowns!$E$3:$E$336,MATCH("*"&amp;$AG471&amp;"*",$AG$2:$AG$651,0)))</f>
        <v>Acid</v>
      </c>
      <c r="AY471" s="48" t="str">
        <f t="shared" si="74"/>
        <v>0489-TUR-KE-0238</v>
      </c>
      <c r="AZ471" s="48" t="str">
        <f t="shared" si="75"/>
        <v>Tabitha Turner</v>
      </c>
      <c r="BA471" s="48" t="str">
        <f>$AZ471&amp;COUNTIF($AZ471:$AZ$651,$AZ471)</f>
        <v>Tabitha Turner1</v>
      </c>
      <c r="BB471" s="68" t="str">
        <f>IF(INDEX('AAYME 2021_List'!$B$3:$B$311,MATCH($A471,'AAYME 2021_List'!$A$3:$A$311,0))="Yes","Yes","No")</f>
        <v>No</v>
      </c>
      <c r="BC471" s="48" t="str">
        <f>IF(INDEX('AAYME 2021_List'!$A$3:$A$311,MATCH($A471,'AAYME 2021_List'!$A$3:$A$311,0))=$A471,INDEX('AAYME 2021_List'!$C$3:$C$311,MATCH($A471,'AAYME 2021_List'!$A$3:$A$311,0)),"")</f>
        <v>99-Not Selected</v>
      </c>
    </row>
    <row r="472" spans="1:55" x14ac:dyDescent="0.3">
      <c r="A472" s="48"/>
      <c r="B472" s="8">
        <v>490</v>
      </c>
      <c r="C472" s="143" t="s">
        <v>6188</v>
      </c>
      <c r="D472" s="143" t="s">
        <v>708</v>
      </c>
      <c r="E472" s="143" t="s">
        <v>335</v>
      </c>
      <c r="F472" s="143" t="s">
        <v>170</v>
      </c>
      <c r="G472" s="8" t="s">
        <v>6189</v>
      </c>
      <c r="H472" s="8">
        <v>6628975593</v>
      </c>
      <c r="I472" s="143" t="s">
        <v>376</v>
      </c>
      <c r="J472" s="143" t="s">
        <v>6190</v>
      </c>
      <c r="K472" s="143" t="s">
        <v>2280</v>
      </c>
      <c r="L472" s="8" t="s">
        <v>6191</v>
      </c>
      <c r="M472" s="8" t="s">
        <v>2387</v>
      </c>
      <c r="N472" s="8" t="s">
        <v>6192</v>
      </c>
      <c r="O472" s="8">
        <v>6628975591</v>
      </c>
      <c r="P472" s="143" t="s">
        <v>2112</v>
      </c>
      <c r="Q472" s="143" t="s">
        <v>441</v>
      </c>
      <c r="R472" s="8" t="s">
        <v>6193</v>
      </c>
      <c r="S472" s="8" t="s">
        <v>6194</v>
      </c>
      <c r="T472" s="143" t="s">
        <v>1476</v>
      </c>
      <c r="U472" s="143" t="s">
        <v>1476</v>
      </c>
      <c r="V472" s="8" t="s">
        <v>488</v>
      </c>
      <c r="W472" s="8">
        <v>39503</v>
      </c>
      <c r="X472" s="8" t="s">
        <v>348</v>
      </c>
      <c r="Y472" s="143" t="s">
        <v>208</v>
      </c>
      <c r="Z472" s="8" t="s">
        <v>2114</v>
      </c>
      <c r="AB472" s="8" t="s">
        <v>2115</v>
      </c>
      <c r="AE472" s="233" t="s">
        <v>50</v>
      </c>
      <c r="AF472" s="8" t="s">
        <v>6195</v>
      </c>
      <c r="AG472" s="8" t="s">
        <v>6196</v>
      </c>
      <c r="AI472" s="8" t="s">
        <v>442</v>
      </c>
      <c r="AL472" s="48" t="str">
        <f>IF($U472="","",IF(RIGHT($U472,4)=", MS",INDEX(DropDowns!$G$4:$G$1251,MATCH(TRIM($U472),DropDowns!$F$4:$F$1251,0)),INDEX(DropDowns!$G$4:$G$1251,MATCH(TRIM($U472)&amp;", MS",DropDowns!$F$4:$F$1251,0))))</f>
        <v>Harrison</v>
      </c>
      <c r="AM472" s="48" t="s">
        <v>2130</v>
      </c>
      <c r="AN472" s="48" t="str">
        <f t="shared" si="70"/>
        <v>Jakala|Coleman|colemanjakala7@gmail.com|9</v>
      </c>
      <c r="AO472" s="48" t="str">
        <f t="shared" si="71"/>
        <v>Jakala|Coleman|9</v>
      </c>
      <c r="AP472" s="48" t="e">
        <f>INDEX(Transcripts_2021!$V$2:$V$324,MATCH($AN472,Transcripts_2021!$V$2:$V$324,0))</f>
        <v>#N/A</v>
      </c>
      <c r="AQ472" s="48" t="e">
        <f>INDEX(Transcripts_2021!$W$2:$W$324,MATCH($AO472,Transcripts_2021!$W$2:$W$324,0))</f>
        <v>#N/A</v>
      </c>
      <c r="AR472" s="68" t="e">
        <f t="shared" si="72"/>
        <v>#N/A</v>
      </c>
      <c r="AS472" s="68" t="e">
        <f t="shared" si="73"/>
        <v>#N/A</v>
      </c>
      <c r="AT472" s="48" t="str">
        <f t="shared" si="76"/>
        <v>0490</v>
      </c>
      <c r="AU472" s="48" t="e">
        <f>INDEX(Transcripts_2021!$AC$2:$AC$324,MATCH($AO472,Transcripts_2021!$W$2:$W$324,0))</f>
        <v>#N/A</v>
      </c>
      <c r="AV472" s="68" t="str">
        <f t="shared" si="69"/>
        <v>Yes</v>
      </c>
      <c r="AW472" s="68" t="e">
        <f>IF(INDEX(DropDowns!$E$3:$E$336,MATCH("*"&amp;$AF472&amp;"*",$AF$2:$AF$651,0))="","",INDEX(DropDowns!$E$3:$E$336,MATCH("*"&amp;$AF472&amp;"*",$AF$2:$AF$651,0)))</f>
        <v>#REF!</v>
      </c>
      <c r="AX472" s="68" t="e">
        <f>IF(INDEX(DropDowns!$E$3:$E$336,MATCH("*"&amp;$AG472&amp;"*",$AG$2:$AG$651,0))="","",INDEX(DropDowns!$E$3:$E$336,MATCH("*"&amp;$AG472&amp;"*",$AG$2:$AG$651,0)))</f>
        <v>#REF!</v>
      </c>
      <c r="AY472" s="48" t="e">
        <f t="shared" si="74"/>
        <v>#N/A</v>
      </c>
      <c r="AZ472" s="48" t="str">
        <f t="shared" si="75"/>
        <v>Lakeisha Moore</v>
      </c>
      <c r="BA472" s="48" t="str">
        <f>$AZ472&amp;COUNTIF($AZ472:$AZ$651,$AZ472)</f>
        <v>Lakeisha Moore1</v>
      </c>
      <c r="BB472" s="68" t="e">
        <f>IF(INDEX('AAYME 2021_List'!$B$3:$B$311,MATCH($A472,'AAYME 2021_List'!$A$3:$A$311,0))="Yes","Yes","No")</f>
        <v>#N/A</v>
      </c>
      <c r="BC472" s="8" t="s">
        <v>2131</v>
      </c>
    </row>
    <row r="473" spans="1:55" x14ac:dyDescent="0.3">
      <c r="A473" s="48"/>
      <c r="B473" s="8">
        <v>491</v>
      </c>
      <c r="C473" s="143" t="s">
        <v>6197</v>
      </c>
      <c r="D473" s="143" t="s">
        <v>210</v>
      </c>
      <c r="E473" s="143" t="s">
        <v>335</v>
      </c>
      <c r="F473" s="143" t="s">
        <v>169</v>
      </c>
      <c r="G473" s="8" t="s">
        <v>6198</v>
      </c>
      <c r="H473" s="8">
        <v>6013371200</v>
      </c>
      <c r="I473" s="143" t="s">
        <v>401</v>
      </c>
      <c r="J473" s="143" t="s">
        <v>559</v>
      </c>
      <c r="K473" s="143" t="s">
        <v>1238</v>
      </c>
      <c r="L473" s="8" t="s">
        <v>3212</v>
      </c>
      <c r="M473" s="8" t="s">
        <v>1614</v>
      </c>
      <c r="N473" s="8" t="s">
        <v>6199</v>
      </c>
      <c r="O473" s="8">
        <v>6019531473</v>
      </c>
      <c r="P473" s="143" t="s">
        <v>2112</v>
      </c>
      <c r="Q473" s="143" t="s">
        <v>394</v>
      </c>
      <c r="R473" s="8" t="s">
        <v>6200</v>
      </c>
      <c r="T473" s="143" t="s">
        <v>214</v>
      </c>
      <c r="U473" s="143" t="s">
        <v>214</v>
      </c>
      <c r="V473" s="8" t="s">
        <v>488</v>
      </c>
      <c r="W473" s="8">
        <v>39209</v>
      </c>
      <c r="X473" s="8" t="s">
        <v>348</v>
      </c>
      <c r="Y473" s="143" t="s">
        <v>209</v>
      </c>
      <c r="AD473" s="8" t="s">
        <v>2252</v>
      </c>
      <c r="AE473" s="233" t="s">
        <v>50</v>
      </c>
      <c r="AF473" s="8" t="s">
        <v>6201</v>
      </c>
      <c r="AG473" s="8" t="s">
        <v>6202</v>
      </c>
      <c r="AH473" s="8" t="s">
        <v>6203</v>
      </c>
      <c r="AI473" s="8" t="s">
        <v>442</v>
      </c>
      <c r="AL473" s="48" t="str">
        <f>IF($U473="","",IF(RIGHT($U473,4)=", MS",INDEX(DropDowns!$G$4:$G$1251,MATCH(TRIM($U473),DropDowns!$F$4:$F$1251,0)),INDEX(DropDowns!$G$4:$G$1251,MATCH(TRIM($U473)&amp;", MS",DropDowns!$F$4:$F$1251,0))))</f>
        <v>Hinds</v>
      </c>
      <c r="AM473" s="48" t="s">
        <v>2130</v>
      </c>
      <c r="AN473" s="48" t="str">
        <f t="shared" si="70"/>
        <v>Evan|Holmes|001283560@jpsms.org|8</v>
      </c>
      <c r="AO473" s="48" t="str">
        <f t="shared" si="71"/>
        <v>Evan|Holmes|8</v>
      </c>
      <c r="AP473" s="48" t="e">
        <f>INDEX(Transcripts_2021!$V$2:$V$324,MATCH($AN473,Transcripts_2021!$V$2:$V$324,0))</f>
        <v>#N/A</v>
      </c>
      <c r="AQ473" s="48" t="e">
        <f>INDEX(Transcripts_2021!$W$2:$W$324,MATCH($AO473,Transcripts_2021!$W$2:$W$324,0))</f>
        <v>#N/A</v>
      </c>
      <c r="AR473" s="68" t="e">
        <f t="shared" si="72"/>
        <v>#N/A</v>
      </c>
      <c r="AS473" s="68" t="e">
        <f t="shared" si="73"/>
        <v>#N/A</v>
      </c>
      <c r="AT473" s="48" t="str">
        <f t="shared" si="76"/>
        <v>0491</v>
      </c>
      <c r="AU473" s="48" t="e">
        <f>INDEX(Transcripts_2021!$AC$2:$AC$324,MATCH($AO473,Transcripts_2021!$W$2:$W$324,0))</f>
        <v>#N/A</v>
      </c>
      <c r="AV473" s="68" t="str">
        <f t="shared" si="69"/>
        <v>Yes</v>
      </c>
      <c r="AW473" s="68" t="e">
        <f>IF(INDEX(DropDowns!$E$3:$E$336,MATCH("*"&amp;$AF473&amp;"*",$AF$2:$AF$651,0))="","",INDEX(DropDowns!$E$3:$E$336,MATCH("*"&amp;$AF473&amp;"*",$AF$2:$AF$651,0)))</f>
        <v>#REF!</v>
      </c>
      <c r="AX473" s="68" t="e">
        <f>IF(INDEX(DropDowns!$E$3:$E$336,MATCH("*"&amp;$AG473&amp;"*",$AG$2:$AG$651,0))="","",INDEX(DropDowns!$E$3:$E$336,MATCH("*"&amp;$AG473&amp;"*",$AG$2:$AG$651,0)))</f>
        <v>#REF!</v>
      </c>
      <c r="AY473" s="48" t="e">
        <f t="shared" si="74"/>
        <v>#N/A</v>
      </c>
      <c r="AZ473" s="48" t="str">
        <f t="shared" si="75"/>
        <v>Kimberly Evans</v>
      </c>
      <c r="BA473" s="48" t="str">
        <f>$AZ473&amp;COUNTIF($AZ473:$AZ$651,$AZ473)</f>
        <v>Kimberly Evans1</v>
      </c>
      <c r="BB473" s="68" t="e">
        <f>IF(INDEX('AAYME 2021_List'!$B$3:$B$311,MATCH($A473,'AAYME 2021_List'!$A$3:$A$311,0))="Yes","Yes","No")</f>
        <v>#N/A</v>
      </c>
      <c r="BC473" s="8" t="s">
        <v>2131</v>
      </c>
    </row>
    <row r="474" spans="1:55" x14ac:dyDescent="0.3">
      <c r="A474" s="48"/>
      <c r="B474" s="8">
        <v>492</v>
      </c>
      <c r="C474" s="143" t="s">
        <v>6204</v>
      </c>
      <c r="D474" s="143" t="s">
        <v>2537</v>
      </c>
      <c r="E474" s="143" t="s">
        <v>335</v>
      </c>
      <c r="F474" s="143" t="s">
        <v>170</v>
      </c>
      <c r="G474" s="8" t="s">
        <v>6205</v>
      </c>
      <c r="H474" s="8">
        <v>6019343803</v>
      </c>
      <c r="I474" s="143" t="s">
        <v>376</v>
      </c>
      <c r="J474" s="143" t="s">
        <v>6206</v>
      </c>
      <c r="K474" s="143" t="s">
        <v>245</v>
      </c>
      <c r="L474" s="8" t="s">
        <v>6207</v>
      </c>
      <c r="M474" s="8" t="s">
        <v>6208</v>
      </c>
      <c r="N474" s="8" t="s">
        <v>6205</v>
      </c>
      <c r="O474" s="8">
        <v>6019343803</v>
      </c>
      <c r="P474" s="143"/>
      <c r="Q474" s="143"/>
      <c r="R474" s="8" t="s">
        <v>6209</v>
      </c>
      <c r="T474" s="143" t="s">
        <v>1731</v>
      </c>
      <c r="U474" s="143" t="s">
        <v>1731</v>
      </c>
      <c r="V474" s="8" t="s">
        <v>488</v>
      </c>
      <c r="W474" s="8">
        <v>39042</v>
      </c>
      <c r="X474" s="8" t="s">
        <v>348</v>
      </c>
      <c r="Y474" s="143" t="s">
        <v>2475</v>
      </c>
      <c r="Z474" s="8" t="s">
        <v>2114</v>
      </c>
      <c r="AE474" s="233" t="s">
        <v>48</v>
      </c>
      <c r="AF474" s="8" t="s">
        <v>6210</v>
      </c>
      <c r="AG474" s="8" t="s">
        <v>6211</v>
      </c>
      <c r="AI474" s="8" t="s">
        <v>2165</v>
      </c>
      <c r="AJ474" s="8" t="s">
        <v>6212</v>
      </c>
      <c r="AL474" s="48" t="str">
        <f>IF($U474="","",IF(RIGHT($U474,4)=", MS",INDEX(DropDowns!$G$4:$G$1251,MATCH(TRIM($U474),DropDowns!$F$4:$F$1251,0)),INDEX(DropDowns!$G$4:$G$1251,MATCH(TRIM($U474)&amp;", MS",DropDowns!$F$4:$F$1251,0))))</f>
        <v>Rankin</v>
      </c>
      <c r="AM474" s="48" t="s">
        <v>2130</v>
      </c>
      <c r="AN474" s="48" t="str">
        <f t="shared" si="70"/>
        <v>Allannah|Mitchell|gegee342003@yahoo.com|9</v>
      </c>
      <c r="AO474" s="48" t="str">
        <f t="shared" si="71"/>
        <v>Allannah|Mitchell|9</v>
      </c>
      <c r="AP474" s="48" t="e">
        <f>INDEX(Transcripts_2021!$V$2:$V$324,MATCH($AN474,Transcripts_2021!$V$2:$V$324,0))</f>
        <v>#N/A</v>
      </c>
      <c r="AQ474" s="48" t="e">
        <f>INDEX(Transcripts_2021!$W$2:$W$324,MATCH($AO474,Transcripts_2021!$W$2:$W$324,0))</f>
        <v>#N/A</v>
      </c>
      <c r="AR474" s="68" t="e">
        <f t="shared" si="72"/>
        <v>#N/A</v>
      </c>
      <c r="AS474" s="68" t="e">
        <f t="shared" si="73"/>
        <v>#N/A</v>
      </c>
      <c r="AT474" s="48" t="str">
        <f t="shared" si="76"/>
        <v>0492</v>
      </c>
      <c r="AU474" s="48" t="e">
        <f>INDEX(Transcripts_2021!$AC$2:$AC$324,MATCH($AO474,Transcripts_2021!$W$2:$W$324,0))</f>
        <v>#N/A</v>
      </c>
      <c r="AV474" s="68" t="str">
        <f t="shared" si="69"/>
        <v>Yes</v>
      </c>
      <c r="AW474" s="68" t="e">
        <f>IF(INDEX(DropDowns!$E$3:$E$336,MATCH("*"&amp;$AF474&amp;"*",$AF$2:$AF$651,0))="","",INDEX(DropDowns!$E$3:$E$336,MATCH("*"&amp;$AF474&amp;"*",$AF$2:$AF$651,0)))</f>
        <v>#REF!</v>
      </c>
      <c r="AX474" s="68" t="e">
        <f>IF(INDEX(DropDowns!$E$3:$E$336,MATCH("*"&amp;$AG474&amp;"*",$AG$2:$AG$651,0))="","",INDEX(DropDowns!$E$3:$E$336,MATCH("*"&amp;$AG474&amp;"*",$AG$2:$AG$651,0)))</f>
        <v>#REF!</v>
      </c>
      <c r="AY474" s="48" t="e">
        <f t="shared" si="74"/>
        <v>#N/A</v>
      </c>
      <c r="AZ474" s="48" t="str">
        <f t="shared" si="75"/>
        <v>Sophia Mitchell</v>
      </c>
      <c r="BA474" s="48" t="str">
        <f>$AZ474&amp;COUNTIF($AZ474:$AZ$651,$AZ474)</f>
        <v>Sophia Mitchell1</v>
      </c>
      <c r="BB474" s="68" t="e">
        <f>IF(INDEX('AAYME 2021_List'!$B$3:$B$311,MATCH($A474,'AAYME 2021_List'!$A$3:$A$311,0))="Yes","Yes","No")</f>
        <v>#N/A</v>
      </c>
      <c r="BC474" s="8" t="s">
        <v>2131</v>
      </c>
    </row>
    <row r="475" spans="1:55" x14ac:dyDescent="0.3">
      <c r="A475" s="48"/>
      <c r="B475" s="8">
        <v>493</v>
      </c>
      <c r="C475" s="143" t="s">
        <v>4797</v>
      </c>
      <c r="D475" s="143" t="s">
        <v>6213</v>
      </c>
      <c r="E475" s="143" t="s">
        <v>335</v>
      </c>
      <c r="F475" s="143" t="s">
        <v>169</v>
      </c>
      <c r="G475" s="8" t="s">
        <v>6214</v>
      </c>
      <c r="I475" s="143" t="s">
        <v>376</v>
      </c>
      <c r="J475" s="143" t="s">
        <v>6215</v>
      </c>
      <c r="K475" s="143" t="s">
        <v>6216</v>
      </c>
      <c r="L475" s="8" t="s">
        <v>6217</v>
      </c>
      <c r="M475" s="8" t="s">
        <v>641</v>
      </c>
      <c r="N475" s="8" t="s">
        <v>6218</v>
      </c>
      <c r="O475" s="8">
        <v>6625441139</v>
      </c>
      <c r="P475" s="143" t="s">
        <v>2159</v>
      </c>
      <c r="Q475" s="143" t="s">
        <v>45</v>
      </c>
      <c r="R475" s="8" t="s">
        <v>6219</v>
      </c>
      <c r="T475" s="143" t="s">
        <v>956</v>
      </c>
      <c r="U475" s="143" t="s">
        <v>956</v>
      </c>
      <c r="V475" s="8" t="s">
        <v>488</v>
      </c>
      <c r="W475" s="8">
        <v>38635</v>
      </c>
      <c r="X475" s="8" t="s">
        <v>348</v>
      </c>
      <c r="Y475" s="143" t="s">
        <v>3414</v>
      </c>
      <c r="Z475" s="8" t="s">
        <v>2114</v>
      </c>
      <c r="AB475" s="8" t="s">
        <v>2115</v>
      </c>
      <c r="AE475" s="233" t="s">
        <v>49</v>
      </c>
      <c r="AF475" s="8" t="s">
        <v>6220</v>
      </c>
      <c r="AI475" s="8" t="s">
        <v>442</v>
      </c>
      <c r="AK475" s="8" t="s">
        <v>6221</v>
      </c>
      <c r="AL475" s="48" t="str">
        <f>IF($U475="","",IF(RIGHT($U475,4)=", MS",INDEX(DropDowns!$G$4:$G$1251,MATCH(TRIM($U475),DropDowns!$F$4:$F$1251,0)),INDEX(DropDowns!$G$4:$G$1251,MATCH(TRIM($U475)&amp;", MS",DropDowns!$F$4:$F$1251,0))))</f>
        <v>Marshall</v>
      </c>
      <c r="AM475" s="48" t="s">
        <v>2130</v>
      </c>
      <c r="AN475" s="48" t="str">
        <f t="shared" si="70"/>
        <v>Joshua|Green|joshg1608@gmail.com|9</v>
      </c>
      <c r="AO475" s="48" t="str">
        <f t="shared" si="71"/>
        <v>Joshua|Green|9</v>
      </c>
      <c r="AP475" s="48" t="e">
        <f>INDEX(Transcripts_2021!$V$2:$V$324,MATCH($AN475,Transcripts_2021!$V$2:$V$324,0))</f>
        <v>#N/A</v>
      </c>
      <c r="AQ475" s="48" t="e">
        <f>INDEX(Transcripts_2021!$W$2:$W$324,MATCH($AO475,Transcripts_2021!$W$2:$W$324,0))</f>
        <v>#N/A</v>
      </c>
      <c r="AR475" s="68" t="e">
        <f t="shared" si="72"/>
        <v>#N/A</v>
      </c>
      <c r="AS475" s="68" t="e">
        <f t="shared" si="73"/>
        <v>#N/A</v>
      </c>
      <c r="AT475" s="48" t="str">
        <f t="shared" si="76"/>
        <v>0493</v>
      </c>
      <c r="AU475" s="48" t="e">
        <f>INDEX(Transcripts_2021!$AC$2:$AC$324,MATCH($AO475,Transcripts_2021!$W$2:$W$324,0))</f>
        <v>#N/A</v>
      </c>
      <c r="AV475" s="68" t="str">
        <f t="shared" si="69"/>
        <v>Yes</v>
      </c>
      <c r="AW475" s="68" t="e">
        <f>IF(INDEX(DropDowns!$E$3:$E$336,MATCH("*"&amp;$AF475&amp;"*",$AF$2:$AF$651,0))="","",INDEX(DropDowns!$E$3:$E$336,MATCH("*"&amp;$AF475&amp;"*",$AF$2:$AF$651,0)))</f>
        <v>#REF!</v>
      </c>
      <c r="AX475" s="68" t="str">
        <f>IF(INDEX(DropDowns!$E$3:$E$336,MATCH("*"&amp;$AG475&amp;"*",$AG$2:$AG$651,0))="","",INDEX(DropDowns!$E$3:$E$336,MATCH("*"&amp;$AG475&amp;"*",$AG$2:$AG$651,0)))</f>
        <v>Acid</v>
      </c>
      <c r="AY475" s="48" t="e">
        <f t="shared" si="74"/>
        <v>#N/A</v>
      </c>
      <c r="AZ475" s="48" t="str">
        <f t="shared" si="75"/>
        <v>Carolyn Johnson</v>
      </c>
      <c r="BA475" s="48" t="str">
        <f>$AZ475&amp;COUNTIF($AZ475:$AZ$651,$AZ475)</f>
        <v>Carolyn Johnson1</v>
      </c>
      <c r="BB475" s="68" t="e">
        <f>IF(INDEX('AAYME 2021_List'!$B$3:$B$311,MATCH($A475,'AAYME 2021_List'!$A$3:$A$311,0))="Yes","Yes","No")</f>
        <v>#N/A</v>
      </c>
      <c r="BC475" s="8" t="s">
        <v>2131</v>
      </c>
    </row>
    <row r="476" spans="1:55" x14ac:dyDescent="0.3">
      <c r="A476" s="48" t="str">
        <f>$AT476&amp;"-"&amp;UPPER(LEFT($D476,3))&amp;"-"&amp;UPPER(LEFT($C476,2))&amp;"-"&amp;$AU476</f>
        <v>0494-HAR-LA-0278</v>
      </c>
      <c r="B476" s="8">
        <v>494</v>
      </c>
      <c r="C476" s="143" t="s">
        <v>6222</v>
      </c>
      <c r="D476" s="143" t="s">
        <v>694</v>
      </c>
      <c r="E476" s="143" t="s">
        <v>335</v>
      </c>
      <c r="F476" s="143" t="s">
        <v>169</v>
      </c>
      <c r="H476" s="8">
        <v>2053569919</v>
      </c>
      <c r="I476" s="143" t="s">
        <v>340</v>
      </c>
      <c r="J476" s="143" t="s">
        <v>6223</v>
      </c>
      <c r="K476" s="143" t="s">
        <v>738</v>
      </c>
      <c r="L476" s="8" t="s">
        <v>6224</v>
      </c>
      <c r="M476" s="8" t="s">
        <v>694</v>
      </c>
      <c r="N476" s="8" t="s">
        <v>6225</v>
      </c>
      <c r="O476" s="8">
        <v>2053569919</v>
      </c>
      <c r="P476" s="143" t="s">
        <v>2112</v>
      </c>
      <c r="Q476" s="143" t="s">
        <v>45</v>
      </c>
      <c r="R476" s="8" t="s">
        <v>6226</v>
      </c>
      <c r="T476" s="143" t="s">
        <v>1057</v>
      </c>
      <c r="U476" s="143" t="s">
        <v>1057</v>
      </c>
      <c r="V476" s="8" t="s">
        <v>488</v>
      </c>
      <c r="W476" s="8">
        <v>39042</v>
      </c>
      <c r="X476" s="8" t="s">
        <v>348</v>
      </c>
      <c r="Y476" s="143" t="s">
        <v>245</v>
      </c>
      <c r="Z476" s="8" t="s">
        <v>2114</v>
      </c>
      <c r="AE476" s="233" t="s">
        <v>48</v>
      </c>
      <c r="AF476" s="8" t="s">
        <v>6227</v>
      </c>
      <c r="AG476" s="8" t="s">
        <v>6228</v>
      </c>
      <c r="AH476" s="8" t="s">
        <v>6229</v>
      </c>
      <c r="AI476" s="8" t="s">
        <v>2165</v>
      </c>
      <c r="AL476" s="48" t="str">
        <f>IF($U476="","",IF(RIGHT($U476,4)=", MS",INDEX(DropDowns!$G$4:$G$1251,MATCH(TRIM($U476),DropDowns!$F$4:$F$1251,0)),INDEX(DropDowns!$G$4:$G$1251,MATCH(TRIM($U476)&amp;", MS",DropDowns!$F$4:$F$1251,0))))</f>
        <v>Rankin</v>
      </c>
      <c r="AM476" s="48" t="str">
        <f>IF(INDEX('AAYME 2021_List'!$A$3:$A$311,MATCH($A476,'AAYME 2021_List'!$A$3:$A$311,0))=$A476,INDEX('AAYME 2021_List'!$AC$3:$AC$311,MATCH($A476,'AAYME 2021_List'!$A$3:$A$311,0)),"")</f>
        <v>Rankin</v>
      </c>
      <c r="AN476" s="48" t="str">
        <f t="shared" si="70"/>
        <v>Langston|Harris||7</v>
      </c>
      <c r="AO476" s="48" t="str">
        <f t="shared" si="71"/>
        <v>Langston|Harris|7</v>
      </c>
      <c r="AP476" s="48" t="e">
        <f>INDEX(Transcripts_2021!$V$2:$V$324,MATCH($AN476,Transcripts_2021!$V$2:$V$324,0))</f>
        <v>#N/A</v>
      </c>
      <c r="AQ476" s="48" t="str">
        <f>INDEX(Transcripts_2021!$W$2:$W$324,MATCH($AO476,Transcripts_2021!$W$2:$W$324,0))</f>
        <v>Langston|Harris|7</v>
      </c>
      <c r="AR476" s="68" t="e">
        <f t="shared" si="72"/>
        <v>#N/A</v>
      </c>
      <c r="AS476" s="68" t="str">
        <f t="shared" si="73"/>
        <v>Yes</v>
      </c>
      <c r="AT476" s="48" t="str">
        <f t="shared" si="76"/>
        <v>0494</v>
      </c>
      <c r="AU476" s="48" t="str">
        <f>INDEX(Transcripts_2021!$AC$2:$AC$324,MATCH($AO476,Transcripts_2021!$W$2:$W$324,0))</f>
        <v>0278</v>
      </c>
      <c r="AV476" s="68" t="str">
        <f t="shared" si="69"/>
        <v>Yes</v>
      </c>
      <c r="AW476" s="68" t="e">
        <f>IF(INDEX(DropDowns!$E$3:$E$336,MATCH("*"&amp;$AF476&amp;"*",$AF$2:$AF$651,0))="","",INDEX(DropDowns!$E$3:$E$336,MATCH("*"&amp;$AF476&amp;"*",$AF$2:$AF$651,0)))</f>
        <v>#REF!</v>
      </c>
      <c r="AX476" s="68" t="e">
        <f>IF(INDEX(DropDowns!$E$3:$E$336,MATCH("*"&amp;$AG476&amp;"*",$AG$2:$AG$651,0))="","",INDEX(DropDowns!$E$3:$E$336,MATCH("*"&amp;$AG476&amp;"*",$AG$2:$AG$651,0)))</f>
        <v>#REF!</v>
      </c>
      <c r="AY476" s="48" t="str">
        <f t="shared" si="74"/>
        <v>0494-HAR-LA-0278</v>
      </c>
      <c r="AZ476" s="48" t="str">
        <f t="shared" si="75"/>
        <v>Jamila Harris</v>
      </c>
      <c r="BA476" s="48" t="str">
        <f>$AZ476&amp;COUNTIF($AZ476:$AZ$651,$AZ476)</f>
        <v>Jamila Harris2</v>
      </c>
      <c r="BB476" s="68" t="str">
        <f>IF(INDEX('AAYME 2021_List'!$B$3:$B$311,MATCH($A476,'AAYME 2021_List'!$A$3:$A$311,0))="Yes","Yes","No")</f>
        <v>Yes</v>
      </c>
      <c r="BC476" s="48" t="str">
        <f>IF(INDEX('AAYME 2021_List'!$A$3:$A$311,MATCH($A476,'AAYME 2021_List'!$A$3:$A$311,0))=$A476,INDEX('AAYME 2021_List'!$C$3:$C$311,MATCH($A476,'AAYME 2021_List'!$A$3:$A$311,0)),"")</f>
        <v>07-Alternate</v>
      </c>
    </row>
    <row r="477" spans="1:55" x14ac:dyDescent="0.3">
      <c r="A477" s="48" t="str">
        <f>$AT477&amp;"-"&amp;UPPER(LEFT($D477,3))&amp;"-"&amp;UPPER(LEFT($C477,2))&amp;"-"&amp;$AU477</f>
        <v>0495-JOH-RA-0043</v>
      </c>
      <c r="B477" s="8">
        <v>495</v>
      </c>
      <c r="C477" s="143" t="s">
        <v>1413</v>
      </c>
      <c r="D477" s="143" t="s">
        <v>736</v>
      </c>
      <c r="E477" s="143" t="s">
        <v>335</v>
      </c>
      <c r="F477" s="143" t="s">
        <v>170</v>
      </c>
      <c r="G477" s="8" t="s">
        <v>6230</v>
      </c>
      <c r="H477" s="8">
        <v>6626310252</v>
      </c>
      <c r="I477" s="143" t="s">
        <v>340</v>
      </c>
      <c r="J477" s="143" t="s">
        <v>6231</v>
      </c>
      <c r="K477" s="143" t="s">
        <v>6232</v>
      </c>
      <c r="L477" s="8" t="s">
        <v>6233</v>
      </c>
      <c r="M477" s="8" t="s">
        <v>736</v>
      </c>
      <c r="N477" s="8" t="s">
        <v>6234</v>
      </c>
      <c r="O477" s="8">
        <v>6626310252</v>
      </c>
      <c r="P477" s="143" t="s">
        <v>2159</v>
      </c>
      <c r="Q477" s="143" t="s">
        <v>43</v>
      </c>
      <c r="R477" s="8" t="s">
        <v>6235</v>
      </c>
      <c r="T477" s="143" t="s">
        <v>6232</v>
      </c>
      <c r="U477" s="143" t="s">
        <v>6232</v>
      </c>
      <c r="V477" s="8" t="s">
        <v>488</v>
      </c>
      <c r="W477" s="8">
        <v>38860</v>
      </c>
      <c r="X477" s="8" t="s">
        <v>348</v>
      </c>
      <c r="Y477" s="143" t="s">
        <v>6236</v>
      </c>
      <c r="Z477" s="8" t="s">
        <v>2114</v>
      </c>
      <c r="AB477" s="8" t="s">
        <v>2115</v>
      </c>
      <c r="AE477" s="233" t="s">
        <v>49</v>
      </c>
      <c r="AF477" s="8" t="s">
        <v>6237</v>
      </c>
      <c r="AH477" s="8" t="s">
        <v>6238</v>
      </c>
      <c r="AI477" s="8" t="s">
        <v>2165</v>
      </c>
      <c r="AJ477" s="8" t="s">
        <v>6239</v>
      </c>
      <c r="AL477" s="48" t="str">
        <f>IF($U477="","",IF(RIGHT($U477,4)=", MS",INDEX(DropDowns!$G$4:$G$1251,MATCH(TRIM($U477),DropDowns!$F$4:$F$1251,0)),INDEX(DropDowns!$G$4:$G$1251,MATCH(TRIM($U477)&amp;", MS",DropDowns!$F$4:$F$1251,0))))</f>
        <v>Chickasaw</v>
      </c>
      <c r="AM477" s="48" t="str">
        <f>IF(INDEX('AAYME 2021_List'!$A$3:$A$311,MATCH($A477,'AAYME 2021_List'!$A$3:$A$311,0))=$A477,INDEX('AAYME 2021_List'!$AC$3:$AC$311,MATCH($A477,'AAYME 2021_List'!$A$3:$A$311,0)),"")</f>
        <v>Chickasaw</v>
      </c>
      <c r="AN477" s="48" t="str">
        <f t="shared" si="70"/>
        <v>Rachel|Johnson|Racheljohnson@okolona.k12.ms.us|7</v>
      </c>
      <c r="AO477" s="48" t="str">
        <f t="shared" si="71"/>
        <v>Rachel|Johnson|7</v>
      </c>
      <c r="AP477" s="48" t="str">
        <f>INDEX(Transcripts_2021!$V$2:$V$324,MATCH($AN477,Transcripts_2021!$V$2:$V$324,0))</f>
        <v>Rachel|Johnson|racheljohnson@okolona.k12.ms.us|7</v>
      </c>
      <c r="AQ477" s="48" t="str">
        <f>INDEX(Transcripts_2021!$W$2:$W$324,MATCH($AO477,Transcripts_2021!$W$2:$W$324,0))</f>
        <v>Rachel|Johnson|7</v>
      </c>
      <c r="AR477" s="68" t="str">
        <f t="shared" si="72"/>
        <v>Yes</v>
      </c>
      <c r="AS477" s="68" t="str">
        <f t="shared" si="73"/>
        <v>Yes</v>
      </c>
      <c r="AT477" s="48" t="str">
        <f t="shared" si="76"/>
        <v>0495</v>
      </c>
      <c r="AU477" s="48" t="str">
        <f>INDEX(Transcripts_2021!$AC$2:$AC$324,MATCH($AO477,Transcripts_2021!$W$2:$W$324,0))</f>
        <v>0043</v>
      </c>
      <c r="AV477" s="68" t="str">
        <f t="shared" si="69"/>
        <v>Yes</v>
      </c>
      <c r="AW477" s="68" t="e">
        <f>IF(INDEX(DropDowns!$E$3:$E$336,MATCH("*"&amp;$AF477&amp;"*",$AF$2:$AF$651,0))="","",INDEX(DropDowns!$E$3:$E$336,MATCH("*"&amp;$AF477&amp;"*",$AF$2:$AF$651,0)))</f>
        <v>#REF!</v>
      </c>
      <c r="AX477" s="68" t="str">
        <f>IF(INDEX(DropDowns!$E$3:$E$336,MATCH("*"&amp;$AG477&amp;"*",$AG$2:$AG$651,0))="","",INDEX(DropDowns!$E$3:$E$336,MATCH("*"&amp;$AG477&amp;"*",$AG$2:$AG$651,0)))</f>
        <v>Acid</v>
      </c>
      <c r="AY477" s="48" t="str">
        <f t="shared" si="74"/>
        <v>0495-JOH-RA-0043</v>
      </c>
      <c r="AZ477" s="48" t="str">
        <f t="shared" si="75"/>
        <v>eddie Johnson</v>
      </c>
      <c r="BA477" s="48" t="str">
        <f>$AZ477&amp;COUNTIF($AZ477:$AZ$651,$AZ477)</f>
        <v>eddie Johnson1</v>
      </c>
      <c r="BB477" s="68" t="str">
        <f>IF(INDEX('AAYME 2021_List'!$B$3:$B$311,MATCH($A477,'AAYME 2021_List'!$A$3:$A$311,0))="Yes","Yes","No")</f>
        <v>Yes</v>
      </c>
      <c r="BC477" s="48" t="str">
        <f>IF(INDEX('AAYME 2021_List'!$A$3:$A$311,MATCH($A477,'AAYME 2021_List'!$A$3:$A$311,0))=$A477,INDEX('AAYME 2021_List'!$C$3:$C$311,MATCH($A477,'AAYME 2021_List'!$A$3:$A$311,0)),"")</f>
        <v>07-Alternate</v>
      </c>
    </row>
    <row r="478" spans="1:55" x14ac:dyDescent="0.3">
      <c r="A478" s="48" t="str">
        <f>$AT478&amp;"-"&amp;UPPER(LEFT($D478,3))&amp;"-"&amp;UPPER(LEFT($C478,2))&amp;"-"&amp;$AU478</f>
        <v>0496-HAR-RI-0304</v>
      </c>
      <c r="B478" s="8">
        <v>496</v>
      </c>
      <c r="C478" s="143" t="s">
        <v>436</v>
      </c>
      <c r="D478" s="143" t="s">
        <v>694</v>
      </c>
      <c r="E478" s="143" t="s">
        <v>335</v>
      </c>
      <c r="F478" s="143" t="s">
        <v>169</v>
      </c>
      <c r="H478" s="8">
        <v>2053569919</v>
      </c>
      <c r="I478" s="143" t="s">
        <v>376</v>
      </c>
      <c r="J478" s="143" t="s">
        <v>5232</v>
      </c>
      <c r="K478" s="143" t="s">
        <v>738</v>
      </c>
      <c r="L478" s="8" t="s">
        <v>6224</v>
      </c>
      <c r="M478" s="8" t="s">
        <v>694</v>
      </c>
      <c r="N478" s="8" t="s">
        <v>6225</v>
      </c>
      <c r="O478" s="8">
        <v>2053569919</v>
      </c>
      <c r="P478" s="143" t="s">
        <v>2112</v>
      </c>
      <c r="Q478" s="143" t="s">
        <v>45</v>
      </c>
      <c r="R478" s="8" t="s">
        <v>6226</v>
      </c>
      <c r="T478" s="143" t="s">
        <v>1057</v>
      </c>
      <c r="U478" s="143" t="s">
        <v>1057</v>
      </c>
      <c r="V478" s="8" t="s">
        <v>488</v>
      </c>
      <c r="W478" s="8">
        <v>39042</v>
      </c>
      <c r="X478" s="8" t="s">
        <v>348</v>
      </c>
      <c r="Y478" s="143" t="s">
        <v>245</v>
      </c>
      <c r="Z478" s="8" t="s">
        <v>2114</v>
      </c>
      <c r="AE478" s="233" t="s">
        <v>49</v>
      </c>
      <c r="AF478" s="8" t="s">
        <v>6240</v>
      </c>
      <c r="AG478" s="8" t="s">
        <v>6241</v>
      </c>
      <c r="AH478" s="8" t="s">
        <v>6242</v>
      </c>
      <c r="AI478" s="8" t="s">
        <v>2165</v>
      </c>
      <c r="AL478" s="48" t="str">
        <f>IF($U478="","",IF(RIGHT($U478,4)=", MS",INDEX(DropDowns!$G$4:$G$1251,MATCH(TRIM($U478),DropDowns!$F$4:$F$1251,0)),INDEX(DropDowns!$G$4:$G$1251,MATCH(TRIM($U478)&amp;", MS",DropDowns!$F$4:$F$1251,0))))</f>
        <v>Rankin</v>
      </c>
      <c r="AM478" s="48" t="str">
        <f>IF(INDEX('AAYME 2021_List'!$A$3:$A$311,MATCH($A478,'AAYME 2021_List'!$A$3:$A$311,0))=$A478,INDEX('AAYME 2021_List'!$AC$3:$AC$311,MATCH($A478,'AAYME 2021_List'!$A$3:$A$311,0)),"")</f>
        <v>Rankin</v>
      </c>
      <c r="AN478" s="48" t="str">
        <f t="shared" si="70"/>
        <v>Rickey|Harris||9</v>
      </c>
      <c r="AO478" s="48" t="str">
        <f t="shared" si="71"/>
        <v>Rickey|Harris|9</v>
      </c>
      <c r="AP478" s="48" t="e">
        <f>INDEX(Transcripts_2021!$V$2:$V$324,MATCH($AN478,Transcripts_2021!$V$2:$V$324,0))</f>
        <v>#N/A</v>
      </c>
      <c r="AQ478" s="48" t="str">
        <f>INDEX(Transcripts_2021!$W$2:$W$324,MATCH($AO478,Transcripts_2021!$W$2:$W$324,0))</f>
        <v>Rickey|Harris|9</v>
      </c>
      <c r="AR478" s="68" t="e">
        <f t="shared" si="72"/>
        <v>#N/A</v>
      </c>
      <c r="AS478" s="68" t="str">
        <f t="shared" si="73"/>
        <v>Yes</v>
      </c>
      <c r="AT478" s="48" t="str">
        <f t="shared" si="76"/>
        <v>0496</v>
      </c>
      <c r="AU478" s="48" t="str">
        <f>INDEX(Transcripts_2021!$AC$2:$AC$324,MATCH($AO478,Transcripts_2021!$W$2:$W$324,0))</f>
        <v>0304</v>
      </c>
      <c r="AV478" s="68" t="str">
        <f t="shared" si="69"/>
        <v>Yes</v>
      </c>
      <c r="AW478" s="68" t="e">
        <f>IF(INDEX(DropDowns!$E$3:$E$336,MATCH("*"&amp;$AF478&amp;"*",$AF$2:$AF$651,0))="","",INDEX(DropDowns!$E$3:$E$336,MATCH("*"&amp;$AF478&amp;"*",$AF$2:$AF$651,0)))</f>
        <v>#REF!</v>
      </c>
      <c r="AX478" s="68" t="e">
        <f>IF(INDEX(DropDowns!$E$3:$E$336,MATCH("*"&amp;$AG478&amp;"*",$AG$2:$AG$651,0))="","",INDEX(DropDowns!$E$3:$E$336,MATCH("*"&amp;$AG478&amp;"*",$AG$2:$AG$651,0)))</f>
        <v>#VALUE!</v>
      </c>
      <c r="AY478" s="48" t="str">
        <f t="shared" si="74"/>
        <v>0496-HAR-RI-0304</v>
      </c>
      <c r="AZ478" s="48" t="str">
        <f t="shared" si="75"/>
        <v>Jamila Harris</v>
      </c>
      <c r="BA478" s="48" t="str">
        <f>$AZ478&amp;COUNTIF($AZ478:$AZ$651,$AZ478)</f>
        <v>Jamila Harris1</v>
      </c>
      <c r="BB478" s="68" t="str">
        <f>IF(INDEX('AAYME 2021_List'!$B$3:$B$311,MATCH($A478,'AAYME 2021_List'!$A$3:$A$311,0))="Yes","Yes","No")</f>
        <v>No</v>
      </c>
      <c r="BC478" s="48" t="str">
        <f>IF(INDEX('AAYME 2021_List'!$A$3:$A$311,MATCH($A478,'AAYME 2021_List'!$A$3:$A$311,0))=$A478,INDEX('AAYME 2021_List'!$C$3:$C$311,MATCH($A478,'AAYME 2021_List'!$A$3:$A$311,0)),"")</f>
        <v>99-Not Selected</v>
      </c>
    </row>
    <row r="479" spans="1:55" x14ac:dyDescent="0.3">
      <c r="A479" s="48"/>
      <c r="B479" s="8">
        <v>497</v>
      </c>
      <c r="C479" s="143" t="s">
        <v>1201</v>
      </c>
      <c r="D479" s="143" t="s">
        <v>6243</v>
      </c>
      <c r="E479" s="143" t="s">
        <v>335</v>
      </c>
      <c r="F479" s="143" t="s">
        <v>170</v>
      </c>
      <c r="G479" s="8" t="s">
        <v>6244</v>
      </c>
      <c r="H479" s="8">
        <v>6017173742</v>
      </c>
      <c r="I479" s="143" t="s">
        <v>340</v>
      </c>
      <c r="J479" s="143" t="s">
        <v>2494</v>
      </c>
      <c r="K479" s="143" t="s">
        <v>2734</v>
      </c>
      <c r="L479" s="8" t="s">
        <v>6245</v>
      </c>
      <c r="M479" s="8" t="s">
        <v>6243</v>
      </c>
      <c r="N479" s="8" t="s">
        <v>6246</v>
      </c>
      <c r="O479" s="8">
        <v>6019069736</v>
      </c>
      <c r="P479" s="143" t="s">
        <v>2112</v>
      </c>
      <c r="Q479" s="143" t="s">
        <v>394</v>
      </c>
      <c r="R479" s="8" t="s">
        <v>6247</v>
      </c>
      <c r="T479" s="143" t="s">
        <v>3817</v>
      </c>
      <c r="U479" s="143" t="s">
        <v>3817</v>
      </c>
      <c r="V479" s="8" t="s">
        <v>488</v>
      </c>
      <c r="W479" s="8">
        <v>39083</v>
      </c>
      <c r="X479" s="8" t="s">
        <v>348</v>
      </c>
      <c r="Y479" s="143" t="s">
        <v>199</v>
      </c>
      <c r="Z479" s="8" t="s">
        <v>2114</v>
      </c>
      <c r="AB479" s="8" t="s">
        <v>2115</v>
      </c>
      <c r="AE479" s="233" t="s">
        <v>50</v>
      </c>
      <c r="AF479" s="8" t="s">
        <v>6248</v>
      </c>
      <c r="AG479" s="8" t="s">
        <v>6249</v>
      </c>
      <c r="AH479" s="8" t="s">
        <v>6250</v>
      </c>
      <c r="AI479" s="8" t="s">
        <v>928</v>
      </c>
      <c r="AL479" s="48" t="str">
        <f>IF($U479="","",IF(RIGHT($U479,4)=", MS",INDEX(DropDowns!$G$4:$G$1251,MATCH(TRIM($U479),DropDowns!$F$4:$F$1251,0)),INDEX(DropDowns!$G$4:$G$1251,MATCH(TRIM($U479)&amp;", MS",DropDowns!$F$4:$F$1251,0))))</f>
        <v>Copiah</v>
      </c>
      <c r="AM479" s="48" t="s">
        <v>2130</v>
      </c>
      <c r="AN479" s="48" t="str">
        <f t="shared" si="70"/>
        <v>Skylar|Gustavis|skylargustavis08@gmail.com|7</v>
      </c>
      <c r="AO479" s="48" t="str">
        <f t="shared" si="71"/>
        <v>Skylar|Gustavis|7</v>
      </c>
      <c r="AP479" s="48" t="e">
        <f>INDEX(Transcripts_2021!$V$2:$V$324,MATCH($AN479,Transcripts_2021!$V$2:$V$324,0))</f>
        <v>#N/A</v>
      </c>
      <c r="AQ479" s="48" t="e">
        <f>INDEX(Transcripts_2021!$W$2:$W$324,MATCH($AO479,Transcripts_2021!$W$2:$W$324,0))</f>
        <v>#N/A</v>
      </c>
      <c r="AR479" s="68" t="e">
        <f t="shared" si="72"/>
        <v>#N/A</v>
      </c>
      <c r="AS479" s="68" t="e">
        <f t="shared" si="73"/>
        <v>#N/A</v>
      </c>
      <c r="AT479" s="48" t="str">
        <f t="shared" si="76"/>
        <v>0497</v>
      </c>
      <c r="AU479" s="48" t="e">
        <f>INDEX(Transcripts_2021!$AC$2:$AC$324,MATCH($AO479,Transcripts_2021!$W$2:$W$324,0))</f>
        <v>#N/A</v>
      </c>
      <c r="AV479" s="68" t="str">
        <f t="shared" si="69"/>
        <v>Yes</v>
      </c>
      <c r="AW479" s="68" t="e">
        <f>IF(INDEX(DropDowns!$E$3:$E$336,MATCH("*"&amp;$AF479&amp;"*",$AF$2:$AF$651,0))="","",INDEX(DropDowns!$E$3:$E$336,MATCH("*"&amp;$AF479&amp;"*",$AF$2:$AF$651,0)))</f>
        <v>#REF!</v>
      </c>
      <c r="AX479" s="68" t="e">
        <f>IF(INDEX(DropDowns!$E$3:$E$336,MATCH("*"&amp;$AG479&amp;"*",$AG$2:$AG$651,0))="","",INDEX(DropDowns!$E$3:$E$336,MATCH("*"&amp;$AG479&amp;"*",$AG$2:$AG$651,0)))</f>
        <v>#REF!</v>
      </c>
      <c r="AY479" s="48" t="e">
        <f t="shared" si="74"/>
        <v>#N/A</v>
      </c>
      <c r="AZ479" s="48" t="str">
        <f t="shared" si="75"/>
        <v>Tina Gustavis</v>
      </c>
      <c r="BA479" s="48" t="str">
        <f>$AZ479&amp;COUNTIF($AZ479:$AZ$651,$AZ479)</f>
        <v>Tina Gustavis1</v>
      </c>
      <c r="BB479" s="68" t="e">
        <f>IF(INDEX('AAYME 2021_List'!$B$3:$B$311,MATCH($A479,'AAYME 2021_List'!$A$3:$A$311,0))="Yes","Yes","No")</f>
        <v>#N/A</v>
      </c>
      <c r="BC479" s="8" t="s">
        <v>2131</v>
      </c>
    </row>
    <row r="480" spans="1:55" x14ac:dyDescent="0.3">
      <c r="A480" s="48"/>
      <c r="B480" s="8">
        <v>498</v>
      </c>
      <c r="C480" s="143" t="s">
        <v>6251</v>
      </c>
      <c r="D480" s="143" t="s">
        <v>1041</v>
      </c>
      <c r="E480" s="143" t="s">
        <v>335</v>
      </c>
      <c r="F480" s="143" t="s">
        <v>170</v>
      </c>
      <c r="G480" s="8" t="s">
        <v>6252</v>
      </c>
      <c r="H480" s="8">
        <v>6018358610</v>
      </c>
      <c r="I480" s="143" t="s">
        <v>401</v>
      </c>
      <c r="J480" s="143" t="s">
        <v>1729</v>
      </c>
      <c r="K480" s="143" t="s">
        <v>738</v>
      </c>
      <c r="L480" s="8" t="s">
        <v>6253</v>
      </c>
      <c r="M480" s="8" t="s">
        <v>1041</v>
      </c>
      <c r="N480" s="8" t="s">
        <v>6254</v>
      </c>
      <c r="O480" s="8">
        <v>6019463356</v>
      </c>
      <c r="P480" s="143" t="s">
        <v>2112</v>
      </c>
      <c r="Q480" s="143" t="s">
        <v>394</v>
      </c>
      <c r="R480" s="8" t="s">
        <v>6255</v>
      </c>
      <c r="T480" s="143" t="s">
        <v>1057</v>
      </c>
      <c r="U480" s="143" t="s">
        <v>1057</v>
      </c>
      <c r="V480" s="8" t="s">
        <v>488</v>
      </c>
      <c r="W480" s="8">
        <v>39042</v>
      </c>
      <c r="X480" s="8" t="s">
        <v>348</v>
      </c>
      <c r="Y480" s="143" t="s">
        <v>245</v>
      </c>
      <c r="Z480" s="8" t="s">
        <v>2114</v>
      </c>
      <c r="AB480" s="8" t="s">
        <v>2115</v>
      </c>
      <c r="AE480" s="233" t="s">
        <v>49</v>
      </c>
      <c r="AF480" s="8" t="s">
        <v>6256</v>
      </c>
      <c r="AG480" s="8" t="s">
        <v>6257</v>
      </c>
      <c r="AI480" s="8" t="s">
        <v>605</v>
      </c>
      <c r="AL480" s="48" t="str">
        <f>IF($U480="","",IF(RIGHT($U480,4)=", MS",INDEX(DropDowns!$G$4:$G$1251,MATCH(TRIM($U480),DropDowns!$F$4:$F$1251,0)),INDEX(DropDowns!$G$4:$G$1251,MATCH(TRIM($U480)&amp;", MS",DropDowns!$F$4:$F$1251,0))))</f>
        <v>Rankin</v>
      </c>
      <c r="AM480" s="48" t="s">
        <v>2130</v>
      </c>
      <c r="AN480" s="48" t="str">
        <f t="shared" si="70"/>
        <v>Dakota|Davis|dgd7595@students.rcsd.ms|8</v>
      </c>
      <c r="AO480" s="48" t="str">
        <f t="shared" si="71"/>
        <v>Dakota|Davis|8</v>
      </c>
      <c r="AP480" s="48" t="e">
        <f>INDEX(Transcripts_2021!$V$2:$V$324,MATCH($AN480,Transcripts_2021!$V$2:$V$324,0))</f>
        <v>#N/A</v>
      </c>
      <c r="AQ480" s="48" t="e">
        <f>INDEX(Transcripts_2021!$W$2:$W$324,MATCH($AO480,Transcripts_2021!$W$2:$W$324,0))</f>
        <v>#N/A</v>
      </c>
      <c r="AR480" s="68" t="e">
        <f t="shared" si="72"/>
        <v>#N/A</v>
      </c>
      <c r="AS480" s="68" t="e">
        <f t="shared" si="73"/>
        <v>#N/A</v>
      </c>
      <c r="AT480" s="48" t="str">
        <f t="shared" si="76"/>
        <v>0498</v>
      </c>
      <c r="AU480" s="48" t="e">
        <f>INDEX(Transcripts_2021!$AC$2:$AC$324,MATCH($AO480,Transcripts_2021!$W$2:$W$324,0))</f>
        <v>#N/A</v>
      </c>
      <c r="AV480" s="68" t="str">
        <f t="shared" si="69"/>
        <v>Yes</v>
      </c>
      <c r="AW480" s="68" t="e">
        <f>IF(INDEX(DropDowns!$E$3:$E$336,MATCH("*"&amp;$AF480&amp;"*",$AF$2:$AF$651,0))="","",INDEX(DropDowns!$E$3:$E$336,MATCH("*"&amp;$AF480&amp;"*",$AF$2:$AF$651,0)))</f>
        <v>#REF!</v>
      </c>
      <c r="AX480" s="68" t="e">
        <f>IF(INDEX(DropDowns!$E$3:$E$336,MATCH("*"&amp;$AG480&amp;"*",$AG$2:$AG$651,0))="","",INDEX(DropDowns!$E$3:$E$336,MATCH("*"&amp;$AG480&amp;"*",$AG$2:$AG$651,0)))</f>
        <v>#REF!</v>
      </c>
      <c r="AY480" s="48" t="e">
        <f t="shared" si="74"/>
        <v>#N/A</v>
      </c>
      <c r="AZ480" s="48" t="str">
        <f t="shared" si="75"/>
        <v>Elicia Davis</v>
      </c>
      <c r="BA480" s="48" t="str">
        <f>$AZ480&amp;COUNTIF($AZ480:$AZ$651,$AZ480)</f>
        <v>Elicia Davis1</v>
      </c>
      <c r="BB480" s="68" t="e">
        <f>IF(INDEX('AAYME 2021_List'!$B$3:$B$311,MATCH($A480,'AAYME 2021_List'!$A$3:$A$311,0))="Yes","Yes","No")</f>
        <v>#N/A</v>
      </c>
      <c r="BC480" s="8" t="s">
        <v>2131</v>
      </c>
    </row>
    <row r="481" spans="1:55" x14ac:dyDescent="0.3">
      <c r="A481" s="48"/>
      <c r="B481" s="8">
        <v>499</v>
      </c>
      <c r="C481" s="143" t="s">
        <v>6258</v>
      </c>
      <c r="D481" s="143" t="s">
        <v>6259</v>
      </c>
      <c r="E481" s="143" t="s">
        <v>335</v>
      </c>
      <c r="F481" s="143" t="s">
        <v>170</v>
      </c>
      <c r="G481" s="8" t="s">
        <v>6260</v>
      </c>
      <c r="H481" s="8">
        <v>6626310952</v>
      </c>
      <c r="I481" s="143" t="s">
        <v>376</v>
      </c>
      <c r="J481" s="143" t="s">
        <v>6261</v>
      </c>
      <c r="K481" s="143" t="s">
        <v>191</v>
      </c>
      <c r="L481" s="8" t="s">
        <v>1026</v>
      </c>
      <c r="M481" s="8" t="s">
        <v>6259</v>
      </c>
      <c r="N481" s="8" t="s">
        <v>6262</v>
      </c>
      <c r="O481" s="8">
        <v>6626310952</v>
      </c>
      <c r="P481" s="143" t="s">
        <v>2159</v>
      </c>
      <c r="Q481" s="143" t="s">
        <v>43</v>
      </c>
      <c r="R481" s="8" t="s">
        <v>6263</v>
      </c>
      <c r="T481" s="143" t="s">
        <v>6264</v>
      </c>
      <c r="U481" s="143" t="s">
        <v>6264</v>
      </c>
      <c r="V481" s="8" t="s">
        <v>488</v>
      </c>
      <c r="W481" s="8">
        <v>38878</v>
      </c>
      <c r="X481" s="8" t="s">
        <v>348</v>
      </c>
      <c r="Y481" s="143" t="s">
        <v>191</v>
      </c>
      <c r="Z481" s="8" t="s">
        <v>2114</v>
      </c>
      <c r="AB481" s="8" t="s">
        <v>2115</v>
      </c>
      <c r="AE481" s="233" t="s">
        <v>48</v>
      </c>
      <c r="AF481" s="8" t="s">
        <v>6265</v>
      </c>
      <c r="AG481" s="8" t="s">
        <v>6266</v>
      </c>
      <c r="AH481" s="8" t="s">
        <v>6267</v>
      </c>
      <c r="AI481" s="8" t="s">
        <v>2165</v>
      </c>
      <c r="AJ481" s="8" t="s">
        <v>6268</v>
      </c>
      <c r="AK481" s="8" t="s">
        <v>6269</v>
      </c>
      <c r="AL481" s="48" t="str">
        <f>IF($U481="","",IF(RIGHT($U481,4)=", MS",INDEX(DropDowns!$G$4:$G$1251,MATCH(TRIM($U481),DropDowns!$F$4:$F$1251,0)),INDEX(DropDowns!$G$4:$G$1251,MATCH(TRIM($U481)&amp;", MS",DropDowns!$F$4:$F$1251,0))))</f>
        <v>Calhoun</v>
      </c>
      <c r="AM481" s="48" t="s">
        <v>2130</v>
      </c>
      <c r="AN481" s="48" t="str">
        <f t="shared" si="70"/>
        <v>Shakiere|Vance|shakierevance@calhounk12.com|9</v>
      </c>
      <c r="AO481" s="48" t="str">
        <f t="shared" si="71"/>
        <v>Shakiere|Vance|9</v>
      </c>
      <c r="AP481" s="48" t="e">
        <f>INDEX(Transcripts_2021!$V$2:$V$324,MATCH($AN481,Transcripts_2021!$V$2:$V$324,0))</f>
        <v>#N/A</v>
      </c>
      <c r="AQ481" s="48" t="e">
        <f>INDEX(Transcripts_2021!$W$2:$W$324,MATCH($AO481,Transcripts_2021!$W$2:$W$324,0))</f>
        <v>#N/A</v>
      </c>
      <c r="AR481" s="68" t="e">
        <f t="shared" si="72"/>
        <v>#N/A</v>
      </c>
      <c r="AS481" s="68" t="e">
        <f t="shared" si="73"/>
        <v>#N/A</v>
      </c>
      <c r="AT481" s="48" t="str">
        <f t="shared" si="76"/>
        <v>0499</v>
      </c>
      <c r="AU481" s="48" t="e">
        <f>INDEX(Transcripts_2021!$AC$2:$AC$324,MATCH($AO481,Transcripts_2021!$W$2:$W$324,0))</f>
        <v>#N/A</v>
      </c>
      <c r="AV481" s="68" t="str">
        <f t="shared" si="69"/>
        <v>Yes</v>
      </c>
      <c r="AW481" s="68" t="e">
        <f>IF(INDEX(DropDowns!$E$3:$E$336,MATCH("*"&amp;$AF481&amp;"*",$AF$2:$AF$651,0))="","",INDEX(DropDowns!$E$3:$E$336,MATCH("*"&amp;$AF481&amp;"*",$AF$2:$AF$651,0)))</f>
        <v>#REF!</v>
      </c>
      <c r="AX481" s="68" t="e">
        <f>IF(INDEX(DropDowns!$E$3:$E$336,MATCH("*"&amp;$AG481&amp;"*",$AG$2:$AG$651,0))="","",INDEX(DropDowns!$E$3:$E$336,MATCH("*"&amp;$AG481&amp;"*",$AG$2:$AG$651,0)))</f>
        <v>#REF!</v>
      </c>
      <c r="AY481" s="48" t="e">
        <f t="shared" si="74"/>
        <v>#N/A</v>
      </c>
      <c r="AZ481" s="48" t="str">
        <f t="shared" si="75"/>
        <v>Regina Vance</v>
      </c>
      <c r="BA481" s="48" t="str">
        <f>$AZ481&amp;COUNTIF($AZ481:$AZ$651,$AZ481)</f>
        <v>Regina Vance1</v>
      </c>
      <c r="BB481" s="68" t="e">
        <f>IF(INDEX('AAYME 2021_List'!$B$3:$B$311,MATCH($A481,'AAYME 2021_List'!$A$3:$A$311,0))="Yes","Yes","No")</f>
        <v>#N/A</v>
      </c>
      <c r="BC481" s="8" t="s">
        <v>2131</v>
      </c>
    </row>
    <row r="482" spans="1:55" x14ac:dyDescent="0.3">
      <c r="A482" s="48" t="str">
        <f>$AT482&amp;"-"&amp;UPPER(LEFT($D482,3))&amp;"-"&amp;UPPER(LEFT($C482,2))&amp;"-"&amp;$AU482</f>
        <v>0500-DED-AL-0131</v>
      </c>
      <c r="B482" s="8">
        <v>500</v>
      </c>
      <c r="C482" s="143" t="s">
        <v>6270</v>
      </c>
      <c r="D482" s="143" t="s">
        <v>6271</v>
      </c>
      <c r="E482" s="143" t="s">
        <v>335</v>
      </c>
      <c r="F482" s="143" t="s">
        <v>170</v>
      </c>
      <c r="G482" s="8" t="s">
        <v>6272</v>
      </c>
      <c r="H482" s="8">
        <v>2285478527</v>
      </c>
      <c r="I482" s="143" t="s">
        <v>376</v>
      </c>
      <c r="J482" s="143" t="s">
        <v>6273</v>
      </c>
      <c r="K482" s="143" t="s">
        <v>6274</v>
      </c>
      <c r="L482" s="8" t="s">
        <v>3423</v>
      </c>
      <c r="M482" s="8" t="s">
        <v>6271</v>
      </c>
      <c r="N482" s="8" t="s">
        <v>6275</v>
      </c>
      <c r="O482" s="8">
        <v>2283438621</v>
      </c>
      <c r="P482" s="143" t="s">
        <v>2159</v>
      </c>
      <c r="Q482" s="143" t="s">
        <v>441</v>
      </c>
      <c r="R482" s="8" t="s">
        <v>6276</v>
      </c>
      <c r="T482" s="143" t="s">
        <v>6277</v>
      </c>
      <c r="U482" s="143" t="s">
        <v>6277</v>
      </c>
      <c r="V482" s="8" t="s">
        <v>488</v>
      </c>
      <c r="W482" s="8">
        <v>39571</v>
      </c>
      <c r="X482" s="8" t="s">
        <v>348</v>
      </c>
      <c r="Y482" s="143" t="s">
        <v>6278</v>
      </c>
      <c r="Z482" s="8" t="s">
        <v>2114</v>
      </c>
      <c r="AB482" s="8" t="s">
        <v>2115</v>
      </c>
      <c r="AE482" s="233" t="s">
        <v>48</v>
      </c>
      <c r="AF482" s="8" t="s">
        <v>6279</v>
      </c>
      <c r="AG482" s="8" t="s">
        <v>6280</v>
      </c>
      <c r="AH482" s="8" t="s">
        <v>6281</v>
      </c>
      <c r="AI482" s="8" t="s">
        <v>2165</v>
      </c>
      <c r="AJ482" s="8" t="s">
        <v>6282</v>
      </c>
      <c r="AL482" s="48" t="str">
        <f>IF($U482="","",IF(RIGHT($U482,4)=", MS",INDEX(DropDowns!$G$4:$G$1251,MATCH(TRIM($U482),DropDowns!$F$4:$F$1251,0)),INDEX(DropDowns!$G$4:$G$1251,MATCH(TRIM($U482)&amp;", MS",DropDowns!$F$4:$F$1251,0))))</f>
        <v>Harrison</v>
      </c>
      <c r="AM482" s="48" t="str">
        <f>IF(INDEX('AAYME 2021_List'!$A$3:$A$311,MATCH($A482,'AAYME 2021_List'!$A$3:$A$311,0))=$A482,INDEX('AAYME 2021_List'!$AC$3:$AC$311,MATCH($A482,'AAYME 2021_List'!$A$3:$A$311,0)),"")</f>
        <v>Harrison</v>
      </c>
      <c r="AN482" s="48" t="str">
        <f t="shared" si="70"/>
        <v>Alaysia|Dedeaux|alaysiadedeaux@gmail.com|9</v>
      </c>
      <c r="AO482" s="48" t="str">
        <f t="shared" si="71"/>
        <v>Alaysia|Dedeaux|9</v>
      </c>
      <c r="AP482" s="48" t="str">
        <f>INDEX(Transcripts_2021!$V$2:$V$324,MATCH($AN482,Transcripts_2021!$V$2:$V$324,0))</f>
        <v>Alaysia|Dedeaux|Alaysiadedeaux@gmail.com|9</v>
      </c>
      <c r="AQ482" s="48" t="str">
        <f>INDEX(Transcripts_2021!$W$2:$W$324,MATCH($AO482,Transcripts_2021!$W$2:$W$324,0))</f>
        <v>Alaysia|Dedeaux|9</v>
      </c>
      <c r="AR482" s="68" t="str">
        <f t="shared" si="72"/>
        <v>Yes</v>
      </c>
      <c r="AS482" s="68" t="str">
        <f t="shared" si="73"/>
        <v>Yes</v>
      </c>
      <c r="AT482" s="48" t="str">
        <f t="shared" si="76"/>
        <v>0500</v>
      </c>
      <c r="AU482" s="48" t="str">
        <f>INDEX(Transcripts_2021!$AC$2:$AC$324,MATCH($AO482,Transcripts_2021!$W$2:$W$324,0))</f>
        <v>0131</v>
      </c>
      <c r="AV482" s="68" t="str">
        <f t="shared" si="69"/>
        <v>No</v>
      </c>
      <c r="AW482" s="68" t="e">
        <f>IF(INDEX(DropDowns!$E$3:$E$336,MATCH("*"&amp;$AF482&amp;"*",$AF$2:$AF$651,0))="","",INDEX(DropDowns!$E$3:$E$336,MATCH("*"&amp;$AF482&amp;"*",$AF$2:$AF$651,0)))</f>
        <v>#REF!</v>
      </c>
      <c r="AX482" s="68" t="e">
        <f>IF(INDEX(DropDowns!$E$3:$E$336,MATCH("*"&amp;$AG482&amp;"*",$AG$2:$AG$651,0))="","",INDEX(DropDowns!$E$3:$E$336,MATCH("*"&amp;$AG482&amp;"*",$AG$2:$AG$651,0)))</f>
        <v>#REF!</v>
      </c>
      <c r="AY482" s="48" t="str">
        <f t="shared" si="74"/>
        <v>0500-DED-AL-0131</v>
      </c>
      <c r="AZ482" s="48" t="str">
        <f t="shared" si="75"/>
        <v>Dominique Dedeaux</v>
      </c>
      <c r="BA482" s="48" t="str">
        <f>$AZ482&amp;COUNTIF($AZ482:$AZ$651,$AZ482)</f>
        <v>Dominique Dedeaux1</v>
      </c>
      <c r="BB482" s="68" t="str">
        <f>IF(INDEX('AAYME 2021_List'!$B$3:$B$311,MATCH($A482,'AAYME 2021_List'!$A$3:$A$311,0))="Yes","Yes","No")</f>
        <v>Yes</v>
      </c>
      <c r="BC482" s="48" t="str">
        <f>IF(INDEX('AAYME 2021_List'!$A$3:$A$311,MATCH($A482,'AAYME 2021_List'!$A$3:$A$311,0))=$A482,INDEX('AAYME 2021_List'!$C$3:$C$311,MATCH($A482,'AAYME 2021_List'!$A$3:$A$311,0)),"")</f>
        <v>07-Alternate</v>
      </c>
    </row>
    <row r="483" spans="1:55" x14ac:dyDescent="0.3">
      <c r="A483" s="48"/>
      <c r="B483" s="8">
        <v>501</v>
      </c>
      <c r="C483" s="143" t="s">
        <v>6283</v>
      </c>
      <c r="D483" s="143" t="s">
        <v>218</v>
      </c>
      <c r="E483" s="143" t="s">
        <v>335</v>
      </c>
      <c r="F483" s="143" t="s">
        <v>169</v>
      </c>
      <c r="G483" s="8" t="s">
        <v>6284</v>
      </c>
      <c r="H483" s="8">
        <v>6625672554</v>
      </c>
      <c r="I483" s="143" t="s">
        <v>376</v>
      </c>
      <c r="J483" s="143" t="s">
        <v>6285</v>
      </c>
      <c r="K483" s="143" t="s">
        <v>191</v>
      </c>
      <c r="L483" s="8" t="s">
        <v>6286</v>
      </c>
      <c r="M483" s="8" t="s">
        <v>218</v>
      </c>
      <c r="N483" s="8" t="s">
        <v>6287</v>
      </c>
      <c r="O483" s="8">
        <v>6625672554</v>
      </c>
      <c r="P483" s="143" t="s">
        <v>2159</v>
      </c>
      <c r="Q483" s="143" t="s">
        <v>394</v>
      </c>
      <c r="R483" s="8" t="s">
        <v>6288</v>
      </c>
      <c r="T483" s="143" t="s">
        <v>6289</v>
      </c>
      <c r="U483" s="143" t="s">
        <v>6289</v>
      </c>
      <c r="V483" s="8" t="s">
        <v>488</v>
      </c>
      <c r="W483" s="8">
        <v>38916</v>
      </c>
      <c r="X483" s="8" t="s">
        <v>348</v>
      </c>
      <c r="Y483" s="143" t="s">
        <v>191</v>
      </c>
      <c r="Z483" s="8" t="s">
        <v>2114</v>
      </c>
      <c r="AB483" s="8" t="s">
        <v>2115</v>
      </c>
      <c r="AE483" s="233" t="s">
        <v>50</v>
      </c>
      <c r="AF483" s="8" t="s">
        <v>6290</v>
      </c>
      <c r="AG483" s="8" t="s">
        <v>6291</v>
      </c>
      <c r="AI483" s="8" t="s">
        <v>2165</v>
      </c>
      <c r="AJ483" s="8" t="s">
        <v>6268</v>
      </c>
      <c r="AK483" s="8" t="s">
        <v>6292</v>
      </c>
      <c r="AL483" s="48" t="str">
        <f>IF($U483="","",IF(RIGHT($U483,4)=", MS",INDEX(DropDowns!$G$4:$G$1251,MATCH(TRIM($U483),DropDowns!$F$4:$F$1251,0)),INDEX(DropDowns!$G$4:$G$1251,MATCH(TRIM($U483)&amp;", MS",DropDowns!$F$4:$F$1251,0))))</f>
        <v>Calhoun</v>
      </c>
      <c r="AM483" s="48" t="s">
        <v>2130</v>
      </c>
      <c r="AN483" s="48" t="str">
        <f t="shared" si="70"/>
        <v>Douglas|Jones|djonesub@gmail.com|9</v>
      </c>
      <c r="AO483" s="48" t="str">
        <f t="shared" si="71"/>
        <v>Douglas|Jones|9</v>
      </c>
      <c r="AP483" s="48" t="e">
        <f>INDEX(Transcripts_2021!$V$2:$V$324,MATCH($AN483,Transcripts_2021!$V$2:$V$324,0))</f>
        <v>#N/A</v>
      </c>
      <c r="AQ483" s="48" t="e">
        <f>INDEX(Transcripts_2021!$W$2:$W$324,MATCH($AO483,Transcripts_2021!$W$2:$W$324,0))</f>
        <v>#N/A</v>
      </c>
      <c r="AR483" s="68" t="e">
        <f t="shared" si="72"/>
        <v>#N/A</v>
      </c>
      <c r="AS483" s="68" t="e">
        <f t="shared" si="73"/>
        <v>#N/A</v>
      </c>
      <c r="AT483" s="48" t="str">
        <f t="shared" si="76"/>
        <v>0501</v>
      </c>
      <c r="AU483" s="48" t="e">
        <f>INDEX(Transcripts_2021!$AC$2:$AC$324,MATCH($AO483,Transcripts_2021!$W$2:$W$324,0))</f>
        <v>#N/A</v>
      </c>
      <c r="AV483" s="68" t="str">
        <f t="shared" si="69"/>
        <v>Yes</v>
      </c>
      <c r="AW483" s="68" t="e">
        <f>IF(INDEX(DropDowns!$E$3:$E$336,MATCH("*"&amp;$AF483&amp;"*",$AF$2:$AF$651,0))="","",INDEX(DropDowns!$E$3:$E$336,MATCH("*"&amp;$AF483&amp;"*",$AF$2:$AF$651,0)))</f>
        <v>#REF!</v>
      </c>
      <c r="AX483" s="68" t="e">
        <f>IF(INDEX(DropDowns!$E$3:$E$336,MATCH("*"&amp;$AG483&amp;"*",$AG$2:$AG$651,0))="","",INDEX(DropDowns!$E$3:$E$336,MATCH("*"&amp;$AG483&amp;"*",$AG$2:$AG$651,0)))</f>
        <v>#REF!</v>
      </c>
      <c r="AY483" s="48" t="e">
        <f t="shared" si="74"/>
        <v>#N/A</v>
      </c>
      <c r="AZ483" s="48" t="str">
        <f t="shared" si="75"/>
        <v>Tara Jones</v>
      </c>
      <c r="BA483" s="48" t="str">
        <f>$AZ483&amp;COUNTIF($AZ483:$AZ$651,$AZ483)</f>
        <v>Tara Jones1</v>
      </c>
      <c r="BB483" s="68" t="e">
        <f>IF(INDEX('AAYME 2021_List'!$B$3:$B$311,MATCH($A483,'AAYME 2021_List'!$A$3:$A$311,0))="Yes","Yes","No")</f>
        <v>#N/A</v>
      </c>
      <c r="BC483" s="8" t="s">
        <v>2131</v>
      </c>
    </row>
    <row r="484" spans="1:55" x14ac:dyDescent="0.3">
      <c r="A484" s="48" t="str">
        <f>$AT484&amp;"-"&amp;UPPER(LEFT($D484,3))&amp;"-"&amp;UPPER(LEFT($C484,2))&amp;"-"&amp;$AU484</f>
        <v>0502-GIR-KE-0285</v>
      </c>
      <c r="B484" s="8">
        <v>502</v>
      </c>
      <c r="C484" s="143" t="s">
        <v>6293</v>
      </c>
      <c r="D484" s="143" t="s">
        <v>6294</v>
      </c>
      <c r="E484" s="143" t="s">
        <v>335</v>
      </c>
      <c r="F484" s="143" t="s">
        <v>170</v>
      </c>
      <c r="G484" s="8" t="s">
        <v>6295</v>
      </c>
      <c r="H484" s="8">
        <v>6628200590</v>
      </c>
      <c r="I484" s="143" t="s">
        <v>401</v>
      </c>
      <c r="J484" s="143" t="s">
        <v>2297</v>
      </c>
      <c r="K484" s="143" t="s">
        <v>2136</v>
      </c>
      <c r="L484" s="8" t="s">
        <v>6296</v>
      </c>
      <c r="M484" s="8" t="s">
        <v>6294</v>
      </c>
      <c r="N484" s="8" t="s">
        <v>6295</v>
      </c>
      <c r="O484" s="8">
        <v>6628222215</v>
      </c>
      <c r="P484" s="143" t="s">
        <v>2112</v>
      </c>
      <c r="Q484" s="143" t="s">
        <v>45</v>
      </c>
      <c r="R484" s="8" t="s">
        <v>6297</v>
      </c>
      <c r="T484" s="143" t="s">
        <v>1991</v>
      </c>
      <c r="U484" s="143" t="s">
        <v>1991</v>
      </c>
      <c r="V484" s="8" t="s">
        <v>488</v>
      </c>
      <c r="W484" s="8">
        <v>38701</v>
      </c>
      <c r="X484" s="8" t="s">
        <v>348</v>
      </c>
      <c r="Y484" s="143" t="s">
        <v>2139</v>
      </c>
      <c r="Z484" s="8" t="s">
        <v>2114</v>
      </c>
      <c r="AB484" s="8" t="s">
        <v>2115</v>
      </c>
      <c r="AE484" s="233" t="s">
        <v>49</v>
      </c>
      <c r="AF484" s="8" t="s">
        <v>6298</v>
      </c>
      <c r="AI484" s="8" t="s">
        <v>2165</v>
      </c>
      <c r="AJ484" s="8" t="s">
        <v>6299</v>
      </c>
      <c r="AL484" s="48" t="str">
        <f>IF($U484="","",IF(RIGHT($U484,4)=", MS",INDEX(DropDowns!$G$4:$G$1251,MATCH(TRIM($U484),DropDowns!$F$4:$F$1251,0)),INDEX(DropDowns!$G$4:$G$1251,MATCH(TRIM($U484)&amp;", MS",DropDowns!$F$4:$F$1251,0))))</f>
        <v>Washington</v>
      </c>
      <c r="AM484" s="48" t="str">
        <f>IF(INDEX('AAYME 2021_List'!$A$3:$A$311,MATCH($A484,'AAYME 2021_List'!$A$3:$A$311,0))=$A484,INDEX('AAYME 2021_List'!$AC$3:$AC$311,MATCH($A484,'AAYME 2021_List'!$A$3:$A$311,0)),"")</f>
        <v>Washington</v>
      </c>
      <c r="AN484" s="48" t="str">
        <f t="shared" si="70"/>
        <v>Kelsei|Girn|casandra.girn@yahoo.com|8</v>
      </c>
      <c r="AO484" s="48" t="str">
        <f t="shared" si="71"/>
        <v>Kelsei|Girn|8</v>
      </c>
      <c r="AP484" s="48" t="e">
        <f>INDEX(Transcripts_2021!$V$2:$V$324,MATCH($AN484,Transcripts_2021!$V$2:$V$324,0))</f>
        <v>#N/A</v>
      </c>
      <c r="AQ484" s="48" t="str">
        <f>INDEX(Transcripts_2021!$W$2:$W$324,MATCH($AO484,Transcripts_2021!$W$2:$W$324,0))</f>
        <v>Kelsei|Girn|8</v>
      </c>
      <c r="AR484" s="68" t="e">
        <f t="shared" si="72"/>
        <v>#N/A</v>
      </c>
      <c r="AS484" s="68" t="str">
        <f t="shared" si="73"/>
        <v>Yes</v>
      </c>
      <c r="AT484" s="48" t="str">
        <f t="shared" si="76"/>
        <v>0502</v>
      </c>
      <c r="AU484" s="48" t="str">
        <f>INDEX(Transcripts_2021!$AC$2:$AC$324,MATCH($AO484,Transcripts_2021!$W$2:$W$324,0))</f>
        <v>0285</v>
      </c>
      <c r="AV484" s="68" t="str">
        <f t="shared" si="69"/>
        <v>Yes</v>
      </c>
      <c r="AW484" s="68" t="e">
        <f>IF(INDEX(DropDowns!$E$3:$E$336,MATCH("*"&amp;$AF484&amp;"*",$AF$2:$AF$651,0))="","",INDEX(DropDowns!$E$3:$E$336,MATCH("*"&amp;$AF484&amp;"*",$AF$2:$AF$651,0)))</f>
        <v>#REF!</v>
      </c>
      <c r="AX484" s="68" t="str">
        <f>IF(INDEX(DropDowns!$E$3:$E$336,MATCH("*"&amp;$AG484&amp;"*",$AG$2:$AG$651,0))="","",INDEX(DropDowns!$E$3:$E$336,MATCH("*"&amp;$AG484&amp;"*",$AG$2:$AG$651,0)))</f>
        <v>Acid</v>
      </c>
      <c r="AY484" s="48" t="str">
        <f t="shared" si="74"/>
        <v>0502-GIR-KE-0285</v>
      </c>
      <c r="AZ484" s="48" t="str">
        <f t="shared" si="75"/>
        <v>CaSandra Girn</v>
      </c>
      <c r="BA484" s="48" t="str">
        <f>$AZ484&amp;COUNTIF($AZ484:$AZ$651,$AZ484)</f>
        <v>CaSandra Girn1</v>
      </c>
      <c r="BB484" s="68" t="str">
        <f>IF(INDEX('AAYME 2021_List'!$B$3:$B$311,MATCH($A484,'AAYME 2021_List'!$A$3:$A$311,0))="Yes","Yes","No")</f>
        <v>No</v>
      </c>
      <c r="BC484" s="48" t="str">
        <f>IF(INDEX('AAYME 2021_List'!$A$3:$A$311,MATCH($A484,'AAYME 2021_List'!$A$3:$A$311,0))=$A484,INDEX('AAYME 2021_List'!$C$3:$C$311,MATCH($A484,'AAYME 2021_List'!$A$3:$A$311,0)),"")</f>
        <v>99-Not Selected</v>
      </c>
    </row>
    <row r="485" spans="1:55" x14ac:dyDescent="0.3">
      <c r="A485" s="48"/>
      <c r="B485" s="8">
        <v>503</v>
      </c>
      <c r="C485" s="143" t="s">
        <v>6300</v>
      </c>
      <c r="D485" s="143" t="s">
        <v>6301</v>
      </c>
      <c r="E485" s="143" t="s">
        <v>335</v>
      </c>
      <c r="F485" s="143" t="s">
        <v>169</v>
      </c>
      <c r="G485" s="8" t="s">
        <v>6302</v>
      </c>
      <c r="H485" s="8">
        <v>6622071748</v>
      </c>
      <c r="I485" s="143" t="s">
        <v>376</v>
      </c>
      <c r="J485" s="143" t="s">
        <v>929</v>
      </c>
      <c r="K485" s="143" t="s">
        <v>6303</v>
      </c>
      <c r="L485" s="8" t="s">
        <v>2572</v>
      </c>
      <c r="M485" s="8" t="s">
        <v>6301</v>
      </c>
      <c r="N485" s="8" t="s">
        <v>6304</v>
      </c>
      <c r="O485" s="8">
        <v>6662071748</v>
      </c>
      <c r="P485" s="143" t="s">
        <v>2247</v>
      </c>
      <c r="Q485" s="143"/>
      <c r="R485" s="8" t="s">
        <v>6305</v>
      </c>
      <c r="S485" s="8" t="s">
        <v>6305</v>
      </c>
      <c r="T485" s="143" t="s">
        <v>922</v>
      </c>
      <c r="U485" s="143" t="s">
        <v>922</v>
      </c>
      <c r="V485" s="8" t="s">
        <v>488</v>
      </c>
      <c r="W485" s="8">
        <v>38751</v>
      </c>
      <c r="X485" s="8" t="s">
        <v>348</v>
      </c>
      <c r="Y485" s="143" t="s">
        <v>2407</v>
      </c>
      <c r="AE485" s="233" t="s">
        <v>49</v>
      </c>
      <c r="AF485" s="8" t="s">
        <v>6306</v>
      </c>
      <c r="AG485" s="8" t="s">
        <v>6307</v>
      </c>
      <c r="AI485" s="8" t="s">
        <v>442</v>
      </c>
      <c r="AL485" s="48" t="str">
        <f>IF($U485="","",IF(RIGHT($U485,4)=", MS",INDEX(DropDowns!$G$4:$G$1251,MATCH(TRIM($U485),DropDowns!$F$4:$F$1251,0)),INDEX(DropDowns!$G$4:$G$1251,MATCH(TRIM($U485)&amp;", MS",DropDowns!$F$4:$F$1251,0))))</f>
        <v>Sunflower</v>
      </c>
      <c r="AM485" s="48" t="s">
        <v>2130</v>
      </c>
      <c r="AN485" s="48" t="str">
        <f t="shared" si="70"/>
        <v>Chestin|Spurlock|chestinspurlock33@sunflower.k12.ms.us|9</v>
      </c>
      <c r="AO485" s="48" t="str">
        <f t="shared" si="71"/>
        <v>Chestin|Spurlock|9</v>
      </c>
      <c r="AP485" s="48" t="e">
        <f>INDEX(Transcripts_2021!$V$2:$V$324,MATCH($AN485,Transcripts_2021!$V$2:$V$324,0))</f>
        <v>#N/A</v>
      </c>
      <c r="AQ485" s="48" t="e">
        <f>INDEX(Transcripts_2021!$W$2:$W$324,MATCH($AO485,Transcripts_2021!$W$2:$W$324,0))</f>
        <v>#N/A</v>
      </c>
      <c r="AR485" s="68" t="e">
        <f t="shared" si="72"/>
        <v>#N/A</v>
      </c>
      <c r="AS485" s="68" t="e">
        <f t="shared" si="73"/>
        <v>#N/A</v>
      </c>
      <c r="AT485" s="48" t="str">
        <f t="shared" si="76"/>
        <v>0503</v>
      </c>
      <c r="AU485" s="48" t="e">
        <f>INDEX(Transcripts_2021!$AC$2:$AC$324,MATCH($AO485,Transcripts_2021!$W$2:$W$324,0))</f>
        <v>#N/A</v>
      </c>
      <c r="AV485" s="68" t="str">
        <f t="shared" si="69"/>
        <v>Yes</v>
      </c>
      <c r="AW485" s="68" t="e">
        <f>IF(INDEX(DropDowns!$E$3:$E$336,MATCH("*"&amp;$AF485&amp;"*",$AF$2:$AF$651,0))="","",INDEX(DropDowns!$E$3:$E$336,MATCH("*"&amp;$AF485&amp;"*",$AF$2:$AF$651,0)))</f>
        <v>#VALUE!</v>
      </c>
      <c r="AX485" s="68" t="e">
        <f>IF(INDEX(DropDowns!$E$3:$E$336,MATCH("*"&amp;$AG485&amp;"*",$AG$2:$AG$651,0))="","",INDEX(DropDowns!$E$3:$E$336,MATCH("*"&amp;$AG485&amp;"*",$AG$2:$AG$651,0)))</f>
        <v>#REF!</v>
      </c>
      <c r="AY485" s="48" t="e">
        <f t="shared" si="74"/>
        <v>#N/A</v>
      </c>
      <c r="AZ485" s="48" t="str">
        <f t="shared" si="75"/>
        <v>Angelica Spurlock</v>
      </c>
      <c r="BA485" s="48" t="str">
        <f>$AZ485&amp;COUNTIF($AZ485:$AZ$651,$AZ485)</f>
        <v>Angelica Spurlock1</v>
      </c>
      <c r="BB485" s="68" t="e">
        <f>IF(INDEX('AAYME 2021_List'!$B$3:$B$311,MATCH($A485,'AAYME 2021_List'!$A$3:$A$311,0))="Yes","Yes","No")</f>
        <v>#N/A</v>
      </c>
      <c r="BC485" s="8" t="s">
        <v>2131</v>
      </c>
    </row>
    <row r="486" spans="1:55" x14ac:dyDescent="0.3">
      <c r="A486" s="48"/>
      <c r="B486" s="8">
        <v>504</v>
      </c>
      <c r="C486" s="143" t="s">
        <v>3086</v>
      </c>
      <c r="D486" s="143" t="s">
        <v>1280</v>
      </c>
      <c r="E486" s="143" t="s">
        <v>335</v>
      </c>
      <c r="F486" s="143" t="s">
        <v>169</v>
      </c>
      <c r="G486" s="8" t="s">
        <v>6308</v>
      </c>
      <c r="H486" s="8">
        <v>6628004314</v>
      </c>
      <c r="I486" s="143" t="s">
        <v>376</v>
      </c>
      <c r="J486" s="143" t="s">
        <v>6309</v>
      </c>
      <c r="K486" s="143" t="s">
        <v>191</v>
      </c>
      <c r="L486" s="8" t="s">
        <v>6310</v>
      </c>
      <c r="M486" s="8" t="s">
        <v>1280</v>
      </c>
      <c r="N486" s="8" t="s">
        <v>6311</v>
      </c>
      <c r="O486" s="8">
        <v>6628004314</v>
      </c>
      <c r="P486" s="143" t="s">
        <v>2159</v>
      </c>
      <c r="Q486" s="143" t="s">
        <v>43</v>
      </c>
      <c r="R486" s="8" t="s">
        <v>6312</v>
      </c>
      <c r="T486" s="143" t="s">
        <v>6313</v>
      </c>
      <c r="U486" s="143" t="s">
        <v>6313</v>
      </c>
      <c r="V486" s="8" t="s">
        <v>488</v>
      </c>
      <c r="W486" s="8">
        <v>38916</v>
      </c>
      <c r="X486" s="8" t="s">
        <v>348</v>
      </c>
      <c r="Y486" s="143" t="s">
        <v>191</v>
      </c>
      <c r="Z486" s="8" t="s">
        <v>2114</v>
      </c>
      <c r="AB486" s="8" t="s">
        <v>2115</v>
      </c>
      <c r="AE486" s="233" t="s">
        <v>48</v>
      </c>
      <c r="AF486" s="8" t="s">
        <v>6314</v>
      </c>
      <c r="AG486" s="8" t="s">
        <v>6315</v>
      </c>
      <c r="AI486" s="8" t="s">
        <v>2165</v>
      </c>
      <c r="AJ486" s="8" t="s">
        <v>6268</v>
      </c>
      <c r="AK486" s="8" t="s">
        <v>6316</v>
      </c>
      <c r="AL486" s="48" t="str">
        <f>IF($U486="","",IF(RIGHT($U486,4)=", MS",INDEX(DropDowns!$G$4:$G$1251,MATCH(TRIM($U486),DropDowns!$F$4:$F$1251,0)),INDEX(DropDowns!$G$4:$G$1251,MATCH(TRIM($U486)&amp;", MS",DropDowns!$F$4:$F$1251,0))))</f>
        <v>Calhoun</v>
      </c>
      <c r="AM486" s="48" t="s">
        <v>2130</v>
      </c>
      <c r="AN486" s="48" t="str">
        <f t="shared" si="70"/>
        <v>Jeremiah|Wilson|jwilsonub@gmail.com|9</v>
      </c>
      <c r="AO486" s="48" t="str">
        <f t="shared" si="71"/>
        <v>Jeremiah|Wilson|9</v>
      </c>
      <c r="AP486" s="48" t="e">
        <f>INDEX(Transcripts_2021!$V$2:$V$324,MATCH($AN486,Transcripts_2021!$V$2:$V$324,0))</f>
        <v>#N/A</v>
      </c>
      <c r="AQ486" s="48" t="e">
        <f>INDEX(Transcripts_2021!$W$2:$W$324,MATCH($AO486,Transcripts_2021!$W$2:$W$324,0))</f>
        <v>#N/A</v>
      </c>
      <c r="AR486" s="68" t="e">
        <f t="shared" si="72"/>
        <v>#N/A</v>
      </c>
      <c r="AS486" s="68" t="e">
        <f t="shared" si="73"/>
        <v>#N/A</v>
      </c>
      <c r="AT486" s="48" t="str">
        <f t="shared" si="76"/>
        <v>0504</v>
      </c>
      <c r="AU486" s="48" t="e">
        <f>INDEX(Transcripts_2021!$AC$2:$AC$324,MATCH($AO486,Transcripts_2021!$W$2:$W$324,0))</f>
        <v>#N/A</v>
      </c>
      <c r="AV486" s="68" t="str">
        <f t="shared" si="69"/>
        <v>Yes</v>
      </c>
      <c r="AW486" s="68" t="e">
        <f>IF(INDEX(DropDowns!$E$3:$E$336,MATCH("*"&amp;$AF486&amp;"*",$AF$2:$AF$651,0))="","",INDEX(DropDowns!$E$3:$E$336,MATCH("*"&amp;$AF486&amp;"*",$AF$2:$AF$651,0)))</f>
        <v>#REF!</v>
      </c>
      <c r="AX486" s="68" t="e">
        <f>IF(INDEX(DropDowns!$E$3:$E$336,MATCH("*"&amp;$AG486&amp;"*",$AG$2:$AG$651,0))="","",INDEX(DropDowns!$E$3:$E$336,MATCH("*"&amp;$AG486&amp;"*",$AG$2:$AG$651,0)))</f>
        <v>#REF!</v>
      </c>
      <c r="AY486" s="48" t="e">
        <f t="shared" si="74"/>
        <v>#N/A</v>
      </c>
      <c r="AZ486" s="48" t="str">
        <f t="shared" si="75"/>
        <v>Tojuana Wilson</v>
      </c>
      <c r="BA486" s="48" t="str">
        <f>$AZ486&amp;COUNTIF($AZ486:$AZ$651,$AZ486)</f>
        <v>Tojuana Wilson1</v>
      </c>
      <c r="BB486" s="68" t="e">
        <f>IF(INDEX('AAYME 2021_List'!$B$3:$B$311,MATCH($A486,'AAYME 2021_List'!$A$3:$A$311,0))="Yes","Yes","No")</f>
        <v>#N/A</v>
      </c>
      <c r="BC486" s="8" t="s">
        <v>2131</v>
      </c>
    </row>
    <row r="487" spans="1:55" x14ac:dyDescent="0.3">
      <c r="A487" s="48"/>
      <c r="B487" s="8">
        <v>505</v>
      </c>
      <c r="C487" s="143" t="s">
        <v>6317</v>
      </c>
      <c r="D487" s="143" t="s">
        <v>2600</v>
      </c>
      <c r="E487" s="143" t="s">
        <v>335</v>
      </c>
      <c r="F487" s="143" t="s">
        <v>169</v>
      </c>
      <c r="G487" s="8" t="s">
        <v>6318</v>
      </c>
      <c r="H487" s="8">
        <v>6013973157</v>
      </c>
      <c r="I487" s="143" t="s">
        <v>340</v>
      </c>
      <c r="J487" s="143" t="s">
        <v>6319</v>
      </c>
      <c r="K487" s="143" t="s">
        <v>6320</v>
      </c>
      <c r="L487" s="8" t="s">
        <v>6321</v>
      </c>
      <c r="M487" s="8" t="s">
        <v>2600</v>
      </c>
      <c r="N487" s="8" t="s">
        <v>6322</v>
      </c>
      <c r="O487" s="8">
        <v>6013973157</v>
      </c>
      <c r="P487" s="143" t="s">
        <v>2159</v>
      </c>
      <c r="Q487" s="143" t="s">
        <v>394</v>
      </c>
      <c r="R487" s="8" t="s">
        <v>6323</v>
      </c>
      <c r="T487" s="143" t="s">
        <v>1731</v>
      </c>
      <c r="U487" s="143" t="s">
        <v>1731</v>
      </c>
      <c r="V487" s="8" t="s">
        <v>488</v>
      </c>
      <c r="W487" s="8">
        <v>39042</v>
      </c>
      <c r="X487" s="8" t="s">
        <v>348</v>
      </c>
      <c r="Y487" s="143" t="s">
        <v>6324</v>
      </c>
      <c r="Z487" s="8" t="s">
        <v>2114</v>
      </c>
      <c r="AB487" s="8" t="s">
        <v>2115</v>
      </c>
      <c r="AE487" s="233" t="s">
        <v>49</v>
      </c>
      <c r="AF487" s="8" t="s">
        <v>6325</v>
      </c>
      <c r="AG487" s="8" t="s">
        <v>6326</v>
      </c>
      <c r="AH487" s="8" t="s">
        <v>533</v>
      </c>
      <c r="AI487" s="8" t="s">
        <v>442</v>
      </c>
      <c r="AJ487" s="8" t="s">
        <v>533</v>
      </c>
      <c r="AK487" s="8" t="s">
        <v>533</v>
      </c>
      <c r="AL487" s="48" t="str">
        <f>IF($U487="","",IF(RIGHT($U487,4)=", MS",INDEX(DropDowns!$G$4:$G$1251,MATCH(TRIM($U487),DropDowns!$F$4:$F$1251,0)),INDEX(DropDowns!$G$4:$G$1251,MATCH(TRIM($U487)&amp;", MS",DropDowns!$F$4:$F$1251,0))))</f>
        <v>Rankin</v>
      </c>
      <c r="AM487" s="48" t="s">
        <v>2130</v>
      </c>
      <c r="AN487" s="48" t="str">
        <f t="shared" si="70"/>
        <v>Isaiah|Taylor|isaiah01.tt@gmail.com|7</v>
      </c>
      <c r="AO487" s="48" t="str">
        <f t="shared" si="71"/>
        <v>Isaiah|Taylor|7</v>
      </c>
      <c r="AP487" s="48" t="e">
        <f>INDEX(Transcripts_2021!$V$2:$V$324,MATCH($AN487,Transcripts_2021!$V$2:$V$324,0))</f>
        <v>#N/A</v>
      </c>
      <c r="AQ487" s="48" t="e">
        <f>INDEX(Transcripts_2021!$W$2:$W$324,MATCH($AO487,Transcripts_2021!$W$2:$W$324,0))</f>
        <v>#N/A</v>
      </c>
      <c r="AR487" s="68" t="e">
        <f t="shared" si="72"/>
        <v>#N/A</v>
      </c>
      <c r="AS487" s="68" t="e">
        <f t="shared" si="73"/>
        <v>#N/A</v>
      </c>
      <c r="AT487" s="48" t="str">
        <f t="shared" si="76"/>
        <v>0505</v>
      </c>
      <c r="AU487" s="48" t="e">
        <f>INDEX(Transcripts_2021!$AC$2:$AC$324,MATCH($AO487,Transcripts_2021!$W$2:$W$324,0))</f>
        <v>#N/A</v>
      </c>
      <c r="AV487" s="68" t="str">
        <f t="shared" si="69"/>
        <v>No</v>
      </c>
      <c r="AW487" s="68" t="e">
        <f>IF(INDEX(DropDowns!$E$3:$E$336,MATCH("*"&amp;$AF487&amp;"*",$AF$2:$AF$651,0))="","",INDEX(DropDowns!$E$3:$E$336,MATCH("*"&amp;$AF487&amp;"*",$AF$2:$AF$651,0)))</f>
        <v>#REF!</v>
      </c>
      <c r="AX487" s="68" t="e">
        <f>IF(INDEX(DropDowns!$E$3:$E$336,MATCH("*"&amp;$AG487&amp;"*",$AG$2:$AG$651,0))="","",INDEX(DropDowns!$E$3:$E$336,MATCH("*"&amp;$AG487&amp;"*",$AG$2:$AG$651,0)))</f>
        <v>#REF!</v>
      </c>
      <c r="AY487" s="48" t="e">
        <f t="shared" si="74"/>
        <v>#N/A</v>
      </c>
      <c r="AZ487" s="48" t="str">
        <f t="shared" si="75"/>
        <v>Tony Taylor</v>
      </c>
      <c r="BA487" s="48" t="str">
        <f>$AZ487&amp;COUNTIF($AZ487:$AZ$651,$AZ487)</f>
        <v>Tony Taylor1</v>
      </c>
      <c r="BB487" s="68" t="e">
        <f>IF(INDEX('AAYME 2021_List'!$B$3:$B$311,MATCH($A487,'AAYME 2021_List'!$A$3:$A$311,0))="Yes","Yes","No")</f>
        <v>#N/A</v>
      </c>
      <c r="BC487" s="8" t="s">
        <v>2131</v>
      </c>
    </row>
    <row r="488" spans="1:55" x14ac:dyDescent="0.3">
      <c r="A488" s="48" t="str">
        <f>$AT488&amp;"-"&amp;UPPER(LEFT($D488,3))&amp;"-"&amp;UPPER(LEFT($C488,2))&amp;"-"&amp;$AU488</f>
        <v>0507-CON-RA-0235</v>
      </c>
      <c r="B488" s="8">
        <v>507</v>
      </c>
      <c r="C488" s="143" t="s">
        <v>6327</v>
      </c>
      <c r="D488" s="143" t="s">
        <v>6328</v>
      </c>
      <c r="E488" s="143" t="s">
        <v>335</v>
      </c>
      <c r="F488" s="143" t="s">
        <v>170</v>
      </c>
      <c r="G488" s="8" t="s">
        <v>6329</v>
      </c>
      <c r="H488" s="8">
        <v>6623578772</v>
      </c>
      <c r="I488" s="143" t="s">
        <v>401</v>
      </c>
      <c r="J488" s="143" t="s">
        <v>3622</v>
      </c>
      <c r="K488" s="143" t="s">
        <v>5031</v>
      </c>
      <c r="L488" s="8" t="s">
        <v>6330</v>
      </c>
      <c r="M488" s="8" t="s">
        <v>6328</v>
      </c>
      <c r="N488" s="8" t="s">
        <v>6331</v>
      </c>
      <c r="O488" s="8">
        <v>6625412407</v>
      </c>
      <c r="P488" s="143" t="s">
        <v>2159</v>
      </c>
      <c r="Q488" s="143" t="s">
        <v>394</v>
      </c>
      <c r="R488" s="8" t="s">
        <v>6332</v>
      </c>
      <c r="S488" s="8" t="s">
        <v>6333</v>
      </c>
      <c r="T488" s="143" t="s">
        <v>256</v>
      </c>
      <c r="U488" s="143" t="s">
        <v>256</v>
      </c>
      <c r="V488" s="8" t="s">
        <v>488</v>
      </c>
      <c r="W488" s="8">
        <v>38676</v>
      </c>
      <c r="X488" s="8" t="s">
        <v>348</v>
      </c>
      <c r="Y488" s="143" t="s">
        <v>256</v>
      </c>
      <c r="Z488" s="8" t="s">
        <v>2114</v>
      </c>
      <c r="AB488" s="8" t="s">
        <v>2115</v>
      </c>
      <c r="AE488" s="233" t="s">
        <v>48</v>
      </c>
      <c r="AF488" s="8" t="s">
        <v>6334</v>
      </c>
      <c r="AG488" s="8" t="s">
        <v>6335</v>
      </c>
      <c r="AI488" s="8" t="s">
        <v>2165</v>
      </c>
      <c r="AJ488" s="8" t="s">
        <v>6336</v>
      </c>
      <c r="AL488" s="48" t="str">
        <f>IF($U488="","",IF(RIGHT($U488,4)=", MS",INDEX(DropDowns!$G$4:$G$1251,MATCH(TRIM($U488),DropDowns!$F$4:$F$1251,0)),INDEX(DropDowns!$G$4:$G$1251,MATCH(TRIM($U488)&amp;", MS",DropDowns!$F$4:$F$1251,0))))</f>
        <v>Tunica</v>
      </c>
      <c r="AM488" s="48" t="str">
        <f>IF(INDEX('AAYME 2021_List'!$A$3:$A$311,MATCH($A488,'AAYME 2021_List'!$A$3:$A$311,0))=$A488,INDEX('AAYME 2021_List'!$AC$3:$AC$311,MATCH($A488,'AAYME 2021_List'!$A$3:$A$311,0)),"")</f>
        <v>Tunica</v>
      </c>
      <c r="AN488" s="48" t="str">
        <f t="shared" si="70"/>
        <v>Raymya|Conley|conleyray2025@tunicak12.org|8</v>
      </c>
      <c r="AO488" s="48" t="str">
        <f t="shared" si="71"/>
        <v>Raymya|Conley|8</v>
      </c>
      <c r="AP488" s="48" t="str">
        <f>INDEX(Transcripts_2021!$V$2:$V$324,MATCH($AN488,Transcripts_2021!$V$2:$V$324,0))</f>
        <v>Raymya|Conley|conleyray2025@tunicak12.org|8</v>
      </c>
      <c r="AQ488" s="48" t="str">
        <f>INDEX(Transcripts_2021!$W$2:$W$324,MATCH($AO488,Transcripts_2021!$W$2:$W$324,0))</f>
        <v>Raymya|Conley|8</v>
      </c>
      <c r="AR488" s="68" t="str">
        <f t="shared" si="72"/>
        <v>Yes</v>
      </c>
      <c r="AS488" s="68" t="str">
        <f t="shared" si="73"/>
        <v>Yes</v>
      </c>
      <c r="AT488" s="48" t="str">
        <f t="shared" si="76"/>
        <v>0507</v>
      </c>
      <c r="AU488" s="48" t="str">
        <f>INDEX(Transcripts_2021!$AC$2:$AC$324,MATCH($AO488,Transcripts_2021!$W$2:$W$324,0))</f>
        <v>0235</v>
      </c>
      <c r="AV488" s="68" t="str">
        <f t="shared" si="69"/>
        <v>Yes</v>
      </c>
      <c r="AW488" s="68" t="e">
        <f>IF(INDEX(DropDowns!$E$3:$E$336,MATCH("*"&amp;$AF488&amp;"*",$AF$2:$AF$651,0))="","",INDEX(DropDowns!$E$3:$E$336,MATCH("*"&amp;$AF488&amp;"*",$AF$2:$AF$651,0)))</f>
        <v>#VALUE!</v>
      </c>
      <c r="AX488" s="68" t="e">
        <f>IF(INDEX(DropDowns!$E$3:$E$336,MATCH("*"&amp;$AG488&amp;"*",$AG$2:$AG$651,0))="","",INDEX(DropDowns!$E$3:$E$336,MATCH("*"&amp;$AG488&amp;"*",$AG$2:$AG$651,0)))</f>
        <v>#REF!</v>
      </c>
      <c r="AY488" s="48" t="str">
        <f t="shared" si="74"/>
        <v>0507-CON-RA-0235</v>
      </c>
      <c r="AZ488" s="48" t="str">
        <f t="shared" si="75"/>
        <v>Marquetta Conley</v>
      </c>
      <c r="BA488" s="48" t="str">
        <f>$AZ488&amp;COUNTIF($AZ488:$AZ$651,$AZ488)</f>
        <v>Marquetta Conley1</v>
      </c>
      <c r="BB488" s="68" t="str">
        <f>IF(INDEX('AAYME 2021_List'!$B$3:$B$311,MATCH($A488,'AAYME 2021_List'!$A$3:$A$311,0))="Yes","Yes","No")</f>
        <v>Yes</v>
      </c>
      <c r="BC488" s="48" t="str">
        <f>IF(INDEX('AAYME 2021_List'!$A$3:$A$311,MATCH($A488,'AAYME 2021_List'!$A$3:$A$311,0))=$A488,INDEX('AAYME 2021_List'!$C$3:$C$311,MATCH($A488,'AAYME 2021_List'!$A$3:$A$311,0)),"")</f>
        <v>07-Alternate</v>
      </c>
    </row>
    <row r="489" spans="1:55" x14ac:dyDescent="0.3">
      <c r="A489" s="48" t="str">
        <f>$AT489&amp;"-"&amp;UPPER(LEFT($D489,3))&amp;"-"&amp;UPPER(LEFT($C489,2))&amp;"-"&amp;$AU489</f>
        <v>0508-PRO-KE-0195</v>
      </c>
      <c r="B489" s="8">
        <v>508</v>
      </c>
      <c r="C489" s="143" t="s">
        <v>2675</v>
      </c>
      <c r="D489" s="143" t="s">
        <v>6337</v>
      </c>
      <c r="E489" s="143" t="s">
        <v>335</v>
      </c>
      <c r="F489" s="143" t="s">
        <v>170</v>
      </c>
      <c r="G489" s="8" t="s">
        <v>6338</v>
      </c>
      <c r="H489" s="8">
        <v>6018134962</v>
      </c>
      <c r="I489" s="143" t="s">
        <v>401</v>
      </c>
      <c r="J489" s="143" t="s">
        <v>1729</v>
      </c>
      <c r="K489" s="143" t="s">
        <v>245</v>
      </c>
      <c r="L489" s="8" t="s">
        <v>6339</v>
      </c>
      <c r="M489" s="8" t="s">
        <v>225</v>
      </c>
      <c r="N489" s="8" t="s">
        <v>6340</v>
      </c>
      <c r="O489" s="8">
        <v>6018134962</v>
      </c>
      <c r="P489" s="143" t="s">
        <v>2112</v>
      </c>
      <c r="Q489" s="143" t="s">
        <v>45</v>
      </c>
      <c r="R489" s="8" t="s">
        <v>6341</v>
      </c>
      <c r="T489" s="143" t="s">
        <v>1057</v>
      </c>
      <c r="U489" s="143" t="s">
        <v>1057</v>
      </c>
      <c r="V489" s="8" t="s">
        <v>488</v>
      </c>
      <c r="W489" s="8">
        <v>39042</v>
      </c>
      <c r="X489" s="8" t="s">
        <v>348</v>
      </c>
      <c r="Y489" s="143" t="s">
        <v>245</v>
      </c>
      <c r="Z489" s="8" t="s">
        <v>2114</v>
      </c>
      <c r="AB489" s="8" t="s">
        <v>2115</v>
      </c>
      <c r="AE489" s="233" t="s">
        <v>48</v>
      </c>
      <c r="AF489" s="8" t="s">
        <v>6342</v>
      </c>
      <c r="AG489" s="8" t="s">
        <v>6343</v>
      </c>
      <c r="AI489" s="8" t="s">
        <v>2165</v>
      </c>
      <c r="AJ489" s="8" t="s">
        <v>6344</v>
      </c>
      <c r="AL489" s="48" t="str">
        <f>IF($U489="","",IF(RIGHT($U489,4)=", MS",INDEX(DropDowns!$G$4:$G$1251,MATCH(TRIM($U489),DropDowns!$F$4:$F$1251,0)),INDEX(DropDowns!$G$4:$G$1251,MATCH(TRIM($U489)&amp;", MS",DropDowns!$F$4:$F$1251,0))))</f>
        <v>Rankin</v>
      </c>
      <c r="AM489" s="48" t="str">
        <f>IF(INDEX('AAYME 2021_List'!$A$3:$A$311,MATCH($A489,'AAYME 2021_List'!$A$3:$A$311,0))=$A489,INDEX('AAYME 2021_List'!$AC$3:$AC$311,MATCH($A489,'AAYME 2021_List'!$A$3:$A$311,0)),"")</f>
        <v>Rankin</v>
      </c>
      <c r="AN489" s="48" t="str">
        <f t="shared" si="70"/>
        <v>Kennedi|Proctor|Ken139@students.rcsd.ms|8</v>
      </c>
      <c r="AO489" s="48" t="str">
        <f t="shared" si="71"/>
        <v>Kennedi|Proctor|8</v>
      </c>
      <c r="AP489" s="48" t="str">
        <f>INDEX(Transcripts_2021!$V$2:$V$324,MATCH($AN489,Transcripts_2021!$V$2:$V$324,0))</f>
        <v>Kennedi|Proctor|Ken139@students.rcsd.ms|8</v>
      </c>
      <c r="AQ489" s="48" t="str">
        <f>INDEX(Transcripts_2021!$W$2:$W$324,MATCH($AO489,Transcripts_2021!$W$2:$W$324,0))</f>
        <v>Kennedi|Proctor|8</v>
      </c>
      <c r="AR489" s="68" t="str">
        <f t="shared" si="72"/>
        <v>Yes</v>
      </c>
      <c r="AS489" s="68" t="str">
        <f t="shared" si="73"/>
        <v>Yes</v>
      </c>
      <c r="AT489" s="48" t="str">
        <f t="shared" si="76"/>
        <v>0508</v>
      </c>
      <c r="AU489" s="48" t="str">
        <f>INDEX(Transcripts_2021!$AC$2:$AC$324,MATCH($AO489,Transcripts_2021!$W$2:$W$324,0))</f>
        <v>0195</v>
      </c>
      <c r="AV489" s="68" t="str">
        <f t="shared" si="69"/>
        <v>Yes</v>
      </c>
      <c r="AW489" s="68" t="e">
        <f>IF(INDEX(DropDowns!$E$3:$E$336,MATCH("*"&amp;$AF489&amp;"*",$AF$2:$AF$651,0))="","",INDEX(DropDowns!$E$3:$E$336,MATCH("*"&amp;$AF489&amp;"*",$AF$2:$AF$651,0)))</f>
        <v>#REF!</v>
      </c>
      <c r="AX489" s="68" t="e">
        <f>IF(INDEX(DropDowns!$E$3:$E$336,MATCH("*"&amp;$AG489&amp;"*",$AG$2:$AG$651,0))="","",INDEX(DropDowns!$E$3:$E$336,MATCH("*"&amp;$AG489&amp;"*",$AG$2:$AG$651,0)))</f>
        <v>#REF!</v>
      </c>
      <c r="AY489" s="48" t="str">
        <f t="shared" si="74"/>
        <v>0508-PRO-KE-0195</v>
      </c>
      <c r="AZ489" s="48" t="str">
        <f t="shared" si="75"/>
        <v>Diandra Lee</v>
      </c>
      <c r="BA489" s="48" t="str">
        <f>$AZ489&amp;COUNTIF($AZ489:$AZ$651,$AZ489)</f>
        <v>Diandra Lee1</v>
      </c>
      <c r="BB489" s="68" t="str">
        <f>IF(INDEX('AAYME 2021_List'!$B$3:$B$311,MATCH($A489,'AAYME 2021_List'!$A$3:$A$311,0))="Yes","Yes","No")</f>
        <v>No</v>
      </c>
      <c r="BC489" s="48" t="str">
        <f>IF(INDEX('AAYME 2021_List'!$A$3:$A$311,MATCH($A489,'AAYME 2021_List'!$A$3:$A$311,0))=$A489,INDEX('AAYME 2021_List'!$C$3:$C$311,MATCH($A489,'AAYME 2021_List'!$A$3:$A$311,0)),"")</f>
        <v>99-Not Selected</v>
      </c>
    </row>
    <row r="490" spans="1:55" x14ac:dyDescent="0.3">
      <c r="A490" s="48" t="str">
        <f>$AT490&amp;"-"&amp;UPPER(LEFT($D490,3))&amp;"-"&amp;UPPER(LEFT($C490,2))&amp;"-"&amp;$AU490</f>
        <v>0509-FAI-AU-0003</v>
      </c>
      <c r="B490" s="8">
        <v>509</v>
      </c>
      <c r="C490" s="143" t="s">
        <v>6345</v>
      </c>
      <c r="D490" s="143" t="s">
        <v>1566</v>
      </c>
      <c r="E490" s="143" t="s">
        <v>335</v>
      </c>
      <c r="F490" s="143" t="s">
        <v>170</v>
      </c>
      <c r="G490" s="8" t="s">
        <v>6346</v>
      </c>
      <c r="H490" s="8">
        <v>7692306564</v>
      </c>
      <c r="I490" s="143" t="s">
        <v>376</v>
      </c>
      <c r="J490" s="143" t="s">
        <v>6347</v>
      </c>
      <c r="K490" s="143" t="s">
        <v>3272</v>
      </c>
      <c r="L490" s="8" t="s">
        <v>6348</v>
      </c>
      <c r="M490" s="8" t="s">
        <v>6349</v>
      </c>
      <c r="N490" s="8" t="s">
        <v>6350</v>
      </c>
      <c r="O490" s="8">
        <v>6012137172</v>
      </c>
      <c r="P490" s="143" t="s">
        <v>2112</v>
      </c>
      <c r="Q490" s="143" t="s">
        <v>45</v>
      </c>
      <c r="R490" s="8" t="s">
        <v>6351</v>
      </c>
      <c r="T490" s="143" t="s">
        <v>3969</v>
      </c>
      <c r="U490" s="143" t="s">
        <v>3969</v>
      </c>
      <c r="V490" s="8" t="s">
        <v>488</v>
      </c>
      <c r="W490" s="8">
        <v>39046</v>
      </c>
      <c r="X490" s="8" t="s">
        <v>348</v>
      </c>
      <c r="Y490" s="143" t="s">
        <v>229</v>
      </c>
      <c r="Z490" s="8" t="s">
        <v>2114</v>
      </c>
      <c r="AB490" s="8" t="s">
        <v>2115</v>
      </c>
      <c r="AE490" s="233" t="s">
        <v>49</v>
      </c>
      <c r="AF490" s="8" t="s">
        <v>6352</v>
      </c>
      <c r="AH490" s="8" t="s">
        <v>6353</v>
      </c>
      <c r="AI490" s="8" t="s">
        <v>442</v>
      </c>
      <c r="AL490" s="48" t="str">
        <f>IF($U490="","",IF(RIGHT($U490,4)=", MS",INDEX(DropDowns!$G$4:$G$1251,MATCH(TRIM($U490),DropDowns!$F$4:$F$1251,0)),INDEX(DropDowns!$G$4:$G$1251,MATCH(TRIM($U490)&amp;", MS",DropDowns!$F$4:$F$1251,0))))</f>
        <v>Madison</v>
      </c>
      <c r="AM490" s="48" t="str">
        <f>IF(INDEX('AAYME 2021_List'!$A$3:$A$311,MATCH($A490,'AAYME 2021_List'!$A$3:$A$311,0))=$A490,INDEX('AAYME 2021_List'!$AC$3:$AC$311,MATCH($A490,'AAYME 2021_List'!$A$3:$A$311,0)),"")</f>
        <v>Madison</v>
      </c>
      <c r="AN490" s="48" t="str">
        <f t="shared" si="70"/>
        <v>Aubri|Fairley|ajanaefairley@yahoo.com|9</v>
      </c>
      <c r="AO490" s="48" t="str">
        <f t="shared" si="71"/>
        <v>Aubri|Fairley|9</v>
      </c>
      <c r="AP490" s="48" t="e">
        <f>INDEX(Transcripts_2021!$V$2:$V$324,MATCH($AN490,Transcripts_2021!$V$2:$V$324,0))</f>
        <v>#N/A</v>
      </c>
      <c r="AQ490" s="48" t="str">
        <f>INDEX(Transcripts_2021!$W$2:$W$324,MATCH($AO490,Transcripts_2021!$W$2:$W$324,0))</f>
        <v>Aubri|Fairley|9</v>
      </c>
      <c r="AR490" s="68" t="e">
        <f t="shared" si="72"/>
        <v>#N/A</v>
      </c>
      <c r="AS490" s="68" t="str">
        <f t="shared" si="73"/>
        <v>Yes</v>
      </c>
      <c r="AT490" s="48" t="str">
        <f t="shared" si="76"/>
        <v>0509</v>
      </c>
      <c r="AU490" s="48" t="str">
        <f>INDEX(Transcripts_2021!$AC$2:$AC$324,MATCH($AO490,Transcripts_2021!$W$2:$W$324,0))</f>
        <v>0003</v>
      </c>
      <c r="AV490" s="68" t="str">
        <f t="shared" si="69"/>
        <v>Yes</v>
      </c>
      <c r="AW490" s="68" t="e">
        <f>IF(INDEX(DropDowns!$E$3:$E$336,MATCH("*"&amp;$AF490&amp;"*",$AF$2:$AF$651,0))="","",INDEX(DropDowns!$E$3:$E$336,MATCH("*"&amp;$AF490&amp;"*",$AF$2:$AF$651,0)))</f>
        <v>#REF!</v>
      </c>
      <c r="AX490" s="68" t="str">
        <f>IF(INDEX(DropDowns!$E$3:$E$336,MATCH("*"&amp;$AG490&amp;"*",$AG$2:$AG$651,0))="","",INDEX(DropDowns!$E$3:$E$336,MATCH("*"&amp;$AG490&amp;"*",$AG$2:$AG$651,0)))</f>
        <v>Acid</v>
      </c>
      <c r="AY490" s="48" t="str">
        <f t="shared" si="74"/>
        <v>0509-FAI-AU-0003</v>
      </c>
      <c r="AZ490" s="48" t="str">
        <f t="shared" si="75"/>
        <v>Arlisious Nettles</v>
      </c>
      <c r="BA490" s="48" t="str">
        <f>$AZ490&amp;COUNTIF($AZ490:$AZ$651,$AZ490)</f>
        <v>Arlisious Nettles1</v>
      </c>
      <c r="BB490" s="68" t="str">
        <f>IF(INDEX('AAYME 2021_List'!$B$3:$B$311,MATCH($A490,'AAYME 2021_List'!$A$3:$A$311,0))="Yes","Yes","No")</f>
        <v>No</v>
      </c>
      <c r="BC490" s="48" t="str">
        <f>IF(INDEX('AAYME 2021_List'!$A$3:$A$311,MATCH($A490,'AAYME 2021_List'!$A$3:$A$311,0))=$A490,INDEX('AAYME 2021_List'!$C$3:$C$311,MATCH($A490,'AAYME 2021_List'!$A$3:$A$311,0)),"")</f>
        <v>99-Not Selected</v>
      </c>
    </row>
    <row r="491" spans="1:55" x14ac:dyDescent="0.3">
      <c r="A491" s="48" t="str">
        <f>$AT491&amp;"-"&amp;UPPER(LEFT($D491,3))&amp;"-"&amp;UPPER(LEFT($C491,2))&amp;"-"&amp;$AU491</f>
        <v>0510-COL-ZE-0211</v>
      </c>
      <c r="B491" s="8">
        <v>510</v>
      </c>
      <c r="C491" s="143" t="s">
        <v>6354</v>
      </c>
      <c r="D491" s="143" t="s">
        <v>708</v>
      </c>
      <c r="E491" s="143" t="s">
        <v>335</v>
      </c>
      <c r="F491" s="143" t="s">
        <v>169</v>
      </c>
      <c r="G491" s="8" t="s">
        <v>6355</v>
      </c>
      <c r="H491" s="8">
        <v>2287314231</v>
      </c>
      <c r="I491" s="143" t="s">
        <v>376</v>
      </c>
      <c r="J491" s="143" t="s">
        <v>6273</v>
      </c>
      <c r="K491" s="143" t="s">
        <v>6277</v>
      </c>
      <c r="L491" s="8" t="s">
        <v>6356</v>
      </c>
      <c r="M491" s="8" t="s">
        <v>6357</v>
      </c>
      <c r="N491" s="8" t="s">
        <v>6358</v>
      </c>
      <c r="O491" s="8">
        <v>2288066830</v>
      </c>
      <c r="P491" s="143" t="s">
        <v>2112</v>
      </c>
      <c r="Q491" s="143" t="s">
        <v>45</v>
      </c>
      <c r="R491" s="8" t="s">
        <v>6359</v>
      </c>
      <c r="T491" s="143" t="s">
        <v>6360</v>
      </c>
      <c r="U491" s="143" t="s">
        <v>6360</v>
      </c>
      <c r="V491" s="8" t="s">
        <v>488</v>
      </c>
      <c r="W491" s="8">
        <v>39571</v>
      </c>
      <c r="X491" s="8" t="s">
        <v>348</v>
      </c>
      <c r="Y491" s="143" t="s">
        <v>6361</v>
      </c>
      <c r="Z491" s="8" t="s">
        <v>2114</v>
      </c>
      <c r="AE491" s="233" t="s">
        <v>49</v>
      </c>
      <c r="AF491" s="8" t="s">
        <v>6362</v>
      </c>
      <c r="AG491" s="8" t="s">
        <v>6363</v>
      </c>
      <c r="AI491" s="8" t="s">
        <v>2165</v>
      </c>
      <c r="AJ491" s="8" t="s">
        <v>6364</v>
      </c>
      <c r="AL491" s="48" t="str">
        <f>IF($U491="","",IF(RIGHT($U491,4)=", MS",INDEX(DropDowns!$G$4:$G$1251,MATCH(TRIM($U491),DropDowns!$F$4:$F$1251,0)),INDEX(DropDowns!$G$4:$G$1251,MATCH(TRIM($U491)&amp;", MS",DropDowns!$F$4:$F$1251,0))))</f>
        <v>Harrison</v>
      </c>
      <c r="AM491" s="48" t="str">
        <f>IF(INDEX('AAYME 2021_List'!$A$3:$A$311,MATCH($A491,'AAYME 2021_List'!$A$3:$A$311,0))=$A491,INDEX('AAYME 2021_List'!$AC$3:$AC$311,MATCH($A491,'AAYME 2021_List'!$A$3:$A$311,0)),"")</f>
        <v>Harrison</v>
      </c>
      <c r="AN491" s="48" t="str">
        <f t="shared" si="70"/>
        <v>Ze Mylan|Coleman|zcole08@icloud.com|9</v>
      </c>
      <c r="AO491" s="48" t="str">
        <f t="shared" si="71"/>
        <v>Ze Mylan|Coleman|9</v>
      </c>
      <c r="AP491" s="48" t="str">
        <f>INDEX(Transcripts_2021!$V$2:$V$324,MATCH($AN491,Transcripts_2021!$V$2:$V$324,0))</f>
        <v>Ze Mylan|Coleman|zcole08@icloud.com|9</v>
      </c>
      <c r="AQ491" s="48" t="str">
        <f>INDEX(Transcripts_2021!$W$2:$W$324,MATCH($AO491,Transcripts_2021!$W$2:$W$324,0))</f>
        <v>Ze Mylan|Coleman|9</v>
      </c>
      <c r="AR491" s="68" t="str">
        <f t="shared" si="72"/>
        <v>Yes</v>
      </c>
      <c r="AS491" s="68" t="str">
        <f t="shared" si="73"/>
        <v>Yes</v>
      </c>
      <c r="AT491" s="48" t="str">
        <f t="shared" si="76"/>
        <v>0510</v>
      </c>
      <c r="AU491" s="48" t="str">
        <f>INDEX(Transcripts_2021!$AC$2:$AC$324,MATCH($AO491,Transcripts_2021!$W$2:$W$324,0))</f>
        <v>0211</v>
      </c>
      <c r="AV491" s="68" t="str">
        <f t="shared" si="69"/>
        <v>Yes</v>
      </c>
      <c r="AW491" s="68" t="e">
        <f>IF(INDEX(DropDowns!$E$3:$E$336,MATCH("*"&amp;$AF491&amp;"*",$AF$2:$AF$651,0))="","",INDEX(DropDowns!$E$3:$E$336,MATCH("*"&amp;$AF491&amp;"*",$AF$2:$AF$651,0)))</f>
        <v>#REF!</v>
      </c>
      <c r="AX491" s="68" t="e">
        <f>IF(INDEX(DropDowns!$E$3:$E$336,MATCH("*"&amp;$AG491&amp;"*",$AG$2:$AG$651,0))="","",INDEX(DropDowns!$E$3:$E$336,MATCH("*"&amp;$AG491&amp;"*",$AG$2:$AG$651,0)))</f>
        <v>#REF!</v>
      </c>
      <c r="AY491" s="48" t="str">
        <f t="shared" si="74"/>
        <v>0510-COL-ZE-0211</v>
      </c>
      <c r="AZ491" s="48" t="str">
        <f t="shared" si="75"/>
        <v>Chere Player</v>
      </c>
      <c r="BA491" s="48" t="str">
        <f>$AZ491&amp;COUNTIF($AZ491:$AZ$651,$AZ491)</f>
        <v>Chere Player1</v>
      </c>
      <c r="BB491" s="68" t="str">
        <f>IF(INDEX('AAYME 2021_List'!$B$3:$B$311,MATCH($A491,'AAYME 2021_List'!$A$3:$A$311,0))="Yes","Yes","No")</f>
        <v>Yes</v>
      </c>
      <c r="BC491" s="48" t="str">
        <f>IF(INDEX('AAYME 2021_List'!$A$3:$A$311,MATCH($A491,'AAYME 2021_List'!$A$3:$A$311,0))=$A491,INDEX('AAYME 2021_List'!$C$3:$C$311,MATCH($A491,'AAYME 2021_List'!$A$3:$A$311,0)),"")</f>
        <v>07-Alternate</v>
      </c>
    </row>
    <row r="492" spans="1:55" x14ac:dyDescent="0.3">
      <c r="A492" s="48" t="str">
        <f>$AT492&amp;"-"&amp;UPPER(LEFT($D492,3))&amp;"-"&amp;UPPER(LEFT($C492,2))&amp;"-"&amp;$AU492</f>
        <v>0511-HAR-RO-0078</v>
      </c>
      <c r="B492" s="8">
        <v>511</v>
      </c>
      <c r="C492" s="143" t="s">
        <v>6365</v>
      </c>
      <c r="D492" s="143" t="s">
        <v>694</v>
      </c>
      <c r="E492" s="143" t="s">
        <v>335</v>
      </c>
      <c r="F492" s="143" t="s">
        <v>169</v>
      </c>
      <c r="G492" s="8" t="s">
        <v>6366</v>
      </c>
      <c r="H492" s="8">
        <v>6627861322</v>
      </c>
      <c r="I492" s="143" t="s">
        <v>340</v>
      </c>
      <c r="J492" s="143" t="s">
        <v>6367</v>
      </c>
      <c r="K492" s="143" t="s">
        <v>6368</v>
      </c>
      <c r="L492" s="8" t="s">
        <v>6369</v>
      </c>
      <c r="M492" s="8" t="s">
        <v>694</v>
      </c>
      <c r="N492" s="8" t="s">
        <v>6370</v>
      </c>
      <c r="O492" s="8">
        <v>6622751546</v>
      </c>
      <c r="P492" s="143" t="s">
        <v>441</v>
      </c>
      <c r="Q492" s="143" t="s">
        <v>45</v>
      </c>
      <c r="R492" s="8" t="s">
        <v>6371</v>
      </c>
      <c r="T492" s="143" t="s">
        <v>1774</v>
      </c>
      <c r="U492" s="143" t="s">
        <v>1774</v>
      </c>
      <c r="V492" s="8" t="s">
        <v>488</v>
      </c>
      <c r="W492" s="8">
        <v>38860</v>
      </c>
      <c r="X492" s="8" t="s">
        <v>348</v>
      </c>
      <c r="Y492" s="143" t="s">
        <v>6372</v>
      </c>
      <c r="AD492" s="8" t="s">
        <v>2252</v>
      </c>
      <c r="AE492" s="233" t="s">
        <v>49</v>
      </c>
      <c r="AF492" s="8" t="s">
        <v>6373</v>
      </c>
      <c r="AG492" s="8" t="s">
        <v>6374</v>
      </c>
      <c r="AH492" s="8" t="s">
        <v>6375</v>
      </c>
      <c r="AI492" s="8" t="s">
        <v>2165</v>
      </c>
      <c r="AJ492" s="8" t="s">
        <v>6376</v>
      </c>
      <c r="AL492" s="48" t="str">
        <f>IF($U492="","",IF(RIGHT($U492,4)=", MS",INDEX(DropDowns!$G$4:$G$1251,MATCH(TRIM($U492),DropDowns!$F$4:$F$1251,0)),INDEX(DropDowns!$G$4:$G$1251,MATCH(TRIM($U492)&amp;", MS",DropDowns!$F$4:$F$1251,0))))</f>
        <v>Chickasaw</v>
      </c>
      <c r="AM492" s="48" t="str">
        <f>IF(INDEX('AAYME 2021_List'!$A$3:$A$311,MATCH($A492,'AAYME 2021_List'!$A$3:$A$311,0))=$A492,INDEX('AAYME 2021_List'!$AC$3:$AC$311,MATCH($A492,'AAYME 2021_List'!$A$3:$A$311,0)),"")</f>
        <v>Chickasaw</v>
      </c>
      <c r="AN492" s="48" t="str">
        <f t="shared" si="70"/>
        <v>Romeo|Harris|romeoharris@okolona.k12.ms.us|7</v>
      </c>
      <c r="AO492" s="48" t="str">
        <f t="shared" si="71"/>
        <v>Romeo|Harris|7</v>
      </c>
      <c r="AP492" s="48" t="str">
        <f>INDEX(Transcripts_2021!$V$2:$V$324,MATCH($AN492,Transcripts_2021!$V$2:$V$324,0))</f>
        <v>Romeo|Harris|romeoharris@okolona.k12.ms.us|7</v>
      </c>
      <c r="AQ492" s="48" t="str">
        <f>INDEX(Transcripts_2021!$W$2:$W$324,MATCH($AO492,Transcripts_2021!$W$2:$W$324,0))</f>
        <v>Romeo|Harris|7</v>
      </c>
      <c r="AR492" s="68" t="str">
        <f t="shared" si="72"/>
        <v>Yes</v>
      </c>
      <c r="AS492" s="68" t="str">
        <f t="shared" si="73"/>
        <v>Yes</v>
      </c>
      <c r="AT492" s="48" t="str">
        <f t="shared" si="76"/>
        <v>0511</v>
      </c>
      <c r="AU492" s="48" t="str">
        <f>INDEX(Transcripts_2021!$AC$2:$AC$324,MATCH($AO492,Transcripts_2021!$W$2:$W$324,0))</f>
        <v>0078</v>
      </c>
      <c r="AV492" s="68" t="str">
        <f t="shared" si="69"/>
        <v>No</v>
      </c>
      <c r="AW492" s="68" t="e">
        <f>IF(INDEX(DropDowns!$E$3:$E$336,MATCH("*"&amp;$AF492&amp;"*",$AF$2:$AF$651,0))="","",INDEX(DropDowns!$E$3:$E$336,MATCH("*"&amp;$AF492&amp;"*",$AF$2:$AF$651,0)))</f>
        <v>#REF!</v>
      </c>
      <c r="AX492" s="68" t="e">
        <f>IF(INDEX(DropDowns!$E$3:$E$336,MATCH("*"&amp;$AG492&amp;"*",$AG$2:$AG$651,0))="","",INDEX(DropDowns!$E$3:$E$336,MATCH("*"&amp;$AG492&amp;"*",$AG$2:$AG$651,0)))</f>
        <v>#REF!</v>
      </c>
      <c r="AY492" s="48" t="str">
        <f t="shared" si="74"/>
        <v>0511-HAR-RO-0078</v>
      </c>
      <c r="AZ492" s="48" t="str">
        <f t="shared" si="75"/>
        <v>Katina Harris</v>
      </c>
      <c r="BA492" s="48" t="str">
        <f>$AZ492&amp;COUNTIF($AZ492:$AZ$651,$AZ492)</f>
        <v>Katina Harris1</v>
      </c>
      <c r="BB492" s="68" t="str">
        <f>IF(INDEX('AAYME 2021_List'!$B$3:$B$311,MATCH($A492,'AAYME 2021_List'!$A$3:$A$311,0))="Yes","Yes","No")</f>
        <v>Yes</v>
      </c>
      <c r="BC492" s="48" t="str">
        <f>IF(INDEX('AAYME 2021_List'!$A$3:$A$311,MATCH($A492,'AAYME 2021_List'!$A$3:$A$311,0))=$A492,INDEX('AAYME 2021_List'!$C$3:$C$311,MATCH($A492,'AAYME 2021_List'!$A$3:$A$311,0)),"")</f>
        <v>07-Alternate</v>
      </c>
    </row>
    <row r="493" spans="1:55" x14ac:dyDescent="0.3">
      <c r="A493" s="48"/>
      <c r="B493" s="8">
        <v>512</v>
      </c>
      <c r="C493" s="143" t="s">
        <v>6377</v>
      </c>
      <c r="D493" s="143" t="s">
        <v>6378</v>
      </c>
      <c r="E493" s="143" t="s">
        <v>335</v>
      </c>
      <c r="F493" s="143" t="s">
        <v>170</v>
      </c>
      <c r="G493" s="8" t="s">
        <v>6379</v>
      </c>
      <c r="H493" s="8">
        <v>6687823448</v>
      </c>
      <c r="I493" s="143" t="s">
        <v>340</v>
      </c>
      <c r="J493" s="143" t="s">
        <v>992</v>
      </c>
      <c r="K493" s="143" t="s">
        <v>651</v>
      </c>
      <c r="L493" s="8" t="s">
        <v>6380</v>
      </c>
      <c r="M493" s="8" t="s">
        <v>884</v>
      </c>
      <c r="N493" s="8" t="s">
        <v>6381</v>
      </c>
      <c r="O493" s="8">
        <v>6627823381</v>
      </c>
      <c r="P493" s="143" t="s">
        <v>2112</v>
      </c>
      <c r="Q493" s="143" t="s">
        <v>394</v>
      </c>
      <c r="R493" s="8" t="s">
        <v>6382</v>
      </c>
      <c r="T493" s="143" t="s">
        <v>654</v>
      </c>
      <c r="U493" s="143" t="s">
        <v>654</v>
      </c>
      <c r="V493" s="8" t="s">
        <v>488</v>
      </c>
      <c r="W493" s="8">
        <v>38671</v>
      </c>
      <c r="X493" s="8" t="s">
        <v>348</v>
      </c>
      <c r="Y493" s="143" t="s">
        <v>2393</v>
      </c>
      <c r="Z493" s="8" t="s">
        <v>2114</v>
      </c>
      <c r="AB493" s="8" t="s">
        <v>2115</v>
      </c>
      <c r="AE493" s="233" t="s">
        <v>50</v>
      </c>
      <c r="AF493" s="8" t="s">
        <v>6383</v>
      </c>
      <c r="AI493" s="8" t="s">
        <v>442</v>
      </c>
      <c r="AL493" s="48" t="str">
        <f>IF($U493="","",IF(RIGHT($U493,4)=", MS",INDEX(DropDowns!$G$4:$G$1251,MATCH(TRIM($U493),DropDowns!$F$4:$F$1251,0)),INDEX(DropDowns!$G$4:$G$1251,MATCH(TRIM($U493)&amp;", MS",DropDowns!$F$4:$F$1251,0))))</f>
        <v>DeSoto</v>
      </c>
      <c r="AM493" s="48" t="s">
        <v>2130</v>
      </c>
      <c r="AN493" s="48" t="str">
        <f t="shared" si="70"/>
        <v>Terran|Boykin|terran.boykin08@gmail.com|7</v>
      </c>
      <c r="AO493" s="48" t="str">
        <f t="shared" si="71"/>
        <v>Terran|Boykin|7</v>
      </c>
      <c r="AP493" s="48" t="e">
        <f>INDEX(Transcripts_2021!$V$2:$V$324,MATCH($AN493,Transcripts_2021!$V$2:$V$324,0))</f>
        <v>#N/A</v>
      </c>
      <c r="AQ493" s="48" t="e">
        <f>INDEX(Transcripts_2021!$W$2:$W$324,MATCH($AO493,Transcripts_2021!$W$2:$W$324,0))</f>
        <v>#N/A</v>
      </c>
      <c r="AR493" s="68" t="e">
        <f t="shared" si="72"/>
        <v>#N/A</v>
      </c>
      <c r="AS493" s="68" t="e">
        <f t="shared" si="73"/>
        <v>#N/A</v>
      </c>
      <c r="AT493" s="48" t="str">
        <f t="shared" si="76"/>
        <v>0512</v>
      </c>
      <c r="AU493" s="48" t="e">
        <f>INDEX(Transcripts_2021!$AC$2:$AC$324,MATCH($AO493,Transcripts_2021!$W$2:$W$324,0))</f>
        <v>#N/A</v>
      </c>
      <c r="AV493" s="68" t="str">
        <f t="shared" si="69"/>
        <v>Yes</v>
      </c>
      <c r="AW493" s="68" t="e">
        <f>IF(INDEX(DropDowns!$E$3:$E$336,MATCH("*"&amp;$AF493&amp;"*",$AF$2:$AF$651,0))="","",INDEX(DropDowns!$E$3:$E$336,MATCH("*"&amp;$AF493&amp;"*",$AF$2:$AF$651,0)))</f>
        <v>#VALUE!</v>
      </c>
      <c r="AX493" s="68" t="str">
        <f>IF(INDEX(DropDowns!$E$3:$E$336,MATCH("*"&amp;$AG493&amp;"*",$AG$2:$AG$651,0))="","",INDEX(DropDowns!$E$3:$E$336,MATCH("*"&amp;$AG493&amp;"*",$AG$2:$AG$651,0)))</f>
        <v>Acid</v>
      </c>
      <c r="AY493" s="48" t="e">
        <f t="shared" si="74"/>
        <v>#N/A</v>
      </c>
      <c r="AZ493" s="48" t="str">
        <f t="shared" si="75"/>
        <v>Demetria Williams</v>
      </c>
      <c r="BA493" s="48" t="str">
        <f>$AZ493&amp;COUNTIF($AZ493:$AZ$651,$AZ493)</f>
        <v>Demetria Williams1</v>
      </c>
      <c r="BB493" s="68" t="e">
        <f>IF(INDEX('AAYME 2021_List'!$B$3:$B$311,MATCH($A493,'AAYME 2021_List'!$A$3:$A$311,0))="Yes","Yes","No")</f>
        <v>#N/A</v>
      </c>
      <c r="BC493" s="8" t="s">
        <v>2131</v>
      </c>
    </row>
    <row r="494" spans="1:55" x14ac:dyDescent="0.3">
      <c r="A494" s="48" t="str">
        <f>$AT494&amp;"-"&amp;UPPER(LEFT($D494,3))&amp;"-"&amp;UPPER(LEFT($C494,2))&amp;"-"&amp;$AU494</f>
        <v>0513-HAT-JE-0057</v>
      </c>
      <c r="B494" s="8">
        <v>513</v>
      </c>
      <c r="C494" s="143" t="s">
        <v>6384</v>
      </c>
      <c r="D494" s="143" t="s">
        <v>6385</v>
      </c>
      <c r="E494" s="143" t="s">
        <v>335</v>
      </c>
      <c r="F494" s="143" t="s">
        <v>169</v>
      </c>
      <c r="G494" s="8" t="s">
        <v>6386</v>
      </c>
      <c r="H494" s="8">
        <v>6013159786</v>
      </c>
      <c r="I494" s="143" t="s">
        <v>376</v>
      </c>
      <c r="J494" s="143" t="s">
        <v>6387</v>
      </c>
      <c r="K494" s="143" t="s">
        <v>6388</v>
      </c>
      <c r="L494" s="8" t="s">
        <v>6389</v>
      </c>
      <c r="M494" s="8" t="s">
        <v>2984</v>
      </c>
      <c r="N494" s="8" t="s">
        <v>6390</v>
      </c>
      <c r="O494" s="8">
        <v>6013159777</v>
      </c>
      <c r="P494" s="143" t="s">
        <v>2159</v>
      </c>
      <c r="Q494" s="143" t="s">
        <v>394</v>
      </c>
      <c r="R494" s="8" t="s">
        <v>6391</v>
      </c>
      <c r="T494" s="143" t="s">
        <v>6392</v>
      </c>
      <c r="U494" s="143" t="s">
        <v>6392</v>
      </c>
      <c r="V494" s="8" t="s">
        <v>488</v>
      </c>
      <c r="W494" s="8">
        <v>39479</v>
      </c>
      <c r="X494" s="8" t="s">
        <v>348</v>
      </c>
      <c r="Y494" s="143" t="s">
        <v>5940</v>
      </c>
      <c r="Z494" s="8" t="s">
        <v>2114</v>
      </c>
      <c r="AB494" s="8" t="s">
        <v>2115</v>
      </c>
      <c r="AE494" s="233" t="s">
        <v>48</v>
      </c>
      <c r="AF494" s="8" t="s">
        <v>6393</v>
      </c>
      <c r="AG494" s="8" t="s">
        <v>6394</v>
      </c>
      <c r="AH494" s="8" t="s">
        <v>6395</v>
      </c>
      <c r="AI494" s="8" t="s">
        <v>442</v>
      </c>
      <c r="AJ494" s="8" t="s">
        <v>533</v>
      </c>
      <c r="AK494" s="8" t="s">
        <v>533</v>
      </c>
      <c r="AL494" s="48" t="str">
        <f>IF($U494="","",IF(RIGHT($U494,4)=", MS",INDEX(DropDowns!$G$4:$G$1251,MATCH(TRIM($U494),DropDowns!$F$4:$F$1251,0)),INDEX(DropDowns!$G$4:$G$1251,MATCH(TRIM($U494)&amp;", MS",DropDowns!$F$4:$F$1251,0))))</f>
        <v>Covington</v>
      </c>
      <c r="AM494" s="48" t="str">
        <f>IF(INDEX('AAYME 2021_List'!$A$3:$A$311,MATCH($A494,'AAYME 2021_List'!$A$3:$A$311,0))=$A494,INDEX('AAYME 2021_List'!$AC$3:$AC$311,MATCH($A494,'AAYME 2021_List'!$A$3:$A$311,0)),"")</f>
        <v>Covington</v>
      </c>
      <c r="AN494" s="48" t="str">
        <f t="shared" si="70"/>
        <v>Jeremy|Hathorn|jeremyhathorn24@gmail.com|9</v>
      </c>
      <c r="AO494" s="48" t="str">
        <f t="shared" si="71"/>
        <v>Jeremy|Hathorn|9</v>
      </c>
      <c r="AP494" s="48" t="str">
        <f>INDEX(Transcripts_2021!$V$2:$V$324,MATCH($AN494,Transcripts_2021!$V$2:$V$324,0))</f>
        <v>Jeremy|Hathorn|jeremyhathorn24@gmail.com|9</v>
      </c>
      <c r="AQ494" s="48" t="str">
        <f>INDEX(Transcripts_2021!$W$2:$W$324,MATCH($AO494,Transcripts_2021!$W$2:$W$324,0))</f>
        <v>Jeremy|Hathorn|9</v>
      </c>
      <c r="AR494" s="68" t="str">
        <f t="shared" si="72"/>
        <v>Yes</v>
      </c>
      <c r="AS494" s="68" t="str">
        <f t="shared" si="73"/>
        <v>Yes</v>
      </c>
      <c r="AT494" s="48" t="str">
        <f t="shared" si="76"/>
        <v>0513</v>
      </c>
      <c r="AU494" s="48" t="str">
        <f>INDEX(Transcripts_2021!$AC$2:$AC$324,MATCH($AO494,Transcripts_2021!$W$2:$W$324,0))</f>
        <v>0057</v>
      </c>
      <c r="AV494" s="68" t="str">
        <f t="shared" si="69"/>
        <v>No</v>
      </c>
      <c r="AW494" s="68" t="e">
        <f>IF(INDEX(DropDowns!$E$3:$E$336,MATCH("*"&amp;$AF494&amp;"*",$AF$2:$AF$651,0))="","",INDEX(DropDowns!$E$3:$E$336,MATCH("*"&amp;$AF494&amp;"*",$AF$2:$AF$651,0)))</f>
        <v>#VALUE!</v>
      </c>
      <c r="AX494" s="68" t="e">
        <f>IF(INDEX(DropDowns!$E$3:$E$336,MATCH("*"&amp;$AG494&amp;"*",$AG$2:$AG$651,0))="","",INDEX(DropDowns!$E$3:$E$336,MATCH("*"&amp;$AG494&amp;"*",$AG$2:$AG$651,0)))</f>
        <v>#REF!</v>
      </c>
      <c r="AY494" s="48" t="str">
        <f t="shared" si="74"/>
        <v>0513-HAT-JE-0057</v>
      </c>
      <c r="AZ494" s="48" t="str">
        <f t="shared" si="75"/>
        <v>Masheka Thompson</v>
      </c>
      <c r="BA494" s="48" t="str">
        <f>$AZ494&amp;COUNTIF($AZ494:$AZ$651,$AZ494)</f>
        <v>Masheka Thompson1</v>
      </c>
      <c r="BB494" s="68" t="str">
        <f>IF(INDEX('AAYME 2021_List'!$B$3:$B$311,MATCH($A494,'AAYME 2021_List'!$A$3:$A$311,0))="Yes","Yes","No")</f>
        <v>Yes</v>
      </c>
      <c r="BC494" s="48" t="str">
        <f>IF(INDEX('AAYME 2021_List'!$A$3:$A$311,MATCH($A494,'AAYME 2021_List'!$A$3:$A$311,0))=$A494,INDEX('AAYME 2021_List'!$C$3:$C$311,MATCH($A494,'AAYME 2021_List'!$A$3:$A$311,0)),"")</f>
        <v>06-Finalist</v>
      </c>
    </row>
    <row r="495" spans="1:55" x14ac:dyDescent="0.3">
      <c r="A495" s="48" t="str">
        <f>$AT495&amp;"-"&amp;UPPER(LEFT($D495,3))&amp;"-"&amp;UPPER(LEFT($C495,2))&amp;"-"&amp;$AU495</f>
        <v>0514-WHI-TR-0296</v>
      </c>
      <c r="B495" s="8">
        <v>514</v>
      </c>
      <c r="C495" s="143" t="s">
        <v>4845</v>
      </c>
      <c r="D495" s="143" t="s">
        <v>6396</v>
      </c>
      <c r="E495" s="143" t="s">
        <v>335</v>
      </c>
      <c r="F495" s="143" t="s">
        <v>169</v>
      </c>
      <c r="G495" s="8" t="s">
        <v>6397</v>
      </c>
      <c r="H495" s="8">
        <v>2282570055</v>
      </c>
      <c r="I495" s="143" t="s">
        <v>376</v>
      </c>
      <c r="J495" s="143" t="s">
        <v>6273</v>
      </c>
      <c r="K495" s="143" t="s">
        <v>6274</v>
      </c>
      <c r="L495" s="8" t="s">
        <v>6398</v>
      </c>
      <c r="M495" s="8" t="s">
        <v>6399</v>
      </c>
      <c r="N495" s="8" t="s">
        <v>6400</v>
      </c>
      <c r="O495" s="8">
        <v>2286090110</v>
      </c>
      <c r="P495" s="143" t="s">
        <v>2112</v>
      </c>
      <c r="Q495" s="143" t="s">
        <v>43</v>
      </c>
      <c r="R495" s="8" t="s">
        <v>6401</v>
      </c>
      <c r="T495" s="143" t="s">
        <v>6074</v>
      </c>
      <c r="U495" s="143" t="s">
        <v>6074</v>
      </c>
      <c r="V495" s="8" t="s">
        <v>488</v>
      </c>
      <c r="W495" s="8">
        <v>39671</v>
      </c>
      <c r="X495" s="8" t="s">
        <v>348</v>
      </c>
      <c r="Y495" s="143" t="s">
        <v>208</v>
      </c>
      <c r="AD495" s="8" t="s">
        <v>2252</v>
      </c>
      <c r="AE495" s="233" t="s">
        <v>48</v>
      </c>
      <c r="AF495" s="8" t="s">
        <v>6402</v>
      </c>
      <c r="AG495" s="8" t="s">
        <v>6403</v>
      </c>
      <c r="AH495" s="8" t="s">
        <v>6404</v>
      </c>
      <c r="AI495" s="8" t="s">
        <v>2165</v>
      </c>
      <c r="AJ495" s="8" t="s">
        <v>6405</v>
      </c>
      <c r="AL495" s="48" t="str">
        <f>IF($U495="","",IF(RIGHT($U495,4)=", MS",INDEX(DropDowns!$G$4:$G$1251,MATCH(TRIM($U495),DropDowns!$F$4:$F$1251,0)),INDEX(DropDowns!$G$4:$G$1251,MATCH(TRIM($U495)&amp;", MS",DropDowns!$F$4:$F$1251,0))))</f>
        <v>Harrison</v>
      </c>
      <c r="AM495" s="48" t="str">
        <f>IF(INDEX('AAYME 2021_List'!$A$3:$A$311,MATCH($A495,'AAYME 2021_List'!$A$3:$A$311,0))=$A495,INDEX('AAYME 2021_List'!$AC$3:$AC$311,MATCH($A495,'AAYME 2021_List'!$A$3:$A$311,0)),"")</f>
        <v>Harrison</v>
      </c>
      <c r="AN495" s="48" t="str">
        <f t="shared" si="70"/>
        <v>Trenton|Whitworth|trentonwhitworth24@pirates.pc.k12.ms.us|9</v>
      </c>
      <c r="AO495" s="48" t="str">
        <f t="shared" si="71"/>
        <v>Trenton|Whitworth|9</v>
      </c>
      <c r="AP495" s="48" t="str">
        <f>INDEX(Transcripts_2021!$V$2:$V$324,MATCH($AN495,Transcripts_2021!$V$2:$V$324,0))</f>
        <v>Trenton|Whitworth|trentonwhitworth24@pirates.pc.k12.ms.us|9</v>
      </c>
      <c r="AQ495" s="48" t="str">
        <f>INDEX(Transcripts_2021!$W$2:$W$324,MATCH($AO495,Transcripts_2021!$W$2:$W$324,0))</f>
        <v>Trenton|Whitworth|9</v>
      </c>
      <c r="AR495" s="68" t="str">
        <f t="shared" si="72"/>
        <v>Yes</v>
      </c>
      <c r="AS495" s="68" t="str">
        <f t="shared" si="73"/>
        <v>Yes</v>
      </c>
      <c r="AT495" s="48" t="str">
        <f t="shared" ref="AT495:AT526" si="77">"0"&amp;TEXT($B495,0)</f>
        <v>0514</v>
      </c>
      <c r="AU495" s="48" t="str">
        <f>INDEX(Transcripts_2021!$AC$2:$AC$324,MATCH($AO495,Transcripts_2021!$W$2:$W$324,0))</f>
        <v>0296</v>
      </c>
      <c r="AV495" s="68" t="str">
        <f t="shared" si="69"/>
        <v>Yes</v>
      </c>
      <c r="AW495" s="68" t="e">
        <f>IF(INDEX(DropDowns!$E$3:$E$336,MATCH("*"&amp;$AF495&amp;"*",$AF$2:$AF$651,0))="","",INDEX(DropDowns!$E$3:$E$336,MATCH("*"&amp;$AF495&amp;"*",$AF$2:$AF$651,0)))</f>
        <v>#VALUE!</v>
      </c>
      <c r="AX495" s="68" t="e">
        <f>IF(INDEX(DropDowns!$E$3:$E$336,MATCH("*"&amp;$AG495&amp;"*",$AG$2:$AG$651,0))="","",INDEX(DropDowns!$E$3:$E$336,MATCH("*"&amp;$AG495&amp;"*",$AG$2:$AG$651,0)))</f>
        <v>#REF!</v>
      </c>
      <c r="AY495" s="48" t="str">
        <f t="shared" si="74"/>
        <v>0514-WHI-TR-0296</v>
      </c>
      <c r="AZ495" s="48" t="str">
        <f t="shared" si="75"/>
        <v>Chakita Singleton</v>
      </c>
      <c r="BA495" s="48" t="str">
        <f>$AZ495&amp;COUNTIF($AZ495:$AZ$651,$AZ495)</f>
        <v>Chakita Singleton1</v>
      </c>
      <c r="BB495" s="68" t="str">
        <f>IF(INDEX('AAYME 2021_List'!$B$3:$B$311,MATCH($A495,'AAYME 2021_List'!$A$3:$A$311,0))="Yes","Yes","No")</f>
        <v>Yes</v>
      </c>
      <c r="BC495" s="48" t="str">
        <f>IF(INDEX('AAYME 2021_List'!$A$3:$A$311,MATCH($A495,'AAYME 2021_List'!$A$3:$A$311,0))=$A495,INDEX('AAYME 2021_List'!$C$3:$C$311,MATCH($A495,'AAYME 2021_List'!$A$3:$A$311,0)),"")</f>
        <v>06-Finalist</v>
      </c>
    </row>
    <row r="496" spans="1:55" x14ac:dyDescent="0.3">
      <c r="A496" s="48" t="str">
        <f>$AT496&amp;"-"&amp;UPPER(LEFT($D496,3))&amp;"-"&amp;UPPER(LEFT($C496,2))&amp;"-"&amp;$AU496</f>
        <v>0515-GRI-KE-0270</v>
      </c>
      <c r="B496" s="8">
        <v>515</v>
      </c>
      <c r="C496" s="143" t="s">
        <v>6406</v>
      </c>
      <c r="D496" s="143" t="s">
        <v>1417</v>
      </c>
      <c r="E496" s="143" t="s">
        <v>335</v>
      </c>
      <c r="F496" s="143" t="s">
        <v>170</v>
      </c>
      <c r="G496" s="8" t="s">
        <v>6407</v>
      </c>
      <c r="H496" s="8">
        <v>6015512257</v>
      </c>
      <c r="I496" s="143" t="s">
        <v>376</v>
      </c>
      <c r="J496" s="143" t="s">
        <v>6408</v>
      </c>
      <c r="K496" s="143" t="s">
        <v>6409</v>
      </c>
      <c r="L496" s="8" t="s">
        <v>3222</v>
      </c>
      <c r="M496" s="8" t="s">
        <v>1417</v>
      </c>
      <c r="N496" s="8" t="s">
        <v>6410</v>
      </c>
      <c r="O496" s="8">
        <v>6015513023</v>
      </c>
      <c r="P496" s="143" t="s">
        <v>2112</v>
      </c>
      <c r="Q496" s="143" t="s">
        <v>394</v>
      </c>
      <c r="R496" s="8" t="s">
        <v>6411</v>
      </c>
      <c r="T496" s="143" t="s">
        <v>4070</v>
      </c>
      <c r="U496" s="143" t="s">
        <v>4070</v>
      </c>
      <c r="V496" s="8" t="s">
        <v>488</v>
      </c>
      <c r="W496" s="8">
        <v>39666</v>
      </c>
      <c r="X496" s="8" t="s">
        <v>348</v>
      </c>
      <c r="Y496" s="143" t="s">
        <v>241</v>
      </c>
      <c r="Z496" s="8" t="s">
        <v>2114</v>
      </c>
      <c r="AB496" s="8" t="s">
        <v>2115</v>
      </c>
      <c r="AE496" s="233" t="s">
        <v>48</v>
      </c>
      <c r="AF496" s="8" t="s">
        <v>6412</v>
      </c>
      <c r="AG496" s="8" t="s">
        <v>6413</v>
      </c>
      <c r="AI496" s="8" t="s">
        <v>442</v>
      </c>
      <c r="AL496" s="48" t="str">
        <f>IF($U496="","",IF(RIGHT($U496,4)=", MS",INDEX(DropDowns!$G$4:$G$1251,MATCH(TRIM($U496),DropDowns!$F$4:$F$1251,0)),INDEX(DropDowns!$G$4:$G$1251,MATCH(TRIM($U496)&amp;", MS",DropDowns!$F$4:$F$1251,0))))</f>
        <v>Pike</v>
      </c>
      <c r="AM496" s="48" t="str">
        <f>IF(INDEX('AAYME 2021_List'!$A$3:$A$311,MATCH($A496,'AAYME 2021_List'!$A$3:$A$311,0))=$A496,INDEX('AAYME 2021_List'!$AC$3:$AC$311,MATCH($A496,'AAYME 2021_List'!$A$3:$A$311,0)),"")</f>
        <v>Pike</v>
      </c>
      <c r="AN496" s="48" t="str">
        <f t="shared" si="70"/>
        <v>Keyonna|Griffin|kngriffin0734@icloud.com|9</v>
      </c>
      <c r="AO496" s="48" t="str">
        <f t="shared" si="71"/>
        <v>Keyonna|Griffin|9</v>
      </c>
      <c r="AP496" s="48" t="e">
        <f>INDEX(Transcripts_2021!$V$2:$V$324,MATCH($AN496,Transcripts_2021!$V$2:$V$324,0))</f>
        <v>#N/A</v>
      </c>
      <c r="AQ496" s="48" t="str">
        <f>INDEX(Transcripts_2021!$W$2:$W$324,MATCH($AO496,Transcripts_2021!$W$2:$W$324,0))</f>
        <v>Keyonna|Griffin|9</v>
      </c>
      <c r="AR496" s="68" t="e">
        <f t="shared" si="72"/>
        <v>#N/A</v>
      </c>
      <c r="AS496" s="68" t="str">
        <f t="shared" si="73"/>
        <v>Yes</v>
      </c>
      <c r="AT496" s="48" t="str">
        <f t="shared" si="77"/>
        <v>0515</v>
      </c>
      <c r="AU496" s="48" t="str">
        <f>INDEX(Transcripts_2021!$AC$2:$AC$324,MATCH($AO496,Transcripts_2021!$W$2:$W$324,0))</f>
        <v>0270</v>
      </c>
      <c r="AV496" s="68" t="str">
        <f t="shared" si="69"/>
        <v>Yes</v>
      </c>
      <c r="AW496" s="68" t="e">
        <f>IF(INDEX(DropDowns!$E$3:$E$336,MATCH("*"&amp;$AF496&amp;"*",$AF$2:$AF$651,0))="","",INDEX(DropDowns!$E$3:$E$336,MATCH("*"&amp;$AF496&amp;"*",$AF$2:$AF$651,0)))</f>
        <v>#VALUE!</v>
      </c>
      <c r="AX496" s="68" t="e">
        <f>IF(INDEX(DropDowns!$E$3:$E$336,MATCH("*"&amp;$AG496&amp;"*",$AG$2:$AG$651,0))="","",INDEX(DropDowns!$E$3:$E$336,MATCH("*"&amp;$AG496&amp;"*",$AG$2:$AG$651,0)))</f>
        <v>#VALUE!</v>
      </c>
      <c r="AY496" s="48" t="str">
        <f t="shared" si="74"/>
        <v>0515-GRI-KE-0270</v>
      </c>
      <c r="AZ496" s="48" t="str">
        <f t="shared" si="75"/>
        <v>Monica Griffin</v>
      </c>
      <c r="BA496" s="48" t="str">
        <f>$AZ496&amp;COUNTIF($AZ496:$AZ$651,$AZ496)</f>
        <v>Monica Griffin1</v>
      </c>
      <c r="BB496" s="68" t="str">
        <f>IF(INDEX('AAYME 2021_List'!$B$3:$B$311,MATCH($A496,'AAYME 2021_List'!$A$3:$A$311,0))="Yes","Yes","No")</f>
        <v>Yes</v>
      </c>
      <c r="BC496" s="48" t="str">
        <f>IF(INDEX('AAYME 2021_List'!$A$3:$A$311,MATCH($A496,'AAYME 2021_List'!$A$3:$A$311,0))=$A496,INDEX('AAYME 2021_List'!$C$3:$C$311,MATCH($A496,'AAYME 2021_List'!$A$3:$A$311,0)),"")</f>
        <v>00-Priority Representation</v>
      </c>
    </row>
    <row r="497" spans="1:55" x14ac:dyDescent="0.3">
      <c r="A497" s="48"/>
      <c r="B497" s="8">
        <v>516</v>
      </c>
      <c r="C497" s="143" t="s">
        <v>6414</v>
      </c>
      <c r="D497" s="143" t="s">
        <v>6415</v>
      </c>
      <c r="E497" s="143" t="s">
        <v>335</v>
      </c>
      <c r="F497" s="143" t="s">
        <v>169</v>
      </c>
      <c r="G497" s="8" t="s">
        <v>6416</v>
      </c>
      <c r="H497" s="8">
        <v>6624356566</v>
      </c>
      <c r="I497" s="143" t="s">
        <v>376</v>
      </c>
      <c r="J497" s="143" t="s">
        <v>6417</v>
      </c>
      <c r="K497" s="143" t="s">
        <v>1593</v>
      </c>
      <c r="L497" s="8" t="s">
        <v>397</v>
      </c>
      <c r="M497" s="8" t="s">
        <v>6415</v>
      </c>
      <c r="N497" s="8" t="s">
        <v>6416</v>
      </c>
      <c r="O497" s="8">
        <v>6624356566</v>
      </c>
      <c r="P497" s="143" t="s">
        <v>2112</v>
      </c>
      <c r="Q497" s="143" t="s">
        <v>45</v>
      </c>
      <c r="R497" s="8" t="s">
        <v>6418</v>
      </c>
      <c r="T497" s="143" t="s">
        <v>508</v>
      </c>
      <c r="U497" s="143" t="s">
        <v>508</v>
      </c>
      <c r="V497" s="8" t="s">
        <v>488</v>
      </c>
      <c r="W497" s="8">
        <v>39702</v>
      </c>
      <c r="X497" s="8" t="s">
        <v>348</v>
      </c>
      <c r="Y497" s="143" t="s">
        <v>403</v>
      </c>
      <c r="Z497" s="8" t="s">
        <v>2114</v>
      </c>
      <c r="AB497" s="8" t="s">
        <v>2115</v>
      </c>
      <c r="AE497" s="233" t="s">
        <v>49</v>
      </c>
      <c r="AF497" s="8" t="s">
        <v>6419</v>
      </c>
      <c r="AG497" s="8" t="s">
        <v>6420</v>
      </c>
      <c r="AI497" s="8" t="s">
        <v>442</v>
      </c>
      <c r="AL497" s="48" t="str">
        <f>IF($U497="","",IF(RIGHT($U497,4)=", MS",INDEX(DropDowns!$G$4:$G$1251,MATCH(TRIM($U497),DropDowns!$F$4:$F$1251,0)),INDEX(DropDowns!$G$4:$G$1251,MATCH(TRIM($U497)&amp;", MS",DropDowns!$F$4:$F$1251,0))))</f>
        <v>Lowndes</v>
      </c>
      <c r="AM497" s="48" t="s">
        <v>2130</v>
      </c>
      <c r="AN497" s="48" t="str">
        <f t="shared" si="70"/>
        <v>Christon|Howard|tinamcbride81@yahoo.com|9</v>
      </c>
      <c r="AO497" s="48" t="str">
        <f t="shared" si="71"/>
        <v>Christon|Howard|9</v>
      </c>
      <c r="AP497" s="48" t="e">
        <f>INDEX(Transcripts_2021!$V$2:$V$324,MATCH($AN497,Transcripts_2021!$V$2:$V$324,0))</f>
        <v>#N/A</v>
      </c>
      <c r="AQ497" s="48" t="e">
        <f>INDEX(Transcripts_2021!$W$2:$W$324,MATCH($AO497,Transcripts_2021!$W$2:$W$324,0))</f>
        <v>#N/A</v>
      </c>
      <c r="AR497" s="68" t="e">
        <f t="shared" si="72"/>
        <v>#N/A</v>
      </c>
      <c r="AS497" s="68" t="e">
        <f t="shared" si="73"/>
        <v>#N/A</v>
      </c>
      <c r="AT497" s="48" t="str">
        <f t="shared" si="77"/>
        <v>0516</v>
      </c>
      <c r="AU497" s="48" t="e">
        <f>INDEX(Transcripts_2021!$AC$2:$AC$324,MATCH($AO497,Transcripts_2021!$W$2:$W$324,0))</f>
        <v>#N/A</v>
      </c>
      <c r="AV497" s="68" t="str">
        <f t="shared" si="69"/>
        <v>Yes</v>
      </c>
      <c r="AW497" s="68" t="e">
        <f>IF(INDEX(DropDowns!$E$3:$E$336,MATCH("*"&amp;$AF497&amp;"*",$AF$2:$AF$651,0))="","",INDEX(DropDowns!$E$3:$E$336,MATCH("*"&amp;$AF497&amp;"*",$AF$2:$AF$651,0)))</f>
        <v>#REF!</v>
      </c>
      <c r="AX497" s="68" t="e">
        <f>IF(INDEX(DropDowns!$E$3:$E$336,MATCH("*"&amp;$AG497&amp;"*",$AG$2:$AG$651,0))="","",INDEX(DropDowns!$E$3:$E$336,MATCH("*"&amp;$AG497&amp;"*",$AG$2:$AG$651,0)))</f>
        <v>#REF!</v>
      </c>
      <c r="AY497" s="48" t="e">
        <f t="shared" si="74"/>
        <v>#N/A</v>
      </c>
      <c r="AZ497" s="48" t="str">
        <f t="shared" si="75"/>
        <v>Christina Howard</v>
      </c>
      <c r="BA497" s="48" t="str">
        <f>$AZ497&amp;COUNTIF($AZ497:$AZ$651,$AZ497)</f>
        <v>Christina Howard1</v>
      </c>
      <c r="BB497" s="68" t="e">
        <f>IF(INDEX('AAYME 2021_List'!$B$3:$B$311,MATCH($A497,'AAYME 2021_List'!$A$3:$A$311,0))="Yes","Yes","No")</f>
        <v>#N/A</v>
      </c>
      <c r="BC497" s="8" t="s">
        <v>2131</v>
      </c>
    </row>
    <row r="498" spans="1:55" x14ac:dyDescent="0.3">
      <c r="A498" s="48"/>
      <c r="B498" s="8">
        <v>517</v>
      </c>
      <c r="C498" s="143" t="s">
        <v>6421</v>
      </c>
      <c r="D498" s="143" t="s">
        <v>6422</v>
      </c>
      <c r="E498" s="143" t="s">
        <v>335</v>
      </c>
      <c r="F498" s="143" t="s">
        <v>170</v>
      </c>
      <c r="G498" s="8" t="s">
        <v>6423</v>
      </c>
      <c r="H498" s="8">
        <v>2286975780</v>
      </c>
      <c r="I498" s="143" t="s">
        <v>376</v>
      </c>
      <c r="J498" s="143" t="s">
        <v>6073</v>
      </c>
      <c r="K498" s="143" t="s">
        <v>6074</v>
      </c>
      <c r="L498" s="8" t="s">
        <v>6424</v>
      </c>
      <c r="M498" s="8" t="s">
        <v>3751</v>
      </c>
      <c r="N498" s="8" t="s">
        <v>6425</v>
      </c>
      <c r="O498" s="8">
        <v>2282618024</v>
      </c>
      <c r="P498" s="143" t="s">
        <v>2112</v>
      </c>
      <c r="Q498" s="143" t="s">
        <v>441</v>
      </c>
      <c r="R498" s="8" t="s">
        <v>6426</v>
      </c>
      <c r="S498" s="8" t="s">
        <v>6426</v>
      </c>
      <c r="T498" s="143" t="s">
        <v>6277</v>
      </c>
      <c r="U498" s="143" t="s">
        <v>6277</v>
      </c>
      <c r="V498" s="8" t="s">
        <v>488</v>
      </c>
      <c r="W498" s="8">
        <v>39571</v>
      </c>
      <c r="X498" s="8" t="s">
        <v>348</v>
      </c>
      <c r="Y498" s="143" t="s">
        <v>346</v>
      </c>
      <c r="Z498" s="8" t="s">
        <v>2114</v>
      </c>
      <c r="AB498" s="8" t="s">
        <v>2115</v>
      </c>
      <c r="AE498" s="233" t="s">
        <v>48</v>
      </c>
      <c r="AF498" s="8" t="s">
        <v>6427</v>
      </c>
      <c r="AG498" s="8" t="s">
        <v>6428</v>
      </c>
      <c r="AI498" s="8" t="s">
        <v>2165</v>
      </c>
      <c r="AJ498" s="8" t="s">
        <v>6081</v>
      </c>
      <c r="AL498" s="48" t="str">
        <f>IF($U498="","",IF(RIGHT($U498,4)=", MS",INDEX(DropDowns!$G$4:$G$1251,MATCH(TRIM($U498),DropDowns!$F$4:$F$1251,0)),INDEX(DropDowns!$G$4:$G$1251,MATCH(TRIM($U498)&amp;", MS",DropDowns!$F$4:$F$1251,0))))</f>
        <v>Harrison</v>
      </c>
      <c r="AM498" s="48" t="s">
        <v>2130</v>
      </c>
      <c r="AN498" s="48" t="str">
        <f t="shared" si="70"/>
        <v>Pejah|LLoyd|pejahlloyd@gmail.com|9</v>
      </c>
      <c r="AO498" s="48" t="str">
        <f t="shared" si="71"/>
        <v>Pejah|LLoyd|9</v>
      </c>
      <c r="AP498" s="48" t="e">
        <f>INDEX(Transcripts_2021!$V$2:$V$324,MATCH($AN498,Transcripts_2021!$V$2:$V$324,0))</f>
        <v>#N/A</v>
      </c>
      <c r="AQ498" s="48" t="e">
        <f>INDEX(Transcripts_2021!$W$2:$W$324,MATCH($AO498,Transcripts_2021!$W$2:$W$324,0))</f>
        <v>#N/A</v>
      </c>
      <c r="AR498" s="68" t="e">
        <f t="shared" si="72"/>
        <v>#N/A</v>
      </c>
      <c r="AS498" s="68" t="e">
        <f t="shared" si="73"/>
        <v>#N/A</v>
      </c>
      <c r="AT498" s="48" t="str">
        <f t="shared" si="77"/>
        <v>0517</v>
      </c>
      <c r="AU498" s="48" t="e">
        <f>INDEX(Transcripts_2021!$AC$2:$AC$324,MATCH($AO498,Transcripts_2021!$W$2:$W$324,0))</f>
        <v>#N/A</v>
      </c>
      <c r="AV498" s="68" t="str">
        <f t="shared" si="69"/>
        <v>No</v>
      </c>
      <c r="AW498" s="68" t="e">
        <f>IF(INDEX(DropDowns!$E$3:$E$336,MATCH("*"&amp;$AF498&amp;"*",$AF$2:$AF$651,0))="","",INDEX(DropDowns!$E$3:$E$336,MATCH("*"&amp;$AF498&amp;"*",$AF$2:$AF$651,0)))</f>
        <v>#REF!</v>
      </c>
      <c r="AX498" s="68" t="e">
        <f>IF(INDEX(DropDowns!$E$3:$E$336,MATCH("*"&amp;$AG498&amp;"*",$AG$2:$AG$651,0))="","",INDEX(DropDowns!$E$3:$E$336,MATCH("*"&amp;$AG498&amp;"*",$AG$2:$AG$651,0)))</f>
        <v>#REF!</v>
      </c>
      <c r="AY498" s="48" t="e">
        <f t="shared" si="74"/>
        <v>#N/A</v>
      </c>
      <c r="AZ498" s="48" t="str">
        <f t="shared" si="75"/>
        <v>Leslie Martin</v>
      </c>
      <c r="BA498" s="48" t="str">
        <f>$AZ498&amp;COUNTIF($AZ498:$AZ$651,$AZ498)</f>
        <v>Leslie Martin1</v>
      </c>
      <c r="BB498" s="68" t="e">
        <f>IF(INDEX('AAYME 2021_List'!$B$3:$B$311,MATCH($A498,'AAYME 2021_List'!$A$3:$A$311,0))="Yes","Yes","No")</f>
        <v>#N/A</v>
      </c>
      <c r="BC498" s="8" t="s">
        <v>2131</v>
      </c>
    </row>
    <row r="499" spans="1:55" x14ac:dyDescent="0.3">
      <c r="A499" s="48"/>
      <c r="B499" s="8">
        <v>518</v>
      </c>
      <c r="C499" s="143" t="s">
        <v>2622</v>
      </c>
      <c r="D499" s="143" t="s">
        <v>2223</v>
      </c>
      <c r="E499" s="143" t="s">
        <v>335</v>
      </c>
      <c r="F499" s="143" t="s">
        <v>169</v>
      </c>
      <c r="I499" s="143" t="s">
        <v>376</v>
      </c>
      <c r="J499" s="143" t="s">
        <v>4077</v>
      </c>
      <c r="K499" s="143" t="s">
        <v>2734</v>
      </c>
      <c r="L499" s="8" t="s">
        <v>6429</v>
      </c>
      <c r="M499" s="8" t="s">
        <v>2223</v>
      </c>
      <c r="N499" s="8" t="s">
        <v>6430</v>
      </c>
      <c r="O499" s="8">
        <v>6016135330</v>
      </c>
      <c r="P499" s="143" t="s">
        <v>2112</v>
      </c>
      <c r="Q499" s="143"/>
      <c r="R499" s="8" t="s">
        <v>6431</v>
      </c>
      <c r="T499" s="143" t="s">
        <v>214</v>
      </c>
      <c r="U499" s="143" t="s">
        <v>214</v>
      </c>
      <c r="V499" s="8" t="s">
        <v>488</v>
      </c>
      <c r="W499" s="8">
        <v>39212</v>
      </c>
      <c r="X499" s="8" t="s">
        <v>348</v>
      </c>
      <c r="Y499" s="143" t="s">
        <v>209</v>
      </c>
      <c r="Z499" s="8" t="s">
        <v>2114</v>
      </c>
      <c r="AB499" s="8" t="s">
        <v>2115</v>
      </c>
      <c r="AE499" s="233" t="s">
        <v>50</v>
      </c>
      <c r="AF499" s="8" t="s">
        <v>6432</v>
      </c>
      <c r="AI499" s="8" t="s">
        <v>442</v>
      </c>
      <c r="AL499" s="48" t="str">
        <f>IF($U499="","",IF(RIGHT($U499,4)=", MS",INDEX(DropDowns!$G$4:$G$1251,MATCH(TRIM($U499),DropDowns!$F$4:$F$1251,0)),INDEX(DropDowns!$G$4:$G$1251,MATCH(TRIM($U499)&amp;", MS",DropDowns!$F$4:$F$1251,0))))</f>
        <v>Hinds</v>
      </c>
      <c r="AM499" s="48" t="s">
        <v>2130</v>
      </c>
      <c r="AN499" s="48" t="str">
        <f t="shared" si="70"/>
        <v>Avery|Thomas||9</v>
      </c>
      <c r="AO499" s="48" t="str">
        <f t="shared" si="71"/>
        <v>Avery|Thomas|9</v>
      </c>
      <c r="AP499" s="48" t="e">
        <f>INDEX(Transcripts_2021!$V$2:$V$324,MATCH($AN499,Transcripts_2021!$V$2:$V$324,0))</f>
        <v>#N/A</v>
      </c>
      <c r="AQ499" s="48" t="e">
        <f>INDEX(Transcripts_2021!$W$2:$W$324,MATCH($AO499,Transcripts_2021!$W$2:$W$324,0))</f>
        <v>#N/A</v>
      </c>
      <c r="AR499" s="68" t="e">
        <f t="shared" si="72"/>
        <v>#N/A</v>
      </c>
      <c r="AS499" s="68" t="e">
        <f t="shared" si="73"/>
        <v>#N/A</v>
      </c>
      <c r="AT499" s="48" t="str">
        <f t="shared" si="77"/>
        <v>0518</v>
      </c>
      <c r="AU499" s="48" t="e">
        <f>INDEX(Transcripts_2021!$AC$2:$AC$324,MATCH($AO499,Transcripts_2021!$W$2:$W$324,0))</f>
        <v>#N/A</v>
      </c>
      <c r="AV499" s="68" t="str">
        <f t="shared" si="69"/>
        <v>Yes</v>
      </c>
      <c r="AW499" s="68" t="e">
        <f>IF(INDEX(DropDowns!$E$3:$E$336,MATCH("*"&amp;$AF499&amp;"*",$AF$2:$AF$651,0))="","",INDEX(DropDowns!$E$3:$E$336,MATCH("*"&amp;$AF499&amp;"*",$AF$2:$AF$651,0)))</f>
        <v>#REF!</v>
      </c>
      <c r="AX499" s="68" t="str">
        <f>IF(INDEX(DropDowns!$E$3:$E$336,MATCH("*"&amp;$AG499&amp;"*",$AG$2:$AG$651,0))="","",INDEX(DropDowns!$E$3:$E$336,MATCH("*"&amp;$AG499&amp;"*",$AG$2:$AG$651,0)))</f>
        <v>Acid</v>
      </c>
      <c r="AY499" s="48" t="e">
        <f t="shared" si="74"/>
        <v>#N/A</v>
      </c>
      <c r="AZ499" s="48" t="str">
        <f t="shared" si="75"/>
        <v>Talbertcu Thomas</v>
      </c>
      <c r="BA499" s="48" t="str">
        <f>$AZ499&amp;COUNTIF($AZ499:$AZ$651,$AZ499)</f>
        <v>Talbertcu Thomas1</v>
      </c>
      <c r="BB499" s="68" t="e">
        <f>IF(INDEX('AAYME 2021_List'!$B$3:$B$311,MATCH($A499,'AAYME 2021_List'!$A$3:$A$311,0))="Yes","Yes","No")</f>
        <v>#N/A</v>
      </c>
      <c r="BC499" s="8" t="s">
        <v>2131</v>
      </c>
    </row>
    <row r="500" spans="1:55" x14ac:dyDescent="0.3">
      <c r="A500" s="48"/>
      <c r="B500" s="8">
        <v>519</v>
      </c>
      <c r="C500" s="143" t="s">
        <v>6433</v>
      </c>
      <c r="D500" s="143" t="s">
        <v>6434</v>
      </c>
      <c r="E500" s="143" t="s">
        <v>335</v>
      </c>
      <c r="F500" s="143" t="s">
        <v>170</v>
      </c>
      <c r="I500" s="143" t="s">
        <v>401</v>
      </c>
      <c r="J500" s="143" t="s">
        <v>3773</v>
      </c>
      <c r="K500" s="143" t="s">
        <v>6435</v>
      </c>
      <c r="L500" s="8" t="s">
        <v>6436</v>
      </c>
      <c r="M500" s="8" t="s">
        <v>6437</v>
      </c>
      <c r="N500" s="8" t="s">
        <v>6438</v>
      </c>
      <c r="O500" s="8">
        <v>6017462178</v>
      </c>
      <c r="P500" s="143" t="s">
        <v>2112</v>
      </c>
      <c r="Q500" s="143" t="s">
        <v>45</v>
      </c>
      <c r="R500" s="8" t="s">
        <v>6439</v>
      </c>
      <c r="T500" s="143" t="s">
        <v>3969</v>
      </c>
      <c r="U500" s="143" t="s">
        <v>3969</v>
      </c>
      <c r="V500" s="8" t="s">
        <v>488</v>
      </c>
      <c r="W500" s="8">
        <v>39046</v>
      </c>
      <c r="X500" s="8" t="s">
        <v>348</v>
      </c>
      <c r="Y500" s="143" t="s">
        <v>579</v>
      </c>
      <c r="Z500" s="8" t="s">
        <v>2114</v>
      </c>
      <c r="AB500" s="8" t="s">
        <v>2115</v>
      </c>
      <c r="AE500" s="233" t="s">
        <v>49</v>
      </c>
      <c r="AF500" s="8" t="s">
        <v>6440</v>
      </c>
      <c r="AG500" s="8" t="s">
        <v>6441</v>
      </c>
      <c r="AI500" s="8" t="s">
        <v>442</v>
      </c>
      <c r="AL500" s="48" t="str">
        <f>IF($U500="","",IF(RIGHT($U500,4)=", MS",INDEX(DropDowns!$G$4:$G$1251,MATCH(TRIM($U500),DropDowns!$F$4:$F$1251,0)),INDEX(DropDowns!$G$4:$G$1251,MATCH(TRIM($U500)&amp;", MS",DropDowns!$F$4:$F$1251,0))))</f>
        <v>Madison</v>
      </c>
      <c r="AM500" s="48" t="s">
        <v>2130</v>
      </c>
      <c r="AN500" s="48" t="str">
        <f t="shared" si="70"/>
        <v>Laci|Patrick||8</v>
      </c>
      <c r="AO500" s="48" t="str">
        <f t="shared" si="71"/>
        <v>Laci|Patrick|8</v>
      </c>
      <c r="AP500" s="48" t="e">
        <f>INDEX(Transcripts_2021!$V$2:$V$324,MATCH($AN500,Transcripts_2021!$V$2:$V$324,0))</f>
        <v>#N/A</v>
      </c>
      <c r="AQ500" s="48" t="e">
        <f>INDEX(Transcripts_2021!$W$2:$W$324,MATCH($AO500,Transcripts_2021!$W$2:$W$324,0))</f>
        <v>#N/A</v>
      </c>
      <c r="AR500" s="68" t="e">
        <f t="shared" si="72"/>
        <v>#N/A</v>
      </c>
      <c r="AS500" s="68" t="e">
        <f t="shared" si="73"/>
        <v>#N/A</v>
      </c>
      <c r="AT500" s="48" t="str">
        <f t="shared" si="77"/>
        <v>0519</v>
      </c>
      <c r="AU500" s="48" t="e">
        <f>INDEX(Transcripts_2021!$AC$2:$AC$324,MATCH($AO500,Transcripts_2021!$W$2:$W$324,0))</f>
        <v>#N/A</v>
      </c>
      <c r="AV500" s="68" t="str">
        <f t="shared" si="69"/>
        <v>Yes</v>
      </c>
      <c r="AW500" s="68" t="e">
        <f>IF(INDEX(DropDowns!$E$3:$E$336,MATCH("*"&amp;$AF500&amp;"*",$AF$2:$AF$651,0))="","",INDEX(DropDowns!$E$3:$E$336,MATCH("*"&amp;$AF500&amp;"*",$AF$2:$AF$651,0)))</f>
        <v>#REF!</v>
      </c>
      <c r="AX500" s="68" t="e">
        <f>IF(INDEX(DropDowns!$E$3:$E$336,MATCH("*"&amp;$AG500&amp;"*",$AG$2:$AG$651,0))="","",INDEX(DropDowns!$E$3:$E$336,MATCH("*"&amp;$AG500&amp;"*",$AG$2:$AG$651,0)))</f>
        <v>#REF!</v>
      </c>
      <c r="AY500" s="48" t="e">
        <f t="shared" si="74"/>
        <v>#N/A</v>
      </c>
      <c r="AZ500" s="48" t="str">
        <f t="shared" si="75"/>
        <v>Latanya Johnson-Patrick</v>
      </c>
      <c r="BA500" s="48" t="str">
        <f>$AZ500&amp;COUNTIF($AZ500:$AZ$651,$AZ500)</f>
        <v>Latanya Johnson-Patrick2</v>
      </c>
      <c r="BB500" s="68" t="e">
        <f>IF(INDEX('AAYME 2021_List'!$B$3:$B$311,MATCH($A500,'AAYME 2021_List'!$A$3:$A$311,0))="Yes","Yes","No")</f>
        <v>#N/A</v>
      </c>
      <c r="BC500" s="8" t="s">
        <v>2131</v>
      </c>
    </row>
    <row r="501" spans="1:55" x14ac:dyDescent="0.3">
      <c r="A501" s="48"/>
      <c r="B501" s="8">
        <v>520</v>
      </c>
      <c r="C501" s="143" t="s">
        <v>6442</v>
      </c>
      <c r="D501" s="143" t="s">
        <v>6443</v>
      </c>
      <c r="E501" s="143" t="s">
        <v>335</v>
      </c>
      <c r="F501" s="143" t="s">
        <v>169</v>
      </c>
      <c r="I501" s="143" t="s">
        <v>340</v>
      </c>
      <c r="J501" s="143" t="s">
        <v>3773</v>
      </c>
      <c r="K501" s="143" t="s">
        <v>6435</v>
      </c>
      <c r="L501" s="8" t="s">
        <v>6436</v>
      </c>
      <c r="M501" s="8" t="s">
        <v>6437</v>
      </c>
      <c r="N501" s="8" t="s">
        <v>6438</v>
      </c>
      <c r="O501" s="8">
        <v>6017462178</v>
      </c>
      <c r="P501" s="143" t="s">
        <v>2112</v>
      </c>
      <c r="Q501" s="143" t="s">
        <v>45</v>
      </c>
      <c r="R501" s="8" t="s">
        <v>6439</v>
      </c>
      <c r="T501" s="143" t="s">
        <v>3969</v>
      </c>
      <c r="U501" s="143" t="s">
        <v>3969</v>
      </c>
      <c r="V501" s="8" t="s">
        <v>488</v>
      </c>
      <c r="W501" s="8">
        <v>39046</v>
      </c>
      <c r="X501" s="8" t="s">
        <v>348</v>
      </c>
      <c r="Y501" s="143" t="s">
        <v>579</v>
      </c>
      <c r="Z501" s="8" t="s">
        <v>2114</v>
      </c>
      <c r="AB501" s="8" t="s">
        <v>2115</v>
      </c>
      <c r="AE501" s="233" t="s">
        <v>49</v>
      </c>
      <c r="AF501" s="8" t="s">
        <v>6444</v>
      </c>
      <c r="AG501" s="8" t="s">
        <v>6445</v>
      </c>
      <c r="AI501" s="8" t="s">
        <v>442</v>
      </c>
      <c r="AL501" s="48" t="str">
        <f>IF($U501="","",IF(RIGHT($U501,4)=", MS",INDEX(DropDowns!$G$4:$G$1251,MATCH(TRIM($U501),DropDowns!$F$4:$F$1251,0)),INDEX(DropDowns!$G$4:$G$1251,MATCH(TRIM($U501)&amp;", MS",DropDowns!$F$4:$F$1251,0))))</f>
        <v>Madison</v>
      </c>
      <c r="AM501" s="48" t="s">
        <v>2130</v>
      </c>
      <c r="AN501" s="48" t="str">
        <f t="shared" si="70"/>
        <v>Michael|Patrick||7</v>
      </c>
      <c r="AO501" s="48" t="str">
        <f t="shared" si="71"/>
        <v>Michael|Patrick|7</v>
      </c>
      <c r="AP501" s="48" t="e">
        <f>INDEX(Transcripts_2021!$V$2:$V$324,MATCH($AN501,Transcripts_2021!$V$2:$V$324,0))</f>
        <v>#N/A</v>
      </c>
      <c r="AQ501" s="48" t="e">
        <f>INDEX(Transcripts_2021!$W$2:$W$324,MATCH($AO501,Transcripts_2021!$W$2:$W$324,0))</f>
        <v>#N/A</v>
      </c>
      <c r="AR501" s="68" t="e">
        <f t="shared" si="72"/>
        <v>#N/A</v>
      </c>
      <c r="AS501" s="68" t="e">
        <f t="shared" si="73"/>
        <v>#N/A</v>
      </c>
      <c r="AT501" s="48" t="str">
        <f t="shared" si="77"/>
        <v>0520</v>
      </c>
      <c r="AU501" s="48" t="e">
        <f>INDEX(Transcripts_2021!$AC$2:$AC$324,MATCH($AO501,Transcripts_2021!$W$2:$W$324,0))</f>
        <v>#N/A</v>
      </c>
      <c r="AV501" s="68" t="str">
        <f t="shared" si="69"/>
        <v>Yes</v>
      </c>
      <c r="AW501" s="68" t="e">
        <f>IF(INDEX(DropDowns!$E$3:$E$336,MATCH("*"&amp;$AF501&amp;"*",$AF$2:$AF$651,0))="","",INDEX(DropDowns!$E$3:$E$336,MATCH("*"&amp;$AF501&amp;"*",$AF$2:$AF$651,0)))</f>
        <v>#REF!</v>
      </c>
      <c r="AX501" s="68" t="e">
        <f>IF(INDEX(DropDowns!$E$3:$E$336,MATCH("*"&amp;$AG501&amp;"*",$AG$2:$AG$651,0))="","",INDEX(DropDowns!$E$3:$E$336,MATCH("*"&amp;$AG501&amp;"*",$AG$2:$AG$651,0)))</f>
        <v>#REF!</v>
      </c>
      <c r="AY501" s="48" t="e">
        <f t="shared" si="74"/>
        <v>#N/A</v>
      </c>
      <c r="AZ501" s="48" t="str">
        <f t="shared" si="75"/>
        <v>Latanya Johnson-Patrick</v>
      </c>
      <c r="BA501" s="48" t="str">
        <f>$AZ501&amp;COUNTIF($AZ501:$AZ$651,$AZ501)</f>
        <v>Latanya Johnson-Patrick1</v>
      </c>
      <c r="BB501" s="68" t="e">
        <f>IF(INDEX('AAYME 2021_List'!$B$3:$B$311,MATCH($A501,'AAYME 2021_List'!$A$3:$A$311,0))="Yes","Yes","No")</f>
        <v>#N/A</v>
      </c>
      <c r="BC501" s="8" t="s">
        <v>2131</v>
      </c>
    </row>
    <row r="502" spans="1:55" x14ac:dyDescent="0.3">
      <c r="A502" s="48" t="str">
        <f>$AT502&amp;"-"&amp;UPPER(LEFT($D502,3))&amp;"-"&amp;UPPER(LEFT($C502,2))&amp;"-"&amp;$AU502</f>
        <v>0521-WIN-AS-0081</v>
      </c>
      <c r="B502" s="8">
        <v>521</v>
      </c>
      <c r="C502" s="143" t="s">
        <v>6446</v>
      </c>
      <c r="D502" s="143" t="s">
        <v>6447</v>
      </c>
      <c r="E502" s="143" t="s">
        <v>335</v>
      </c>
      <c r="F502" s="143" t="s">
        <v>170</v>
      </c>
      <c r="G502" s="8" t="s">
        <v>6448</v>
      </c>
      <c r="H502" s="8">
        <v>6016863851</v>
      </c>
      <c r="I502" s="143" t="s">
        <v>376</v>
      </c>
      <c r="J502" s="143" t="s">
        <v>6449</v>
      </c>
      <c r="K502" s="143" t="s">
        <v>6450</v>
      </c>
      <c r="L502" s="8" t="s">
        <v>6451</v>
      </c>
      <c r="M502" s="8" t="s">
        <v>6452</v>
      </c>
      <c r="N502" s="8" t="s">
        <v>6453</v>
      </c>
      <c r="O502" s="8">
        <v>6014521508</v>
      </c>
      <c r="P502" s="143" t="s">
        <v>2112</v>
      </c>
      <c r="Q502" s="143" t="s">
        <v>394</v>
      </c>
      <c r="R502" s="8" t="s">
        <v>6454</v>
      </c>
      <c r="T502" s="143" t="s">
        <v>6455</v>
      </c>
      <c r="U502" s="143" t="s">
        <v>6455</v>
      </c>
      <c r="V502" s="8" t="s">
        <v>488</v>
      </c>
      <c r="W502" s="8">
        <v>39168</v>
      </c>
      <c r="X502" s="8" t="s">
        <v>348</v>
      </c>
      <c r="Y502" s="143" t="s">
        <v>6456</v>
      </c>
      <c r="Z502" s="8" t="s">
        <v>2114</v>
      </c>
      <c r="AE502" s="233" t="s">
        <v>49</v>
      </c>
      <c r="AF502" s="8" t="s">
        <v>6457</v>
      </c>
      <c r="AG502" s="8" t="s">
        <v>6458</v>
      </c>
      <c r="AI502" s="8" t="s">
        <v>442</v>
      </c>
      <c r="AL502" s="48" t="str">
        <f>IF($U502="","",IF(RIGHT($U502,4)=", MS",INDEX(DropDowns!$G$4:$G$1251,MATCH(TRIM($U502),DropDowns!$F$4:$F$1251,0)),INDEX(DropDowns!$G$4:$G$1251,MATCH(TRIM($U502)&amp;", MS",DropDowns!$F$4:$F$1251,0))))</f>
        <v>Smith</v>
      </c>
      <c r="AM502" s="48" t="str">
        <f>IF(INDEX('AAYME 2021_List'!$A$3:$A$311,MATCH($A502,'AAYME 2021_List'!$A$3:$A$311,0))=$A502,INDEX('AAYME 2021_List'!$AC$3:$AC$311,MATCH($A502,'AAYME 2021_List'!$A$3:$A$311,0)),"")</f>
        <v>Covington</v>
      </c>
      <c r="AN502" s="48" t="str">
        <f t="shared" si="70"/>
        <v>Asia|Windham|asiawindham24@covstudent.com|9</v>
      </c>
      <c r="AO502" s="48" t="str">
        <f t="shared" si="71"/>
        <v>Asia|Windham|9</v>
      </c>
      <c r="AP502" s="48" t="str">
        <f>INDEX(Transcripts_2021!$V$2:$V$324,MATCH($AN502,Transcripts_2021!$V$2:$V$324,0))</f>
        <v>Asia|Windham|asiawindham24@covstudent.com|9</v>
      </c>
      <c r="AQ502" s="48" t="str">
        <f>INDEX(Transcripts_2021!$W$2:$W$324,MATCH($AO502,Transcripts_2021!$W$2:$W$324,0))</f>
        <v>Asia|Windham|9</v>
      </c>
      <c r="AR502" s="68" t="str">
        <f t="shared" si="72"/>
        <v>Yes</v>
      </c>
      <c r="AS502" s="68" t="str">
        <f t="shared" si="73"/>
        <v>Yes</v>
      </c>
      <c r="AT502" s="48" t="str">
        <f t="shared" si="77"/>
        <v>0521</v>
      </c>
      <c r="AU502" s="48" t="str">
        <f>INDEX(Transcripts_2021!$AC$2:$AC$324,MATCH($AO502,Transcripts_2021!$W$2:$W$324,0))</f>
        <v>0081</v>
      </c>
      <c r="AV502" s="70" t="str">
        <f t="shared" si="69"/>
        <v>No</v>
      </c>
      <c r="AW502" s="68" t="e">
        <f>IF(INDEX(DropDowns!$E$3:$E$336,MATCH("*"&amp;$AF502&amp;"*",$AF$2:$AF$651,0))="","",INDEX(DropDowns!$E$3:$E$336,MATCH("*"&amp;$AF502&amp;"*",$AF$2:$AF$651,0)))</f>
        <v>#REF!</v>
      </c>
      <c r="AX502" s="68" t="e">
        <f>IF(INDEX(DropDowns!$E$3:$E$336,MATCH("*"&amp;$AG502&amp;"*",$AG$2:$AG$651,0))="","",INDEX(DropDowns!$E$3:$E$336,MATCH("*"&amp;$AG502&amp;"*",$AG$2:$AG$651,0)))</f>
        <v>#REF!</v>
      </c>
      <c r="AY502" s="48" t="str">
        <f t="shared" si="74"/>
        <v>0521-WIN-AS-0081</v>
      </c>
      <c r="AZ502" s="48" t="str">
        <f t="shared" si="75"/>
        <v>Sonia Nixon</v>
      </c>
      <c r="BA502" s="48" t="str">
        <f>$AZ502&amp;COUNTIF($AZ502:$AZ$651,$AZ502)</f>
        <v>Sonia Nixon1</v>
      </c>
      <c r="BB502" s="68" t="str">
        <f>IF(INDEX('AAYME 2021_List'!$B$3:$B$311,MATCH($A502,'AAYME 2021_List'!$A$3:$A$311,0))="Yes","Yes","No")</f>
        <v>Yes</v>
      </c>
      <c r="BC502" s="48" t="str">
        <f>IF(INDEX('AAYME 2021_List'!$A$3:$A$311,MATCH($A502,'AAYME 2021_List'!$A$3:$A$311,0))=$A502,INDEX('AAYME 2021_List'!$C$3:$C$311,MATCH($A502,'AAYME 2021_List'!$A$3:$A$311,0)),"")</f>
        <v>06-Finalist</v>
      </c>
    </row>
    <row r="503" spans="1:55" x14ac:dyDescent="0.3">
      <c r="A503" s="48"/>
      <c r="B503" s="8">
        <v>522</v>
      </c>
      <c r="C503" s="143" t="s">
        <v>4102</v>
      </c>
      <c r="D503" s="143" t="s">
        <v>6459</v>
      </c>
      <c r="E503" s="143" t="s">
        <v>335</v>
      </c>
      <c r="F503" s="143" t="s">
        <v>170</v>
      </c>
      <c r="G503" s="8" t="s">
        <v>6460</v>
      </c>
      <c r="H503" s="8">
        <v>6628974187</v>
      </c>
      <c r="I503" s="143" t="s">
        <v>340</v>
      </c>
      <c r="J503" s="143" t="s">
        <v>6461</v>
      </c>
      <c r="K503" s="143" t="s">
        <v>6462</v>
      </c>
      <c r="L503" s="8" t="s">
        <v>4264</v>
      </c>
      <c r="M503" s="8" t="s">
        <v>6459</v>
      </c>
      <c r="N503" s="8" t="s">
        <v>6460</v>
      </c>
      <c r="O503" s="8">
        <v>6628974187</v>
      </c>
      <c r="P503" s="143" t="s">
        <v>2159</v>
      </c>
      <c r="Q503" s="143" t="s">
        <v>43</v>
      </c>
      <c r="R503" s="8" t="s">
        <v>6463</v>
      </c>
      <c r="T503" s="143" t="s">
        <v>831</v>
      </c>
      <c r="U503" s="143" t="s">
        <v>831</v>
      </c>
      <c r="V503" s="8" t="s">
        <v>488</v>
      </c>
      <c r="W503" s="8">
        <v>38930</v>
      </c>
      <c r="X503" s="8" t="s">
        <v>348</v>
      </c>
      <c r="Y503" s="143" t="s">
        <v>226</v>
      </c>
      <c r="Z503" s="8" t="s">
        <v>2114</v>
      </c>
      <c r="AB503" s="8" t="s">
        <v>2115</v>
      </c>
      <c r="AE503" s="233" t="s">
        <v>49</v>
      </c>
      <c r="AF503" s="8" t="s">
        <v>6464</v>
      </c>
      <c r="AI503" s="8" t="s">
        <v>369</v>
      </c>
      <c r="AL503" s="48" t="str">
        <f>IF($U503="","",IF(RIGHT($U503,4)=", MS",INDEX(DropDowns!$G$4:$G$1251,MATCH(TRIM($U503),DropDowns!$F$4:$F$1251,0)),INDEX(DropDowns!$G$4:$G$1251,MATCH(TRIM($U503)&amp;", MS",DropDowns!$F$4:$F$1251,0))))</f>
        <v>Leflore</v>
      </c>
      <c r="AM503" s="48" t="s">
        <v>2130</v>
      </c>
      <c r="AN503" s="48" t="str">
        <f t="shared" si="70"/>
        <v>Ashlyn|Woods|aaaaj5706@gmail.com|7</v>
      </c>
      <c r="AO503" s="48" t="str">
        <f t="shared" si="71"/>
        <v>Ashlyn|Woods|7</v>
      </c>
      <c r="AP503" s="48" t="e">
        <f>INDEX(Transcripts_2021!$V$2:$V$324,MATCH($AN503,Transcripts_2021!$V$2:$V$324,0))</f>
        <v>#N/A</v>
      </c>
      <c r="AQ503" s="48" t="e">
        <f>INDEX(Transcripts_2021!$W$2:$W$324,MATCH($AO503,Transcripts_2021!$W$2:$W$324,0))</f>
        <v>#N/A</v>
      </c>
      <c r="AR503" s="68" t="e">
        <f t="shared" si="72"/>
        <v>#N/A</v>
      </c>
      <c r="AS503" s="68" t="e">
        <f t="shared" si="73"/>
        <v>#N/A</v>
      </c>
      <c r="AT503" s="48" t="str">
        <f t="shared" si="77"/>
        <v>0522</v>
      </c>
      <c r="AU503" s="48" t="e">
        <f>INDEX(Transcripts_2021!$AC$2:$AC$324,MATCH($AO503,Transcripts_2021!$W$2:$W$324,0))</f>
        <v>#N/A</v>
      </c>
      <c r="AV503" s="70" t="str">
        <f t="shared" si="69"/>
        <v>Yes</v>
      </c>
      <c r="AW503" s="68" t="e">
        <f>IF(INDEX(DropDowns!$E$3:$E$336,MATCH("*"&amp;$AF503&amp;"*",$AF$2:$AF$651,0))="","",INDEX(DropDowns!$E$3:$E$336,MATCH("*"&amp;$AF503&amp;"*",$AF$2:$AF$651,0)))</f>
        <v>#REF!</v>
      </c>
      <c r="AX503" s="68" t="str">
        <f>IF(INDEX(DropDowns!$E$3:$E$336,MATCH("*"&amp;$AG503&amp;"*",$AG$2:$AG$651,0))="","",INDEX(DropDowns!$E$3:$E$336,MATCH("*"&amp;$AG503&amp;"*",$AG$2:$AG$651,0)))</f>
        <v>Acid</v>
      </c>
      <c r="AY503" s="48" t="e">
        <f t="shared" si="74"/>
        <v>#N/A</v>
      </c>
      <c r="AZ503" s="48" t="str">
        <f t="shared" si="75"/>
        <v>Ashley Woods</v>
      </c>
      <c r="BA503" s="48" t="str">
        <f>$AZ503&amp;COUNTIF($AZ503:$AZ$651,$AZ503)</f>
        <v>Ashley Woods1</v>
      </c>
      <c r="BB503" s="68" t="e">
        <f>IF(INDEX('AAYME 2021_List'!$B$3:$B$311,MATCH($A503,'AAYME 2021_List'!$A$3:$A$311,0))="Yes","Yes","No")</f>
        <v>#N/A</v>
      </c>
      <c r="BC503" s="8" t="s">
        <v>2131</v>
      </c>
    </row>
    <row r="504" spans="1:55" x14ac:dyDescent="0.3">
      <c r="A504" s="48" t="str">
        <f>$AT504&amp;"-"&amp;UPPER(LEFT($D504,3))&amp;"-"&amp;UPPER(LEFT($C504,2))&amp;"-"&amp;$AU504</f>
        <v>0523-DER-AN-0171</v>
      </c>
      <c r="B504" s="8">
        <v>523</v>
      </c>
      <c r="C504" s="143" t="s">
        <v>6465</v>
      </c>
      <c r="D504" s="143" t="s">
        <v>6466</v>
      </c>
      <c r="E504" s="143" t="s">
        <v>335</v>
      </c>
      <c r="F504" s="143" t="s">
        <v>170</v>
      </c>
      <c r="G504" s="8" t="s">
        <v>6467</v>
      </c>
      <c r="H504" s="8">
        <v>6013193702</v>
      </c>
      <c r="I504" s="143" t="s">
        <v>401</v>
      </c>
      <c r="J504" s="143" t="s">
        <v>1729</v>
      </c>
      <c r="K504" s="143" t="s">
        <v>738</v>
      </c>
      <c r="L504" s="8" t="s">
        <v>6468</v>
      </c>
      <c r="M504" s="8" t="s">
        <v>6466</v>
      </c>
      <c r="N504" s="8" t="s">
        <v>6469</v>
      </c>
      <c r="O504" s="8">
        <v>7697986096</v>
      </c>
      <c r="P504" s="143" t="s">
        <v>2112</v>
      </c>
      <c r="Q504" s="143" t="s">
        <v>45</v>
      </c>
      <c r="R504" s="8" t="s">
        <v>6470</v>
      </c>
      <c r="S504" s="8" t="s">
        <v>6470</v>
      </c>
      <c r="T504" s="143" t="s">
        <v>1057</v>
      </c>
      <c r="U504" s="143" t="s">
        <v>1057</v>
      </c>
      <c r="V504" s="8" t="s">
        <v>488</v>
      </c>
      <c r="W504" s="8">
        <v>39042</v>
      </c>
      <c r="X504" s="8" t="s">
        <v>348</v>
      </c>
      <c r="Y504" s="143" t="s">
        <v>245</v>
      </c>
      <c r="Z504" s="8" t="s">
        <v>2114</v>
      </c>
      <c r="AB504" s="8" t="s">
        <v>2115</v>
      </c>
      <c r="AE504" s="233" t="s">
        <v>48</v>
      </c>
      <c r="AF504" s="8" t="s">
        <v>6471</v>
      </c>
      <c r="AG504" s="8" t="s">
        <v>6472</v>
      </c>
      <c r="AI504" s="8" t="s">
        <v>2165</v>
      </c>
      <c r="AJ504" s="8" t="s">
        <v>1729</v>
      </c>
      <c r="AL504" s="48" t="str">
        <f>IF($U504="","",IF(RIGHT($U504,4)=", MS",INDEX(DropDowns!$G$4:$G$1251,MATCH(TRIM($U504),DropDowns!$F$4:$F$1251,0)),INDEX(DropDowns!$G$4:$G$1251,MATCH(TRIM($U504)&amp;", MS",DropDowns!$F$4:$F$1251,0))))</f>
        <v>Rankin</v>
      </c>
      <c r="AM504" s="48" t="str">
        <f>IF(INDEX('AAYME 2021_List'!$A$3:$A$311,MATCH($A504,'AAYME 2021_List'!$A$3:$A$311,0))=$A504,INDEX('AAYME 2021_List'!$AC$3:$AC$311,MATCH($A504,'AAYME 2021_List'!$A$3:$A$311,0)),"")</f>
        <v>Rankin</v>
      </c>
      <c r="AN504" s="48" t="str">
        <f t="shared" si="70"/>
        <v>Antahzja|Derricks|ant132@students.rcsd.ms|8</v>
      </c>
      <c r="AO504" s="48" t="str">
        <f t="shared" si="71"/>
        <v>Antahzja|Derricks|8</v>
      </c>
      <c r="AP504" s="48" t="str">
        <f>INDEX(Transcripts_2021!$V$2:$V$324,MATCH($AN504,Transcripts_2021!$V$2:$V$324,0))</f>
        <v>Antahzja|Derricks|ant132@students.rcsd.ms|8</v>
      </c>
      <c r="AQ504" s="48" t="str">
        <f>INDEX(Transcripts_2021!$W$2:$W$324,MATCH($AO504,Transcripts_2021!$W$2:$W$324,0))</f>
        <v>Antahzja|Derricks|8</v>
      </c>
      <c r="AR504" s="68" t="str">
        <f t="shared" si="72"/>
        <v>Yes</v>
      </c>
      <c r="AS504" s="68" t="str">
        <f t="shared" si="73"/>
        <v>Yes</v>
      </c>
      <c r="AT504" s="48" t="str">
        <f t="shared" si="77"/>
        <v>0523</v>
      </c>
      <c r="AU504" s="48" t="str">
        <f>INDEX(Transcripts_2021!$AC$2:$AC$324,MATCH($AO504,Transcripts_2021!$W$2:$W$324,0))</f>
        <v>0171</v>
      </c>
      <c r="AV504" s="68" t="str">
        <f t="shared" si="69"/>
        <v>Yes</v>
      </c>
      <c r="AW504" s="68" t="e">
        <f>IF(INDEX(DropDowns!$E$3:$E$336,MATCH("*"&amp;$AF504&amp;"*",$AF$2:$AF$651,0))="","",INDEX(DropDowns!$E$3:$E$336,MATCH("*"&amp;$AF504&amp;"*",$AF$2:$AF$651,0)))</f>
        <v>#VALUE!</v>
      </c>
      <c r="AX504" s="68" t="e">
        <f>IF(INDEX(DropDowns!$E$3:$E$336,MATCH("*"&amp;$AG504&amp;"*",$AG$2:$AG$651,0))="","",INDEX(DropDowns!$E$3:$E$336,MATCH("*"&amp;$AG504&amp;"*",$AG$2:$AG$651,0)))</f>
        <v>#REF!</v>
      </c>
      <c r="AY504" s="48" t="str">
        <f t="shared" si="74"/>
        <v>0523-DER-AN-0171</v>
      </c>
      <c r="AZ504" s="48" t="str">
        <f t="shared" si="75"/>
        <v>Sheena Derricks</v>
      </c>
      <c r="BA504" s="48" t="str">
        <f>$AZ504&amp;COUNTIF($AZ504:$AZ$651,$AZ504)</f>
        <v>Sheena Derricks1</v>
      </c>
      <c r="BB504" s="68" t="str">
        <f>IF(INDEX('AAYME 2021_List'!$B$3:$B$311,MATCH($A504,'AAYME 2021_List'!$A$3:$A$311,0))="Yes","Yes","No")</f>
        <v>No</v>
      </c>
      <c r="BC504" s="48" t="str">
        <f>IF(INDEX('AAYME 2021_List'!$A$3:$A$311,MATCH($A504,'AAYME 2021_List'!$A$3:$A$311,0))=$A504,INDEX('AAYME 2021_List'!$C$3:$C$311,MATCH($A504,'AAYME 2021_List'!$A$3:$A$311,0)),"")</f>
        <v>99-Not Selected</v>
      </c>
    </row>
    <row r="505" spans="1:55" x14ac:dyDescent="0.3">
      <c r="A505" s="48" t="str">
        <f>$AT505&amp;"-"&amp;UPPER(LEFT($D505,3))&amp;"-"&amp;UPPER(LEFT($C505,2))&amp;"-"&amp;$AU505</f>
        <v>0524-DAL-RE-0053</v>
      </c>
      <c r="B505" s="8">
        <v>524</v>
      </c>
      <c r="C505" s="143" t="s">
        <v>2483</v>
      </c>
      <c r="D505" s="143" t="s">
        <v>6473</v>
      </c>
      <c r="E505" s="143" t="s">
        <v>335</v>
      </c>
      <c r="F505" s="143" t="s">
        <v>170</v>
      </c>
      <c r="G505" s="8" t="s">
        <v>6474</v>
      </c>
      <c r="H505" s="8">
        <v>6624046410</v>
      </c>
      <c r="I505" s="143" t="s">
        <v>376</v>
      </c>
      <c r="J505" s="143" t="s">
        <v>6475</v>
      </c>
      <c r="K505" s="143" t="s">
        <v>651</v>
      </c>
      <c r="L505" s="8" t="s">
        <v>6476</v>
      </c>
      <c r="M505" s="8" t="s">
        <v>6473</v>
      </c>
      <c r="N505" s="8" t="s">
        <v>6477</v>
      </c>
      <c r="O505" s="8">
        <v>6623055698</v>
      </c>
      <c r="P505" s="143" t="s">
        <v>2112</v>
      </c>
      <c r="Q505" s="143" t="s">
        <v>441</v>
      </c>
      <c r="R505" s="8" t="s">
        <v>6478</v>
      </c>
      <c r="T505" s="143" t="s">
        <v>654</v>
      </c>
      <c r="U505" s="143" t="s">
        <v>654</v>
      </c>
      <c r="V505" s="8" t="s">
        <v>488</v>
      </c>
      <c r="W505" s="8">
        <v>38672</v>
      </c>
      <c r="X505" s="8" t="s">
        <v>348</v>
      </c>
      <c r="Y505" s="143" t="s">
        <v>2393</v>
      </c>
      <c r="Z505" s="8" t="s">
        <v>2114</v>
      </c>
      <c r="AB505" s="8" t="s">
        <v>2115</v>
      </c>
      <c r="AE505" s="233" t="s">
        <v>48</v>
      </c>
      <c r="AF505" s="8" t="s">
        <v>6479</v>
      </c>
      <c r="AG505" s="8" t="s">
        <v>6480</v>
      </c>
      <c r="AI505" s="8" t="s">
        <v>442</v>
      </c>
      <c r="AL505" s="48" t="str">
        <f>IF($U505="","",IF(RIGHT($U505,4)=", MS",INDEX(DropDowns!$G$4:$G$1251,MATCH(TRIM($U505),DropDowns!$F$4:$F$1251,0)),INDEX(DropDowns!$G$4:$G$1251,MATCH(TRIM($U505)&amp;", MS",DropDowns!$F$4:$F$1251,0))))</f>
        <v>DeSoto</v>
      </c>
      <c r="AM505" s="48" t="str">
        <f>IF(INDEX('AAYME 2021_List'!$A$3:$A$311,MATCH($A505,'AAYME 2021_List'!$A$3:$A$311,0))=$A505,INDEX('AAYME 2021_List'!$AC$3:$AC$311,MATCH($A505,'AAYME 2021_List'!$A$3:$A$311,0)),"")</f>
        <v>DeSoto</v>
      </c>
      <c r="AN505" s="48" t="str">
        <f t="shared" si="70"/>
        <v>Reagan|Dale|rlydiadale@gmail.com|9</v>
      </c>
      <c r="AO505" s="48" t="str">
        <f t="shared" si="71"/>
        <v>Reagan|Dale|9</v>
      </c>
      <c r="AP505" s="48" t="str">
        <f>INDEX(Transcripts_2021!$V$2:$V$324,MATCH($AN505,Transcripts_2021!$V$2:$V$324,0))</f>
        <v>Reagan|Dale|rlydiadale@gmail.com|9</v>
      </c>
      <c r="AQ505" s="48" t="str">
        <f>INDEX(Transcripts_2021!$W$2:$W$324,MATCH($AO505,Transcripts_2021!$W$2:$W$324,0))</f>
        <v>Reagan|Dale|9</v>
      </c>
      <c r="AR505" s="68" t="str">
        <f t="shared" si="72"/>
        <v>Yes</v>
      </c>
      <c r="AS505" s="68" t="str">
        <f t="shared" si="73"/>
        <v>Yes</v>
      </c>
      <c r="AT505" s="48" t="str">
        <f t="shared" si="77"/>
        <v>0524</v>
      </c>
      <c r="AU505" s="48" t="str">
        <f>INDEX(Transcripts_2021!$AC$2:$AC$324,MATCH($AO505,Transcripts_2021!$W$2:$W$324,0))</f>
        <v>0053</v>
      </c>
      <c r="AV505" s="68" t="str">
        <f t="shared" si="69"/>
        <v>Yes</v>
      </c>
      <c r="AW505" s="68" t="e">
        <f>IF(INDEX(DropDowns!$E$3:$E$336,MATCH("*"&amp;$AF505&amp;"*",$AF$2:$AF$651,0))="","",INDEX(DropDowns!$E$3:$E$336,MATCH("*"&amp;$AF505&amp;"*",$AF$2:$AF$651,0)))</f>
        <v>#VALUE!</v>
      </c>
      <c r="AX505" s="68" t="e">
        <f>IF(INDEX(DropDowns!$E$3:$E$336,MATCH("*"&amp;$AG505&amp;"*",$AG$2:$AG$651,0))="","",INDEX(DropDowns!$E$3:$E$336,MATCH("*"&amp;$AG505&amp;"*",$AG$2:$AG$651,0)))</f>
        <v>#VALUE!</v>
      </c>
      <c r="AY505" s="48" t="str">
        <f t="shared" si="74"/>
        <v>0524-DAL-RE-0053</v>
      </c>
      <c r="AZ505" s="48" t="str">
        <f t="shared" si="75"/>
        <v>Shavon Dale</v>
      </c>
      <c r="BA505" s="48" t="str">
        <f>$AZ505&amp;COUNTIF($AZ505:$AZ$651,$AZ505)</f>
        <v>Shavon Dale1</v>
      </c>
      <c r="BB505" s="68" t="str">
        <f>IF(INDEX('AAYME 2021_List'!$B$3:$B$311,MATCH($A505,'AAYME 2021_List'!$A$3:$A$311,0))="Yes","Yes","No")</f>
        <v>No</v>
      </c>
      <c r="BC505" s="48" t="str">
        <f>IF(INDEX('AAYME 2021_List'!$A$3:$A$311,MATCH($A505,'AAYME 2021_List'!$A$3:$A$311,0))=$A505,INDEX('AAYME 2021_List'!$C$3:$C$311,MATCH($A505,'AAYME 2021_List'!$A$3:$A$311,0)),"")</f>
        <v>99-Not Selected</v>
      </c>
    </row>
    <row r="506" spans="1:55" x14ac:dyDescent="0.3">
      <c r="A506" s="48"/>
      <c r="B506" s="8">
        <v>525</v>
      </c>
      <c r="C506" s="143" t="s">
        <v>1937</v>
      </c>
      <c r="D506" s="143" t="s">
        <v>6481</v>
      </c>
      <c r="E506" s="143" t="s">
        <v>335</v>
      </c>
      <c r="F506" s="143" t="s">
        <v>170</v>
      </c>
      <c r="G506" s="8" t="s">
        <v>6482</v>
      </c>
      <c r="H506" s="8">
        <v>6628006039</v>
      </c>
      <c r="I506" s="143" t="s">
        <v>376</v>
      </c>
      <c r="J506" s="143" t="s">
        <v>2411</v>
      </c>
      <c r="K506" s="143" t="s">
        <v>191</v>
      </c>
      <c r="L506" s="8" t="s">
        <v>6483</v>
      </c>
      <c r="M506" s="8" t="s">
        <v>6484</v>
      </c>
      <c r="N506" s="8" t="s">
        <v>6485</v>
      </c>
      <c r="O506" s="8">
        <v>6624195604</v>
      </c>
      <c r="P506" s="143" t="s">
        <v>2159</v>
      </c>
      <c r="Q506" s="143" t="s">
        <v>43</v>
      </c>
      <c r="R506" s="8" t="s">
        <v>6486</v>
      </c>
      <c r="T506" s="143" t="s">
        <v>2415</v>
      </c>
      <c r="U506" s="143" t="s">
        <v>2415</v>
      </c>
      <c r="V506" s="8" t="s">
        <v>488</v>
      </c>
      <c r="W506" s="8">
        <v>38915</v>
      </c>
      <c r="X506" s="8" t="s">
        <v>348</v>
      </c>
      <c r="Y506" s="143" t="s">
        <v>191</v>
      </c>
      <c r="Z506" s="8" t="s">
        <v>2114</v>
      </c>
      <c r="AB506" s="8" t="s">
        <v>2115</v>
      </c>
      <c r="AE506" s="233" t="s">
        <v>49</v>
      </c>
      <c r="AF506" s="8" t="s">
        <v>6487</v>
      </c>
      <c r="AG506" s="8" t="s">
        <v>6488</v>
      </c>
      <c r="AI506" s="8" t="s">
        <v>396</v>
      </c>
      <c r="AJ506" s="8" t="s">
        <v>6489</v>
      </c>
      <c r="AL506" s="48" t="str">
        <f>IF($U506="","",IF(RIGHT($U506,4)=", MS",INDEX(DropDowns!$G$4:$G$1251,MATCH(TRIM($U506),DropDowns!$F$4:$F$1251,0)),INDEX(DropDowns!$G$4:$G$1251,MATCH(TRIM($U506)&amp;", MS",DropDowns!$F$4:$F$1251,0))))</f>
        <v>Calhoun</v>
      </c>
      <c r="AM506" s="48" t="s">
        <v>2130</v>
      </c>
      <c r="AN506" s="48" t="str">
        <f t="shared" si="70"/>
        <v>Jaylen|Norris|jaylennorrisub@gmail.com|9</v>
      </c>
      <c r="AO506" s="48" t="str">
        <f t="shared" si="71"/>
        <v>Jaylen|Norris|9</v>
      </c>
      <c r="AP506" s="48" t="e">
        <f>INDEX(Transcripts_2021!$V$2:$V$324,MATCH($AN506,Transcripts_2021!$V$2:$V$324,0))</f>
        <v>#N/A</v>
      </c>
      <c r="AQ506" s="48" t="e">
        <f>INDEX(Transcripts_2021!$W$2:$W$324,MATCH($AO506,Transcripts_2021!$W$2:$W$324,0))</f>
        <v>#N/A</v>
      </c>
      <c r="AR506" s="68" t="e">
        <f t="shared" si="72"/>
        <v>#N/A</v>
      </c>
      <c r="AS506" s="68" t="e">
        <f t="shared" si="73"/>
        <v>#N/A</v>
      </c>
      <c r="AT506" s="48" t="str">
        <f t="shared" si="77"/>
        <v>0525</v>
      </c>
      <c r="AU506" s="48" t="e">
        <f>INDEX(Transcripts_2021!$AC$2:$AC$324,MATCH($AO506,Transcripts_2021!$W$2:$W$324,0))</f>
        <v>#N/A</v>
      </c>
      <c r="AV506" s="68" t="str">
        <f t="shared" si="69"/>
        <v>Yes</v>
      </c>
      <c r="AW506" s="68" t="e">
        <f>IF(INDEX(DropDowns!$E$3:$E$336,MATCH("*"&amp;$AF506&amp;"*",$AF$2:$AF$651,0))="","",INDEX(DropDowns!$E$3:$E$336,MATCH("*"&amp;$AF506&amp;"*",$AF$2:$AF$651,0)))</f>
        <v>#REF!</v>
      </c>
      <c r="AX506" s="68" t="e">
        <f>IF(INDEX(DropDowns!$E$3:$E$336,MATCH("*"&amp;$AG506&amp;"*",$AG$2:$AG$651,0))="","",INDEX(DropDowns!$E$3:$E$336,MATCH("*"&amp;$AG506&amp;"*",$AG$2:$AG$651,0)))</f>
        <v>#REF!</v>
      </c>
      <c r="AY506" s="48" t="e">
        <f t="shared" si="74"/>
        <v>#N/A</v>
      </c>
      <c r="AZ506" s="48" t="str">
        <f t="shared" si="75"/>
        <v>Janice Golliday</v>
      </c>
      <c r="BA506" s="48" t="str">
        <f>$AZ506&amp;COUNTIF($AZ506:$AZ$651,$AZ506)</f>
        <v>Janice Golliday1</v>
      </c>
      <c r="BB506" s="68" t="e">
        <f>IF(INDEX('AAYME 2021_List'!$B$3:$B$311,MATCH($A506,'AAYME 2021_List'!$A$3:$A$311,0))="Yes","Yes","No")</f>
        <v>#N/A</v>
      </c>
      <c r="BC506" s="8" t="s">
        <v>2131</v>
      </c>
    </row>
    <row r="507" spans="1:55" x14ac:dyDescent="0.3">
      <c r="A507" s="48"/>
      <c r="B507" s="8">
        <v>526</v>
      </c>
      <c r="C507" s="143" t="s">
        <v>1268</v>
      </c>
      <c r="D507" s="143" t="s">
        <v>6490</v>
      </c>
      <c r="E507" s="143" t="s">
        <v>335</v>
      </c>
      <c r="F507" s="143" t="s">
        <v>169</v>
      </c>
      <c r="G507" s="8" t="s">
        <v>6491</v>
      </c>
      <c r="H507" s="8">
        <v>6623712235</v>
      </c>
      <c r="I507" s="143" t="s">
        <v>376</v>
      </c>
      <c r="J507" s="143" t="s">
        <v>2411</v>
      </c>
      <c r="K507" s="143" t="s">
        <v>191</v>
      </c>
      <c r="L507" s="8" t="s">
        <v>3933</v>
      </c>
      <c r="M507" s="8" t="s">
        <v>854</v>
      </c>
      <c r="N507" s="8" t="s">
        <v>6492</v>
      </c>
      <c r="O507" s="8">
        <v>6623712805</v>
      </c>
      <c r="P507" s="143" t="s">
        <v>2159</v>
      </c>
      <c r="Q507" s="143" t="s">
        <v>43</v>
      </c>
      <c r="R507" s="8" t="s">
        <v>6493</v>
      </c>
      <c r="T507" s="143" t="s">
        <v>2415</v>
      </c>
      <c r="U507" s="143" t="s">
        <v>2415</v>
      </c>
      <c r="V507" s="8" t="s">
        <v>488</v>
      </c>
      <c r="W507" s="8">
        <v>38915</v>
      </c>
      <c r="X507" s="8" t="s">
        <v>348</v>
      </c>
      <c r="Y507" s="143" t="s">
        <v>191</v>
      </c>
      <c r="Z507" s="8" t="s">
        <v>2114</v>
      </c>
      <c r="AB507" s="8" t="s">
        <v>2115</v>
      </c>
      <c r="AE507" s="233" t="s">
        <v>48</v>
      </c>
      <c r="AF507" s="8" t="s">
        <v>6494</v>
      </c>
      <c r="AG507" s="8" t="s">
        <v>6495</v>
      </c>
      <c r="AI507" s="8" t="s">
        <v>396</v>
      </c>
      <c r="AJ507" s="8" t="s">
        <v>6496</v>
      </c>
      <c r="AL507" s="48" t="str">
        <f>IF($U507="","",IF(RIGHT($U507,4)=", MS",INDEX(DropDowns!$G$4:$G$1251,MATCH(TRIM($U507),DropDowns!$F$4:$F$1251,0)),INDEX(DropDowns!$G$4:$G$1251,MATCH(TRIM($U507)&amp;", MS",DropDowns!$F$4:$F$1251,0))))</f>
        <v>Calhoun</v>
      </c>
      <c r="AM507" s="48" t="s">
        <v>2130</v>
      </c>
      <c r="AN507" s="48" t="str">
        <f t="shared" si="70"/>
        <v>Christopher|Ford|christopherford@calhounk12.com|9</v>
      </c>
      <c r="AO507" s="48" t="str">
        <f t="shared" si="71"/>
        <v>Christopher|Ford|9</v>
      </c>
      <c r="AP507" s="48" t="e">
        <f>INDEX(Transcripts_2021!$V$2:$V$324,MATCH($AN507,Transcripts_2021!$V$2:$V$324,0))</f>
        <v>#N/A</v>
      </c>
      <c r="AQ507" s="48" t="e">
        <f>INDEX(Transcripts_2021!$W$2:$W$324,MATCH($AO507,Transcripts_2021!$W$2:$W$324,0))</f>
        <v>#N/A</v>
      </c>
      <c r="AR507" s="68" t="e">
        <f t="shared" si="72"/>
        <v>#N/A</v>
      </c>
      <c r="AS507" s="68" t="e">
        <f t="shared" si="73"/>
        <v>#N/A</v>
      </c>
      <c r="AT507" s="48" t="str">
        <f t="shared" si="77"/>
        <v>0526</v>
      </c>
      <c r="AU507" s="48" t="e">
        <f>INDEX(Transcripts_2021!$AC$2:$AC$324,MATCH($AO507,Transcripts_2021!$W$2:$W$324,0))</f>
        <v>#N/A</v>
      </c>
      <c r="AV507" s="68" t="str">
        <f t="shared" si="69"/>
        <v>Yes</v>
      </c>
      <c r="AW507" s="68" t="e">
        <f>IF(INDEX(DropDowns!$E$3:$E$336,MATCH("*"&amp;$AF507&amp;"*",$AF$2:$AF$651,0))="","",INDEX(DropDowns!$E$3:$E$336,MATCH("*"&amp;$AF507&amp;"*",$AF$2:$AF$651,0)))</f>
        <v>#REF!</v>
      </c>
      <c r="AX507" s="68" t="e">
        <f>IF(INDEX(DropDowns!$E$3:$E$336,MATCH("*"&amp;$AG507&amp;"*",$AG$2:$AG$651,0))="","",INDEX(DropDowns!$E$3:$E$336,MATCH("*"&amp;$AG507&amp;"*",$AG$2:$AG$651,0)))</f>
        <v>#VALUE!</v>
      </c>
      <c r="AY507" s="48" t="e">
        <f t="shared" si="74"/>
        <v>#N/A</v>
      </c>
      <c r="AZ507" s="48" t="str">
        <f t="shared" si="75"/>
        <v>Cheryl Miller</v>
      </c>
      <c r="BA507" s="48" t="str">
        <f>$AZ507&amp;COUNTIF($AZ507:$AZ$651,$AZ507)</f>
        <v>Cheryl Miller1</v>
      </c>
      <c r="BB507" s="68" t="e">
        <f>IF(INDEX('AAYME 2021_List'!$B$3:$B$311,MATCH($A507,'AAYME 2021_List'!$A$3:$A$311,0))="Yes","Yes","No")</f>
        <v>#N/A</v>
      </c>
      <c r="BC507" s="8" t="s">
        <v>2131</v>
      </c>
    </row>
    <row r="508" spans="1:55" x14ac:dyDescent="0.3">
      <c r="A508" s="48" t="str">
        <f>$AT508&amp;"-"&amp;UPPER(LEFT($D508,3))&amp;"-"&amp;UPPER(LEFT($C508,2))&amp;"-"&amp;$AU508</f>
        <v>0527-SOR-JA-0098</v>
      </c>
      <c r="B508" s="8">
        <v>527</v>
      </c>
      <c r="C508" s="143" t="s">
        <v>6497</v>
      </c>
      <c r="D508" s="143" t="s">
        <v>6498</v>
      </c>
      <c r="E508" s="143" t="s">
        <v>335</v>
      </c>
      <c r="F508" s="143" t="s">
        <v>170</v>
      </c>
      <c r="G508" s="8" t="s">
        <v>6499</v>
      </c>
      <c r="H508" s="8">
        <v>6627728500</v>
      </c>
      <c r="I508" s="143" t="s">
        <v>376</v>
      </c>
      <c r="J508" s="143" t="s">
        <v>2561</v>
      </c>
      <c r="K508" s="143" t="s">
        <v>3350</v>
      </c>
      <c r="L508" s="8" t="s">
        <v>6500</v>
      </c>
      <c r="M508" s="8" t="s">
        <v>249</v>
      </c>
      <c r="N508" s="8" t="s">
        <v>6501</v>
      </c>
      <c r="O508" s="8">
        <v>6624042332</v>
      </c>
      <c r="P508" s="143" t="s">
        <v>2112</v>
      </c>
      <c r="Q508" s="143" t="s">
        <v>45</v>
      </c>
      <c r="R508" s="8" t="s">
        <v>6502</v>
      </c>
      <c r="T508" s="143" t="s">
        <v>654</v>
      </c>
      <c r="U508" s="143" t="s">
        <v>654</v>
      </c>
      <c r="V508" s="8" t="s">
        <v>488</v>
      </c>
      <c r="W508" s="8">
        <v>38672</v>
      </c>
      <c r="X508" s="8" t="s">
        <v>348</v>
      </c>
      <c r="Y508" s="143" t="s">
        <v>2393</v>
      </c>
      <c r="Z508" s="8" t="s">
        <v>2114</v>
      </c>
      <c r="AB508" s="8" t="s">
        <v>2115</v>
      </c>
      <c r="AE508" s="233" t="s">
        <v>49</v>
      </c>
      <c r="AF508" s="8" t="s">
        <v>6503</v>
      </c>
      <c r="AI508" s="8" t="s">
        <v>396</v>
      </c>
      <c r="AL508" s="48" t="str">
        <f>IF($U508="","",IF(RIGHT($U508,4)=", MS",INDEX(DropDowns!$G$4:$G$1251,MATCH(TRIM($U508),DropDowns!$F$4:$F$1251,0)),INDEX(DropDowns!$G$4:$G$1251,MATCH(TRIM($U508)&amp;", MS",DropDowns!$F$4:$F$1251,0))))</f>
        <v>DeSoto</v>
      </c>
      <c r="AM508" s="48" t="str">
        <f>IF(INDEX('AAYME 2021_List'!$A$3:$A$311,MATCH($A508,'AAYME 2021_List'!$A$3:$A$311,0))=$A508,INDEX('AAYME 2021_List'!$AC$3:$AC$311,MATCH($A508,'AAYME 2021_List'!$A$3:$A$311,0)),"")</f>
        <v>DeSoto</v>
      </c>
      <c r="AN508" s="48" t="str">
        <f t="shared" si="70"/>
        <v>Jasmyn|Sorrels|jasmyns2005@gmail.com|9</v>
      </c>
      <c r="AO508" s="48" t="str">
        <f t="shared" si="71"/>
        <v>Jasmyn|Sorrels|9</v>
      </c>
      <c r="AP508" s="48" t="str">
        <f>INDEX(Transcripts_2021!$V$2:$V$324,MATCH($AN508,Transcripts_2021!$V$2:$V$324,0))</f>
        <v>Jasmyn|Sorrels|jasmyns2005@gmail.com|9</v>
      </c>
      <c r="AQ508" s="48" t="str">
        <f>INDEX(Transcripts_2021!$W$2:$W$324,MATCH($AO508,Transcripts_2021!$W$2:$W$324,0))</f>
        <v>Jasmyn|Sorrels|9</v>
      </c>
      <c r="AR508" s="68" t="str">
        <f t="shared" si="72"/>
        <v>Yes</v>
      </c>
      <c r="AS508" s="68" t="str">
        <f t="shared" si="73"/>
        <v>Yes</v>
      </c>
      <c r="AT508" s="48" t="str">
        <f t="shared" si="77"/>
        <v>0527</v>
      </c>
      <c r="AU508" s="48" t="str">
        <f>INDEX(Transcripts_2021!$AC$2:$AC$324,MATCH($AO508,Transcripts_2021!$W$2:$W$324,0))</f>
        <v>0098</v>
      </c>
      <c r="AV508" s="68" t="str">
        <f t="shared" si="69"/>
        <v>Yes</v>
      </c>
      <c r="AW508" s="68" t="e">
        <f>IF(INDEX(DropDowns!$E$3:$E$336,MATCH("*"&amp;$AF508&amp;"*",$AF$2:$AF$651,0))="","",INDEX(DropDowns!$E$3:$E$336,MATCH("*"&amp;$AF508&amp;"*",$AF$2:$AF$651,0)))</f>
        <v>#REF!</v>
      </c>
      <c r="AX508" s="68" t="str">
        <f>IF(INDEX(DropDowns!$E$3:$E$336,MATCH("*"&amp;$AG508&amp;"*",$AG$2:$AG$651,0))="","",INDEX(DropDowns!$E$3:$E$336,MATCH("*"&amp;$AG508&amp;"*",$AG$2:$AG$651,0)))</f>
        <v>Acid</v>
      </c>
      <c r="AY508" s="48" t="str">
        <f t="shared" si="74"/>
        <v>0527-SOR-JA-0098</v>
      </c>
      <c r="AZ508" s="48" t="str">
        <f t="shared" si="75"/>
        <v>Shorlanda Smith</v>
      </c>
      <c r="BA508" s="48" t="str">
        <f>$AZ508&amp;COUNTIF($AZ508:$AZ$651,$AZ508)</f>
        <v>Shorlanda Smith1</v>
      </c>
      <c r="BB508" s="68" t="str">
        <f>IF(INDEX('AAYME 2021_List'!$B$3:$B$311,MATCH($A508,'AAYME 2021_List'!$A$3:$A$311,0))="Yes","Yes","No")</f>
        <v>No</v>
      </c>
      <c r="BC508" s="48" t="str">
        <f>IF(INDEX('AAYME 2021_List'!$A$3:$A$311,MATCH($A508,'AAYME 2021_List'!$A$3:$A$311,0))=$A508,INDEX('AAYME 2021_List'!$C$3:$C$311,MATCH($A508,'AAYME 2021_List'!$A$3:$A$311,0)),"")</f>
        <v>99-Not Selected</v>
      </c>
    </row>
    <row r="509" spans="1:55" x14ac:dyDescent="0.3">
      <c r="A509" s="48" t="str">
        <f>$AT509&amp;"-"&amp;UPPER(LEFT($D509,3))&amp;"-"&amp;UPPER(LEFT($C509,2))&amp;"-"&amp;$AU509</f>
        <v>0528-SMI-TA-0314</v>
      </c>
      <c r="B509" s="8">
        <v>528</v>
      </c>
      <c r="C509" s="143" t="s">
        <v>6504</v>
      </c>
      <c r="D509" s="143" t="s">
        <v>249</v>
      </c>
      <c r="E509" s="143" t="s">
        <v>335</v>
      </c>
      <c r="F509" s="143" t="s">
        <v>170</v>
      </c>
      <c r="G509" s="8" t="s">
        <v>6505</v>
      </c>
      <c r="H509" s="8">
        <v>6624082667</v>
      </c>
      <c r="I509" s="143" t="s">
        <v>401</v>
      </c>
      <c r="J509" s="143" t="s">
        <v>6506</v>
      </c>
      <c r="K509" s="143" t="s">
        <v>651</v>
      </c>
      <c r="L509" s="8" t="s">
        <v>6507</v>
      </c>
      <c r="M509" s="8" t="s">
        <v>249</v>
      </c>
      <c r="N509" s="8" t="s">
        <v>6505</v>
      </c>
      <c r="O509" s="8">
        <v>6628979475</v>
      </c>
      <c r="P509" s="143" t="s">
        <v>2112</v>
      </c>
      <c r="Q509" s="143" t="s">
        <v>45</v>
      </c>
      <c r="R509" s="8" t="s">
        <v>6508</v>
      </c>
      <c r="T509" s="143" t="s">
        <v>683</v>
      </c>
      <c r="U509" s="143" t="s">
        <v>683</v>
      </c>
      <c r="V509" s="8" t="s">
        <v>488</v>
      </c>
      <c r="W509" s="8">
        <v>38654</v>
      </c>
      <c r="X509" s="8" t="s">
        <v>348</v>
      </c>
      <c r="Y509" s="143" t="s">
        <v>201</v>
      </c>
      <c r="Z509" s="8" t="s">
        <v>2114</v>
      </c>
      <c r="AE509" s="233" t="s">
        <v>49</v>
      </c>
      <c r="AF509" s="8" t="s">
        <v>6509</v>
      </c>
      <c r="AG509" s="8" t="s">
        <v>6510</v>
      </c>
      <c r="AH509" s="8" t="s">
        <v>6511</v>
      </c>
      <c r="AI509" s="8" t="s">
        <v>369</v>
      </c>
      <c r="AL509" s="48" t="str">
        <f>IF($U509="","",IF(RIGHT($U509,4)=", MS",INDEX(DropDowns!$G$4:$G$1251,MATCH(TRIM($U509),DropDowns!$F$4:$F$1251,0)),INDEX(DropDowns!$G$4:$G$1251,MATCH(TRIM($U509)&amp;", MS",DropDowns!$F$4:$F$1251,0))))</f>
        <v>DeSoto</v>
      </c>
      <c r="AM509" s="48" t="str">
        <f>IF(INDEX('AAYME 2021_List'!$A$3:$A$311,MATCH($A509,'AAYME 2021_List'!$A$3:$A$311,0))=$A509,INDEX('AAYME 2021_List'!$AC$3:$AC$311,MATCH($A509,'AAYME 2021_List'!$A$3:$A$311,0)),"")</f>
        <v>DeSoto</v>
      </c>
      <c r="AN509" s="48" t="str">
        <f t="shared" si="70"/>
        <v>Takydra|Smith|Sheka_smith@icloud.com|8</v>
      </c>
      <c r="AO509" s="48" t="str">
        <f t="shared" si="71"/>
        <v>Takydra|Smith|8</v>
      </c>
      <c r="AP509" s="48" t="e">
        <f>INDEX(Transcripts_2021!$V$2:$V$324,MATCH($AN509,Transcripts_2021!$V$2:$V$324,0))</f>
        <v>#N/A</v>
      </c>
      <c r="AQ509" s="48" t="str">
        <f>INDEX(Transcripts_2021!$W$2:$W$324,MATCH($AO509,Transcripts_2021!$W$2:$W$324,0))</f>
        <v>Takydra|Smith|8</v>
      </c>
      <c r="AR509" s="68" t="e">
        <f t="shared" si="72"/>
        <v>#N/A</v>
      </c>
      <c r="AS509" s="68" t="str">
        <f t="shared" si="73"/>
        <v>Yes</v>
      </c>
      <c r="AT509" s="48" t="str">
        <f t="shared" si="77"/>
        <v>0528</v>
      </c>
      <c r="AU509" s="48" t="str">
        <f>INDEX(Transcripts_2021!$AC$2:$AC$324,MATCH($AO509,Transcripts_2021!$W$2:$W$324,0))</f>
        <v>0314</v>
      </c>
      <c r="AV509" s="68" t="str">
        <f t="shared" si="69"/>
        <v>Yes</v>
      </c>
      <c r="AW509" s="68" t="e">
        <f>IF(INDEX(DropDowns!$E$3:$E$336,MATCH("*"&amp;$AF509&amp;"*",$AF$2:$AF$651,0))="","",INDEX(DropDowns!$E$3:$E$336,MATCH("*"&amp;$AF509&amp;"*",$AF$2:$AF$651,0)))</f>
        <v>#REF!</v>
      </c>
      <c r="AX509" s="68" t="e">
        <f>IF(INDEX(DropDowns!$E$3:$E$336,MATCH("*"&amp;$AG509&amp;"*",$AG$2:$AG$651,0))="","",INDEX(DropDowns!$E$3:$E$336,MATCH("*"&amp;$AG509&amp;"*",$AG$2:$AG$651,0)))</f>
        <v>#REF!</v>
      </c>
      <c r="AY509" s="48" t="str">
        <f t="shared" si="74"/>
        <v>0528-SMI-TA-0314</v>
      </c>
      <c r="AZ509" s="48" t="str">
        <f t="shared" si="75"/>
        <v>Marsheka Smith</v>
      </c>
      <c r="BA509" s="48" t="str">
        <f>$AZ509&amp;COUNTIF($AZ509:$AZ$651,$AZ509)</f>
        <v>Marsheka Smith1</v>
      </c>
      <c r="BB509" s="68" t="str">
        <f>IF(INDEX('AAYME 2021_List'!$B$3:$B$311,MATCH($A509,'AAYME 2021_List'!$A$3:$A$311,0))="Yes","Yes","No")</f>
        <v>No</v>
      </c>
      <c r="BC509" s="48" t="str">
        <f>IF(INDEX('AAYME 2021_List'!$A$3:$A$311,MATCH($A509,'AAYME 2021_List'!$A$3:$A$311,0))=$A509,INDEX('AAYME 2021_List'!$C$3:$C$311,MATCH($A509,'AAYME 2021_List'!$A$3:$A$311,0)),"")</f>
        <v>99-Not Selected</v>
      </c>
    </row>
    <row r="510" spans="1:55" x14ac:dyDescent="0.3">
      <c r="A510" s="48" t="str">
        <f>$AT510&amp;"-"&amp;UPPER(LEFT($D510,3))&amp;"-"&amp;UPPER(LEFT($C510,2))&amp;"-"&amp;$AU510</f>
        <v>0529-DOY-T’-0122</v>
      </c>
      <c r="B510" s="8">
        <v>529</v>
      </c>
      <c r="C510" s="143" t="s">
        <v>6512</v>
      </c>
      <c r="D510" s="143" t="s">
        <v>6513</v>
      </c>
      <c r="E510" s="143" t="s">
        <v>335</v>
      </c>
      <c r="F510" s="143" t="s">
        <v>170</v>
      </c>
      <c r="G510" s="8" t="s">
        <v>6514</v>
      </c>
      <c r="H510" s="8">
        <v>6626094563</v>
      </c>
      <c r="I510" s="143" t="s">
        <v>401</v>
      </c>
      <c r="J510" s="143" t="s">
        <v>6515</v>
      </c>
      <c r="K510" s="143" t="s">
        <v>2753</v>
      </c>
      <c r="L510" s="8" t="s">
        <v>6516</v>
      </c>
      <c r="M510" s="8" t="s">
        <v>6513</v>
      </c>
      <c r="N510" s="8" t="s">
        <v>6514</v>
      </c>
      <c r="O510" s="8">
        <v>6626094563</v>
      </c>
      <c r="P510" s="143" t="s">
        <v>2112</v>
      </c>
      <c r="Q510" s="143" t="s">
        <v>43</v>
      </c>
      <c r="R510" s="8" t="s">
        <v>6517</v>
      </c>
      <c r="T510" s="143" t="s">
        <v>2657</v>
      </c>
      <c r="U510" s="143" t="s">
        <v>2657</v>
      </c>
      <c r="V510" s="8" t="s">
        <v>488</v>
      </c>
      <c r="W510" s="8">
        <v>38606</v>
      </c>
      <c r="X510" s="8" t="s">
        <v>348</v>
      </c>
      <c r="Y510" s="143" t="s">
        <v>238</v>
      </c>
      <c r="Z510" s="8" t="s">
        <v>2114</v>
      </c>
      <c r="AB510" s="8" t="s">
        <v>2115</v>
      </c>
      <c r="AE510" s="233" t="s">
        <v>48</v>
      </c>
      <c r="AF510" s="8" t="s">
        <v>6518</v>
      </c>
      <c r="AG510" s="8" t="s">
        <v>6519</v>
      </c>
      <c r="AI510" s="8" t="s">
        <v>369</v>
      </c>
      <c r="AJ510" s="8" t="s">
        <v>6520</v>
      </c>
      <c r="AL510" s="48" t="str">
        <f>IF($U510="","",IF(RIGHT($U510,4)=", MS",INDEX(DropDowns!$G$4:$G$1251,MATCH(TRIM($U510),DropDowns!$F$4:$F$1251,0)),INDEX(DropDowns!$G$4:$G$1251,MATCH(TRIM($U510)&amp;", MS",DropDowns!$F$4:$F$1251,0))))</f>
        <v>Panola</v>
      </c>
      <c r="AM510" s="48" t="str">
        <f>IF(INDEX('AAYME 2021_List'!$A$3:$A$311,MATCH($A510,'AAYME 2021_List'!$A$3:$A$311,0))=$A510,INDEX('AAYME 2021_List'!$AC$3:$AC$311,MATCH($A510,'AAYME 2021_List'!$A$3:$A$311,0)),"")</f>
        <v>Panola</v>
      </c>
      <c r="AN510" s="48" t="str">
        <f t="shared" si="70"/>
        <v>T’Ora|Doyle|sdoyle6574@gmail.com|8</v>
      </c>
      <c r="AO510" s="48" t="str">
        <f t="shared" si="71"/>
        <v>T’Ora|Doyle|8</v>
      </c>
      <c r="AP510" s="48" t="e">
        <f>INDEX(Transcripts_2021!$V$2:$V$324,MATCH($AN510,Transcripts_2021!$V$2:$V$324,0))</f>
        <v>#N/A</v>
      </c>
      <c r="AQ510" s="48" t="str">
        <f>INDEX(Transcripts_2021!$W$2:$W$324,MATCH($AO510,Transcripts_2021!$W$2:$W$324,0))</f>
        <v>T’Ora|Doyle|8</v>
      </c>
      <c r="AR510" s="68" t="e">
        <f t="shared" si="72"/>
        <v>#N/A</v>
      </c>
      <c r="AS510" s="68" t="str">
        <f t="shared" si="73"/>
        <v>Yes</v>
      </c>
      <c r="AT510" s="48" t="str">
        <f t="shared" si="77"/>
        <v>0529</v>
      </c>
      <c r="AU510" s="48" t="str">
        <f>INDEX(Transcripts_2021!$AC$2:$AC$324,MATCH($AO510,Transcripts_2021!$W$2:$W$324,0))</f>
        <v>0122</v>
      </c>
      <c r="AV510" s="68" t="str">
        <f t="shared" si="69"/>
        <v>Yes</v>
      </c>
      <c r="AW510" s="68" t="e">
        <f>IF(INDEX(DropDowns!$E$3:$E$336,MATCH("*"&amp;$AF510&amp;"*",$AF$2:$AF$651,0))="","",INDEX(DropDowns!$E$3:$E$336,MATCH("*"&amp;$AF510&amp;"*",$AF$2:$AF$651,0)))</f>
        <v>#REF!</v>
      </c>
      <c r="AX510" s="68" t="e">
        <f>IF(INDEX(DropDowns!$E$3:$E$336,MATCH("*"&amp;$AG510&amp;"*",$AG$2:$AG$651,0))="","",INDEX(DropDowns!$E$3:$E$336,MATCH("*"&amp;$AG510&amp;"*",$AG$2:$AG$651,0)))</f>
        <v>#REF!</v>
      </c>
      <c r="AY510" s="48" t="str">
        <f t="shared" si="74"/>
        <v>0529-DOY-T’-0122</v>
      </c>
      <c r="AZ510" s="48" t="str">
        <f t="shared" si="75"/>
        <v>Shaunta Doyle</v>
      </c>
      <c r="BA510" s="48" t="str">
        <f>$AZ510&amp;COUNTIF($AZ510:$AZ$651,$AZ510)</f>
        <v>Shaunta Doyle1</v>
      </c>
      <c r="BB510" s="68" t="str">
        <f>IF(INDEX('AAYME 2021_List'!$B$3:$B$311,MATCH($A510,'AAYME 2021_List'!$A$3:$A$311,0))="Yes","Yes","No")</f>
        <v>Yes</v>
      </c>
      <c r="BC510" s="48" t="str">
        <f>IF(INDEX('AAYME 2021_List'!$A$3:$A$311,MATCH($A510,'AAYME 2021_List'!$A$3:$A$311,0))=$A510,INDEX('AAYME 2021_List'!$C$3:$C$311,MATCH($A510,'AAYME 2021_List'!$A$3:$A$311,0)),"")</f>
        <v>06-Finalist</v>
      </c>
    </row>
    <row r="511" spans="1:55" x14ac:dyDescent="0.3">
      <c r="A511" s="48" t="str">
        <f>$AT511&amp;"-"&amp;UPPER(LEFT($D511,3))&amp;"-"&amp;UPPER(LEFT($C511,2))&amp;"-"&amp;$AU511</f>
        <v>0530-ARM-AL-0245</v>
      </c>
      <c r="B511" s="8">
        <v>530</v>
      </c>
      <c r="C511" s="143" t="s">
        <v>6521</v>
      </c>
      <c r="D511" s="143" t="s">
        <v>6522</v>
      </c>
      <c r="E511" s="143" t="s">
        <v>335</v>
      </c>
      <c r="F511" s="143" t="s">
        <v>169</v>
      </c>
      <c r="G511" s="8" t="s">
        <v>6523</v>
      </c>
      <c r="H511" s="8">
        <v>6624736229</v>
      </c>
      <c r="I511" s="143" t="s">
        <v>340</v>
      </c>
      <c r="J511" s="143" t="s">
        <v>6524</v>
      </c>
      <c r="K511" s="143" t="s">
        <v>6524</v>
      </c>
      <c r="L511" s="8" t="s">
        <v>370</v>
      </c>
      <c r="M511" s="8" t="s">
        <v>6522</v>
      </c>
      <c r="N511" s="8" t="s">
        <v>6523</v>
      </c>
      <c r="O511" s="8">
        <v>6624736229</v>
      </c>
      <c r="P511" s="143" t="s">
        <v>2112</v>
      </c>
      <c r="Q511" s="143" t="s">
        <v>43</v>
      </c>
      <c r="R511" s="8" t="s">
        <v>6525</v>
      </c>
      <c r="T511" s="143" t="s">
        <v>6524</v>
      </c>
      <c r="U511" s="143" t="s">
        <v>6524</v>
      </c>
      <c r="V511" s="8" t="s">
        <v>488</v>
      </c>
      <c r="W511" s="8">
        <v>38922</v>
      </c>
      <c r="X511" s="8" t="s">
        <v>348</v>
      </c>
      <c r="Y511" s="143" t="s">
        <v>6526</v>
      </c>
      <c r="Z511" s="8" t="s">
        <v>2114</v>
      </c>
      <c r="AB511" s="8" t="s">
        <v>2115</v>
      </c>
      <c r="AE511" s="233" t="s">
        <v>48</v>
      </c>
      <c r="AF511" s="8" t="s">
        <v>6527</v>
      </c>
      <c r="AG511" s="8" t="s">
        <v>6528</v>
      </c>
      <c r="AH511" s="8" t="s">
        <v>533</v>
      </c>
      <c r="AI511" s="8" t="s">
        <v>2165</v>
      </c>
      <c r="AL511" s="48" t="str">
        <f>IF($U511="","",IF(RIGHT($U511,4)=", MS",INDEX(DropDowns!$G$4:$G$1251,MATCH(TRIM($U511),DropDowns!$F$4:$F$1251,0)),INDEX(DropDowns!$G$4:$G$1251,MATCH(TRIM($U511)&amp;", MS",DropDowns!$F$4:$F$1251,0))))</f>
        <v>Yalobusha</v>
      </c>
      <c r="AM511" s="48" t="str">
        <f>IF(INDEX('AAYME 2021_List'!$A$3:$A$311,MATCH($A511,'AAYME 2021_List'!$A$3:$A$311,0))=$A511,INDEX('AAYME 2021_List'!$AC$3:$AC$311,MATCH($A511,'AAYME 2021_List'!$A$3:$A$311,0)),"")</f>
        <v>Yalobusha</v>
      </c>
      <c r="AN511" s="48" t="str">
        <f t="shared" si="70"/>
        <v>Alijah|Armstrong|adriannearmstrong_06@yahoo.com|7</v>
      </c>
      <c r="AO511" s="48" t="str">
        <f t="shared" si="71"/>
        <v>Alijah|Armstrong|7</v>
      </c>
      <c r="AP511" s="48" t="str">
        <f>INDEX(Transcripts_2021!$V$2:$V$324,MATCH($AN511,Transcripts_2021!$V$2:$V$324,0))</f>
        <v>Alijah|Armstrong|adriannearmstrong_06@yahoo.com|7</v>
      </c>
      <c r="AQ511" s="48" t="str">
        <f>INDEX(Transcripts_2021!$W$2:$W$324,MATCH($AO511,Transcripts_2021!$W$2:$W$324,0))</f>
        <v>Alijah|Armstrong|7</v>
      </c>
      <c r="AR511" s="68" t="str">
        <f t="shared" si="72"/>
        <v>Yes</v>
      </c>
      <c r="AS511" s="68" t="str">
        <f t="shared" si="73"/>
        <v>Yes</v>
      </c>
      <c r="AT511" s="48" t="str">
        <f t="shared" si="77"/>
        <v>0530</v>
      </c>
      <c r="AU511" s="48" t="str">
        <f>INDEX(Transcripts_2021!$AC$2:$AC$324,MATCH($AO511,Transcripts_2021!$W$2:$W$324,0))</f>
        <v>0245</v>
      </c>
      <c r="AV511" s="68" t="str">
        <f t="shared" si="69"/>
        <v>Yes</v>
      </c>
      <c r="AW511" s="68" t="e">
        <f>IF(INDEX(DropDowns!$E$3:$E$336,MATCH("*"&amp;$AF511&amp;"*",$AF$2:$AF$651,0))="","",INDEX(DropDowns!$E$3:$E$336,MATCH("*"&amp;$AF511&amp;"*",$AF$2:$AF$651,0)))</f>
        <v>#REF!</v>
      </c>
      <c r="AX511" s="68" t="e">
        <f>IF(INDEX(DropDowns!$E$3:$E$336,MATCH("*"&amp;$AG511&amp;"*",$AG$2:$AG$651,0))="","",INDEX(DropDowns!$E$3:$E$336,MATCH("*"&amp;$AG511&amp;"*",$AG$2:$AG$651,0)))</f>
        <v>#REF!</v>
      </c>
      <c r="AY511" s="48" t="str">
        <f t="shared" si="74"/>
        <v>0530-ARM-AL-0245</v>
      </c>
      <c r="AZ511" s="48" t="str">
        <f t="shared" si="75"/>
        <v>Adrian Armstrong</v>
      </c>
      <c r="BA511" s="48" t="str">
        <f>$AZ511&amp;COUNTIF($AZ511:$AZ$651,$AZ511)</f>
        <v>Adrian Armstrong1</v>
      </c>
      <c r="BB511" s="68" t="str">
        <f>IF(INDEX('AAYME 2021_List'!$B$3:$B$311,MATCH($A511,'AAYME 2021_List'!$A$3:$A$311,0))="Yes","Yes","No")</f>
        <v>Yes</v>
      </c>
      <c r="BC511" s="48" t="str">
        <f>IF(INDEX('AAYME 2021_List'!$A$3:$A$311,MATCH($A511,'AAYME 2021_List'!$A$3:$A$311,0))=$A511,INDEX('AAYME 2021_List'!$C$3:$C$311,MATCH($A511,'AAYME 2021_List'!$A$3:$A$311,0)),"")</f>
        <v>06-Finalist</v>
      </c>
    </row>
    <row r="512" spans="1:55" x14ac:dyDescent="0.3">
      <c r="A512" s="48" t="str">
        <f>$AT512&amp;"-"&amp;UPPER(LEFT($D512,3))&amp;"-"&amp;UPPER(LEFT($C512,2))&amp;"-"&amp;$AU512</f>
        <v>0531-FOR-AL-0075</v>
      </c>
      <c r="B512" s="8">
        <v>531</v>
      </c>
      <c r="C512" s="143" t="s">
        <v>6529</v>
      </c>
      <c r="D512" s="143" t="s">
        <v>6530</v>
      </c>
      <c r="E512" s="143" t="s">
        <v>335</v>
      </c>
      <c r="F512" s="143" t="s">
        <v>170</v>
      </c>
      <c r="G512" s="8" t="s">
        <v>6531</v>
      </c>
      <c r="H512" s="8">
        <v>6626319413</v>
      </c>
      <c r="I512" s="143" t="s">
        <v>340</v>
      </c>
      <c r="J512" s="143" t="s">
        <v>1771</v>
      </c>
      <c r="K512" s="143" t="s">
        <v>1774</v>
      </c>
      <c r="L512" s="8" t="s">
        <v>3402</v>
      </c>
      <c r="M512" s="8" t="s">
        <v>6532</v>
      </c>
      <c r="N512" s="8" t="s">
        <v>6533</v>
      </c>
      <c r="O512" s="8">
        <v>6622978129</v>
      </c>
      <c r="P512" s="143" t="s">
        <v>2159</v>
      </c>
      <c r="Q512" s="143" t="s">
        <v>394</v>
      </c>
      <c r="R512" s="8" t="s">
        <v>6534</v>
      </c>
      <c r="S512" s="8" t="s">
        <v>6535</v>
      </c>
      <c r="T512" s="143" t="s">
        <v>1774</v>
      </c>
      <c r="U512" s="143" t="s">
        <v>1774</v>
      </c>
      <c r="V512" s="8" t="s">
        <v>488</v>
      </c>
      <c r="W512" s="8">
        <v>38860</v>
      </c>
      <c r="X512" s="8" t="s">
        <v>348</v>
      </c>
      <c r="Y512" s="143" t="s">
        <v>6536</v>
      </c>
      <c r="Z512" s="8" t="s">
        <v>2114</v>
      </c>
      <c r="AB512" s="8" t="s">
        <v>2115</v>
      </c>
      <c r="AE512" s="233" t="s">
        <v>49</v>
      </c>
      <c r="AF512" s="8" t="s">
        <v>6537</v>
      </c>
      <c r="AG512" s="8" t="s">
        <v>6538</v>
      </c>
      <c r="AI512" s="8" t="s">
        <v>2165</v>
      </c>
      <c r="AJ512" s="8" t="s">
        <v>6539</v>
      </c>
      <c r="AK512" s="8" t="s">
        <v>6540</v>
      </c>
      <c r="AL512" s="48" t="str">
        <f>IF($U512="","",IF(RIGHT($U512,4)=", MS",INDEX(DropDowns!$G$4:$G$1251,MATCH(TRIM($U512),DropDowns!$F$4:$F$1251,0)),INDEX(DropDowns!$G$4:$G$1251,MATCH(TRIM($U512)&amp;", MS",DropDowns!$F$4:$F$1251,0))))</f>
        <v>Chickasaw</v>
      </c>
      <c r="AM512" s="48" t="str">
        <f>IF(INDEX('AAYME 2021_List'!$A$3:$A$311,MATCH($A512,'AAYME 2021_List'!$A$3:$A$311,0))=$A512,INDEX('AAYME 2021_List'!$AC$3:$AC$311,MATCH($A512,'AAYME 2021_List'!$A$3:$A$311,0)),"")</f>
        <v>Chickasaw</v>
      </c>
      <c r="AN512" s="48" t="str">
        <f t="shared" si="70"/>
        <v>Allison|Fortson|allisonfortson@okolona.k12.ms.us|7</v>
      </c>
      <c r="AO512" s="48" t="str">
        <f t="shared" si="71"/>
        <v>Allison|Fortson|7</v>
      </c>
      <c r="AP512" s="48" t="str">
        <f>INDEX(Transcripts_2021!$V$2:$V$324,MATCH($AN512,Transcripts_2021!$V$2:$V$324,0))</f>
        <v>Allison|Fortson|allisonfortson@okolona.k12.ms.us|7</v>
      </c>
      <c r="AQ512" s="48" t="str">
        <f>INDEX(Transcripts_2021!$W$2:$W$324,MATCH($AO512,Transcripts_2021!$W$2:$W$324,0))</f>
        <v>Allison|Fortson|7</v>
      </c>
      <c r="AR512" s="68" t="str">
        <f t="shared" si="72"/>
        <v>Yes</v>
      </c>
      <c r="AS512" s="68" t="str">
        <f t="shared" si="73"/>
        <v>Yes</v>
      </c>
      <c r="AT512" s="48" t="str">
        <f t="shared" si="77"/>
        <v>0531</v>
      </c>
      <c r="AU512" s="48" t="str">
        <f>INDEX(Transcripts_2021!$AC$2:$AC$324,MATCH($AO512,Transcripts_2021!$W$2:$W$324,0))</f>
        <v>0075</v>
      </c>
      <c r="AV512" s="68" t="str">
        <f t="shared" si="69"/>
        <v>No</v>
      </c>
      <c r="AW512" s="68" t="e">
        <f>IF(INDEX(DropDowns!$E$3:$E$336,MATCH("*"&amp;$AF512&amp;"*",$AF$2:$AF$651,0))="","",INDEX(DropDowns!$E$3:$E$336,MATCH("*"&amp;$AF512&amp;"*",$AF$2:$AF$651,0)))</f>
        <v>#REF!</v>
      </c>
      <c r="AX512" s="68" t="e">
        <f>IF(INDEX(DropDowns!$E$3:$E$336,MATCH("*"&amp;$AG512&amp;"*",$AG$2:$AG$651,0))="","",INDEX(DropDowns!$E$3:$E$336,MATCH("*"&amp;$AG512&amp;"*",$AG$2:$AG$651,0)))</f>
        <v>#REF!</v>
      </c>
      <c r="AY512" s="48" t="str">
        <f t="shared" si="74"/>
        <v>0531-FOR-AL-0075</v>
      </c>
      <c r="AZ512" s="48" t="str">
        <f t="shared" si="75"/>
        <v>Sharon Betts</v>
      </c>
      <c r="BA512" s="48" t="str">
        <f>$AZ512&amp;COUNTIF($AZ512:$AZ$651,$AZ512)</f>
        <v>Sharon Betts1</v>
      </c>
      <c r="BB512" s="68" t="str">
        <f>IF(INDEX('AAYME 2021_List'!$B$3:$B$311,MATCH($A512,'AAYME 2021_List'!$A$3:$A$311,0))="Yes","Yes","No")</f>
        <v>No</v>
      </c>
      <c r="BC512" s="48" t="str">
        <f>IF(INDEX('AAYME 2021_List'!$A$3:$A$311,MATCH($A512,'AAYME 2021_List'!$A$3:$A$311,0))=$A512,INDEX('AAYME 2021_List'!$C$3:$C$311,MATCH($A512,'AAYME 2021_List'!$A$3:$A$311,0)),"")</f>
        <v>99-Not Selected</v>
      </c>
    </row>
    <row r="513" spans="1:55" x14ac:dyDescent="0.3">
      <c r="A513" s="48"/>
      <c r="B513" s="8">
        <v>532</v>
      </c>
      <c r="C513" s="143" t="s">
        <v>6541</v>
      </c>
      <c r="D513" s="143" t="s">
        <v>6542</v>
      </c>
      <c r="E513" s="143" t="s">
        <v>335</v>
      </c>
      <c r="F513" s="143" t="s">
        <v>170</v>
      </c>
      <c r="G513" s="8" t="s">
        <v>6543</v>
      </c>
      <c r="H513" s="8">
        <v>6623856380</v>
      </c>
      <c r="I513" s="143" t="s">
        <v>376</v>
      </c>
      <c r="J513" s="143" t="s">
        <v>1719</v>
      </c>
      <c r="K513" s="143" t="s">
        <v>1603</v>
      </c>
      <c r="L513" s="8" t="s">
        <v>6544</v>
      </c>
      <c r="M513" s="8" t="s">
        <v>6542</v>
      </c>
      <c r="N513" s="8" t="s">
        <v>6545</v>
      </c>
      <c r="O513" s="8">
        <v>6623920597</v>
      </c>
      <c r="P513" s="143" t="s">
        <v>2159</v>
      </c>
      <c r="Q513" s="143" t="s">
        <v>43</v>
      </c>
      <c r="R513" s="8" t="s">
        <v>6546</v>
      </c>
      <c r="T513" s="143" t="s">
        <v>1605</v>
      </c>
      <c r="U513" s="143" t="s">
        <v>1605</v>
      </c>
      <c r="V513" s="8" t="s">
        <v>488</v>
      </c>
      <c r="W513" s="8">
        <v>38930</v>
      </c>
      <c r="X513" s="8" t="s">
        <v>348</v>
      </c>
      <c r="Y513" s="143" t="s">
        <v>226</v>
      </c>
      <c r="Z513" s="8" t="s">
        <v>2114</v>
      </c>
      <c r="AE513" s="233" t="s">
        <v>48</v>
      </c>
      <c r="AF513" s="8" t="s">
        <v>6547</v>
      </c>
      <c r="AG513" s="8" t="s">
        <v>6548</v>
      </c>
      <c r="AI513" s="8" t="s">
        <v>442</v>
      </c>
      <c r="AL513" s="48" t="str">
        <f>IF($U513="","",IF(RIGHT($U513,4)=", MS",INDEX(DropDowns!$G$4:$G$1251,MATCH(TRIM($U513),DropDowns!$F$4:$F$1251,0)),INDEX(DropDowns!$G$4:$G$1251,MATCH(TRIM($U513)&amp;", MS",DropDowns!$F$4:$F$1251,0))))</f>
        <v>Leflore</v>
      </c>
      <c r="AM513" s="48" t="s">
        <v>2130</v>
      </c>
      <c r="AN513" s="48" t="str">
        <f t="shared" si="70"/>
        <v>Adejah|Stanley|adejahstanley19@gmail.com|9</v>
      </c>
      <c r="AO513" s="48" t="str">
        <f t="shared" si="71"/>
        <v>Adejah|Stanley|9</v>
      </c>
      <c r="AP513" s="48" t="e">
        <f>INDEX(Transcripts_2021!$V$2:$V$324,MATCH($AN513,Transcripts_2021!$V$2:$V$324,0))</f>
        <v>#N/A</v>
      </c>
      <c r="AQ513" s="48" t="e">
        <f>INDEX(Transcripts_2021!$W$2:$W$324,MATCH($AO513,Transcripts_2021!$W$2:$W$324,0))</f>
        <v>#N/A</v>
      </c>
      <c r="AR513" s="68" t="e">
        <f t="shared" si="72"/>
        <v>#N/A</v>
      </c>
      <c r="AS513" s="68" t="e">
        <f t="shared" si="73"/>
        <v>#N/A</v>
      </c>
      <c r="AT513" s="48" t="str">
        <f t="shared" si="77"/>
        <v>0532</v>
      </c>
      <c r="AU513" s="48" t="e">
        <f>INDEX(Transcripts_2021!$AC$2:$AC$324,MATCH($AO513,Transcripts_2021!$W$2:$W$324,0))</f>
        <v>#N/A</v>
      </c>
      <c r="AV513" s="68" t="str">
        <f t="shared" ref="AV513:AV576" si="78">IF(TRIM($Y513)=$AL513,"Yes","No")</f>
        <v>Yes</v>
      </c>
      <c r="AW513" s="68" t="e">
        <f>IF(INDEX(DropDowns!$E$3:$E$336,MATCH("*"&amp;$AF513&amp;"*",$AF$2:$AF$651,0))="","",INDEX(DropDowns!$E$3:$E$336,MATCH("*"&amp;$AF513&amp;"*",$AF$2:$AF$651,0)))</f>
        <v>#REF!</v>
      </c>
      <c r="AX513" s="68" t="e">
        <f>IF(INDEX(DropDowns!$E$3:$E$336,MATCH("*"&amp;$AG513&amp;"*",$AG$2:$AG$651,0))="","",INDEX(DropDowns!$E$3:$E$336,MATCH("*"&amp;$AG513&amp;"*",$AG$2:$AG$651,0)))</f>
        <v>#REF!</v>
      </c>
      <c r="AY513" s="48" t="e">
        <f t="shared" si="74"/>
        <v>#N/A</v>
      </c>
      <c r="AZ513" s="48" t="str">
        <f t="shared" si="75"/>
        <v>Jeneshia Stanley</v>
      </c>
      <c r="BA513" s="48" t="str">
        <f>$AZ513&amp;COUNTIF($AZ513:$AZ$651,$AZ513)</f>
        <v>Jeneshia Stanley1</v>
      </c>
      <c r="BB513" s="68" t="e">
        <f>IF(INDEX('AAYME 2021_List'!$B$3:$B$311,MATCH($A513,'AAYME 2021_List'!$A$3:$A$311,0))="Yes","Yes","No")</f>
        <v>#N/A</v>
      </c>
      <c r="BC513" s="8" t="s">
        <v>2131</v>
      </c>
    </row>
    <row r="514" spans="1:55" x14ac:dyDescent="0.3">
      <c r="A514" s="48" t="str">
        <f>$AT514&amp;"-"&amp;UPPER(LEFT($D514,3))&amp;"-"&amp;UPPER(LEFT($C514,2))&amp;"-"&amp;$AU514</f>
        <v>0533-LOC-CH-0272</v>
      </c>
      <c r="B514" s="8">
        <v>533</v>
      </c>
      <c r="C514" s="8" t="s">
        <v>6549</v>
      </c>
      <c r="D514" s="8" t="s">
        <v>6550</v>
      </c>
      <c r="E514" s="8" t="s">
        <v>335</v>
      </c>
      <c r="F514" s="8" t="s">
        <v>170</v>
      </c>
      <c r="G514" s="8" t="s">
        <v>6551</v>
      </c>
      <c r="H514" s="8">
        <v>6625742350</v>
      </c>
      <c r="I514" s="8" t="s">
        <v>376</v>
      </c>
      <c r="J514" s="8" t="s">
        <v>5285</v>
      </c>
      <c r="K514" s="8" t="s">
        <v>5286</v>
      </c>
      <c r="L514" s="8" t="s">
        <v>6552</v>
      </c>
      <c r="M514" s="8" t="s">
        <v>6553</v>
      </c>
      <c r="N514" s="8" t="s">
        <v>6554</v>
      </c>
      <c r="O514" s="8">
        <v>6627080455</v>
      </c>
      <c r="P514" s="8" t="s">
        <v>2159</v>
      </c>
      <c r="Q514" s="8" t="s">
        <v>43</v>
      </c>
      <c r="R514" s="8" t="s">
        <v>6555</v>
      </c>
      <c r="T514" s="143" t="s">
        <v>6556</v>
      </c>
      <c r="U514" s="143" t="s">
        <v>6556</v>
      </c>
      <c r="V514" s="8" t="s">
        <v>488</v>
      </c>
      <c r="W514" s="8">
        <v>39739</v>
      </c>
      <c r="X514" s="8" t="s">
        <v>348</v>
      </c>
      <c r="Y514" s="143" t="s">
        <v>236</v>
      </c>
      <c r="Z514" s="8" t="s">
        <v>2114</v>
      </c>
      <c r="AB514" s="8" t="s">
        <v>2115</v>
      </c>
      <c r="AE514" s="8" t="s">
        <v>49</v>
      </c>
      <c r="AF514" s="8" t="s">
        <v>6557</v>
      </c>
      <c r="AG514" s="8" t="s">
        <v>6558</v>
      </c>
      <c r="AH514" s="8" t="s">
        <v>6559</v>
      </c>
      <c r="AI514" s="8" t="s">
        <v>2165</v>
      </c>
      <c r="AJ514" s="8" t="s">
        <v>6560</v>
      </c>
      <c r="AL514" s="48" t="str">
        <f>IF($U514="","",IF(RIGHT($U514,4)=", MS",INDEX(DropDowns!$G$4:$G$1251,MATCH(TRIM($U514),DropDowns!$F$4:$F$1251,0)),INDEX(DropDowns!$G$4:$G$1251,MATCH(TRIM($U514)&amp;", MS",DropDowns!$F$4:$F$1251,0))))</f>
        <v>Noxubee</v>
      </c>
      <c r="AM514" s="48" t="str">
        <f>IF(INDEX('AAYME 2021_List'!$A$3:$A$311,MATCH($A514,'AAYME 2021_List'!$A$3:$A$311,0))=$A514,INDEX('AAYME 2021_List'!$AC$3:$AC$311,MATCH($A514,'AAYME 2021_List'!$A$3:$A$311,0)),"")</f>
        <v>Noxubee</v>
      </c>
      <c r="AN514" s="48" t="str">
        <f t="shared" ref="AN514:AN577" si="79">TRIM($C514)&amp;"|"&amp;TRIM($D514)&amp;"|"&amp;TRIM($G514)&amp;"|"&amp;LEFT($I514,1)</f>
        <v>Chloe|Lockett|chloe.lockett@ncsdstud.org|9</v>
      </c>
      <c r="AO514" s="48" t="str">
        <f t="shared" ref="AO514:AO577" si="80">TRIM($C514)&amp;"|"&amp;TRIM($D514)&amp;"|"&amp;LEFT($I514,1)</f>
        <v>Chloe|Lockett|9</v>
      </c>
      <c r="AP514" s="48" t="str">
        <f>INDEX(Transcripts_2021!$V$2:$V$324,MATCH($AN514,Transcripts_2021!$V$2:$V$324,0))</f>
        <v>Chloe|Lockett|chloe.lockett@ncsdstud.org|9</v>
      </c>
      <c r="AQ514" s="48" t="str">
        <f>INDEX(Transcripts_2021!$W$2:$W$324,MATCH($AO514,Transcripts_2021!$W$2:$W$324,0))</f>
        <v>Chloe|Lockett|9</v>
      </c>
      <c r="AR514" s="68" t="str">
        <f t="shared" ref="AR514:AR577" si="81">IF($AN514=$AP514,"Yes","No")</f>
        <v>Yes</v>
      </c>
      <c r="AS514" s="68" t="str">
        <f t="shared" ref="AS514:AS577" si="82">IF($AO514=$AQ514,"Yes","No")</f>
        <v>Yes</v>
      </c>
      <c r="AT514" s="48" t="str">
        <f t="shared" si="77"/>
        <v>0533</v>
      </c>
      <c r="AU514" s="48" t="str">
        <f>INDEX(Transcripts_2021!$AC$2:$AC$324,MATCH($AO514,Transcripts_2021!$W$2:$W$324,0))</f>
        <v>0272</v>
      </c>
      <c r="AV514" s="68" t="str">
        <f t="shared" si="78"/>
        <v>Yes</v>
      </c>
      <c r="AW514" s="68" t="e">
        <f>IF(INDEX(DropDowns!$E$3:$E$336,MATCH("*"&amp;$AF514&amp;"*",$AF$2:$AF$651,0))="","",INDEX(DropDowns!$E$3:$E$336,MATCH("*"&amp;$AF514&amp;"*",$AF$2:$AF$651,0)))</f>
        <v>#VALUE!</v>
      </c>
      <c r="AX514" s="68" t="e">
        <f>IF(INDEX(DropDowns!$E$3:$E$336,MATCH("*"&amp;$AG514&amp;"*",$AG$2:$AG$651,0))="","",INDEX(DropDowns!$E$3:$E$336,MATCH("*"&amp;$AG514&amp;"*",$AG$2:$AG$651,0)))</f>
        <v>#REF!</v>
      </c>
      <c r="AY514" s="48" t="str">
        <f t="shared" ref="AY514:AY577" si="83">$AT514&amp;"-"&amp;UPPER(LEFT($D514,3))&amp;"-"&amp;UPPER(LEFT($C514,2))&amp;"-"&amp;$AU514</f>
        <v>0533-LOC-CH-0272</v>
      </c>
      <c r="AZ514" s="48" t="str">
        <f t="shared" ref="AZ514:AZ577" si="84">TRIM($L514)&amp;" "&amp;TRIM($M514)</f>
        <v>Joyce Scales</v>
      </c>
      <c r="BA514" s="48" t="str">
        <f>$AZ514&amp;COUNTIF($AZ514:$AZ$651,$AZ514)</f>
        <v>Joyce Scales1</v>
      </c>
      <c r="BB514" s="68" t="str">
        <f>IF(INDEX('AAYME 2021_List'!$B$3:$B$311,MATCH($A514,'AAYME 2021_List'!$A$3:$A$311,0))="Yes","Yes","No")</f>
        <v>Yes</v>
      </c>
      <c r="BC514" s="48" t="str">
        <f>IF(INDEX('AAYME 2021_List'!$A$3:$A$311,MATCH($A514,'AAYME 2021_List'!$A$3:$A$311,0))=$A514,INDEX('AAYME 2021_List'!$C$3:$C$311,MATCH($A514,'AAYME 2021_List'!$A$3:$A$311,0)),"")</f>
        <v>06-Finalist</v>
      </c>
    </row>
    <row r="515" spans="1:55" x14ac:dyDescent="0.3">
      <c r="A515" s="146" t="str">
        <f>$AT515&amp;"-"&amp;UPPER(LEFT($D515,3))&amp;"-"&amp;UPPER(LEFT($C515,2))&amp;"-"&amp;$AU515</f>
        <v>0534-BRI-BR-0350</v>
      </c>
      <c r="B515" s="8">
        <v>534</v>
      </c>
      <c r="C515" s="8" t="s">
        <v>400</v>
      </c>
      <c r="D515" s="8" t="s">
        <v>5554</v>
      </c>
      <c r="E515" s="8" t="s">
        <v>335</v>
      </c>
      <c r="F515" s="8" t="s">
        <v>169</v>
      </c>
      <c r="G515" s="8" t="s">
        <v>6561</v>
      </c>
      <c r="H515" s="8">
        <v>6014889543</v>
      </c>
      <c r="I515" s="8" t="s">
        <v>340</v>
      </c>
      <c r="J515" s="8" t="s">
        <v>2435</v>
      </c>
      <c r="K515" s="8" t="s">
        <v>343</v>
      </c>
      <c r="L515" s="8" t="s">
        <v>6562</v>
      </c>
      <c r="M515" s="8" t="s">
        <v>5554</v>
      </c>
      <c r="N515" s="8" t="s">
        <v>6563</v>
      </c>
      <c r="O515" s="8">
        <v>6012018619</v>
      </c>
      <c r="P515" s="8" t="s">
        <v>2112</v>
      </c>
      <c r="Q515" s="8" t="s">
        <v>45</v>
      </c>
      <c r="R515" s="8" t="s">
        <v>6564</v>
      </c>
      <c r="T515" s="143" t="s">
        <v>345</v>
      </c>
      <c r="U515" s="143" t="s">
        <v>345</v>
      </c>
      <c r="V515" s="8" t="s">
        <v>488</v>
      </c>
      <c r="W515" s="8">
        <v>39056</v>
      </c>
      <c r="X515" s="8" t="s">
        <v>348</v>
      </c>
      <c r="Y515" s="143" t="s">
        <v>209</v>
      </c>
      <c r="Z515" s="8" t="s">
        <v>2114</v>
      </c>
      <c r="AB515" s="8" t="s">
        <v>2115</v>
      </c>
      <c r="AE515" s="8" t="s">
        <v>48</v>
      </c>
      <c r="AF515" s="8" t="s">
        <v>6565</v>
      </c>
      <c r="AG515" s="8" t="s">
        <v>6566</v>
      </c>
      <c r="AH515" s="8" t="s">
        <v>6567</v>
      </c>
      <c r="AI515" s="8" t="s">
        <v>442</v>
      </c>
      <c r="AL515" s="48" t="str">
        <f>IF($U515="","",IF(RIGHT($U515,4)=", MS",INDEX(DropDowns!$G$4:$G$1251,MATCH(TRIM($U515),DropDowns!$F$4:$F$1251,0)),INDEX(DropDowns!$G$4:$G$1251,MATCH(TRIM($U515)&amp;", MS",DropDowns!$F$4:$F$1251,0))))</f>
        <v>Hinds</v>
      </c>
      <c r="AM515" s="48" t="str">
        <f>IF(INDEX('AAYME 2021_List'!$A$3:$A$311,MATCH($A515,'AAYME 2021_List'!$A$3:$A$311,0))=$A515,INDEX('AAYME 2021_List'!$AC$3:$AC$311,MATCH($A515,'AAYME 2021_List'!$A$3:$A$311,0)),"")</f>
        <v>Hinds</v>
      </c>
      <c r="AN515" s="48" t="str">
        <f t="shared" si="79"/>
        <v>Brayden|Bridges|braystar13@gmail.com|7</v>
      </c>
      <c r="AO515" s="48" t="str">
        <f t="shared" si="80"/>
        <v>Brayden|Bridges|7</v>
      </c>
      <c r="AP515" s="48" t="e">
        <f>INDEX(Transcripts_2021!$V$2:$V$324,MATCH($AN515,Transcripts_2021!$V$2:$V$324,0))</f>
        <v>#N/A</v>
      </c>
      <c r="AQ515" s="48" t="str">
        <f>INDEX(Transcripts_2021!$W$2:$W$324,MATCH($AO515,Transcripts_2021!$W$2:$W$324,0))</f>
        <v>Brayden|Bridges|7</v>
      </c>
      <c r="AR515" s="68" t="e">
        <f t="shared" si="81"/>
        <v>#N/A</v>
      </c>
      <c r="AS515" s="68" t="str">
        <f t="shared" si="82"/>
        <v>Yes</v>
      </c>
      <c r="AT515" s="48" t="str">
        <f t="shared" si="77"/>
        <v>0534</v>
      </c>
      <c r="AU515" s="48" t="str">
        <f>INDEX(Transcripts_2021!$AC$2:$AC$324,MATCH($AO515,Transcripts_2021!$W$2:$W$324,0))</f>
        <v>0350</v>
      </c>
      <c r="AV515" s="68" t="str">
        <f t="shared" si="78"/>
        <v>Yes</v>
      </c>
      <c r="AW515" s="68" t="e">
        <f>IF(INDEX(DropDowns!$E$3:$E$336,MATCH("*"&amp;$AF515&amp;"*",$AF$2:$AF$651,0))="","",INDEX(DropDowns!$E$3:$E$336,MATCH("*"&amp;$AF515&amp;"*",$AF$2:$AF$651,0)))</f>
        <v>#REF!</v>
      </c>
      <c r="AX515" s="68" t="e">
        <f>IF(INDEX(DropDowns!$E$3:$E$336,MATCH("*"&amp;$AG515&amp;"*",$AG$2:$AG$651,0))="","",INDEX(DropDowns!$E$3:$E$336,MATCH("*"&amp;$AG515&amp;"*",$AG$2:$AG$651,0)))</f>
        <v>#VALUE!</v>
      </c>
      <c r="AY515" s="48" t="str">
        <f t="shared" si="83"/>
        <v>0534-BRI-BR-0350</v>
      </c>
      <c r="AZ515" s="48" t="str">
        <f t="shared" si="84"/>
        <v>Arthur Bridges</v>
      </c>
      <c r="BA515" s="48" t="str">
        <f>$AZ515&amp;COUNTIF($AZ515:$AZ$651,$AZ515)</f>
        <v>Arthur Bridges1</v>
      </c>
      <c r="BB515" s="68" t="str">
        <f>IF(INDEX('AAYME 2021_List'!$B$3:$B$311,MATCH($A515,'AAYME 2021_List'!$A$3:$A$311,0))="Yes","Yes","No")</f>
        <v>No</v>
      </c>
      <c r="BC515" s="48" t="str">
        <f>IF(INDEX('AAYME 2021_List'!$A$3:$A$311,MATCH($A515,'AAYME 2021_List'!$A$3:$A$311,0))=$A515,INDEX('AAYME 2021_List'!$C$3:$C$311,MATCH($A515,'AAYME 2021_List'!$A$3:$A$311,0)),"")</f>
        <v>04-Late transcript submission</v>
      </c>
    </row>
    <row r="516" spans="1:55" x14ac:dyDescent="0.3">
      <c r="A516" s="48" t="str">
        <f>$AT516&amp;"-"&amp;UPPER(LEFT($D516,3))&amp;"-"&amp;UPPER(LEFT($C516,2))&amp;"-"&amp;$AU516</f>
        <v>0535-ROB-DE-0147</v>
      </c>
      <c r="B516" s="8">
        <v>535</v>
      </c>
      <c r="C516" s="8" t="s">
        <v>6568</v>
      </c>
      <c r="D516" s="8" t="s">
        <v>6569</v>
      </c>
      <c r="E516" s="8" t="s">
        <v>335</v>
      </c>
      <c r="F516" s="8" t="s">
        <v>169</v>
      </c>
      <c r="I516" s="8" t="s">
        <v>401</v>
      </c>
      <c r="J516" s="8" t="s">
        <v>6570</v>
      </c>
      <c r="K516" s="8" t="s">
        <v>3189</v>
      </c>
      <c r="L516" s="8" t="s">
        <v>6571</v>
      </c>
      <c r="M516" s="8" t="s">
        <v>6572</v>
      </c>
      <c r="N516" s="8" t="s">
        <v>6573</v>
      </c>
      <c r="O516" s="8">
        <v>6016245913</v>
      </c>
      <c r="P516" s="8" t="s">
        <v>2112</v>
      </c>
      <c r="Q516" s="8" t="s">
        <v>43</v>
      </c>
      <c r="R516" s="8" t="s">
        <v>6574</v>
      </c>
      <c r="T516" s="143" t="s">
        <v>5084</v>
      </c>
      <c r="U516" s="143" t="s">
        <v>5084</v>
      </c>
      <c r="V516" s="8" t="s">
        <v>488</v>
      </c>
      <c r="W516" s="8">
        <v>39206</v>
      </c>
      <c r="X516" s="8" t="s">
        <v>348</v>
      </c>
      <c r="Y516" s="143" t="s">
        <v>209</v>
      </c>
      <c r="Z516" s="8" t="s">
        <v>2114</v>
      </c>
      <c r="AB516" s="8" t="s">
        <v>2115</v>
      </c>
      <c r="AE516" s="8" t="s">
        <v>50</v>
      </c>
      <c r="AF516" s="8" t="s">
        <v>6575</v>
      </c>
      <c r="AG516" s="8" t="s">
        <v>6576</v>
      </c>
      <c r="AH516" s="8" t="s">
        <v>1088</v>
      </c>
      <c r="AI516" s="8" t="s">
        <v>442</v>
      </c>
      <c r="AK516" s="8" t="s">
        <v>6577</v>
      </c>
      <c r="AL516" s="48" t="str">
        <f>IF($U516="","",IF(RIGHT($U516,4)=", MS",INDEX(DropDowns!$G$4:$G$1251,MATCH(TRIM($U516),DropDowns!$F$4:$F$1251,0)),INDEX(DropDowns!$G$4:$G$1251,MATCH(TRIM($U516)&amp;", MS",DropDowns!$F$4:$F$1251,0))))</f>
        <v>Hinds</v>
      </c>
      <c r="AM516" s="48" t="str">
        <f>IF(INDEX('AAYME 2021_List'!$A$3:$A$311,MATCH($A516,'AAYME 2021_List'!$A$3:$A$311,0))=$A516,INDEX('AAYME 2021_List'!$AC$3:$AC$311,MATCH($A516,'AAYME 2021_List'!$A$3:$A$311,0)),"")</f>
        <v>Hinds</v>
      </c>
      <c r="AN516" s="48" t="str">
        <f t="shared" si="79"/>
        <v>Detrius|Roberson||8</v>
      </c>
      <c r="AO516" s="48" t="str">
        <f t="shared" si="80"/>
        <v>Detrius|Roberson|8</v>
      </c>
      <c r="AP516" s="48" t="str">
        <f>INDEX(Transcripts_2021!$V$2:$V$324,MATCH($AN516,Transcripts_2021!$V$2:$V$324,0))</f>
        <v>Detrius|Roberson||8</v>
      </c>
      <c r="AQ516" s="48" t="str">
        <f>INDEX(Transcripts_2021!$W$2:$W$324,MATCH($AO516,Transcripts_2021!$W$2:$W$324,0))</f>
        <v>Detrius|Roberson|8</v>
      </c>
      <c r="AR516" s="68" t="str">
        <f t="shared" si="81"/>
        <v>Yes</v>
      </c>
      <c r="AS516" s="68" t="str">
        <f t="shared" si="82"/>
        <v>Yes</v>
      </c>
      <c r="AT516" s="48" t="str">
        <f t="shared" si="77"/>
        <v>0535</v>
      </c>
      <c r="AU516" s="48" t="str">
        <f>INDEX(Transcripts_2021!$AC$2:$AC$324,MATCH($AO516,Transcripts_2021!$W$2:$W$324,0))</f>
        <v>0147</v>
      </c>
      <c r="AV516" s="68" t="str">
        <f t="shared" si="78"/>
        <v>Yes</v>
      </c>
      <c r="AW516" s="68" t="e">
        <f>IF(INDEX(DropDowns!$E$3:$E$336,MATCH("*"&amp;$AF516&amp;"*",$AF$2:$AF$651,0))="","",INDEX(DropDowns!$E$3:$E$336,MATCH("*"&amp;$AF516&amp;"*",$AF$2:$AF$651,0)))</f>
        <v>#REF!</v>
      </c>
      <c r="AX516" s="68" t="e">
        <f>IF(INDEX(DropDowns!$E$3:$E$336,MATCH("*"&amp;$AG516&amp;"*",$AG$2:$AG$651,0))="","",INDEX(DropDowns!$E$3:$E$336,MATCH("*"&amp;$AG516&amp;"*",$AG$2:$AG$651,0)))</f>
        <v>#REF!</v>
      </c>
      <c r="AY516" s="48" t="str">
        <f t="shared" si="83"/>
        <v>0535-ROB-DE-0147</v>
      </c>
      <c r="AZ516" s="48" t="str">
        <f t="shared" si="84"/>
        <v>IRIS ROBERSON</v>
      </c>
      <c r="BA516" s="48" t="str">
        <f>$AZ516&amp;COUNTIF($AZ516:$AZ$651,$AZ516)</f>
        <v>IRIS ROBERSON1</v>
      </c>
      <c r="BB516" s="68" t="str">
        <f>IF(INDEX('AAYME 2021_List'!$B$3:$B$311,MATCH($A516,'AAYME 2021_List'!$A$3:$A$311,0))="Yes","Yes","No")</f>
        <v>Yes</v>
      </c>
      <c r="BC516" s="48" t="str">
        <f>IF(INDEX('AAYME 2021_List'!$A$3:$A$311,MATCH($A516,'AAYME 2021_List'!$A$3:$A$311,0))=$A516,INDEX('AAYME 2021_List'!$C$3:$C$311,MATCH($A516,'AAYME 2021_List'!$A$3:$A$311,0)),"")</f>
        <v>07-Alternate</v>
      </c>
    </row>
    <row r="517" spans="1:55" x14ac:dyDescent="0.3">
      <c r="A517" s="48"/>
      <c r="B517" s="8">
        <v>536</v>
      </c>
      <c r="C517" s="8" t="s">
        <v>6578</v>
      </c>
      <c r="D517" s="8" t="s">
        <v>6579</v>
      </c>
      <c r="E517" s="8" t="s">
        <v>335</v>
      </c>
      <c r="F517" s="8" t="s">
        <v>170</v>
      </c>
      <c r="I517" s="8" t="s">
        <v>376</v>
      </c>
      <c r="J517" s="8" t="s">
        <v>6073</v>
      </c>
      <c r="K517" s="8" t="s">
        <v>6074</v>
      </c>
      <c r="L517" s="8" t="s">
        <v>6580</v>
      </c>
      <c r="M517" s="8" t="s">
        <v>6579</v>
      </c>
      <c r="N517" s="8" t="s">
        <v>6581</v>
      </c>
      <c r="O517" s="8">
        <v>2282296082</v>
      </c>
      <c r="P517" s="8" t="s">
        <v>2112</v>
      </c>
      <c r="Q517" s="8" t="s">
        <v>43</v>
      </c>
      <c r="R517" s="8" t="s">
        <v>6582</v>
      </c>
      <c r="T517" s="143" t="s">
        <v>6277</v>
      </c>
      <c r="U517" s="143" t="s">
        <v>6277</v>
      </c>
      <c r="V517" s="8" t="s">
        <v>488</v>
      </c>
      <c r="W517" s="8">
        <v>39571</v>
      </c>
      <c r="X517" s="8" t="s">
        <v>348</v>
      </c>
      <c r="Y517" s="143" t="s">
        <v>2286</v>
      </c>
      <c r="Z517" s="8" t="s">
        <v>2114</v>
      </c>
      <c r="AB517" s="8" t="s">
        <v>2115</v>
      </c>
      <c r="AE517" s="8" t="s">
        <v>50</v>
      </c>
      <c r="AF517" s="8" t="s">
        <v>6583</v>
      </c>
      <c r="AG517" s="8" t="s">
        <v>6584</v>
      </c>
      <c r="AI517" s="8" t="s">
        <v>2165</v>
      </c>
      <c r="AJ517" s="8" t="s">
        <v>6585</v>
      </c>
      <c r="AL517" s="48" t="str">
        <f>IF($U517="","",IF(RIGHT($U517,4)=", MS",INDEX(DropDowns!$G$4:$G$1251,MATCH(TRIM($U517),DropDowns!$F$4:$F$1251,0)),INDEX(DropDowns!$G$4:$G$1251,MATCH(TRIM($U517)&amp;", MS",DropDowns!$F$4:$F$1251,0))))</f>
        <v>Harrison</v>
      </c>
      <c r="AM517" s="48" t="s">
        <v>2130</v>
      </c>
      <c r="AN517" s="48" t="str">
        <f t="shared" si="79"/>
        <v>Nia|Lynk||9</v>
      </c>
      <c r="AO517" s="48" t="str">
        <f t="shared" si="80"/>
        <v>Nia|Lynk|9</v>
      </c>
      <c r="AP517" s="48" t="e">
        <f>INDEX(Transcripts_2021!$V$2:$V$324,MATCH($AN517,Transcripts_2021!$V$2:$V$324,0))</f>
        <v>#N/A</v>
      </c>
      <c r="AQ517" s="48" t="e">
        <f>INDEX(Transcripts_2021!$W$2:$W$324,MATCH($AO517,Transcripts_2021!$W$2:$W$324,0))</f>
        <v>#N/A</v>
      </c>
      <c r="AR517" s="68" t="e">
        <f t="shared" si="81"/>
        <v>#N/A</v>
      </c>
      <c r="AS517" s="68" t="e">
        <f t="shared" si="82"/>
        <v>#N/A</v>
      </c>
      <c r="AT517" s="48" t="str">
        <f t="shared" si="77"/>
        <v>0536</v>
      </c>
      <c r="AU517" s="48" t="e">
        <f>INDEX(Transcripts_2021!$AC$2:$AC$324,MATCH($AO517,Transcripts_2021!$W$2:$W$324,0))</f>
        <v>#N/A</v>
      </c>
      <c r="AV517" s="68" t="str">
        <f t="shared" si="78"/>
        <v>Yes</v>
      </c>
      <c r="AW517" s="68" t="e">
        <f>IF(INDEX(DropDowns!$E$3:$E$336,MATCH("*"&amp;$AF517&amp;"*",$AF$2:$AF$651,0))="","",INDEX(DropDowns!$E$3:$E$336,MATCH("*"&amp;$AF517&amp;"*",$AF$2:$AF$651,0)))</f>
        <v>#REF!</v>
      </c>
      <c r="AX517" s="68" t="e">
        <f>IF(INDEX(DropDowns!$E$3:$E$336,MATCH("*"&amp;$AG517&amp;"*",$AG$2:$AG$651,0))="","",INDEX(DropDowns!$E$3:$E$336,MATCH("*"&amp;$AG517&amp;"*",$AG$2:$AG$651,0)))</f>
        <v>#REF!</v>
      </c>
      <c r="AY517" s="48" t="e">
        <f t="shared" si="83"/>
        <v>#N/A</v>
      </c>
      <c r="AZ517" s="48" t="str">
        <f t="shared" si="84"/>
        <v>Talina Lynk</v>
      </c>
      <c r="BA517" s="48" t="str">
        <f>$AZ517&amp;COUNTIF($AZ517:$AZ$651,$AZ517)</f>
        <v>Talina Lynk1</v>
      </c>
      <c r="BB517" s="68" t="e">
        <f>IF(INDEX('AAYME 2021_List'!$B$3:$B$311,MATCH($A517,'AAYME 2021_List'!$A$3:$A$311,0))="Yes","Yes","No")</f>
        <v>#N/A</v>
      </c>
      <c r="BC517" s="8" t="s">
        <v>2131</v>
      </c>
    </row>
    <row r="518" spans="1:55" x14ac:dyDescent="0.3">
      <c r="A518" s="48" t="str">
        <f>$AT518&amp;"-"&amp;UPPER(LEFT($D518,3))&amp;"-"&amp;UPPER(LEFT($C518,2))&amp;"-"&amp;$AU518</f>
        <v>0537-OTI-LA-0084</v>
      </c>
      <c r="B518" s="8">
        <v>537</v>
      </c>
      <c r="C518" s="8" t="s">
        <v>6586</v>
      </c>
      <c r="D518" s="8" t="s">
        <v>6587</v>
      </c>
      <c r="E518" s="8" t="s">
        <v>335</v>
      </c>
      <c r="F518" s="8" t="s">
        <v>170</v>
      </c>
      <c r="G518" s="8" t="s">
        <v>6588</v>
      </c>
      <c r="H518" s="8">
        <v>6016418150</v>
      </c>
      <c r="I518" s="8" t="s">
        <v>376</v>
      </c>
      <c r="J518" s="8" t="s">
        <v>6387</v>
      </c>
      <c r="K518" s="8" t="s">
        <v>5940</v>
      </c>
      <c r="L518" s="8" t="s">
        <v>6589</v>
      </c>
      <c r="M518" s="8" t="s">
        <v>2360</v>
      </c>
      <c r="N518" s="8" t="s">
        <v>6590</v>
      </c>
      <c r="O518" s="8">
        <v>6015725407</v>
      </c>
      <c r="P518" s="8" t="s">
        <v>2112</v>
      </c>
      <c r="Q518" s="8" t="s">
        <v>441</v>
      </c>
      <c r="R518" s="8" t="s">
        <v>6591</v>
      </c>
      <c r="T518" s="146" t="s">
        <v>6592</v>
      </c>
      <c r="U518" s="8" t="s">
        <v>6593</v>
      </c>
      <c r="V518" s="8" t="s">
        <v>488</v>
      </c>
      <c r="W518" s="8">
        <v>39119</v>
      </c>
      <c r="X518" s="8" t="s">
        <v>348</v>
      </c>
      <c r="Y518" s="8" t="s">
        <v>5940</v>
      </c>
      <c r="Z518" s="8" t="s">
        <v>2114</v>
      </c>
      <c r="AB518" s="8" t="s">
        <v>2115</v>
      </c>
      <c r="AE518" s="8" t="s">
        <v>49</v>
      </c>
      <c r="AF518" s="8" t="s">
        <v>6594</v>
      </c>
      <c r="AH518" s="8" t="s">
        <v>6595</v>
      </c>
      <c r="AI518" s="8" t="s">
        <v>396</v>
      </c>
      <c r="AL518" s="48" t="str">
        <f>IF($U518="","",IF(RIGHT($U518,4)=", MS",INDEX(DropDowns!$G$4:$G$1251,MATCH(TRIM($U518),DropDowns!$F$4:$F$1251,0)),INDEX(DropDowns!$G$4:$G$1251,MATCH(TRIM($U518)&amp;", MS",DropDowns!$F$4:$F$1251,0))))</f>
        <v>Covington</v>
      </c>
      <c r="AM518" s="48" t="str">
        <f>IF(INDEX('AAYME 2021_List'!$A$3:$A$311,MATCH($A518,'AAYME 2021_List'!$A$3:$A$311,0))=$A518,INDEX('AAYME 2021_List'!$AC$3:$AC$311,MATCH($A518,'AAYME 2021_List'!$A$3:$A$311,0)),"")</f>
        <v>Covington</v>
      </c>
      <c r="AN518" s="48" t="str">
        <f t="shared" si="79"/>
        <v>La'Shaunda|Otis|leyellowpanda@gmail.com|9</v>
      </c>
      <c r="AO518" s="48" t="str">
        <f t="shared" si="80"/>
        <v>La'Shaunda|Otis|9</v>
      </c>
      <c r="AP518" s="48" t="str">
        <f>INDEX(Transcripts_2021!$V$2:$V$324,MATCH($AN518,Transcripts_2021!$V$2:$V$324,0))</f>
        <v>La'Shaunda|Otis|leyellowpanda@gmail.com|9</v>
      </c>
      <c r="AQ518" s="48" t="str">
        <f>INDEX(Transcripts_2021!$W$2:$W$324,MATCH($AO518,Transcripts_2021!$W$2:$W$324,0))</f>
        <v>La'Shaunda|Otis|9</v>
      </c>
      <c r="AR518" s="68" t="str">
        <f t="shared" si="81"/>
        <v>Yes</v>
      </c>
      <c r="AS518" s="68" t="str">
        <f t="shared" si="82"/>
        <v>Yes</v>
      </c>
      <c r="AT518" s="48" t="str">
        <f t="shared" si="77"/>
        <v>0537</v>
      </c>
      <c r="AU518" s="48" t="str">
        <f>INDEX(Transcripts_2021!$AC$2:$AC$324,MATCH($AO518,Transcripts_2021!$W$2:$W$324,0))</f>
        <v>0084</v>
      </c>
      <c r="AV518" s="68" t="str">
        <f t="shared" si="78"/>
        <v>No</v>
      </c>
      <c r="AW518" s="68" t="e">
        <f>IF(INDEX(DropDowns!$E$3:$E$336,MATCH("*"&amp;$AF518&amp;"*",$AF$2:$AF$651,0))="","",INDEX(DropDowns!$E$3:$E$336,MATCH("*"&amp;$AF518&amp;"*",$AF$2:$AF$651,0)))</f>
        <v>#REF!</v>
      </c>
      <c r="AX518" s="68" t="str">
        <f>IF(INDEX(DropDowns!$E$3:$E$336,MATCH("*"&amp;$AG518&amp;"*",$AG$2:$AG$651,0))="","",INDEX(DropDowns!$E$3:$E$336,MATCH("*"&amp;$AG518&amp;"*",$AG$2:$AG$651,0)))</f>
        <v>Acid</v>
      </c>
      <c r="AY518" s="48" t="str">
        <f t="shared" si="83"/>
        <v>0537-OTI-LA-0084</v>
      </c>
      <c r="AZ518" s="48" t="str">
        <f t="shared" si="84"/>
        <v>Marietta Norwood</v>
      </c>
      <c r="BA518" s="48" t="str">
        <f>$AZ518&amp;COUNTIF($AZ518:$AZ$651,$AZ518)</f>
        <v>Marietta Norwood1</v>
      </c>
      <c r="BB518" s="68" t="str">
        <f>IF(INDEX('AAYME 2021_List'!$B$3:$B$311,MATCH($A518,'AAYME 2021_List'!$A$3:$A$311,0))="Yes","Yes","No")</f>
        <v>No</v>
      </c>
      <c r="BC518" s="48" t="str">
        <f>IF(INDEX('AAYME 2021_List'!$A$3:$A$311,MATCH($A518,'AAYME 2021_List'!$A$3:$A$311,0))=$A518,INDEX('AAYME 2021_List'!$C$3:$C$311,MATCH($A518,'AAYME 2021_List'!$A$3:$A$311,0)),"")</f>
        <v>99-Not Selected</v>
      </c>
    </row>
    <row r="519" spans="1:55" x14ac:dyDescent="0.3">
      <c r="A519" s="48" t="str">
        <f>$AT519&amp;"-"&amp;UPPER(LEFT($D519,3))&amp;"-"&amp;UPPER(LEFT($C519,2))&amp;"-"&amp;$AU519</f>
        <v>0538-DAV-AA-0113</v>
      </c>
      <c r="B519" s="8">
        <v>538</v>
      </c>
      <c r="C519" s="8" t="s">
        <v>6596</v>
      </c>
      <c r="D519" s="8" t="s">
        <v>1041</v>
      </c>
      <c r="E519" s="8" t="s">
        <v>335</v>
      </c>
      <c r="F519" s="8" t="s">
        <v>169</v>
      </c>
      <c r="G519" s="8" t="s">
        <v>6597</v>
      </c>
      <c r="H519" s="8">
        <v>6016686681</v>
      </c>
      <c r="I519" s="8" t="s">
        <v>401</v>
      </c>
      <c r="J519" s="8" t="s">
        <v>6598</v>
      </c>
      <c r="K519" s="8" t="s">
        <v>1423</v>
      </c>
      <c r="L519" s="8" t="s">
        <v>1950</v>
      </c>
      <c r="M519" s="8" t="s">
        <v>1041</v>
      </c>
      <c r="N519" s="8" t="s">
        <v>1951</v>
      </c>
      <c r="O519" s="8">
        <v>6014542412</v>
      </c>
      <c r="P519" s="8" t="s">
        <v>2112</v>
      </c>
      <c r="Q519" s="8" t="s">
        <v>394</v>
      </c>
      <c r="R519" s="8" t="s">
        <v>6599</v>
      </c>
      <c r="T519" s="8" t="s">
        <v>1948</v>
      </c>
      <c r="U519" s="8" t="s">
        <v>1948</v>
      </c>
      <c r="V519" s="8" t="s">
        <v>488</v>
      </c>
      <c r="W519" s="8" t="s">
        <v>1949</v>
      </c>
      <c r="X519" s="8" t="s">
        <v>348</v>
      </c>
      <c r="Y519" s="8" t="s">
        <v>1395</v>
      </c>
      <c r="Z519" s="8" t="s">
        <v>2114</v>
      </c>
      <c r="AB519" s="8" t="s">
        <v>2115</v>
      </c>
      <c r="AE519" s="8" t="s">
        <v>48</v>
      </c>
      <c r="AF519" s="8" t="s">
        <v>6600</v>
      </c>
      <c r="AG519" s="8" t="s">
        <v>6601</v>
      </c>
      <c r="AH519" s="8" t="s">
        <v>6602</v>
      </c>
      <c r="AI519" s="8" t="s">
        <v>2165</v>
      </c>
      <c r="AJ519" s="8" t="s">
        <v>6603</v>
      </c>
      <c r="AK519" s="8" t="s">
        <v>6604</v>
      </c>
      <c r="AL519" s="48" t="str">
        <f>IF($U519="","",IF(RIGHT($U519,4)=", MS",INDEX(DropDowns!$G$4:$G$1251,MATCH(TRIM($U519),DropDowns!$F$4:$F$1251,0)),INDEX(DropDowns!$G$4:$G$1251,MATCH(TRIM($U519)&amp;", MS",DropDowns!$F$4:$F$1251,0))))</f>
        <v>Holmes</v>
      </c>
      <c r="AM519" s="48" t="str">
        <f>IF(INDEX('AAYME 2021_List'!$A$3:$A$311,MATCH($A519,'AAYME 2021_List'!$A$3:$A$311,0))=$A519,INDEX('AAYME 2021_List'!$AC$3:$AC$311,MATCH($A519,'AAYME 2021_List'!$A$3:$A$311,0)),"")</f>
        <v>Holmes</v>
      </c>
      <c r="AN519" s="48" t="str">
        <f t="shared" si="79"/>
        <v>Aaron|Davis|aarondavis2330@gmail.com|8</v>
      </c>
      <c r="AO519" s="48" t="str">
        <f t="shared" si="80"/>
        <v>Aaron|Davis|8</v>
      </c>
      <c r="AP519" s="48" t="str">
        <f>INDEX(Transcripts_2021!$V$2:$V$324,MATCH($AN519,Transcripts_2021!$V$2:$V$324,0))</f>
        <v>Aaron|Davis|aarondavis2330@gmail.com|8</v>
      </c>
      <c r="AQ519" s="48" t="str">
        <f>INDEX(Transcripts_2021!$W$2:$W$324,MATCH($AO519,Transcripts_2021!$W$2:$W$324,0))</f>
        <v>Aaron|Davis|8</v>
      </c>
      <c r="AR519" s="68" t="str">
        <f t="shared" si="81"/>
        <v>Yes</v>
      </c>
      <c r="AS519" s="68" t="str">
        <f t="shared" si="82"/>
        <v>Yes</v>
      </c>
      <c r="AT519" s="48" t="str">
        <f t="shared" si="77"/>
        <v>0538</v>
      </c>
      <c r="AU519" s="48" t="str">
        <f>INDEX(Transcripts_2021!$AC$2:$AC$324,MATCH($AO519,Transcripts_2021!$W$2:$W$324,0))</f>
        <v>0113</v>
      </c>
      <c r="AV519" s="68" t="str">
        <f t="shared" si="78"/>
        <v>No</v>
      </c>
      <c r="AW519" s="68" t="e">
        <f>IF(INDEX(DropDowns!$E$3:$E$336,MATCH("*"&amp;$AF519&amp;"*",$AF$2:$AF$651,0))="","",INDEX(DropDowns!$E$3:$E$336,MATCH("*"&amp;$AF519&amp;"*",$AF$2:$AF$651,0)))</f>
        <v>#VALUE!</v>
      </c>
      <c r="AX519" s="68" t="e">
        <f>IF(INDEX(DropDowns!$E$3:$E$336,MATCH("*"&amp;$AG519&amp;"*",$AG$2:$AG$651,0))="","",INDEX(DropDowns!$E$3:$E$336,MATCH("*"&amp;$AG519&amp;"*",$AG$2:$AG$651,0)))</f>
        <v>#VALUE!</v>
      </c>
      <c r="AY519" s="48" t="str">
        <f t="shared" si="83"/>
        <v>0538-DAV-AA-0113</v>
      </c>
      <c r="AZ519" s="48" t="str">
        <f t="shared" si="84"/>
        <v>Camona Davis</v>
      </c>
      <c r="BA519" s="48" t="str">
        <f>$AZ519&amp;COUNTIF($AZ519:$AZ$651,$AZ519)</f>
        <v>Camona Davis1</v>
      </c>
      <c r="BB519" s="68" t="str">
        <f>IF(INDEX('AAYME 2021_List'!$B$3:$B$311,MATCH($A519,'AAYME 2021_List'!$A$3:$A$311,0))="Yes","Yes","No")</f>
        <v>Yes</v>
      </c>
      <c r="BC519" s="48" t="str">
        <f>IF(INDEX('AAYME 2021_List'!$A$3:$A$311,MATCH($A519,'AAYME 2021_List'!$A$3:$A$311,0))=$A519,INDEX('AAYME 2021_List'!$C$3:$C$311,MATCH($A519,'AAYME 2021_List'!$A$3:$A$311,0)),"")</f>
        <v>06-Finalist</v>
      </c>
    </row>
    <row r="520" spans="1:55" x14ac:dyDescent="0.3">
      <c r="A520" s="48"/>
      <c r="B520" s="8">
        <v>539</v>
      </c>
      <c r="C520" s="8" t="s">
        <v>229</v>
      </c>
      <c r="D520" s="8" t="s">
        <v>1236</v>
      </c>
      <c r="E520" s="8" t="s">
        <v>335</v>
      </c>
      <c r="F520" s="8" t="s">
        <v>170</v>
      </c>
      <c r="G520" s="8" t="s">
        <v>6605</v>
      </c>
      <c r="H520" s="8">
        <v>2282546107</v>
      </c>
      <c r="I520" s="8" t="s">
        <v>376</v>
      </c>
      <c r="J520" s="8" t="s">
        <v>6606</v>
      </c>
      <c r="K520" s="8" t="s">
        <v>6607</v>
      </c>
      <c r="L520" s="8" t="s">
        <v>6608</v>
      </c>
      <c r="M520" s="8" t="s">
        <v>1236</v>
      </c>
      <c r="N520" s="8" t="s">
        <v>6609</v>
      </c>
      <c r="O520" s="8">
        <v>2283800154</v>
      </c>
      <c r="P520" s="8" t="s">
        <v>2159</v>
      </c>
      <c r="Q520" s="8" t="s">
        <v>394</v>
      </c>
      <c r="R520" s="8" t="s">
        <v>6610</v>
      </c>
      <c r="T520" s="8" t="s">
        <v>6277</v>
      </c>
      <c r="U520" s="8" t="s">
        <v>6277</v>
      </c>
      <c r="V520" s="8" t="s">
        <v>488</v>
      </c>
      <c r="W520" s="8">
        <v>39571</v>
      </c>
      <c r="X520" s="8" t="s">
        <v>348</v>
      </c>
      <c r="Y520" s="8" t="s">
        <v>6278</v>
      </c>
      <c r="AD520" s="8" t="s">
        <v>2252</v>
      </c>
      <c r="AE520" s="8" t="s">
        <v>50</v>
      </c>
      <c r="AF520" s="8" t="s">
        <v>6611</v>
      </c>
      <c r="AG520" s="8" t="s">
        <v>6612</v>
      </c>
      <c r="AI520" s="8" t="s">
        <v>2165</v>
      </c>
      <c r="AJ520" s="8" t="s">
        <v>6613</v>
      </c>
      <c r="AL520" s="48" t="str">
        <f>IF($U520="","",IF(RIGHT($U520,4)=", MS",INDEX(DropDowns!$G$4:$G$1251,MATCH(TRIM($U520),DropDowns!$F$4:$F$1251,0)),INDEX(DropDowns!$G$4:$G$1251,MATCH(TRIM($U520)&amp;", MS",DropDowns!$F$4:$F$1251,0))))</f>
        <v>Harrison</v>
      </c>
      <c r="AM520" s="48" t="s">
        <v>2130</v>
      </c>
      <c r="AN520" s="48" t="str">
        <f t="shared" si="79"/>
        <v>Madison|Brown|Madisonbrown24@pirates.pc.k12.ms.us|9</v>
      </c>
      <c r="AO520" s="48" t="str">
        <f t="shared" si="80"/>
        <v>Madison|Brown|9</v>
      </c>
      <c r="AP520" s="48" t="e">
        <f>INDEX(Transcripts_2021!$V$2:$V$324,MATCH($AN520,Transcripts_2021!$V$2:$V$324,0))</f>
        <v>#N/A</v>
      </c>
      <c r="AQ520" s="48" t="e">
        <f>INDEX(Transcripts_2021!$W$2:$W$324,MATCH($AO520,Transcripts_2021!$W$2:$W$324,0))</f>
        <v>#N/A</v>
      </c>
      <c r="AR520" s="68" t="e">
        <f t="shared" si="81"/>
        <v>#N/A</v>
      </c>
      <c r="AS520" s="68" t="e">
        <f t="shared" si="82"/>
        <v>#N/A</v>
      </c>
      <c r="AT520" s="48" t="str">
        <f t="shared" si="77"/>
        <v>0539</v>
      </c>
      <c r="AU520" s="48" t="e">
        <f>INDEX(Transcripts_2021!$AC$2:$AC$324,MATCH($AO520,Transcripts_2021!$W$2:$W$324,0))</f>
        <v>#N/A</v>
      </c>
      <c r="AV520" s="68" t="str">
        <f t="shared" si="78"/>
        <v>No</v>
      </c>
      <c r="AW520" s="68" t="e">
        <f>IF(INDEX(DropDowns!$E$3:$E$336,MATCH("*"&amp;$AF520&amp;"*",$AF$2:$AF$651,0))="","",INDEX(DropDowns!$E$3:$E$336,MATCH("*"&amp;$AF520&amp;"*",$AF$2:$AF$651,0)))</f>
        <v>#REF!</v>
      </c>
      <c r="AX520" s="68" t="e">
        <f>IF(INDEX(DropDowns!$E$3:$E$336,MATCH("*"&amp;$AG520&amp;"*",$AG$2:$AG$651,0))="","",INDEX(DropDowns!$E$3:$E$336,MATCH("*"&amp;$AG520&amp;"*",$AG$2:$AG$651,0)))</f>
        <v>#REF!</v>
      </c>
      <c r="AY520" s="48" t="e">
        <f t="shared" si="83"/>
        <v>#N/A</v>
      </c>
      <c r="AZ520" s="48" t="str">
        <f t="shared" si="84"/>
        <v>Alison Brown</v>
      </c>
      <c r="BA520" s="48" t="str">
        <f>$AZ520&amp;COUNTIF($AZ520:$AZ$651,$AZ520)</f>
        <v>Alison Brown1</v>
      </c>
      <c r="BB520" s="68" t="e">
        <f>IF(INDEX('AAYME 2021_List'!$B$3:$B$311,MATCH($A520,'AAYME 2021_List'!$A$3:$A$311,0))="Yes","Yes","No")</f>
        <v>#N/A</v>
      </c>
      <c r="BC520" s="8" t="s">
        <v>2131</v>
      </c>
    </row>
    <row r="521" spans="1:55" x14ac:dyDescent="0.3">
      <c r="A521" s="48" t="str">
        <f>$AT521&amp;"-"&amp;UPPER(LEFT($D521,3))&amp;"-"&amp;UPPER(LEFT($C521,2))&amp;"-"&amp;$AU521</f>
        <v>0541-DAN-AM-0262</v>
      </c>
      <c r="B521" s="8">
        <v>541</v>
      </c>
      <c r="C521" s="8" t="s">
        <v>6614</v>
      </c>
      <c r="D521" s="8" t="s">
        <v>3989</v>
      </c>
      <c r="E521" s="8" t="s">
        <v>335</v>
      </c>
      <c r="F521" s="8" t="s">
        <v>170</v>
      </c>
      <c r="G521" s="8" t="s">
        <v>5178</v>
      </c>
      <c r="H521" s="8">
        <v>6625888819</v>
      </c>
      <c r="I521" s="8" t="s">
        <v>376</v>
      </c>
      <c r="J521" s="8" t="s">
        <v>978</v>
      </c>
      <c r="K521" s="8" t="s">
        <v>979</v>
      </c>
      <c r="L521" s="8" t="s">
        <v>6615</v>
      </c>
      <c r="M521" s="8" t="s">
        <v>694</v>
      </c>
      <c r="N521" s="8" t="s">
        <v>5178</v>
      </c>
      <c r="O521" s="8">
        <v>6625888819</v>
      </c>
      <c r="P521" s="8" t="s">
        <v>2112</v>
      </c>
      <c r="Q521" s="8" t="s">
        <v>394</v>
      </c>
      <c r="R521" s="8" t="s">
        <v>6616</v>
      </c>
      <c r="T521" s="8" t="s">
        <v>981</v>
      </c>
      <c r="U521" s="8" t="s">
        <v>981</v>
      </c>
      <c r="V521" s="8" t="s">
        <v>488</v>
      </c>
      <c r="W521" s="8">
        <v>38732</v>
      </c>
      <c r="X521" s="8" t="s">
        <v>348</v>
      </c>
      <c r="Y521" s="8" t="s">
        <v>190</v>
      </c>
      <c r="Z521" s="8" t="s">
        <v>2114</v>
      </c>
      <c r="AB521" s="8" t="s">
        <v>2115</v>
      </c>
      <c r="AE521" s="8" t="s">
        <v>48</v>
      </c>
      <c r="AF521" s="8" t="s">
        <v>6617</v>
      </c>
      <c r="AG521" s="8" t="s">
        <v>6618</v>
      </c>
      <c r="AH521" s="8" t="s">
        <v>6619</v>
      </c>
      <c r="AI521" s="8" t="s">
        <v>442</v>
      </c>
      <c r="AL521" s="48" t="str">
        <f>IF($U521="","",IF(RIGHT($U521,4)=", MS",INDEX(DropDowns!$G$4:$G$1251,MATCH(TRIM($U521),DropDowns!$F$4:$F$1251,0)),INDEX(DropDowns!$G$4:$G$1251,MATCH(TRIM($U521)&amp;", MS",DropDowns!$F$4:$F$1251,0))))</f>
        <v>Bolivar</v>
      </c>
      <c r="AM521" s="48" t="str">
        <f>IF(INDEX('AAYME 2021_List'!$A$3:$A$311,MATCH($A521,'AAYME 2021_List'!$A$3:$A$311,0))=$A521,INDEX('AAYME 2021_List'!$AC$3:$AC$311,MATCH($A521,'AAYME 2021_List'!$A$3:$A$311,0)),"")</f>
        <v>Bolivar</v>
      </c>
      <c r="AN521" s="48" t="str">
        <f t="shared" si="79"/>
        <v>Amelia|Daniels|coretta06@yahoo.com|9</v>
      </c>
      <c r="AO521" s="48" t="str">
        <f t="shared" si="80"/>
        <v>Amelia|Daniels|9</v>
      </c>
      <c r="AP521" s="48" t="str">
        <f>INDEX(Transcripts_2021!$V$2:$V$324,MATCH($AN521,Transcripts_2021!$V$2:$V$324,0))</f>
        <v>Amelia|Daniels|coretta06@yahoo.com|9</v>
      </c>
      <c r="AQ521" s="48" t="str">
        <f>INDEX(Transcripts_2021!$W$2:$W$324,MATCH($AO521,Transcripts_2021!$W$2:$W$324,0))</f>
        <v>Amelia|Daniels|9</v>
      </c>
      <c r="AR521" s="68" t="str">
        <f t="shared" si="81"/>
        <v>Yes</v>
      </c>
      <c r="AS521" s="68" t="str">
        <f t="shared" si="82"/>
        <v>Yes</v>
      </c>
      <c r="AT521" s="48" t="str">
        <f t="shared" si="77"/>
        <v>0541</v>
      </c>
      <c r="AU521" s="48" t="str">
        <f>INDEX(Transcripts_2021!$AC$2:$AC$324,MATCH($AO521,Transcripts_2021!$W$2:$W$324,0))</f>
        <v>0262</v>
      </c>
      <c r="AV521" s="68" t="str">
        <f t="shared" si="78"/>
        <v>Yes</v>
      </c>
      <c r="AW521" s="68" t="e">
        <f>IF(INDEX(DropDowns!$E$3:$E$336,MATCH("*"&amp;$AF521&amp;"*",$AF$2:$AF$651,0))="","",INDEX(DropDowns!$E$3:$E$336,MATCH("*"&amp;$AF521&amp;"*",$AF$2:$AF$651,0)))</f>
        <v>#REF!</v>
      </c>
      <c r="AX521" s="68" t="e">
        <f>IF(INDEX(DropDowns!$E$3:$E$336,MATCH("*"&amp;$AG521&amp;"*",$AG$2:$AG$651,0))="","",INDEX(DropDowns!$E$3:$E$336,MATCH("*"&amp;$AG521&amp;"*",$AG$2:$AG$651,0)))</f>
        <v>#REF!</v>
      </c>
      <c r="AY521" s="48" t="str">
        <f t="shared" si="83"/>
        <v>0541-DAN-AM-0262</v>
      </c>
      <c r="AZ521" s="48" t="str">
        <f t="shared" si="84"/>
        <v>Coretta Harris</v>
      </c>
      <c r="BA521" s="48" t="str">
        <f>$AZ521&amp;COUNTIF($AZ521:$AZ$651,$AZ521)</f>
        <v>Coretta Harris1</v>
      </c>
      <c r="BB521" s="68" t="str">
        <f>IF(INDEX('AAYME 2021_List'!$B$3:$B$311,MATCH($A521,'AAYME 2021_List'!$A$3:$A$311,0))="Yes","Yes","No")</f>
        <v>No</v>
      </c>
      <c r="BC521" s="48" t="str">
        <f>IF(INDEX('AAYME 2021_List'!$A$3:$A$311,MATCH($A521,'AAYME 2021_List'!$A$3:$A$311,0))=$A521,INDEX('AAYME 2021_List'!$C$3:$C$311,MATCH($A521,'AAYME 2021_List'!$A$3:$A$311,0)),"")</f>
        <v>05-Duplicate submission</v>
      </c>
    </row>
    <row r="522" spans="1:55" x14ac:dyDescent="0.3">
      <c r="A522" s="48"/>
      <c r="B522" s="8">
        <v>542</v>
      </c>
      <c r="C522" s="8" t="s">
        <v>6620</v>
      </c>
      <c r="D522" s="8" t="s">
        <v>6621</v>
      </c>
      <c r="E522" s="8" t="s">
        <v>335</v>
      </c>
      <c r="F522" s="8" t="s">
        <v>170</v>
      </c>
      <c r="G522" s="8" t="s">
        <v>6622</v>
      </c>
      <c r="H522" s="8">
        <v>2282296175</v>
      </c>
      <c r="I522" s="8" t="s">
        <v>340</v>
      </c>
      <c r="J522" s="8" t="s">
        <v>6623</v>
      </c>
      <c r="K522" s="8" t="s">
        <v>6624</v>
      </c>
      <c r="L522" s="8" t="s">
        <v>6625</v>
      </c>
      <c r="M522" s="8" t="s">
        <v>6621</v>
      </c>
      <c r="N522" s="8" t="s">
        <v>6622</v>
      </c>
      <c r="O522" s="8">
        <v>2282296175</v>
      </c>
      <c r="P522" s="8" t="s">
        <v>2159</v>
      </c>
      <c r="Q522" s="8" t="s">
        <v>43</v>
      </c>
      <c r="R522" s="8" t="s">
        <v>6626</v>
      </c>
      <c r="T522" s="8" t="s">
        <v>6627</v>
      </c>
      <c r="U522" s="8" t="s">
        <v>6627</v>
      </c>
      <c r="V522" s="8" t="s">
        <v>488</v>
      </c>
      <c r="W522" s="8">
        <v>39503</v>
      </c>
      <c r="X522" s="8" t="s">
        <v>348</v>
      </c>
      <c r="Y522" s="8" t="s">
        <v>208</v>
      </c>
      <c r="Z522" s="8" t="s">
        <v>2114</v>
      </c>
      <c r="AB522" s="8" t="s">
        <v>2115</v>
      </c>
      <c r="AE522" s="8" t="s">
        <v>50</v>
      </c>
      <c r="AF522" s="8" t="s">
        <v>6628</v>
      </c>
      <c r="AG522" s="8" t="s">
        <v>6629</v>
      </c>
      <c r="AI522" s="8" t="s">
        <v>369</v>
      </c>
      <c r="AL522" s="48" t="str">
        <f>IF($U522="","",IF(RIGHT($U522,4)=", MS",INDEX(DropDowns!$G$4:$G$1251,MATCH(TRIM($U522),DropDowns!$F$4:$F$1251,0)),INDEX(DropDowns!$G$4:$G$1251,MATCH(TRIM($U522)&amp;", MS",DropDowns!$F$4:$F$1251,0))))</f>
        <v>Harrison</v>
      </c>
      <c r="AM522" s="48" t="s">
        <v>2130</v>
      </c>
      <c r="AN522" s="48" t="str">
        <f t="shared" si="79"/>
        <v>Allana|Ozene|drena.ozene@yahoo.com|7</v>
      </c>
      <c r="AO522" s="48" t="str">
        <f t="shared" si="80"/>
        <v>Allana|Ozene|7</v>
      </c>
      <c r="AP522" s="48" t="e">
        <f>INDEX(Transcripts_2021!$V$2:$V$324,MATCH($AN522,Transcripts_2021!$V$2:$V$324,0))</f>
        <v>#N/A</v>
      </c>
      <c r="AQ522" s="48" t="e">
        <f>INDEX(Transcripts_2021!$W$2:$W$324,MATCH($AO522,Transcripts_2021!$W$2:$W$324,0))</f>
        <v>#N/A</v>
      </c>
      <c r="AR522" s="68" t="e">
        <f t="shared" si="81"/>
        <v>#N/A</v>
      </c>
      <c r="AS522" s="68" t="e">
        <f t="shared" si="82"/>
        <v>#N/A</v>
      </c>
      <c r="AT522" s="48" t="str">
        <f t="shared" si="77"/>
        <v>0542</v>
      </c>
      <c r="AU522" s="48" t="e">
        <f>INDEX(Transcripts_2021!$AC$2:$AC$324,MATCH($AO522,Transcripts_2021!$W$2:$W$324,0))</f>
        <v>#N/A</v>
      </c>
      <c r="AV522" s="68" t="str">
        <f t="shared" si="78"/>
        <v>Yes</v>
      </c>
      <c r="AW522" s="68" t="e">
        <f>IF(INDEX(DropDowns!$E$3:$E$336,MATCH("*"&amp;$AF522&amp;"*",$AF$2:$AF$651,0))="","",INDEX(DropDowns!$E$3:$E$336,MATCH("*"&amp;$AF522&amp;"*",$AF$2:$AF$651,0)))</f>
        <v>#REF!</v>
      </c>
      <c r="AX522" s="68" t="e">
        <f>IF(INDEX(DropDowns!$E$3:$E$336,MATCH("*"&amp;$AG522&amp;"*",$AG$2:$AG$651,0))="","",INDEX(DropDowns!$E$3:$E$336,MATCH("*"&amp;$AG522&amp;"*",$AG$2:$AG$651,0)))</f>
        <v>#REF!</v>
      </c>
      <c r="AY522" s="48" t="e">
        <f t="shared" si="83"/>
        <v>#N/A</v>
      </c>
      <c r="AZ522" s="48" t="str">
        <f t="shared" si="84"/>
        <v>Drena Ozene</v>
      </c>
      <c r="BA522" s="48" t="str">
        <f>$AZ522&amp;COUNTIF($AZ522:$AZ$651,$AZ522)</f>
        <v>Drena Ozene1</v>
      </c>
      <c r="BB522" s="68" t="e">
        <f>IF(INDEX('AAYME 2021_List'!$B$3:$B$311,MATCH($A522,'AAYME 2021_List'!$A$3:$A$311,0))="Yes","Yes","No")</f>
        <v>#N/A</v>
      </c>
      <c r="BC522" s="8" t="s">
        <v>2131</v>
      </c>
    </row>
    <row r="523" spans="1:55" x14ac:dyDescent="0.3">
      <c r="A523" s="48" t="str">
        <f>$AT523&amp;"-"&amp;UPPER(LEFT($D523,3))&amp;"-"&amp;UPPER(LEFT($C523,2))&amp;"-"&amp;$AU523</f>
        <v>0543-MCN-CA-0308</v>
      </c>
      <c r="B523" s="8">
        <v>543</v>
      </c>
      <c r="C523" s="8" t="s">
        <v>2693</v>
      </c>
      <c r="D523" s="8" t="s">
        <v>6630</v>
      </c>
      <c r="E523" s="8" t="s">
        <v>335</v>
      </c>
      <c r="F523" s="8" t="s">
        <v>169</v>
      </c>
      <c r="G523" s="8" t="s">
        <v>6631</v>
      </c>
      <c r="H523" s="8">
        <v>6015940833</v>
      </c>
      <c r="I523" s="8" t="s">
        <v>401</v>
      </c>
      <c r="J523" s="8" t="s">
        <v>6102</v>
      </c>
      <c r="K523" s="8" t="s">
        <v>245</v>
      </c>
      <c r="L523" s="8" t="s">
        <v>6632</v>
      </c>
      <c r="M523" s="8" t="s">
        <v>6630</v>
      </c>
      <c r="N523" s="8" t="s">
        <v>6633</v>
      </c>
      <c r="O523" s="8">
        <v>6012093320</v>
      </c>
      <c r="P523" s="8" t="s">
        <v>2159</v>
      </c>
      <c r="Q523" s="8" t="s">
        <v>43</v>
      </c>
      <c r="R523" s="8" t="s">
        <v>6634</v>
      </c>
      <c r="T523" s="8" t="s">
        <v>1305</v>
      </c>
      <c r="U523" s="8" t="s">
        <v>1305</v>
      </c>
      <c r="V523" s="8" t="s">
        <v>488</v>
      </c>
      <c r="W523" s="8">
        <v>39208</v>
      </c>
      <c r="X523" s="8" t="s">
        <v>348</v>
      </c>
      <c r="Y523" s="8" t="s">
        <v>245</v>
      </c>
      <c r="Z523" s="8" t="s">
        <v>2114</v>
      </c>
      <c r="AB523" s="8" t="s">
        <v>2115</v>
      </c>
      <c r="AE523" s="8" t="s">
        <v>48</v>
      </c>
      <c r="AF523" s="8" t="s">
        <v>6635</v>
      </c>
      <c r="AG523" s="8" t="s">
        <v>6636</v>
      </c>
      <c r="AI523" s="8" t="s">
        <v>720</v>
      </c>
      <c r="AK523" s="8" t="s">
        <v>6637</v>
      </c>
      <c r="AL523" s="48" t="str">
        <f>IF($U523="","",IF(RIGHT($U523,4)=", MS",INDEX(DropDowns!$G$4:$G$1251,MATCH(TRIM($U523),DropDowns!$F$4:$F$1251,0)),INDEX(DropDowns!$G$4:$G$1251,MATCH(TRIM($U523)&amp;", MS",DropDowns!$F$4:$F$1251,0))))</f>
        <v>Rankin</v>
      </c>
      <c r="AM523" s="48" t="str">
        <f>IF(INDEX('AAYME 2021_List'!$A$3:$A$311,MATCH($A523,'AAYME 2021_List'!$A$3:$A$311,0))=$A523,INDEX('AAYME 2021_List'!$AC$3:$AC$311,MATCH($A523,'AAYME 2021_List'!$A$3:$A$311,0)),"")</f>
        <v>Rankin</v>
      </c>
      <c r="AN523" s="48" t="str">
        <f t="shared" si="79"/>
        <v>Cameron|McNair|cem7441@students.rcsd.ms|8</v>
      </c>
      <c r="AO523" s="48" t="str">
        <f t="shared" si="80"/>
        <v>Cameron|McNair|8</v>
      </c>
      <c r="AP523" s="48" t="e">
        <f>INDEX(Transcripts_2021!$V$2:$V$324,MATCH($AN523,Transcripts_2021!$V$2:$V$324,0))</f>
        <v>#N/A</v>
      </c>
      <c r="AQ523" s="48" t="str">
        <f>INDEX(Transcripts_2021!$W$2:$W$324,MATCH($AO523,Transcripts_2021!$W$2:$W$324,0))</f>
        <v>Cameron|McNair|8</v>
      </c>
      <c r="AR523" s="68" t="e">
        <f t="shared" si="81"/>
        <v>#N/A</v>
      </c>
      <c r="AS523" s="68" t="str">
        <f t="shared" si="82"/>
        <v>Yes</v>
      </c>
      <c r="AT523" s="48" t="str">
        <f t="shared" si="77"/>
        <v>0543</v>
      </c>
      <c r="AU523" s="48" t="str">
        <f>INDEX(Transcripts_2021!$AC$2:$AC$324,MATCH($AO523,Transcripts_2021!$W$2:$W$324,0))</f>
        <v>0308</v>
      </c>
      <c r="AV523" s="68" t="str">
        <f t="shared" si="78"/>
        <v>Yes</v>
      </c>
      <c r="AW523" s="68" t="e">
        <f>IF(INDEX(DropDowns!$E$3:$E$336,MATCH("*"&amp;$AF523&amp;"*",$AF$2:$AF$651,0))="","",INDEX(DropDowns!$E$3:$E$336,MATCH("*"&amp;$AF523&amp;"*",$AF$2:$AF$651,0)))</f>
        <v>#REF!</v>
      </c>
      <c r="AX523" s="68" t="e">
        <f>IF(INDEX(DropDowns!$E$3:$E$336,MATCH("*"&amp;$AG523&amp;"*",$AG$2:$AG$651,0))="","",INDEX(DropDowns!$E$3:$E$336,MATCH("*"&amp;$AG523&amp;"*",$AG$2:$AG$651,0)))</f>
        <v>#REF!</v>
      </c>
      <c r="AY523" s="48" t="str">
        <f t="shared" si="83"/>
        <v>0543-MCN-CA-0308</v>
      </c>
      <c r="AZ523" s="48" t="str">
        <f t="shared" si="84"/>
        <v>Magen McNair</v>
      </c>
      <c r="BA523" s="48" t="str">
        <f>$AZ523&amp;COUNTIF($AZ523:$AZ$651,$AZ523)</f>
        <v>Magen McNair2</v>
      </c>
      <c r="BB523" s="68" t="str">
        <f>IF(INDEX('AAYME 2021_List'!$B$3:$B$311,MATCH($A523,'AAYME 2021_List'!$A$3:$A$311,0))="Yes","Yes","No")</f>
        <v>Yes</v>
      </c>
      <c r="BC523" s="48" t="str">
        <f>IF(INDEX('AAYME 2021_List'!$A$3:$A$311,MATCH($A523,'AAYME 2021_List'!$A$3:$A$311,0))=$A523,INDEX('AAYME 2021_List'!$C$3:$C$311,MATCH($A523,'AAYME 2021_List'!$A$3:$A$311,0)),"")</f>
        <v>06-Finalist</v>
      </c>
    </row>
    <row r="524" spans="1:55" x14ac:dyDescent="0.3">
      <c r="A524" s="48" t="str">
        <f>$AT524&amp;"-"&amp;UPPER(LEFT($D524,3))&amp;"-"&amp;UPPER(LEFT($C524,2))&amp;"-"&amp;$AU524</f>
        <v>0544-SPE-TA-0319</v>
      </c>
      <c r="B524" s="8">
        <v>544</v>
      </c>
      <c r="C524" s="8" t="s">
        <v>6286</v>
      </c>
      <c r="D524" s="8" t="s">
        <v>6638</v>
      </c>
      <c r="E524" s="8" t="s">
        <v>335</v>
      </c>
      <c r="F524" s="8" t="s">
        <v>170</v>
      </c>
      <c r="G524" s="8" t="s">
        <v>6639</v>
      </c>
      <c r="I524" s="8" t="s">
        <v>340</v>
      </c>
      <c r="J524" s="8" t="s">
        <v>6640</v>
      </c>
      <c r="K524" s="8" t="s">
        <v>245</v>
      </c>
      <c r="L524" s="8" t="s">
        <v>6632</v>
      </c>
      <c r="M524" s="8" t="s">
        <v>6630</v>
      </c>
      <c r="N524" s="8" t="s">
        <v>6633</v>
      </c>
      <c r="O524" s="8">
        <v>6012093320</v>
      </c>
      <c r="P524" s="8" t="s">
        <v>2159</v>
      </c>
      <c r="Q524" s="8" t="s">
        <v>43</v>
      </c>
      <c r="R524" s="8" t="s">
        <v>6634</v>
      </c>
      <c r="T524" s="8" t="s">
        <v>1305</v>
      </c>
      <c r="U524" s="8" t="s">
        <v>1305</v>
      </c>
      <c r="V524" s="8" t="s">
        <v>488</v>
      </c>
      <c r="W524" s="8">
        <v>39208</v>
      </c>
      <c r="X524" s="8" t="s">
        <v>348</v>
      </c>
      <c r="Y524" s="8" t="s">
        <v>245</v>
      </c>
      <c r="Z524" s="8" t="s">
        <v>2114</v>
      </c>
      <c r="AB524" s="8" t="s">
        <v>2115</v>
      </c>
      <c r="AE524" s="8" t="s">
        <v>48</v>
      </c>
      <c r="AF524" s="8" t="s">
        <v>6641</v>
      </c>
      <c r="AG524" s="8" t="s">
        <v>6642</v>
      </c>
      <c r="AH524" s="8" t="s">
        <v>6643</v>
      </c>
      <c r="AI524" s="8" t="s">
        <v>720</v>
      </c>
      <c r="AK524" s="8" t="s">
        <v>6644</v>
      </c>
      <c r="AL524" s="48" t="str">
        <f>IF($U524="","",IF(RIGHT($U524,4)=", MS",INDEX(DropDowns!$G$4:$G$1251,MATCH(TRIM($U524),DropDowns!$F$4:$F$1251,0)),INDEX(DropDowns!$G$4:$G$1251,MATCH(TRIM($U524)&amp;", MS",DropDowns!$F$4:$F$1251,0))))</f>
        <v>Rankin</v>
      </c>
      <c r="AM524" s="48" t="str">
        <f>IF(INDEX('AAYME 2021_List'!$A$3:$A$311,MATCH($A524,'AAYME 2021_List'!$A$3:$A$311,0))=$A524,INDEX('AAYME 2021_List'!$AC$3:$AC$311,MATCH($A524,'AAYME 2021_List'!$A$3:$A$311,0)),"")</f>
        <v>Rankin</v>
      </c>
      <c r="AN524" s="48" t="str">
        <f t="shared" si="79"/>
        <v>Tara|Spencer|tspencer007@icloud.com|7</v>
      </c>
      <c r="AO524" s="48" t="str">
        <f t="shared" si="80"/>
        <v>Tara|Spencer|7</v>
      </c>
      <c r="AP524" s="48" t="e">
        <f>INDEX(Transcripts_2021!$V$2:$V$324,MATCH($AN524,Transcripts_2021!$V$2:$V$324,0))</f>
        <v>#N/A</v>
      </c>
      <c r="AQ524" s="48" t="str">
        <f>INDEX(Transcripts_2021!$W$2:$W$324,MATCH($AO524,Transcripts_2021!$W$2:$W$324,0))</f>
        <v>Tara|Spencer|7</v>
      </c>
      <c r="AR524" s="68" t="e">
        <f t="shared" si="81"/>
        <v>#N/A</v>
      </c>
      <c r="AS524" s="68" t="str">
        <f t="shared" si="82"/>
        <v>Yes</v>
      </c>
      <c r="AT524" s="48" t="str">
        <f t="shared" si="77"/>
        <v>0544</v>
      </c>
      <c r="AU524" s="48" t="str">
        <f>INDEX(Transcripts_2021!$AC$2:$AC$324,MATCH($AO524,Transcripts_2021!$W$2:$W$324,0))</f>
        <v>0319</v>
      </c>
      <c r="AV524" s="68" t="str">
        <f t="shared" si="78"/>
        <v>Yes</v>
      </c>
      <c r="AW524" s="68" t="e">
        <f>IF(INDEX(DropDowns!$E$3:$E$336,MATCH("*"&amp;$AF524&amp;"*",$AF$2:$AF$651,0))="","",INDEX(DropDowns!$E$3:$E$336,MATCH("*"&amp;$AF524&amp;"*",$AF$2:$AF$651,0)))</f>
        <v>#REF!</v>
      </c>
      <c r="AX524" s="68" t="e">
        <f>IF(INDEX(DropDowns!$E$3:$E$336,MATCH("*"&amp;$AG524&amp;"*",$AG$2:$AG$651,0))="","",INDEX(DropDowns!$E$3:$E$336,MATCH("*"&amp;$AG524&amp;"*",$AG$2:$AG$651,0)))</f>
        <v>#REF!</v>
      </c>
      <c r="AY524" s="48" t="str">
        <f t="shared" si="83"/>
        <v>0544-SPE-TA-0319</v>
      </c>
      <c r="AZ524" s="48" t="str">
        <f t="shared" si="84"/>
        <v>Magen McNair</v>
      </c>
      <c r="BA524" s="48" t="str">
        <f>$AZ524&amp;COUNTIF($AZ524:$AZ$651,$AZ524)</f>
        <v>Magen McNair1</v>
      </c>
      <c r="BB524" s="68" t="str">
        <f>IF(INDEX('AAYME 2021_List'!$B$3:$B$311,MATCH($A524,'AAYME 2021_List'!$A$3:$A$311,0))="Yes","Yes","No")</f>
        <v>Yes</v>
      </c>
      <c r="BC524" s="48" t="str">
        <f>IF(INDEX('AAYME 2021_List'!$A$3:$A$311,MATCH($A524,'AAYME 2021_List'!$A$3:$A$311,0))=$A524,INDEX('AAYME 2021_List'!$C$3:$C$311,MATCH($A524,'AAYME 2021_List'!$A$3:$A$311,0)),"")</f>
        <v>06-Finalist</v>
      </c>
    </row>
    <row r="525" spans="1:55" x14ac:dyDescent="0.3">
      <c r="A525" s="48"/>
      <c r="B525" s="8">
        <v>545</v>
      </c>
      <c r="C525" s="8" t="s">
        <v>6645</v>
      </c>
      <c r="D525" s="8" t="s">
        <v>1498</v>
      </c>
      <c r="E525" s="8" t="s">
        <v>335</v>
      </c>
      <c r="F525" s="8" t="s">
        <v>170</v>
      </c>
      <c r="G525" s="8" t="s">
        <v>6646</v>
      </c>
      <c r="H525" s="8">
        <v>6625222746</v>
      </c>
      <c r="I525" s="8" t="s">
        <v>401</v>
      </c>
      <c r="J525" s="8" t="s">
        <v>6647</v>
      </c>
      <c r="K525" s="8" t="s">
        <v>6648</v>
      </c>
      <c r="L525" s="8" t="s">
        <v>6649</v>
      </c>
      <c r="M525" s="8" t="s">
        <v>6650</v>
      </c>
      <c r="N525" s="8" t="s">
        <v>6651</v>
      </c>
      <c r="O525" s="8">
        <v>4059772539</v>
      </c>
      <c r="P525" s="8" t="s">
        <v>441</v>
      </c>
      <c r="Q525" s="8" t="s">
        <v>43</v>
      </c>
      <c r="R525" s="8" t="s">
        <v>6652</v>
      </c>
      <c r="S525" s="8" t="s">
        <v>6653</v>
      </c>
      <c r="T525" s="8" t="s">
        <v>781</v>
      </c>
      <c r="U525" s="8" t="s">
        <v>781</v>
      </c>
      <c r="V525" s="8" t="s">
        <v>488</v>
      </c>
      <c r="W525" s="8" t="s">
        <v>488</v>
      </c>
      <c r="X525" s="8" t="s">
        <v>348</v>
      </c>
      <c r="Y525" s="8" t="s">
        <v>488</v>
      </c>
      <c r="AA525" s="8" t="s">
        <v>2200</v>
      </c>
      <c r="AC525" s="8" t="s">
        <v>2201</v>
      </c>
      <c r="AE525" s="8" t="s">
        <v>50</v>
      </c>
      <c r="AF525" s="8" t="s">
        <v>6654</v>
      </c>
      <c r="AI525" s="8" t="s">
        <v>442</v>
      </c>
      <c r="AJ525" s="8" t="s">
        <v>6647</v>
      </c>
      <c r="AL525" s="48" t="str">
        <f>IF($U525="","",IF(RIGHT($U525,4)=", MS",INDEX(DropDowns!$G$4:$G$1251,MATCH(TRIM($U525),DropDowns!$F$4:$F$1251,0)),INDEX(DropDowns!$G$4:$G$1251,MATCH(TRIM($U525)&amp;", MS",DropDowns!$F$4:$F$1251,0))))</f>
        <v>Washington</v>
      </c>
      <c r="AM525" s="48" t="s">
        <v>2130</v>
      </c>
      <c r="AN525" s="48" t="str">
        <f t="shared" si="79"/>
        <v>Raymia|Watkins|raymiawatkins088@gmail.com|8</v>
      </c>
      <c r="AO525" s="48" t="str">
        <f t="shared" si="80"/>
        <v>Raymia|Watkins|8</v>
      </c>
      <c r="AP525" s="48" t="e">
        <f>INDEX(Transcripts_2021!$V$2:$V$324,MATCH($AN525,Transcripts_2021!$V$2:$V$324,0))</f>
        <v>#N/A</v>
      </c>
      <c r="AQ525" s="48" t="e">
        <f>INDEX(Transcripts_2021!$W$2:$W$324,MATCH($AO525,Transcripts_2021!$W$2:$W$324,0))</f>
        <v>#N/A</v>
      </c>
      <c r="AR525" s="68" t="e">
        <f t="shared" si="81"/>
        <v>#N/A</v>
      </c>
      <c r="AS525" s="68" t="e">
        <f t="shared" si="82"/>
        <v>#N/A</v>
      </c>
      <c r="AT525" s="48" t="str">
        <f t="shared" si="77"/>
        <v>0545</v>
      </c>
      <c r="AU525" s="48" t="e">
        <f>INDEX(Transcripts_2021!$AC$2:$AC$324,MATCH($AO525,Transcripts_2021!$W$2:$W$324,0))</f>
        <v>#N/A</v>
      </c>
      <c r="AV525" s="68" t="str">
        <f t="shared" si="78"/>
        <v>No</v>
      </c>
      <c r="AW525" s="68" t="e">
        <f>IF(INDEX(DropDowns!$E$3:$E$336,MATCH("*"&amp;$AF525&amp;"*",$AF$2:$AF$651,0))="","",INDEX(DropDowns!$E$3:$E$336,MATCH("*"&amp;$AF525&amp;"*",$AF$2:$AF$651,0)))</f>
        <v>#REF!</v>
      </c>
      <c r="AX525" s="68" t="str">
        <f>IF(INDEX(DropDowns!$E$3:$E$336,MATCH("*"&amp;$AG525&amp;"*",$AG$2:$AG$651,0))="","",INDEX(DropDowns!$E$3:$E$336,MATCH("*"&amp;$AG525&amp;"*",$AG$2:$AG$651,0)))</f>
        <v>Acid</v>
      </c>
      <c r="AY525" s="48" t="e">
        <f t="shared" si="83"/>
        <v>#N/A</v>
      </c>
      <c r="AZ525" s="48" t="str">
        <f t="shared" si="84"/>
        <v>Josephine Kyser</v>
      </c>
      <c r="BA525" s="48" t="str">
        <f>$AZ525&amp;COUNTIF($AZ525:$AZ$651,$AZ525)</f>
        <v>Josephine Kyser1</v>
      </c>
      <c r="BB525" s="68" t="e">
        <f>IF(INDEX('AAYME 2021_List'!$B$3:$B$311,MATCH($A525,'AAYME 2021_List'!$A$3:$A$311,0))="Yes","Yes","No")</f>
        <v>#N/A</v>
      </c>
      <c r="BC525" s="8" t="s">
        <v>2131</v>
      </c>
    </row>
    <row r="526" spans="1:55" x14ac:dyDescent="0.3">
      <c r="A526" s="48"/>
      <c r="B526" s="8">
        <v>546</v>
      </c>
      <c r="C526" s="8" t="s">
        <v>4037</v>
      </c>
      <c r="D526" s="8" t="s">
        <v>3728</v>
      </c>
      <c r="E526" s="8" t="s">
        <v>335</v>
      </c>
      <c r="F526" s="8" t="s">
        <v>170</v>
      </c>
      <c r="G526" s="8" t="s">
        <v>6655</v>
      </c>
      <c r="H526" s="8">
        <v>6015966375</v>
      </c>
      <c r="I526" s="8" t="s">
        <v>340</v>
      </c>
      <c r="J526" s="8" t="s">
        <v>5645</v>
      </c>
      <c r="K526" s="8" t="s">
        <v>2251</v>
      </c>
      <c r="L526" s="8" t="s">
        <v>6656</v>
      </c>
      <c r="M526" s="8" t="s">
        <v>3728</v>
      </c>
      <c r="N526" s="8" t="s">
        <v>6657</v>
      </c>
      <c r="O526" s="8">
        <v>6018965108</v>
      </c>
      <c r="P526" s="8" t="s">
        <v>2112</v>
      </c>
      <c r="Q526" s="8" t="s">
        <v>45</v>
      </c>
      <c r="R526" s="8" t="s">
        <v>6658</v>
      </c>
      <c r="T526" s="8" t="s">
        <v>3100</v>
      </c>
      <c r="U526" s="8" t="s">
        <v>3100</v>
      </c>
      <c r="V526" s="8" t="s">
        <v>488</v>
      </c>
      <c r="W526" s="8">
        <v>39475</v>
      </c>
      <c r="X526" s="8" t="s">
        <v>348</v>
      </c>
      <c r="Y526" s="8" t="s">
        <v>221</v>
      </c>
      <c r="Z526" s="8" t="s">
        <v>2114</v>
      </c>
      <c r="AB526" s="8" t="s">
        <v>2115</v>
      </c>
      <c r="AE526" s="8" t="s">
        <v>50</v>
      </c>
      <c r="AF526" s="8" t="s">
        <v>6659</v>
      </c>
      <c r="AG526" s="8" t="s">
        <v>6660</v>
      </c>
      <c r="AI526" s="8" t="s">
        <v>2165</v>
      </c>
      <c r="AJ526" s="8" t="s">
        <v>6661</v>
      </c>
      <c r="AL526" s="48" t="str">
        <f>IF($U526="","",IF(RIGHT($U526,4)=", MS",INDEX(DropDowns!$G$4:$G$1251,MATCH(TRIM($U526),DropDowns!$F$4:$F$1251,0)),INDEX(DropDowns!$G$4:$G$1251,MATCH(TRIM($U526)&amp;", MS",DropDowns!$F$4:$F$1251,0))))</f>
        <v>Lamar</v>
      </c>
      <c r="AM526" s="48" t="s">
        <v>2130</v>
      </c>
      <c r="AN526" s="48" t="str">
        <f t="shared" si="79"/>
        <v>Alana|Taylor|alana.t.taylor2008@gmail.com|7</v>
      </c>
      <c r="AO526" s="48" t="str">
        <f t="shared" si="80"/>
        <v>Alana|Taylor|7</v>
      </c>
      <c r="AP526" s="48" t="e">
        <f>INDEX(Transcripts_2021!$V$2:$V$324,MATCH($AN526,Transcripts_2021!$V$2:$V$324,0))</f>
        <v>#N/A</v>
      </c>
      <c r="AQ526" s="48" t="e">
        <f>INDEX(Transcripts_2021!$W$2:$W$324,MATCH($AO526,Transcripts_2021!$W$2:$W$324,0))</f>
        <v>#N/A</v>
      </c>
      <c r="AR526" s="68" t="e">
        <f t="shared" si="81"/>
        <v>#N/A</v>
      </c>
      <c r="AS526" s="68" t="e">
        <f t="shared" si="82"/>
        <v>#N/A</v>
      </c>
      <c r="AT526" s="48" t="str">
        <f t="shared" si="77"/>
        <v>0546</v>
      </c>
      <c r="AU526" s="48" t="e">
        <f>INDEX(Transcripts_2021!$AC$2:$AC$324,MATCH($AO526,Transcripts_2021!$W$2:$W$324,0))</f>
        <v>#N/A</v>
      </c>
      <c r="AV526" s="68" t="str">
        <f t="shared" si="78"/>
        <v>Yes</v>
      </c>
      <c r="AW526" s="68" t="e">
        <f>IF(INDEX(DropDowns!$E$3:$E$336,MATCH("*"&amp;$AF526&amp;"*",$AF$2:$AF$651,0))="","",INDEX(DropDowns!$E$3:$E$336,MATCH("*"&amp;$AF526&amp;"*",$AF$2:$AF$651,0)))</f>
        <v>#REF!</v>
      </c>
      <c r="AX526" s="68" t="e">
        <f>IF(INDEX(DropDowns!$E$3:$E$336,MATCH("*"&amp;$AG526&amp;"*",$AG$2:$AG$651,0))="","",INDEX(DropDowns!$E$3:$E$336,MATCH("*"&amp;$AG526&amp;"*",$AG$2:$AG$651,0)))</f>
        <v>#REF!</v>
      </c>
      <c r="AY526" s="48" t="e">
        <f t="shared" si="83"/>
        <v>#N/A</v>
      </c>
      <c r="AZ526" s="48" t="str">
        <f t="shared" si="84"/>
        <v>Shakita Taylor</v>
      </c>
      <c r="BA526" s="48" t="str">
        <f>$AZ526&amp;COUNTIF($AZ526:$AZ$651,$AZ526)</f>
        <v>Shakita Taylor1</v>
      </c>
      <c r="BB526" s="68" t="e">
        <f>IF(INDEX('AAYME 2021_List'!$B$3:$B$311,MATCH($A526,'AAYME 2021_List'!$A$3:$A$311,0))="Yes","Yes","No")</f>
        <v>#N/A</v>
      </c>
      <c r="BC526" s="8" t="s">
        <v>2131</v>
      </c>
    </row>
    <row r="527" spans="1:55" x14ac:dyDescent="0.3">
      <c r="A527" s="48"/>
      <c r="B527" s="8">
        <v>547</v>
      </c>
      <c r="C527" s="8" t="s">
        <v>6662</v>
      </c>
      <c r="D527" s="8" t="s">
        <v>3780</v>
      </c>
      <c r="E527" s="8" t="s">
        <v>335</v>
      </c>
      <c r="F527" s="8" t="s">
        <v>169</v>
      </c>
      <c r="G527" s="8" t="s">
        <v>6663</v>
      </c>
      <c r="H527" s="8">
        <v>6628917091</v>
      </c>
      <c r="I527" s="8" t="s">
        <v>376</v>
      </c>
      <c r="J527" s="8" t="s">
        <v>4364</v>
      </c>
      <c r="L527" s="8" t="s">
        <v>3104</v>
      </c>
      <c r="M527" s="8" t="s">
        <v>1911</v>
      </c>
      <c r="N527" s="8" t="s">
        <v>6664</v>
      </c>
      <c r="O527" s="8">
        <v>6628917091</v>
      </c>
      <c r="P527" s="8" t="s">
        <v>2159</v>
      </c>
      <c r="Q527" s="8" t="s">
        <v>394</v>
      </c>
      <c r="R527" s="8" t="s">
        <v>6665</v>
      </c>
      <c r="S527" s="8" t="s">
        <v>6666</v>
      </c>
      <c r="T527" s="8" t="s">
        <v>4316</v>
      </c>
      <c r="U527" s="8" t="s">
        <v>4316</v>
      </c>
      <c r="V527" s="8" t="s">
        <v>488</v>
      </c>
      <c r="W527" s="8">
        <v>38860</v>
      </c>
      <c r="X527" s="8" t="s">
        <v>348</v>
      </c>
      <c r="Y527" s="8" t="s">
        <v>4317</v>
      </c>
      <c r="Z527" s="8" t="s">
        <v>2114</v>
      </c>
      <c r="AB527" s="8" t="s">
        <v>2115</v>
      </c>
      <c r="AE527" s="8" t="s">
        <v>48</v>
      </c>
      <c r="AF527" s="8" t="s">
        <v>6667</v>
      </c>
      <c r="AG527" s="8" t="s">
        <v>6668</v>
      </c>
      <c r="AH527" s="8" t="s">
        <v>6669</v>
      </c>
      <c r="AI527" s="8" t="s">
        <v>369</v>
      </c>
      <c r="AL527" s="48" t="str">
        <f>IF($U527="","",IF(RIGHT($U527,4)=", MS",INDEX(DropDowns!$G$4:$G$1251,MATCH(TRIM($U527),DropDowns!$F$4:$F$1251,0)),INDEX(DropDowns!$G$4:$G$1251,MATCH(TRIM($U527)&amp;", MS",DropDowns!$F$4:$F$1251,0))))</f>
        <v>Chickasaw</v>
      </c>
      <c r="AM527" s="48" t="s">
        <v>2130</v>
      </c>
      <c r="AN527" s="48" t="str">
        <f t="shared" si="79"/>
        <v>Damion|Collins|damioncollins05@gmail.com|9</v>
      </c>
      <c r="AO527" s="48" t="str">
        <f t="shared" si="80"/>
        <v>Damion|Collins|9</v>
      </c>
      <c r="AP527" s="48" t="e">
        <f>INDEX(Transcripts_2021!$V$2:$V$324,MATCH($AN527,Transcripts_2021!$V$2:$V$324,0))</f>
        <v>#N/A</v>
      </c>
      <c r="AQ527" s="48" t="e">
        <f>INDEX(Transcripts_2021!$W$2:$W$324,MATCH($AO527,Transcripts_2021!$W$2:$W$324,0))</f>
        <v>#N/A</v>
      </c>
      <c r="AR527" s="68" t="e">
        <f t="shared" si="81"/>
        <v>#N/A</v>
      </c>
      <c r="AS527" s="68" t="e">
        <f t="shared" si="82"/>
        <v>#N/A</v>
      </c>
      <c r="AT527" s="48" t="str">
        <f t="shared" ref="AT527:AT558" si="85">"0"&amp;TEXT($B527,0)</f>
        <v>0547</v>
      </c>
      <c r="AU527" s="48" t="e">
        <f>INDEX(Transcripts_2021!$AC$2:$AC$324,MATCH($AO527,Transcripts_2021!$W$2:$W$324,0))</f>
        <v>#N/A</v>
      </c>
      <c r="AV527" s="68" t="str">
        <f t="shared" si="78"/>
        <v>Yes</v>
      </c>
      <c r="AW527" s="68" t="e">
        <f>IF(INDEX(DropDowns!$E$3:$E$336,MATCH("*"&amp;$AF527&amp;"*",$AF$2:$AF$651,0))="","",INDEX(DropDowns!$E$3:$E$336,MATCH("*"&amp;$AF527&amp;"*",$AF$2:$AF$651,0)))</f>
        <v>#REF!</v>
      </c>
      <c r="AX527" s="68" t="e">
        <f>IF(INDEX(DropDowns!$E$3:$E$336,MATCH("*"&amp;$AG527&amp;"*",$AG$2:$AG$651,0))="","",INDEX(DropDowns!$E$3:$E$336,MATCH("*"&amp;$AG527&amp;"*",$AG$2:$AG$651,0)))</f>
        <v>#REF!</v>
      </c>
      <c r="AY527" s="48" t="e">
        <f t="shared" si="83"/>
        <v>#N/A</v>
      </c>
      <c r="AZ527" s="48" t="str">
        <f t="shared" si="84"/>
        <v>Nadia Hughes</v>
      </c>
      <c r="BA527" s="48" t="str">
        <f>$AZ527&amp;COUNTIF($AZ527:$AZ$651,$AZ527)</f>
        <v>Nadia Hughes1</v>
      </c>
      <c r="BB527" s="68" t="e">
        <f>IF(INDEX('AAYME 2021_List'!$B$3:$B$311,MATCH($A527,'AAYME 2021_List'!$A$3:$A$311,0))="Yes","Yes","No")</f>
        <v>#N/A</v>
      </c>
      <c r="BC527" s="8" t="s">
        <v>2131</v>
      </c>
    </row>
    <row r="528" spans="1:55" x14ac:dyDescent="0.3">
      <c r="A528" s="48" t="str">
        <f>$AT528&amp;"-"&amp;UPPER(LEFT($D528,3))&amp;"-"&amp;UPPER(LEFT($C528,2))&amp;"-"&amp;$AU528</f>
        <v>0548-DAV-JH-0038</v>
      </c>
      <c r="B528" s="8">
        <v>548</v>
      </c>
      <c r="C528" s="8" t="s">
        <v>6670</v>
      </c>
      <c r="D528" s="8" t="s">
        <v>1041</v>
      </c>
      <c r="E528" s="8" t="s">
        <v>335</v>
      </c>
      <c r="F528" s="8" t="s">
        <v>170</v>
      </c>
      <c r="I528" s="8" t="s">
        <v>376</v>
      </c>
      <c r="J528" s="8" t="s">
        <v>6671</v>
      </c>
      <c r="K528" s="8" t="s">
        <v>816</v>
      </c>
      <c r="L528" s="8" t="s">
        <v>6672</v>
      </c>
      <c r="M528" s="8" t="s">
        <v>1041</v>
      </c>
      <c r="N528" s="8" t="s">
        <v>6673</v>
      </c>
      <c r="O528" s="8">
        <v>9014943124</v>
      </c>
      <c r="P528" s="8" t="s">
        <v>2112</v>
      </c>
      <c r="Q528" s="8" t="s">
        <v>394</v>
      </c>
      <c r="R528" s="8" t="s">
        <v>6674</v>
      </c>
      <c r="T528" s="8" t="s">
        <v>816</v>
      </c>
      <c r="U528" s="8" t="s">
        <v>816</v>
      </c>
      <c r="V528" s="8" t="s">
        <v>488</v>
      </c>
      <c r="W528" s="8">
        <v>38635</v>
      </c>
      <c r="X528" s="8" t="s">
        <v>348</v>
      </c>
      <c r="Y528" s="8" t="s">
        <v>231</v>
      </c>
      <c r="Z528" s="8" t="s">
        <v>2114</v>
      </c>
      <c r="AB528" s="8" t="s">
        <v>2115</v>
      </c>
      <c r="AE528" s="8" t="s">
        <v>48</v>
      </c>
      <c r="AF528" s="8" t="s">
        <v>6675</v>
      </c>
      <c r="AI528" s="8" t="s">
        <v>459</v>
      </c>
      <c r="AL528" s="48" t="str">
        <f>IF($U528="","",IF(RIGHT($U528,4)=", MS",INDEX(DropDowns!$G$4:$G$1251,MATCH(TRIM($U528),DropDowns!$F$4:$F$1251,0)),INDEX(DropDowns!$G$4:$G$1251,MATCH(TRIM($U528)&amp;", MS",DropDowns!$F$4:$F$1251,0))))</f>
        <v>Marshall</v>
      </c>
      <c r="AM528" s="48" t="str">
        <f>IF(INDEX('AAYME 2021_List'!$A$3:$A$311,MATCH($A528,'AAYME 2021_List'!$A$3:$A$311,0))=$A528,INDEX('AAYME 2021_List'!$AC$3:$AC$311,MATCH($A528,'AAYME 2021_List'!$A$3:$A$311,0)),"")</f>
        <v>Marshall</v>
      </c>
      <c r="AN528" s="48" t="str">
        <f t="shared" si="79"/>
        <v>Jhaniya|Davis||9</v>
      </c>
      <c r="AO528" s="48" t="str">
        <f t="shared" si="80"/>
        <v>Jhaniya|Davis|9</v>
      </c>
      <c r="AP528" s="48" t="str">
        <f>INDEX(Transcripts_2021!$V$2:$V$324,MATCH($AN528,Transcripts_2021!$V$2:$V$324,0))</f>
        <v>Jhaniya|Davis||9</v>
      </c>
      <c r="AQ528" s="48" t="str">
        <f>INDEX(Transcripts_2021!$W$2:$W$324,MATCH($AO528,Transcripts_2021!$W$2:$W$324,0))</f>
        <v>Jhaniya|Davis|9</v>
      </c>
      <c r="AR528" s="68" t="str">
        <f t="shared" si="81"/>
        <v>Yes</v>
      </c>
      <c r="AS528" s="68" t="str">
        <f t="shared" si="82"/>
        <v>Yes</v>
      </c>
      <c r="AT528" s="48" t="str">
        <f t="shared" si="85"/>
        <v>0548</v>
      </c>
      <c r="AU528" s="48" t="str">
        <f>INDEX(Transcripts_2021!$AC$2:$AC$324,MATCH($AO528,Transcripts_2021!$W$2:$W$324,0))</f>
        <v>0038</v>
      </c>
      <c r="AV528" s="68" t="str">
        <f t="shared" si="78"/>
        <v>Yes</v>
      </c>
      <c r="AW528" s="68" t="e">
        <f>IF(INDEX(DropDowns!$E$3:$E$336,MATCH("*"&amp;$AF528&amp;"*",$AF$2:$AF$651,0))="","",INDEX(DropDowns!$E$3:$E$336,MATCH("*"&amp;$AF528&amp;"*",$AF$2:$AF$651,0)))</f>
        <v>#REF!</v>
      </c>
      <c r="AX528" s="68" t="str">
        <f>IF(INDEX(DropDowns!$E$3:$E$336,MATCH("*"&amp;$AG528&amp;"*",$AG$2:$AG$651,0))="","",INDEX(DropDowns!$E$3:$E$336,MATCH("*"&amp;$AG528&amp;"*",$AG$2:$AG$651,0)))</f>
        <v>Acid</v>
      </c>
      <c r="AY528" s="48" t="str">
        <f t="shared" si="83"/>
        <v>0548-DAV-JH-0038</v>
      </c>
      <c r="AZ528" s="48" t="str">
        <f t="shared" si="84"/>
        <v>Jon Davis</v>
      </c>
      <c r="BA528" s="48" t="str">
        <f>$AZ528&amp;COUNTIF($AZ528:$AZ$651,$AZ528)</f>
        <v>Jon Davis1</v>
      </c>
      <c r="BB528" s="68" t="str">
        <f>IF(INDEX('AAYME 2021_List'!$B$3:$B$311,MATCH($A528,'AAYME 2021_List'!$A$3:$A$311,0))="Yes","Yes","No")</f>
        <v>Yes</v>
      </c>
      <c r="BC528" s="48" t="str">
        <f>IF(INDEX('AAYME 2021_List'!$A$3:$A$311,MATCH($A528,'AAYME 2021_List'!$A$3:$A$311,0))=$A528,INDEX('AAYME 2021_List'!$C$3:$C$311,MATCH($A528,'AAYME 2021_List'!$A$3:$A$311,0)),"")</f>
        <v>00-Priority Representation</v>
      </c>
    </row>
    <row r="529" spans="1:55" x14ac:dyDescent="0.3">
      <c r="A529" s="48"/>
      <c r="B529" s="8">
        <v>549</v>
      </c>
      <c r="C529" s="8" t="s">
        <v>6676</v>
      </c>
      <c r="D529" s="8" t="s">
        <v>736</v>
      </c>
      <c r="E529" s="8" t="s">
        <v>335</v>
      </c>
      <c r="F529" s="8" t="s">
        <v>170</v>
      </c>
      <c r="G529" s="8" t="s">
        <v>6677</v>
      </c>
      <c r="H529" s="8">
        <v>6628209064</v>
      </c>
      <c r="I529" s="8" t="s">
        <v>401</v>
      </c>
      <c r="J529" s="8" t="s">
        <v>6678</v>
      </c>
      <c r="K529" s="8" t="s">
        <v>6679</v>
      </c>
      <c r="L529" s="8" t="s">
        <v>6680</v>
      </c>
      <c r="M529" s="8" t="s">
        <v>6681</v>
      </c>
      <c r="N529" s="8" t="s">
        <v>6682</v>
      </c>
      <c r="O529" s="8">
        <v>6628202363</v>
      </c>
      <c r="P529" s="8" t="s">
        <v>2159</v>
      </c>
      <c r="Q529" s="8" t="s">
        <v>394</v>
      </c>
      <c r="R529" s="8" t="s">
        <v>6683</v>
      </c>
      <c r="T529" s="8" t="s">
        <v>1991</v>
      </c>
      <c r="U529" s="8" t="s">
        <v>1991</v>
      </c>
      <c r="V529" s="8" t="s">
        <v>488</v>
      </c>
      <c r="W529" s="8">
        <v>38701</v>
      </c>
      <c r="X529" s="8" t="s">
        <v>348</v>
      </c>
      <c r="Y529" s="8" t="s">
        <v>2139</v>
      </c>
      <c r="Z529" s="8" t="s">
        <v>2114</v>
      </c>
      <c r="AE529" s="8" t="s">
        <v>49</v>
      </c>
      <c r="AF529" s="8" t="s">
        <v>6684</v>
      </c>
      <c r="AH529" s="8" t="s">
        <v>533</v>
      </c>
      <c r="AI529" s="8" t="s">
        <v>928</v>
      </c>
      <c r="AK529" s="8" t="s">
        <v>533</v>
      </c>
      <c r="AL529" s="48" t="str">
        <f>IF($U529="","",IF(RIGHT($U529,4)=", MS",INDEX(DropDowns!$G$4:$G$1251,MATCH(TRIM($U529),DropDowns!$F$4:$F$1251,0)),INDEX(DropDowns!$G$4:$G$1251,MATCH(TRIM($U529)&amp;", MS",DropDowns!$F$4:$F$1251,0))))</f>
        <v>Washington</v>
      </c>
      <c r="AM529" s="48" t="s">
        <v>2130</v>
      </c>
      <c r="AN529" s="48" t="str">
        <f t="shared" si="79"/>
        <v>Schyla|Johnson|scjohnsob@lelandk12.org|8</v>
      </c>
      <c r="AO529" s="48" t="str">
        <f t="shared" si="80"/>
        <v>Schyla|Johnson|8</v>
      </c>
      <c r="AP529" s="48" t="e">
        <f>INDEX(Transcripts_2021!$V$2:$V$324,MATCH($AN529,Transcripts_2021!$V$2:$V$324,0))</f>
        <v>#N/A</v>
      </c>
      <c r="AQ529" s="48" t="e">
        <f>INDEX(Transcripts_2021!$W$2:$W$324,MATCH($AO529,Transcripts_2021!$W$2:$W$324,0))</f>
        <v>#N/A</v>
      </c>
      <c r="AR529" s="68" t="e">
        <f t="shared" si="81"/>
        <v>#N/A</v>
      </c>
      <c r="AS529" s="68" t="e">
        <f t="shared" si="82"/>
        <v>#N/A</v>
      </c>
      <c r="AT529" s="48" t="str">
        <f t="shared" si="85"/>
        <v>0549</v>
      </c>
      <c r="AU529" s="48" t="e">
        <f>INDEX(Transcripts_2021!$AC$2:$AC$324,MATCH($AO529,Transcripts_2021!$W$2:$W$324,0))</f>
        <v>#N/A</v>
      </c>
      <c r="AV529" s="68" t="str">
        <f t="shared" si="78"/>
        <v>Yes</v>
      </c>
      <c r="AW529" s="68" t="e">
        <f>IF(INDEX(DropDowns!$E$3:$E$336,MATCH("*"&amp;$AF529&amp;"*",$AF$2:$AF$651,0))="","",INDEX(DropDowns!$E$3:$E$336,MATCH("*"&amp;$AF529&amp;"*",$AF$2:$AF$651,0)))</f>
        <v>#VALUE!</v>
      </c>
      <c r="AX529" s="68" t="str">
        <f>IF(INDEX(DropDowns!$E$3:$E$336,MATCH("*"&amp;$AG529&amp;"*",$AG$2:$AG$651,0))="","",INDEX(DropDowns!$E$3:$E$336,MATCH("*"&amp;$AG529&amp;"*",$AG$2:$AG$651,0)))</f>
        <v>Acid</v>
      </c>
      <c r="AY529" s="48" t="e">
        <f t="shared" si="83"/>
        <v>#N/A</v>
      </c>
      <c r="AZ529" s="48" t="str">
        <f t="shared" si="84"/>
        <v>Sharde McClure</v>
      </c>
      <c r="BA529" s="48" t="str">
        <f>$AZ529&amp;COUNTIF($AZ529:$AZ$651,$AZ529)</f>
        <v>Sharde McClure1</v>
      </c>
      <c r="BB529" s="68" t="e">
        <f>IF(INDEX('AAYME 2021_List'!$B$3:$B$311,MATCH($A529,'AAYME 2021_List'!$A$3:$A$311,0))="Yes","Yes","No")</f>
        <v>#N/A</v>
      </c>
      <c r="BC529" s="8" t="s">
        <v>2131</v>
      </c>
    </row>
    <row r="530" spans="1:55" x14ac:dyDescent="0.3">
      <c r="A530" s="48"/>
      <c r="B530" s="8">
        <v>550</v>
      </c>
      <c r="C530" s="8" t="s">
        <v>2176</v>
      </c>
      <c r="D530" s="8" t="s">
        <v>5375</v>
      </c>
      <c r="E530" s="8" t="s">
        <v>335</v>
      </c>
      <c r="F530" s="8" t="s">
        <v>169</v>
      </c>
      <c r="H530" s="8">
        <v>5046160885</v>
      </c>
      <c r="I530" s="8" t="s">
        <v>340</v>
      </c>
      <c r="J530" s="8" t="s">
        <v>6685</v>
      </c>
      <c r="L530" s="8" t="s">
        <v>4115</v>
      </c>
      <c r="M530" s="8" t="s">
        <v>5375</v>
      </c>
      <c r="N530" s="8" t="s">
        <v>6686</v>
      </c>
      <c r="O530" s="8">
        <v>5046160885</v>
      </c>
      <c r="P530" s="8" t="s">
        <v>2112</v>
      </c>
      <c r="Q530" s="8" t="s">
        <v>394</v>
      </c>
      <c r="R530" s="8" t="s">
        <v>6687</v>
      </c>
      <c r="S530" s="8" t="s">
        <v>6688</v>
      </c>
      <c r="T530" s="8" t="s">
        <v>548</v>
      </c>
      <c r="U530" s="8" t="s">
        <v>548</v>
      </c>
      <c r="V530" s="8" t="s">
        <v>488</v>
      </c>
      <c r="W530" s="8">
        <v>39644</v>
      </c>
      <c r="X530" s="8" t="s">
        <v>348</v>
      </c>
      <c r="Y530" s="8" t="s">
        <v>239</v>
      </c>
      <c r="Z530" s="8" t="s">
        <v>2114</v>
      </c>
      <c r="AB530" s="8" t="s">
        <v>2115</v>
      </c>
      <c r="AE530" s="8" t="s">
        <v>48</v>
      </c>
      <c r="AF530" s="8" t="s">
        <v>6689</v>
      </c>
      <c r="AG530" s="8" t="s">
        <v>6690</v>
      </c>
      <c r="AI530" s="8" t="s">
        <v>442</v>
      </c>
      <c r="AK530" s="8" t="s">
        <v>6691</v>
      </c>
      <c r="AL530" s="48" t="str">
        <f>IF($U530="","",IF(RIGHT($U530,4)=", MS",INDEX(DropDowns!$G$4:$G$1251,MATCH(TRIM($U530),DropDowns!$F$4:$F$1251,0)),INDEX(DropDowns!$G$4:$G$1251,MATCH(TRIM($U530)&amp;", MS",DropDowns!$F$4:$F$1251,0))))</f>
        <v>Pearl River</v>
      </c>
      <c r="AM530" s="48" t="s">
        <v>2130</v>
      </c>
      <c r="AN530" s="48" t="str">
        <f t="shared" si="79"/>
        <v>Caleb|Brownlee||7</v>
      </c>
      <c r="AO530" s="48" t="str">
        <f t="shared" si="80"/>
        <v>Caleb|Brownlee|7</v>
      </c>
      <c r="AP530" s="48" t="e">
        <f>INDEX(Transcripts_2021!$V$2:$V$324,MATCH($AN530,Transcripts_2021!$V$2:$V$324,0))</f>
        <v>#N/A</v>
      </c>
      <c r="AQ530" s="48" t="e">
        <f>INDEX(Transcripts_2021!$W$2:$W$324,MATCH($AO530,Transcripts_2021!$W$2:$W$324,0))</f>
        <v>#N/A</v>
      </c>
      <c r="AR530" s="68" t="e">
        <f t="shared" si="81"/>
        <v>#N/A</v>
      </c>
      <c r="AS530" s="68" t="e">
        <f t="shared" si="82"/>
        <v>#N/A</v>
      </c>
      <c r="AT530" s="48" t="str">
        <f t="shared" si="85"/>
        <v>0550</v>
      </c>
      <c r="AU530" s="48" t="e">
        <f>INDEX(Transcripts_2021!$AC$2:$AC$324,MATCH($AO530,Transcripts_2021!$W$2:$W$324,0))</f>
        <v>#N/A</v>
      </c>
      <c r="AV530" s="68" t="str">
        <f t="shared" si="78"/>
        <v>Yes</v>
      </c>
      <c r="AW530" s="68" t="e">
        <f>IF(INDEX(DropDowns!$E$3:$E$336,MATCH("*"&amp;$AF530&amp;"*",$AF$2:$AF$651,0))="","",INDEX(DropDowns!$E$3:$E$336,MATCH("*"&amp;$AF530&amp;"*",$AF$2:$AF$651,0)))</f>
        <v>#VALUE!</v>
      </c>
      <c r="AX530" s="68" t="e">
        <f>IF(INDEX(DropDowns!$E$3:$E$336,MATCH("*"&amp;$AG530&amp;"*",$AG$2:$AG$651,0))="","",INDEX(DropDowns!$E$3:$E$336,MATCH("*"&amp;$AG530&amp;"*",$AG$2:$AG$651,0)))</f>
        <v>#VALUE!</v>
      </c>
      <c r="AY530" s="48" t="e">
        <f t="shared" si="83"/>
        <v>#N/A</v>
      </c>
      <c r="AZ530" s="48" t="str">
        <f t="shared" si="84"/>
        <v>Latasha Brownlee</v>
      </c>
      <c r="BA530" s="48" t="str">
        <f>$AZ530&amp;COUNTIF($AZ530:$AZ$651,$AZ530)</f>
        <v>Latasha Brownlee1</v>
      </c>
      <c r="BB530" s="68" t="e">
        <f>IF(INDEX('AAYME 2021_List'!$B$3:$B$311,MATCH($A530,'AAYME 2021_List'!$A$3:$A$311,0))="Yes","Yes","No")</f>
        <v>#N/A</v>
      </c>
      <c r="BC530" s="8" t="s">
        <v>2131</v>
      </c>
    </row>
    <row r="531" spans="1:55" x14ac:dyDescent="0.3">
      <c r="A531" s="48"/>
      <c r="B531" s="8">
        <v>551</v>
      </c>
      <c r="C531" s="8" t="s">
        <v>5693</v>
      </c>
      <c r="D531" s="8" t="s">
        <v>484</v>
      </c>
      <c r="E531" s="8" t="s">
        <v>335</v>
      </c>
      <c r="F531" s="8" t="s">
        <v>169</v>
      </c>
      <c r="I531" s="8" t="s">
        <v>401</v>
      </c>
      <c r="J531" s="8" t="s">
        <v>2389</v>
      </c>
      <c r="K531" s="8" t="s">
        <v>651</v>
      </c>
      <c r="L531" s="8" t="s">
        <v>6692</v>
      </c>
      <c r="M531" s="8" t="s">
        <v>484</v>
      </c>
      <c r="N531" s="8" t="s">
        <v>6693</v>
      </c>
      <c r="O531" s="8">
        <v>9859816797</v>
      </c>
      <c r="P531" s="8" t="s">
        <v>2112</v>
      </c>
      <c r="R531" s="8" t="s">
        <v>6694</v>
      </c>
      <c r="T531" s="8" t="s">
        <v>654</v>
      </c>
      <c r="U531" s="8" t="s">
        <v>654</v>
      </c>
      <c r="V531" s="8" t="s">
        <v>488</v>
      </c>
      <c r="W531" s="8">
        <v>38672</v>
      </c>
      <c r="X531" s="8" t="s">
        <v>348</v>
      </c>
      <c r="Y531" s="8" t="s">
        <v>2393</v>
      </c>
      <c r="Z531" s="8" t="s">
        <v>2114</v>
      </c>
      <c r="AB531" s="8" t="s">
        <v>2115</v>
      </c>
      <c r="AE531" s="8" t="s">
        <v>49</v>
      </c>
      <c r="AF531" s="8" t="s">
        <v>6695</v>
      </c>
      <c r="AH531" s="8" t="s">
        <v>6696</v>
      </c>
      <c r="AI531" s="8" t="s">
        <v>442</v>
      </c>
      <c r="AL531" s="48" t="str">
        <f>IF($U531="","",IF(RIGHT($U531,4)=", MS",INDEX(DropDowns!$G$4:$G$1251,MATCH(TRIM($U531),DropDowns!$F$4:$F$1251,0)),INDEX(DropDowns!$G$4:$G$1251,MATCH(TRIM($U531)&amp;", MS",DropDowns!$F$4:$F$1251,0))))</f>
        <v>DeSoto</v>
      </c>
      <c r="AM531" s="48" t="s">
        <v>2130</v>
      </c>
      <c r="AN531" s="48" t="str">
        <f t="shared" si="79"/>
        <v>Nicholas|Parker||8</v>
      </c>
      <c r="AO531" s="48" t="str">
        <f t="shared" si="80"/>
        <v>Nicholas|Parker|8</v>
      </c>
      <c r="AP531" s="48" t="e">
        <f>INDEX(Transcripts_2021!$V$2:$V$324,MATCH($AN531,Transcripts_2021!$V$2:$V$324,0))</f>
        <v>#N/A</v>
      </c>
      <c r="AQ531" s="48" t="e">
        <f>INDEX(Transcripts_2021!$W$2:$W$324,MATCH($AO531,Transcripts_2021!$W$2:$W$324,0))</f>
        <v>#N/A</v>
      </c>
      <c r="AR531" s="68" t="e">
        <f t="shared" si="81"/>
        <v>#N/A</v>
      </c>
      <c r="AS531" s="68" t="e">
        <f t="shared" si="82"/>
        <v>#N/A</v>
      </c>
      <c r="AT531" s="48" t="str">
        <f t="shared" si="85"/>
        <v>0551</v>
      </c>
      <c r="AU531" s="48" t="e">
        <f>INDEX(Transcripts_2021!$AC$2:$AC$324,MATCH($AO531,Transcripts_2021!$W$2:$W$324,0))</f>
        <v>#N/A</v>
      </c>
      <c r="AV531" s="68" t="str">
        <f t="shared" si="78"/>
        <v>Yes</v>
      </c>
      <c r="AW531" s="68" t="e">
        <f>IF(INDEX(DropDowns!$E$3:$E$336,MATCH("*"&amp;$AF531&amp;"*",$AF$2:$AF$651,0))="","",INDEX(DropDowns!$E$3:$E$336,MATCH("*"&amp;$AF531&amp;"*",$AF$2:$AF$651,0)))</f>
        <v>#VALUE!</v>
      </c>
      <c r="AX531" s="68" t="str">
        <f>IF(INDEX(DropDowns!$E$3:$E$336,MATCH("*"&amp;$AG531&amp;"*",$AG$2:$AG$651,0))="","",INDEX(DropDowns!$E$3:$E$336,MATCH("*"&amp;$AG531&amp;"*",$AG$2:$AG$651,0)))</f>
        <v>Acid</v>
      </c>
      <c r="AY531" s="48" t="e">
        <f t="shared" si="83"/>
        <v>#N/A</v>
      </c>
      <c r="AZ531" s="48" t="str">
        <f t="shared" si="84"/>
        <v>Sha Parker</v>
      </c>
      <c r="BA531" s="48" t="str">
        <f>$AZ531&amp;COUNTIF($AZ531:$AZ$651,$AZ531)</f>
        <v>Sha Parker1</v>
      </c>
      <c r="BB531" s="68" t="e">
        <f>IF(INDEX('AAYME 2021_List'!$B$3:$B$311,MATCH($A531,'AAYME 2021_List'!$A$3:$A$311,0))="Yes","Yes","No")</f>
        <v>#N/A</v>
      </c>
      <c r="BC531" s="8" t="s">
        <v>2131</v>
      </c>
    </row>
    <row r="532" spans="1:55" x14ac:dyDescent="0.3">
      <c r="A532" s="48"/>
      <c r="B532" s="8">
        <v>552</v>
      </c>
      <c r="C532" s="8" t="s">
        <v>6697</v>
      </c>
      <c r="D532" s="8" t="s">
        <v>6698</v>
      </c>
      <c r="E532" s="8" t="s">
        <v>335</v>
      </c>
      <c r="F532" s="8" t="s">
        <v>169</v>
      </c>
      <c r="G532" s="8" t="s">
        <v>6699</v>
      </c>
      <c r="H532" s="8">
        <v>6013038077</v>
      </c>
      <c r="I532" s="8" t="s">
        <v>376</v>
      </c>
      <c r="J532" s="8" t="s">
        <v>6700</v>
      </c>
      <c r="K532" s="8" t="s">
        <v>6701</v>
      </c>
      <c r="L532" s="8" t="s">
        <v>6697</v>
      </c>
      <c r="M532" s="8" t="s">
        <v>6702</v>
      </c>
      <c r="N532" s="8" t="s">
        <v>6703</v>
      </c>
      <c r="O532" s="8">
        <v>6013030895</v>
      </c>
      <c r="P532" s="8" t="s">
        <v>2112</v>
      </c>
      <c r="Q532" s="8" t="s">
        <v>45</v>
      </c>
      <c r="R532" s="8" t="s">
        <v>6704</v>
      </c>
      <c r="T532" s="8" t="s">
        <v>6705</v>
      </c>
      <c r="U532" s="8" t="s">
        <v>6705</v>
      </c>
      <c r="V532" s="8" t="s">
        <v>488</v>
      </c>
      <c r="W532" s="8">
        <v>39667</v>
      </c>
      <c r="X532" s="8" t="s">
        <v>348</v>
      </c>
      <c r="Y532" s="8" t="s">
        <v>6706</v>
      </c>
      <c r="Z532" s="8" t="s">
        <v>2114</v>
      </c>
      <c r="AB532" s="8" t="s">
        <v>2115</v>
      </c>
      <c r="AE532" s="8" t="s">
        <v>49</v>
      </c>
      <c r="AF532" s="8" t="s">
        <v>6707</v>
      </c>
      <c r="AI532" s="8" t="s">
        <v>442</v>
      </c>
      <c r="AK532" s="8" t="s">
        <v>6708</v>
      </c>
      <c r="AL532" s="48" t="str">
        <f>IF($U532="","",IF(RIGHT($U532,4)=", MS",INDEX(DropDowns!$G$4:$G$1251,MATCH(TRIM($U532),DropDowns!$F$4:$F$1251,0)),INDEX(DropDowns!$G$4:$G$1251,MATCH(TRIM($U532)&amp;", MS",DropDowns!$F$4:$F$1251,0))))</f>
        <v>Walthall</v>
      </c>
      <c r="AM532" s="48" t="s">
        <v>2130</v>
      </c>
      <c r="AN532" s="48" t="str">
        <f t="shared" si="79"/>
        <v>Zackery|Fortenberry Jr|zfortenberry06@gmail.com|9</v>
      </c>
      <c r="AO532" s="48" t="str">
        <f t="shared" si="80"/>
        <v>Zackery|Fortenberry Jr|9</v>
      </c>
      <c r="AP532" s="48" t="e">
        <f>INDEX(Transcripts_2021!$V$2:$V$324,MATCH($AN532,Transcripts_2021!$V$2:$V$324,0))</f>
        <v>#N/A</v>
      </c>
      <c r="AQ532" s="48" t="e">
        <f>INDEX(Transcripts_2021!$W$2:$W$324,MATCH($AO532,Transcripts_2021!$W$2:$W$324,0))</f>
        <v>#N/A</v>
      </c>
      <c r="AR532" s="68" t="e">
        <f t="shared" si="81"/>
        <v>#N/A</v>
      </c>
      <c r="AS532" s="68" t="e">
        <f t="shared" si="82"/>
        <v>#N/A</v>
      </c>
      <c r="AT532" s="48" t="str">
        <f t="shared" si="85"/>
        <v>0552</v>
      </c>
      <c r="AU532" s="48" t="e">
        <f>INDEX(Transcripts_2021!$AC$2:$AC$324,MATCH($AO532,Transcripts_2021!$W$2:$W$324,0))</f>
        <v>#N/A</v>
      </c>
      <c r="AV532" s="68" t="str">
        <f t="shared" si="78"/>
        <v>No</v>
      </c>
      <c r="AW532" s="68" t="e">
        <f>IF(INDEX(DropDowns!$E$3:$E$336,MATCH("*"&amp;$AF532&amp;"*",$AF$2:$AF$651,0))="","",INDEX(DropDowns!$E$3:$E$336,MATCH("*"&amp;$AF532&amp;"*",$AF$2:$AF$651,0)))</f>
        <v>#REF!</v>
      </c>
      <c r="AX532" s="68" t="str">
        <f>IF(INDEX(DropDowns!$E$3:$E$336,MATCH("*"&amp;$AG532&amp;"*",$AG$2:$AG$651,0))="","",INDEX(DropDowns!$E$3:$E$336,MATCH("*"&amp;$AG532&amp;"*",$AG$2:$AG$651,0)))</f>
        <v>Acid</v>
      </c>
      <c r="AY532" s="48" t="e">
        <f t="shared" si="83"/>
        <v>#N/A</v>
      </c>
      <c r="AZ532" s="48" t="str">
        <f t="shared" si="84"/>
        <v>Zackery Fortenberry</v>
      </c>
      <c r="BA532" s="48" t="str">
        <f>$AZ532&amp;COUNTIF($AZ532:$AZ$651,$AZ532)</f>
        <v>Zackery Fortenberry1</v>
      </c>
      <c r="BB532" s="68" t="e">
        <f>IF(INDEX('AAYME 2021_List'!$B$3:$B$311,MATCH($A532,'AAYME 2021_List'!$A$3:$A$311,0))="Yes","Yes","No")</f>
        <v>#N/A</v>
      </c>
      <c r="BC532" s="8" t="s">
        <v>2131</v>
      </c>
    </row>
    <row r="533" spans="1:55" x14ac:dyDescent="0.3">
      <c r="A533" s="48" t="str">
        <f>$AT533&amp;"-"&amp;UPPER(LEFT($D533,3))&amp;"-"&amp;UPPER(LEFT($C533,2))&amp;"-"&amp;$AU533</f>
        <v>0553-MAR-TR-0168</v>
      </c>
      <c r="B533" s="8">
        <v>553</v>
      </c>
      <c r="C533" s="8" t="s">
        <v>6110</v>
      </c>
      <c r="D533" s="8" t="s">
        <v>3751</v>
      </c>
      <c r="E533" s="8" t="s">
        <v>335</v>
      </c>
      <c r="F533" s="8" t="s">
        <v>170</v>
      </c>
      <c r="G533" s="8" t="s">
        <v>6709</v>
      </c>
      <c r="H533" s="8">
        <v>6624534682</v>
      </c>
      <c r="I533" s="8" t="s">
        <v>340</v>
      </c>
      <c r="J533" s="8" t="s">
        <v>6710</v>
      </c>
      <c r="K533" s="8" t="s">
        <v>6711</v>
      </c>
      <c r="L533" s="8" t="s">
        <v>6712</v>
      </c>
      <c r="M533" s="8" t="s">
        <v>3751</v>
      </c>
      <c r="N533" s="8" t="s">
        <v>6713</v>
      </c>
      <c r="O533" s="8">
        <v>6624534682</v>
      </c>
      <c r="P533" s="8" t="s">
        <v>2112</v>
      </c>
      <c r="Q533" s="8" t="s">
        <v>394</v>
      </c>
      <c r="R533" s="8" t="s">
        <v>6714</v>
      </c>
      <c r="T533" s="8" t="s">
        <v>831</v>
      </c>
      <c r="U533" s="8" t="s">
        <v>831</v>
      </c>
      <c r="V533" s="8" t="s">
        <v>488</v>
      </c>
      <c r="W533" s="8">
        <v>38930</v>
      </c>
      <c r="X533" s="8" t="s">
        <v>348</v>
      </c>
      <c r="Y533" s="8" t="s">
        <v>226</v>
      </c>
      <c r="Z533" s="8" t="s">
        <v>2114</v>
      </c>
      <c r="AB533" s="8" t="s">
        <v>2115</v>
      </c>
      <c r="AE533" s="8" t="s">
        <v>48</v>
      </c>
      <c r="AF533" s="8" t="s">
        <v>6715</v>
      </c>
      <c r="AG533" s="8" t="s">
        <v>6716</v>
      </c>
      <c r="AH533" s="8" t="s">
        <v>6717</v>
      </c>
      <c r="AI533" s="8" t="s">
        <v>369</v>
      </c>
      <c r="AL533" s="48" t="str">
        <f>IF($U533="","",IF(RIGHT($U533,4)=", MS",INDEX(DropDowns!$G$4:$G$1251,MATCH(TRIM($U533),DropDowns!$F$4:$F$1251,0)),INDEX(DropDowns!$G$4:$G$1251,MATCH(TRIM($U533)&amp;", MS",DropDowns!$F$4:$F$1251,0))))</f>
        <v>Leflore</v>
      </c>
      <c r="AM533" s="48" t="str">
        <f>IF(INDEX('AAYME 2021_List'!$A$3:$A$311,MATCH($A533,'AAYME 2021_List'!$A$3:$A$311,0))=$A533,INDEX('AAYME 2021_List'!$AC$3:$AC$311,MATCH($A533,'AAYME 2021_List'!$A$3:$A$311,0)),"")</f>
        <v>Leflore</v>
      </c>
      <c r="AN533" s="48" t="str">
        <f t="shared" si="79"/>
        <v>Trinity|Martin|001351287@glcsd.org|7</v>
      </c>
      <c r="AO533" s="48" t="str">
        <f t="shared" si="80"/>
        <v>Trinity|Martin|7</v>
      </c>
      <c r="AP533" s="48" t="str">
        <f>INDEX(Transcripts_2021!$V$2:$V$324,MATCH($AN533,Transcripts_2021!$V$2:$V$324,0))</f>
        <v>Trinity|Martin|001351287@glcsd.org|7</v>
      </c>
      <c r="AQ533" s="48" t="str">
        <f>INDEX(Transcripts_2021!$W$2:$W$324,MATCH($AO533,Transcripts_2021!$W$2:$W$324,0))</f>
        <v>Trinity|Martin|7</v>
      </c>
      <c r="AR533" s="68" t="str">
        <f t="shared" si="81"/>
        <v>Yes</v>
      </c>
      <c r="AS533" s="68" t="str">
        <f t="shared" si="82"/>
        <v>Yes</v>
      </c>
      <c r="AT533" s="48" t="str">
        <f t="shared" si="85"/>
        <v>0553</v>
      </c>
      <c r="AU533" s="48" t="str">
        <f>INDEX(Transcripts_2021!$AC$2:$AC$324,MATCH($AO533,Transcripts_2021!$W$2:$W$324,0))</f>
        <v>0168</v>
      </c>
      <c r="AV533" s="68" t="str">
        <f t="shared" si="78"/>
        <v>Yes</v>
      </c>
      <c r="AW533" s="68" t="e">
        <f>IF(INDEX(DropDowns!$E$3:$E$336,MATCH("*"&amp;$AF533&amp;"*",$AF$2:$AF$651,0))="","",INDEX(DropDowns!$E$3:$E$336,MATCH("*"&amp;$AF533&amp;"*",$AF$2:$AF$651,0)))</f>
        <v>#VALUE!</v>
      </c>
      <c r="AX533" s="68" t="e">
        <f>IF(INDEX(DropDowns!$E$3:$E$336,MATCH("*"&amp;$AG533&amp;"*",$AG$2:$AG$651,0))="","",INDEX(DropDowns!$E$3:$E$336,MATCH("*"&amp;$AG533&amp;"*",$AG$2:$AG$651,0)))</f>
        <v>#REF!</v>
      </c>
      <c r="AY533" s="48" t="str">
        <f t="shared" si="83"/>
        <v>0553-MAR-TR-0168</v>
      </c>
      <c r="AZ533" s="48" t="str">
        <f t="shared" si="84"/>
        <v>Alan Martin</v>
      </c>
      <c r="BA533" s="48" t="str">
        <f>$AZ533&amp;COUNTIF($AZ533:$AZ$651,$AZ533)</f>
        <v>Alan Martin1</v>
      </c>
      <c r="BB533" s="68" t="str">
        <f>IF(INDEX('AAYME 2021_List'!$B$3:$B$311,MATCH($A533,'AAYME 2021_List'!$A$3:$A$311,0))="Yes","Yes","No")</f>
        <v>Yes</v>
      </c>
      <c r="BC533" s="48" t="str">
        <f>IF(INDEX('AAYME 2021_List'!$A$3:$A$311,MATCH($A533,'AAYME 2021_List'!$A$3:$A$311,0))=$A533,INDEX('AAYME 2021_List'!$C$3:$C$311,MATCH($A533,'AAYME 2021_List'!$A$3:$A$311,0)),"")</f>
        <v>06-Finalist</v>
      </c>
    </row>
    <row r="534" spans="1:55" x14ac:dyDescent="0.3">
      <c r="A534" s="48" t="str">
        <f>$AT534&amp;"-"&amp;UPPER(LEFT($D534,3))&amp;"-"&amp;UPPER(LEFT($C534,2))&amp;"-"&amp;$AU534</f>
        <v>0554-BUF-NY-0090</v>
      </c>
      <c r="B534" s="8">
        <v>554</v>
      </c>
      <c r="C534" s="8" t="s">
        <v>6718</v>
      </c>
      <c r="D534" s="8" t="s">
        <v>1433</v>
      </c>
      <c r="E534" s="8" t="s">
        <v>335</v>
      </c>
      <c r="F534" s="8" t="s">
        <v>170</v>
      </c>
      <c r="G534" s="8" t="s">
        <v>6719</v>
      </c>
      <c r="H534" s="8">
        <v>6626166678</v>
      </c>
      <c r="I534" s="8" t="s">
        <v>401</v>
      </c>
      <c r="J534" s="8" t="s">
        <v>6720</v>
      </c>
      <c r="K534" s="8" t="s">
        <v>779</v>
      </c>
      <c r="L534" s="8" t="s">
        <v>6721</v>
      </c>
      <c r="M534" s="8" t="s">
        <v>2360</v>
      </c>
      <c r="N534" s="8" t="s">
        <v>6722</v>
      </c>
      <c r="O534" s="8">
        <v>9017079337</v>
      </c>
      <c r="P534" s="8" t="s">
        <v>2159</v>
      </c>
      <c r="Q534" s="8" t="s">
        <v>43</v>
      </c>
      <c r="R534" s="8" t="s">
        <v>6723</v>
      </c>
      <c r="T534" s="8" t="s">
        <v>781</v>
      </c>
      <c r="U534" s="8" t="s">
        <v>781</v>
      </c>
      <c r="V534" s="8" t="s">
        <v>488</v>
      </c>
      <c r="W534" s="8">
        <v>38701</v>
      </c>
      <c r="X534" s="8" t="s">
        <v>348</v>
      </c>
      <c r="Y534" s="8" t="s">
        <v>260</v>
      </c>
      <c r="AA534" s="8" t="s">
        <v>2200</v>
      </c>
      <c r="AC534" s="8" t="s">
        <v>2201</v>
      </c>
      <c r="AE534" s="8" t="s">
        <v>48</v>
      </c>
      <c r="AF534" s="8" t="s">
        <v>6724</v>
      </c>
      <c r="AG534" s="8" t="s">
        <v>6725</v>
      </c>
      <c r="AH534" s="8" t="s">
        <v>6726</v>
      </c>
      <c r="AI534" s="8" t="s">
        <v>2165</v>
      </c>
      <c r="AJ534" s="8" t="s">
        <v>6727</v>
      </c>
      <c r="AK534" s="8" t="s">
        <v>6728</v>
      </c>
      <c r="AL534" s="48" t="str">
        <f>IF($U534="","",IF(RIGHT($U534,4)=", MS",INDEX(DropDowns!$G$4:$G$1251,MATCH(TRIM($U534),DropDowns!$F$4:$F$1251,0)),INDEX(DropDowns!$G$4:$G$1251,MATCH(TRIM($U534)&amp;", MS",DropDowns!$F$4:$F$1251,0))))</f>
        <v>Washington</v>
      </c>
      <c r="AM534" s="48" t="str">
        <f>IF(INDEX('AAYME 2021_List'!$A$3:$A$311,MATCH($A534,'AAYME 2021_List'!$A$3:$A$311,0))=$A534,INDEX('AAYME 2021_List'!$AC$3:$AC$311,MATCH($A534,'AAYME 2021_List'!$A$3:$A$311,0)),"")</f>
        <v>Washington</v>
      </c>
      <c r="AN534" s="48" t="str">
        <f t="shared" si="79"/>
        <v>NyAsia|Buford|nbuford123@gmail.com|8</v>
      </c>
      <c r="AO534" s="48" t="str">
        <f t="shared" si="80"/>
        <v>NyAsia|Buford|8</v>
      </c>
      <c r="AP534" s="48" t="str">
        <f>INDEX(Transcripts_2021!$V$2:$V$324,MATCH($AN534,Transcripts_2021!$V$2:$V$324,0))</f>
        <v>NyAsia|Buford|nbuford123@gmail.com|8</v>
      </c>
      <c r="AQ534" s="48" t="str">
        <f>INDEX(Transcripts_2021!$W$2:$W$324,MATCH($AO534,Transcripts_2021!$W$2:$W$324,0))</f>
        <v>NyAsia|Buford|8</v>
      </c>
      <c r="AR534" s="68" t="str">
        <f t="shared" si="81"/>
        <v>Yes</v>
      </c>
      <c r="AS534" s="68" t="str">
        <f t="shared" si="82"/>
        <v>Yes</v>
      </c>
      <c r="AT534" s="48" t="str">
        <f t="shared" si="85"/>
        <v>0554</v>
      </c>
      <c r="AU534" s="48" t="str">
        <f>INDEX(Transcripts_2021!$AC$2:$AC$324,MATCH($AO534,Transcripts_2021!$W$2:$W$324,0))</f>
        <v>0090</v>
      </c>
      <c r="AV534" s="68" t="str">
        <f t="shared" si="78"/>
        <v>Yes</v>
      </c>
      <c r="AW534" s="68" t="e">
        <f>IF(INDEX(DropDowns!$E$3:$E$336,MATCH("*"&amp;$AF534&amp;"*",$AF$2:$AF$651,0))="","",INDEX(DropDowns!$E$3:$E$336,MATCH("*"&amp;$AF534&amp;"*",$AF$2:$AF$651,0)))</f>
        <v>#REF!</v>
      </c>
      <c r="AX534" s="68" t="e">
        <f>IF(INDEX(DropDowns!$E$3:$E$336,MATCH("*"&amp;$AG534&amp;"*",$AG$2:$AG$651,0))="","",INDEX(DropDowns!$E$3:$E$336,MATCH("*"&amp;$AG534&amp;"*",$AG$2:$AG$651,0)))</f>
        <v>#REF!</v>
      </c>
      <c r="AY534" s="48" t="str">
        <f t="shared" si="83"/>
        <v>0554-BUF-NY-0090</v>
      </c>
      <c r="AZ534" s="48" t="str">
        <f t="shared" si="84"/>
        <v>Catrina Norwood</v>
      </c>
      <c r="BA534" s="48" t="str">
        <f>$AZ534&amp;COUNTIF($AZ534:$AZ$651,$AZ534)</f>
        <v>Catrina Norwood1</v>
      </c>
      <c r="BB534" s="68" t="str">
        <f>IF(INDEX('AAYME 2021_List'!$B$3:$B$311,MATCH($A534,'AAYME 2021_List'!$A$3:$A$311,0))="Yes","Yes","No")</f>
        <v>No</v>
      </c>
      <c r="BC534" s="48" t="str">
        <f>IF(INDEX('AAYME 2021_List'!$A$3:$A$311,MATCH($A534,'AAYME 2021_List'!$A$3:$A$311,0))=$A534,INDEX('AAYME 2021_List'!$C$3:$C$311,MATCH($A534,'AAYME 2021_List'!$A$3:$A$311,0)),"")</f>
        <v>03-Missing/Invalid transcript info</v>
      </c>
    </row>
    <row r="535" spans="1:55" x14ac:dyDescent="0.3">
      <c r="A535" s="48" t="str">
        <f>$AT535&amp;"-"&amp;UPPER(LEFT($D535,3))&amp;"-"&amp;UPPER(LEFT($C535,2))&amp;"-"&amp;$AU535</f>
        <v>0555-BRA-TO-0056</v>
      </c>
      <c r="B535" s="8">
        <v>555</v>
      </c>
      <c r="C535" s="8" t="s">
        <v>6729</v>
      </c>
      <c r="D535" s="8" t="s">
        <v>1057</v>
      </c>
      <c r="E535" s="8" t="s">
        <v>335</v>
      </c>
      <c r="F535" s="8" t="s">
        <v>170</v>
      </c>
      <c r="G535" s="8" t="s">
        <v>6730</v>
      </c>
      <c r="H535" s="8">
        <v>6626319172</v>
      </c>
      <c r="I535" s="8" t="s">
        <v>376</v>
      </c>
      <c r="J535" s="8" t="s">
        <v>1615</v>
      </c>
      <c r="K535" s="8" t="s">
        <v>4324</v>
      </c>
      <c r="L535" s="8" t="s">
        <v>6731</v>
      </c>
      <c r="M535" s="8" t="s">
        <v>1057</v>
      </c>
      <c r="N535" s="8" t="s">
        <v>6732</v>
      </c>
      <c r="O535" s="8">
        <v>6626319439</v>
      </c>
      <c r="P535" s="8" t="s">
        <v>2112</v>
      </c>
      <c r="Q535" s="8" t="s">
        <v>394</v>
      </c>
      <c r="R535" s="8" t="s">
        <v>6733</v>
      </c>
      <c r="T535" s="8" t="s">
        <v>1618</v>
      </c>
      <c r="U535" s="8" t="s">
        <v>1618</v>
      </c>
      <c r="V535" s="8" t="s">
        <v>488</v>
      </c>
      <c r="W535" s="8">
        <v>39730</v>
      </c>
      <c r="X535" s="8" t="s">
        <v>348</v>
      </c>
      <c r="Y535" s="8" t="s">
        <v>232</v>
      </c>
      <c r="Z535" s="8" t="s">
        <v>2114</v>
      </c>
      <c r="AE535" s="8" t="s">
        <v>49</v>
      </c>
      <c r="AF535" s="8" t="s">
        <v>6734</v>
      </c>
      <c r="AG535" s="8" t="s">
        <v>6735</v>
      </c>
      <c r="AH535" s="8" t="s">
        <v>6736</v>
      </c>
      <c r="AI535" s="8" t="s">
        <v>369</v>
      </c>
      <c r="AL535" s="48" t="str">
        <f>IF($U535="","",IF(RIGHT($U535,4)=", MS",INDEX(DropDowns!$G$4:$G$1251,MATCH(TRIM($U535),DropDowns!$F$4:$F$1251,0)),INDEX(DropDowns!$G$4:$G$1251,MATCH(TRIM($U535)&amp;", MS",DropDowns!$F$4:$F$1251,0))))</f>
        <v>Monroe</v>
      </c>
      <c r="AM535" s="48" t="str">
        <f>IF(INDEX('AAYME 2021_List'!$A$3:$A$311,MATCH($A535,'AAYME 2021_List'!$A$3:$A$311,0))=$A535,INDEX('AAYME 2021_List'!$AC$3:$AC$311,MATCH($A535,'AAYME 2021_List'!$A$3:$A$311,0)),"")</f>
        <v>Monroe</v>
      </c>
      <c r="AN535" s="48" t="str">
        <f t="shared" si="79"/>
        <v>Toniya|Brandon|toniyabrandon@gmail.com|9</v>
      </c>
      <c r="AO535" s="48" t="str">
        <f t="shared" si="80"/>
        <v>Toniya|Brandon|9</v>
      </c>
      <c r="AP535" s="48" t="str">
        <f>INDEX(Transcripts_2021!$V$2:$V$324,MATCH($AN535,Transcripts_2021!$V$2:$V$324,0))</f>
        <v>Toniya|Brandon|toniyabrandon@gmail.com|9</v>
      </c>
      <c r="AQ535" s="48" t="str">
        <f>INDEX(Transcripts_2021!$W$2:$W$324,MATCH($AO535,Transcripts_2021!$W$2:$W$324,0))</f>
        <v>Toniya|Brandon|9</v>
      </c>
      <c r="AR535" s="68" t="str">
        <f t="shared" si="81"/>
        <v>Yes</v>
      </c>
      <c r="AS535" s="68" t="str">
        <f t="shared" si="82"/>
        <v>Yes</v>
      </c>
      <c r="AT535" s="48" t="str">
        <f t="shared" si="85"/>
        <v>0555</v>
      </c>
      <c r="AU535" s="48" t="str">
        <f>INDEX(Transcripts_2021!$AC$2:$AC$324,MATCH($AO535,Transcripts_2021!$W$2:$W$324,0))</f>
        <v>0056</v>
      </c>
      <c r="AV535" s="68" t="str">
        <f t="shared" si="78"/>
        <v>Yes</v>
      </c>
      <c r="AW535" s="68" t="e">
        <f>IF(INDEX(DropDowns!$E$3:$E$336,MATCH("*"&amp;$AF535&amp;"*",$AF$2:$AF$651,0))="","",INDEX(DropDowns!$E$3:$E$336,MATCH("*"&amp;$AF535&amp;"*",$AF$2:$AF$651,0)))</f>
        <v>#VALUE!</v>
      </c>
      <c r="AX535" s="68" t="e">
        <f>IF(INDEX(DropDowns!$E$3:$E$336,MATCH("*"&amp;$AG535&amp;"*",$AG$2:$AG$651,0))="","",INDEX(DropDowns!$E$3:$E$336,MATCH("*"&amp;$AG535&amp;"*",$AG$2:$AG$651,0)))</f>
        <v>#VALUE!</v>
      </c>
      <c r="AY535" s="48" t="str">
        <f t="shared" si="83"/>
        <v>0555-BRA-TO-0056</v>
      </c>
      <c r="AZ535" s="48" t="str">
        <f t="shared" si="84"/>
        <v>Bridgette Brandon</v>
      </c>
      <c r="BA535" s="48" t="str">
        <f>$AZ535&amp;COUNTIF($AZ535:$AZ$651,$AZ535)</f>
        <v>Bridgette Brandon1</v>
      </c>
      <c r="BB535" s="68" t="str">
        <f>IF(INDEX('AAYME 2021_List'!$B$3:$B$311,MATCH($A535,'AAYME 2021_List'!$A$3:$A$311,0))="Yes","Yes","No")</f>
        <v>Yes</v>
      </c>
      <c r="BC535" s="48" t="str">
        <f>IF(INDEX('AAYME 2021_List'!$A$3:$A$311,MATCH($A535,'AAYME 2021_List'!$A$3:$A$311,0))=$A535,INDEX('AAYME 2021_List'!$C$3:$C$311,MATCH($A535,'AAYME 2021_List'!$A$3:$A$311,0)),"")</f>
        <v>07-Alternate</v>
      </c>
    </row>
    <row r="536" spans="1:55" x14ac:dyDescent="0.3">
      <c r="A536" s="48" t="str">
        <f>$AT536&amp;"-"&amp;UPPER(LEFT($D536,3))&amp;"-"&amp;UPPER(LEFT($C536,2))&amp;"-"&amp;$AU536</f>
        <v>0556-KIN-NI-0109</v>
      </c>
      <c r="B536" s="8">
        <v>556</v>
      </c>
      <c r="C536" s="8" t="s">
        <v>656</v>
      </c>
      <c r="D536" s="8" t="s">
        <v>593</v>
      </c>
      <c r="E536" s="8" t="s">
        <v>335</v>
      </c>
      <c r="F536" s="8" t="s">
        <v>170</v>
      </c>
      <c r="G536" s="8" t="s">
        <v>6737</v>
      </c>
      <c r="H536" s="8">
        <v>6623526432</v>
      </c>
      <c r="I536" s="8" t="s">
        <v>376</v>
      </c>
      <c r="J536" s="8" t="s">
        <v>6738</v>
      </c>
      <c r="K536" s="8" t="s">
        <v>236</v>
      </c>
      <c r="L536" s="8" t="s">
        <v>6739</v>
      </c>
      <c r="M536" s="8" t="s">
        <v>6740</v>
      </c>
      <c r="N536" s="8" t="s">
        <v>6741</v>
      </c>
      <c r="O536" s="8">
        <v>6624250515</v>
      </c>
      <c r="P536" s="8" t="s">
        <v>2112</v>
      </c>
      <c r="Q536" s="8" t="s">
        <v>394</v>
      </c>
      <c r="R536" s="8" t="s">
        <v>6742</v>
      </c>
      <c r="T536" s="8" t="s">
        <v>3202</v>
      </c>
      <c r="U536" s="8" t="s">
        <v>3202</v>
      </c>
      <c r="V536" s="8" t="s">
        <v>488</v>
      </c>
      <c r="W536" s="8">
        <v>39341</v>
      </c>
      <c r="X536" s="8" t="s">
        <v>348</v>
      </c>
      <c r="Y536" s="8" t="s">
        <v>3203</v>
      </c>
      <c r="AD536" s="8" t="s">
        <v>2252</v>
      </c>
      <c r="AE536" s="8" t="s">
        <v>49</v>
      </c>
      <c r="AF536" s="8" t="s">
        <v>6743</v>
      </c>
      <c r="AG536" s="8" t="s">
        <v>6744</v>
      </c>
      <c r="AI536" s="8" t="s">
        <v>2165</v>
      </c>
      <c r="AJ536" s="8" t="s">
        <v>6745</v>
      </c>
      <c r="AL536" s="48" t="str">
        <f>IF($U536="","",IF(RIGHT($U536,4)=", MS",INDEX(DropDowns!$G$4:$G$1251,MATCH(TRIM($U536),DropDowns!$F$4:$F$1251,0)),INDEX(DropDowns!$G$4:$G$1251,MATCH(TRIM($U536)&amp;", MS",DropDowns!$F$4:$F$1251,0))))</f>
        <v>Noxubee</v>
      </c>
      <c r="AM536" s="48" t="str">
        <f>IF(INDEX('AAYME 2021_List'!$A$3:$A$311,MATCH($A536,'AAYME 2021_List'!$A$3:$A$311,0))=$A536,INDEX('AAYME 2021_List'!$AC$3:$AC$311,MATCH($A536,'AAYME 2021_List'!$A$3:$A$311,0)),"")</f>
        <v>Noxubee</v>
      </c>
      <c r="AN536" s="48" t="str">
        <f t="shared" si="79"/>
        <v>Nicole|King|NKING091905@gmail.com|9</v>
      </c>
      <c r="AO536" s="48" t="str">
        <f t="shared" si="80"/>
        <v>Nicole|King|9</v>
      </c>
      <c r="AP536" s="48" t="str">
        <f>INDEX(Transcripts_2021!$V$2:$V$324,MATCH($AN536,Transcripts_2021!$V$2:$V$324,0))</f>
        <v>Nicole|King|NKING091905@gmail.com|9</v>
      </c>
      <c r="AQ536" s="48" t="str">
        <f>INDEX(Transcripts_2021!$W$2:$W$324,MATCH($AO536,Transcripts_2021!$W$2:$W$324,0))</f>
        <v>Nicole|King|9</v>
      </c>
      <c r="AR536" s="68" t="str">
        <f t="shared" si="81"/>
        <v>Yes</v>
      </c>
      <c r="AS536" s="68" t="str">
        <f t="shared" si="82"/>
        <v>Yes</v>
      </c>
      <c r="AT536" s="48" t="str">
        <f t="shared" si="85"/>
        <v>0556</v>
      </c>
      <c r="AU536" s="48" t="str">
        <f>INDEX(Transcripts_2021!$AC$2:$AC$324,MATCH($AO536,Transcripts_2021!$W$2:$W$324,0))</f>
        <v>0109</v>
      </c>
      <c r="AV536" s="68" t="str">
        <f t="shared" si="78"/>
        <v>Yes</v>
      </c>
      <c r="AW536" s="68" t="e">
        <f>IF(INDEX(DropDowns!$E$3:$E$336,MATCH("*"&amp;$AF536&amp;"*",$AF$2:$AF$651,0))="","",INDEX(DropDowns!$E$3:$E$336,MATCH("*"&amp;$AF536&amp;"*",$AF$2:$AF$651,0)))</f>
        <v>#VALUE!</v>
      </c>
      <c r="AX536" s="68" t="e">
        <f>IF(INDEX(DropDowns!$E$3:$E$336,MATCH("*"&amp;$AG536&amp;"*",$AG$2:$AG$651,0))="","",INDEX(DropDowns!$E$3:$E$336,MATCH("*"&amp;$AG536&amp;"*",$AG$2:$AG$651,0)))</f>
        <v>#REF!</v>
      </c>
      <c r="AY536" s="48" t="str">
        <f t="shared" si="83"/>
        <v>0556-KIN-NI-0109</v>
      </c>
      <c r="AZ536" s="48" t="str">
        <f t="shared" si="84"/>
        <v>Annie Anthony-Brooks</v>
      </c>
      <c r="BA536" s="48" t="str">
        <f>$AZ536&amp;COUNTIF($AZ536:$AZ$651,$AZ536)</f>
        <v>Annie Anthony-Brooks1</v>
      </c>
      <c r="BB536" s="68" t="str">
        <f>IF(INDEX('AAYME 2021_List'!$B$3:$B$311,MATCH($A536,'AAYME 2021_List'!$A$3:$A$311,0))="Yes","Yes","No")</f>
        <v>No</v>
      </c>
      <c r="BC536" s="48" t="str">
        <f>IF(INDEX('AAYME 2021_List'!$A$3:$A$311,MATCH($A536,'AAYME 2021_List'!$A$3:$A$311,0))=$A536,INDEX('AAYME 2021_List'!$C$3:$C$311,MATCH($A536,'AAYME 2021_List'!$A$3:$A$311,0)),"")</f>
        <v>99-Not Selected</v>
      </c>
    </row>
    <row r="537" spans="1:55" x14ac:dyDescent="0.3">
      <c r="A537" s="48" t="str">
        <f>$AT537&amp;"-"&amp;UPPER(LEFT($D537,3))&amp;"-"&amp;UPPER(LEFT($C537,2))&amp;"-"&amp;$AU537</f>
        <v>0558-BA-AM-0254</v>
      </c>
      <c r="B537" s="8">
        <v>558</v>
      </c>
      <c r="C537" s="8" t="s">
        <v>6746</v>
      </c>
      <c r="D537" s="8" t="s">
        <v>6747</v>
      </c>
      <c r="E537" s="8" t="s">
        <v>335</v>
      </c>
      <c r="F537" s="8" t="s">
        <v>169</v>
      </c>
      <c r="G537" s="8" t="s">
        <v>6748</v>
      </c>
      <c r="H537" s="8">
        <v>9016431162</v>
      </c>
      <c r="I537" s="8" t="s">
        <v>376</v>
      </c>
      <c r="J537" s="8" t="s">
        <v>6475</v>
      </c>
      <c r="K537" s="8" t="s">
        <v>651</v>
      </c>
      <c r="L537" s="8" t="s">
        <v>6749</v>
      </c>
      <c r="M537" s="8" t="s">
        <v>6750</v>
      </c>
      <c r="N537" s="8" t="s">
        <v>6751</v>
      </c>
      <c r="O537" s="8">
        <v>9014961989</v>
      </c>
      <c r="P537" s="8" t="s">
        <v>2159</v>
      </c>
      <c r="Q537" s="8" t="s">
        <v>394</v>
      </c>
      <c r="R537" s="8" t="s">
        <v>6752</v>
      </c>
      <c r="S537" s="8" t="s">
        <v>6753</v>
      </c>
      <c r="T537" s="8" t="s">
        <v>654</v>
      </c>
      <c r="U537" s="8" t="s">
        <v>654</v>
      </c>
      <c r="V537" s="8" t="s">
        <v>488</v>
      </c>
      <c r="W537" s="8">
        <v>38671</v>
      </c>
      <c r="X537" s="8" t="s">
        <v>348</v>
      </c>
      <c r="Y537" s="8" t="s">
        <v>2393</v>
      </c>
      <c r="Z537" s="8" t="s">
        <v>2114</v>
      </c>
      <c r="AB537" s="8" t="s">
        <v>2115</v>
      </c>
      <c r="AE537" s="8" t="s">
        <v>48</v>
      </c>
      <c r="AF537" s="8" t="s">
        <v>6754</v>
      </c>
      <c r="AG537" s="8" t="s">
        <v>6755</v>
      </c>
      <c r="AH537" s="8" t="s">
        <v>6756</v>
      </c>
      <c r="AI537" s="8" t="s">
        <v>442</v>
      </c>
      <c r="AK537" s="8" t="s">
        <v>6757</v>
      </c>
      <c r="AL537" s="48" t="str">
        <f>IF($U537="","",IF(RIGHT($U537,4)=", MS",INDEX(DropDowns!$G$4:$G$1251,MATCH(TRIM($U537),DropDowns!$F$4:$F$1251,0)),INDEX(DropDowns!$G$4:$G$1251,MATCH(TRIM($U537)&amp;", MS",DropDowns!$F$4:$F$1251,0))))</f>
        <v>DeSoto</v>
      </c>
      <c r="AM537" s="48" t="str">
        <f>IF(INDEX('AAYME 2021_List'!$A$3:$A$311,MATCH($A537,'AAYME 2021_List'!$A$3:$A$311,0))=$A537,INDEX('AAYME 2021_List'!$AC$3:$AC$311,MATCH($A537,'AAYME 2021_List'!$A$3:$A$311,0)),"")</f>
        <v>DeSoto</v>
      </c>
      <c r="AN537" s="48" t="str">
        <f t="shared" si="79"/>
        <v>Amadou|Ba|ab209702@dcsms.org|9</v>
      </c>
      <c r="AO537" s="48" t="str">
        <f t="shared" si="80"/>
        <v>Amadou|Ba|9</v>
      </c>
      <c r="AP537" s="48" t="str">
        <f>INDEX(Transcripts_2021!$V$2:$V$324,MATCH($AN537,Transcripts_2021!$V$2:$V$324,0))</f>
        <v>Amadou|Ba|ab209702@dcsms.org|9</v>
      </c>
      <c r="AQ537" s="48" t="str">
        <f>INDEX(Transcripts_2021!$W$2:$W$324,MATCH($AO537,Transcripts_2021!$W$2:$W$324,0))</f>
        <v>Amadou|Ba|9</v>
      </c>
      <c r="AR537" s="68" t="str">
        <f t="shared" si="81"/>
        <v>Yes</v>
      </c>
      <c r="AS537" s="68" t="str">
        <f t="shared" si="82"/>
        <v>Yes</v>
      </c>
      <c r="AT537" s="48" t="str">
        <f t="shared" si="85"/>
        <v>0558</v>
      </c>
      <c r="AU537" s="48" t="str">
        <f>INDEX(Transcripts_2021!$AC$2:$AC$324,MATCH($AO537,Transcripts_2021!$W$2:$W$324,0))</f>
        <v>0254</v>
      </c>
      <c r="AV537" s="68" t="str">
        <f t="shared" si="78"/>
        <v>Yes</v>
      </c>
      <c r="AW537" s="68" t="e">
        <f>IF(INDEX(DropDowns!$E$3:$E$336,MATCH("*"&amp;$AF537&amp;"*",$AF$2:$AF$651,0))="","",INDEX(DropDowns!$E$3:$E$336,MATCH("*"&amp;$AF537&amp;"*",$AF$2:$AF$651,0)))</f>
        <v>#REF!</v>
      </c>
      <c r="AX537" s="68" t="e">
        <f>IF(INDEX(DropDowns!$E$3:$E$336,MATCH("*"&amp;$AG537&amp;"*",$AG$2:$AG$651,0))="","",INDEX(DropDowns!$E$3:$E$336,MATCH("*"&amp;$AG537&amp;"*",$AG$2:$AG$651,0)))</f>
        <v>#VALUE!</v>
      </c>
      <c r="AY537" s="48" t="str">
        <f t="shared" si="83"/>
        <v>0558-BA-AM-0254</v>
      </c>
      <c r="AZ537" s="48" t="str">
        <f t="shared" si="84"/>
        <v>Sira Mabiti</v>
      </c>
      <c r="BA537" s="48" t="str">
        <f>$AZ537&amp;COUNTIF($AZ537:$AZ$651,$AZ537)</f>
        <v>Sira Mabiti1</v>
      </c>
      <c r="BB537" s="68" t="str">
        <f>IF(INDEX('AAYME 2021_List'!$B$3:$B$311,MATCH($A537,'AAYME 2021_List'!$A$3:$A$311,0))="Yes","Yes","No")</f>
        <v>Yes</v>
      </c>
      <c r="BC537" s="48" t="str">
        <f>IF(INDEX('AAYME 2021_List'!$A$3:$A$311,MATCH($A537,'AAYME 2021_List'!$A$3:$A$311,0))=$A537,INDEX('AAYME 2021_List'!$C$3:$C$311,MATCH($A537,'AAYME 2021_List'!$A$3:$A$311,0)),"")</f>
        <v>06-Finalist</v>
      </c>
    </row>
    <row r="538" spans="1:55" x14ac:dyDescent="0.3">
      <c r="A538" s="48"/>
      <c r="B538" s="8">
        <v>559</v>
      </c>
      <c r="C538" s="8" t="s">
        <v>6758</v>
      </c>
      <c r="D538" s="8" t="s">
        <v>1127</v>
      </c>
      <c r="E538" s="8" t="s">
        <v>335</v>
      </c>
      <c r="F538" s="8" t="s">
        <v>169</v>
      </c>
      <c r="H538" s="8">
        <v>6016411411</v>
      </c>
      <c r="I538" s="8" t="s">
        <v>340</v>
      </c>
      <c r="J538" s="8" t="s">
        <v>6759</v>
      </c>
      <c r="K538" s="8" t="s">
        <v>6760</v>
      </c>
      <c r="L538" s="8" t="s">
        <v>6761</v>
      </c>
      <c r="M538" s="8" t="s">
        <v>6762</v>
      </c>
      <c r="N538" s="8" t="s">
        <v>6763</v>
      </c>
      <c r="O538" s="8">
        <v>6016411411</v>
      </c>
      <c r="P538" s="8" t="s">
        <v>2112</v>
      </c>
      <c r="Q538" s="8" t="s">
        <v>45</v>
      </c>
      <c r="R538" s="8" t="s">
        <v>6764</v>
      </c>
      <c r="T538" s="8" t="s">
        <v>5324</v>
      </c>
      <c r="U538" s="8" t="s">
        <v>5324</v>
      </c>
      <c r="V538" s="8" t="s">
        <v>488</v>
      </c>
      <c r="W538" s="8">
        <v>39301</v>
      </c>
      <c r="X538" s="8" t="s">
        <v>348</v>
      </c>
      <c r="Y538" s="8" t="s">
        <v>222</v>
      </c>
      <c r="AD538" s="8" t="s">
        <v>2252</v>
      </c>
      <c r="AE538" s="8" t="s">
        <v>49</v>
      </c>
      <c r="AF538" s="8" t="s">
        <v>6765</v>
      </c>
      <c r="AI538" s="8" t="s">
        <v>442</v>
      </c>
      <c r="AK538" s="8" t="s">
        <v>6766</v>
      </c>
      <c r="AL538" s="48" t="str">
        <f>IF($U538="","",IF(RIGHT($U538,4)=", MS",INDEX(DropDowns!$G$4:$G$1251,MATCH(TRIM($U538),DropDowns!$F$4:$F$1251,0)),INDEX(DropDowns!$G$4:$G$1251,MATCH(TRIM($U538)&amp;", MS",DropDowns!$F$4:$F$1251,0))))</f>
        <v>Lauderdale</v>
      </c>
      <c r="AM538" s="48" t="s">
        <v>2130</v>
      </c>
      <c r="AN538" s="48" t="str">
        <f t="shared" si="79"/>
        <v>Nicolas|Anderson||7</v>
      </c>
      <c r="AO538" s="48" t="str">
        <f t="shared" si="80"/>
        <v>Nicolas|Anderson|7</v>
      </c>
      <c r="AP538" s="48" t="e">
        <f>INDEX(Transcripts_2021!$V$2:$V$324,MATCH($AN538,Transcripts_2021!$V$2:$V$324,0))</f>
        <v>#N/A</v>
      </c>
      <c r="AQ538" s="48" t="e">
        <f>INDEX(Transcripts_2021!$W$2:$W$324,MATCH($AO538,Transcripts_2021!$W$2:$W$324,0))</f>
        <v>#N/A</v>
      </c>
      <c r="AR538" s="68" t="e">
        <f t="shared" si="81"/>
        <v>#N/A</v>
      </c>
      <c r="AS538" s="68" t="e">
        <f t="shared" si="82"/>
        <v>#N/A</v>
      </c>
      <c r="AT538" s="48" t="str">
        <f t="shared" si="85"/>
        <v>0559</v>
      </c>
      <c r="AU538" s="48" t="e">
        <f>INDEX(Transcripts_2021!$AC$2:$AC$324,MATCH($AO538,Transcripts_2021!$W$2:$W$324,0))</f>
        <v>#N/A</v>
      </c>
      <c r="AV538" s="68" t="str">
        <f t="shared" si="78"/>
        <v>Yes</v>
      </c>
      <c r="AW538" s="68" t="e">
        <f>IF(INDEX(DropDowns!$E$3:$E$336,MATCH("*"&amp;$AF538&amp;"*",$AF$2:$AF$651,0))="","",INDEX(DropDowns!$E$3:$E$336,MATCH("*"&amp;$AF538&amp;"*",$AF$2:$AF$651,0)))</f>
        <v>#VALUE!</v>
      </c>
      <c r="AX538" s="68" t="str">
        <f>IF(INDEX(DropDowns!$E$3:$E$336,MATCH("*"&amp;$AG538&amp;"*",$AG$2:$AG$651,0))="","",INDEX(DropDowns!$E$3:$E$336,MATCH("*"&amp;$AG538&amp;"*",$AG$2:$AG$651,0)))</f>
        <v>Acid</v>
      </c>
      <c r="AY538" s="48" t="e">
        <f t="shared" si="83"/>
        <v>#N/A</v>
      </c>
      <c r="AZ538" s="48" t="str">
        <f t="shared" si="84"/>
        <v>Kendall Anderson, Sr</v>
      </c>
      <c r="BA538" s="48" t="str">
        <f>$AZ538&amp;COUNTIF($AZ538:$AZ$651,$AZ538)</f>
        <v>Kendall Anderson, Sr1</v>
      </c>
      <c r="BB538" s="68" t="e">
        <f>IF(INDEX('AAYME 2021_List'!$B$3:$B$311,MATCH($A538,'AAYME 2021_List'!$A$3:$A$311,0))="Yes","Yes","No")</f>
        <v>#N/A</v>
      </c>
      <c r="BC538" s="8" t="s">
        <v>2131</v>
      </c>
    </row>
    <row r="539" spans="1:55" x14ac:dyDescent="0.3">
      <c r="A539" s="48" t="str">
        <f>$AT539&amp;"-"&amp;UPPER(LEFT($D539,3))&amp;"-"&amp;UPPER(LEFT($C539,2))&amp;"-"&amp;$AU539</f>
        <v>0560-DOR-TA-0321</v>
      </c>
      <c r="B539" s="8">
        <v>560</v>
      </c>
      <c r="C539" s="8" t="s">
        <v>2600</v>
      </c>
      <c r="D539" s="8" t="s">
        <v>3632</v>
      </c>
      <c r="E539" s="8" t="s">
        <v>335</v>
      </c>
      <c r="F539" s="8" t="s">
        <v>170</v>
      </c>
      <c r="G539" s="8" t="s">
        <v>6767</v>
      </c>
      <c r="H539" s="8">
        <v>6628226424</v>
      </c>
      <c r="I539" s="8" t="s">
        <v>340</v>
      </c>
      <c r="J539" s="8" t="s">
        <v>6768</v>
      </c>
      <c r="K539" s="8" t="s">
        <v>6769</v>
      </c>
      <c r="L539" s="8" t="s">
        <v>5300</v>
      </c>
      <c r="M539" s="8" t="s">
        <v>6770</v>
      </c>
      <c r="N539" s="8" t="s">
        <v>6771</v>
      </c>
      <c r="O539" s="8">
        <v>6628223598</v>
      </c>
      <c r="P539" s="8" t="s">
        <v>2112</v>
      </c>
      <c r="Q539" s="8" t="s">
        <v>45</v>
      </c>
      <c r="R539" s="8" t="s">
        <v>6772</v>
      </c>
      <c r="T539" s="8" t="s">
        <v>781</v>
      </c>
      <c r="U539" s="8" t="s">
        <v>781</v>
      </c>
      <c r="V539" s="8" t="s">
        <v>488</v>
      </c>
      <c r="W539" s="8">
        <v>38703</v>
      </c>
      <c r="X539" s="8" t="s">
        <v>348</v>
      </c>
      <c r="Y539" s="8" t="s">
        <v>260</v>
      </c>
      <c r="Z539" s="8" t="s">
        <v>2114</v>
      </c>
      <c r="AB539" s="8" t="s">
        <v>2115</v>
      </c>
      <c r="AE539" s="8" t="s">
        <v>49</v>
      </c>
      <c r="AF539" s="8" t="s">
        <v>6773</v>
      </c>
      <c r="AG539" s="8" t="s">
        <v>6774</v>
      </c>
      <c r="AI539" s="8" t="s">
        <v>720</v>
      </c>
      <c r="AL539" s="48" t="str">
        <f>IF($U539="","",IF(RIGHT($U539,4)=", MS",INDEX(DropDowns!$G$4:$G$1251,MATCH(TRIM($U539),DropDowns!$F$4:$F$1251,0)),INDEX(DropDowns!$G$4:$G$1251,MATCH(TRIM($U539)&amp;", MS",DropDowns!$F$4:$F$1251,0))))</f>
        <v>Washington</v>
      </c>
      <c r="AM539" s="48" t="str">
        <f>IF(INDEX('AAYME 2021_List'!$A$3:$A$311,MATCH($A539,'AAYME 2021_List'!$A$3:$A$311,0))=$A539,INDEX('AAYME 2021_List'!$AC$3:$AC$311,MATCH($A539,'AAYME 2021_List'!$A$3:$A$311,0)),"")</f>
        <v>Washington</v>
      </c>
      <c r="AN539" s="48" t="str">
        <f t="shared" si="79"/>
        <v>Taylor|Dorsey|aliciaknighten@gmail.com|7</v>
      </c>
      <c r="AO539" s="48" t="str">
        <f t="shared" si="80"/>
        <v>Taylor|Dorsey|7</v>
      </c>
      <c r="AP539" s="48" t="e">
        <f>INDEX(Transcripts_2021!$V$2:$V$324,MATCH($AN539,Transcripts_2021!$V$2:$V$324,0))</f>
        <v>#N/A</v>
      </c>
      <c r="AQ539" s="48" t="str">
        <f>INDEX(Transcripts_2021!$W$2:$W$324,MATCH($AO539,Transcripts_2021!$W$2:$W$324,0))</f>
        <v>Taylor|Dorsey|7</v>
      </c>
      <c r="AR539" s="68" t="e">
        <f t="shared" si="81"/>
        <v>#N/A</v>
      </c>
      <c r="AS539" s="68" t="str">
        <f t="shared" si="82"/>
        <v>Yes</v>
      </c>
      <c r="AT539" s="48" t="str">
        <f t="shared" si="85"/>
        <v>0560</v>
      </c>
      <c r="AU539" s="48" t="str">
        <f>INDEX(Transcripts_2021!$AC$2:$AC$324,MATCH($AO539,Transcripts_2021!$W$2:$W$324,0))</f>
        <v>0321</v>
      </c>
      <c r="AV539" s="68" t="str">
        <f t="shared" si="78"/>
        <v>Yes</v>
      </c>
      <c r="AW539" s="68" t="e">
        <f>IF(INDEX(DropDowns!$E$3:$E$336,MATCH("*"&amp;$AF539&amp;"*",$AF$2:$AF$651,0))="","",INDEX(DropDowns!$E$3:$E$336,MATCH("*"&amp;$AF539&amp;"*",$AF$2:$AF$651,0)))</f>
        <v>#REF!</v>
      </c>
      <c r="AX539" s="68" t="e">
        <f>IF(INDEX(DropDowns!$E$3:$E$336,MATCH("*"&amp;$AG539&amp;"*",$AG$2:$AG$651,0))="","",INDEX(DropDowns!$E$3:$E$336,MATCH("*"&amp;$AG539&amp;"*",$AG$2:$AG$651,0)))</f>
        <v>#REF!</v>
      </c>
      <c r="AY539" s="48" t="str">
        <f t="shared" si="83"/>
        <v>0560-DOR-TA-0321</v>
      </c>
      <c r="AZ539" s="48" t="str">
        <f t="shared" si="84"/>
        <v>Alicia Knighten-Jones</v>
      </c>
      <c r="BA539" s="48" t="str">
        <f>$AZ539&amp;COUNTIF($AZ539:$AZ$651,$AZ539)</f>
        <v>Alicia Knighten-Jones1</v>
      </c>
      <c r="BB539" s="68" t="str">
        <f>IF(INDEX('AAYME 2021_List'!$B$3:$B$311,MATCH($A539,'AAYME 2021_List'!$A$3:$A$311,0))="Yes","Yes","No")</f>
        <v>No</v>
      </c>
      <c r="BC539" s="48" t="str">
        <f>IF(INDEX('AAYME 2021_List'!$A$3:$A$311,MATCH($A539,'AAYME 2021_List'!$A$3:$A$311,0))=$A539,INDEX('AAYME 2021_List'!$C$3:$C$311,MATCH($A539,'AAYME 2021_List'!$A$3:$A$311,0)),"")</f>
        <v>99-Not Selected</v>
      </c>
    </row>
    <row r="540" spans="1:55" x14ac:dyDescent="0.3">
      <c r="A540" s="48"/>
      <c r="B540" s="8">
        <v>561</v>
      </c>
      <c r="C540" s="8" t="s">
        <v>503</v>
      </c>
      <c r="D540" s="8" t="s">
        <v>6775</v>
      </c>
      <c r="E540" s="8" t="s">
        <v>335</v>
      </c>
      <c r="F540" s="8" t="s">
        <v>170</v>
      </c>
      <c r="G540" s="8" t="s">
        <v>6776</v>
      </c>
      <c r="H540" s="8">
        <v>7697984498</v>
      </c>
      <c r="I540" s="8" t="s">
        <v>401</v>
      </c>
      <c r="J540" s="8" t="s">
        <v>6777</v>
      </c>
      <c r="K540" s="8" t="s">
        <v>229</v>
      </c>
      <c r="L540" s="8" t="s">
        <v>3135</v>
      </c>
      <c r="M540" s="8" t="s">
        <v>2468</v>
      </c>
      <c r="N540" s="8" t="s">
        <v>6776</v>
      </c>
      <c r="O540" s="8">
        <v>7697984498</v>
      </c>
      <c r="P540" s="8" t="s">
        <v>2112</v>
      </c>
      <c r="Q540" s="8" t="s">
        <v>394</v>
      </c>
      <c r="R540" s="8" t="s">
        <v>6778</v>
      </c>
      <c r="T540" s="8" t="s">
        <v>3745</v>
      </c>
      <c r="U540" s="8" t="s">
        <v>3745</v>
      </c>
      <c r="V540" s="8" t="s">
        <v>488</v>
      </c>
      <c r="W540" s="8">
        <v>39157</v>
      </c>
      <c r="X540" s="8" t="s">
        <v>348</v>
      </c>
      <c r="Y540" s="8" t="s">
        <v>229</v>
      </c>
      <c r="Z540" s="8" t="s">
        <v>2114</v>
      </c>
      <c r="AD540" s="8" t="s">
        <v>2252</v>
      </c>
      <c r="AE540" s="8" t="s">
        <v>49</v>
      </c>
      <c r="AF540" s="8" t="s">
        <v>6779</v>
      </c>
      <c r="AG540" s="8" t="s">
        <v>6780</v>
      </c>
      <c r="AI540" s="8" t="s">
        <v>442</v>
      </c>
      <c r="AL540" s="48" t="str">
        <f>IF($U540="","",IF(RIGHT($U540,4)=", MS",INDEX(DropDowns!$G$4:$G$1251,MATCH(TRIM($U540),DropDowns!$F$4:$F$1251,0)),INDEX(DropDowns!$G$4:$G$1251,MATCH(TRIM($U540)&amp;", MS",DropDowns!$F$4:$F$1251,0))))</f>
        <v>Madison</v>
      </c>
      <c r="AM540" s="48" t="s">
        <v>2130</v>
      </c>
      <c r="AN540" s="48" t="str">
        <f t="shared" si="79"/>
        <v>Morgan|Dunson|christiancarr56@gmail.com|8</v>
      </c>
      <c r="AO540" s="48" t="str">
        <f t="shared" si="80"/>
        <v>Morgan|Dunson|8</v>
      </c>
      <c r="AP540" s="48" t="e">
        <f>INDEX(Transcripts_2021!$V$2:$V$324,MATCH($AN540,Transcripts_2021!$V$2:$V$324,0))</f>
        <v>#N/A</v>
      </c>
      <c r="AQ540" s="48" t="e">
        <f>INDEX(Transcripts_2021!$W$2:$W$324,MATCH($AO540,Transcripts_2021!$W$2:$W$324,0))</f>
        <v>#N/A</v>
      </c>
      <c r="AR540" s="68" t="e">
        <f t="shared" si="81"/>
        <v>#N/A</v>
      </c>
      <c r="AS540" s="68" t="e">
        <f t="shared" si="82"/>
        <v>#N/A</v>
      </c>
      <c r="AT540" s="48" t="str">
        <f t="shared" si="85"/>
        <v>0561</v>
      </c>
      <c r="AU540" s="48" t="e">
        <f>INDEX(Transcripts_2021!$AC$2:$AC$324,MATCH($AO540,Transcripts_2021!$W$2:$W$324,0))</f>
        <v>#N/A</v>
      </c>
      <c r="AV540" s="68" t="str">
        <f t="shared" si="78"/>
        <v>Yes</v>
      </c>
      <c r="AW540" s="68" t="e">
        <f>IF(INDEX(DropDowns!$E$3:$E$336,MATCH("*"&amp;$AF540&amp;"*",$AF$2:$AF$651,0))="","",INDEX(DropDowns!$E$3:$E$336,MATCH("*"&amp;$AF540&amp;"*",$AF$2:$AF$651,0)))</f>
        <v>#VALUE!</v>
      </c>
      <c r="AX540" s="68" t="e">
        <f>IF(INDEX(DropDowns!$E$3:$E$336,MATCH("*"&amp;$AG540&amp;"*",$AG$2:$AG$651,0))="","",INDEX(DropDowns!$E$3:$E$336,MATCH("*"&amp;$AG540&amp;"*",$AG$2:$AG$651,0)))</f>
        <v>#REF!</v>
      </c>
      <c r="AY540" s="48" t="e">
        <f t="shared" si="83"/>
        <v>#N/A</v>
      </c>
      <c r="AZ540" s="48" t="str">
        <f t="shared" si="84"/>
        <v>Christian Phillips</v>
      </c>
      <c r="BA540" s="48" t="str">
        <f>$AZ540&amp;COUNTIF($AZ540:$AZ$651,$AZ540)</f>
        <v>Christian Phillips1</v>
      </c>
      <c r="BB540" s="68" t="e">
        <f>IF(INDEX('AAYME 2021_List'!$B$3:$B$311,MATCH($A540,'AAYME 2021_List'!$A$3:$A$311,0))="Yes","Yes","No")</f>
        <v>#N/A</v>
      </c>
      <c r="BC540" s="8" t="s">
        <v>2131</v>
      </c>
    </row>
    <row r="541" spans="1:55" x14ac:dyDescent="0.3">
      <c r="A541" s="48"/>
      <c r="B541" s="8">
        <v>562</v>
      </c>
      <c r="C541" s="8" t="s">
        <v>6781</v>
      </c>
      <c r="D541" s="8" t="s">
        <v>2984</v>
      </c>
      <c r="E541" s="8" t="s">
        <v>335</v>
      </c>
      <c r="F541" s="8" t="s">
        <v>170</v>
      </c>
      <c r="H541" s="8">
        <v>9859819117</v>
      </c>
      <c r="I541" s="8" t="s">
        <v>401</v>
      </c>
      <c r="J541" s="8" t="s">
        <v>6782</v>
      </c>
      <c r="L541" s="8" t="s">
        <v>6783</v>
      </c>
      <c r="M541" s="8" t="s">
        <v>3751</v>
      </c>
      <c r="N541" s="8" t="s">
        <v>6784</v>
      </c>
      <c r="O541" s="8">
        <v>9852150750</v>
      </c>
      <c r="P541" s="8" t="s">
        <v>2112</v>
      </c>
      <c r="Q541" s="8" t="s">
        <v>394</v>
      </c>
      <c r="R541" s="8" t="s">
        <v>6785</v>
      </c>
      <c r="T541" s="8" t="s">
        <v>548</v>
      </c>
      <c r="U541" s="8" t="s">
        <v>548</v>
      </c>
      <c r="V541" s="8" t="s">
        <v>488</v>
      </c>
      <c r="W541" s="8">
        <v>39644</v>
      </c>
      <c r="X541" s="8" t="s">
        <v>348</v>
      </c>
      <c r="Y541" s="8" t="s">
        <v>6786</v>
      </c>
      <c r="Z541" s="8" t="s">
        <v>2114</v>
      </c>
      <c r="AB541" s="8" t="s">
        <v>2115</v>
      </c>
      <c r="AE541" s="8" t="s">
        <v>48</v>
      </c>
      <c r="AF541" s="8" t="s">
        <v>6787</v>
      </c>
      <c r="AG541" s="8" t="s">
        <v>6788</v>
      </c>
      <c r="AH541" s="8" t="s">
        <v>6789</v>
      </c>
      <c r="AI541" s="8" t="s">
        <v>442</v>
      </c>
      <c r="AL541" s="48" t="str">
        <f>IF($U541="","",IF(RIGHT($U541,4)=", MS",INDEX(DropDowns!$G$4:$G$1251,MATCH(TRIM($U541),DropDowns!$F$4:$F$1251,0)),INDEX(DropDowns!$G$4:$G$1251,MATCH(TRIM($U541)&amp;", MS",DropDowns!$F$4:$F$1251,0))))</f>
        <v>Pearl River</v>
      </c>
      <c r="AM541" s="48" t="s">
        <v>2130</v>
      </c>
      <c r="AN541" s="48" t="str">
        <f t="shared" si="79"/>
        <v>Eri|Thompson||8</v>
      </c>
      <c r="AO541" s="48" t="str">
        <f t="shared" si="80"/>
        <v>Eri|Thompson|8</v>
      </c>
      <c r="AP541" s="48" t="e">
        <f>INDEX(Transcripts_2021!$V$2:$V$324,MATCH($AN541,Transcripts_2021!$V$2:$V$324,0))</f>
        <v>#N/A</v>
      </c>
      <c r="AQ541" s="48" t="e">
        <f>INDEX(Transcripts_2021!$W$2:$W$324,MATCH($AO541,Transcripts_2021!$W$2:$W$324,0))</f>
        <v>#N/A</v>
      </c>
      <c r="AR541" s="68" t="e">
        <f t="shared" si="81"/>
        <v>#N/A</v>
      </c>
      <c r="AS541" s="68" t="e">
        <f t="shared" si="82"/>
        <v>#N/A</v>
      </c>
      <c r="AT541" s="48" t="str">
        <f t="shared" si="85"/>
        <v>0562</v>
      </c>
      <c r="AU541" s="48" t="e">
        <f>INDEX(Transcripts_2021!$AC$2:$AC$324,MATCH($AO541,Transcripts_2021!$W$2:$W$324,0))</f>
        <v>#N/A</v>
      </c>
      <c r="AV541" s="68" t="str">
        <f t="shared" si="78"/>
        <v>Yes</v>
      </c>
      <c r="AW541" s="68" t="e">
        <f>IF(INDEX(DropDowns!$E$3:$E$336,MATCH("*"&amp;$AF541&amp;"*",$AF$2:$AF$651,0))="","",INDEX(DropDowns!$E$3:$E$336,MATCH("*"&amp;$AF541&amp;"*",$AF$2:$AF$651,0)))</f>
        <v>#REF!</v>
      </c>
      <c r="AX541" s="68" t="e">
        <f>IF(INDEX(DropDowns!$E$3:$E$336,MATCH("*"&amp;$AG541&amp;"*",$AG$2:$AG$651,0))="","",INDEX(DropDowns!$E$3:$E$336,MATCH("*"&amp;$AG541&amp;"*",$AG$2:$AG$651,0)))</f>
        <v>#REF!</v>
      </c>
      <c r="AY541" s="48" t="e">
        <f t="shared" si="83"/>
        <v>#N/A</v>
      </c>
      <c r="AZ541" s="48" t="str">
        <f t="shared" si="84"/>
        <v>NaQuellar Martin</v>
      </c>
      <c r="BA541" s="48" t="str">
        <f>$AZ541&amp;COUNTIF($AZ541:$AZ$651,$AZ541)</f>
        <v>NaQuellar Martin1</v>
      </c>
      <c r="BB541" s="68" t="e">
        <f>IF(INDEX('AAYME 2021_List'!$B$3:$B$311,MATCH($A541,'AAYME 2021_List'!$A$3:$A$311,0))="Yes","Yes","No")</f>
        <v>#N/A</v>
      </c>
      <c r="BC541" s="8" t="s">
        <v>2131</v>
      </c>
    </row>
    <row r="542" spans="1:55" x14ac:dyDescent="0.3">
      <c r="A542" s="48" t="str">
        <f>$AT542&amp;"-"&amp;UPPER(LEFT($D542,3))&amp;"-"&amp;UPPER(LEFT($C542,2))&amp;"-"&amp;$AU542</f>
        <v>0563-CLE-JO-0225</v>
      </c>
      <c r="B542" s="8">
        <v>563</v>
      </c>
      <c r="C542" s="8" t="s">
        <v>1408</v>
      </c>
      <c r="D542" s="8" t="s">
        <v>6790</v>
      </c>
      <c r="E542" s="8" t="s">
        <v>335</v>
      </c>
      <c r="F542" s="8" t="s">
        <v>169</v>
      </c>
      <c r="I542" s="8" t="s">
        <v>376</v>
      </c>
      <c r="J542" s="8" t="s">
        <v>3758</v>
      </c>
      <c r="K542" s="8" t="s">
        <v>6791</v>
      </c>
      <c r="L542" s="8" t="s">
        <v>6792</v>
      </c>
      <c r="M542" s="8" t="s">
        <v>6790</v>
      </c>
      <c r="N542" s="8" t="s">
        <v>6793</v>
      </c>
      <c r="O542" s="8">
        <v>6623922122</v>
      </c>
      <c r="P542" s="8" t="s">
        <v>2112</v>
      </c>
      <c r="Q542" s="8" t="s">
        <v>43</v>
      </c>
      <c r="R542" s="8" t="s">
        <v>6794</v>
      </c>
      <c r="T542" s="8" t="s">
        <v>831</v>
      </c>
      <c r="U542" s="8" t="s">
        <v>831</v>
      </c>
      <c r="V542" s="8" t="s">
        <v>488</v>
      </c>
      <c r="W542" s="8">
        <v>38930</v>
      </c>
      <c r="X542" s="8" t="s">
        <v>348</v>
      </c>
      <c r="Y542" s="8" t="s">
        <v>226</v>
      </c>
      <c r="Z542" s="8" t="s">
        <v>2114</v>
      </c>
      <c r="AE542" s="8" t="s">
        <v>48</v>
      </c>
      <c r="AF542" s="8" t="s">
        <v>6795</v>
      </c>
      <c r="AI542" s="8" t="s">
        <v>2165</v>
      </c>
      <c r="AJ542" s="8" t="s">
        <v>6796</v>
      </c>
      <c r="AL542" s="48" t="str">
        <f>IF($U542="","",IF(RIGHT($U542,4)=", MS",INDEX(DropDowns!$G$4:$G$1251,MATCH(TRIM($U542),DropDowns!$F$4:$F$1251,0)),INDEX(DropDowns!$G$4:$G$1251,MATCH(TRIM($U542)&amp;", MS",DropDowns!$F$4:$F$1251,0))))</f>
        <v>Leflore</v>
      </c>
      <c r="AM542" s="48" t="str">
        <f>IF(INDEX('AAYME 2021_List'!$A$3:$A$311,MATCH($A542,'AAYME 2021_List'!$A$3:$A$311,0))=$A542,INDEX('AAYME 2021_List'!$AC$3:$AC$311,MATCH($A542,'AAYME 2021_List'!$A$3:$A$311,0)),"")</f>
        <v>Leflore</v>
      </c>
      <c r="AN542" s="48" t="str">
        <f t="shared" si="79"/>
        <v>Jordan|Cleark||9</v>
      </c>
      <c r="AO542" s="48" t="str">
        <f t="shared" si="80"/>
        <v>Jordan|Cleark|9</v>
      </c>
      <c r="AP542" s="48" t="e">
        <f>INDEX(Transcripts_2021!$V$2:$V$324,MATCH($AN542,Transcripts_2021!$V$2:$V$324,0))</f>
        <v>#N/A</v>
      </c>
      <c r="AQ542" s="48" t="str">
        <f>INDEX(Transcripts_2021!$W$2:$W$324,MATCH($AO542,Transcripts_2021!$W$2:$W$324,0))</f>
        <v>Jordan|Cleark|9</v>
      </c>
      <c r="AR542" s="68" t="e">
        <f t="shared" si="81"/>
        <v>#N/A</v>
      </c>
      <c r="AS542" s="68" t="str">
        <f t="shared" si="82"/>
        <v>Yes</v>
      </c>
      <c r="AT542" s="48" t="str">
        <f t="shared" si="85"/>
        <v>0563</v>
      </c>
      <c r="AU542" s="48" t="str">
        <f>INDEX(Transcripts_2021!$AC$2:$AC$324,MATCH($AO542,Transcripts_2021!$W$2:$W$324,0))</f>
        <v>0225</v>
      </c>
      <c r="AV542" s="68" t="str">
        <f t="shared" si="78"/>
        <v>Yes</v>
      </c>
      <c r="AW542" s="68" t="e">
        <f>IF(INDEX(DropDowns!$E$3:$E$336,MATCH("*"&amp;$AF542&amp;"*",$AF$2:$AF$651,0))="","",INDEX(DropDowns!$E$3:$E$336,MATCH("*"&amp;$AF542&amp;"*",$AF$2:$AF$651,0)))</f>
        <v>#REF!</v>
      </c>
      <c r="AX542" s="68" t="str">
        <f>IF(INDEX(DropDowns!$E$3:$E$336,MATCH("*"&amp;$AG542&amp;"*",$AG$2:$AG$651,0))="","",INDEX(DropDowns!$E$3:$E$336,MATCH("*"&amp;$AG542&amp;"*",$AG$2:$AG$651,0)))</f>
        <v>Acid</v>
      </c>
      <c r="AY542" s="48" t="str">
        <f t="shared" si="83"/>
        <v>0563-CLE-JO-0225</v>
      </c>
      <c r="AZ542" s="48" t="str">
        <f t="shared" si="84"/>
        <v>Sherry Cleark</v>
      </c>
      <c r="BA542" s="48" t="str">
        <f>$AZ542&amp;COUNTIF($AZ542:$AZ$651,$AZ542)</f>
        <v>Sherry Cleark1</v>
      </c>
      <c r="BB542" s="68" t="str">
        <f>IF(INDEX('AAYME 2021_List'!$B$3:$B$311,MATCH($A542,'AAYME 2021_List'!$A$3:$A$311,0))="Yes","Yes","No")</f>
        <v>Yes</v>
      </c>
      <c r="BC542" s="48" t="str">
        <f>IF(INDEX('AAYME 2021_List'!$A$3:$A$311,MATCH($A542,'AAYME 2021_List'!$A$3:$A$311,0))=$A542,INDEX('AAYME 2021_List'!$C$3:$C$311,MATCH($A542,'AAYME 2021_List'!$A$3:$A$311,0)),"")</f>
        <v>06-Finalist</v>
      </c>
    </row>
    <row r="543" spans="1:55" x14ac:dyDescent="0.3">
      <c r="A543" s="48"/>
      <c r="B543" s="8">
        <v>564</v>
      </c>
      <c r="C543" s="8" t="s">
        <v>6797</v>
      </c>
      <c r="D543" s="8" t="s">
        <v>3231</v>
      </c>
      <c r="E543" s="8" t="s">
        <v>335</v>
      </c>
      <c r="F543" s="8" t="s">
        <v>170</v>
      </c>
      <c r="G543" s="8" t="s">
        <v>6798</v>
      </c>
      <c r="H543" s="8">
        <v>6625452999</v>
      </c>
      <c r="I543" s="8" t="s">
        <v>401</v>
      </c>
      <c r="J543" s="8" t="s">
        <v>3290</v>
      </c>
      <c r="K543" s="8" t="s">
        <v>979</v>
      </c>
      <c r="L543" s="8" t="s">
        <v>3233</v>
      </c>
      <c r="M543" s="8" t="s">
        <v>3231</v>
      </c>
      <c r="N543" s="8" t="s">
        <v>3234</v>
      </c>
      <c r="O543" s="8">
        <v>6625882551</v>
      </c>
      <c r="P543" s="8" t="s">
        <v>2112</v>
      </c>
      <c r="Q543" s="8" t="s">
        <v>394</v>
      </c>
      <c r="R543" s="8" t="s">
        <v>3235</v>
      </c>
      <c r="S543" s="8" t="s">
        <v>3236</v>
      </c>
      <c r="T543" s="8" t="s">
        <v>981</v>
      </c>
      <c r="U543" s="8" t="s">
        <v>981</v>
      </c>
      <c r="V543" s="8" t="s">
        <v>488</v>
      </c>
      <c r="W543" s="8">
        <v>38732</v>
      </c>
      <c r="X543" s="8" t="s">
        <v>348</v>
      </c>
      <c r="Y543" s="8" t="s">
        <v>190</v>
      </c>
      <c r="Z543" s="8" t="s">
        <v>2114</v>
      </c>
      <c r="AB543" s="8" t="s">
        <v>2115</v>
      </c>
      <c r="AE543" s="8" t="s">
        <v>48</v>
      </c>
      <c r="AF543" s="8" t="s">
        <v>6799</v>
      </c>
      <c r="AG543" s="8" t="s">
        <v>6800</v>
      </c>
      <c r="AI543" s="8" t="s">
        <v>459</v>
      </c>
      <c r="AL543" s="48" t="str">
        <f>IF($U543="","",IF(RIGHT($U543,4)=", MS",INDEX(DropDowns!$G$4:$G$1251,MATCH(TRIM($U543),DropDowns!$F$4:$F$1251,0)),INDEX(DropDowns!$G$4:$G$1251,MATCH(TRIM($U543)&amp;", MS",DropDowns!$F$4:$F$1251,0))))</f>
        <v>Bolivar</v>
      </c>
      <c r="AM543" s="48" t="s">
        <v>2130</v>
      </c>
      <c r="AN543" s="48" t="str">
        <f t="shared" si="79"/>
        <v>Loryn|Silas|lrsilas07@gmail.com|8</v>
      </c>
      <c r="AO543" s="48" t="str">
        <f t="shared" si="80"/>
        <v>Loryn|Silas|8</v>
      </c>
      <c r="AP543" s="48" t="e">
        <f>INDEX(Transcripts_2021!$V$2:$V$324,MATCH($AN543,Transcripts_2021!$V$2:$V$324,0))</f>
        <v>#N/A</v>
      </c>
      <c r="AQ543" s="48" t="e">
        <f>INDEX(Transcripts_2021!$W$2:$W$324,MATCH($AO543,Transcripts_2021!$W$2:$W$324,0))</f>
        <v>#N/A</v>
      </c>
      <c r="AR543" s="68" t="e">
        <f t="shared" si="81"/>
        <v>#N/A</v>
      </c>
      <c r="AS543" s="68" t="e">
        <f t="shared" si="82"/>
        <v>#N/A</v>
      </c>
      <c r="AT543" s="48" t="str">
        <f t="shared" si="85"/>
        <v>0564</v>
      </c>
      <c r="AU543" s="48" t="e">
        <f>INDEX(Transcripts_2021!$AC$2:$AC$324,MATCH($AO543,Transcripts_2021!$W$2:$W$324,0))</f>
        <v>#N/A</v>
      </c>
      <c r="AV543" s="68" t="str">
        <f t="shared" si="78"/>
        <v>Yes</v>
      </c>
      <c r="AW543" s="68" t="e">
        <f>IF(INDEX(DropDowns!$E$3:$E$336,MATCH("*"&amp;$AF543&amp;"*",$AF$2:$AF$651,0))="","",INDEX(DropDowns!$E$3:$E$336,MATCH("*"&amp;$AF543&amp;"*",$AF$2:$AF$651,0)))</f>
        <v>#REF!</v>
      </c>
      <c r="AX543" s="68" t="e">
        <f>IF(INDEX(DropDowns!$E$3:$E$336,MATCH("*"&amp;$AG543&amp;"*",$AG$2:$AG$651,0))="","",INDEX(DropDowns!$E$3:$E$336,MATCH("*"&amp;$AG543&amp;"*",$AG$2:$AG$651,0)))</f>
        <v>#VALUE!</v>
      </c>
      <c r="AY543" s="48" t="e">
        <f t="shared" si="83"/>
        <v>#N/A</v>
      </c>
      <c r="AZ543" s="48" t="str">
        <f t="shared" si="84"/>
        <v>Geneice Silas</v>
      </c>
      <c r="BA543" s="48" t="str">
        <f>$AZ543&amp;COUNTIF($AZ543:$AZ$651,$AZ543)</f>
        <v>Geneice Silas1</v>
      </c>
      <c r="BB543" s="68" t="e">
        <f>IF(INDEX('AAYME 2021_List'!$B$3:$B$311,MATCH($A543,'AAYME 2021_List'!$A$3:$A$311,0))="Yes","Yes","No")</f>
        <v>#N/A</v>
      </c>
      <c r="BC543" s="8" t="s">
        <v>2131</v>
      </c>
    </row>
    <row r="544" spans="1:55" x14ac:dyDescent="0.3">
      <c r="A544" s="48"/>
      <c r="B544" s="8">
        <v>565</v>
      </c>
      <c r="C544" s="8" t="s">
        <v>6801</v>
      </c>
      <c r="D544" s="8" t="s">
        <v>736</v>
      </c>
      <c r="E544" s="8" t="s">
        <v>335</v>
      </c>
      <c r="F544" s="8" t="s">
        <v>170</v>
      </c>
      <c r="G544" s="8" t="s">
        <v>6802</v>
      </c>
      <c r="H544" s="8">
        <v>6013988860</v>
      </c>
      <c r="I544" s="8" t="s">
        <v>376</v>
      </c>
      <c r="J544" s="8" t="s">
        <v>6803</v>
      </c>
      <c r="K544" s="8" t="s">
        <v>1238</v>
      </c>
      <c r="L544" s="8" t="s">
        <v>6804</v>
      </c>
      <c r="M544" s="8" t="s">
        <v>6805</v>
      </c>
      <c r="N544" s="8" t="s">
        <v>6806</v>
      </c>
      <c r="O544" s="8">
        <v>6017507588</v>
      </c>
      <c r="P544" s="8" t="s">
        <v>2159</v>
      </c>
      <c r="Q544" s="8" t="s">
        <v>43</v>
      </c>
      <c r="R544" s="8" t="s">
        <v>6807</v>
      </c>
      <c r="T544" s="8" t="s">
        <v>214</v>
      </c>
      <c r="U544" s="8" t="s">
        <v>214</v>
      </c>
      <c r="V544" s="8" t="s">
        <v>488</v>
      </c>
      <c r="W544" s="8">
        <v>39206</v>
      </c>
      <c r="X544" s="8" t="s">
        <v>348</v>
      </c>
      <c r="Y544" s="8" t="s">
        <v>209</v>
      </c>
      <c r="Z544" s="8" t="s">
        <v>2114</v>
      </c>
      <c r="AB544" s="8" t="s">
        <v>2115</v>
      </c>
      <c r="AD544" s="8" t="s">
        <v>2252</v>
      </c>
      <c r="AE544" s="8" t="s">
        <v>48</v>
      </c>
      <c r="AF544" s="8" t="s">
        <v>6808</v>
      </c>
      <c r="AG544" s="8" t="s">
        <v>6809</v>
      </c>
      <c r="AI544" s="8" t="s">
        <v>442</v>
      </c>
      <c r="AL544" s="48" t="str">
        <f>IF($U544="","",IF(RIGHT($U544,4)=", MS",INDEX(DropDowns!$G$4:$G$1251,MATCH(TRIM($U544),DropDowns!$F$4:$F$1251,0)),INDEX(DropDowns!$G$4:$G$1251,MATCH(TRIM($U544)&amp;", MS",DropDowns!$F$4:$F$1251,0))))</f>
        <v>Hinds</v>
      </c>
      <c r="AM544" s="48" t="s">
        <v>2130</v>
      </c>
      <c r="AN544" s="48" t="str">
        <f t="shared" si="79"/>
        <v>Destin|Johnson|destinashai@gmail.com|9</v>
      </c>
      <c r="AO544" s="48" t="str">
        <f t="shared" si="80"/>
        <v>Destin|Johnson|9</v>
      </c>
      <c r="AP544" s="48" t="e">
        <f>INDEX(Transcripts_2021!$V$2:$V$324,MATCH($AN544,Transcripts_2021!$V$2:$V$324,0))</f>
        <v>#N/A</v>
      </c>
      <c r="AQ544" s="48" t="e">
        <f>INDEX(Transcripts_2021!$W$2:$W$324,MATCH($AO544,Transcripts_2021!$W$2:$W$324,0))</f>
        <v>#N/A</v>
      </c>
      <c r="AR544" s="68" t="e">
        <f t="shared" si="81"/>
        <v>#N/A</v>
      </c>
      <c r="AS544" s="68" t="e">
        <f t="shared" si="82"/>
        <v>#N/A</v>
      </c>
      <c r="AT544" s="48" t="str">
        <f t="shared" si="85"/>
        <v>0565</v>
      </c>
      <c r="AU544" s="48" t="e">
        <f>INDEX(Transcripts_2021!$AC$2:$AC$324,MATCH($AO544,Transcripts_2021!$W$2:$W$324,0))</f>
        <v>#N/A</v>
      </c>
      <c r="AV544" s="68" t="str">
        <f t="shared" si="78"/>
        <v>Yes</v>
      </c>
      <c r="AW544" s="68" t="e">
        <f>IF(INDEX(DropDowns!$E$3:$E$336,MATCH("*"&amp;$AF544&amp;"*",$AF$2:$AF$651,0))="","",INDEX(DropDowns!$E$3:$E$336,MATCH("*"&amp;$AF544&amp;"*",$AF$2:$AF$651,0)))</f>
        <v>#REF!</v>
      </c>
      <c r="AX544" s="68" t="e">
        <f>IF(INDEX(DropDowns!$E$3:$E$336,MATCH("*"&amp;$AG544&amp;"*",$AG$2:$AG$651,0))="","",INDEX(DropDowns!$E$3:$E$336,MATCH("*"&amp;$AG544&amp;"*",$AG$2:$AG$651,0)))</f>
        <v>#REF!</v>
      </c>
      <c r="AY544" s="48" t="e">
        <f t="shared" si="83"/>
        <v>#N/A</v>
      </c>
      <c r="AZ544" s="48" t="str">
        <f t="shared" si="84"/>
        <v>Alichia Gorden</v>
      </c>
      <c r="BA544" s="48" t="str">
        <f>$AZ544&amp;COUNTIF($AZ544:$AZ$651,$AZ544)</f>
        <v>Alichia Gorden1</v>
      </c>
      <c r="BB544" s="68" t="e">
        <f>IF(INDEX('AAYME 2021_List'!$B$3:$B$311,MATCH($A544,'AAYME 2021_List'!$A$3:$A$311,0))="Yes","Yes","No")</f>
        <v>#N/A</v>
      </c>
      <c r="BC544" s="8" t="s">
        <v>2131</v>
      </c>
    </row>
    <row r="545" spans="1:55" x14ac:dyDescent="0.3">
      <c r="A545" s="48" t="str">
        <f>$AT545&amp;"-"&amp;UPPER(LEFT($D545,3))&amp;"-"&amp;UPPER(LEFT($C545,2))&amp;"-"&amp;$AU545</f>
        <v>0566-WAR-DA-0291</v>
      </c>
      <c r="B545" s="8">
        <v>566</v>
      </c>
      <c r="C545" s="8" t="s">
        <v>6810</v>
      </c>
      <c r="D545" s="8" t="s">
        <v>4608</v>
      </c>
      <c r="E545" s="8" t="s">
        <v>335</v>
      </c>
      <c r="F545" s="8" t="s">
        <v>169</v>
      </c>
      <c r="G545" s="8" t="s">
        <v>6811</v>
      </c>
      <c r="H545" s="8">
        <v>6014476765</v>
      </c>
      <c r="I545" s="8" t="s">
        <v>376</v>
      </c>
      <c r="J545" s="8" t="s">
        <v>6812</v>
      </c>
      <c r="K545" s="8" t="s">
        <v>966</v>
      </c>
      <c r="L545" s="8" t="s">
        <v>4037</v>
      </c>
      <c r="M545" s="8" t="s">
        <v>6283</v>
      </c>
      <c r="N545" s="8" t="s">
        <v>6813</v>
      </c>
      <c r="O545" s="8">
        <v>6014660946</v>
      </c>
      <c r="P545" s="8" t="s">
        <v>2159</v>
      </c>
      <c r="Q545" s="8" t="s">
        <v>43</v>
      </c>
      <c r="R545" s="8" t="s">
        <v>6814</v>
      </c>
      <c r="T545" s="8" t="s">
        <v>235</v>
      </c>
      <c r="U545" s="8" t="s">
        <v>235</v>
      </c>
      <c r="V545" s="8" t="s">
        <v>488</v>
      </c>
      <c r="W545" s="8">
        <v>39345</v>
      </c>
      <c r="X545" s="8" t="s">
        <v>348</v>
      </c>
      <c r="Y545" s="8" t="s">
        <v>235</v>
      </c>
      <c r="Z545" s="8" t="s">
        <v>2114</v>
      </c>
      <c r="AB545" s="8" t="s">
        <v>2115</v>
      </c>
      <c r="AE545" s="8" t="s">
        <v>48</v>
      </c>
      <c r="AF545" s="8" t="s">
        <v>6815</v>
      </c>
      <c r="AG545" s="8" t="s">
        <v>6816</v>
      </c>
      <c r="AH545" s="8" t="s">
        <v>6817</v>
      </c>
      <c r="AI545" s="8" t="s">
        <v>2165</v>
      </c>
      <c r="AJ545" s="8" t="s">
        <v>6818</v>
      </c>
      <c r="AL545" s="48" t="str">
        <f>IF($U545="","",IF(RIGHT($U545,4)=", MS",INDEX(DropDowns!$G$4:$G$1251,MATCH(TRIM($U545),DropDowns!$F$4:$F$1251,0)),INDEX(DropDowns!$G$4:$G$1251,MATCH(TRIM($U545)&amp;", MS",DropDowns!$F$4:$F$1251,0))))</f>
        <v>Newton</v>
      </c>
      <c r="AM545" s="48" t="str">
        <f>IF(INDEX('AAYME 2021_List'!$A$3:$A$311,MATCH($A545,'AAYME 2021_List'!$A$3:$A$311,0))=$A545,INDEX('AAYME 2021_List'!$AC$3:$AC$311,MATCH($A545,'AAYME 2021_List'!$A$3:$A$311,0)),"")</f>
        <v>Newton</v>
      </c>
      <c r="AN545" s="48" t="str">
        <f t="shared" si="79"/>
        <v>Daylen|Ware|daylen.ware@gmail.com|9</v>
      </c>
      <c r="AO545" s="48" t="str">
        <f t="shared" si="80"/>
        <v>Daylen|Ware|9</v>
      </c>
      <c r="AP545" s="48" t="e">
        <f>INDEX(Transcripts_2021!$V$2:$V$324,MATCH($AN545,Transcripts_2021!$V$2:$V$324,0))</f>
        <v>#N/A</v>
      </c>
      <c r="AQ545" s="48" t="str">
        <f>INDEX(Transcripts_2021!$W$2:$W$324,MATCH($AO545,Transcripts_2021!$W$2:$W$324,0))</f>
        <v>Daylen|Ware|9</v>
      </c>
      <c r="AR545" s="68" t="e">
        <f t="shared" si="81"/>
        <v>#N/A</v>
      </c>
      <c r="AS545" s="68" t="str">
        <f t="shared" si="82"/>
        <v>Yes</v>
      </c>
      <c r="AT545" s="48" t="str">
        <f t="shared" si="85"/>
        <v>0566</v>
      </c>
      <c r="AU545" s="48" t="str">
        <f>INDEX(Transcripts_2021!$AC$2:$AC$324,MATCH($AO545,Transcripts_2021!$W$2:$W$324,0))</f>
        <v>0291</v>
      </c>
      <c r="AV545" s="68" t="str">
        <f t="shared" si="78"/>
        <v>Yes</v>
      </c>
      <c r="AW545" s="68" t="e">
        <f>IF(INDEX(DropDowns!$E$3:$E$336,MATCH("*"&amp;$AF545&amp;"*",$AF$2:$AF$651,0))="","",INDEX(DropDowns!$E$3:$E$336,MATCH("*"&amp;$AF545&amp;"*",$AF$2:$AF$651,0)))</f>
        <v>#VALUE!</v>
      </c>
      <c r="AX545" s="68" t="e">
        <f>IF(INDEX(DropDowns!$E$3:$E$336,MATCH("*"&amp;$AG545&amp;"*",$AG$2:$AG$651,0))="","",INDEX(DropDowns!$E$3:$E$336,MATCH("*"&amp;$AG545&amp;"*",$AG$2:$AG$651,0)))</f>
        <v>#VALUE!</v>
      </c>
      <c r="AY545" s="48" t="str">
        <f t="shared" si="83"/>
        <v>0566-WAR-DA-0291</v>
      </c>
      <c r="AZ545" s="48" t="str">
        <f t="shared" si="84"/>
        <v>Alana Douglas</v>
      </c>
      <c r="BA545" s="48" t="str">
        <f>$AZ545&amp;COUNTIF($AZ545:$AZ$651,$AZ545)</f>
        <v>Alana Douglas1</v>
      </c>
      <c r="BB545" s="68" t="str">
        <f>IF(INDEX('AAYME 2021_List'!$B$3:$B$311,MATCH($A545,'AAYME 2021_List'!$A$3:$A$311,0))="Yes","Yes","No")</f>
        <v>Yes</v>
      </c>
      <c r="BC545" s="48" t="str">
        <f>IF(INDEX('AAYME 2021_List'!$A$3:$A$311,MATCH($A545,'AAYME 2021_List'!$A$3:$A$311,0))=$A545,INDEX('AAYME 2021_List'!$C$3:$C$311,MATCH($A545,'AAYME 2021_List'!$A$3:$A$311,0)),"")</f>
        <v>00-Priority Representation</v>
      </c>
    </row>
    <row r="546" spans="1:55" x14ac:dyDescent="0.3">
      <c r="A546" s="48" t="str">
        <f>$AT546&amp;"-"&amp;UPPER(LEFT($D546,3))&amp;"-"&amp;UPPER(LEFT($C546,2))&amp;"-"&amp;$AU546</f>
        <v>0567-FUL-JA-0300</v>
      </c>
      <c r="B546" s="8">
        <v>567</v>
      </c>
      <c r="C546" s="8" t="s">
        <v>6819</v>
      </c>
      <c r="D546" s="8" t="s">
        <v>6820</v>
      </c>
      <c r="E546" s="8" t="s">
        <v>335</v>
      </c>
      <c r="F546" s="8" t="s">
        <v>170</v>
      </c>
      <c r="G546" s="8" t="s">
        <v>6821</v>
      </c>
      <c r="H546" s="8">
        <v>6628221003</v>
      </c>
      <c r="I546" s="8" t="s">
        <v>340</v>
      </c>
      <c r="J546" s="8" t="s">
        <v>6822</v>
      </c>
      <c r="K546" s="8" t="s">
        <v>856</v>
      </c>
      <c r="L546" s="8" t="s">
        <v>6823</v>
      </c>
      <c r="M546" s="8" t="s">
        <v>6820</v>
      </c>
      <c r="N546" s="8" t="s">
        <v>6824</v>
      </c>
      <c r="O546" s="8">
        <v>6628222004</v>
      </c>
      <c r="P546" s="8" t="s">
        <v>2112</v>
      </c>
      <c r="Q546" s="8" t="s">
        <v>45</v>
      </c>
      <c r="R546" s="8" t="s">
        <v>6825</v>
      </c>
      <c r="T546" s="8" t="s">
        <v>6826</v>
      </c>
      <c r="U546" s="8" t="s">
        <v>6826</v>
      </c>
      <c r="V546" s="8" t="s">
        <v>488</v>
      </c>
      <c r="W546" s="8">
        <v>38701</v>
      </c>
      <c r="X546" s="8" t="s">
        <v>348</v>
      </c>
      <c r="Y546" s="8" t="s">
        <v>260</v>
      </c>
      <c r="Z546" s="8" t="s">
        <v>2114</v>
      </c>
      <c r="AB546" s="8" t="s">
        <v>2115</v>
      </c>
      <c r="AE546" s="8" t="s">
        <v>49</v>
      </c>
      <c r="AF546" s="8" t="s">
        <v>6827</v>
      </c>
      <c r="AG546" s="8" t="s">
        <v>6828</v>
      </c>
      <c r="AI546" s="8" t="s">
        <v>396</v>
      </c>
      <c r="AL546" s="48" t="str">
        <f>IF($U546="","",IF(RIGHT($U546,4)=", MS",INDEX(DropDowns!$G$4:$G$1251,MATCH(TRIM($U546),DropDowns!$F$4:$F$1251,0)),INDEX(DropDowns!$G$4:$G$1251,MATCH(TRIM($U546)&amp;", MS",DropDowns!$F$4:$F$1251,0))))</f>
        <v>Washington</v>
      </c>
      <c r="AM546" s="48" t="str">
        <f>IF(INDEX('AAYME 2021_List'!$A$3:$A$311,MATCH($A546,'AAYME 2021_List'!$A$3:$A$311,0))=$A546,INDEX('AAYME 2021_List'!$AC$3:$AC$311,MATCH($A546,'AAYME 2021_List'!$A$3:$A$311,0)),"")</f>
        <v>Washington</v>
      </c>
      <c r="AN546" s="48" t="str">
        <f t="shared" si="79"/>
        <v>Jaria|Fulton|jaria.fulton26@westernline.org|7</v>
      </c>
      <c r="AO546" s="48" t="str">
        <f t="shared" si="80"/>
        <v>Jaria|Fulton|7</v>
      </c>
      <c r="AP546" s="48" t="str">
        <f>INDEX(Transcripts_2021!$V$2:$V$324,MATCH($AN546,Transcripts_2021!$V$2:$V$324,0))</f>
        <v>Jaria|Fulton|jaria.fulton26@westernline.org|7</v>
      </c>
      <c r="AQ546" s="48" t="str">
        <f>INDEX(Transcripts_2021!$W$2:$W$324,MATCH($AO546,Transcripts_2021!$W$2:$W$324,0))</f>
        <v>Jaria|Fulton|7</v>
      </c>
      <c r="AR546" s="68" t="str">
        <f t="shared" si="81"/>
        <v>Yes</v>
      </c>
      <c r="AS546" s="68" t="str">
        <f t="shared" si="82"/>
        <v>Yes</v>
      </c>
      <c r="AT546" s="48" t="str">
        <f t="shared" si="85"/>
        <v>0567</v>
      </c>
      <c r="AU546" s="48" t="str">
        <f>INDEX(Transcripts_2021!$AC$2:$AC$324,MATCH($AO546,Transcripts_2021!$W$2:$W$324,0))</f>
        <v>0300</v>
      </c>
      <c r="AV546" s="68" t="str">
        <f t="shared" si="78"/>
        <v>Yes</v>
      </c>
      <c r="AW546" s="68" t="e">
        <f>IF(INDEX(DropDowns!$E$3:$E$336,MATCH("*"&amp;$AF546&amp;"*",$AF$2:$AF$651,0))="","",INDEX(DropDowns!$E$3:$E$336,MATCH("*"&amp;$AF546&amp;"*",$AF$2:$AF$651,0)))</f>
        <v>#REF!</v>
      </c>
      <c r="AX546" s="68" t="e">
        <f>IF(INDEX(DropDowns!$E$3:$E$336,MATCH("*"&amp;$AG546&amp;"*",$AG$2:$AG$651,0))="","",INDEX(DropDowns!$E$3:$E$336,MATCH("*"&amp;$AG546&amp;"*",$AG$2:$AG$651,0)))</f>
        <v>#VALUE!</v>
      </c>
      <c r="AY546" s="48" t="str">
        <f t="shared" si="83"/>
        <v>0567-FUL-JA-0300</v>
      </c>
      <c r="AZ546" s="48" t="str">
        <f t="shared" si="84"/>
        <v>Jamelda Fulton</v>
      </c>
      <c r="BA546" s="48" t="str">
        <f>$AZ546&amp;COUNTIF($AZ546:$AZ$651,$AZ546)</f>
        <v>Jamelda Fulton1</v>
      </c>
      <c r="BB546" s="68" t="str">
        <f>IF(INDEX('AAYME 2021_List'!$B$3:$B$311,MATCH($A546,'AAYME 2021_List'!$A$3:$A$311,0))="Yes","Yes","No")</f>
        <v>No</v>
      </c>
      <c r="BC546" s="48" t="str">
        <f>IF(INDEX('AAYME 2021_List'!$A$3:$A$311,MATCH($A546,'AAYME 2021_List'!$A$3:$A$311,0))=$A546,INDEX('AAYME 2021_List'!$C$3:$C$311,MATCH($A546,'AAYME 2021_List'!$A$3:$A$311,0)),"")</f>
        <v>99-Not Selected</v>
      </c>
    </row>
    <row r="547" spans="1:55" x14ac:dyDescent="0.3">
      <c r="A547" s="48"/>
      <c r="B547" s="8">
        <v>568</v>
      </c>
      <c r="C547" s="8" t="s">
        <v>6829</v>
      </c>
      <c r="D547" s="8" t="s">
        <v>6830</v>
      </c>
      <c r="E547" s="8" t="s">
        <v>335</v>
      </c>
      <c r="F547" s="8" t="s">
        <v>169</v>
      </c>
      <c r="G547" s="8" t="s">
        <v>6831</v>
      </c>
      <c r="H547" s="8">
        <v>6623412157</v>
      </c>
      <c r="I547" s="8" t="s">
        <v>376</v>
      </c>
      <c r="J547" s="8" t="s">
        <v>5918</v>
      </c>
      <c r="K547" s="8" t="s">
        <v>6832</v>
      </c>
      <c r="L547" s="8" t="s">
        <v>6833</v>
      </c>
      <c r="M547" s="8" t="s">
        <v>6830</v>
      </c>
      <c r="N547" s="8" t="s">
        <v>6831</v>
      </c>
      <c r="O547" s="8">
        <v>6623412157</v>
      </c>
      <c r="P547" s="8" t="s">
        <v>2112</v>
      </c>
      <c r="Q547" s="8" t="s">
        <v>394</v>
      </c>
      <c r="R547" s="8" t="s">
        <v>6834</v>
      </c>
      <c r="T547" s="8" t="s">
        <v>1851</v>
      </c>
      <c r="U547" s="8" t="s">
        <v>1851</v>
      </c>
      <c r="V547" s="8" t="s">
        <v>488</v>
      </c>
      <c r="W547" s="8">
        <v>39759</v>
      </c>
      <c r="X547" s="8" t="s">
        <v>348</v>
      </c>
      <c r="Y547" s="8" t="s">
        <v>237</v>
      </c>
      <c r="Z547" s="8" t="s">
        <v>2114</v>
      </c>
      <c r="AB547" s="8" t="s">
        <v>2115</v>
      </c>
      <c r="AE547" s="8" t="s">
        <v>48</v>
      </c>
      <c r="AF547" s="8" t="s">
        <v>6835</v>
      </c>
      <c r="AG547" s="8" t="s">
        <v>6836</v>
      </c>
      <c r="AI547" s="8" t="s">
        <v>369</v>
      </c>
      <c r="AK547" s="8" t="s">
        <v>6837</v>
      </c>
      <c r="AL547" s="48" t="str">
        <f>IF($U547="","",IF(RIGHT($U547,4)=", MS",INDEX(DropDowns!$G$4:$G$1251,MATCH(TRIM($U547),DropDowns!$F$4:$F$1251,0)),INDEX(DropDowns!$G$4:$G$1251,MATCH(TRIM($U547)&amp;", MS",DropDowns!$F$4:$F$1251,0))))</f>
        <v>Oktibbeha</v>
      </c>
      <c r="AM547" s="48" t="s">
        <v>2130</v>
      </c>
      <c r="AN547" s="48" t="str">
        <f t="shared" si="79"/>
        <v>Elijah|Stovall|thoneye@yahoo.com|9</v>
      </c>
      <c r="AO547" s="48" t="str">
        <f t="shared" si="80"/>
        <v>Elijah|Stovall|9</v>
      </c>
      <c r="AP547" s="48" t="e">
        <f>INDEX(Transcripts_2021!$V$2:$V$324,MATCH($AN547,Transcripts_2021!$V$2:$V$324,0))</f>
        <v>#N/A</v>
      </c>
      <c r="AQ547" s="48" t="e">
        <f>INDEX(Transcripts_2021!$W$2:$W$324,MATCH($AO547,Transcripts_2021!$W$2:$W$324,0))</f>
        <v>#N/A</v>
      </c>
      <c r="AR547" s="68" t="e">
        <f t="shared" si="81"/>
        <v>#N/A</v>
      </c>
      <c r="AS547" s="68" t="e">
        <f t="shared" si="82"/>
        <v>#N/A</v>
      </c>
      <c r="AT547" s="48" t="str">
        <f t="shared" si="85"/>
        <v>0568</v>
      </c>
      <c r="AU547" s="48" t="e">
        <f>INDEX(Transcripts_2021!$AC$2:$AC$324,MATCH($AO547,Transcripts_2021!$W$2:$W$324,0))</f>
        <v>#N/A</v>
      </c>
      <c r="AV547" s="68" t="str">
        <f t="shared" si="78"/>
        <v>Yes</v>
      </c>
      <c r="AW547" s="68" t="e">
        <f>IF(INDEX(DropDowns!$E$3:$E$336,MATCH("*"&amp;$AF547&amp;"*",$AF$2:$AF$651,0))="","",INDEX(DropDowns!$E$3:$E$336,MATCH("*"&amp;$AF547&amp;"*",$AF$2:$AF$651,0)))</f>
        <v>#REF!</v>
      </c>
      <c r="AX547" s="68" t="e">
        <f>IF(INDEX(DropDowns!$E$3:$E$336,MATCH("*"&amp;$AG547&amp;"*",$AG$2:$AG$651,0))="","",INDEX(DropDowns!$E$3:$E$336,MATCH("*"&amp;$AG547&amp;"*",$AG$2:$AG$651,0)))</f>
        <v>#REF!</v>
      </c>
      <c r="AY547" s="48" t="e">
        <f t="shared" si="83"/>
        <v>#N/A</v>
      </c>
      <c r="AZ547" s="48" t="str">
        <f t="shared" si="84"/>
        <v>Nicchi Stovall</v>
      </c>
      <c r="BA547" s="48" t="str">
        <f>$AZ547&amp;COUNTIF($AZ547:$AZ$651,$AZ547)</f>
        <v>Nicchi Stovall1</v>
      </c>
      <c r="BB547" s="68" t="e">
        <f>IF(INDEX('AAYME 2021_List'!$B$3:$B$311,MATCH($A547,'AAYME 2021_List'!$A$3:$A$311,0))="Yes","Yes","No")</f>
        <v>#N/A</v>
      </c>
      <c r="BC547" s="8" t="s">
        <v>2131</v>
      </c>
    </row>
    <row r="548" spans="1:55" x14ac:dyDescent="0.3">
      <c r="A548" s="48"/>
      <c r="B548" s="8">
        <v>569</v>
      </c>
      <c r="C548" s="8" t="s">
        <v>6838</v>
      </c>
      <c r="D548" s="8" t="s">
        <v>6839</v>
      </c>
      <c r="E548" s="8" t="s">
        <v>335</v>
      </c>
      <c r="F548" s="8" t="s">
        <v>169</v>
      </c>
      <c r="G548" s="8" t="s">
        <v>6840</v>
      </c>
      <c r="H548" s="8">
        <v>6019915648</v>
      </c>
      <c r="I548" s="8" t="s">
        <v>401</v>
      </c>
      <c r="J548" s="8" t="s">
        <v>1785</v>
      </c>
      <c r="K548" s="8" t="s">
        <v>6841</v>
      </c>
      <c r="L548" s="8" t="s">
        <v>6842</v>
      </c>
      <c r="M548" s="8" t="s">
        <v>6839</v>
      </c>
      <c r="N548" s="8" t="s">
        <v>6840</v>
      </c>
      <c r="O548" s="8">
        <v>6017170931</v>
      </c>
      <c r="P548" s="8" t="s">
        <v>2112</v>
      </c>
      <c r="Q548" s="8" t="s">
        <v>45</v>
      </c>
      <c r="R548" s="8" t="s">
        <v>6843</v>
      </c>
      <c r="T548" s="8" t="s">
        <v>349</v>
      </c>
      <c r="U548" s="8" t="s">
        <v>349</v>
      </c>
      <c r="V548" s="8" t="s">
        <v>488</v>
      </c>
      <c r="W548" s="8">
        <v>39170</v>
      </c>
      <c r="X548" s="8" t="s">
        <v>348</v>
      </c>
      <c r="Y548" s="8" t="s">
        <v>209</v>
      </c>
      <c r="Z548" s="8" t="s">
        <v>2114</v>
      </c>
      <c r="AB548" s="8" t="s">
        <v>2115</v>
      </c>
      <c r="AE548" s="8" t="s">
        <v>49</v>
      </c>
      <c r="AF548" s="8" t="s">
        <v>6844</v>
      </c>
      <c r="AG548" s="8" t="s">
        <v>6845</v>
      </c>
      <c r="AI548" s="8" t="s">
        <v>369</v>
      </c>
      <c r="AL548" s="48" t="str">
        <f>IF($U548="","",IF(RIGHT($U548,4)=", MS",INDEX(DropDowns!$G$4:$G$1251,MATCH(TRIM($U548),DropDowns!$F$4:$F$1251,0)),INDEX(DropDowns!$G$4:$G$1251,MATCH(TRIM($U548)&amp;", MS",DropDowns!$F$4:$F$1251,0))))</f>
        <v>Hinds</v>
      </c>
      <c r="AM548" s="48" t="s">
        <v>2130</v>
      </c>
      <c r="AN548" s="48" t="str">
        <f t="shared" si="79"/>
        <v>Cortland|Battee|Battee1@hotmail.com|8</v>
      </c>
      <c r="AO548" s="48" t="str">
        <f t="shared" si="80"/>
        <v>Cortland|Battee|8</v>
      </c>
      <c r="AP548" s="48" t="e">
        <f>INDEX(Transcripts_2021!$V$2:$V$324,MATCH($AN548,Transcripts_2021!$V$2:$V$324,0))</f>
        <v>#N/A</v>
      </c>
      <c r="AQ548" s="48" t="e">
        <f>INDEX(Transcripts_2021!$W$2:$W$324,MATCH($AO548,Transcripts_2021!$W$2:$W$324,0))</f>
        <v>#N/A</v>
      </c>
      <c r="AR548" s="68" t="e">
        <f t="shared" si="81"/>
        <v>#N/A</v>
      </c>
      <c r="AS548" s="68" t="e">
        <f t="shared" si="82"/>
        <v>#N/A</v>
      </c>
      <c r="AT548" s="48" t="str">
        <f t="shared" si="85"/>
        <v>0569</v>
      </c>
      <c r="AU548" s="48" t="e">
        <f>INDEX(Transcripts_2021!$AC$2:$AC$324,MATCH($AO548,Transcripts_2021!$W$2:$W$324,0))</f>
        <v>#N/A</v>
      </c>
      <c r="AV548" s="68" t="str">
        <f t="shared" si="78"/>
        <v>Yes</v>
      </c>
      <c r="AW548" s="68" t="e">
        <f>IF(INDEX(DropDowns!$E$3:$E$336,MATCH("*"&amp;$AF548&amp;"*",$AF$2:$AF$651,0))="","",INDEX(DropDowns!$E$3:$E$336,MATCH("*"&amp;$AF548&amp;"*",$AF$2:$AF$651,0)))</f>
        <v>#REF!</v>
      </c>
      <c r="AX548" s="68" t="e">
        <f>IF(INDEX(DropDowns!$E$3:$E$336,MATCH("*"&amp;$AG548&amp;"*",$AG$2:$AG$651,0))="","",INDEX(DropDowns!$E$3:$E$336,MATCH("*"&amp;$AG548&amp;"*",$AG$2:$AG$651,0)))</f>
        <v>#REF!</v>
      </c>
      <c r="AY548" s="48" t="e">
        <f t="shared" si="83"/>
        <v>#N/A</v>
      </c>
      <c r="AZ548" s="48" t="str">
        <f t="shared" si="84"/>
        <v>Dana Battee</v>
      </c>
      <c r="BA548" s="48" t="str">
        <f>$AZ548&amp;COUNTIF($AZ548:$AZ$651,$AZ548)</f>
        <v>Dana Battee1</v>
      </c>
      <c r="BB548" s="68" t="e">
        <f>IF(INDEX('AAYME 2021_List'!$B$3:$B$311,MATCH($A548,'AAYME 2021_List'!$A$3:$A$311,0))="Yes","Yes","No")</f>
        <v>#N/A</v>
      </c>
      <c r="BC548" s="8" t="s">
        <v>2131</v>
      </c>
    </row>
    <row r="549" spans="1:55" x14ac:dyDescent="0.3">
      <c r="A549" s="48"/>
      <c r="B549" s="8">
        <v>570</v>
      </c>
      <c r="C549" s="8" t="s">
        <v>6846</v>
      </c>
      <c r="D549" s="8" t="s">
        <v>6847</v>
      </c>
      <c r="E549" s="8" t="s">
        <v>335</v>
      </c>
      <c r="F549" s="8" t="s">
        <v>170</v>
      </c>
      <c r="G549" s="8" t="s">
        <v>6848</v>
      </c>
      <c r="H549" s="8">
        <v>7023364286</v>
      </c>
      <c r="I549" s="8" t="s">
        <v>340</v>
      </c>
      <c r="J549" s="8" t="s">
        <v>6849</v>
      </c>
      <c r="K549" s="8" t="s">
        <v>6850</v>
      </c>
      <c r="L549" s="8" t="s">
        <v>6851</v>
      </c>
      <c r="M549" s="8" t="s">
        <v>6852</v>
      </c>
      <c r="N549" s="8" t="s">
        <v>6853</v>
      </c>
      <c r="O549" s="8">
        <v>6012096112</v>
      </c>
      <c r="P549" s="8" t="s">
        <v>2159</v>
      </c>
      <c r="Q549" s="8" t="s">
        <v>394</v>
      </c>
      <c r="R549" s="8" t="s">
        <v>6854</v>
      </c>
      <c r="S549" s="8" t="s">
        <v>6855</v>
      </c>
      <c r="T549" s="8" t="s">
        <v>2438</v>
      </c>
      <c r="U549" s="8" t="s">
        <v>2438</v>
      </c>
      <c r="V549" s="8" t="s">
        <v>488</v>
      </c>
      <c r="W549" s="8">
        <v>39056</v>
      </c>
      <c r="X549" s="8" t="s">
        <v>348</v>
      </c>
      <c r="Y549" s="8" t="s">
        <v>4695</v>
      </c>
      <c r="Z549" s="8" t="s">
        <v>2114</v>
      </c>
      <c r="AB549" s="8" t="s">
        <v>2115</v>
      </c>
      <c r="AE549" s="8" t="s">
        <v>49</v>
      </c>
      <c r="AF549" s="8" t="s">
        <v>6856</v>
      </c>
      <c r="AI549" s="8" t="s">
        <v>369</v>
      </c>
      <c r="AL549" s="48" t="str">
        <f>IF($U549="","",IF(RIGHT($U549,4)=", MS",INDEX(DropDowns!$G$4:$G$1251,MATCH(TRIM($U549),DropDowns!$F$4:$F$1251,0)),INDEX(DropDowns!$G$4:$G$1251,MATCH(TRIM($U549)&amp;", MS",DropDowns!$F$4:$F$1251,0))))</f>
        <v>Hinds</v>
      </c>
      <c r="AM549" s="48" t="s">
        <v>2130</v>
      </c>
      <c r="AN549" s="48" t="str">
        <f t="shared" si="79"/>
        <v>Takira|Adams|kiraadams10092007@gmail.com|7</v>
      </c>
      <c r="AO549" s="48" t="str">
        <f t="shared" si="80"/>
        <v>Takira|Adams|7</v>
      </c>
      <c r="AP549" s="48" t="e">
        <f>INDEX(Transcripts_2021!$V$2:$V$324,MATCH($AN549,Transcripts_2021!$V$2:$V$324,0))</f>
        <v>#N/A</v>
      </c>
      <c r="AQ549" s="48" t="e">
        <f>INDEX(Transcripts_2021!$W$2:$W$324,MATCH($AO549,Transcripts_2021!$W$2:$W$324,0))</f>
        <v>#N/A</v>
      </c>
      <c r="AR549" s="68" t="e">
        <f t="shared" si="81"/>
        <v>#N/A</v>
      </c>
      <c r="AS549" s="68" t="e">
        <f t="shared" si="82"/>
        <v>#N/A</v>
      </c>
      <c r="AT549" s="48" t="str">
        <f t="shared" si="85"/>
        <v>0570</v>
      </c>
      <c r="AU549" s="48" t="e">
        <f>INDEX(Transcripts_2021!$AC$2:$AC$324,MATCH($AO549,Transcripts_2021!$W$2:$W$324,0))</f>
        <v>#N/A</v>
      </c>
      <c r="AV549" s="68" t="str">
        <f t="shared" si="78"/>
        <v>Yes</v>
      </c>
      <c r="AW549" s="68" t="e">
        <f>IF(INDEX(DropDowns!$E$3:$E$336,MATCH("*"&amp;$AF549&amp;"*",$AF$2:$AF$651,0))="","",INDEX(DropDowns!$E$3:$E$336,MATCH("*"&amp;$AF549&amp;"*",$AF$2:$AF$651,0)))</f>
        <v>#VALUE!</v>
      </c>
      <c r="AX549" s="68" t="str">
        <f>IF(INDEX(DropDowns!$E$3:$E$336,MATCH("*"&amp;$AG549&amp;"*",$AG$2:$AG$651,0))="","",INDEX(DropDowns!$E$3:$E$336,MATCH("*"&amp;$AG549&amp;"*",$AG$2:$AG$651,0)))</f>
        <v>Acid</v>
      </c>
      <c r="AY549" s="48" t="e">
        <f t="shared" si="83"/>
        <v>#N/A</v>
      </c>
      <c r="AZ549" s="48" t="str">
        <f t="shared" si="84"/>
        <v>Angela Grayson</v>
      </c>
      <c r="BA549" s="48" t="str">
        <f>$AZ549&amp;COUNTIF($AZ549:$AZ$651,$AZ549)</f>
        <v>Angela Grayson1</v>
      </c>
      <c r="BB549" s="68" t="e">
        <f>IF(INDEX('AAYME 2021_List'!$B$3:$B$311,MATCH($A549,'AAYME 2021_List'!$A$3:$A$311,0))="Yes","Yes","No")</f>
        <v>#N/A</v>
      </c>
      <c r="BC549" s="8" t="s">
        <v>2131</v>
      </c>
    </row>
    <row r="550" spans="1:55" x14ac:dyDescent="0.3">
      <c r="A550" s="48" t="str">
        <f>$AT550&amp;"-"&amp;UPPER(LEFT($D550,3))&amp;"-"&amp;UPPER(LEFT($C550,2))&amp;"-"&amp;$AU550</f>
        <v>0571-PRO-KR-0216</v>
      </c>
      <c r="B550" s="8">
        <v>571</v>
      </c>
      <c r="C550" s="8" t="s">
        <v>6857</v>
      </c>
      <c r="D550" s="8" t="s">
        <v>6858</v>
      </c>
      <c r="E550" s="8" t="s">
        <v>335</v>
      </c>
      <c r="F550" s="8" t="s">
        <v>170</v>
      </c>
      <c r="G550" s="8" t="s">
        <v>6859</v>
      </c>
      <c r="I550" s="8" t="s">
        <v>401</v>
      </c>
      <c r="J550" s="8" t="s">
        <v>6860</v>
      </c>
      <c r="K550" s="8" t="s">
        <v>6861</v>
      </c>
      <c r="L550" s="8" t="s">
        <v>6862</v>
      </c>
      <c r="M550" s="8" t="s">
        <v>6858</v>
      </c>
      <c r="N550" s="8" t="s">
        <v>6863</v>
      </c>
      <c r="O550" s="8">
        <v>6623260433</v>
      </c>
      <c r="P550" s="8" t="s">
        <v>2112</v>
      </c>
      <c r="Q550" s="8" t="s">
        <v>394</v>
      </c>
      <c r="R550" s="8" t="s">
        <v>6864</v>
      </c>
      <c r="S550" s="8" t="s">
        <v>6865</v>
      </c>
      <c r="T550" s="8" t="s">
        <v>6866</v>
      </c>
      <c r="U550" s="8" t="s">
        <v>6866</v>
      </c>
      <c r="V550" s="8" t="s">
        <v>488</v>
      </c>
      <c r="W550" s="8">
        <v>39465</v>
      </c>
      <c r="X550" s="8" t="s">
        <v>348</v>
      </c>
      <c r="Y550" s="8" t="s">
        <v>3825</v>
      </c>
      <c r="Z550" s="8" t="s">
        <v>2114</v>
      </c>
      <c r="AB550" s="8" t="s">
        <v>2115</v>
      </c>
      <c r="AE550" s="8" t="s">
        <v>48</v>
      </c>
      <c r="AF550" s="8" t="s">
        <v>6867</v>
      </c>
      <c r="AG550" s="8" t="s">
        <v>6868</v>
      </c>
      <c r="AH550" s="8" t="s">
        <v>6869</v>
      </c>
      <c r="AI550" s="8" t="s">
        <v>369</v>
      </c>
      <c r="AL550" s="48" t="str">
        <f>IF($U550="","",IF(RIGHT($U550,4)=", MS",INDEX(DropDowns!$G$4:$G$1251,MATCH(TRIM($U550),DropDowns!$F$4:$F$1251,0)),INDEX(DropDowns!$G$4:$G$1251,MATCH(TRIM($U550)&amp;", MS",DropDowns!$F$4:$F$1251,0))))</f>
        <v>Forrest</v>
      </c>
      <c r="AM550" s="48" t="str">
        <f>IF(INDEX('AAYME 2021_List'!$A$3:$A$311,MATCH($A550,'AAYME 2021_List'!$A$3:$A$311,0))=$A550,INDEX('AAYME 2021_List'!$AC$3:$AC$311,MATCH($A550,'AAYME 2021_List'!$A$3:$A$311,0)),"")</f>
        <v>Forrest</v>
      </c>
      <c r="AN550" s="48" t="str">
        <f t="shared" si="79"/>
        <v>Krysten|Procter|krystenaprocter@gmail.com|8</v>
      </c>
      <c r="AO550" s="48" t="str">
        <f t="shared" si="80"/>
        <v>Krysten|Procter|8</v>
      </c>
      <c r="AP550" s="48" t="str">
        <f>INDEX(Transcripts_2021!$V$2:$V$324,MATCH($AN550,Transcripts_2021!$V$2:$V$324,0))</f>
        <v>KRYSTEN|PROCTER|krystenaprocter@gmail.com|8</v>
      </c>
      <c r="AQ550" s="48" t="str">
        <f>INDEX(Transcripts_2021!$W$2:$W$324,MATCH($AO550,Transcripts_2021!$W$2:$W$324,0))</f>
        <v>KRYSTEN|PROCTER|8</v>
      </c>
      <c r="AR550" s="68" t="str">
        <f t="shared" si="81"/>
        <v>Yes</v>
      </c>
      <c r="AS550" s="68" t="str">
        <f t="shared" si="82"/>
        <v>Yes</v>
      </c>
      <c r="AT550" s="48" t="str">
        <f t="shared" si="85"/>
        <v>0571</v>
      </c>
      <c r="AU550" s="48" t="str">
        <f>INDEX(Transcripts_2021!$AC$2:$AC$324,MATCH($AO550,Transcripts_2021!$W$2:$W$324,0))</f>
        <v>0216</v>
      </c>
      <c r="AV550" s="68" t="str">
        <f t="shared" si="78"/>
        <v>Yes</v>
      </c>
      <c r="AW550" s="68" t="e">
        <f>IF(INDEX(DropDowns!$E$3:$E$336,MATCH("*"&amp;$AF550&amp;"*",$AF$2:$AF$651,0))="","",INDEX(DropDowns!$E$3:$E$336,MATCH("*"&amp;$AF550&amp;"*",$AF$2:$AF$651,0)))</f>
        <v>#VALUE!</v>
      </c>
      <c r="AX550" s="68" t="e">
        <f>IF(INDEX(DropDowns!$E$3:$E$336,MATCH("*"&amp;$AG550&amp;"*",$AG$2:$AG$651,0))="","",INDEX(DropDowns!$E$3:$E$336,MATCH("*"&amp;$AG550&amp;"*",$AG$2:$AG$651,0)))</f>
        <v>#REF!</v>
      </c>
      <c r="AY550" s="48" t="str">
        <f t="shared" si="83"/>
        <v>0571-PRO-KR-0216</v>
      </c>
      <c r="AZ550" s="48" t="str">
        <f t="shared" si="84"/>
        <v>Susie Procter</v>
      </c>
      <c r="BA550" s="48" t="str">
        <f>$AZ550&amp;COUNTIF($AZ550:$AZ$651,$AZ550)</f>
        <v>Susie Procter1</v>
      </c>
      <c r="BB550" s="68" t="str">
        <f>IF(INDEX('AAYME 2021_List'!$B$3:$B$311,MATCH($A550,'AAYME 2021_List'!$A$3:$A$311,0))="Yes","Yes","No")</f>
        <v>Yes</v>
      </c>
      <c r="BC550" s="48" t="str">
        <f>IF(INDEX('AAYME 2021_List'!$A$3:$A$311,MATCH($A550,'AAYME 2021_List'!$A$3:$A$311,0))=$A550,INDEX('AAYME 2021_List'!$C$3:$C$311,MATCH($A550,'AAYME 2021_List'!$A$3:$A$311,0)),"")</f>
        <v>06-Finalist</v>
      </c>
    </row>
    <row r="551" spans="1:55" x14ac:dyDescent="0.3">
      <c r="A551" s="48"/>
      <c r="B551" s="8">
        <v>572</v>
      </c>
      <c r="C551" s="8" t="s">
        <v>1584</v>
      </c>
      <c r="D551" s="8" t="s">
        <v>6870</v>
      </c>
      <c r="E551" s="8" t="s">
        <v>335</v>
      </c>
      <c r="F551" s="8" t="s">
        <v>169</v>
      </c>
      <c r="H551" s="8">
        <v>6019387482</v>
      </c>
      <c r="I551" s="8" t="s">
        <v>376</v>
      </c>
      <c r="J551" s="8" t="s">
        <v>6871</v>
      </c>
      <c r="K551" s="8" t="s">
        <v>766</v>
      </c>
      <c r="L551" s="8" t="s">
        <v>6872</v>
      </c>
      <c r="M551" s="8" t="s">
        <v>6870</v>
      </c>
      <c r="N551" s="8" t="s">
        <v>6873</v>
      </c>
      <c r="O551" s="8">
        <v>6019387482</v>
      </c>
      <c r="P551" s="8" t="s">
        <v>2112</v>
      </c>
      <c r="Q551" s="8" t="s">
        <v>394</v>
      </c>
      <c r="R551" s="8" t="s">
        <v>6874</v>
      </c>
      <c r="T551" s="8" t="s">
        <v>214</v>
      </c>
      <c r="U551" s="8" t="s">
        <v>214</v>
      </c>
      <c r="V551" s="8" t="s">
        <v>488</v>
      </c>
      <c r="W551" s="8">
        <v>39209</v>
      </c>
      <c r="X551" s="8" t="s">
        <v>348</v>
      </c>
      <c r="Y551" s="8" t="s">
        <v>209</v>
      </c>
      <c r="Z551" s="8" t="s">
        <v>2114</v>
      </c>
      <c r="AB551" s="8" t="s">
        <v>2115</v>
      </c>
      <c r="AE551" s="8" t="s">
        <v>48</v>
      </c>
      <c r="AF551" s="8" t="s">
        <v>6875</v>
      </c>
      <c r="AI551" s="8" t="s">
        <v>6876</v>
      </c>
      <c r="AL551" s="48" t="str">
        <f>IF($U551="","",IF(RIGHT($U551,4)=", MS",INDEX(DropDowns!$G$4:$G$1251,MATCH(TRIM($U551),DropDowns!$F$4:$F$1251,0)),INDEX(DropDowns!$G$4:$G$1251,MATCH(TRIM($U551)&amp;", MS",DropDowns!$F$4:$F$1251,0))))</f>
        <v>Hinds</v>
      </c>
      <c r="AM551" s="48" t="s">
        <v>2130</v>
      </c>
      <c r="AN551" s="48" t="str">
        <f t="shared" si="79"/>
        <v>Alexander|Finley||9</v>
      </c>
      <c r="AO551" s="48" t="str">
        <f t="shared" si="80"/>
        <v>Alexander|Finley|9</v>
      </c>
      <c r="AP551" s="48" t="e">
        <f>INDEX(Transcripts_2021!$V$2:$V$324,MATCH($AN551,Transcripts_2021!$V$2:$V$324,0))</f>
        <v>#N/A</v>
      </c>
      <c r="AQ551" s="48" t="e">
        <f>INDEX(Transcripts_2021!$W$2:$W$324,MATCH($AO551,Transcripts_2021!$W$2:$W$324,0))</f>
        <v>#N/A</v>
      </c>
      <c r="AR551" s="68" t="e">
        <f t="shared" si="81"/>
        <v>#N/A</v>
      </c>
      <c r="AS551" s="68" t="e">
        <f t="shared" si="82"/>
        <v>#N/A</v>
      </c>
      <c r="AT551" s="48" t="str">
        <f t="shared" si="85"/>
        <v>0572</v>
      </c>
      <c r="AU551" s="48" t="e">
        <f>INDEX(Transcripts_2021!$AC$2:$AC$324,MATCH($AO551,Transcripts_2021!$W$2:$W$324,0))</f>
        <v>#N/A</v>
      </c>
      <c r="AV551" s="68" t="str">
        <f t="shared" si="78"/>
        <v>Yes</v>
      </c>
      <c r="AW551" s="68" t="e">
        <f>IF(INDEX(DropDowns!$E$3:$E$336,MATCH("*"&amp;$AF551&amp;"*",$AF$2:$AF$651,0))="","",INDEX(DropDowns!$E$3:$E$336,MATCH("*"&amp;$AF551&amp;"*",$AF$2:$AF$651,0)))</f>
        <v>#REF!</v>
      </c>
      <c r="AX551" s="68" t="str">
        <f>IF(INDEX(DropDowns!$E$3:$E$336,MATCH("*"&amp;$AG551&amp;"*",$AG$2:$AG$651,0))="","",INDEX(DropDowns!$E$3:$E$336,MATCH("*"&amp;$AG551&amp;"*",$AG$2:$AG$651,0)))</f>
        <v>Acid</v>
      </c>
      <c r="AY551" s="48" t="e">
        <f t="shared" si="83"/>
        <v>#N/A</v>
      </c>
      <c r="AZ551" s="48" t="str">
        <f t="shared" si="84"/>
        <v>Tanesha Finley</v>
      </c>
      <c r="BA551" s="48" t="str">
        <f>$AZ551&amp;COUNTIF($AZ551:$AZ$651,$AZ551)</f>
        <v>Tanesha Finley1</v>
      </c>
      <c r="BB551" s="68" t="e">
        <f>IF(INDEX('AAYME 2021_List'!$B$3:$B$311,MATCH($A551,'AAYME 2021_List'!$A$3:$A$311,0))="Yes","Yes","No")</f>
        <v>#N/A</v>
      </c>
      <c r="BC551" s="8" t="s">
        <v>2131</v>
      </c>
    </row>
    <row r="552" spans="1:55" x14ac:dyDescent="0.3">
      <c r="A552" s="48" t="str">
        <f>$AT552&amp;"-"&amp;UPPER(LEFT($D552,3))&amp;"-"&amp;UPPER(LEFT($C552,2))&amp;"-"&amp;$AU552</f>
        <v>0573-WIL-JA-0247</v>
      </c>
      <c r="B552" s="8">
        <v>573</v>
      </c>
      <c r="C552" s="8" t="s">
        <v>1806</v>
      </c>
      <c r="D552" s="8" t="s">
        <v>884</v>
      </c>
      <c r="E552" s="8" t="s">
        <v>335</v>
      </c>
      <c r="F552" s="8" t="s">
        <v>169</v>
      </c>
      <c r="G552" s="8" t="s">
        <v>1810</v>
      </c>
      <c r="H552" s="8">
        <v>6013970983</v>
      </c>
      <c r="I552" s="8" t="s">
        <v>340</v>
      </c>
      <c r="J552" s="8" t="s">
        <v>6877</v>
      </c>
      <c r="K552" s="8" t="s">
        <v>2734</v>
      </c>
      <c r="L552" s="8" t="s">
        <v>1116</v>
      </c>
      <c r="M552" s="8" t="s">
        <v>6878</v>
      </c>
      <c r="N552" s="8" t="s">
        <v>1810</v>
      </c>
      <c r="O552" s="8">
        <v>6013970983</v>
      </c>
      <c r="P552" s="8" t="s">
        <v>2112</v>
      </c>
      <c r="Q552" s="8" t="s">
        <v>394</v>
      </c>
      <c r="R552" s="8" t="s">
        <v>6879</v>
      </c>
      <c r="T552" s="8" t="s">
        <v>6880</v>
      </c>
      <c r="U552" s="8" t="s">
        <v>6880</v>
      </c>
      <c r="V552" s="8" t="s">
        <v>488</v>
      </c>
      <c r="W552" s="8">
        <v>39040</v>
      </c>
      <c r="X552" s="8" t="s">
        <v>348</v>
      </c>
      <c r="Y552" s="8" t="s">
        <v>266</v>
      </c>
      <c r="Z552" s="8" t="s">
        <v>2114</v>
      </c>
      <c r="AB552" s="8" t="s">
        <v>2115</v>
      </c>
      <c r="AE552" s="8" t="s">
        <v>50</v>
      </c>
      <c r="AF552" s="8" t="s">
        <v>6881</v>
      </c>
      <c r="AG552" s="8" t="s">
        <v>6882</v>
      </c>
      <c r="AI552" s="8" t="s">
        <v>720</v>
      </c>
      <c r="AL552" s="48" t="str">
        <f>IF($U552="","",IF(RIGHT($U552,4)=", MS",INDEX(DropDowns!$G$4:$G$1251,MATCH(TRIM($U552),DropDowns!$F$4:$F$1251,0)),INDEX(DropDowns!$G$4:$G$1251,MATCH(TRIM($U552)&amp;", MS",DropDowns!$F$4:$F$1251,0))))</f>
        <v>Yazoo</v>
      </c>
      <c r="AM552" s="48" t="str">
        <f>IF(INDEX('AAYME 2021_List'!$A$3:$A$311,MATCH($A552,'AAYME 2021_List'!$A$3:$A$311,0))=$A552,INDEX('AAYME 2021_List'!$AC$3:$AC$311,MATCH($A552,'AAYME 2021_List'!$A$3:$A$311,0)),"")</f>
        <v>Hinds</v>
      </c>
      <c r="AN552" s="48" t="str">
        <f t="shared" si="79"/>
        <v>Jayden|Williams|jm120107@yahoo.com|7</v>
      </c>
      <c r="AO552" s="48" t="str">
        <f t="shared" si="80"/>
        <v>Jayden|Williams|7</v>
      </c>
      <c r="AP552" s="48" t="str">
        <f>INDEX(Transcripts_2021!$V$2:$V$324,MATCH($AN552,Transcripts_2021!$V$2:$V$324,0))</f>
        <v>Jayden|Williams|jm120107@yahoo.com|7</v>
      </c>
      <c r="AQ552" s="48" t="str">
        <f>INDEX(Transcripts_2021!$W$2:$W$324,MATCH($AO552,Transcripts_2021!$W$2:$W$324,0))</f>
        <v>Jayden|Williams|7</v>
      </c>
      <c r="AR552" s="68" t="str">
        <f t="shared" si="81"/>
        <v>Yes</v>
      </c>
      <c r="AS552" s="68" t="str">
        <f t="shared" si="82"/>
        <v>Yes</v>
      </c>
      <c r="AT552" s="48" t="str">
        <f t="shared" si="85"/>
        <v>0573</v>
      </c>
      <c r="AU552" s="48" t="str">
        <f>INDEX(Transcripts_2021!$AC$2:$AC$324,MATCH($AO552,Transcripts_2021!$W$2:$W$324,0))</f>
        <v>0247</v>
      </c>
      <c r="AV552" s="70" t="str">
        <f t="shared" si="78"/>
        <v>Yes</v>
      </c>
      <c r="AW552" s="68" t="e">
        <f>IF(INDEX(DropDowns!$E$3:$E$336,MATCH("*"&amp;$AF552&amp;"*",$AF$2:$AF$651,0))="","",INDEX(DropDowns!$E$3:$E$336,MATCH("*"&amp;$AF552&amp;"*",$AF$2:$AF$651,0)))</f>
        <v>#REF!</v>
      </c>
      <c r="AX552" s="68" t="e">
        <f>IF(INDEX(DropDowns!$E$3:$E$336,MATCH("*"&amp;$AG552&amp;"*",$AG$2:$AG$651,0))="","",INDEX(DropDowns!$E$3:$E$336,MATCH("*"&amp;$AG552&amp;"*",$AG$2:$AG$651,0)))</f>
        <v>#REF!</v>
      </c>
      <c r="AY552" s="48" t="str">
        <f t="shared" si="83"/>
        <v>0573-WIL-JA-0247</v>
      </c>
      <c r="AZ552" s="48" t="str">
        <f t="shared" si="84"/>
        <v>Natasha Hargrove</v>
      </c>
      <c r="BA552" s="48" t="str">
        <f>$AZ552&amp;COUNTIF($AZ552:$AZ$651,$AZ552)</f>
        <v>Natasha Hargrove1</v>
      </c>
      <c r="BB552" s="68" t="str">
        <f>IF(INDEX('AAYME 2021_List'!$B$3:$B$311,MATCH($A552,'AAYME 2021_List'!$A$3:$A$311,0))="Yes","Yes","No")</f>
        <v>Yes</v>
      </c>
      <c r="BC552" s="48" t="str">
        <f>IF(INDEX('AAYME 2021_List'!$A$3:$A$311,MATCH($A552,'AAYME 2021_List'!$A$3:$A$311,0))=$A552,INDEX('AAYME 2021_List'!$C$3:$C$311,MATCH($A552,'AAYME 2021_List'!$A$3:$A$311,0)),"")</f>
        <v>07-Alternate</v>
      </c>
    </row>
    <row r="553" spans="1:55" x14ac:dyDescent="0.3">
      <c r="A553" s="48" t="str">
        <f>$AT553&amp;"-"&amp;UPPER(LEFT($D553,3))&amp;"-"&amp;UPPER(LEFT($C553,2))&amp;"-"&amp;$AU553</f>
        <v>0574-CLA-KE-0267</v>
      </c>
      <c r="B553" s="8">
        <v>574</v>
      </c>
      <c r="C553" s="8" t="s">
        <v>6883</v>
      </c>
      <c r="D553" s="8" t="s">
        <v>1265</v>
      </c>
      <c r="E553" s="8" t="s">
        <v>335</v>
      </c>
      <c r="F553" s="8" t="s">
        <v>169</v>
      </c>
      <c r="H553" s="8">
        <v>6017172979</v>
      </c>
      <c r="I553" s="8" t="s">
        <v>340</v>
      </c>
      <c r="J553" s="8" t="s">
        <v>2494</v>
      </c>
      <c r="K553" s="8" t="s">
        <v>2734</v>
      </c>
      <c r="L553" s="8" t="s">
        <v>6884</v>
      </c>
      <c r="M553" s="8" t="s">
        <v>1265</v>
      </c>
      <c r="N553" s="8" t="s">
        <v>6885</v>
      </c>
      <c r="O553" s="8">
        <v>6017172979</v>
      </c>
      <c r="P553" s="8" t="s">
        <v>2112</v>
      </c>
      <c r="Q553" s="8" t="s">
        <v>45</v>
      </c>
      <c r="R553" s="8" t="s">
        <v>6886</v>
      </c>
      <c r="T553" s="8" t="s">
        <v>349</v>
      </c>
      <c r="U553" s="8" t="s">
        <v>349</v>
      </c>
      <c r="V553" s="8" t="s">
        <v>488</v>
      </c>
      <c r="W553" s="8">
        <v>39170</v>
      </c>
      <c r="X553" s="8" t="s">
        <v>348</v>
      </c>
      <c r="Y553" s="8" t="s">
        <v>209</v>
      </c>
      <c r="Z553" s="8" t="s">
        <v>2114</v>
      </c>
      <c r="AB553" s="8" t="s">
        <v>2115</v>
      </c>
      <c r="AE553" s="8" t="s">
        <v>49</v>
      </c>
      <c r="AF553" s="8" t="s">
        <v>6887</v>
      </c>
      <c r="AG553" s="8" t="s">
        <v>6888</v>
      </c>
      <c r="AH553" s="8" t="s">
        <v>6889</v>
      </c>
      <c r="AI553" s="8" t="s">
        <v>2165</v>
      </c>
      <c r="AJ553" s="8" t="s">
        <v>6890</v>
      </c>
      <c r="AL553" s="48" t="str">
        <f>IF($U553="","",IF(RIGHT($U553,4)=", MS",INDEX(DropDowns!$G$4:$G$1251,MATCH(TRIM($U553),DropDowns!$F$4:$F$1251,0)),INDEX(DropDowns!$G$4:$G$1251,MATCH(TRIM($U553)&amp;", MS",DropDowns!$F$4:$F$1251,0))))</f>
        <v>Hinds</v>
      </c>
      <c r="AM553" s="48" t="str">
        <f>IF(INDEX('AAYME 2021_List'!$A$3:$A$311,MATCH($A553,'AAYME 2021_List'!$A$3:$A$311,0))=$A553,INDEX('AAYME 2021_List'!$AC$3:$AC$311,MATCH($A553,'AAYME 2021_List'!$A$3:$A$311,0)),"")</f>
        <v>Hinds</v>
      </c>
      <c r="AN553" s="48" t="str">
        <f t="shared" si="79"/>
        <v>Keevon|Clark||7</v>
      </c>
      <c r="AO553" s="48" t="str">
        <f t="shared" si="80"/>
        <v>Keevon|Clark|7</v>
      </c>
      <c r="AP553" s="48" t="e">
        <f>INDEX(Transcripts_2021!$V$2:$V$324,MATCH($AN553,Transcripts_2021!$V$2:$V$324,0))</f>
        <v>#N/A</v>
      </c>
      <c r="AQ553" s="48" t="str">
        <f>INDEX(Transcripts_2021!$W$2:$W$324,MATCH($AO553,Transcripts_2021!$W$2:$W$324,0))</f>
        <v>Keevon|Clark|7</v>
      </c>
      <c r="AR553" s="68" t="e">
        <f t="shared" si="81"/>
        <v>#N/A</v>
      </c>
      <c r="AS553" s="68" t="str">
        <f t="shared" si="82"/>
        <v>Yes</v>
      </c>
      <c r="AT553" s="48" t="str">
        <f t="shared" si="85"/>
        <v>0574</v>
      </c>
      <c r="AU553" s="48" t="str">
        <f>INDEX(Transcripts_2021!$AC$2:$AC$324,MATCH($AO553,Transcripts_2021!$W$2:$W$324,0))</f>
        <v>0267</v>
      </c>
      <c r="AV553" s="68" t="str">
        <f t="shared" si="78"/>
        <v>Yes</v>
      </c>
      <c r="AW553" s="68" t="e">
        <f>IF(INDEX(DropDowns!$E$3:$E$336,MATCH("*"&amp;$AF553&amp;"*",$AF$2:$AF$651,0))="","",INDEX(DropDowns!$E$3:$E$336,MATCH("*"&amp;$AF553&amp;"*",$AF$2:$AF$651,0)))</f>
        <v>#REF!</v>
      </c>
      <c r="AX553" s="68" t="e">
        <f>IF(INDEX(DropDowns!$E$3:$E$336,MATCH("*"&amp;$AG553&amp;"*",$AG$2:$AG$651,0))="","",INDEX(DropDowns!$E$3:$E$336,MATCH("*"&amp;$AG553&amp;"*",$AG$2:$AG$651,0)))</f>
        <v>#REF!</v>
      </c>
      <c r="AY553" s="48" t="str">
        <f t="shared" si="83"/>
        <v>0574-CLA-KE-0267</v>
      </c>
      <c r="AZ553" s="48" t="str">
        <f t="shared" si="84"/>
        <v>Noleen Clark</v>
      </c>
      <c r="BA553" s="48" t="str">
        <f>$AZ553&amp;COUNTIF($AZ553:$AZ$651,$AZ553)</f>
        <v>Noleen Clark1</v>
      </c>
      <c r="BB553" s="68" t="str">
        <f>IF(INDEX('AAYME 2021_List'!$B$3:$B$311,MATCH($A553,'AAYME 2021_List'!$A$3:$A$311,0))="Yes","Yes","No")</f>
        <v>No</v>
      </c>
      <c r="BC553" s="48" t="str">
        <f>IF(INDEX('AAYME 2021_List'!$A$3:$A$311,MATCH($A553,'AAYME 2021_List'!$A$3:$A$311,0))=$A553,INDEX('AAYME 2021_List'!$C$3:$C$311,MATCH($A553,'AAYME 2021_List'!$A$3:$A$311,0)),"")</f>
        <v>99-Not Selected</v>
      </c>
    </row>
    <row r="554" spans="1:55" x14ac:dyDescent="0.3">
      <c r="A554" s="48"/>
      <c r="B554" s="8">
        <v>575</v>
      </c>
      <c r="C554" s="8" t="s">
        <v>6891</v>
      </c>
      <c r="D554" s="8" t="s">
        <v>2139</v>
      </c>
      <c r="E554" s="8" t="s">
        <v>335</v>
      </c>
      <c r="F554" s="8" t="s">
        <v>170</v>
      </c>
      <c r="I554" s="8" t="s">
        <v>340</v>
      </c>
      <c r="J554" s="8" t="s">
        <v>1807</v>
      </c>
      <c r="K554" s="8" t="s">
        <v>209</v>
      </c>
      <c r="L554" s="8" t="s">
        <v>6892</v>
      </c>
      <c r="M554" s="8" t="s">
        <v>3963</v>
      </c>
      <c r="N554" s="8" t="s">
        <v>6893</v>
      </c>
      <c r="O554" s="8">
        <v>6015034550</v>
      </c>
      <c r="P554" s="8" t="s">
        <v>2159</v>
      </c>
      <c r="Q554" s="8" t="s">
        <v>43</v>
      </c>
      <c r="R554" s="8" t="s">
        <v>6894</v>
      </c>
      <c r="T554" s="8" t="s">
        <v>4670</v>
      </c>
      <c r="U554" s="8" t="s">
        <v>4670</v>
      </c>
      <c r="V554" s="8" t="s">
        <v>488</v>
      </c>
      <c r="W554" s="8">
        <v>39272</v>
      </c>
      <c r="X554" s="8" t="s">
        <v>348</v>
      </c>
      <c r="Y554" s="8" t="s">
        <v>209</v>
      </c>
      <c r="Z554" s="8" t="s">
        <v>2114</v>
      </c>
      <c r="AE554" s="8" t="s">
        <v>50</v>
      </c>
      <c r="AF554" s="8" t="s">
        <v>6895</v>
      </c>
      <c r="AI554" s="8" t="s">
        <v>2165</v>
      </c>
      <c r="AJ554" s="8" t="s">
        <v>6896</v>
      </c>
      <c r="AL554" s="48" t="str">
        <f>IF($U554="","",IF(RIGHT($U554,4)=", MS",INDEX(DropDowns!$G$4:$G$1251,MATCH(TRIM($U554),DropDowns!$F$4:$F$1251,0)),INDEX(DropDowns!$G$4:$G$1251,MATCH(TRIM($U554)&amp;", MS",DropDowns!$F$4:$F$1251,0))))</f>
        <v>Hinds</v>
      </c>
      <c r="AM554" s="48" t="s">
        <v>2130</v>
      </c>
      <c r="AN554" s="48" t="str">
        <f t="shared" si="79"/>
        <v>Ava|Washington||7</v>
      </c>
      <c r="AO554" s="48" t="str">
        <f t="shared" si="80"/>
        <v>Ava|Washington|7</v>
      </c>
      <c r="AP554" s="48" t="e">
        <f>INDEX(Transcripts_2021!$V$2:$V$324,MATCH($AN554,Transcripts_2021!$V$2:$V$324,0))</f>
        <v>#N/A</v>
      </c>
      <c r="AQ554" s="48" t="e">
        <f>INDEX(Transcripts_2021!$W$2:$W$324,MATCH($AO554,Transcripts_2021!$W$2:$W$324,0))</f>
        <v>#N/A</v>
      </c>
      <c r="AR554" s="68" t="e">
        <f t="shared" si="81"/>
        <v>#N/A</v>
      </c>
      <c r="AS554" s="68" t="e">
        <f t="shared" si="82"/>
        <v>#N/A</v>
      </c>
      <c r="AT554" s="48" t="str">
        <f t="shared" si="85"/>
        <v>0575</v>
      </c>
      <c r="AU554" s="48" t="e">
        <f>INDEX(Transcripts_2021!$AC$2:$AC$324,MATCH($AO554,Transcripts_2021!$W$2:$W$324,0))</f>
        <v>#N/A</v>
      </c>
      <c r="AV554" s="68" t="str">
        <f t="shared" si="78"/>
        <v>Yes</v>
      </c>
      <c r="AW554" s="68" t="e">
        <f>IF(INDEX(DropDowns!$E$3:$E$336,MATCH("*"&amp;$AF554&amp;"*",$AF$2:$AF$651,0))="","",INDEX(DropDowns!$E$3:$E$336,MATCH("*"&amp;$AF554&amp;"*",$AF$2:$AF$651,0)))</f>
        <v>#REF!</v>
      </c>
      <c r="AX554" s="68" t="str">
        <f>IF(INDEX(DropDowns!$E$3:$E$336,MATCH("*"&amp;$AG554&amp;"*",$AG$2:$AG$651,0))="","",INDEX(DropDowns!$E$3:$E$336,MATCH("*"&amp;$AG554&amp;"*",$AG$2:$AG$651,0)))</f>
        <v>Acid</v>
      </c>
      <c r="AY554" s="48" t="e">
        <f t="shared" si="83"/>
        <v>#N/A</v>
      </c>
      <c r="AZ554" s="48" t="str">
        <f t="shared" si="84"/>
        <v>Dalsheree Grant</v>
      </c>
      <c r="BA554" s="48" t="str">
        <f>$AZ554&amp;COUNTIF($AZ554:$AZ$651,$AZ554)</f>
        <v>Dalsheree Grant1</v>
      </c>
      <c r="BB554" s="68" t="e">
        <f>IF(INDEX('AAYME 2021_List'!$B$3:$B$311,MATCH($A554,'AAYME 2021_List'!$A$3:$A$311,0))="Yes","Yes","No")</f>
        <v>#N/A</v>
      </c>
      <c r="BC554" s="8" t="s">
        <v>2131</v>
      </c>
    </row>
    <row r="555" spans="1:55" x14ac:dyDescent="0.3">
      <c r="A555" s="48"/>
      <c r="B555" s="8">
        <v>576</v>
      </c>
      <c r="C555" s="8" t="s">
        <v>6897</v>
      </c>
      <c r="D555" s="8" t="s">
        <v>6898</v>
      </c>
      <c r="E555" s="8" t="s">
        <v>335</v>
      </c>
      <c r="F555" s="8" t="s">
        <v>170</v>
      </c>
      <c r="G555" s="8" t="s">
        <v>6899</v>
      </c>
      <c r="H555" s="8">
        <v>6019424142</v>
      </c>
      <c r="I555" s="8" t="s">
        <v>340</v>
      </c>
      <c r="J555" s="8" t="s">
        <v>4209</v>
      </c>
      <c r="K555" s="8" t="s">
        <v>6900</v>
      </c>
      <c r="L555" s="8" t="s">
        <v>6901</v>
      </c>
      <c r="M555" s="8" t="s">
        <v>884</v>
      </c>
      <c r="N555" s="8" t="s">
        <v>6902</v>
      </c>
      <c r="O555" s="8">
        <v>6019424142</v>
      </c>
      <c r="P555" s="8" t="s">
        <v>2159</v>
      </c>
      <c r="R555" s="8" t="s">
        <v>6903</v>
      </c>
      <c r="T555" s="8" t="s">
        <v>2128</v>
      </c>
      <c r="U555" s="8" t="s">
        <v>2128</v>
      </c>
      <c r="V555" s="8" t="s">
        <v>488</v>
      </c>
      <c r="W555" s="8">
        <v>39272</v>
      </c>
      <c r="X555" s="8" t="s">
        <v>348</v>
      </c>
      <c r="Y555" s="8" t="s">
        <v>209</v>
      </c>
      <c r="Z555" s="8" t="s">
        <v>2114</v>
      </c>
      <c r="AA555" s="8" t="s">
        <v>2200</v>
      </c>
      <c r="AC555" s="8" t="s">
        <v>2201</v>
      </c>
      <c r="AE555" s="8" t="s">
        <v>50</v>
      </c>
      <c r="AF555" s="8" t="s">
        <v>6904</v>
      </c>
      <c r="AG555" s="8" t="s">
        <v>6905</v>
      </c>
      <c r="AI555" s="8" t="s">
        <v>2165</v>
      </c>
      <c r="AJ555" s="8" t="s">
        <v>6906</v>
      </c>
      <c r="AL555" s="48" t="str">
        <f>IF($U555="","",IF(RIGHT($U555,4)=", MS",INDEX(DropDowns!$G$4:$G$1251,MATCH(TRIM($U555),DropDowns!$F$4:$F$1251,0)),INDEX(DropDowns!$G$4:$G$1251,MATCH(TRIM($U555)&amp;", MS",DropDowns!$F$4:$F$1251,0))))</f>
        <v>Hinds</v>
      </c>
      <c r="AM555" s="48" t="s">
        <v>2130</v>
      </c>
      <c r="AN555" s="48" t="str">
        <f t="shared" si="79"/>
        <v>Journey|Harges|aviss.williams@gmail.com|7</v>
      </c>
      <c r="AO555" s="48" t="str">
        <f t="shared" si="80"/>
        <v>Journey|Harges|7</v>
      </c>
      <c r="AP555" s="48" t="e">
        <f>INDEX(Transcripts_2021!$V$2:$V$324,MATCH($AN555,Transcripts_2021!$V$2:$V$324,0))</f>
        <v>#N/A</v>
      </c>
      <c r="AQ555" s="48" t="e">
        <f>INDEX(Transcripts_2021!$W$2:$W$324,MATCH($AO555,Transcripts_2021!$W$2:$W$324,0))</f>
        <v>#N/A</v>
      </c>
      <c r="AR555" s="68" t="e">
        <f t="shared" si="81"/>
        <v>#N/A</v>
      </c>
      <c r="AS555" s="68" t="e">
        <f t="shared" si="82"/>
        <v>#N/A</v>
      </c>
      <c r="AT555" s="48" t="str">
        <f t="shared" si="85"/>
        <v>0576</v>
      </c>
      <c r="AU555" s="48" t="e">
        <f>INDEX(Transcripts_2021!$AC$2:$AC$324,MATCH($AO555,Transcripts_2021!$W$2:$W$324,0))</f>
        <v>#N/A</v>
      </c>
      <c r="AV555" s="68" t="str">
        <f t="shared" si="78"/>
        <v>Yes</v>
      </c>
      <c r="AW555" s="68" t="e">
        <f>IF(INDEX(DropDowns!$E$3:$E$336,MATCH("*"&amp;$AF555&amp;"*",$AF$2:$AF$651,0))="","",INDEX(DropDowns!$E$3:$E$336,MATCH("*"&amp;$AF555&amp;"*",$AF$2:$AF$651,0)))</f>
        <v>#REF!</v>
      </c>
      <c r="AX555" s="68" t="e">
        <f>IF(INDEX(DropDowns!$E$3:$E$336,MATCH("*"&amp;$AG555&amp;"*",$AG$2:$AG$651,0))="","",INDEX(DropDowns!$E$3:$E$336,MATCH("*"&amp;$AG555&amp;"*",$AG$2:$AG$651,0)))</f>
        <v>#REF!</v>
      </c>
      <c r="AY555" s="48" t="e">
        <f t="shared" si="83"/>
        <v>#N/A</v>
      </c>
      <c r="AZ555" s="48" t="str">
        <f t="shared" si="84"/>
        <v>Avis Williams</v>
      </c>
      <c r="BA555" s="48" t="str">
        <f>$AZ555&amp;COUNTIF($AZ555:$AZ$651,$AZ555)</f>
        <v>Avis Williams1</v>
      </c>
      <c r="BB555" s="68" t="e">
        <f>IF(INDEX('AAYME 2021_List'!$B$3:$B$311,MATCH($A555,'AAYME 2021_List'!$A$3:$A$311,0))="Yes","Yes","No")</f>
        <v>#N/A</v>
      </c>
      <c r="BC555" s="8" t="s">
        <v>2131</v>
      </c>
    </row>
    <row r="556" spans="1:55" x14ac:dyDescent="0.3">
      <c r="A556" s="48"/>
      <c r="B556" s="8">
        <v>578</v>
      </c>
      <c r="C556" s="8" t="s">
        <v>6907</v>
      </c>
      <c r="D556" s="8" t="s">
        <v>6908</v>
      </c>
      <c r="E556" s="8" t="s">
        <v>335</v>
      </c>
      <c r="F556" s="8" t="s">
        <v>170</v>
      </c>
      <c r="G556" s="8" t="s">
        <v>6909</v>
      </c>
      <c r="H556" s="8">
        <v>6625825242</v>
      </c>
      <c r="I556" s="8" t="s">
        <v>401</v>
      </c>
      <c r="J556" s="8" t="s">
        <v>6910</v>
      </c>
      <c r="K556" s="8" t="s">
        <v>1718</v>
      </c>
      <c r="L556" s="8" t="s">
        <v>6911</v>
      </c>
      <c r="M556" s="8" t="s">
        <v>6912</v>
      </c>
      <c r="N556" s="8" t="s">
        <v>6913</v>
      </c>
      <c r="O556" s="8">
        <v>6622302500</v>
      </c>
      <c r="P556" s="8" t="s">
        <v>2159</v>
      </c>
      <c r="Q556" s="8" t="s">
        <v>43</v>
      </c>
      <c r="R556" s="8" t="s">
        <v>6914</v>
      </c>
      <c r="T556" s="8" t="s">
        <v>1397</v>
      </c>
      <c r="U556" s="8" t="s">
        <v>1397</v>
      </c>
      <c r="V556" s="8" t="s">
        <v>488</v>
      </c>
      <c r="W556" s="8">
        <v>39095</v>
      </c>
      <c r="X556" s="8" t="s">
        <v>348</v>
      </c>
      <c r="Y556" s="8" t="s">
        <v>1718</v>
      </c>
      <c r="AD556" s="8" t="s">
        <v>2252</v>
      </c>
      <c r="AE556" s="8" t="s">
        <v>50</v>
      </c>
      <c r="AF556" s="8" t="s">
        <v>6915</v>
      </c>
      <c r="AH556" s="8" t="s">
        <v>6916</v>
      </c>
      <c r="AI556" s="8" t="s">
        <v>605</v>
      </c>
      <c r="AL556" s="48" t="str">
        <f>IF($U556="","",IF(RIGHT($U556,4)=", MS",INDEX(DropDowns!$G$4:$G$1251,MATCH(TRIM($U556),DropDowns!$F$4:$F$1251,0)),INDEX(DropDowns!$G$4:$G$1251,MATCH(TRIM($U556)&amp;", MS",DropDowns!$F$4:$F$1251,0))))</f>
        <v>Holmes</v>
      </c>
      <c r="AM556" s="48" t="s">
        <v>2130</v>
      </c>
      <c r="AN556" s="48" t="str">
        <f t="shared" si="79"/>
        <v>Ariyonna|Winters|yonnavibes@gmail.com|8</v>
      </c>
      <c r="AO556" s="48" t="str">
        <f t="shared" si="80"/>
        <v>Ariyonna|Winters|8</v>
      </c>
      <c r="AP556" s="48" t="e">
        <f>INDEX(Transcripts_2021!$V$2:$V$324,MATCH($AN556,Transcripts_2021!$V$2:$V$324,0))</f>
        <v>#N/A</v>
      </c>
      <c r="AQ556" s="48" t="e">
        <f>INDEX(Transcripts_2021!$W$2:$W$324,MATCH($AO556,Transcripts_2021!$W$2:$W$324,0))</f>
        <v>#N/A</v>
      </c>
      <c r="AR556" s="68" t="e">
        <f t="shared" si="81"/>
        <v>#N/A</v>
      </c>
      <c r="AS556" s="68" t="e">
        <f t="shared" si="82"/>
        <v>#N/A</v>
      </c>
      <c r="AT556" s="48" t="str">
        <f t="shared" si="85"/>
        <v>0578</v>
      </c>
      <c r="AU556" s="48" t="e">
        <f>INDEX(Transcripts_2021!$AC$2:$AC$324,MATCH($AO556,Transcripts_2021!$W$2:$W$324,0))</f>
        <v>#N/A</v>
      </c>
      <c r="AV556" s="68" t="str">
        <f t="shared" si="78"/>
        <v>Yes</v>
      </c>
      <c r="AW556" s="68" t="e">
        <f>IF(INDEX(DropDowns!$E$3:$E$336,MATCH("*"&amp;$AF556&amp;"*",$AF$2:$AF$651,0))="","",INDEX(DropDowns!$E$3:$E$336,MATCH("*"&amp;$AF556&amp;"*",$AF$2:$AF$651,0)))</f>
        <v>#REF!</v>
      </c>
      <c r="AX556" s="68" t="str">
        <f>IF(INDEX(DropDowns!$E$3:$E$336,MATCH("*"&amp;$AG556&amp;"*",$AG$2:$AG$651,0))="","",INDEX(DropDowns!$E$3:$E$336,MATCH("*"&amp;$AG556&amp;"*",$AG$2:$AG$651,0)))</f>
        <v>Acid</v>
      </c>
      <c r="AY556" s="48" t="e">
        <f t="shared" si="83"/>
        <v>#N/A</v>
      </c>
      <c r="AZ556" s="48" t="str">
        <f t="shared" si="84"/>
        <v>Sheena Hampton</v>
      </c>
      <c r="BA556" s="48" t="str">
        <f>$AZ556&amp;COUNTIF($AZ556:$AZ$651,$AZ556)</f>
        <v>Sheena Hampton1</v>
      </c>
      <c r="BB556" s="68" t="e">
        <f>IF(INDEX('AAYME 2021_List'!$B$3:$B$311,MATCH($A556,'AAYME 2021_List'!$A$3:$A$311,0))="Yes","Yes","No")</f>
        <v>#N/A</v>
      </c>
      <c r="BC556" s="8" t="s">
        <v>2131</v>
      </c>
    </row>
    <row r="557" spans="1:55" x14ac:dyDescent="0.3">
      <c r="A557" s="48"/>
      <c r="B557" s="8">
        <v>579</v>
      </c>
      <c r="C557" s="8" t="s">
        <v>6917</v>
      </c>
      <c r="D557" s="8" t="s">
        <v>3644</v>
      </c>
      <c r="E557" s="8" t="s">
        <v>335</v>
      </c>
      <c r="F557" s="8" t="s">
        <v>169</v>
      </c>
      <c r="G557" s="8" t="s">
        <v>6918</v>
      </c>
      <c r="H557" s="8">
        <v>6019061066</v>
      </c>
      <c r="I557" s="8" t="s">
        <v>340</v>
      </c>
      <c r="J557" s="8" t="s">
        <v>1807</v>
      </c>
      <c r="K557" s="8" t="s">
        <v>209</v>
      </c>
      <c r="L557" s="8" t="s">
        <v>1387</v>
      </c>
      <c r="M557" s="8" t="s">
        <v>3644</v>
      </c>
      <c r="N557" s="8" t="s">
        <v>6918</v>
      </c>
      <c r="O557" s="8">
        <v>6019061066</v>
      </c>
      <c r="P557" s="8" t="s">
        <v>2112</v>
      </c>
      <c r="Q557" s="8" t="s">
        <v>45</v>
      </c>
      <c r="R557" s="8" t="s">
        <v>6919</v>
      </c>
      <c r="T557" s="8" t="s">
        <v>2128</v>
      </c>
      <c r="U557" s="8" t="s">
        <v>2128</v>
      </c>
      <c r="V557" s="8" t="s">
        <v>488</v>
      </c>
      <c r="W557" s="8">
        <v>39272</v>
      </c>
      <c r="X557" s="8" t="s">
        <v>348</v>
      </c>
      <c r="Y557" s="8" t="s">
        <v>209</v>
      </c>
      <c r="Z557" s="8" t="s">
        <v>2114</v>
      </c>
      <c r="AB557" s="8" t="s">
        <v>2115</v>
      </c>
      <c r="AE557" s="8" t="s">
        <v>49</v>
      </c>
      <c r="AF557" s="8" t="s">
        <v>6920</v>
      </c>
      <c r="AI557" s="8" t="s">
        <v>2165</v>
      </c>
      <c r="AJ557" s="8" t="s">
        <v>6921</v>
      </c>
      <c r="AL557" s="48" t="str">
        <f>IF($U557="","",IF(RIGHT($U557,4)=", MS",INDEX(DropDowns!$G$4:$G$1251,MATCH(TRIM($U557),DropDowns!$F$4:$F$1251,0)),INDEX(DropDowns!$G$4:$G$1251,MATCH(TRIM($U557)&amp;", MS",DropDowns!$F$4:$F$1251,0))))</f>
        <v>Hinds</v>
      </c>
      <c r="AM557" s="48" t="s">
        <v>2130</v>
      </c>
      <c r="AN557" s="48" t="str">
        <f t="shared" si="79"/>
        <v>Eric|Whitley|whitpam36@gmail.com|7</v>
      </c>
      <c r="AO557" s="48" t="str">
        <f t="shared" si="80"/>
        <v>Eric|Whitley|7</v>
      </c>
      <c r="AP557" s="48" t="e">
        <f>INDEX(Transcripts_2021!$V$2:$V$324,MATCH($AN557,Transcripts_2021!$V$2:$V$324,0))</f>
        <v>#N/A</v>
      </c>
      <c r="AQ557" s="48" t="e">
        <f>INDEX(Transcripts_2021!$W$2:$W$324,MATCH($AO557,Transcripts_2021!$W$2:$W$324,0))</f>
        <v>#N/A</v>
      </c>
      <c r="AR557" s="68" t="e">
        <f t="shared" si="81"/>
        <v>#N/A</v>
      </c>
      <c r="AS557" s="68" t="e">
        <f t="shared" si="82"/>
        <v>#N/A</v>
      </c>
      <c r="AT557" s="48" t="str">
        <f t="shared" si="85"/>
        <v>0579</v>
      </c>
      <c r="AU557" s="48" t="e">
        <f>INDEX(Transcripts_2021!$AC$2:$AC$324,MATCH($AO557,Transcripts_2021!$W$2:$W$324,0))</f>
        <v>#N/A</v>
      </c>
      <c r="AV557" s="68" t="str">
        <f t="shared" si="78"/>
        <v>Yes</v>
      </c>
      <c r="AW557" s="68" t="e">
        <f>IF(INDEX(DropDowns!$E$3:$E$336,MATCH("*"&amp;$AF557&amp;"*",$AF$2:$AF$651,0))="","",INDEX(DropDowns!$E$3:$E$336,MATCH("*"&amp;$AF557&amp;"*",$AF$2:$AF$651,0)))</f>
        <v>#REF!</v>
      </c>
      <c r="AX557" s="68" t="str">
        <f>IF(INDEX(DropDowns!$E$3:$E$336,MATCH("*"&amp;$AG557&amp;"*",$AG$2:$AG$651,0))="","",INDEX(DropDowns!$E$3:$E$336,MATCH("*"&amp;$AG557&amp;"*",$AG$2:$AG$651,0)))</f>
        <v>Acid</v>
      </c>
      <c r="AY557" s="48" t="e">
        <f t="shared" si="83"/>
        <v>#N/A</v>
      </c>
      <c r="AZ557" s="48" t="str">
        <f t="shared" si="84"/>
        <v>Pamela Whitley</v>
      </c>
      <c r="BA557" s="48" t="str">
        <f>$AZ557&amp;COUNTIF($AZ557:$AZ$651,$AZ557)</f>
        <v>Pamela Whitley1</v>
      </c>
      <c r="BB557" s="68" t="e">
        <f>IF(INDEX('AAYME 2021_List'!$B$3:$B$311,MATCH($A557,'AAYME 2021_List'!$A$3:$A$311,0))="Yes","Yes","No")</f>
        <v>#N/A</v>
      </c>
      <c r="BC557" s="8" t="s">
        <v>2131</v>
      </c>
    </row>
    <row r="558" spans="1:55" x14ac:dyDescent="0.3">
      <c r="A558" s="48" t="str">
        <f>$AT558&amp;"-"&amp;UPPER(LEFT($D558,3))&amp;"-"&amp;UPPER(LEFT($C558,2))&amp;"-"&amp;$AU558</f>
        <v>0580-DAV-KA-0165</v>
      </c>
      <c r="B558" s="8">
        <v>580</v>
      </c>
      <c r="C558" s="8" t="s">
        <v>3033</v>
      </c>
      <c r="D558" s="8" t="s">
        <v>6922</v>
      </c>
      <c r="E558" s="8" t="s">
        <v>335</v>
      </c>
      <c r="F558" s="8" t="s">
        <v>170</v>
      </c>
      <c r="I558" s="8" t="s">
        <v>340</v>
      </c>
      <c r="J558" s="8" t="s">
        <v>2494</v>
      </c>
      <c r="K558" s="8" t="s">
        <v>525</v>
      </c>
      <c r="L558" s="8" t="s">
        <v>5311</v>
      </c>
      <c r="M558" s="8" t="s">
        <v>6922</v>
      </c>
      <c r="N558" s="8" t="s">
        <v>6923</v>
      </c>
      <c r="O558" s="8">
        <v>7697980475</v>
      </c>
      <c r="P558" s="8" t="s">
        <v>2112</v>
      </c>
      <c r="Q558" s="8" t="s">
        <v>45</v>
      </c>
      <c r="R558" s="8" t="s">
        <v>6924</v>
      </c>
      <c r="T558" s="8" t="s">
        <v>214</v>
      </c>
      <c r="U558" s="8" t="s">
        <v>214</v>
      </c>
      <c r="V558" s="8" t="s">
        <v>488</v>
      </c>
      <c r="W558" s="8">
        <v>39212</v>
      </c>
      <c r="X558" s="8" t="s">
        <v>348</v>
      </c>
      <c r="Y558" s="8" t="s">
        <v>209</v>
      </c>
      <c r="Z558" s="8" t="s">
        <v>2114</v>
      </c>
      <c r="AB558" s="8" t="s">
        <v>2115</v>
      </c>
      <c r="AE558" s="8" t="s">
        <v>49</v>
      </c>
      <c r="AF558" s="8" t="s">
        <v>6925</v>
      </c>
      <c r="AI558" s="8" t="s">
        <v>2165</v>
      </c>
      <c r="AJ558" s="8" t="s">
        <v>6926</v>
      </c>
      <c r="AL558" s="48" t="str">
        <f>IF($U558="","",IF(RIGHT($U558,4)=", MS",INDEX(DropDowns!$G$4:$G$1251,MATCH(TRIM($U558),DropDowns!$F$4:$F$1251,0)),INDEX(DropDowns!$G$4:$G$1251,MATCH(TRIM($U558)&amp;", MS",DropDowns!$F$4:$F$1251,0))))</f>
        <v>Hinds</v>
      </c>
      <c r="AM558" s="48" t="str">
        <f>IF(INDEX('AAYME 2021_List'!$A$3:$A$311,MATCH($A558,'AAYME 2021_List'!$A$3:$A$311,0))=$A558,INDEX('AAYME 2021_List'!$AC$3:$AC$311,MATCH($A558,'AAYME 2021_List'!$A$3:$A$311,0)),"")</f>
        <v>Hinds</v>
      </c>
      <c r="AN558" s="48" t="str">
        <f t="shared" si="79"/>
        <v>Kayla|Davison||7</v>
      </c>
      <c r="AO558" s="48" t="str">
        <f t="shared" si="80"/>
        <v>Kayla|Davison|7</v>
      </c>
      <c r="AP558" s="48" t="e">
        <f>INDEX(Transcripts_2021!$V$2:$V$324,MATCH($AN558,Transcripts_2021!$V$2:$V$324,0))</f>
        <v>#N/A</v>
      </c>
      <c r="AQ558" s="48" t="str">
        <f>INDEX(Transcripts_2021!$W$2:$W$324,MATCH($AO558,Transcripts_2021!$W$2:$W$324,0))</f>
        <v>Kayla|Davison|7</v>
      </c>
      <c r="AR558" s="68" t="e">
        <f t="shared" si="81"/>
        <v>#N/A</v>
      </c>
      <c r="AS558" s="68" t="str">
        <f t="shared" si="82"/>
        <v>Yes</v>
      </c>
      <c r="AT558" s="48" t="str">
        <f t="shared" si="85"/>
        <v>0580</v>
      </c>
      <c r="AU558" s="48" t="str">
        <f>INDEX(Transcripts_2021!$AC$2:$AC$324,MATCH($AO558,Transcripts_2021!$W$2:$W$324,0))</f>
        <v>0165</v>
      </c>
      <c r="AV558" s="68" t="str">
        <f t="shared" si="78"/>
        <v>Yes</v>
      </c>
      <c r="AW558" s="68" t="e">
        <f>IF(INDEX(DropDowns!$E$3:$E$336,MATCH("*"&amp;$AF558&amp;"*",$AF$2:$AF$651,0))="","",INDEX(DropDowns!$E$3:$E$336,MATCH("*"&amp;$AF558&amp;"*",$AF$2:$AF$651,0)))</f>
        <v>#REF!</v>
      </c>
      <c r="AX558" s="68" t="str">
        <f>IF(INDEX(DropDowns!$E$3:$E$336,MATCH("*"&amp;$AG558&amp;"*",$AG$2:$AG$651,0))="","",INDEX(DropDowns!$E$3:$E$336,MATCH("*"&amp;$AG558&amp;"*",$AG$2:$AG$651,0)))</f>
        <v>Acid</v>
      </c>
      <c r="AY558" s="48" t="str">
        <f t="shared" si="83"/>
        <v>0580-DAV-KA-0165</v>
      </c>
      <c r="AZ558" s="48" t="str">
        <f t="shared" si="84"/>
        <v>Stacy Davison</v>
      </c>
      <c r="BA558" s="48" t="str">
        <f>$AZ558&amp;COUNTIF($AZ558:$AZ$651,$AZ558)</f>
        <v>Stacy Davison1</v>
      </c>
      <c r="BB558" s="68" t="str">
        <f>IF(INDEX('AAYME 2021_List'!$B$3:$B$311,MATCH($A558,'AAYME 2021_List'!$A$3:$A$311,0))="Yes","Yes","No")</f>
        <v>No</v>
      </c>
      <c r="BC558" s="48" t="str">
        <f>IF(INDEX('AAYME 2021_List'!$A$3:$A$311,MATCH($A558,'AAYME 2021_List'!$A$3:$A$311,0))=$A558,INDEX('AAYME 2021_List'!$C$3:$C$311,MATCH($A558,'AAYME 2021_List'!$A$3:$A$311,0)),"")</f>
        <v>99-Not Selected</v>
      </c>
    </row>
    <row r="559" spans="1:55" x14ac:dyDescent="0.3">
      <c r="A559" s="48"/>
      <c r="B559" s="8">
        <v>581</v>
      </c>
      <c r="C559" s="8" t="s">
        <v>6927</v>
      </c>
      <c r="D559" s="8" t="s">
        <v>2783</v>
      </c>
      <c r="E559" s="8" t="s">
        <v>335</v>
      </c>
      <c r="F559" s="8" t="s">
        <v>170</v>
      </c>
      <c r="G559" s="8" t="s">
        <v>6928</v>
      </c>
      <c r="H559" s="8">
        <v>6017152566</v>
      </c>
      <c r="I559" s="8" t="s">
        <v>340</v>
      </c>
      <c r="J559" s="8" t="s">
        <v>2128</v>
      </c>
      <c r="K559" s="8" t="s">
        <v>2734</v>
      </c>
      <c r="L559" s="8" t="s">
        <v>349</v>
      </c>
      <c r="M559" s="8" t="s">
        <v>2783</v>
      </c>
      <c r="N559" s="8" t="s">
        <v>6929</v>
      </c>
      <c r="O559" s="8">
        <v>6018078408</v>
      </c>
      <c r="P559" s="8" t="s">
        <v>2112</v>
      </c>
      <c r="Q559" s="8" t="s">
        <v>394</v>
      </c>
      <c r="R559" s="8" t="s">
        <v>6930</v>
      </c>
      <c r="T559" s="8" t="s">
        <v>349</v>
      </c>
      <c r="U559" s="8" t="s">
        <v>349</v>
      </c>
      <c r="V559" s="8" t="s">
        <v>488</v>
      </c>
      <c r="W559" s="8">
        <v>39170</v>
      </c>
      <c r="X559" s="8" t="s">
        <v>348</v>
      </c>
      <c r="Y559" s="8" t="s">
        <v>209</v>
      </c>
      <c r="Z559" s="8" t="s">
        <v>2114</v>
      </c>
      <c r="AB559" s="8" t="s">
        <v>2115</v>
      </c>
      <c r="AE559" s="8" t="s">
        <v>48</v>
      </c>
      <c r="AF559" s="8" t="s">
        <v>6931</v>
      </c>
      <c r="AG559" s="8" t="s">
        <v>6932</v>
      </c>
      <c r="AH559" s="8" t="s">
        <v>6933</v>
      </c>
      <c r="AI559" s="8" t="s">
        <v>2165</v>
      </c>
      <c r="AJ559" s="8" t="s">
        <v>6934</v>
      </c>
      <c r="AL559" s="48" t="str">
        <f>IF($U559="","",IF(RIGHT($U559,4)=", MS",INDEX(DropDowns!$G$4:$G$1251,MATCH(TRIM($U559),DropDowns!$F$4:$F$1251,0)),INDEX(DropDowns!$G$4:$G$1251,MATCH(TRIM($U559)&amp;", MS",DropDowns!$F$4:$F$1251,0))))</f>
        <v>Hinds</v>
      </c>
      <c r="AM559" s="48" t="s">
        <v>2130</v>
      </c>
      <c r="AN559" s="48" t="str">
        <f t="shared" si="79"/>
        <v>Khe’Mauryia|White|s17338@hindsschools.com|7</v>
      </c>
      <c r="AO559" s="48" t="str">
        <f t="shared" si="80"/>
        <v>Khe’Mauryia|White|7</v>
      </c>
      <c r="AP559" s="48" t="e">
        <f>INDEX(Transcripts_2021!$V$2:$V$324,MATCH($AN559,Transcripts_2021!$V$2:$V$324,0))</f>
        <v>#N/A</v>
      </c>
      <c r="AQ559" s="48" t="e">
        <f>INDEX(Transcripts_2021!$W$2:$W$324,MATCH($AO559,Transcripts_2021!$W$2:$W$324,0))</f>
        <v>#N/A</v>
      </c>
      <c r="AR559" s="68" t="e">
        <f t="shared" si="81"/>
        <v>#N/A</v>
      </c>
      <c r="AS559" s="68" t="e">
        <f t="shared" si="82"/>
        <v>#N/A</v>
      </c>
      <c r="AT559" s="48" t="str">
        <f t="shared" ref="AT559:AT590" si="86">"0"&amp;TEXT($B559,0)</f>
        <v>0581</v>
      </c>
      <c r="AU559" s="48" t="e">
        <f>INDEX(Transcripts_2021!$AC$2:$AC$324,MATCH($AO559,Transcripts_2021!$W$2:$W$324,0))</f>
        <v>#N/A</v>
      </c>
      <c r="AV559" s="68" t="str">
        <f t="shared" si="78"/>
        <v>Yes</v>
      </c>
      <c r="AW559" s="68" t="e">
        <f>IF(INDEX(DropDowns!$E$3:$E$336,MATCH("*"&amp;$AF559&amp;"*",$AF$2:$AF$651,0))="","",INDEX(DropDowns!$E$3:$E$336,MATCH("*"&amp;$AF559&amp;"*",$AF$2:$AF$651,0)))</f>
        <v>#VALUE!</v>
      </c>
      <c r="AX559" s="68" t="e">
        <f>IF(INDEX(DropDowns!$E$3:$E$336,MATCH("*"&amp;$AG559&amp;"*",$AG$2:$AG$651,0))="","",INDEX(DropDowns!$E$3:$E$336,MATCH("*"&amp;$AG559&amp;"*",$AG$2:$AG$651,0)))</f>
        <v>#VALUE!</v>
      </c>
      <c r="AY559" s="48" t="e">
        <f t="shared" si="83"/>
        <v>#N/A</v>
      </c>
      <c r="AZ559" s="48" t="str">
        <f t="shared" si="84"/>
        <v>Terry White</v>
      </c>
      <c r="BA559" s="48" t="str">
        <f>$AZ559&amp;COUNTIF($AZ559:$AZ$651,$AZ559)</f>
        <v>Terry White1</v>
      </c>
      <c r="BB559" s="68" t="e">
        <f>IF(INDEX('AAYME 2021_List'!$B$3:$B$311,MATCH($A559,'AAYME 2021_List'!$A$3:$A$311,0))="Yes","Yes","No")</f>
        <v>#N/A</v>
      </c>
      <c r="BC559" s="8" t="s">
        <v>2131</v>
      </c>
    </row>
    <row r="560" spans="1:55" x14ac:dyDescent="0.3">
      <c r="A560" s="48" t="str">
        <f>$AT560&amp;"-"&amp;UPPER(LEFT($D560,3))&amp;"-"&amp;UPPER(LEFT($C560,2))&amp;"-"&amp;$AU560</f>
        <v>0582-MCG-JA-0065</v>
      </c>
      <c r="B560" s="8">
        <v>582</v>
      </c>
      <c r="C560" s="8" t="s">
        <v>6935</v>
      </c>
      <c r="D560" s="8" t="s">
        <v>6936</v>
      </c>
      <c r="E560" s="8" t="s">
        <v>335</v>
      </c>
      <c r="F560" s="8" t="s">
        <v>169</v>
      </c>
      <c r="G560" s="8" t="s">
        <v>6937</v>
      </c>
      <c r="H560" s="8">
        <v>6014987371</v>
      </c>
      <c r="I560" s="8" t="s">
        <v>376</v>
      </c>
      <c r="J560" s="8" t="s">
        <v>6938</v>
      </c>
      <c r="K560" s="8" t="s">
        <v>6939</v>
      </c>
      <c r="L560" s="8" t="s">
        <v>6940</v>
      </c>
      <c r="M560" s="8" t="s">
        <v>6936</v>
      </c>
      <c r="N560" s="8" t="s">
        <v>6941</v>
      </c>
      <c r="O560" s="8">
        <v>6016163029</v>
      </c>
      <c r="P560" s="8" t="s">
        <v>2112</v>
      </c>
      <c r="Q560" s="8" t="s">
        <v>45</v>
      </c>
      <c r="R560" s="8" t="s">
        <v>6942</v>
      </c>
      <c r="T560" s="8" t="s">
        <v>6943</v>
      </c>
      <c r="U560" s="8" t="s">
        <v>6943</v>
      </c>
      <c r="V560" s="8" t="s">
        <v>488</v>
      </c>
      <c r="W560" s="8">
        <v>39439</v>
      </c>
      <c r="X560" s="8" t="s">
        <v>348</v>
      </c>
      <c r="Y560" s="8" t="s">
        <v>215</v>
      </c>
      <c r="Z560" s="8" t="s">
        <v>2114</v>
      </c>
      <c r="AB560" s="8" t="s">
        <v>2115</v>
      </c>
      <c r="AE560" s="8" t="s">
        <v>48</v>
      </c>
      <c r="AF560" s="8" t="s">
        <v>6944</v>
      </c>
      <c r="AG560" s="8" t="s">
        <v>6945</v>
      </c>
      <c r="AH560" s="8" t="s">
        <v>6946</v>
      </c>
      <c r="AI560" s="8" t="s">
        <v>369</v>
      </c>
      <c r="AL560" s="48" t="str">
        <f>IF($U560="","",IF(RIGHT($U560,4)=", MS",INDEX(DropDowns!$G$4:$G$1251,MATCH(TRIM($U560),DropDowns!$F$4:$F$1251,0)),INDEX(DropDowns!$G$4:$G$1251,MATCH(TRIM($U560)&amp;", MS",DropDowns!$F$4:$F$1251,0))))</f>
        <v>Jasper</v>
      </c>
      <c r="AM560" s="48" t="str">
        <f>IF(INDEX('AAYME 2021_List'!$A$3:$A$311,MATCH($A560,'AAYME 2021_List'!$A$3:$A$311,0))=$A560,INDEX('AAYME 2021_List'!$AC$3:$AC$311,MATCH($A560,'AAYME 2021_List'!$A$3:$A$311,0)),"")</f>
        <v>Jasper</v>
      </c>
      <c r="AN560" s="48" t="str">
        <f t="shared" si="79"/>
        <v>Jamei|McGhee|sayninahhh@gmail.com|9</v>
      </c>
      <c r="AO560" s="48" t="str">
        <f t="shared" si="80"/>
        <v>Jamei|McGhee|9</v>
      </c>
      <c r="AP560" s="48" t="str">
        <f>INDEX(Transcripts_2021!$V$2:$V$324,MATCH($AN560,Transcripts_2021!$V$2:$V$324,0))</f>
        <v>Jamei|McGhee|sayninahhh@gmail.com|9</v>
      </c>
      <c r="AQ560" s="48" t="str">
        <f>INDEX(Transcripts_2021!$W$2:$W$324,MATCH($AO560,Transcripts_2021!$W$2:$W$324,0))</f>
        <v>Jamei|McGhee|9</v>
      </c>
      <c r="AR560" s="68" t="str">
        <f t="shared" si="81"/>
        <v>Yes</v>
      </c>
      <c r="AS560" s="68" t="str">
        <f t="shared" si="82"/>
        <v>Yes</v>
      </c>
      <c r="AT560" s="48" t="str">
        <f t="shared" si="86"/>
        <v>0582</v>
      </c>
      <c r="AU560" s="48" t="str">
        <f>INDEX(Transcripts_2021!$AC$2:$AC$324,MATCH($AO560,Transcripts_2021!$W$2:$W$324,0))</f>
        <v>0065</v>
      </c>
      <c r="AV560" s="68" t="str">
        <f t="shared" si="78"/>
        <v>Yes</v>
      </c>
      <c r="AW560" s="68" t="e">
        <f>IF(INDEX(DropDowns!$E$3:$E$336,MATCH("*"&amp;$AF560&amp;"*",$AF$2:$AF$651,0))="","",INDEX(DropDowns!$E$3:$E$336,MATCH("*"&amp;$AF560&amp;"*",$AF$2:$AF$651,0)))</f>
        <v>#VALUE!</v>
      </c>
      <c r="AX560" s="68" t="e">
        <f>IF(INDEX(DropDowns!$E$3:$E$336,MATCH("*"&amp;$AG560&amp;"*",$AG$2:$AG$651,0))="","",INDEX(DropDowns!$E$3:$E$336,MATCH("*"&amp;$AG560&amp;"*",$AG$2:$AG$651,0)))</f>
        <v>#REF!</v>
      </c>
      <c r="AY560" s="48" t="str">
        <f t="shared" si="83"/>
        <v>0582-MCG-JA-0065</v>
      </c>
      <c r="AZ560" s="48" t="str">
        <f t="shared" si="84"/>
        <v>Dr. Nina McGhee</v>
      </c>
      <c r="BA560" s="48" t="str">
        <f>$AZ560&amp;COUNTIF($AZ560:$AZ$651,$AZ560)</f>
        <v>Dr. Nina McGhee1</v>
      </c>
      <c r="BB560" s="68" t="str">
        <f>IF(INDEX('AAYME 2021_List'!$B$3:$B$311,MATCH($A560,'AAYME 2021_List'!$A$3:$A$311,0))="Yes","Yes","No")</f>
        <v>Yes</v>
      </c>
      <c r="BC560" s="48" t="str">
        <f>IF(INDEX('AAYME 2021_List'!$A$3:$A$311,MATCH($A560,'AAYME 2021_List'!$A$3:$A$311,0))=$A560,INDEX('AAYME 2021_List'!$C$3:$C$311,MATCH($A560,'AAYME 2021_List'!$A$3:$A$311,0)),"")</f>
        <v>06-Finalist</v>
      </c>
    </row>
    <row r="561" spans="1:55" x14ac:dyDescent="0.3">
      <c r="A561" s="48" t="str">
        <f>$AT561&amp;"-"&amp;UPPER(LEFT($D561,3))&amp;"-"&amp;UPPER(LEFT($C561,2))&amp;"-"&amp;$AU561</f>
        <v>0583-STE-AZ-0181</v>
      </c>
      <c r="B561" s="8">
        <v>583</v>
      </c>
      <c r="C561" s="8" t="s">
        <v>6947</v>
      </c>
      <c r="D561" s="8" t="s">
        <v>5230</v>
      </c>
      <c r="E561" s="8" t="s">
        <v>335</v>
      </c>
      <c r="F561" s="8" t="s">
        <v>170</v>
      </c>
      <c r="I561" s="8" t="s">
        <v>401</v>
      </c>
      <c r="J561" s="8" t="s">
        <v>6948</v>
      </c>
      <c r="K561" s="8" t="s">
        <v>6949</v>
      </c>
      <c r="L561" s="8" t="s">
        <v>6950</v>
      </c>
      <c r="M561" s="8" t="s">
        <v>6951</v>
      </c>
      <c r="N561" s="8" t="s">
        <v>6952</v>
      </c>
      <c r="O561" s="8">
        <v>6012709074</v>
      </c>
      <c r="P561" s="8" t="s">
        <v>2112</v>
      </c>
      <c r="R561" s="8" t="s">
        <v>6953</v>
      </c>
      <c r="T561" s="8" t="s">
        <v>6954</v>
      </c>
      <c r="U561" s="8" t="s">
        <v>6954</v>
      </c>
      <c r="V561" s="8" t="s">
        <v>488</v>
      </c>
      <c r="W561" s="8">
        <v>39573</v>
      </c>
      <c r="X561" s="8" t="s">
        <v>348</v>
      </c>
      <c r="Y561" s="8" t="s">
        <v>250</v>
      </c>
      <c r="Z561" s="8" t="s">
        <v>2114</v>
      </c>
      <c r="AB561" s="8" t="s">
        <v>2115</v>
      </c>
      <c r="AE561" s="8" t="s">
        <v>48</v>
      </c>
      <c r="AF561" s="8" t="s">
        <v>6955</v>
      </c>
      <c r="AI561" s="8" t="s">
        <v>459</v>
      </c>
      <c r="AL561" s="48" t="str">
        <f>IF($U561="","",IF(RIGHT($U561,4)=", MS",INDEX(DropDowns!$G$4:$G$1251,MATCH(TRIM($U561),DropDowns!$F$4:$F$1251,0)),INDEX(DropDowns!$G$4:$G$1251,MATCH(TRIM($U561)&amp;", MS",DropDowns!$F$4:$F$1251,0))))</f>
        <v>Stone</v>
      </c>
      <c r="AM561" s="48" t="str">
        <f>IF(INDEX('AAYME 2021_List'!$A$3:$A$311,MATCH($A561,'AAYME 2021_List'!$A$3:$A$311,0))=$A561,INDEX('AAYME 2021_List'!$AC$3:$AC$311,MATCH($A561,'AAYME 2021_List'!$A$3:$A$311,0)),"")</f>
        <v>Stone</v>
      </c>
      <c r="AN561" s="48" t="str">
        <f t="shared" si="79"/>
        <v>Azuri|Steele||8</v>
      </c>
      <c r="AO561" s="48" t="str">
        <f t="shared" si="80"/>
        <v>Azuri|Steele|8</v>
      </c>
      <c r="AP561" s="48" t="str">
        <f>INDEX(Transcripts_2021!$V$2:$V$324,MATCH($AN561,Transcripts_2021!$V$2:$V$324,0))</f>
        <v>Azuri|Steele||8</v>
      </c>
      <c r="AQ561" s="48" t="str">
        <f>INDEX(Transcripts_2021!$W$2:$W$324,MATCH($AO561,Transcripts_2021!$W$2:$W$324,0))</f>
        <v>Azuri|Steele|8</v>
      </c>
      <c r="AR561" s="68" t="str">
        <f t="shared" si="81"/>
        <v>Yes</v>
      </c>
      <c r="AS561" s="68" t="str">
        <f t="shared" si="82"/>
        <v>Yes</v>
      </c>
      <c r="AT561" s="48" t="str">
        <f t="shared" si="86"/>
        <v>0583</v>
      </c>
      <c r="AU561" s="48" t="str">
        <f>INDEX(Transcripts_2021!$AC$2:$AC$324,MATCH($AO561,Transcripts_2021!$W$2:$W$324,0))</f>
        <v>0181</v>
      </c>
      <c r="AV561" s="68" t="str">
        <f t="shared" si="78"/>
        <v>Yes</v>
      </c>
      <c r="AW561" s="68" t="e">
        <f>IF(INDEX(DropDowns!$E$3:$E$336,MATCH("*"&amp;$AF561&amp;"*",$AF$2:$AF$651,0))="","",INDEX(DropDowns!$E$3:$E$336,MATCH("*"&amp;$AF561&amp;"*",$AF$2:$AF$651,0)))</f>
        <v>#VALUE!</v>
      </c>
      <c r="AX561" s="68" t="str">
        <f>IF(INDEX(DropDowns!$E$3:$E$336,MATCH("*"&amp;$AG561&amp;"*",$AG$2:$AG$651,0))="","",INDEX(DropDowns!$E$3:$E$336,MATCH("*"&amp;$AG561&amp;"*",$AG$2:$AG$651,0)))</f>
        <v>Acid</v>
      </c>
      <c r="AY561" s="48" t="str">
        <f t="shared" si="83"/>
        <v>0583-STE-AZ-0181</v>
      </c>
      <c r="AZ561" s="48" t="str">
        <f t="shared" si="84"/>
        <v>Undrea McAbee</v>
      </c>
      <c r="BA561" s="48" t="str">
        <f>$AZ561&amp;COUNTIF($AZ561:$AZ$651,$AZ561)</f>
        <v>Undrea McAbee1</v>
      </c>
      <c r="BB561" s="68" t="str">
        <f>IF(INDEX('AAYME 2021_List'!$B$3:$B$311,MATCH($A561,'AAYME 2021_List'!$A$3:$A$311,0))="Yes","Yes","No")</f>
        <v>Yes</v>
      </c>
      <c r="BC561" s="48" t="str">
        <f>IF(INDEX('AAYME 2021_List'!$A$3:$A$311,MATCH($A561,'AAYME 2021_List'!$A$3:$A$311,0))=$A561,INDEX('AAYME 2021_List'!$C$3:$C$311,MATCH($A561,'AAYME 2021_List'!$A$3:$A$311,0)),"")</f>
        <v>00-Priority Representation</v>
      </c>
    </row>
    <row r="562" spans="1:55" x14ac:dyDescent="0.3">
      <c r="A562" s="48"/>
      <c r="B562" s="8">
        <v>584</v>
      </c>
      <c r="C562" s="8" t="s">
        <v>6956</v>
      </c>
      <c r="D562" s="8" t="s">
        <v>736</v>
      </c>
      <c r="E562" s="8" t="s">
        <v>335</v>
      </c>
      <c r="F562" s="8" t="s">
        <v>170</v>
      </c>
      <c r="G562" s="8" t="s">
        <v>6957</v>
      </c>
      <c r="H562" s="8">
        <v>6018740188</v>
      </c>
      <c r="I562" s="8" t="s">
        <v>340</v>
      </c>
      <c r="J562" s="8" t="s">
        <v>2494</v>
      </c>
      <c r="K562" s="8" t="s">
        <v>525</v>
      </c>
      <c r="L562" s="8" t="s">
        <v>656</v>
      </c>
      <c r="M562" s="8" t="s">
        <v>3056</v>
      </c>
      <c r="N562" s="8" t="s">
        <v>6958</v>
      </c>
      <c r="O562" s="8">
        <v>6628226644</v>
      </c>
      <c r="P562" s="8" t="s">
        <v>2112</v>
      </c>
      <c r="Q562" s="8" t="s">
        <v>394</v>
      </c>
      <c r="R562" s="8" t="s">
        <v>6959</v>
      </c>
      <c r="T562" s="8" t="s">
        <v>2128</v>
      </c>
      <c r="U562" s="8" t="s">
        <v>2128</v>
      </c>
      <c r="V562" s="8" t="s">
        <v>488</v>
      </c>
      <c r="W562" s="8">
        <v>39272</v>
      </c>
      <c r="X562" s="8" t="s">
        <v>348</v>
      </c>
      <c r="Y562" s="8" t="s">
        <v>209</v>
      </c>
      <c r="Z562" s="8" t="s">
        <v>2114</v>
      </c>
      <c r="AB562" s="8" t="s">
        <v>2115</v>
      </c>
      <c r="AE562" s="8" t="s">
        <v>48</v>
      </c>
      <c r="AF562" s="8" t="s">
        <v>6960</v>
      </c>
      <c r="AG562" s="8" t="s">
        <v>6961</v>
      </c>
      <c r="AH562" s="8" t="s">
        <v>6962</v>
      </c>
      <c r="AI562" s="8" t="s">
        <v>2165</v>
      </c>
      <c r="AJ562" s="8" t="s">
        <v>6963</v>
      </c>
      <c r="AL562" s="48" t="str">
        <f>IF($U562="","",IF(RIGHT($U562,4)=", MS",INDEX(DropDowns!$G$4:$G$1251,MATCH(TRIM($U562),DropDowns!$F$4:$F$1251,0)),INDEX(DropDowns!$G$4:$G$1251,MATCH(TRIM($U562)&amp;", MS",DropDowns!$F$4:$F$1251,0))))</f>
        <v>Hinds</v>
      </c>
      <c r="AM562" s="48" t="s">
        <v>2130</v>
      </c>
      <c r="AN562" s="48" t="str">
        <f t="shared" si="79"/>
        <v>Jevandria|Johnson|s20513@hindsschools.com|7</v>
      </c>
      <c r="AO562" s="48" t="str">
        <f t="shared" si="80"/>
        <v>Jevandria|Johnson|7</v>
      </c>
      <c r="AP562" s="48" t="e">
        <f>INDEX(Transcripts_2021!$V$2:$V$324,MATCH($AN562,Transcripts_2021!$V$2:$V$324,0))</f>
        <v>#N/A</v>
      </c>
      <c r="AQ562" s="48" t="e">
        <f>INDEX(Transcripts_2021!$W$2:$W$324,MATCH($AO562,Transcripts_2021!$W$2:$W$324,0))</f>
        <v>#N/A</v>
      </c>
      <c r="AR562" s="68" t="e">
        <f t="shared" si="81"/>
        <v>#N/A</v>
      </c>
      <c r="AS562" s="68" t="e">
        <f t="shared" si="82"/>
        <v>#N/A</v>
      </c>
      <c r="AT562" s="48" t="str">
        <f t="shared" si="86"/>
        <v>0584</v>
      </c>
      <c r="AU562" s="48" t="e">
        <f>INDEX(Transcripts_2021!$AC$2:$AC$324,MATCH($AO562,Transcripts_2021!$W$2:$W$324,0))</f>
        <v>#N/A</v>
      </c>
      <c r="AV562" s="68" t="str">
        <f t="shared" si="78"/>
        <v>Yes</v>
      </c>
      <c r="AW562" s="68" t="e">
        <f>IF(INDEX(DropDowns!$E$3:$E$336,MATCH("*"&amp;$AF562&amp;"*",$AF$2:$AF$651,0))="","",INDEX(DropDowns!$E$3:$E$336,MATCH("*"&amp;$AF562&amp;"*",$AF$2:$AF$651,0)))</f>
        <v>#REF!</v>
      </c>
      <c r="AX562" s="68" t="e">
        <f>IF(INDEX(DropDowns!$E$3:$E$336,MATCH("*"&amp;$AG562&amp;"*",$AG$2:$AG$651,0))="","",INDEX(DropDowns!$E$3:$E$336,MATCH("*"&amp;$AG562&amp;"*",$AG$2:$AG$651,0)))</f>
        <v>#REF!</v>
      </c>
      <c r="AY562" s="48" t="e">
        <f t="shared" si="83"/>
        <v>#N/A</v>
      </c>
      <c r="AZ562" s="48" t="str">
        <f t="shared" si="84"/>
        <v>Nicole Ross</v>
      </c>
      <c r="BA562" s="48" t="str">
        <f>$AZ562&amp;COUNTIF($AZ562:$AZ$651,$AZ562)</f>
        <v>Nicole Ross1</v>
      </c>
      <c r="BB562" s="68" t="e">
        <f>IF(INDEX('AAYME 2021_List'!$B$3:$B$311,MATCH($A562,'AAYME 2021_List'!$A$3:$A$311,0))="Yes","Yes","No")</f>
        <v>#N/A</v>
      </c>
      <c r="BC562" s="8" t="s">
        <v>2131</v>
      </c>
    </row>
    <row r="563" spans="1:55" x14ac:dyDescent="0.3">
      <c r="A563" s="48"/>
      <c r="B563" s="8">
        <v>585</v>
      </c>
      <c r="C563" s="8" t="s">
        <v>6964</v>
      </c>
      <c r="D563" s="8" t="s">
        <v>3419</v>
      </c>
      <c r="E563" s="8" t="s">
        <v>335</v>
      </c>
      <c r="F563" s="8" t="s">
        <v>170</v>
      </c>
      <c r="G563" s="8" t="s">
        <v>6965</v>
      </c>
      <c r="H563" s="8">
        <v>6627051849</v>
      </c>
      <c r="I563" s="8" t="s">
        <v>401</v>
      </c>
      <c r="J563" s="8" t="s">
        <v>6966</v>
      </c>
      <c r="K563" s="8" t="s">
        <v>3148</v>
      </c>
      <c r="L563" s="8" t="s">
        <v>6967</v>
      </c>
      <c r="M563" s="8" t="s">
        <v>3419</v>
      </c>
      <c r="N563" s="8" t="s">
        <v>6965</v>
      </c>
      <c r="O563" s="8">
        <v>6627051849</v>
      </c>
      <c r="P563" s="8" t="s">
        <v>2159</v>
      </c>
      <c r="Q563" s="8" t="s">
        <v>394</v>
      </c>
      <c r="R563" s="8" t="s">
        <v>6968</v>
      </c>
      <c r="T563" s="8" t="s">
        <v>3148</v>
      </c>
      <c r="U563" s="8" t="s">
        <v>3148</v>
      </c>
      <c r="V563" s="8" t="s">
        <v>488</v>
      </c>
      <c r="W563" s="8">
        <v>39339</v>
      </c>
      <c r="X563" s="8" t="s">
        <v>348</v>
      </c>
      <c r="Y563" s="8" t="s">
        <v>264</v>
      </c>
      <c r="Z563" s="8" t="s">
        <v>2114</v>
      </c>
      <c r="AB563" s="8" t="s">
        <v>2115</v>
      </c>
      <c r="AE563" s="8" t="s">
        <v>49</v>
      </c>
      <c r="AF563" s="8" t="s">
        <v>6969</v>
      </c>
      <c r="AG563" s="8" t="s">
        <v>6970</v>
      </c>
      <c r="AH563" s="8" t="s">
        <v>6971</v>
      </c>
      <c r="AI563" s="8" t="s">
        <v>459</v>
      </c>
      <c r="AJ563" s="8" t="s">
        <v>186</v>
      </c>
      <c r="AK563" s="8" t="s">
        <v>6972</v>
      </c>
      <c r="AL563" s="48" t="str">
        <f>IF($U563="","",IF(RIGHT($U563,4)=", MS",INDEX(DropDowns!$G$4:$G$1251,MATCH(TRIM($U563),DropDowns!$F$4:$F$1251,0)),INDEX(DropDowns!$G$4:$G$1251,MATCH(TRIM($U563)&amp;", MS",DropDowns!$F$4:$F$1251,0))))</f>
        <v>Winston</v>
      </c>
      <c r="AM563" s="48" t="s">
        <v>2130</v>
      </c>
      <c r="AN563" s="48" t="str">
        <f t="shared" si="79"/>
        <v>MacKenzie|Watson|lakisha.watson14@gmail.com|8</v>
      </c>
      <c r="AO563" s="48" t="str">
        <f t="shared" si="80"/>
        <v>MacKenzie|Watson|8</v>
      </c>
      <c r="AP563" s="48" t="e">
        <f>INDEX(Transcripts_2021!$V$2:$V$324,MATCH($AN563,Transcripts_2021!$V$2:$V$324,0))</f>
        <v>#N/A</v>
      </c>
      <c r="AQ563" s="48" t="e">
        <f>INDEX(Transcripts_2021!$W$2:$W$324,MATCH($AO563,Transcripts_2021!$W$2:$W$324,0))</f>
        <v>#N/A</v>
      </c>
      <c r="AR563" s="68" t="e">
        <f t="shared" si="81"/>
        <v>#N/A</v>
      </c>
      <c r="AS563" s="68" t="e">
        <f t="shared" si="82"/>
        <v>#N/A</v>
      </c>
      <c r="AT563" s="48" t="str">
        <f t="shared" si="86"/>
        <v>0585</v>
      </c>
      <c r="AU563" s="48" t="e">
        <f>INDEX(Transcripts_2021!$AC$2:$AC$324,MATCH($AO563,Transcripts_2021!$W$2:$W$324,0))</f>
        <v>#N/A</v>
      </c>
      <c r="AV563" s="68" t="str">
        <f t="shared" si="78"/>
        <v>Yes</v>
      </c>
      <c r="AW563" s="68" t="e">
        <f>IF(INDEX(DropDowns!$E$3:$E$336,MATCH("*"&amp;$AF563&amp;"*",$AF$2:$AF$651,0))="","",INDEX(DropDowns!$E$3:$E$336,MATCH("*"&amp;$AF563&amp;"*",$AF$2:$AF$651,0)))</f>
        <v>#REF!</v>
      </c>
      <c r="AX563" s="68" t="e">
        <f>IF(INDEX(DropDowns!$E$3:$E$336,MATCH("*"&amp;$AG563&amp;"*",$AG$2:$AG$651,0))="","",INDEX(DropDowns!$E$3:$E$336,MATCH("*"&amp;$AG563&amp;"*",$AG$2:$AG$651,0)))</f>
        <v>#REF!</v>
      </c>
      <c r="AY563" s="48" t="e">
        <f t="shared" si="83"/>
        <v>#N/A</v>
      </c>
      <c r="AZ563" s="48" t="str">
        <f t="shared" si="84"/>
        <v>Lakisha Watson</v>
      </c>
      <c r="BA563" s="48" t="str">
        <f>$AZ563&amp;COUNTIF($AZ563:$AZ$651,$AZ563)</f>
        <v>Lakisha Watson2</v>
      </c>
      <c r="BB563" s="68" t="e">
        <f>IF(INDEX('AAYME 2021_List'!$B$3:$B$311,MATCH($A563,'AAYME 2021_List'!$A$3:$A$311,0))="Yes","Yes","No")</f>
        <v>#N/A</v>
      </c>
      <c r="BC563" s="8" t="s">
        <v>2131</v>
      </c>
    </row>
    <row r="564" spans="1:55" x14ac:dyDescent="0.3">
      <c r="A564" s="48"/>
      <c r="B564" s="8">
        <v>586</v>
      </c>
      <c r="C564" s="8" t="s">
        <v>6973</v>
      </c>
      <c r="D564" s="8" t="s">
        <v>3419</v>
      </c>
      <c r="E564" s="8" t="s">
        <v>335</v>
      </c>
      <c r="F564" s="8" t="s">
        <v>169</v>
      </c>
      <c r="G564" s="8" t="s">
        <v>6965</v>
      </c>
      <c r="H564" s="8">
        <v>6627051751</v>
      </c>
      <c r="I564" s="8" t="s">
        <v>376</v>
      </c>
      <c r="J564" s="8" t="s">
        <v>3148</v>
      </c>
      <c r="K564" s="8" t="s">
        <v>3148</v>
      </c>
      <c r="L564" s="8" t="s">
        <v>6974</v>
      </c>
      <c r="M564" s="8" t="s">
        <v>6975</v>
      </c>
      <c r="N564" s="8" t="s">
        <v>6965</v>
      </c>
      <c r="O564" s="8">
        <v>6626487427</v>
      </c>
      <c r="P564" s="8" t="s">
        <v>2159</v>
      </c>
      <c r="Q564" s="8" t="s">
        <v>394</v>
      </c>
      <c r="R564" s="8" t="s">
        <v>6968</v>
      </c>
      <c r="T564" s="8" t="s">
        <v>3148</v>
      </c>
      <c r="U564" s="8" t="s">
        <v>3148</v>
      </c>
      <c r="V564" s="8" t="s">
        <v>488</v>
      </c>
      <c r="W564" s="8" t="s">
        <v>3148</v>
      </c>
      <c r="X564" s="8" t="s">
        <v>348</v>
      </c>
      <c r="Y564" s="8" t="s">
        <v>264</v>
      </c>
      <c r="Z564" s="8" t="s">
        <v>2114</v>
      </c>
      <c r="AB564" s="8" t="s">
        <v>2115</v>
      </c>
      <c r="AE564" s="8" t="s">
        <v>49</v>
      </c>
      <c r="AF564" s="8" t="s">
        <v>6976</v>
      </c>
      <c r="AG564" s="8" t="s">
        <v>6977</v>
      </c>
      <c r="AH564" s="8" t="s">
        <v>6978</v>
      </c>
      <c r="AI564" s="8" t="s">
        <v>459</v>
      </c>
      <c r="AJ564" s="8" t="s">
        <v>6979</v>
      </c>
      <c r="AK564" s="8" t="s">
        <v>6980</v>
      </c>
      <c r="AL564" s="48" t="str">
        <f>IF($U564="","",IF(RIGHT($U564,4)=", MS",INDEX(DropDowns!$G$4:$G$1251,MATCH(TRIM($U564),DropDowns!$F$4:$F$1251,0)),INDEX(DropDowns!$G$4:$G$1251,MATCH(TRIM($U564)&amp;", MS",DropDowns!$F$4:$F$1251,0))))</f>
        <v>Winston</v>
      </c>
      <c r="AM564" s="48" t="s">
        <v>2130</v>
      </c>
      <c r="AN564" s="48" t="str">
        <f t="shared" si="79"/>
        <v>Dustin|Watson|lakisha.watson14@gmail.com|9</v>
      </c>
      <c r="AO564" s="48" t="str">
        <f t="shared" si="80"/>
        <v>Dustin|Watson|9</v>
      </c>
      <c r="AP564" s="48" t="e">
        <f>INDEX(Transcripts_2021!$V$2:$V$324,MATCH($AN564,Transcripts_2021!$V$2:$V$324,0))</f>
        <v>#N/A</v>
      </c>
      <c r="AQ564" s="48" t="e">
        <f>INDEX(Transcripts_2021!$W$2:$W$324,MATCH($AO564,Transcripts_2021!$W$2:$W$324,0))</f>
        <v>#N/A</v>
      </c>
      <c r="AR564" s="68" t="e">
        <f t="shared" si="81"/>
        <v>#N/A</v>
      </c>
      <c r="AS564" s="68" t="e">
        <f t="shared" si="82"/>
        <v>#N/A</v>
      </c>
      <c r="AT564" s="48" t="str">
        <f t="shared" si="86"/>
        <v>0586</v>
      </c>
      <c r="AU564" s="48" t="e">
        <f>INDEX(Transcripts_2021!$AC$2:$AC$324,MATCH($AO564,Transcripts_2021!$W$2:$W$324,0))</f>
        <v>#N/A</v>
      </c>
      <c r="AV564" s="68" t="str">
        <f t="shared" si="78"/>
        <v>Yes</v>
      </c>
      <c r="AW564" s="68" t="e">
        <f>IF(INDEX(DropDowns!$E$3:$E$336,MATCH("*"&amp;$AF564&amp;"*",$AF$2:$AF$651,0))="","",INDEX(DropDowns!$E$3:$E$336,MATCH("*"&amp;$AF564&amp;"*",$AF$2:$AF$651,0)))</f>
        <v>#REF!</v>
      </c>
      <c r="AX564" s="68" t="e">
        <f>IF(INDEX(DropDowns!$E$3:$E$336,MATCH("*"&amp;$AG564&amp;"*",$AG$2:$AG$651,0))="","",INDEX(DropDowns!$E$3:$E$336,MATCH("*"&amp;$AG564&amp;"*",$AG$2:$AG$651,0)))</f>
        <v>#REF!</v>
      </c>
      <c r="AY564" s="48" t="e">
        <f t="shared" si="83"/>
        <v>#N/A</v>
      </c>
      <c r="AZ564" s="48" t="str">
        <f t="shared" si="84"/>
        <v>LaKisha Watson</v>
      </c>
      <c r="BA564" s="48" t="str">
        <f>$AZ564&amp;COUNTIF($AZ564:$AZ$651,$AZ564)</f>
        <v>LaKisha Watson1</v>
      </c>
      <c r="BB564" s="68" t="e">
        <f>IF(INDEX('AAYME 2021_List'!$B$3:$B$311,MATCH($A564,'AAYME 2021_List'!$A$3:$A$311,0))="Yes","Yes","No")</f>
        <v>#N/A</v>
      </c>
      <c r="BC564" s="8" t="s">
        <v>2131</v>
      </c>
    </row>
    <row r="565" spans="1:55" x14ac:dyDescent="0.3">
      <c r="A565" s="48"/>
      <c r="B565" s="8">
        <v>587</v>
      </c>
      <c r="C565" s="8" t="s">
        <v>6981</v>
      </c>
      <c r="D565" s="8" t="s">
        <v>6982</v>
      </c>
      <c r="E565" s="8" t="s">
        <v>335</v>
      </c>
      <c r="F565" s="8" t="s">
        <v>170</v>
      </c>
      <c r="G565" s="8" t="s">
        <v>6983</v>
      </c>
      <c r="H565" s="8">
        <v>6018743622</v>
      </c>
      <c r="I565" s="8" t="s">
        <v>340</v>
      </c>
      <c r="J565" s="8" t="s">
        <v>1807</v>
      </c>
      <c r="K565" s="8" t="s">
        <v>4665</v>
      </c>
      <c r="L565" s="8" t="s">
        <v>6984</v>
      </c>
      <c r="M565" s="8" t="s">
        <v>6985</v>
      </c>
      <c r="N565" s="8" t="s">
        <v>6986</v>
      </c>
      <c r="O565" s="8">
        <v>6015002451</v>
      </c>
      <c r="P565" s="8" t="s">
        <v>2112</v>
      </c>
      <c r="Q565" s="8" t="s">
        <v>45</v>
      </c>
      <c r="R565" s="8" t="s">
        <v>6987</v>
      </c>
      <c r="T565" s="8" t="s">
        <v>2128</v>
      </c>
      <c r="U565" s="8" t="s">
        <v>2128</v>
      </c>
      <c r="V565" s="8" t="s">
        <v>488</v>
      </c>
      <c r="W565" s="8">
        <v>39272</v>
      </c>
      <c r="X565" s="8" t="s">
        <v>348</v>
      </c>
      <c r="Y565" s="8" t="s">
        <v>2495</v>
      </c>
      <c r="Z565" s="8" t="s">
        <v>2114</v>
      </c>
      <c r="AB565" s="8" t="s">
        <v>2115</v>
      </c>
      <c r="AE565" s="8" t="s">
        <v>48</v>
      </c>
      <c r="AF565" s="8" t="s">
        <v>6988</v>
      </c>
      <c r="AG565" s="8" t="s">
        <v>6989</v>
      </c>
      <c r="AI565" s="8" t="s">
        <v>2165</v>
      </c>
      <c r="AJ565" s="8" t="s">
        <v>6990</v>
      </c>
      <c r="AL565" s="48" t="str">
        <f>IF($U565="","",IF(RIGHT($U565,4)=", MS",INDEX(DropDowns!$G$4:$G$1251,MATCH(TRIM($U565),DropDowns!$F$4:$F$1251,0)),INDEX(DropDowns!$G$4:$G$1251,MATCH(TRIM($U565)&amp;", MS",DropDowns!$F$4:$F$1251,0))))</f>
        <v>Hinds</v>
      </c>
      <c r="AM565" s="48" t="s">
        <v>2130</v>
      </c>
      <c r="AN565" s="48" t="str">
        <f t="shared" si="79"/>
        <v>Paris|Hilliard|parishilliard@icloud.com|7</v>
      </c>
      <c r="AO565" s="48" t="str">
        <f t="shared" si="80"/>
        <v>Paris|Hilliard|7</v>
      </c>
      <c r="AP565" s="48" t="e">
        <f>INDEX(Transcripts_2021!$V$2:$V$324,MATCH($AN565,Transcripts_2021!$V$2:$V$324,0))</f>
        <v>#N/A</v>
      </c>
      <c r="AQ565" s="48" t="e">
        <f>INDEX(Transcripts_2021!$W$2:$W$324,MATCH($AO565,Transcripts_2021!$W$2:$W$324,0))</f>
        <v>#N/A</v>
      </c>
      <c r="AR565" s="68" t="e">
        <f t="shared" si="81"/>
        <v>#N/A</v>
      </c>
      <c r="AS565" s="68" t="e">
        <f t="shared" si="82"/>
        <v>#N/A</v>
      </c>
      <c r="AT565" s="48" t="str">
        <f t="shared" si="86"/>
        <v>0587</v>
      </c>
      <c r="AU565" s="48" t="e">
        <f>INDEX(Transcripts_2021!$AC$2:$AC$324,MATCH($AO565,Transcripts_2021!$W$2:$W$324,0))</f>
        <v>#N/A</v>
      </c>
      <c r="AV565" s="68" t="str">
        <f t="shared" si="78"/>
        <v>No</v>
      </c>
      <c r="AW565" s="68" t="e">
        <f>IF(INDEX(DropDowns!$E$3:$E$336,MATCH("*"&amp;$AF565&amp;"*",$AF$2:$AF$651,0))="","",INDEX(DropDowns!$E$3:$E$336,MATCH("*"&amp;$AF565&amp;"*",$AF$2:$AF$651,0)))</f>
        <v>#VALUE!</v>
      </c>
      <c r="AX565" s="68" t="e">
        <f>IF(INDEX(DropDowns!$E$3:$E$336,MATCH("*"&amp;$AG565&amp;"*",$AG$2:$AG$651,0))="","",INDEX(DropDowns!$E$3:$E$336,MATCH("*"&amp;$AG565&amp;"*",$AG$2:$AG$651,0)))</f>
        <v>#VALUE!</v>
      </c>
      <c r="AY565" s="48" t="e">
        <f t="shared" si="83"/>
        <v>#N/A</v>
      </c>
      <c r="AZ565" s="48" t="str">
        <f t="shared" si="84"/>
        <v>Kia Montgomery</v>
      </c>
      <c r="BA565" s="48" t="str">
        <f>$AZ565&amp;COUNTIF($AZ565:$AZ$651,$AZ565)</f>
        <v>Kia Montgomery1</v>
      </c>
      <c r="BB565" s="68" t="e">
        <f>IF(INDEX('AAYME 2021_List'!$B$3:$B$311,MATCH($A565,'AAYME 2021_List'!$A$3:$A$311,0))="Yes","Yes","No")</f>
        <v>#N/A</v>
      </c>
      <c r="BC565" s="8" t="s">
        <v>2131</v>
      </c>
    </row>
    <row r="566" spans="1:55" x14ac:dyDescent="0.3">
      <c r="A566" s="48"/>
      <c r="B566" s="8">
        <v>589</v>
      </c>
      <c r="C566" s="8" t="s">
        <v>592</v>
      </c>
      <c r="D566" s="8" t="s">
        <v>593</v>
      </c>
      <c r="E566" s="8" t="s">
        <v>335</v>
      </c>
      <c r="F566" s="8" t="s">
        <v>169</v>
      </c>
      <c r="H566" s="8">
        <v>6019069706</v>
      </c>
      <c r="I566" s="8" t="s">
        <v>401</v>
      </c>
      <c r="J566" s="8" t="s">
        <v>6991</v>
      </c>
      <c r="K566" s="8" t="s">
        <v>2436</v>
      </c>
      <c r="L566" s="8" t="s">
        <v>597</v>
      </c>
      <c r="M566" s="8" t="s">
        <v>598</v>
      </c>
      <c r="N566" s="8" t="s">
        <v>599</v>
      </c>
      <c r="O566" s="8">
        <v>7697989898</v>
      </c>
      <c r="P566" s="8" t="s">
        <v>2112</v>
      </c>
      <c r="Q566" s="8" t="s">
        <v>45</v>
      </c>
      <c r="R566" s="8" t="s">
        <v>6992</v>
      </c>
      <c r="T566" s="8" t="s">
        <v>345</v>
      </c>
      <c r="U566" s="8" t="s">
        <v>345</v>
      </c>
      <c r="V566" s="8" t="s">
        <v>488</v>
      </c>
      <c r="W566" s="8">
        <v>39056</v>
      </c>
      <c r="X566" s="8" t="s">
        <v>348</v>
      </c>
      <c r="Y566" s="8" t="s">
        <v>209</v>
      </c>
      <c r="Z566" s="8" t="s">
        <v>2114</v>
      </c>
      <c r="AE566" s="8" t="s">
        <v>49</v>
      </c>
      <c r="AF566" s="8" t="s">
        <v>6993</v>
      </c>
      <c r="AG566" s="8" t="s">
        <v>6994</v>
      </c>
      <c r="AH566" s="8" t="s">
        <v>6995</v>
      </c>
      <c r="AI566" s="8" t="s">
        <v>369</v>
      </c>
      <c r="AL566" s="48" t="str">
        <f>IF($U566="","",IF(RIGHT($U566,4)=", MS",INDEX(DropDowns!$G$4:$G$1251,MATCH(TRIM($U566),DropDowns!$F$4:$F$1251,0)),INDEX(DropDowns!$G$4:$G$1251,MATCH(TRIM($U566)&amp;", MS",DropDowns!$F$4:$F$1251,0))))</f>
        <v>Hinds</v>
      </c>
      <c r="AM566" s="48" t="s">
        <v>2130</v>
      </c>
      <c r="AN566" s="48" t="str">
        <f t="shared" si="79"/>
        <v>Dylan|King||8</v>
      </c>
      <c r="AO566" s="48" t="str">
        <f t="shared" si="80"/>
        <v>Dylan|King|8</v>
      </c>
      <c r="AP566" s="48" t="e">
        <f>INDEX(Transcripts_2021!$V$2:$V$324,MATCH($AN566,Transcripts_2021!$V$2:$V$324,0))</f>
        <v>#N/A</v>
      </c>
      <c r="AQ566" s="48" t="e">
        <f>INDEX(Transcripts_2021!$W$2:$W$324,MATCH($AO566,Transcripts_2021!$W$2:$W$324,0))</f>
        <v>#N/A</v>
      </c>
      <c r="AR566" s="68" t="e">
        <f t="shared" si="81"/>
        <v>#N/A</v>
      </c>
      <c r="AS566" s="68" t="e">
        <f t="shared" si="82"/>
        <v>#N/A</v>
      </c>
      <c r="AT566" s="48" t="str">
        <f t="shared" si="86"/>
        <v>0589</v>
      </c>
      <c r="AU566" s="48" t="e">
        <f>INDEX(Transcripts_2021!$AC$2:$AC$324,MATCH($AO566,Transcripts_2021!$W$2:$W$324,0))</f>
        <v>#N/A</v>
      </c>
      <c r="AV566" s="68" t="str">
        <f t="shared" si="78"/>
        <v>Yes</v>
      </c>
      <c r="AW566" s="68" t="e">
        <f>IF(INDEX(DropDowns!$E$3:$E$336,MATCH("*"&amp;$AF566&amp;"*",$AF$2:$AF$651,0))="","",INDEX(DropDowns!$E$3:$E$336,MATCH("*"&amp;$AF566&amp;"*",$AF$2:$AF$651,0)))</f>
        <v>#REF!</v>
      </c>
      <c r="AX566" s="68" t="e">
        <f>IF(INDEX(DropDowns!$E$3:$E$336,MATCH("*"&amp;$AG566&amp;"*",$AG$2:$AG$651,0))="","",INDEX(DropDowns!$E$3:$E$336,MATCH("*"&amp;$AG566&amp;"*",$AG$2:$AG$651,0)))</f>
        <v>#REF!</v>
      </c>
      <c r="AY566" s="48" t="e">
        <f t="shared" si="83"/>
        <v>#N/A</v>
      </c>
      <c r="AZ566" s="48" t="str">
        <f t="shared" si="84"/>
        <v>Darling King-Shelby</v>
      </c>
      <c r="BA566" s="48" t="str">
        <f>$AZ566&amp;COUNTIF($AZ566:$AZ$651,$AZ566)</f>
        <v>Darling King-Shelby1</v>
      </c>
      <c r="BB566" s="68" t="e">
        <f>IF(INDEX('AAYME 2021_List'!$B$3:$B$311,MATCH($A566,'AAYME 2021_List'!$A$3:$A$311,0))="Yes","Yes","No")</f>
        <v>#N/A</v>
      </c>
      <c r="BC566" s="8" t="s">
        <v>2131</v>
      </c>
    </row>
    <row r="567" spans="1:55" x14ac:dyDescent="0.3">
      <c r="A567" s="48"/>
      <c r="B567" s="8">
        <v>590</v>
      </c>
      <c r="C567" s="8" t="s">
        <v>6996</v>
      </c>
      <c r="D567" s="8" t="s">
        <v>1380</v>
      </c>
      <c r="E567" s="8" t="s">
        <v>335</v>
      </c>
      <c r="F567" s="8" t="s">
        <v>170</v>
      </c>
      <c r="G567" s="8" t="s">
        <v>6997</v>
      </c>
      <c r="H567" s="8">
        <v>2283232016</v>
      </c>
      <c r="I567" s="8" t="s">
        <v>376</v>
      </c>
      <c r="J567" s="8" t="s">
        <v>6073</v>
      </c>
      <c r="K567" s="8" t="s">
        <v>6998</v>
      </c>
      <c r="L567" s="8" t="s">
        <v>6999</v>
      </c>
      <c r="M567" s="8" t="s">
        <v>1380</v>
      </c>
      <c r="N567" s="8" t="s">
        <v>7000</v>
      </c>
      <c r="O567" s="8">
        <v>2283436028</v>
      </c>
      <c r="P567" s="8" t="s">
        <v>2159</v>
      </c>
      <c r="Q567" s="8" t="s">
        <v>45</v>
      </c>
      <c r="R567" s="8" t="s">
        <v>7001</v>
      </c>
      <c r="T567" s="8" t="s">
        <v>6074</v>
      </c>
      <c r="U567" s="8" t="s">
        <v>6074</v>
      </c>
      <c r="V567" s="8" t="s">
        <v>488</v>
      </c>
      <c r="W567" s="8">
        <v>39571</v>
      </c>
      <c r="X567" s="8" t="s">
        <v>348</v>
      </c>
      <c r="Y567" s="8" t="s">
        <v>208</v>
      </c>
      <c r="Z567" s="8" t="s">
        <v>2114</v>
      </c>
      <c r="AB567" s="8" t="s">
        <v>2115</v>
      </c>
      <c r="AE567" s="8" t="s">
        <v>49</v>
      </c>
      <c r="AF567" s="8" t="s">
        <v>7002</v>
      </c>
      <c r="AG567" s="8" t="s">
        <v>7003</v>
      </c>
      <c r="AI567" s="8" t="s">
        <v>2165</v>
      </c>
      <c r="AJ567" s="8" t="s">
        <v>7004</v>
      </c>
      <c r="AL567" s="48" t="str">
        <f>IF($U567="","",IF(RIGHT($U567,4)=", MS",INDEX(DropDowns!$G$4:$G$1251,MATCH(TRIM($U567),DropDowns!$F$4:$F$1251,0)),INDEX(DropDowns!$G$4:$G$1251,MATCH(TRIM($U567)&amp;", MS",DropDowns!$F$4:$F$1251,0))))</f>
        <v>Harrison</v>
      </c>
      <c r="AM567" s="48" t="s">
        <v>2130</v>
      </c>
      <c r="AN567" s="48" t="str">
        <f t="shared" si="79"/>
        <v>Kaelyn|Welch|kaelynwelch24@pirates.pc.k12.ms.us|9</v>
      </c>
      <c r="AO567" s="48" t="str">
        <f t="shared" si="80"/>
        <v>Kaelyn|Welch|9</v>
      </c>
      <c r="AP567" s="48" t="e">
        <f>INDEX(Transcripts_2021!$V$2:$V$324,MATCH($AN567,Transcripts_2021!$V$2:$V$324,0))</f>
        <v>#N/A</v>
      </c>
      <c r="AQ567" s="48" t="e">
        <f>INDEX(Transcripts_2021!$W$2:$W$324,MATCH($AO567,Transcripts_2021!$W$2:$W$324,0))</f>
        <v>#N/A</v>
      </c>
      <c r="AR567" s="68" t="e">
        <f t="shared" si="81"/>
        <v>#N/A</v>
      </c>
      <c r="AS567" s="68" t="e">
        <f t="shared" si="82"/>
        <v>#N/A</v>
      </c>
      <c r="AT567" s="48" t="str">
        <f t="shared" si="86"/>
        <v>0590</v>
      </c>
      <c r="AU567" s="48" t="e">
        <f>INDEX(Transcripts_2021!$AC$2:$AC$324,MATCH($AO567,Transcripts_2021!$W$2:$W$324,0))</f>
        <v>#N/A</v>
      </c>
      <c r="AV567" s="68" t="str">
        <f t="shared" si="78"/>
        <v>Yes</v>
      </c>
      <c r="AW567" s="68" t="e">
        <f>IF(INDEX(DropDowns!$E$3:$E$336,MATCH("*"&amp;$AF567&amp;"*",$AF$2:$AF$651,0))="","",INDEX(DropDowns!$E$3:$E$336,MATCH("*"&amp;$AF567&amp;"*",$AF$2:$AF$651,0)))</f>
        <v>#REF!</v>
      </c>
      <c r="AX567" s="68" t="e">
        <f>IF(INDEX(DropDowns!$E$3:$E$336,MATCH("*"&amp;$AG567&amp;"*",$AG$2:$AG$651,0))="","",INDEX(DropDowns!$E$3:$E$336,MATCH("*"&amp;$AG567&amp;"*",$AG$2:$AG$651,0)))</f>
        <v>#REF!</v>
      </c>
      <c r="AY567" s="48" t="e">
        <f t="shared" si="83"/>
        <v>#N/A</v>
      </c>
      <c r="AZ567" s="48" t="str">
        <f t="shared" si="84"/>
        <v>Lydonyial Welch</v>
      </c>
      <c r="BA567" s="48" t="str">
        <f>$AZ567&amp;COUNTIF($AZ567:$AZ$651,$AZ567)</f>
        <v>Lydonyial Welch1</v>
      </c>
      <c r="BB567" s="68" t="e">
        <f>IF(INDEX('AAYME 2021_List'!$B$3:$B$311,MATCH($A567,'AAYME 2021_List'!$A$3:$A$311,0))="Yes","Yes","No")</f>
        <v>#N/A</v>
      </c>
      <c r="BC567" s="8" t="s">
        <v>2131</v>
      </c>
    </row>
    <row r="568" spans="1:55" x14ac:dyDescent="0.3">
      <c r="A568" s="48"/>
      <c r="B568" s="8">
        <v>591</v>
      </c>
      <c r="C568" s="8" t="s">
        <v>1731</v>
      </c>
      <c r="D568" s="8" t="s">
        <v>1614</v>
      </c>
      <c r="E568" s="8" t="s">
        <v>335</v>
      </c>
      <c r="F568" s="8" t="s">
        <v>169</v>
      </c>
      <c r="I568" s="8" t="s">
        <v>401</v>
      </c>
      <c r="J568" s="8" t="s">
        <v>7005</v>
      </c>
      <c r="K568" s="8" t="s">
        <v>6103</v>
      </c>
      <c r="L568" s="8" t="s">
        <v>7006</v>
      </c>
      <c r="M568" s="8" t="s">
        <v>4477</v>
      </c>
      <c r="N568" s="8" t="s">
        <v>7007</v>
      </c>
      <c r="O568" s="8">
        <v>6019676030</v>
      </c>
      <c r="R568" s="8" t="s">
        <v>7008</v>
      </c>
      <c r="T568" s="8" t="s">
        <v>1057</v>
      </c>
      <c r="U568" s="8" t="s">
        <v>1057</v>
      </c>
      <c r="V568" s="8" t="s">
        <v>488</v>
      </c>
      <c r="W568" s="8">
        <v>39042</v>
      </c>
      <c r="X568" s="8" t="s">
        <v>348</v>
      </c>
      <c r="Y568" s="8" t="s">
        <v>245</v>
      </c>
      <c r="Z568" s="8" t="s">
        <v>2114</v>
      </c>
      <c r="AE568" s="8" t="s">
        <v>49</v>
      </c>
      <c r="AF568" s="8" t="s">
        <v>7009</v>
      </c>
      <c r="AI568" s="8" t="s">
        <v>369</v>
      </c>
      <c r="AL568" s="48" t="str">
        <f>IF($U568="","",IF(RIGHT($U568,4)=", MS",INDEX(DropDowns!$G$4:$G$1251,MATCH(TRIM($U568),DropDowns!$F$4:$F$1251,0)),INDEX(DropDowns!$G$4:$G$1251,MATCH(TRIM($U568)&amp;", MS",DropDowns!$F$4:$F$1251,0))))</f>
        <v>Rankin</v>
      </c>
      <c r="AM568" s="48" t="s">
        <v>2130</v>
      </c>
      <c r="AN568" s="48" t="str">
        <f t="shared" si="79"/>
        <v>Brandon|Evans||8</v>
      </c>
      <c r="AO568" s="48" t="str">
        <f t="shared" si="80"/>
        <v>Brandon|Evans|8</v>
      </c>
      <c r="AP568" s="48" t="e">
        <f>INDEX(Transcripts_2021!$V$2:$V$324,MATCH($AN568,Transcripts_2021!$V$2:$V$324,0))</f>
        <v>#N/A</v>
      </c>
      <c r="AQ568" s="48" t="e">
        <f>INDEX(Transcripts_2021!$W$2:$W$324,MATCH($AO568,Transcripts_2021!$W$2:$W$324,0))</f>
        <v>#N/A</v>
      </c>
      <c r="AR568" s="68" t="e">
        <f t="shared" si="81"/>
        <v>#N/A</v>
      </c>
      <c r="AS568" s="68" t="e">
        <f t="shared" si="82"/>
        <v>#N/A</v>
      </c>
      <c r="AT568" s="48" t="str">
        <f t="shared" si="86"/>
        <v>0591</v>
      </c>
      <c r="AU568" s="48" t="e">
        <f>INDEX(Transcripts_2021!$AC$2:$AC$324,MATCH($AO568,Transcripts_2021!$W$2:$W$324,0))</f>
        <v>#N/A</v>
      </c>
      <c r="AV568" s="68" t="str">
        <f t="shared" si="78"/>
        <v>Yes</v>
      </c>
      <c r="AW568" s="68" t="e">
        <f>IF(INDEX(DropDowns!$E$3:$E$336,MATCH("*"&amp;$AF568&amp;"*",$AF$2:$AF$651,0))="","",INDEX(DropDowns!$E$3:$E$336,MATCH("*"&amp;$AF568&amp;"*",$AF$2:$AF$651,0)))</f>
        <v>#REF!</v>
      </c>
      <c r="AX568" s="68" t="str">
        <f>IF(INDEX(DropDowns!$E$3:$E$336,MATCH("*"&amp;$AG568&amp;"*",$AG$2:$AG$651,0))="","",INDEX(DropDowns!$E$3:$E$336,MATCH("*"&amp;$AG568&amp;"*",$AG$2:$AG$651,0)))</f>
        <v>Acid</v>
      </c>
      <c r="AY568" s="48" t="e">
        <f t="shared" si="83"/>
        <v>#N/A</v>
      </c>
      <c r="AZ568" s="48" t="str">
        <f t="shared" si="84"/>
        <v>Latanglia Morrow</v>
      </c>
      <c r="BA568" s="48" t="str">
        <f>$AZ568&amp;COUNTIF($AZ568:$AZ$651,$AZ568)</f>
        <v>Latanglia Morrow1</v>
      </c>
      <c r="BB568" s="68" t="e">
        <f>IF(INDEX('AAYME 2021_List'!$B$3:$B$311,MATCH($A568,'AAYME 2021_List'!$A$3:$A$311,0))="Yes","Yes","No")</f>
        <v>#N/A</v>
      </c>
      <c r="BC568" s="8" t="s">
        <v>2131</v>
      </c>
    </row>
    <row r="569" spans="1:55" x14ac:dyDescent="0.3">
      <c r="A569" s="48"/>
      <c r="B569" s="8">
        <v>592</v>
      </c>
      <c r="C569" s="8" t="s">
        <v>7010</v>
      </c>
      <c r="D569" s="8" t="s">
        <v>7011</v>
      </c>
      <c r="E569" s="8" t="s">
        <v>335</v>
      </c>
      <c r="F569" s="8" t="s">
        <v>170</v>
      </c>
      <c r="G569" s="8" t="s">
        <v>7012</v>
      </c>
      <c r="H569" s="8">
        <v>6017655493</v>
      </c>
      <c r="I569" s="8" t="s">
        <v>340</v>
      </c>
      <c r="J569" s="8" t="s">
        <v>7013</v>
      </c>
      <c r="K569" s="8" t="s">
        <v>202</v>
      </c>
      <c r="L569" s="8" t="s">
        <v>4952</v>
      </c>
      <c r="M569" s="8" t="s">
        <v>7011</v>
      </c>
      <c r="N569" s="8" t="s">
        <v>7012</v>
      </c>
      <c r="O569" s="8">
        <v>6017655491</v>
      </c>
      <c r="P569" s="8" t="s">
        <v>2159</v>
      </c>
      <c r="Q569" s="8" t="s">
        <v>45</v>
      </c>
      <c r="R569" s="8" t="s">
        <v>7014</v>
      </c>
      <c r="T569" s="8" t="s">
        <v>698</v>
      </c>
      <c r="U569" s="8" t="s">
        <v>698</v>
      </c>
      <c r="V569" s="8" t="s">
        <v>488</v>
      </c>
      <c r="W569" s="8">
        <v>39401</v>
      </c>
      <c r="X569" s="8" t="s">
        <v>348</v>
      </c>
      <c r="Y569" s="8" t="s">
        <v>202</v>
      </c>
      <c r="AD569" s="8" t="s">
        <v>2252</v>
      </c>
      <c r="AE569" s="8" t="s">
        <v>49</v>
      </c>
      <c r="AF569" s="8" t="s">
        <v>7015</v>
      </c>
      <c r="AI569" s="8" t="s">
        <v>369</v>
      </c>
      <c r="AL569" s="275" t="s">
        <v>202</v>
      </c>
      <c r="AM569" s="48" t="s">
        <v>2130</v>
      </c>
      <c r="AN569" s="48" t="str">
        <f t="shared" si="79"/>
        <v>Araiyah|Porter|klaryssa33@yahoo.com|7</v>
      </c>
      <c r="AO569" s="48" t="str">
        <f t="shared" si="80"/>
        <v>Araiyah|Porter|7</v>
      </c>
      <c r="AP569" s="48" t="e">
        <f>INDEX(Transcripts_2021!$V$2:$V$324,MATCH($AN569,Transcripts_2021!$V$2:$V$324,0))</f>
        <v>#N/A</v>
      </c>
      <c r="AQ569" s="48" t="e">
        <f>INDEX(Transcripts_2021!$W$2:$W$324,MATCH($AO569,Transcripts_2021!$W$2:$W$324,0))</f>
        <v>#N/A</v>
      </c>
      <c r="AR569" s="68" t="e">
        <f t="shared" si="81"/>
        <v>#N/A</v>
      </c>
      <c r="AS569" s="68" t="e">
        <f t="shared" si="82"/>
        <v>#N/A</v>
      </c>
      <c r="AT569" s="48" t="str">
        <f t="shared" si="86"/>
        <v>0592</v>
      </c>
      <c r="AU569" s="48" t="e">
        <f>INDEX(Transcripts_2021!$AC$2:$AC$324,MATCH($AO569,Transcripts_2021!$W$2:$W$324,0))</f>
        <v>#N/A</v>
      </c>
      <c r="AV569" s="68" t="str">
        <f t="shared" si="78"/>
        <v>Yes</v>
      </c>
      <c r="AW569" s="68" t="e">
        <f>IF(INDEX(DropDowns!$E$3:$E$336,MATCH("*"&amp;$AF569&amp;"*",$AF$2:$AF$651,0))="","",INDEX(DropDowns!$E$3:$E$336,MATCH("*"&amp;$AF569&amp;"*",$AF$2:$AF$651,0)))</f>
        <v>#REF!</v>
      </c>
      <c r="AX569" s="68" t="str">
        <f>IF(INDEX(DropDowns!$E$3:$E$336,MATCH("*"&amp;$AG569&amp;"*",$AG$2:$AG$651,0))="","",INDEX(DropDowns!$E$3:$E$336,MATCH("*"&amp;$AG569&amp;"*",$AG$2:$AG$651,0)))</f>
        <v>Acid</v>
      </c>
      <c r="AY569" s="48" t="e">
        <f t="shared" si="83"/>
        <v>#N/A</v>
      </c>
      <c r="AZ569" s="48" t="str">
        <f t="shared" si="84"/>
        <v>Clarissa Porter</v>
      </c>
      <c r="BA569" s="48" t="str">
        <f>$AZ569&amp;COUNTIF($AZ569:$AZ$651,$AZ569)</f>
        <v>Clarissa Porter1</v>
      </c>
      <c r="BB569" s="68" t="e">
        <f>IF(INDEX('AAYME 2021_List'!$B$3:$B$311,MATCH($A569,'AAYME 2021_List'!$A$3:$A$311,0))="Yes","Yes","No")</f>
        <v>#N/A</v>
      </c>
      <c r="BC569" s="8" t="s">
        <v>2131</v>
      </c>
    </row>
    <row r="570" spans="1:55" x14ac:dyDescent="0.3">
      <c r="A570" s="48"/>
      <c r="B570" s="8">
        <v>593</v>
      </c>
      <c r="C570" s="8" t="s">
        <v>7016</v>
      </c>
      <c r="D570" s="8" t="s">
        <v>7017</v>
      </c>
      <c r="E570" s="8" t="s">
        <v>335</v>
      </c>
      <c r="F570" s="8" t="s">
        <v>169</v>
      </c>
      <c r="G570" s="8" t="s">
        <v>7018</v>
      </c>
      <c r="H570" s="8">
        <v>7692234615</v>
      </c>
      <c r="I570" s="8" t="s">
        <v>401</v>
      </c>
      <c r="J570" s="8" t="s">
        <v>7019</v>
      </c>
      <c r="K570" s="8" t="s">
        <v>7020</v>
      </c>
      <c r="L570" s="8" t="s">
        <v>7021</v>
      </c>
      <c r="M570" s="8" t="s">
        <v>7022</v>
      </c>
      <c r="N570" s="8" t="s">
        <v>7018</v>
      </c>
      <c r="O570" s="8">
        <v>7692234615</v>
      </c>
      <c r="P570" s="8" t="s">
        <v>2112</v>
      </c>
      <c r="Q570" s="8" t="s">
        <v>43</v>
      </c>
      <c r="R570" s="8" t="s">
        <v>7023</v>
      </c>
      <c r="T570" s="8" t="s">
        <v>7024</v>
      </c>
      <c r="U570" s="8" t="s">
        <v>7024</v>
      </c>
      <c r="V570" s="8" t="s">
        <v>488</v>
      </c>
      <c r="W570" s="8">
        <v>39423</v>
      </c>
      <c r="X570" s="8" t="s">
        <v>348</v>
      </c>
      <c r="Y570" s="8" t="s">
        <v>240</v>
      </c>
      <c r="Z570" s="8" t="s">
        <v>2114</v>
      </c>
      <c r="AB570" s="8" t="s">
        <v>2115</v>
      </c>
      <c r="AE570" s="8" t="s">
        <v>49</v>
      </c>
      <c r="AF570" s="8" t="s">
        <v>7025</v>
      </c>
      <c r="AH570" s="8" t="s">
        <v>7026</v>
      </c>
      <c r="AI570" s="8" t="s">
        <v>442</v>
      </c>
      <c r="AL570" s="48" t="str">
        <f>IF($U570="","",IF(RIGHT($U570,4)=", MS",INDEX(DropDowns!$G$4:$G$1251,MATCH(TRIM($U570),DropDowns!$F$4:$F$1251,0)),INDEX(DropDowns!$G$4:$G$1251,MATCH(TRIM($U570)&amp;", MS",DropDowns!$F$4:$F$1251,0))))</f>
        <v>Perry</v>
      </c>
      <c r="AM570" s="48" t="s">
        <v>2130</v>
      </c>
      <c r="AN570" s="48" t="str">
        <f t="shared" si="79"/>
        <v>Jabari|Bolton|lbolton601@gmail.com|8</v>
      </c>
      <c r="AO570" s="48" t="str">
        <f t="shared" si="80"/>
        <v>Jabari|Bolton|8</v>
      </c>
      <c r="AP570" s="48" t="e">
        <f>INDEX(Transcripts_2021!$V$2:$V$324,MATCH($AN570,Transcripts_2021!$V$2:$V$324,0))</f>
        <v>#N/A</v>
      </c>
      <c r="AQ570" s="48" t="e">
        <f>INDEX(Transcripts_2021!$W$2:$W$324,MATCH($AO570,Transcripts_2021!$W$2:$W$324,0))</f>
        <v>#N/A</v>
      </c>
      <c r="AR570" s="68" t="e">
        <f t="shared" si="81"/>
        <v>#N/A</v>
      </c>
      <c r="AS570" s="68" t="e">
        <f t="shared" si="82"/>
        <v>#N/A</v>
      </c>
      <c r="AT570" s="48" t="str">
        <f t="shared" si="86"/>
        <v>0593</v>
      </c>
      <c r="AU570" s="48" t="e">
        <f>INDEX(Transcripts_2021!$AC$2:$AC$324,MATCH($AO570,Transcripts_2021!$W$2:$W$324,0))</f>
        <v>#N/A</v>
      </c>
      <c r="AV570" s="68" t="str">
        <f t="shared" si="78"/>
        <v>Yes</v>
      </c>
      <c r="AW570" s="68" t="e">
        <f>IF(INDEX(DropDowns!$E$3:$E$336,MATCH("*"&amp;$AF570&amp;"*",$AF$2:$AF$651,0))="","",INDEX(DropDowns!$E$3:$E$336,MATCH("*"&amp;$AF570&amp;"*",$AF$2:$AF$651,0)))</f>
        <v>#REF!</v>
      </c>
      <c r="AX570" s="68" t="str">
        <f>IF(INDEX(DropDowns!$E$3:$E$336,MATCH("*"&amp;$AG570&amp;"*",$AG$2:$AG$651,0))="","",INDEX(DropDowns!$E$3:$E$336,MATCH("*"&amp;$AG570&amp;"*",$AG$2:$AG$651,0)))</f>
        <v>Acid</v>
      </c>
      <c r="AY570" s="48" t="e">
        <f t="shared" si="83"/>
        <v>#N/A</v>
      </c>
      <c r="AZ570" s="48" t="str">
        <f t="shared" si="84"/>
        <v>Latasia Bolton Box</v>
      </c>
      <c r="BA570" s="48" t="str">
        <f>$AZ570&amp;COUNTIF($AZ570:$AZ$651,$AZ570)</f>
        <v>Latasia Bolton Box2</v>
      </c>
      <c r="BB570" s="68" t="e">
        <f>IF(INDEX('AAYME 2021_List'!$B$3:$B$311,MATCH($A570,'AAYME 2021_List'!$A$3:$A$311,0))="Yes","Yes","No")</f>
        <v>#N/A</v>
      </c>
      <c r="BC570" s="8" t="s">
        <v>2131</v>
      </c>
    </row>
    <row r="571" spans="1:55" x14ac:dyDescent="0.3">
      <c r="A571" s="48"/>
      <c r="B571" s="8">
        <v>594</v>
      </c>
      <c r="C571" s="8" t="s">
        <v>7027</v>
      </c>
      <c r="D571" s="8" t="s">
        <v>7017</v>
      </c>
      <c r="E571" s="8" t="s">
        <v>335</v>
      </c>
      <c r="F571" s="8" t="s">
        <v>169</v>
      </c>
      <c r="G571" s="8" t="s">
        <v>7018</v>
      </c>
      <c r="H571" s="8">
        <v>7692234615</v>
      </c>
      <c r="I571" s="8" t="s">
        <v>401</v>
      </c>
      <c r="J571" s="8" t="s">
        <v>7028</v>
      </c>
      <c r="K571" s="8" t="s">
        <v>7029</v>
      </c>
      <c r="L571" s="8" t="s">
        <v>7021</v>
      </c>
      <c r="M571" s="8" t="s">
        <v>7030</v>
      </c>
      <c r="N571" s="8" t="s">
        <v>7018</v>
      </c>
      <c r="O571" s="8">
        <v>7692234615</v>
      </c>
      <c r="P571" s="8" t="s">
        <v>2112</v>
      </c>
      <c r="Q571" s="8" t="s">
        <v>43</v>
      </c>
      <c r="R571" s="8" t="s">
        <v>7023</v>
      </c>
      <c r="T571" s="8" t="s">
        <v>7024</v>
      </c>
      <c r="U571" s="8" t="s">
        <v>7024</v>
      </c>
      <c r="V571" s="8" t="s">
        <v>488</v>
      </c>
      <c r="W571" s="8">
        <v>39423</v>
      </c>
      <c r="X571" s="8" t="s">
        <v>348</v>
      </c>
      <c r="Y571" s="8" t="s">
        <v>7031</v>
      </c>
      <c r="Z571" s="8" t="s">
        <v>2114</v>
      </c>
      <c r="AB571" s="8" t="s">
        <v>2115</v>
      </c>
      <c r="AE571" s="8" t="s">
        <v>48</v>
      </c>
      <c r="AF571" s="8" t="s">
        <v>7032</v>
      </c>
      <c r="AG571" s="8" t="s">
        <v>7033</v>
      </c>
      <c r="AH571" s="8" t="s">
        <v>7034</v>
      </c>
      <c r="AI571" s="8" t="s">
        <v>442</v>
      </c>
      <c r="AL571" s="48" t="str">
        <f>IF($U571="","",IF(RIGHT($U571,4)=", MS",INDEX(DropDowns!$G$4:$G$1251,MATCH(TRIM($U571),DropDowns!$F$4:$F$1251,0)),INDEX(DropDowns!$G$4:$G$1251,MATCH(TRIM($U571)&amp;", MS",DropDowns!$F$4:$F$1251,0))))</f>
        <v>Perry</v>
      </c>
      <c r="AM571" s="48" t="s">
        <v>2130</v>
      </c>
      <c r="AN571" s="48" t="str">
        <f t="shared" si="79"/>
        <v>Jakobi|Bolton|lbolton601@gmail.com|8</v>
      </c>
      <c r="AO571" s="48" t="str">
        <f t="shared" si="80"/>
        <v>Jakobi|Bolton|8</v>
      </c>
      <c r="AP571" s="48" t="e">
        <f>INDEX(Transcripts_2021!$V$2:$V$324,MATCH($AN571,Transcripts_2021!$V$2:$V$324,0))</f>
        <v>#N/A</v>
      </c>
      <c r="AQ571" s="48" t="e">
        <f>INDEX(Transcripts_2021!$W$2:$W$324,MATCH($AO571,Transcripts_2021!$W$2:$W$324,0))</f>
        <v>#N/A</v>
      </c>
      <c r="AR571" s="68" t="e">
        <f t="shared" si="81"/>
        <v>#N/A</v>
      </c>
      <c r="AS571" s="68" t="e">
        <f t="shared" si="82"/>
        <v>#N/A</v>
      </c>
      <c r="AT571" s="48" t="str">
        <f t="shared" si="86"/>
        <v>0594</v>
      </c>
      <c r="AU571" s="48" t="e">
        <f>INDEX(Transcripts_2021!$AC$2:$AC$324,MATCH($AO571,Transcripts_2021!$W$2:$W$324,0))</f>
        <v>#N/A</v>
      </c>
      <c r="AV571" s="68" t="str">
        <f t="shared" si="78"/>
        <v>Yes</v>
      </c>
      <c r="AW571" s="68" t="e">
        <f>IF(INDEX(DropDowns!$E$3:$E$336,MATCH("*"&amp;$AF571&amp;"*",$AF$2:$AF$651,0))="","",INDEX(DropDowns!$E$3:$E$336,MATCH("*"&amp;$AF571&amp;"*",$AF$2:$AF$651,0)))</f>
        <v>#REF!</v>
      </c>
      <c r="AX571" s="68" t="str">
        <f>IF(INDEX(DropDowns!$E$3:$E$336,MATCH("*"&amp;$AG571&amp;"*",$AG$2:$AG$651,0))="","",INDEX(DropDowns!$E$3:$E$336,MATCH("*"&amp;$AG571&amp;"*",$AG$2:$AG$651,0)))</f>
        <v>Agribusiness Operations</v>
      </c>
      <c r="AY571" s="48" t="e">
        <f t="shared" si="83"/>
        <v>#N/A</v>
      </c>
      <c r="AZ571" s="48" t="str">
        <f t="shared" si="84"/>
        <v>Latasia Bolton box</v>
      </c>
      <c r="BA571" s="48" t="str">
        <f>$AZ571&amp;COUNTIF($AZ571:$AZ$651,$AZ571)</f>
        <v>Latasia Bolton box1</v>
      </c>
      <c r="BB571" s="68" t="e">
        <f>IF(INDEX('AAYME 2021_List'!$B$3:$B$311,MATCH($A571,'AAYME 2021_List'!$A$3:$A$311,0))="Yes","Yes","No")</f>
        <v>#N/A</v>
      </c>
      <c r="BC571" s="8" t="s">
        <v>2131</v>
      </c>
    </row>
    <row r="572" spans="1:55" x14ac:dyDescent="0.3">
      <c r="A572" s="48"/>
      <c r="B572" s="8">
        <v>595</v>
      </c>
      <c r="C572" s="8" t="s">
        <v>7035</v>
      </c>
      <c r="D572" s="8" t="s">
        <v>7036</v>
      </c>
      <c r="E572" s="8" t="s">
        <v>335</v>
      </c>
      <c r="F572" s="8" t="s">
        <v>169</v>
      </c>
      <c r="G572" s="8" t="s">
        <v>7037</v>
      </c>
      <c r="H572" s="8">
        <v>6623640239</v>
      </c>
      <c r="I572" s="8" t="s">
        <v>401</v>
      </c>
      <c r="J572" s="8" t="s">
        <v>7038</v>
      </c>
      <c r="K572" s="8" t="s">
        <v>7039</v>
      </c>
      <c r="L572" s="8" t="s">
        <v>7040</v>
      </c>
      <c r="M572" s="8" t="s">
        <v>7036</v>
      </c>
      <c r="N572" s="8" t="s">
        <v>7041</v>
      </c>
      <c r="O572" s="8">
        <v>6623866441</v>
      </c>
      <c r="P572" s="8" t="s">
        <v>2159</v>
      </c>
      <c r="Q572" s="8" t="s">
        <v>394</v>
      </c>
      <c r="R572" s="8" t="s">
        <v>7042</v>
      </c>
      <c r="S572" s="8" t="s">
        <v>7043</v>
      </c>
      <c r="T572" s="8" t="s">
        <v>1593</v>
      </c>
      <c r="U572" s="8" t="s">
        <v>1593</v>
      </c>
      <c r="V572" s="8" t="s">
        <v>488</v>
      </c>
      <c r="W572" s="8">
        <v>39702</v>
      </c>
      <c r="X572" s="8" t="s">
        <v>348</v>
      </c>
      <c r="Y572" s="8" t="s">
        <v>228</v>
      </c>
      <c r="Z572" s="8" t="s">
        <v>2114</v>
      </c>
      <c r="AA572" s="8" t="s">
        <v>2200</v>
      </c>
      <c r="AB572" s="8" t="s">
        <v>2115</v>
      </c>
      <c r="AE572" s="8" t="s">
        <v>49</v>
      </c>
      <c r="AF572" s="8" t="s">
        <v>7044</v>
      </c>
      <c r="AG572" s="8" t="s">
        <v>7045</v>
      </c>
      <c r="AH572" s="8" t="s">
        <v>7046</v>
      </c>
      <c r="AI572" s="8" t="s">
        <v>442</v>
      </c>
      <c r="AK572" s="8" t="s">
        <v>7047</v>
      </c>
      <c r="AL572" s="48" t="str">
        <f>IF($U572="","",IF(RIGHT($U572,4)=", MS",INDEX(DropDowns!$G$4:$G$1251,MATCH(TRIM($U572),DropDowns!$F$4:$F$1251,0)),INDEX(DropDowns!$G$4:$G$1251,MATCH(TRIM($U572)&amp;", MS",DropDowns!$F$4:$F$1251,0))))</f>
        <v>Lowndes</v>
      </c>
      <c r="AM572" s="48" t="s">
        <v>2130</v>
      </c>
      <c r="AN572" s="48" t="str">
        <f t="shared" si="79"/>
        <v>Demetrius|Burgin|janicenottage@gmail.com|8</v>
      </c>
      <c r="AO572" s="48" t="str">
        <f t="shared" si="80"/>
        <v>Demetrius|Burgin|8</v>
      </c>
      <c r="AP572" s="48" t="e">
        <f>INDEX(Transcripts_2021!$V$2:$V$324,MATCH($AN572,Transcripts_2021!$V$2:$V$324,0))</f>
        <v>#N/A</v>
      </c>
      <c r="AQ572" s="48" t="e">
        <f>INDEX(Transcripts_2021!$W$2:$W$324,MATCH($AO572,Transcripts_2021!$W$2:$W$324,0))</f>
        <v>#N/A</v>
      </c>
      <c r="AR572" s="68" t="e">
        <f t="shared" si="81"/>
        <v>#N/A</v>
      </c>
      <c r="AS572" s="68" t="e">
        <f t="shared" si="82"/>
        <v>#N/A</v>
      </c>
      <c r="AT572" s="48" t="str">
        <f t="shared" si="86"/>
        <v>0595</v>
      </c>
      <c r="AU572" s="48" t="e">
        <f>INDEX(Transcripts_2021!$AC$2:$AC$324,MATCH($AO572,Transcripts_2021!$W$2:$W$324,0))</f>
        <v>#N/A</v>
      </c>
      <c r="AV572" s="68" t="str">
        <f t="shared" si="78"/>
        <v>Yes</v>
      </c>
      <c r="AW572" s="68" t="e">
        <f>IF(INDEX(DropDowns!$E$3:$E$336,MATCH("*"&amp;$AF572&amp;"*",$AF$2:$AF$651,0))="","",INDEX(DropDowns!$E$3:$E$336,MATCH("*"&amp;$AF572&amp;"*",$AF$2:$AF$651,0)))</f>
        <v>#VALUE!</v>
      </c>
      <c r="AX572" s="68" t="e">
        <f>IF(INDEX(DropDowns!$E$3:$E$336,MATCH("*"&amp;$AG572&amp;"*",$AG$2:$AG$651,0))="","",INDEX(DropDowns!$E$3:$E$336,MATCH("*"&amp;$AG572&amp;"*",$AG$2:$AG$651,0)))</f>
        <v>#REF!</v>
      </c>
      <c r="AY572" s="48" t="e">
        <f t="shared" si="83"/>
        <v>#N/A</v>
      </c>
      <c r="AZ572" s="48" t="str">
        <f t="shared" si="84"/>
        <v>Fanjeffica Burgin</v>
      </c>
      <c r="BA572" s="48" t="str">
        <f>$AZ572&amp;COUNTIF($AZ572:$AZ$651,$AZ572)</f>
        <v>Fanjeffica Burgin1</v>
      </c>
      <c r="BB572" s="68" t="e">
        <f>IF(INDEX('AAYME 2021_List'!$B$3:$B$311,MATCH($A572,'AAYME 2021_List'!$A$3:$A$311,0))="Yes","Yes","No")</f>
        <v>#N/A</v>
      </c>
      <c r="BC572" s="8" t="s">
        <v>2131</v>
      </c>
    </row>
    <row r="573" spans="1:55" x14ac:dyDescent="0.3">
      <c r="A573" s="48"/>
      <c r="B573" s="8">
        <v>596</v>
      </c>
      <c r="C573" s="8" t="s">
        <v>5698</v>
      </c>
      <c r="D573" s="8" t="s">
        <v>1053</v>
      </c>
      <c r="E573" s="8" t="s">
        <v>335</v>
      </c>
      <c r="F573" s="8" t="s">
        <v>170</v>
      </c>
      <c r="H573" s="8">
        <v>6017579752</v>
      </c>
      <c r="I573" s="8" t="s">
        <v>376</v>
      </c>
      <c r="J573" s="8" t="s">
        <v>7048</v>
      </c>
      <c r="K573" s="8" t="s">
        <v>7049</v>
      </c>
      <c r="L573" s="8" t="s">
        <v>7050</v>
      </c>
      <c r="M573" s="8" t="s">
        <v>4394</v>
      </c>
      <c r="N573" s="8" t="s">
        <v>7051</v>
      </c>
      <c r="O573" s="8">
        <v>6019531095</v>
      </c>
      <c r="P573" s="8" t="s">
        <v>2112</v>
      </c>
      <c r="Q573" s="8" t="s">
        <v>43</v>
      </c>
      <c r="R573" s="8" t="s">
        <v>7052</v>
      </c>
      <c r="T573" s="8" t="s">
        <v>7053</v>
      </c>
      <c r="U573" s="8" t="s">
        <v>7053</v>
      </c>
      <c r="V573" s="8" t="s">
        <v>488</v>
      </c>
      <c r="W573" s="8">
        <v>39654</v>
      </c>
      <c r="X573" s="8" t="s">
        <v>348</v>
      </c>
      <c r="Y573" s="8" t="s">
        <v>7054</v>
      </c>
      <c r="Z573" s="8" t="s">
        <v>2114</v>
      </c>
      <c r="AB573" s="8" t="s">
        <v>2115</v>
      </c>
      <c r="AE573" s="8" t="s">
        <v>49</v>
      </c>
      <c r="AF573" s="8" t="s">
        <v>7055</v>
      </c>
      <c r="AG573" s="8" t="s">
        <v>7056</v>
      </c>
      <c r="AH573" s="8" t="s">
        <v>7057</v>
      </c>
      <c r="AI573" s="8" t="s">
        <v>442</v>
      </c>
      <c r="AL573" s="48" t="str">
        <f>IF($U573="","",IF(RIGHT($U573,4)=", MS",INDEX(DropDowns!$G$4:$G$1251,MATCH(TRIM($U573),DropDowns!$F$4:$F$1251,0)),INDEX(DropDowns!$G$4:$G$1251,MATCH(TRIM($U573)&amp;", MS",DropDowns!$F$4:$F$1251,0))))</f>
        <v>Lawrence</v>
      </c>
      <c r="AM573" s="48" t="s">
        <v>2130</v>
      </c>
      <c r="AN573" s="48" t="str">
        <f t="shared" si="79"/>
        <v>Erica|Barnes||9</v>
      </c>
      <c r="AO573" s="48" t="str">
        <f t="shared" si="80"/>
        <v>Erica|Barnes|9</v>
      </c>
      <c r="AP573" s="48" t="e">
        <f>INDEX(Transcripts_2021!$V$2:$V$324,MATCH($AN573,Transcripts_2021!$V$2:$V$324,0))</f>
        <v>#N/A</v>
      </c>
      <c r="AQ573" s="48" t="e">
        <f>INDEX(Transcripts_2021!$W$2:$W$324,MATCH($AO573,Transcripts_2021!$W$2:$W$324,0))</f>
        <v>#N/A</v>
      </c>
      <c r="AR573" s="68" t="e">
        <f t="shared" si="81"/>
        <v>#N/A</v>
      </c>
      <c r="AS573" s="68" t="e">
        <f t="shared" si="82"/>
        <v>#N/A</v>
      </c>
      <c r="AT573" s="48" t="str">
        <f t="shared" si="86"/>
        <v>0596</v>
      </c>
      <c r="AU573" s="48" t="e">
        <f>INDEX(Transcripts_2021!$AC$2:$AC$324,MATCH($AO573,Transcripts_2021!$W$2:$W$324,0))</f>
        <v>#N/A</v>
      </c>
      <c r="AV573" s="68" t="str">
        <f t="shared" si="78"/>
        <v>Yes</v>
      </c>
      <c r="AW573" s="68" t="e">
        <f>IF(INDEX(DropDowns!$E$3:$E$336,MATCH("*"&amp;$AF573&amp;"*",$AF$2:$AF$651,0))="","",INDEX(DropDowns!$E$3:$E$336,MATCH("*"&amp;$AF573&amp;"*",$AF$2:$AF$651,0)))</f>
        <v>#VALUE!</v>
      </c>
      <c r="AX573" s="68" t="e">
        <f>IF(INDEX(DropDowns!$E$3:$E$336,MATCH("*"&amp;$AG573&amp;"*",$AG$2:$AG$651,0))="","",INDEX(DropDowns!$E$3:$E$336,MATCH("*"&amp;$AG573&amp;"*",$AG$2:$AG$651,0)))</f>
        <v>#VALUE!</v>
      </c>
      <c r="AY573" s="48" t="e">
        <f t="shared" si="83"/>
        <v>#N/A</v>
      </c>
      <c r="AZ573" s="48" t="str">
        <f t="shared" si="84"/>
        <v>Ann Myers</v>
      </c>
      <c r="BA573" s="48" t="str">
        <f>$AZ573&amp;COUNTIF($AZ573:$AZ$651,$AZ573)</f>
        <v>Ann Myers1</v>
      </c>
      <c r="BB573" s="68" t="e">
        <f>IF(INDEX('AAYME 2021_List'!$B$3:$B$311,MATCH($A573,'AAYME 2021_List'!$A$3:$A$311,0))="Yes","Yes","No")</f>
        <v>#N/A</v>
      </c>
      <c r="BC573" s="8" t="s">
        <v>2131</v>
      </c>
    </row>
    <row r="574" spans="1:55" x14ac:dyDescent="0.3">
      <c r="A574" s="48"/>
      <c r="B574" s="8">
        <v>598</v>
      </c>
      <c r="C574" s="8" t="s">
        <v>4495</v>
      </c>
      <c r="D574" s="8" t="s">
        <v>7058</v>
      </c>
      <c r="E574" s="8" t="s">
        <v>335</v>
      </c>
      <c r="F574" s="8" t="s">
        <v>170</v>
      </c>
      <c r="G574" s="8" t="s">
        <v>7059</v>
      </c>
      <c r="H574" s="8">
        <v>7692295080</v>
      </c>
      <c r="I574" s="8" t="s">
        <v>376</v>
      </c>
      <c r="J574" s="8" t="s">
        <v>2662</v>
      </c>
      <c r="K574" s="8" t="s">
        <v>1055</v>
      </c>
      <c r="L574" s="8" t="s">
        <v>7060</v>
      </c>
      <c r="M574" s="8" t="s">
        <v>7058</v>
      </c>
      <c r="N574" s="8" t="s">
        <v>7061</v>
      </c>
      <c r="O574" s="8">
        <v>6012142873</v>
      </c>
      <c r="P574" s="8" t="s">
        <v>2112</v>
      </c>
      <c r="Q574" s="8" t="s">
        <v>394</v>
      </c>
      <c r="R574" s="8" t="s">
        <v>7062</v>
      </c>
      <c r="T574" s="8" t="s">
        <v>7063</v>
      </c>
      <c r="U574" s="8" t="s">
        <v>7063</v>
      </c>
      <c r="V574" s="8" t="s">
        <v>488</v>
      </c>
      <c r="W574" s="8">
        <v>39232</v>
      </c>
      <c r="X574" s="8" t="s">
        <v>348</v>
      </c>
      <c r="Y574" s="8" t="s">
        <v>245</v>
      </c>
      <c r="Z574" s="8" t="s">
        <v>2114</v>
      </c>
      <c r="AB574" s="8" t="s">
        <v>2115</v>
      </c>
      <c r="AE574" s="8" t="s">
        <v>48</v>
      </c>
      <c r="AF574" s="8" t="s">
        <v>7064</v>
      </c>
      <c r="AG574" s="8" t="s">
        <v>7065</v>
      </c>
      <c r="AI574" s="8" t="s">
        <v>2165</v>
      </c>
      <c r="AL574" s="48" t="str">
        <f>IF($U574="","",IF(RIGHT($U574,4)=", MS",INDEX(DropDowns!$G$4:$G$1251,MATCH(TRIM($U574),DropDowns!$F$4:$F$1251,0)),INDEX(DropDowns!$G$4:$G$1251,MATCH(TRIM($U574)&amp;", MS",DropDowns!$F$4:$F$1251,0))))</f>
        <v>Rankin</v>
      </c>
      <c r="AM574" s="48" t="s">
        <v>2130</v>
      </c>
      <c r="AN574" s="48" t="str">
        <f t="shared" si="79"/>
        <v>Chelsea|Harrington|che127@students.rcsd.ms|9</v>
      </c>
      <c r="AO574" s="48" t="str">
        <f t="shared" si="80"/>
        <v>Chelsea|Harrington|9</v>
      </c>
      <c r="AP574" s="48" t="e">
        <f>INDEX(Transcripts_2021!$V$2:$V$324,MATCH($AN574,Transcripts_2021!$V$2:$V$324,0))</f>
        <v>#N/A</v>
      </c>
      <c r="AQ574" s="48" t="e">
        <f>INDEX(Transcripts_2021!$W$2:$W$324,MATCH($AO574,Transcripts_2021!$W$2:$W$324,0))</f>
        <v>#N/A</v>
      </c>
      <c r="AR574" s="68" t="e">
        <f t="shared" si="81"/>
        <v>#N/A</v>
      </c>
      <c r="AS574" s="68" t="e">
        <f t="shared" si="82"/>
        <v>#N/A</v>
      </c>
      <c r="AT574" s="48" t="str">
        <f t="shared" si="86"/>
        <v>0598</v>
      </c>
      <c r="AU574" s="48" t="e">
        <f>INDEX(Transcripts_2021!$AC$2:$AC$324,MATCH($AO574,Transcripts_2021!$W$2:$W$324,0))</f>
        <v>#N/A</v>
      </c>
      <c r="AV574" s="68" t="str">
        <f t="shared" si="78"/>
        <v>Yes</v>
      </c>
      <c r="AW574" s="68" t="e">
        <f>IF(INDEX(DropDowns!$E$3:$E$336,MATCH("*"&amp;$AF574&amp;"*",$AF$2:$AF$651,0))="","",INDEX(DropDowns!$E$3:$E$336,MATCH("*"&amp;$AF574&amp;"*",$AF$2:$AF$651,0)))</f>
        <v>#REF!</v>
      </c>
      <c r="AX574" s="68" t="e">
        <f>IF(INDEX(DropDowns!$E$3:$E$336,MATCH("*"&amp;$AG574&amp;"*",$AG$2:$AG$651,0))="","",INDEX(DropDowns!$E$3:$E$336,MATCH("*"&amp;$AG574&amp;"*",$AG$2:$AG$651,0)))</f>
        <v>#REF!</v>
      </c>
      <c r="AY574" s="48" t="e">
        <f t="shared" si="83"/>
        <v>#N/A</v>
      </c>
      <c r="AZ574" s="48" t="str">
        <f t="shared" si="84"/>
        <v>Vicky Harrington</v>
      </c>
      <c r="BA574" s="48" t="str">
        <f>$AZ574&amp;COUNTIF($AZ574:$AZ$651,$AZ574)</f>
        <v>Vicky Harrington1</v>
      </c>
      <c r="BB574" s="68" t="e">
        <f>IF(INDEX('AAYME 2021_List'!$B$3:$B$311,MATCH($A574,'AAYME 2021_List'!$A$3:$A$311,0))="Yes","Yes","No")</f>
        <v>#N/A</v>
      </c>
      <c r="BC574" s="8" t="s">
        <v>2131</v>
      </c>
    </row>
    <row r="575" spans="1:55" x14ac:dyDescent="0.3">
      <c r="A575" s="48"/>
      <c r="B575" s="8">
        <v>599</v>
      </c>
      <c r="C575" s="8" t="s">
        <v>7066</v>
      </c>
      <c r="D575" s="8" t="s">
        <v>7067</v>
      </c>
      <c r="E575" s="8" t="s">
        <v>335</v>
      </c>
      <c r="F575" s="8" t="s">
        <v>170</v>
      </c>
      <c r="H575" s="8">
        <v>2282562975</v>
      </c>
      <c r="I575" s="8" t="s">
        <v>376</v>
      </c>
      <c r="J575" s="8" t="s">
        <v>7068</v>
      </c>
      <c r="L575" s="8" t="s">
        <v>7069</v>
      </c>
      <c r="M575" s="8" t="s">
        <v>7067</v>
      </c>
      <c r="N575" s="8" t="s">
        <v>7070</v>
      </c>
      <c r="O575" s="8">
        <v>2282546050</v>
      </c>
      <c r="P575" s="8" t="s">
        <v>2159</v>
      </c>
      <c r="Q575" s="8" t="s">
        <v>394</v>
      </c>
      <c r="R575" s="8" t="s">
        <v>7071</v>
      </c>
      <c r="T575" s="8" t="s">
        <v>7072</v>
      </c>
      <c r="U575" s="8" t="s">
        <v>7072</v>
      </c>
      <c r="V575" s="8" t="s">
        <v>488</v>
      </c>
      <c r="W575" s="8">
        <v>39560</v>
      </c>
      <c r="X575" s="8" t="s">
        <v>348</v>
      </c>
      <c r="Y575" s="8" t="s">
        <v>208</v>
      </c>
      <c r="Z575" s="8" t="s">
        <v>2114</v>
      </c>
      <c r="AE575" s="8" t="s">
        <v>48</v>
      </c>
      <c r="AF575" s="8" t="s">
        <v>7073</v>
      </c>
      <c r="AI575" s="8" t="s">
        <v>2165</v>
      </c>
      <c r="AJ575" s="8" t="s">
        <v>6081</v>
      </c>
      <c r="AL575" s="48" t="str">
        <f>IF($U575="","",IF(RIGHT($U575,4)=", MS",INDEX(DropDowns!$G$4:$G$1251,MATCH(TRIM($U575),DropDowns!$F$4:$F$1251,0)),INDEX(DropDowns!$G$4:$G$1251,MATCH(TRIM($U575)&amp;", MS",DropDowns!$F$4:$F$1251,0))))</f>
        <v>Harrison</v>
      </c>
      <c r="AM575" s="48" t="s">
        <v>2130</v>
      </c>
      <c r="AN575" s="48" t="str">
        <f t="shared" si="79"/>
        <v>Catelyn|Obillo||9</v>
      </c>
      <c r="AO575" s="48" t="str">
        <f t="shared" si="80"/>
        <v>Catelyn|Obillo|9</v>
      </c>
      <c r="AP575" s="48" t="e">
        <f>INDEX(Transcripts_2021!$V$2:$V$324,MATCH($AN575,Transcripts_2021!$V$2:$V$324,0))</f>
        <v>#N/A</v>
      </c>
      <c r="AQ575" s="48" t="e">
        <f>INDEX(Transcripts_2021!$W$2:$W$324,MATCH($AO575,Transcripts_2021!$W$2:$W$324,0))</f>
        <v>#N/A</v>
      </c>
      <c r="AR575" s="68" t="e">
        <f t="shared" si="81"/>
        <v>#N/A</v>
      </c>
      <c r="AS575" s="68" t="e">
        <f t="shared" si="82"/>
        <v>#N/A</v>
      </c>
      <c r="AT575" s="48" t="str">
        <f t="shared" si="86"/>
        <v>0599</v>
      </c>
      <c r="AU575" s="48" t="e">
        <f>INDEX(Transcripts_2021!$AC$2:$AC$324,MATCH($AO575,Transcripts_2021!$W$2:$W$324,0))</f>
        <v>#N/A</v>
      </c>
      <c r="AV575" s="68" t="str">
        <f t="shared" si="78"/>
        <v>Yes</v>
      </c>
      <c r="AW575" s="68" t="e">
        <f>IF(INDEX(DropDowns!$E$3:$E$336,MATCH("*"&amp;$AF575&amp;"*",$AF$2:$AF$651,0))="","",INDEX(DropDowns!$E$3:$E$336,MATCH("*"&amp;$AF575&amp;"*",$AF$2:$AF$651,0)))</f>
        <v>#REF!</v>
      </c>
      <c r="AX575" s="68" t="str">
        <f>IF(INDEX(DropDowns!$E$3:$E$336,MATCH("*"&amp;$AG575&amp;"*",$AG$2:$AG$651,0))="","",INDEX(DropDowns!$E$3:$E$336,MATCH("*"&amp;$AG575&amp;"*",$AG$2:$AG$651,0)))</f>
        <v>Acid</v>
      </c>
      <c r="AY575" s="48" t="e">
        <f t="shared" si="83"/>
        <v>#N/A</v>
      </c>
      <c r="AZ575" s="48" t="str">
        <f t="shared" si="84"/>
        <v>Connie Obillo</v>
      </c>
      <c r="BA575" s="48" t="str">
        <f>$AZ575&amp;COUNTIF($AZ575:$AZ$651,$AZ575)</f>
        <v>Connie Obillo1</v>
      </c>
      <c r="BB575" s="68" t="e">
        <f>IF(INDEX('AAYME 2021_List'!$B$3:$B$311,MATCH($A575,'AAYME 2021_List'!$A$3:$A$311,0))="Yes","Yes","No")</f>
        <v>#N/A</v>
      </c>
      <c r="BC575" s="8" t="s">
        <v>2131</v>
      </c>
    </row>
    <row r="576" spans="1:55" x14ac:dyDescent="0.3">
      <c r="A576" s="48"/>
      <c r="B576" s="8">
        <v>600</v>
      </c>
      <c r="C576" s="8" t="s">
        <v>7074</v>
      </c>
      <c r="D576" s="8" t="s">
        <v>7075</v>
      </c>
      <c r="E576" s="8" t="s">
        <v>335</v>
      </c>
      <c r="F576" s="8" t="s">
        <v>170</v>
      </c>
      <c r="G576" s="8" t="s">
        <v>7076</v>
      </c>
      <c r="H576" s="8">
        <v>6623167295</v>
      </c>
      <c r="I576" s="8" t="s">
        <v>401</v>
      </c>
      <c r="J576" s="8" t="s">
        <v>7077</v>
      </c>
      <c r="K576" s="8" t="s">
        <v>7078</v>
      </c>
      <c r="L576" s="8" t="s">
        <v>7074</v>
      </c>
      <c r="M576" s="8" t="s">
        <v>7075</v>
      </c>
      <c r="N576" s="8" t="s">
        <v>7076</v>
      </c>
      <c r="O576" s="8">
        <v>6623167295</v>
      </c>
      <c r="P576" s="8" t="s">
        <v>2112</v>
      </c>
      <c r="Q576" s="8" t="s">
        <v>45</v>
      </c>
      <c r="R576" s="8" t="s">
        <v>7079</v>
      </c>
      <c r="T576" s="8" t="s">
        <v>7080</v>
      </c>
      <c r="U576" s="8" t="s">
        <v>7080</v>
      </c>
      <c r="V576" s="8" t="s">
        <v>488</v>
      </c>
      <c r="W576" s="8">
        <v>38652</v>
      </c>
      <c r="X576" s="8" t="s">
        <v>348</v>
      </c>
      <c r="Y576" s="8" t="s">
        <v>7081</v>
      </c>
      <c r="Z576" s="8" t="s">
        <v>2114</v>
      </c>
      <c r="AB576" s="8" t="s">
        <v>2115</v>
      </c>
      <c r="AE576" s="8" t="s">
        <v>49</v>
      </c>
      <c r="AF576" s="8" t="s">
        <v>7082</v>
      </c>
      <c r="AG576" s="8" t="s">
        <v>7083</v>
      </c>
      <c r="AI576" s="8" t="s">
        <v>369</v>
      </c>
      <c r="AL576" s="48" t="str">
        <f>IF($U576="","",IF(RIGHT($U576,4)=", MS",INDEX(DropDowns!$G$4:$G$1251,MATCH(TRIM($U576),DropDowns!$F$4:$F$1251,0)),INDEX(DropDowns!$G$4:$G$1251,MATCH(TRIM($U576)&amp;", MS",DropDowns!$F$4:$F$1251,0))))</f>
        <v>Union</v>
      </c>
      <c r="AM576" s="48" t="s">
        <v>2130</v>
      </c>
      <c r="AN576" s="48" t="str">
        <f t="shared" si="79"/>
        <v>Katrinia|Beard|klaasu@yahoo.com|8</v>
      </c>
      <c r="AO576" s="48" t="str">
        <f t="shared" si="80"/>
        <v>Katrinia|Beard|8</v>
      </c>
      <c r="AP576" s="48" t="e">
        <f>INDEX(Transcripts_2021!$V$2:$V$324,MATCH($AN576,Transcripts_2021!$V$2:$V$324,0))</f>
        <v>#N/A</v>
      </c>
      <c r="AQ576" s="48" t="e">
        <f>INDEX(Transcripts_2021!$W$2:$W$324,MATCH($AO576,Transcripts_2021!$W$2:$W$324,0))</f>
        <v>#N/A</v>
      </c>
      <c r="AR576" s="68" t="e">
        <f t="shared" si="81"/>
        <v>#N/A</v>
      </c>
      <c r="AS576" s="68" t="e">
        <f t="shared" si="82"/>
        <v>#N/A</v>
      </c>
      <c r="AT576" s="48" t="str">
        <f t="shared" si="86"/>
        <v>0600</v>
      </c>
      <c r="AU576" s="48" t="e">
        <f>INDEX(Transcripts_2021!$AC$2:$AC$324,MATCH($AO576,Transcripts_2021!$W$2:$W$324,0))</f>
        <v>#N/A</v>
      </c>
      <c r="AV576" s="68" t="str">
        <f t="shared" si="78"/>
        <v>Yes</v>
      </c>
      <c r="AW576" s="68" t="e">
        <f>IF(INDEX(DropDowns!$E$3:$E$336,MATCH("*"&amp;$AF576&amp;"*",$AF$2:$AF$651,0))="","",INDEX(DropDowns!$E$3:$E$336,MATCH("*"&amp;$AF576&amp;"*",$AF$2:$AF$651,0)))</f>
        <v>#REF!</v>
      </c>
      <c r="AX576" s="68" t="e">
        <f>IF(INDEX(DropDowns!$E$3:$E$336,MATCH("*"&amp;$AG576&amp;"*",$AG$2:$AG$651,0))="","",INDEX(DropDowns!$E$3:$E$336,MATCH("*"&amp;$AG576&amp;"*",$AG$2:$AG$651,0)))</f>
        <v>#REF!</v>
      </c>
      <c r="AY576" s="48" t="e">
        <f t="shared" si="83"/>
        <v>#N/A</v>
      </c>
      <c r="AZ576" s="48" t="str">
        <f t="shared" si="84"/>
        <v>Katrinia Beard</v>
      </c>
      <c r="BA576" s="48" t="str">
        <f>$AZ576&amp;COUNTIF($AZ576:$AZ$651,$AZ576)</f>
        <v>Katrinia Beard2</v>
      </c>
      <c r="BB576" s="68" t="e">
        <f>IF(INDEX('AAYME 2021_List'!$B$3:$B$311,MATCH($A576,'AAYME 2021_List'!$A$3:$A$311,0))="Yes","Yes","No")</f>
        <v>#N/A</v>
      </c>
      <c r="BC576" s="8" t="s">
        <v>2131</v>
      </c>
    </row>
    <row r="577" spans="1:55" x14ac:dyDescent="0.3">
      <c r="A577" s="48"/>
      <c r="B577" s="8">
        <v>601</v>
      </c>
      <c r="C577" s="8" t="s">
        <v>6442</v>
      </c>
      <c r="D577" s="8" t="s">
        <v>7084</v>
      </c>
      <c r="E577" s="8" t="s">
        <v>335</v>
      </c>
      <c r="F577" s="8" t="s">
        <v>169</v>
      </c>
      <c r="G577" s="8" t="s">
        <v>7085</v>
      </c>
      <c r="H577" s="8">
        <v>6016653186</v>
      </c>
      <c r="I577" s="8" t="s">
        <v>340</v>
      </c>
      <c r="J577" s="8" t="s">
        <v>4209</v>
      </c>
      <c r="K577" s="8" t="s">
        <v>6900</v>
      </c>
      <c r="L577" s="8" t="s">
        <v>6442</v>
      </c>
      <c r="M577" s="8" t="s">
        <v>7084</v>
      </c>
      <c r="N577" s="8" t="s">
        <v>7086</v>
      </c>
      <c r="O577" s="8">
        <v>6016653186</v>
      </c>
      <c r="P577" s="8" t="s">
        <v>2112</v>
      </c>
      <c r="Q577" s="8" t="s">
        <v>45</v>
      </c>
      <c r="R577" s="8" t="s">
        <v>7087</v>
      </c>
      <c r="S577" s="8" t="s">
        <v>7088</v>
      </c>
      <c r="T577" s="8" t="s">
        <v>214</v>
      </c>
      <c r="U577" s="8" t="s">
        <v>214</v>
      </c>
      <c r="V577" s="8" t="s">
        <v>488</v>
      </c>
      <c r="W577" s="8">
        <v>39272</v>
      </c>
      <c r="X577" s="8" t="s">
        <v>348</v>
      </c>
      <c r="Y577" s="8" t="s">
        <v>209</v>
      </c>
      <c r="Z577" s="8" t="s">
        <v>2114</v>
      </c>
      <c r="AB577" s="8" t="s">
        <v>2115</v>
      </c>
      <c r="AE577" s="8" t="s">
        <v>50</v>
      </c>
      <c r="AF577" s="8" t="s">
        <v>7089</v>
      </c>
      <c r="AI577" s="8" t="s">
        <v>2165</v>
      </c>
      <c r="AJ577" s="8" t="s">
        <v>7090</v>
      </c>
      <c r="AL577" s="48" t="str">
        <f>IF($U577="","",IF(RIGHT($U577,4)=", MS",INDEX(DropDowns!$G$4:$G$1251,MATCH(TRIM($U577),DropDowns!$F$4:$F$1251,0)),INDEX(DropDowns!$G$4:$G$1251,MATCH(TRIM($U577)&amp;", MS",DropDowns!$F$4:$F$1251,0))))</f>
        <v>Hinds</v>
      </c>
      <c r="AM577" s="48" t="s">
        <v>2130</v>
      </c>
      <c r="AN577" s="48" t="str">
        <f t="shared" si="79"/>
        <v>Michael|Mcclure|s16290@hindsschools.com|7</v>
      </c>
      <c r="AO577" s="48" t="str">
        <f t="shared" si="80"/>
        <v>Michael|Mcclure|7</v>
      </c>
      <c r="AP577" s="48" t="e">
        <f>INDEX(Transcripts_2021!$V$2:$V$324,MATCH($AN577,Transcripts_2021!$V$2:$V$324,0))</f>
        <v>#N/A</v>
      </c>
      <c r="AQ577" s="48" t="e">
        <f>INDEX(Transcripts_2021!$W$2:$W$324,MATCH($AO577,Transcripts_2021!$W$2:$W$324,0))</f>
        <v>#N/A</v>
      </c>
      <c r="AR577" s="68" t="e">
        <f t="shared" si="81"/>
        <v>#N/A</v>
      </c>
      <c r="AS577" s="68" t="e">
        <f t="shared" si="82"/>
        <v>#N/A</v>
      </c>
      <c r="AT577" s="48" t="str">
        <f t="shared" si="86"/>
        <v>0601</v>
      </c>
      <c r="AU577" s="48" t="e">
        <f>INDEX(Transcripts_2021!$AC$2:$AC$324,MATCH($AO577,Transcripts_2021!$W$2:$W$324,0))</f>
        <v>#N/A</v>
      </c>
      <c r="AV577" s="68" t="str">
        <f t="shared" ref="AV577:AV640" si="87">IF(TRIM($Y577)=$AL577,"Yes","No")</f>
        <v>Yes</v>
      </c>
      <c r="AW577" s="68" t="e">
        <f>IF(INDEX(DropDowns!$E$3:$E$336,MATCH("*"&amp;$AF577&amp;"*",$AF$2:$AF$651,0))="","",INDEX(DropDowns!$E$3:$E$336,MATCH("*"&amp;$AF577&amp;"*",$AF$2:$AF$651,0)))</f>
        <v>#REF!</v>
      </c>
      <c r="AX577" s="68" t="str">
        <f>IF(INDEX(DropDowns!$E$3:$E$336,MATCH("*"&amp;$AG577&amp;"*",$AG$2:$AG$651,0))="","",INDEX(DropDowns!$E$3:$E$336,MATCH("*"&amp;$AG577&amp;"*",$AG$2:$AG$651,0)))</f>
        <v>Acid</v>
      </c>
      <c r="AY577" s="48" t="e">
        <f t="shared" si="83"/>
        <v>#N/A</v>
      </c>
      <c r="AZ577" s="48" t="str">
        <f t="shared" si="84"/>
        <v>Michael Mcclure</v>
      </c>
      <c r="BA577" s="48" t="str">
        <f>$AZ577&amp;COUNTIF($AZ577:$AZ$651,$AZ577)</f>
        <v>Michael Mcclure1</v>
      </c>
      <c r="BB577" s="68" t="e">
        <f>IF(INDEX('AAYME 2021_List'!$B$3:$B$311,MATCH($A577,'AAYME 2021_List'!$A$3:$A$311,0))="Yes","Yes","No")</f>
        <v>#N/A</v>
      </c>
      <c r="BC577" s="8" t="s">
        <v>2131</v>
      </c>
    </row>
    <row r="578" spans="1:55" x14ac:dyDescent="0.3">
      <c r="A578" s="48"/>
      <c r="B578" s="8">
        <v>602</v>
      </c>
      <c r="C578" s="8" t="s">
        <v>7091</v>
      </c>
      <c r="D578" s="8" t="s">
        <v>736</v>
      </c>
      <c r="E578" s="8" t="s">
        <v>335</v>
      </c>
      <c r="F578" s="8" t="s">
        <v>169</v>
      </c>
      <c r="G578" s="8" t="s">
        <v>7092</v>
      </c>
      <c r="I578" s="8" t="s">
        <v>401</v>
      </c>
      <c r="J578" s="8" t="s">
        <v>6720</v>
      </c>
      <c r="K578" s="8" t="s">
        <v>779</v>
      </c>
      <c r="L578" s="8" t="s">
        <v>783</v>
      </c>
      <c r="M578" s="8" t="s">
        <v>784</v>
      </c>
      <c r="N578" s="8" t="s">
        <v>785</v>
      </c>
      <c r="O578" s="8">
        <v>6623473494</v>
      </c>
      <c r="P578" s="8" t="s">
        <v>2112</v>
      </c>
      <c r="Q578" s="8" t="s">
        <v>43</v>
      </c>
      <c r="R578" s="8" t="s">
        <v>7093</v>
      </c>
      <c r="T578" s="146" t="s">
        <v>7094</v>
      </c>
      <c r="U578" s="8" t="s">
        <v>781</v>
      </c>
      <c r="V578" s="8" t="s">
        <v>488</v>
      </c>
      <c r="W578" s="8">
        <v>38701</v>
      </c>
      <c r="X578" s="8" t="s">
        <v>348</v>
      </c>
      <c r="Y578" s="8" t="s">
        <v>260</v>
      </c>
      <c r="Z578" s="8" t="s">
        <v>2114</v>
      </c>
      <c r="AB578" s="8" t="s">
        <v>2115</v>
      </c>
      <c r="AE578" s="8" t="s">
        <v>48</v>
      </c>
      <c r="AF578" s="8" t="s">
        <v>7095</v>
      </c>
      <c r="AG578" s="8" t="s">
        <v>7096</v>
      </c>
      <c r="AI578" s="8" t="s">
        <v>2165</v>
      </c>
      <c r="AJ578" s="8" t="s">
        <v>7097</v>
      </c>
      <c r="AL578" s="48" t="str">
        <f>IF($U578="","",IF(RIGHT($U578,4)=", MS",INDEX(DropDowns!$G$4:$G$1251,MATCH(TRIM($U578),DropDowns!$F$4:$F$1251,0)),INDEX(DropDowns!$G$4:$G$1251,MATCH(TRIM($U578)&amp;", MS",DropDowns!$F$4:$F$1251,0))))</f>
        <v>Washington</v>
      </c>
      <c r="AM578" s="48" t="s">
        <v>2130</v>
      </c>
      <c r="AN578" s="48" t="str">
        <f t="shared" ref="AN578:AN641" si="88">TRIM($C578)&amp;"|"&amp;TRIM($D578)&amp;"|"&amp;TRIM($G578)&amp;"|"&amp;LEFT($I578,1)</f>
        <v>ZaKendrick|Johnson|zakendrickjohnson7@gmail.com|8</v>
      </c>
      <c r="AO578" s="48" t="str">
        <f t="shared" ref="AO578:AO641" si="89">TRIM($C578)&amp;"|"&amp;TRIM($D578)&amp;"|"&amp;LEFT($I578,1)</f>
        <v>ZaKendrick|Johnson|8</v>
      </c>
      <c r="AP578" s="48" t="e">
        <f>INDEX(Transcripts_2021!$V$2:$V$324,MATCH($AN578,Transcripts_2021!$V$2:$V$324,0))</f>
        <v>#N/A</v>
      </c>
      <c r="AQ578" s="48" t="e">
        <f>INDEX(Transcripts_2021!$W$2:$W$324,MATCH($AO578,Transcripts_2021!$W$2:$W$324,0))</f>
        <v>#N/A</v>
      </c>
      <c r="AR578" s="68" t="e">
        <f t="shared" ref="AR578:AR641" si="90">IF($AN578=$AP578,"Yes","No")</f>
        <v>#N/A</v>
      </c>
      <c r="AS578" s="68" t="e">
        <f t="shared" ref="AS578:AS641" si="91">IF($AO578=$AQ578,"Yes","No")</f>
        <v>#N/A</v>
      </c>
      <c r="AT578" s="48" t="str">
        <f t="shared" si="86"/>
        <v>0602</v>
      </c>
      <c r="AU578" s="48" t="e">
        <f>INDEX(Transcripts_2021!$AC$2:$AC$324,MATCH($AO578,Transcripts_2021!$W$2:$W$324,0))</f>
        <v>#N/A</v>
      </c>
      <c r="AV578" s="68" t="str">
        <f t="shared" si="87"/>
        <v>Yes</v>
      </c>
      <c r="AW578" s="68" t="e">
        <f>IF(INDEX(DropDowns!$E$3:$E$336,MATCH("*"&amp;$AF578&amp;"*",$AF$2:$AF$651,0))="","",INDEX(DropDowns!$E$3:$E$336,MATCH("*"&amp;$AF578&amp;"*",$AF$2:$AF$651,0)))</f>
        <v>#REF!</v>
      </c>
      <c r="AX578" s="68" t="e">
        <f>IF(INDEX(DropDowns!$E$3:$E$336,MATCH("*"&amp;$AG578&amp;"*",$AG$2:$AG$651,0))="","",INDEX(DropDowns!$E$3:$E$336,MATCH("*"&amp;$AG578&amp;"*",$AG$2:$AG$651,0)))</f>
        <v>#REF!</v>
      </c>
      <c r="AY578" s="48" t="e">
        <f t="shared" ref="AY578:AY641" si="92">$AT578&amp;"-"&amp;UPPER(LEFT($D578,3))&amp;"-"&amp;UPPER(LEFT($C578,2))&amp;"-"&amp;$AU578</f>
        <v>#N/A</v>
      </c>
      <c r="AZ578" s="48" t="str">
        <f t="shared" ref="AZ578:AZ641" si="93">TRIM($L578)&amp;" "&amp;TRIM($M578)</f>
        <v>Kenterrian Hall-Addison</v>
      </c>
      <c r="BA578" s="48" t="str">
        <f>$AZ578&amp;COUNTIF($AZ578:$AZ$651,$AZ578)</f>
        <v>Kenterrian Hall-Addison1</v>
      </c>
      <c r="BB578" s="68" t="e">
        <f>IF(INDEX('AAYME 2021_List'!$B$3:$B$311,MATCH($A578,'AAYME 2021_List'!$A$3:$A$311,0))="Yes","Yes","No")</f>
        <v>#N/A</v>
      </c>
      <c r="BC578" s="8" t="s">
        <v>2131</v>
      </c>
    </row>
    <row r="579" spans="1:55" x14ac:dyDescent="0.3">
      <c r="A579" s="48" t="str">
        <f>$AT579&amp;"-"&amp;UPPER(LEFT($D579,3))&amp;"-"&amp;UPPER(LEFT($C579,2))&amp;"-"&amp;$AU579</f>
        <v>0603-WHI-DE-0220</v>
      </c>
      <c r="B579" s="8">
        <v>603</v>
      </c>
      <c r="C579" s="8" t="s">
        <v>693</v>
      </c>
      <c r="D579" s="8" t="s">
        <v>2783</v>
      </c>
      <c r="E579" s="8" t="s">
        <v>335</v>
      </c>
      <c r="F579" s="8" t="s">
        <v>170</v>
      </c>
      <c r="G579" s="8" t="s">
        <v>7098</v>
      </c>
      <c r="H579" s="8">
        <v>6625888539</v>
      </c>
      <c r="I579" s="8" t="s">
        <v>401</v>
      </c>
      <c r="J579" s="8" t="s">
        <v>7099</v>
      </c>
      <c r="K579" s="8" t="s">
        <v>4142</v>
      </c>
      <c r="L579" s="8" t="s">
        <v>4748</v>
      </c>
      <c r="M579" s="8" t="s">
        <v>2783</v>
      </c>
      <c r="N579" s="8" t="s">
        <v>7100</v>
      </c>
      <c r="O579" s="8">
        <v>6625888539</v>
      </c>
      <c r="P579" s="8" t="s">
        <v>441</v>
      </c>
      <c r="Q579" s="8" t="s">
        <v>43</v>
      </c>
      <c r="R579" s="8" t="s">
        <v>7101</v>
      </c>
      <c r="T579" s="8" t="s">
        <v>3291</v>
      </c>
      <c r="U579" s="8" t="s">
        <v>3291</v>
      </c>
      <c r="V579" s="8" t="s">
        <v>488</v>
      </c>
      <c r="W579" s="8">
        <v>38732</v>
      </c>
      <c r="X579" s="8" t="s">
        <v>348</v>
      </c>
      <c r="Y579" s="8" t="s">
        <v>190</v>
      </c>
      <c r="AD579" s="8" t="s">
        <v>2252</v>
      </c>
      <c r="AE579" s="8" t="s">
        <v>49</v>
      </c>
      <c r="AF579" s="8" t="s">
        <v>7102</v>
      </c>
      <c r="AG579" s="8" t="s">
        <v>7103</v>
      </c>
      <c r="AH579" s="8" t="s">
        <v>7104</v>
      </c>
      <c r="AI579" s="8" t="s">
        <v>2165</v>
      </c>
      <c r="AJ579" s="8" t="s">
        <v>7105</v>
      </c>
      <c r="AL579" s="48" t="str">
        <f>IF($U579="","",IF(RIGHT($U579,4)=", MS",INDEX(DropDowns!$G$4:$G$1251,MATCH(TRIM($U579),DropDowns!$F$4:$F$1251,0)),INDEX(DropDowns!$G$4:$G$1251,MATCH(TRIM($U579)&amp;", MS",DropDowns!$F$4:$F$1251,0))))</f>
        <v>Bolivar</v>
      </c>
      <c r="AM579" s="48" t="str">
        <f>IF(INDEX('AAYME 2021_List'!$A$3:$A$311,MATCH($A579,'AAYME 2021_List'!$A$3:$A$311,0))=$A579,INDEX('AAYME 2021_List'!$AC$3:$AC$311,MATCH($A579,'AAYME 2021_List'!$A$3:$A$311,0)),"")</f>
        <v>Bolivar</v>
      </c>
      <c r="AN579" s="48" t="str">
        <f t="shared" si="88"/>
        <v>Destiny|White|001235734@clevelandmssd.org|8</v>
      </c>
      <c r="AO579" s="48" t="str">
        <f t="shared" si="89"/>
        <v>Destiny|White|8</v>
      </c>
      <c r="AP579" s="48" t="str">
        <f>INDEX(Transcripts_2021!$V$2:$V$324,MATCH($AN579,Transcripts_2021!$V$2:$V$324,0))</f>
        <v>Destiny|White|001235734@clevelandmssd.org|8</v>
      </c>
      <c r="AQ579" s="48" t="str">
        <f>INDEX(Transcripts_2021!$W$2:$W$324,MATCH($AO579,Transcripts_2021!$W$2:$W$324,0))</f>
        <v>Destiny|White|8</v>
      </c>
      <c r="AR579" s="68" t="str">
        <f t="shared" si="90"/>
        <v>Yes</v>
      </c>
      <c r="AS579" s="68" t="str">
        <f t="shared" si="91"/>
        <v>Yes</v>
      </c>
      <c r="AT579" s="48" t="str">
        <f t="shared" si="86"/>
        <v>0603</v>
      </c>
      <c r="AU579" s="48" t="str">
        <f>INDEX(Transcripts_2021!$AC$2:$AC$324,MATCH($AO579,Transcripts_2021!$W$2:$W$324,0))</f>
        <v>0220</v>
      </c>
      <c r="AV579" s="68" t="str">
        <f t="shared" si="87"/>
        <v>Yes</v>
      </c>
      <c r="AW579" s="68" t="e">
        <f>IF(INDEX(DropDowns!$E$3:$E$336,MATCH("*"&amp;$AF579&amp;"*",$AF$2:$AF$651,0))="","",INDEX(DropDowns!$E$3:$E$336,MATCH("*"&amp;$AF579&amp;"*",$AF$2:$AF$651,0)))</f>
        <v>#REF!</v>
      </c>
      <c r="AX579" s="68" t="e">
        <f>IF(INDEX(DropDowns!$E$3:$E$336,MATCH("*"&amp;$AG579&amp;"*",$AG$2:$AG$651,0))="","",INDEX(DropDowns!$E$3:$E$336,MATCH("*"&amp;$AG579&amp;"*",$AG$2:$AG$651,0)))</f>
        <v>#REF!</v>
      </c>
      <c r="AY579" s="48" t="str">
        <f t="shared" si="92"/>
        <v>0603-WHI-DE-0220</v>
      </c>
      <c r="AZ579" s="48" t="str">
        <f t="shared" si="93"/>
        <v>Gloria White</v>
      </c>
      <c r="BA579" s="48" t="str">
        <f>$AZ579&amp;COUNTIF($AZ579:$AZ$651,$AZ579)</f>
        <v>Gloria White2</v>
      </c>
      <c r="BB579" s="68" t="str">
        <f>IF(INDEX('AAYME 2021_List'!$B$3:$B$311,MATCH($A579,'AAYME 2021_List'!$A$3:$A$311,0))="Yes","Yes","No")</f>
        <v>No</v>
      </c>
      <c r="BC579" s="48" t="str">
        <f>IF(INDEX('AAYME 2021_List'!$A$3:$A$311,MATCH($A579,'AAYME 2021_List'!$A$3:$A$311,0))=$A579,INDEX('AAYME 2021_List'!$C$3:$C$311,MATCH($A579,'AAYME 2021_List'!$A$3:$A$311,0)),"")</f>
        <v>03-Missing/Invalid transcript info</v>
      </c>
    </row>
    <row r="580" spans="1:55" x14ac:dyDescent="0.3">
      <c r="A580" s="48"/>
      <c r="B580" s="8">
        <v>604</v>
      </c>
      <c r="C580" s="8" t="s">
        <v>7106</v>
      </c>
      <c r="D580" s="8" t="s">
        <v>7107</v>
      </c>
      <c r="E580" s="8" t="s">
        <v>335</v>
      </c>
      <c r="F580" s="8" t="s">
        <v>169</v>
      </c>
      <c r="G580" s="8" t="s">
        <v>7108</v>
      </c>
      <c r="H580" s="8">
        <v>6624148833</v>
      </c>
      <c r="I580" s="8" t="s">
        <v>376</v>
      </c>
      <c r="J580" s="8" t="s">
        <v>6285</v>
      </c>
      <c r="K580" s="8" t="s">
        <v>191</v>
      </c>
      <c r="L580" s="8" t="s">
        <v>7109</v>
      </c>
      <c r="M580" s="8" t="s">
        <v>7107</v>
      </c>
      <c r="N580" s="8" t="s">
        <v>7108</v>
      </c>
      <c r="O580" s="8">
        <v>6624148833</v>
      </c>
      <c r="P580" s="8" t="s">
        <v>2159</v>
      </c>
      <c r="Q580" s="8" t="s">
        <v>43</v>
      </c>
      <c r="R580" s="8" t="s">
        <v>7110</v>
      </c>
      <c r="T580" s="8" t="s">
        <v>6313</v>
      </c>
      <c r="U580" s="8" t="s">
        <v>6313</v>
      </c>
      <c r="V580" s="8" t="s">
        <v>488</v>
      </c>
      <c r="W580" s="8">
        <v>38916</v>
      </c>
      <c r="X580" s="8" t="s">
        <v>348</v>
      </c>
      <c r="Y580" s="8" t="s">
        <v>191</v>
      </c>
      <c r="Z580" s="8" t="s">
        <v>2114</v>
      </c>
      <c r="AE580" s="8" t="s">
        <v>48</v>
      </c>
      <c r="AF580" s="8" t="s">
        <v>7111</v>
      </c>
      <c r="AG580" s="8" t="s">
        <v>7112</v>
      </c>
      <c r="AI580" s="8" t="s">
        <v>396</v>
      </c>
      <c r="AJ580" s="8" t="s">
        <v>6268</v>
      </c>
      <c r="AL580" s="48" t="str">
        <f>IF($U580="","",IF(RIGHT($U580,4)=", MS",INDEX(DropDowns!$G$4:$G$1251,MATCH(TRIM($U580),DropDowns!$F$4:$F$1251,0)),INDEX(DropDowns!$G$4:$G$1251,MATCH(TRIM($U580)&amp;", MS",DropDowns!$F$4:$F$1251,0))))</f>
        <v>Calhoun</v>
      </c>
      <c r="AM580" s="48" t="s">
        <v>2130</v>
      </c>
      <c r="AN580" s="48" t="str">
        <f t="shared" si="88"/>
        <v>Lamaris|Balford|lbalfordub@gmail.com|9</v>
      </c>
      <c r="AO580" s="48" t="str">
        <f t="shared" si="89"/>
        <v>Lamaris|Balford|9</v>
      </c>
      <c r="AP580" s="48" t="e">
        <f>INDEX(Transcripts_2021!$V$2:$V$324,MATCH($AN580,Transcripts_2021!$V$2:$V$324,0))</f>
        <v>#N/A</v>
      </c>
      <c r="AQ580" s="48" t="e">
        <f>INDEX(Transcripts_2021!$W$2:$W$324,MATCH($AO580,Transcripts_2021!$W$2:$W$324,0))</f>
        <v>#N/A</v>
      </c>
      <c r="AR580" s="68" t="e">
        <f t="shared" si="90"/>
        <v>#N/A</v>
      </c>
      <c r="AS580" s="68" t="e">
        <f t="shared" si="91"/>
        <v>#N/A</v>
      </c>
      <c r="AT580" s="48" t="str">
        <f t="shared" si="86"/>
        <v>0604</v>
      </c>
      <c r="AU580" s="48" t="e">
        <f>INDEX(Transcripts_2021!$AC$2:$AC$324,MATCH($AO580,Transcripts_2021!$W$2:$W$324,0))</f>
        <v>#N/A</v>
      </c>
      <c r="AV580" s="68" t="str">
        <f t="shared" si="87"/>
        <v>Yes</v>
      </c>
      <c r="AW580" s="68" t="e">
        <f>IF(INDEX(DropDowns!$E$3:$E$336,MATCH("*"&amp;$AF580&amp;"*",$AF$2:$AF$651,0))="","",INDEX(DropDowns!$E$3:$E$336,MATCH("*"&amp;$AF580&amp;"*",$AF$2:$AF$651,0)))</f>
        <v>#REF!</v>
      </c>
      <c r="AX580" s="68" t="e">
        <f>IF(INDEX(DropDowns!$E$3:$E$336,MATCH("*"&amp;$AG580&amp;"*",$AG$2:$AG$651,0))="","",INDEX(DropDowns!$E$3:$E$336,MATCH("*"&amp;$AG580&amp;"*",$AG$2:$AG$651,0)))</f>
        <v>#REF!</v>
      </c>
      <c r="AY580" s="48" t="e">
        <f t="shared" si="92"/>
        <v>#N/A</v>
      </c>
      <c r="AZ580" s="48" t="str">
        <f t="shared" si="93"/>
        <v>Peggy Balford</v>
      </c>
      <c r="BA580" s="48" t="str">
        <f>$AZ580&amp;COUNTIF($AZ580:$AZ$651,$AZ580)</f>
        <v>Peggy Balford1</v>
      </c>
      <c r="BB580" s="68" t="e">
        <f>IF(INDEX('AAYME 2021_List'!$B$3:$B$311,MATCH($A580,'AAYME 2021_List'!$A$3:$A$311,0))="Yes","Yes","No")</f>
        <v>#N/A</v>
      </c>
      <c r="BC580" s="8" t="s">
        <v>2131</v>
      </c>
    </row>
    <row r="581" spans="1:55" x14ac:dyDescent="0.3">
      <c r="A581" s="48"/>
      <c r="B581" s="8">
        <v>605</v>
      </c>
      <c r="C581" s="8" t="s">
        <v>3230</v>
      </c>
      <c r="D581" s="8" t="s">
        <v>7113</v>
      </c>
      <c r="E581" s="8" t="s">
        <v>335</v>
      </c>
      <c r="F581" s="8" t="s">
        <v>170</v>
      </c>
      <c r="G581" s="8" t="s">
        <v>7114</v>
      </c>
      <c r="H581" s="8">
        <v>6016240788</v>
      </c>
      <c r="I581" s="8" t="s">
        <v>401</v>
      </c>
      <c r="J581" s="8" t="s">
        <v>7115</v>
      </c>
      <c r="K581" s="8" t="s">
        <v>3917</v>
      </c>
      <c r="L581" s="8" t="s">
        <v>5006</v>
      </c>
      <c r="M581" s="8" t="s">
        <v>7116</v>
      </c>
      <c r="N581" s="8" t="s">
        <v>7117</v>
      </c>
      <c r="O581" s="8">
        <v>6016240788</v>
      </c>
      <c r="P581" s="8" t="s">
        <v>2112</v>
      </c>
      <c r="Q581" s="8" t="s">
        <v>394</v>
      </c>
      <c r="R581" s="8" t="s">
        <v>7118</v>
      </c>
      <c r="T581" s="8" t="s">
        <v>3969</v>
      </c>
      <c r="U581" s="8" t="s">
        <v>3969</v>
      </c>
      <c r="V581" s="8" t="s">
        <v>488</v>
      </c>
      <c r="W581" s="8">
        <v>39046</v>
      </c>
      <c r="X581" s="8" t="s">
        <v>348</v>
      </c>
      <c r="Y581" s="8" t="s">
        <v>579</v>
      </c>
      <c r="Z581" s="8" t="s">
        <v>2114</v>
      </c>
      <c r="AB581" s="8" t="s">
        <v>2115</v>
      </c>
      <c r="AE581" s="8" t="s">
        <v>48</v>
      </c>
      <c r="AF581" s="8" t="s">
        <v>7119</v>
      </c>
      <c r="AG581" s="8" t="s">
        <v>7120</v>
      </c>
      <c r="AH581" s="8" t="s">
        <v>7121</v>
      </c>
      <c r="AI581" s="8" t="s">
        <v>2165</v>
      </c>
      <c r="AJ581" s="8" t="s">
        <v>7122</v>
      </c>
      <c r="AL581" s="48" t="str">
        <f>IF($U581="","",IF(RIGHT($U581,4)=", MS",INDEX(DropDowns!$G$4:$G$1251,MATCH(TRIM($U581),DropDowns!$F$4:$F$1251,0)),INDEX(DropDowns!$G$4:$G$1251,MATCH(TRIM($U581)&amp;", MS",DropDowns!$F$4:$F$1251,0))))</f>
        <v>Madison</v>
      </c>
      <c r="AM581" s="48" t="s">
        <v>2130</v>
      </c>
      <c r="AN581" s="48" t="str">
        <f t="shared" si="88"/>
        <v>Kennedy|Foster|tiffanyweathersby@gmail.com|8</v>
      </c>
      <c r="AO581" s="48" t="str">
        <f t="shared" si="89"/>
        <v>Kennedy|Foster|8</v>
      </c>
      <c r="AP581" s="48" t="e">
        <f>INDEX(Transcripts_2021!$V$2:$V$324,MATCH($AN581,Transcripts_2021!$V$2:$V$324,0))</f>
        <v>#N/A</v>
      </c>
      <c r="AQ581" s="48" t="e">
        <f>INDEX(Transcripts_2021!$W$2:$W$324,MATCH($AO581,Transcripts_2021!$W$2:$W$324,0))</f>
        <v>#N/A</v>
      </c>
      <c r="AR581" s="68" t="e">
        <f t="shared" si="90"/>
        <v>#N/A</v>
      </c>
      <c r="AS581" s="68" t="e">
        <f t="shared" si="91"/>
        <v>#N/A</v>
      </c>
      <c r="AT581" s="48" t="str">
        <f t="shared" si="86"/>
        <v>0605</v>
      </c>
      <c r="AU581" s="48" t="e">
        <f>INDEX(Transcripts_2021!$AC$2:$AC$324,MATCH($AO581,Transcripts_2021!$W$2:$W$324,0))</f>
        <v>#N/A</v>
      </c>
      <c r="AV581" s="68" t="str">
        <f t="shared" si="87"/>
        <v>Yes</v>
      </c>
      <c r="AW581" s="68" t="e">
        <f>IF(INDEX(DropDowns!$E$3:$E$336,MATCH("*"&amp;$AF581&amp;"*",$AF$2:$AF$651,0))="","",INDEX(DropDowns!$E$3:$E$336,MATCH("*"&amp;$AF581&amp;"*",$AF$2:$AF$651,0)))</f>
        <v>#REF!</v>
      </c>
      <c r="AX581" s="68" t="e">
        <f>IF(INDEX(DropDowns!$E$3:$E$336,MATCH("*"&amp;$AG581&amp;"*",$AG$2:$AG$651,0))="","",INDEX(DropDowns!$E$3:$E$336,MATCH("*"&amp;$AG581&amp;"*",$AG$2:$AG$651,0)))</f>
        <v>#REF!</v>
      </c>
      <c r="AY581" s="48" t="e">
        <f t="shared" si="92"/>
        <v>#N/A</v>
      </c>
      <c r="AZ581" s="48" t="str">
        <f t="shared" si="93"/>
        <v>Tiffany Weathersby-Foster</v>
      </c>
      <c r="BA581" s="48" t="str">
        <f>$AZ581&amp;COUNTIF($AZ581:$AZ$651,$AZ581)</f>
        <v>Tiffany Weathersby-Foster1</v>
      </c>
      <c r="BB581" s="68" t="e">
        <f>IF(INDEX('AAYME 2021_List'!$B$3:$B$311,MATCH($A581,'AAYME 2021_List'!$A$3:$A$311,0))="Yes","Yes","No")</f>
        <v>#N/A</v>
      </c>
      <c r="BC581" s="8" t="s">
        <v>2131</v>
      </c>
    </row>
    <row r="582" spans="1:55" x14ac:dyDescent="0.3">
      <c r="A582" s="48"/>
      <c r="B582" s="8">
        <v>606</v>
      </c>
      <c r="C582" s="8" t="s">
        <v>7123</v>
      </c>
      <c r="D582" s="8" t="s">
        <v>7124</v>
      </c>
      <c r="E582" s="8" t="s">
        <v>335</v>
      </c>
      <c r="F582" s="8" t="s">
        <v>170</v>
      </c>
      <c r="G582" s="8" t="s">
        <v>7125</v>
      </c>
      <c r="H582" s="8">
        <v>6017782320</v>
      </c>
      <c r="I582" s="8" t="s">
        <v>376</v>
      </c>
      <c r="J582" s="8" t="s">
        <v>7126</v>
      </c>
      <c r="L582" s="8" t="s">
        <v>7127</v>
      </c>
      <c r="M582" s="8" t="s">
        <v>7124</v>
      </c>
      <c r="N582" s="8" t="s">
        <v>7128</v>
      </c>
      <c r="O582" s="8">
        <v>6013253570</v>
      </c>
      <c r="P582" s="8" t="s">
        <v>441</v>
      </c>
      <c r="Q582" s="8" t="s">
        <v>441</v>
      </c>
      <c r="R582" s="8" t="s">
        <v>7129</v>
      </c>
      <c r="T582" s="8" t="s">
        <v>3453</v>
      </c>
      <c r="U582" s="8" t="s">
        <v>3453</v>
      </c>
      <c r="V582" s="8" t="s">
        <v>488</v>
      </c>
      <c r="W582" s="8">
        <v>39440</v>
      </c>
      <c r="X582" s="8" t="s">
        <v>348</v>
      </c>
      <c r="Y582" s="8" t="s">
        <v>7130</v>
      </c>
      <c r="AD582" s="8" t="s">
        <v>2252</v>
      </c>
      <c r="AE582" s="8" t="s">
        <v>49</v>
      </c>
      <c r="AF582" s="8" t="s">
        <v>7131</v>
      </c>
      <c r="AI582" s="8" t="s">
        <v>2165</v>
      </c>
      <c r="AJ582" s="8" t="s">
        <v>7132</v>
      </c>
      <c r="AL582" s="48" t="str">
        <f>IF($U582="","",IF(RIGHT($U582,4)=", MS",INDEX(DropDowns!$G$4:$G$1251,MATCH(TRIM($U582),DropDowns!$F$4:$F$1251,0)),INDEX(DropDowns!$G$4:$G$1251,MATCH(TRIM($U582)&amp;", MS",DropDowns!$F$4:$F$1251,0))))</f>
        <v>Jones</v>
      </c>
      <c r="AM582" s="48" t="s">
        <v>2130</v>
      </c>
      <c r="AN582" s="48" t="str">
        <f t="shared" si="88"/>
        <v>Siyanda|McCoy|siyandamccoy4@icloud.com|9</v>
      </c>
      <c r="AO582" s="48" t="str">
        <f t="shared" si="89"/>
        <v>Siyanda|McCoy|9</v>
      </c>
      <c r="AP582" s="48" t="e">
        <f>INDEX(Transcripts_2021!$V$2:$V$324,MATCH($AN582,Transcripts_2021!$V$2:$V$324,0))</f>
        <v>#N/A</v>
      </c>
      <c r="AQ582" s="48" t="e">
        <f>INDEX(Transcripts_2021!$W$2:$W$324,MATCH($AO582,Transcripts_2021!$W$2:$W$324,0))</f>
        <v>#N/A</v>
      </c>
      <c r="AR582" s="68" t="e">
        <f t="shared" si="90"/>
        <v>#N/A</v>
      </c>
      <c r="AS582" s="68" t="e">
        <f t="shared" si="91"/>
        <v>#N/A</v>
      </c>
      <c r="AT582" s="48" t="str">
        <f t="shared" si="86"/>
        <v>0606</v>
      </c>
      <c r="AU582" s="48" t="e">
        <f>INDEX(Transcripts_2021!$AC$2:$AC$324,MATCH($AO582,Transcripts_2021!$W$2:$W$324,0))</f>
        <v>#N/A</v>
      </c>
      <c r="AV582" s="68" t="str">
        <f t="shared" si="87"/>
        <v>No</v>
      </c>
      <c r="AW582" s="68" t="e">
        <f>IF(INDEX(DropDowns!$E$3:$E$336,MATCH("*"&amp;$AF582&amp;"*",$AF$2:$AF$651,0))="","",INDEX(DropDowns!$E$3:$E$336,MATCH("*"&amp;$AF582&amp;"*",$AF$2:$AF$651,0)))</f>
        <v>#REF!</v>
      </c>
      <c r="AX582" s="68" t="str">
        <f>IF(INDEX(DropDowns!$E$3:$E$336,MATCH("*"&amp;$AG582&amp;"*",$AG$2:$AG$651,0))="","",INDEX(DropDowns!$E$3:$E$336,MATCH("*"&amp;$AG582&amp;"*",$AG$2:$AG$651,0)))</f>
        <v>Acid</v>
      </c>
      <c r="AY582" s="48" t="e">
        <f t="shared" si="92"/>
        <v>#N/A</v>
      </c>
      <c r="AZ582" s="48" t="str">
        <f t="shared" si="93"/>
        <v>Reghonda McCoy</v>
      </c>
      <c r="BA582" s="48" t="str">
        <f>$AZ582&amp;COUNTIF($AZ582:$AZ$651,$AZ582)</f>
        <v>Reghonda McCoy1</v>
      </c>
      <c r="BB582" s="68" t="e">
        <f>IF(INDEX('AAYME 2021_List'!$B$3:$B$311,MATCH($A582,'AAYME 2021_List'!$A$3:$A$311,0))="Yes","Yes","No")</f>
        <v>#N/A</v>
      </c>
      <c r="BC582" s="8" t="s">
        <v>2131</v>
      </c>
    </row>
    <row r="583" spans="1:55" x14ac:dyDescent="0.3">
      <c r="A583" s="48" t="str">
        <f>$AT583&amp;"-"&amp;UPPER(LEFT($D583,3))&amp;"-"&amp;UPPER(LEFT($C583,2))&amp;"-"&amp;$AU583</f>
        <v>0607-BAR-KH-0244</v>
      </c>
      <c r="B583" s="8">
        <v>607</v>
      </c>
      <c r="C583" s="8" t="s">
        <v>7133</v>
      </c>
      <c r="D583" s="8" t="s">
        <v>7134</v>
      </c>
      <c r="E583" s="8" t="s">
        <v>335</v>
      </c>
      <c r="F583" s="8" t="s">
        <v>169</v>
      </c>
      <c r="G583" s="8" t="s">
        <v>1059</v>
      </c>
      <c r="I583" s="8" t="s">
        <v>340</v>
      </c>
      <c r="J583" s="8" t="s">
        <v>6119</v>
      </c>
      <c r="L583" s="8" t="s">
        <v>7135</v>
      </c>
      <c r="M583" s="8" t="s">
        <v>7134</v>
      </c>
      <c r="N583" s="8" t="s">
        <v>1059</v>
      </c>
      <c r="O583" s="8">
        <v>6019660677</v>
      </c>
      <c r="P583" s="8" t="s">
        <v>2112</v>
      </c>
      <c r="R583" s="8" t="s">
        <v>7136</v>
      </c>
      <c r="T583" s="8" t="s">
        <v>1731</v>
      </c>
      <c r="U583" s="8" t="s">
        <v>1731</v>
      </c>
      <c r="V583" s="8" t="s">
        <v>488</v>
      </c>
      <c r="W583" s="8">
        <v>39047</v>
      </c>
      <c r="X583" s="8" t="s">
        <v>348</v>
      </c>
      <c r="Y583" s="8" t="s">
        <v>2475</v>
      </c>
      <c r="Z583" s="8" t="s">
        <v>2114</v>
      </c>
      <c r="AB583" s="8" t="s">
        <v>2115</v>
      </c>
      <c r="AE583" s="8" t="s">
        <v>49</v>
      </c>
      <c r="AF583" s="8" t="s">
        <v>7137</v>
      </c>
      <c r="AI583" s="8" t="s">
        <v>369</v>
      </c>
      <c r="AL583" s="48" t="str">
        <f>IF($U583="","",IF(RIGHT($U583,4)=", MS",INDEX(DropDowns!$G$4:$G$1251,MATCH(TRIM($U583),DropDowns!$F$4:$F$1251,0)),INDEX(DropDowns!$G$4:$G$1251,MATCH(TRIM($U583)&amp;", MS",DropDowns!$F$4:$F$1251,0))))</f>
        <v>Rankin</v>
      </c>
      <c r="AM583" s="48" t="str">
        <f>IF(INDEX('AAYME 2021_List'!$A$3:$A$311,MATCH($A583,'AAYME 2021_List'!$A$3:$A$311,0))=$A583,INDEX('AAYME 2021_List'!$AC$3:$AC$311,MATCH($A583,'AAYME 2021_List'!$A$3:$A$311,0)),"")</f>
        <v>Rankin</v>
      </c>
      <c r="AN583" s="48" t="str">
        <f t="shared" si="88"/>
        <v>Khaiden|Barnes|ke_yundra@hotmail.com|7</v>
      </c>
      <c r="AO583" s="48" t="str">
        <f t="shared" si="89"/>
        <v>Khaiden|Barnes|7</v>
      </c>
      <c r="AP583" s="48" t="str">
        <f>INDEX(Transcripts_2021!$V$2:$V$324,MATCH($AN583,Transcripts_2021!$V$2:$V$324,0))</f>
        <v>Khaiden|Barnes|ke_yundra@hotmail.com|7</v>
      </c>
      <c r="AQ583" s="48" t="str">
        <f>INDEX(Transcripts_2021!$W$2:$W$324,MATCH($AO583,Transcripts_2021!$W$2:$W$324,0))</f>
        <v>Khaiden|Barnes|7</v>
      </c>
      <c r="AR583" s="68" t="str">
        <f t="shared" si="90"/>
        <v>Yes</v>
      </c>
      <c r="AS583" s="68" t="str">
        <f t="shared" si="91"/>
        <v>Yes</v>
      </c>
      <c r="AT583" s="48" t="str">
        <f t="shared" si="86"/>
        <v>0607</v>
      </c>
      <c r="AU583" s="48" t="str">
        <f>INDEX(Transcripts_2021!$AC$2:$AC$324,MATCH($AO583,Transcripts_2021!$W$2:$W$324,0))</f>
        <v>0244</v>
      </c>
      <c r="AV583" s="68" t="str">
        <f t="shared" si="87"/>
        <v>Yes</v>
      </c>
      <c r="AW583" s="68" t="e">
        <f>IF(INDEX(DropDowns!$E$3:$E$336,MATCH("*"&amp;$AF583&amp;"*",$AF$2:$AF$651,0))="","",INDEX(DropDowns!$E$3:$E$336,MATCH("*"&amp;$AF583&amp;"*",$AF$2:$AF$651,0)))</f>
        <v>#VALUE!</v>
      </c>
      <c r="AX583" s="68" t="str">
        <f>IF(INDEX(DropDowns!$E$3:$E$336,MATCH("*"&amp;$AG583&amp;"*",$AG$2:$AG$651,0))="","",INDEX(DropDowns!$E$3:$E$336,MATCH("*"&amp;$AG583&amp;"*",$AG$2:$AG$651,0)))</f>
        <v>Acid</v>
      </c>
      <c r="AY583" s="48" t="str">
        <f t="shared" si="92"/>
        <v>0607-BAR-KH-0244</v>
      </c>
      <c r="AZ583" s="48" t="str">
        <f t="shared" si="93"/>
        <v>Robbie Barnes</v>
      </c>
      <c r="BA583" s="48" t="str">
        <f>$AZ583&amp;COUNTIF($AZ583:$AZ$651,$AZ583)</f>
        <v>Robbie Barnes1</v>
      </c>
      <c r="BB583" s="68" t="str">
        <f>IF(INDEX('AAYME 2021_List'!$B$3:$B$311,MATCH($A583,'AAYME 2021_List'!$A$3:$A$311,0))="Yes","Yes","No")</f>
        <v>No</v>
      </c>
      <c r="BC583" s="48" t="str">
        <f>IF(INDEX('AAYME 2021_List'!$A$3:$A$311,MATCH($A583,'AAYME 2021_List'!$A$3:$A$311,0))=$A583,INDEX('AAYME 2021_List'!$C$3:$C$311,MATCH($A583,'AAYME 2021_List'!$A$3:$A$311,0)),"")</f>
        <v>99-Not Selected</v>
      </c>
    </row>
    <row r="584" spans="1:55" x14ac:dyDescent="0.3">
      <c r="A584" s="48" t="str">
        <f>$AT584&amp;"-"&amp;UPPER(LEFT($D584,3))&amp;"-"&amp;UPPER(LEFT($C584,2))&amp;"-"&amp;$AU584</f>
        <v>0609-RIG-DE-0292</v>
      </c>
      <c r="B584" s="8">
        <v>609</v>
      </c>
      <c r="C584" s="8" t="s">
        <v>7138</v>
      </c>
      <c r="D584" s="8" t="s">
        <v>7139</v>
      </c>
      <c r="E584" s="8" t="s">
        <v>335</v>
      </c>
      <c r="F584" s="8" t="s">
        <v>170</v>
      </c>
      <c r="G584" s="8" t="s">
        <v>7140</v>
      </c>
      <c r="H584" s="8">
        <v>6016247373</v>
      </c>
      <c r="I584" s="8" t="s">
        <v>401</v>
      </c>
      <c r="J584" s="8" t="s">
        <v>2494</v>
      </c>
      <c r="K584" s="8" t="s">
        <v>209</v>
      </c>
      <c r="L584" s="8" t="s">
        <v>7141</v>
      </c>
      <c r="M584" s="8" t="s">
        <v>7139</v>
      </c>
      <c r="N584" s="8" t="s">
        <v>7140</v>
      </c>
      <c r="O584" s="8">
        <v>6016247373</v>
      </c>
      <c r="P584" s="8" t="s">
        <v>2112</v>
      </c>
      <c r="Q584" s="8" t="s">
        <v>45</v>
      </c>
      <c r="R584" s="8" t="s">
        <v>7142</v>
      </c>
      <c r="T584" s="8" t="s">
        <v>4670</v>
      </c>
      <c r="U584" s="8" t="s">
        <v>4670</v>
      </c>
      <c r="V584" s="8" t="s">
        <v>488</v>
      </c>
      <c r="W584" s="8">
        <v>39272</v>
      </c>
      <c r="X584" s="8" t="s">
        <v>348</v>
      </c>
      <c r="Y584" s="8" t="s">
        <v>209</v>
      </c>
      <c r="Z584" s="8" t="s">
        <v>2114</v>
      </c>
      <c r="AB584" s="8" t="s">
        <v>2115</v>
      </c>
      <c r="AE584" s="8" t="s">
        <v>49</v>
      </c>
      <c r="AF584" s="8" t="s">
        <v>7143</v>
      </c>
      <c r="AG584" s="8" t="s">
        <v>7144</v>
      </c>
      <c r="AH584" s="8" t="s">
        <v>7145</v>
      </c>
      <c r="AI584" s="8" t="s">
        <v>442</v>
      </c>
      <c r="AL584" s="48" t="str">
        <f>IF($U584="","",IF(RIGHT($U584,4)=", MS",INDEX(DropDowns!$G$4:$G$1251,MATCH(TRIM($U584),DropDowns!$F$4:$F$1251,0)),INDEX(DropDowns!$G$4:$G$1251,MATCH(TRIM($U584)&amp;", MS",DropDowns!$F$4:$F$1251,0))))</f>
        <v>Hinds</v>
      </c>
      <c r="AM584" s="48" t="str">
        <f>IF(INDEX('AAYME 2021_List'!$A$3:$A$311,MATCH($A584,'AAYME 2021_List'!$A$3:$A$311,0))=$A584,INDEX('AAYME 2021_List'!$AC$3:$AC$311,MATCH($A584,'AAYME 2021_List'!$A$3:$A$311,0)),"")</f>
        <v>Hinds</v>
      </c>
      <c r="AN584" s="48" t="str">
        <f t="shared" si="88"/>
        <v>Demeira|Rigsby|lameshia.wilder@mymerithealth.com|8</v>
      </c>
      <c r="AO584" s="48" t="str">
        <f t="shared" si="89"/>
        <v>Demeira|Rigsby|8</v>
      </c>
      <c r="AP584" s="48" t="str">
        <f>INDEX(Transcripts_2021!$V$2:$V$324,MATCH($AN584,Transcripts_2021!$V$2:$V$324,0))</f>
        <v>Demeira|Rigsby|lameshia.wilder@mymerithealth.com|8</v>
      </c>
      <c r="AQ584" s="48" t="str">
        <f>INDEX(Transcripts_2021!$W$2:$W$324,MATCH($AO584,Transcripts_2021!$W$2:$W$324,0))</f>
        <v>Demeira|Rigsby|8</v>
      </c>
      <c r="AR584" s="68" t="str">
        <f t="shared" si="90"/>
        <v>Yes</v>
      </c>
      <c r="AS584" s="68" t="str">
        <f t="shared" si="91"/>
        <v>Yes</v>
      </c>
      <c r="AT584" s="48" t="str">
        <f t="shared" si="86"/>
        <v>0609</v>
      </c>
      <c r="AU584" s="48" t="str">
        <f>INDEX(Transcripts_2021!$AC$2:$AC$324,MATCH($AO584,Transcripts_2021!$W$2:$W$324,0))</f>
        <v>0292</v>
      </c>
      <c r="AV584" s="68" t="str">
        <f t="shared" si="87"/>
        <v>Yes</v>
      </c>
      <c r="AW584" s="68" t="e">
        <f>IF(INDEX(DropDowns!$E$3:$E$336,MATCH("*"&amp;$AF584&amp;"*",$AF$2:$AF$651,0))="","",INDEX(DropDowns!$E$3:$E$336,MATCH("*"&amp;$AF584&amp;"*",$AF$2:$AF$651,0)))</f>
        <v>#REF!</v>
      </c>
      <c r="AX584" s="68" t="e">
        <f>IF(INDEX(DropDowns!$E$3:$E$336,MATCH("*"&amp;$AG584&amp;"*",$AG$2:$AG$651,0))="","",INDEX(DropDowns!$E$3:$E$336,MATCH("*"&amp;$AG584&amp;"*",$AG$2:$AG$651,0)))</f>
        <v>#VALUE!</v>
      </c>
      <c r="AY584" s="48" t="str">
        <f t="shared" si="92"/>
        <v>0609-RIG-DE-0292</v>
      </c>
      <c r="AZ584" s="48" t="str">
        <f t="shared" si="93"/>
        <v>Lameshia Rigsby</v>
      </c>
      <c r="BA584" s="48" t="str">
        <f>$AZ584&amp;COUNTIF($AZ584:$AZ$651,$AZ584)</f>
        <v>Lameshia Rigsby2</v>
      </c>
      <c r="BB584" s="68" t="str">
        <f>IF(INDEX('AAYME 2021_List'!$B$3:$B$311,MATCH($A584,'AAYME 2021_List'!$A$3:$A$311,0))="Yes","Yes","No")</f>
        <v>No</v>
      </c>
      <c r="BC584" s="48" t="str">
        <f>IF(INDEX('AAYME 2021_List'!$A$3:$A$311,MATCH($A584,'AAYME 2021_List'!$A$3:$A$311,0))=$A584,INDEX('AAYME 2021_List'!$C$3:$C$311,MATCH($A584,'AAYME 2021_List'!$A$3:$A$311,0)),"")</f>
        <v>99-Not Selected</v>
      </c>
    </row>
    <row r="585" spans="1:55" x14ac:dyDescent="0.3">
      <c r="A585" s="48"/>
      <c r="B585" s="8">
        <v>611</v>
      </c>
      <c r="C585" s="8" t="s">
        <v>7146</v>
      </c>
      <c r="D585" s="8" t="s">
        <v>7147</v>
      </c>
      <c r="E585" s="8" t="s">
        <v>335</v>
      </c>
      <c r="F585" s="8" t="s">
        <v>170</v>
      </c>
      <c r="H585" s="8">
        <v>6013073097</v>
      </c>
      <c r="I585" s="8" t="s">
        <v>376</v>
      </c>
      <c r="J585" s="8" t="s">
        <v>7148</v>
      </c>
      <c r="K585" s="8" t="s">
        <v>696</v>
      </c>
      <c r="L585" s="8" t="s">
        <v>7149</v>
      </c>
      <c r="M585" s="8" t="s">
        <v>7150</v>
      </c>
      <c r="N585" s="8" t="s">
        <v>7151</v>
      </c>
      <c r="O585" s="8">
        <v>6015959441</v>
      </c>
      <c r="P585" s="8" t="s">
        <v>2112</v>
      </c>
      <c r="Q585" s="8" t="s">
        <v>43</v>
      </c>
      <c r="R585" s="8" t="s">
        <v>7152</v>
      </c>
      <c r="T585" s="8" t="s">
        <v>698</v>
      </c>
      <c r="U585" s="8" t="s">
        <v>698</v>
      </c>
      <c r="V585" s="8" t="s">
        <v>488</v>
      </c>
      <c r="W585" s="8">
        <v>39402</v>
      </c>
      <c r="X585" s="8" t="s">
        <v>348</v>
      </c>
      <c r="Y585" s="8" t="s">
        <v>3825</v>
      </c>
      <c r="Z585" s="8" t="s">
        <v>2114</v>
      </c>
      <c r="AB585" s="8" t="s">
        <v>2115</v>
      </c>
      <c r="AE585" s="8" t="s">
        <v>49</v>
      </c>
      <c r="AF585" s="8" t="s">
        <v>7153</v>
      </c>
      <c r="AG585" s="8" t="s">
        <v>7154</v>
      </c>
      <c r="AI585" s="8" t="s">
        <v>369</v>
      </c>
      <c r="AK585" s="8" t="s">
        <v>4517</v>
      </c>
      <c r="AL585" s="275" t="s">
        <v>221</v>
      </c>
      <c r="AM585" s="48" t="s">
        <v>2130</v>
      </c>
      <c r="AN585" s="48" t="str">
        <f t="shared" si="88"/>
        <v>Dalania|Knight||9</v>
      </c>
      <c r="AO585" s="48" t="str">
        <f t="shared" si="89"/>
        <v>Dalania|Knight|9</v>
      </c>
      <c r="AP585" s="48" t="e">
        <f>INDEX(Transcripts_2021!$V$2:$V$324,MATCH($AN585,Transcripts_2021!$V$2:$V$324,0))</f>
        <v>#N/A</v>
      </c>
      <c r="AQ585" s="48" t="e">
        <f>INDEX(Transcripts_2021!$W$2:$W$324,MATCH($AO585,Transcripts_2021!$W$2:$W$324,0))</f>
        <v>#N/A</v>
      </c>
      <c r="AR585" s="68" t="e">
        <f t="shared" si="90"/>
        <v>#N/A</v>
      </c>
      <c r="AS585" s="68" t="e">
        <f t="shared" si="91"/>
        <v>#N/A</v>
      </c>
      <c r="AT585" s="48" t="str">
        <f t="shared" si="86"/>
        <v>0611</v>
      </c>
      <c r="AU585" s="48" t="e">
        <f>INDEX(Transcripts_2021!$AC$2:$AC$324,MATCH($AO585,Transcripts_2021!$W$2:$W$324,0))</f>
        <v>#N/A</v>
      </c>
      <c r="AV585" s="68" t="str">
        <f t="shared" si="87"/>
        <v>No</v>
      </c>
      <c r="AW585" s="68" t="e">
        <f>IF(INDEX(DropDowns!$E$3:$E$336,MATCH("*"&amp;$AF585&amp;"*",$AF$2:$AF$651,0))="","",INDEX(DropDowns!$E$3:$E$336,MATCH("*"&amp;$AF585&amp;"*",$AF$2:$AF$651,0)))</f>
        <v>#VALUE!</v>
      </c>
      <c r="AX585" s="68" t="e">
        <f>IF(INDEX(DropDowns!$E$3:$E$336,MATCH("*"&amp;$AG585&amp;"*",$AG$2:$AG$651,0))="","",INDEX(DropDowns!$E$3:$E$336,MATCH("*"&amp;$AG585&amp;"*",$AG$2:$AG$651,0)))</f>
        <v>#REF!</v>
      </c>
      <c r="AY585" s="48" t="e">
        <f t="shared" si="92"/>
        <v>#N/A</v>
      </c>
      <c r="AZ585" s="48" t="str">
        <f t="shared" si="93"/>
        <v>Amber Baker</v>
      </c>
      <c r="BA585" s="48" t="str">
        <f>$AZ585&amp;COUNTIF($AZ585:$AZ$651,$AZ585)</f>
        <v>Amber Baker1</v>
      </c>
      <c r="BB585" s="68" t="e">
        <f>IF(INDEX('AAYME 2021_List'!$B$3:$B$311,MATCH($A585,'AAYME 2021_List'!$A$3:$A$311,0))="Yes","Yes","No")</f>
        <v>#N/A</v>
      </c>
      <c r="BC585" s="8" t="s">
        <v>2131</v>
      </c>
    </row>
    <row r="586" spans="1:55" x14ac:dyDescent="0.3">
      <c r="A586" s="48"/>
      <c r="B586" s="8">
        <v>612</v>
      </c>
      <c r="C586" s="8" t="s">
        <v>7155</v>
      </c>
      <c r="D586" s="8" t="s">
        <v>7156</v>
      </c>
      <c r="E586" s="8" t="s">
        <v>335</v>
      </c>
      <c r="F586" s="8" t="s">
        <v>170</v>
      </c>
      <c r="H586" s="8">
        <v>7692748412</v>
      </c>
      <c r="I586" s="8" t="s">
        <v>401</v>
      </c>
      <c r="J586" s="8" t="s">
        <v>7157</v>
      </c>
      <c r="K586" s="8" t="s">
        <v>229</v>
      </c>
      <c r="L586" s="8" t="s">
        <v>7158</v>
      </c>
      <c r="M586" s="8" t="s">
        <v>7156</v>
      </c>
      <c r="N586" s="8" t="s">
        <v>7159</v>
      </c>
      <c r="O586" s="8">
        <v>7692748412</v>
      </c>
      <c r="P586" s="8" t="s">
        <v>2159</v>
      </c>
      <c r="Q586" s="8" t="s">
        <v>43</v>
      </c>
      <c r="R586" s="8" t="s">
        <v>7160</v>
      </c>
      <c r="S586" s="8" t="s">
        <v>7161</v>
      </c>
      <c r="T586" s="8" t="s">
        <v>3745</v>
      </c>
      <c r="U586" s="8" t="s">
        <v>3745</v>
      </c>
      <c r="V586" s="8" t="s">
        <v>488</v>
      </c>
      <c r="W586" s="8">
        <v>39157</v>
      </c>
      <c r="X586" s="8" t="s">
        <v>348</v>
      </c>
      <c r="Y586" s="8" t="s">
        <v>579</v>
      </c>
      <c r="Z586" s="8" t="s">
        <v>2114</v>
      </c>
      <c r="AB586" s="8" t="s">
        <v>2115</v>
      </c>
      <c r="AE586" s="8" t="s">
        <v>51</v>
      </c>
      <c r="AF586" s="8" t="s">
        <v>7162</v>
      </c>
      <c r="AG586" s="8" t="s">
        <v>7163</v>
      </c>
      <c r="AI586" s="8" t="s">
        <v>396</v>
      </c>
      <c r="AL586" s="48" t="str">
        <f>IF($U586="","",IF(RIGHT($U586,4)=", MS",INDEX(DropDowns!$G$4:$G$1251,MATCH(TRIM($U586),DropDowns!$F$4:$F$1251,0)),INDEX(DropDowns!$G$4:$G$1251,MATCH(TRIM($U586)&amp;", MS",DropDowns!$F$4:$F$1251,0))))</f>
        <v>Madison</v>
      </c>
      <c r="AM586" s="48" t="s">
        <v>2130</v>
      </c>
      <c r="AN586" s="48" t="str">
        <f t="shared" si="88"/>
        <v>Alevia|Little||8</v>
      </c>
      <c r="AO586" s="48" t="str">
        <f t="shared" si="89"/>
        <v>Alevia|Little|8</v>
      </c>
      <c r="AP586" s="48" t="e">
        <f>INDEX(Transcripts_2021!$V$2:$V$324,MATCH($AN586,Transcripts_2021!$V$2:$V$324,0))</f>
        <v>#N/A</v>
      </c>
      <c r="AQ586" s="48" t="e">
        <f>INDEX(Transcripts_2021!$W$2:$W$324,MATCH($AO586,Transcripts_2021!$W$2:$W$324,0))</f>
        <v>#N/A</v>
      </c>
      <c r="AR586" s="68" t="e">
        <f t="shared" si="90"/>
        <v>#N/A</v>
      </c>
      <c r="AS586" s="68" t="e">
        <f t="shared" si="91"/>
        <v>#N/A</v>
      </c>
      <c r="AT586" s="48" t="str">
        <f t="shared" si="86"/>
        <v>0612</v>
      </c>
      <c r="AU586" s="48" t="e">
        <f>INDEX(Transcripts_2021!$AC$2:$AC$324,MATCH($AO586,Transcripts_2021!$W$2:$W$324,0))</f>
        <v>#N/A</v>
      </c>
      <c r="AV586" s="68" t="str">
        <f t="shared" si="87"/>
        <v>Yes</v>
      </c>
      <c r="AW586" s="68" t="e">
        <f>IF(INDEX(DropDowns!$E$3:$E$336,MATCH("*"&amp;$AF586&amp;"*",$AF$2:$AF$651,0))="","",INDEX(DropDowns!$E$3:$E$336,MATCH("*"&amp;$AF586&amp;"*",$AF$2:$AF$651,0)))</f>
        <v>#REF!</v>
      </c>
      <c r="AX586" s="68" t="e">
        <f>IF(INDEX(DropDowns!$E$3:$E$336,MATCH("*"&amp;$AG586&amp;"*",$AG$2:$AG$651,0))="","",INDEX(DropDowns!$E$3:$E$336,MATCH("*"&amp;$AG586&amp;"*",$AG$2:$AG$651,0)))</f>
        <v>#REF!</v>
      </c>
      <c r="AY586" s="48" t="e">
        <f t="shared" si="92"/>
        <v>#N/A</v>
      </c>
      <c r="AZ586" s="48" t="str">
        <f t="shared" si="93"/>
        <v>Suleta Little</v>
      </c>
      <c r="BA586" s="48" t="str">
        <f>$AZ586&amp;COUNTIF($AZ586:$AZ$651,$AZ586)</f>
        <v>Suleta Little1</v>
      </c>
      <c r="BB586" s="68" t="e">
        <f>IF(INDEX('AAYME 2021_List'!$B$3:$B$311,MATCH($A586,'AAYME 2021_List'!$A$3:$A$311,0))="Yes","Yes","No")</f>
        <v>#N/A</v>
      </c>
      <c r="BC586" s="8" t="s">
        <v>2131</v>
      </c>
    </row>
    <row r="587" spans="1:55" x14ac:dyDescent="0.3">
      <c r="A587" s="48" t="str">
        <f>$AT587&amp;"-"&amp;UPPER(LEFT($D587,3))&amp;"-"&amp;UPPER(LEFT($C587,2))&amp;"-"&amp;$AU587</f>
        <v>0613-TAY-OC-0255</v>
      </c>
      <c r="B587" s="8">
        <v>613</v>
      </c>
      <c r="C587" s="8" t="s">
        <v>7164</v>
      </c>
      <c r="D587" s="8" t="s">
        <v>3728</v>
      </c>
      <c r="E587" s="8" t="s">
        <v>335</v>
      </c>
      <c r="F587" s="8" t="s">
        <v>169</v>
      </c>
      <c r="G587" s="8" t="s">
        <v>7165</v>
      </c>
      <c r="H587" s="8">
        <v>6625289086</v>
      </c>
      <c r="I587" s="8" t="s">
        <v>340</v>
      </c>
      <c r="J587" s="8" t="s">
        <v>7166</v>
      </c>
      <c r="K587" s="8" t="s">
        <v>7167</v>
      </c>
      <c r="L587" s="8" t="s">
        <v>7168</v>
      </c>
      <c r="M587" s="8" t="s">
        <v>3728</v>
      </c>
      <c r="N587" s="8" t="s">
        <v>7169</v>
      </c>
      <c r="O587" s="8">
        <v>6625903211</v>
      </c>
      <c r="P587" s="8" t="s">
        <v>2112</v>
      </c>
      <c r="Q587" s="8" t="s">
        <v>43</v>
      </c>
      <c r="R587" s="8" t="s">
        <v>7170</v>
      </c>
      <c r="T587" s="8" t="s">
        <v>3433</v>
      </c>
      <c r="U587" s="8" t="s">
        <v>3433</v>
      </c>
      <c r="V587" s="8" t="s">
        <v>488</v>
      </c>
      <c r="W587" s="8">
        <v>39194</v>
      </c>
      <c r="X587" s="8" t="s">
        <v>348</v>
      </c>
      <c r="Y587" s="8" t="s">
        <v>4740</v>
      </c>
      <c r="Z587" s="8" t="s">
        <v>2114</v>
      </c>
      <c r="AB587" s="8" t="s">
        <v>2115</v>
      </c>
      <c r="AE587" s="8" t="s">
        <v>48</v>
      </c>
      <c r="AF587" s="8" t="s">
        <v>7171</v>
      </c>
      <c r="AG587" s="8" t="s">
        <v>7172</v>
      </c>
      <c r="AI587" s="8" t="s">
        <v>369</v>
      </c>
      <c r="AL587" s="48" t="str">
        <f>IF($U587="","",IF(RIGHT($U587,4)=", MS",INDEX(DropDowns!$G$4:$G$1251,MATCH(TRIM($U587),DropDowns!$F$4:$F$1251,0)),INDEX(DropDowns!$G$4:$G$1251,MATCH(TRIM($U587)&amp;", MS",DropDowns!$F$4:$F$1251,0))))</f>
        <v>Yazoo</v>
      </c>
      <c r="AM587" s="48" t="str">
        <f>IF(INDEX('AAYME 2021_List'!$A$3:$A$311,MATCH($A587,'AAYME 2021_List'!$A$3:$A$311,0))=$A587,INDEX('AAYME 2021_List'!$AC$3:$AC$311,MATCH($A587,'AAYME 2021_List'!$A$3:$A$311,0)),"")</f>
        <v>Yazoo</v>
      </c>
      <c r="AN587" s="48" t="str">
        <f t="shared" si="88"/>
        <v>Ocean|Taylor|oceantsemail@gmail.com|7</v>
      </c>
      <c r="AO587" s="48" t="str">
        <f t="shared" si="89"/>
        <v>Ocean|Taylor|7</v>
      </c>
      <c r="AP587" s="48" t="str">
        <f>INDEX(Transcripts_2021!$V$2:$V$324,MATCH($AN587,Transcripts_2021!$V$2:$V$324,0))</f>
        <v>Ocean|Taylor|oceantsemail@gmail.com|7</v>
      </c>
      <c r="AQ587" s="48" t="str">
        <f>INDEX(Transcripts_2021!$W$2:$W$324,MATCH($AO587,Transcripts_2021!$W$2:$W$324,0))</f>
        <v>Ocean|Taylor|7</v>
      </c>
      <c r="AR587" s="68" t="str">
        <f t="shared" si="90"/>
        <v>Yes</v>
      </c>
      <c r="AS587" s="68" t="str">
        <f t="shared" si="91"/>
        <v>Yes</v>
      </c>
      <c r="AT587" s="48" t="str">
        <f t="shared" si="86"/>
        <v>0613</v>
      </c>
      <c r="AU587" s="48" t="str">
        <f>INDEX(Transcripts_2021!$AC$2:$AC$324,MATCH($AO587,Transcripts_2021!$W$2:$W$324,0))</f>
        <v>0255</v>
      </c>
      <c r="AV587" s="68" t="str">
        <f t="shared" si="87"/>
        <v>No</v>
      </c>
      <c r="AW587" s="68" t="e">
        <f>IF(INDEX(DropDowns!$E$3:$E$336,MATCH("*"&amp;$AF587&amp;"*",$AF$2:$AF$651,0))="","",INDEX(DropDowns!$E$3:$E$336,MATCH("*"&amp;$AF587&amp;"*",$AF$2:$AF$651,0)))</f>
        <v>#REF!</v>
      </c>
      <c r="AX587" s="68" t="e">
        <f>IF(INDEX(DropDowns!$E$3:$E$336,MATCH("*"&amp;$AG587&amp;"*",$AG$2:$AG$651,0))="","",INDEX(DropDowns!$E$3:$E$336,MATCH("*"&amp;$AG587&amp;"*",$AG$2:$AG$651,0)))</f>
        <v>#REF!</v>
      </c>
      <c r="AY587" s="48" t="str">
        <f t="shared" si="92"/>
        <v>0613-TAY-OC-0255</v>
      </c>
      <c r="AZ587" s="48" t="str">
        <f t="shared" si="93"/>
        <v>Yasheika Taylor</v>
      </c>
      <c r="BA587" s="48" t="str">
        <f>$AZ587&amp;COUNTIF($AZ587:$AZ$651,$AZ587)</f>
        <v>Yasheika Taylor1</v>
      </c>
      <c r="BB587" s="68" t="str">
        <f>IF(INDEX('AAYME 2021_List'!$B$3:$B$311,MATCH($A587,'AAYME 2021_List'!$A$3:$A$311,0))="Yes","Yes","No")</f>
        <v>Yes</v>
      </c>
      <c r="BC587" s="48" t="str">
        <f>IF(INDEX('AAYME 2021_List'!$A$3:$A$311,MATCH($A587,'AAYME 2021_List'!$A$3:$A$311,0))=$A587,INDEX('AAYME 2021_List'!$C$3:$C$311,MATCH($A587,'AAYME 2021_List'!$A$3:$A$311,0)),"")</f>
        <v>06-Finalist</v>
      </c>
    </row>
    <row r="588" spans="1:55" x14ac:dyDescent="0.3">
      <c r="A588" s="48"/>
      <c r="B588" s="8">
        <v>614</v>
      </c>
      <c r="C588" s="8" t="s">
        <v>7173</v>
      </c>
      <c r="D588" s="8" t="s">
        <v>7174</v>
      </c>
      <c r="E588" s="8" t="s">
        <v>335</v>
      </c>
      <c r="F588" s="8" t="s">
        <v>170</v>
      </c>
      <c r="G588" s="8" t="s">
        <v>7175</v>
      </c>
      <c r="H588" s="8">
        <v>2282368845</v>
      </c>
      <c r="I588" s="8" t="s">
        <v>401</v>
      </c>
      <c r="J588" s="8" t="s">
        <v>7176</v>
      </c>
      <c r="K588" s="8" t="s">
        <v>7177</v>
      </c>
      <c r="L588" s="8" t="s">
        <v>7178</v>
      </c>
      <c r="M588" s="8" t="s">
        <v>225</v>
      </c>
      <c r="N588" s="8" t="s">
        <v>7179</v>
      </c>
      <c r="O588" s="8">
        <v>2286274274</v>
      </c>
      <c r="P588" s="8" t="s">
        <v>2159</v>
      </c>
      <c r="Q588" s="8" t="s">
        <v>441</v>
      </c>
      <c r="R588" s="8" t="s">
        <v>7180</v>
      </c>
      <c r="T588" s="8" t="s">
        <v>7181</v>
      </c>
      <c r="U588" s="8" t="s">
        <v>7181</v>
      </c>
      <c r="V588" s="8" t="s">
        <v>488</v>
      </c>
      <c r="W588" s="8">
        <v>39563</v>
      </c>
      <c r="X588" s="8" t="s">
        <v>348</v>
      </c>
      <c r="Y588" s="8" t="s">
        <v>7182</v>
      </c>
      <c r="Z588" s="8" t="s">
        <v>2114</v>
      </c>
      <c r="AB588" s="8" t="s">
        <v>2115</v>
      </c>
      <c r="AE588" s="8" t="s">
        <v>49</v>
      </c>
      <c r="AF588" s="8" t="s">
        <v>7183</v>
      </c>
      <c r="AG588" s="8" t="s">
        <v>7184</v>
      </c>
      <c r="AI588" s="8" t="s">
        <v>2165</v>
      </c>
      <c r="AJ588" s="8" t="s">
        <v>7185</v>
      </c>
      <c r="AL588" s="48" t="str">
        <f>IF($U588="","",IF(RIGHT($U588,4)=", MS",INDEX(DropDowns!$G$4:$G$1251,MATCH(TRIM($U588),DropDowns!$F$4:$F$1251,0)),INDEX(DropDowns!$G$4:$G$1251,MATCH(TRIM($U588)&amp;", MS",DropDowns!$F$4:$F$1251,0))))</f>
        <v>Jackson</v>
      </c>
      <c r="AM588" s="48" t="s">
        <v>2130</v>
      </c>
      <c r="AN588" s="48" t="str">
        <f t="shared" si="88"/>
        <v>Quinasia|Boler|qlboler2025@mpsdnow.org|8</v>
      </c>
      <c r="AO588" s="48" t="str">
        <f t="shared" si="89"/>
        <v>Quinasia|Boler|8</v>
      </c>
      <c r="AP588" s="48" t="e">
        <f>INDEX(Transcripts_2021!$V$2:$V$324,MATCH($AN588,Transcripts_2021!$V$2:$V$324,0))</f>
        <v>#N/A</v>
      </c>
      <c r="AQ588" s="48" t="e">
        <f>INDEX(Transcripts_2021!$W$2:$W$324,MATCH($AO588,Transcripts_2021!$W$2:$W$324,0))</f>
        <v>#N/A</v>
      </c>
      <c r="AR588" s="68" t="e">
        <f t="shared" si="90"/>
        <v>#N/A</v>
      </c>
      <c r="AS588" s="68" t="e">
        <f t="shared" si="91"/>
        <v>#N/A</v>
      </c>
      <c r="AT588" s="48" t="str">
        <f t="shared" si="86"/>
        <v>0614</v>
      </c>
      <c r="AU588" s="48" t="e">
        <f>INDEX(Transcripts_2021!$AC$2:$AC$324,MATCH($AO588,Transcripts_2021!$W$2:$W$324,0))</f>
        <v>#N/A</v>
      </c>
      <c r="AV588" s="68" t="str">
        <f t="shared" si="87"/>
        <v>No</v>
      </c>
      <c r="AW588" s="68" t="e">
        <f>IF(INDEX(DropDowns!$E$3:$E$336,MATCH("*"&amp;$AF588&amp;"*",$AF$2:$AF$651,0))="","",INDEX(DropDowns!$E$3:$E$336,MATCH("*"&amp;$AF588&amp;"*",$AF$2:$AF$651,0)))</f>
        <v>#REF!</v>
      </c>
      <c r="AX588" s="68" t="e">
        <f>IF(INDEX(DropDowns!$E$3:$E$336,MATCH("*"&amp;$AG588&amp;"*",$AG$2:$AG$651,0))="","",INDEX(DropDowns!$E$3:$E$336,MATCH("*"&amp;$AG588&amp;"*",$AG$2:$AG$651,0)))</f>
        <v>#REF!</v>
      </c>
      <c r="AY588" s="48" t="e">
        <f t="shared" si="92"/>
        <v>#N/A</v>
      </c>
      <c r="AZ588" s="48" t="str">
        <f t="shared" si="93"/>
        <v>Ashly Lee</v>
      </c>
      <c r="BA588" s="48" t="str">
        <f>$AZ588&amp;COUNTIF($AZ588:$AZ$651,$AZ588)</f>
        <v>Ashly Lee1</v>
      </c>
      <c r="BB588" s="68" t="e">
        <f>IF(INDEX('AAYME 2021_List'!$B$3:$B$311,MATCH($A588,'AAYME 2021_List'!$A$3:$A$311,0))="Yes","Yes","No")</f>
        <v>#N/A</v>
      </c>
      <c r="BC588" s="8" t="s">
        <v>2131</v>
      </c>
    </row>
    <row r="589" spans="1:55" x14ac:dyDescent="0.3">
      <c r="A589" s="48" t="str">
        <f>$AT589&amp;"-"&amp;UPPER(LEFT($D589,3))&amp;"-"&amp;UPPER(LEFT($C589,2))&amp;"-"&amp;$AU589</f>
        <v>0615-MIL-JE-0261</v>
      </c>
      <c r="B589" s="8">
        <v>615</v>
      </c>
      <c r="C589" s="8" t="s">
        <v>7186</v>
      </c>
      <c r="D589" s="8" t="s">
        <v>7187</v>
      </c>
      <c r="E589" s="8" t="s">
        <v>335</v>
      </c>
      <c r="F589" s="8" t="s">
        <v>170</v>
      </c>
      <c r="G589" s="8" t="s">
        <v>7188</v>
      </c>
      <c r="H589" s="8">
        <v>7695722004</v>
      </c>
      <c r="I589" s="8" t="s">
        <v>401</v>
      </c>
      <c r="J589" s="8" t="s">
        <v>2494</v>
      </c>
      <c r="K589" s="8" t="s">
        <v>525</v>
      </c>
      <c r="L589" s="8" t="s">
        <v>5428</v>
      </c>
      <c r="M589" s="8" t="s">
        <v>4214</v>
      </c>
      <c r="N589" s="8" t="s">
        <v>7189</v>
      </c>
      <c r="O589" s="8">
        <v>6013256909</v>
      </c>
      <c r="P589" s="8" t="s">
        <v>2112</v>
      </c>
      <c r="Q589" s="8" t="s">
        <v>45</v>
      </c>
      <c r="R589" s="8" t="s">
        <v>7190</v>
      </c>
      <c r="T589" s="8" t="s">
        <v>2128</v>
      </c>
      <c r="U589" s="8" t="s">
        <v>2128</v>
      </c>
      <c r="V589" s="8" t="s">
        <v>488</v>
      </c>
      <c r="W589" s="8">
        <v>39272</v>
      </c>
      <c r="X589" s="8" t="s">
        <v>348</v>
      </c>
      <c r="Y589" s="8" t="s">
        <v>209</v>
      </c>
      <c r="Z589" s="8" t="s">
        <v>2114</v>
      </c>
      <c r="AB589" s="8" t="s">
        <v>2115</v>
      </c>
      <c r="AE589" s="8" t="s">
        <v>49</v>
      </c>
      <c r="AF589" s="8" t="s">
        <v>7191</v>
      </c>
      <c r="AG589" s="8" t="s">
        <v>7192</v>
      </c>
      <c r="AH589" s="8" t="s">
        <v>7193</v>
      </c>
      <c r="AI589" s="8" t="s">
        <v>442</v>
      </c>
      <c r="AJ589" s="8" t="s">
        <v>533</v>
      </c>
      <c r="AL589" s="48" t="str">
        <f>IF($U589="","",IF(RIGHT($U589,4)=", MS",INDEX(DropDowns!$G$4:$G$1251,MATCH(TRIM($U589),DropDowns!$F$4:$F$1251,0)),INDEX(DropDowns!$G$4:$G$1251,MATCH(TRIM($U589)&amp;", MS",DropDowns!$F$4:$F$1251,0))))</f>
        <v>Hinds</v>
      </c>
      <c r="AM589" s="48" t="str">
        <f>IF(INDEX('AAYME 2021_List'!$A$3:$A$311,MATCH($A589,'AAYME 2021_List'!$A$3:$A$311,0))=$A589,INDEX('AAYME 2021_List'!$AC$3:$AC$311,MATCH($A589,'AAYME 2021_List'!$A$3:$A$311,0)),"")</f>
        <v>Hinds</v>
      </c>
      <c r="AN589" s="48" t="str">
        <f t="shared" si="88"/>
        <v>Jekhyla|Miles|khyla1031@icloud.com|8</v>
      </c>
      <c r="AO589" s="48" t="str">
        <f t="shared" si="89"/>
        <v>Jekhyla|Miles|8</v>
      </c>
      <c r="AP589" s="48" t="e">
        <f>INDEX(Transcripts_2021!$V$2:$V$324,MATCH($AN589,Transcripts_2021!$V$2:$V$324,0))</f>
        <v>#N/A</v>
      </c>
      <c r="AQ589" s="48" t="str">
        <f>INDEX(Transcripts_2021!$W$2:$W$324,MATCH($AO589,Transcripts_2021!$W$2:$W$324,0))</f>
        <v>Jekhyla|Miles|8</v>
      </c>
      <c r="AR589" s="68" t="e">
        <f t="shared" si="90"/>
        <v>#N/A</v>
      </c>
      <c r="AS589" s="68" t="str">
        <f t="shared" si="91"/>
        <v>Yes</v>
      </c>
      <c r="AT589" s="48" t="str">
        <f t="shared" si="86"/>
        <v>0615</v>
      </c>
      <c r="AU589" s="48" t="str">
        <f>INDEX(Transcripts_2021!$AC$2:$AC$324,MATCH($AO589,Transcripts_2021!$W$2:$W$324,0))</f>
        <v>0261</v>
      </c>
      <c r="AV589" s="68" t="str">
        <f t="shared" si="87"/>
        <v>Yes</v>
      </c>
      <c r="AW589" s="68" t="e">
        <f>IF(INDEX(DropDowns!$E$3:$E$336,MATCH("*"&amp;$AF589&amp;"*",$AF$2:$AF$651,0))="","",INDEX(DropDowns!$E$3:$E$336,MATCH("*"&amp;$AF589&amp;"*",$AF$2:$AF$651,0)))</f>
        <v>#REF!</v>
      </c>
      <c r="AX589" s="68" t="e">
        <f>IF(INDEX(DropDowns!$E$3:$E$336,MATCH("*"&amp;$AG589&amp;"*",$AG$2:$AG$651,0))="","",INDEX(DropDowns!$E$3:$E$336,MATCH("*"&amp;$AG589&amp;"*",$AG$2:$AG$651,0)))</f>
        <v>#VALUE!</v>
      </c>
      <c r="AY589" s="48" t="str">
        <f t="shared" si="92"/>
        <v>0615-MIL-JE-0261</v>
      </c>
      <c r="AZ589" s="48" t="str">
        <f t="shared" si="93"/>
        <v>Michele Thigpen</v>
      </c>
      <c r="BA589" s="48" t="str">
        <f>$AZ589&amp;COUNTIF($AZ589:$AZ$651,$AZ589)</f>
        <v>Michele Thigpen1</v>
      </c>
      <c r="BB589" s="68" t="str">
        <f>IF(INDEX('AAYME 2021_List'!$B$3:$B$311,MATCH($A589,'AAYME 2021_List'!$A$3:$A$311,0))="Yes","Yes","No")</f>
        <v>No</v>
      </c>
      <c r="BC589" s="48" t="str">
        <f>IF(INDEX('AAYME 2021_List'!$A$3:$A$311,MATCH($A589,'AAYME 2021_List'!$A$3:$A$311,0))=$A589,INDEX('AAYME 2021_List'!$C$3:$C$311,MATCH($A589,'AAYME 2021_List'!$A$3:$A$311,0)),"")</f>
        <v>99-Not Selected</v>
      </c>
    </row>
    <row r="590" spans="1:55" x14ac:dyDescent="0.3">
      <c r="A590" s="48"/>
      <c r="B590" s="8">
        <v>616</v>
      </c>
      <c r="C590" s="8" t="s">
        <v>7194</v>
      </c>
      <c r="D590" s="8" t="s">
        <v>7195</v>
      </c>
      <c r="E590" s="8" t="s">
        <v>335</v>
      </c>
      <c r="F590" s="8" t="s">
        <v>169</v>
      </c>
      <c r="G590" s="8" t="s">
        <v>7196</v>
      </c>
      <c r="H590" s="8">
        <v>2286276746</v>
      </c>
      <c r="I590" s="8" t="s">
        <v>401</v>
      </c>
      <c r="J590" s="8" t="s">
        <v>7176</v>
      </c>
      <c r="K590" s="8" t="s">
        <v>7177</v>
      </c>
      <c r="L590" s="8" t="s">
        <v>7197</v>
      </c>
      <c r="M590" s="8" t="s">
        <v>7195</v>
      </c>
      <c r="N590" s="8" t="s">
        <v>7198</v>
      </c>
      <c r="O590" s="8">
        <v>2282358015</v>
      </c>
      <c r="P590" s="8" t="s">
        <v>2112</v>
      </c>
      <c r="Q590" s="8" t="s">
        <v>45</v>
      </c>
      <c r="R590" s="8" t="s">
        <v>7199</v>
      </c>
      <c r="T590" s="8" t="s">
        <v>7181</v>
      </c>
      <c r="U590" s="8" t="s">
        <v>7181</v>
      </c>
      <c r="V590" s="8" t="s">
        <v>488</v>
      </c>
      <c r="W590" s="8">
        <v>39563</v>
      </c>
      <c r="X590" s="8" t="s">
        <v>348</v>
      </c>
      <c r="Y590" s="8" t="s">
        <v>214</v>
      </c>
      <c r="Z590" s="8" t="s">
        <v>2114</v>
      </c>
      <c r="AB590" s="8" t="s">
        <v>2115</v>
      </c>
      <c r="AE590" s="8" t="s">
        <v>48</v>
      </c>
      <c r="AF590" s="8" t="s">
        <v>7200</v>
      </c>
      <c r="AG590" s="8" t="s">
        <v>7201</v>
      </c>
      <c r="AH590" s="8" t="s">
        <v>7202</v>
      </c>
      <c r="AI590" s="8" t="s">
        <v>459</v>
      </c>
      <c r="AL590" s="48" t="str">
        <f>IF($U590="","",IF(RIGHT($U590,4)=", MS",INDEX(DropDowns!$G$4:$G$1251,MATCH(TRIM($U590),DropDowns!$F$4:$F$1251,0)),INDEX(DropDowns!$G$4:$G$1251,MATCH(TRIM($U590)&amp;", MS",DropDowns!$F$4:$F$1251,0))))</f>
        <v>Jackson</v>
      </c>
      <c r="AM590" s="48" t="s">
        <v>2130</v>
      </c>
      <c r="AN590" s="48" t="str">
        <f t="shared" si="88"/>
        <v>Kendrick|Cooley|kendrickcooley28@gmail.com|8</v>
      </c>
      <c r="AO590" s="48" t="str">
        <f t="shared" si="89"/>
        <v>Kendrick|Cooley|8</v>
      </c>
      <c r="AP590" s="48" t="e">
        <f>INDEX(Transcripts_2021!$V$2:$V$324,MATCH($AN590,Transcripts_2021!$V$2:$V$324,0))</f>
        <v>#N/A</v>
      </c>
      <c r="AQ590" s="48" t="e">
        <f>INDEX(Transcripts_2021!$W$2:$W$324,MATCH($AO590,Transcripts_2021!$W$2:$W$324,0))</f>
        <v>#N/A</v>
      </c>
      <c r="AR590" s="68" t="e">
        <f t="shared" si="90"/>
        <v>#N/A</v>
      </c>
      <c r="AS590" s="68" t="e">
        <f t="shared" si="91"/>
        <v>#N/A</v>
      </c>
      <c r="AT590" s="48" t="str">
        <f t="shared" si="86"/>
        <v>0616</v>
      </c>
      <c r="AU590" s="48" t="e">
        <f>INDEX(Transcripts_2021!$AC$2:$AC$324,MATCH($AO590,Transcripts_2021!$W$2:$W$324,0))</f>
        <v>#N/A</v>
      </c>
      <c r="AV590" s="68" t="str">
        <f t="shared" si="87"/>
        <v>Yes</v>
      </c>
      <c r="AW590" s="68" t="e">
        <f>IF(INDEX(DropDowns!$E$3:$E$336,MATCH("*"&amp;$AF590&amp;"*",$AF$2:$AF$651,0))="","",INDEX(DropDowns!$E$3:$E$336,MATCH("*"&amp;$AF590&amp;"*",$AF$2:$AF$651,0)))</f>
        <v>#VALUE!</v>
      </c>
      <c r="AX590" s="68" t="e">
        <f>IF(INDEX(DropDowns!$E$3:$E$336,MATCH("*"&amp;$AG590&amp;"*",$AG$2:$AG$651,0))="","",INDEX(DropDowns!$E$3:$E$336,MATCH("*"&amp;$AG590&amp;"*",$AG$2:$AG$651,0)))</f>
        <v>#VALUE!</v>
      </c>
      <c r="AY590" s="48" t="e">
        <f t="shared" si="92"/>
        <v>#N/A</v>
      </c>
      <c r="AZ590" s="48" t="str">
        <f t="shared" si="93"/>
        <v>Lori Cooley</v>
      </c>
      <c r="BA590" s="48" t="str">
        <f>$AZ590&amp;COUNTIF($AZ590:$AZ$651,$AZ590)</f>
        <v>Lori Cooley1</v>
      </c>
      <c r="BB590" s="68" t="e">
        <f>IF(INDEX('AAYME 2021_List'!$B$3:$B$311,MATCH($A590,'AAYME 2021_List'!$A$3:$A$311,0))="Yes","Yes","No")</f>
        <v>#N/A</v>
      </c>
      <c r="BC590" s="8" t="s">
        <v>2131</v>
      </c>
    </row>
    <row r="591" spans="1:55" x14ac:dyDescent="0.3">
      <c r="A591" s="48" t="str">
        <f>$AT591&amp;"-"&amp;UPPER(LEFT($D591,3))&amp;"-"&amp;UPPER(LEFT($C591,2))&amp;"-"&amp;$AU591</f>
        <v>0617-BUR-ZA-0294</v>
      </c>
      <c r="B591" s="8">
        <v>617</v>
      </c>
      <c r="C591" s="8" t="s">
        <v>7203</v>
      </c>
      <c r="D591" s="8" t="s">
        <v>7204</v>
      </c>
      <c r="E591" s="8" t="s">
        <v>335</v>
      </c>
      <c r="F591" s="8" t="s">
        <v>170</v>
      </c>
      <c r="G591" s="8" t="s">
        <v>7205</v>
      </c>
      <c r="H591" s="8">
        <v>6627216089</v>
      </c>
      <c r="I591" s="8" t="s">
        <v>376</v>
      </c>
      <c r="J591" s="8" t="s">
        <v>978</v>
      </c>
      <c r="L591" s="8" t="s">
        <v>1190</v>
      </c>
      <c r="M591" s="8" t="s">
        <v>7206</v>
      </c>
      <c r="N591" s="8" t="s">
        <v>7207</v>
      </c>
      <c r="O591" s="8">
        <v>6623070739</v>
      </c>
      <c r="P591" s="8" t="s">
        <v>2112</v>
      </c>
      <c r="Q591" s="8" t="s">
        <v>394</v>
      </c>
      <c r="R591" s="8" t="s">
        <v>7208</v>
      </c>
      <c r="T591" s="8" t="s">
        <v>7209</v>
      </c>
      <c r="U591" s="8" t="s">
        <v>7209</v>
      </c>
      <c r="V591" s="8" t="s">
        <v>488</v>
      </c>
      <c r="W591" s="8">
        <v>38730</v>
      </c>
      <c r="X591" s="8" t="s">
        <v>348</v>
      </c>
      <c r="Y591" s="8" t="s">
        <v>190</v>
      </c>
      <c r="Z591" s="8" t="s">
        <v>2114</v>
      </c>
      <c r="AB591" s="8" t="s">
        <v>2115</v>
      </c>
      <c r="AE591" s="8" t="s">
        <v>49</v>
      </c>
      <c r="AF591" s="8" t="s">
        <v>7210</v>
      </c>
      <c r="AI591" s="8" t="s">
        <v>720</v>
      </c>
      <c r="AL591" s="48" t="str">
        <f>IF($U591="","",IF(RIGHT($U591,4)=", MS",INDEX(DropDowns!$G$4:$G$1251,MATCH(TRIM($U591),DropDowns!$F$4:$F$1251,0)),INDEX(DropDowns!$G$4:$G$1251,MATCH(TRIM($U591)&amp;", MS",DropDowns!$F$4:$F$1251,0))))</f>
        <v>Bolivar</v>
      </c>
      <c r="AM591" s="48" t="str">
        <f>IF(INDEX('AAYME 2021_List'!$A$3:$A$311,MATCH($A591,'AAYME 2021_List'!$A$3:$A$311,0))=$A591,INDEX('AAYME 2021_List'!$AC$3:$AC$311,MATCH($A591,'AAYME 2021_List'!$A$3:$A$311,0)),"")</f>
        <v>Bolivar</v>
      </c>
      <c r="AN591" s="48" t="str">
        <f t="shared" si="88"/>
        <v>Zariah|Burl|zariahburl06@gmail.com|9</v>
      </c>
      <c r="AO591" s="48" t="str">
        <f t="shared" si="89"/>
        <v>Zariah|Burl|9</v>
      </c>
      <c r="AP591" s="48" t="str">
        <f>INDEX(Transcripts_2021!$V$2:$V$324,MATCH($AN591,Transcripts_2021!$V$2:$V$324,0))</f>
        <v>Zariah|Burl|zariahburl06@gmail.com|9</v>
      </c>
      <c r="AQ591" s="48" t="str">
        <f>INDEX(Transcripts_2021!$W$2:$W$324,MATCH($AO591,Transcripts_2021!$W$2:$W$324,0))</f>
        <v>Zariah|Burl|9</v>
      </c>
      <c r="AR591" s="68" t="str">
        <f t="shared" si="90"/>
        <v>Yes</v>
      </c>
      <c r="AS591" s="68" t="str">
        <f t="shared" si="91"/>
        <v>Yes</v>
      </c>
      <c r="AT591" s="48" t="str">
        <f t="shared" ref="AT591:AT622" si="94">"0"&amp;TEXT($B591,0)</f>
        <v>0617</v>
      </c>
      <c r="AU591" s="48" t="str">
        <f>INDEX(Transcripts_2021!$AC$2:$AC$324,MATCH($AO591,Transcripts_2021!$W$2:$W$324,0))</f>
        <v>0294</v>
      </c>
      <c r="AV591" s="68" t="str">
        <f t="shared" si="87"/>
        <v>Yes</v>
      </c>
      <c r="AW591" s="68" t="e">
        <f>IF(INDEX(DropDowns!$E$3:$E$336,MATCH("*"&amp;$AF591&amp;"*",$AF$2:$AF$651,0))="","",INDEX(DropDowns!$E$3:$E$336,MATCH("*"&amp;$AF591&amp;"*",$AF$2:$AF$651,0)))</f>
        <v>#REF!</v>
      </c>
      <c r="AX591" s="68" t="str">
        <f>IF(INDEX(DropDowns!$E$3:$E$336,MATCH("*"&amp;$AG591&amp;"*",$AG$2:$AG$651,0))="","",INDEX(DropDowns!$E$3:$E$336,MATCH("*"&amp;$AG591&amp;"*",$AG$2:$AG$651,0)))</f>
        <v>Acid</v>
      </c>
      <c r="AY591" s="48" t="str">
        <f t="shared" si="92"/>
        <v>0617-BUR-ZA-0294</v>
      </c>
      <c r="AZ591" s="48" t="str">
        <f t="shared" si="93"/>
        <v>Jennifer Adams-Williams</v>
      </c>
      <c r="BA591" s="48" t="str">
        <f>$AZ591&amp;COUNTIF($AZ591:$AZ$651,$AZ591)</f>
        <v>Jennifer Adams-Williams1</v>
      </c>
      <c r="BB591" s="68" t="str">
        <f>IF(INDEX('AAYME 2021_List'!$B$3:$B$311,MATCH($A591,'AAYME 2021_List'!$A$3:$A$311,0))="Yes","Yes","No")</f>
        <v>No</v>
      </c>
      <c r="BC591" s="48" t="str">
        <f>IF(INDEX('AAYME 2021_List'!$A$3:$A$311,MATCH($A591,'AAYME 2021_List'!$A$3:$A$311,0))=$A591,INDEX('AAYME 2021_List'!$C$3:$C$311,MATCH($A591,'AAYME 2021_List'!$A$3:$A$311,0)),"")</f>
        <v>03-Missing/Invalid transcript info</v>
      </c>
    </row>
    <row r="592" spans="1:55" x14ac:dyDescent="0.3">
      <c r="A592" s="48" t="str">
        <f>$AT592&amp;"-"&amp;UPPER(LEFT($D592,3))&amp;"-"&amp;UPPER(LEFT($C592,2))&amp;"-"&amp;$AU592</f>
        <v>0618-RIG-TI-0293</v>
      </c>
      <c r="B592" s="8">
        <v>618</v>
      </c>
      <c r="C592" s="8" t="s">
        <v>7211</v>
      </c>
      <c r="D592" s="8" t="s">
        <v>7139</v>
      </c>
      <c r="E592" s="8" t="s">
        <v>335</v>
      </c>
      <c r="F592" s="8" t="s">
        <v>170</v>
      </c>
      <c r="G592" s="8" t="s">
        <v>7140</v>
      </c>
      <c r="H592" s="8">
        <v>6016247373</v>
      </c>
      <c r="I592" s="8" t="s">
        <v>401</v>
      </c>
      <c r="J592" s="8" t="s">
        <v>7212</v>
      </c>
      <c r="K592" s="8" t="s">
        <v>240</v>
      </c>
      <c r="L592" s="8" t="s">
        <v>7141</v>
      </c>
      <c r="M592" s="8" t="s">
        <v>7139</v>
      </c>
      <c r="N592" s="8" t="s">
        <v>7140</v>
      </c>
      <c r="O592" s="8">
        <v>6016247373</v>
      </c>
      <c r="P592" s="8" t="s">
        <v>2112</v>
      </c>
      <c r="Q592" s="8" t="s">
        <v>45</v>
      </c>
      <c r="R592" s="8" t="s">
        <v>7213</v>
      </c>
      <c r="T592" s="8" t="s">
        <v>7214</v>
      </c>
      <c r="U592" s="8" t="s">
        <v>7214</v>
      </c>
      <c r="V592" s="8" t="s">
        <v>488</v>
      </c>
      <c r="W592" s="8">
        <v>39476</v>
      </c>
      <c r="AL592" s="48" t="str">
        <f>IF($U592="","",IF(RIGHT($U592,4)=", MS",INDEX(DropDowns!$G$4:$G$1251,MATCH(TRIM($U592),DropDowns!$F$4:$F$1251,0)),INDEX(DropDowns!$G$4:$G$1251,MATCH(TRIM($U592)&amp;", MS",DropDowns!$F$4:$F$1251,0))))</f>
        <v>Perry</v>
      </c>
      <c r="AM592" s="48" t="str">
        <f>IF(INDEX('AAYME 2021_List'!$A$3:$A$311,MATCH($A592,'AAYME 2021_List'!$A$3:$A$311,0))=$A592,INDEX('AAYME 2021_List'!$AC$3:$AC$311,MATCH($A592,'AAYME 2021_List'!$A$3:$A$311,0)),"")</f>
        <v>Perry</v>
      </c>
      <c r="AN592" s="48" t="str">
        <f t="shared" si="88"/>
        <v>Tiyanequa|Rigsby|lameshia.wilder@mymerithealth.com|8</v>
      </c>
      <c r="AO592" s="48" t="str">
        <f t="shared" si="89"/>
        <v>Tiyanequa|Rigsby|8</v>
      </c>
      <c r="AP592" s="48" t="str">
        <f>INDEX(Transcripts_2021!$V$2:$V$324,MATCH($AN592,Transcripts_2021!$V$2:$V$324,0))</f>
        <v>Tiyanequa|Rigsby|lameshia.wilder@mymerithealth.com|8</v>
      </c>
      <c r="AQ592" s="48" t="str">
        <f>INDEX(Transcripts_2021!$W$2:$W$324,MATCH($AO592,Transcripts_2021!$W$2:$W$324,0))</f>
        <v>Tiyanequa|Rigsby|8</v>
      </c>
      <c r="AR592" s="68" t="str">
        <f t="shared" si="90"/>
        <v>Yes</v>
      </c>
      <c r="AS592" s="68" t="str">
        <f t="shared" si="91"/>
        <v>Yes</v>
      </c>
      <c r="AT592" s="48" t="str">
        <f t="shared" si="94"/>
        <v>0618</v>
      </c>
      <c r="AU592" s="48" t="str">
        <f>INDEX(Transcripts_2021!$AC$2:$AC$324,MATCH($AO592,Transcripts_2021!$W$2:$W$324,0))</f>
        <v>0293</v>
      </c>
      <c r="AV592" s="68" t="str">
        <f t="shared" si="87"/>
        <v>No</v>
      </c>
      <c r="AW592" s="68" t="str">
        <f>IF(INDEX(DropDowns!$E$3:$E$336,MATCH("*"&amp;$AF592&amp;"*",$AF$2:$AF$651,0))="","",INDEX(DropDowns!$E$3:$E$336,MATCH("*"&amp;$AF592&amp;"*",$AF$2:$AF$651,0)))</f>
        <v>Acid</v>
      </c>
      <c r="AX592" s="68" t="str">
        <f>IF(INDEX(DropDowns!$E$3:$E$336,MATCH("*"&amp;$AG592&amp;"*",$AG$2:$AG$651,0))="","",INDEX(DropDowns!$E$3:$E$336,MATCH("*"&amp;$AG592&amp;"*",$AG$2:$AG$651,0)))</f>
        <v>Acid</v>
      </c>
      <c r="AY592" s="48" t="str">
        <f t="shared" si="92"/>
        <v>0618-RIG-TI-0293</v>
      </c>
      <c r="AZ592" s="48" t="str">
        <f t="shared" si="93"/>
        <v>Lameshia Rigsby</v>
      </c>
      <c r="BA592" s="48" t="str">
        <f>$AZ592&amp;COUNTIF($AZ592:$AZ$651,$AZ592)</f>
        <v>Lameshia Rigsby1</v>
      </c>
      <c r="BB592" s="68" t="str">
        <f>IF(INDEX('AAYME 2021_List'!$B$3:$B$311,MATCH($A592,'AAYME 2021_List'!$A$3:$A$311,0))="Yes","Yes","No")</f>
        <v>No</v>
      </c>
      <c r="BC592" s="48" t="str">
        <f>IF(INDEX('AAYME 2021_List'!$A$3:$A$311,MATCH($A592,'AAYME 2021_List'!$A$3:$A$311,0))=$A592,INDEX('AAYME 2021_List'!$C$3:$C$311,MATCH($A592,'AAYME 2021_List'!$A$3:$A$311,0)),"")</f>
        <v>02-Missing application info</v>
      </c>
    </row>
    <row r="593" spans="1:55" x14ac:dyDescent="0.3">
      <c r="A593" s="48"/>
      <c r="B593" s="8">
        <v>619</v>
      </c>
      <c r="C593" s="8" t="s">
        <v>764</v>
      </c>
      <c r="D593" s="8" t="s">
        <v>765</v>
      </c>
      <c r="E593" s="8" t="s">
        <v>335</v>
      </c>
      <c r="F593" s="8" t="s">
        <v>170</v>
      </c>
      <c r="G593" s="8" t="s">
        <v>7215</v>
      </c>
      <c r="H593" s="8">
        <v>6013074228</v>
      </c>
      <c r="I593" s="8" t="s">
        <v>401</v>
      </c>
      <c r="J593" s="8" t="s">
        <v>7216</v>
      </c>
      <c r="K593" s="8" t="s">
        <v>2987</v>
      </c>
      <c r="L593" s="8" t="s">
        <v>7217</v>
      </c>
      <c r="M593" s="8" t="s">
        <v>765</v>
      </c>
      <c r="N593" s="8" t="s">
        <v>772</v>
      </c>
      <c r="O593" s="8">
        <v>6014731875</v>
      </c>
      <c r="P593" s="8" t="s">
        <v>2112</v>
      </c>
      <c r="Q593" s="8" t="s">
        <v>45</v>
      </c>
      <c r="R593" s="8" t="s">
        <v>767</v>
      </c>
      <c r="T593" s="8" t="s">
        <v>345</v>
      </c>
      <c r="U593" s="8" t="s">
        <v>345</v>
      </c>
      <c r="V593" s="8" t="s">
        <v>488</v>
      </c>
      <c r="W593" s="8">
        <v>39056</v>
      </c>
      <c r="X593" s="8" t="s">
        <v>348</v>
      </c>
      <c r="Y593" s="8" t="s">
        <v>202</v>
      </c>
      <c r="Z593" s="8" t="s">
        <v>2114</v>
      </c>
      <c r="AE593" s="8" t="s">
        <v>48</v>
      </c>
      <c r="AF593" s="8" t="s">
        <v>7218</v>
      </c>
      <c r="AG593" s="8" t="s">
        <v>7219</v>
      </c>
      <c r="AH593" s="8" t="s">
        <v>7220</v>
      </c>
      <c r="AI593" s="8" t="s">
        <v>396</v>
      </c>
      <c r="AL593" s="48" t="str">
        <f>IF($U593="","",IF(RIGHT($U593,4)=", MS",INDEX(DropDowns!$G$4:$G$1251,MATCH(TRIM($U593),DropDowns!$F$4:$F$1251,0)),INDEX(DropDowns!$G$4:$G$1251,MATCH(TRIM($U593)&amp;", MS",DropDowns!$F$4:$F$1251,0))))</f>
        <v>Hinds</v>
      </c>
      <c r="AM593" s="48" t="s">
        <v>2130</v>
      </c>
      <c r="AN593" s="48" t="str">
        <f t="shared" si="88"/>
        <v>Serenity|Sullivan|serenity.sullivan@hpsdstudents.com|8</v>
      </c>
      <c r="AO593" s="48" t="str">
        <f t="shared" si="89"/>
        <v>Serenity|Sullivan|8</v>
      </c>
      <c r="AP593" s="48" t="e">
        <f>INDEX(Transcripts_2021!$V$2:$V$324,MATCH($AN593,Transcripts_2021!$V$2:$V$324,0))</f>
        <v>#N/A</v>
      </c>
      <c r="AQ593" s="48" t="e">
        <f>INDEX(Transcripts_2021!$W$2:$W$324,MATCH($AO593,Transcripts_2021!$W$2:$W$324,0))</f>
        <v>#N/A</v>
      </c>
      <c r="AR593" s="68" t="e">
        <f t="shared" si="90"/>
        <v>#N/A</v>
      </c>
      <c r="AS593" s="68" t="e">
        <f t="shared" si="91"/>
        <v>#N/A</v>
      </c>
      <c r="AT593" s="48" t="str">
        <f t="shared" si="94"/>
        <v>0619</v>
      </c>
      <c r="AU593" s="48" t="e">
        <f>INDEX(Transcripts_2021!$AC$2:$AC$324,MATCH($AO593,Transcripts_2021!$W$2:$W$324,0))</f>
        <v>#N/A</v>
      </c>
      <c r="AV593" s="68" t="str">
        <f t="shared" si="87"/>
        <v>No</v>
      </c>
      <c r="AW593" s="68" t="e">
        <f>IF(INDEX(DropDowns!$E$3:$E$336,MATCH("*"&amp;$AF593&amp;"*",$AF$2:$AF$651,0))="","",INDEX(DropDowns!$E$3:$E$336,MATCH("*"&amp;$AF593&amp;"*",$AF$2:$AF$651,0)))</f>
        <v>#VALUE!</v>
      </c>
      <c r="AX593" s="68" t="e">
        <f>IF(INDEX(DropDowns!$E$3:$E$336,MATCH("*"&amp;$AG593&amp;"*",$AG$2:$AG$651,0))="","",INDEX(DropDowns!$E$3:$E$336,MATCH("*"&amp;$AG593&amp;"*",$AG$2:$AG$651,0)))</f>
        <v>#VALUE!</v>
      </c>
      <c r="AY593" s="48" t="e">
        <f t="shared" si="92"/>
        <v>#N/A</v>
      </c>
      <c r="AZ593" s="48" t="str">
        <f t="shared" si="93"/>
        <v>Lemon Sullivan</v>
      </c>
      <c r="BA593" s="48" t="str">
        <f>$AZ593&amp;COUNTIF($AZ593:$AZ$651,$AZ593)</f>
        <v>Lemon Sullivan1</v>
      </c>
      <c r="BB593" s="68" t="e">
        <f>IF(INDEX('AAYME 2021_List'!$B$3:$B$311,MATCH($A593,'AAYME 2021_List'!$A$3:$A$311,0))="Yes","Yes","No")</f>
        <v>#N/A</v>
      </c>
      <c r="BC593" s="8" t="s">
        <v>2131</v>
      </c>
    </row>
    <row r="594" spans="1:55" x14ac:dyDescent="0.3">
      <c r="A594" s="48" t="str">
        <f>$AT594&amp;"-"&amp;UPPER(LEFT($D594,3))&amp;"-"&amp;UPPER(LEFT($C594,2))&amp;"-"&amp;$AU594</f>
        <v>0620-MAL-FA-0169</v>
      </c>
      <c r="B594" s="8">
        <v>620</v>
      </c>
      <c r="C594" s="8" t="s">
        <v>7221</v>
      </c>
      <c r="D594" s="8" t="s">
        <v>7222</v>
      </c>
      <c r="E594" s="8" t="s">
        <v>335</v>
      </c>
      <c r="F594" s="8" t="s">
        <v>170</v>
      </c>
      <c r="G594" s="8" t="s">
        <v>7223</v>
      </c>
      <c r="H594" s="8">
        <v>6019403191</v>
      </c>
      <c r="I594" s="8" t="s">
        <v>340</v>
      </c>
      <c r="J594" s="8" t="s">
        <v>7224</v>
      </c>
      <c r="K594" s="8" t="s">
        <v>7225</v>
      </c>
      <c r="L594" s="8" t="s">
        <v>7226</v>
      </c>
      <c r="M594" s="8" t="s">
        <v>7227</v>
      </c>
      <c r="N594" s="8" t="s">
        <v>7228</v>
      </c>
      <c r="O594" s="8">
        <v>6018965767</v>
      </c>
      <c r="P594" s="8" t="s">
        <v>2112</v>
      </c>
      <c r="Q594" s="8" t="s">
        <v>45</v>
      </c>
      <c r="R594" s="8" t="s">
        <v>7229</v>
      </c>
      <c r="T594" s="8" t="s">
        <v>562</v>
      </c>
      <c r="U594" s="8" t="s">
        <v>562</v>
      </c>
      <c r="V594" s="8" t="s">
        <v>488</v>
      </c>
      <c r="W594" s="8">
        <v>39213</v>
      </c>
      <c r="X594" s="8" t="s">
        <v>348</v>
      </c>
      <c r="Y594" s="8" t="s">
        <v>209</v>
      </c>
      <c r="Z594" s="8" t="s">
        <v>2114</v>
      </c>
      <c r="AB594" s="8" t="s">
        <v>2115</v>
      </c>
      <c r="AE594" s="8" t="s">
        <v>48</v>
      </c>
      <c r="AF594" s="8" t="s">
        <v>7230</v>
      </c>
      <c r="AG594" s="8" t="s">
        <v>7231</v>
      </c>
      <c r="AH594" s="8" t="s">
        <v>7232</v>
      </c>
      <c r="AI594" s="8" t="s">
        <v>2165</v>
      </c>
      <c r="AJ594" s="8" t="s">
        <v>7233</v>
      </c>
      <c r="AL594" s="48" t="str">
        <f>IF($U594="","",IF(RIGHT($U594,4)=", MS",INDEX(DropDowns!$G$4:$G$1251,MATCH(TRIM($U594),DropDowns!$F$4:$F$1251,0)),INDEX(DropDowns!$G$4:$G$1251,MATCH(TRIM($U594)&amp;", MS",DropDowns!$F$4:$F$1251,0))))</f>
        <v>Hinds</v>
      </c>
      <c r="AM594" s="48" t="str">
        <f>IF(INDEX('AAYME 2021_List'!$A$3:$A$311,MATCH($A594,'AAYME 2021_List'!$A$3:$A$311,0))=$A594,INDEX('AAYME 2021_List'!$AC$3:$AC$311,MATCH($A594,'AAYME 2021_List'!$A$3:$A$311,0)),"")</f>
        <v>Hinds</v>
      </c>
      <c r="AN594" s="48" t="str">
        <f t="shared" si="88"/>
        <v>Faith|Malembeka|001662024@jpsms.org|7</v>
      </c>
      <c r="AO594" s="48" t="str">
        <f t="shared" si="89"/>
        <v>Faith|Malembeka|7</v>
      </c>
      <c r="AP594" s="48" t="e">
        <f>INDEX(Transcripts_2021!$V$2:$V$324,MATCH($AN594,Transcripts_2021!$V$2:$V$324,0))</f>
        <v>#N/A</v>
      </c>
      <c r="AQ594" s="48" t="str">
        <f>INDEX(Transcripts_2021!$W$2:$W$324,MATCH($AO594,Transcripts_2021!$W$2:$W$324,0))</f>
        <v>Faith|Malembeka|7</v>
      </c>
      <c r="AR594" s="68" t="e">
        <f t="shared" si="90"/>
        <v>#N/A</v>
      </c>
      <c r="AS594" s="68" t="str">
        <f t="shared" si="91"/>
        <v>Yes</v>
      </c>
      <c r="AT594" s="48" t="str">
        <f t="shared" si="94"/>
        <v>0620</v>
      </c>
      <c r="AU594" s="48" t="str">
        <f>INDEX(Transcripts_2021!$AC$2:$AC$324,MATCH($AO594,Transcripts_2021!$W$2:$W$324,0))</f>
        <v>0169</v>
      </c>
      <c r="AV594" s="68" t="str">
        <f t="shared" si="87"/>
        <v>Yes</v>
      </c>
      <c r="AW594" s="68" t="e">
        <f>IF(INDEX(DropDowns!$E$3:$E$336,MATCH("*"&amp;$AF594&amp;"*",$AF$2:$AF$651,0))="","",INDEX(DropDowns!$E$3:$E$336,MATCH("*"&amp;$AF594&amp;"*",$AF$2:$AF$651,0)))</f>
        <v>#REF!</v>
      </c>
      <c r="AX594" s="68" t="e">
        <f>IF(INDEX(DropDowns!$E$3:$E$336,MATCH("*"&amp;$AG594&amp;"*",$AG$2:$AG$651,0))="","",INDEX(DropDowns!$E$3:$E$336,MATCH("*"&amp;$AG594&amp;"*",$AG$2:$AG$651,0)))</f>
        <v>#VALUE!</v>
      </c>
      <c r="AY594" s="48" t="str">
        <f t="shared" si="92"/>
        <v>0620-MAL-FA-0169</v>
      </c>
      <c r="AZ594" s="48" t="str">
        <f t="shared" si="93"/>
        <v>Precious/Fidelis Malembeka Jr.</v>
      </c>
      <c r="BA594" s="48" t="str">
        <f>$AZ594&amp;COUNTIF($AZ594:$AZ$651,$AZ594)</f>
        <v>Precious/Fidelis Malembeka Jr.1</v>
      </c>
      <c r="BB594" s="68" t="str">
        <f>IF(INDEX('AAYME 2021_List'!$B$3:$B$311,MATCH($A594,'AAYME 2021_List'!$A$3:$A$311,0))="Yes","Yes","No")</f>
        <v>No</v>
      </c>
      <c r="BC594" s="48" t="str">
        <f>IF(INDEX('AAYME 2021_List'!$A$3:$A$311,MATCH($A594,'AAYME 2021_List'!$A$3:$A$311,0))=$A594,INDEX('AAYME 2021_List'!$C$3:$C$311,MATCH($A594,'AAYME 2021_List'!$A$3:$A$311,0)),"")</f>
        <v>99-Not Selected</v>
      </c>
    </row>
    <row r="595" spans="1:55" x14ac:dyDescent="0.3">
      <c r="A595" s="48" t="str">
        <f>$AT595&amp;"-"&amp;UPPER(LEFT($D595,3))&amp;"-"&amp;UPPER(LEFT($C595,2))&amp;"-"&amp;$AU595</f>
        <v>0621-AHA-AT-0287</v>
      </c>
      <c r="B595" s="8">
        <v>621</v>
      </c>
      <c r="C595" s="8" t="s">
        <v>7234</v>
      </c>
      <c r="D595" s="8" t="s">
        <v>7235</v>
      </c>
      <c r="E595" s="8" t="s">
        <v>335</v>
      </c>
      <c r="F595" s="8" t="s">
        <v>170</v>
      </c>
      <c r="G595" s="8" t="s">
        <v>7236</v>
      </c>
      <c r="H595" s="8">
        <v>6626446019</v>
      </c>
      <c r="I595" s="8" t="s">
        <v>376</v>
      </c>
      <c r="J595" s="8" t="s">
        <v>1602</v>
      </c>
      <c r="K595" s="8" t="s">
        <v>1603</v>
      </c>
      <c r="L595" s="8" t="s">
        <v>7237</v>
      </c>
      <c r="M595" s="8" t="s">
        <v>7238</v>
      </c>
      <c r="N595" s="8" t="s">
        <v>7239</v>
      </c>
      <c r="O595" s="8">
        <v>6623853724</v>
      </c>
      <c r="P595" s="8" t="s">
        <v>2112</v>
      </c>
      <c r="Q595" s="8" t="s">
        <v>45</v>
      </c>
      <c r="R595" s="8" t="s">
        <v>7240</v>
      </c>
      <c r="S595" s="8" t="s">
        <v>7241</v>
      </c>
      <c r="T595" s="8" t="s">
        <v>1605</v>
      </c>
      <c r="U595" s="8" t="s">
        <v>1605</v>
      </c>
      <c r="V595" s="8" t="s">
        <v>488</v>
      </c>
      <c r="W595" s="8">
        <v>38930</v>
      </c>
      <c r="X595" s="8" t="s">
        <v>348</v>
      </c>
      <c r="Y595" s="8" t="s">
        <v>226</v>
      </c>
      <c r="Z595" s="8" t="s">
        <v>2114</v>
      </c>
      <c r="AB595" s="8" t="s">
        <v>2115</v>
      </c>
      <c r="AE595" s="8" t="s">
        <v>48</v>
      </c>
      <c r="AF595" s="8" t="s">
        <v>7242</v>
      </c>
      <c r="AG595" s="8" t="s">
        <v>7243</v>
      </c>
      <c r="AH595" s="8" t="s">
        <v>7244</v>
      </c>
      <c r="AI595" s="8" t="s">
        <v>442</v>
      </c>
      <c r="AL595" s="48" t="str">
        <f>IF($U595="","",IF(RIGHT($U595,4)=", MS",INDEX(DropDowns!$G$4:$G$1251,MATCH(TRIM($U595),DropDowns!$F$4:$F$1251,0)),INDEX(DropDowns!$G$4:$G$1251,MATCH(TRIM($U595)&amp;", MS",DropDowns!$F$4:$F$1251,0))))</f>
        <v>Leflore</v>
      </c>
      <c r="AM595" s="48" t="str">
        <f>IF(INDEX('AAYME 2021_List'!$A$3:$A$311,MATCH($A595,'AAYME 2021_List'!$A$3:$A$311,0))=$A595,INDEX('AAYME 2021_List'!$AC$3:$AC$311,MATCH($A595,'AAYME 2021_List'!$A$3:$A$311,0)),"")</f>
        <v>Leflore</v>
      </c>
      <c r="AN595" s="48" t="str">
        <f t="shared" si="88"/>
        <v>Athenna|Ahanonu|aahanonu7@gmail.com|9</v>
      </c>
      <c r="AO595" s="48" t="str">
        <f t="shared" si="89"/>
        <v>Athenna|Ahanonu|9</v>
      </c>
      <c r="AP595" s="48" t="str">
        <f>INDEX(Transcripts_2021!$V$2:$V$324,MATCH($AN595,Transcripts_2021!$V$2:$V$324,0))</f>
        <v>Athenna|Ahanonu|aahanonu7@gmail.com|9</v>
      </c>
      <c r="AQ595" s="48" t="str">
        <f>INDEX(Transcripts_2021!$W$2:$W$324,MATCH($AO595,Transcripts_2021!$W$2:$W$324,0))</f>
        <v>Athenna|Ahanonu|9</v>
      </c>
      <c r="AR595" s="68" t="str">
        <f t="shared" si="90"/>
        <v>Yes</v>
      </c>
      <c r="AS595" s="68" t="str">
        <f t="shared" si="91"/>
        <v>Yes</v>
      </c>
      <c r="AT595" s="48" t="str">
        <f t="shared" si="94"/>
        <v>0621</v>
      </c>
      <c r="AU595" s="48" t="str">
        <f>INDEX(Transcripts_2021!$AC$2:$AC$324,MATCH($AO595,Transcripts_2021!$W$2:$W$324,0))</f>
        <v>0287</v>
      </c>
      <c r="AV595" s="68" t="str">
        <f t="shared" si="87"/>
        <v>Yes</v>
      </c>
      <c r="AW595" s="68" t="e">
        <f>IF(INDEX(DropDowns!$E$3:$E$336,MATCH("*"&amp;$AF595&amp;"*",$AF$2:$AF$651,0))="","",INDEX(DropDowns!$E$3:$E$336,MATCH("*"&amp;$AF595&amp;"*",$AF$2:$AF$651,0)))</f>
        <v>#REF!</v>
      </c>
      <c r="AX595" s="68" t="e">
        <f>IF(INDEX(DropDowns!$E$3:$E$336,MATCH("*"&amp;$AG595&amp;"*",$AG$2:$AG$651,0))="","",INDEX(DropDowns!$E$3:$E$336,MATCH("*"&amp;$AG595&amp;"*",$AG$2:$AG$651,0)))</f>
        <v>#REF!</v>
      </c>
      <c r="AY595" s="48" t="str">
        <f t="shared" si="92"/>
        <v>0621-AHA-AT-0287</v>
      </c>
      <c r="AZ595" s="48" t="str">
        <f t="shared" si="93"/>
        <v>Chukwuma Ahanonu</v>
      </c>
      <c r="BA595" s="48" t="str">
        <f>$AZ595&amp;COUNTIF($AZ595:$AZ$651,$AZ595)</f>
        <v>Chukwuma Ahanonu2</v>
      </c>
      <c r="BB595" s="68" t="str">
        <f>IF(INDEX('AAYME 2021_List'!$B$3:$B$311,MATCH($A595,'AAYME 2021_List'!$A$3:$A$311,0))="Yes","Yes","No")</f>
        <v>No</v>
      </c>
      <c r="BC595" s="48" t="str">
        <f>IF(INDEX('AAYME 2021_List'!$A$3:$A$311,MATCH($A595,'AAYME 2021_List'!$A$3:$A$311,0))=$A595,INDEX('AAYME 2021_List'!$C$3:$C$311,MATCH($A595,'AAYME 2021_List'!$A$3:$A$311,0)),"")</f>
        <v>99-Not Selected</v>
      </c>
    </row>
    <row r="596" spans="1:55" x14ac:dyDescent="0.3">
      <c r="A596" s="48" t="str">
        <f>$AT596&amp;"-"&amp;UPPER(LEFT($D596,3))&amp;"-"&amp;UPPER(LEFT($C596,2))&amp;"-"&amp;$AU596</f>
        <v>0622-AHA-AM-0286</v>
      </c>
      <c r="B596" s="8">
        <v>622</v>
      </c>
      <c r="C596" s="8" t="s">
        <v>7245</v>
      </c>
      <c r="D596" s="8" t="s">
        <v>7238</v>
      </c>
      <c r="E596" s="8" t="s">
        <v>335</v>
      </c>
      <c r="F596" s="8" t="s">
        <v>170</v>
      </c>
      <c r="G596" s="8" t="s">
        <v>7246</v>
      </c>
      <c r="H596" s="8">
        <v>6626446183</v>
      </c>
      <c r="I596" s="8" t="s">
        <v>340</v>
      </c>
      <c r="J596" s="8" t="s">
        <v>4715</v>
      </c>
      <c r="K596" s="8" t="s">
        <v>1603</v>
      </c>
      <c r="L596" s="8" t="s">
        <v>7237</v>
      </c>
      <c r="M596" s="8" t="s">
        <v>7238</v>
      </c>
      <c r="N596" s="8" t="s">
        <v>7239</v>
      </c>
      <c r="O596" s="8">
        <v>6623853724</v>
      </c>
      <c r="P596" s="8" t="s">
        <v>2112</v>
      </c>
      <c r="Q596" s="8" t="s">
        <v>45</v>
      </c>
      <c r="R596" s="8" t="s">
        <v>7247</v>
      </c>
      <c r="T596" s="8" t="s">
        <v>1605</v>
      </c>
      <c r="U596" s="8" t="s">
        <v>1605</v>
      </c>
      <c r="V596" s="8" t="s">
        <v>488</v>
      </c>
      <c r="W596" s="8">
        <v>38930</v>
      </c>
      <c r="X596" s="8" t="s">
        <v>348</v>
      </c>
      <c r="Y596" s="8" t="s">
        <v>5697</v>
      </c>
      <c r="Z596" s="8" t="s">
        <v>2114</v>
      </c>
      <c r="AB596" s="8" t="s">
        <v>2115</v>
      </c>
      <c r="AE596" s="8" t="s">
        <v>48</v>
      </c>
      <c r="AF596" s="8" t="s">
        <v>7248</v>
      </c>
      <c r="AG596" s="8" t="s">
        <v>7249</v>
      </c>
      <c r="AH596" s="8" t="s">
        <v>7250</v>
      </c>
      <c r="AI596" s="8" t="s">
        <v>442</v>
      </c>
      <c r="AL596" s="48" t="str">
        <f>IF($U596="","",IF(RIGHT($U596,4)=", MS",INDEX(DropDowns!$G$4:$G$1251,MATCH(TRIM($U596),DropDowns!$F$4:$F$1251,0)),INDEX(DropDowns!$G$4:$G$1251,MATCH(TRIM($U596)&amp;", MS",DropDowns!$F$4:$F$1251,0))))</f>
        <v>Leflore</v>
      </c>
      <c r="AM596" s="48" t="str">
        <f>IF(INDEX('AAYME 2021_List'!$A$3:$A$311,MATCH($A596,'AAYME 2021_List'!$A$3:$A$311,0))=$A596,INDEX('AAYME 2021_List'!$AC$3:$AC$311,MATCH($A596,'AAYME 2021_List'!$A$3:$A$311,0)),"")</f>
        <v>Leflore</v>
      </c>
      <c r="AN596" s="48" t="str">
        <f t="shared" si="88"/>
        <v>Amirra|Ahanonu|aahanonu198@gmail.com|7</v>
      </c>
      <c r="AO596" s="48" t="str">
        <f t="shared" si="89"/>
        <v>Amirra|Ahanonu|7</v>
      </c>
      <c r="AP596" s="48" t="str">
        <f>INDEX(Transcripts_2021!$V$2:$V$324,MATCH($AN596,Transcripts_2021!$V$2:$V$324,0))</f>
        <v>Amirra|Ahanonu|aahanonu198@gmail.com|7</v>
      </c>
      <c r="AQ596" s="48" t="str">
        <f>INDEX(Transcripts_2021!$W$2:$W$324,MATCH($AO596,Transcripts_2021!$W$2:$W$324,0))</f>
        <v>Amirra|Ahanonu|7</v>
      </c>
      <c r="AR596" s="68" t="str">
        <f t="shared" si="90"/>
        <v>Yes</v>
      </c>
      <c r="AS596" s="68" t="str">
        <f t="shared" si="91"/>
        <v>Yes</v>
      </c>
      <c r="AT596" s="48" t="str">
        <f t="shared" si="94"/>
        <v>0622</v>
      </c>
      <c r="AU596" s="48" t="str">
        <f>INDEX(Transcripts_2021!$AC$2:$AC$324,MATCH($AO596,Transcripts_2021!$W$2:$W$324,0))</f>
        <v>0286</v>
      </c>
      <c r="AV596" s="68" t="str">
        <f t="shared" si="87"/>
        <v>No</v>
      </c>
      <c r="AW596" s="68" t="e">
        <f>IF(INDEX(DropDowns!$E$3:$E$336,MATCH("*"&amp;$AF596&amp;"*",$AF$2:$AF$651,0))="","",INDEX(DropDowns!$E$3:$E$336,MATCH("*"&amp;$AF596&amp;"*",$AF$2:$AF$651,0)))</f>
        <v>#VALUE!</v>
      </c>
      <c r="AX596" s="68" t="e">
        <f>IF(INDEX(DropDowns!$E$3:$E$336,MATCH("*"&amp;$AG596&amp;"*",$AG$2:$AG$651,0))="","",INDEX(DropDowns!$E$3:$E$336,MATCH("*"&amp;$AG596&amp;"*",$AG$2:$AG$651,0)))</f>
        <v>#REF!</v>
      </c>
      <c r="AY596" s="48" t="str">
        <f t="shared" si="92"/>
        <v>0622-AHA-AM-0286</v>
      </c>
      <c r="AZ596" s="48" t="str">
        <f t="shared" si="93"/>
        <v>Chukwuma Ahanonu</v>
      </c>
      <c r="BA596" s="48" t="str">
        <f>$AZ596&amp;COUNTIF($AZ596:$AZ$651,$AZ596)</f>
        <v>Chukwuma Ahanonu1</v>
      </c>
      <c r="BB596" s="68" t="str">
        <f>IF(INDEX('AAYME 2021_List'!$B$3:$B$311,MATCH($A596,'AAYME 2021_List'!$A$3:$A$311,0))="Yes","Yes","No")</f>
        <v>No</v>
      </c>
      <c r="BC596" s="48" t="str">
        <f>IF(INDEX('AAYME 2021_List'!$A$3:$A$311,MATCH($A596,'AAYME 2021_List'!$A$3:$A$311,0))=$A596,INDEX('AAYME 2021_List'!$C$3:$C$311,MATCH($A596,'AAYME 2021_List'!$A$3:$A$311,0)),"")</f>
        <v>99-Not Selected</v>
      </c>
    </row>
    <row r="597" spans="1:55" x14ac:dyDescent="0.3">
      <c r="A597" s="48" t="str">
        <f>$AT597&amp;"-"&amp;UPPER(LEFT($D597,3))&amp;"-"&amp;UPPER(LEFT($C597,2))&amp;"-"&amp;$AU597</f>
        <v>0623-BRO-SE-0281</v>
      </c>
      <c r="B597" s="8">
        <v>623</v>
      </c>
      <c r="C597" s="8" t="s">
        <v>7251</v>
      </c>
      <c r="D597" s="8" t="s">
        <v>7252</v>
      </c>
      <c r="E597" s="8" t="s">
        <v>335</v>
      </c>
      <c r="F597" s="8" t="s">
        <v>170</v>
      </c>
      <c r="G597" s="8" t="s">
        <v>7253</v>
      </c>
      <c r="H597" s="8">
        <v>6628366365</v>
      </c>
      <c r="I597" s="8" t="s">
        <v>376</v>
      </c>
      <c r="J597" s="8" t="s">
        <v>7254</v>
      </c>
      <c r="K597" s="8" t="s">
        <v>7255</v>
      </c>
      <c r="L597" s="8" t="s">
        <v>7256</v>
      </c>
      <c r="M597" s="8" t="s">
        <v>7252</v>
      </c>
      <c r="N597" s="8" t="s">
        <v>7257</v>
      </c>
      <c r="O597" s="8">
        <v>6624524013</v>
      </c>
      <c r="P597" s="8" t="s">
        <v>2159</v>
      </c>
      <c r="Q597" s="8" t="s">
        <v>43</v>
      </c>
      <c r="R597" s="8" t="s">
        <v>7258</v>
      </c>
      <c r="T597" s="8" t="s">
        <v>7259</v>
      </c>
      <c r="U597" s="8" t="s">
        <v>7259</v>
      </c>
      <c r="V597" s="8" t="s">
        <v>488</v>
      </c>
      <c r="W597" s="8">
        <v>39038</v>
      </c>
      <c r="X597" s="8" t="s">
        <v>348</v>
      </c>
      <c r="Y597" s="8" t="s">
        <v>7260</v>
      </c>
      <c r="Z597" s="8" t="s">
        <v>2114</v>
      </c>
      <c r="AB597" s="8" t="s">
        <v>2115</v>
      </c>
      <c r="AE597" s="8" t="s">
        <v>49</v>
      </c>
      <c r="AF597" s="8" t="s">
        <v>7261</v>
      </c>
      <c r="AG597" s="8" t="s">
        <v>7262</v>
      </c>
      <c r="AI597" s="8" t="s">
        <v>2165</v>
      </c>
      <c r="AJ597" s="8" t="s">
        <v>7263</v>
      </c>
      <c r="AL597" s="48" t="str">
        <f>IF($U597="","",IF(RIGHT($U597,4)=", MS",INDEX(DropDowns!$G$4:$G$1251,MATCH(TRIM($U597),DropDowns!$F$4:$F$1251,0)),INDEX(DropDowns!$G$4:$G$1251,MATCH(TRIM($U597)&amp;", MS",DropDowns!$F$4:$F$1251,0))))</f>
        <v>Humphreys</v>
      </c>
      <c r="AM597" s="48" t="str">
        <f>IF(INDEX('AAYME 2021_List'!$A$3:$A$311,MATCH($A597,'AAYME 2021_List'!$A$3:$A$311,0))=$A597,INDEX('AAYME 2021_List'!$AC$3:$AC$311,MATCH($A597,'AAYME 2021_List'!$A$3:$A$311,0)),"")</f>
        <v>Humphreys</v>
      </c>
      <c r="AN597" s="48" t="str">
        <f t="shared" si="88"/>
        <v>serenidy|bronson|serenidybronson@masd.k12.ms.us|9</v>
      </c>
      <c r="AO597" s="48" t="str">
        <f t="shared" si="89"/>
        <v>serenidy|bronson|9</v>
      </c>
      <c r="AP597" s="48" t="e">
        <f>INDEX(Transcripts_2021!$V$2:$V$324,MATCH($AN597,Transcripts_2021!$V$2:$V$324,0))</f>
        <v>#N/A</v>
      </c>
      <c r="AQ597" s="48" t="str">
        <f>INDEX(Transcripts_2021!$W$2:$W$324,MATCH($AO597,Transcripts_2021!$W$2:$W$324,0))</f>
        <v>Serenidy|Bronson|9</v>
      </c>
      <c r="AR597" s="68" t="e">
        <f t="shared" si="90"/>
        <v>#N/A</v>
      </c>
      <c r="AS597" s="68" t="str">
        <f t="shared" si="91"/>
        <v>Yes</v>
      </c>
      <c r="AT597" s="48" t="str">
        <f t="shared" si="94"/>
        <v>0623</v>
      </c>
      <c r="AU597" s="48" t="str">
        <f>INDEX(Transcripts_2021!$AC$2:$AC$324,MATCH($AO597,Transcripts_2021!$W$2:$W$324,0))</f>
        <v>0281</v>
      </c>
      <c r="AV597" s="68" t="str">
        <f t="shared" si="87"/>
        <v>Yes</v>
      </c>
      <c r="AW597" s="68" t="e">
        <f>IF(INDEX(DropDowns!$E$3:$E$336,MATCH("*"&amp;$AF597&amp;"*",$AF$2:$AF$651,0))="","",INDEX(DropDowns!$E$3:$E$336,MATCH("*"&amp;$AF597&amp;"*",$AF$2:$AF$651,0)))</f>
        <v>#REF!</v>
      </c>
      <c r="AX597" s="68" t="e">
        <f>IF(INDEX(DropDowns!$E$3:$E$336,MATCH("*"&amp;$AG597&amp;"*",$AG$2:$AG$651,0))="","",INDEX(DropDowns!$E$3:$E$336,MATCH("*"&amp;$AG597&amp;"*",$AG$2:$AG$651,0)))</f>
        <v>#VALUE!</v>
      </c>
      <c r="AY597" s="48" t="str">
        <f t="shared" si="92"/>
        <v>0623-BRO-SE-0281</v>
      </c>
      <c r="AZ597" s="48" t="str">
        <f t="shared" si="93"/>
        <v>danielle bronson</v>
      </c>
      <c r="BA597" s="48" t="str">
        <f>$AZ597&amp;COUNTIF($AZ597:$AZ$651,$AZ597)</f>
        <v>danielle bronson1</v>
      </c>
      <c r="BB597" s="68" t="str">
        <f>IF(INDEX('AAYME 2021_List'!$B$3:$B$311,MATCH($A597,'AAYME 2021_List'!$A$3:$A$311,0))="Yes","Yes","No")</f>
        <v>No</v>
      </c>
      <c r="BC597" s="48" t="str">
        <f>IF(INDEX('AAYME 2021_List'!$A$3:$A$311,MATCH($A597,'AAYME 2021_List'!$A$3:$A$311,0))=$A597,INDEX('AAYME 2021_List'!$C$3:$C$311,MATCH($A597,'AAYME 2021_List'!$A$3:$A$311,0)),"")</f>
        <v>03-Missing/Invalid transcript info</v>
      </c>
    </row>
    <row r="598" spans="1:55" x14ac:dyDescent="0.3">
      <c r="A598" s="48" t="str">
        <f>$AT598&amp;"-"&amp;UPPER(LEFT($D598,3))&amp;"-"&amp;UPPER(LEFT($C598,2))&amp;"-"&amp;$AU598</f>
        <v>0624-HUN-AL-0249</v>
      </c>
      <c r="B598" s="8">
        <v>624</v>
      </c>
      <c r="C598" s="8" t="s">
        <v>703</v>
      </c>
      <c r="D598" s="8" t="s">
        <v>7264</v>
      </c>
      <c r="E598" s="8" t="s">
        <v>335</v>
      </c>
      <c r="F598" s="8" t="s">
        <v>169</v>
      </c>
      <c r="G598" s="8" t="s">
        <v>7265</v>
      </c>
      <c r="H598" s="8">
        <v>6626173177</v>
      </c>
      <c r="I598" s="8" t="s">
        <v>401</v>
      </c>
      <c r="J598" s="8" t="s">
        <v>7266</v>
      </c>
      <c r="K598" s="8" t="s">
        <v>7267</v>
      </c>
      <c r="L598" s="8" t="s">
        <v>7268</v>
      </c>
      <c r="M598" s="8" t="s">
        <v>7269</v>
      </c>
      <c r="N598" s="8" t="s">
        <v>7270</v>
      </c>
      <c r="O598" s="8">
        <v>6628018878</v>
      </c>
      <c r="P598" s="8" t="s">
        <v>2112</v>
      </c>
      <c r="Q598" s="8" t="s">
        <v>45</v>
      </c>
      <c r="R598" s="8" t="s">
        <v>7271</v>
      </c>
      <c r="T598" s="8" t="s">
        <v>1851</v>
      </c>
      <c r="U598" s="8" t="s">
        <v>1851</v>
      </c>
      <c r="V598" s="8" t="s">
        <v>488</v>
      </c>
      <c r="W598" s="8">
        <v>39759</v>
      </c>
      <c r="X598" s="8" t="s">
        <v>348</v>
      </c>
      <c r="Y598" s="8" t="s">
        <v>237</v>
      </c>
      <c r="Z598" s="8" t="s">
        <v>2114</v>
      </c>
      <c r="AE598" s="8" t="s">
        <v>48</v>
      </c>
      <c r="AF598" s="8" t="s">
        <v>7272</v>
      </c>
      <c r="AG598" s="8" t="s">
        <v>7273</v>
      </c>
      <c r="AH598" s="8" t="s">
        <v>7274</v>
      </c>
      <c r="AI598" s="8" t="s">
        <v>369</v>
      </c>
      <c r="AK598" s="8" t="s">
        <v>7275</v>
      </c>
      <c r="AL598" s="48" t="str">
        <f>IF($U598="","",IF(RIGHT($U598,4)=", MS",INDEX(DropDowns!$G$4:$G$1251,MATCH(TRIM($U598),DropDowns!$F$4:$F$1251,0)),INDEX(DropDowns!$G$4:$G$1251,MATCH(TRIM($U598)&amp;", MS",DropDowns!$F$4:$F$1251,0))))</f>
        <v>Oktibbeha</v>
      </c>
      <c r="AM598" s="48" t="str">
        <f>IF(INDEX('AAYME 2021_List'!$A$3:$A$311,MATCH($A598,'AAYME 2021_List'!$A$3:$A$311,0))=$A598,INDEX('AAYME 2021_List'!$AC$3:$AC$311,MATCH($A598,'AAYME 2021_List'!$A$3:$A$311,0)),"")</f>
        <v>Oktibbeha</v>
      </c>
      <c r="AN598" s="48" t="str">
        <f t="shared" si="88"/>
        <v>Alex|Hunley|alexhunley2006@outlook.com|8</v>
      </c>
      <c r="AO598" s="48" t="str">
        <f t="shared" si="89"/>
        <v>Alex|Hunley|8</v>
      </c>
      <c r="AP598" s="48" t="e">
        <f>INDEX(Transcripts_2021!$V$2:$V$324,MATCH($AN598,Transcripts_2021!$V$2:$V$324,0))</f>
        <v>#N/A</v>
      </c>
      <c r="AQ598" s="48" t="str">
        <f>INDEX(Transcripts_2021!$W$2:$W$324,MATCH($AO598,Transcripts_2021!$W$2:$W$324,0))</f>
        <v>Alex|Hunley|8</v>
      </c>
      <c r="AR598" s="68" t="e">
        <f t="shared" si="90"/>
        <v>#N/A</v>
      </c>
      <c r="AS598" s="68" t="str">
        <f t="shared" si="91"/>
        <v>Yes</v>
      </c>
      <c r="AT598" s="48" t="str">
        <f t="shared" si="94"/>
        <v>0624</v>
      </c>
      <c r="AU598" s="48" t="str">
        <f>INDEX(Transcripts_2021!$AC$2:$AC$324,MATCH($AO598,Transcripts_2021!$W$2:$W$324,0))</f>
        <v>0249</v>
      </c>
      <c r="AV598" s="68" t="str">
        <f t="shared" si="87"/>
        <v>Yes</v>
      </c>
      <c r="AW598" s="68" t="e">
        <f>IF(INDEX(DropDowns!$E$3:$E$336,MATCH("*"&amp;$AF598&amp;"*",$AF$2:$AF$651,0))="","",INDEX(DropDowns!$E$3:$E$336,MATCH("*"&amp;$AF598&amp;"*",$AF$2:$AF$651,0)))</f>
        <v>#VALUE!</v>
      </c>
      <c r="AX598" s="68" t="e">
        <f>IF(INDEX(DropDowns!$E$3:$E$336,MATCH("*"&amp;$AG598&amp;"*",$AG$2:$AG$651,0))="","",INDEX(DropDowns!$E$3:$E$336,MATCH("*"&amp;$AG598&amp;"*",$AG$2:$AG$651,0)))</f>
        <v>#VALUE!</v>
      </c>
      <c r="AY598" s="48" t="str">
        <f t="shared" si="92"/>
        <v>0624-HUN-AL-0249</v>
      </c>
      <c r="AZ598" s="48" t="str">
        <f t="shared" si="93"/>
        <v>Lisa Gooden-Hunley</v>
      </c>
      <c r="BA598" s="48" t="str">
        <f>$AZ598&amp;COUNTIF($AZ598:$AZ$651,$AZ598)</f>
        <v>Lisa Gooden-Hunley1</v>
      </c>
      <c r="BB598" s="68" t="str">
        <f>IF(INDEX('AAYME 2021_List'!$B$3:$B$311,MATCH($A598,'AAYME 2021_List'!$A$3:$A$311,0))="Yes","Yes","No")</f>
        <v>Yes</v>
      </c>
      <c r="BC598" s="48" t="str">
        <f>IF(INDEX('AAYME 2021_List'!$A$3:$A$311,MATCH($A598,'AAYME 2021_List'!$A$3:$A$311,0))=$A598,INDEX('AAYME 2021_List'!$C$3:$C$311,MATCH($A598,'AAYME 2021_List'!$A$3:$A$311,0)),"")</f>
        <v>07-Alternate</v>
      </c>
    </row>
    <row r="599" spans="1:55" x14ac:dyDescent="0.3">
      <c r="A599" s="48"/>
      <c r="B599" s="8">
        <v>625</v>
      </c>
      <c r="C599" s="8" t="s">
        <v>7276</v>
      </c>
      <c r="D599" s="8" t="s">
        <v>3067</v>
      </c>
      <c r="E599" s="8" t="s">
        <v>335</v>
      </c>
      <c r="F599" s="8" t="s">
        <v>170</v>
      </c>
      <c r="H599" s="8">
        <v>6623622466</v>
      </c>
      <c r="I599" s="8" t="s">
        <v>376</v>
      </c>
      <c r="J599" s="8" t="s">
        <v>7277</v>
      </c>
      <c r="K599" s="8" t="s">
        <v>3623</v>
      </c>
      <c r="L599" s="8" t="s">
        <v>7278</v>
      </c>
      <c r="M599" s="8" t="s">
        <v>7279</v>
      </c>
      <c r="N599" s="8" t="s">
        <v>7280</v>
      </c>
      <c r="O599" s="8">
        <v>6626715156</v>
      </c>
      <c r="P599" s="8" t="s">
        <v>2159</v>
      </c>
      <c r="Q599" s="8" t="s">
        <v>394</v>
      </c>
      <c r="R599" s="8" t="s">
        <v>7281</v>
      </c>
      <c r="T599" s="8" t="s">
        <v>4836</v>
      </c>
      <c r="U599" s="8" t="s">
        <v>4836</v>
      </c>
      <c r="V599" s="8" t="s">
        <v>488</v>
      </c>
      <c r="W599" s="8">
        <v>38626</v>
      </c>
      <c r="X599" s="8" t="s">
        <v>348</v>
      </c>
      <c r="Y599" s="8" t="s">
        <v>256</v>
      </c>
      <c r="Z599" s="8" t="s">
        <v>2114</v>
      </c>
      <c r="AB599" s="8" t="s">
        <v>2115</v>
      </c>
      <c r="AE599" s="8" t="s">
        <v>49</v>
      </c>
      <c r="AF599" s="8" t="s">
        <v>7282</v>
      </c>
      <c r="AG599" s="8" t="s">
        <v>7283</v>
      </c>
      <c r="AI599" s="8" t="s">
        <v>442</v>
      </c>
      <c r="AL599" s="48" t="str">
        <f>IF($U599="","",IF(RIGHT($U599,4)=", MS",INDEX(DropDowns!$G$4:$G$1251,MATCH(TRIM($U599),DropDowns!$F$4:$F$1251,0)),INDEX(DropDowns!$G$4:$G$1251,MATCH(TRIM($U599)&amp;", MS",DropDowns!$F$4:$F$1251,0))))</f>
        <v>Tunica</v>
      </c>
      <c r="AM599" s="48" t="s">
        <v>2130</v>
      </c>
      <c r="AN599" s="48" t="str">
        <f t="shared" si="88"/>
        <v>Jolandra|Hill||9</v>
      </c>
      <c r="AO599" s="48" t="str">
        <f t="shared" si="89"/>
        <v>Jolandra|Hill|9</v>
      </c>
      <c r="AP599" s="48" t="e">
        <f>INDEX(Transcripts_2021!$V$2:$V$324,MATCH($AN599,Transcripts_2021!$V$2:$V$324,0))</f>
        <v>#N/A</v>
      </c>
      <c r="AQ599" s="48" t="e">
        <f>INDEX(Transcripts_2021!$W$2:$W$324,MATCH($AO599,Transcripts_2021!$W$2:$W$324,0))</f>
        <v>#N/A</v>
      </c>
      <c r="AR599" s="68" t="e">
        <f t="shared" si="90"/>
        <v>#N/A</v>
      </c>
      <c r="AS599" s="68" t="e">
        <f t="shared" si="91"/>
        <v>#N/A</v>
      </c>
      <c r="AT599" s="48" t="str">
        <f t="shared" si="94"/>
        <v>0625</v>
      </c>
      <c r="AU599" s="48" t="e">
        <f>INDEX(Transcripts_2021!$AC$2:$AC$324,MATCH($AO599,Transcripts_2021!$W$2:$W$324,0))</f>
        <v>#N/A</v>
      </c>
      <c r="AV599" s="68" t="str">
        <f t="shared" si="87"/>
        <v>Yes</v>
      </c>
      <c r="AW599" s="68" t="e">
        <f>IF(INDEX(DropDowns!$E$3:$E$336,MATCH("*"&amp;$AF599&amp;"*",$AF$2:$AF$651,0))="","",INDEX(DropDowns!$E$3:$E$336,MATCH("*"&amp;$AF599&amp;"*",$AF$2:$AF$651,0)))</f>
        <v>#REF!</v>
      </c>
      <c r="AX599" s="68" t="e">
        <f>IF(INDEX(DropDowns!$E$3:$E$336,MATCH("*"&amp;$AG599&amp;"*",$AG$2:$AG$651,0))="","",INDEX(DropDowns!$E$3:$E$336,MATCH("*"&amp;$AG599&amp;"*",$AG$2:$AG$651,0)))</f>
        <v>#VALUE!</v>
      </c>
      <c r="AY599" s="48" t="e">
        <f t="shared" si="92"/>
        <v>#N/A</v>
      </c>
      <c r="AZ599" s="48" t="str">
        <f t="shared" si="93"/>
        <v>Pennie Bedford</v>
      </c>
      <c r="BA599" s="48" t="str">
        <f>$AZ599&amp;COUNTIF($AZ599:$AZ$651,$AZ599)</f>
        <v>Pennie Bedford1</v>
      </c>
      <c r="BB599" s="68" t="e">
        <f>IF(INDEX('AAYME 2021_List'!$B$3:$B$311,MATCH($A599,'AAYME 2021_List'!$A$3:$A$311,0))="Yes","Yes","No")</f>
        <v>#N/A</v>
      </c>
      <c r="BC599" s="8" t="s">
        <v>2131</v>
      </c>
    </row>
    <row r="600" spans="1:55" x14ac:dyDescent="0.3">
      <c r="A600" s="48"/>
      <c r="B600" s="8">
        <v>626</v>
      </c>
      <c r="C600" s="8" t="s">
        <v>7284</v>
      </c>
      <c r="D600" s="8" t="s">
        <v>7285</v>
      </c>
      <c r="E600" s="8" t="s">
        <v>335</v>
      </c>
      <c r="F600" s="8" t="s">
        <v>170</v>
      </c>
      <c r="G600" s="8" t="s">
        <v>7286</v>
      </c>
      <c r="H600" s="8">
        <v>6016686235</v>
      </c>
      <c r="I600" s="8" t="s">
        <v>376</v>
      </c>
      <c r="J600" s="8" t="s">
        <v>7287</v>
      </c>
      <c r="K600" s="8" t="s">
        <v>7288</v>
      </c>
      <c r="L600" s="8" t="s">
        <v>7289</v>
      </c>
      <c r="M600" s="8" t="s">
        <v>7290</v>
      </c>
      <c r="N600" s="8" t="s">
        <v>7286</v>
      </c>
      <c r="O600" s="8">
        <v>6016686235</v>
      </c>
      <c r="P600" s="8" t="s">
        <v>2159</v>
      </c>
      <c r="Q600" s="8" t="s">
        <v>43</v>
      </c>
      <c r="R600" s="8" t="s">
        <v>7291</v>
      </c>
      <c r="T600" s="8" t="s">
        <v>7292</v>
      </c>
      <c r="U600" s="8" t="s">
        <v>7292</v>
      </c>
      <c r="V600" s="8" t="s">
        <v>488</v>
      </c>
      <c r="W600" s="8">
        <v>39179</v>
      </c>
      <c r="X600" s="8" t="s">
        <v>348</v>
      </c>
      <c r="Y600" s="8" t="s">
        <v>7293</v>
      </c>
      <c r="Z600" s="8" t="s">
        <v>2114</v>
      </c>
      <c r="AB600" s="8" t="s">
        <v>2115</v>
      </c>
      <c r="AE600" s="8" t="s">
        <v>51</v>
      </c>
      <c r="AF600" s="8" t="s">
        <v>7294</v>
      </c>
      <c r="AI600" s="8" t="s">
        <v>442</v>
      </c>
      <c r="AL600" s="48" t="str">
        <f>IF($U600="","",IF(RIGHT($U600,4)=", MS",INDEX(DropDowns!$G$4:$G$1251,MATCH(TRIM($U600),DropDowns!$F$4:$F$1251,0)),INDEX(DropDowns!$G$4:$G$1251,MATCH(TRIM($U600)&amp;", MS",DropDowns!$F$4:$F$1251,0))))</f>
        <v>Yazoo</v>
      </c>
      <c r="AM600" s="48" t="s">
        <v>2130</v>
      </c>
      <c r="AN600" s="48" t="str">
        <f t="shared" si="88"/>
        <v>ZiMya|Journigan|journiganamanda34@gmail.com|9</v>
      </c>
      <c r="AO600" s="48" t="str">
        <f t="shared" si="89"/>
        <v>ZiMya|Journigan|9</v>
      </c>
      <c r="AP600" s="48" t="e">
        <f>INDEX(Transcripts_2021!$V$2:$V$324,MATCH($AN600,Transcripts_2021!$V$2:$V$324,0))</f>
        <v>#N/A</v>
      </c>
      <c r="AQ600" s="48" t="e">
        <f>INDEX(Transcripts_2021!$W$2:$W$324,MATCH($AO600,Transcripts_2021!$W$2:$W$324,0))</f>
        <v>#N/A</v>
      </c>
      <c r="AR600" s="68" t="e">
        <f t="shared" si="90"/>
        <v>#N/A</v>
      </c>
      <c r="AS600" s="68" t="e">
        <f t="shared" si="91"/>
        <v>#N/A</v>
      </c>
      <c r="AT600" s="48" t="str">
        <f t="shared" si="94"/>
        <v>0626</v>
      </c>
      <c r="AU600" s="48" t="e">
        <f>INDEX(Transcripts_2021!$AC$2:$AC$324,MATCH($AO600,Transcripts_2021!$W$2:$W$324,0))</f>
        <v>#N/A</v>
      </c>
      <c r="AV600" s="68" t="str">
        <f t="shared" si="87"/>
        <v>Yes</v>
      </c>
      <c r="AW600" s="68" t="e">
        <f>IF(INDEX(DropDowns!$E$3:$E$336,MATCH("*"&amp;$AF600&amp;"*",$AF$2:$AF$651,0))="","",INDEX(DropDowns!$E$3:$E$336,MATCH("*"&amp;$AF600&amp;"*",$AF$2:$AF$651,0)))</f>
        <v>#VALUE!</v>
      </c>
      <c r="AX600" s="68" t="str">
        <f>IF(INDEX(DropDowns!$E$3:$E$336,MATCH("*"&amp;$AG600&amp;"*",$AG$2:$AG$651,0))="","",INDEX(DropDowns!$E$3:$E$336,MATCH("*"&amp;$AG600&amp;"*",$AG$2:$AG$651,0)))</f>
        <v>Acid</v>
      </c>
      <c r="AY600" s="48" t="e">
        <f t="shared" si="92"/>
        <v>#N/A</v>
      </c>
      <c r="AZ600" s="48" t="str">
        <f t="shared" si="93"/>
        <v>AMANDA JOURNIGAN</v>
      </c>
      <c r="BA600" s="48" t="str">
        <f>$AZ600&amp;COUNTIF($AZ600:$AZ$651,$AZ600)</f>
        <v>AMANDA JOURNIGAN1</v>
      </c>
      <c r="BB600" s="68" t="e">
        <f>IF(INDEX('AAYME 2021_List'!$B$3:$B$311,MATCH($A600,'AAYME 2021_List'!$A$3:$A$311,0))="Yes","Yes","No")</f>
        <v>#N/A</v>
      </c>
      <c r="BC600" s="8" t="s">
        <v>2131</v>
      </c>
    </row>
    <row r="601" spans="1:55" x14ac:dyDescent="0.3">
      <c r="A601" s="48" t="str">
        <f>$AT601&amp;"-"&amp;UPPER(LEFT($D601,3))&amp;"-"&amp;UPPER(LEFT($C601,2))&amp;"-"&amp;$AU601</f>
        <v>0627-SYK-DE-0192</v>
      </c>
      <c r="B601" s="8">
        <v>627</v>
      </c>
      <c r="C601" s="8" t="s">
        <v>693</v>
      </c>
      <c r="D601" s="8" t="s">
        <v>5894</v>
      </c>
      <c r="E601" s="8" t="s">
        <v>335</v>
      </c>
      <c r="F601" s="8" t="s">
        <v>170</v>
      </c>
      <c r="I601" s="8" t="s">
        <v>401</v>
      </c>
      <c r="J601" s="8" t="s">
        <v>5004</v>
      </c>
      <c r="K601" s="8" t="s">
        <v>1238</v>
      </c>
      <c r="L601" s="8" t="s">
        <v>7295</v>
      </c>
      <c r="M601" s="8" t="s">
        <v>2989</v>
      </c>
      <c r="N601" s="8" t="s">
        <v>7296</v>
      </c>
      <c r="O601" s="8">
        <v>6016248225</v>
      </c>
      <c r="P601" s="8" t="s">
        <v>2112</v>
      </c>
      <c r="Q601" s="8" t="s">
        <v>394</v>
      </c>
      <c r="R601" s="8" t="s">
        <v>7297</v>
      </c>
      <c r="T601" s="8" t="s">
        <v>214</v>
      </c>
      <c r="U601" s="8" t="s">
        <v>214</v>
      </c>
      <c r="V601" s="8" t="s">
        <v>488</v>
      </c>
      <c r="W601" s="8">
        <v>39211</v>
      </c>
      <c r="X601" s="8" t="s">
        <v>7298</v>
      </c>
      <c r="Y601" s="8" t="s">
        <v>209</v>
      </c>
      <c r="Z601" s="8" t="s">
        <v>2114</v>
      </c>
      <c r="AB601" s="8" t="s">
        <v>2115</v>
      </c>
      <c r="AE601" s="8" t="s">
        <v>49</v>
      </c>
      <c r="AF601" s="8" t="s">
        <v>7299</v>
      </c>
      <c r="AG601" s="8" t="s">
        <v>7300</v>
      </c>
      <c r="AI601" s="8" t="s">
        <v>442</v>
      </c>
      <c r="AL601" s="48" t="str">
        <f>IF($U601="","",IF(RIGHT($U601,4)=", MS",INDEX(DropDowns!$G$4:$G$1251,MATCH(TRIM($U601),DropDowns!$F$4:$F$1251,0)),INDEX(DropDowns!$G$4:$G$1251,MATCH(TRIM($U601)&amp;", MS",DropDowns!$F$4:$F$1251,0))))</f>
        <v>Hinds</v>
      </c>
      <c r="AM601" s="48" t="str">
        <f>IF(INDEX('AAYME 2021_List'!$A$3:$A$311,MATCH($A601,'AAYME 2021_List'!$A$3:$A$311,0))=$A601,INDEX('AAYME 2021_List'!$AC$3:$AC$311,MATCH($A601,'AAYME 2021_List'!$A$3:$A$311,0)),"")</f>
        <v>Hinds</v>
      </c>
      <c r="AN601" s="48" t="str">
        <f t="shared" si="88"/>
        <v>Destiny|Sykes||8</v>
      </c>
      <c r="AO601" s="48" t="str">
        <f t="shared" si="89"/>
        <v>Destiny|Sykes|8</v>
      </c>
      <c r="AP601" s="48" t="e">
        <f>INDEX(Transcripts_2021!$V$2:$V$324,MATCH($AN601,Transcripts_2021!$V$2:$V$324,0))</f>
        <v>#N/A</v>
      </c>
      <c r="AQ601" s="48" t="str">
        <f>INDEX(Transcripts_2021!$W$2:$W$324,MATCH($AO601,Transcripts_2021!$W$2:$W$324,0))</f>
        <v>Destiny|Sykes|8</v>
      </c>
      <c r="AR601" s="68" t="e">
        <f t="shared" si="90"/>
        <v>#N/A</v>
      </c>
      <c r="AS601" s="68" t="str">
        <f t="shared" si="91"/>
        <v>Yes</v>
      </c>
      <c r="AT601" s="48" t="str">
        <f t="shared" si="94"/>
        <v>0627</v>
      </c>
      <c r="AU601" s="48" t="str">
        <f>INDEX(Transcripts_2021!$AC$2:$AC$324,MATCH($AO601,Transcripts_2021!$W$2:$W$324,0))</f>
        <v>0192</v>
      </c>
      <c r="AV601" s="68" t="str">
        <f t="shared" si="87"/>
        <v>Yes</v>
      </c>
      <c r="AW601" s="68" t="e">
        <f>IF(INDEX(DropDowns!$E$3:$E$336,MATCH("*"&amp;$AF601&amp;"*",$AF$2:$AF$651,0))="","",INDEX(DropDowns!$E$3:$E$336,MATCH("*"&amp;$AF601&amp;"*",$AF$2:$AF$651,0)))</f>
        <v>#VALUE!</v>
      </c>
      <c r="AX601" s="68" t="e">
        <f>IF(INDEX(DropDowns!$E$3:$E$336,MATCH("*"&amp;$AG601&amp;"*",$AG$2:$AG$651,0))="","",INDEX(DropDowns!$E$3:$E$336,MATCH("*"&amp;$AG601&amp;"*",$AG$2:$AG$651,0)))</f>
        <v>#VALUE!</v>
      </c>
      <c r="AY601" s="48" t="str">
        <f t="shared" si="92"/>
        <v>0627-SYK-DE-0192</v>
      </c>
      <c r="AZ601" s="48" t="str">
        <f t="shared" si="93"/>
        <v>LaChe Weathersby</v>
      </c>
      <c r="BA601" s="48" t="str">
        <f>$AZ601&amp;COUNTIF($AZ601:$AZ$651,$AZ601)</f>
        <v>LaChe Weathersby1</v>
      </c>
      <c r="BB601" s="68" t="str">
        <f>IF(INDEX('AAYME 2021_List'!$B$3:$B$311,MATCH($A601,'AAYME 2021_List'!$A$3:$A$311,0))="Yes","Yes","No")</f>
        <v>No</v>
      </c>
      <c r="BC601" s="48" t="str">
        <f>IF(INDEX('AAYME 2021_List'!$A$3:$A$311,MATCH($A601,'AAYME 2021_List'!$A$3:$A$311,0))=$A601,INDEX('AAYME 2021_List'!$C$3:$C$311,MATCH($A601,'AAYME 2021_List'!$A$3:$A$311,0)),"")</f>
        <v>99-Not Selected</v>
      </c>
    </row>
    <row r="602" spans="1:55" x14ac:dyDescent="0.3">
      <c r="A602" s="48" t="str">
        <f>$AT602&amp;"-"&amp;UPPER(LEFT($D602,3))&amp;"-"&amp;UPPER(LEFT($C602,2))&amp;"-"&amp;$AU602</f>
        <v>0628-FRA-TH-0242</v>
      </c>
      <c r="B602" s="8">
        <v>628</v>
      </c>
      <c r="C602" s="8" t="s">
        <v>1295</v>
      </c>
      <c r="D602" s="8" t="s">
        <v>2547</v>
      </c>
      <c r="E602" s="8" t="s">
        <v>335</v>
      </c>
      <c r="F602" s="8" t="s">
        <v>170</v>
      </c>
      <c r="I602" s="8" t="s">
        <v>340</v>
      </c>
      <c r="J602" s="8" t="s">
        <v>4633</v>
      </c>
      <c r="K602" s="8" t="s">
        <v>560</v>
      </c>
      <c r="L602" s="8" t="s">
        <v>7301</v>
      </c>
      <c r="M602" s="8" t="s">
        <v>7302</v>
      </c>
      <c r="N602" s="8" t="s">
        <v>7303</v>
      </c>
      <c r="O602" s="8">
        <v>6016135444</v>
      </c>
      <c r="P602" s="8" t="s">
        <v>2112</v>
      </c>
      <c r="Q602" s="8" t="s">
        <v>45</v>
      </c>
      <c r="R602" s="8" t="s">
        <v>7304</v>
      </c>
      <c r="T602" s="8" t="s">
        <v>562</v>
      </c>
      <c r="U602" s="8" t="s">
        <v>562</v>
      </c>
      <c r="V602" s="8" t="s">
        <v>488</v>
      </c>
      <c r="W602" s="8">
        <v>39212</v>
      </c>
      <c r="X602" s="8" t="s">
        <v>348</v>
      </c>
      <c r="Y602" s="8" t="s">
        <v>209</v>
      </c>
      <c r="Z602" s="8" t="s">
        <v>2114</v>
      </c>
      <c r="AB602" s="8" t="s">
        <v>2115</v>
      </c>
      <c r="AE602" s="8" t="s">
        <v>49</v>
      </c>
      <c r="AF602" s="8" t="s">
        <v>7305</v>
      </c>
      <c r="AI602" s="8" t="s">
        <v>2165</v>
      </c>
      <c r="AJ602" s="8" t="s">
        <v>4633</v>
      </c>
      <c r="AL602" s="48" t="str">
        <f>IF($U602="","",IF(RIGHT($U602,4)=", MS",INDEX(DropDowns!$G$4:$G$1251,MATCH(TRIM($U602),DropDowns!$F$4:$F$1251,0)),INDEX(DropDowns!$G$4:$G$1251,MATCH(TRIM($U602)&amp;", MS",DropDowns!$F$4:$F$1251,0))))</f>
        <v>Hinds</v>
      </c>
      <c r="AM602" s="48" t="str">
        <f>IF(INDEX('AAYME 2021_List'!$A$3:$A$311,MATCH($A602,'AAYME 2021_List'!$A$3:$A$311,0))=$A602,INDEX('AAYME 2021_List'!$AC$3:$AC$311,MATCH($A602,'AAYME 2021_List'!$A$3:$A$311,0)),"")</f>
        <v>Hinds</v>
      </c>
      <c r="AN602" s="48" t="str">
        <f t="shared" si="88"/>
        <v>Theresa|Frazier||7</v>
      </c>
      <c r="AO602" s="48" t="str">
        <f t="shared" si="89"/>
        <v>Theresa|Frazier|7</v>
      </c>
      <c r="AP602" s="48" t="str">
        <f>INDEX(Transcripts_2021!$V$2:$V$324,MATCH($AN602,Transcripts_2021!$V$2:$V$324,0))</f>
        <v>Theresa|Frazier||7</v>
      </c>
      <c r="AQ602" s="48" t="str">
        <f>INDEX(Transcripts_2021!$W$2:$W$324,MATCH($AO602,Transcripts_2021!$W$2:$W$324,0))</f>
        <v>Theresa|Frazier|7</v>
      </c>
      <c r="AR602" s="68" t="str">
        <f t="shared" si="90"/>
        <v>Yes</v>
      </c>
      <c r="AS602" s="68" t="str">
        <f t="shared" si="91"/>
        <v>Yes</v>
      </c>
      <c r="AT602" s="48" t="str">
        <f t="shared" si="94"/>
        <v>0628</v>
      </c>
      <c r="AU602" s="48" t="str">
        <f>INDEX(Transcripts_2021!$AC$2:$AC$324,MATCH($AO602,Transcripts_2021!$W$2:$W$324,0))</f>
        <v>0242</v>
      </c>
      <c r="AV602" s="68" t="str">
        <f t="shared" si="87"/>
        <v>Yes</v>
      </c>
      <c r="AW602" s="68" t="e">
        <f>IF(INDEX(DropDowns!$E$3:$E$336,MATCH("*"&amp;$AF602&amp;"*",$AF$2:$AF$651,0))="","",INDEX(DropDowns!$E$3:$E$336,MATCH("*"&amp;$AF602&amp;"*",$AF$2:$AF$651,0)))</f>
        <v>#REF!</v>
      </c>
      <c r="AX602" s="68" t="str">
        <f>IF(INDEX(DropDowns!$E$3:$E$336,MATCH("*"&amp;$AG602&amp;"*",$AG$2:$AG$651,0))="","",INDEX(DropDowns!$E$3:$E$336,MATCH("*"&amp;$AG602&amp;"*",$AG$2:$AG$651,0)))</f>
        <v>Acid</v>
      </c>
      <c r="AY602" s="48" t="str">
        <f t="shared" si="92"/>
        <v>0628-FRA-TH-0242</v>
      </c>
      <c r="AZ602" s="48" t="str">
        <f t="shared" si="93"/>
        <v>Jimmy Frazier</v>
      </c>
      <c r="BA602" s="48" t="str">
        <f>$AZ602&amp;COUNTIF($AZ602:$AZ$651,$AZ602)</f>
        <v>Jimmy Frazier1</v>
      </c>
      <c r="BB602" s="68" t="str">
        <f>IF(INDEX('AAYME 2021_List'!$B$3:$B$311,MATCH($A602,'AAYME 2021_List'!$A$3:$A$311,0))="Yes","Yes","No")</f>
        <v>No</v>
      </c>
      <c r="BC602" s="48" t="str">
        <f>IF(INDEX('AAYME 2021_List'!$A$3:$A$311,MATCH($A602,'AAYME 2021_List'!$A$3:$A$311,0))=$A602,INDEX('AAYME 2021_List'!$C$3:$C$311,MATCH($A602,'AAYME 2021_List'!$A$3:$A$311,0)),"")</f>
        <v>99-Not Selected</v>
      </c>
    </row>
    <row r="603" spans="1:55" x14ac:dyDescent="0.3">
      <c r="A603" s="48"/>
      <c r="B603" s="8">
        <v>629</v>
      </c>
      <c r="C603" s="8" t="s">
        <v>2802</v>
      </c>
      <c r="D603" s="8" t="s">
        <v>3279</v>
      </c>
      <c r="E603" s="8" t="s">
        <v>335</v>
      </c>
      <c r="F603" s="8" t="s">
        <v>170</v>
      </c>
      <c r="G603" s="8" t="s">
        <v>7306</v>
      </c>
      <c r="H603" s="8">
        <v>6014673078</v>
      </c>
      <c r="I603" s="8" t="s">
        <v>340</v>
      </c>
      <c r="J603" s="8" t="s">
        <v>1729</v>
      </c>
      <c r="K603" s="8" t="s">
        <v>738</v>
      </c>
      <c r="L603" s="8" t="s">
        <v>6034</v>
      </c>
      <c r="M603" s="8" t="s">
        <v>3279</v>
      </c>
      <c r="N603" s="8" t="s">
        <v>7307</v>
      </c>
      <c r="O603" s="8">
        <v>6014673078</v>
      </c>
      <c r="P603" s="8" t="s">
        <v>2112</v>
      </c>
      <c r="Q603" s="8" t="s">
        <v>45</v>
      </c>
      <c r="R603" s="8" t="s">
        <v>7308</v>
      </c>
      <c r="T603" s="8" t="s">
        <v>1057</v>
      </c>
      <c r="U603" s="8" t="s">
        <v>1057</v>
      </c>
      <c r="V603" s="8" t="s">
        <v>488</v>
      </c>
      <c r="W603" s="8">
        <v>39042</v>
      </c>
      <c r="X603" s="8" t="s">
        <v>348</v>
      </c>
      <c r="Y603" s="8" t="s">
        <v>245</v>
      </c>
      <c r="Z603" s="8" t="s">
        <v>2114</v>
      </c>
      <c r="AB603" s="8" t="s">
        <v>2115</v>
      </c>
      <c r="AE603" s="8" t="s">
        <v>48</v>
      </c>
      <c r="AF603" s="8" t="s">
        <v>7309</v>
      </c>
      <c r="AG603" s="8" t="s">
        <v>7310</v>
      </c>
      <c r="AH603" s="8" t="s">
        <v>7311</v>
      </c>
      <c r="AI603" s="8" t="s">
        <v>928</v>
      </c>
      <c r="AL603" s="48" t="str">
        <f>IF($U603="","",IF(RIGHT($U603,4)=", MS",INDEX(DropDowns!$G$4:$G$1251,MATCH(TRIM($U603),DropDowns!$F$4:$F$1251,0)),INDEX(DropDowns!$G$4:$G$1251,MATCH(TRIM($U603)&amp;", MS",DropDowns!$F$4:$F$1251,0))))</f>
        <v>Rankin</v>
      </c>
      <c r="AM603" s="48" t="s">
        <v>2130</v>
      </c>
      <c r="AN603" s="48" t="str">
        <f t="shared" si="88"/>
        <v>McKenzie|Cannon|mrc100@students.rcsd.ms|7</v>
      </c>
      <c r="AO603" s="48" t="str">
        <f t="shared" si="89"/>
        <v>McKenzie|Cannon|7</v>
      </c>
      <c r="AP603" s="48" t="e">
        <f>INDEX(Transcripts_2021!$V$2:$V$324,MATCH($AN603,Transcripts_2021!$V$2:$V$324,0))</f>
        <v>#N/A</v>
      </c>
      <c r="AQ603" s="48" t="e">
        <f>INDEX(Transcripts_2021!$W$2:$W$324,MATCH($AO603,Transcripts_2021!$W$2:$W$324,0))</f>
        <v>#N/A</v>
      </c>
      <c r="AR603" s="68" t="e">
        <f t="shared" si="90"/>
        <v>#N/A</v>
      </c>
      <c r="AS603" s="68" t="e">
        <f t="shared" si="91"/>
        <v>#N/A</v>
      </c>
      <c r="AT603" s="48" t="str">
        <f t="shared" si="94"/>
        <v>0629</v>
      </c>
      <c r="AU603" s="48" t="e">
        <f>INDEX(Transcripts_2021!$AC$2:$AC$324,MATCH($AO603,Transcripts_2021!$W$2:$W$324,0))</f>
        <v>#N/A</v>
      </c>
      <c r="AV603" s="68" t="str">
        <f t="shared" si="87"/>
        <v>Yes</v>
      </c>
      <c r="AW603" s="68" t="e">
        <f>IF(INDEX(DropDowns!$E$3:$E$336,MATCH("*"&amp;$AF603&amp;"*",$AF$2:$AF$651,0))="","",INDEX(DropDowns!$E$3:$E$336,MATCH("*"&amp;$AF603&amp;"*",$AF$2:$AF$651,0)))</f>
        <v>#REF!</v>
      </c>
      <c r="AX603" s="68" t="e">
        <f>IF(INDEX(DropDowns!$E$3:$E$336,MATCH("*"&amp;$AG603&amp;"*",$AG$2:$AG$651,0))="","",INDEX(DropDowns!$E$3:$E$336,MATCH("*"&amp;$AG603&amp;"*",$AG$2:$AG$651,0)))</f>
        <v>#REF!</v>
      </c>
      <c r="AY603" s="48" t="e">
        <f t="shared" si="92"/>
        <v>#N/A</v>
      </c>
      <c r="AZ603" s="48" t="str">
        <f t="shared" si="93"/>
        <v>Jackie Cannon</v>
      </c>
      <c r="BA603" s="48" t="str">
        <f>$AZ603&amp;COUNTIF($AZ603:$AZ$651,$AZ603)</f>
        <v>Jackie Cannon1</v>
      </c>
      <c r="BB603" s="68" t="e">
        <f>IF(INDEX('AAYME 2021_List'!$B$3:$B$311,MATCH($A603,'AAYME 2021_List'!$A$3:$A$311,0))="Yes","Yes","No")</f>
        <v>#N/A</v>
      </c>
      <c r="BC603" s="8" t="s">
        <v>2131</v>
      </c>
    </row>
    <row r="604" spans="1:55" x14ac:dyDescent="0.3">
      <c r="A604" s="48" t="str">
        <f>$AT604&amp;"-"&amp;UPPER(LEFT($D604,3))&amp;"-"&amp;UPPER(LEFT($C604,2))&amp;"-"&amp;$AU604</f>
        <v>0630-BUT-NA-0187</v>
      </c>
      <c r="B604" s="8">
        <v>630</v>
      </c>
      <c r="C604" s="8" t="s">
        <v>1471</v>
      </c>
      <c r="D604" s="8" t="s">
        <v>1483</v>
      </c>
      <c r="E604" s="8" t="s">
        <v>335</v>
      </c>
      <c r="F604" s="8" t="s">
        <v>170</v>
      </c>
      <c r="H604" s="8">
        <v>2282651297</v>
      </c>
      <c r="I604" s="8" t="s">
        <v>401</v>
      </c>
      <c r="J604" s="8" t="s">
        <v>7312</v>
      </c>
      <c r="K604" s="8" t="s">
        <v>1476</v>
      </c>
      <c r="L604" s="8" t="s">
        <v>7313</v>
      </c>
      <c r="M604" s="8" t="s">
        <v>1483</v>
      </c>
      <c r="N604" s="8" t="s">
        <v>1480</v>
      </c>
      <c r="O604" s="8">
        <v>2282651297</v>
      </c>
      <c r="P604" s="8" t="s">
        <v>2112</v>
      </c>
      <c r="Q604" s="8" t="s">
        <v>45</v>
      </c>
      <c r="R604" s="8" t="s">
        <v>1475</v>
      </c>
      <c r="T604" s="8" t="s">
        <v>1476</v>
      </c>
      <c r="U604" s="8" t="s">
        <v>1476</v>
      </c>
      <c r="V604" s="8" t="s">
        <v>488</v>
      </c>
      <c r="W604" s="8" t="s">
        <v>7314</v>
      </c>
      <c r="X604" s="8" t="s">
        <v>348</v>
      </c>
      <c r="Y604" s="8" t="s">
        <v>208</v>
      </c>
      <c r="Z604" s="8" t="s">
        <v>2114</v>
      </c>
      <c r="AB604" s="8" t="s">
        <v>2115</v>
      </c>
      <c r="AE604" s="8" t="s">
        <v>49</v>
      </c>
      <c r="AF604" s="8" t="s">
        <v>7315</v>
      </c>
      <c r="AG604" s="8" t="s">
        <v>7316</v>
      </c>
      <c r="AI604" s="8" t="s">
        <v>442</v>
      </c>
      <c r="AL604" s="48" t="str">
        <f>IF($U604="","",IF(RIGHT($U604,4)=", MS",INDEX(DropDowns!$G$4:$G$1251,MATCH(TRIM($U604),DropDowns!$F$4:$F$1251,0)),INDEX(DropDowns!$G$4:$G$1251,MATCH(TRIM($U604)&amp;", MS",DropDowns!$F$4:$F$1251,0))))</f>
        <v>Harrison</v>
      </c>
      <c r="AM604" s="48" t="str">
        <f>IF(INDEX('AAYME 2021_List'!$A$3:$A$311,MATCH($A604,'AAYME 2021_List'!$A$3:$A$311,0))=$A604,INDEX('AAYME 2021_List'!$AC$3:$AC$311,MATCH($A604,'AAYME 2021_List'!$A$3:$A$311,0)),"")</f>
        <v>Harrison</v>
      </c>
      <c r="AN604" s="48" t="str">
        <f t="shared" si="88"/>
        <v>Nadia|Butler||8</v>
      </c>
      <c r="AO604" s="48" t="str">
        <f t="shared" si="89"/>
        <v>Nadia|Butler|8</v>
      </c>
      <c r="AP604" s="48" t="e">
        <f>INDEX(Transcripts_2021!$V$2:$V$324,MATCH($AN604,Transcripts_2021!$V$2:$V$324,0))</f>
        <v>#N/A</v>
      </c>
      <c r="AQ604" s="48" t="str">
        <f>INDEX(Transcripts_2021!$W$2:$W$324,MATCH($AO604,Transcripts_2021!$W$2:$W$324,0))</f>
        <v>Nadia|Butler|8</v>
      </c>
      <c r="AR604" s="68" t="e">
        <f t="shared" si="90"/>
        <v>#N/A</v>
      </c>
      <c r="AS604" s="68" t="str">
        <f t="shared" si="91"/>
        <v>Yes</v>
      </c>
      <c r="AT604" s="48" t="str">
        <f t="shared" si="94"/>
        <v>0630</v>
      </c>
      <c r="AU604" s="48" t="str">
        <f>INDEX(Transcripts_2021!$AC$2:$AC$324,MATCH($AO604,Transcripts_2021!$W$2:$W$324,0))</f>
        <v>0187</v>
      </c>
      <c r="AV604" s="68" t="str">
        <f t="shared" si="87"/>
        <v>Yes</v>
      </c>
      <c r="AW604" s="68" t="e">
        <f>IF(INDEX(DropDowns!$E$3:$E$336,MATCH("*"&amp;$AF604&amp;"*",$AF$2:$AF$651,0))="","",INDEX(DropDowns!$E$3:$E$336,MATCH("*"&amp;$AF604&amp;"*",$AF$2:$AF$651,0)))</f>
        <v>#VALUE!</v>
      </c>
      <c r="AX604" s="68" t="e">
        <f>IF(INDEX(DropDowns!$E$3:$E$336,MATCH("*"&amp;$AG604&amp;"*",$AG$2:$AG$651,0))="","",INDEX(DropDowns!$E$3:$E$336,MATCH("*"&amp;$AG604&amp;"*",$AG$2:$AG$651,0)))</f>
        <v>#REF!</v>
      </c>
      <c r="AY604" s="48" t="str">
        <f t="shared" si="92"/>
        <v>0630-BUT-NA-0187</v>
      </c>
      <c r="AZ604" s="48" t="str">
        <f t="shared" si="93"/>
        <v>Courtney Butler</v>
      </c>
      <c r="BA604" s="48" t="str">
        <f>$AZ604&amp;COUNTIF($AZ604:$AZ$651,$AZ604)</f>
        <v>Courtney Butler1</v>
      </c>
      <c r="BB604" s="68" t="str">
        <f>IF(INDEX('AAYME 2021_List'!$B$3:$B$311,MATCH($A604,'AAYME 2021_List'!$A$3:$A$311,0))="Yes","Yes","No")</f>
        <v>Yes</v>
      </c>
      <c r="BC604" s="48" t="str">
        <f>IF(INDEX('AAYME 2021_List'!$A$3:$A$311,MATCH($A604,'AAYME 2021_List'!$A$3:$A$311,0))=$A604,INDEX('AAYME 2021_List'!$C$3:$C$311,MATCH($A604,'AAYME 2021_List'!$A$3:$A$311,0)),"")</f>
        <v>06-Finalist</v>
      </c>
    </row>
    <row r="605" spans="1:55" x14ac:dyDescent="0.3">
      <c r="A605" s="48" t="str">
        <f>$AT605&amp;"-"&amp;UPPER(LEFT($D605,3))&amp;"-"&amp;UPPER(LEFT($C605,2))&amp;"-"&amp;$AU605</f>
        <v>0631-REE-MI-0224</v>
      </c>
      <c r="B605" s="8">
        <v>631</v>
      </c>
      <c r="C605" s="8" t="s">
        <v>7317</v>
      </c>
      <c r="D605" s="8" t="s">
        <v>7318</v>
      </c>
      <c r="E605" s="8" t="s">
        <v>335</v>
      </c>
      <c r="F605" s="8" t="s">
        <v>169</v>
      </c>
      <c r="G605" s="8" t="s">
        <v>7319</v>
      </c>
      <c r="H605" s="8">
        <v>6629312855</v>
      </c>
      <c r="I605" s="8" t="s">
        <v>401</v>
      </c>
      <c r="J605" s="8" t="s">
        <v>7320</v>
      </c>
      <c r="K605" s="8" t="s">
        <v>779</v>
      </c>
      <c r="L605" s="8" t="s">
        <v>1746</v>
      </c>
      <c r="M605" s="8" t="s">
        <v>7318</v>
      </c>
      <c r="N605" s="8" t="s">
        <v>7321</v>
      </c>
      <c r="O605" s="8">
        <v>6629312822</v>
      </c>
      <c r="P605" s="8" t="s">
        <v>2159</v>
      </c>
      <c r="Q605" s="8" t="s">
        <v>43</v>
      </c>
      <c r="R605" s="8" t="s">
        <v>7322</v>
      </c>
      <c r="T605" s="8" t="s">
        <v>781</v>
      </c>
      <c r="U605" s="8" t="s">
        <v>781</v>
      </c>
      <c r="V605" s="8" t="s">
        <v>488</v>
      </c>
      <c r="W605" s="8">
        <v>38701</v>
      </c>
      <c r="X605" s="8" t="s">
        <v>348</v>
      </c>
      <c r="Y605" s="8" t="s">
        <v>260</v>
      </c>
      <c r="Z605" s="8" t="s">
        <v>2114</v>
      </c>
      <c r="AE605" s="8" t="s">
        <v>48</v>
      </c>
      <c r="AF605" s="8" t="s">
        <v>7323</v>
      </c>
      <c r="AI605" s="8" t="s">
        <v>2165</v>
      </c>
      <c r="AJ605" s="8" t="s">
        <v>7324</v>
      </c>
      <c r="AL605" s="48" t="str">
        <f>IF($U605="","",IF(RIGHT($U605,4)=", MS",INDEX(DropDowns!$G$4:$G$1251,MATCH(TRIM($U605),DropDowns!$F$4:$F$1251,0)),INDEX(DropDowns!$G$4:$G$1251,MATCH(TRIM($U605)&amp;", MS",DropDowns!$F$4:$F$1251,0))))</f>
        <v>Washington</v>
      </c>
      <c r="AM605" s="48" t="str">
        <f>IF(INDEX('AAYME 2021_List'!$A$3:$A$311,MATCH($A605,'AAYME 2021_List'!$A$3:$A$311,0))=$A605,INDEX('AAYME 2021_List'!$AC$3:$AC$311,MATCH($A605,'AAYME 2021_List'!$A$3:$A$311,0)),"")</f>
        <v>Washington</v>
      </c>
      <c r="AN605" s="48" t="str">
        <f t="shared" si="88"/>
        <v>MItchell|Reece|43hollyridgeroad@gmail.com|8</v>
      </c>
      <c r="AO605" s="48" t="str">
        <f t="shared" si="89"/>
        <v>MItchell|Reece|8</v>
      </c>
      <c r="AP605" s="48" t="e">
        <f>INDEX(Transcripts_2021!$V$2:$V$324,MATCH($AN605,Transcripts_2021!$V$2:$V$324,0))</f>
        <v>#N/A</v>
      </c>
      <c r="AQ605" s="48" t="str">
        <f>INDEX(Transcripts_2021!$W$2:$W$324,MATCH($AO605,Transcripts_2021!$W$2:$W$324,0))</f>
        <v>Mitchell|Reece|8</v>
      </c>
      <c r="AR605" s="68" t="e">
        <f t="shared" si="90"/>
        <v>#N/A</v>
      </c>
      <c r="AS605" s="68" t="str">
        <f t="shared" si="91"/>
        <v>Yes</v>
      </c>
      <c r="AT605" s="48" t="str">
        <f t="shared" si="94"/>
        <v>0631</v>
      </c>
      <c r="AU605" s="48" t="str">
        <f>INDEX(Transcripts_2021!$AC$2:$AC$324,MATCH($AO605,Transcripts_2021!$W$2:$W$324,0))</f>
        <v>0224</v>
      </c>
      <c r="AV605" s="68" t="str">
        <f t="shared" si="87"/>
        <v>Yes</v>
      </c>
      <c r="AW605" s="68" t="e">
        <f>IF(INDEX(DropDowns!$E$3:$E$336,MATCH("*"&amp;$AF605&amp;"*",$AF$2:$AF$651,0))="","",INDEX(DropDowns!$E$3:$E$336,MATCH("*"&amp;$AF605&amp;"*",$AF$2:$AF$651,0)))</f>
        <v>#VALUE!</v>
      </c>
      <c r="AX605" s="68" t="str">
        <f>IF(INDEX(DropDowns!$E$3:$E$336,MATCH("*"&amp;$AG605&amp;"*",$AG$2:$AG$651,0))="","",INDEX(DropDowns!$E$3:$E$336,MATCH("*"&amp;$AG605&amp;"*",$AG$2:$AG$651,0)))</f>
        <v>Acid</v>
      </c>
      <c r="AY605" s="48" t="str">
        <f t="shared" si="92"/>
        <v>0631-REE-MI-0224</v>
      </c>
      <c r="AZ605" s="48" t="str">
        <f t="shared" si="93"/>
        <v>Mary Reece</v>
      </c>
      <c r="BA605" s="48" t="str">
        <f>$AZ605&amp;COUNTIF($AZ605:$AZ$651,$AZ605)</f>
        <v>Mary Reece1</v>
      </c>
      <c r="BB605" s="68" t="str">
        <f>IF(INDEX('AAYME 2021_List'!$B$3:$B$311,MATCH($A605,'AAYME 2021_List'!$A$3:$A$311,0))="Yes","Yes","No")</f>
        <v>Yes</v>
      </c>
      <c r="BC605" s="48" t="str">
        <f>IF(INDEX('AAYME 2021_List'!$A$3:$A$311,MATCH($A605,'AAYME 2021_List'!$A$3:$A$311,0))=$A605,INDEX('AAYME 2021_List'!$C$3:$C$311,MATCH($A605,'AAYME 2021_List'!$A$3:$A$311,0)),"")</f>
        <v>06-Finalist</v>
      </c>
    </row>
    <row r="606" spans="1:55" x14ac:dyDescent="0.3">
      <c r="A606" s="146" t="str">
        <f>$AT606&amp;"-"&amp;UPPER(LEFT($D606,3))&amp;"-"&amp;UPPER(LEFT($C606,2))&amp;"-"&amp;$AU606</f>
        <v>0632-BUT-KA-0206</v>
      </c>
      <c r="B606" s="8">
        <v>632</v>
      </c>
      <c r="C606" s="8" t="s">
        <v>6167</v>
      </c>
      <c r="D606" s="8" t="s">
        <v>7325</v>
      </c>
      <c r="E606" s="8" t="s">
        <v>335</v>
      </c>
      <c r="F606" s="8" t="s">
        <v>169</v>
      </c>
      <c r="H606" s="8">
        <v>6628203307</v>
      </c>
      <c r="I606" s="8" t="s">
        <v>401</v>
      </c>
      <c r="J606" s="8" t="s">
        <v>6647</v>
      </c>
      <c r="K606" s="8" t="s">
        <v>7326</v>
      </c>
      <c r="L606" s="8" t="s">
        <v>7327</v>
      </c>
      <c r="M606" s="8" t="s">
        <v>629</v>
      </c>
      <c r="N606" s="8" t="s">
        <v>7328</v>
      </c>
      <c r="O606" s="8">
        <v>6626163215</v>
      </c>
      <c r="P606" s="8" t="s">
        <v>2112</v>
      </c>
      <c r="Q606" s="8" t="s">
        <v>394</v>
      </c>
      <c r="R606" s="8" t="s">
        <v>7329</v>
      </c>
      <c r="T606" s="8" t="s">
        <v>781</v>
      </c>
      <c r="U606" s="8" t="s">
        <v>781</v>
      </c>
      <c r="V606" s="8" t="s">
        <v>488</v>
      </c>
      <c r="W606" s="8">
        <v>38703</v>
      </c>
      <c r="X606" s="8" t="s">
        <v>348</v>
      </c>
      <c r="Y606" s="8" t="s">
        <v>2139</v>
      </c>
      <c r="Z606" s="8" t="s">
        <v>2114</v>
      </c>
      <c r="AB606" s="8" t="s">
        <v>2115</v>
      </c>
      <c r="AE606" s="8" t="s">
        <v>49</v>
      </c>
      <c r="AF606" s="8" t="s">
        <v>7330</v>
      </c>
      <c r="AI606" s="8" t="s">
        <v>2165</v>
      </c>
      <c r="AJ606" s="8" t="s">
        <v>7331</v>
      </c>
      <c r="AL606" s="48" t="str">
        <f>IF($U606="","",IF(RIGHT($U606,4)=", MS",INDEX(DropDowns!$G$4:$G$1251,MATCH(TRIM($U606),DropDowns!$F$4:$F$1251,0)),INDEX(DropDowns!$G$4:$G$1251,MATCH(TRIM($U606)&amp;", MS",DropDowns!$F$4:$F$1251,0))))</f>
        <v>Washington</v>
      </c>
      <c r="AM606" s="48" t="str">
        <f>IF(INDEX('AAYME 2021_List'!$A$3:$A$311,MATCH($A606,'AAYME 2021_List'!$A$3:$A$311,0))=$A606,INDEX('AAYME 2021_List'!$AC$3:$AC$311,MATCH($A606,'AAYME 2021_List'!$A$3:$A$311,0)),"")</f>
        <v>Washington</v>
      </c>
      <c r="AN606" s="48" t="str">
        <f t="shared" si="88"/>
        <v>Kaiden|Butts||8</v>
      </c>
      <c r="AO606" s="48" t="str">
        <f t="shared" si="89"/>
        <v>Kaiden|Butts|8</v>
      </c>
      <c r="AP606" s="48" t="str">
        <f>INDEX(Transcripts_2021!$V$2:$V$324,MATCH($AN606,Transcripts_2021!$V$2:$V$324,0))</f>
        <v>Kaiden|Butts||8</v>
      </c>
      <c r="AQ606" s="48" t="str">
        <f>INDEX(Transcripts_2021!$W$2:$W$324,MATCH($AO606,Transcripts_2021!$W$2:$W$324,0))</f>
        <v>Kaiden|Butts|8</v>
      </c>
      <c r="AR606" s="68" t="str">
        <f t="shared" si="90"/>
        <v>Yes</v>
      </c>
      <c r="AS606" s="68" t="str">
        <f t="shared" si="91"/>
        <v>Yes</v>
      </c>
      <c r="AT606" s="48" t="str">
        <f t="shared" si="94"/>
        <v>0632</v>
      </c>
      <c r="AU606" s="48" t="str">
        <f>INDEX(Transcripts_2021!$AC$2:$AC$324,MATCH($AO606,Transcripts_2021!$W$2:$W$324,0))</f>
        <v>0206</v>
      </c>
      <c r="AV606" s="68" t="str">
        <f t="shared" si="87"/>
        <v>Yes</v>
      </c>
      <c r="AW606" s="68" t="e">
        <f>IF(INDEX(DropDowns!$E$3:$E$336,MATCH("*"&amp;$AF606&amp;"*",$AF$2:$AF$651,0))="","",INDEX(DropDowns!$E$3:$E$336,MATCH("*"&amp;$AF606&amp;"*",$AF$2:$AF$651,0)))</f>
        <v>#REF!</v>
      </c>
      <c r="AX606" s="68" t="str">
        <f>IF(INDEX(DropDowns!$E$3:$E$336,MATCH("*"&amp;$AG606&amp;"*",$AG$2:$AG$651,0))="","",INDEX(DropDowns!$E$3:$E$336,MATCH("*"&amp;$AG606&amp;"*",$AG$2:$AG$651,0)))</f>
        <v>Acid</v>
      </c>
      <c r="AY606" s="48" t="str">
        <f t="shared" si="92"/>
        <v>0632-BUT-KA-0206</v>
      </c>
      <c r="AZ606" s="48" t="str">
        <f t="shared" si="93"/>
        <v>Kaisha Walker</v>
      </c>
      <c r="BA606" s="48" t="str">
        <f>$AZ606&amp;COUNTIF($AZ606:$AZ$651,$AZ606)</f>
        <v>Kaisha Walker1</v>
      </c>
      <c r="BB606" s="68" t="str">
        <f>IF(INDEX('AAYME 2021_List'!$B$3:$B$311,MATCH($A606,'AAYME 2021_List'!$A$3:$A$311,0))="Yes","Yes","No")</f>
        <v>Yes</v>
      </c>
      <c r="BC606" s="48" t="str">
        <f>IF(INDEX('AAYME 2021_List'!$A$3:$A$311,MATCH($A606,'AAYME 2021_List'!$A$3:$A$311,0))=$A606,INDEX('AAYME 2021_List'!$C$3:$C$311,MATCH($A606,'AAYME 2021_List'!$A$3:$A$311,0)),"")</f>
        <v>07-Alternate</v>
      </c>
    </row>
    <row r="607" spans="1:55" x14ac:dyDescent="0.3">
      <c r="A607" s="48" t="str">
        <f>$AT607&amp;"-"&amp;UPPER(LEFT($D607,3))&amp;"-"&amp;UPPER(LEFT($C607,2))&amp;"-"&amp;$AU607</f>
        <v>0633-STA-AR-0231</v>
      </c>
      <c r="B607" s="8">
        <v>633</v>
      </c>
      <c r="C607" s="8" t="s">
        <v>7332</v>
      </c>
      <c r="D607" s="8" t="s">
        <v>7333</v>
      </c>
      <c r="E607" s="8" t="s">
        <v>335</v>
      </c>
      <c r="F607" s="8" t="s">
        <v>170</v>
      </c>
      <c r="G607" s="8" t="s">
        <v>7334</v>
      </c>
      <c r="H607" s="8">
        <v>6622074496</v>
      </c>
      <c r="I607" s="8" t="s">
        <v>401</v>
      </c>
      <c r="J607" s="8" t="s">
        <v>7335</v>
      </c>
      <c r="K607" s="8" t="s">
        <v>779</v>
      </c>
      <c r="L607" s="8" t="s">
        <v>7336</v>
      </c>
      <c r="M607" s="8" t="s">
        <v>249</v>
      </c>
      <c r="N607" s="8" t="s">
        <v>7337</v>
      </c>
      <c r="O607" s="8">
        <v>6622076648</v>
      </c>
      <c r="P607" s="8" t="s">
        <v>2159</v>
      </c>
      <c r="Q607" s="8" t="s">
        <v>43</v>
      </c>
      <c r="R607" s="8" t="s">
        <v>7338</v>
      </c>
      <c r="T607" s="8" t="s">
        <v>781</v>
      </c>
      <c r="U607" s="8" t="s">
        <v>781</v>
      </c>
      <c r="V607" s="8" t="s">
        <v>488</v>
      </c>
      <c r="W607" s="8">
        <v>38703</v>
      </c>
      <c r="X607" s="8" t="s">
        <v>348</v>
      </c>
      <c r="Y607" s="8" t="s">
        <v>260</v>
      </c>
      <c r="Z607" s="8" t="s">
        <v>2114</v>
      </c>
      <c r="AB607" s="8" t="s">
        <v>2115</v>
      </c>
      <c r="AE607" s="8" t="s">
        <v>48</v>
      </c>
      <c r="AF607" s="8" t="s">
        <v>7339</v>
      </c>
      <c r="AG607" s="8" t="s">
        <v>7340</v>
      </c>
      <c r="AH607" s="8" t="s">
        <v>7341</v>
      </c>
      <c r="AI607" s="8" t="s">
        <v>2165</v>
      </c>
      <c r="AJ607" s="8" t="s">
        <v>7342</v>
      </c>
      <c r="AK607" s="8" t="s">
        <v>7343</v>
      </c>
      <c r="AL607" s="48" t="str">
        <f>IF($U607="","",IF(RIGHT($U607,4)=", MS",INDEX(DropDowns!$G$4:$G$1251,MATCH(TRIM($U607),DropDowns!$F$4:$F$1251,0)),INDEX(DropDowns!$G$4:$G$1251,MATCH(TRIM($U607)&amp;", MS",DropDowns!$F$4:$F$1251,0))))</f>
        <v>Washington</v>
      </c>
      <c r="AM607" s="48" t="str">
        <f>IF(INDEX('AAYME 2021_List'!$A$3:$A$311,MATCH($A607,'AAYME 2021_List'!$A$3:$A$311,0))=$A607,INDEX('AAYME 2021_List'!$AC$3:$AC$311,MATCH($A607,'AAYME 2021_List'!$A$3:$A$311,0)),"")</f>
        <v>Washington</v>
      </c>
      <c r="AN607" s="48" t="str">
        <f t="shared" si="88"/>
        <v>Arianna|Stanford|arianna.stanford@gvillepublicschooldistrict.com|8</v>
      </c>
      <c r="AO607" s="48" t="str">
        <f t="shared" si="89"/>
        <v>Arianna|Stanford|8</v>
      </c>
      <c r="AP607" s="48" t="e">
        <f>INDEX(Transcripts_2021!$V$2:$V$324,MATCH($AN607,Transcripts_2021!$V$2:$V$324,0))</f>
        <v>#N/A</v>
      </c>
      <c r="AQ607" s="48" t="str">
        <f>INDEX(Transcripts_2021!$W$2:$W$324,MATCH($AO607,Transcripts_2021!$W$2:$W$324,0))</f>
        <v>Arianna|Stanford|8</v>
      </c>
      <c r="AR607" s="68" t="e">
        <f t="shared" si="90"/>
        <v>#N/A</v>
      </c>
      <c r="AS607" s="68" t="str">
        <f t="shared" si="91"/>
        <v>Yes</v>
      </c>
      <c r="AT607" s="48" t="str">
        <f t="shared" si="94"/>
        <v>0633</v>
      </c>
      <c r="AU607" s="48" t="str">
        <f>INDEX(Transcripts_2021!$AC$2:$AC$324,MATCH($AO607,Transcripts_2021!$W$2:$W$324,0))</f>
        <v>0231</v>
      </c>
      <c r="AV607" s="68" t="str">
        <f t="shared" si="87"/>
        <v>Yes</v>
      </c>
      <c r="AW607" s="68" t="e">
        <f>IF(INDEX(DropDowns!$E$3:$E$336,MATCH("*"&amp;$AF607&amp;"*",$AF$2:$AF$651,0))="","",INDEX(DropDowns!$E$3:$E$336,MATCH("*"&amp;$AF607&amp;"*",$AF$2:$AF$651,0)))</f>
        <v>#VALUE!</v>
      </c>
      <c r="AX607" s="68" t="e">
        <f>IF(INDEX(DropDowns!$E$3:$E$336,MATCH("*"&amp;$AG607&amp;"*",$AG$2:$AG$651,0))="","",INDEX(DropDowns!$E$3:$E$336,MATCH("*"&amp;$AG607&amp;"*",$AG$2:$AG$651,0)))</f>
        <v>#REF!</v>
      </c>
      <c r="AY607" s="48" t="str">
        <f t="shared" si="92"/>
        <v>0633-STA-AR-0231</v>
      </c>
      <c r="AZ607" s="48" t="str">
        <f t="shared" si="93"/>
        <v>Latoya Smith</v>
      </c>
      <c r="BA607" s="48" t="str">
        <f>$AZ607&amp;COUNTIF($AZ607:$AZ$651,$AZ607)</f>
        <v>Latoya Smith1</v>
      </c>
      <c r="BB607" s="68" t="str">
        <f>IF(INDEX('AAYME 2021_List'!$B$3:$B$311,MATCH($A607,'AAYME 2021_List'!$A$3:$A$311,0))="Yes","Yes","No")</f>
        <v>Yes</v>
      </c>
      <c r="BC607" s="48" t="str">
        <f>IF(INDEX('AAYME 2021_List'!$A$3:$A$311,MATCH($A607,'AAYME 2021_List'!$A$3:$A$311,0))=$A607,INDEX('AAYME 2021_List'!$C$3:$C$311,MATCH($A607,'AAYME 2021_List'!$A$3:$A$311,0)),"")</f>
        <v>06-Finalist</v>
      </c>
    </row>
    <row r="608" spans="1:55" x14ac:dyDescent="0.3">
      <c r="A608" s="48" t="str">
        <f>$AT608&amp;"-"&amp;UPPER(LEFT($D608,3))&amp;"-"&amp;UPPER(LEFT($C608,2))&amp;"-"&amp;$AU608</f>
        <v>0634-WIL-PE-0217</v>
      </c>
      <c r="B608" s="8">
        <v>634</v>
      </c>
      <c r="C608" s="8" t="s">
        <v>7344</v>
      </c>
      <c r="D608" s="8" t="s">
        <v>4352</v>
      </c>
      <c r="E608" s="8" t="s">
        <v>335</v>
      </c>
      <c r="F608" s="8" t="s">
        <v>170</v>
      </c>
      <c r="H608" s="8">
        <v>6015598216</v>
      </c>
      <c r="I608" s="8" t="s">
        <v>340</v>
      </c>
      <c r="J608" s="8" t="s">
        <v>6319</v>
      </c>
      <c r="L608" s="8" t="s">
        <v>7345</v>
      </c>
      <c r="M608" s="8" t="s">
        <v>4352</v>
      </c>
      <c r="N608" s="8" t="s">
        <v>7346</v>
      </c>
      <c r="O608" s="8">
        <v>6013251090</v>
      </c>
      <c r="P608" s="8" t="s">
        <v>2112</v>
      </c>
      <c r="Q608" s="8" t="s">
        <v>43</v>
      </c>
      <c r="R608" s="8" t="s">
        <v>7347</v>
      </c>
      <c r="T608" s="8" t="s">
        <v>4670</v>
      </c>
      <c r="U608" s="8" t="s">
        <v>4670</v>
      </c>
      <c r="V608" s="8" t="s">
        <v>488</v>
      </c>
      <c r="W608" s="8">
        <v>39272</v>
      </c>
      <c r="X608" s="8" t="s">
        <v>348</v>
      </c>
      <c r="Y608" s="8" t="s">
        <v>4695</v>
      </c>
      <c r="Z608" s="8" t="s">
        <v>2114</v>
      </c>
      <c r="AE608" s="8" t="s">
        <v>49</v>
      </c>
      <c r="AF608" s="8" t="s">
        <v>7348</v>
      </c>
      <c r="AI608" s="8" t="s">
        <v>720</v>
      </c>
      <c r="AL608" s="48" t="str">
        <f>IF($U608="","",IF(RIGHT($U608,4)=", MS",INDEX(DropDowns!$G$4:$G$1251,MATCH(TRIM($U608),DropDowns!$F$4:$F$1251,0)),INDEX(DropDowns!$G$4:$G$1251,MATCH(TRIM($U608)&amp;", MS",DropDowns!$F$4:$F$1251,0))))</f>
        <v>Hinds</v>
      </c>
      <c r="AM608" s="48" t="str">
        <f>IF(INDEX('AAYME 2021_List'!$A$3:$A$311,MATCH($A608,'AAYME 2021_List'!$A$3:$A$311,0))=$A608,INDEX('AAYME 2021_List'!$AC$3:$AC$311,MATCH($A608,'AAYME 2021_List'!$A$3:$A$311,0)),"")</f>
        <v>Rankin</v>
      </c>
      <c r="AN608" s="48" t="str">
        <f t="shared" si="88"/>
        <v>Peyton|Williams||7</v>
      </c>
      <c r="AO608" s="48" t="str">
        <f t="shared" si="89"/>
        <v>Peyton|Williams|7</v>
      </c>
      <c r="AP608" s="48" t="e">
        <f>INDEX(Transcripts_2021!$V$2:$V$324,MATCH($AN608,Transcripts_2021!$V$2:$V$324,0))</f>
        <v>#N/A</v>
      </c>
      <c r="AQ608" s="48" t="str">
        <f>INDEX(Transcripts_2021!$W$2:$W$324,MATCH($AO608,Transcripts_2021!$W$2:$W$324,0))</f>
        <v>Peyton|Williams|7</v>
      </c>
      <c r="AR608" s="68" t="e">
        <f t="shared" si="90"/>
        <v>#N/A</v>
      </c>
      <c r="AS608" s="68" t="str">
        <f t="shared" si="91"/>
        <v>Yes</v>
      </c>
      <c r="AT608" s="48" t="str">
        <f t="shared" si="94"/>
        <v>0634</v>
      </c>
      <c r="AU608" s="48" t="str">
        <f>INDEX(Transcripts_2021!$AC$2:$AC$324,MATCH($AO608,Transcripts_2021!$W$2:$W$324,0))</f>
        <v>0217</v>
      </c>
      <c r="AV608" s="68" t="str">
        <f t="shared" si="87"/>
        <v>Yes</v>
      </c>
      <c r="AW608" s="68" t="e">
        <f>IF(INDEX(DropDowns!$E$3:$E$336,MATCH("*"&amp;$AF608&amp;"*",$AF$2:$AF$651,0))="","",INDEX(DropDowns!$E$3:$E$336,MATCH("*"&amp;$AF608&amp;"*",$AF$2:$AF$651,0)))</f>
        <v>#REF!</v>
      </c>
      <c r="AX608" s="68" t="str">
        <f>IF(INDEX(DropDowns!$E$3:$E$336,MATCH("*"&amp;$AG608&amp;"*",$AG$2:$AG$651,0))="","",INDEX(DropDowns!$E$3:$E$336,MATCH("*"&amp;$AG608&amp;"*",$AG$2:$AG$651,0)))</f>
        <v>Acid</v>
      </c>
      <c r="AY608" s="48" t="str">
        <f t="shared" si="92"/>
        <v>0634-WIL-PE-0217</v>
      </c>
      <c r="AZ608" s="48" t="str">
        <f t="shared" si="93"/>
        <v>Mia Williams</v>
      </c>
      <c r="BA608" s="48" t="str">
        <f>$AZ608&amp;COUNTIF($AZ608:$AZ$651,$AZ608)</f>
        <v>Mia Williams1</v>
      </c>
      <c r="BB608" s="68" t="str">
        <f>IF(INDEX('AAYME 2021_List'!$B$3:$B$311,MATCH($A608,'AAYME 2021_List'!$A$3:$A$311,0))="Yes","Yes","No")</f>
        <v>No</v>
      </c>
      <c r="BC608" s="48" t="str">
        <f>IF(INDEX('AAYME 2021_List'!$A$3:$A$311,MATCH($A608,'AAYME 2021_List'!$A$3:$A$311,0))=$A608,INDEX('AAYME 2021_List'!$C$3:$C$311,MATCH($A608,'AAYME 2021_List'!$A$3:$A$311,0)),"")</f>
        <v>03-Missing/Invalid transcript info</v>
      </c>
    </row>
    <row r="609" spans="1:55" x14ac:dyDescent="0.3">
      <c r="A609" s="48"/>
      <c r="B609" s="8">
        <v>635</v>
      </c>
      <c r="C609" s="8" t="s">
        <v>7349</v>
      </c>
      <c r="D609" s="8" t="s">
        <v>3989</v>
      </c>
      <c r="E609" s="8" t="s">
        <v>335</v>
      </c>
      <c r="F609" s="8" t="s">
        <v>170</v>
      </c>
      <c r="G609" s="8" t="s">
        <v>7350</v>
      </c>
      <c r="I609" s="8" t="s">
        <v>401</v>
      </c>
      <c r="J609" s="8" t="s">
        <v>7351</v>
      </c>
      <c r="K609" s="8" t="s">
        <v>7352</v>
      </c>
      <c r="L609" s="8" t="s">
        <v>7353</v>
      </c>
      <c r="M609" s="8" t="s">
        <v>3989</v>
      </c>
      <c r="N609" s="8" t="s">
        <v>7354</v>
      </c>
      <c r="O609" s="8">
        <v>6625375561</v>
      </c>
      <c r="P609" s="8" t="s">
        <v>441</v>
      </c>
      <c r="Q609" s="8" t="s">
        <v>441</v>
      </c>
      <c r="R609" s="8" t="s">
        <v>7355</v>
      </c>
      <c r="S609" s="8" t="s">
        <v>7355</v>
      </c>
      <c r="T609" s="8" t="s">
        <v>781</v>
      </c>
      <c r="U609" s="8" t="s">
        <v>781</v>
      </c>
      <c r="V609" s="8" t="s">
        <v>488</v>
      </c>
      <c r="X609" s="8" t="s">
        <v>348</v>
      </c>
      <c r="Y609" s="8">
        <v>38701</v>
      </c>
      <c r="Z609" s="8" t="s">
        <v>2114</v>
      </c>
      <c r="AB609" s="8" t="s">
        <v>2115</v>
      </c>
      <c r="AE609" s="8" t="s">
        <v>50</v>
      </c>
      <c r="AF609" s="8" t="s">
        <v>7356</v>
      </c>
      <c r="AI609" s="8" t="s">
        <v>2165</v>
      </c>
      <c r="AL609" s="48" t="str">
        <f>IF($U609="","",IF(RIGHT($U609,4)=", MS",INDEX(DropDowns!$G$4:$G$1251,MATCH(TRIM($U609),DropDowns!$F$4:$F$1251,0)),INDEX(DropDowns!$G$4:$G$1251,MATCH(TRIM($U609)&amp;", MS",DropDowns!$F$4:$F$1251,0))))</f>
        <v>Washington</v>
      </c>
      <c r="AM609" s="48" t="s">
        <v>2130</v>
      </c>
      <c r="AN609" s="48" t="str">
        <f t="shared" si="88"/>
        <v>Jahara|Daniels|Jahara.Daniels@gvillepublicschooldistrict.comkkk|8</v>
      </c>
      <c r="AO609" s="48" t="str">
        <f t="shared" si="89"/>
        <v>Jahara|Daniels|8</v>
      </c>
      <c r="AP609" s="48" t="e">
        <f>INDEX(Transcripts_2021!$V$2:$V$324,MATCH($AN609,Transcripts_2021!$V$2:$V$324,0))</f>
        <v>#N/A</v>
      </c>
      <c r="AQ609" s="48" t="e">
        <f>INDEX(Transcripts_2021!$W$2:$W$324,MATCH($AO609,Transcripts_2021!$W$2:$W$324,0))</f>
        <v>#N/A</v>
      </c>
      <c r="AR609" s="68" t="e">
        <f t="shared" si="90"/>
        <v>#N/A</v>
      </c>
      <c r="AS609" s="68" t="e">
        <f t="shared" si="91"/>
        <v>#N/A</v>
      </c>
      <c r="AT609" s="48" t="str">
        <f t="shared" si="94"/>
        <v>0635</v>
      </c>
      <c r="AU609" s="48" t="e">
        <f>INDEX(Transcripts_2021!$AC$2:$AC$324,MATCH($AO609,Transcripts_2021!$W$2:$W$324,0))</f>
        <v>#N/A</v>
      </c>
      <c r="AV609" s="68" t="str">
        <f t="shared" si="87"/>
        <v>No</v>
      </c>
      <c r="AW609" s="68" t="e">
        <f>IF(INDEX(DropDowns!$E$3:$E$336,MATCH("*"&amp;$AF609&amp;"*",$AF$2:$AF$651,0))="","",INDEX(DropDowns!$E$3:$E$336,MATCH("*"&amp;$AF609&amp;"*",$AF$2:$AF$651,0)))</f>
        <v>#REF!</v>
      </c>
      <c r="AX609" s="68" t="str">
        <f>IF(INDEX(DropDowns!$E$3:$E$336,MATCH("*"&amp;$AG609&amp;"*",$AG$2:$AG$651,0))="","",INDEX(DropDowns!$E$3:$E$336,MATCH("*"&amp;$AG609&amp;"*",$AG$2:$AG$651,0)))</f>
        <v>Acid</v>
      </c>
      <c r="AY609" s="48" t="e">
        <f t="shared" si="92"/>
        <v>#N/A</v>
      </c>
      <c r="AZ609" s="48" t="str">
        <f t="shared" si="93"/>
        <v>John Daniels</v>
      </c>
      <c r="BA609" s="48" t="str">
        <f>$AZ609&amp;COUNTIF($AZ609:$AZ$651,$AZ609)</f>
        <v>John Daniels1</v>
      </c>
      <c r="BB609" s="68" t="e">
        <f>IF(INDEX('AAYME 2021_List'!$B$3:$B$311,MATCH($A609,'AAYME 2021_List'!$A$3:$A$311,0))="Yes","Yes","No")</f>
        <v>#N/A</v>
      </c>
      <c r="BC609" s="8" t="s">
        <v>2131</v>
      </c>
    </row>
    <row r="610" spans="1:55" x14ac:dyDescent="0.3">
      <c r="A610" s="48" t="str">
        <f>$AT610&amp;"-"&amp;UPPER(LEFT($D610,3))&amp;"-"&amp;UPPER(LEFT($C610,2))&amp;"-"&amp;$AU610</f>
        <v>0636-WHI-DE-0220</v>
      </c>
      <c r="B610" s="8">
        <v>636</v>
      </c>
      <c r="C610" s="8" t="s">
        <v>693</v>
      </c>
      <c r="D610" s="8" t="s">
        <v>2783</v>
      </c>
      <c r="E610" s="8" t="s">
        <v>335</v>
      </c>
      <c r="F610" s="8" t="s">
        <v>170</v>
      </c>
      <c r="G610" s="8" t="s">
        <v>7357</v>
      </c>
      <c r="I610" s="8" t="s">
        <v>401</v>
      </c>
      <c r="J610" s="8" t="s">
        <v>3290</v>
      </c>
      <c r="K610" s="8" t="s">
        <v>979</v>
      </c>
      <c r="L610" s="8" t="s">
        <v>4748</v>
      </c>
      <c r="M610" s="8" t="s">
        <v>2783</v>
      </c>
      <c r="N610" s="8" t="s">
        <v>7098</v>
      </c>
      <c r="O610" s="8">
        <v>6625888539</v>
      </c>
      <c r="P610" s="8" t="s">
        <v>2159</v>
      </c>
      <c r="Q610" s="8" t="s">
        <v>43</v>
      </c>
      <c r="R610" s="8" t="s">
        <v>7358</v>
      </c>
      <c r="T610" s="8" t="s">
        <v>7359</v>
      </c>
      <c r="U610" s="8" t="s">
        <v>7359</v>
      </c>
      <c r="V610" s="8" t="s">
        <v>488</v>
      </c>
      <c r="W610" s="8">
        <v>38732</v>
      </c>
      <c r="X610" s="8" t="s">
        <v>348</v>
      </c>
      <c r="Y610" s="8" t="s">
        <v>190</v>
      </c>
      <c r="AD610" s="8" t="s">
        <v>2252</v>
      </c>
      <c r="AE610" s="8" t="s">
        <v>49</v>
      </c>
      <c r="AF610" s="8" t="s">
        <v>7360</v>
      </c>
      <c r="AG610" s="8" t="s">
        <v>7361</v>
      </c>
      <c r="AI610" s="8" t="s">
        <v>2165</v>
      </c>
      <c r="AJ610" s="8" t="s">
        <v>7362</v>
      </c>
      <c r="AL610" s="48" t="str">
        <f>IF($U610="","",IF(RIGHT($U610,4)=", MS",INDEX(DropDowns!$G$4:$G$1251,MATCH(TRIM($U610),DropDowns!$F$4:$F$1251,0)),INDEX(DropDowns!$G$4:$G$1251,MATCH(TRIM($U610)&amp;", MS",DropDowns!$F$4:$F$1251,0))))</f>
        <v>Bolivar</v>
      </c>
      <c r="AM610" s="48" t="str">
        <f>IF(INDEX('AAYME 2021_List'!$A$3:$A$311,MATCH($A610,'AAYME 2021_List'!$A$3:$A$311,0))=$A610,INDEX('AAYME 2021_List'!$AC$3:$AC$311,MATCH($A610,'AAYME 2021_List'!$A$3:$A$311,0)),"")</f>
        <v>Bolivar</v>
      </c>
      <c r="AN610" s="48" t="str">
        <f t="shared" si="88"/>
        <v>Destiny|White|00123574@clevelandmssd.org|8</v>
      </c>
      <c r="AO610" s="48" t="str">
        <f t="shared" si="89"/>
        <v>Destiny|White|8</v>
      </c>
      <c r="AP610" s="48" t="e">
        <f>INDEX(Transcripts_2021!$V$2:$V$324,MATCH($AN610,Transcripts_2021!$V$2:$V$324,0))</f>
        <v>#N/A</v>
      </c>
      <c r="AQ610" s="48" t="str">
        <f>INDEX(Transcripts_2021!$W$2:$W$324,MATCH($AO610,Transcripts_2021!$W$2:$W$324,0))</f>
        <v>Destiny|White|8</v>
      </c>
      <c r="AR610" s="68" t="e">
        <f t="shared" si="90"/>
        <v>#N/A</v>
      </c>
      <c r="AS610" s="68" t="str">
        <f t="shared" si="91"/>
        <v>Yes</v>
      </c>
      <c r="AT610" s="48" t="str">
        <f t="shared" si="94"/>
        <v>0636</v>
      </c>
      <c r="AU610" s="48" t="str">
        <f>INDEX(Transcripts_2021!$AC$2:$AC$324,MATCH($AO610,Transcripts_2021!$W$2:$W$324,0))</f>
        <v>0220</v>
      </c>
      <c r="AV610" s="68" t="str">
        <f t="shared" si="87"/>
        <v>Yes</v>
      </c>
      <c r="AW610" s="68" t="e">
        <f>IF(INDEX(DropDowns!$E$3:$E$336,MATCH("*"&amp;$AF610&amp;"*",$AF$2:$AF$651,0))="","",INDEX(DropDowns!$E$3:$E$336,MATCH("*"&amp;$AF610&amp;"*",$AF$2:$AF$651,0)))</f>
        <v>#REF!</v>
      </c>
      <c r="AX610" s="68" t="e">
        <f>IF(INDEX(DropDowns!$E$3:$E$336,MATCH("*"&amp;$AG610&amp;"*",$AG$2:$AG$651,0))="","",INDEX(DropDowns!$E$3:$E$336,MATCH("*"&amp;$AG610&amp;"*",$AG$2:$AG$651,0)))</f>
        <v>#REF!</v>
      </c>
      <c r="AY610" s="48" t="str">
        <f t="shared" si="92"/>
        <v>0636-WHI-DE-0220</v>
      </c>
      <c r="AZ610" s="48" t="str">
        <f t="shared" si="93"/>
        <v>Gloria White</v>
      </c>
      <c r="BA610" s="48" t="str">
        <f>$AZ610&amp;COUNTIF($AZ610:$AZ$651,$AZ610)</f>
        <v>Gloria White1</v>
      </c>
      <c r="BB610" s="68" t="str">
        <f>IF(INDEX('AAYME 2021_List'!$B$3:$B$311,MATCH($A610,'AAYME 2021_List'!$A$3:$A$311,0))="Yes","Yes","No")</f>
        <v>No</v>
      </c>
      <c r="BC610" s="48" t="str">
        <f>IF(INDEX('AAYME 2021_List'!$A$3:$A$311,MATCH($A610,'AAYME 2021_List'!$A$3:$A$311,0))=$A610,INDEX('AAYME 2021_List'!$C$3:$C$311,MATCH($A610,'AAYME 2021_List'!$A$3:$A$311,0)),"")</f>
        <v>05-Duplicate submission</v>
      </c>
    </row>
    <row r="611" spans="1:55" x14ac:dyDescent="0.3">
      <c r="A611" s="48" t="str">
        <f>$AT611&amp;"-"&amp;UPPER(LEFT($D611,3))&amp;"-"&amp;UPPER(LEFT($C611,2))&amp;"-"&amp;$AU611</f>
        <v>0637-WAR-MI-0318</v>
      </c>
      <c r="B611" s="8">
        <v>637</v>
      </c>
      <c r="C611" s="8" t="s">
        <v>1704</v>
      </c>
      <c r="D611" s="8" t="s">
        <v>7363</v>
      </c>
      <c r="E611" s="8" t="s">
        <v>335</v>
      </c>
      <c r="F611" s="8" t="s">
        <v>170</v>
      </c>
      <c r="H611" s="8">
        <v>6016516555</v>
      </c>
      <c r="I611" s="8" t="s">
        <v>340</v>
      </c>
      <c r="J611" s="8" t="s">
        <v>1706</v>
      </c>
      <c r="K611" s="8" t="s">
        <v>7364</v>
      </c>
      <c r="L611" s="8" t="s">
        <v>1710</v>
      </c>
      <c r="M611" s="8" t="s">
        <v>1711</v>
      </c>
      <c r="N611" s="8" t="s">
        <v>7365</v>
      </c>
      <c r="O611" s="8">
        <v>6013195852</v>
      </c>
      <c r="P611" s="8" t="s">
        <v>2112</v>
      </c>
      <c r="Q611" s="8" t="s">
        <v>45</v>
      </c>
      <c r="R611" s="8" t="s">
        <v>1708</v>
      </c>
      <c r="T611" s="8" t="s">
        <v>1709</v>
      </c>
      <c r="U611" s="8" t="s">
        <v>1709</v>
      </c>
      <c r="V611" s="8" t="s">
        <v>488</v>
      </c>
      <c r="W611" s="8">
        <v>39440</v>
      </c>
      <c r="X611" s="8" t="s">
        <v>348</v>
      </c>
      <c r="Y611" s="8" t="s">
        <v>5668</v>
      </c>
      <c r="Z611" s="8" t="s">
        <v>2114</v>
      </c>
      <c r="AB611" s="8" t="s">
        <v>2115</v>
      </c>
      <c r="AE611" s="8" t="s">
        <v>50</v>
      </c>
      <c r="AF611" s="8" t="s">
        <v>7366</v>
      </c>
      <c r="AI611" s="8" t="s">
        <v>442</v>
      </c>
      <c r="AL611" s="48" t="str">
        <f>IF($U611="","",IF(RIGHT($U611,4)=", MS",INDEX(DropDowns!$G$4:$G$1251,MATCH(TRIM($U611),DropDowns!$F$4:$F$1251,0)),INDEX(DropDowns!$G$4:$G$1251,MATCH(TRIM($U611)&amp;", MS",DropDowns!$F$4:$F$1251,0))))</f>
        <v>Jones</v>
      </c>
      <c r="AM611" s="48" t="str">
        <f>IF(INDEX('AAYME 2021_List'!$A$3:$A$311,MATCH($A611,'AAYME 2021_List'!$A$3:$A$311,0))=$A611,INDEX('AAYME 2021_List'!$AC$3:$AC$311,MATCH($A611,'AAYME 2021_List'!$A$3:$A$311,0)),"")</f>
        <v>Jones</v>
      </c>
      <c r="AN611" s="48" t="str">
        <f t="shared" si="88"/>
        <v>Miriah|Ward||7</v>
      </c>
      <c r="AO611" s="48" t="str">
        <f t="shared" si="89"/>
        <v>Miriah|Ward|7</v>
      </c>
      <c r="AP611" s="48" t="str">
        <f>INDEX(Transcripts_2021!$V$2:$V$324,MATCH($AN611,Transcripts_2021!$V$2:$V$324,0))</f>
        <v>Miriah|Ward||7</v>
      </c>
      <c r="AQ611" s="48" t="str">
        <f>INDEX(Transcripts_2021!$W$2:$W$324,MATCH($AO611,Transcripts_2021!$W$2:$W$324,0))</f>
        <v>Miriah|Ward|7</v>
      </c>
      <c r="AR611" s="68" t="str">
        <f t="shared" si="90"/>
        <v>Yes</v>
      </c>
      <c r="AS611" s="68" t="str">
        <f t="shared" si="91"/>
        <v>Yes</v>
      </c>
      <c r="AT611" s="48" t="str">
        <f t="shared" si="94"/>
        <v>0637</v>
      </c>
      <c r="AU611" s="48" t="str">
        <f>INDEX(Transcripts_2021!$AC$2:$AC$324,MATCH($AO611,Transcripts_2021!$W$2:$W$324,0))</f>
        <v>0318</v>
      </c>
      <c r="AV611" s="68" t="str">
        <f t="shared" si="87"/>
        <v>Yes</v>
      </c>
      <c r="AW611" s="68" t="e">
        <f>IF(INDEX(DropDowns!$E$3:$E$336,MATCH("*"&amp;$AF611&amp;"*",$AF$2:$AF$651,0))="","",INDEX(DropDowns!$E$3:$E$336,MATCH("*"&amp;$AF611&amp;"*",$AF$2:$AF$651,0)))</f>
        <v>#REF!</v>
      </c>
      <c r="AX611" s="68" t="str">
        <f>IF(INDEX(DropDowns!$E$3:$E$336,MATCH("*"&amp;$AG611&amp;"*",$AG$2:$AG$651,0))="","",INDEX(DropDowns!$E$3:$E$336,MATCH("*"&amp;$AG611&amp;"*",$AG$2:$AG$651,0)))</f>
        <v>Acid</v>
      </c>
      <c r="AY611" s="48" t="str">
        <f t="shared" si="92"/>
        <v>0637-WAR-MI-0318</v>
      </c>
      <c r="AZ611" s="48" t="str">
        <f t="shared" si="93"/>
        <v>Tonya Powe</v>
      </c>
      <c r="BA611" s="48" t="str">
        <f>$AZ611&amp;COUNTIF($AZ611:$AZ$651,$AZ611)</f>
        <v>Tonya Powe1</v>
      </c>
      <c r="BB611" s="68" t="str">
        <f>IF(INDEX('AAYME 2021_List'!$B$3:$B$311,MATCH($A611,'AAYME 2021_List'!$A$3:$A$311,0))="Yes","Yes","No")</f>
        <v>No</v>
      </c>
      <c r="BC611" s="48" t="str">
        <f>IF(INDEX('AAYME 2021_List'!$A$3:$A$311,MATCH($A611,'AAYME 2021_List'!$A$3:$A$311,0))=$A611,INDEX('AAYME 2021_List'!$C$3:$C$311,MATCH($A611,'AAYME 2021_List'!$A$3:$A$311,0)),"")</f>
        <v>99-Not Selected</v>
      </c>
    </row>
    <row r="612" spans="1:55" x14ac:dyDescent="0.3">
      <c r="A612" s="48" t="str">
        <f>$AT612&amp;"-"&amp;UPPER(LEFT($D612,3))&amp;"-"&amp;UPPER(LEFT($C612,2))&amp;"-"&amp;$AU612</f>
        <v>0638-MOR-JA-0263</v>
      </c>
      <c r="B612" s="8">
        <v>638</v>
      </c>
      <c r="C612" s="8" t="s">
        <v>7367</v>
      </c>
      <c r="D612" s="8" t="s">
        <v>503</v>
      </c>
      <c r="E612" s="8" t="s">
        <v>335</v>
      </c>
      <c r="F612" s="8" t="s">
        <v>170</v>
      </c>
      <c r="H612" s="8">
        <v>6019351830</v>
      </c>
      <c r="I612" s="8" t="s">
        <v>401</v>
      </c>
      <c r="J612" s="8" t="s">
        <v>5657</v>
      </c>
      <c r="K612" s="8" t="s">
        <v>5223</v>
      </c>
      <c r="L612" s="8" t="s">
        <v>3222</v>
      </c>
      <c r="M612" s="8" t="s">
        <v>503</v>
      </c>
      <c r="N612" s="8" t="s">
        <v>7368</v>
      </c>
      <c r="O612" s="8">
        <v>6015276103</v>
      </c>
      <c r="P612" s="8" t="s">
        <v>2159</v>
      </c>
      <c r="Q612" s="8" t="s">
        <v>394</v>
      </c>
      <c r="R612" s="8" t="s">
        <v>7369</v>
      </c>
      <c r="T612" s="8" t="s">
        <v>7370</v>
      </c>
      <c r="U612" s="8" t="s">
        <v>7370</v>
      </c>
      <c r="V612" s="8" t="s">
        <v>488</v>
      </c>
      <c r="W612" s="8">
        <v>39347</v>
      </c>
      <c r="X612" s="8" t="s">
        <v>348</v>
      </c>
      <c r="Y612" s="8" t="s">
        <v>215</v>
      </c>
      <c r="Z612" s="8" t="s">
        <v>2114</v>
      </c>
      <c r="AB612" s="8" t="s">
        <v>2115</v>
      </c>
      <c r="AE612" s="8" t="s">
        <v>49</v>
      </c>
      <c r="AF612" s="8" t="s">
        <v>7371</v>
      </c>
      <c r="AG612" s="8" t="s">
        <v>7372</v>
      </c>
      <c r="AI612" s="8" t="s">
        <v>928</v>
      </c>
      <c r="AL612" s="48" t="str">
        <f>IF($U612="","",IF(RIGHT($U612,4)=", MS",INDEX(DropDowns!$G$4:$G$1251,MATCH(TRIM($U612),DropDowns!$F$4:$F$1251,0)),INDEX(DropDowns!$G$4:$G$1251,MATCH(TRIM($U612)&amp;", MS",DropDowns!$F$4:$F$1251,0))))</f>
        <v>Clarke</v>
      </c>
      <c r="AM612" s="48" t="str">
        <f>IF(INDEX('AAYME 2021_List'!$A$3:$A$311,MATCH($A612,'AAYME 2021_List'!$A$3:$A$311,0))=$A612,INDEX('AAYME 2021_List'!$AC$3:$AC$311,MATCH($A612,'AAYME 2021_List'!$A$3:$A$311,0)),"")</f>
        <v>Jasper</v>
      </c>
      <c r="AN612" s="48" t="str">
        <f t="shared" si="88"/>
        <v>Jaida|Morgan||8</v>
      </c>
      <c r="AO612" s="48" t="str">
        <f t="shared" si="89"/>
        <v>Jaida|Morgan|8</v>
      </c>
      <c r="AP612" s="48" t="str">
        <f>INDEX(Transcripts_2021!$V$2:$V$324,MATCH($AN612,Transcripts_2021!$V$2:$V$324,0))</f>
        <v>Jaida|Morgan||8</v>
      </c>
      <c r="AQ612" s="48" t="str">
        <f>INDEX(Transcripts_2021!$W$2:$W$324,MATCH($AO612,Transcripts_2021!$W$2:$W$324,0))</f>
        <v>Jaida|Morgan|8</v>
      </c>
      <c r="AR612" s="68" t="str">
        <f t="shared" si="90"/>
        <v>Yes</v>
      </c>
      <c r="AS612" s="68" t="str">
        <f t="shared" si="91"/>
        <v>Yes</v>
      </c>
      <c r="AT612" s="48" t="str">
        <f t="shared" si="94"/>
        <v>0638</v>
      </c>
      <c r="AU612" s="48" t="str">
        <f>INDEX(Transcripts_2021!$AC$2:$AC$324,MATCH($AO612,Transcripts_2021!$W$2:$W$324,0))</f>
        <v>0263</v>
      </c>
      <c r="AV612" s="68" t="str">
        <f t="shared" si="87"/>
        <v>No</v>
      </c>
      <c r="AW612" s="68" t="e">
        <f>IF(INDEX(DropDowns!$E$3:$E$336,MATCH("*"&amp;$AF612&amp;"*",$AF$2:$AF$651,0))="","",INDEX(DropDowns!$E$3:$E$336,MATCH("*"&amp;$AF612&amp;"*",$AF$2:$AF$651,0)))</f>
        <v>#REF!</v>
      </c>
      <c r="AX612" s="68" t="e">
        <f>IF(INDEX(DropDowns!$E$3:$E$336,MATCH("*"&amp;$AG612&amp;"*",$AG$2:$AG$651,0))="","",INDEX(DropDowns!$E$3:$E$336,MATCH("*"&amp;$AG612&amp;"*",$AG$2:$AG$651,0)))</f>
        <v>#REF!</v>
      </c>
      <c r="AY612" s="48" t="str">
        <f t="shared" si="92"/>
        <v>0638-MOR-JA-0263</v>
      </c>
      <c r="AZ612" s="48" t="str">
        <f t="shared" si="93"/>
        <v>Monica Morgan</v>
      </c>
      <c r="BA612" s="48" t="str">
        <f>$AZ612&amp;COUNTIF($AZ612:$AZ$651,$AZ612)</f>
        <v>Monica Morgan1</v>
      </c>
      <c r="BB612" s="68" t="str">
        <f>IF(INDEX('AAYME 2021_List'!$B$3:$B$311,MATCH($A612,'AAYME 2021_List'!$A$3:$A$311,0))="Yes","Yes","No")</f>
        <v>Yes</v>
      </c>
      <c r="BC612" s="48" t="str">
        <f>IF(INDEX('AAYME 2021_List'!$A$3:$A$311,MATCH($A612,'AAYME 2021_List'!$A$3:$A$311,0))=$A612,INDEX('AAYME 2021_List'!$C$3:$C$311,MATCH($A612,'AAYME 2021_List'!$A$3:$A$311,0)),"")</f>
        <v>06-Finalist</v>
      </c>
    </row>
    <row r="613" spans="1:55" x14ac:dyDescent="0.3">
      <c r="A613" s="48"/>
      <c r="B613" s="8">
        <v>639</v>
      </c>
      <c r="C613" s="8" t="s">
        <v>7373</v>
      </c>
      <c r="D613" s="8" t="s">
        <v>7374</v>
      </c>
      <c r="E613" s="8" t="s">
        <v>335</v>
      </c>
      <c r="F613" s="8" t="s">
        <v>169</v>
      </c>
      <c r="I613" s="8" t="s">
        <v>401</v>
      </c>
      <c r="J613" s="8" t="s">
        <v>7375</v>
      </c>
      <c r="K613" s="8" t="s">
        <v>7376</v>
      </c>
      <c r="L613" s="8" t="s">
        <v>7377</v>
      </c>
      <c r="M613" s="8" t="s">
        <v>1614</v>
      </c>
      <c r="N613" s="8" t="s">
        <v>7378</v>
      </c>
      <c r="O613" s="8">
        <v>6629317482</v>
      </c>
      <c r="P613" s="8" t="s">
        <v>2159</v>
      </c>
      <c r="Q613" s="8" t="s">
        <v>43</v>
      </c>
      <c r="R613" s="8" t="s">
        <v>7379</v>
      </c>
      <c r="T613" s="8" t="s">
        <v>1991</v>
      </c>
      <c r="U613" s="8" t="s">
        <v>1991</v>
      </c>
      <c r="V613" s="8" t="s">
        <v>488</v>
      </c>
      <c r="W613" s="8">
        <v>38701</v>
      </c>
      <c r="X613" s="8" t="s">
        <v>348</v>
      </c>
      <c r="Y613" s="8" t="s">
        <v>260</v>
      </c>
      <c r="AA613" s="8" t="s">
        <v>2200</v>
      </c>
      <c r="AC613" s="8" t="s">
        <v>2201</v>
      </c>
      <c r="AE613" s="8" t="s">
        <v>51</v>
      </c>
      <c r="AF613" s="8" t="s">
        <v>7380</v>
      </c>
      <c r="AI613" s="8" t="s">
        <v>2165</v>
      </c>
      <c r="AJ613" s="8" t="s">
        <v>7381</v>
      </c>
      <c r="AL613" s="48" t="str">
        <f>IF($U613="","",IF(RIGHT($U613,4)=", MS",INDEX(DropDowns!$G$4:$G$1251,MATCH(TRIM($U613),DropDowns!$F$4:$F$1251,0)),INDEX(DropDowns!$G$4:$G$1251,MATCH(TRIM($U613)&amp;", MS",DropDowns!$F$4:$F$1251,0))))</f>
        <v>Washington</v>
      </c>
      <c r="AM613" s="48" t="s">
        <v>2130</v>
      </c>
      <c r="AN613" s="48" t="str">
        <f t="shared" si="88"/>
        <v>Terrance|Mixon||8</v>
      </c>
      <c r="AO613" s="48" t="str">
        <f t="shared" si="89"/>
        <v>Terrance|Mixon|8</v>
      </c>
      <c r="AP613" s="48" t="e">
        <f>INDEX(Transcripts_2021!$V$2:$V$324,MATCH($AN613,Transcripts_2021!$V$2:$V$324,0))</f>
        <v>#N/A</v>
      </c>
      <c r="AQ613" s="48" t="e">
        <f>INDEX(Transcripts_2021!$W$2:$W$324,MATCH($AO613,Transcripts_2021!$W$2:$W$324,0))</f>
        <v>#N/A</v>
      </c>
      <c r="AR613" s="68" t="e">
        <f t="shared" si="90"/>
        <v>#N/A</v>
      </c>
      <c r="AS613" s="68" t="e">
        <f t="shared" si="91"/>
        <v>#N/A</v>
      </c>
      <c r="AT613" s="48" t="str">
        <f t="shared" si="94"/>
        <v>0639</v>
      </c>
      <c r="AU613" s="48" t="e">
        <f>INDEX(Transcripts_2021!$AC$2:$AC$324,MATCH($AO613,Transcripts_2021!$W$2:$W$324,0))</f>
        <v>#N/A</v>
      </c>
      <c r="AV613" s="68" t="str">
        <f t="shared" si="87"/>
        <v>Yes</v>
      </c>
      <c r="AW613" s="68" t="e">
        <f>IF(INDEX(DropDowns!$E$3:$E$336,MATCH("*"&amp;$AF613&amp;"*",$AF$2:$AF$651,0))="","",INDEX(DropDowns!$E$3:$E$336,MATCH("*"&amp;$AF613&amp;"*",$AF$2:$AF$651,0)))</f>
        <v>#REF!</v>
      </c>
      <c r="AX613" s="68" t="str">
        <f>IF(INDEX(DropDowns!$E$3:$E$336,MATCH("*"&amp;$AG613&amp;"*",$AG$2:$AG$651,0))="","",INDEX(DropDowns!$E$3:$E$336,MATCH("*"&amp;$AG613&amp;"*",$AG$2:$AG$651,0)))</f>
        <v>Acid</v>
      </c>
      <c r="AY613" s="48" t="e">
        <f t="shared" si="92"/>
        <v>#N/A</v>
      </c>
      <c r="AZ613" s="48" t="str">
        <f t="shared" si="93"/>
        <v>LaKendra Evans</v>
      </c>
      <c r="BA613" s="48" t="str">
        <f>$AZ613&amp;COUNTIF($AZ613:$AZ$651,$AZ613)</f>
        <v>LaKendra Evans1</v>
      </c>
      <c r="BB613" s="68" t="e">
        <f>IF(INDEX('AAYME 2021_List'!$B$3:$B$311,MATCH($A613,'AAYME 2021_List'!$A$3:$A$311,0))="Yes","Yes","No")</f>
        <v>#N/A</v>
      </c>
      <c r="BC613" s="8" t="s">
        <v>2131</v>
      </c>
    </row>
    <row r="614" spans="1:55" x14ac:dyDescent="0.3">
      <c r="A614" s="48" t="str">
        <f>$AT614&amp;"-"&amp;UPPER(LEFT($D614,3))&amp;"-"&amp;UPPER(LEFT($C614,2))&amp;"-"&amp;$AU614</f>
        <v>0640-SUM-JO-0259</v>
      </c>
      <c r="B614" s="8">
        <v>640</v>
      </c>
      <c r="C614" s="8" t="s">
        <v>2771</v>
      </c>
      <c r="D614" s="8" t="s">
        <v>7382</v>
      </c>
      <c r="E614" s="8" t="s">
        <v>335</v>
      </c>
      <c r="F614" s="8" t="s">
        <v>169</v>
      </c>
      <c r="I614" s="8" t="s">
        <v>340</v>
      </c>
      <c r="J614" s="8" t="s">
        <v>7383</v>
      </c>
      <c r="K614" s="8" t="s">
        <v>7384</v>
      </c>
      <c r="L614" s="8" t="s">
        <v>7385</v>
      </c>
      <c r="M614" s="8" t="s">
        <v>7382</v>
      </c>
      <c r="N614" s="8" t="s">
        <v>7386</v>
      </c>
      <c r="O614" s="8">
        <v>6013811426</v>
      </c>
      <c r="P614" s="8" t="s">
        <v>2159</v>
      </c>
      <c r="Q614" s="8" t="s">
        <v>43</v>
      </c>
      <c r="R614" s="8" t="s">
        <v>7387</v>
      </c>
      <c r="T614" s="8" t="s">
        <v>7388</v>
      </c>
      <c r="U614" s="8" t="s">
        <v>7388</v>
      </c>
      <c r="V614" s="8" t="s">
        <v>488</v>
      </c>
      <c r="W614" s="8">
        <v>39367</v>
      </c>
      <c r="X614" s="8" t="s">
        <v>348</v>
      </c>
      <c r="Y614" s="8" t="s">
        <v>261</v>
      </c>
      <c r="Z614" s="8" t="s">
        <v>2114</v>
      </c>
      <c r="AB614" s="8" t="s">
        <v>2115</v>
      </c>
      <c r="AE614" s="8" t="s">
        <v>49</v>
      </c>
      <c r="AF614" s="8" t="s">
        <v>7389</v>
      </c>
      <c r="AI614" s="8" t="s">
        <v>442</v>
      </c>
      <c r="AL614" s="48" t="str">
        <f>IF($U614="","",IF(RIGHT($U614,4)=", MS",INDEX(DropDowns!$G$4:$G$1251,MATCH(TRIM($U614),DropDowns!$F$4:$F$1251,0)),INDEX(DropDowns!$G$4:$G$1251,MATCH(TRIM($U614)&amp;", MS",DropDowns!$F$4:$F$1251,0))))</f>
        <v>Wayne</v>
      </c>
      <c r="AM614" s="48" t="str">
        <f>IF(INDEX('AAYME 2021_List'!$A$3:$A$311,MATCH($A614,'AAYME 2021_List'!$A$3:$A$311,0))=$A614,INDEX('AAYME 2021_List'!$AC$3:$AC$311,MATCH($A614,'AAYME 2021_List'!$A$3:$A$311,0)),"")</f>
        <v>Wayne</v>
      </c>
      <c r="AN614" s="48" t="str">
        <f t="shared" si="88"/>
        <v>Joshua|Sumrall||7</v>
      </c>
      <c r="AO614" s="48" t="str">
        <f t="shared" si="89"/>
        <v>Joshua|Sumrall|7</v>
      </c>
      <c r="AP614" s="48" t="str">
        <f>INDEX(Transcripts_2021!$V$2:$V$324,MATCH($AN614,Transcripts_2021!$V$2:$V$324,0))</f>
        <v>Joshua|Sumrall||7</v>
      </c>
      <c r="AQ614" s="48" t="str">
        <f>INDEX(Transcripts_2021!$W$2:$W$324,MATCH($AO614,Transcripts_2021!$W$2:$W$324,0))</f>
        <v>Joshua|Sumrall|7</v>
      </c>
      <c r="AR614" s="68" t="str">
        <f t="shared" si="90"/>
        <v>Yes</v>
      </c>
      <c r="AS614" s="68" t="str">
        <f t="shared" si="91"/>
        <v>Yes</v>
      </c>
      <c r="AT614" s="48" t="str">
        <f t="shared" si="94"/>
        <v>0640</v>
      </c>
      <c r="AU614" s="48" t="str">
        <f>INDEX(Transcripts_2021!$AC$2:$AC$324,MATCH($AO614,Transcripts_2021!$W$2:$W$324,0))</f>
        <v>0259</v>
      </c>
      <c r="AV614" s="68" t="str">
        <f t="shared" si="87"/>
        <v>Yes</v>
      </c>
      <c r="AW614" s="68" t="e">
        <f>IF(INDEX(DropDowns!$E$3:$E$336,MATCH("*"&amp;$AF614&amp;"*",$AF$2:$AF$651,0))="","",INDEX(DropDowns!$E$3:$E$336,MATCH("*"&amp;$AF614&amp;"*",$AF$2:$AF$651,0)))</f>
        <v>#REF!</v>
      </c>
      <c r="AX614" s="68" t="str">
        <f>IF(INDEX(DropDowns!$E$3:$E$336,MATCH("*"&amp;$AG614&amp;"*",$AG$2:$AG$651,0))="","",INDEX(DropDowns!$E$3:$E$336,MATCH("*"&amp;$AG614&amp;"*",$AG$2:$AG$651,0)))</f>
        <v>Acid</v>
      </c>
      <c r="AY614" s="48" t="str">
        <f t="shared" si="92"/>
        <v>0640-SUM-JO-0259</v>
      </c>
      <c r="AZ614" s="48" t="str">
        <f t="shared" si="93"/>
        <v>Maltina Sumrall</v>
      </c>
      <c r="BA614" s="48" t="str">
        <f>$AZ614&amp;COUNTIF($AZ614:$AZ$651,$AZ614)</f>
        <v>Maltina Sumrall1</v>
      </c>
      <c r="BB614" s="68" t="str">
        <f>IF(INDEX('AAYME 2021_List'!$B$3:$B$311,MATCH($A614,'AAYME 2021_List'!$A$3:$A$311,0))="Yes","Yes","No")</f>
        <v>No</v>
      </c>
      <c r="BC614" s="48" t="str">
        <f>IF(INDEX('AAYME 2021_List'!$A$3:$A$311,MATCH($A614,'AAYME 2021_List'!$A$3:$A$311,0))=$A614,INDEX('AAYME 2021_List'!$C$3:$C$311,MATCH($A614,'AAYME 2021_List'!$A$3:$A$311,0)),"")</f>
        <v>03-Missing/Invalid transcript info</v>
      </c>
    </row>
    <row r="615" spans="1:55" x14ac:dyDescent="0.3">
      <c r="A615" s="66"/>
      <c r="B615" s="8">
        <v>641</v>
      </c>
      <c r="C615" s="8" t="s">
        <v>7390</v>
      </c>
      <c r="D615" s="8" t="s">
        <v>7391</v>
      </c>
      <c r="E615" s="8" t="s">
        <v>335</v>
      </c>
      <c r="F615" s="8" t="s">
        <v>170</v>
      </c>
      <c r="G615" s="8" t="s">
        <v>7392</v>
      </c>
      <c r="H615" s="8">
        <v>6625823102</v>
      </c>
      <c r="I615" s="8" t="s">
        <v>376</v>
      </c>
      <c r="J615" s="8" t="s">
        <v>7393</v>
      </c>
      <c r="K615" s="8" t="s">
        <v>1395</v>
      </c>
      <c r="L615" s="8" t="s">
        <v>7394</v>
      </c>
      <c r="M615" s="8" t="s">
        <v>7391</v>
      </c>
      <c r="N615" s="8" t="s">
        <v>7395</v>
      </c>
      <c r="O615" s="8">
        <v>6627395330</v>
      </c>
      <c r="P615" s="8" t="s">
        <v>2112</v>
      </c>
      <c r="Q615" s="8" t="s">
        <v>43</v>
      </c>
      <c r="R615" s="8" t="s">
        <v>7396</v>
      </c>
      <c r="T615" s="8" t="s">
        <v>7397</v>
      </c>
      <c r="U615" s="8" t="s">
        <v>7397</v>
      </c>
      <c r="V615" s="8" t="s">
        <v>488</v>
      </c>
      <c r="W615" s="8">
        <v>39146</v>
      </c>
      <c r="X615" s="8" t="s">
        <v>348</v>
      </c>
      <c r="Y615" s="8" t="s">
        <v>210</v>
      </c>
      <c r="Z615" s="8" t="s">
        <v>2114</v>
      </c>
      <c r="AB615" s="8" t="s">
        <v>2115</v>
      </c>
      <c r="AE615" s="8" t="s">
        <v>48</v>
      </c>
      <c r="AF615" s="8" t="s">
        <v>7398</v>
      </c>
      <c r="AG615" s="8" t="s">
        <v>7399</v>
      </c>
      <c r="AH615" s="8" t="s">
        <v>7400</v>
      </c>
      <c r="AI615" s="8" t="s">
        <v>2165</v>
      </c>
      <c r="AJ615" s="8" t="s">
        <v>7401</v>
      </c>
      <c r="AL615" s="48" t="str">
        <f>IF($U615="","",IF(RIGHT($U615,4)=", MS",INDEX(DropDowns!$G$4:$G$1251,MATCH(TRIM($U615),DropDowns!$F$4:$F$1251,0)),INDEX(DropDowns!$G$4:$G$1251,MATCH(TRIM($U615)&amp;", MS",DropDowns!$F$4:$F$1251,0))))</f>
        <v>Holmes</v>
      </c>
      <c r="AM615" s="48" t="s">
        <v>2130</v>
      </c>
      <c r="AN615" s="48" t="str">
        <f t="shared" si="88"/>
        <v>Camiyah|Epps|berrycamiyah@gmail.com|9</v>
      </c>
      <c r="AO615" s="48" t="str">
        <f t="shared" si="89"/>
        <v>Camiyah|Epps|9</v>
      </c>
      <c r="AP615" s="48" t="e">
        <f>INDEX(Transcripts_2021!$V$2:$V$324,MATCH($AN615,Transcripts_2021!$V$2:$V$324,0))</f>
        <v>#N/A</v>
      </c>
      <c r="AQ615" s="48" t="e">
        <f>INDEX(Transcripts_2021!$W$2:$W$324,MATCH($AO615,Transcripts_2021!$W$2:$W$324,0))</f>
        <v>#N/A</v>
      </c>
      <c r="AR615" s="68" t="e">
        <f t="shared" si="90"/>
        <v>#N/A</v>
      </c>
      <c r="AS615" s="68" t="e">
        <f t="shared" si="91"/>
        <v>#N/A</v>
      </c>
      <c r="AT615" s="48" t="str">
        <f t="shared" si="94"/>
        <v>0641</v>
      </c>
      <c r="AU615" s="48" t="e">
        <f>INDEX(Transcripts_2021!$AC$2:$AC$324,MATCH($AO615,Transcripts_2021!$W$2:$W$324,0))</f>
        <v>#N/A</v>
      </c>
      <c r="AV615" s="68" t="str">
        <f t="shared" si="87"/>
        <v>Yes</v>
      </c>
      <c r="AW615" s="68" t="e">
        <f>IF(INDEX(DropDowns!$E$3:$E$336,MATCH("*"&amp;$AF615&amp;"*",$AF$2:$AF$651,0))="","",INDEX(DropDowns!$E$3:$E$336,MATCH("*"&amp;$AF615&amp;"*",$AF$2:$AF$651,0)))</f>
        <v>#REF!</v>
      </c>
      <c r="AX615" s="68" t="e">
        <f>IF(INDEX(DropDowns!$E$3:$E$336,MATCH("*"&amp;$AG615&amp;"*",$AG$2:$AG$651,0))="","",INDEX(DropDowns!$E$3:$E$336,MATCH("*"&amp;$AG615&amp;"*",$AG$2:$AG$651,0)))</f>
        <v>#REF!</v>
      </c>
      <c r="AY615" s="48" t="e">
        <f t="shared" si="92"/>
        <v>#N/A</v>
      </c>
      <c r="AZ615" s="48" t="str">
        <f t="shared" si="93"/>
        <v>Alexandra Epps</v>
      </c>
      <c r="BA615" s="48" t="str">
        <f>$AZ615&amp;COUNTIF($AZ615:$AZ$651,$AZ615)</f>
        <v>Alexandra Epps2</v>
      </c>
      <c r="BB615" s="68" t="e">
        <f>IF(INDEX('AAYME 2021_List'!$B$3:$B$311,MATCH($A615,'AAYME 2021_List'!$A$3:$A$311,0))="Yes","Yes","No")</f>
        <v>#N/A</v>
      </c>
      <c r="BC615" s="8" t="s">
        <v>2131</v>
      </c>
    </row>
    <row r="616" spans="1:55" x14ac:dyDescent="0.3">
      <c r="A616" s="48" t="str">
        <f>$AT616&amp;"-"&amp;UPPER(LEFT($D616,3))&amp;"-"&amp;UPPER(LEFT($C616,2))&amp;"-"&amp;$AU616</f>
        <v>0642-BER-CA-0252</v>
      </c>
      <c r="B616" s="8">
        <v>642</v>
      </c>
      <c r="C616" s="8" t="s">
        <v>7402</v>
      </c>
      <c r="D616" s="8" t="s">
        <v>3903</v>
      </c>
      <c r="E616" s="8" t="s">
        <v>335</v>
      </c>
      <c r="F616" s="8" t="s">
        <v>170</v>
      </c>
      <c r="G616" s="8" t="s">
        <v>7392</v>
      </c>
      <c r="H616" s="8">
        <v>6625823102</v>
      </c>
      <c r="I616" s="8" t="s">
        <v>376</v>
      </c>
      <c r="J616" s="8" t="s">
        <v>7393</v>
      </c>
      <c r="K616" s="8" t="s">
        <v>1395</v>
      </c>
      <c r="L616" s="8" t="s">
        <v>7394</v>
      </c>
      <c r="M616" s="8" t="s">
        <v>7391</v>
      </c>
      <c r="N616" s="8" t="s">
        <v>7395</v>
      </c>
      <c r="O616" s="8">
        <v>6627395330</v>
      </c>
      <c r="P616" s="8" t="s">
        <v>2112</v>
      </c>
      <c r="Q616" s="8" t="s">
        <v>43</v>
      </c>
      <c r="R616" s="8" t="s">
        <v>7396</v>
      </c>
      <c r="T616" s="8" t="s">
        <v>1336</v>
      </c>
      <c r="U616" s="8" t="s">
        <v>1336</v>
      </c>
      <c r="V616" s="8" t="s">
        <v>488</v>
      </c>
      <c r="W616" s="8">
        <v>39146</v>
      </c>
      <c r="X616" s="8" t="s">
        <v>348</v>
      </c>
      <c r="Y616" s="8" t="s">
        <v>210</v>
      </c>
      <c r="Z616" s="8" t="s">
        <v>2114</v>
      </c>
      <c r="AB616" s="8" t="s">
        <v>2115</v>
      </c>
      <c r="AE616" s="8" t="s">
        <v>48</v>
      </c>
      <c r="AF616" s="8" t="s">
        <v>7403</v>
      </c>
      <c r="AG616" s="8" t="s">
        <v>7404</v>
      </c>
      <c r="AH616" s="8" t="s">
        <v>7405</v>
      </c>
      <c r="AI616" s="8" t="s">
        <v>2165</v>
      </c>
      <c r="AJ616" s="8" t="s">
        <v>7401</v>
      </c>
      <c r="AL616" s="48" t="str">
        <f>IF($U616="","",IF(RIGHT($U616,4)=", MS",INDEX(DropDowns!$G$4:$G$1251,MATCH(TRIM($U616),DropDowns!$F$4:$F$1251,0)),INDEX(DropDowns!$G$4:$G$1251,MATCH(TRIM($U616)&amp;", MS",DropDowns!$F$4:$F$1251,0))))</f>
        <v>Holmes</v>
      </c>
      <c r="AM616" s="48" t="str">
        <f>IF(INDEX('AAYME 2021_List'!$A$3:$A$311,MATCH($A616,'AAYME 2021_List'!$A$3:$A$311,0))=$A616,INDEX('AAYME 2021_List'!$AC$3:$AC$311,MATCH($A616,'AAYME 2021_List'!$A$3:$A$311,0)),"")</f>
        <v>Holmes</v>
      </c>
      <c r="AN616" s="48" t="str">
        <f t="shared" si="88"/>
        <v>Camiyah|Berry|berrycamiyah@gmail.com|9</v>
      </c>
      <c r="AO616" s="48" t="str">
        <f t="shared" si="89"/>
        <v>Camiyah|Berry|9</v>
      </c>
      <c r="AP616" s="48" t="str">
        <f>INDEX(Transcripts_2021!$V$2:$V$324,MATCH($AN616,Transcripts_2021!$V$2:$V$324,0))</f>
        <v>Camiyah|Berry|berrycamiyah@gmail.com|9</v>
      </c>
      <c r="AQ616" s="48" t="str">
        <f>INDEX(Transcripts_2021!$W$2:$W$324,MATCH($AO616,Transcripts_2021!$W$2:$W$324,0))</f>
        <v>Camiyah|Berry|9</v>
      </c>
      <c r="AR616" s="68" t="str">
        <f t="shared" si="90"/>
        <v>Yes</v>
      </c>
      <c r="AS616" s="68" t="str">
        <f t="shared" si="91"/>
        <v>Yes</v>
      </c>
      <c r="AT616" s="48" t="str">
        <f t="shared" si="94"/>
        <v>0642</v>
      </c>
      <c r="AU616" s="48" t="str">
        <f>INDEX(Transcripts_2021!$AC$2:$AC$324,MATCH($AO616,Transcripts_2021!$W$2:$W$324,0))</f>
        <v>0252</v>
      </c>
      <c r="AV616" s="68" t="str">
        <f t="shared" si="87"/>
        <v>Yes</v>
      </c>
      <c r="AW616" s="68" t="e">
        <f>IF(INDEX(DropDowns!$E$3:$E$336,MATCH("*"&amp;$AF616&amp;"*",$AF$2:$AF$651,0))="","",INDEX(DropDowns!$E$3:$E$336,MATCH("*"&amp;$AF616&amp;"*",$AF$2:$AF$651,0)))</f>
        <v>#REF!</v>
      </c>
      <c r="AX616" s="68" t="e">
        <f>IF(INDEX(DropDowns!$E$3:$E$336,MATCH("*"&amp;$AG616&amp;"*",$AG$2:$AG$651,0))="","",INDEX(DropDowns!$E$3:$E$336,MATCH("*"&amp;$AG616&amp;"*",$AG$2:$AG$651,0)))</f>
        <v>#REF!</v>
      </c>
      <c r="AY616" s="48" t="str">
        <f t="shared" si="92"/>
        <v>0642-BER-CA-0252</v>
      </c>
      <c r="AZ616" s="48" t="str">
        <f t="shared" si="93"/>
        <v>Alexandra Epps</v>
      </c>
      <c r="BA616" s="48" t="str">
        <f>$AZ616&amp;COUNTIF($AZ616:$AZ$651,$AZ616)</f>
        <v>Alexandra Epps1</v>
      </c>
      <c r="BB616" s="68" t="str">
        <f>IF(INDEX('AAYME 2021_List'!$B$3:$B$311,MATCH($A616,'AAYME 2021_List'!$A$3:$A$311,0))="Yes","Yes","No")</f>
        <v>No</v>
      </c>
      <c r="BC616" s="48" t="str">
        <f>IF(INDEX('AAYME 2021_List'!$A$3:$A$311,MATCH($A616,'AAYME 2021_List'!$A$3:$A$311,0))=$A616,INDEX('AAYME 2021_List'!$C$3:$C$311,MATCH($A616,'AAYME 2021_List'!$A$3:$A$311,0)),"")</f>
        <v>03-Missing/Invalid transcript info</v>
      </c>
    </row>
    <row r="617" spans="1:55" x14ac:dyDescent="0.3">
      <c r="A617" s="66"/>
      <c r="B617" s="8">
        <v>643</v>
      </c>
      <c r="C617" s="8" t="s">
        <v>7406</v>
      </c>
      <c r="D617" s="8" t="s">
        <v>884</v>
      </c>
      <c r="E617" s="8" t="s">
        <v>335</v>
      </c>
      <c r="F617" s="8" t="s">
        <v>170</v>
      </c>
      <c r="G617" s="8" t="s">
        <v>7407</v>
      </c>
      <c r="H617" s="8">
        <v>6623125959</v>
      </c>
      <c r="I617" s="8" t="s">
        <v>376</v>
      </c>
      <c r="J617" s="8" t="s">
        <v>7408</v>
      </c>
      <c r="K617" s="8" t="s">
        <v>7409</v>
      </c>
      <c r="L617" s="8" t="s">
        <v>7410</v>
      </c>
      <c r="M617" s="8" t="s">
        <v>884</v>
      </c>
      <c r="N617" s="8" t="s">
        <v>7407</v>
      </c>
      <c r="O617" s="8">
        <v>6018267040</v>
      </c>
      <c r="P617" s="8" t="s">
        <v>2112</v>
      </c>
      <c r="Q617" s="8" t="s">
        <v>45</v>
      </c>
      <c r="R617" s="8" t="s">
        <v>7411</v>
      </c>
      <c r="T617" s="8" t="s">
        <v>229</v>
      </c>
      <c r="U617" s="8" t="s">
        <v>229</v>
      </c>
      <c r="V617" s="8" t="s">
        <v>488</v>
      </c>
      <c r="W617" s="8">
        <v>39110</v>
      </c>
      <c r="X617" s="8" t="s">
        <v>348</v>
      </c>
      <c r="Y617" s="8" t="s">
        <v>7412</v>
      </c>
      <c r="Z617" s="8" t="s">
        <v>2114</v>
      </c>
      <c r="AE617" s="8" t="s">
        <v>48</v>
      </c>
      <c r="AF617" s="8" t="s">
        <v>7413</v>
      </c>
      <c r="AG617" s="8" t="s">
        <v>7414</v>
      </c>
      <c r="AI617" s="8" t="s">
        <v>442</v>
      </c>
      <c r="AK617" s="8" t="s">
        <v>519</v>
      </c>
      <c r="AL617" s="48" t="str">
        <f>IF($U617="","",IF(RIGHT($U617,4)=", MS",INDEX(DropDowns!$G$4:$G$1251,MATCH(TRIM($U617),DropDowns!$F$4:$F$1251,0)),INDEX(DropDowns!$G$4:$G$1251,MATCH(TRIM($U617)&amp;", MS",DropDowns!$F$4:$F$1251,0))))</f>
        <v>Madison</v>
      </c>
      <c r="AM617" s="48" t="s">
        <v>2130</v>
      </c>
      <c r="AN617" s="48" t="str">
        <f t="shared" si="88"/>
        <v>Erianna|Williams|sekethacobbins@yahoo.com|9</v>
      </c>
      <c r="AO617" s="48" t="str">
        <f t="shared" si="89"/>
        <v>Erianna|Williams|9</v>
      </c>
      <c r="AP617" s="48" t="e">
        <f>INDEX(Transcripts_2021!$V$2:$V$324,MATCH($AN617,Transcripts_2021!$V$2:$V$324,0))</f>
        <v>#N/A</v>
      </c>
      <c r="AQ617" s="48" t="e">
        <f>INDEX(Transcripts_2021!$W$2:$W$324,MATCH($AO617,Transcripts_2021!$W$2:$W$324,0))</f>
        <v>#N/A</v>
      </c>
      <c r="AR617" s="68" t="e">
        <f t="shared" si="90"/>
        <v>#N/A</v>
      </c>
      <c r="AS617" s="68" t="e">
        <f t="shared" si="91"/>
        <v>#N/A</v>
      </c>
      <c r="AT617" s="48" t="str">
        <f t="shared" si="94"/>
        <v>0643</v>
      </c>
      <c r="AU617" s="48" t="e">
        <f>INDEX(Transcripts_2021!$AC$2:$AC$324,MATCH($AO617,Transcripts_2021!$W$2:$W$324,0))</f>
        <v>#N/A</v>
      </c>
      <c r="AV617" s="68" t="str">
        <f t="shared" si="87"/>
        <v>Yes</v>
      </c>
      <c r="AW617" s="68" t="e">
        <f>IF(INDEX(DropDowns!$E$3:$E$336,MATCH("*"&amp;$AF617&amp;"*",$AF$2:$AF$651,0))="","",INDEX(DropDowns!$E$3:$E$336,MATCH("*"&amp;$AF617&amp;"*",$AF$2:$AF$651,0)))</f>
        <v>#REF!</v>
      </c>
      <c r="AX617" s="68" t="e">
        <f>IF(INDEX(DropDowns!$E$3:$E$336,MATCH("*"&amp;$AG617&amp;"*",$AG$2:$AG$651,0))="","",INDEX(DropDowns!$E$3:$E$336,MATCH("*"&amp;$AG617&amp;"*",$AG$2:$AG$651,0)))</f>
        <v>#REF!</v>
      </c>
      <c r="AY617" s="48" t="e">
        <f t="shared" si="92"/>
        <v>#N/A</v>
      </c>
      <c r="AZ617" s="48" t="str">
        <f t="shared" si="93"/>
        <v>eric Williams</v>
      </c>
      <c r="BA617" s="48" t="str">
        <f>$AZ617&amp;COUNTIF($AZ617:$AZ$651,$AZ617)</f>
        <v>eric Williams1</v>
      </c>
      <c r="BB617" s="68" t="e">
        <f>IF(INDEX('AAYME 2021_List'!$B$3:$B$311,MATCH($A617,'AAYME 2021_List'!$A$3:$A$311,0))="Yes","Yes","No")</f>
        <v>#N/A</v>
      </c>
      <c r="BC617" s="8" t="s">
        <v>2131</v>
      </c>
    </row>
    <row r="618" spans="1:55" x14ac:dyDescent="0.3">
      <c r="A618" s="66"/>
      <c r="B618" s="8">
        <v>644</v>
      </c>
      <c r="C618" s="8" t="s">
        <v>7415</v>
      </c>
      <c r="D618" s="8" t="s">
        <v>218</v>
      </c>
      <c r="E618" s="8" t="s">
        <v>335</v>
      </c>
      <c r="F618" s="8" t="s">
        <v>169</v>
      </c>
      <c r="H618" s="8">
        <v>6016725338</v>
      </c>
      <c r="I618" s="8" t="s">
        <v>340</v>
      </c>
      <c r="J618" s="8" t="s">
        <v>7416</v>
      </c>
      <c r="K618" s="8" t="s">
        <v>210</v>
      </c>
      <c r="L618" s="8" t="s">
        <v>7417</v>
      </c>
      <c r="M618" s="8" t="s">
        <v>5668</v>
      </c>
      <c r="N618" s="8" t="s">
        <v>7418</v>
      </c>
      <c r="O618" s="8">
        <v>6016725338</v>
      </c>
      <c r="P618" s="8" t="s">
        <v>2159</v>
      </c>
      <c r="Q618" s="8" t="s">
        <v>43</v>
      </c>
      <c r="R618" s="8" t="s">
        <v>7419</v>
      </c>
      <c r="T618" s="8" t="s">
        <v>7397</v>
      </c>
      <c r="U618" s="8" t="s">
        <v>7397</v>
      </c>
      <c r="V618" s="8" t="s">
        <v>488</v>
      </c>
      <c r="W618" s="8">
        <v>39146</v>
      </c>
      <c r="X618" s="8" t="s">
        <v>348</v>
      </c>
      <c r="Y618" s="8" t="s">
        <v>210</v>
      </c>
      <c r="Z618" s="8" t="s">
        <v>2114</v>
      </c>
      <c r="AB618" s="8" t="s">
        <v>2115</v>
      </c>
      <c r="AE618" s="8" t="s">
        <v>50</v>
      </c>
      <c r="AF618" s="8" t="s">
        <v>7420</v>
      </c>
      <c r="AI618" s="8" t="s">
        <v>2165</v>
      </c>
      <c r="AL618" s="48" t="str">
        <f>IF($U618="","",IF(RIGHT($U618,4)=", MS",INDEX(DropDowns!$G$4:$G$1251,MATCH(TRIM($U618),DropDowns!$F$4:$F$1251,0)),INDEX(DropDowns!$G$4:$G$1251,MATCH(TRIM($U618)&amp;", MS",DropDowns!$F$4:$F$1251,0))))</f>
        <v>Holmes</v>
      </c>
      <c r="AM618" s="48" t="s">
        <v>2130</v>
      </c>
      <c r="AN618" s="48" t="str">
        <f t="shared" si="88"/>
        <v>Isaiah|Jones||7</v>
      </c>
      <c r="AO618" s="48" t="str">
        <f t="shared" si="89"/>
        <v>Isaiah|Jones|7</v>
      </c>
      <c r="AP618" s="48" t="e">
        <f>INDEX(Transcripts_2021!$V$2:$V$324,MATCH($AN618,Transcripts_2021!$V$2:$V$324,0))</f>
        <v>#N/A</v>
      </c>
      <c r="AQ618" s="48" t="e">
        <f>INDEX(Transcripts_2021!$W$2:$W$324,MATCH($AO618,Transcripts_2021!$W$2:$W$324,0))</f>
        <v>#N/A</v>
      </c>
      <c r="AR618" s="68" t="e">
        <f t="shared" si="90"/>
        <v>#N/A</v>
      </c>
      <c r="AS618" s="68" t="e">
        <f t="shared" si="91"/>
        <v>#N/A</v>
      </c>
      <c r="AT618" s="48" t="str">
        <f t="shared" si="94"/>
        <v>0644</v>
      </c>
      <c r="AU618" s="48" t="e">
        <f>INDEX(Transcripts_2021!$AC$2:$AC$324,MATCH($AO618,Transcripts_2021!$W$2:$W$324,0))</f>
        <v>#N/A</v>
      </c>
      <c r="AV618" s="68" t="str">
        <f t="shared" si="87"/>
        <v>Yes</v>
      </c>
      <c r="AW618" s="68" t="str">
        <f>IF(INDEX(DropDowns!$E$3:$E$336,MATCH("*"&amp;$AF618&amp;"*",$AF$2:$AF$651,0))="","",INDEX(DropDowns!$E$3:$E$336,MATCH("*"&amp;$AF618&amp;"*",$AF$2:$AF$651,0)))</f>
        <v>Aeronautical</v>
      </c>
      <c r="AX618" s="68" t="str">
        <f>IF(INDEX(DropDowns!$E$3:$E$336,MATCH("*"&amp;$AG618&amp;"*",$AG$2:$AG$651,0))="","",INDEX(DropDowns!$E$3:$E$336,MATCH("*"&amp;$AG618&amp;"*",$AG$2:$AG$651,0)))</f>
        <v>Acid</v>
      </c>
      <c r="AY618" s="48" t="e">
        <f t="shared" si="92"/>
        <v>#N/A</v>
      </c>
      <c r="AZ618" s="48" t="str">
        <f t="shared" si="93"/>
        <v>Whitney Jones</v>
      </c>
      <c r="BA618" s="48" t="str">
        <f>$AZ618&amp;COUNTIF($AZ618:$AZ$651,$AZ618)</f>
        <v>Whitney Jones1</v>
      </c>
      <c r="BB618" s="68" t="e">
        <f>IF(INDEX('AAYME 2021_List'!$B$3:$B$311,MATCH($A618,'AAYME 2021_List'!$A$3:$A$311,0))="Yes","Yes","No")</f>
        <v>#N/A</v>
      </c>
      <c r="BC618" s="8" t="s">
        <v>2131</v>
      </c>
    </row>
    <row r="619" spans="1:55" x14ac:dyDescent="0.3">
      <c r="A619" s="48" t="str">
        <f>$AT619&amp;"-"&amp;UPPER(LEFT($D619,3))&amp;"-"&amp;UPPER(LEFT($C619,2))&amp;"-"&amp;$AU619</f>
        <v>0645-WIL-CA-0258</v>
      </c>
      <c r="B619" s="8">
        <v>645</v>
      </c>
      <c r="C619" s="8" t="s">
        <v>7421</v>
      </c>
      <c r="D619" s="8" t="s">
        <v>884</v>
      </c>
      <c r="E619" s="8" t="s">
        <v>335</v>
      </c>
      <c r="F619" s="8" t="s">
        <v>170</v>
      </c>
      <c r="G619" s="8" t="s">
        <v>7422</v>
      </c>
      <c r="H619" s="8">
        <v>7692336836</v>
      </c>
      <c r="I619" s="8" t="s">
        <v>340</v>
      </c>
      <c r="J619" s="8" t="s">
        <v>7423</v>
      </c>
      <c r="K619" s="8" t="s">
        <v>2734</v>
      </c>
      <c r="L619" s="8" t="s">
        <v>7424</v>
      </c>
      <c r="M619" s="8" t="s">
        <v>4352</v>
      </c>
      <c r="N619" s="8" t="s">
        <v>7425</v>
      </c>
      <c r="O619" s="8">
        <v>6012096076</v>
      </c>
      <c r="P619" s="8" t="s">
        <v>2112</v>
      </c>
      <c r="Q619" s="8" t="s">
        <v>45</v>
      </c>
      <c r="R619" s="8" t="s">
        <v>7426</v>
      </c>
      <c r="T619" s="8" t="s">
        <v>7427</v>
      </c>
      <c r="U619" s="8" t="s">
        <v>7427</v>
      </c>
      <c r="V619" s="8" t="s">
        <v>488</v>
      </c>
      <c r="W619" s="8">
        <v>39154</v>
      </c>
      <c r="X619" s="8" t="s">
        <v>348</v>
      </c>
      <c r="Y619" s="8" t="s">
        <v>209</v>
      </c>
      <c r="Z619" s="8" t="s">
        <v>2114</v>
      </c>
      <c r="AE619" s="8" t="s">
        <v>48</v>
      </c>
      <c r="AF619" s="8" t="s">
        <v>7428</v>
      </c>
      <c r="AG619" s="8" t="s">
        <v>7429</v>
      </c>
      <c r="AI619" s="8" t="s">
        <v>2165</v>
      </c>
      <c r="AJ619" s="8" t="s">
        <v>7430</v>
      </c>
      <c r="AL619" s="48" t="str">
        <f>IF($U619="","",IF(RIGHT($U619,4)=", MS",INDEX(DropDowns!$G$4:$G$1251,MATCH(TRIM($U619),DropDowns!$F$4:$F$1251,0)),INDEX(DropDowns!$G$4:$G$1251,MATCH(TRIM($U619)&amp;", MS",DropDowns!$F$4:$F$1251,0))))</f>
        <v>Hinds</v>
      </c>
      <c r="AM619" s="48" t="str">
        <f>IF(INDEX('AAYME 2021_List'!$A$3:$A$311,MATCH($A619,'AAYME 2021_List'!$A$3:$A$311,0))=$A619,INDEX('AAYME 2021_List'!$AC$3:$AC$311,MATCH($A619,'AAYME 2021_List'!$A$3:$A$311,0)),"")</f>
        <v>Hinds</v>
      </c>
      <c r="AN619" s="48" t="str">
        <f t="shared" si="88"/>
        <v>Cailynn|Williams|cailynn04@icloud.com|7</v>
      </c>
      <c r="AO619" s="48" t="str">
        <f t="shared" si="89"/>
        <v>Cailynn|Williams|7</v>
      </c>
      <c r="AP619" s="48" t="str">
        <f>INDEX(Transcripts_2021!$V$2:$V$324,MATCH($AN619,Transcripts_2021!$V$2:$V$324,0))</f>
        <v>Cailynn|Williams|cailynn04@icloud.com|7</v>
      </c>
      <c r="AQ619" s="48" t="str">
        <f>INDEX(Transcripts_2021!$W$2:$W$324,MATCH($AO619,Transcripts_2021!$W$2:$W$324,0))</f>
        <v>Cailynn|Williams|7</v>
      </c>
      <c r="AR619" s="68" t="str">
        <f t="shared" si="90"/>
        <v>Yes</v>
      </c>
      <c r="AS619" s="68" t="str">
        <f t="shared" si="91"/>
        <v>Yes</v>
      </c>
      <c r="AT619" s="48" t="str">
        <f t="shared" si="94"/>
        <v>0645</v>
      </c>
      <c r="AU619" s="48" t="str">
        <f>INDEX(Transcripts_2021!$AC$2:$AC$324,MATCH($AO619,Transcripts_2021!$W$2:$W$324,0))</f>
        <v>0258</v>
      </c>
      <c r="AV619" s="68" t="str">
        <f t="shared" si="87"/>
        <v>Yes</v>
      </c>
      <c r="AW619" s="68" t="e">
        <f>IF(INDEX(DropDowns!$E$3:$E$336,MATCH("*"&amp;$AF619&amp;"*",$AF$2:$AF$651,0))="","",INDEX(DropDowns!$E$3:$E$336,MATCH("*"&amp;$AF619&amp;"*",$AF$2:$AF$651,0)))</f>
        <v>#VALUE!</v>
      </c>
      <c r="AX619" s="68" t="e">
        <f>IF(INDEX(DropDowns!$E$3:$E$336,MATCH("*"&amp;$AG619&amp;"*",$AG$2:$AG$651,0))="","",INDEX(DropDowns!$E$3:$E$336,MATCH("*"&amp;$AG619&amp;"*",$AG$2:$AG$651,0)))</f>
        <v>#REF!</v>
      </c>
      <c r="AY619" s="48" t="str">
        <f t="shared" si="92"/>
        <v>0645-WIL-CA-0258</v>
      </c>
      <c r="AZ619" s="48" t="str">
        <f t="shared" si="93"/>
        <v>Coralisa Williams</v>
      </c>
      <c r="BA619" s="48" t="str">
        <f>$AZ619&amp;COUNTIF($AZ619:$AZ$651,$AZ619)</f>
        <v>Coralisa Williams1</v>
      </c>
      <c r="BB619" s="68" t="str">
        <f>IF(INDEX('AAYME 2021_List'!$B$3:$B$311,MATCH($A619,'AAYME 2021_List'!$A$3:$A$311,0))="Yes","Yes","No")</f>
        <v>No</v>
      </c>
      <c r="BC619" s="48" t="str">
        <f>IF(INDEX('AAYME 2021_List'!$A$3:$A$311,MATCH($A619,'AAYME 2021_List'!$A$3:$A$311,0))=$A619,INDEX('AAYME 2021_List'!$C$3:$C$311,MATCH($A619,'AAYME 2021_List'!$A$3:$A$311,0)),"")</f>
        <v>99-Not Selected</v>
      </c>
    </row>
    <row r="620" spans="1:55" x14ac:dyDescent="0.3">
      <c r="A620" s="66"/>
      <c r="B620" s="8">
        <v>646</v>
      </c>
      <c r="C620" s="8" t="s">
        <v>7431</v>
      </c>
      <c r="D620" s="8" t="s">
        <v>1614</v>
      </c>
      <c r="E620" s="8" t="s">
        <v>335</v>
      </c>
      <c r="F620" s="8" t="s">
        <v>170</v>
      </c>
      <c r="I620" s="8" t="s">
        <v>340</v>
      </c>
      <c r="J620" s="8" t="s">
        <v>7432</v>
      </c>
      <c r="K620" s="8" t="s">
        <v>345</v>
      </c>
      <c r="L620" s="8" t="s">
        <v>7433</v>
      </c>
      <c r="M620" s="8" t="s">
        <v>7434</v>
      </c>
      <c r="N620" s="8" t="s">
        <v>7435</v>
      </c>
      <c r="O620" s="8">
        <v>6013165250</v>
      </c>
      <c r="P620" s="8" t="s">
        <v>2112</v>
      </c>
      <c r="Q620" s="8" t="s">
        <v>394</v>
      </c>
      <c r="R620" s="8" t="s">
        <v>7436</v>
      </c>
      <c r="S620" s="8" t="s">
        <v>7437</v>
      </c>
      <c r="T620" s="8" t="s">
        <v>345</v>
      </c>
      <c r="U620" s="8" t="s">
        <v>345</v>
      </c>
      <c r="V620" s="8" t="s">
        <v>488</v>
      </c>
      <c r="W620" s="8">
        <v>39056</v>
      </c>
      <c r="X620" s="8" t="s">
        <v>348</v>
      </c>
      <c r="Y620" s="8" t="s">
        <v>209</v>
      </c>
      <c r="Z620" s="8" t="s">
        <v>2114</v>
      </c>
      <c r="AB620" s="8" t="s">
        <v>2115</v>
      </c>
      <c r="AE620" s="8" t="s">
        <v>49</v>
      </c>
      <c r="AF620" s="8" t="s">
        <v>7438</v>
      </c>
      <c r="AI620" s="8" t="s">
        <v>369</v>
      </c>
      <c r="AL620" s="48" t="str">
        <f>IF($U620="","",IF(RIGHT($U620,4)=", MS",INDEX(DropDowns!$G$4:$G$1251,MATCH(TRIM($U620),DropDowns!$F$4:$F$1251,0)),INDEX(DropDowns!$G$4:$G$1251,MATCH(TRIM($U620)&amp;", MS",DropDowns!$F$4:$F$1251,0))))</f>
        <v>Hinds</v>
      </c>
      <c r="AM620" s="48" t="s">
        <v>2130</v>
      </c>
      <c r="AN620" s="48" t="str">
        <f t="shared" si="88"/>
        <v>Camaiya|Evans||7</v>
      </c>
      <c r="AO620" s="48" t="str">
        <f t="shared" si="89"/>
        <v>Camaiya|Evans|7</v>
      </c>
      <c r="AP620" s="48" t="e">
        <f>INDEX(Transcripts_2021!$V$2:$V$324,MATCH($AN620,Transcripts_2021!$V$2:$V$324,0))</f>
        <v>#N/A</v>
      </c>
      <c r="AQ620" s="48" t="e">
        <f>INDEX(Transcripts_2021!$W$2:$W$324,MATCH($AO620,Transcripts_2021!$W$2:$W$324,0))</f>
        <v>#N/A</v>
      </c>
      <c r="AR620" s="68" t="e">
        <f t="shared" si="90"/>
        <v>#N/A</v>
      </c>
      <c r="AS620" s="68" t="e">
        <f t="shared" si="91"/>
        <v>#N/A</v>
      </c>
      <c r="AT620" s="48" t="str">
        <f t="shared" si="94"/>
        <v>0646</v>
      </c>
      <c r="AU620" s="48" t="e">
        <f>INDEX(Transcripts_2021!$AC$2:$AC$324,MATCH($AO620,Transcripts_2021!$W$2:$W$324,0))</f>
        <v>#N/A</v>
      </c>
      <c r="AV620" s="68" t="str">
        <f t="shared" si="87"/>
        <v>Yes</v>
      </c>
      <c r="AW620" s="68" t="e">
        <f>IF(INDEX(DropDowns!$E$3:$E$336,MATCH("*"&amp;$AF620&amp;"*",$AF$2:$AF$651,0))="","",INDEX(DropDowns!$E$3:$E$336,MATCH("*"&amp;$AF620&amp;"*",$AF$2:$AF$651,0)))</f>
        <v>#REF!</v>
      </c>
      <c r="AX620" s="68" t="str">
        <f>IF(INDEX(DropDowns!$E$3:$E$336,MATCH("*"&amp;$AG620&amp;"*",$AG$2:$AG$651,0))="","",INDEX(DropDowns!$E$3:$E$336,MATCH("*"&amp;$AG620&amp;"*",$AG$2:$AG$651,0)))</f>
        <v>Acid</v>
      </c>
      <c r="AY620" s="48" t="e">
        <f t="shared" si="92"/>
        <v>#N/A</v>
      </c>
      <c r="AZ620" s="48" t="str">
        <f t="shared" si="93"/>
        <v>LaTonya Fulks</v>
      </c>
      <c r="BA620" s="48" t="str">
        <f>$AZ620&amp;COUNTIF($AZ620:$AZ$651,$AZ620)</f>
        <v>LaTonya Fulks1</v>
      </c>
      <c r="BB620" s="68" t="e">
        <f>IF(INDEX('AAYME 2021_List'!$B$3:$B$311,MATCH($A620,'AAYME 2021_List'!$A$3:$A$311,0))="Yes","Yes","No")</f>
        <v>#N/A</v>
      </c>
      <c r="BC620" s="8" t="s">
        <v>2131</v>
      </c>
    </row>
    <row r="621" spans="1:55" x14ac:dyDescent="0.3">
      <c r="A621" s="66"/>
      <c r="B621" s="8">
        <v>647</v>
      </c>
      <c r="C621" s="8" t="s">
        <v>7439</v>
      </c>
      <c r="D621" s="8" t="s">
        <v>708</v>
      </c>
      <c r="E621" s="8" t="s">
        <v>335</v>
      </c>
      <c r="F621" s="8" t="s">
        <v>170</v>
      </c>
      <c r="G621" s="8" t="s">
        <v>7440</v>
      </c>
      <c r="H621" s="8">
        <v>6015621456</v>
      </c>
      <c r="I621" s="8" t="s">
        <v>340</v>
      </c>
      <c r="J621" s="8" t="s">
        <v>7441</v>
      </c>
      <c r="K621" s="8" t="s">
        <v>7442</v>
      </c>
      <c r="L621" s="8" t="s">
        <v>7443</v>
      </c>
      <c r="M621" s="8" t="s">
        <v>708</v>
      </c>
      <c r="N621" s="8" t="s">
        <v>7440</v>
      </c>
      <c r="O621" s="8">
        <v>6015621456</v>
      </c>
      <c r="P621" s="8" t="s">
        <v>2112</v>
      </c>
      <c r="Q621" s="8" t="s">
        <v>45</v>
      </c>
      <c r="R621" s="8" t="s">
        <v>7444</v>
      </c>
      <c r="T621" s="8" t="s">
        <v>7445</v>
      </c>
      <c r="U621" s="8" t="s">
        <v>7445</v>
      </c>
      <c r="V621" s="8" t="s">
        <v>488</v>
      </c>
      <c r="W621" s="8">
        <v>39327</v>
      </c>
      <c r="X621" s="8" t="s">
        <v>348</v>
      </c>
      <c r="Y621" s="8" t="s">
        <v>235</v>
      </c>
      <c r="Z621" s="8" t="s">
        <v>2114</v>
      </c>
      <c r="AB621" s="8" t="s">
        <v>2115</v>
      </c>
      <c r="AE621" s="8" t="s">
        <v>48</v>
      </c>
      <c r="AF621" s="8" t="s">
        <v>7446</v>
      </c>
      <c r="AG621" s="8" t="s">
        <v>7447</v>
      </c>
      <c r="AH621" s="8" t="s">
        <v>7448</v>
      </c>
      <c r="AI621" s="8" t="s">
        <v>369</v>
      </c>
      <c r="AK621" s="8" t="s">
        <v>7449</v>
      </c>
      <c r="AL621" s="48" t="str">
        <f>IF($U621="","",IF(RIGHT($U621,4)=", MS",INDEX(DropDowns!$G$4:$G$1251,MATCH(TRIM($U621),DropDowns!$F$4:$F$1251,0)),INDEX(DropDowns!$G$4:$G$1251,MATCH(TRIM($U621)&amp;", MS",DropDowns!$F$4:$F$1251,0))))</f>
        <v>Newton</v>
      </c>
      <c r="AM621" s="48" t="s">
        <v>2130</v>
      </c>
      <c r="AN621" s="48" t="str">
        <f t="shared" si="88"/>
        <v>Layla|Coleman|LColeman@nmsd.us|7</v>
      </c>
      <c r="AO621" s="48" t="str">
        <f t="shared" si="89"/>
        <v>Layla|Coleman|7</v>
      </c>
      <c r="AP621" s="48" t="e">
        <f>INDEX(Transcripts_2021!$V$2:$V$324,MATCH($AN621,Transcripts_2021!$V$2:$V$324,0))</f>
        <v>#N/A</v>
      </c>
      <c r="AQ621" s="48" t="e">
        <f>INDEX(Transcripts_2021!$W$2:$W$324,MATCH($AO621,Transcripts_2021!$W$2:$W$324,0))</f>
        <v>#N/A</v>
      </c>
      <c r="AR621" s="68" t="e">
        <f t="shared" si="90"/>
        <v>#N/A</v>
      </c>
      <c r="AS621" s="68" t="e">
        <f t="shared" si="91"/>
        <v>#N/A</v>
      </c>
      <c r="AT621" s="48" t="str">
        <f t="shared" si="94"/>
        <v>0647</v>
      </c>
      <c r="AU621" s="48" t="e">
        <f>INDEX(Transcripts_2021!$AC$2:$AC$324,MATCH($AO621,Transcripts_2021!$W$2:$W$324,0))</f>
        <v>#N/A</v>
      </c>
      <c r="AV621" s="68" t="str">
        <f t="shared" si="87"/>
        <v>Yes</v>
      </c>
      <c r="AW621" s="68" t="e">
        <f>IF(INDEX(DropDowns!$E$3:$E$336,MATCH("*"&amp;$AF621&amp;"*",$AF$2:$AF$651,0))="","",INDEX(DropDowns!$E$3:$E$336,MATCH("*"&amp;$AF621&amp;"*",$AF$2:$AF$651,0)))</f>
        <v>#VALUE!</v>
      </c>
      <c r="AX621" s="68" t="e">
        <f>IF(INDEX(DropDowns!$E$3:$E$336,MATCH("*"&amp;$AG621&amp;"*",$AG$2:$AG$651,0))="","",INDEX(DropDowns!$E$3:$E$336,MATCH("*"&amp;$AG621&amp;"*",$AG$2:$AG$651,0)))</f>
        <v>#VALUE!</v>
      </c>
      <c r="AY621" s="48" t="e">
        <f t="shared" si="92"/>
        <v>#N/A</v>
      </c>
      <c r="AZ621" s="48" t="str">
        <f t="shared" si="93"/>
        <v>Leroy Coleman</v>
      </c>
      <c r="BA621" s="48" t="str">
        <f>$AZ621&amp;COUNTIF($AZ621:$AZ$651,$AZ621)</f>
        <v>Leroy Coleman2</v>
      </c>
      <c r="BB621" s="68" t="e">
        <f>IF(INDEX('AAYME 2021_List'!$B$3:$B$311,MATCH($A621,'AAYME 2021_List'!$A$3:$A$311,0))="Yes","Yes","No")</f>
        <v>#N/A</v>
      </c>
      <c r="BC621" s="8" t="s">
        <v>2131</v>
      </c>
    </row>
    <row r="622" spans="1:55" x14ac:dyDescent="0.3">
      <c r="A622" s="66"/>
      <c r="B622" s="8">
        <v>648</v>
      </c>
      <c r="C622" s="8" t="s">
        <v>4189</v>
      </c>
      <c r="D622" s="8" t="s">
        <v>7450</v>
      </c>
      <c r="E622" s="8" t="s">
        <v>335</v>
      </c>
      <c r="F622" s="8" t="s">
        <v>169</v>
      </c>
      <c r="G622" s="8" t="s">
        <v>7451</v>
      </c>
      <c r="H622" s="8">
        <v>6627929851</v>
      </c>
      <c r="I622" s="8" t="s">
        <v>376</v>
      </c>
      <c r="J622" s="8" t="s">
        <v>7452</v>
      </c>
      <c r="K622" s="8" t="s">
        <v>7453</v>
      </c>
      <c r="L622" s="8" t="s">
        <v>7454</v>
      </c>
      <c r="M622" s="8" t="s">
        <v>7450</v>
      </c>
      <c r="N622" s="8" t="s">
        <v>7455</v>
      </c>
      <c r="O622" s="8">
        <v>6016648147</v>
      </c>
      <c r="P622" s="8" t="s">
        <v>2112</v>
      </c>
      <c r="Q622" s="8" t="s">
        <v>441</v>
      </c>
      <c r="R622" s="8" t="s">
        <v>7456</v>
      </c>
      <c r="T622" s="8" t="s">
        <v>7457</v>
      </c>
      <c r="U622" s="8" t="s">
        <v>7457</v>
      </c>
      <c r="V622" s="8" t="s">
        <v>488</v>
      </c>
      <c r="W622" s="8">
        <v>39095</v>
      </c>
      <c r="X622" s="8" t="s">
        <v>348</v>
      </c>
      <c r="Y622" s="8" t="s">
        <v>7458</v>
      </c>
      <c r="Z622" s="8" t="s">
        <v>2114</v>
      </c>
      <c r="AE622" s="8" t="s">
        <v>48</v>
      </c>
      <c r="AF622" s="8" t="s">
        <v>7459</v>
      </c>
      <c r="AI622" s="8" t="s">
        <v>2165</v>
      </c>
      <c r="AJ622" s="8" t="s">
        <v>7460</v>
      </c>
      <c r="AK622" s="8" t="s">
        <v>7461</v>
      </c>
      <c r="AL622" s="48" t="str">
        <f>IF($U622="","",IF(RIGHT($U622,4)=", MS",INDEX(DropDowns!$G$4:$G$1251,MATCH(TRIM($U622),DropDowns!$F$4:$F$1251,0)),INDEX(DropDowns!$G$4:$G$1251,MATCH(TRIM($U622)&amp;", MS",DropDowns!$F$4:$F$1251,0))))</f>
        <v>Holmes</v>
      </c>
      <c r="AM622" s="48" t="s">
        <v>2130</v>
      </c>
      <c r="AN622" s="48" t="str">
        <f t="shared" si="88"/>
        <v>Dillon|Jennings|djennings0512@gmail.com|9</v>
      </c>
      <c r="AO622" s="48" t="str">
        <f t="shared" si="89"/>
        <v>Dillon|Jennings|9</v>
      </c>
      <c r="AP622" s="48" t="e">
        <f>INDEX(Transcripts_2021!$V$2:$V$324,MATCH($AN622,Transcripts_2021!$V$2:$V$324,0))</f>
        <v>#N/A</v>
      </c>
      <c r="AQ622" s="48" t="e">
        <f>INDEX(Transcripts_2021!$W$2:$W$324,MATCH($AO622,Transcripts_2021!$W$2:$W$324,0))</f>
        <v>#N/A</v>
      </c>
      <c r="AR622" s="68" t="e">
        <f t="shared" si="90"/>
        <v>#N/A</v>
      </c>
      <c r="AS622" s="68" t="e">
        <f t="shared" si="91"/>
        <v>#N/A</v>
      </c>
      <c r="AT622" s="48" t="str">
        <f t="shared" si="94"/>
        <v>0648</v>
      </c>
      <c r="AU622" s="48" t="e">
        <f>INDEX(Transcripts_2021!$AC$2:$AC$324,MATCH($AO622,Transcripts_2021!$W$2:$W$324,0))</f>
        <v>#N/A</v>
      </c>
      <c r="AV622" s="68" t="str">
        <f t="shared" si="87"/>
        <v>Yes</v>
      </c>
      <c r="AW622" s="68" t="e">
        <f>IF(INDEX(DropDowns!$E$3:$E$336,MATCH("*"&amp;$AF622&amp;"*",$AF$2:$AF$651,0))="","",INDEX(DropDowns!$E$3:$E$336,MATCH("*"&amp;$AF622&amp;"*",$AF$2:$AF$651,0)))</f>
        <v>#REF!</v>
      </c>
      <c r="AX622" s="68" t="str">
        <f>IF(INDEX(DropDowns!$E$3:$E$336,MATCH("*"&amp;$AG622&amp;"*",$AG$2:$AG$651,0))="","",INDEX(DropDowns!$E$3:$E$336,MATCH("*"&amp;$AG622&amp;"*",$AG$2:$AG$651,0)))</f>
        <v>Acid</v>
      </c>
      <c r="AY622" s="48" t="e">
        <f t="shared" si="92"/>
        <v>#N/A</v>
      </c>
      <c r="AZ622" s="48" t="str">
        <f t="shared" si="93"/>
        <v>Keshia Jennings</v>
      </c>
      <c r="BA622" s="48" t="str">
        <f>$AZ622&amp;COUNTIF($AZ622:$AZ$651,$AZ622)</f>
        <v>Keshia Jennings1</v>
      </c>
      <c r="BB622" s="68" t="e">
        <f>IF(INDEX('AAYME 2021_List'!$B$3:$B$311,MATCH($A622,'AAYME 2021_List'!$A$3:$A$311,0))="Yes","Yes","No")</f>
        <v>#N/A</v>
      </c>
      <c r="BC622" s="8" t="s">
        <v>2131</v>
      </c>
    </row>
    <row r="623" spans="1:55" x14ac:dyDescent="0.3">
      <c r="A623" s="66"/>
      <c r="B623" s="8">
        <v>649</v>
      </c>
      <c r="C623" s="8" t="s">
        <v>7462</v>
      </c>
      <c r="D623" s="8" t="s">
        <v>2503</v>
      </c>
      <c r="E623" s="8" t="s">
        <v>335</v>
      </c>
      <c r="F623" s="8" t="s">
        <v>170</v>
      </c>
      <c r="G623" s="8" t="s">
        <v>7463</v>
      </c>
      <c r="H623" s="8">
        <v>6016331689</v>
      </c>
      <c r="I623" s="8" t="s">
        <v>376</v>
      </c>
      <c r="J623" s="8" t="s">
        <v>7464</v>
      </c>
      <c r="K623" s="8" t="s">
        <v>1395</v>
      </c>
      <c r="L623" s="8" t="s">
        <v>7465</v>
      </c>
      <c r="M623" s="8" t="s">
        <v>2503</v>
      </c>
      <c r="N623" s="8" t="s">
        <v>7466</v>
      </c>
      <c r="O623" s="8">
        <v>6015597351</v>
      </c>
      <c r="P623" s="8" t="s">
        <v>2159</v>
      </c>
      <c r="Q623" s="8" t="s">
        <v>43</v>
      </c>
      <c r="R623" s="8" t="s">
        <v>7467</v>
      </c>
      <c r="T623" s="8" t="s">
        <v>7468</v>
      </c>
      <c r="U623" s="8" t="s">
        <v>7468</v>
      </c>
      <c r="V623" s="8" t="s">
        <v>488</v>
      </c>
      <c r="W623" s="8">
        <v>39079</v>
      </c>
      <c r="X623" s="8" t="s">
        <v>348</v>
      </c>
      <c r="Y623" s="8" t="s">
        <v>210</v>
      </c>
      <c r="Z623" s="8" t="s">
        <v>2114</v>
      </c>
      <c r="AE623" s="8" t="s">
        <v>49</v>
      </c>
      <c r="AF623" s="8" t="s">
        <v>7469</v>
      </c>
      <c r="AI623" s="8" t="s">
        <v>396</v>
      </c>
      <c r="AL623" s="48" t="str">
        <f>IF($U623="","",IF(RIGHT($U623,4)=", MS",INDEX(DropDowns!$G$4:$G$1251,MATCH(TRIM($U623),DropDowns!$F$4:$F$1251,0)),INDEX(DropDowns!$G$4:$G$1251,MATCH(TRIM($U623)&amp;", MS",DropDowns!$F$4:$F$1251,0))))</f>
        <v>Holmes</v>
      </c>
      <c r="AM623" s="48" t="s">
        <v>2130</v>
      </c>
      <c r="AN623" s="48" t="str">
        <f t="shared" si="88"/>
        <v>Eboni|McKinney|mckinneyjanay@yahoo.com|9</v>
      </c>
      <c r="AO623" s="48" t="str">
        <f t="shared" si="89"/>
        <v>Eboni|McKinney|9</v>
      </c>
      <c r="AP623" s="48" t="e">
        <f>INDEX(Transcripts_2021!$V$2:$V$324,MATCH($AN623,Transcripts_2021!$V$2:$V$324,0))</f>
        <v>#N/A</v>
      </c>
      <c r="AQ623" s="48" t="e">
        <f>INDEX(Transcripts_2021!$W$2:$W$324,MATCH($AO623,Transcripts_2021!$W$2:$W$324,0))</f>
        <v>#N/A</v>
      </c>
      <c r="AR623" s="68" t="e">
        <f t="shared" si="90"/>
        <v>#N/A</v>
      </c>
      <c r="AS623" s="68" t="e">
        <f t="shared" si="91"/>
        <v>#N/A</v>
      </c>
      <c r="AT623" s="48" t="str">
        <f t="shared" ref="AT623:AT647" si="95">"0"&amp;TEXT($B623,0)</f>
        <v>0649</v>
      </c>
      <c r="AU623" s="48" t="e">
        <f>INDEX(Transcripts_2021!$AC$2:$AC$324,MATCH($AO623,Transcripts_2021!$W$2:$W$324,0))</f>
        <v>#N/A</v>
      </c>
      <c r="AV623" s="68" t="str">
        <f t="shared" si="87"/>
        <v>Yes</v>
      </c>
      <c r="AW623" s="68" t="e">
        <f>IF(INDEX(DropDowns!$E$3:$E$336,MATCH("*"&amp;$AF623&amp;"*",$AF$2:$AF$651,0))="","",INDEX(DropDowns!$E$3:$E$336,MATCH("*"&amp;$AF623&amp;"*",$AF$2:$AF$651,0)))</f>
        <v>#REF!</v>
      </c>
      <c r="AX623" s="68" t="str">
        <f>IF(INDEX(DropDowns!$E$3:$E$336,MATCH("*"&amp;$AG623&amp;"*",$AG$2:$AG$651,0))="","",INDEX(DropDowns!$E$3:$E$336,MATCH("*"&amp;$AG623&amp;"*",$AG$2:$AG$651,0)))</f>
        <v>Acid</v>
      </c>
      <c r="AY623" s="48" t="e">
        <f t="shared" si="92"/>
        <v>#N/A</v>
      </c>
      <c r="AZ623" s="48" t="str">
        <f t="shared" si="93"/>
        <v>Wilma McKinney</v>
      </c>
      <c r="BA623" s="48" t="str">
        <f>$AZ623&amp;COUNTIF($AZ623:$AZ$651,$AZ623)</f>
        <v>Wilma McKinney1</v>
      </c>
      <c r="BB623" s="68" t="e">
        <f>IF(INDEX('AAYME 2021_List'!$B$3:$B$311,MATCH($A623,'AAYME 2021_List'!$A$3:$A$311,0))="Yes","Yes","No")</f>
        <v>#N/A</v>
      </c>
      <c r="BC623" s="8" t="s">
        <v>2131</v>
      </c>
    </row>
    <row r="624" spans="1:55" x14ac:dyDescent="0.3">
      <c r="A624" s="66"/>
      <c r="B624" s="8">
        <v>650</v>
      </c>
      <c r="C624" s="8" t="s">
        <v>7470</v>
      </c>
      <c r="D624" s="8" t="s">
        <v>708</v>
      </c>
      <c r="E624" s="8" t="s">
        <v>335</v>
      </c>
      <c r="F624" s="8" t="s">
        <v>170</v>
      </c>
      <c r="G624" s="8" t="s">
        <v>7440</v>
      </c>
      <c r="H624" s="8">
        <v>6015621456</v>
      </c>
      <c r="I624" s="8" t="s">
        <v>376</v>
      </c>
      <c r="J624" s="8" t="s">
        <v>7471</v>
      </c>
      <c r="K624" s="8" t="s">
        <v>7442</v>
      </c>
      <c r="L624" s="8" t="s">
        <v>7443</v>
      </c>
      <c r="M624" s="8" t="s">
        <v>708</v>
      </c>
      <c r="N624" s="8" t="s">
        <v>7440</v>
      </c>
      <c r="O624" s="8">
        <v>6015621456</v>
      </c>
      <c r="P624" s="8" t="s">
        <v>2112</v>
      </c>
      <c r="Q624" s="8" t="s">
        <v>45</v>
      </c>
      <c r="R624" s="8" t="s">
        <v>7472</v>
      </c>
      <c r="T624" s="8" t="s">
        <v>7473</v>
      </c>
      <c r="U624" s="8" t="s">
        <v>7473</v>
      </c>
      <c r="V624" s="8" t="s">
        <v>488</v>
      </c>
      <c r="W624" s="8" t="s">
        <v>7474</v>
      </c>
      <c r="X624" s="8" t="s">
        <v>348</v>
      </c>
      <c r="Y624" s="8" t="s">
        <v>235</v>
      </c>
      <c r="Z624" s="8" t="s">
        <v>2114</v>
      </c>
      <c r="AB624" s="8" t="s">
        <v>2115</v>
      </c>
      <c r="AE624" s="8" t="s">
        <v>49</v>
      </c>
      <c r="AF624" s="8" t="s">
        <v>7475</v>
      </c>
      <c r="AG624" s="8" t="s">
        <v>7476</v>
      </c>
      <c r="AH624" s="8" t="s">
        <v>7477</v>
      </c>
      <c r="AI624" s="8" t="s">
        <v>369</v>
      </c>
      <c r="AK624" s="8" t="s">
        <v>7449</v>
      </c>
      <c r="AL624" s="48" t="str">
        <f>IF($U624="","",IF(RIGHT($U624,4)=", MS",INDEX(DropDowns!$G$4:$G$1251,MATCH(TRIM($U624),DropDowns!$F$4:$F$1251,0)),INDEX(DropDowns!$G$4:$G$1251,MATCH(TRIM($U624)&amp;", MS",DropDowns!$F$4:$F$1251,0))))</f>
        <v>Newton</v>
      </c>
      <c r="AM624" s="48" t="s">
        <v>2130</v>
      </c>
      <c r="AN624" s="48" t="str">
        <f t="shared" si="88"/>
        <v>Janae|Coleman|LColeman@nmsd.us|9</v>
      </c>
      <c r="AO624" s="48" t="str">
        <f t="shared" si="89"/>
        <v>Janae|Coleman|9</v>
      </c>
      <c r="AP624" s="48" t="e">
        <f>INDEX(Transcripts_2021!$V$2:$V$324,MATCH($AN624,Transcripts_2021!$V$2:$V$324,0))</f>
        <v>#N/A</v>
      </c>
      <c r="AQ624" s="48" t="e">
        <f>INDEX(Transcripts_2021!$W$2:$W$324,MATCH($AO624,Transcripts_2021!$W$2:$W$324,0))</f>
        <v>#N/A</v>
      </c>
      <c r="AR624" s="68" t="e">
        <f t="shared" si="90"/>
        <v>#N/A</v>
      </c>
      <c r="AS624" s="68" t="e">
        <f t="shared" si="91"/>
        <v>#N/A</v>
      </c>
      <c r="AT624" s="48" t="str">
        <f t="shared" si="95"/>
        <v>0650</v>
      </c>
      <c r="AU624" s="48" t="e">
        <f>INDEX(Transcripts_2021!$AC$2:$AC$324,MATCH($AO624,Transcripts_2021!$W$2:$W$324,0))</f>
        <v>#N/A</v>
      </c>
      <c r="AV624" s="68" t="str">
        <f t="shared" si="87"/>
        <v>Yes</v>
      </c>
      <c r="AW624" s="68" t="e">
        <f>IF(INDEX(DropDowns!$E$3:$E$336,MATCH("*"&amp;$AF624&amp;"*",$AF$2:$AF$651,0))="","",INDEX(DropDowns!$E$3:$E$336,MATCH("*"&amp;$AF624&amp;"*",$AF$2:$AF$651,0)))</f>
        <v>#VALUE!</v>
      </c>
      <c r="AX624" s="68" t="e">
        <f>IF(INDEX(DropDowns!$E$3:$E$336,MATCH("*"&amp;$AG624&amp;"*",$AG$2:$AG$651,0))="","",INDEX(DropDowns!$E$3:$E$336,MATCH("*"&amp;$AG624&amp;"*",$AG$2:$AG$651,0)))</f>
        <v>#REF!</v>
      </c>
      <c r="AY624" s="48" t="e">
        <f t="shared" si="92"/>
        <v>#N/A</v>
      </c>
      <c r="AZ624" s="48" t="str">
        <f t="shared" si="93"/>
        <v>Leroy Coleman</v>
      </c>
      <c r="BA624" s="48" t="str">
        <f>$AZ624&amp;COUNTIF($AZ624:$AZ$651,$AZ624)</f>
        <v>Leroy Coleman1</v>
      </c>
      <c r="BB624" s="68" t="e">
        <f>IF(INDEX('AAYME 2021_List'!$B$3:$B$311,MATCH($A624,'AAYME 2021_List'!$A$3:$A$311,0))="Yes","Yes","No")</f>
        <v>#N/A</v>
      </c>
      <c r="BC624" s="8" t="s">
        <v>2131</v>
      </c>
    </row>
    <row r="625" spans="1:55" x14ac:dyDescent="0.3">
      <c r="A625" s="66"/>
      <c r="B625" s="8">
        <v>651</v>
      </c>
      <c r="C625" s="8" t="s">
        <v>1497</v>
      </c>
      <c r="D625" s="8" t="s">
        <v>1265</v>
      </c>
      <c r="E625" s="8" t="s">
        <v>335</v>
      </c>
      <c r="F625" s="8" t="s">
        <v>169</v>
      </c>
      <c r="G625" s="8" t="s">
        <v>7478</v>
      </c>
      <c r="H625" s="8">
        <v>6629313385</v>
      </c>
      <c r="I625" s="8" t="s">
        <v>401</v>
      </c>
      <c r="J625" s="8" t="s">
        <v>7479</v>
      </c>
      <c r="K625" s="8" t="s">
        <v>7480</v>
      </c>
      <c r="L625" s="8" t="s">
        <v>3062</v>
      </c>
      <c r="M625" s="8" t="s">
        <v>1265</v>
      </c>
      <c r="N625" s="8" t="s">
        <v>7481</v>
      </c>
      <c r="O625" s="8">
        <v>6623475188</v>
      </c>
      <c r="P625" s="8" t="s">
        <v>2112</v>
      </c>
      <c r="Q625" s="8" t="s">
        <v>45</v>
      </c>
      <c r="R625" s="8" t="s">
        <v>7482</v>
      </c>
      <c r="T625" s="8" t="s">
        <v>781</v>
      </c>
      <c r="U625" s="8" t="s">
        <v>781</v>
      </c>
      <c r="V625" s="8" t="s">
        <v>488</v>
      </c>
      <c r="W625" s="8">
        <v>38701</v>
      </c>
      <c r="X625" s="8" t="s">
        <v>348</v>
      </c>
      <c r="Y625" s="8" t="s">
        <v>260</v>
      </c>
      <c r="Z625" s="8" t="s">
        <v>2114</v>
      </c>
      <c r="AB625" s="8" t="s">
        <v>2115</v>
      </c>
      <c r="AE625" s="8" t="s">
        <v>49</v>
      </c>
      <c r="AF625" s="8" t="s">
        <v>7483</v>
      </c>
      <c r="AI625" s="8" t="s">
        <v>442</v>
      </c>
      <c r="AL625" s="48" t="str">
        <f>IF($U625="","",IF(RIGHT($U625,4)=", MS",INDEX(DropDowns!$G$4:$G$1251,MATCH(TRIM($U625),DropDowns!$F$4:$F$1251,0)),INDEX(DropDowns!$G$4:$G$1251,MATCH(TRIM($U625)&amp;", MS",DropDowns!$F$4:$F$1251,0))))</f>
        <v>Washington</v>
      </c>
      <c r="AM625" s="48" t="s">
        <v>2130</v>
      </c>
      <c r="AN625" s="48" t="str">
        <f t="shared" si="88"/>
        <v>Erin|Clark|clarkerina11@icloud.com|8</v>
      </c>
      <c r="AO625" s="48" t="str">
        <f t="shared" si="89"/>
        <v>Erin|Clark|8</v>
      </c>
      <c r="AP625" s="48" t="e">
        <f>INDEX(Transcripts_2021!$V$2:$V$324,MATCH($AN625,Transcripts_2021!$V$2:$V$324,0))</f>
        <v>#N/A</v>
      </c>
      <c r="AQ625" s="48" t="e">
        <f>INDEX(Transcripts_2021!$W$2:$W$324,MATCH($AO625,Transcripts_2021!$W$2:$W$324,0))</f>
        <v>#N/A</v>
      </c>
      <c r="AR625" s="68" t="e">
        <f t="shared" si="90"/>
        <v>#N/A</v>
      </c>
      <c r="AS625" s="68" t="e">
        <f t="shared" si="91"/>
        <v>#N/A</v>
      </c>
      <c r="AT625" s="48" t="str">
        <f t="shared" si="95"/>
        <v>0651</v>
      </c>
      <c r="AU625" s="48" t="e">
        <f>INDEX(Transcripts_2021!$AC$2:$AC$324,MATCH($AO625,Transcripts_2021!$W$2:$W$324,0))</f>
        <v>#N/A</v>
      </c>
      <c r="AV625" s="68" t="str">
        <f t="shared" si="87"/>
        <v>Yes</v>
      </c>
      <c r="AW625" s="68" t="e">
        <f>IF(INDEX(DropDowns!$E$3:$E$336,MATCH("*"&amp;$AF625&amp;"*",$AF$2:$AF$651,0))="","",INDEX(DropDowns!$E$3:$E$336,MATCH("*"&amp;$AF625&amp;"*",$AF$2:$AF$651,0)))</f>
        <v>#REF!</v>
      </c>
      <c r="AX625" s="68" t="str">
        <f>IF(INDEX(DropDowns!$E$3:$E$336,MATCH("*"&amp;$AG625&amp;"*",$AG$2:$AG$651,0))="","",INDEX(DropDowns!$E$3:$E$336,MATCH("*"&amp;$AG625&amp;"*",$AG$2:$AG$651,0)))</f>
        <v>Acid</v>
      </c>
      <c r="AY625" s="48" t="e">
        <f t="shared" si="92"/>
        <v>#N/A</v>
      </c>
      <c r="AZ625" s="48" t="str">
        <f t="shared" si="93"/>
        <v>Amy Clark</v>
      </c>
      <c r="BA625" s="48" t="str">
        <f>$AZ625&amp;COUNTIF($AZ625:$AZ$651,$AZ625)</f>
        <v>Amy Clark1</v>
      </c>
      <c r="BB625" s="68" t="e">
        <f>IF(INDEX('AAYME 2021_List'!$B$3:$B$311,MATCH($A625,'AAYME 2021_List'!$A$3:$A$311,0))="Yes","Yes","No")</f>
        <v>#N/A</v>
      </c>
      <c r="BC625" s="8" t="s">
        <v>2131</v>
      </c>
    </row>
    <row r="626" spans="1:55" x14ac:dyDescent="0.3">
      <c r="A626" s="48" t="str">
        <f>$AT626&amp;"-"&amp;UPPER(LEFT($D626,3))&amp;"-"&amp;UPPER(LEFT($C626,2))&amp;"-"&amp;$AU626</f>
        <v>0652-BRO-CO-0265</v>
      </c>
      <c r="B626" s="8">
        <v>652</v>
      </c>
      <c r="C626" s="8" t="s">
        <v>842</v>
      </c>
      <c r="D626" s="8" t="s">
        <v>1236</v>
      </c>
      <c r="E626" s="8" t="s">
        <v>335</v>
      </c>
      <c r="F626" s="8" t="s">
        <v>170</v>
      </c>
      <c r="H626" s="8">
        <v>6019008380</v>
      </c>
      <c r="I626" s="8" t="s">
        <v>340</v>
      </c>
      <c r="J626" s="8" t="s">
        <v>7484</v>
      </c>
      <c r="K626" s="8" t="s">
        <v>224</v>
      </c>
      <c r="L626" s="8" t="s">
        <v>7485</v>
      </c>
      <c r="M626" s="8" t="s">
        <v>7486</v>
      </c>
      <c r="N626" s="8" t="s">
        <v>7487</v>
      </c>
      <c r="O626" s="8">
        <v>6019008380</v>
      </c>
      <c r="P626" s="8" t="s">
        <v>2159</v>
      </c>
      <c r="Q626" s="8" t="s">
        <v>43</v>
      </c>
      <c r="R626" s="8" t="s">
        <v>7488</v>
      </c>
      <c r="T626" s="8" t="s">
        <v>4553</v>
      </c>
      <c r="U626" s="8" t="s">
        <v>4553</v>
      </c>
      <c r="V626" s="8" t="s">
        <v>488</v>
      </c>
      <c r="W626" s="8">
        <v>39094</v>
      </c>
      <c r="X626" s="8" t="s">
        <v>348</v>
      </c>
      <c r="Y626" s="8" t="s">
        <v>224</v>
      </c>
      <c r="Z626" s="8" t="s">
        <v>2114</v>
      </c>
      <c r="AB626" s="8" t="s">
        <v>2115</v>
      </c>
      <c r="AE626" s="8" t="s">
        <v>48</v>
      </c>
      <c r="AF626" s="8" t="s">
        <v>7489</v>
      </c>
      <c r="AG626" s="8" t="s">
        <v>7490</v>
      </c>
      <c r="AH626" s="8" t="s">
        <v>7491</v>
      </c>
      <c r="AI626" s="8" t="s">
        <v>2165</v>
      </c>
      <c r="AJ626" s="8" t="s">
        <v>7492</v>
      </c>
      <c r="AL626" s="48" t="str">
        <f>IF($U626="","",IF(RIGHT($U626,4)=", MS",INDEX(DropDowns!$G$4:$G$1251,MATCH(TRIM($U626),DropDowns!$F$4:$F$1251,0)),INDEX(DropDowns!$G$4:$G$1251,MATCH(TRIM($U626)&amp;", MS",DropDowns!$F$4:$F$1251,0))))</f>
        <v>Leake</v>
      </c>
      <c r="AM626" s="48" t="str">
        <f>IF(INDEX('AAYME 2021_List'!$A$3:$A$311,MATCH($A626,'AAYME 2021_List'!$A$3:$A$311,0))=$A626,INDEX('AAYME 2021_List'!$AC$3:$AC$311,MATCH($A626,'AAYME 2021_List'!$A$3:$A$311,0)),"")</f>
        <v>Leake</v>
      </c>
      <c r="AN626" s="48" t="str">
        <f t="shared" si="88"/>
        <v>Constance|Brown||7</v>
      </c>
      <c r="AO626" s="48" t="str">
        <f t="shared" si="89"/>
        <v>Constance|Brown|7</v>
      </c>
      <c r="AP626" s="48" t="e">
        <f>INDEX(Transcripts_2021!$V$2:$V$324,MATCH($AN626,Transcripts_2021!$V$2:$V$324,0))</f>
        <v>#N/A</v>
      </c>
      <c r="AQ626" s="48" t="str">
        <f>INDEX(Transcripts_2021!$W$2:$W$324,MATCH($AO626,Transcripts_2021!$W$2:$W$324,0))</f>
        <v>Constance|Brown|7</v>
      </c>
      <c r="AR626" s="68" t="e">
        <f t="shared" si="90"/>
        <v>#N/A</v>
      </c>
      <c r="AS626" s="68" t="str">
        <f t="shared" si="91"/>
        <v>Yes</v>
      </c>
      <c r="AT626" s="48" t="str">
        <f t="shared" si="95"/>
        <v>0652</v>
      </c>
      <c r="AU626" s="48" t="str">
        <f>INDEX(Transcripts_2021!$AC$2:$AC$324,MATCH($AO626,Transcripts_2021!$W$2:$W$324,0))</f>
        <v>0265</v>
      </c>
      <c r="AV626" s="68" t="str">
        <f t="shared" si="87"/>
        <v>Yes</v>
      </c>
      <c r="AW626" s="68" t="e">
        <f>IF(INDEX(DropDowns!$E$3:$E$336,MATCH("*"&amp;$AF626&amp;"*",$AF$2:$AF$651,0))="","",INDEX(DropDowns!$E$3:$E$336,MATCH("*"&amp;$AF626&amp;"*",$AF$2:$AF$651,0)))</f>
        <v>#REF!</v>
      </c>
      <c r="AX626" s="68" t="e">
        <f>IF(INDEX(DropDowns!$E$3:$E$336,MATCH("*"&amp;$AG626&amp;"*",$AG$2:$AG$651,0))="","",INDEX(DropDowns!$E$3:$E$336,MATCH("*"&amp;$AG626&amp;"*",$AG$2:$AG$651,0)))</f>
        <v>#VALUE!</v>
      </c>
      <c r="AY626" s="48" t="str">
        <f t="shared" si="92"/>
        <v>0652-BRO-CO-0265</v>
      </c>
      <c r="AZ626" s="48" t="str">
        <f t="shared" si="93"/>
        <v>Nikki Eubanks</v>
      </c>
      <c r="BA626" s="48" t="str">
        <f>$AZ626&amp;COUNTIF($AZ626:$AZ$651,$AZ626)</f>
        <v>Nikki Eubanks1</v>
      </c>
      <c r="BB626" s="68" t="str">
        <f>IF(INDEX('AAYME 2021_List'!$B$3:$B$311,MATCH($A626,'AAYME 2021_List'!$A$3:$A$311,0))="Yes","Yes","No")</f>
        <v>No</v>
      </c>
      <c r="BC626" s="48" t="str">
        <f>IF(INDEX('AAYME 2021_List'!$A$3:$A$311,MATCH($A626,'AAYME 2021_List'!$A$3:$A$311,0))=$A626,INDEX('AAYME 2021_List'!$C$3:$C$311,MATCH($A626,'AAYME 2021_List'!$A$3:$A$311,0)),"")</f>
        <v>03-Missing/Invalid transcript info</v>
      </c>
    </row>
    <row r="627" spans="1:55" x14ac:dyDescent="0.3">
      <c r="A627" s="66"/>
      <c r="B627" s="8">
        <v>653</v>
      </c>
      <c r="C627" s="8" t="s">
        <v>1408</v>
      </c>
      <c r="D627" s="8" t="s">
        <v>7493</v>
      </c>
      <c r="E627" s="8" t="s">
        <v>335</v>
      </c>
      <c r="F627" s="8" t="s">
        <v>170</v>
      </c>
      <c r="G627" s="8" t="s">
        <v>7494</v>
      </c>
      <c r="H627" s="8">
        <v>6019418159</v>
      </c>
      <c r="I627" s="8" t="s">
        <v>401</v>
      </c>
      <c r="J627" s="8" t="s">
        <v>7495</v>
      </c>
      <c r="K627" s="8" t="s">
        <v>2285</v>
      </c>
      <c r="L627" s="8" t="s">
        <v>7496</v>
      </c>
      <c r="M627" s="8" t="s">
        <v>1614</v>
      </c>
      <c r="N627" s="8" t="s">
        <v>7494</v>
      </c>
      <c r="O627" s="8">
        <v>6019418159</v>
      </c>
      <c r="P627" s="8" t="s">
        <v>2112</v>
      </c>
      <c r="Q627" s="8" t="s">
        <v>45</v>
      </c>
      <c r="R627" s="8" t="s">
        <v>7497</v>
      </c>
      <c r="T627" s="8" t="s">
        <v>2285</v>
      </c>
      <c r="U627" s="8" t="s">
        <v>2285</v>
      </c>
      <c r="V627" s="8" t="s">
        <v>488</v>
      </c>
      <c r="W627" s="8">
        <v>39532</v>
      </c>
      <c r="X627" s="8" t="s">
        <v>348</v>
      </c>
      <c r="Y627" s="8" t="s">
        <v>2286</v>
      </c>
      <c r="Z627" s="8" t="s">
        <v>2114</v>
      </c>
      <c r="AB627" s="8" t="s">
        <v>2115</v>
      </c>
      <c r="AE627" s="8" t="s">
        <v>49</v>
      </c>
      <c r="AF627" s="8" t="s">
        <v>7498</v>
      </c>
      <c r="AG627" s="8" t="s">
        <v>7499</v>
      </c>
      <c r="AI627" s="8" t="s">
        <v>442</v>
      </c>
      <c r="AK627" s="8" t="s">
        <v>7500</v>
      </c>
      <c r="AL627" s="48" t="str">
        <f>IF($U627="","",IF(RIGHT($U627,4)=", MS",INDEX(DropDowns!$G$4:$G$1251,MATCH(TRIM($U627),DropDowns!$F$4:$F$1251,0)),INDEX(DropDowns!$G$4:$G$1251,MATCH(TRIM($U627)&amp;", MS",DropDowns!$F$4:$F$1251,0))))</f>
        <v>Harrison</v>
      </c>
      <c r="AM627" s="48" t="s">
        <v>2130</v>
      </c>
      <c r="AN627" s="48" t="str">
        <f t="shared" si="88"/>
        <v>Jordan|Omulo|dorianevans23@outlook.com|8</v>
      </c>
      <c r="AO627" s="48" t="str">
        <f t="shared" si="89"/>
        <v>Jordan|Omulo|8</v>
      </c>
      <c r="AP627" s="48" t="e">
        <f>INDEX(Transcripts_2021!$V$2:$V$324,MATCH($AN627,Transcripts_2021!$V$2:$V$324,0))</f>
        <v>#N/A</v>
      </c>
      <c r="AQ627" s="48" t="e">
        <f>INDEX(Transcripts_2021!$W$2:$W$324,MATCH($AO627,Transcripts_2021!$W$2:$W$324,0))</f>
        <v>#N/A</v>
      </c>
      <c r="AR627" s="68" t="e">
        <f t="shared" si="90"/>
        <v>#N/A</v>
      </c>
      <c r="AS627" s="68" t="e">
        <f t="shared" si="91"/>
        <v>#N/A</v>
      </c>
      <c r="AT627" s="48" t="str">
        <f t="shared" si="95"/>
        <v>0653</v>
      </c>
      <c r="AU627" s="48" t="e">
        <f>INDEX(Transcripts_2021!$AC$2:$AC$324,MATCH($AO627,Transcripts_2021!$W$2:$W$324,0))</f>
        <v>#N/A</v>
      </c>
      <c r="AV627" s="68" t="str">
        <f t="shared" si="87"/>
        <v>Yes</v>
      </c>
      <c r="AW627" s="68" t="e">
        <f>IF(INDEX(DropDowns!$E$3:$E$336,MATCH("*"&amp;$AF627&amp;"*",$AF$2:$AF$651,0))="","",INDEX(DropDowns!$E$3:$E$336,MATCH("*"&amp;$AF627&amp;"*",$AF$2:$AF$651,0)))</f>
        <v>#VALUE!</v>
      </c>
      <c r="AX627" s="68" t="e">
        <f>IF(INDEX(DropDowns!$E$3:$E$336,MATCH("*"&amp;$AG627&amp;"*",$AG$2:$AG$651,0))="","",INDEX(DropDowns!$E$3:$E$336,MATCH("*"&amp;$AG627&amp;"*",$AG$2:$AG$651,0)))</f>
        <v>#REF!</v>
      </c>
      <c r="AY627" s="48" t="e">
        <f t="shared" si="92"/>
        <v>#N/A</v>
      </c>
      <c r="AZ627" s="48" t="str">
        <f t="shared" si="93"/>
        <v>Dorian Evans</v>
      </c>
      <c r="BA627" s="48" t="str">
        <f>$AZ627&amp;COUNTIF($AZ627:$AZ$651,$AZ627)</f>
        <v>Dorian Evans1</v>
      </c>
      <c r="BB627" s="68" t="e">
        <f>IF(INDEX('AAYME 2021_List'!$B$3:$B$311,MATCH($A627,'AAYME 2021_List'!$A$3:$A$311,0))="Yes","Yes","No")</f>
        <v>#N/A</v>
      </c>
      <c r="BC627" s="8" t="s">
        <v>2131</v>
      </c>
    </row>
    <row r="628" spans="1:55" x14ac:dyDescent="0.3">
      <c r="A628" s="48" t="str">
        <f>$AT628&amp;"-"&amp;UPPER(LEFT($D628,3))&amp;"-"&amp;UPPER(LEFT($C628,2))&amp;"-"&amp;$AU628</f>
        <v>0654-PHI-TY-0266</v>
      </c>
      <c r="B628" s="8">
        <v>654</v>
      </c>
      <c r="C628" s="8" t="s">
        <v>7501</v>
      </c>
      <c r="D628" s="8" t="s">
        <v>7502</v>
      </c>
      <c r="E628" s="8" t="s">
        <v>335</v>
      </c>
      <c r="F628" s="8" t="s">
        <v>169</v>
      </c>
      <c r="G628" s="8" t="s">
        <v>7503</v>
      </c>
      <c r="H628" s="8">
        <v>6622428793</v>
      </c>
      <c r="I628" s="8" t="s">
        <v>376</v>
      </c>
      <c r="J628" s="8" t="s">
        <v>1533</v>
      </c>
      <c r="K628" s="8" t="s">
        <v>1022</v>
      </c>
      <c r="L628" s="8" t="s">
        <v>7504</v>
      </c>
      <c r="M628" s="8" t="s">
        <v>7505</v>
      </c>
      <c r="N628" s="8" t="s">
        <v>7506</v>
      </c>
      <c r="O628" s="8">
        <v>6628894186</v>
      </c>
      <c r="P628" s="8" t="s">
        <v>2112</v>
      </c>
      <c r="Q628" s="8" t="s">
        <v>45</v>
      </c>
      <c r="R628" s="8" t="s">
        <v>7507</v>
      </c>
      <c r="T628" s="8" t="s">
        <v>508</v>
      </c>
      <c r="U628" s="8" t="s">
        <v>508</v>
      </c>
      <c r="V628" s="8" t="s">
        <v>488</v>
      </c>
      <c r="W628" s="8">
        <v>39702</v>
      </c>
      <c r="X628" s="8" t="s">
        <v>348</v>
      </c>
      <c r="Y628" s="8" t="s">
        <v>228</v>
      </c>
      <c r="Z628" s="8" t="s">
        <v>2114</v>
      </c>
      <c r="AB628" s="8" t="s">
        <v>2115</v>
      </c>
      <c r="AE628" s="8" t="s">
        <v>48</v>
      </c>
      <c r="AF628" s="8" t="s">
        <v>7508</v>
      </c>
      <c r="AG628" s="8" t="s">
        <v>7509</v>
      </c>
      <c r="AH628" s="8" t="s">
        <v>7510</v>
      </c>
      <c r="AI628" s="8" t="s">
        <v>2165</v>
      </c>
      <c r="AJ628" s="8" t="s">
        <v>7511</v>
      </c>
      <c r="AL628" s="48" t="str">
        <f>IF($U628="","",IF(RIGHT($U628,4)=", MS",INDEX(DropDowns!$G$4:$G$1251,MATCH(TRIM($U628),DropDowns!$F$4:$F$1251,0)),INDEX(DropDowns!$G$4:$G$1251,MATCH(TRIM($U628)&amp;", MS",DropDowns!$F$4:$F$1251,0))))</f>
        <v>Lowndes</v>
      </c>
      <c r="AM628" s="48" t="str">
        <f>IF(INDEX('AAYME 2021_List'!$A$3:$A$311,MATCH($A628,'AAYME 2021_List'!$A$3:$A$311,0))=$A628,INDEX('AAYME 2021_List'!$AC$3:$AC$311,MATCH($A628,'AAYME 2021_List'!$A$3:$A$311,0)),"")</f>
        <v>Lowndes</v>
      </c>
      <c r="AN628" s="48" t="str">
        <f t="shared" si="88"/>
        <v>Tyson|Phinisey|phiniseyty@gmail.com|9</v>
      </c>
      <c r="AO628" s="48" t="str">
        <f t="shared" si="89"/>
        <v>Tyson|Phinisey|9</v>
      </c>
      <c r="AP628" s="48" t="str">
        <f>INDEX(Transcripts_2021!$V$2:$V$324,MATCH($AN628,Transcripts_2021!$V$2:$V$324,0))</f>
        <v>Tyson|Phinisey|phiniseyty@gmail.com|9</v>
      </c>
      <c r="AQ628" s="48" t="str">
        <f>INDEX(Transcripts_2021!$W$2:$W$324,MATCH($AO628,Transcripts_2021!$W$2:$W$324,0))</f>
        <v>Tyson|Phinisey|9</v>
      </c>
      <c r="AR628" s="68" t="str">
        <f t="shared" si="90"/>
        <v>Yes</v>
      </c>
      <c r="AS628" s="68" t="str">
        <f t="shared" si="91"/>
        <v>Yes</v>
      </c>
      <c r="AT628" s="48" t="str">
        <f t="shared" si="95"/>
        <v>0654</v>
      </c>
      <c r="AU628" s="48" t="str">
        <f>INDEX(Transcripts_2021!$AC$2:$AC$324,MATCH($AO628,Transcripts_2021!$W$2:$W$324,0))</f>
        <v>0266</v>
      </c>
      <c r="AV628" s="68" t="str">
        <f t="shared" si="87"/>
        <v>Yes</v>
      </c>
      <c r="AW628" s="68" t="e">
        <f>IF(INDEX(DropDowns!$E$3:$E$336,MATCH("*"&amp;$AF628&amp;"*",$AF$2:$AF$651,0))="","",INDEX(DropDowns!$E$3:$E$336,MATCH("*"&amp;$AF628&amp;"*",$AF$2:$AF$651,0)))</f>
        <v>#VALUE!</v>
      </c>
      <c r="AX628" s="68" t="e">
        <f>IF(INDEX(DropDowns!$E$3:$E$336,MATCH("*"&amp;$AG628&amp;"*",$AG$2:$AG$651,0))="","",INDEX(DropDowns!$E$3:$E$336,MATCH("*"&amp;$AG628&amp;"*",$AG$2:$AG$651,0)))</f>
        <v>#REF!</v>
      </c>
      <c r="AY628" s="48" t="str">
        <f t="shared" si="92"/>
        <v>0654-PHI-TY-0266</v>
      </c>
      <c r="AZ628" s="48" t="str">
        <f t="shared" si="93"/>
        <v>tiffany phinisey</v>
      </c>
      <c r="BA628" s="48" t="str">
        <f>$AZ628&amp;COUNTIF($AZ628:$AZ$651,$AZ628)</f>
        <v>tiffany phinisey1</v>
      </c>
      <c r="BB628" s="68" t="str">
        <f>IF(INDEX('AAYME 2021_List'!$B$3:$B$311,MATCH($A628,'AAYME 2021_List'!$A$3:$A$311,0))="Yes","Yes","No")</f>
        <v>No</v>
      </c>
      <c r="BC628" s="48" t="str">
        <f>IF(INDEX('AAYME 2021_List'!$A$3:$A$311,MATCH($A628,'AAYME 2021_List'!$A$3:$A$311,0))=$A628,INDEX('AAYME 2021_List'!$C$3:$C$311,MATCH($A628,'AAYME 2021_List'!$A$3:$A$311,0)),"")</f>
        <v>99-Not Selected</v>
      </c>
    </row>
    <row r="629" spans="1:55" x14ac:dyDescent="0.3">
      <c r="A629" s="48" t="str">
        <f>$AT629&amp;"-"&amp;UPPER(LEFT($D629,3))&amp;"-"&amp;UPPER(LEFT($C629,2))&amp;"-"&amp;$AU629</f>
        <v>0655-KIN-NI-0283</v>
      </c>
      <c r="B629" s="8">
        <v>655</v>
      </c>
      <c r="C629" s="8" t="s">
        <v>7512</v>
      </c>
      <c r="D629" s="8" t="s">
        <v>7513</v>
      </c>
      <c r="E629" s="8" t="s">
        <v>335</v>
      </c>
      <c r="F629" s="8" t="s">
        <v>169</v>
      </c>
      <c r="G629" s="8" t="s">
        <v>7514</v>
      </c>
      <c r="H629" s="8">
        <v>6012534086</v>
      </c>
      <c r="I629" s="8" t="s">
        <v>340</v>
      </c>
      <c r="J629" s="8" t="s">
        <v>2870</v>
      </c>
      <c r="K629" s="8" t="s">
        <v>2644</v>
      </c>
      <c r="L629" s="8" t="s">
        <v>7515</v>
      </c>
      <c r="M629" s="8" t="s">
        <v>7516</v>
      </c>
      <c r="N629" s="8" t="s">
        <v>7517</v>
      </c>
      <c r="O629" s="8">
        <v>6019009930</v>
      </c>
      <c r="P629" s="8" t="s">
        <v>2112</v>
      </c>
      <c r="Q629" s="8" t="s">
        <v>43</v>
      </c>
      <c r="R629" s="8" t="s">
        <v>7518</v>
      </c>
      <c r="S629" s="8" t="s">
        <v>7519</v>
      </c>
      <c r="T629" s="8" t="s">
        <v>7520</v>
      </c>
      <c r="U629" s="8" t="s">
        <v>7520</v>
      </c>
      <c r="V629" s="8" t="s">
        <v>488</v>
      </c>
      <c r="W629" s="8">
        <v>39189</v>
      </c>
      <c r="X629" s="8" t="s">
        <v>348</v>
      </c>
      <c r="Y629" s="8" t="s">
        <v>2156</v>
      </c>
      <c r="Z629" s="8" t="s">
        <v>2114</v>
      </c>
      <c r="AB629" s="8" t="s">
        <v>2115</v>
      </c>
      <c r="AE629" s="8" t="s">
        <v>49</v>
      </c>
      <c r="AF629" s="8" t="s">
        <v>7521</v>
      </c>
      <c r="AI629" s="8" t="s">
        <v>2165</v>
      </c>
      <c r="AJ629" s="8" t="s">
        <v>7522</v>
      </c>
      <c r="AL629" s="48" t="str">
        <f>IF($U629="","",IF(RIGHT($U629,4)=", MS",INDEX(DropDowns!$G$4:$G$1251,MATCH(TRIM($U629),DropDowns!$F$4:$F$1251,0)),INDEX(DropDowns!$G$4:$G$1251,MATCH(TRIM($U629)&amp;", MS",DropDowns!$F$4:$F$1251,0))))</f>
        <v>Leake</v>
      </c>
      <c r="AM629" s="48" t="str">
        <f>IF(INDEX('AAYME 2021_List'!$A$3:$A$311,MATCH($A629,'AAYME 2021_List'!$A$3:$A$311,0))=$A629,INDEX('AAYME 2021_List'!$AC$3:$AC$311,MATCH($A629,'AAYME 2021_List'!$A$3:$A$311,0)),"")</f>
        <v>Leake</v>
      </c>
      <c r="AN629" s="48" t="str">
        <f t="shared" si="88"/>
        <v>Nigel|Kincaid|nigelkincaid@leakesd.net|7</v>
      </c>
      <c r="AO629" s="48" t="str">
        <f t="shared" si="89"/>
        <v>Nigel|Kincaid|7</v>
      </c>
      <c r="AP629" s="48" t="str">
        <f>INDEX(Transcripts_2021!$V$2:$V$324,MATCH($AN629,Transcripts_2021!$V$2:$V$324,0))</f>
        <v>Nigel|Kincaid|nigelkincaid@leakesd.net|7</v>
      </c>
      <c r="AQ629" s="48" t="str">
        <f>INDEX(Transcripts_2021!$W$2:$W$324,MATCH($AO629,Transcripts_2021!$W$2:$W$324,0))</f>
        <v>Nigel|Kincaid|7</v>
      </c>
      <c r="AR629" s="68" t="str">
        <f t="shared" si="90"/>
        <v>Yes</v>
      </c>
      <c r="AS629" s="68" t="str">
        <f t="shared" si="91"/>
        <v>Yes</v>
      </c>
      <c r="AT629" s="48" t="str">
        <f t="shared" si="95"/>
        <v>0655</v>
      </c>
      <c r="AU629" s="48" t="str">
        <f>INDEX(Transcripts_2021!$AC$2:$AC$324,MATCH($AO629,Transcripts_2021!$W$2:$W$324,0))</f>
        <v>0283</v>
      </c>
      <c r="AV629" s="68" t="str">
        <f t="shared" si="87"/>
        <v>No</v>
      </c>
      <c r="AW629" s="68" t="e">
        <f>IF(INDEX(DropDowns!$E$3:$E$336,MATCH("*"&amp;$AF629&amp;"*",$AF$2:$AF$651,0))="","",INDEX(DropDowns!$E$3:$E$336,MATCH("*"&amp;$AF629&amp;"*",$AF$2:$AF$651,0)))</f>
        <v>#VALUE!</v>
      </c>
      <c r="AX629" s="68" t="str">
        <f>IF(INDEX(DropDowns!$E$3:$E$336,MATCH("*"&amp;$AG629&amp;"*",$AG$2:$AG$651,0))="","",INDEX(DropDowns!$E$3:$E$336,MATCH("*"&amp;$AG629&amp;"*",$AG$2:$AG$651,0)))</f>
        <v>Acid</v>
      </c>
      <c r="AY629" s="48" t="str">
        <f t="shared" si="92"/>
        <v>0655-KIN-NI-0283</v>
      </c>
      <c r="AZ629" s="48" t="str">
        <f t="shared" si="93"/>
        <v>Timecah Wilder</v>
      </c>
      <c r="BA629" s="48" t="str">
        <f>$AZ629&amp;COUNTIF($AZ629:$AZ$651,$AZ629)</f>
        <v>Timecah Wilder1</v>
      </c>
      <c r="BB629" s="68" t="str">
        <f>IF(INDEX('AAYME 2021_List'!$B$3:$B$311,MATCH($A629,'AAYME 2021_List'!$A$3:$A$311,0))="Yes","Yes","No")</f>
        <v>No</v>
      </c>
      <c r="BC629" s="48" t="str">
        <f>IF(INDEX('AAYME 2021_List'!$A$3:$A$311,MATCH($A629,'AAYME 2021_List'!$A$3:$A$311,0))=$A629,INDEX('AAYME 2021_List'!$C$3:$C$311,MATCH($A629,'AAYME 2021_List'!$A$3:$A$311,0)),"")</f>
        <v>03-Missing/Invalid transcript info</v>
      </c>
    </row>
    <row r="630" spans="1:55" x14ac:dyDescent="0.3">
      <c r="A630" s="66"/>
      <c r="B630" s="8">
        <v>656</v>
      </c>
      <c r="C630" s="8" t="s">
        <v>7523</v>
      </c>
      <c r="D630" s="8" t="s">
        <v>1365</v>
      </c>
      <c r="E630" s="8" t="s">
        <v>335</v>
      </c>
      <c r="F630" s="8" t="s">
        <v>169</v>
      </c>
      <c r="H630" s="8">
        <v>6627399612</v>
      </c>
      <c r="I630" s="8" t="s">
        <v>376</v>
      </c>
      <c r="J630" s="8" t="s">
        <v>7524</v>
      </c>
      <c r="L630" s="8" t="s">
        <v>7525</v>
      </c>
      <c r="M630" s="8" t="s">
        <v>1365</v>
      </c>
      <c r="N630" s="8" t="s">
        <v>7526</v>
      </c>
      <c r="O630" s="8">
        <v>6627390015</v>
      </c>
      <c r="P630" s="8" t="s">
        <v>2247</v>
      </c>
      <c r="Q630" s="8" t="s">
        <v>43</v>
      </c>
      <c r="R630" s="8" t="s">
        <v>7527</v>
      </c>
      <c r="T630" s="8" t="s">
        <v>7528</v>
      </c>
      <c r="U630" s="8" t="s">
        <v>7528</v>
      </c>
      <c r="V630" s="8" t="s">
        <v>488</v>
      </c>
      <c r="W630" s="8">
        <v>39169</v>
      </c>
      <c r="X630" s="8" t="s">
        <v>348</v>
      </c>
      <c r="Y630" s="8" t="s">
        <v>210</v>
      </c>
      <c r="AD630" s="8" t="s">
        <v>2252</v>
      </c>
      <c r="AE630" s="8" t="s">
        <v>49</v>
      </c>
      <c r="AF630" s="8" t="s">
        <v>7529</v>
      </c>
      <c r="AI630" s="8" t="s">
        <v>2165</v>
      </c>
      <c r="AJ630" s="8" t="s">
        <v>7530</v>
      </c>
      <c r="AL630" s="48" t="str">
        <f>IF($U630="","",IF(RIGHT($U630,4)=", MS",INDEX(DropDowns!$G$4:$G$1251,MATCH(TRIM($U630),DropDowns!$F$4:$F$1251,0)),INDEX(DropDowns!$G$4:$G$1251,MATCH(TRIM($U630)&amp;", MS",DropDowns!$F$4:$F$1251,0))))</f>
        <v>Holmes</v>
      </c>
      <c r="AM630" s="48" t="s">
        <v>2130</v>
      </c>
      <c r="AN630" s="48" t="str">
        <f t="shared" si="88"/>
        <v>SHIRON|Young||9</v>
      </c>
      <c r="AO630" s="48" t="str">
        <f t="shared" si="89"/>
        <v>SHIRON|Young|9</v>
      </c>
      <c r="AP630" s="48" t="e">
        <f>INDEX(Transcripts_2021!$V$2:$V$324,MATCH($AN630,Transcripts_2021!$V$2:$V$324,0))</f>
        <v>#N/A</v>
      </c>
      <c r="AQ630" s="48" t="e">
        <f>INDEX(Transcripts_2021!$W$2:$W$324,MATCH($AO630,Transcripts_2021!$W$2:$W$324,0))</f>
        <v>#N/A</v>
      </c>
      <c r="AR630" s="68" t="e">
        <f t="shared" si="90"/>
        <v>#N/A</v>
      </c>
      <c r="AS630" s="68" t="e">
        <f t="shared" si="91"/>
        <v>#N/A</v>
      </c>
      <c r="AT630" s="48" t="str">
        <f t="shared" si="95"/>
        <v>0656</v>
      </c>
      <c r="AU630" s="48" t="e">
        <f>INDEX(Transcripts_2021!$AC$2:$AC$324,MATCH($AO630,Transcripts_2021!$W$2:$W$324,0))</f>
        <v>#N/A</v>
      </c>
      <c r="AV630" s="68" t="str">
        <f t="shared" si="87"/>
        <v>Yes</v>
      </c>
      <c r="AW630" s="68" t="e">
        <f>IF(INDEX(DropDowns!$E$3:$E$336,MATCH("*"&amp;$AF630&amp;"*",$AF$2:$AF$651,0))="","",INDEX(DropDowns!$E$3:$E$336,MATCH("*"&amp;$AF630&amp;"*",$AF$2:$AF$651,0)))</f>
        <v>#REF!</v>
      </c>
      <c r="AX630" s="68" t="str">
        <f>IF(INDEX(DropDowns!$E$3:$E$336,MATCH("*"&amp;$AG630&amp;"*",$AG$2:$AG$651,0))="","",INDEX(DropDowns!$E$3:$E$336,MATCH("*"&amp;$AG630&amp;"*",$AG$2:$AG$651,0)))</f>
        <v>Acid</v>
      </c>
      <c r="AY630" s="48" t="e">
        <f t="shared" si="92"/>
        <v>#N/A</v>
      </c>
      <c r="AZ630" s="48" t="str">
        <f t="shared" si="93"/>
        <v>Sandra D Young</v>
      </c>
      <c r="BA630" s="48" t="str">
        <f>$AZ630&amp;COUNTIF($AZ630:$AZ$651,$AZ630)</f>
        <v>Sandra D Young1</v>
      </c>
      <c r="BB630" s="68" t="e">
        <f>IF(INDEX('AAYME 2021_List'!$B$3:$B$311,MATCH($A630,'AAYME 2021_List'!$A$3:$A$311,0))="Yes","Yes","No")</f>
        <v>#N/A</v>
      </c>
      <c r="BC630" s="8" t="s">
        <v>2131</v>
      </c>
    </row>
    <row r="631" spans="1:55" x14ac:dyDescent="0.3">
      <c r="A631" s="66"/>
      <c r="B631" s="8">
        <v>657</v>
      </c>
      <c r="C631" s="8" t="s">
        <v>7531</v>
      </c>
      <c r="D631" s="8" t="s">
        <v>1134</v>
      </c>
      <c r="E631" s="8" t="s">
        <v>335</v>
      </c>
      <c r="F631" s="8" t="s">
        <v>169</v>
      </c>
      <c r="G631" s="8" t="s">
        <v>7532</v>
      </c>
      <c r="I631" s="8" t="s">
        <v>340</v>
      </c>
      <c r="J631" s="8" t="s">
        <v>7533</v>
      </c>
      <c r="K631" s="8" t="s">
        <v>1646</v>
      </c>
      <c r="L631" s="8" t="s">
        <v>7534</v>
      </c>
      <c r="M631" s="8" t="s">
        <v>1661</v>
      </c>
      <c r="N631" s="8" t="s">
        <v>7535</v>
      </c>
      <c r="O631" s="8">
        <v>6626459896</v>
      </c>
      <c r="P631" s="8" t="s">
        <v>2159</v>
      </c>
      <c r="Q631" s="8" t="s">
        <v>441</v>
      </c>
      <c r="R631" s="8" t="s">
        <v>7536</v>
      </c>
      <c r="T631" s="8" t="s">
        <v>1495</v>
      </c>
      <c r="U631" s="8" t="s">
        <v>1495</v>
      </c>
      <c r="V631" s="8" t="s">
        <v>488</v>
      </c>
      <c r="W631" s="8">
        <v>38614</v>
      </c>
      <c r="X631" s="8" t="s">
        <v>348</v>
      </c>
      <c r="Y631" s="8" t="s">
        <v>198</v>
      </c>
      <c r="Z631" s="8" t="s">
        <v>2114</v>
      </c>
      <c r="AB631" s="8" t="s">
        <v>2115</v>
      </c>
      <c r="AE631" s="8" t="s">
        <v>49</v>
      </c>
      <c r="AF631" s="8" t="s">
        <v>7537</v>
      </c>
      <c r="AG631" s="8" t="s">
        <v>7538</v>
      </c>
      <c r="AH631" s="8" t="s">
        <v>7539</v>
      </c>
      <c r="AI631" s="8" t="s">
        <v>2165</v>
      </c>
      <c r="AJ631" s="8" t="s">
        <v>7540</v>
      </c>
      <c r="AL631" s="48" t="str">
        <f>IF($U631="","",IF(RIGHT($U631,4)=", MS",INDEX(DropDowns!$G$4:$G$1251,MATCH(TRIM($U631),DropDowns!$F$4:$F$1251,0)),INDEX(DropDowns!$G$4:$G$1251,MATCH(TRIM($U631)&amp;", MS",DropDowns!$F$4:$F$1251,0))))</f>
        <v>Coahoma</v>
      </c>
      <c r="AM631" s="48" t="s">
        <v>2130</v>
      </c>
      <c r="AN631" s="48" t="str">
        <f t="shared" si="88"/>
        <v>Charles|Allen|callen@spring-initiative.org|7</v>
      </c>
      <c r="AO631" s="48" t="str">
        <f t="shared" si="89"/>
        <v>Charles|Allen|7</v>
      </c>
      <c r="AP631" s="48" t="e">
        <f>INDEX(Transcripts_2021!$V$2:$V$324,MATCH($AN631,Transcripts_2021!$V$2:$V$324,0))</f>
        <v>#N/A</v>
      </c>
      <c r="AQ631" s="48" t="e">
        <f>INDEX(Transcripts_2021!$W$2:$W$324,MATCH($AO631,Transcripts_2021!$W$2:$W$324,0))</f>
        <v>#N/A</v>
      </c>
      <c r="AR631" s="68" t="e">
        <f t="shared" si="90"/>
        <v>#N/A</v>
      </c>
      <c r="AS631" s="68" t="e">
        <f t="shared" si="91"/>
        <v>#N/A</v>
      </c>
      <c r="AT631" s="48" t="str">
        <f t="shared" si="95"/>
        <v>0657</v>
      </c>
      <c r="AU631" s="48" t="e">
        <f>INDEX(Transcripts_2021!$AC$2:$AC$324,MATCH($AO631,Transcripts_2021!$W$2:$W$324,0))</f>
        <v>#N/A</v>
      </c>
      <c r="AV631" s="68" t="str">
        <f t="shared" si="87"/>
        <v>Yes</v>
      </c>
      <c r="AW631" s="68" t="e">
        <f>IF(INDEX(DropDowns!$E$3:$E$336,MATCH("*"&amp;$AF631&amp;"*",$AF$2:$AF$651,0))="","",INDEX(DropDowns!$E$3:$E$336,MATCH("*"&amp;$AF631&amp;"*",$AF$2:$AF$651,0)))</f>
        <v>#VALUE!</v>
      </c>
      <c r="AX631" s="68" t="e">
        <f>IF(INDEX(DropDowns!$E$3:$E$336,MATCH("*"&amp;$AG631&amp;"*",$AG$2:$AG$651,0))="","",INDEX(DropDowns!$E$3:$E$336,MATCH("*"&amp;$AG631&amp;"*",$AG$2:$AG$651,0)))</f>
        <v>#REF!</v>
      </c>
      <c r="AY631" s="48" t="e">
        <f t="shared" si="92"/>
        <v>#N/A</v>
      </c>
      <c r="AZ631" s="48" t="str">
        <f t="shared" si="93"/>
        <v>Nicki Robinson</v>
      </c>
      <c r="BA631" s="48" t="str">
        <f>$AZ631&amp;COUNTIF($AZ631:$AZ$651,$AZ631)</f>
        <v>Nicki Robinson1</v>
      </c>
      <c r="BB631" s="68" t="e">
        <f>IF(INDEX('AAYME 2021_List'!$B$3:$B$311,MATCH($A631,'AAYME 2021_List'!$A$3:$A$311,0))="Yes","Yes","No")</f>
        <v>#N/A</v>
      </c>
      <c r="BC631" s="8" t="s">
        <v>2131</v>
      </c>
    </row>
    <row r="632" spans="1:55" x14ac:dyDescent="0.3">
      <c r="A632" s="66"/>
      <c r="B632" s="8">
        <v>658</v>
      </c>
      <c r="C632" s="8" t="s">
        <v>1268</v>
      </c>
      <c r="D632" s="8" t="s">
        <v>7541</v>
      </c>
      <c r="E632" s="8" t="s">
        <v>335</v>
      </c>
      <c r="F632" s="8" t="s">
        <v>169</v>
      </c>
      <c r="G632" s="8" t="s">
        <v>7542</v>
      </c>
      <c r="H632" s="8">
        <v>9014275589</v>
      </c>
      <c r="I632" s="8" t="s">
        <v>376</v>
      </c>
      <c r="J632" s="8" t="s">
        <v>7543</v>
      </c>
      <c r="K632" s="8" t="s">
        <v>651</v>
      </c>
      <c r="L632" s="8" t="s">
        <v>5300</v>
      </c>
      <c r="M632" s="8" t="s">
        <v>7541</v>
      </c>
      <c r="N632" s="8" t="s">
        <v>7542</v>
      </c>
      <c r="O632" s="8">
        <v>9012107946</v>
      </c>
      <c r="P632" s="8" t="s">
        <v>2112</v>
      </c>
      <c r="Q632" s="8" t="s">
        <v>45</v>
      </c>
      <c r="R632" s="8" t="s">
        <v>7544</v>
      </c>
      <c r="S632" s="8" t="s">
        <v>5767</v>
      </c>
      <c r="T632" s="8" t="s">
        <v>2979</v>
      </c>
      <c r="U632" s="8" t="s">
        <v>2979</v>
      </c>
      <c r="V632" s="8" t="s">
        <v>488</v>
      </c>
      <c r="W632" s="8">
        <v>38654</v>
      </c>
      <c r="X632" s="8" t="s">
        <v>348</v>
      </c>
      <c r="Y632" s="8" t="s">
        <v>651</v>
      </c>
      <c r="Z632" s="8" t="s">
        <v>2114</v>
      </c>
      <c r="AB632" s="8" t="s">
        <v>2115</v>
      </c>
      <c r="AE632" s="8" t="s">
        <v>49</v>
      </c>
      <c r="AF632" s="8" t="s">
        <v>7545</v>
      </c>
      <c r="AG632" s="8" t="s">
        <v>7546</v>
      </c>
      <c r="AH632" s="8" t="s">
        <v>7547</v>
      </c>
      <c r="AI632" s="8" t="s">
        <v>2165</v>
      </c>
      <c r="AJ632" s="8" t="s">
        <v>7548</v>
      </c>
      <c r="AK632" s="8" t="s">
        <v>7549</v>
      </c>
      <c r="AL632" s="48" t="str">
        <f>IF($U632="","",IF(RIGHT($U632,4)=", MS",INDEX(DropDowns!$G$4:$G$1251,MATCH(TRIM($U632),DropDowns!$F$4:$F$1251,0)),INDEX(DropDowns!$G$4:$G$1251,MATCH(TRIM($U632)&amp;", MS",DropDowns!$F$4:$F$1251,0))))</f>
        <v>DeSoto</v>
      </c>
      <c r="AM632" s="48" t="s">
        <v>2130</v>
      </c>
      <c r="AN632" s="48" t="str">
        <f t="shared" si="88"/>
        <v>Christopher|Hampton|athomashampton@gmail.com|9</v>
      </c>
      <c r="AO632" s="48" t="str">
        <f t="shared" si="89"/>
        <v>Christopher|Hampton|9</v>
      </c>
      <c r="AP632" s="48" t="e">
        <f>INDEX(Transcripts_2021!$V$2:$V$324,MATCH($AN632,Transcripts_2021!$V$2:$V$324,0))</f>
        <v>#N/A</v>
      </c>
      <c r="AQ632" s="48" t="e">
        <f>INDEX(Transcripts_2021!$W$2:$W$324,MATCH($AO632,Transcripts_2021!$W$2:$W$324,0))</f>
        <v>#N/A</v>
      </c>
      <c r="AR632" s="68" t="e">
        <f t="shared" si="90"/>
        <v>#N/A</v>
      </c>
      <c r="AS632" s="68" t="e">
        <f t="shared" si="91"/>
        <v>#N/A</v>
      </c>
      <c r="AT632" s="48" t="str">
        <f t="shared" si="95"/>
        <v>0658</v>
      </c>
      <c r="AU632" s="48" t="e">
        <f>INDEX(Transcripts_2021!$AC$2:$AC$324,MATCH($AO632,Transcripts_2021!$W$2:$W$324,0))</f>
        <v>#N/A</v>
      </c>
      <c r="AV632" s="68" t="str">
        <f t="shared" si="87"/>
        <v>No</v>
      </c>
      <c r="AW632" s="68" t="e">
        <f>IF(INDEX(DropDowns!$E$3:$E$336,MATCH("*"&amp;$AF632&amp;"*",$AF$2:$AF$651,0))="","",INDEX(DropDowns!$E$3:$E$336,MATCH("*"&amp;$AF632&amp;"*",$AF$2:$AF$651,0)))</f>
        <v>#VALUE!</v>
      </c>
      <c r="AX632" s="68" t="e">
        <f>IF(INDEX(DropDowns!$E$3:$E$336,MATCH("*"&amp;$AG632&amp;"*",$AG$2:$AG$651,0))="","",INDEX(DropDowns!$E$3:$E$336,MATCH("*"&amp;$AG632&amp;"*",$AG$2:$AG$651,0)))</f>
        <v>#REF!</v>
      </c>
      <c r="AY632" s="48" t="e">
        <f t="shared" si="92"/>
        <v>#N/A</v>
      </c>
      <c r="AZ632" s="48" t="str">
        <f t="shared" si="93"/>
        <v>Alicia Hampton</v>
      </c>
      <c r="BA632" s="48" t="str">
        <f>$AZ632&amp;COUNTIF($AZ632:$AZ$651,$AZ632)</f>
        <v>Alicia Hampton1</v>
      </c>
      <c r="BB632" s="68" t="e">
        <f>IF(INDEX('AAYME 2021_List'!$B$3:$B$311,MATCH($A632,'AAYME 2021_List'!$A$3:$A$311,0))="Yes","Yes","No")</f>
        <v>#N/A</v>
      </c>
      <c r="BC632" s="8" t="s">
        <v>2131</v>
      </c>
    </row>
    <row r="633" spans="1:55" x14ac:dyDescent="0.3">
      <c r="A633" s="66"/>
      <c r="B633" s="8">
        <v>659</v>
      </c>
      <c r="C633" s="8" t="s">
        <v>1521</v>
      </c>
      <c r="D633" s="8" t="s">
        <v>1522</v>
      </c>
      <c r="E633" s="8" t="s">
        <v>335</v>
      </c>
      <c r="F633" s="8" t="s">
        <v>170</v>
      </c>
      <c r="G633" s="8" t="s">
        <v>1529</v>
      </c>
      <c r="H633" s="8">
        <v>6628541113</v>
      </c>
      <c r="I633" s="8" t="s">
        <v>401</v>
      </c>
      <c r="J633" s="8" t="s">
        <v>7550</v>
      </c>
      <c r="K633" s="8" t="s">
        <v>4747</v>
      </c>
      <c r="L633" s="8" t="s">
        <v>7551</v>
      </c>
      <c r="M633" s="8" t="s">
        <v>1522</v>
      </c>
      <c r="N633" s="8" t="s">
        <v>7552</v>
      </c>
      <c r="O633" s="8">
        <v>6628541113</v>
      </c>
      <c r="P633" s="8" t="s">
        <v>2159</v>
      </c>
      <c r="Q633" s="8" t="s">
        <v>394</v>
      </c>
      <c r="R633" s="8" t="s">
        <v>7553</v>
      </c>
      <c r="T633" s="8" t="s">
        <v>508</v>
      </c>
      <c r="U633" s="8" t="s">
        <v>508</v>
      </c>
      <c r="V633" s="8" t="s">
        <v>488</v>
      </c>
      <c r="W633" s="8">
        <v>39702</v>
      </c>
      <c r="X633" s="8" t="s">
        <v>348</v>
      </c>
      <c r="Y633" s="8" t="s">
        <v>7554</v>
      </c>
      <c r="Z633" s="8" t="s">
        <v>2114</v>
      </c>
      <c r="AE633" s="8" t="s">
        <v>48</v>
      </c>
      <c r="AF633" s="8" t="s">
        <v>7555</v>
      </c>
      <c r="AG633" s="8" t="s">
        <v>7556</v>
      </c>
      <c r="AH633" s="8" t="s">
        <v>7557</v>
      </c>
      <c r="AI633" s="8" t="s">
        <v>442</v>
      </c>
      <c r="AL633" s="48" t="str">
        <f>IF($U633="","",IF(RIGHT($U633,4)=", MS",INDEX(DropDowns!$G$4:$G$1251,MATCH(TRIM($U633),DropDowns!$F$4:$F$1251,0)),INDEX(DropDowns!$G$4:$G$1251,MATCH(TRIM($U633)&amp;", MS",DropDowns!$F$4:$F$1251,0))))</f>
        <v>Lowndes</v>
      </c>
      <c r="AM633" s="48" t="s">
        <v>2130</v>
      </c>
      <c r="AN633" s="48" t="str">
        <f t="shared" si="88"/>
        <v>Alexis|Pierce|carl.shontel@gmail.com|8</v>
      </c>
      <c r="AO633" s="48" t="str">
        <f t="shared" si="89"/>
        <v>Alexis|Pierce|8</v>
      </c>
      <c r="AP633" s="48" t="e">
        <f>INDEX(Transcripts_2021!$V$2:$V$324,MATCH($AN633,Transcripts_2021!$V$2:$V$324,0))</f>
        <v>#N/A</v>
      </c>
      <c r="AQ633" s="48" t="e">
        <f>INDEX(Transcripts_2021!$W$2:$W$324,MATCH($AO633,Transcripts_2021!$W$2:$W$324,0))</f>
        <v>#N/A</v>
      </c>
      <c r="AR633" s="68" t="e">
        <f t="shared" si="90"/>
        <v>#N/A</v>
      </c>
      <c r="AS633" s="68" t="e">
        <f t="shared" si="91"/>
        <v>#N/A</v>
      </c>
      <c r="AT633" s="48" t="str">
        <f t="shared" si="95"/>
        <v>0659</v>
      </c>
      <c r="AU633" s="48" t="e">
        <f>INDEX(Transcripts_2021!$AC$2:$AC$324,MATCH($AO633,Transcripts_2021!$W$2:$W$324,0))</f>
        <v>#N/A</v>
      </c>
      <c r="AV633" s="68" t="str">
        <f t="shared" si="87"/>
        <v>No</v>
      </c>
      <c r="AW633" s="68" t="e">
        <f>IF(INDEX(DropDowns!$E$3:$E$336,MATCH("*"&amp;$AF633&amp;"*",$AF$2:$AF$651,0))="","",INDEX(DropDowns!$E$3:$E$336,MATCH("*"&amp;$AF633&amp;"*",$AF$2:$AF$651,0)))</f>
        <v>#REF!</v>
      </c>
      <c r="AX633" s="68" t="e">
        <f>IF(INDEX(DropDowns!$E$3:$E$336,MATCH("*"&amp;$AG633&amp;"*",$AG$2:$AG$651,0))="","",INDEX(DropDowns!$E$3:$E$336,MATCH("*"&amp;$AG633&amp;"*",$AG$2:$AG$651,0)))</f>
        <v>#REF!</v>
      </c>
      <c r="AY633" s="48" t="e">
        <f t="shared" si="92"/>
        <v>#N/A</v>
      </c>
      <c r="AZ633" s="48" t="str">
        <f t="shared" si="93"/>
        <v>Carl Pierce</v>
      </c>
      <c r="BA633" s="48" t="str">
        <f>$AZ633&amp;COUNTIF($AZ633:$AZ$651,$AZ633)</f>
        <v>Carl Pierce1</v>
      </c>
      <c r="BB633" s="68" t="e">
        <f>IF(INDEX('AAYME 2021_List'!$B$3:$B$311,MATCH($A633,'AAYME 2021_List'!$A$3:$A$311,0))="Yes","Yes","No")</f>
        <v>#N/A</v>
      </c>
      <c r="BC633" s="8" t="s">
        <v>2131</v>
      </c>
    </row>
    <row r="634" spans="1:55" x14ac:dyDescent="0.3">
      <c r="A634" s="48" t="str">
        <f>$AT634&amp;"-"&amp;UPPER(LEFT($D634,3))&amp;"-"&amp;UPPER(LEFT($C634,2))&amp;"-"&amp;$AU634</f>
        <v>0660-WAL-JE-0327</v>
      </c>
      <c r="B634" s="8">
        <v>660</v>
      </c>
      <c r="C634" s="8" t="s">
        <v>1190</v>
      </c>
      <c r="D634" s="8" t="s">
        <v>7558</v>
      </c>
      <c r="E634" s="8" t="s">
        <v>335</v>
      </c>
      <c r="F634" s="8" t="s">
        <v>170</v>
      </c>
      <c r="G634" s="8" t="s">
        <v>7559</v>
      </c>
      <c r="H634" s="8">
        <v>6019687032</v>
      </c>
      <c r="I634" s="8" t="s">
        <v>340</v>
      </c>
      <c r="J634" s="8" t="s">
        <v>7560</v>
      </c>
      <c r="K634" s="8" t="s">
        <v>209</v>
      </c>
      <c r="L634" s="8" t="s">
        <v>7561</v>
      </c>
      <c r="M634" s="8" t="s">
        <v>7558</v>
      </c>
      <c r="N634" s="8" t="s">
        <v>7559</v>
      </c>
      <c r="O634" s="8">
        <v>6012593823</v>
      </c>
      <c r="P634" s="8" t="s">
        <v>2112</v>
      </c>
      <c r="Q634" s="8" t="s">
        <v>45</v>
      </c>
      <c r="R634" s="8" t="s">
        <v>7562</v>
      </c>
      <c r="T634" s="8" t="s">
        <v>7563</v>
      </c>
      <c r="U634" s="8" t="s">
        <v>7563</v>
      </c>
      <c r="V634" s="8" t="s">
        <v>488</v>
      </c>
      <c r="W634" s="8">
        <v>39041</v>
      </c>
      <c r="X634" s="8" t="s">
        <v>348</v>
      </c>
      <c r="Y634" s="8" t="s">
        <v>209</v>
      </c>
      <c r="Z634" s="8" t="s">
        <v>2114</v>
      </c>
      <c r="AB634" s="8" t="s">
        <v>2115</v>
      </c>
      <c r="AE634" s="8" t="s">
        <v>48</v>
      </c>
      <c r="AF634" s="8" t="s">
        <v>7564</v>
      </c>
      <c r="AG634" s="8" t="s">
        <v>7565</v>
      </c>
      <c r="AH634" s="8" t="s">
        <v>7566</v>
      </c>
      <c r="AI634" s="8" t="s">
        <v>2165</v>
      </c>
      <c r="AL634" s="48" t="str">
        <f>IF($U634="","",IF(RIGHT($U634,4)=", MS",INDEX(DropDowns!$G$4:$G$1251,MATCH(TRIM($U634),DropDowns!$F$4:$F$1251,0)),INDEX(DropDowns!$G$4:$G$1251,MATCH(TRIM($U634)&amp;", MS",DropDowns!$F$4:$F$1251,0))))</f>
        <v>Hinds</v>
      </c>
      <c r="AM634" s="48" t="str">
        <f>IF(INDEX('AAYME 2021_List'!$A$3:$A$311,MATCH($A634,'AAYME 2021_List'!$A$3:$A$311,0))=$A634,INDEX('AAYME 2021_List'!$AC$3:$AC$311,MATCH($A634,'AAYME 2021_List'!$A$3:$A$311,0)),"")</f>
        <v>Hinds</v>
      </c>
      <c r="AN634" s="48" t="str">
        <f t="shared" si="88"/>
        <v>Jennifer|Wallace|mellaniwallace@gmail.com|7</v>
      </c>
      <c r="AO634" s="48" t="str">
        <f t="shared" si="89"/>
        <v>Jennifer|Wallace|7</v>
      </c>
      <c r="AP634" s="48" t="e">
        <f>INDEX(Transcripts_2021!$V$2:$V$324,MATCH($AN634,Transcripts_2021!$V$2:$V$324,0))</f>
        <v>#N/A</v>
      </c>
      <c r="AQ634" s="48" t="str">
        <f>INDEX(Transcripts_2021!$W$2:$W$324,MATCH($AO634,Transcripts_2021!$W$2:$W$324,0))</f>
        <v>Jennifer|Wallace|7</v>
      </c>
      <c r="AR634" s="68" t="e">
        <f t="shared" si="90"/>
        <v>#N/A</v>
      </c>
      <c r="AS634" s="68" t="str">
        <f t="shared" si="91"/>
        <v>Yes</v>
      </c>
      <c r="AT634" s="48" t="str">
        <f t="shared" si="95"/>
        <v>0660</v>
      </c>
      <c r="AU634" s="48" t="str">
        <f>INDEX(Transcripts_2021!$AC$2:$AC$324,MATCH($AO634,Transcripts_2021!$W$2:$W$324,0))</f>
        <v>0327</v>
      </c>
      <c r="AV634" s="68" t="str">
        <f t="shared" si="87"/>
        <v>Yes</v>
      </c>
      <c r="AW634" s="68" t="e">
        <f>IF(INDEX(DropDowns!$E$3:$E$336,MATCH("*"&amp;$AF634&amp;"*",$AF$2:$AF$651,0))="","",INDEX(DropDowns!$E$3:$E$336,MATCH("*"&amp;$AF634&amp;"*",$AF$2:$AF$651,0)))</f>
        <v>#REF!</v>
      </c>
      <c r="AX634" s="68" t="e">
        <f>IF(INDEX(DropDowns!$E$3:$E$336,MATCH("*"&amp;$AG634&amp;"*",$AG$2:$AG$651,0))="","",INDEX(DropDowns!$E$3:$E$336,MATCH("*"&amp;$AG634&amp;"*",$AG$2:$AG$651,0)))</f>
        <v>#REF!</v>
      </c>
      <c r="AY634" s="48" t="str">
        <f t="shared" si="92"/>
        <v>0660-WAL-JE-0327</v>
      </c>
      <c r="AZ634" s="48" t="str">
        <f t="shared" si="93"/>
        <v>Kim /Melllani Wallace</v>
      </c>
      <c r="BA634" s="48" t="str">
        <f>$AZ634&amp;COUNTIF($AZ634:$AZ$651,$AZ634)</f>
        <v>Kim /Melllani Wallace1</v>
      </c>
      <c r="BB634" s="68" t="str">
        <f>IF(INDEX('AAYME 2021_List'!$B$3:$B$311,MATCH($A634,'AAYME 2021_List'!$A$3:$A$311,0))="Yes","Yes","No")</f>
        <v>No</v>
      </c>
      <c r="BC634" s="48" t="str">
        <f>IF(INDEX('AAYME 2021_List'!$A$3:$A$311,MATCH($A634,'AAYME 2021_List'!$A$3:$A$311,0))=$A634,INDEX('AAYME 2021_List'!$C$3:$C$311,MATCH($A634,'AAYME 2021_List'!$A$3:$A$311,0)),"")</f>
        <v>99-Not Selected</v>
      </c>
    </row>
    <row r="635" spans="1:55" x14ac:dyDescent="0.3">
      <c r="A635" s="66"/>
      <c r="B635" s="8">
        <v>661</v>
      </c>
      <c r="C635" s="8" t="s">
        <v>6321</v>
      </c>
      <c r="D635" s="8" t="s">
        <v>7567</v>
      </c>
      <c r="E635" s="8" t="s">
        <v>335</v>
      </c>
      <c r="F635" s="8" t="s">
        <v>169</v>
      </c>
      <c r="G635" s="8" t="s">
        <v>7568</v>
      </c>
      <c r="H635" s="8">
        <v>2282497638</v>
      </c>
      <c r="I635" s="8" t="s">
        <v>401</v>
      </c>
      <c r="J635" s="8" t="s">
        <v>7569</v>
      </c>
      <c r="K635" s="8" t="s">
        <v>7570</v>
      </c>
      <c r="L635" s="8" t="s">
        <v>6286</v>
      </c>
      <c r="M635" s="8" t="s">
        <v>7567</v>
      </c>
      <c r="N635" s="8" t="s">
        <v>7571</v>
      </c>
      <c r="O635" s="8">
        <v>2282492097</v>
      </c>
      <c r="P635" s="8" t="s">
        <v>2112</v>
      </c>
      <c r="Q635" s="8" t="s">
        <v>45</v>
      </c>
      <c r="R635" s="8" t="s">
        <v>7572</v>
      </c>
      <c r="T635" s="8" t="s">
        <v>7573</v>
      </c>
      <c r="U635" s="8" t="s">
        <v>7573</v>
      </c>
      <c r="V635" s="8" t="s">
        <v>488</v>
      </c>
      <c r="W635" s="8">
        <v>39563</v>
      </c>
      <c r="X635" s="8" t="s">
        <v>348</v>
      </c>
      <c r="Y635" s="8" t="s">
        <v>214</v>
      </c>
      <c r="Z635" s="8" t="s">
        <v>2114</v>
      </c>
      <c r="AB635" s="8" t="s">
        <v>2115</v>
      </c>
      <c r="AE635" s="8" t="s">
        <v>49</v>
      </c>
      <c r="AF635" s="8" t="s">
        <v>7574</v>
      </c>
      <c r="AG635" s="8" t="s">
        <v>7575</v>
      </c>
      <c r="AH635" s="8" t="s">
        <v>7576</v>
      </c>
      <c r="AI635" s="8" t="s">
        <v>442</v>
      </c>
      <c r="AL635" s="48" t="str">
        <f>IF($U635="","",IF(RIGHT($U635,4)=", MS",INDEX(DropDowns!$G$4:$G$1251,MATCH(TRIM($U635),DropDowns!$F$4:$F$1251,0)),INDEX(DropDowns!$G$4:$G$1251,MATCH(TRIM($U635)&amp;", MS",DropDowns!$F$4:$F$1251,0))))</f>
        <v>Jackson</v>
      </c>
      <c r="AM635" s="48" t="s">
        <v>2130</v>
      </c>
      <c r="AN635" s="48" t="str">
        <f t="shared" si="88"/>
        <v>Tony|Cooper|tscooper320@gmail.com|8</v>
      </c>
      <c r="AO635" s="48" t="str">
        <f t="shared" si="89"/>
        <v>Tony|Cooper|8</v>
      </c>
      <c r="AP635" s="48" t="e">
        <f>INDEX(Transcripts_2021!$V$2:$V$324,MATCH($AN635,Transcripts_2021!$V$2:$V$324,0))</f>
        <v>#N/A</v>
      </c>
      <c r="AQ635" s="48" t="e">
        <f>INDEX(Transcripts_2021!$W$2:$W$324,MATCH($AO635,Transcripts_2021!$W$2:$W$324,0))</f>
        <v>#N/A</v>
      </c>
      <c r="AR635" s="68" t="e">
        <f t="shared" si="90"/>
        <v>#N/A</v>
      </c>
      <c r="AS635" s="68" t="e">
        <f t="shared" si="91"/>
        <v>#N/A</v>
      </c>
      <c r="AT635" s="48" t="str">
        <f t="shared" si="95"/>
        <v>0661</v>
      </c>
      <c r="AU635" s="48" t="e">
        <f>INDEX(Transcripts_2021!$AC$2:$AC$324,MATCH($AO635,Transcripts_2021!$W$2:$W$324,0))</f>
        <v>#N/A</v>
      </c>
      <c r="AV635" s="68" t="str">
        <f t="shared" si="87"/>
        <v>Yes</v>
      </c>
      <c r="AW635" s="68" t="e">
        <f>IF(INDEX(DropDowns!$E$3:$E$336,MATCH("*"&amp;$AF635&amp;"*",$AF$2:$AF$651,0))="","",INDEX(DropDowns!$E$3:$E$336,MATCH("*"&amp;$AF635&amp;"*",$AF$2:$AF$651,0)))</f>
        <v>#REF!</v>
      </c>
      <c r="AX635" s="68" t="e">
        <f>IF(INDEX(DropDowns!$E$3:$E$336,MATCH("*"&amp;$AG635&amp;"*",$AG$2:$AG$651,0))="","",INDEX(DropDowns!$E$3:$E$336,MATCH("*"&amp;$AG635&amp;"*",$AG$2:$AG$651,0)))</f>
        <v>#REF!</v>
      </c>
      <c r="AY635" s="48" t="e">
        <f t="shared" si="92"/>
        <v>#N/A</v>
      </c>
      <c r="AZ635" s="48" t="str">
        <f t="shared" si="93"/>
        <v>Tara Cooper</v>
      </c>
      <c r="BA635" s="48" t="str">
        <f>$AZ635&amp;COUNTIF($AZ635:$AZ$651,$AZ635)</f>
        <v>Tara Cooper1</v>
      </c>
      <c r="BB635" s="68" t="e">
        <f>IF(INDEX('AAYME 2021_List'!$B$3:$B$311,MATCH($A635,'AAYME 2021_List'!$A$3:$A$311,0))="Yes","Yes","No")</f>
        <v>#N/A</v>
      </c>
      <c r="BC635" s="8" t="s">
        <v>2131</v>
      </c>
    </row>
    <row r="636" spans="1:55" x14ac:dyDescent="0.3">
      <c r="A636" s="48" t="str">
        <f>$AT636&amp;"-"&amp;UPPER(LEFT($D636,3))&amp;"-"&amp;UPPER(LEFT($C636,2))&amp;"-"&amp;$AU636</f>
        <v>0662-HUD-K'-0345</v>
      </c>
      <c r="B636" s="8">
        <v>662</v>
      </c>
      <c r="C636" s="8" t="s">
        <v>7577</v>
      </c>
      <c r="D636" s="8" t="s">
        <v>7578</v>
      </c>
      <c r="E636" s="8" t="s">
        <v>335</v>
      </c>
      <c r="F636" s="8" t="s">
        <v>170</v>
      </c>
      <c r="G636" s="8" t="s">
        <v>7579</v>
      </c>
      <c r="H636" s="8">
        <v>6016639765</v>
      </c>
      <c r="I636" s="8" t="s">
        <v>340</v>
      </c>
      <c r="J636" s="8" t="s">
        <v>7580</v>
      </c>
      <c r="K636" s="8" t="s">
        <v>7581</v>
      </c>
      <c r="L636" s="8" t="s">
        <v>7582</v>
      </c>
      <c r="M636" s="8" t="s">
        <v>7583</v>
      </c>
      <c r="N636" s="8" t="s">
        <v>7584</v>
      </c>
      <c r="O636" s="8">
        <v>6015049252</v>
      </c>
      <c r="P636" s="8" t="s">
        <v>2159</v>
      </c>
      <c r="Q636" s="8" t="s">
        <v>43</v>
      </c>
      <c r="R636" s="8" t="s">
        <v>7585</v>
      </c>
      <c r="S636" s="8" t="s">
        <v>7585</v>
      </c>
      <c r="T636" s="8" t="s">
        <v>7520</v>
      </c>
      <c r="U636" s="8" t="s">
        <v>7520</v>
      </c>
      <c r="V636" s="8" t="s">
        <v>488</v>
      </c>
      <c r="W636" s="8">
        <v>39189</v>
      </c>
      <c r="X636" s="8" t="s">
        <v>348</v>
      </c>
      <c r="Y636" s="8" t="s">
        <v>224</v>
      </c>
      <c r="Z636" s="8" t="s">
        <v>2114</v>
      </c>
      <c r="AE636" s="8" t="s">
        <v>48</v>
      </c>
      <c r="AF636" s="8" t="s">
        <v>7586</v>
      </c>
      <c r="AG636" s="8" t="s">
        <v>7587</v>
      </c>
      <c r="AI636" s="8" t="s">
        <v>2165</v>
      </c>
      <c r="AJ636" s="8" t="s">
        <v>7588</v>
      </c>
      <c r="AL636" s="48" t="str">
        <f>IF($U636="","",IF(RIGHT($U636,4)=", MS",INDEX(DropDowns!$G$4:$G$1251,MATCH(TRIM($U636),DropDowns!$F$4:$F$1251,0)),INDEX(DropDowns!$G$4:$G$1251,MATCH(TRIM($U636)&amp;", MS",DropDowns!$F$4:$F$1251,0))))</f>
        <v>Leake</v>
      </c>
      <c r="AM636" s="48" t="str">
        <f>IF(INDEX('AAYME 2021_List'!$A$3:$A$311,MATCH($A636,'AAYME 2021_List'!$A$3:$A$311,0))=$A636,INDEX('AAYME 2021_List'!$AC$3:$AC$311,MATCH($A636,'AAYME 2021_List'!$A$3:$A$311,0)),"")</f>
        <v>Leake</v>
      </c>
      <c r="AN636" s="48" t="str">
        <f t="shared" si="88"/>
        <v>K'Mari|Hudson|kmarihudson6@gmail.com|7</v>
      </c>
      <c r="AO636" s="48" t="str">
        <f t="shared" si="89"/>
        <v>K'Mari|Hudson|7</v>
      </c>
      <c r="AP636" s="48" t="e">
        <f>INDEX(Transcripts_2021!$V$2:$V$324,MATCH($AN636,Transcripts_2021!$V$2:$V$324,0))</f>
        <v>#N/A</v>
      </c>
      <c r="AQ636" s="48" t="str">
        <f>INDEX(Transcripts_2021!$W$2:$W$324,MATCH($AO636,Transcripts_2021!$W$2:$W$324,0))</f>
        <v>K'mari|Hudson|7</v>
      </c>
      <c r="AR636" s="68" t="e">
        <f t="shared" si="90"/>
        <v>#N/A</v>
      </c>
      <c r="AS636" s="68" t="str">
        <f t="shared" si="91"/>
        <v>Yes</v>
      </c>
      <c r="AT636" s="48" t="str">
        <f t="shared" si="95"/>
        <v>0662</v>
      </c>
      <c r="AU636" s="48" t="str">
        <f>INDEX(Transcripts_2021!$AC$2:$AC$324,MATCH($AO636,Transcripts_2021!$W$2:$W$324,0))</f>
        <v>0345</v>
      </c>
      <c r="AV636" s="68" t="str">
        <f t="shared" si="87"/>
        <v>Yes</v>
      </c>
      <c r="AW636" s="68" t="e">
        <f>IF(INDEX(DropDowns!$E$3:$E$336,MATCH("*"&amp;$AF636&amp;"*",$AF$2:$AF$651,0))="","",INDEX(DropDowns!$E$3:$E$336,MATCH("*"&amp;$AF636&amp;"*",$AF$2:$AF$651,0)))</f>
        <v>#VALUE!</v>
      </c>
      <c r="AX636" s="68" t="e">
        <f>IF(INDEX(DropDowns!$E$3:$E$336,MATCH("*"&amp;$AG636&amp;"*",$AG$2:$AG$651,0))="","",INDEX(DropDowns!$E$3:$E$336,MATCH("*"&amp;$AG636&amp;"*",$AG$2:$AG$651,0)))</f>
        <v>#REF!</v>
      </c>
      <c r="AY636" s="48" t="str">
        <f t="shared" si="92"/>
        <v>0662-HUD-K'-0345</v>
      </c>
      <c r="AZ636" s="48" t="str">
        <f t="shared" si="93"/>
        <v>Beverly Rushing</v>
      </c>
      <c r="BA636" s="48" t="str">
        <f>$AZ636&amp;COUNTIF($AZ636:$AZ$651,$AZ636)</f>
        <v>Beverly Rushing1</v>
      </c>
      <c r="BB636" s="68" t="str">
        <f>IF(INDEX('AAYME 2021_List'!$B$3:$B$311,MATCH($A636,'AAYME 2021_List'!$A$3:$A$311,0))="Yes","Yes","No")</f>
        <v>Yes</v>
      </c>
      <c r="BC636" s="48" t="str">
        <f>IF(INDEX('AAYME 2021_List'!$A$3:$A$311,MATCH($A636,'AAYME 2021_List'!$A$3:$A$311,0))=$A636,INDEX('AAYME 2021_List'!$C$3:$C$311,MATCH($A636,'AAYME 2021_List'!$A$3:$A$311,0)),"")</f>
        <v>06-Finalist</v>
      </c>
    </row>
    <row r="637" spans="1:55" x14ac:dyDescent="0.3">
      <c r="A637" s="66"/>
      <c r="B637" s="8">
        <v>663</v>
      </c>
      <c r="C637" s="8" t="s">
        <v>7589</v>
      </c>
      <c r="D637" s="8" t="s">
        <v>7590</v>
      </c>
      <c r="E637" s="8" t="s">
        <v>335</v>
      </c>
      <c r="F637" s="8" t="s">
        <v>170</v>
      </c>
      <c r="G637" s="8" t="s">
        <v>7591</v>
      </c>
      <c r="H637" s="8">
        <v>6623047506</v>
      </c>
      <c r="I637" s="8" t="s">
        <v>401</v>
      </c>
      <c r="J637" s="8" t="s">
        <v>7592</v>
      </c>
      <c r="K637" s="8" t="s">
        <v>232</v>
      </c>
      <c r="L637" s="8" t="s">
        <v>7593</v>
      </c>
      <c r="M637" s="8" t="s">
        <v>7590</v>
      </c>
      <c r="N637" s="8" t="s">
        <v>7591</v>
      </c>
      <c r="O637" s="8">
        <v>6623047506</v>
      </c>
      <c r="P637" s="8" t="s">
        <v>2159</v>
      </c>
      <c r="Q637" s="8" t="s">
        <v>394</v>
      </c>
      <c r="R637" s="8" t="s">
        <v>7594</v>
      </c>
      <c r="T637" s="8" t="s">
        <v>1618</v>
      </c>
      <c r="U637" s="8" t="s">
        <v>1618</v>
      </c>
      <c r="V637" s="8" t="s">
        <v>488</v>
      </c>
      <c r="W637" s="8">
        <v>39730</v>
      </c>
      <c r="X637" s="8" t="s">
        <v>348</v>
      </c>
      <c r="Y637" s="8" t="s">
        <v>232</v>
      </c>
      <c r="AB637" s="8" t="s">
        <v>2115</v>
      </c>
      <c r="AD637" s="8" t="s">
        <v>2252</v>
      </c>
      <c r="AE637" s="8" t="s">
        <v>50</v>
      </c>
      <c r="AF637" s="8" t="s">
        <v>7595</v>
      </c>
      <c r="AG637" s="8" t="s">
        <v>7596</v>
      </c>
      <c r="AH637" s="8" t="s">
        <v>7597</v>
      </c>
      <c r="AI637" s="8" t="s">
        <v>369</v>
      </c>
      <c r="AL637" s="48" t="str">
        <f>IF($U637="","",IF(RIGHT($U637,4)=", MS",INDEX(DropDowns!$G$4:$G$1251,MATCH(TRIM($U637),DropDowns!$F$4:$F$1251,0)),INDEX(DropDowns!$G$4:$G$1251,MATCH(TRIM($U637)&amp;", MS",DropDowns!$F$4:$F$1251,0))))</f>
        <v>Monroe</v>
      </c>
      <c r="AM637" s="48" t="s">
        <v>2130</v>
      </c>
      <c r="AN637" s="48" t="str">
        <f t="shared" si="88"/>
        <v>Brianna|Ewing|ireneewing9@gmail.com|8</v>
      </c>
      <c r="AO637" s="48" t="str">
        <f t="shared" si="89"/>
        <v>Brianna|Ewing|8</v>
      </c>
      <c r="AP637" s="48" t="e">
        <f>INDEX(Transcripts_2021!$V$2:$V$324,MATCH($AN637,Transcripts_2021!$V$2:$V$324,0))</f>
        <v>#N/A</v>
      </c>
      <c r="AQ637" s="48" t="e">
        <f>INDEX(Transcripts_2021!$W$2:$W$324,MATCH($AO637,Transcripts_2021!$W$2:$W$324,0))</f>
        <v>#N/A</v>
      </c>
      <c r="AR637" s="68" t="e">
        <f t="shared" si="90"/>
        <v>#N/A</v>
      </c>
      <c r="AS637" s="68" t="e">
        <f t="shared" si="91"/>
        <v>#N/A</v>
      </c>
      <c r="AT637" s="48" t="str">
        <f t="shared" si="95"/>
        <v>0663</v>
      </c>
      <c r="AU637" s="48" t="e">
        <f>INDEX(Transcripts_2021!$AC$2:$AC$324,MATCH($AO637,Transcripts_2021!$W$2:$W$324,0))</f>
        <v>#N/A</v>
      </c>
      <c r="AV637" s="68" t="str">
        <f t="shared" si="87"/>
        <v>Yes</v>
      </c>
      <c r="AW637" s="68" t="e">
        <f>IF(INDEX(DropDowns!$E$3:$E$336,MATCH("*"&amp;$AF637&amp;"*",$AF$2:$AF$651,0))="","",INDEX(DropDowns!$E$3:$E$336,MATCH("*"&amp;$AF637&amp;"*",$AF$2:$AF$651,0)))</f>
        <v>#REF!</v>
      </c>
      <c r="AX637" s="68" t="str">
        <f>IF(INDEX(DropDowns!$E$3:$E$336,MATCH("*"&amp;$AG637&amp;"*",$AG$2:$AG$651,0))="","",INDEX(DropDowns!$E$3:$E$336,MATCH("*"&amp;$AG637&amp;"*",$AG$2:$AG$651,0)))</f>
        <v>Astronautical</v>
      </c>
      <c r="AY637" s="48" t="e">
        <f t="shared" si="92"/>
        <v>#N/A</v>
      </c>
      <c r="AZ637" s="48" t="str">
        <f t="shared" si="93"/>
        <v>Irene Ewing</v>
      </c>
      <c r="BA637" s="48" t="str">
        <f>$AZ637&amp;COUNTIF($AZ637:$AZ$651,$AZ637)</f>
        <v>Irene Ewing1</v>
      </c>
      <c r="BB637" s="68" t="e">
        <f>IF(INDEX('AAYME 2021_List'!$B$3:$B$311,MATCH($A637,'AAYME 2021_List'!$A$3:$A$311,0))="Yes","Yes","No")</f>
        <v>#N/A</v>
      </c>
      <c r="BC637" s="8" t="s">
        <v>2131</v>
      </c>
    </row>
    <row r="638" spans="1:55" x14ac:dyDescent="0.3">
      <c r="A638" s="48" t="str">
        <f>$AT638&amp;"-"&amp;UPPER(LEFT($D638,3))&amp;"-"&amp;UPPER(LEFT($C638,2))&amp;"-"&amp;$AU638</f>
        <v>0664-RUS-AL-0288</v>
      </c>
      <c r="B638" s="8">
        <v>664</v>
      </c>
      <c r="C638" s="8" t="s">
        <v>3844</v>
      </c>
      <c r="D638" s="8" t="s">
        <v>7598</v>
      </c>
      <c r="E638" s="8" t="s">
        <v>335</v>
      </c>
      <c r="F638" s="8" t="s">
        <v>170</v>
      </c>
      <c r="I638" s="8" t="s">
        <v>340</v>
      </c>
      <c r="J638" s="8" t="s">
        <v>4783</v>
      </c>
      <c r="K638" s="8" t="s">
        <v>4784</v>
      </c>
      <c r="L638" s="8" t="s">
        <v>6842</v>
      </c>
      <c r="M638" s="8" t="s">
        <v>7598</v>
      </c>
      <c r="N638" s="8" t="s">
        <v>7599</v>
      </c>
      <c r="O638" s="8">
        <v>6015071880</v>
      </c>
      <c r="P638" s="8" t="s">
        <v>2112</v>
      </c>
      <c r="Q638" s="8" t="s">
        <v>45</v>
      </c>
      <c r="R638" s="8" t="s">
        <v>7600</v>
      </c>
      <c r="T638" s="8" t="s">
        <v>7601</v>
      </c>
      <c r="U638" s="8" t="s">
        <v>7601</v>
      </c>
      <c r="V638" s="8" t="s">
        <v>488</v>
      </c>
      <c r="W638" s="8">
        <v>39325</v>
      </c>
      <c r="X638" s="8" t="s">
        <v>348</v>
      </c>
      <c r="Y638" s="8" t="s">
        <v>219</v>
      </c>
      <c r="Z638" s="8" t="s">
        <v>2114</v>
      </c>
      <c r="AB638" s="8" t="s">
        <v>2115</v>
      </c>
      <c r="AE638" s="8" t="s">
        <v>49</v>
      </c>
      <c r="AF638" s="8" t="s">
        <v>7602</v>
      </c>
      <c r="AG638" s="8" t="s">
        <v>7603</v>
      </c>
      <c r="AI638" s="8" t="s">
        <v>442</v>
      </c>
      <c r="AL638" s="48" t="str">
        <f>IF($U638="","",IF(RIGHT($U638,4)=", MS",INDEX(DropDowns!$G$4:$G$1251,MATCH(TRIM($U638),DropDowns!$F$4:$F$1251,0)),INDEX(DropDowns!$G$4:$G$1251,MATCH(TRIM($U638)&amp;", MS",DropDowns!$F$4:$F$1251,0))))</f>
        <v>Lauderdale</v>
      </c>
      <c r="AM638" s="48" t="str">
        <f>IF(INDEX('AAYME 2021_List'!$A$3:$A$311,MATCH($A638,'AAYME 2021_List'!$A$3:$A$311,0))=$A638,INDEX('AAYME 2021_List'!$AC$3:$AC$311,MATCH($A638,'AAYME 2021_List'!$A$3:$A$311,0)),"")</f>
        <v>Neshoba</v>
      </c>
      <c r="AN638" s="48" t="str">
        <f t="shared" si="88"/>
        <v>Alecia|Rush||7</v>
      </c>
      <c r="AO638" s="48" t="str">
        <f t="shared" si="89"/>
        <v>Alecia|Rush|7</v>
      </c>
      <c r="AP638" s="48" t="e">
        <f>INDEX(Transcripts_2021!$V$2:$V$324,MATCH($AN638,Transcripts_2021!$V$2:$V$324,0))</f>
        <v>#N/A</v>
      </c>
      <c r="AQ638" s="48" t="str">
        <f>INDEX(Transcripts_2021!$W$2:$W$324,MATCH($AO638,Transcripts_2021!$W$2:$W$324,0))</f>
        <v>Alecia|Rush|7</v>
      </c>
      <c r="AR638" s="68" t="e">
        <f t="shared" si="90"/>
        <v>#N/A</v>
      </c>
      <c r="AS638" s="68" t="str">
        <f t="shared" si="91"/>
        <v>Yes</v>
      </c>
      <c r="AT638" s="48" t="str">
        <f t="shared" si="95"/>
        <v>0664</v>
      </c>
      <c r="AU638" s="48" t="str">
        <f>INDEX(Transcripts_2021!$AC$2:$AC$324,MATCH($AO638,Transcripts_2021!$W$2:$W$324,0))</f>
        <v>0288</v>
      </c>
      <c r="AV638" s="68" t="str">
        <f t="shared" si="87"/>
        <v>No</v>
      </c>
      <c r="AW638" s="68" t="e">
        <f>IF(INDEX(DropDowns!$E$3:$E$336,MATCH("*"&amp;$AF638&amp;"*",$AF$2:$AF$651,0))="","",INDEX(DropDowns!$E$3:$E$336,MATCH("*"&amp;$AF638&amp;"*",$AF$2:$AF$651,0)))</f>
        <v>#REF!</v>
      </c>
      <c r="AX638" s="68" t="e">
        <f>IF(INDEX(DropDowns!$E$3:$E$336,MATCH("*"&amp;$AG638&amp;"*",$AG$2:$AG$651,0))="","",INDEX(DropDowns!$E$3:$E$336,MATCH("*"&amp;$AG638&amp;"*",$AG$2:$AG$651,0)))</f>
        <v>#REF!</v>
      </c>
      <c r="AY638" s="48" t="str">
        <f t="shared" si="92"/>
        <v>0664-RUS-AL-0288</v>
      </c>
      <c r="AZ638" s="48" t="str">
        <f t="shared" si="93"/>
        <v>Dana Rush</v>
      </c>
      <c r="BA638" s="48" t="str">
        <f>$AZ638&amp;COUNTIF($AZ638:$AZ$651,$AZ638)</f>
        <v>Dana Rush1</v>
      </c>
      <c r="BB638" s="68" t="str">
        <f>IF(INDEX('AAYME 2021_List'!$B$3:$B$311,MATCH($A638,'AAYME 2021_List'!$A$3:$A$311,0))="Yes","Yes","No")</f>
        <v>Yes</v>
      </c>
      <c r="BC638" s="48" t="str">
        <f>IF(INDEX('AAYME 2021_List'!$A$3:$A$311,MATCH($A638,'AAYME 2021_List'!$A$3:$A$311,0))=$A638,INDEX('AAYME 2021_List'!$C$3:$C$311,MATCH($A638,'AAYME 2021_List'!$A$3:$A$311,0)),"")</f>
        <v>06-Finalist</v>
      </c>
    </row>
    <row r="639" spans="1:55" x14ac:dyDescent="0.3">
      <c r="A639" s="146" t="str">
        <f>$AT639&amp;"-"&amp;UPPER(LEFT($D639,3))&amp;"-"&amp;UPPER(LEFT($C639,2))&amp;"-"&amp;$AU639</f>
        <v>0665-EAL-TA-0323</v>
      </c>
      <c r="B639" s="8">
        <v>665</v>
      </c>
      <c r="C639" s="8" t="s">
        <v>7604</v>
      </c>
      <c r="D639" s="8" t="s">
        <v>7605</v>
      </c>
      <c r="E639" s="8" t="s">
        <v>335</v>
      </c>
      <c r="F639" s="8" t="s">
        <v>170</v>
      </c>
      <c r="G639" s="8" t="s">
        <v>7606</v>
      </c>
      <c r="H639" s="8">
        <v>7692409170</v>
      </c>
      <c r="I639" s="8" t="s">
        <v>401</v>
      </c>
      <c r="J639" s="8" t="s">
        <v>7580</v>
      </c>
      <c r="K639" s="8" t="s">
        <v>2870</v>
      </c>
      <c r="L639" s="8" t="s">
        <v>7607</v>
      </c>
      <c r="M639" s="8" t="s">
        <v>1417</v>
      </c>
      <c r="N639" s="8" t="s">
        <v>7608</v>
      </c>
      <c r="O639" s="8">
        <v>6012597317</v>
      </c>
      <c r="P639" s="8" t="s">
        <v>2159</v>
      </c>
      <c r="Q639" s="8" t="s">
        <v>43</v>
      </c>
      <c r="R639" s="8" t="s">
        <v>7609</v>
      </c>
      <c r="T639" s="8" t="s">
        <v>7610</v>
      </c>
      <c r="U639" s="8" t="s">
        <v>7610</v>
      </c>
      <c r="V639" s="8" t="s">
        <v>488</v>
      </c>
      <c r="W639" s="8">
        <v>39189</v>
      </c>
      <c r="X639" s="8" t="s">
        <v>348</v>
      </c>
      <c r="Y639" s="8" t="s">
        <v>224</v>
      </c>
      <c r="Z639" s="8" t="s">
        <v>2114</v>
      </c>
      <c r="AB639" s="8" t="s">
        <v>2115</v>
      </c>
      <c r="AE639" s="8" t="s">
        <v>48</v>
      </c>
      <c r="AF639" s="8" t="s">
        <v>7611</v>
      </c>
      <c r="AG639" s="8" t="s">
        <v>7612</v>
      </c>
      <c r="AH639" s="8" t="s">
        <v>7613</v>
      </c>
      <c r="AI639" s="8" t="s">
        <v>2165</v>
      </c>
      <c r="AJ639" s="8" t="s">
        <v>7614</v>
      </c>
      <c r="AL639" s="48" t="str">
        <f>IF($U639="","",IF(RIGHT($U639,4)=", MS",INDEX(DropDowns!$G$4:$G$1251,MATCH(TRIM($U639),DropDowns!$F$4:$F$1251,0)),INDEX(DropDowns!$G$4:$G$1251,MATCH(TRIM($U639)&amp;", MS",DropDowns!$F$4:$F$1251,0))))</f>
        <v>Leake</v>
      </c>
      <c r="AM639" s="48" t="str">
        <f>IF(INDEX('AAYME 2021_List'!$A$3:$A$311,MATCH($A639,'AAYME 2021_List'!$A$3:$A$311,0))=$A639,INDEX('AAYME 2021_List'!$AC$3:$AC$311,MATCH($A639,'AAYME 2021_List'!$A$3:$A$311,0)),"")</f>
        <v>Leake</v>
      </c>
      <c r="AN639" s="48" t="str">
        <f t="shared" si="88"/>
        <v>Talayasia|Ealy|talayasiaealy@leakesd.net|8</v>
      </c>
      <c r="AO639" s="48" t="str">
        <f t="shared" si="89"/>
        <v>Talayasia|Ealy|8</v>
      </c>
      <c r="AP639" s="48" t="str">
        <f>INDEX(Transcripts_2021!$V$2:$V$324,MATCH($AN639,Transcripts_2021!$V$2:$V$324,0))</f>
        <v>Talayasia|Ealy|talayasiaealy@leakesd.net|8</v>
      </c>
      <c r="AQ639" s="48" t="str">
        <f>INDEX(Transcripts_2021!$W$2:$W$324,MATCH($AO639,Transcripts_2021!$W$2:$W$324,0))</f>
        <v>Talayasia|Ealy|8</v>
      </c>
      <c r="AR639" s="68" t="str">
        <f t="shared" si="90"/>
        <v>Yes</v>
      </c>
      <c r="AS639" s="68" t="str">
        <f t="shared" si="91"/>
        <v>Yes</v>
      </c>
      <c r="AT639" s="48" t="str">
        <f t="shared" si="95"/>
        <v>0665</v>
      </c>
      <c r="AU639" s="48" t="str">
        <f>INDEX(Transcripts_2021!$AC$2:$AC$324,MATCH($AO639,Transcripts_2021!$W$2:$W$324,0))</f>
        <v>0323</v>
      </c>
      <c r="AV639" s="68" t="str">
        <f t="shared" si="87"/>
        <v>Yes</v>
      </c>
      <c r="AW639" s="68" t="e">
        <f>IF(INDEX(DropDowns!$E$3:$E$336,MATCH("*"&amp;$AF639&amp;"*",$AF$2:$AF$651,0))="","",INDEX(DropDowns!$E$3:$E$336,MATCH("*"&amp;$AF639&amp;"*",$AF$2:$AF$651,0)))</f>
        <v>#VALUE!</v>
      </c>
      <c r="AX639" s="68" t="e">
        <f>IF(INDEX(DropDowns!$E$3:$E$336,MATCH("*"&amp;$AG639&amp;"*",$AG$2:$AG$651,0))="","",INDEX(DropDowns!$E$3:$E$336,MATCH("*"&amp;$AG639&amp;"*",$AG$2:$AG$651,0)))</f>
        <v>#VALUE!</v>
      </c>
      <c r="AY639" s="48" t="str">
        <f t="shared" si="92"/>
        <v>0665-EAL-TA-0323</v>
      </c>
      <c r="AZ639" s="48" t="str">
        <f t="shared" si="93"/>
        <v>Janessa Griffin</v>
      </c>
      <c r="BA639" s="48" t="str">
        <f>$AZ639&amp;COUNTIF($AZ639:$AZ$651,$AZ639)</f>
        <v>Janessa Griffin1</v>
      </c>
      <c r="BB639" s="68" t="str">
        <f>IF(INDEX('AAYME 2021_List'!$B$3:$B$311,MATCH($A639,'AAYME 2021_List'!$A$3:$A$311,0))="Yes","Yes","No")</f>
        <v>No</v>
      </c>
      <c r="BC639" s="48" t="str">
        <f>IF(INDEX('AAYME 2021_List'!$A$3:$A$311,MATCH($A639,'AAYME 2021_List'!$A$3:$A$311,0))=$A639,INDEX('AAYME 2021_List'!$C$3:$C$311,MATCH($A639,'AAYME 2021_List'!$A$3:$A$311,0)),"")</f>
        <v>03-Missing/Invalid transcript info</v>
      </c>
    </row>
    <row r="640" spans="1:55" x14ac:dyDescent="0.3">
      <c r="A640" s="66"/>
      <c r="B640" s="8">
        <v>666</v>
      </c>
      <c r="C640" s="8" t="s">
        <v>7615</v>
      </c>
      <c r="D640" s="8" t="s">
        <v>7616</v>
      </c>
      <c r="E640" s="8" t="s">
        <v>335</v>
      </c>
      <c r="F640" s="8" t="s">
        <v>170</v>
      </c>
      <c r="H640" s="8">
        <v>2283696365</v>
      </c>
      <c r="I640" s="8" t="s">
        <v>376</v>
      </c>
      <c r="J640" s="8" t="s">
        <v>7617</v>
      </c>
      <c r="K640" s="8" t="s">
        <v>7177</v>
      </c>
      <c r="L640" s="8" t="s">
        <v>3104</v>
      </c>
      <c r="M640" s="8" t="s">
        <v>7616</v>
      </c>
      <c r="N640" s="8" t="s">
        <v>7618</v>
      </c>
      <c r="O640" s="8">
        <v>2283137095</v>
      </c>
      <c r="P640" s="8" t="s">
        <v>2112</v>
      </c>
      <c r="R640" s="8" t="s">
        <v>7619</v>
      </c>
      <c r="T640" s="8" t="s">
        <v>7181</v>
      </c>
      <c r="U640" s="8" t="s">
        <v>7181</v>
      </c>
      <c r="V640" s="8" t="s">
        <v>488</v>
      </c>
      <c r="W640" s="8">
        <v>39563</v>
      </c>
      <c r="X640" s="8" t="s">
        <v>348</v>
      </c>
      <c r="Y640" s="8" t="s">
        <v>214</v>
      </c>
      <c r="Z640" s="8" t="s">
        <v>2114</v>
      </c>
      <c r="AB640" s="8" t="s">
        <v>2115</v>
      </c>
      <c r="AE640" s="8" t="s">
        <v>49</v>
      </c>
      <c r="AF640" s="8" t="s">
        <v>7620</v>
      </c>
      <c r="AG640" s="8" t="s">
        <v>7621</v>
      </c>
      <c r="AH640" s="8" t="s">
        <v>7622</v>
      </c>
      <c r="AI640" s="8" t="s">
        <v>459</v>
      </c>
      <c r="AL640" s="48" t="str">
        <f>IF($U640="","",IF(RIGHT($U640,4)=", MS",INDEX(DropDowns!$G$4:$G$1251,MATCH(TRIM($U640),DropDowns!$F$4:$F$1251,0)),INDEX(DropDowns!$G$4:$G$1251,MATCH(TRIM($U640)&amp;", MS",DropDowns!$F$4:$F$1251,0))))</f>
        <v>Jackson</v>
      </c>
      <c r="AM640" s="48" t="s">
        <v>2130</v>
      </c>
      <c r="AN640" s="48" t="str">
        <f t="shared" si="88"/>
        <v>Indya|Triplett||9</v>
      </c>
      <c r="AO640" s="48" t="str">
        <f t="shared" si="89"/>
        <v>Indya|Triplett|9</v>
      </c>
      <c r="AP640" s="48" t="e">
        <f>INDEX(Transcripts_2021!$V$2:$V$324,MATCH($AN640,Transcripts_2021!$V$2:$V$324,0))</f>
        <v>#N/A</v>
      </c>
      <c r="AQ640" s="48" t="e">
        <f>INDEX(Transcripts_2021!$W$2:$W$324,MATCH($AO640,Transcripts_2021!$W$2:$W$324,0))</f>
        <v>#N/A</v>
      </c>
      <c r="AR640" s="68" t="e">
        <f t="shared" si="90"/>
        <v>#N/A</v>
      </c>
      <c r="AS640" s="68" t="e">
        <f t="shared" si="91"/>
        <v>#N/A</v>
      </c>
      <c r="AT640" s="48" t="str">
        <f t="shared" si="95"/>
        <v>0666</v>
      </c>
      <c r="AU640" s="48" t="e">
        <f>INDEX(Transcripts_2021!$AC$2:$AC$324,MATCH($AO640,Transcripts_2021!$W$2:$W$324,0))</f>
        <v>#N/A</v>
      </c>
      <c r="AV640" s="68" t="str">
        <f t="shared" si="87"/>
        <v>Yes</v>
      </c>
      <c r="AW640" s="68" t="e">
        <f>IF(INDEX(DropDowns!$E$3:$E$336,MATCH("*"&amp;$AF640&amp;"*",$AF$2:$AF$651,0))="","",INDEX(DropDowns!$E$3:$E$336,MATCH("*"&amp;$AF640&amp;"*",$AF$2:$AF$651,0)))</f>
        <v>#REF!</v>
      </c>
      <c r="AX640" s="68" t="e">
        <f>IF(INDEX(DropDowns!$E$3:$E$336,MATCH("*"&amp;$AG640&amp;"*",$AG$2:$AG$651,0))="","",INDEX(DropDowns!$E$3:$E$336,MATCH("*"&amp;$AG640&amp;"*",$AG$2:$AG$651,0)))</f>
        <v>#REF!</v>
      </c>
      <c r="AY640" s="48" t="e">
        <f t="shared" si="92"/>
        <v>#N/A</v>
      </c>
      <c r="AZ640" s="48" t="str">
        <f t="shared" si="93"/>
        <v>Nadia Triplett</v>
      </c>
      <c r="BA640" s="48" t="str">
        <f>$AZ640&amp;COUNTIF($AZ640:$AZ$651,$AZ640)</f>
        <v>Nadia Triplett2</v>
      </c>
      <c r="BB640" s="68" t="e">
        <f>IF(INDEX('AAYME 2021_List'!$B$3:$B$311,MATCH($A640,'AAYME 2021_List'!$A$3:$A$311,0))="Yes","Yes","No")</f>
        <v>#N/A</v>
      </c>
      <c r="BC640" s="8" t="s">
        <v>2131</v>
      </c>
    </row>
    <row r="641" spans="1:55" x14ac:dyDescent="0.3">
      <c r="A641" s="66"/>
      <c r="B641" s="8">
        <v>667</v>
      </c>
      <c r="C641" s="8" t="s">
        <v>2176</v>
      </c>
      <c r="D641" s="8" t="s">
        <v>7616</v>
      </c>
      <c r="E641" s="8" t="s">
        <v>335</v>
      </c>
      <c r="F641" s="8" t="s">
        <v>169</v>
      </c>
      <c r="I641" s="8" t="s">
        <v>340</v>
      </c>
      <c r="J641" s="8" t="s">
        <v>7569</v>
      </c>
      <c r="K641" s="8" t="s">
        <v>7570</v>
      </c>
      <c r="L641" s="8" t="s">
        <v>3104</v>
      </c>
      <c r="M641" s="8" t="s">
        <v>7616</v>
      </c>
      <c r="N641" s="8" t="s">
        <v>7618</v>
      </c>
      <c r="O641" s="8">
        <v>2283137095</v>
      </c>
      <c r="P641" s="8" t="s">
        <v>2112</v>
      </c>
      <c r="R641" s="8" t="s">
        <v>7619</v>
      </c>
      <c r="T641" s="8" t="s">
        <v>7181</v>
      </c>
      <c r="U641" s="8" t="s">
        <v>7181</v>
      </c>
      <c r="V641" s="8" t="s">
        <v>488</v>
      </c>
      <c r="W641" s="8">
        <v>39563</v>
      </c>
      <c r="X641" s="8" t="s">
        <v>348</v>
      </c>
      <c r="Y641" s="8" t="s">
        <v>214</v>
      </c>
      <c r="Z641" s="8" t="s">
        <v>2114</v>
      </c>
      <c r="AB641" s="8" t="s">
        <v>2115</v>
      </c>
      <c r="AE641" s="8" t="s">
        <v>49</v>
      </c>
      <c r="AF641" s="8" t="s">
        <v>7623</v>
      </c>
      <c r="AG641" s="8" t="s">
        <v>7624</v>
      </c>
      <c r="AI641" s="8" t="s">
        <v>459</v>
      </c>
      <c r="AL641" s="48" t="str">
        <f>IF($U641="","",IF(RIGHT($U641,4)=", MS",INDEX(DropDowns!$G$4:$G$1251,MATCH(TRIM($U641),DropDowns!$F$4:$F$1251,0)),INDEX(DropDowns!$G$4:$G$1251,MATCH(TRIM($U641)&amp;", MS",DropDowns!$F$4:$F$1251,0))))</f>
        <v>Jackson</v>
      </c>
      <c r="AM641" s="48" t="s">
        <v>2130</v>
      </c>
      <c r="AN641" s="48" t="str">
        <f t="shared" si="88"/>
        <v>Caleb|Triplett||7</v>
      </c>
      <c r="AO641" s="48" t="str">
        <f t="shared" si="89"/>
        <v>Caleb|Triplett|7</v>
      </c>
      <c r="AP641" s="48" t="e">
        <f>INDEX(Transcripts_2021!$V$2:$V$324,MATCH($AN641,Transcripts_2021!$V$2:$V$324,0))</f>
        <v>#N/A</v>
      </c>
      <c r="AQ641" s="48" t="e">
        <f>INDEX(Transcripts_2021!$W$2:$W$324,MATCH($AO641,Transcripts_2021!$W$2:$W$324,0))</f>
        <v>#N/A</v>
      </c>
      <c r="AR641" s="68" t="e">
        <f t="shared" si="90"/>
        <v>#N/A</v>
      </c>
      <c r="AS641" s="68" t="e">
        <f t="shared" si="91"/>
        <v>#N/A</v>
      </c>
      <c r="AT641" s="48" t="str">
        <f t="shared" si="95"/>
        <v>0667</v>
      </c>
      <c r="AU641" s="48" t="e">
        <f>INDEX(Transcripts_2021!$AC$2:$AC$324,MATCH($AO641,Transcripts_2021!$W$2:$W$324,0))</f>
        <v>#N/A</v>
      </c>
      <c r="AV641" s="68" t="str">
        <f t="shared" ref="AV641:AV647" si="96">IF(TRIM($Y641)=$AL641,"Yes","No")</f>
        <v>Yes</v>
      </c>
      <c r="AW641" s="68" t="e">
        <f>IF(INDEX(DropDowns!$E$3:$E$336,MATCH("*"&amp;$AF641&amp;"*",$AF$2:$AF$651,0))="","",INDEX(DropDowns!$E$3:$E$336,MATCH("*"&amp;$AF641&amp;"*",$AF$2:$AF$651,0)))</f>
        <v>#REF!</v>
      </c>
      <c r="AX641" s="68" t="e">
        <f>IF(INDEX(DropDowns!$E$3:$E$336,MATCH("*"&amp;$AG641&amp;"*",$AG$2:$AG$651,0))="","",INDEX(DropDowns!$E$3:$E$336,MATCH("*"&amp;$AG641&amp;"*",$AG$2:$AG$651,0)))</f>
        <v>#REF!</v>
      </c>
      <c r="AY641" s="48" t="e">
        <f t="shared" si="92"/>
        <v>#N/A</v>
      </c>
      <c r="AZ641" s="48" t="str">
        <f t="shared" si="93"/>
        <v>Nadia Triplett</v>
      </c>
      <c r="BA641" s="48" t="str">
        <f>$AZ641&amp;COUNTIF($AZ641:$AZ$651,$AZ641)</f>
        <v>Nadia Triplett1</v>
      </c>
      <c r="BB641" s="68" t="e">
        <f>IF(INDEX('AAYME 2021_List'!$B$3:$B$311,MATCH($A641,'AAYME 2021_List'!$A$3:$A$311,0))="Yes","Yes","No")</f>
        <v>#N/A</v>
      </c>
      <c r="BC641" s="8" t="s">
        <v>2131</v>
      </c>
    </row>
    <row r="642" spans="1:55" x14ac:dyDescent="0.3">
      <c r="A642" s="146" t="str">
        <f>$AT642&amp;"-"&amp;UPPER(LEFT($D642,3))&amp;"-"&amp;UPPER(LEFT($C642,2))&amp;"-"&amp;$AU642</f>
        <v>0668- HU-TY-0346</v>
      </c>
      <c r="B642" s="8">
        <v>668</v>
      </c>
      <c r="C642" s="8" t="s">
        <v>7625</v>
      </c>
      <c r="D642" s="8" t="s">
        <v>7626</v>
      </c>
      <c r="E642" s="8" t="s">
        <v>335</v>
      </c>
      <c r="F642" s="8" t="s">
        <v>170</v>
      </c>
      <c r="G642" s="8" t="s">
        <v>7627</v>
      </c>
      <c r="H642" s="8">
        <v>6016972326</v>
      </c>
      <c r="I642" s="8" t="s">
        <v>401</v>
      </c>
      <c r="J642" s="8" t="s">
        <v>7628</v>
      </c>
      <c r="K642" s="8" t="s">
        <v>7629</v>
      </c>
      <c r="L642" s="8" t="s">
        <v>7630</v>
      </c>
      <c r="M642" s="8" t="s">
        <v>7631</v>
      </c>
      <c r="N642" s="8" t="s">
        <v>7632</v>
      </c>
      <c r="O642" s="8">
        <v>6012537060</v>
      </c>
      <c r="P642" s="8" t="s">
        <v>2159</v>
      </c>
      <c r="Q642" s="8" t="s">
        <v>394</v>
      </c>
      <c r="R642" s="8" t="s">
        <v>7633</v>
      </c>
      <c r="T642" s="8" t="s">
        <v>7634</v>
      </c>
      <c r="U642" s="8" t="s">
        <v>7634</v>
      </c>
      <c r="V642" s="8" t="s">
        <v>488</v>
      </c>
      <c r="W642" s="8">
        <v>39189</v>
      </c>
      <c r="X642" s="8" t="s">
        <v>348</v>
      </c>
      <c r="Y642" s="8" t="s">
        <v>2156</v>
      </c>
      <c r="AA642" s="8" t="s">
        <v>2200</v>
      </c>
      <c r="AC642" s="8" t="s">
        <v>2201</v>
      </c>
      <c r="AE642" s="8" t="s">
        <v>49</v>
      </c>
      <c r="AF642" s="8" t="s">
        <v>7635</v>
      </c>
      <c r="AG642" s="8" t="s">
        <v>7636</v>
      </c>
      <c r="AI642" s="8" t="s">
        <v>2165</v>
      </c>
      <c r="AJ642" s="8" t="s">
        <v>7637</v>
      </c>
      <c r="AL642" s="48" t="str">
        <f>IF($U642="","",IF(RIGHT($U642,4)=", MS",INDEX(DropDowns!$G$4:$G$1251,MATCH(TRIM($U642),DropDowns!$F$4:$F$1251,0)),INDEX(DropDowns!$G$4:$G$1251,MATCH(TRIM($U642)&amp;", MS",DropDowns!$F$4:$F$1251,0))))</f>
        <v>Leake</v>
      </c>
      <c r="AM642" s="48" t="str">
        <f>IF(INDEX('AAYME 2021_List'!$A$3:$A$311,MATCH($A642,'AAYME 2021_List'!$A$3:$A$311,0))=$A642,INDEX('AAYME 2021_List'!$AC$3:$AC$311,MATCH($A642,'AAYME 2021_List'!$A$3:$A$311,0)),"")</f>
        <v>Leake</v>
      </c>
      <c r="AN642" s="48" t="str">
        <f t="shared" ref="AN642:AN647" si="97">TRIM($C642)&amp;"|"&amp;TRIM($D642)&amp;"|"&amp;TRIM($G642)&amp;"|"&amp;LEFT($I642,1)</f>
        <v>Tyneria|Hunt|Tyneriahunt52@gmail.com|8</v>
      </c>
      <c r="AO642" s="48" t="str">
        <f t="shared" ref="AO642:AO647" si="98">TRIM($C642)&amp;"|"&amp;TRIM($D642)&amp;"|"&amp;LEFT($I642,1)</f>
        <v>Tyneria|Hunt|8</v>
      </c>
      <c r="AP642" s="48" t="e">
        <f>INDEX(Transcripts_2021!$V$2:$V$324,MATCH($AN642,Transcripts_2021!$V$2:$V$324,0))</f>
        <v>#N/A</v>
      </c>
      <c r="AQ642" s="48" t="str">
        <f>INDEX(Transcripts_2021!$W$2:$W$324,MATCH($AO642,Transcripts_2021!$W$2:$W$324,0))</f>
        <v>Tyneria|Hunt|8</v>
      </c>
      <c r="AR642" s="68" t="e">
        <f t="shared" ref="AR642:AR647" si="99">IF($AN642=$AP642,"Yes","No")</f>
        <v>#N/A</v>
      </c>
      <c r="AS642" s="68" t="str">
        <f t="shared" ref="AS642:AS647" si="100">IF($AO642=$AQ642,"Yes","No")</f>
        <v>Yes</v>
      </c>
      <c r="AT642" s="48" t="str">
        <f t="shared" si="95"/>
        <v>0668</v>
      </c>
      <c r="AU642" s="48" t="str">
        <f>INDEX(Transcripts_2021!$AC$2:$AC$324,MATCH($AO642,Transcripts_2021!$W$2:$W$324,0))</f>
        <v>0346</v>
      </c>
      <c r="AV642" s="68" t="str">
        <f t="shared" si="96"/>
        <v>No</v>
      </c>
      <c r="AW642" s="68" t="e">
        <f>IF(INDEX(DropDowns!$E$3:$E$336,MATCH("*"&amp;$AF642&amp;"*",$AF$2:$AF$651,0))="","",INDEX(DropDowns!$E$3:$E$336,MATCH("*"&amp;$AF642&amp;"*",$AF$2:$AF$651,0)))</f>
        <v>#VALUE!</v>
      </c>
      <c r="AX642" s="68" t="e">
        <f>IF(INDEX(DropDowns!$E$3:$E$336,MATCH("*"&amp;$AG642&amp;"*",$AG$2:$AG$651,0))="","",INDEX(DropDowns!$E$3:$E$336,MATCH("*"&amp;$AG642&amp;"*",$AG$2:$AG$651,0)))</f>
        <v>#REF!</v>
      </c>
      <c r="AY642" s="48" t="str">
        <f t="shared" ref="AY642:AY647" si="101">$AT642&amp;"-"&amp;UPPER(LEFT($D642,3))&amp;"-"&amp;UPPER(LEFT($C642,2))&amp;"-"&amp;$AU642</f>
        <v>0668- HU-TY-0346</v>
      </c>
      <c r="AZ642" s="48" t="str">
        <f t="shared" ref="AZ642:AZ647" si="102">TRIM($L642)&amp;" "&amp;TRIM($M642)</f>
        <v>Dianne Hunt</v>
      </c>
      <c r="BA642" s="48" t="str">
        <f>$AZ642&amp;COUNTIF($AZ642:$AZ$651,$AZ642)</f>
        <v>Dianne Hunt1</v>
      </c>
      <c r="BB642" s="68" t="str">
        <f>IF(INDEX('AAYME 2021_List'!$B$3:$B$311,MATCH($A642,'AAYME 2021_List'!$A$3:$A$311,0))="Yes","Yes","No")</f>
        <v>No</v>
      </c>
      <c r="BC642" s="48" t="str">
        <f>IF(INDEX('AAYME 2021_List'!$A$3:$A$311,MATCH($A642,'AAYME 2021_List'!$A$3:$A$311,0))=$A642,INDEX('AAYME 2021_List'!$C$3:$C$311,MATCH($A642,'AAYME 2021_List'!$A$3:$A$311,0)),"")</f>
        <v>04-Late transcript submission</v>
      </c>
    </row>
    <row r="643" spans="1:55" x14ac:dyDescent="0.3">
      <c r="A643" s="48" t="str">
        <f>$AT643&amp;"-"&amp;UPPER(LEFT($D643,3))&amp;"-"&amp;UPPER(LEFT($C643,2))&amp;"-"&amp;$AU643</f>
        <v>0669-LON-SH-0297</v>
      </c>
      <c r="B643" s="8">
        <v>669</v>
      </c>
      <c r="C643" s="8" t="s">
        <v>5335</v>
      </c>
      <c r="D643" s="8" t="s">
        <v>7638</v>
      </c>
      <c r="E643" s="8" t="s">
        <v>335</v>
      </c>
      <c r="F643" s="8" t="s">
        <v>170</v>
      </c>
      <c r="H643" s="8">
        <v>6019413146</v>
      </c>
      <c r="I643" s="8" t="s">
        <v>340</v>
      </c>
      <c r="J643" s="8" t="s">
        <v>7639</v>
      </c>
      <c r="K643" s="8" t="s">
        <v>6058</v>
      </c>
      <c r="L643" s="8" t="s">
        <v>7640</v>
      </c>
      <c r="M643" s="8" t="s">
        <v>7638</v>
      </c>
      <c r="N643" s="8" t="s">
        <v>7641</v>
      </c>
      <c r="O643" s="8">
        <v>6017200350</v>
      </c>
      <c r="P643" s="8" t="s">
        <v>2112</v>
      </c>
      <c r="Q643" s="8" t="s">
        <v>394</v>
      </c>
      <c r="R643" s="8" t="s">
        <v>7642</v>
      </c>
      <c r="T643" s="8" t="s">
        <v>1731</v>
      </c>
      <c r="U643" s="8" t="s">
        <v>1731</v>
      </c>
      <c r="V643" s="8" t="s">
        <v>488</v>
      </c>
      <c r="W643" s="8">
        <v>39047</v>
      </c>
      <c r="X643" s="8" t="s">
        <v>348</v>
      </c>
      <c r="Y643" s="8" t="s">
        <v>245</v>
      </c>
      <c r="Z643" s="8" t="s">
        <v>2114</v>
      </c>
      <c r="AB643" s="8" t="s">
        <v>2115</v>
      </c>
      <c r="AE643" s="8" t="s">
        <v>49</v>
      </c>
      <c r="AF643" s="8" t="s">
        <v>7643</v>
      </c>
      <c r="AI643" s="8" t="s">
        <v>442</v>
      </c>
      <c r="AL643" s="48" t="str">
        <f>IF($U643="","",IF(RIGHT($U643,4)=", MS",INDEX(DropDowns!$G$4:$G$1251,MATCH(TRIM($U643),DropDowns!$F$4:$F$1251,0)),INDEX(DropDowns!$G$4:$G$1251,MATCH(TRIM($U643)&amp;", MS",DropDowns!$F$4:$F$1251,0))))</f>
        <v>Rankin</v>
      </c>
      <c r="AM643" s="48" t="str">
        <f>IF(INDEX('AAYME 2021_List'!$A$3:$A$311,MATCH($A643,'AAYME 2021_List'!$A$3:$A$311,0))=$A643,INDEX('AAYME 2021_List'!$AC$3:$AC$311,MATCH($A643,'AAYME 2021_List'!$A$3:$A$311,0)),"")</f>
        <v>Rankin</v>
      </c>
      <c r="AN643" s="48" t="str">
        <f t="shared" si="97"/>
        <v>Shelby|Long||7</v>
      </c>
      <c r="AO643" s="48" t="str">
        <f t="shared" si="98"/>
        <v>Shelby|Long|7</v>
      </c>
      <c r="AP643" s="48" t="str">
        <f>INDEX(Transcripts_2021!$V$2:$V$324,MATCH($AN643,Transcripts_2021!$V$2:$V$324,0))</f>
        <v>Shelby|Long||7</v>
      </c>
      <c r="AQ643" s="48" t="str">
        <f>INDEX(Transcripts_2021!$W$2:$W$324,MATCH($AO643,Transcripts_2021!$W$2:$W$324,0))</f>
        <v>Shelby|Long|7</v>
      </c>
      <c r="AR643" s="68" t="str">
        <f t="shared" si="99"/>
        <v>Yes</v>
      </c>
      <c r="AS643" s="68" t="str">
        <f t="shared" si="100"/>
        <v>Yes</v>
      </c>
      <c r="AT643" s="48" t="str">
        <f t="shared" si="95"/>
        <v>0669</v>
      </c>
      <c r="AU643" s="48" t="str">
        <f>INDEX(Transcripts_2021!$AC$2:$AC$324,MATCH($AO643,Transcripts_2021!$W$2:$W$324,0))</f>
        <v>0297</v>
      </c>
      <c r="AV643" s="68" t="str">
        <f t="shared" si="96"/>
        <v>Yes</v>
      </c>
      <c r="AW643" s="68" t="e">
        <f>IF(INDEX(DropDowns!$E$3:$E$336,MATCH("*"&amp;$AF643&amp;"*",$AF$2:$AF$651,0))="","",INDEX(DropDowns!$E$3:$E$336,MATCH("*"&amp;$AF643&amp;"*",$AF$2:$AF$651,0)))</f>
        <v>#VALUE!</v>
      </c>
      <c r="AX643" s="68" t="str">
        <f>IF(INDEX(DropDowns!$E$3:$E$336,MATCH("*"&amp;$AG643&amp;"*",$AG$2:$AG$651,0))="","",INDEX(DropDowns!$E$3:$E$336,MATCH("*"&amp;$AG643&amp;"*",$AG$2:$AG$651,0)))</f>
        <v>Acid</v>
      </c>
      <c r="AY643" s="48" t="str">
        <f t="shared" si="101"/>
        <v>0669-LON-SH-0297</v>
      </c>
      <c r="AZ643" s="48" t="str">
        <f t="shared" si="102"/>
        <v>Nawassie Long</v>
      </c>
      <c r="BA643" s="48" t="str">
        <f>$AZ643&amp;COUNTIF($AZ643:$AZ$651,$AZ643)</f>
        <v>Nawassie Long1</v>
      </c>
      <c r="BB643" s="68" t="str">
        <f>IF(INDEX('AAYME 2021_List'!$B$3:$B$311,MATCH($A643,'AAYME 2021_List'!$A$3:$A$311,0))="Yes","Yes","No")</f>
        <v>Yes</v>
      </c>
      <c r="BC643" s="48" t="str">
        <f>IF(INDEX('AAYME 2021_List'!$A$3:$A$311,MATCH($A643,'AAYME 2021_List'!$A$3:$A$311,0))=$A643,INDEX('AAYME 2021_List'!$C$3:$C$311,MATCH($A643,'AAYME 2021_List'!$A$3:$A$311,0)),"")</f>
        <v>07-Alternate</v>
      </c>
    </row>
    <row r="644" spans="1:55" x14ac:dyDescent="0.3">
      <c r="A644" s="66"/>
      <c r="B644" s="8">
        <v>670</v>
      </c>
      <c r="C644" s="8" t="s">
        <v>7644</v>
      </c>
      <c r="D644" s="8" t="s">
        <v>7645</v>
      </c>
      <c r="E644" s="8" t="s">
        <v>335</v>
      </c>
      <c r="F644" s="8" t="s">
        <v>170</v>
      </c>
      <c r="G644" s="8" t="s">
        <v>7646</v>
      </c>
      <c r="H644" s="8">
        <v>6013354344</v>
      </c>
      <c r="I644" s="8" t="s">
        <v>376</v>
      </c>
      <c r="J644" s="8" t="s">
        <v>3384</v>
      </c>
      <c r="K644" s="8" t="s">
        <v>1707</v>
      </c>
      <c r="L644" s="8" t="s">
        <v>7647</v>
      </c>
      <c r="M644" s="8" t="s">
        <v>7645</v>
      </c>
      <c r="N644" s="8" t="s">
        <v>7646</v>
      </c>
      <c r="O644" s="8">
        <v>6013354344</v>
      </c>
      <c r="P644" s="8" t="s">
        <v>2112</v>
      </c>
      <c r="Q644" s="8" t="s">
        <v>394</v>
      </c>
      <c r="R644" s="8" t="s">
        <v>7648</v>
      </c>
      <c r="T644" s="8" t="s">
        <v>1709</v>
      </c>
      <c r="U644" s="8" t="s">
        <v>1709</v>
      </c>
      <c r="V644" s="8" t="s">
        <v>488</v>
      </c>
      <c r="W644" s="8">
        <v>39440</v>
      </c>
      <c r="X644" s="8" t="s">
        <v>348</v>
      </c>
      <c r="Y644" s="8" t="s">
        <v>218</v>
      </c>
      <c r="Z644" s="8" t="s">
        <v>2114</v>
      </c>
      <c r="AE644" s="8" t="s">
        <v>49</v>
      </c>
      <c r="AF644" s="8" t="s">
        <v>7649</v>
      </c>
      <c r="AI644" s="8" t="s">
        <v>442</v>
      </c>
      <c r="AL644" s="48" t="str">
        <f>IF($U644="","",IF(RIGHT($U644,4)=", MS",INDEX(DropDowns!$G$4:$G$1251,MATCH(TRIM($U644),DropDowns!$F$4:$F$1251,0)),INDEX(DropDowns!$G$4:$G$1251,MATCH(TRIM($U644)&amp;", MS",DropDowns!$F$4:$F$1251,0))))</f>
        <v>Jones</v>
      </c>
      <c r="AM644" s="48" t="s">
        <v>2130</v>
      </c>
      <c r="AN644" s="48" t="str">
        <f t="shared" si="97"/>
        <v>Josalyn|Ulmer|markeesa1@gmail.com|9</v>
      </c>
      <c r="AO644" s="48" t="str">
        <f t="shared" si="98"/>
        <v>Josalyn|Ulmer|9</v>
      </c>
      <c r="AP644" s="48" t="e">
        <f>INDEX(Transcripts_2021!$V$2:$V$324,MATCH($AN644,Transcripts_2021!$V$2:$V$324,0))</f>
        <v>#N/A</v>
      </c>
      <c r="AQ644" s="48" t="e">
        <f>INDEX(Transcripts_2021!$W$2:$W$324,MATCH($AO644,Transcripts_2021!$W$2:$W$324,0))</f>
        <v>#N/A</v>
      </c>
      <c r="AR644" s="68" t="e">
        <f t="shared" si="99"/>
        <v>#N/A</v>
      </c>
      <c r="AS644" s="68" t="e">
        <f t="shared" si="100"/>
        <v>#N/A</v>
      </c>
      <c r="AT644" s="48" t="str">
        <f t="shared" si="95"/>
        <v>0670</v>
      </c>
      <c r="AU644" s="48" t="e">
        <f>INDEX(Transcripts_2021!$AC$2:$AC$324,MATCH($AO644,Transcripts_2021!$W$2:$W$324,0))</f>
        <v>#N/A</v>
      </c>
      <c r="AV644" s="68" t="str">
        <f t="shared" si="96"/>
        <v>Yes</v>
      </c>
      <c r="AW644" s="68" t="e">
        <f>IF(INDEX(DropDowns!$E$3:$E$336,MATCH("*"&amp;$AF644&amp;"*",$AF$2:$AF$651,0))="","",INDEX(DropDowns!$E$3:$E$336,MATCH("*"&amp;$AF644&amp;"*",$AF$2:$AF$651,0)))</f>
        <v>#REF!</v>
      </c>
      <c r="AX644" s="68" t="str">
        <f>IF(INDEX(DropDowns!$E$3:$E$336,MATCH("*"&amp;$AG644&amp;"*",$AG$2:$AG$651,0))="","",INDEX(DropDowns!$E$3:$E$336,MATCH("*"&amp;$AG644&amp;"*",$AG$2:$AG$651,0)))</f>
        <v>Acid</v>
      </c>
      <c r="AY644" s="48" t="e">
        <f t="shared" si="101"/>
        <v>#N/A</v>
      </c>
      <c r="AZ644" s="48" t="str">
        <f t="shared" si="102"/>
        <v>Markeesa Ulmer</v>
      </c>
      <c r="BA644" s="48" t="str">
        <f>$AZ644&amp;COUNTIF($AZ644:$AZ$651,$AZ644)</f>
        <v>Markeesa Ulmer1</v>
      </c>
      <c r="BB644" s="68" t="e">
        <f>IF(INDEX('AAYME 2021_List'!$B$3:$B$311,MATCH($A644,'AAYME 2021_List'!$A$3:$A$311,0))="Yes","Yes","No")</f>
        <v>#N/A</v>
      </c>
      <c r="BC644" s="8" t="s">
        <v>2131</v>
      </c>
    </row>
    <row r="645" spans="1:55" x14ac:dyDescent="0.3">
      <c r="A645" s="48" t="str">
        <f>$AT645&amp;"-"&amp;UPPER(LEFT($D645,3))&amp;"-"&amp;UPPER(LEFT($C645,2))&amp;"-"&amp;$AU645</f>
        <v>0671-MCG-MA-0324</v>
      </c>
      <c r="B645" s="8">
        <v>671</v>
      </c>
      <c r="C645" s="8" t="s">
        <v>7650</v>
      </c>
      <c r="D645" s="8" t="s">
        <v>3931</v>
      </c>
      <c r="E645" s="8" t="s">
        <v>335</v>
      </c>
      <c r="F645" s="8" t="s">
        <v>170</v>
      </c>
      <c r="G645" s="8" t="s">
        <v>7651</v>
      </c>
      <c r="H645" s="8">
        <v>6019270614</v>
      </c>
      <c r="I645" s="8" t="s">
        <v>376</v>
      </c>
      <c r="J645" s="8" t="s">
        <v>7652</v>
      </c>
      <c r="K645" s="8" t="s">
        <v>1055</v>
      </c>
      <c r="L645" s="8" t="s">
        <v>7653</v>
      </c>
      <c r="M645" s="8" t="s">
        <v>884</v>
      </c>
      <c r="N645" s="8" t="s">
        <v>7654</v>
      </c>
      <c r="O645" s="8">
        <v>6625885572</v>
      </c>
      <c r="P645" s="8" t="s">
        <v>2159</v>
      </c>
      <c r="Q645" s="8" t="s">
        <v>43</v>
      </c>
      <c r="R645" s="8" t="s">
        <v>7655</v>
      </c>
      <c r="T645" s="8" t="s">
        <v>1057</v>
      </c>
      <c r="U645" s="8" t="s">
        <v>1057</v>
      </c>
      <c r="V645" s="8" t="s">
        <v>488</v>
      </c>
      <c r="W645" s="8">
        <v>39042</v>
      </c>
      <c r="X645" s="8" t="s">
        <v>348</v>
      </c>
      <c r="Y645" s="8" t="s">
        <v>245</v>
      </c>
      <c r="Z645" s="8" t="s">
        <v>2114</v>
      </c>
      <c r="AB645" s="8" t="s">
        <v>2115</v>
      </c>
      <c r="AE645" s="8" t="s">
        <v>48</v>
      </c>
      <c r="AF645" s="8" t="s">
        <v>7656</v>
      </c>
      <c r="AG645" s="8" t="s">
        <v>7657</v>
      </c>
      <c r="AH645" s="8" t="s">
        <v>7658</v>
      </c>
      <c r="AI645" s="8" t="s">
        <v>459</v>
      </c>
      <c r="AJ645" s="8" t="s">
        <v>533</v>
      </c>
      <c r="AK645" s="8" t="s">
        <v>7659</v>
      </c>
      <c r="AL645" s="48" t="str">
        <f>IF($U645="","",IF(RIGHT($U645,4)=", MS",INDEX(DropDowns!$G$4:$G$1251,MATCH(TRIM($U645),DropDowns!$F$4:$F$1251,0)),INDEX(DropDowns!$G$4:$G$1251,MATCH(TRIM($U645)&amp;", MS",DropDowns!$F$4:$F$1251,0))))</f>
        <v>Rankin</v>
      </c>
      <c r="AM645" s="48" t="str">
        <f>IF(INDEX('AAYME 2021_List'!$A$3:$A$311,MATCH($A645,'AAYME 2021_List'!$A$3:$A$311,0))=$A645,INDEX('AAYME 2021_List'!$AC$3:$AC$311,MATCH($A645,'AAYME 2021_List'!$A$3:$A$311,0)),"")</f>
        <v>Rankin</v>
      </c>
      <c r="AN645" s="48" t="str">
        <f t="shared" si="97"/>
        <v>Madyson|McGee|mmcgee855@gmail.com|9</v>
      </c>
      <c r="AO645" s="48" t="str">
        <f t="shared" si="98"/>
        <v>Madyson|McGee|9</v>
      </c>
      <c r="AP645" s="48" t="str">
        <f>INDEX(Transcripts_2021!$V$2:$V$324,MATCH($AN645,Transcripts_2021!$V$2:$V$324,0))</f>
        <v>Madyson|McGee|mmcgee855@gmail.com|9</v>
      </c>
      <c r="AQ645" s="48" t="str">
        <f>INDEX(Transcripts_2021!$W$2:$W$324,MATCH($AO645,Transcripts_2021!$W$2:$W$324,0))</f>
        <v>Madyson|McGee|9</v>
      </c>
      <c r="AR645" s="68" t="str">
        <f t="shared" si="99"/>
        <v>Yes</v>
      </c>
      <c r="AS645" s="68" t="str">
        <f t="shared" si="100"/>
        <v>Yes</v>
      </c>
      <c r="AT645" s="48" t="str">
        <f t="shared" si="95"/>
        <v>0671</v>
      </c>
      <c r="AU645" s="48" t="str">
        <f>INDEX(Transcripts_2021!$AC$2:$AC$324,MATCH($AO645,Transcripts_2021!$W$2:$W$324,0))</f>
        <v>0324</v>
      </c>
      <c r="AV645" s="68" t="str">
        <f t="shared" si="96"/>
        <v>Yes</v>
      </c>
      <c r="AW645" s="68" t="e">
        <f>IF(INDEX(DropDowns!$E$3:$E$336,MATCH("*"&amp;$AF645&amp;"*",$AF$2:$AF$651,0))="","",INDEX(DropDowns!$E$3:$E$336,MATCH("*"&amp;$AF645&amp;"*",$AF$2:$AF$651,0)))</f>
        <v>#VALUE!</v>
      </c>
      <c r="AX645" s="68" t="e">
        <f>IF(INDEX(DropDowns!$E$3:$E$336,MATCH("*"&amp;$AG645&amp;"*",$AG$2:$AG$651,0))="","",INDEX(DropDowns!$E$3:$E$336,MATCH("*"&amp;$AG645&amp;"*",$AG$2:$AG$651,0)))</f>
        <v>#VALUE!</v>
      </c>
      <c r="AY645" s="48" t="str">
        <f t="shared" si="101"/>
        <v>0671-MCG-MA-0324</v>
      </c>
      <c r="AZ645" s="48" t="str">
        <f t="shared" si="102"/>
        <v>Kewanza Williams</v>
      </c>
      <c r="BA645" s="48" t="str">
        <f>$AZ645&amp;COUNTIF($AZ645:$AZ$651,$AZ645)</f>
        <v>Kewanza Williams1</v>
      </c>
      <c r="BB645" s="68" t="str">
        <f>IF(INDEX('AAYME 2021_List'!$B$3:$B$311,MATCH($A645,'AAYME 2021_List'!$A$3:$A$311,0))="Yes","Yes","No")</f>
        <v>No</v>
      </c>
      <c r="BC645" s="48" t="str">
        <f>IF(INDEX('AAYME 2021_List'!$A$3:$A$311,MATCH($A645,'AAYME 2021_List'!$A$3:$A$311,0))=$A645,INDEX('AAYME 2021_List'!$C$3:$C$311,MATCH($A645,'AAYME 2021_List'!$A$3:$A$311,0)),"")</f>
        <v>03-Missing/Invalid transcript info</v>
      </c>
    </row>
    <row r="646" spans="1:55" x14ac:dyDescent="0.3">
      <c r="A646" s="48" t="str">
        <f>$AT646&amp;"-"&amp;UPPER(LEFT($D646,3))&amp;"-"&amp;UPPER(LEFT($C646,2))&amp;"-"&amp;$AU646</f>
        <v>0672-ARM-QU-0337</v>
      </c>
      <c r="B646" s="8">
        <v>672</v>
      </c>
      <c r="C646" s="8" t="s">
        <v>7660</v>
      </c>
      <c r="D646" s="8" t="s">
        <v>6522</v>
      </c>
      <c r="E646" s="8" t="s">
        <v>335</v>
      </c>
      <c r="F646" s="8" t="s">
        <v>169</v>
      </c>
      <c r="H646" s="8">
        <v>2289189328</v>
      </c>
      <c r="I646" s="8" t="s">
        <v>401</v>
      </c>
      <c r="J646" s="8" t="s">
        <v>7661</v>
      </c>
      <c r="K646" s="8" t="s">
        <v>7570</v>
      </c>
      <c r="L646" s="8" t="s">
        <v>7662</v>
      </c>
      <c r="M646" s="8" t="s">
        <v>7663</v>
      </c>
      <c r="N646" s="8" t="s">
        <v>7664</v>
      </c>
      <c r="O646" s="8">
        <v>2289189328</v>
      </c>
      <c r="P646" s="8" t="s">
        <v>2112</v>
      </c>
      <c r="Q646" s="8" t="s">
        <v>394</v>
      </c>
      <c r="R646" s="8" t="s">
        <v>7665</v>
      </c>
      <c r="T646" s="8" t="s">
        <v>7666</v>
      </c>
      <c r="U646" s="8" t="s">
        <v>7666</v>
      </c>
      <c r="V646" s="8" t="s">
        <v>488</v>
      </c>
      <c r="W646" s="8">
        <v>39581</v>
      </c>
      <c r="X646" s="8" t="s">
        <v>348</v>
      </c>
      <c r="Y646" s="8" t="s">
        <v>562</v>
      </c>
      <c r="Z646" s="8" t="s">
        <v>2114</v>
      </c>
      <c r="AB646" s="8" t="s">
        <v>2115</v>
      </c>
      <c r="AE646" s="8" t="s">
        <v>49</v>
      </c>
      <c r="AF646" s="8" t="s">
        <v>7667</v>
      </c>
      <c r="AG646" s="8" t="s">
        <v>7668</v>
      </c>
      <c r="AH646" s="8" t="s">
        <v>7669</v>
      </c>
      <c r="AI646" s="8" t="s">
        <v>369</v>
      </c>
      <c r="AL646" s="48" t="str">
        <f>IF($U646="","",IF(RIGHT($U646,4)=", MS",INDEX(DropDowns!$G$4:$G$1251,MATCH(TRIM($U646),DropDowns!$F$4:$F$1251,0)),INDEX(DropDowns!$G$4:$G$1251,MATCH(TRIM($U646)&amp;", MS",DropDowns!$F$4:$F$1251,0))))</f>
        <v>Jackson</v>
      </c>
      <c r="AM646" s="48" t="str">
        <f>IF(INDEX('AAYME 2021_List'!$A$3:$A$311,MATCH($A646,'AAYME 2021_List'!$A$3:$A$311,0))=$A646,INDEX('AAYME 2021_List'!$AC$3:$AC$311,MATCH($A646,'AAYME 2021_List'!$A$3:$A$311,0)),"")</f>
        <v>Jackson</v>
      </c>
      <c r="AN646" s="48" t="str">
        <f t="shared" si="97"/>
        <v>Quintin|Armstrong||8</v>
      </c>
      <c r="AO646" s="48" t="str">
        <f t="shared" si="98"/>
        <v>Quintin|Armstrong|8</v>
      </c>
      <c r="AP646" s="48" t="str">
        <f>INDEX(Transcripts_2021!$V$2:$V$324,MATCH($AN646,Transcripts_2021!$V$2:$V$324,0))</f>
        <v>Quintin|Armstrong||8</v>
      </c>
      <c r="AQ646" s="48" t="str">
        <f>INDEX(Transcripts_2021!$W$2:$W$324,MATCH($AO646,Transcripts_2021!$W$2:$W$324,0))</f>
        <v>Quintin|Armstrong|8</v>
      </c>
      <c r="AR646" s="68" t="str">
        <f t="shared" si="99"/>
        <v>Yes</v>
      </c>
      <c r="AS646" s="68" t="str">
        <f t="shared" si="100"/>
        <v>Yes</v>
      </c>
      <c r="AT646" s="48" t="str">
        <f t="shared" si="95"/>
        <v>0672</v>
      </c>
      <c r="AU646" s="48" t="str">
        <f>INDEX(Transcripts_2021!$AC$2:$AC$324,MATCH($AO646,Transcripts_2021!$W$2:$W$324,0))</f>
        <v>0337</v>
      </c>
      <c r="AV646" s="68" t="str">
        <f t="shared" si="96"/>
        <v>Yes</v>
      </c>
      <c r="AW646" s="68" t="e">
        <f>IF(INDEX(DropDowns!$E$3:$E$336,MATCH("*"&amp;$AF646&amp;"*",$AF$2:$AF$651,0))="","",INDEX(DropDowns!$E$3:$E$336,MATCH("*"&amp;$AF646&amp;"*",$AF$2:$AF$651,0)))</f>
        <v>#VALUE!</v>
      </c>
      <c r="AX646" s="68" t="e">
        <f>IF(INDEX(DropDowns!$E$3:$E$336,MATCH("*"&amp;$AG646&amp;"*",$AG$2:$AG$651,0))="","",INDEX(DropDowns!$E$3:$E$336,MATCH("*"&amp;$AG646&amp;"*",$AG$2:$AG$651,0)))</f>
        <v>#VALUE!</v>
      </c>
      <c r="AY646" s="48" t="str">
        <f t="shared" si="101"/>
        <v>0672-ARM-QU-0337</v>
      </c>
      <c r="AZ646" s="48" t="str">
        <f t="shared" si="102"/>
        <v>Sanzettra Biel</v>
      </c>
      <c r="BA646" s="48" t="str">
        <f>$AZ646&amp;COUNTIF($AZ646:$AZ$651,$AZ646)</f>
        <v>Sanzettra Biel1</v>
      </c>
      <c r="BB646" s="68" t="str">
        <f>IF(INDEX('AAYME 2021_List'!$B$3:$B$311,MATCH($A646,'AAYME 2021_List'!$A$3:$A$311,0))="Yes","Yes","No")</f>
        <v>Yes</v>
      </c>
      <c r="BC646" s="48" t="str">
        <f>IF(INDEX('AAYME 2021_List'!$A$3:$A$311,MATCH($A646,'AAYME 2021_List'!$A$3:$A$311,0))=$A646,INDEX('AAYME 2021_List'!$C$3:$C$311,MATCH($A646,'AAYME 2021_List'!$A$3:$A$311,0)),"")</f>
        <v>00-Priority Representation</v>
      </c>
    </row>
    <row r="647" spans="1:55" x14ac:dyDescent="0.3">
      <c r="A647" s="48" t="str">
        <f>$AT647&amp;"-"&amp;UPPER(LEFT($D647,3))&amp;"-"&amp;UPPER(LEFT($C647,2))&amp;"-"&amp;$AU647</f>
        <v>0673-BEA-KA-0306</v>
      </c>
      <c r="B647" s="8">
        <v>673</v>
      </c>
      <c r="C647" s="8" t="s">
        <v>7670</v>
      </c>
      <c r="D647" s="8" t="s">
        <v>7075</v>
      </c>
      <c r="E647" s="8" t="s">
        <v>335</v>
      </c>
      <c r="F647" s="8" t="s">
        <v>170</v>
      </c>
      <c r="G647" s="8" t="s">
        <v>7076</v>
      </c>
      <c r="H647" s="8">
        <v>6623167295</v>
      </c>
      <c r="I647" s="8" t="s">
        <v>401</v>
      </c>
      <c r="J647" s="8" t="s">
        <v>7077</v>
      </c>
      <c r="K647" s="8" t="s">
        <v>7671</v>
      </c>
      <c r="L647" s="8" t="s">
        <v>7074</v>
      </c>
      <c r="M647" s="8" t="s">
        <v>7075</v>
      </c>
      <c r="N647" s="8" t="s">
        <v>7076</v>
      </c>
      <c r="O647" s="8">
        <v>6623167295</v>
      </c>
      <c r="P647" s="8" t="s">
        <v>2112</v>
      </c>
      <c r="Q647" s="8" t="s">
        <v>45</v>
      </c>
      <c r="R647" s="8" t="s">
        <v>7672</v>
      </c>
      <c r="T647" s="8" t="s">
        <v>7080</v>
      </c>
      <c r="U647" s="8" t="s">
        <v>7080</v>
      </c>
      <c r="V647" s="8" t="s">
        <v>488</v>
      </c>
      <c r="W647" s="8">
        <v>38652</v>
      </c>
      <c r="X647" s="8" t="s">
        <v>348</v>
      </c>
      <c r="Y647" s="8" t="s">
        <v>257</v>
      </c>
      <c r="Z647" s="8" t="s">
        <v>2114</v>
      </c>
      <c r="AB647" s="8" t="s">
        <v>2115</v>
      </c>
      <c r="AE647" s="8" t="s">
        <v>49</v>
      </c>
      <c r="AF647" s="8" t="s">
        <v>7673</v>
      </c>
      <c r="AG647" s="8" t="s">
        <v>7674</v>
      </c>
      <c r="AH647" s="8" t="s">
        <v>7675</v>
      </c>
      <c r="AI647" s="8" t="s">
        <v>369</v>
      </c>
      <c r="AL647" s="48" t="str">
        <f>IF($U647="","",IF(RIGHT($U647,4)=", MS",INDEX(DropDowns!$G$4:$G$1251,MATCH(TRIM($U647),DropDowns!$F$4:$F$1251,0)),INDEX(DropDowns!$G$4:$G$1251,MATCH(TRIM($U647)&amp;", MS",DropDowns!$F$4:$F$1251,0))))</f>
        <v>Union</v>
      </c>
      <c r="AM647" s="48" t="str">
        <f>IF(INDEX('AAYME 2021_List'!$A$3:$A$311,MATCH($A647,'AAYME 2021_List'!$A$3:$A$311,0))=$A647,INDEX('AAYME 2021_List'!$AC$3:$AC$311,MATCH($A647,'AAYME 2021_List'!$A$3:$A$311,0)),"")</f>
        <v>Union</v>
      </c>
      <c r="AN647" s="48" t="str">
        <f t="shared" si="97"/>
        <v>Kamille|Beard|klaasu@yahoo.com|8</v>
      </c>
      <c r="AO647" s="48" t="str">
        <f t="shared" si="98"/>
        <v>Kamille|Beard|8</v>
      </c>
      <c r="AP647" s="48" t="str">
        <f>INDEX(Transcripts_2021!$V$2:$V$324,MATCH($AN647,Transcripts_2021!$V$2:$V$324,0))</f>
        <v>Kamille|Beard|klaasu@yahoo.com|8</v>
      </c>
      <c r="AQ647" s="48" t="str">
        <f>INDEX(Transcripts_2021!$W$2:$W$324,MATCH($AO647,Transcripts_2021!$W$2:$W$324,0))</f>
        <v>Kamille|Beard|8</v>
      </c>
      <c r="AR647" s="68" t="str">
        <f t="shared" si="99"/>
        <v>Yes</v>
      </c>
      <c r="AS647" s="68" t="str">
        <f t="shared" si="100"/>
        <v>Yes</v>
      </c>
      <c r="AT647" s="48" t="str">
        <f t="shared" si="95"/>
        <v>0673</v>
      </c>
      <c r="AU647" s="48" t="str">
        <f>INDEX(Transcripts_2021!$AC$2:$AC$324,MATCH($AO647,Transcripts_2021!$W$2:$W$324,0))</f>
        <v>0306</v>
      </c>
      <c r="AV647" s="68" t="str">
        <f t="shared" si="96"/>
        <v>Yes</v>
      </c>
      <c r="AW647" s="68" t="e">
        <f>IF(INDEX(DropDowns!$E$3:$E$336,MATCH("*"&amp;$AF647&amp;"*",$AF$2:$AF$651,0))="","",INDEX(DropDowns!$E$3:$E$336,MATCH("*"&amp;$AF647&amp;"*",$AF$2:$AF$651,0)))</f>
        <v>#VALUE!</v>
      </c>
      <c r="AX647" s="68" t="e">
        <f>IF(INDEX(DropDowns!$E$3:$E$336,MATCH("*"&amp;$AG647&amp;"*",$AG$2:$AG$651,0))="","",INDEX(DropDowns!$E$3:$E$336,MATCH("*"&amp;$AG647&amp;"*",$AG$2:$AG$651,0)))</f>
        <v>#REF!</v>
      </c>
      <c r="AY647" s="48" t="str">
        <f t="shared" si="101"/>
        <v>0673-BEA-KA-0306</v>
      </c>
      <c r="AZ647" s="48" t="str">
        <f t="shared" si="102"/>
        <v>Katrinia Beard</v>
      </c>
      <c r="BA647" s="48" t="str">
        <f>$AZ647&amp;COUNTIF($AZ647:$AZ$651,$AZ647)</f>
        <v>Katrinia Beard1</v>
      </c>
      <c r="BB647" s="68" t="str">
        <f>IF(INDEX('AAYME 2021_List'!$B$3:$B$311,MATCH($A647,'AAYME 2021_List'!$A$3:$A$311,0))="Yes","Yes","No")</f>
        <v>Yes</v>
      </c>
      <c r="BC647" s="48" t="str">
        <f>IF(INDEX('AAYME 2021_List'!$A$3:$A$311,MATCH($A647,'AAYME 2021_List'!$A$3:$A$311,0))=$A647,INDEX('AAYME 2021_List'!$C$3:$C$311,MATCH($A647,'AAYME 2021_List'!$A$3:$A$311,0)),"")</f>
        <v>00-Priority Representation</v>
      </c>
    </row>
    <row r="648" spans="1:55" x14ac:dyDescent="0.3">
      <c r="A648" s="48" t="str">
        <f>$AT648&amp;"-"&amp;UPPER(LEFT($D648,3))&amp;"-"&amp;UPPER(LEFT($C648,2))&amp;"-"&amp;$AU648</f>
        <v>0674-MCG-LH-0338</v>
      </c>
      <c r="B648" s="8">
        <v>674</v>
      </c>
      <c r="C648" s="8" t="s">
        <v>7676</v>
      </c>
      <c r="D648" s="8" t="s">
        <v>6936</v>
      </c>
      <c r="E648" s="8" t="s">
        <v>335</v>
      </c>
      <c r="F648" s="8" t="s">
        <v>170</v>
      </c>
      <c r="G648" s="8" t="s">
        <v>7677</v>
      </c>
      <c r="H648" s="8">
        <v>6019872691</v>
      </c>
      <c r="I648" s="8" t="s">
        <v>401</v>
      </c>
      <c r="J648" s="8" t="s">
        <v>559</v>
      </c>
      <c r="K648" s="8" t="s">
        <v>3189</v>
      </c>
      <c r="L648" s="8" t="s">
        <v>803</v>
      </c>
      <c r="M648" s="8" t="s">
        <v>6936</v>
      </c>
      <c r="N648" s="8" t="s">
        <v>7678</v>
      </c>
      <c r="O648" s="8">
        <v>6016130468</v>
      </c>
      <c r="P648" s="8" t="s">
        <v>2112</v>
      </c>
      <c r="Q648" s="8" t="s">
        <v>45</v>
      </c>
      <c r="R648" s="8" t="s">
        <v>7679</v>
      </c>
      <c r="T648" s="8" t="s">
        <v>214</v>
      </c>
      <c r="U648" s="8" t="s">
        <v>214</v>
      </c>
      <c r="V648" s="8" t="s">
        <v>488</v>
      </c>
      <c r="W648" s="8">
        <v>39206</v>
      </c>
      <c r="X648" s="8" t="s">
        <v>348</v>
      </c>
      <c r="Y648" s="8" t="s">
        <v>209</v>
      </c>
      <c r="Z648" s="8" t="s">
        <v>2114</v>
      </c>
      <c r="AB648" s="8" t="s">
        <v>2115</v>
      </c>
      <c r="AE648" s="8" t="s">
        <v>49</v>
      </c>
      <c r="AF648" s="8" t="s">
        <v>7680</v>
      </c>
      <c r="AG648" s="8" t="s">
        <v>7681</v>
      </c>
      <c r="AH648" s="8" t="s">
        <v>7682</v>
      </c>
      <c r="AI648" s="8" t="s">
        <v>2165</v>
      </c>
      <c r="AJ648" s="8" t="s">
        <v>7683</v>
      </c>
      <c r="AL648" s="48" t="str">
        <f>IF($U648="","",IF(RIGHT($U648,4)=", MS",INDEX(DropDowns!$G$4:$G$1251,MATCH(TRIM($U648),DropDowns!$F$4:$F$1251,0)),INDEX(DropDowns!$G$4:$G$1251,MATCH(TRIM($U648)&amp;", MS",DropDowns!$F$4:$F$1251,0))))</f>
        <v>Hinds</v>
      </c>
      <c r="AM648" s="48" t="str">
        <f>IF(INDEX('AAYME 2021_List'!$A$3:$A$311,MATCH($A648,'AAYME 2021_List'!$A$3:$A$311,0))=$A648,INDEX('AAYME 2021_List'!$AC$3:$AC$311,MATCH($A648,'AAYME 2021_List'!$A$3:$A$311,0)),"")</f>
        <v>Hinds</v>
      </c>
      <c r="AN648" s="48" t="str">
        <f t="shared" ref="AN648:AN651" si="103">TRIM($C648)&amp;"|"&amp;TRIM($D648)&amp;"|"&amp;TRIM($G648)&amp;"|"&amp;LEFT($I648,1)</f>
        <v>Lhayla|McGhee|001283304@jpsms.org|8</v>
      </c>
      <c r="AO648" s="48" t="str">
        <f t="shared" ref="AO648:AO651" si="104">TRIM($C648)&amp;"|"&amp;TRIM($D648)&amp;"|"&amp;LEFT($I648,1)</f>
        <v>Lhayla|McGhee|8</v>
      </c>
      <c r="AP648" s="48" t="str">
        <f>INDEX(Transcripts_2021!$V$2:$V$324,MATCH($AN648,Transcripts_2021!$V$2:$V$324,0))</f>
        <v>Lhayla|McGhee|001283304@jpsms.org|8</v>
      </c>
      <c r="AQ648" s="48" t="str">
        <f>INDEX(Transcripts_2021!$W$2:$W$324,MATCH($AO648,Transcripts_2021!$W$2:$W$324,0))</f>
        <v>Lhayla|McGhee|8</v>
      </c>
      <c r="AR648" s="68" t="str">
        <f t="shared" ref="AR648:AR651" si="105">IF($AN648=$AP648,"Yes","No")</f>
        <v>Yes</v>
      </c>
      <c r="AS648" s="68" t="str">
        <f t="shared" ref="AS648:AS651" si="106">IF($AO648=$AQ648,"Yes","No")</f>
        <v>Yes</v>
      </c>
      <c r="AT648" s="48" t="str">
        <f t="shared" ref="AT648:AT651" si="107">"0"&amp;TEXT($B648,0)</f>
        <v>0674</v>
      </c>
      <c r="AU648" s="48" t="str">
        <f>INDEX(Transcripts_2021!$AC$2:$AC$324,MATCH($AO648,Transcripts_2021!$W$2:$W$324,0))</f>
        <v>0338</v>
      </c>
      <c r="AV648" s="68" t="str">
        <f t="shared" ref="AV648:AV651" si="108">IF(TRIM($Y648)=$AL648,"Yes","No")</f>
        <v>Yes</v>
      </c>
      <c r="AW648" s="68" t="e">
        <f>IF(INDEX(DropDowns!$E$3:$E$336,MATCH("*"&amp;$AF648&amp;"*",$AF$2:$AF$651,0))="","",INDEX(DropDowns!$E$3:$E$336,MATCH("*"&amp;$AF648&amp;"*",$AF$2:$AF$651,0)))</f>
        <v>#VALUE!</v>
      </c>
      <c r="AX648" s="68" t="e">
        <f>IF(INDEX(DropDowns!$E$3:$E$336,MATCH("*"&amp;$AG648&amp;"*",$AG$2:$AG$651,0))="","",INDEX(DropDowns!$E$3:$E$336,MATCH("*"&amp;$AG648&amp;"*",$AG$2:$AG$651,0)))</f>
        <v>#REF!</v>
      </c>
      <c r="AY648" s="48" t="str">
        <f t="shared" ref="AY648:AY651" si="109">$AT648&amp;"-"&amp;UPPER(LEFT($D648,3))&amp;"-"&amp;UPPER(LEFT($C648,2))&amp;"-"&amp;$AU648</f>
        <v>0674-MCG-LH-0338</v>
      </c>
      <c r="AZ648" s="48" t="str">
        <f t="shared" ref="AZ648:AZ651" si="110">TRIM($L648)&amp;" "&amp;TRIM($M648)</f>
        <v>LaWanda McGhee</v>
      </c>
      <c r="BA648" s="48" t="str">
        <f>$AZ648&amp;COUNTIF($AZ648:$AZ$651,$AZ648)</f>
        <v>LaWanda McGhee2</v>
      </c>
      <c r="BB648" s="68" t="str">
        <f>IF(INDEX('AAYME 2021_List'!$B$3:$B$311,MATCH($A648,'AAYME 2021_List'!$A$3:$A$311,0))="Yes","Yes","No")</f>
        <v>No</v>
      </c>
      <c r="BC648" s="48" t="str">
        <f>IF(INDEX('AAYME 2021_List'!$A$3:$A$311,MATCH($A648,'AAYME 2021_List'!$A$3:$A$311,0))=$A648,INDEX('AAYME 2021_List'!$C$3:$C$311,MATCH($A648,'AAYME 2021_List'!$A$3:$A$311,0)),"")</f>
        <v>99-Not Selected</v>
      </c>
    </row>
    <row r="649" spans="1:55" x14ac:dyDescent="0.3">
      <c r="A649" s="48" t="str">
        <f>$AT649&amp;"-"&amp;UPPER(LEFT($D649,3))&amp;"-"&amp;UPPER(LEFT($C649,2))&amp;"-"&amp;$AU649</f>
        <v>0675-MCG-DA-0335</v>
      </c>
      <c r="B649" s="8">
        <v>675</v>
      </c>
      <c r="C649" s="8" t="s">
        <v>4785</v>
      </c>
      <c r="D649" s="8" t="s">
        <v>6936</v>
      </c>
      <c r="E649" s="8" t="s">
        <v>335</v>
      </c>
      <c r="F649" s="8" t="s">
        <v>169</v>
      </c>
      <c r="G649" s="8" t="s">
        <v>7684</v>
      </c>
      <c r="H649" s="8">
        <v>6019872690</v>
      </c>
      <c r="I649" s="8" t="s">
        <v>340</v>
      </c>
      <c r="J649" s="8" t="s">
        <v>559</v>
      </c>
      <c r="K649" s="8" t="s">
        <v>7685</v>
      </c>
      <c r="L649" s="8" t="s">
        <v>803</v>
      </c>
      <c r="M649" s="8" t="s">
        <v>6936</v>
      </c>
      <c r="N649" s="8" t="s">
        <v>7678</v>
      </c>
      <c r="O649" s="8">
        <v>6016130468</v>
      </c>
      <c r="P649" s="8" t="s">
        <v>2112</v>
      </c>
      <c r="Q649" s="8" t="s">
        <v>45</v>
      </c>
      <c r="R649" s="8" t="s">
        <v>7679</v>
      </c>
      <c r="T649" s="8" t="s">
        <v>214</v>
      </c>
      <c r="U649" s="8" t="s">
        <v>214</v>
      </c>
      <c r="V649" s="8" t="s">
        <v>488</v>
      </c>
      <c r="W649" s="8">
        <v>39206</v>
      </c>
      <c r="X649" s="8" t="s">
        <v>348</v>
      </c>
      <c r="Y649" s="8" t="s">
        <v>209</v>
      </c>
      <c r="Z649" s="8" t="s">
        <v>2114</v>
      </c>
      <c r="AB649" s="8" t="s">
        <v>2115</v>
      </c>
      <c r="AE649" s="8" t="s">
        <v>49</v>
      </c>
      <c r="AF649" s="8" t="s">
        <v>7686</v>
      </c>
      <c r="AG649" s="8" t="s">
        <v>7687</v>
      </c>
      <c r="AI649" s="8" t="s">
        <v>2165</v>
      </c>
      <c r="AJ649" s="8" t="s">
        <v>7688</v>
      </c>
      <c r="AL649" s="48" t="str">
        <f>IF($U649="","",IF(RIGHT($U649,4)=", MS",INDEX(DropDowns!$G$4:$G$1251,MATCH(TRIM($U649),DropDowns!$F$4:$F$1251,0)),INDEX(DropDowns!$G$4:$G$1251,MATCH(TRIM($U649)&amp;", MS",DropDowns!$F$4:$F$1251,0))))</f>
        <v>Hinds</v>
      </c>
      <c r="AM649" s="48" t="str">
        <f>IF(INDEX('AAYME 2021_List'!$A$3:$A$311,MATCH($A649,'AAYME 2021_List'!$A$3:$A$311,0))=$A649,INDEX('AAYME 2021_List'!$AC$3:$AC$311,MATCH($A649,'AAYME 2021_List'!$A$3:$A$311,0)),"")</f>
        <v>Hinds</v>
      </c>
      <c r="AN649" s="48" t="str">
        <f t="shared" si="103"/>
        <v>David|McGhee|dcmcghee248@gmail.com|7</v>
      </c>
      <c r="AO649" s="48" t="str">
        <f t="shared" si="104"/>
        <v>David|McGhee|7</v>
      </c>
      <c r="AP649" s="48" t="str">
        <f>INDEX(Transcripts_2021!$V$2:$V$324,MATCH($AN649,Transcripts_2021!$V$2:$V$324,0))</f>
        <v>David|McGhee|dcmcghee248@gmail.com|7</v>
      </c>
      <c r="AQ649" s="48" t="str">
        <f>INDEX(Transcripts_2021!$W$2:$W$324,MATCH($AO649,Transcripts_2021!$W$2:$W$324,0))</f>
        <v>David|McGhee|7</v>
      </c>
      <c r="AR649" s="68" t="str">
        <f t="shared" si="105"/>
        <v>Yes</v>
      </c>
      <c r="AS649" s="68" t="str">
        <f t="shared" si="106"/>
        <v>Yes</v>
      </c>
      <c r="AT649" s="48" t="str">
        <f t="shared" si="107"/>
        <v>0675</v>
      </c>
      <c r="AU649" s="48" t="str">
        <f>INDEX(Transcripts_2021!$AC$2:$AC$324,MATCH($AO649,Transcripts_2021!$W$2:$W$324,0))</f>
        <v>0335</v>
      </c>
      <c r="AV649" s="68" t="str">
        <f t="shared" si="108"/>
        <v>Yes</v>
      </c>
      <c r="AW649" s="68" t="e">
        <f>IF(INDEX(DropDowns!$E$3:$E$336,MATCH("*"&amp;$AF649&amp;"*",$AF$2:$AF$651,0))="","",INDEX(DropDowns!$E$3:$E$336,MATCH("*"&amp;$AF649&amp;"*",$AF$2:$AF$651,0)))</f>
        <v>#VALUE!</v>
      </c>
      <c r="AX649" s="68" t="e">
        <f>IF(INDEX(DropDowns!$E$3:$E$336,MATCH("*"&amp;$AG649&amp;"*",$AG$2:$AG$651,0))="","",INDEX(DropDowns!$E$3:$E$336,MATCH("*"&amp;$AG649&amp;"*",$AG$2:$AG$651,0)))</f>
        <v>#VALUE!</v>
      </c>
      <c r="AY649" s="48" t="str">
        <f t="shared" si="109"/>
        <v>0675-MCG-DA-0335</v>
      </c>
      <c r="AZ649" s="48" t="str">
        <f t="shared" si="110"/>
        <v>LaWanda McGhee</v>
      </c>
      <c r="BA649" s="48" t="str">
        <f>$AZ649&amp;COUNTIF($AZ649:$AZ$651,$AZ649)</f>
        <v>LaWanda McGhee1</v>
      </c>
      <c r="BB649" s="68" t="str">
        <f>IF(INDEX('AAYME 2021_List'!$B$3:$B$311,MATCH($A649,'AAYME 2021_List'!$A$3:$A$311,0))="Yes","Yes","No")</f>
        <v>No</v>
      </c>
      <c r="BC649" s="48" t="str">
        <f>IF(INDEX('AAYME 2021_List'!$A$3:$A$311,MATCH($A649,'AAYME 2021_List'!$A$3:$A$311,0))=$A649,INDEX('AAYME 2021_List'!$C$3:$C$311,MATCH($A649,'AAYME 2021_List'!$A$3:$A$311,0)),"")</f>
        <v>99-Not Selected</v>
      </c>
    </row>
    <row r="650" spans="1:55" x14ac:dyDescent="0.3">
      <c r="A650" s="66"/>
      <c r="B650" s="8">
        <v>676</v>
      </c>
      <c r="C650" s="8" t="s">
        <v>1408</v>
      </c>
      <c r="D650" s="8" t="s">
        <v>7689</v>
      </c>
      <c r="E650" s="8" t="s">
        <v>335</v>
      </c>
      <c r="F650" s="8" t="s">
        <v>169</v>
      </c>
      <c r="G650" s="8" t="s">
        <v>7690</v>
      </c>
      <c r="H650" s="8">
        <v>6623122611</v>
      </c>
      <c r="I650" s="8" t="s">
        <v>340</v>
      </c>
      <c r="J650" s="8" t="s">
        <v>420</v>
      </c>
      <c r="K650" s="8" t="s">
        <v>1022</v>
      </c>
      <c r="L650" s="8" t="s">
        <v>7691</v>
      </c>
      <c r="M650" s="8" t="s">
        <v>7692</v>
      </c>
      <c r="N650" s="8" t="s">
        <v>7690</v>
      </c>
      <c r="O650" s="8">
        <v>6623122611</v>
      </c>
      <c r="P650" s="8" t="s">
        <v>2112</v>
      </c>
      <c r="Q650" s="8" t="s">
        <v>45</v>
      </c>
      <c r="R650" s="8" t="s">
        <v>7693</v>
      </c>
      <c r="T650" s="8" t="s">
        <v>508</v>
      </c>
      <c r="U650" s="8" t="s">
        <v>508</v>
      </c>
      <c r="V650" s="8" t="s">
        <v>488</v>
      </c>
      <c r="W650" s="8">
        <v>39701</v>
      </c>
      <c r="X650" s="8" t="s">
        <v>348</v>
      </c>
      <c r="Y650" s="8" t="s">
        <v>228</v>
      </c>
      <c r="Z650" s="8" t="s">
        <v>2114</v>
      </c>
      <c r="AB650" s="8" t="s">
        <v>2115</v>
      </c>
      <c r="AE650" s="8" t="s">
        <v>49</v>
      </c>
      <c r="AF650" s="8" t="s">
        <v>7694</v>
      </c>
      <c r="AG650" s="8" t="s">
        <v>7695</v>
      </c>
      <c r="AI650" s="8" t="s">
        <v>442</v>
      </c>
      <c r="AL650" s="48" t="str">
        <f>IF($U650="","",IF(RIGHT($U650,4)=", MS",INDEX(DropDowns!$G$4:$G$1251,MATCH(TRIM($U650),DropDowns!$F$4:$F$1251,0)),INDEX(DropDowns!$G$4:$G$1251,MATCH(TRIM($U650)&amp;", MS",DropDowns!$F$4:$F$1251,0))))</f>
        <v>Lowndes</v>
      </c>
      <c r="AM650" s="48" t="s">
        <v>2130</v>
      </c>
      <c r="AN650" s="48" t="str">
        <f t="shared" si="103"/>
        <v>Jordan|Morris-Smith|adriennemorris1999@gmail.com|7</v>
      </c>
      <c r="AO650" s="48" t="str">
        <f t="shared" si="104"/>
        <v>Jordan|Morris-Smith|7</v>
      </c>
      <c r="AP650" s="48" t="e">
        <f>INDEX(Transcripts_2021!$V$2:$V$324,MATCH($AN650,Transcripts_2021!$V$2:$V$324,0))</f>
        <v>#N/A</v>
      </c>
      <c r="AQ650" s="48" t="e">
        <f>INDEX(Transcripts_2021!$W$2:$W$324,MATCH($AO650,Transcripts_2021!$W$2:$W$324,0))</f>
        <v>#N/A</v>
      </c>
      <c r="AR650" s="68" t="e">
        <f t="shared" si="105"/>
        <v>#N/A</v>
      </c>
      <c r="AS650" s="68" t="e">
        <f t="shared" si="106"/>
        <v>#N/A</v>
      </c>
      <c r="AT650" s="48" t="str">
        <f t="shared" si="107"/>
        <v>0676</v>
      </c>
      <c r="AU650" s="48" t="e">
        <f>INDEX(Transcripts_2021!$AC$2:$AC$324,MATCH($AO650,Transcripts_2021!$W$2:$W$324,0))</f>
        <v>#N/A</v>
      </c>
      <c r="AV650" s="68" t="str">
        <f t="shared" si="108"/>
        <v>Yes</v>
      </c>
      <c r="AW650" s="68" t="e">
        <f>IF(INDEX(DropDowns!$E$3:$E$336,MATCH("*"&amp;$AF650&amp;"*",$AF$2:$AF$651,0))="","",INDEX(DropDowns!$E$3:$E$336,MATCH("*"&amp;$AF650&amp;"*",$AF$2:$AF$651,0)))</f>
        <v>#REF!</v>
      </c>
      <c r="AX650" s="68" t="e">
        <f>IF(INDEX(DropDowns!$E$3:$E$336,MATCH("*"&amp;$AG650&amp;"*",$AG$2:$AG$651,0))="","",INDEX(DropDowns!$E$3:$E$336,MATCH("*"&amp;$AG650&amp;"*",$AG$2:$AG$651,0)))</f>
        <v>#REF!</v>
      </c>
      <c r="AY650" s="48" t="e">
        <f t="shared" si="109"/>
        <v>#N/A</v>
      </c>
      <c r="AZ650" s="48" t="str">
        <f t="shared" si="110"/>
        <v>Adrienne Morris</v>
      </c>
      <c r="BA650" s="48" t="str">
        <f>$AZ650&amp;COUNTIF($AZ650:$AZ$651,$AZ650)</f>
        <v>Adrienne Morris1</v>
      </c>
      <c r="BB650" s="68" t="e">
        <f>IF(INDEX('AAYME 2021_List'!$B$3:$B$311,MATCH($A650,'AAYME 2021_List'!$A$3:$A$311,0))="Yes","Yes","No")</f>
        <v>#N/A</v>
      </c>
      <c r="BC650" s="8" t="s">
        <v>2131</v>
      </c>
    </row>
    <row r="651" spans="1:55" x14ac:dyDescent="0.3">
      <c r="A651" s="66"/>
      <c r="B651" s="8">
        <v>677</v>
      </c>
      <c r="C651" s="8" t="s">
        <v>7696</v>
      </c>
      <c r="D651" s="8" t="s">
        <v>7697</v>
      </c>
      <c r="E651" s="8" t="s">
        <v>335</v>
      </c>
      <c r="F651" s="8" t="s">
        <v>170</v>
      </c>
      <c r="G651" s="8" t="s">
        <v>7698</v>
      </c>
      <c r="H651" s="8">
        <v>2286238135</v>
      </c>
      <c r="I651" s="8" t="s">
        <v>401</v>
      </c>
      <c r="J651" s="8" t="s">
        <v>7176</v>
      </c>
      <c r="K651" s="8" t="s">
        <v>7699</v>
      </c>
      <c r="L651" s="8" t="s">
        <v>7700</v>
      </c>
      <c r="M651" s="8" t="s">
        <v>7701</v>
      </c>
      <c r="N651" s="8" t="s">
        <v>7702</v>
      </c>
      <c r="O651" s="8">
        <v>2286238135</v>
      </c>
      <c r="P651" s="8" t="s">
        <v>2247</v>
      </c>
      <c r="Q651" s="8" t="s">
        <v>43</v>
      </c>
      <c r="R651" s="8" t="s">
        <v>7703</v>
      </c>
      <c r="S651" s="8" t="s">
        <v>7704</v>
      </c>
      <c r="T651" s="146" t="s">
        <v>7705</v>
      </c>
      <c r="U651" s="8" t="s">
        <v>7706</v>
      </c>
      <c r="V651" s="8" t="s">
        <v>488</v>
      </c>
      <c r="W651" s="8">
        <v>39563</v>
      </c>
      <c r="X651" s="8" t="s">
        <v>348</v>
      </c>
      <c r="Y651" s="8" t="s">
        <v>214</v>
      </c>
      <c r="Z651" s="8" t="s">
        <v>2114</v>
      </c>
      <c r="AB651" s="8" t="s">
        <v>2115</v>
      </c>
      <c r="AE651" s="8" t="s">
        <v>48</v>
      </c>
      <c r="AF651" s="8" t="s">
        <v>7707</v>
      </c>
      <c r="AG651" s="8" t="s">
        <v>7708</v>
      </c>
      <c r="AI651" s="8" t="s">
        <v>2165</v>
      </c>
      <c r="AJ651" s="8" t="s">
        <v>7709</v>
      </c>
      <c r="AK651" s="8" t="s">
        <v>7710</v>
      </c>
      <c r="AL651" s="48" t="str">
        <f>IF($U651="","",IF(RIGHT($U651,4)=", MS",INDEX(DropDowns!$G$4:$G$1251,MATCH(TRIM($U651),DropDowns!$F$4:$F$1251,0)),INDEX(DropDowns!$G$4:$G$1251,MATCH(TRIM($U651)&amp;", MS",DropDowns!$F$4:$F$1251,0))))</f>
        <v>Jackson</v>
      </c>
      <c r="AM651" s="48" t="s">
        <v>2130</v>
      </c>
      <c r="AN651" s="48" t="str">
        <f t="shared" si="103"/>
        <v>Arrianna|Knox|asknox2025@mpsdnow.org|8</v>
      </c>
      <c r="AO651" s="48" t="str">
        <f t="shared" si="104"/>
        <v>Arrianna|Knox|8</v>
      </c>
      <c r="AP651" s="48" t="e">
        <f>INDEX(Transcripts_2021!$V$2:$V$324,MATCH($AN651,Transcripts_2021!$V$2:$V$324,0))</f>
        <v>#N/A</v>
      </c>
      <c r="AQ651" s="48" t="e">
        <f>INDEX(Transcripts_2021!$W$2:$W$324,MATCH($AO651,Transcripts_2021!$W$2:$W$324,0))</f>
        <v>#N/A</v>
      </c>
      <c r="AR651" s="68" t="e">
        <f t="shared" si="105"/>
        <v>#N/A</v>
      </c>
      <c r="AS651" s="68" t="e">
        <f t="shared" si="106"/>
        <v>#N/A</v>
      </c>
      <c r="AT651" s="48" t="str">
        <f t="shared" si="107"/>
        <v>0677</v>
      </c>
      <c r="AU651" s="48" t="e">
        <f>INDEX(Transcripts_2021!$AC$2:$AC$324,MATCH($AO651,Transcripts_2021!$W$2:$W$324,0))</f>
        <v>#N/A</v>
      </c>
      <c r="AV651" s="68" t="str">
        <f t="shared" si="108"/>
        <v>Yes</v>
      </c>
      <c r="AW651" s="68" t="e">
        <f>IF(INDEX(DropDowns!$E$3:$E$336,MATCH("*"&amp;$AF651&amp;"*",$AF$2:$AF$651,0))="","",INDEX(DropDowns!$E$3:$E$336,MATCH("*"&amp;$AF651&amp;"*",$AF$2:$AF$651,0)))</f>
        <v>#REF!</v>
      </c>
      <c r="AX651" s="68" t="e">
        <f>IF(INDEX(DropDowns!$E$3:$E$336,MATCH("*"&amp;$AG651&amp;"*",$AG$2:$AG$651,0))="","",INDEX(DropDowns!$E$3:$E$336,MATCH("*"&amp;$AG651&amp;"*",$AG$2:$AG$651,0)))</f>
        <v>#REF!</v>
      </c>
      <c r="AY651" s="48" t="e">
        <f t="shared" si="109"/>
        <v>#N/A</v>
      </c>
      <c r="AZ651" s="48" t="str">
        <f t="shared" si="110"/>
        <v>Shirley Crear</v>
      </c>
      <c r="BA651" s="48" t="str">
        <f>$AZ651&amp;COUNTIF($AZ651:$AZ$651,$AZ651)</f>
        <v>Shirley Crear1</v>
      </c>
      <c r="BB651" s="68" t="e">
        <f>IF(INDEX('AAYME 2021_List'!$B$3:$B$311,MATCH($A651,'AAYME 2021_List'!$A$3:$A$311,0))="Yes","Yes","No")</f>
        <v>#N/A</v>
      </c>
      <c r="BC651" s="8" t="s">
        <v>2131</v>
      </c>
    </row>
    <row r="652" spans="1:55" x14ac:dyDescent="0.3">
      <c r="A652" s="66"/>
      <c r="AL652" s="8" t="str">
        <f>IF($U652="","",IF(RIGHT($U652,4)=", MS",INDEX(DropDowns!$G$4:$G$1251,MATCH(TRIM($U652),DropDowns!$F$4:$F$1251,0)),INDEX(DropDowns!$G$4:$G$1251,MATCH(TRIM($U652)&amp;", MS",DropDowns!$F$4:$F$1251,0))))</f>
        <v/>
      </c>
    </row>
    <row r="653" spans="1:55" x14ac:dyDescent="0.3">
      <c r="A653" s="66"/>
      <c r="AL653" s="8" t="str">
        <f>IF($U653="","",IF(RIGHT($U653,4)=", MS",INDEX(DropDowns!$G$4:$G$1251,MATCH(TRIM($U653),DropDowns!$F$4:$F$1251,0)),INDEX(DropDowns!$G$4:$G$1251,MATCH(TRIM($U653)&amp;", MS",DropDowns!$F$4:$F$1251,0))))</f>
        <v/>
      </c>
    </row>
    <row r="654" spans="1:55" x14ac:dyDescent="0.3">
      <c r="A654" s="66"/>
      <c r="AL654" s="8" t="str">
        <f>IF($U654="","",IF(RIGHT($U654,4)=", MS",INDEX(DropDowns!$G$4:$G$1251,MATCH(TRIM($U654),DropDowns!$F$4:$F$1251,0)),INDEX(DropDowns!$G$4:$G$1251,MATCH(TRIM($U654)&amp;", MS",DropDowns!$F$4:$F$1251,0))))</f>
        <v/>
      </c>
    </row>
    <row r="655" spans="1:55" x14ac:dyDescent="0.3">
      <c r="A655" s="66"/>
      <c r="AL655" s="8" t="str">
        <f>IF($U655="","",IF(RIGHT($U655,4)=", MS",INDEX(DropDowns!$G$4:$G$1251,MATCH(TRIM($U655),DropDowns!$F$4:$F$1251,0)),INDEX(DropDowns!$G$4:$G$1251,MATCH(TRIM($U655)&amp;", MS",DropDowns!$F$4:$F$1251,0))))</f>
        <v/>
      </c>
    </row>
    <row r="656" spans="1:55" x14ac:dyDescent="0.3">
      <c r="A656" s="66"/>
      <c r="AL656" s="8" t="str">
        <f>IF($U656="","",IF(RIGHT($U656,4)=", MS",INDEX(DropDowns!$G$4:$G$1251,MATCH(TRIM($U656),DropDowns!$F$4:$F$1251,0)),INDEX(DropDowns!$G$4:$G$1251,MATCH(TRIM($U656)&amp;", MS",DropDowns!$F$4:$F$1251,0))))</f>
        <v/>
      </c>
    </row>
    <row r="657" spans="1:38" x14ac:dyDescent="0.3">
      <c r="A657" s="66"/>
      <c r="AL657" s="8" t="str">
        <f>IF($U657="","",IF(RIGHT($U657,4)=", MS",INDEX(DropDowns!$G$4:$G$1251,MATCH(TRIM($U657),DropDowns!$F$4:$F$1251,0)),INDEX(DropDowns!$G$4:$G$1251,MATCH(TRIM($U657)&amp;", MS",DropDowns!$F$4:$F$1251,0))))</f>
        <v/>
      </c>
    </row>
    <row r="658" spans="1:38" x14ac:dyDescent="0.3">
      <c r="A658" s="66"/>
      <c r="AL658" s="8" t="str">
        <f>IF($U658="","",IF(RIGHT($U658,4)=", MS",INDEX(DropDowns!$G$4:$G$1251,MATCH(TRIM($U658),DropDowns!$F$4:$F$1251,0)),INDEX(DropDowns!$G$4:$G$1251,MATCH(TRIM($U658)&amp;", MS",DropDowns!$F$4:$F$1251,0))))</f>
        <v/>
      </c>
    </row>
    <row r="659" spans="1:38" x14ac:dyDescent="0.3">
      <c r="A659" s="66"/>
      <c r="AL659" s="8" t="str">
        <f>IF($U659="","",IF(RIGHT($U659,4)=", MS",INDEX(DropDowns!$G$4:$G$1251,MATCH(TRIM($U659),DropDowns!$F$4:$F$1251,0)),INDEX(DropDowns!$G$4:$G$1251,MATCH(TRIM($U659)&amp;", MS",DropDowns!$F$4:$F$1251,0))))</f>
        <v/>
      </c>
    </row>
    <row r="660" spans="1:38" x14ac:dyDescent="0.3">
      <c r="A660" s="66"/>
      <c r="AL660" s="8" t="str">
        <f>IF($U660="","",IF(RIGHT($U660,4)=", MS",INDEX(DropDowns!$G$4:$G$1251,MATCH(TRIM($U660),DropDowns!$F$4:$F$1251,0)),INDEX(DropDowns!$G$4:$G$1251,MATCH(TRIM($U660)&amp;", MS",DropDowns!$F$4:$F$1251,0))))</f>
        <v/>
      </c>
    </row>
    <row r="661" spans="1:38" x14ac:dyDescent="0.3">
      <c r="A661" s="66"/>
      <c r="AL661" s="8" t="str">
        <f>IF($U661="","",IF(RIGHT($U661,4)=", MS",INDEX(DropDowns!$G$4:$G$1251,MATCH(TRIM($U661),DropDowns!$F$4:$F$1251,0)),INDEX(DropDowns!$G$4:$G$1251,MATCH(TRIM($U661)&amp;", MS",DropDowns!$F$4:$F$1251,0))))</f>
        <v/>
      </c>
    </row>
    <row r="662" spans="1:38" x14ac:dyDescent="0.3">
      <c r="A662" s="66"/>
      <c r="AL662" s="8" t="str">
        <f>IF($U662="","",IF(RIGHT($U662,4)=", MS",INDEX(DropDowns!$G$4:$G$1251,MATCH(TRIM($U662),DropDowns!$F$4:$F$1251,0)),INDEX(DropDowns!$G$4:$G$1251,MATCH(TRIM($U662)&amp;", MS",DropDowns!$F$4:$F$1251,0))))</f>
        <v/>
      </c>
    </row>
    <row r="663" spans="1:38" x14ac:dyDescent="0.3">
      <c r="A663" s="66"/>
      <c r="AL663" s="8" t="str">
        <f>IF($U663="","",IF(RIGHT($U663,4)=", MS",INDEX(DropDowns!$G$4:$G$1251,MATCH(TRIM($U663),DropDowns!$F$4:$F$1251,0)),INDEX(DropDowns!$G$4:$G$1251,MATCH(TRIM($U663)&amp;", MS",DropDowns!$F$4:$F$1251,0))))</f>
        <v/>
      </c>
    </row>
    <row r="664" spans="1:38" x14ac:dyDescent="0.3">
      <c r="A664" s="66"/>
      <c r="AL664" s="8" t="str">
        <f>IF($U664="","",IF(RIGHT($U664,4)=", MS",INDEX(DropDowns!$G$4:$G$1251,MATCH(TRIM($U664),DropDowns!$F$4:$F$1251,0)),INDEX(DropDowns!$G$4:$G$1251,MATCH(TRIM($U664)&amp;", MS",DropDowns!$F$4:$F$1251,0))))</f>
        <v/>
      </c>
    </row>
    <row r="665" spans="1:38" x14ac:dyDescent="0.3">
      <c r="A665" s="66"/>
      <c r="AL665" s="8" t="str">
        <f>IF($U665="","",IF(RIGHT($U665,4)=", MS",INDEX(DropDowns!$G$4:$G$1251,MATCH(TRIM($U665),DropDowns!$F$4:$F$1251,0)),INDEX(DropDowns!$G$4:$G$1251,MATCH(TRIM($U665)&amp;", MS",DropDowns!$F$4:$F$1251,0))))</f>
        <v/>
      </c>
    </row>
    <row r="666" spans="1:38" x14ac:dyDescent="0.3">
      <c r="A666" s="66"/>
      <c r="AL666" s="8" t="str">
        <f>IF($U666="","",IF(RIGHT($U666,4)=", MS",INDEX(DropDowns!$G$4:$G$1251,MATCH(TRIM($U666),DropDowns!$F$4:$F$1251,0)),INDEX(DropDowns!$G$4:$G$1251,MATCH(TRIM($U666)&amp;", MS",DropDowns!$F$4:$F$1251,0))))</f>
        <v/>
      </c>
    </row>
    <row r="667" spans="1:38" x14ac:dyDescent="0.3">
      <c r="A667" s="66"/>
      <c r="AL667" s="8" t="str">
        <f>IF($U667="","",IF(RIGHT($U667,4)=", MS",INDEX(DropDowns!$G$4:$G$1251,MATCH(TRIM($U667),DropDowns!$F$4:$F$1251,0)),INDEX(DropDowns!$G$4:$G$1251,MATCH(TRIM($U667)&amp;", MS",DropDowns!$F$4:$F$1251,0))))</f>
        <v/>
      </c>
    </row>
    <row r="668" spans="1:38" x14ac:dyDescent="0.3">
      <c r="A668" s="66"/>
      <c r="AL668" s="8" t="str">
        <f>IF($U668="","",IF(RIGHT($U668,4)=", MS",INDEX(DropDowns!$G$4:$G$1251,MATCH(TRIM($U668),DropDowns!$F$4:$F$1251,0)),INDEX(DropDowns!$G$4:$G$1251,MATCH(TRIM($U668)&amp;", MS",DropDowns!$F$4:$F$1251,0))))</f>
        <v/>
      </c>
    </row>
    <row r="669" spans="1:38" x14ac:dyDescent="0.3">
      <c r="A669" s="66"/>
      <c r="AL669" s="8" t="str">
        <f>IF($U669="","",IF(RIGHT($U669,4)=", MS",INDEX(DropDowns!$G$4:$G$1251,MATCH(TRIM($U669),DropDowns!$F$4:$F$1251,0)),INDEX(DropDowns!$G$4:$G$1251,MATCH(TRIM($U669)&amp;", MS",DropDowns!$F$4:$F$1251,0))))</f>
        <v/>
      </c>
    </row>
    <row r="670" spans="1:38" x14ac:dyDescent="0.3">
      <c r="A670" s="66"/>
      <c r="AL670" s="8" t="str">
        <f>IF($U670="","",IF(RIGHT($U670,4)=", MS",INDEX(DropDowns!$G$4:$G$1251,MATCH(TRIM($U670),DropDowns!$F$4:$F$1251,0)),INDEX(DropDowns!$G$4:$G$1251,MATCH(TRIM($U670)&amp;", MS",DropDowns!$F$4:$F$1251,0))))</f>
        <v/>
      </c>
    </row>
    <row r="671" spans="1:38" x14ac:dyDescent="0.3">
      <c r="A671" s="66"/>
      <c r="AL671" s="8" t="str">
        <f>IF($U671="","",IF(RIGHT($U671,4)=", MS",INDEX(DropDowns!$G$4:$G$1251,MATCH(TRIM($U671),DropDowns!$F$4:$F$1251,0)),INDEX(DropDowns!$G$4:$G$1251,MATCH(TRIM($U671)&amp;", MS",DropDowns!$F$4:$F$1251,0))))</f>
        <v/>
      </c>
    </row>
    <row r="672" spans="1:38" x14ac:dyDescent="0.3">
      <c r="A672" s="66"/>
      <c r="AL672" s="8" t="str">
        <f>IF($U672="","",IF(RIGHT($U672,4)=", MS",INDEX(DropDowns!$G$4:$G$1251,MATCH(TRIM($U672),DropDowns!$F$4:$F$1251,0)),INDEX(DropDowns!$G$4:$G$1251,MATCH(TRIM($U672)&amp;", MS",DropDowns!$F$4:$F$1251,0))))</f>
        <v/>
      </c>
    </row>
    <row r="673" spans="1:38" x14ac:dyDescent="0.3">
      <c r="A673" s="66"/>
      <c r="AL673" s="8" t="str">
        <f>IF($U673="","",IF(RIGHT($U673,4)=", MS",INDEX(DropDowns!$G$4:$G$1251,MATCH(TRIM($U673),DropDowns!$F$4:$F$1251,0)),INDEX(DropDowns!$G$4:$G$1251,MATCH(TRIM($U673)&amp;", MS",DropDowns!$F$4:$F$1251,0))))</f>
        <v/>
      </c>
    </row>
    <row r="674" spans="1:38" x14ac:dyDescent="0.3">
      <c r="A674" s="66"/>
      <c r="AL674" s="8" t="str">
        <f>IF($U674="","",IF(RIGHT($U674,4)=", MS",INDEX(DropDowns!$G$4:$G$1251,MATCH(TRIM($U674),DropDowns!$F$4:$F$1251,0)),INDEX(DropDowns!$G$4:$G$1251,MATCH(TRIM($U674)&amp;", MS",DropDowns!$F$4:$F$1251,0))))</f>
        <v/>
      </c>
    </row>
    <row r="675" spans="1:38" x14ac:dyDescent="0.3">
      <c r="A675" s="66"/>
      <c r="AL675" s="8" t="str">
        <f>IF($U675="","",IF(RIGHT($U675,4)=", MS",INDEX(DropDowns!$G$4:$G$1251,MATCH(TRIM($U675),DropDowns!$F$4:$F$1251,0)),INDEX(DropDowns!$G$4:$G$1251,MATCH(TRIM($U675)&amp;", MS",DropDowns!$F$4:$F$1251,0))))</f>
        <v/>
      </c>
    </row>
    <row r="676" spans="1:38" x14ac:dyDescent="0.3">
      <c r="A676" s="66"/>
      <c r="AL676" s="8" t="str">
        <f>IF($U676="","",IF(RIGHT($U676,4)=", MS",INDEX(DropDowns!$G$4:$G$1251,MATCH(TRIM($U676),DropDowns!$F$4:$F$1251,0)),INDEX(DropDowns!$G$4:$G$1251,MATCH(TRIM($U676)&amp;", MS",DropDowns!$F$4:$F$1251,0))))</f>
        <v/>
      </c>
    </row>
    <row r="677" spans="1:38" x14ac:dyDescent="0.3">
      <c r="A677" s="66"/>
      <c r="AL677" s="8" t="str">
        <f>IF($U677="","",IF(RIGHT($U677,4)=", MS",INDEX(DropDowns!$G$4:$G$1251,MATCH(TRIM($U677),DropDowns!$F$4:$F$1251,0)),INDEX(DropDowns!$G$4:$G$1251,MATCH(TRIM($U677)&amp;", MS",DropDowns!$F$4:$F$1251,0))))</f>
        <v/>
      </c>
    </row>
    <row r="678" spans="1:38" x14ac:dyDescent="0.3">
      <c r="A678" s="66"/>
      <c r="AL678" s="8" t="str">
        <f>IF($U678="","",IF(RIGHT($U678,4)=", MS",INDEX(DropDowns!$G$4:$G$1251,MATCH(TRIM($U678),DropDowns!$F$4:$F$1251,0)),INDEX(DropDowns!$G$4:$G$1251,MATCH(TRIM($U678)&amp;", MS",DropDowns!$F$4:$F$1251,0))))</f>
        <v/>
      </c>
    </row>
    <row r="679" spans="1:38" x14ac:dyDescent="0.3">
      <c r="A679" s="66"/>
      <c r="AL679" s="8" t="str">
        <f>IF($U679="","",IF(RIGHT($U679,4)=", MS",INDEX(DropDowns!$G$4:$G$1251,MATCH(TRIM($U679),DropDowns!$F$4:$F$1251,0)),INDEX(DropDowns!$G$4:$G$1251,MATCH(TRIM($U679)&amp;", MS",DropDowns!$F$4:$F$1251,0))))</f>
        <v/>
      </c>
    </row>
    <row r="680" spans="1:38" x14ac:dyDescent="0.3">
      <c r="A680" s="66"/>
      <c r="AL680" s="8" t="str">
        <f>IF($U680="","",IF(RIGHT($U680,4)=", MS",INDEX(DropDowns!$G$4:$G$1251,MATCH(TRIM($U680),DropDowns!$F$4:$F$1251,0)),INDEX(DropDowns!$G$4:$G$1251,MATCH(TRIM($U680)&amp;", MS",DropDowns!$F$4:$F$1251,0))))</f>
        <v/>
      </c>
    </row>
    <row r="681" spans="1:38" x14ac:dyDescent="0.3">
      <c r="A681" s="66"/>
      <c r="AL681" s="8" t="str">
        <f>IF($U681="","",IF(RIGHT($U681,4)=", MS",INDEX(DropDowns!$G$4:$G$1251,MATCH(TRIM($U681),DropDowns!$F$4:$F$1251,0)),INDEX(DropDowns!$G$4:$G$1251,MATCH(TRIM($U681)&amp;", MS",DropDowns!$F$4:$F$1251,0))))</f>
        <v/>
      </c>
    </row>
    <row r="682" spans="1:38" x14ac:dyDescent="0.3">
      <c r="A682" s="66"/>
      <c r="AL682" s="8" t="str">
        <f>IF($U682="","",IF(RIGHT($U682,4)=", MS",INDEX(DropDowns!$G$4:$G$1251,MATCH(TRIM($U682),DropDowns!$F$4:$F$1251,0)),INDEX(DropDowns!$G$4:$G$1251,MATCH(TRIM($U682)&amp;", MS",DropDowns!$F$4:$F$1251,0))))</f>
        <v/>
      </c>
    </row>
    <row r="683" spans="1:38" x14ac:dyDescent="0.3">
      <c r="A683" s="66"/>
      <c r="AL683" s="8" t="str">
        <f>IF($U683="","",IF(RIGHT($U683,4)=", MS",INDEX(DropDowns!$G$4:$G$1251,MATCH(TRIM($U683),DropDowns!$F$4:$F$1251,0)),INDEX(DropDowns!$G$4:$G$1251,MATCH(TRIM($U683)&amp;", MS",DropDowns!$F$4:$F$1251,0))))</f>
        <v/>
      </c>
    </row>
    <row r="684" spans="1:38" x14ac:dyDescent="0.3">
      <c r="A684" s="66"/>
      <c r="AL684" s="8" t="str">
        <f>IF($U684="","",IF(RIGHT($U684,4)=", MS",INDEX(DropDowns!$G$4:$G$1251,MATCH(TRIM($U684),DropDowns!$F$4:$F$1251,0)),INDEX(DropDowns!$G$4:$G$1251,MATCH(TRIM($U684)&amp;", MS",DropDowns!$F$4:$F$1251,0))))</f>
        <v/>
      </c>
    </row>
    <row r="685" spans="1:38" x14ac:dyDescent="0.3">
      <c r="A685" s="66"/>
      <c r="AL685" s="8" t="str">
        <f>IF($U685="","",IF(RIGHT($U685,4)=", MS",INDEX(DropDowns!$G$4:$G$1251,MATCH(TRIM($U685),DropDowns!$F$4:$F$1251,0)),INDEX(DropDowns!$G$4:$G$1251,MATCH(TRIM($U685)&amp;", MS",DropDowns!$F$4:$F$1251,0))))</f>
        <v/>
      </c>
    </row>
    <row r="686" spans="1:38" x14ac:dyDescent="0.3">
      <c r="A686" s="66"/>
      <c r="AL686" s="8" t="str">
        <f>IF($U686="","",IF(RIGHT($U686,4)=", MS",INDEX(DropDowns!$G$4:$G$1251,MATCH(TRIM($U686),DropDowns!$F$4:$F$1251,0)),INDEX(DropDowns!$G$4:$G$1251,MATCH(TRIM($U686)&amp;", MS",DropDowns!$F$4:$F$1251,0))))</f>
        <v/>
      </c>
    </row>
    <row r="687" spans="1:38" x14ac:dyDescent="0.3">
      <c r="A687" s="66"/>
      <c r="AL687" s="8" t="str">
        <f>IF($U687="","",IF(RIGHT($U687,4)=", MS",INDEX(DropDowns!$G$4:$G$1251,MATCH(TRIM($U687),DropDowns!$F$4:$F$1251,0)),INDEX(DropDowns!$G$4:$G$1251,MATCH(TRIM($U687)&amp;", MS",DropDowns!$F$4:$F$1251,0))))</f>
        <v/>
      </c>
    </row>
    <row r="688" spans="1:38" x14ac:dyDescent="0.3">
      <c r="A688" s="66"/>
      <c r="AL688" s="8" t="str">
        <f>IF($U688="","",IF(RIGHT($U688,4)=", MS",INDEX(DropDowns!$G$4:$G$1251,MATCH(TRIM($U688),DropDowns!$F$4:$F$1251,0)),INDEX(DropDowns!$G$4:$G$1251,MATCH(TRIM($U688)&amp;", MS",DropDowns!$F$4:$F$1251,0))))</f>
        <v/>
      </c>
    </row>
    <row r="689" spans="1:38" x14ac:dyDescent="0.3">
      <c r="A689" s="66"/>
      <c r="AL689" s="8" t="str">
        <f>IF($U689="","",IF(RIGHT($U689,4)=", MS",INDEX(DropDowns!$G$4:$G$1251,MATCH(TRIM($U689),DropDowns!$F$4:$F$1251,0)),INDEX(DropDowns!$G$4:$G$1251,MATCH(TRIM($U689)&amp;", MS",DropDowns!$F$4:$F$1251,0))))</f>
        <v/>
      </c>
    </row>
    <row r="690" spans="1:38" x14ac:dyDescent="0.3">
      <c r="A690" s="66"/>
      <c r="AL690" s="8" t="str">
        <f>IF($U690="","",IF(RIGHT($U690,4)=", MS",INDEX(DropDowns!$G$4:$G$1251,MATCH(TRIM($U690),DropDowns!$F$4:$F$1251,0)),INDEX(DropDowns!$G$4:$G$1251,MATCH(TRIM($U690)&amp;", MS",DropDowns!$F$4:$F$1251,0))))</f>
        <v/>
      </c>
    </row>
    <row r="691" spans="1:38" x14ac:dyDescent="0.3">
      <c r="A691" s="66"/>
      <c r="AL691" s="8" t="str">
        <f>IF($U691="","",IF(RIGHT($U691,4)=", MS",INDEX(DropDowns!$G$4:$G$1251,MATCH(TRIM($U691),DropDowns!$F$4:$F$1251,0)),INDEX(DropDowns!$G$4:$G$1251,MATCH(TRIM($U691)&amp;", MS",DropDowns!$F$4:$F$1251,0))))</f>
        <v/>
      </c>
    </row>
    <row r="692" spans="1:38" x14ac:dyDescent="0.3">
      <c r="A692" s="66"/>
      <c r="AL692" s="8" t="str">
        <f>IF($U692="","",IF(RIGHT($U692,4)=", MS",INDEX(DropDowns!$G$4:$G$1251,MATCH(TRIM($U692),DropDowns!$F$4:$F$1251,0)),INDEX(DropDowns!$G$4:$G$1251,MATCH(TRIM($U692)&amp;", MS",DropDowns!$F$4:$F$1251,0))))</f>
        <v/>
      </c>
    </row>
    <row r="693" spans="1:38" x14ac:dyDescent="0.3">
      <c r="A693" s="66"/>
      <c r="AL693" s="8" t="str">
        <f>IF($U693="","",IF(RIGHT($U693,4)=", MS",INDEX(DropDowns!$G$4:$G$1251,MATCH(TRIM($U693),DropDowns!$F$4:$F$1251,0)),INDEX(DropDowns!$G$4:$G$1251,MATCH(TRIM($U693)&amp;", MS",DropDowns!$F$4:$F$1251,0))))</f>
        <v/>
      </c>
    </row>
    <row r="694" spans="1:38" x14ac:dyDescent="0.3">
      <c r="A694" s="66"/>
      <c r="AL694" s="8" t="str">
        <f>IF($U694="","",IF(RIGHT($U694,4)=", MS",INDEX(DropDowns!$G$4:$G$1251,MATCH(TRIM($U694),DropDowns!$F$4:$F$1251,0)),INDEX(DropDowns!$G$4:$G$1251,MATCH(TRIM($U694)&amp;", MS",DropDowns!$F$4:$F$1251,0))))</f>
        <v/>
      </c>
    </row>
    <row r="695" spans="1:38" x14ac:dyDescent="0.3">
      <c r="A695" s="66"/>
      <c r="AL695" s="8" t="str">
        <f>IF($U695="","",IF(RIGHT($U695,4)=", MS",INDEX(DropDowns!$G$4:$G$1251,MATCH(TRIM($U695),DropDowns!$F$4:$F$1251,0)),INDEX(DropDowns!$G$4:$G$1251,MATCH(TRIM($U695)&amp;", MS",DropDowns!$F$4:$F$1251,0))))</f>
        <v/>
      </c>
    </row>
    <row r="696" spans="1:38" x14ac:dyDescent="0.3">
      <c r="A696" s="66"/>
      <c r="AL696" s="8" t="str">
        <f>IF($U696="","",IF(RIGHT($U696,4)=", MS",INDEX(DropDowns!$G$4:$G$1251,MATCH(TRIM($U696),DropDowns!$F$4:$F$1251,0)),INDEX(DropDowns!$G$4:$G$1251,MATCH(TRIM($U696)&amp;", MS",DropDowns!$F$4:$F$1251,0))))</f>
        <v/>
      </c>
    </row>
    <row r="697" spans="1:38" x14ac:dyDescent="0.3">
      <c r="A697" s="66"/>
      <c r="AL697" s="8" t="str">
        <f>IF($U697="","",IF(RIGHT($U697,4)=", MS",INDEX(DropDowns!$G$4:$G$1251,MATCH(TRIM($U697),DropDowns!$F$4:$F$1251,0)),INDEX(DropDowns!$G$4:$G$1251,MATCH(TRIM($U697)&amp;", MS",DropDowns!$F$4:$F$1251,0))))</f>
        <v/>
      </c>
    </row>
    <row r="698" spans="1:38" x14ac:dyDescent="0.3">
      <c r="A698" s="66"/>
      <c r="AL698" s="8" t="str">
        <f>IF($U698="","",IF(RIGHT($U698,4)=", MS",INDEX(DropDowns!$G$4:$G$1251,MATCH(TRIM($U698),DropDowns!$F$4:$F$1251,0)),INDEX(DropDowns!$G$4:$G$1251,MATCH(TRIM($U698)&amp;", MS",DropDowns!$F$4:$F$1251,0))))</f>
        <v/>
      </c>
    </row>
    <row r="699" spans="1:38" x14ac:dyDescent="0.3">
      <c r="A699" s="66"/>
      <c r="AL699" s="8" t="str">
        <f>IF($U699="","",IF(RIGHT($U699,4)=", MS",INDEX(DropDowns!$G$4:$G$1251,MATCH(TRIM($U699),DropDowns!$F$4:$F$1251,0)),INDEX(DropDowns!$G$4:$G$1251,MATCH(TRIM($U699)&amp;", MS",DropDowns!$F$4:$F$1251,0))))</f>
        <v/>
      </c>
    </row>
    <row r="700" spans="1:38" x14ac:dyDescent="0.3">
      <c r="A700" s="66"/>
      <c r="AL700" s="8" t="str">
        <f>IF($U700="","",IF(RIGHT($U700,4)=", MS",INDEX(DropDowns!$G$4:$G$1251,MATCH(TRIM($U700),DropDowns!$F$4:$F$1251,0)),INDEX(DropDowns!$G$4:$G$1251,MATCH(TRIM($U700)&amp;", MS",DropDowns!$F$4:$F$1251,0))))</f>
        <v/>
      </c>
    </row>
    <row r="701" spans="1:38" x14ac:dyDescent="0.3">
      <c r="A701" s="66"/>
      <c r="AL701" s="8" t="str">
        <f>IF($U701="","",IF(RIGHT($U701,4)=", MS",INDEX(DropDowns!$G$4:$G$1251,MATCH(TRIM($U701),DropDowns!$F$4:$F$1251,0)),INDEX(DropDowns!$G$4:$G$1251,MATCH(TRIM($U701)&amp;", MS",DropDowns!$F$4:$F$1251,0))))</f>
        <v/>
      </c>
    </row>
    <row r="702" spans="1:38" x14ac:dyDescent="0.3">
      <c r="A702" s="66"/>
      <c r="AL702" s="8" t="str">
        <f>IF($U702="","",IF(RIGHT($U702,4)=", MS",INDEX(DropDowns!$G$4:$G$1251,MATCH(TRIM($U702),DropDowns!$F$4:$F$1251,0)),INDEX(DropDowns!$G$4:$G$1251,MATCH(TRIM($U702)&amp;", MS",DropDowns!$F$4:$F$1251,0))))</f>
        <v/>
      </c>
    </row>
    <row r="703" spans="1:38" x14ac:dyDescent="0.3">
      <c r="A703" s="66"/>
      <c r="AL703" s="8" t="str">
        <f>IF($U703="","",IF(RIGHT($U703,4)=", MS",INDEX(DropDowns!$G$4:$G$1251,MATCH(TRIM($U703),DropDowns!$F$4:$F$1251,0)),INDEX(DropDowns!$G$4:$G$1251,MATCH(TRIM($U703)&amp;", MS",DropDowns!$F$4:$F$1251,0))))</f>
        <v/>
      </c>
    </row>
    <row r="704" spans="1:38" x14ac:dyDescent="0.3">
      <c r="A704" s="66"/>
      <c r="AL704" s="8" t="str">
        <f>IF($U704="","",IF(RIGHT($U704,4)=", MS",INDEX(DropDowns!$G$4:$G$1251,MATCH(TRIM($U704),DropDowns!$F$4:$F$1251,0)),INDEX(DropDowns!$G$4:$G$1251,MATCH(TRIM($U704)&amp;", MS",DropDowns!$F$4:$F$1251,0))))</f>
        <v/>
      </c>
    </row>
    <row r="705" spans="1:38" x14ac:dyDescent="0.3">
      <c r="A705" s="66"/>
      <c r="AL705" s="8" t="str">
        <f>IF($U705="","",IF(RIGHT($U705,4)=", MS",INDEX(DropDowns!$G$4:$G$1251,MATCH(TRIM($U705),DropDowns!$F$4:$F$1251,0)),INDEX(DropDowns!$G$4:$G$1251,MATCH(TRIM($U705)&amp;", MS",DropDowns!$F$4:$F$1251,0))))</f>
        <v/>
      </c>
    </row>
    <row r="706" spans="1:38" x14ac:dyDescent="0.3">
      <c r="A706" s="66"/>
      <c r="AL706" s="8" t="str">
        <f>IF($U706="","",IF(RIGHT($U706,4)=", MS",INDEX(DropDowns!$G$4:$G$1251,MATCH(TRIM($U706),DropDowns!$F$4:$F$1251,0)),INDEX(DropDowns!$G$4:$G$1251,MATCH(TRIM($U706)&amp;", MS",DropDowns!$F$4:$F$1251,0))))</f>
        <v/>
      </c>
    </row>
    <row r="707" spans="1:38" x14ac:dyDescent="0.3">
      <c r="A707" s="66"/>
      <c r="AL707" s="8" t="str">
        <f>IF($U707="","",IF(RIGHT($U707,4)=", MS",INDEX(DropDowns!$G$4:$G$1251,MATCH(TRIM($U707),DropDowns!$F$4:$F$1251,0)),INDEX(DropDowns!$G$4:$G$1251,MATCH(TRIM($U707)&amp;", MS",DropDowns!$F$4:$F$1251,0))))</f>
        <v/>
      </c>
    </row>
    <row r="708" spans="1:38" x14ac:dyDescent="0.3">
      <c r="A708" s="66"/>
      <c r="AL708" s="8" t="str">
        <f>IF($U708="","",IF(RIGHT($U708,4)=", MS",INDEX(DropDowns!$G$4:$G$1251,MATCH(TRIM($U708),DropDowns!$F$4:$F$1251,0)),INDEX(DropDowns!$G$4:$G$1251,MATCH(TRIM($U708)&amp;", MS",DropDowns!$F$4:$F$1251,0))))</f>
        <v/>
      </c>
    </row>
    <row r="709" spans="1:38" x14ac:dyDescent="0.3">
      <c r="A709" s="66"/>
      <c r="AL709" s="8" t="str">
        <f>IF($U709="","",IF(RIGHT($U709,4)=", MS",INDEX(DropDowns!$G$4:$G$1251,MATCH(TRIM($U709),DropDowns!$F$4:$F$1251,0)),INDEX(DropDowns!$G$4:$G$1251,MATCH(TRIM($U709)&amp;", MS",DropDowns!$F$4:$F$1251,0))))</f>
        <v/>
      </c>
    </row>
    <row r="710" spans="1:38" x14ac:dyDescent="0.3">
      <c r="A710" s="66"/>
      <c r="AL710" s="8" t="str">
        <f>IF($U710="","",IF(RIGHT($U710,4)=", MS",INDEX(DropDowns!$G$4:$G$1251,MATCH(TRIM($U710),DropDowns!$F$4:$F$1251,0)),INDEX(DropDowns!$G$4:$G$1251,MATCH(TRIM($U710)&amp;", MS",DropDowns!$F$4:$F$1251,0))))</f>
        <v/>
      </c>
    </row>
    <row r="711" spans="1:38" x14ac:dyDescent="0.3">
      <c r="A711" s="66"/>
      <c r="AL711" s="8" t="str">
        <f>IF($U711="","",IF(RIGHT($U711,4)=", MS",INDEX(DropDowns!$G$4:$G$1251,MATCH(TRIM($U711),DropDowns!$F$4:$F$1251,0)),INDEX(DropDowns!$G$4:$G$1251,MATCH(TRIM($U711)&amp;", MS",DropDowns!$F$4:$F$1251,0))))</f>
        <v/>
      </c>
    </row>
    <row r="712" spans="1:38" x14ac:dyDescent="0.3">
      <c r="A712" s="66"/>
      <c r="AL712" s="8" t="str">
        <f>IF($U712="","",IF(RIGHT($U712,4)=", MS",INDEX(DropDowns!$G$4:$G$1251,MATCH(TRIM($U712),DropDowns!$F$4:$F$1251,0)),INDEX(DropDowns!$G$4:$G$1251,MATCH(TRIM($U712)&amp;", MS",DropDowns!$F$4:$F$1251,0))))</f>
        <v/>
      </c>
    </row>
    <row r="713" spans="1:38" x14ac:dyDescent="0.3">
      <c r="A713" s="66"/>
      <c r="AL713" s="8" t="str">
        <f>IF($U713="","",IF(RIGHT($U713,4)=", MS",INDEX(DropDowns!$G$4:$G$1251,MATCH(TRIM($U713),DropDowns!$F$4:$F$1251,0)),INDEX(DropDowns!$G$4:$G$1251,MATCH(TRIM($U713)&amp;", MS",DropDowns!$F$4:$F$1251,0))))</f>
        <v/>
      </c>
    </row>
    <row r="714" spans="1:38" x14ac:dyDescent="0.3">
      <c r="A714" s="66"/>
      <c r="AL714" s="8" t="str">
        <f>IF($U714="","",IF(RIGHT($U714,4)=", MS",INDEX(DropDowns!$G$4:$G$1251,MATCH(TRIM($U714),DropDowns!$F$4:$F$1251,0)),INDEX(DropDowns!$G$4:$G$1251,MATCH(TRIM($U714)&amp;", MS",DropDowns!$F$4:$F$1251,0))))</f>
        <v/>
      </c>
    </row>
    <row r="715" spans="1:38" x14ac:dyDescent="0.3">
      <c r="A715" s="66"/>
      <c r="AL715" s="8" t="str">
        <f>IF($U715="","",IF(RIGHT($U715,4)=", MS",INDEX(DropDowns!$G$4:$G$1251,MATCH(TRIM($U715),DropDowns!$F$4:$F$1251,0)),INDEX(DropDowns!$G$4:$G$1251,MATCH(TRIM($U715)&amp;", MS",DropDowns!$F$4:$F$1251,0))))</f>
        <v/>
      </c>
    </row>
    <row r="716" spans="1:38" x14ac:dyDescent="0.3">
      <c r="A716" s="66"/>
      <c r="AL716" s="8" t="str">
        <f>IF($U716="","",IF(RIGHT($U716,4)=", MS",INDEX(DropDowns!$G$4:$G$1251,MATCH(TRIM($U716),DropDowns!$F$4:$F$1251,0)),INDEX(DropDowns!$G$4:$G$1251,MATCH(TRIM($U716)&amp;", MS",DropDowns!$F$4:$F$1251,0))))</f>
        <v/>
      </c>
    </row>
    <row r="717" spans="1:38" x14ac:dyDescent="0.3">
      <c r="A717" s="66"/>
      <c r="AL717" s="8" t="str">
        <f>IF($U717="","",IF(RIGHT($U717,4)=", MS",INDEX(DropDowns!$G$4:$G$1251,MATCH(TRIM($U717),DropDowns!$F$4:$F$1251,0)),INDEX(DropDowns!$G$4:$G$1251,MATCH(TRIM($U717)&amp;", MS",DropDowns!$F$4:$F$1251,0))))</f>
        <v/>
      </c>
    </row>
    <row r="718" spans="1:38" x14ac:dyDescent="0.3">
      <c r="A718" s="66"/>
      <c r="AL718" s="8" t="str">
        <f>IF($U718="","",IF(RIGHT($U718,4)=", MS",INDEX(DropDowns!$G$4:$G$1251,MATCH(TRIM($U718),DropDowns!$F$4:$F$1251,0)),INDEX(DropDowns!$G$4:$G$1251,MATCH(TRIM($U718)&amp;", MS",DropDowns!$F$4:$F$1251,0))))</f>
        <v/>
      </c>
    </row>
    <row r="719" spans="1:38" x14ac:dyDescent="0.3">
      <c r="A719" s="66"/>
      <c r="AL719" s="8" t="str">
        <f>IF($U719="","",IF(RIGHT($U719,4)=", MS",INDEX(DropDowns!$G$4:$G$1251,MATCH(TRIM($U719),DropDowns!$F$4:$F$1251,0)),INDEX(DropDowns!$G$4:$G$1251,MATCH(TRIM($U719)&amp;", MS",DropDowns!$F$4:$F$1251,0))))</f>
        <v/>
      </c>
    </row>
    <row r="720" spans="1:38" x14ac:dyDescent="0.3">
      <c r="A720" s="66"/>
      <c r="AL720" s="8" t="str">
        <f>IF($U720="","",IF(RIGHT($U720,4)=", MS",INDEX(DropDowns!$G$4:$G$1251,MATCH(TRIM($U720),DropDowns!$F$4:$F$1251,0)),INDEX(DropDowns!$G$4:$G$1251,MATCH(TRIM($U720)&amp;", MS",DropDowns!$F$4:$F$1251,0))))</f>
        <v/>
      </c>
    </row>
    <row r="721" spans="1:38" x14ac:dyDescent="0.3">
      <c r="A721" s="66"/>
      <c r="AL721" s="8" t="str">
        <f>IF($U721="","",IF(RIGHT($U721,4)=", MS",INDEX(DropDowns!$G$4:$G$1251,MATCH(TRIM($U721),DropDowns!$F$4:$F$1251,0)),INDEX(DropDowns!$G$4:$G$1251,MATCH(TRIM($U721)&amp;", MS",DropDowns!$F$4:$F$1251,0))))</f>
        <v/>
      </c>
    </row>
    <row r="722" spans="1:38" x14ac:dyDescent="0.3">
      <c r="A722" s="66"/>
      <c r="AL722" s="8" t="str">
        <f>IF($U722="","",IF(RIGHT($U722,4)=", MS",INDEX(DropDowns!$G$4:$G$1251,MATCH(TRIM($U722),DropDowns!$F$4:$F$1251,0)),INDEX(DropDowns!$G$4:$G$1251,MATCH(TRIM($U722)&amp;", MS",DropDowns!$F$4:$F$1251,0))))</f>
        <v/>
      </c>
    </row>
    <row r="723" spans="1:38" x14ac:dyDescent="0.3">
      <c r="A723" s="66"/>
      <c r="AL723" s="8" t="str">
        <f>IF($U723="","",IF(RIGHT($U723,4)=", MS",INDEX(DropDowns!$G$4:$G$1251,MATCH(TRIM($U723),DropDowns!$F$4:$F$1251,0)),INDEX(DropDowns!$G$4:$G$1251,MATCH(TRIM($U723)&amp;", MS",DropDowns!$F$4:$F$1251,0))))</f>
        <v/>
      </c>
    </row>
    <row r="724" spans="1:38" x14ac:dyDescent="0.3">
      <c r="A724" s="66"/>
      <c r="AL724" s="8" t="str">
        <f>IF($U724="","",IF(RIGHT($U724,4)=", MS",INDEX(DropDowns!$G$4:$G$1251,MATCH(TRIM($U724),DropDowns!$F$4:$F$1251,0)),INDEX(DropDowns!$G$4:$G$1251,MATCH(TRIM($U724)&amp;", MS",DropDowns!$F$4:$F$1251,0))))</f>
        <v/>
      </c>
    </row>
    <row r="725" spans="1:38" x14ac:dyDescent="0.3">
      <c r="A725" s="66"/>
      <c r="AL725" s="8" t="str">
        <f>IF($U725="","",IF(RIGHT($U725,4)=", MS",INDEX(DropDowns!$G$4:$G$1251,MATCH(TRIM($U725),DropDowns!$F$4:$F$1251,0)),INDEX(DropDowns!$G$4:$G$1251,MATCH(TRIM($U725)&amp;", MS",DropDowns!$F$4:$F$1251,0))))</f>
        <v/>
      </c>
    </row>
    <row r="726" spans="1:38" x14ac:dyDescent="0.3">
      <c r="A726" s="66"/>
      <c r="AL726" s="8" t="str">
        <f>IF($U726="","",IF(RIGHT($U726,4)=", MS",INDEX(DropDowns!$G$4:$G$1251,MATCH(TRIM($U726),DropDowns!$F$4:$F$1251,0)),INDEX(DropDowns!$G$4:$G$1251,MATCH(TRIM($U726)&amp;", MS",DropDowns!$F$4:$F$1251,0))))</f>
        <v/>
      </c>
    </row>
    <row r="727" spans="1:38" x14ac:dyDescent="0.3">
      <c r="A727" s="66"/>
      <c r="AL727" s="8" t="str">
        <f>IF($U727="","",IF(RIGHT($U727,4)=", MS",INDEX(DropDowns!$G$4:$G$1251,MATCH(TRIM($U727),DropDowns!$F$4:$F$1251,0)),INDEX(DropDowns!$G$4:$G$1251,MATCH(TRIM($U727)&amp;", MS",DropDowns!$F$4:$F$1251,0))))</f>
        <v/>
      </c>
    </row>
    <row r="728" spans="1:38" x14ac:dyDescent="0.3">
      <c r="A728" s="66"/>
      <c r="AL728" s="8" t="str">
        <f>IF($U728="","",IF(RIGHT($U728,4)=", MS",INDEX(DropDowns!$G$4:$G$1251,MATCH(TRIM($U728),DropDowns!$F$4:$F$1251,0)),INDEX(DropDowns!$G$4:$G$1251,MATCH(TRIM($U728)&amp;", MS",DropDowns!$F$4:$F$1251,0))))</f>
        <v/>
      </c>
    </row>
    <row r="729" spans="1:38" x14ac:dyDescent="0.3">
      <c r="A729" s="66"/>
      <c r="AL729" s="8" t="str">
        <f>IF($U729="","",IF(RIGHT($U729,4)=", MS",INDEX(DropDowns!$G$4:$G$1251,MATCH(TRIM($U729),DropDowns!$F$4:$F$1251,0)),INDEX(DropDowns!$G$4:$G$1251,MATCH(TRIM($U729)&amp;", MS",DropDowns!$F$4:$F$1251,0))))</f>
        <v/>
      </c>
    </row>
    <row r="730" spans="1:38" x14ac:dyDescent="0.3">
      <c r="A730" s="66"/>
      <c r="AL730" s="8" t="str">
        <f>IF($U730="","",IF(RIGHT($U730,4)=", MS",INDEX(DropDowns!$G$4:$G$1251,MATCH(TRIM($U730),DropDowns!$F$4:$F$1251,0)),INDEX(DropDowns!$G$4:$G$1251,MATCH(TRIM($U730)&amp;", MS",DropDowns!$F$4:$F$1251,0))))</f>
        <v/>
      </c>
    </row>
    <row r="731" spans="1:38" x14ac:dyDescent="0.3">
      <c r="A731" s="66"/>
      <c r="AL731" s="8" t="str">
        <f>IF($U731="","",IF(RIGHT($U731,4)=", MS",INDEX(DropDowns!$G$4:$G$1251,MATCH(TRIM($U731),DropDowns!$F$4:$F$1251,0)),INDEX(DropDowns!$G$4:$G$1251,MATCH(TRIM($U731)&amp;", MS",DropDowns!$F$4:$F$1251,0))))</f>
        <v/>
      </c>
    </row>
    <row r="732" spans="1:38" x14ac:dyDescent="0.3">
      <c r="A732" s="66"/>
      <c r="AL732" s="8" t="str">
        <f>IF($U732="","",IF(RIGHT($U732,4)=", MS",INDEX(DropDowns!$G$4:$G$1251,MATCH(TRIM($U732),DropDowns!$F$4:$F$1251,0)),INDEX(DropDowns!$G$4:$G$1251,MATCH(TRIM($U732)&amp;", MS",DropDowns!$F$4:$F$1251,0))))</f>
        <v/>
      </c>
    </row>
    <row r="733" spans="1:38" x14ac:dyDescent="0.3">
      <c r="A733" s="66"/>
      <c r="AL733" s="8" t="str">
        <f>IF($U733="","",IF(RIGHT($U733,4)=", MS",INDEX(DropDowns!$G$4:$G$1251,MATCH(TRIM($U733),DropDowns!$F$4:$F$1251,0)),INDEX(DropDowns!$G$4:$G$1251,MATCH(TRIM($U733)&amp;", MS",DropDowns!$F$4:$F$1251,0))))</f>
        <v/>
      </c>
    </row>
    <row r="734" spans="1:38" x14ac:dyDescent="0.3">
      <c r="A734" s="66"/>
      <c r="AL734" s="8" t="str">
        <f>IF($U734="","",IF(RIGHT($U734,4)=", MS",INDEX(DropDowns!$G$4:$G$1251,MATCH(TRIM($U734),DropDowns!$F$4:$F$1251,0)),INDEX(DropDowns!$G$4:$G$1251,MATCH(TRIM($U734)&amp;", MS",DropDowns!$F$4:$F$1251,0))))</f>
        <v/>
      </c>
    </row>
    <row r="735" spans="1:38" x14ac:dyDescent="0.3">
      <c r="A735" s="66"/>
      <c r="AL735" s="8" t="str">
        <f>IF($U735="","",IF(RIGHT($U735,4)=", MS",INDEX(DropDowns!$G$4:$G$1251,MATCH(TRIM($U735),DropDowns!$F$4:$F$1251,0)),INDEX(DropDowns!$G$4:$G$1251,MATCH(TRIM($U735)&amp;", MS",DropDowns!$F$4:$F$1251,0))))</f>
        <v/>
      </c>
    </row>
    <row r="736" spans="1:38" x14ac:dyDescent="0.3">
      <c r="A736" s="66"/>
      <c r="AL736" s="8" t="str">
        <f>IF($U736="","",IF(RIGHT($U736,4)=", MS",INDEX(DropDowns!$G$4:$G$1251,MATCH(TRIM($U736),DropDowns!$F$4:$F$1251,0)),INDEX(DropDowns!$G$4:$G$1251,MATCH(TRIM($U736)&amp;", MS",DropDowns!$F$4:$F$1251,0))))</f>
        <v/>
      </c>
    </row>
    <row r="737" spans="1:38" x14ac:dyDescent="0.3">
      <c r="A737" s="66"/>
      <c r="AL737" s="8" t="str">
        <f>IF($U737="","",IF(RIGHT($U737,4)=", MS",INDEX(DropDowns!$G$4:$G$1251,MATCH(TRIM($U737),DropDowns!$F$4:$F$1251,0)),INDEX(DropDowns!$G$4:$G$1251,MATCH(TRIM($U737)&amp;", MS",DropDowns!$F$4:$F$1251,0))))</f>
        <v/>
      </c>
    </row>
    <row r="738" spans="1:38" x14ac:dyDescent="0.3">
      <c r="A738" s="66"/>
      <c r="AL738" s="8" t="str">
        <f>IF($U738="","",IF(RIGHT($U738,4)=", MS",INDEX(DropDowns!$G$4:$G$1251,MATCH(TRIM($U738),DropDowns!$F$4:$F$1251,0)),INDEX(DropDowns!$G$4:$G$1251,MATCH(TRIM($U738)&amp;", MS",DropDowns!$F$4:$F$1251,0))))</f>
        <v/>
      </c>
    </row>
    <row r="739" spans="1:38" x14ac:dyDescent="0.3">
      <c r="A739" s="66"/>
      <c r="AL739" s="8" t="str">
        <f>IF($U739="","",IF(RIGHT($U739,4)=", MS",INDEX(DropDowns!$G$4:$G$1251,MATCH(TRIM($U739),DropDowns!$F$4:$F$1251,0)),INDEX(DropDowns!$G$4:$G$1251,MATCH(TRIM($U739)&amp;", MS",DropDowns!$F$4:$F$1251,0))))</f>
        <v/>
      </c>
    </row>
    <row r="740" spans="1:38" x14ac:dyDescent="0.3">
      <c r="A740" s="66"/>
      <c r="AL740" s="8" t="str">
        <f>IF($U740="","",IF(RIGHT($U740,4)=", MS",INDEX(DropDowns!$G$4:$G$1251,MATCH(TRIM($U740),DropDowns!$F$4:$F$1251,0)),INDEX(DropDowns!$G$4:$G$1251,MATCH(TRIM($U740)&amp;", MS",DropDowns!$F$4:$F$1251,0))))</f>
        <v/>
      </c>
    </row>
    <row r="741" spans="1:38" x14ac:dyDescent="0.3">
      <c r="A741" s="66"/>
      <c r="AL741" s="8" t="str">
        <f>IF($U741="","",IF(RIGHT($U741,4)=", MS",INDEX(DropDowns!$G$4:$G$1251,MATCH(TRIM($U741),DropDowns!$F$4:$F$1251,0)),INDEX(DropDowns!$G$4:$G$1251,MATCH(TRIM($U741)&amp;", MS",DropDowns!$F$4:$F$1251,0))))</f>
        <v/>
      </c>
    </row>
    <row r="742" spans="1:38" x14ac:dyDescent="0.3">
      <c r="A742" s="66"/>
      <c r="AL742" s="8" t="str">
        <f>IF($U742="","",IF(RIGHT($U742,4)=", MS",INDEX(DropDowns!$G$4:$G$1251,MATCH(TRIM($U742),DropDowns!$F$4:$F$1251,0)),INDEX(DropDowns!$G$4:$G$1251,MATCH(TRIM($U742)&amp;", MS",DropDowns!$F$4:$F$1251,0))))</f>
        <v/>
      </c>
    </row>
    <row r="743" spans="1:38" x14ac:dyDescent="0.3">
      <c r="A743" s="66"/>
      <c r="AL743" s="8" t="str">
        <f>IF($U743="","",IF(RIGHT($U743,4)=", MS",INDEX(DropDowns!$G$4:$G$1251,MATCH(TRIM($U743),DropDowns!$F$4:$F$1251,0)),INDEX(DropDowns!$G$4:$G$1251,MATCH(TRIM($U743)&amp;", MS",DropDowns!$F$4:$F$1251,0))))</f>
        <v/>
      </c>
    </row>
    <row r="744" spans="1:38" x14ac:dyDescent="0.3">
      <c r="A744" s="66"/>
      <c r="AL744" s="8" t="str">
        <f>IF($U744="","",IF(RIGHT($U744,4)=", MS",INDEX(DropDowns!$G$4:$G$1251,MATCH(TRIM($U744),DropDowns!$F$4:$F$1251,0)),INDEX(DropDowns!$G$4:$G$1251,MATCH(TRIM($U744)&amp;", MS",DropDowns!$F$4:$F$1251,0))))</f>
        <v/>
      </c>
    </row>
    <row r="745" spans="1:38" x14ac:dyDescent="0.3">
      <c r="A745" s="66"/>
      <c r="AL745" s="8" t="str">
        <f>IF($U745="","",IF(RIGHT($U745,4)=", MS",INDEX(DropDowns!$G$4:$G$1251,MATCH(TRIM($U745),DropDowns!$F$4:$F$1251,0)),INDEX(DropDowns!$G$4:$G$1251,MATCH(TRIM($U745)&amp;", MS",DropDowns!$F$4:$F$1251,0))))</f>
        <v/>
      </c>
    </row>
    <row r="746" spans="1:38" x14ac:dyDescent="0.3">
      <c r="A746" s="66"/>
      <c r="AL746" s="8" t="str">
        <f>IF($U746="","",IF(RIGHT($U746,4)=", MS",INDEX(DropDowns!$G$4:$G$1251,MATCH(TRIM($U746),DropDowns!$F$4:$F$1251,0)),INDEX(DropDowns!$G$4:$G$1251,MATCH(TRIM($U746)&amp;", MS",DropDowns!$F$4:$F$1251,0))))</f>
        <v/>
      </c>
    </row>
    <row r="747" spans="1:38" x14ac:dyDescent="0.3">
      <c r="A747" s="66"/>
      <c r="AL747" s="8" t="str">
        <f>IF($U747="","",IF(RIGHT($U747,4)=", MS",INDEX(DropDowns!$G$4:$G$1251,MATCH(TRIM($U747),DropDowns!$F$4:$F$1251,0)),INDEX(DropDowns!$G$4:$G$1251,MATCH(TRIM($U747)&amp;", MS",DropDowns!$F$4:$F$1251,0))))</f>
        <v/>
      </c>
    </row>
    <row r="748" spans="1:38" x14ac:dyDescent="0.3">
      <c r="A748" s="66"/>
      <c r="AL748" s="8" t="str">
        <f>IF($U748="","",IF(RIGHT($U748,4)=", MS",INDEX(DropDowns!$G$4:$G$1251,MATCH(TRIM($U748),DropDowns!$F$4:$F$1251,0)),INDEX(DropDowns!$G$4:$G$1251,MATCH(TRIM($U748)&amp;", MS",DropDowns!$F$4:$F$1251,0))))</f>
        <v/>
      </c>
    </row>
    <row r="749" spans="1:38" x14ac:dyDescent="0.3">
      <c r="A749" s="66"/>
      <c r="AL749" s="8" t="str">
        <f>IF($U749="","",IF(RIGHT($U749,4)=", MS",INDEX(DropDowns!$G$4:$G$1251,MATCH(TRIM($U749),DropDowns!$F$4:$F$1251,0)),INDEX(DropDowns!$G$4:$G$1251,MATCH(TRIM($U749)&amp;", MS",DropDowns!$F$4:$F$1251,0))))</f>
        <v/>
      </c>
    </row>
    <row r="750" spans="1:38" x14ac:dyDescent="0.3">
      <c r="A750" s="66"/>
      <c r="AL750" s="8" t="str">
        <f>IF($U750="","",IF(RIGHT($U750,4)=", MS",INDEX(DropDowns!$G$4:$G$1251,MATCH(TRIM($U750),DropDowns!$F$4:$F$1251,0)),INDEX(DropDowns!$G$4:$G$1251,MATCH(TRIM($U750)&amp;", MS",DropDowns!$F$4:$F$1251,0))))</f>
        <v/>
      </c>
    </row>
    <row r="751" spans="1:38" x14ac:dyDescent="0.3">
      <c r="A751" s="66"/>
      <c r="AL751" s="8" t="str">
        <f>IF($U751="","",IF(RIGHT($U751,4)=", MS",INDEX(DropDowns!$G$4:$G$1251,MATCH(TRIM($U751),DropDowns!$F$4:$F$1251,0)),INDEX(DropDowns!$G$4:$G$1251,MATCH(TRIM($U751)&amp;", MS",DropDowns!$F$4:$F$1251,0))))</f>
        <v/>
      </c>
    </row>
    <row r="752" spans="1:38" x14ac:dyDescent="0.3">
      <c r="A752" s="66"/>
      <c r="AL752" s="8" t="str">
        <f>IF($U752="","",IF(RIGHT($U752,4)=", MS",INDEX(DropDowns!$G$4:$G$1251,MATCH(TRIM($U752),DropDowns!$F$4:$F$1251,0)),INDEX(DropDowns!$G$4:$G$1251,MATCH(TRIM($U752)&amp;", MS",DropDowns!$F$4:$F$1251,0))))</f>
        <v/>
      </c>
    </row>
    <row r="753" spans="1:38" x14ac:dyDescent="0.3">
      <c r="A753" s="66"/>
      <c r="AL753" s="8" t="str">
        <f>IF($U753="","",IF(RIGHT($U753,4)=", MS",INDEX(DropDowns!$G$4:$G$1251,MATCH(TRIM($U753),DropDowns!$F$4:$F$1251,0)),INDEX(DropDowns!$G$4:$G$1251,MATCH(TRIM($U753)&amp;", MS",DropDowns!$F$4:$F$1251,0))))</f>
        <v/>
      </c>
    </row>
    <row r="754" spans="1:38" x14ac:dyDescent="0.3">
      <c r="A754" s="66"/>
      <c r="AL754" s="8" t="str">
        <f>IF($U754="","",IF(RIGHT($U754,4)=", MS",INDEX(DropDowns!$G$4:$G$1251,MATCH(TRIM($U754),DropDowns!$F$4:$F$1251,0)),INDEX(DropDowns!$G$4:$G$1251,MATCH(TRIM($U754)&amp;", MS",DropDowns!$F$4:$F$1251,0))))</f>
        <v/>
      </c>
    </row>
    <row r="755" spans="1:38" x14ac:dyDescent="0.3">
      <c r="A755" s="66"/>
      <c r="AL755" s="8" t="str">
        <f>IF($U755="","",IF(RIGHT($U755,4)=", MS",INDEX(DropDowns!$G$4:$G$1251,MATCH(TRIM($U755),DropDowns!$F$4:$F$1251,0)),INDEX(DropDowns!$G$4:$G$1251,MATCH(TRIM($U755)&amp;", MS",DropDowns!$F$4:$F$1251,0))))</f>
        <v/>
      </c>
    </row>
    <row r="756" spans="1:38" x14ac:dyDescent="0.3">
      <c r="A756" s="66"/>
      <c r="AL756" s="8" t="str">
        <f>IF($U756="","",IF(RIGHT($U756,4)=", MS",INDEX(DropDowns!$G$4:$G$1251,MATCH(TRIM($U756),DropDowns!$F$4:$F$1251,0)),INDEX(DropDowns!$G$4:$G$1251,MATCH(TRIM($U756)&amp;", MS",DropDowns!$F$4:$F$1251,0))))</f>
        <v/>
      </c>
    </row>
    <row r="757" spans="1:38" x14ac:dyDescent="0.3">
      <c r="A757" s="66"/>
      <c r="AL757" s="8" t="str">
        <f>IF($U757="","",IF(RIGHT($U757,4)=", MS",INDEX(DropDowns!$G$4:$G$1251,MATCH(TRIM($U757),DropDowns!$F$4:$F$1251,0)),INDEX(DropDowns!$G$4:$G$1251,MATCH(TRIM($U757)&amp;", MS",DropDowns!$F$4:$F$1251,0))))</f>
        <v/>
      </c>
    </row>
    <row r="758" spans="1:38" x14ac:dyDescent="0.3">
      <c r="A758" s="66"/>
      <c r="AL758" s="8" t="str">
        <f>IF($U758="","",IF(RIGHT($U758,4)=", MS",INDEX(DropDowns!$G$4:$G$1251,MATCH(TRIM($U758),DropDowns!$F$4:$F$1251,0)),INDEX(DropDowns!$G$4:$G$1251,MATCH(TRIM($U758)&amp;", MS",DropDowns!$F$4:$F$1251,0))))</f>
        <v/>
      </c>
    </row>
    <row r="759" spans="1:38" x14ac:dyDescent="0.3">
      <c r="A759" s="66"/>
      <c r="AL759" s="8" t="str">
        <f>IF($U759="","",IF(RIGHT($U759,4)=", MS",INDEX(DropDowns!$G$4:$G$1251,MATCH(TRIM($U759),DropDowns!$F$4:$F$1251,0)),INDEX(DropDowns!$G$4:$G$1251,MATCH(TRIM($U759)&amp;", MS",DropDowns!$F$4:$F$1251,0))))</f>
        <v/>
      </c>
    </row>
    <row r="760" spans="1:38" x14ac:dyDescent="0.3">
      <c r="A760" s="66"/>
      <c r="AL760" s="8" t="str">
        <f>IF($U760="","",IF(RIGHT($U760,4)=", MS",INDEX(DropDowns!$G$4:$G$1251,MATCH(TRIM($U760),DropDowns!$F$4:$F$1251,0)),INDEX(DropDowns!$G$4:$G$1251,MATCH(TRIM($U760)&amp;", MS",DropDowns!$F$4:$F$1251,0))))</f>
        <v/>
      </c>
    </row>
    <row r="761" spans="1:38" x14ac:dyDescent="0.3">
      <c r="A761" s="66"/>
      <c r="AL761" s="8" t="str">
        <f>IF($U761="","",IF(RIGHT($U761,4)=", MS",INDEX(DropDowns!$G$4:$G$1251,MATCH(TRIM($U761),DropDowns!$F$4:$F$1251,0)),INDEX(DropDowns!$G$4:$G$1251,MATCH(TRIM($U761)&amp;", MS",DropDowns!$F$4:$F$1251,0))))</f>
        <v/>
      </c>
    </row>
    <row r="762" spans="1:38" x14ac:dyDescent="0.3">
      <c r="A762" s="66"/>
      <c r="AL762" s="8" t="str">
        <f>IF($U762="","",IF(RIGHT($U762,4)=", MS",INDEX(DropDowns!$G$4:$G$1251,MATCH(TRIM($U762),DropDowns!$F$4:$F$1251,0)),INDEX(DropDowns!$G$4:$G$1251,MATCH(TRIM($U762)&amp;", MS",DropDowns!$F$4:$F$1251,0))))</f>
        <v/>
      </c>
    </row>
    <row r="763" spans="1:38" x14ac:dyDescent="0.3">
      <c r="A763" s="66"/>
      <c r="AL763" s="8" t="str">
        <f>IF($U763="","",IF(RIGHT($U763,4)=", MS",INDEX(DropDowns!$G$4:$G$1251,MATCH(TRIM($U763),DropDowns!$F$4:$F$1251,0)),INDEX(DropDowns!$G$4:$G$1251,MATCH(TRIM($U763)&amp;", MS",DropDowns!$F$4:$F$1251,0))))</f>
        <v/>
      </c>
    </row>
    <row r="764" spans="1:38" x14ac:dyDescent="0.3">
      <c r="A764" s="66"/>
      <c r="AL764" s="8" t="str">
        <f>IF($U764="","",IF(RIGHT($U764,4)=", MS",INDEX(DropDowns!$G$4:$G$1251,MATCH(TRIM($U764),DropDowns!$F$4:$F$1251,0)),INDEX(DropDowns!$G$4:$G$1251,MATCH(TRIM($U764)&amp;", MS",DropDowns!$F$4:$F$1251,0))))</f>
        <v/>
      </c>
    </row>
    <row r="765" spans="1:38" x14ac:dyDescent="0.3">
      <c r="A765" s="66"/>
      <c r="AL765" s="8" t="str">
        <f>IF($U765="","",IF(RIGHT($U765,4)=", MS",INDEX(DropDowns!$G$4:$G$1251,MATCH(TRIM($U765),DropDowns!$F$4:$F$1251,0)),INDEX(DropDowns!$G$4:$G$1251,MATCH(TRIM($U765)&amp;", MS",DropDowns!$F$4:$F$1251,0))))</f>
        <v/>
      </c>
    </row>
    <row r="766" spans="1:38" x14ac:dyDescent="0.3">
      <c r="A766" s="66"/>
      <c r="AL766" s="8" t="str">
        <f>IF($U766="","",IF(RIGHT($U766,4)=", MS",INDEX(DropDowns!$G$4:$G$1251,MATCH(TRIM($U766),DropDowns!$F$4:$F$1251,0)),INDEX(DropDowns!$G$4:$G$1251,MATCH(TRIM($U766)&amp;", MS",DropDowns!$F$4:$F$1251,0))))</f>
        <v/>
      </c>
    </row>
    <row r="767" spans="1:38" x14ac:dyDescent="0.3">
      <c r="A767" s="66"/>
      <c r="AL767" s="8" t="str">
        <f>IF($U767="","",IF(RIGHT($U767,4)=", MS",INDEX(DropDowns!$G$4:$G$1251,MATCH(TRIM($U767),DropDowns!$F$4:$F$1251,0)),INDEX(DropDowns!$G$4:$G$1251,MATCH(TRIM($U767)&amp;", MS",DropDowns!$F$4:$F$1251,0))))</f>
        <v/>
      </c>
    </row>
    <row r="768" spans="1:38" x14ac:dyDescent="0.3">
      <c r="A768" s="66"/>
      <c r="AL768" s="8" t="str">
        <f>IF($U768="","",IF(RIGHT($U768,4)=", MS",INDEX(DropDowns!$G$4:$G$1251,MATCH(TRIM($U768),DropDowns!$F$4:$F$1251,0)),INDEX(DropDowns!$G$4:$G$1251,MATCH(TRIM($U768)&amp;", MS",DropDowns!$F$4:$F$1251,0))))</f>
        <v/>
      </c>
    </row>
    <row r="769" spans="1:38" x14ac:dyDescent="0.3">
      <c r="A769" s="66"/>
      <c r="AL769" s="8" t="str">
        <f>IF($U769="","",IF(RIGHT($U769,4)=", MS",INDEX(DropDowns!$G$4:$G$1251,MATCH(TRIM($U769),DropDowns!$F$4:$F$1251,0)),INDEX(DropDowns!$G$4:$G$1251,MATCH(TRIM($U769)&amp;", MS",DropDowns!$F$4:$F$1251,0))))</f>
        <v/>
      </c>
    </row>
    <row r="770" spans="1:38" x14ac:dyDescent="0.3">
      <c r="A770" s="66"/>
      <c r="AL770" s="8" t="str">
        <f>IF($U770="","",IF(RIGHT($U770,4)=", MS",INDEX(DropDowns!$G$4:$G$1251,MATCH(TRIM($U770),DropDowns!$F$4:$F$1251,0)),INDEX(DropDowns!$G$4:$G$1251,MATCH(TRIM($U770)&amp;", MS",DropDowns!$F$4:$F$1251,0))))</f>
        <v/>
      </c>
    </row>
    <row r="771" spans="1:38" x14ac:dyDescent="0.3">
      <c r="A771" s="66"/>
      <c r="AL771" s="8" t="str">
        <f>IF($U771="","",IF(RIGHT($U771,4)=", MS",INDEX(DropDowns!$G$4:$G$1251,MATCH(TRIM($U771),DropDowns!$F$4:$F$1251,0)),INDEX(DropDowns!$G$4:$G$1251,MATCH(TRIM($U771)&amp;", MS",DropDowns!$F$4:$F$1251,0))))</f>
        <v/>
      </c>
    </row>
    <row r="772" spans="1:38" x14ac:dyDescent="0.3">
      <c r="A772" s="66"/>
      <c r="AL772" s="8" t="str">
        <f>IF($U772="","",IF(RIGHT($U772,4)=", MS",INDEX(DropDowns!$G$4:$G$1251,MATCH(TRIM($U772),DropDowns!$F$4:$F$1251,0)),INDEX(DropDowns!$G$4:$G$1251,MATCH(TRIM($U772)&amp;", MS",DropDowns!$F$4:$F$1251,0))))</f>
        <v/>
      </c>
    </row>
    <row r="773" spans="1:38" x14ac:dyDescent="0.3">
      <c r="A773" s="66"/>
      <c r="AL773" s="8" t="str">
        <f>IF($U773="","",IF(RIGHT($U773,4)=", MS",INDEX(DropDowns!$G$4:$G$1251,MATCH(TRIM($U773),DropDowns!$F$4:$F$1251,0)),INDEX(DropDowns!$G$4:$G$1251,MATCH(TRIM($U773)&amp;", MS",DropDowns!$F$4:$F$1251,0))))</f>
        <v/>
      </c>
    </row>
    <row r="774" spans="1:38" x14ac:dyDescent="0.3">
      <c r="A774" s="66"/>
      <c r="AL774" s="8" t="str">
        <f>IF($U774="","",IF(RIGHT($U774,4)=", MS",INDEX(DropDowns!$G$4:$G$1251,MATCH(TRIM($U774),DropDowns!$F$4:$F$1251,0)),INDEX(DropDowns!$G$4:$G$1251,MATCH(TRIM($U774)&amp;", MS",DropDowns!$F$4:$F$1251,0))))</f>
        <v/>
      </c>
    </row>
    <row r="775" spans="1:38" x14ac:dyDescent="0.3">
      <c r="A775" s="66"/>
      <c r="AL775" s="8" t="str">
        <f>IF($U775="","",IF(RIGHT($U775,4)=", MS",INDEX(DropDowns!$G$4:$G$1251,MATCH(TRIM($U775),DropDowns!$F$4:$F$1251,0)),INDEX(DropDowns!$G$4:$G$1251,MATCH(TRIM($U775)&amp;", MS",DropDowns!$F$4:$F$1251,0))))</f>
        <v/>
      </c>
    </row>
    <row r="776" spans="1:38" x14ac:dyDescent="0.3">
      <c r="A776" s="66"/>
      <c r="AL776" s="8" t="str">
        <f>IF($U776="","",IF(RIGHT($U776,4)=", MS",INDEX(DropDowns!$G$4:$G$1251,MATCH(TRIM($U776),DropDowns!$F$4:$F$1251,0)),INDEX(DropDowns!$G$4:$G$1251,MATCH(TRIM($U776)&amp;", MS",DropDowns!$F$4:$F$1251,0))))</f>
        <v/>
      </c>
    </row>
    <row r="777" spans="1:38" x14ac:dyDescent="0.3">
      <c r="A777" s="66"/>
      <c r="AL777" s="8" t="str">
        <f>IF($U777="","",IF(RIGHT($U777,4)=", MS",INDEX(DropDowns!$G$4:$G$1251,MATCH(TRIM($U777),DropDowns!$F$4:$F$1251,0)),INDEX(DropDowns!$G$4:$G$1251,MATCH(TRIM($U777)&amp;", MS",DropDowns!$F$4:$F$1251,0))))</f>
        <v/>
      </c>
    </row>
    <row r="778" spans="1:38" x14ac:dyDescent="0.3">
      <c r="A778" s="66"/>
      <c r="AL778" s="8" t="str">
        <f>IF($U778="","",IF(RIGHT($U778,4)=", MS",INDEX(DropDowns!$G$4:$G$1251,MATCH(TRIM($U778),DropDowns!$F$4:$F$1251,0)),INDEX(DropDowns!$G$4:$G$1251,MATCH(TRIM($U778)&amp;", MS",DropDowns!$F$4:$F$1251,0))))</f>
        <v/>
      </c>
    </row>
    <row r="779" spans="1:38" x14ac:dyDescent="0.3">
      <c r="A779" s="66"/>
      <c r="AL779" s="8" t="str">
        <f>IF($U779="","",IF(RIGHT($U779,4)=", MS",INDEX(DropDowns!$G$4:$G$1251,MATCH(TRIM($U779),DropDowns!$F$4:$F$1251,0)),INDEX(DropDowns!$G$4:$G$1251,MATCH(TRIM($U779)&amp;", MS",DropDowns!$F$4:$F$1251,0))))</f>
        <v/>
      </c>
    </row>
    <row r="780" spans="1:38" x14ac:dyDescent="0.3">
      <c r="A780" s="66"/>
      <c r="AL780" s="8" t="str">
        <f>IF($U780="","",IF(RIGHT($U780,4)=", MS",INDEX(DropDowns!$G$4:$G$1251,MATCH(TRIM($U780),DropDowns!$F$4:$F$1251,0)),INDEX(DropDowns!$G$4:$G$1251,MATCH(TRIM($U780)&amp;", MS",DropDowns!$F$4:$F$1251,0))))</f>
        <v/>
      </c>
    </row>
    <row r="781" spans="1:38" x14ac:dyDescent="0.3">
      <c r="A781" s="66"/>
      <c r="AL781" s="8" t="str">
        <f>IF($U781="","",IF(RIGHT($U781,4)=", MS",INDEX(DropDowns!$G$4:$G$1251,MATCH(TRIM($U781),DropDowns!$F$4:$F$1251,0)),INDEX(DropDowns!$G$4:$G$1251,MATCH(TRIM($U781)&amp;", MS",DropDowns!$F$4:$F$1251,0))))</f>
        <v/>
      </c>
    </row>
    <row r="782" spans="1:38" x14ac:dyDescent="0.3">
      <c r="A782" s="66"/>
      <c r="AL782" s="8" t="str">
        <f>IF($U782="","",IF(RIGHT($U782,4)=", MS",INDEX(DropDowns!$G$4:$G$1251,MATCH(TRIM($U782),DropDowns!$F$4:$F$1251,0)),INDEX(DropDowns!$G$4:$G$1251,MATCH(TRIM($U782)&amp;", MS",DropDowns!$F$4:$F$1251,0))))</f>
        <v/>
      </c>
    </row>
    <row r="783" spans="1:38" x14ac:dyDescent="0.3">
      <c r="A783" s="66"/>
      <c r="AL783" s="8" t="str">
        <f>IF($U783="","",IF(RIGHT($U783,4)=", MS",INDEX(DropDowns!$G$4:$G$1251,MATCH(TRIM($U783),DropDowns!$F$4:$F$1251,0)),INDEX(DropDowns!$G$4:$G$1251,MATCH(TRIM($U783)&amp;", MS",DropDowns!$F$4:$F$1251,0))))</f>
        <v/>
      </c>
    </row>
    <row r="784" spans="1:38" x14ac:dyDescent="0.3">
      <c r="A784" s="66"/>
      <c r="AL784" s="8" t="str">
        <f>IF($U784="","",IF(RIGHT($U784,4)=", MS",INDEX(DropDowns!$G$4:$G$1251,MATCH(TRIM($U784),DropDowns!$F$4:$F$1251,0)),INDEX(DropDowns!$G$4:$G$1251,MATCH(TRIM($U784)&amp;", MS",DropDowns!$F$4:$F$1251,0))))</f>
        <v/>
      </c>
    </row>
    <row r="785" spans="1:38" x14ac:dyDescent="0.3">
      <c r="A785" s="66"/>
      <c r="AL785" s="8" t="str">
        <f>IF($U785="","",IF(RIGHT($U785,4)=", MS",INDEX(DropDowns!$G$4:$G$1251,MATCH(TRIM($U785),DropDowns!$F$4:$F$1251,0)),INDEX(DropDowns!$G$4:$G$1251,MATCH(TRIM($U785)&amp;", MS",DropDowns!$F$4:$F$1251,0))))</f>
        <v/>
      </c>
    </row>
    <row r="786" spans="1:38" x14ac:dyDescent="0.3">
      <c r="A786" s="66"/>
      <c r="AL786" s="8" t="str">
        <f>IF($U786="","",IF(RIGHT($U786,4)=", MS",INDEX(DropDowns!$G$4:$G$1251,MATCH(TRIM($U786),DropDowns!$F$4:$F$1251,0)),INDEX(DropDowns!$G$4:$G$1251,MATCH(TRIM($U786)&amp;", MS",DropDowns!$F$4:$F$1251,0))))</f>
        <v/>
      </c>
    </row>
    <row r="787" spans="1:38" x14ac:dyDescent="0.3">
      <c r="A787" s="66"/>
      <c r="AL787" s="8" t="str">
        <f>IF($U787="","",IF(RIGHT($U787,4)=", MS",INDEX(DropDowns!$G$4:$G$1251,MATCH(TRIM($U787),DropDowns!$F$4:$F$1251,0)),INDEX(DropDowns!$G$4:$G$1251,MATCH(TRIM($U787)&amp;", MS",DropDowns!$F$4:$F$1251,0))))</f>
        <v/>
      </c>
    </row>
    <row r="788" spans="1:38" x14ac:dyDescent="0.3">
      <c r="A788" s="66"/>
      <c r="AL788" s="8" t="str">
        <f>IF($U788="","",IF(RIGHT($U788,4)=", MS",INDEX(DropDowns!$G$4:$G$1251,MATCH(TRIM($U788),DropDowns!$F$4:$F$1251,0)),INDEX(DropDowns!$G$4:$G$1251,MATCH(TRIM($U788)&amp;", MS",DropDowns!$F$4:$F$1251,0))))</f>
        <v/>
      </c>
    </row>
    <row r="789" spans="1:38" x14ac:dyDescent="0.3">
      <c r="A789" s="66"/>
      <c r="AL789" s="8" t="str">
        <f>IF($U789="","",IF(RIGHT($U789,4)=", MS",INDEX(DropDowns!$G$4:$G$1251,MATCH(TRIM($U789),DropDowns!$F$4:$F$1251,0)),INDEX(DropDowns!$G$4:$G$1251,MATCH(TRIM($U789)&amp;", MS",DropDowns!$F$4:$F$1251,0))))</f>
        <v/>
      </c>
    </row>
    <row r="790" spans="1:38" x14ac:dyDescent="0.3">
      <c r="A790" s="66"/>
      <c r="AL790" s="8" t="str">
        <f>IF($U790="","",IF(RIGHT($U790,4)=", MS",INDEX(DropDowns!$G$4:$G$1251,MATCH(TRIM($U790),DropDowns!$F$4:$F$1251,0)),INDEX(DropDowns!$G$4:$G$1251,MATCH(TRIM($U790)&amp;", MS",DropDowns!$F$4:$F$1251,0))))</f>
        <v/>
      </c>
    </row>
    <row r="791" spans="1:38" x14ac:dyDescent="0.3">
      <c r="A791" s="66"/>
      <c r="AL791" s="8" t="str">
        <f>IF($U791="","",IF(RIGHT($U791,4)=", MS",INDEX(DropDowns!$G$4:$G$1251,MATCH(TRIM($U791),DropDowns!$F$4:$F$1251,0)),INDEX(DropDowns!$G$4:$G$1251,MATCH(TRIM($U791)&amp;", MS",DropDowns!$F$4:$F$1251,0))))</f>
        <v/>
      </c>
    </row>
    <row r="792" spans="1:38" x14ac:dyDescent="0.3">
      <c r="A792" s="66"/>
      <c r="AL792" s="8" t="str">
        <f>IF($U792="","",IF(RIGHT($U792,4)=", MS",INDEX(DropDowns!$G$4:$G$1251,MATCH(TRIM($U792),DropDowns!$F$4:$F$1251,0)),INDEX(DropDowns!$G$4:$G$1251,MATCH(TRIM($U792)&amp;", MS",DropDowns!$F$4:$F$1251,0))))</f>
        <v/>
      </c>
    </row>
    <row r="793" spans="1:38" x14ac:dyDescent="0.3">
      <c r="A793" s="66"/>
      <c r="AL793" s="8" t="str">
        <f>IF($U793="","",IF(RIGHT($U793,4)=", MS",INDEX(DropDowns!$G$4:$G$1251,MATCH(TRIM($U793),DropDowns!$F$4:$F$1251,0)),INDEX(DropDowns!$G$4:$G$1251,MATCH(TRIM($U793)&amp;", MS",DropDowns!$F$4:$F$1251,0))))</f>
        <v/>
      </c>
    </row>
    <row r="794" spans="1:38" x14ac:dyDescent="0.3">
      <c r="A794" s="66"/>
      <c r="AL794" s="8" t="str">
        <f>IF($U794="","",IF(RIGHT($U794,4)=", MS",INDEX(DropDowns!$G$4:$G$1251,MATCH(TRIM($U794),DropDowns!$F$4:$F$1251,0)),INDEX(DropDowns!$G$4:$G$1251,MATCH(TRIM($U794)&amp;", MS",DropDowns!$F$4:$F$1251,0))))</f>
        <v/>
      </c>
    </row>
    <row r="795" spans="1:38" x14ac:dyDescent="0.3">
      <c r="A795" s="66"/>
      <c r="AL795" s="8" t="str">
        <f>IF($U795="","",IF(RIGHT($U795,4)=", MS",INDEX(DropDowns!$G$4:$G$1251,MATCH(TRIM($U795),DropDowns!$F$4:$F$1251,0)),INDEX(DropDowns!$G$4:$G$1251,MATCH(TRIM($U795)&amp;", MS",DropDowns!$F$4:$F$1251,0))))</f>
        <v/>
      </c>
    </row>
    <row r="796" spans="1:38" x14ac:dyDescent="0.3">
      <c r="A796" s="66"/>
      <c r="AL796" s="8" t="str">
        <f>IF($U796="","",IF(RIGHT($U796,4)=", MS",INDEX(DropDowns!$G$4:$G$1251,MATCH(TRIM($U796),DropDowns!$F$4:$F$1251,0)),INDEX(DropDowns!$G$4:$G$1251,MATCH(TRIM($U796)&amp;", MS",DropDowns!$F$4:$F$1251,0))))</f>
        <v/>
      </c>
    </row>
    <row r="797" spans="1:38" x14ac:dyDescent="0.3">
      <c r="A797" s="66"/>
      <c r="AL797" s="8" t="str">
        <f>IF($U797="","",IF(RIGHT($U797,4)=", MS",INDEX(DropDowns!$G$4:$G$1251,MATCH(TRIM($U797),DropDowns!$F$4:$F$1251,0)),INDEX(DropDowns!$G$4:$G$1251,MATCH(TRIM($U797)&amp;", MS",DropDowns!$F$4:$F$1251,0))))</f>
        <v/>
      </c>
    </row>
    <row r="798" spans="1:38" x14ac:dyDescent="0.3">
      <c r="A798" s="66"/>
      <c r="AL798" s="8" t="str">
        <f>IF($U798="","",IF(RIGHT($U798,4)=", MS",INDEX(DropDowns!$G$4:$G$1251,MATCH(TRIM($U798),DropDowns!$F$4:$F$1251,0)),INDEX(DropDowns!$G$4:$G$1251,MATCH(TRIM($U798)&amp;", MS",DropDowns!$F$4:$F$1251,0))))</f>
        <v/>
      </c>
    </row>
    <row r="799" spans="1:38" x14ac:dyDescent="0.3">
      <c r="A799" s="66"/>
      <c r="AL799" s="8" t="str">
        <f>IF($U799="","",IF(RIGHT($U799,4)=", MS",INDEX(DropDowns!$G$4:$G$1251,MATCH(TRIM($U799),DropDowns!$F$4:$F$1251,0)),INDEX(DropDowns!$G$4:$G$1251,MATCH(TRIM($U799)&amp;", MS",DropDowns!$F$4:$F$1251,0))))</f>
        <v/>
      </c>
    </row>
    <row r="800" spans="1:38" x14ac:dyDescent="0.3">
      <c r="A800" s="66"/>
      <c r="AL800" s="8" t="str">
        <f>IF($U800="","",IF(RIGHT($U800,4)=", MS",INDEX(DropDowns!$G$4:$G$1251,MATCH(TRIM($U800),DropDowns!$F$4:$F$1251,0)),INDEX(DropDowns!$G$4:$G$1251,MATCH(TRIM($U800)&amp;", MS",DropDowns!$F$4:$F$1251,0))))</f>
        <v/>
      </c>
    </row>
    <row r="801" spans="1:38" x14ac:dyDescent="0.3">
      <c r="A801" s="66"/>
      <c r="AL801" s="8" t="str">
        <f>IF($U801="","",IF(RIGHT($U801,4)=", MS",INDEX(DropDowns!$G$4:$G$1251,MATCH(TRIM($U801),DropDowns!$F$4:$F$1251,0)),INDEX(DropDowns!$G$4:$G$1251,MATCH(TRIM($U801)&amp;", MS",DropDowns!$F$4:$F$1251,0))))</f>
        <v/>
      </c>
    </row>
    <row r="802" spans="1:38" x14ac:dyDescent="0.3">
      <c r="A802" s="66"/>
      <c r="AL802" s="8" t="str">
        <f>IF($U802="","",IF(RIGHT($U802,4)=", MS",INDEX(DropDowns!$G$4:$G$1251,MATCH(TRIM($U802),DropDowns!$F$4:$F$1251,0)),INDEX(DropDowns!$G$4:$G$1251,MATCH(TRIM($U802)&amp;", MS",DropDowns!$F$4:$F$1251,0))))</f>
        <v/>
      </c>
    </row>
    <row r="803" spans="1:38" x14ac:dyDescent="0.3">
      <c r="A803" s="66"/>
      <c r="AL803" s="8" t="str">
        <f>IF($U803="","",IF(RIGHT($U803,4)=", MS",INDEX(DropDowns!$G$4:$G$1251,MATCH(TRIM($U803),DropDowns!$F$4:$F$1251,0)),INDEX(DropDowns!$G$4:$G$1251,MATCH(TRIM($U803)&amp;", MS",DropDowns!$F$4:$F$1251,0))))</f>
        <v/>
      </c>
    </row>
    <row r="804" spans="1:38" x14ac:dyDescent="0.3">
      <c r="A804" s="66"/>
      <c r="AL804" s="8" t="str">
        <f>IF($U804="","",IF(RIGHT($U804,4)=", MS",INDEX(DropDowns!$G$4:$G$1251,MATCH(TRIM($U804),DropDowns!$F$4:$F$1251,0)),INDEX(DropDowns!$G$4:$G$1251,MATCH(TRIM($U804)&amp;", MS",DropDowns!$F$4:$F$1251,0))))</f>
        <v/>
      </c>
    </row>
    <row r="805" spans="1:38" x14ac:dyDescent="0.3">
      <c r="A805" s="66"/>
      <c r="AL805" s="8" t="str">
        <f>IF($U805="","",IF(RIGHT($U805,4)=", MS",INDEX(DropDowns!$G$4:$G$1251,MATCH(TRIM($U805),DropDowns!$F$4:$F$1251,0)),INDEX(DropDowns!$G$4:$G$1251,MATCH(TRIM($U805)&amp;", MS",DropDowns!$F$4:$F$1251,0))))</f>
        <v/>
      </c>
    </row>
    <row r="806" spans="1:38" x14ac:dyDescent="0.3">
      <c r="A806" s="66"/>
      <c r="AL806" s="8" t="str">
        <f>IF($U806="","",IF(RIGHT($U806,4)=", MS",INDEX(DropDowns!$G$4:$G$1251,MATCH(TRIM($U806),DropDowns!$F$4:$F$1251,0)),INDEX(DropDowns!$G$4:$G$1251,MATCH(TRIM($U806)&amp;", MS",DropDowns!$F$4:$F$1251,0))))</f>
        <v/>
      </c>
    </row>
    <row r="807" spans="1:38" x14ac:dyDescent="0.3">
      <c r="A807" s="66"/>
      <c r="AL807" s="8" t="str">
        <f>IF($U807="","",IF(RIGHT($U807,4)=", MS",INDEX(DropDowns!$G$4:$G$1251,MATCH(TRIM($U807),DropDowns!$F$4:$F$1251,0)),INDEX(DropDowns!$G$4:$G$1251,MATCH(TRIM($U807)&amp;", MS",DropDowns!$F$4:$F$1251,0))))</f>
        <v/>
      </c>
    </row>
    <row r="808" spans="1:38" x14ac:dyDescent="0.3">
      <c r="A808" s="66"/>
      <c r="AL808" s="8" t="str">
        <f>IF($U808="","",IF(RIGHT($U808,4)=", MS",INDEX(DropDowns!$G$4:$G$1251,MATCH(TRIM($U808),DropDowns!$F$4:$F$1251,0)),INDEX(DropDowns!$G$4:$G$1251,MATCH(TRIM($U808)&amp;", MS",DropDowns!$F$4:$F$1251,0))))</f>
        <v/>
      </c>
    </row>
    <row r="809" spans="1:38" x14ac:dyDescent="0.3">
      <c r="A809" s="66"/>
      <c r="AL809" s="8" t="str">
        <f>IF($U809="","",IF(RIGHT($U809,4)=", MS",INDEX(DropDowns!$G$4:$G$1251,MATCH(TRIM($U809),DropDowns!$F$4:$F$1251,0)),INDEX(DropDowns!$G$4:$G$1251,MATCH(TRIM($U809)&amp;", MS",DropDowns!$F$4:$F$1251,0))))</f>
        <v/>
      </c>
    </row>
    <row r="810" spans="1:38" x14ac:dyDescent="0.3">
      <c r="A810" s="66"/>
      <c r="AL810" s="8" t="str">
        <f>IF($U810="","",IF(RIGHT($U810,4)=", MS",INDEX(DropDowns!$G$4:$G$1251,MATCH(TRIM($U810),DropDowns!$F$4:$F$1251,0)),INDEX(DropDowns!$G$4:$G$1251,MATCH(TRIM($U810)&amp;", MS",DropDowns!$F$4:$F$1251,0))))</f>
        <v/>
      </c>
    </row>
    <row r="811" spans="1:38" x14ac:dyDescent="0.3">
      <c r="A811" s="66"/>
      <c r="AL811" s="8" t="str">
        <f>IF($U811="","",IF(RIGHT($U811,4)=", MS",INDEX(DropDowns!$G$4:$G$1251,MATCH(TRIM($U811),DropDowns!$F$4:$F$1251,0)),INDEX(DropDowns!$G$4:$G$1251,MATCH(TRIM($U811)&amp;", MS",DropDowns!$F$4:$F$1251,0))))</f>
        <v/>
      </c>
    </row>
    <row r="812" spans="1:38" x14ac:dyDescent="0.3">
      <c r="A812" s="66"/>
      <c r="AL812" s="8" t="str">
        <f>IF($U812="","",IF(RIGHT($U812,4)=", MS",INDEX(DropDowns!$G$4:$G$1251,MATCH(TRIM($U812),DropDowns!$F$4:$F$1251,0)),INDEX(DropDowns!$G$4:$G$1251,MATCH(TRIM($U812)&amp;", MS",DropDowns!$F$4:$F$1251,0))))</f>
        <v/>
      </c>
    </row>
    <row r="813" spans="1:38" x14ac:dyDescent="0.3">
      <c r="A813" s="66"/>
      <c r="AL813" s="8" t="str">
        <f>IF($U813="","",IF(RIGHT($U813,4)=", MS",INDEX(DropDowns!$G$4:$G$1251,MATCH(TRIM($U813),DropDowns!$F$4:$F$1251,0)),INDEX(DropDowns!$G$4:$G$1251,MATCH(TRIM($U813)&amp;", MS",DropDowns!$F$4:$F$1251,0))))</f>
        <v/>
      </c>
    </row>
    <row r="814" spans="1:38" x14ac:dyDescent="0.3">
      <c r="A814" s="66"/>
      <c r="AL814" s="8" t="str">
        <f>IF($U814="","",IF(RIGHT($U814,4)=", MS",INDEX(DropDowns!$G$4:$G$1251,MATCH(TRIM($U814),DropDowns!$F$4:$F$1251,0)),INDEX(DropDowns!$G$4:$G$1251,MATCH(TRIM($U814)&amp;", MS",DropDowns!$F$4:$F$1251,0))))</f>
        <v/>
      </c>
    </row>
    <row r="815" spans="1:38" x14ac:dyDescent="0.3">
      <c r="A815" s="66"/>
      <c r="AL815" s="8" t="str">
        <f>IF($U815="","",IF(RIGHT($U815,4)=", MS",INDEX(DropDowns!$G$4:$G$1251,MATCH(TRIM($U815),DropDowns!$F$4:$F$1251,0)),INDEX(DropDowns!$G$4:$G$1251,MATCH(TRIM($U815)&amp;", MS",DropDowns!$F$4:$F$1251,0))))</f>
        <v/>
      </c>
    </row>
    <row r="816" spans="1:38" x14ac:dyDescent="0.3">
      <c r="A816" s="66"/>
      <c r="AL816" s="8" t="str">
        <f>IF($U816="","",IF(RIGHT($U816,4)=", MS",INDEX(DropDowns!$G$4:$G$1251,MATCH(TRIM($U816),DropDowns!$F$4:$F$1251,0)),INDEX(DropDowns!$G$4:$G$1251,MATCH(TRIM($U816)&amp;", MS",DropDowns!$F$4:$F$1251,0))))</f>
        <v/>
      </c>
    </row>
    <row r="817" spans="1:38" x14ac:dyDescent="0.3">
      <c r="A817" s="66"/>
      <c r="AL817" s="8" t="str">
        <f>IF($U817="","",IF(RIGHT($U817,4)=", MS",INDEX(DropDowns!$G$4:$G$1251,MATCH(TRIM($U817),DropDowns!$F$4:$F$1251,0)),INDEX(DropDowns!$G$4:$G$1251,MATCH(TRIM($U817)&amp;", MS",DropDowns!$F$4:$F$1251,0))))</f>
        <v/>
      </c>
    </row>
    <row r="818" spans="1:38" x14ac:dyDescent="0.3">
      <c r="A818" s="66"/>
      <c r="AL818" s="8" t="str">
        <f>IF($U818="","",IF(RIGHT($U818,4)=", MS",INDEX(DropDowns!$G$4:$G$1251,MATCH(TRIM($U818),DropDowns!$F$4:$F$1251,0)),INDEX(DropDowns!$G$4:$G$1251,MATCH(TRIM($U818)&amp;", MS",DropDowns!$F$4:$F$1251,0))))</f>
        <v/>
      </c>
    </row>
    <row r="819" spans="1:38" x14ac:dyDescent="0.3">
      <c r="A819" s="66"/>
      <c r="AL819" s="8" t="str">
        <f>IF($U819="","",IF(RIGHT($U819,4)=", MS",INDEX(DropDowns!$G$4:$G$1251,MATCH(TRIM($U819),DropDowns!$F$4:$F$1251,0)),INDEX(DropDowns!$G$4:$G$1251,MATCH(TRIM($U819)&amp;", MS",DropDowns!$F$4:$F$1251,0))))</f>
        <v/>
      </c>
    </row>
    <row r="820" spans="1:38" x14ac:dyDescent="0.3">
      <c r="A820" s="66"/>
      <c r="AL820" s="8" t="str">
        <f>IF($U820="","",IF(RIGHT($U820,4)=", MS",INDEX(DropDowns!$G$4:$G$1251,MATCH(TRIM($U820),DropDowns!$F$4:$F$1251,0)),INDEX(DropDowns!$G$4:$G$1251,MATCH(TRIM($U820)&amp;", MS",DropDowns!$F$4:$F$1251,0))))</f>
        <v/>
      </c>
    </row>
    <row r="821" spans="1:38" x14ac:dyDescent="0.3">
      <c r="A821" s="66"/>
      <c r="AL821" s="8" t="str">
        <f>IF($U821="","",IF(RIGHT($U821,4)=", MS",INDEX(DropDowns!$G$4:$G$1251,MATCH(TRIM($U821),DropDowns!$F$4:$F$1251,0)),INDEX(DropDowns!$G$4:$G$1251,MATCH(TRIM($U821)&amp;", MS",DropDowns!$F$4:$F$1251,0))))</f>
        <v/>
      </c>
    </row>
    <row r="822" spans="1:38" x14ac:dyDescent="0.3">
      <c r="A822" s="66"/>
      <c r="AL822" s="8" t="str">
        <f>IF($U822="","",IF(RIGHT($U822,4)=", MS",INDEX(DropDowns!$G$4:$G$1251,MATCH(TRIM($U822),DropDowns!$F$4:$F$1251,0)),INDEX(DropDowns!$G$4:$G$1251,MATCH(TRIM($U822)&amp;", MS",DropDowns!$F$4:$F$1251,0))))</f>
        <v/>
      </c>
    </row>
    <row r="823" spans="1:38" x14ac:dyDescent="0.3">
      <c r="A823" s="66"/>
      <c r="AL823" s="8" t="str">
        <f>IF($U823="","",IF(RIGHT($U823,4)=", MS",INDEX(DropDowns!$G$4:$G$1251,MATCH(TRIM($U823),DropDowns!$F$4:$F$1251,0)),INDEX(DropDowns!$G$4:$G$1251,MATCH(TRIM($U823)&amp;", MS",DropDowns!$F$4:$F$1251,0))))</f>
        <v/>
      </c>
    </row>
    <row r="824" spans="1:38" x14ac:dyDescent="0.3">
      <c r="A824" s="66"/>
      <c r="AL824" s="8" t="str">
        <f>IF($U824="","",IF(RIGHT($U824,4)=", MS",INDEX(DropDowns!$G$4:$G$1251,MATCH(TRIM($U824),DropDowns!$F$4:$F$1251,0)),INDEX(DropDowns!$G$4:$G$1251,MATCH(TRIM($U824)&amp;", MS",DropDowns!$F$4:$F$1251,0))))</f>
        <v/>
      </c>
    </row>
    <row r="825" spans="1:38" x14ac:dyDescent="0.3">
      <c r="A825" s="66"/>
      <c r="AL825" s="8" t="str">
        <f>IF($U825="","",IF(RIGHT($U825,4)=", MS",INDEX(DropDowns!$G$4:$G$1251,MATCH(TRIM($U825),DropDowns!$F$4:$F$1251,0)),INDEX(DropDowns!$G$4:$G$1251,MATCH(TRIM($U825)&amp;", MS",DropDowns!$F$4:$F$1251,0))))</f>
        <v/>
      </c>
    </row>
    <row r="826" spans="1:38" x14ac:dyDescent="0.3">
      <c r="A826" s="66"/>
      <c r="AL826" s="8" t="str">
        <f>IF($U826="","",IF(RIGHT($U826,4)=", MS",INDEX(DropDowns!$G$4:$G$1251,MATCH(TRIM($U826),DropDowns!$F$4:$F$1251,0)),INDEX(DropDowns!$G$4:$G$1251,MATCH(TRIM($U826)&amp;", MS",DropDowns!$F$4:$F$1251,0))))</f>
        <v/>
      </c>
    </row>
    <row r="827" spans="1:38" x14ac:dyDescent="0.3">
      <c r="A827" s="66"/>
      <c r="AL827" s="8" t="str">
        <f>IF($U827="","",IF(RIGHT($U827,4)=", MS",INDEX(DropDowns!$G$4:$G$1251,MATCH(TRIM($U827),DropDowns!$F$4:$F$1251,0)),INDEX(DropDowns!$G$4:$G$1251,MATCH(TRIM($U827)&amp;", MS",DropDowns!$F$4:$F$1251,0))))</f>
        <v/>
      </c>
    </row>
    <row r="828" spans="1:38" x14ac:dyDescent="0.3">
      <c r="A828" s="66"/>
      <c r="AL828" s="8" t="str">
        <f>IF($U828="","",IF(RIGHT($U828,4)=", MS",INDEX(DropDowns!$G$4:$G$1251,MATCH(TRIM($U828),DropDowns!$F$4:$F$1251,0)),INDEX(DropDowns!$G$4:$G$1251,MATCH(TRIM($U828)&amp;", MS",DropDowns!$F$4:$F$1251,0))))</f>
        <v/>
      </c>
    </row>
    <row r="829" spans="1:38" x14ac:dyDescent="0.3">
      <c r="A829" s="66"/>
      <c r="AL829" s="8" t="str">
        <f>IF($U829="","",IF(RIGHT($U829,4)=", MS",INDEX(DropDowns!$G$4:$G$1251,MATCH(TRIM($U829),DropDowns!$F$4:$F$1251,0)),INDEX(DropDowns!$G$4:$G$1251,MATCH(TRIM($U829)&amp;", MS",DropDowns!$F$4:$F$1251,0))))</f>
        <v/>
      </c>
    </row>
    <row r="830" spans="1:38" x14ac:dyDescent="0.3">
      <c r="A830" s="66"/>
      <c r="AL830" s="8" t="str">
        <f>IF($U830="","",IF(RIGHT($U830,4)=", MS",INDEX(DropDowns!$G$4:$G$1251,MATCH(TRIM($U830),DropDowns!$F$4:$F$1251,0)),INDEX(DropDowns!$G$4:$G$1251,MATCH(TRIM($U830)&amp;", MS",DropDowns!$F$4:$F$1251,0))))</f>
        <v/>
      </c>
    </row>
    <row r="831" spans="1:38" x14ac:dyDescent="0.3">
      <c r="A831" s="66"/>
      <c r="AL831" s="8" t="str">
        <f>IF($U831="","",IF(RIGHT($U831,4)=", MS",INDEX(DropDowns!$G$4:$G$1251,MATCH(TRIM($U831),DropDowns!$F$4:$F$1251,0)),INDEX(DropDowns!$G$4:$G$1251,MATCH(TRIM($U831)&amp;", MS",DropDowns!$F$4:$F$1251,0))))</f>
        <v/>
      </c>
    </row>
    <row r="832" spans="1:38" x14ac:dyDescent="0.3">
      <c r="A832" s="66"/>
      <c r="AL832" s="8" t="str">
        <f>IF($U832="","",IF(RIGHT($U832,4)=", MS",INDEX(DropDowns!$G$4:$G$1251,MATCH(TRIM($U832),DropDowns!$F$4:$F$1251,0)),INDEX(DropDowns!$G$4:$G$1251,MATCH(TRIM($U832)&amp;", MS",DropDowns!$F$4:$F$1251,0))))</f>
        <v/>
      </c>
    </row>
    <row r="833" spans="1:38" x14ac:dyDescent="0.3">
      <c r="A833" s="66"/>
      <c r="AL833" s="8" t="str">
        <f>IF($U833="","",IF(RIGHT($U833,4)=", MS",INDEX(DropDowns!$G$4:$G$1251,MATCH(TRIM($U833),DropDowns!$F$4:$F$1251,0)),INDEX(DropDowns!$G$4:$G$1251,MATCH(TRIM($U833)&amp;", MS",DropDowns!$F$4:$F$1251,0))))</f>
        <v/>
      </c>
    </row>
    <row r="834" spans="1:38" x14ac:dyDescent="0.3">
      <c r="A834" s="66"/>
      <c r="AL834" s="8" t="str">
        <f>IF($U834="","",IF(RIGHT($U834,4)=", MS",INDEX(DropDowns!$G$4:$G$1251,MATCH(TRIM($U834),DropDowns!$F$4:$F$1251,0)),INDEX(DropDowns!$G$4:$G$1251,MATCH(TRIM($U834)&amp;", MS",DropDowns!$F$4:$F$1251,0))))</f>
        <v/>
      </c>
    </row>
    <row r="835" spans="1:38" x14ac:dyDescent="0.3">
      <c r="A835" s="66"/>
      <c r="AL835" s="8" t="str">
        <f>IF($U835="","",IF(RIGHT($U835,4)=", MS",INDEX(DropDowns!$G$4:$G$1251,MATCH(TRIM($U835),DropDowns!$F$4:$F$1251,0)),INDEX(DropDowns!$G$4:$G$1251,MATCH(TRIM($U835)&amp;", MS",DropDowns!$F$4:$F$1251,0))))</f>
        <v/>
      </c>
    </row>
    <row r="836" spans="1:38" x14ac:dyDescent="0.3">
      <c r="A836" s="66"/>
      <c r="AL836" s="8" t="str">
        <f>IF($U836="","",IF(RIGHT($U836,4)=", MS",INDEX(DropDowns!$G$4:$G$1251,MATCH(TRIM($U836),DropDowns!$F$4:$F$1251,0)),INDEX(DropDowns!$G$4:$G$1251,MATCH(TRIM($U836)&amp;", MS",DropDowns!$F$4:$F$1251,0))))</f>
        <v/>
      </c>
    </row>
    <row r="837" spans="1:38" x14ac:dyDescent="0.3">
      <c r="A837" s="66"/>
      <c r="AL837" s="8" t="str">
        <f>IF($U837="","",IF(RIGHT($U837,4)=", MS",INDEX(DropDowns!$G$4:$G$1251,MATCH(TRIM($U837),DropDowns!$F$4:$F$1251,0)),INDEX(DropDowns!$G$4:$G$1251,MATCH(TRIM($U837)&amp;", MS",DropDowns!$F$4:$F$1251,0))))</f>
        <v/>
      </c>
    </row>
    <row r="838" spans="1:38" x14ac:dyDescent="0.3">
      <c r="A838" s="66"/>
      <c r="AL838" s="8" t="str">
        <f>IF($U838="","",IF(RIGHT($U838,4)=", MS",INDEX(DropDowns!$G$4:$G$1251,MATCH(TRIM($U838),DropDowns!$F$4:$F$1251,0)),INDEX(DropDowns!$G$4:$G$1251,MATCH(TRIM($U838)&amp;", MS",DropDowns!$F$4:$F$1251,0))))</f>
        <v/>
      </c>
    </row>
    <row r="839" spans="1:38" x14ac:dyDescent="0.3">
      <c r="A839" s="66"/>
      <c r="AL839" s="8" t="str">
        <f>IF($U839="","",IF(RIGHT($U839,4)=", MS",INDEX(DropDowns!$G$4:$G$1251,MATCH(TRIM($U839),DropDowns!$F$4:$F$1251,0)),INDEX(DropDowns!$G$4:$G$1251,MATCH(TRIM($U839)&amp;", MS",DropDowns!$F$4:$F$1251,0))))</f>
        <v/>
      </c>
    </row>
    <row r="840" spans="1:38" x14ac:dyDescent="0.3">
      <c r="A840" s="66"/>
      <c r="AL840" s="8" t="str">
        <f>IF($U840="","",IF(RIGHT($U840,4)=", MS",INDEX(DropDowns!$G$4:$G$1251,MATCH(TRIM($U840),DropDowns!$F$4:$F$1251,0)),INDEX(DropDowns!$G$4:$G$1251,MATCH(TRIM($U840)&amp;", MS",DropDowns!$F$4:$F$1251,0))))</f>
        <v/>
      </c>
    </row>
    <row r="841" spans="1:38" x14ac:dyDescent="0.3">
      <c r="A841" s="66"/>
      <c r="AL841" s="8" t="str">
        <f>IF($U841="","",IF(RIGHT($U841,4)=", MS",INDEX(DropDowns!$G$4:$G$1251,MATCH(TRIM($U841),DropDowns!$F$4:$F$1251,0)),INDEX(DropDowns!$G$4:$G$1251,MATCH(TRIM($U841)&amp;", MS",DropDowns!$F$4:$F$1251,0))))</f>
        <v/>
      </c>
    </row>
    <row r="842" spans="1:38" x14ac:dyDescent="0.3">
      <c r="A842" s="66"/>
      <c r="AL842" s="8" t="str">
        <f>IF($U842="","",IF(RIGHT($U842,4)=", MS",INDEX(DropDowns!$G$4:$G$1251,MATCH(TRIM($U842),DropDowns!$F$4:$F$1251,0)),INDEX(DropDowns!$G$4:$G$1251,MATCH(TRIM($U842)&amp;", MS",DropDowns!$F$4:$F$1251,0))))</f>
        <v/>
      </c>
    </row>
    <row r="843" spans="1:38" x14ac:dyDescent="0.3">
      <c r="A843" s="66"/>
      <c r="AL843" s="8" t="str">
        <f>IF($U843="","",IF(RIGHT($U843,4)=", MS",INDEX(DropDowns!$G$4:$G$1251,MATCH(TRIM($U843),DropDowns!$F$4:$F$1251,0)),INDEX(DropDowns!$G$4:$G$1251,MATCH(TRIM($U843)&amp;", MS",DropDowns!$F$4:$F$1251,0))))</f>
        <v/>
      </c>
    </row>
    <row r="844" spans="1:38" x14ac:dyDescent="0.3">
      <c r="A844" s="66"/>
      <c r="AL844" s="8" t="str">
        <f>IF($U844="","",IF(RIGHT($U844,4)=", MS",INDEX(DropDowns!$G$4:$G$1251,MATCH(TRIM($U844),DropDowns!$F$4:$F$1251,0)),INDEX(DropDowns!$G$4:$G$1251,MATCH(TRIM($U844)&amp;", MS",DropDowns!$F$4:$F$1251,0))))</f>
        <v/>
      </c>
    </row>
    <row r="845" spans="1:38" x14ac:dyDescent="0.3">
      <c r="A845" s="66"/>
      <c r="AL845" s="8" t="str">
        <f>IF($U845="","",IF(RIGHT($U845,4)=", MS",INDEX(DropDowns!$G$4:$G$1251,MATCH(TRIM($U845),DropDowns!$F$4:$F$1251,0)),INDEX(DropDowns!$G$4:$G$1251,MATCH(TRIM($U845)&amp;", MS",DropDowns!$F$4:$F$1251,0))))</f>
        <v/>
      </c>
    </row>
    <row r="846" spans="1:38" x14ac:dyDescent="0.3">
      <c r="A846" s="66"/>
      <c r="AL846" s="8" t="str">
        <f>IF($U846="","",IF(RIGHT($U846,4)=", MS",INDEX(DropDowns!$G$4:$G$1251,MATCH(TRIM($U846),DropDowns!$F$4:$F$1251,0)),INDEX(DropDowns!$G$4:$G$1251,MATCH(TRIM($U846)&amp;", MS",DropDowns!$F$4:$F$1251,0))))</f>
        <v/>
      </c>
    </row>
    <row r="847" spans="1:38" x14ac:dyDescent="0.3">
      <c r="A847" s="66"/>
      <c r="AL847" s="8" t="str">
        <f>IF($U847="","",IF(RIGHT($U847,4)=", MS",INDEX(DropDowns!$G$4:$G$1251,MATCH(TRIM($U847),DropDowns!$F$4:$F$1251,0)),INDEX(DropDowns!$G$4:$G$1251,MATCH(TRIM($U847)&amp;", MS",DropDowns!$F$4:$F$1251,0))))</f>
        <v/>
      </c>
    </row>
    <row r="848" spans="1:38" x14ac:dyDescent="0.3">
      <c r="A848" s="66"/>
      <c r="AL848" s="8" t="str">
        <f>IF($U848="","",IF(RIGHT($U848,4)=", MS",INDEX(DropDowns!$G$4:$G$1251,MATCH(TRIM($U848),DropDowns!$F$4:$F$1251,0)),INDEX(DropDowns!$G$4:$G$1251,MATCH(TRIM($U848)&amp;", MS",DropDowns!$F$4:$F$1251,0))))</f>
        <v/>
      </c>
    </row>
    <row r="849" spans="1:38" x14ac:dyDescent="0.3">
      <c r="A849" s="66"/>
      <c r="AL849" s="8" t="str">
        <f>IF($U849="","",IF(RIGHT($U849,4)=", MS",INDEX(DropDowns!$G$4:$G$1251,MATCH(TRIM($U849),DropDowns!$F$4:$F$1251,0)),INDEX(DropDowns!$G$4:$G$1251,MATCH(TRIM($U849)&amp;", MS",DropDowns!$F$4:$F$1251,0))))</f>
        <v/>
      </c>
    </row>
    <row r="850" spans="1:38" x14ac:dyDescent="0.3">
      <c r="A850" s="66"/>
      <c r="AL850" s="8" t="str">
        <f>IF($U850="","",IF(RIGHT($U850,4)=", MS",INDEX(DropDowns!$G$4:$G$1251,MATCH(TRIM($U850),DropDowns!$F$4:$F$1251,0)),INDEX(DropDowns!$G$4:$G$1251,MATCH(TRIM($U850)&amp;", MS",DropDowns!$F$4:$F$1251,0))))</f>
        <v/>
      </c>
    </row>
    <row r="851" spans="1:38" x14ac:dyDescent="0.3">
      <c r="A851" s="66"/>
      <c r="AL851" s="8" t="str">
        <f>IF($U851="","",IF(RIGHT($U851,4)=", MS",INDEX(DropDowns!$G$4:$G$1251,MATCH(TRIM($U851),DropDowns!$F$4:$F$1251,0)),INDEX(DropDowns!$G$4:$G$1251,MATCH(TRIM($U851)&amp;", MS",DropDowns!$F$4:$F$1251,0))))</f>
        <v/>
      </c>
    </row>
    <row r="852" spans="1:38" x14ac:dyDescent="0.3">
      <c r="A852" s="66"/>
      <c r="AL852" s="8" t="str">
        <f>IF($U852="","",IF(RIGHT($U852,4)=", MS",INDEX(DropDowns!$G$4:$G$1251,MATCH(TRIM($U852),DropDowns!$F$4:$F$1251,0)),INDEX(DropDowns!$G$4:$G$1251,MATCH(TRIM($U852)&amp;", MS",DropDowns!$F$4:$F$1251,0))))</f>
        <v/>
      </c>
    </row>
    <row r="853" spans="1:38" x14ac:dyDescent="0.3">
      <c r="A853" s="66"/>
      <c r="AL853" s="8" t="str">
        <f>IF($U853="","",IF(RIGHT($U853,4)=", MS",INDEX(DropDowns!$G$4:$G$1251,MATCH(TRIM($U853),DropDowns!$F$4:$F$1251,0)),INDEX(DropDowns!$G$4:$G$1251,MATCH(TRIM($U853)&amp;", MS",DropDowns!$F$4:$F$1251,0))))</f>
        <v/>
      </c>
    </row>
    <row r="854" spans="1:38" x14ac:dyDescent="0.3">
      <c r="A854" s="66"/>
      <c r="AL854" s="8" t="str">
        <f>IF($U854="","",IF(RIGHT($U854,4)=", MS",INDEX(DropDowns!$G$4:$G$1251,MATCH(TRIM($U854),DropDowns!$F$4:$F$1251,0)),INDEX(DropDowns!$G$4:$G$1251,MATCH(TRIM($U854)&amp;", MS",DropDowns!$F$4:$F$1251,0))))</f>
        <v/>
      </c>
    </row>
    <row r="855" spans="1:38" x14ac:dyDescent="0.3">
      <c r="A855" s="66"/>
      <c r="AL855" s="8" t="str">
        <f>IF($U855="","",IF(RIGHT($U855,4)=", MS",INDEX(DropDowns!$G$4:$G$1251,MATCH(TRIM($U855),DropDowns!$F$4:$F$1251,0)),INDEX(DropDowns!$G$4:$G$1251,MATCH(TRIM($U855)&amp;", MS",DropDowns!$F$4:$F$1251,0))))</f>
        <v/>
      </c>
    </row>
    <row r="856" spans="1:38" x14ac:dyDescent="0.3">
      <c r="A856" s="66"/>
      <c r="AL856" s="8" t="str">
        <f>IF($U856="","",IF(RIGHT($U856,4)=", MS",INDEX(DropDowns!$G$4:$G$1251,MATCH(TRIM($U856),DropDowns!$F$4:$F$1251,0)),INDEX(DropDowns!$G$4:$G$1251,MATCH(TRIM($U856)&amp;", MS",DropDowns!$F$4:$F$1251,0))))</f>
        <v/>
      </c>
    </row>
    <row r="857" spans="1:38" x14ac:dyDescent="0.3">
      <c r="A857" s="66"/>
      <c r="AL857" s="8" t="str">
        <f>IF($U857="","",IF(RIGHT($U857,4)=", MS",INDEX(DropDowns!$G$4:$G$1251,MATCH(TRIM($U857),DropDowns!$F$4:$F$1251,0)),INDEX(DropDowns!$G$4:$G$1251,MATCH(TRIM($U857)&amp;", MS",DropDowns!$F$4:$F$1251,0))))</f>
        <v/>
      </c>
    </row>
    <row r="858" spans="1:38" x14ac:dyDescent="0.3">
      <c r="A858" s="66"/>
      <c r="AL858" s="8" t="str">
        <f>IF($U858="","",IF(RIGHT($U858,4)=", MS",INDEX(DropDowns!$G$4:$G$1251,MATCH(TRIM($U858),DropDowns!$F$4:$F$1251,0)),INDEX(DropDowns!$G$4:$G$1251,MATCH(TRIM($U858)&amp;", MS",DropDowns!$F$4:$F$1251,0))))</f>
        <v/>
      </c>
    </row>
    <row r="859" spans="1:38" x14ac:dyDescent="0.3">
      <c r="A859" s="66"/>
      <c r="AL859" s="8" t="str">
        <f>IF($U859="","",IF(RIGHT($U859,4)=", MS",INDEX(DropDowns!$G$4:$G$1251,MATCH(TRIM($U859),DropDowns!$F$4:$F$1251,0)),INDEX(DropDowns!$G$4:$G$1251,MATCH(TRIM($U859)&amp;", MS",DropDowns!$F$4:$F$1251,0))))</f>
        <v/>
      </c>
    </row>
    <row r="860" spans="1:38" x14ac:dyDescent="0.3">
      <c r="A860" s="66"/>
      <c r="AL860" s="8" t="str">
        <f>IF($U860="","",IF(RIGHT($U860,4)=", MS",INDEX(DropDowns!$G$4:$G$1251,MATCH(TRIM($U860),DropDowns!$F$4:$F$1251,0)),INDEX(DropDowns!$G$4:$G$1251,MATCH(TRIM($U860)&amp;", MS",DropDowns!$F$4:$F$1251,0))))</f>
        <v/>
      </c>
    </row>
    <row r="861" spans="1:38" x14ac:dyDescent="0.3">
      <c r="A861" s="66"/>
      <c r="AL861" s="8" t="str">
        <f>IF($U861="","",IF(RIGHT($U861,4)=", MS",INDEX(DropDowns!$G$4:$G$1251,MATCH(TRIM($U861),DropDowns!$F$4:$F$1251,0)),INDEX(DropDowns!$G$4:$G$1251,MATCH(TRIM($U861)&amp;", MS",DropDowns!$F$4:$F$1251,0))))</f>
        <v/>
      </c>
    </row>
    <row r="862" spans="1:38" x14ac:dyDescent="0.3">
      <c r="A862" s="66"/>
      <c r="AL862" s="8" t="str">
        <f>IF($U862="","",IF(RIGHT($U862,4)=", MS",INDEX(DropDowns!$G$4:$G$1251,MATCH(TRIM($U862),DropDowns!$F$4:$F$1251,0)),INDEX(DropDowns!$G$4:$G$1251,MATCH(TRIM($U862)&amp;", MS",DropDowns!$F$4:$F$1251,0))))</f>
        <v/>
      </c>
    </row>
    <row r="863" spans="1:38" x14ac:dyDescent="0.3">
      <c r="A863" s="66"/>
      <c r="AL863" s="8" t="str">
        <f>IF($U863="","",IF(RIGHT($U863,4)=", MS",INDEX(DropDowns!$G$4:$G$1251,MATCH(TRIM($U863),DropDowns!$F$4:$F$1251,0)),INDEX(DropDowns!$G$4:$G$1251,MATCH(TRIM($U863)&amp;", MS",DropDowns!$F$4:$F$1251,0))))</f>
        <v/>
      </c>
    </row>
    <row r="864" spans="1:38" x14ac:dyDescent="0.3">
      <c r="A864" s="66"/>
      <c r="AL864" s="8" t="str">
        <f>IF($U864="","",IF(RIGHT($U864,4)=", MS",INDEX(DropDowns!$G$4:$G$1251,MATCH(TRIM($U864),DropDowns!$F$4:$F$1251,0)),INDEX(DropDowns!$G$4:$G$1251,MATCH(TRIM($U864)&amp;", MS",DropDowns!$F$4:$F$1251,0))))</f>
        <v/>
      </c>
    </row>
    <row r="865" spans="1:38" x14ac:dyDescent="0.3">
      <c r="A865" s="66"/>
      <c r="AL865" s="8" t="str">
        <f>IF($U865="","",IF(RIGHT($U865,4)=", MS",INDEX(DropDowns!$G$4:$G$1251,MATCH(TRIM($U865),DropDowns!$F$4:$F$1251,0)),INDEX(DropDowns!$G$4:$G$1251,MATCH(TRIM($U865)&amp;", MS",DropDowns!$F$4:$F$1251,0))))</f>
        <v/>
      </c>
    </row>
    <row r="866" spans="1:38" x14ac:dyDescent="0.3">
      <c r="A866" s="66"/>
      <c r="AL866" s="8" t="str">
        <f>IF($U866="","",IF(RIGHT($U866,4)=", MS",INDEX(DropDowns!$G$4:$G$1251,MATCH(TRIM($U866),DropDowns!$F$4:$F$1251,0)),INDEX(DropDowns!$G$4:$G$1251,MATCH(TRIM($U866)&amp;", MS",DropDowns!$F$4:$F$1251,0))))</f>
        <v/>
      </c>
    </row>
    <row r="867" spans="1:38" x14ac:dyDescent="0.3">
      <c r="A867" s="66"/>
      <c r="AL867" s="8" t="str">
        <f>IF($U867="","",IF(RIGHT($U867,4)=", MS",INDEX(DropDowns!$G$4:$G$1251,MATCH(TRIM($U867),DropDowns!$F$4:$F$1251,0)),INDEX(DropDowns!$G$4:$G$1251,MATCH(TRIM($U867)&amp;", MS",DropDowns!$F$4:$F$1251,0))))</f>
        <v/>
      </c>
    </row>
    <row r="868" spans="1:38" x14ac:dyDescent="0.3">
      <c r="A868" s="66"/>
      <c r="AL868" s="8" t="str">
        <f>IF($U868="","",IF(RIGHT($U868,4)=", MS",INDEX(DropDowns!$G$4:$G$1251,MATCH(TRIM($U868),DropDowns!$F$4:$F$1251,0)),INDEX(DropDowns!$G$4:$G$1251,MATCH(TRIM($U868)&amp;", MS",DropDowns!$F$4:$F$1251,0))))</f>
        <v/>
      </c>
    </row>
    <row r="869" spans="1:38" x14ac:dyDescent="0.3">
      <c r="A869" s="66"/>
      <c r="AL869" s="8" t="str">
        <f>IF($U869="","",IF(RIGHT($U869,4)=", MS",INDEX(DropDowns!$G$4:$G$1251,MATCH(TRIM($U869),DropDowns!$F$4:$F$1251,0)),INDEX(DropDowns!$G$4:$G$1251,MATCH(TRIM($U869)&amp;", MS",DropDowns!$F$4:$F$1251,0))))</f>
        <v/>
      </c>
    </row>
    <row r="870" spans="1:38" x14ac:dyDescent="0.3">
      <c r="A870" s="66"/>
      <c r="AL870" s="8" t="str">
        <f>IF($U870="","",IF(RIGHT($U870,4)=", MS",INDEX(DropDowns!$G$4:$G$1251,MATCH(TRIM($U870),DropDowns!$F$4:$F$1251,0)),INDEX(DropDowns!$G$4:$G$1251,MATCH(TRIM($U870)&amp;", MS",DropDowns!$F$4:$F$1251,0))))</f>
        <v/>
      </c>
    </row>
    <row r="871" spans="1:38" x14ac:dyDescent="0.3">
      <c r="A871" s="66"/>
      <c r="AL871" s="8" t="str">
        <f>IF($U871="","",IF(RIGHT($U871,4)=", MS",INDEX(DropDowns!$G$4:$G$1251,MATCH(TRIM($U871),DropDowns!$F$4:$F$1251,0)),INDEX(DropDowns!$G$4:$G$1251,MATCH(TRIM($U871)&amp;", MS",DropDowns!$F$4:$F$1251,0))))</f>
        <v/>
      </c>
    </row>
    <row r="872" spans="1:38" x14ac:dyDescent="0.3">
      <c r="A872" s="66"/>
      <c r="AL872" s="8" t="str">
        <f>IF($U872="","",IF(RIGHT($U872,4)=", MS",INDEX(DropDowns!$G$4:$G$1251,MATCH(TRIM($U872),DropDowns!$F$4:$F$1251,0)),INDEX(DropDowns!$G$4:$G$1251,MATCH(TRIM($U872)&amp;", MS",DropDowns!$F$4:$F$1251,0))))</f>
        <v/>
      </c>
    </row>
    <row r="873" spans="1:38" x14ac:dyDescent="0.3">
      <c r="A873" s="66"/>
      <c r="AL873" s="8" t="str">
        <f>IF($U873="","",IF(RIGHT($U873,4)=", MS",INDEX(DropDowns!$G$4:$G$1251,MATCH(TRIM($U873),DropDowns!$F$4:$F$1251,0)),INDEX(DropDowns!$G$4:$G$1251,MATCH(TRIM($U873)&amp;", MS",DropDowns!$F$4:$F$1251,0))))</f>
        <v/>
      </c>
    </row>
    <row r="874" spans="1:38" x14ac:dyDescent="0.3">
      <c r="A874" s="66"/>
      <c r="AL874" s="8" t="str">
        <f>IF($U874="","",IF(RIGHT($U874,4)=", MS",INDEX(DropDowns!$G$4:$G$1251,MATCH(TRIM($U874),DropDowns!$F$4:$F$1251,0)),INDEX(DropDowns!$G$4:$G$1251,MATCH(TRIM($U874)&amp;", MS",DropDowns!$F$4:$F$1251,0))))</f>
        <v/>
      </c>
    </row>
    <row r="875" spans="1:38" x14ac:dyDescent="0.3">
      <c r="A875" s="66"/>
      <c r="AL875" s="8" t="str">
        <f>IF($U875="","",IF(RIGHT($U875,4)=", MS",INDEX(DropDowns!$G$4:$G$1251,MATCH(TRIM($U875),DropDowns!$F$4:$F$1251,0)),INDEX(DropDowns!$G$4:$G$1251,MATCH(TRIM($U875)&amp;", MS",DropDowns!$F$4:$F$1251,0))))</f>
        <v/>
      </c>
    </row>
    <row r="876" spans="1:38" x14ac:dyDescent="0.3">
      <c r="A876" s="66"/>
      <c r="AL876" s="8" t="str">
        <f>IF($U876="","",IF(RIGHT($U876,4)=", MS",INDEX(DropDowns!$G$4:$G$1251,MATCH(TRIM($U876),DropDowns!$F$4:$F$1251,0)),INDEX(DropDowns!$G$4:$G$1251,MATCH(TRIM($U876)&amp;", MS",DropDowns!$F$4:$F$1251,0))))</f>
        <v/>
      </c>
    </row>
    <row r="877" spans="1:38" x14ac:dyDescent="0.3">
      <c r="A877" s="66"/>
      <c r="AL877" s="8" t="str">
        <f>IF($U877="","",IF(RIGHT($U877,4)=", MS",INDEX(DropDowns!$G$4:$G$1251,MATCH(TRIM($U877),DropDowns!$F$4:$F$1251,0)),INDEX(DropDowns!$G$4:$G$1251,MATCH(TRIM($U877)&amp;", MS",DropDowns!$F$4:$F$1251,0))))</f>
        <v/>
      </c>
    </row>
    <row r="878" spans="1:38" x14ac:dyDescent="0.3">
      <c r="A878" s="66"/>
      <c r="AL878" s="8" t="str">
        <f>IF($U878="","",IF(RIGHT($U878,4)=", MS",INDEX(DropDowns!$G$4:$G$1251,MATCH(TRIM($U878),DropDowns!$F$4:$F$1251,0)),INDEX(DropDowns!$G$4:$G$1251,MATCH(TRIM($U878)&amp;", MS",DropDowns!$F$4:$F$1251,0))))</f>
        <v/>
      </c>
    </row>
    <row r="879" spans="1:38" x14ac:dyDescent="0.3">
      <c r="A879" s="66"/>
      <c r="AL879" s="8" t="str">
        <f>IF($U879="","",IF(RIGHT($U879,4)=", MS",INDEX(DropDowns!$G$4:$G$1251,MATCH(TRIM($U879),DropDowns!$F$4:$F$1251,0)),INDEX(DropDowns!$G$4:$G$1251,MATCH(TRIM($U879)&amp;", MS",DropDowns!$F$4:$F$1251,0))))</f>
        <v/>
      </c>
    </row>
    <row r="880" spans="1:38" x14ac:dyDescent="0.3">
      <c r="A880" s="66"/>
      <c r="AL880" s="8" t="str">
        <f>IF($U880="","",IF(RIGHT($U880,4)=", MS",INDEX(DropDowns!$G$4:$G$1251,MATCH(TRIM($U880),DropDowns!$F$4:$F$1251,0)),INDEX(DropDowns!$G$4:$G$1251,MATCH(TRIM($U880)&amp;", MS",DropDowns!$F$4:$F$1251,0))))</f>
        <v/>
      </c>
    </row>
    <row r="881" spans="1:38" x14ac:dyDescent="0.3">
      <c r="A881" s="66"/>
      <c r="AL881" s="8" t="str">
        <f>IF($U881="","",IF(RIGHT($U881,4)=", MS",INDEX(DropDowns!$G$4:$G$1251,MATCH(TRIM($U881),DropDowns!$F$4:$F$1251,0)),INDEX(DropDowns!$G$4:$G$1251,MATCH(TRIM($U881)&amp;", MS",DropDowns!$F$4:$F$1251,0))))</f>
        <v/>
      </c>
    </row>
    <row r="882" spans="1:38" x14ac:dyDescent="0.3">
      <c r="A882" s="66"/>
      <c r="AL882" s="8" t="str">
        <f>IF($U882="","",IF(RIGHT($U882,4)=", MS",INDEX(DropDowns!$G$4:$G$1251,MATCH(TRIM($U882),DropDowns!$F$4:$F$1251,0)),INDEX(DropDowns!$G$4:$G$1251,MATCH(TRIM($U882)&amp;", MS",DropDowns!$F$4:$F$1251,0))))</f>
        <v/>
      </c>
    </row>
    <row r="883" spans="1:38" x14ac:dyDescent="0.3">
      <c r="A883" s="66"/>
      <c r="AL883" s="8" t="str">
        <f>IF($U883="","",IF(RIGHT($U883,4)=", MS",INDEX(DropDowns!$G$4:$G$1251,MATCH(TRIM($U883),DropDowns!$F$4:$F$1251,0)),INDEX(DropDowns!$G$4:$G$1251,MATCH(TRIM($U883)&amp;", MS",DropDowns!$F$4:$F$1251,0))))</f>
        <v/>
      </c>
    </row>
    <row r="884" spans="1:38" x14ac:dyDescent="0.3">
      <c r="A884" s="66"/>
      <c r="AL884" s="8" t="str">
        <f>IF($U884="","",IF(RIGHT($U884,4)=", MS",INDEX(DropDowns!$G$4:$G$1251,MATCH(TRIM($U884),DropDowns!$F$4:$F$1251,0)),INDEX(DropDowns!$G$4:$G$1251,MATCH(TRIM($U884)&amp;", MS",DropDowns!$F$4:$F$1251,0))))</f>
        <v/>
      </c>
    </row>
    <row r="885" spans="1:38" x14ac:dyDescent="0.3">
      <c r="A885" s="66"/>
      <c r="AL885" s="8" t="str">
        <f>IF($U885="","",IF(RIGHT($U885,4)=", MS",INDEX(DropDowns!$G$4:$G$1251,MATCH(TRIM($U885),DropDowns!$F$4:$F$1251,0)),INDEX(DropDowns!$G$4:$G$1251,MATCH(TRIM($U885)&amp;", MS",DropDowns!$F$4:$F$1251,0))))</f>
        <v/>
      </c>
    </row>
    <row r="886" spans="1:38" x14ac:dyDescent="0.3">
      <c r="A886" s="66"/>
      <c r="AL886" s="8" t="str">
        <f>IF($U886="","",IF(RIGHT($U886,4)=", MS",INDEX(DropDowns!$G$4:$G$1251,MATCH(TRIM($U886),DropDowns!$F$4:$F$1251,0)),INDEX(DropDowns!$G$4:$G$1251,MATCH(TRIM($U886)&amp;", MS",DropDowns!$F$4:$F$1251,0))))</f>
        <v/>
      </c>
    </row>
    <row r="887" spans="1:38" x14ac:dyDescent="0.3">
      <c r="A887" s="66"/>
      <c r="AL887" s="8" t="str">
        <f>IF($U887="","",IF(RIGHT($U887,4)=", MS",INDEX(DropDowns!$G$4:$G$1251,MATCH(TRIM($U887),DropDowns!$F$4:$F$1251,0)),INDEX(DropDowns!$G$4:$G$1251,MATCH(TRIM($U887)&amp;", MS",DropDowns!$F$4:$F$1251,0))))</f>
        <v/>
      </c>
    </row>
    <row r="888" spans="1:38" x14ac:dyDescent="0.3">
      <c r="A888" s="66"/>
      <c r="AL888" s="8" t="str">
        <f>IF($U888="","",IF(RIGHT($U888,4)=", MS",INDEX(DropDowns!$G$4:$G$1251,MATCH(TRIM($U888),DropDowns!$F$4:$F$1251,0)),INDEX(DropDowns!$G$4:$G$1251,MATCH(TRIM($U888)&amp;", MS",DropDowns!$F$4:$F$1251,0))))</f>
        <v/>
      </c>
    </row>
    <row r="889" spans="1:38" x14ac:dyDescent="0.3">
      <c r="A889" s="66"/>
      <c r="AL889" s="8" t="str">
        <f>IF($U889="","",IF(RIGHT($U889,4)=", MS",INDEX(DropDowns!$G$4:$G$1251,MATCH(TRIM($U889),DropDowns!$F$4:$F$1251,0)),INDEX(DropDowns!$G$4:$G$1251,MATCH(TRIM($U889)&amp;", MS",DropDowns!$F$4:$F$1251,0))))</f>
        <v/>
      </c>
    </row>
    <row r="890" spans="1:38" x14ac:dyDescent="0.3">
      <c r="A890" s="66"/>
      <c r="AL890" s="8" t="str">
        <f>IF($U890="","",IF(RIGHT($U890,4)=", MS",INDEX(DropDowns!$G$4:$G$1251,MATCH(TRIM($U890),DropDowns!$F$4:$F$1251,0)),INDEX(DropDowns!$G$4:$G$1251,MATCH(TRIM($U890)&amp;", MS",DropDowns!$F$4:$F$1251,0))))</f>
        <v/>
      </c>
    </row>
    <row r="891" spans="1:38" x14ac:dyDescent="0.3">
      <c r="A891" s="66"/>
      <c r="AL891" s="8" t="str">
        <f>IF($U891="","",IF(RIGHT($U891,4)=", MS",INDEX(DropDowns!$G$4:$G$1251,MATCH(TRIM($U891),DropDowns!$F$4:$F$1251,0)),INDEX(DropDowns!$G$4:$G$1251,MATCH(TRIM($U891)&amp;", MS",DropDowns!$F$4:$F$1251,0))))</f>
        <v/>
      </c>
    </row>
    <row r="892" spans="1:38" x14ac:dyDescent="0.3">
      <c r="A892" s="66"/>
      <c r="AL892" s="8" t="str">
        <f>IF($U892="","",IF(RIGHT($U892,4)=", MS",INDEX(DropDowns!$G$4:$G$1251,MATCH(TRIM($U892),DropDowns!$F$4:$F$1251,0)),INDEX(DropDowns!$G$4:$G$1251,MATCH(TRIM($U892)&amp;", MS",DropDowns!$F$4:$F$1251,0))))</f>
        <v/>
      </c>
    </row>
    <row r="893" spans="1:38" x14ac:dyDescent="0.3">
      <c r="A893" s="66"/>
      <c r="AL893" s="8" t="str">
        <f>IF($U893="","",IF(RIGHT($U893,4)=", MS",INDEX(DropDowns!$G$4:$G$1251,MATCH(TRIM($U893),DropDowns!$F$4:$F$1251,0)),INDEX(DropDowns!$G$4:$G$1251,MATCH(TRIM($U893)&amp;", MS",DropDowns!$F$4:$F$1251,0))))</f>
        <v/>
      </c>
    </row>
    <row r="894" spans="1:38" x14ac:dyDescent="0.3">
      <c r="A894" s="66"/>
      <c r="AL894" s="8" t="str">
        <f>IF($U894="","",IF(RIGHT($U894,4)=", MS",INDEX(DropDowns!$G$4:$G$1251,MATCH(TRIM($U894),DropDowns!$F$4:$F$1251,0)),INDEX(DropDowns!$G$4:$G$1251,MATCH(TRIM($U894)&amp;", MS",DropDowns!$F$4:$F$1251,0))))</f>
        <v/>
      </c>
    </row>
    <row r="895" spans="1:38" x14ac:dyDescent="0.3">
      <c r="A895" s="66"/>
      <c r="AL895" s="8" t="str">
        <f>IF($U895="","",IF(RIGHT($U895,4)=", MS",INDEX(DropDowns!$G$4:$G$1251,MATCH(TRIM($U895),DropDowns!$F$4:$F$1251,0)),INDEX(DropDowns!$G$4:$G$1251,MATCH(TRIM($U895)&amp;", MS",DropDowns!$F$4:$F$1251,0))))</f>
        <v/>
      </c>
    </row>
    <row r="896" spans="1:38" x14ac:dyDescent="0.3">
      <c r="A896" s="66"/>
      <c r="AL896" s="8" t="str">
        <f>IF($U896="","",IF(RIGHT($U896,4)=", MS",INDEX(DropDowns!$G$4:$G$1251,MATCH(TRIM($U896),DropDowns!$F$4:$F$1251,0)),INDEX(DropDowns!$G$4:$G$1251,MATCH(TRIM($U896)&amp;", MS",DropDowns!$F$4:$F$1251,0))))</f>
        <v/>
      </c>
    </row>
    <row r="897" spans="1:38" x14ac:dyDescent="0.3">
      <c r="A897" s="66"/>
      <c r="AL897" s="8" t="str">
        <f>IF($U897="","",IF(RIGHT($U897,4)=", MS",INDEX(DropDowns!$G$4:$G$1251,MATCH(TRIM($U897),DropDowns!$F$4:$F$1251,0)),INDEX(DropDowns!$G$4:$G$1251,MATCH(TRIM($U897)&amp;", MS",DropDowns!$F$4:$F$1251,0))))</f>
        <v/>
      </c>
    </row>
    <row r="898" spans="1:38" x14ac:dyDescent="0.3">
      <c r="A898" s="66"/>
      <c r="AL898" s="8" t="str">
        <f>IF($U898="","",IF(RIGHT($U898,4)=", MS",INDEX(DropDowns!$G$4:$G$1251,MATCH(TRIM($U898),DropDowns!$F$4:$F$1251,0)),INDEX(DropDowns!$G$4:$G$1251,MATCH(TRIM($U898)&amp;", MS",DropDowns!$F$4:$F$1251,0))))</f>
        <v/>
      </c>
    </row>
    <row r="899" spans="1:38" x14ac:dyDescent="0.3">
      <c r="A899" s="66"/>
      <c r="AL899" s="8" t="str">
        <f>IF($U899="","",IF(RIGHT($U899,4)=", MS",INDEX(DropDowns!$G$4:$G$1251,MATCH(TRIM($U899),DropDowns!$F$4:$F$1251,0)),INDEX(DropDowns!$G$4:$G$1251,MATCH(TRIM($U899)&amp;", MS",DropDowns!$F$4:$F$1251,0))))</f>
        <v/>
      </c>
    </row>
    <row r="900" spans="1:38" x14ac:dyDescent="0.3">
      <c r="A900" s="66"/>
      <c r="AL900" s="8" t="str">
        <f>IF($U900="","",IF(RIGHT($U900,4)=", MS",INDEX(DropDowns!$G$4:$G$1251,MATCH(TRIM($U900),DropDowns!$F$4:$F$1251,0)),INDEX(DropDowns!$G$4:$G$1251,MATCH(TRIM($U900)&amp;", MS",DropDowns!$F$4:$F$1251,0))))</f>
        <v/>
      </c>
    </row>
    <row r="901" spans="1:38" x14ac:dyDescent="0.3">
      <c r="A901" s="66"/>
      <c r="AL901" s="8" t="str">
        <f>IF($U901="","",IF(RIGHT($U901,4)=", MS",INDEX(DropDowns!$G$4:$G$1251,MATCH(TRIM($U901),DropDowns!$F$4:$F$1251,0)),INDEX(DropDowns!$G$4:$G$1251,MATCH(TRIM($U901)&amp;", MS",DropDowns!$F$4:$F$1251,0))))</f>
        <v/>
      </c>
    </row>
    <row r="902" spans="1:38" x14ac:dyDescent="0.3">
      <c r="A902" s="66"/>
      <c r="AL902" s="8" t="str">
        <f>IF($U902="","",IF(RIGHT($U902,4)=", MS",INDEX(DropDowns!$G$4:$G$1251,MATCH(TRIM($U902),DropDowns!$F$4:$F$1251,0)),INDEX(DropDowns!$G$4:$G$1251,MATCH(TRIM($U902)&amp;", MS",DropDowns!$F$4:$F$1251,0))))</f>
        <v/>
      </c>
    </row>
    <row r="903" spans="1:38" x14ac:dyDescent="0.3">
      <c r="A903" s="66"/>
      <c r="AL903" s="8" t="str">
        <f>IF($U903="","",IF(RIGHT($U903,4)=", MS",INDEX(DropDowns!$G$4:$G$1251,MATCH(TRIM($U903),DropDowns!$F$4:$F$1251,0)),INDEX(DropDowns!$G$4:$G$1251,MATCH(TRIM($U903)&amp;", MS",DropDowns!$F$4:$F$1251,0))))</f>
        <v/>
      </c>
    </row>
    <row r="904" spans="1:38" x14ac:dyDescent="0.3">
      <c r="A904" s="66"/>
      <c r="AL904" s="8" t="str">
        <f>IF($U904="","",IF(RIGHT($U904,4)=", MS",INDEX(DropDowns!$G$4:$G$1251,MATCH(TRIM($U904),DropDowns!$F$4:$F$1251,0)),INDEX(DropDowns!$G$4:$G$1251,MATCH(TRIM($U904)&amp;", MS",DropDowns!$F$4:$F$1251,0))))</f>
        <v/>
      </c>
    </row>
    <row r="905" spans="1:38" x14ac:dyDescent="0.3">
      <c r="A905" s="66"/>
      <c r="AL905" s="8" t="str">
        <f>IF($U905="","",IF(RIGHT($U905,4)=", MS",INDEX(DropDowns!$G$4:$G$1251,MATCH(TRIM($U905),DropDowns!$F$4:$F$1251,0)),INDEX(DropDowns!$G$4:$G$1251,MATCH(TRIM($U905)&amp;", MS",DropDowns!$F$4:$F$1251,0))))</f>
        <v/>
      </c>
    </row>
    <row r="906" spans="1:38" x14ac:dyDescent="0.3">
      <c r="A906" s="66"/>
      <c r="AL906" s="8" t="str">
        <f>IF($U906="","",IF(RIGHT($U906,4)=", MS",INDEX(DropDowns!$G$4:$G$1251,MATCH(TRIM($U906),DropDowns!$F$4:$F$1251,0)),INDEX(DropDowns!$G$4:$G$1251,MATCH(TRIM($U906)&amp;", MS",DropDowns!$F$4:$F$1251,0))))</f>
        <v/>
      </c>
    </row>
    <row r="907" spans="1:38" x14ac:dyDescent="0.3">
      <c r="A907" s="66"/>
      <c r="AL907" s="8" t="str">
        <f>IF($U907="","",IF(RIGHT($U907,4)=", MS",INDEX(DropDowns!$G$4:$G$1251,MATCH(TRIM($U907),DropDowns!$F$4:$F$1251,0)),INDEX(DropDowns!$G$4:$G$1251,MATCH(TRIM($U907)&amp;", MS",DropDowns!$F$4:$F$1251,0))))</f>
        <v/>
      </c>
    </row>
    <row r="908" spans="1:38" x14ac:dyDescent="0.3">
      <c r="A908" s="66"/>
      <c r="AL908" s="8" t="str">
        <f>IF($U908="","",IF(RIGHT($U908,4)=", MS",INDEX(DropDowns!$G$4:$G$1251,MATCH(TRIM($U908),DropDowns!$F$4:$F$1251,0)),INDEX(DropDowns!$G$4:$G$1251,MATCH(TRIM($U908)&amp;", MS",DropDowns!$F$4:$F$1251,0))))</f>
        <v/>
      </c>
    </row>
    <row r="909" spans="1:38" x14ac:dyDescent="0.3">
      <c r="A909" s="66"/>
      <c r="AL909" s="8" t="str">
        <f>IF($U909="","",IF(RIGHT($U909,4)=", MS",INDEX(DropDowns!$G$4:$G$1251,MATCH(TRIM($U909),DropDowns!$F$4:$F$1251,0)),INDEX(DropDowns!$G$4:$G$1251,MATCH(TRIM($U909)&amp;", MS",DropDowns!$F$4:$F$1251,0))))</f>
        <v/>
      </c>
    </row>
    <row r="910" spans="1:38" x14ac:dyDescent="0.3">
      <c r="A910" s="66"/>
      <c r="AL910" s="8" t="str">
        <f>IF($U910="","",IF(RIGHT($U910,4)=", MS",INDEX(DropDowns!$G$4:$G$1251,MATCH(TRIM($U910),DropDowns!$F$4:$F$1251,0)),INDEX(DropDowns!$G$4:$G$1251,MATCH(TRIM($U910)&amp;", MS",DropDowns!$F$4:$F$1251,0))))</f>
        <v/>
      </c>
    </row>
    <row r="911" spans="1:38" x14ac:dyDescent="0.3">
      <c r="A911" s="66"/>
      <c r="AL911" s="8" t="str">
        <f>IF($U911="","",IF(RIGHT($U911,4)=", MS",INDEX(DropDowns!$G$4:$G$1251,MATCH(TRIM($U911),DropDowns!$F$4:$F$1251,0)),INDEX(DropDowns!$G$4:$G$1251,MATCH(TRIM($U911)&amp;", MS",DropDowns!$F$4:$F$1251,0))))</f>
        <v/>
      </c>
    </row>
    <row r="912" spans="1:38" x14ac:dyDescent="0.3">
      <c r="A912" s="66"/>
      <c r="AL912" s="8" t="str">
        <f>IF($U912="","",IF(RIGHT($U912,4)=", MS",INDEX(DropDowns!$G$4:$G$1251,MATCH(TRIM($U912),DropDowns!$F$4:$F$1251,0)),INDEX(DropDowns!$G$4:$G$1251,MATCH(TRIM($U912)&amp;", MS",DropDowns!$F$4:$F$1251,0))))</f>
        <v/>
      </c>
    </row>
    <row r="913" spans="1:38" x14ac:dyDescent="0.3">
      <c r="A913" s="66"/>
      <c r="AL913" s="8" t="str">
        <f>IF($U913="","",IF(RIGHT($U913,4)=", MS",INDEX(DropDowns!$G$4:$G$1251,MATCH(TRIM($U913),DropDowns!$F$4:$F$1251,0)),INDEX(DropDowns!$G$4:$G$1251,MATCH(TRIM($U913)&amp;", MS",DropDowns!$F$4:$F$1251,0))))</f>
        <v/>
      </c>
    </row>
    <row r="914" spans="1:38" x14ac:dyDescent="0.3">
      <c r="A914" s="66"/>
      <c r="AL914" s="8" t="str">
        <f>IF($U914="","",IF(RIGHT($U914,4)=", MS",INDEX(DropDowns!$G$4:$G$1251,MATCH(TRIM($U914),DropDowns!$F$4:$F$1251,0)),INDEX(DropDowns!$G$4:$G$1251,MATCH(TRIM($U914)&amp;", MS",DropDowns!$F$4:$F$1251,0))))</f>
        <v/>
      </c>
    </row>
    <row r="915" spans="1:38" x14ac:dyDescent="0.3">
      <c r="A915" s="66"/>
      <c r="AL915" s="8" t="str">
        <f>IF($U915="","",IF(RIGHT($U915,4)=", MS",INDEX(DropDowns!$G$4:$G$1251,MATCH(TRIM($U915),DropDowns!$F$4:$F$1251,0)),INDEX(DropDowns!$G$4:$G$1251,MATCH(TRIM($U915)&amp;", MS",DropDowns!$F$4:$F$1251,0))))</f>
        <v/>
      </c>
    </row>
    <row r="916" spans="1:38" x14ac:dyDescent="0.3">
      <c r="A916" s="66"/>
      <c r="AL916" s="8" t="str">
        <f>IF($U916="","",IF(RIGHT($U916,4)=", MS",INDEX(DropDowns!$G$4:$G$1251,MATCH(TRIM($U916),DropDowns!$F$4:$F$1251,0)),INDEX(DropDowns!$G$4:$G$1251,MATCH(TRIM($U916)&amp;", MS",DropDowns!$F$4:$F$1251,0))))</f>
        <v/>
      </c>
    </row>
    <row r="917" spans="1:38" x14ac:dyDescent="0.3">
      <c r="A917" s="66"/>
      <c r="AL917" s="8" t="str">
        <f>IF($U917="","",IF(RIGHT($U917,4)=", MS",INDEX(DropDowns!$G$4:$G$1251,MATCH(TRIM($U917),DropDowns!$F$4:$F$1251,0)),INDEX(DropDowns!$G$4:$G$1251,MATCH(TRIM($U917)&amp;", MS",DropDowns!$F$4:$F$1251,0))))</f>
        <v/>
      </c>
    </row>
    <row r="918" spans="1:38" x14ac:dyDescent="0.3">
      <c r="A918" s="66"/>
      <c r="AL918" s="8" t="str">
        <f>IF($U918="","",IF(RIGHT($U918,4)=", MS",INDEX(DropDowns!$G$4:$G$1251,MATCH(TRIM($U918),DropDowns!$F$4:$F$1251,0)),INDEX(DropDowns!$G$4:$G$1251,MATCH(TRIM($U918)&amp;", MS",DropDowns!$F$4:$F$1251,0))))</f>
        <v/>
      </c>
    </row>
    <row r="919" spans="1:38" x14ac:dyDescent="0.3">
      <c r="A919" s="66"/>
      <c r="AL919" s="8" t="str">
        <f>IF($U919="","",IF(RIGHT($U919,4)=", MS",INDEX(DropDowns!$G$4:$G$1251,MATCH(TRIM($U919),DropDowns!$F$4:$F$1251,0)),INDEX(DropDowns!$G$4:$G$1251,MATCH(TRIM($U919)&amp;", MS",DropDowns!$F$4:$F$1251,0))))</f>
        <v/>
      </c>
    </row>
    <row r="920" spans="1:38" x14ac:dyDescent="0.3">
      <c r="A920" s="66"/>
      <c r="AL920" s="8" t="str">
        <f>IF($U920="","",IF(RIGHT($U920,4)=", MS",INDEX(DropDowns!$G$4:$G$1251,MATCH(TRIM($U920),DropDowns!$F$4:$F$1251,0)),INDEX(DropDowns!$G$4:$G$1251,MATCH(TRIM($U920)&amp;", MS",DropDowns!$F$4:$F$1251,0))))</f>
        <v/>
      </c>
    </row>
    <row r="921" spans="1:38" x14ac:dyDescent="0.3">
      <c r="A921" s="66"/>
      <c r="AL921" s="8" t="str">
        <f>IF($U921="","",IF(RIGHT($U921,4)=", MS",INDEX(DropDowns!$G$4:$G$1251,MATCH(TRIM($U921),DropDowns!$F$4:$F$1251,0)),INDEX(DropDowns!$G$4:$G$1251,MATCH(TRIM($U921)&amp;", MS",DropDowns!$F$4:$F$1251,0))))</f>
        <v/>
      </c>
    </row>
    <row r="922" spans="1:38" x14ac:dyDescent="0.3">
      <c r="A922" s="66"/>
      <c r="AL922" s="8" t="str">
        <f>IF($U922="","",IF(RIGHT($U922,4)=", MS",INDEX(DropDowns!$G$4:$G$1251,MATCH(TRIM($U922),DropDowns!$F$4:$F$1251,0)),INDEX(DropDowns!$G$4:$G$1251,MATCH(TRIM($U922)&amp;", MS",DropDowns!$F$4:$F$1251,0))))</f>
        <v/>
      </c>
    </row>
    <row r="923" spans="1:38" x14ac:dyDescent="0.3">
      <c r="A923" s="66"/>
      <c r="AL923" s="8" t="str">
        <f>IF($U923="","",IF(RIGHT($U923,4)=", MS",INDEX(DropDowns!$G$4:$G$1251,MATCH(TRIM($U923),DropDowns!$F$4:$F$1251,0)),INDEX(DropDowns!$G$4:$G$1251,MATCH(TRIM($U923)&amp;", MS",DropDowns!$F$4:$F$1251,0))))</f>
        <v/>
      </c>
    </row>
    <row r="924" spans="1:38" x14ac:dyDescent="0.3">
      <c r="A924" s="66"/>
      <c r="AL924" s="8" t="str">
        <f>IF($U924="","",IF(RIGHT($U924,4)=", MS",INDEX(DropDowns!$G$4:$G$1251,MATCH(TRIM($U924),DropDowns!$F$4:$F$1251,0)),INDEX(DropDowns!$G$4:$G$1251,MATCH(TRIM($U924)&amp;", MS",DropDowns!$F$4:$F$1251,0))))</f>
        <v/>
      </c>
    </row>
    <row r="925" spans="1:38" x14ac:dyDescent="0.3">
      <c r="A925" s="66"/>
      <c r="AL925" s="8" t="str">
        <f>IF($U925="","",IF(RIGHT($U925,4)=", MS",INDEX(DropDowns!$G$4:$G$1251,MATCH(TRIM($U925),DropDowns!$F$4:$F$1251,0)),INDEX(DropDowns!$G$4:$G$1251,MATCH(TRIM($U925)&amp;", MS",DropDowns!$F$4:$F$1251,0))))</f>
        <v/>
      </c>
    </row>
    <row r="926" spans="1:38" x14ac:dyDescent="0.3">
      <c r="A926" s="66"/>
      <c r="AL926" s="8" t="str">
        <f>IF($U926="","",IF(RIGHT($U926,4)=", MS",INDEX(DropDowns!$G$4:$G$1251,MATCH(TRIM($U926),DropDowns!$F$4:$F$1251,0)),INDEX(DropDowns!$G$4:$G$1251,MATCH(TRIM($U926)&amp;", MS",DropDowns!$F$4:$F$1251,0))))</f>
        <v/>
      </c>
    </row>
    <row r="927" spans="1:38" x14ac:dyDescent="0.3">
      <c r="A927" s="66"/>
      <c r="AL927" s="8" t="str">
        <f>IF($U927="","",IF(RIGHT($U927,4)=", MS",INDEX(DropDowns!$G$4:$G$1251,MATCH(TRIM($U927),DropDowns!$F$4:$F$1251,0)),INDEX(DropDowns!$G$4:$G$1251,MATCH(TRIM($U927)&amp;", MS",DropDowns!$F$4:$F$1251,0))))</f>
        <v/>
      </c>
    </row>
    <row r="928" spans="1:38" x14ac:dyDescent="0.3">
      <c r="A928" s="66"/>
      <c r="AL928" s="8" t="str">
        <f>IF($U928="","",IF(RIGHT($U928,4)=", MS",INDEX(DropDowns!$G$4:$G$1251,MATCH(TRIM($U928),DropDowns!$F$4:$F$1251,0)),INDEX(DropDowns!$G$4:$G$1251,MATCH(TRIM($U928)&amp;", MS",DropDowns!$F$4:$F$1251,0))))</f>
        <v/>
      </c>
    </row>
    <row r="929" spans="1:38" x14ac:dyDescent="0.3">
      <c r="A929" s="66"/>
      <c r="AL929" s="8" t="str">
        <f>IF($U929="","",IF(RIGHT($U929,4)=", MS",INDEX(DropDowns!$G$4:$G$1251,MATCH(TRIM($U929),DropDowns!$F$4:$F$1251,0)),INDEX(DropDowns!$G$4:$G$1251,MATCH(TRIM($U929)&amp;", MS",DropDowns!$F$4:$F$1251,0))))</f>
        <v/>
      </c>
    </row>
    <row r="930" spans="1:38" x14ac:dyDescent="0.3">
      <c r="A930" s="66"/>
      <c r="AL930" s="8" t="str">
        <f>IF($U930="","",IF(RIGHT($U930,4)=", MS",INDEX(DropDowns!$G$4:$G$1251,MATCH(TRIM($U930),DropDowns!$F$4:$F$1251,0)),INDEX(DropDowns!$G$4:$G$1251,MATCH(TRIM($U930)&amp;", MS",DropDowns!$F$4:$F$1251,0))))</f>
        <v/>
      </c>
    </row>
    <row r="931" spans="1:38" x14ac:dyDescent="0.3">
      <c r="A931" s="66"/>
      <c r="AL931" s="8" t="str">
        <f>IF($U931="","",IF(RIGHT($U931,4)=", MS",INDEX(DropDowns!$G$4:$G$1251,MATCH(TRIM($U931),DropDowns!$F$4:$F$1251,0)),INDEX(DropDowns!$G$4:$G$1251,MATCH(TRIM($U931)&amp;", MS",DropDowns!$F$4:$F$1251,0))))</f>
        <v/>
      </c>
    </row>
    <row r="932" spans="1:38" x14ac:dyDescent="0.3">
      <c r="A932" s="66"/>
      <c r="AL932" s="8" t="str">
        <f>IF($U932="","",IF(RIGHT($U932,4)=", MS",INDEX(DropDowns!$G$4:$G$1251,MATCH(TRIM($U932),DropDowns!$F$4:$F$1251,0)),INDEX(DropDowns!$G$4:$G$1251,MATCH(TRIM($U932)&amp;", MS",DropDowns!$F$4:$F$1251,0))))</f>
        <v/>
      </c>
    </row>
    <row r="933" spans="1:38" x14ac:dyDescent="0.3">
      <c r="A933" s="66"/>
      <c r="AL933" s="8" t="str">
        <f>IF($U933="","",IF(RIGHT($U933,4)=", MS",INDEX(DropDowns!$G$4:$G$1251,MATCH(TRIM($U933),DropDowns!$F$4:$F$1251,0)),INDEX(DropDowns!$G$4:$G$1251,MATCH(TRIM($U933)&amp;", MS",DropDowns!$F$4:$F$1251,0))))</f>
        <v/>
      </c>
    </row>
    <row r="934" spans="1:38" x14ac:dyDescent="0.3">
      <c r="A934" s="66"/>
      <c r="AL934" s="8" t="str">
        <f>IF($U934="","",IF(RIGHT($U934,4)=", MS",INDEX(DropDowns!$G$4:$G$1251,MATCH(TRIM($U934),DropDowns!$F$4:$F$1251,0)),INDEX(DropDowns!$G$4:$G$1251,MATCH(TRIM($U934)&amp;", MS",DropDowns!$F$4:$F$1251,0))))</f>
        <v/>
      </c>
    </row>
    <row r="935" spans="1:38" x14ac:dyDescent="0.3">
      <c r="A935" s="66"/>
      <c r="AL935" s="8" t="str">
        <f>IF($U935="","",IF(RIGHT($U935,4)=", MS",INDEX(DropDowns!$G$4:$G$1251,MATCH(TRIM($U935),DropDowns!$F$4:$F$1251,0)),INDEX(DropDowns!$G$4:$G$1251,MATCH(TRIM($U935)&amp;", MS",DropDowns!$F$4:$F$1251,0))))</f>
        <v/>
      </c>
    </row>
    <row r="936" spans="1:38" x14ac:dyDescent="0.3">
      <c r="A936" s="66"/>
      <c r="AL936" s="8" t="str">
        <f>IF($U936="","",IF(RIGHT($U936,4)=", MS",INDEX(DropDowns!$G$4:$G$1251,MATCH(TRIM($U936),DropDowns!$F$4:$F$1251,0)),INDEX(DropDowns!$G$4:$G$1251,MATCH(TRIM($U936)&amp;", MS",DropDowns!$F$4:$F$1251,0))))</f>
        <v/>
      </c>
    </row>
    <row r="937" spans="1:38" x14ac:dyDescent="0.3">
      <c r="A937" s="66"/>
      <c r="AL937" s="8" t="str">
        <f>IF($U937="","",IF(RIGHT($U937,4)=", MS",INDEX(DropDowns!$G$4:$G$1251,MATCH(TRIM($U937),DropDowns!$F$4:$F$1251,0)),INDEX(DropDowns!$G$4:$G$1251,MATCH(TRIM($U937)&amp;", MS",DropDowns!$F$4:$F$1251,0))))</f>
        <v/>
      </c>
    </row>
    <row r="938" spans="1:38" x14ac:dyDescent="0.3">
      <c r="A938" s="66"/>
      <c r="AL938" s="8" t="str">
        <f>IF($U938="","",IF(RIGHT($U938,4)=", MS",INDEX(DropDowns!$G$4:$G$1251,MATCH(TRIM($U938),DropDowns!$F$4:$F$1251,0)),INDEX(DropDowns!$G$4:$G$1251,MATCH(TRIM($U938)&amp;", MS",DropDowns!$F$4:$F$1251,0))))</f>
        <v/>
      </c>
    </row>
    <row r="939" spans="1:38" x14ac:dyDescent="0.3">
      <c r="A939" s="66"/>
      <c r="AL939" s="8" t="str">
        <f>IF($U939="","",IF(RIGHT($U939,4)=", MS",INDEX(DropDowns!$G$4:$G$1251,MATCH(TRIM($U939),DropDowns!$F$4:$F$1251,0)),INDEX(DropDowns!$G$4:$G$1251,MATCH(TRIM($U939)&amp;", MS",DropDowns!$F$4:$F$1251,0))))</f>
        <v/>
      </c>
    </row>
    <row r="940" spans="1:38" x14ac:dyDescent="0.3">
      <c r="A940" s="66"/>
      <c r="AL940" s="8" t="str">
        <f>IF($U940="","",IF(RIGHT($U940,4)=", MS",INDEX(DropDowns!$G$4:$G$1251,MATCH(TRIM($U940),DropDowns!$F$4:$F$1251,0)),INDEX(DropDowns!$G$4:$G$1251,MATCH(TRIM($U940)&amp;", MS",DropDowns!$F$4:$F$1251,0))))</f>
        <v/>
      </c>
    </row>
    <row r="941" spans="1:38" x14ac:dyDescent="0.3">
      <c r="A941" s="66"/>
      <c r="AL941" s="8" t="str">
        <f>IF($U941="","",IF(RIGHT($U941,4)=", MS",INDEX(DropDowns!$G$4:$G$1251,MATCH(TRIM($U941),DropDowns!$F$4:$F$1251,0)),INDEX(DropDowns!$G$4:$G$1251,MATCH(TRIM($U941)&amp;", MS",DropDowns!$F$4:$F$1251,0))))</f>
        <v/>
      </c>
    </row>
    <row r="942" spans="1:38" x14ac:dyDescent="0.3">
      <c r="A942" s="66"/>
      <c r="AL942" s="8" t="str">
        <f>IF($U942="","",IF(RIGHT($U942,4)=", MS",INDEX(DropDowns!$G$4:$G$1251,MATCH(TRIM($U942),DropDowns!$F$4:$F$1251,0)),INDEX(DropDowns!$G$4:$G$1251,MATCH(TRIM($U942)&amp;", MS",DropDowns!$F$4:$F$1251,0))))</f>
        <v/>
      </c>
    </row>
    <row r="943" spans="1:38" x14ac:dyDescent="0.3">
      <c r="A943" s="66"/>
      <c r="AL943" s="8" t="str">
        <f>IF($U943="","",IF(RIGHT($U943,4)=", MS",INDEX(DropDowns!$G$4:$G$1251,MATCH(TRIM($U943),DropDowns!$F$4:$F$1251,0)),INDEX(DropDowns!$G$4:$G$1251,MATCH(TRIM($U943)&amp;", MS",DropDowns!$F$4:$F$1251,0))))</f>
        <v/>
      </c>
    </row>
    <row r="944" spans="1:38" x14ac:dyDescent="0.3">
      <c r="A944" s="66"/>
      <c r="AL944" s="8" t="str">
        <f>IF($U944="","",IF(RIGHT($U944,4)=", MS",INDEX(DropDowns!$G$4:$G$1251,MATCH(TRIM($U944),DropDowns!$F$4:$F$1251,0)),INDEX(DropDowns!$G$4:$G$1251,MATCH(TRIM($U944)&amp;", MS",DropDowns!$F$4:$F$1251,0))))</f>
        <v/>
      </c>
    </row>
    <row r="945" spans="1:38" x14ac:dyDescent="0.3">
      <c r="A945" s="66"/>
      <c r="AL945" s="8" t="str">
        <f>IF($U945="","",IF(RIGHT($U945,4)=", MS",INDEX(DropDowns!$G$4:$G$1251,MATCH(TRIM($U945),DropDowns!$F$4:$F$1251,0)),INDEX(DropDowns!$G$4:$G$1251,MATCH(TRIM($U945)&amp;", MS",DropDowns!$F$4:$F$1251,0))))</f>
        <v/>
      </c>
    </row>
    <row r="946" spans="1:38" x14ac:dyDescent="0.3">
      <c r="A946" s="66"/>
      <c r="AL946" s="8" t="str">
        <f>IF($U946="","",IF(RIGHT($U946,4)=", MS",INDEX(DropDowns!$G$4:$G$1251,MATCH(TRIM($U946),DropDowns!$F$4:$F$1251,0)),INDEX(DropDowns!$G$4:$G$1251,MATCH(TRIM($U946)&amp;", MS",DropDowns!$F$4:$F$1251,0))))</f>
        <v/>
      </c>
    </row>
    <row r="947" spans="1:38" x14ac:dyDescent="0.3">
      <c r="A947" s="66"/>
      <c r="AL947" s="8" t="str">
        <f>IF($U947="","",IF(RIGHT($U947,4)=", MS",INDEX(DropDowns!$G$4:$G$1251,MATCH(TRIM($U947),DropDowns!$F$4:$F$1251,0)),INDEX(DropDowns!$G$4:$G$1251,MATCH(TRIM($U947)&amp;", MS",DropDowns!$F$4:$F$1251,0))))</f>
        <v/>
      </c>
    </row>
    <row r="948" spans="1:38" x14ac:dyDescent="0.3">
      <c r="A948" s="66"/>
      <c r="AL948" s="8" t="str">
        <f>IF($U948="","",IF(RIGHT($U948,4)=", MS",INDEX(DropDowns!$G$4:$G$1251,MATCH(TRIM($U948),DropDowns!$F$4:$F$1251,0)),INDEX(DropDowns!$G$4:$G$1251,MATCH(TRIM($U948)&amp;", MS",DropDowns!$F$4:$F$1251,0))))</f>
        <v/>
      </c>
    </row>
    <row r="949" spans="1:38" x14ac:dyDescent="0.3">
      <c r="A949" s="66"/>
      <c r="AL949" s="8" t="str">
        <f>IF($U949="","",IF(RIGHT($U949,4)=", MS",INDEX(DropDowns!$G$4:$G$1251,MATCH(TRIM($U949),DropDowns!$F$4:$F$1251,0)),INDEX(DropDowns!$G$4:$G$1251,MATCH(TRIM($U949)&amp;", MS",DropDowns!$F$4:$F$1251,0))))</f>
        <v/>
      </c>
    </row>
    <row r="950" spans="1:38" x14ac:dyDescent="0.3">
      <c r="A950" s="66"/>
      <c r="AL950" s="8" t="str">
        <f>IF($U950="","",IF(RIGHT($U950,4)=", MS",INDEX(DropDowns!$G$4:$G$1251,MATCH(TRIM($U950),DropDowns!$F$4:$F$1251,0)),INDEX(DropDowns!$G$4:$G$1251,MATCH(TRIM($U950)&amp;", MS",DropDowns!$F$4:$F$1251,0))))</f>
        <v/>
      </c>
    </row>
    <row r="951" spans="1:38" x14ac:dyDescent="0.3">
      <c r="A951" s="66"/>
      <c r="AL951" s="8" t="str">
        <f>IF($U951="","",IF(RIGHT($U951,4)=", MS",INDEX(DropDowns!$G$4:$G$1251,MATCH(TRIM($U951),DropDowns!$F$4:$F$1251,0)),INDEX(DropDowns!$G$4:$G$1251,MATCH(TRIM($U951)&amp;", MS",DropDowns!$F$4:$F$1251,0))))</f>
        <v/>
      </c>
    </row>
    <row r="952" spans="1:38" x14ac:dyDescent="0.3">
      <c r="A952" s="66"/>
      <c r="AL952" s="8" t="str">
        <f>IF($U952="","",IF(RIGHT($U952,4)=", MS",INDEX(DropDowns!$G$4:$G$1251,MATCH(TRIM($U952),DropDowns!$F$4:$F$1251,0)),INDEX(DropDowns!$G$4:$G$1251,MATCH(TRIM($U952)&amp;", MS",DropDowns!$F$4:$F$1251,0))))</f>
        <v/>
      </c>
    </row>
    <row r="953" spans="1:38" x14ac:dyDescent="0.3">
      <c r="A953" s="66"/>
      <c r="AL953" s="8" t="str">
        <f>IF($U953="","",IF(RIGHT($U953,4)=", MS",INDEX(DropDowns!$G$4:$G$1251,MATCH(TRIM($U953),DropDowns!$F$4:$F$1251,0)),INDEX(DropDowns!$G$4:$G$1251,MATCH(TRIM($U953)&amp;", MS",DropDowns!$F$4:$F$1251,0))))</f>
        <v/>
      </c>
    </row>
    <row r="954" spans="1:38" x14ac:dyDescent="0.3">
      <c r="A954" s="66"/>
      <c r="AL954" s="8" t="str">
        <f>IF($U954="","",IF(RIGHT($U954,4)=", MS",INDEX(DropDowns!$G$4:$G$1251,MATCH(TRIM($U954),DropDowns!$F$4:$F$1251,0)),INDEX(DropDowns!$G$4:$G$1251,MATCH(TRIM($U954)&amp;", MS",DropDowns!$F$4:$F$1251,0))))</f>
        <v/>
      </c>
    </row>
    <row r="955" spans="1:38" x14ac:dyDescent="0.3">
      <c r="A955" s="66"/>
      <c r="AL955" s="8" t="str">
        <f>IF($U955="","",IF(RIGHT($U955,4)=", MS",INDEX(DropDowns!$G$4:$G$1251,MATCH(TRIM($U955),DropDowns!$F$4:$F$1251,0)),INDEX(DropDowns!$G$4:$G$1251,MATCH(TRIM($U955)&amp;", MS",DropDowns!$F$4:$F$1251,0))))</f>
        <v/>
      </c>
    </row>
    <row r="956" spans="1:38" x14ac:dyDescent="0.3">
      <c r="A956" s="66"/>
      <c r="AL956" s="8" t="str">
        <f>IF($U956="","",IF(RIGHT($U956,4)=", MS",INDEX(DropDowns!$G$4:$G$1251,MATCH(TRIM($U956),DropDowns!$F$4:$F$1251,0)),INDEX(DropDowns!$G$4:$G$1251,MATCH(TRIM($U956)&amp;", MS",DropDowns!$F$4:$F$1251,0))))</f>
        <v/>
      </c>
    </row>
    <row r="957" spans="1:38" x14ac:dyDescent="0.3">
      <c r="A957" s="66"/>
      <c r="AL957" s="8" t="str">
        <f>IF($U957="","",IF(RIGHT($U957,4)=", MS",INDEX(DropDowns!$G$4:$G$1251,MATCH(TRIM($U957),DropDowns!$F$4:$F$1251,0)),INDEX(DropDowns!$G$4:$G$1251,MATCH(TRIM($U957)&amp;", MS",DropDowns!$F$4:$F$1251,0))))</f>
        <v/>
      </c>
    </row>
    <row r="958" spans="1:38" x14ac:dyDescent="0.3">
      <c r="A958" s="66"/>
      <c r="AL958" s="8" t="str">
        <f>IF($U958="","",IF(RIGHT($U958,4)=", MS",INDEX(DropDowns!$G$4:$G$1251,MATCH(TRIM($U958),DropDowns!$F$4:$F$1251,0)),INDEX(DropDowns!$G$4:$G$1251,MATCH(TRIM($U958)&amp;", MS",DropDowns!$F$4:$F$1251,0))))</f>
        <v/>
      </c>
    </row>
    <row r="959" spans="1:38" x14ac:dyDescent="0.3">
      <c r="A959" s="66"/>
      <c r="AL959" s="8" t="str">
        <f>IF($U959="","",IF(RIGHT($U959,4)=", MS",INDEX(DropDowns!$G$4:$G$1251,MATCH(TRIM($U959),DropDowns!$F$4:$F$1251,0)),INDEX(DropDowns!$G$4:$G$1251,MATCH(TRIM($U959)&amp;", MS",DropDowns!$F$4:$F$1251,0))))</f>
        <v/>
      </c>
    </row>
    <row r="960" spans="1:38" x14ac:dyDescent="0.3">
      <c r="A960" s="66"/>
      <c r="AL960" s="8" t="str">
        <f>IF($U960="","",IF(RIGHT($U960,4)=", MS",INDEX(DropDowns!$G$4:$G$1251,MATCH(TRIM($U960),DropDowns!$F$4:$F$1251,0)),INDEX(DropDowns!$G$4:$G$1251,MATCH(TRIM($U960)&amp;", MS",DropDowns!$F$4:$F$1251,0))))</f>
        <v/>
      </c>
    </row>
    <row r="961" spans="1:38" x14ac:dyDescent="0.3">
      <c r="A961" s="66"/>
      <c r="AL961" s="8" t="str">
        <f>IF($U961="","",IF(RIGHT($U961,4)=", MS",INDEX(DropDowns!$G$4:$G$1251,MATCH(TRIM($U961),DropDowns!$F$4:$F$1251,0)),INDEX(DropDowns!$G$4:$G$1251,MATCH(TRIM($U961)&amp;", MS",DropDowns!$F$4:$F$1251,0))))</f>
        <v/>
      </c>
    </row>
    <row r="962" spans="1:38" x14ac:dyDescent="0.3">
      <c r="A962" s="66"/>
      <c r="AL962" s="8" t="str">
        <f>IF($U962="","",IF(RIGHT($U962,4)=", MS",INDEX(DropDowns!$G$4:$G$1251,MATCH(TRIM($U962),DropDowns!$F$4:$F$1251,0)),INDEX(DropDowns!$G$4:$G$1251,MATCH(TRIM($U962)&amp;", MS",DropDowns!$F$4:$F$1251,0))))</f>
        <v/>
      </c>
    </row>
    <row r="963" spans="1:38" x14ac:dyDescent="0.3">
      <c r="A963" s="66"/>
      <c r="AL963" s="8" t="str">
        <f>IF($U963="","",IF(RIGHT($U963,4)=", MS",INDEX(DropDowns!$G$4:$G$1251,MATCH(TRIM($U963),DropDowns!$F$4:$F$1251,0)),INDEX(DropDowns!$G$4:$G$1251,MATCH(TRIM($U963)&amp;", MS",DropDowns!$F$4:$F$1251,0))))</f>
        <v/>
      </c>
    </row>
    <row r="964" spans="1:38" x14ac:dyDescent="0.3">
      <c r="A964" s="66"/>
      <c r="AL964" s="8" t="str">
        <f>IF($U964="","",IF(RIGHT($U964,4)=", MS",INDEX(DropDowns!$G$4:$G$1251,MATCH(TRIM($U964),DropDowns!$F$4:$F$1251,0)),INDEX(DropDowns!$G$4:$G$1251,MATCH(TRIM($U964)&amp;", MS",DropDowns!$F$4:$F$1251,0))))</f>
        <v/>
      </c>
    </row>
    <row r="965" spans="1:38" x14ac:dyDescent="0.3">
      <c r="A965" s="66"/>
      <c r="AL965" s="8" t="str">
        <f>IF($U965="","",IF(RIGHT($U965,4)=", MS",INDEX(DropDowns!$G$4:$G$1251,MATCH(TRIM($U965),DropDowns!$F$4:$F$1251,0)),INDEX(DropDowns!$G$4:$G$1251,MATCH(TRIM($U965)&amp;", MS",DropDowns!$F$4:$F$1251,0))))</f>
        <v/>
      </c>
    </row>
    <row r="966" spans="1:38" x14ac:dyDescent="0.3">
      <c r="A966" s="66"/>
      <c r="AL966" s="8" t="str">
        <f>IF($U966="","",IF(RIGHT($U966,4)=", MS",INDEX(DropDowns!$G$4:$G$1251,MATCH(TRIM($U966),DropDowns!$F$4:$F$1251,0)),INDEX(DropDowns!$G$4:$G$1251,MATCH(TRIM($U966)&amp;", MS",DropDowns!$F$4:$F$1251,0))))</f>
        <v/>
      </c>
    </row>
    <row r="967" spans="1:38" x14ac:dyDescent="0.3">
      <c r="A967" s="66"/>
      <c r="AL967" s="8" t="str">
        <f>IF($U967="","",IF(RIGHT($U967,4)=", MS",INDEX(DropDowns!$G$4:$G$1251,MATCH(TRIM($U967),DropDowns!$F$4:$F$1251,0)),INDEX(DropDowns!$G$4:$G$1251,MATCH(TRIM($U967)&amp;", MS",DropDowns!$F$4:$F$1251,0))))</f>
        <v/>
      </c>
    </row>
    <row r="968" spans="1:38" x14ac:dyDescent="0.3">
      <c r="A968" s="66"/>
      <c r="AL968" s="8" t="str">
        <f>IF($U968="","",IF(RIGHT($U968,4)=", MS",INDEX(DropDowns!$G$4:$G$1251,MATCH(TRIM($U968),DropDowns!$F$4:$F$1251,0)),INDEX(DropDowns!$G$4:$G$1251,MATCH(TRIM($U968)&amp;", MS",DropDowns!$F$4:$F$1251,0))))</f>
        <v/>
      </c>
    </row>
    <row r="969" spans="1:38" x14ac:dyDescent="0.3">
      <c r="A969" s="66"/>
      <c r="AL969" s="8" t="str">
        <f>IF($U969="","",IF(RIGHT($U969,4)=", MS",INDEX(DropDowns!$G$4:$G$1251,MATCH(TRIM($U969),DropDowns!$F$4:$F$1251,0)),INDEX(DropDowns!$G$4:$G$1251,MATCH(TRIM($U969)&amp;", MS",DropDowns!$F$4:$F$1251,0))))</f>
        <v/>
      </c>
    </row>
    <row r="970" spans="1:38" x14ac:dyDescent="0.3">
      <c r="A970" s="66"/>
      <c r="AL970" s="8" t="str">
        <f>IF($U970="","",IF(RIGHT($U970,4)=", MS",INDEX(DropDowns!$G$4:$G$1251,MATCH(TRIM($U970),DropDowns!$F$4:$F$1251,0)),INDEX(DropDowns!$G$4:$G$1251,MATCH(TRIM($U970)&amp;", MS",DropDowns!$F$4:$F$1251,0))))</f>
        <v/>
      </c>
    </row>
    <row r="971" spans="1:38" x14ac:dyDescent="0.3">
      <c r="A971" s="66"/>
      <c r="AL971" s="8" t="str">
        <f>IF($U971="","",IF(RIGHT($U971,4)=", MS",INDEX(DropDowns!$G$4:$G$1251,MATCH(TRIM($U971),DropDowns!$F$4:$F$1251,0)),INDEX(DropDowns!$G$4:$G$1251,MATCH(TRIM($U971)&amp;", MS",DropDowns!$F$4:$F$1251,0))))</f>
        <v/>
      </c>
    </row>
    <row r="972" spans="1:38" x14ac:dyDescent="0.3">
      <c r="A972" s="66"/>
      <c r="AL972" s="8" t="str">
        <f>IF($U972="","",IF(RIGHT($U972,4)=", MS",INDEX(DropDowns!$G$4:$G$1251,MATCH(TRIM($U972),DropDowns!$F$4:$F$1251,0)),INDEX(DropDowns!$G$4:$G$1251,MATCH(TRIM($U972)&amp;", MS",DropDowns!$F$4:$F$1251,0))))</f>
        <v/>
      </c>
    </row>
    <row r="973" spans="1:38" x14ac:dyDescent="0.3">
      <c r="A973" s="66"/>
      <c r="AL973" s="8" t="str">
        <f>IF($U973="","",IF(RIGHT($U973,4)=", MS",INDEX(DropDowns!$G$4:$G$1251,MATCH(TRIM($U973),DropDowns!$F$4:$F$1251,0)),INDEX(DropDowns!$G$4:$G$1251,MATCH(TRIM($U973)&amp;", MS",DropDowns!$F$4:$F$1251,0))))</f>
        <v/>
      </c>
    </row>
    <row r="974" spans="1:38" x14ac:dyDescent="0.3">
      <c r="A974" s="66"/>
      <c r="AL974" s="8" t="str">
        <f>IF($U974="","",IF(RIGHT($U974,4)=", MS",INDEX(DropDowns!$G$4:$G$1251,MATCH(TRIM($U974),DropDowns!$F$4:$F$1251,0)),INDEX(DropDowns!$G$4:$G$1251,MATCH(TRIM($U974)&amp;", MS",DropDowns!$F$4:$F$1251,0))))</f>
        <v/>
      </c>
    </row>
    <row r="975" spans="1:38" x14ac:dyDescent="0.3">
      <c r="A975" s="66"/>
      <c r="AL975" s="8" t="str">
        <f>IF($U975="","",IF(RIGHT($U975,4)=", MS",INDEX(DropDowns!$G$4:$G$1251,MATCH(TRIM($U975),DropDowns!$F$4:$F$1251,0)),INDEX(DropDowns!$G$4:$G$1251,MATCH(TRIM($U975)&amp;", MS",DropDowns!$F$4:$F$1251,0))))</f>
        <v/>
      </c>
    </row>
    <row r="976" spans="1:38" x14ac:dyDescent="0.3">
      <c r="A976" s="66"/>
      <c r="AL976" s="8" t="str">
        <f>IF($U976="","",IF(RIGHT($U976,4)=", MS",INDEX(DropDowns!$G$4:$G$1251,MATCH(TRIM($U976),DropDowns!$F$4:$F$1251,0)),INDEX(DropDowns!$G$4:$G$1251,MATCH(TRIM($U976)&amp;", MS",DropDowns!$F$4:$F$1251,0))))</f>
        <v/>
      </c>
    </row>
    <row r="977" spans="1:38" x14ac:dyDescent="0.3">
      <c r="A977" s="66"/>
      <c r="AL977" s="8" t="str">
        <f>IF($U977="","",IF(RIGHT($U977,4)=", MS",INDEX(DropDowns!$G$4:$G$1251,MATCH(TRIM($U977),DropDowns!$F$4:$F$1251,0)),INDEX(DropDowns!$G$4:$G$1251,MATCH(TRIM($U977)&amp;", MS",DropDowns!$F$4:$F$1251,0))))</f>
        <v/>
      </c>
    </row>
    <row r="978" spans="1:38" x14ac:dyDescent="0.3">
      <c r="A978" s="66"/>
      <c r="AL978" s="8" t="str">
        <f>IF($U978="","",IF(RIGHT($U978,4)=", MS",INDEX(DropDowns!$G$4:$G$1251,MATCH(TRIM($U978),DropDowns!$F$4:$F$1251,0)),INDEX(DropDowns!$G$4:$G$1251,MATCH(TRIM($U978)&amp;", MS",DropDowns!$F$4:$F$1251,0))))</f>
        <v/>
      </c>
    </row>
    <row r="979" spans="1:38" x14ac:dyDescent="0.3">
      <c r="A979" s="66"/>
      <c r="AL979" s="8" t="str">
        <f>IF($U979="","",IF(RIGHT($U979,4)=", MS",INDEX(DropDowns!$G$4:$G$1251,MATCH(TRIM($U979),DropDowns!$F$4:$F$1251,0)),INDEX(DropDowns!$G$4:$G$1251,MATCH(TRIM($U979)&amp;", MS",DropDowns!$F$4:$F$1251,0))))</f>
        <v/>
      </c>
    </row>
    <row r="980" spans="1:38" x14ac:dyDescent="0.3">
      <c r="A980" s="66"/>
      <c r="AL980" s="8" t="str">
        <f>IF($U980="","",IF(RIGHT($U980,4)=", MS",INDEX(DropDowns!$G$4:$G$1251,MATCH(TRIM($U980),DropDowns!$F$4:$F$1251,0)),INDEX(DropDowns!$G$4:$G$1251,MATCH(TRIM($U980)&amp;", MS",DropDowns!$F$4:$F$1251,0))))</f>
        <v/>
      </c>
    </row>
    <row r="981" spans="1:38" x14ac:dyDescent="0.3">
      <c r="A981" s="66"/>
      <c r="AL981" s="8" t="str">
        <f>IF($U981="","",IF(RIGHT($U981,4)=", MS",INDEX(DropDowns!$G$4:$G$1251,MATCH(TRIM($U981),DropDowns!$F$4:$F$1251,0)),INDEX(DropDowns!$G$4:$G$1251,MATCH(TRIM($U981)&amp;", MS",DropDowns!$F$4:$F$1251,0))))</f>
        <v/>
      </c>
    </row>
    <row r="982" spans="1:38" x14ac:dyDescent="0.3">
      <c r="A982" s="66"/>
      <c r="AL982" s="8" t="str">
        <f>IF($U982="","",IF(RIGHT($U982,4)=", MS",INDEX(DropDowns!$G$4:$G$1251,MATCH(TRIM($U982),DropDowns!$F$4:$F$1251,0)),INDEX(DropDowns!$G$4:$G$1251,MATCH(TRIM($U982)&amp;", MS",DropDowns!$F$4:$F$1251,0))))</f>
        <v/>
      </c>
    </row>
    <row r="983" spans="1:38" x14ac:dyDescent="0.3">
      <c r="A983" s="66"/>
      <c r="AL983" s="8" t="str">
        <f>IF($U983="","",IF(RIGHT($U983,4)=", MS",INDEX(DropDowns!$G$4:$G$1251,MATCH(TRIM($U983),DropDowns!$F$4:$F$1251,0)),INDEX(DropDowns!$G$4:$G$1251,MATCH(TRIM($U983)&amp;", MS",DropDowns!$F$4:$F$1251,0))))</f>
        <v/>
      </c>
    </row>
    <row r="984" spans="1:38" x14ac:dyDescent="0.3">
      <c r="A984" s="66"/>
      <c r="AL984" s="8" t="str">
        <f>IF($U984="","",IF(RIGHT($U984,4)=", MS",INDEX(DropDowns!$G$4:$G$1251,MATCH(TRIM($U984),DropDowns!$F$4:$F$1251,0)),INDEX(DropDowns!$G$4:$G$1251,MATCH(TRIM($U984)&amp;", MS",DropDowns!$F$4:$F$1251,0))))</f>
        <v/>
      </c>
    </row>
    <row r="985" spans="1:38" x14ac:dyDescent="0.3">
      <c r="A985" s="66"/>
      <c r="AL985" s="8" t="str">
        <f>IF($U985="","",IF(RIGHT($U985,4)=", MS",INDEX(DropDowns!$G$4:$G$1251,MATCH(TRIM($U985),DropDowns!$F$4:$F$1251,0)),INDEX(DropDowns!$G$4:$G$1251,MATCH(TRIM($U985)&amp;", MS",DropDowns!$F$4:$F$1251,0))))</f>
        <v/>
      </c>
    </row>
    <row r="986" spans="1:38" x14ac:dyDescent="0.3">
      <c r="A986" s="66"/>
      <c r="AL986" s="8" t="str">
        <f>IF($U986="","",IF(RIGHT($U986,4)=", MS",INDEX(DropDowns!$G$4:$G$1251,MATCH(TRIM($U986),DropDowns!$F$4:$F$1251,0)),INDEX(DropDowns!$G$4:$G$1251,MATCH(TRIM($U986)&amp;", MS",DropDowns!$F$4:$F$1251,0))))</f>
        <v/>
      </c>
    </row>
    <row r="987" spans="1:38" x14ac:dyDescent="0.3">
      <c r="A987" s="66"/>
      <c r="AL987" s="8" t="str">
        <f>IF($U987="","",IF(RIGHT($U987,4)=", MS",INDEX(DropDowns!$G$4:$G$1251,MATCH(TRIM($U987),DropDowns!$F$4:$F$1251,0)),INDEX(DropDowns!$G$4:$G$1251,MATCH(TRIM($U987)&amp;", MS",DropDowns!$F$4:$F$1251,0))))</f>
        <v/>
      </c>
    </row>
    <row r="988" spans="1:38" x14ac:dyDescent="0.3">
      <c r="A988" s="66"/>
      <c r="AL988" s="8" t="str">
        <f>IF($U988="","",IF(RIGHT($U988,4)=", MS",INDEX(DropDowns!$G$4:$G$1251,MATCH(TRIM($U988),DropDowns!$F$4:$F$1251,0)),INDEX(DropDowns!$G$4:$G$1251,MATCH(TRIM($U988)&amp;", MS",DropDowns!$F$4:$F$1251,0))))</f>
        <v/>
      </c>
    </row>
    <row r="989" spans="1:38" x14ac:dyDescent="0.3">
      <c r="A989" s="66"/>
      <c r="AL989" s="8" t="str">
        <f>IF($U989="","",IF(RIGHT($U989,4)=", MS",INDEX(DropDowns!$G$4:$G$1251,MATCH(TRIM($U989),DropDowns!$F$4:$F$1251,0)),INDEX(DropDowns!$G$4:$G$1251,MATCH(TRIM($U989)&amp;", MS",DropDowns!$F$4:$F$1251,0))))</f>
        <v/>
      </c>
    </row>
    <row r="990" spans="1:38" x14ac:dyDescent="0.3">
      <c r="A990" s="66"/>
      <c r="AL990" s="8" t="str">
        <f>IF($U990="","",IF(RIGHT($U990,4)=", MS",INDEX(DropDowns!$G$4:$G$1251,MATCH(TRIM($U990),DropDowns!$F$4:$F$1251,0)),INDEX(DropDowns!$G$4:$G$1251,MATCH(TRIM($U990)&amp;", MS",DropDowns!$F$4:$F$1251,0))))</f>
        <v/>
      </c>
    </row>
    <row r="991" spans="1:38" x14ac:dyDescent="0.3">
      <c r="A991" s="66"/>
      <c r="AL991" s="8" t="str">
        <f>IF($U991="","",IF(RIGHT($U991,4)=", MS",INDEX(DropDowns!$G$4:$G$1251,MATCH(TRIM($U991),DropDowns!$F$4:$F$1251,0)),INDEX(DropDowns!$G$4:$G$1251,MATCH(TRIM($U991)&amp;", MS",DropDowns!$F$4:$F$1251,0))))</f>
        <v/>
      </c>
    </row>
    <row r="992" spans="1:38" x14ac:dyDescent="0.3">
      <c r="A992" s="66"/>
      <c r="AL992" s="8" t="str">
        <f>IF($U992="","",IF(RIGHT($U992,4)=", MS",INDEX(DropDowns!$G$4:$G$1251,MATCH(TRIM($U992),DropDowns!$F$4:$F$1251,0)),INDEX(DropDowns!$G$4:$G$1251,MATCH(TRIM($U992)&amp;", MS",DropDowns!$F$4:$F$1251,0))))</f>
        <v/>
      </c>
    </row>
    <row r="993" spans="1:38" x14ac:dyDescent="0.3">
      <c r="A993" s="66"/>
      <c r="AL993" s="8" t="str">
        <f>IF($U993="","",IF(RIGHT($U993,4)=", MS",INDEX(DropDowns!$G$4:$G$1251,MATCH(TRIM($U993),DropDowns!$F$4:$F$1251,0)),INDEX(DropDowns!$G$4:$G$1251,MATCH(TRIM($U993)&amp;", MS",DropDowns!$F$4:$F$1251,0))))</f>
        <v/>
      </c>
    </row>
    <row r="994" spans="1:38" x14ac:dyDescent="0.3">
      <c r="A994" s="66"/>
      <c r="AL994" s="8" t="str">
        <f>IF($U994="","",IF(RIGHT($U994,4)=", MS",INDEX(DropDowns!$G$4:$G$1251,MATCH(TRIM($U994),DropDowns!$F$4:$F$1251,0)),INDEX(DropDowns!$G$4:$G$1251,MATCH(TRIM($U994)&amp;", MS",DropDowns!$F$4:$F$1251,0))))</f>
        <v/>
      </c>
    </row>
    <row r="995" spans="1:38" x14ac:dyDescent="0.3">
      <c r="A995" s="66"/>
      <c r="AL995" s="8" t="str">
        <f>IF($U995="","",IF(RIGHT($U995,4)=", MS",INDEX(DropDowns!$G$4:$G$1251,MATCH(TRIM($U995),DropDowns!$F$4:$F$1251,0)),INDEX(DropDowns!$G$4:$G$1251,MATCH(TRIM($U995)&amp;", MS",DropDowns!$F$4:$F$1251,0))))</f>
        <v/>
      </c>
    </row>
    <row r="996" spans="1:38" x14ac:dyDescent="0.3">
      <c r="A996" s="66"/>
      <c r="AL996" s="8" t="str">
        <f>IF($U996="","",IF(RIGHT($U996,4)=", MS",INDEX(DropDowns!$G$4:$G$1251,MATCH(TRIM($U996),DropDowns!$F$4:$F$1251,0)),INDEX(DropDowns!$G$4:$G$1251,MATCH(TRIM($U996)&amp;", MS",DropDowns!$F$4:$F$1251,0))))</f>
        <v/>
      </c>
    </row>
    <row r="997" spans="1:38" x14ac:dyDescent="0.3">
      <c r="A997" s="66"/>
      <c r="AL997" s="8" t="str">
        <f>IF($U997="","",IF(RIGHT($U997,4)=", MS",INDEX(DropDowns!$G$4:$G$1251,MATCH(TRIM($U997),DropDowns!$F$4:$F$1251,0)),INDEX(DropDowns!$G$4:$G$1251,MATCH(TRIM($U997)&amp;", MS",DropDowns!$F$4:$F$1251,0))))</f>
        <v/>
      </c>
    </row>
    <row r="998" spans="1:38" x14ac:dyDescent="0.3">
      <c r="A998" s="66"/>
      <c r="AL998" s="8" t="str">
        <f>IF($U998="","",IF(RIGHT($U998,4)=", MS",INDEX(DropDowns!$G$4:$G$1251,MATCH(TRIM($U998),DropDowns!$F$4:$F$1251,0)),INDEX(DropDowns!$G$4:$G$1251,MATCH(TRIM($U998)&amp;", MS",DropDowns!$F$4:$F$1251,0))))</f>
        <v/>
      </c>
    </row>
    <row r="999" spans="1:38" x14ac:dyDescent="0.3">
      <c r="A999" s="66"/>
      <c r="AL999" s="8" t="str">
        <f>IF($U999="","",IF(RIGHT($U999,4)=", MS",INDEX(DropDowns!$G$4:$G$1251,MATCH(TRIM($U999),DropDowns!$F$4:$F$1251,0)),INDEX(DropDowns!$G$4:$G$1251,MATCH(TRIM($U999)&amp;", MS",DropDowns!$F$4:$F$1251,0))))</f>
        <v/>
      </c>
    </row>
    <row r="1000" spans="1:38" x14ac:dyDescent="0.3">
      <c r="A1000" s="66"/>
      <c r="AL1000" s="8" t="str">
        <f>IF($U1000="","",IF(RIGHT($U1000,4)=", MS",INDEX(DropDowns!$G$4:$G$1251,MATCH(TRIM($U1000),DropDowns!$F$4:$F$1251,0)),INDEX(DropDowns!$G$4:$G$1251,MATCH(TRIM($U1000)&amp;", MS",DropDowns!$F$4:$F$1251,0))))</f>
        <v/>
      </c>
    </row>
    <row r="1001" spans="1:38" x14ac:dyDescent="0.3">
      <c r="A1001" s="66"/>
      <c r="AL1001" s="8" t="str">
        <f>IF($U1001="","",IF(RIGHT($U1001,4)=", MS",INDEX(DropDowns!$G$4:$G$1251,MATCH(TRIM($U1001),DropDowns!$F$4:$F$1251,0)),INDEX(DropDowns!$G$4:$G$1251,MATCH(TRIM($U1001)&amp;", MS",DropDowns!$F$4:$F$1251,0))))</f>
        <v/>
      </c>
    </row>
  </sheetData>
  <sheetProtection algorithmName="SHA-512" hashValue="USpRPr+qNRd8a9n3/gRCBV6bKu66zsamAHCZo7zEfiL7ippLKE/bVuu/cyM7xWlwGwU8neTqfhHGibDo+9IEsw==" saltValue="7VZdgDYzzLe6aSFcQ/d0kw==" spinCount="100000" sheet="1" objects="1" scenarios="1" autoFilter="0"/>
  <autoFilter ref="A1:BC1001" xr:uid="{2C673A8A-AE0F-4316-B132-6C05E971D433}">
    <sortState xmlns:xlrd2="http://schemas.microsoft.com/office/spreadsheetml/2017/richdata2" ref="A2:BC647">
      <sortCondition ref="BC1:BC651"/>
    </sortState>
  </autoFilter>
  <sortState xmlns:xlrd2="http://schemas.microsoft.com/office/spreadsheetml/2017/richdata2" ref="B615:AK651">
    <sortCondition ref="B615:B651"/>
  </sortState>
  <hyperlinks>
    <hyperlink ref="G217" r:id="rId1" xr:uid="{6D85E6C2-483E-42BD-B59C-52C6CF8E9ED7}"/>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491C0-30C1-49E8-A184-CEF0FFA71537}">
  <sheetPr>
    <tabColor theme="9" tint="0.59999389629810485"/>
  </sheetPr>
  <dimension ref="A1:AI1001"/>
  <sheetViews>
    <sheetView workbookViewId="0">
      <pane ySplit="1" topLeftCell="A246" activePane="bottomLeft" state="frozen"/>
      <selection pane="bottomLeft" activeCell="P246" sqref="P246"/>
    </sheetView>
  </sheetViews>
  <sheetFormatPr defaultColWidth="8.88671875" defaultRowHeight="14.4" x14ac:dyDescent="0.3"/>
  <cols>
    <col min="1" max="1" width="17" style="8" customWidth="1"/>
    <col min="2" max="2" width="16.88671875" style="8" hidden="1" customWidth="1"/>
    <col min="3" max="3" width="8.88671875" style="8" hidden="1" customWidth="1"/>
    <col min="4" max="7" width="8.88671875" style="8" customWidth="1"/>
    <col min="8" max="9" width="9" style="8" hidden="1" customWidth="1"/>
    <col min="10" max="12" width="8.88671875" style="8" hidden="1" customWidth="1"/>
    <col min="13" max="13" width="8.88671875" style="8" customWidth="1"/>
    <col min="14" max="14" width="8.88671875" style="8" hidden="1" customWidth="1"/>
    <col min="15" max="15" width="8.88671875" style="8" customWidth="1"/>
    <col min="16" max="16" width="59.6640625" style="8" customWidth="1"/>
    <col min="17" max="17" width="59.6640625" style="8" hidden="1" customWidth="1"/>
    <col min="18" max="18" width="19.5546875" style="8" customWidth="1"/>
    <col min="19" max="19" width="19.5546875" style="8" hidden="1" customWidth="1"/>
    <col min="20" max="20" width="30" style="8" customWidth="1"/>
    <col min="21" max="21" width="30" style="8" hidden="1" customWidth="1"/>
    <col min="22" max="25" width="8.88671875" style="8" hidden="1" customWidth="1"/>
    <col min="26" max="27" width="8.88671875" style="33" hidden="1" customWidth="1"/>
    <col min="28" max="29" width="8.88671875" style="8" hidden="1" customWidth="1"/>
    <col min="30" max="30" width="8.88671875" style="33" hidden="1" customWidth="1"/>
    <col min="31" max="16384" width="8.88671875" style="8"/>
  </cols>
  <sheetData>
    <row r="1" spans="1:35" s="64" customFormat="1" x14ac:dyDescent="0.3">
      <c r="A1" s="62" t="s">
        <v>267</v>
      </c>
      <c r="B1" s="62" t="s">
        <v>7711</v>
      </c>
      <c r="C1" s="64" t="s">
        <v>2075</v>
      </c>
      <c r="D1" s="64" t="s">
        <v>7712</v>
      </c>
      <c r="E1" s="64" t="s">
        <v>7713</v>
      </c>
      <c r="F1" s="64" t="s">
        <v>7714</v>
      </c>
      <c r="G1" s="64" t="s">
        <v>7715</v>
      </c>
      <c r="H1" s="64" t="s">
        <v>2076</v>
      </c>
      <c r="I1" s="65"/>
      <c r="J1" s="64" t="s">
        <v>2077</v>
      </c>
      <c r="K1" s="65"/>
      <c r="L1" s="64" t="s">
        <v>2080</v>
      </c>
      <c r="M1" s="64" t="s">
        <v>281</v>
      </c>
      <c r="N1" s="65"/>
      <c r="O1" s="64" t="s">
        <v>282</v>
      </c>
      <c r="P1" s="64" t="s">
        <v>7716</v>
      </c>
      <c r="Q1" s="65" t="s">
        <v>7716</v>
      </c>
      <c r="R1" s="64" t="s">
        <v>7717</v>
      </c>
      <c r="S1" s="65" t="s">
        <v>7717</v>
      </c>
      <c r="T1" s="64" t="s">
        <v>309</v>
      </c>
      <c r="U1" s="65" t="s">
        <v>309</v>
      </c>
      <c r="V1" s="64" t="s">
        <v>2101</v>
      </c>
      <c r="W1" s="64" t="s">
        <v>2102</v>
      </c>
      <c r="X1" s="64" t="s">
        <v>313</v>
      </c>
      <c r="Y1" s="64" t="s">
        <v>314</v>
      </c>
      <c r="Z1" s="36" t="s">
        <v>2103</v>
      </c>
      <c r="AA1" s="36" t="s">
        <v>2104</v>
      </c>
      <c r="AB1" s="64" t="s">
        <v>312</v>
      </c>
      <c r="AC1" s="64" t="s">
        <v>2105</v>
      </c>
      <c r="AD1" s="36" t="s">
        <v>7718</v>
      </c>
    </row>
    <row r="2" spans="1:35" x14ac:dyDescent="0.3">
      <c r="A2" s="146" t="str">
        <f>IF($AA2="Yes",INDEX(Applications_2021!$A$2:$A$651,MATCH($W2,Applications_2021!$AO$2:$AO$651,0)),"NO TRANSCRIPT")</f>
        <v>0510-COL-ZE-0211</v>
      </c>
      <c r="B2" s="48" t="str">
        <f>IF($AA2="Yes",INDEX(Applications_2021!$AT$2:$AT$651,MATCH($W2,Applications_2021!$AO$2:$AO$651,0))&amp;"-"&amp;UPPER(LEFT($J2,3))&amp;"-"&amp;UPPER(LEFT($H2,2))&amp;"-"&amp;$AB2,"")</f>
        <v>0510-COL-ZE-0211</v>
      </c>
      <c r="C2" s="8">
        <v>211</v>
      </c>
      <c r="D2" s="73" t="s">
        <v>6356</v>
      </c>
      <c r="E2" s="73" t="s">
        <v>7719</v>
      </c>
      <c r="F2" s="74" t="s">
        <v>6358</v>
      </c>
      <c r="G2" s="73" t="s">
        <v>795</v>
      </c>
      <c r="H2" s="73" t="s">
        <v>6354</v>
      </c>
      <c r="I2" s="75" t="s">
        <v>7720</v>
      </c>
      <c r="J2" s="73" t="s">
        <v>708</v>
      </c>
      <c r="K2" s="73" t="s">
        <v>708</v>
      </c>
      <c r="L2" s="74" t="s">
        <v>6355</v>
      </c>
      <c r="M2" s="73" t="s">
        <v>168</v>
      </c>
      <c r="N2" s="73"/>
      <c r="O2" s="73" t="s">
        <v>7721</v>
      </c>
      <c r="P2" s="74" t="s">
        <v>7722</v>
      </c>
      <c r="Q2" s="74" t="str">
        <f>TRIM($P2)</f>
        <v>53ae99b0d15045bb8685c4b70b8b22d8.png</v>
      </c>
      <c r="R2" s="74" t="s">
        <v>336</v>
      </c>
      <c r="S2" s="74" t="str">
        <f>TRIM($R2)</f>
        <v/>
      </c>
      <c r="T2" s="73" t="s">
        <v>336</v>
      </c>
      <c r="U2" s="73" t="str">
        <f>TRIM($T2)</f>
        <v/>
      </c>
      <c r="V2" s="146" t="str">
        <f t="shared" ref="V2:V65" si="0">TRIM($H2)&amp;"|"&amp;TRIM($J2)&amp;"|"&amp;TRIM($L2)&amp;"|"&amp;LEFT($M2,1)</f>
        <v>Ze Mylan|Coleman|zcole08@icloud.com|9</v>
      </c>
      <c r="W2" s="48" t="str">
        <f t="shared" ref="W2:W65" si="1">TRIM($H2)&amp;"|"&amp;TRIM($J2)&amp;"|"&amp;LEFT($M2,1)</f>
        <v>Ze Mylan|Coleman|9</v>
      </c>
      <c r="X2" s="48" t="str">
        <f>INDEX(Applications_2021!$AN$2:$AN$651,MATCH($V2,Applications_2021!$AN$2:$AN$651,0))</f>
        <v>Ze Mylan|Coleman|zcole08@icloud.com|9</v>
      </c>
      <c r="Y2" s="48" t="str">
        <f>INDEX(Applications_2021!$AO$2:$AO$651,MATCH($W2,Applications_2021!$AO$2:$AO$651,0))</f>
        <v>Ze Mylan|Coleman|9</v>
      </c>
      <c r="Z2" s="68" t="str">
        <f t="shared" ref="Z2:Z65" si="2">IF($V2=$X2,"Yes","No")</f>
        <v>Yes</v>
      </c>
      <c r="AA2" s="68" t="str">
        <f t="shared" ref="AA2:AA65" si="3">IF($W2=$Y2,"Yes","No")</f>
        <v>Yes</v>
      </c>
      <c r="AB2" s="48" t="str">
        <f>"0"&amp;TEXT($C2,0)</f>
        <v>0211</v>
      </c>
      <c r="AC2" s="48" t="str">
        <f>IF($AA2="Yes",$AB2,"####")</f>
        <v>0211</v>
      </c>
      <c r="AD2" s="68" t="str">
        <f t="shared" ref="AD2:AD65" si="4">IF($AB2=$AC2,"Yes","No")</f>
        <v>Yes</v>
      </c>
      <c r="AE2" s="64"/>
      <c r="AF2" s="64"/>
      <c r="AG2" s="64"/>
      <c r="AH2" s="64"/>
      <c r="AI2" s="64"/>
    </row>
    <row r="3" spans="1:35" x14ac:dyDescent="0.3">
      <c r="A3" s="48" t="str">
        <f>IF($AA3="Yes",INDEX(Applications_2021!$A$2:$A$651,MATCH($W3,Applications_2021!$AO$2:$AO$651,0)),"NO TRANSCRIPT")</f>
        <v>0617-BUR-ZA-0294</v>
      </c>
      <c r="B3" s="48" t="str">
        <f>IF($AA3="Yes",INDEX(Applications_2021!$AT$2:$AT$651,MATCH($W3,Applications_2021!$AO$2:$AO$651,0))&amp;"-"&amp;UPPER(LEFT($J3,3))&amp;"-"&amp;UPPER(LEFT($H3,2))&amp;"-"&amp;$AB3,"")</f>
        <v>0617-BUR-ZA-0294</v>
      </c>
      <c r="C3" s="8">
        <v>294</v>
      </c>
      <c r="D3" s="73" t="s">
        <v>1190</v>
      </c>
      <c r="E3" s="73" t="s">
        <v>7206</v>
      </c>
      <c r="F3" s="74" t="s">
        <v>7207</v>
      </c>
      <c r="G3" s="73" t="s">
        <v>795</v>
      </c>
      <c r="H3" s="73" t="s">
        <v>7203</v>
      </c>
      <c r="I3" s="76"/>
      <c r="J3" s="73" t="s">
        <v>7204</v>
      </c>
      <c r="K3" s="76"/>
      <c r="L3" s="74" t="s">
        <v>7205</v>
      </c>
      <c r="M3" s="73" t="s">
        <v>168</v>
      </c>
      <c r="N3" s="73"/>
      <c r="O3" s="73" t="s">
        <v>978</v>
      </c>
      <c r="P3" s="74" t="s">
        <v>7723</v>
      </c>
      <c r="Q3" s="74" t="str">
        <f t="shared" ref="Q3:Q66" si="5">TRIM($P3)</f>
        <v>zariahs_grades_.pdf</v>
      </c>
      <c r="R3" s="74" t="s">
        <v>336</v>
      </c>
      <c r="S3" s="74" t="str">
        <f t="shared" ref="S3:S66" si="6">TRIM($R3)</f>
        <v/>
      </c>
      <c r="T3" s="73" t="s">
        <v>336</v>
      </c>
      <c r="U3" s="73" t="str">
        <f t="shared" ref="U3:U66" si="7">TRIM($T3)</f>
        <v/>
      </c>
      <c r="V3" s="48" t="str">
        <f t="shared" si="0"/>
        <v>Zariah|Burl|zariahburl06@gmail.com|9</v>
      </c>
      <c r="W3" s="48" t="str">
        <f t="shared" si="1"/>
        <v>Zariah|Burl|9</v>
      </c>
      <c r="X3" s="48" t="str">
        <f>INDEX(Applications_2021!$AN$2:$AN$651,MATCH($V3,Applications_2021!$AN$2:$AN$651,0))</f>
        <v>Zariah|Burl|zariahburl06@gmail.com|9</v>
      </c>
      <c r="Y3" s="48" t="str">
        <f>INDEX(Applications_2021!$AO$2:$AO$651,MATCH($W3,Applications_2021!$AO$2:$AO$651,0))</f>
        <v>Zariah|Burl|9</v>
      </c>
      <c r="Z3" s="68" t="str">
        <f t="shared" si="2"/>
        <v>Yes</v>
      </c>
      <c r="AA3" s="68" t="str">
        <f t="shared" si="3"/>
        <v>Yes</v>
      </c>
      <c r="AB3" s="48" t="str">
        <f>"0"&amp;TEXT($C3,0)</f>
        <v>0294</v>
      </c>
      <c r="AC3" s="48" t="str">
        <f>IF(AND($AA3="Yes",""&lt;&gt;VLOOKUP($B3,$B$2:$AB$324,12,FALSE)),$AB3,"####")</f>
        <v>0294</v>
      </c>
      <c r="AD3" s="68" t="str">
        <f t="shared" si="4"/>
        <v>Yes</v>
      </c>
      <c r="AE3" s="64"/>
      <c r="AI3" s="64"/>
    </row>
    <row r="4" spans="1:35" x14ac:dyDescent="0.3">
      <c r="A4" s="48" t="str">
        <f>IF($AA4="Yes",INDEX(Applications_2021!$A$2:$A$651,MATCH($W4,Applications_2021!$AO$2:$AO$651,0)),"NO TRANSCRIPT")</f>
        <v>0324-CLA-ZA-0022</v>
      </c>
      <c r="B4" s="48" t="str">
        <f>IF($AA4="Yes",INDEX(Applications_2021!$AT$2:$AT$651,MATCH($W4,Applications_2021!$AO$2:$AO$651,0))&amp;"-"&amp;UPPER(LEFT($J4,3))&amp;"-"&amp;UPPER(LEFT($H4,2))&amp;"-"&amp;$AB4,"")</f>
        <v>0324-CLA-ZA-0022</v>
      </c>
      <c r="C4" s="8">
        <v>22</v>
      </c>
      <c r="D4" s="73" t="s">
        <v>7724</v>
      </c>
      <c r="E4" s="73" t="s">
        <v>1127</v>
      </c>
      <c r="F4" s="74" t="s">
        <v>7725</v>
      </c>
      <c r="G4" s="73" t="s">
        <v>795</v>
      </c>
      <c r="H4" s="73" t="s">
        <v>4874</v>
      </c>
      <c r="I4" s="73"/>
      <c r="J4" s="73" t="s">
        <v>4875</v>
      </c>
      <c r="K4" s="73"/>
      <c r="L4" s="80" t="s">
        <v>7726</v>
      </c>
      <c r="M4" s="73" t="s">
        <v>168</v>
      </c>
      <c r="N4" s="73"/>
      <c r="O4" s="73" t="s">
        <v>4876</v>
      </c>
      <c r="P4" s="74" t="s">
        <v>7727</v>
      </c>
      <c r="Q4" s="74" t="str">
        <f t="shared" si="5"/>
        <v>80108411acd84b75b6a3f642340f9fbc.png</v>
      </c>
      <c r="R4" s="74" t="s">
        <v>336</v>
      </c>
      <c r="S4" s="74" t="str">
        <f t="shared" si="6"/>
        <v/>
      </c>
      <c r="T4" s="73" t="s">
        <v>336</v>
      </c>
      <c r="U4" s="73" t="str">
        <f t="shared" si="7"/>
        <v/>
      </c>
      <c r="V4" s="48" t="str">
        <f t="shared" si="0"/>
        <v>Zakira|Clayton|zakiraclayton9@gmail.com|9</v>
      </c>
      <c r="W4" s="48" t="str">
        <f t="shared" si="1"/>
        <v>Zakira|Clayton|9</v>
      </c>
      <c r="X4" s="48" t="e">
        <f>INDEX(Applications_2021!$AN$2:$AN$651,MATCH($V4,Applications_2021!$AN$2:$AN$651,0))</f>
        <v>#N/A</v>
      </c>
      <c r="Y4" s="48" t="str">
        <f>INDEX(Applications_2021!$AO$2:$AO$651,MATCH($W4,Applications_2021!$AO$2:$AO$651,0))</f>
        <v>Zakira|Clayton|9</v>
      </c>
      <c r="Z4" s="68" t="e">
        <f t="shared" si="2"/>
        <v>#N/A</v>
      </c>
      <c r="AA4" s="68" t="str">
        <f t="shared" si="3"/>
        <v>Yes</v>
      </c>
      <c r="AB4" s="48" t="str">
        <f>"00"&amp;TEXT($C4,0)</f>
        <v>0022</v>
      </c>
      <c r="AC4" s="48" t="str">
        <f>IF($AA4="Yes",$AB4,"####")</f>
        <v>0022</v>
      </c>
      <c r="AD4" s="68" t="str">
        <f t="shared" si="4"/>
        <v>Yes</v>
      </c>
      <c r="AE4" s="64"/>
    </row>
    <row r="5" spans="1:35" x14ac:dyDescent="0.3">
      <c r="A5" s="48" t="str">
        <f>IF($AA5="Yes",INDEX(Applications_2021!$A$2:$A$651,MATCH($W5,Applications_2021!$AO$2:$AO$651,0)),"NO TRANSCRIPT")</f>
        <v>0279-JON-MO-0239</v>
      </c>
      <c r="B5" s="48" t="str">
        <f>IF($AA5="Yes",INDEX(Applications_2021!$AT$2:$AT$651,MATCH($W5,Applications_2021!$AO$2:$AO$651,0))&amp;"-"&amp;UPPER(LEFT($J5,3))&amp;"-"&amp;UPPER(LEFT($H5,2))&amp;"-"&amp;$AB5,"")</f>
        <v>0279-JON-MO-0239</v>
      </c>
      <c r="C5" s="8">
        <v>239</v>
      </c>
      <c r="D5" s="73" t="s">
        <v>4532</v>
      </c>
      <c r="E5" s="73" t="s">
        <v>1365</v>
      </c>
      <c r="F5" s="74" t="s">
        <v>4530</v>
      </c>
      <c r="G5" s="73" t="s">
        <v>795</v>
      </c>
      <c r="H5" s="73" t="s">
        <v>503</v>
      </c>
      <c r="I5" s="73"/>
      <c r="J5" s="73" t="s">
        <v>218</v>
      </c>
      <c r="K5" s="73"/>
      <c r="L5" s="74" t="s">
        <v>4530</v>
      </c>
      <c r="M5" s="73" t="s">
        <v>166</v>
      </c>
      <c r="N5" s="73"/>
      <c r="O5" s="73" t="s">
        <v>4531</v>
      </c>
      <c r="P5" s="74" t="s">
        <v>7728</v>
      </c>
      <c r="Q5" s="74" t="str">
        <f t="shared" si="5"/>
        <v>6cbf31c64fe344d0a6e52672997b113e.jpeg.jpg</v>
      </c>
      <c r="R5" s="74" t="s">
        <v>336</v>
      </c>
      <c r="S5" s="74" t="str">
        <f t="shared" si="6"/>
        <v/>
      </c>
      <c r="T5" s="73" t="s">
        <v>336</v>
      </c>
      <c r="U5" s="73" t="str">
        <f t="shared" si="7"/>
        <v/>
      </c>
      <c r="V5" s="48" t="str">
        <f t="shared" si="0"/>
        <v>Morgan|Jones|youngty88@gmail.com|7</v>
      </c>
      <c r="W5" s="48" t="str">
        <f t="shared" si="1"/>
        <v>Morgan|Jones|7</v>
      </c>
      <c r="X5" s="48" t="str">
        <f>INDEX(Applications_2021!$AN$2:$AN$651,MATCH($V5,Applications_2021!$AN$2:$AN$651,0))</f>
        <v>Morgan|Jones|youngty88@gmail.com|7</v>
      </c>
      <c r="Y5" s="48" t="str">
        <f>INDEX(Applications_2021!$AO$2:$AO$651,MATCH($W5,Applications_2021!$AO$2:$AO$651,0))</f>
        <v>Morgan|Jones|7</v>
      </c>
      <c r="Z5" s="68" t="str">
        <f t="shared" si="2"/>
        <v>Yes</v>
      </c>
      <c r="AA5" s="68" t="str">
        <f t="shared" si="3"/>
        <v>Yes</v>
      </c>
      <c r="AB5" s="48" t="str">
        <f t="shared" ref="AB5:AB13" si="8">"0"&amp;TEXT($C5,0)</f>
        <v>0239</v>
      </c>
      <c r="AC5" s="48" t="str">
        <f>IF($AA5="Yes",$AB5,"####")</f>
        <v>0239</v>
      </c>
      <c r="AD5" s="68" t="str">
        <f t="shared" si="4"/>
        <v>Yes</v>
      </c>
      <c r="AE5" s="64"/>
    </row>
    <row r="6" spans="1:35" x14ac:dyDescent="0.3">
      <c r="A6" s="48" t="str">
        <f>IF($AA6="Yes",INDEX(Applications_2021!$A$2:$A$651,MATCH($W6,Applications_2021!$AO$2:$AO$651,0)),"NO TRANSCRIPT")</f>
        <v>0457-CUR-YI-0162</v>
      </c>
      <c r="B6" s="48" t="str">
        <f>IF($AA6="Yes",INDEX(Applications_2021!$AT$2:$AT$651,MATCH($W6,Applications_2021!$AO$2:$AO$651,0))&amp;"-"&amp;UPPER(LEFT($J6,3))&amp;"-"&amp;UPPER(LEFT($H6,2))&amp;"-"&amp;$AB6,"")</f>
        <v>0457-CUR-YI-0162</v>
      </c>
      <c r="C6" s="8">
        <v>162</v>
      </c>
      <c r="D6" s="73" t="s">
        <v>7729</v>
      </c>
      <c r="E6" s="73" t="s">
        <v>7730</v>
      </c>
      <c r="F6" s="74" t="s">
        <v>5932</v>
      </c>
      <c r="G6" s="73" t="s">
        <v>7731</v>
      </c>
      <c r="H6" s="73" t="s">
        <v>5928</v>
      </c>
      <c r="I6" s="73"/>
      <c r="J6" s="73" t="s">
        <v>4496</v>
      </c>
      <c r="K6" s="73"/>
      <c r="L6" s="74" t="s">
        <v>5929</v>
      </c>
      <c r="M6" s="73" t="s">
        <v>168</v>
      </c>
      <c r="N6" s="73"/>
      <c r="O6" s="73" t="s">
        <v>5836</v>
      </c>
      <c r="P6" s="74" t="s">
        <v>7732</v>
      </c>
      <c r="Q6" s="74" t="str">
        <f t="shared" si="5"/>
        <v>y._curtis.pdf</v>
      </c>
      <c r="R6" s="74" t="s">
        <v>336</v>
      </c>
      <c r="S6" s="74" t="str">
        <f t="shared" si="6"/>
        <v/>
      </c>
      <c r="T6" s="73" t="s">
        <v>336</v>
      </c>
      <c r="U6" s="73" t="str">
        <f t="shared" si="7"/>
        <v/>
      </c>
      <c r="V6" s="48" t="str">
        <f t="shared" si="0"/>
        <v>Yishunti|Curtis|yishunticurtis@gmail.com|9</v>
      </c>
      <c r="W6" s="48" t="str">
        <f t="shared" si="1"/>
        <v>Yishunti|Curtis|9</v>
      </c>
      <c r="X6" s="48" t="str">
        <f>INDEX(Applications_2021!$AN$2:$AN$651,MATCH($V6,Applications_2021!$AN$2:$AN$651,0))</f>
        <v>Yishunti|Curtis|yishunticurtis@gmail.com|9</v>
      </c>
      <c r="Y6" s="48" t="str">
        <f>INDEX(Applications_2021!$AO$2:$AO$651,MATCH($W6,Applications_2021!$AO$2:$AO$651,0))</f>
        <v>Yishunti|Curtis|9</v>
      </c>
      <c r="Z6" s="68" t="str">
        <f t="shared" si="2"/>
        <v>Yes</v>
      </c>
      <c r="AA6" s="68" t="str">
        <f t="shared" si="3"/>
        <v>Yes</v>
      </c>
      <c r="AB6" s="48" t="str">
        <f t="shared" si="8"/>
        <v>0162</v>
      </c>
      <c r="AC6" s="48" t="str">
        <f>IF($AA6="Yes",$AB6,"####")</f>
        <v>0162</v>
      </c>
      <c r="AD6" s="68" t="str">
        <f t="shared" si="4"/>
        <v>Yes</v>
      </c>
      <c r="AE6" s="64"/>
    </row>
    <row r="7" spans="1:35" x14ac:dyDescent="0.3">
      <c r="A7" s="48" t="str">
        <f>IF($AA7="Yes",INDEX(Applications_2021!$A$2:$A$651,MATCH($W7,Applications_2021!$AO$2:$AO$651,0)),"NO TRANSCRIPT")</f>
        <v>0050-WIL-MA-0138</v>
      </c>
      <c r="B7" s="48" t="str">
        <f>IF($AA7="Yes",INDEX(Applications_2021!$AT$2:$AT$651,MATCH($W7,Applications_2021!$AO$2:$AO$651,0))&amp;"-"&amp;UPPER(LEFT($J7,3))&amp;"-"&amp;UPPER(LEFT($H7,2))&amp;"-"&amp;$AB7,"")</f>
        <v>0050-WIL-MA-0138</v>
      </c>
      <c r="C7" s="8">
        <v>138</v>
      </c>
      <c r="D7" s="73" t="s">
        <v>7733</v>
      </c>
      <c r="E7" s="73" t="s">
        <v>7734</v>
      </c>
      <c r="F7" s="74" t="s">
        <v>2593</v>
      </c>
      <c r="G7" s="73" t="s">
        <v>795</v>
      </c>
      <c r="H7" s="73" t="s">
        <v>2588</v>
      </c>
      <c r="I7" s="73"/>
      <c r="J7" s="73" t="s">
        <v>2592</v>
      </c>
      <c r="K7" s="73"/>
      <c r="L7" s="74" t="s">
        <v>2589</v>
      </c>
      <c r="M7" s="73" t="s">
        <v>167</v>
      </c>
      <c r="N7" s="73"/>
      <c r="O7" s="73" t="s">
        <v>2590</v>
      </c>
      <c r="P7" s="74" t="s">
        <v>7735</v>
      </c>
      <c r="Q7" s="74" t="str">
        <f t="shared" si="5"/>
        <v>17a496781c9c43a797738d4ed163f515.jpeg.jpg</v>
      </c>
      <c r="R7" s="74" t="s">
        <v>336</v>
      </c>
      <c r="S7" s="74" t="str">
        <f t="shared" si="6"/>
        <v/>
      </c>
      <c r="T7" s="73" t="s">
        <v>336</v>
      </c>
      <c r="U7" s="73" t="str">
        <f t="shared" si="7"/>
        <v/>
      </c>
      <c r="V7" s="48" t="str">
        <f t="shared" si="0"/>
        <v>Mallory|Willis|willis_mallory@yahoo.com|8</v>
      </c>
      <c r="W7" s="48" t="str">
        <f t="shared" si="1"/>
        <v>Mallory|Willis|8</v>
      </c>
      <c r="X7" s="48" t="str">
        <f>INDEX(Applications_2021!$AN$2:$AN$651,MATCH($V7,Applications_2021!$AN$2:$AN$651,0))</f>
        <v>Mallory|Willis|willis_mallory@yahoo.com|8</v>
      </c>
      <c r="Y7" s="48" t="str">
        <f>INDEX(Applications_2021!$AO$2:$AO$651,MATCH($W7,Applications_2021!$AO$2:$AO$651,0))</f>
        <v>Mallory|Willis|8</v>
      </c>
      <c r="Z7" s="68" t="str">
        <f t="shared" si="2"/>
        <v>Yes</v>
      </c>
      <c r="AA7" s="68" t="str">
        <f t="shared" si="3"/>
        <v>Yes</v>
      </c>
      <c r="AB7" s="48" t="str">
        <f t="shared" si="8"/>
        <v>0138</v>
      </c>
      <c r="AC7" s="48" t="str">
        <f>IF($AA7="Yes",$AB7,"####")</f>
        <v>0138</v>
      </c>
      <c r="AD7" s="68" t="str">
        <f t="shared" si="4"/>
        <v>Yes</v>
      </c>
      <c r="AE7" s="64"/>
    </row>
    <row r="8" spans="1:35" x14ac:dyDescent="0.3">
      <c r="A8" s="48" t="str">
        <f>IF($AA8="Yes",INDEX(Applications_2021!$A$2:$A$651,MATCH($W8,Applications_2021!$AO$2:$AO$651,0)),"NO TRANSCRIPT")</f>
        <v>0425-WHI-HA-0193</v>
      </c>
      <c r="B8" s="48" t="str">
        <f>IF($AA8="Yes",INDEX(Applications_2021!$AT$2:$AT$651,MATCH($W8,Applications_2021!$AO$2:$AO$651,0))&amp;"-"&amp;UPPER(LEFT($J8,3))&amp;"-"&amp;UPPER(LEFT($H8,2))&amp;"-"&amp;$AB8,"")</f>
        <v>0425-WHI-HA-0193</v>
      </c>
      <c r="C8" s="8">
        <v>193</v>
      </c>
      <c r="D8" s="73" t="s">
        <v>3911</v>
      </c>
      <c r="E8" s="73" t="s">
        <v>2783</v>
      </c>
      <c r="F8" s="74" t="s">
        <v>5689</v>
      </c>
      <c r="G8" s="73" t="s">
        <v>795</v>
      </c>
      <c r="H8" s="73" t="s">
        <v>5687</v>
      </c>
      <c r="I8" s="73"/>
      <c r="J8" s="73" t="s">
        <v>2783</v>
      </c>
      <c r="K8" s="73"/>
      <c r="L8" s="80" t="s">
        <v>5689</v>
      </c>
      <c r="M8" s="73" t="s">
        <v>166</v>
      </c>
      <c r="N8" s="73"/>
      <c r="O8" s="73" t="s">
        <v>1064</v>
      </c>
      <c r="P8" s="74" t="s">
        <v>7736</v>
      </c>
      <c r="Q8" s="74" t="str">
        <f t="shared" si="5"/>
        <v>hannah_white_report_card.pdf</v>
      </c>
      <c r="R8" s="74" t="s">
        <v>336</v>
      </c>
      <c r="S8" s="74" t="str">
        <f t="shared" si="6"/>
        <v/>
      </c>
      <c r="T8" s="73" t="s">
        <v>336</v>
      </c>
      <c r="U8" s="73" t="str">
        <f t="shared" si="7"/>
        <v/>
      </c>
      <c r="V8" s="48" t="str">
        <f t="shared" si="0"/>
        <v>Hannah|White|whitetvh2003@gmail.com|7</v>
      </c>
      <c r="W8" s="48" t="str">
        <f t="shared" si="1"/>
        <v>Hannah|White|7</v>
      </c>
      <c r="X8" s="48" t="e">
        <f>INDEX(Applications_2021!$AN$2:$AN$651,MATCH($V8,Applications_2021!$AN$2:$AN$651,0))</f>
        <v>#N/A</v>
      </c>
      <c r="Y8" s="48" t="str">
        <f>INDEX(Applications_2021!$AO$2:$AO$651,MATCH($W8,Applications_2021!$AO$2:$AO$651,0))</f>
        <v>Hannah|White|7</v>
      </c>
      <c r="Z8" s="68" t="e">
        <f t="shared" si="2"/>
        <v>#N/A</v>
      </c>
      <c r="AA8" s="68" t="str">
        <f t="shared" si="3"/>
        <v>Yes</v>
      </c>
      <c r="AB8" s="48" t="str">
        <f t="shared" si="8"/>
        <v>0193</v>
      </c>
      <c r="AC8" s="48" t="str">
        <f>IF($AA8="Yes",$AB8,"####")</f>
        <v>0193</v>
      </c>
      <c r="AD8" s="68" t="str">
        <f t="shared" si="4"/>
        <v>Yes</v>
      </c>
      <c r="AE8" s="64"/>
    </row>
    <row r="9" spans="1:35" x14ac:dyDescent="0.3">
      <c r="A9" s="48" t="str">
        <f>IF($AA9="Yes",INDEX(Applications_2021!$A$2:$A$651,MATCH($W9,Applications_2021!$AO$2:$AO$651,0)),"NO TRANSCRIPT")</f>
        <v>0206-STE-VO-0332</v>
      </c>
      <c r="B9" s="48" t="str">
        <f>IF($AA9="Yes",INDEX(Applications_2021!$AT$2:$AT$651,MATCH($W9,Applications_2021!$AO$2:$AO$651,0))&amp;"-"&amp;UPPER(LEFT($J9,3))&amp;"-"&amp;UPPER(LEFT($H9,2))&amp;"-"&amp;$AB9,"")</f>
        <v>0206-STE-VO-0332</v>
      </c>
      <c r="C9" s="8">
        <v>332</v>
      </c>
      <c r="D9" s="73" t="s">
        <v>1540</v>
      </c>
      <c r="E9" s="73" t="s">
        <v>7737</v>
      </c>
      <c r="F9" s="74" t="s">
        <v>1541</v>
      </c>
      <c r="G9" s="73" t="s">
        <v>795</v>
      </c>
      <c r="H9" s="73" t="s">
        <v>1535</v>
      </c>
      <c r="I9" s="76"/>
      <c r="J9" s="73" t="s">
        <v>1536</v>
      </c>
      <c r="K9" s="76"/>
      <c r="L9" s="74" t="s">
        <v>3940</v>
      </c>
      <c r="M9" s="73" t="s">
        <v>167</v>
      </c>
      <c r="N9" s="73"/>
      <c r="O9" s="73" t="s">
        <v>3941</v>
      </c>
      <c r="P9" s="74" t="s">
        <v>7738</v>
      </c>
      <c r="Q9" s="74" t="str">
        <f t="shared" si="5"/>
        <v>stewart_vontrell_1283052_2.pdf</v>
      </c>
      <c r="R9" s="74" t="s">
        <v>336</v>
      </c>
      <c r="S9" s="74" t="str">
        <f t="shared" si="6"/>
        <v/>
      </c>
      <c r="T9" s="73" t="s">
        <v>336</v>
      </c>
      <c r="U9" s="73" t="str">
        <f t="shared" si="7"/>
        <v/>
      </c>
      <c r="V9" s="48" t="str">
        <f t="shared" si="0"/>
        <v>Vontrell|Stewart|vtrellstewart@gmail.com|8</v>
      </c>
      <c r="W9" s="48" t="str">
        <f t="shared" si="1"/>
        <v>Vontrell|Stewart|8</v>
      </c>
      <c r="X9" s="48" t="str">
        <f>INDEX(Applications_2021!$AN$2:$AN$651,MATCH($V9,Applications_2021!$AN$2:$AN$651,0))</f>
        <v>Vontrell|Stewart|vtrellstewart@gmail.com|8</v>
      </c>
      <c r="Y9" s="48" t="str">
        <f>INDEX(Applications_2021!$AO$2:$AO$651,MATCH($W9,Applications_2021!$AO$2:$AO$651,0))</f>
        <v>Vontrell|Stewart|8</v>
      </c>
      <c r="Z9" s="68" t="str">
        <f t="shared" si="2"/>
        <v>Yes</v>
      </c>
      <c r="AA9" s="68" t="str">
        <f t="shared" si="3"/>
        <v>Yes</v>
      </c>
      <c r="AB9" s="48" t="str">
        <f t="shared" si="8"/>
        <v>0332</v>
      </c>
      <c r="AC9" s="48" t="str">
        <f>IF(AND($AA9="Yes",""&lt;&gt;VLOOKUP($B9,$B$2:$AB$324,12,FALSE)),$AB9,"####")</f>
        <v>0332</v>
      </c>
      <c r="AD9" s="68" t="str">
        <f t="shared" si="4"/>
        <v>Yes</v>
      </c>
      <c r="AE9" s="64"/>
    </row>
    <row r="10" spans="1:35" x14ac:dyDescent="0.3">
      <c r="A10" s="48" t="str">
        <f>IF($AA10="Yes",INDEX(Applications_2021!$A$2:$A$651,MATCH($W10,Applications_2021!$AO$2:$AO$651,0)),"NO TRANSCRIPT")</f>
        <v>0401-BRY-CL-0260</v>
      </c>
      <c r="B10" s="48" t="str">
        <f>IF($AA10="Yes",INDEX(Applications_2021!$AT$2:$AT$651,MATCH($W10,Applications_2021!$AO$2:$AO$651,0))&amp;"-"&amp;UPPER(LEFT($J10,3))&amp;"-"&amp;UPPER(LEFT($H10,2))&amp;"-"&amp;$AB10,"")</f>
        <v>0401-BRY-CL-0260</v>
      </c>
      <c r="C10" s="8">
        <v>260</v>
      </c>
      <c r="D10" s="73" t="s">
        <v>5506</v>
      </c>
      <c r="E10" s="73" t="s">
        <v>879</v>
      </c>
      <c r="F10" s="74" t="s">
        <v>5511</v>
      </c>
      <c r="G10" s="73" t="s">
        <v>795</v>
      </c>
      <c r="H10" s="73" t="s">
        <v>2438</v>
      </c>
      <c r="I10" s="76"/>
      <c r="J10" s="73" t="s">
        <v>2983</v>
      </c>
      <c r="K10" s="76"/>
      <c r="L10" s="74" t="s">
        <v>5504</v>
      </c>
      <c r="M10" s="73" t="s">
        <v>167</v>
      </c>
      <c r="N10" s="73"/>
      <c r="O10" s="73" t="s">
        <v>167</v>
      </c>
      <c r="P10" s="74" t="s">
        <v>7739</v>
      </c>
      <c r="Q10" s="74" t="str">
        <f t="shared" si="5"/>
        <v>brysonclinton_transcript.pdf</v>
      </c>
      <c r="R10" s="74" t="s">
        <v>336</v>
      </c>
      <c r="S10" s="74" t="str">
        <f t="shared" si="6"/>
        <v/>
      </c>
      <c r="T10" s="73" t="s">
        <v>336</v>
      </c>
      <c r="U10" s="73" t="str">
        <f t="shared" si="7"/>
        <v/>
      </c>
      <c r="V10" s="48" t="str">
        <f t="shared" si="0"/>
        <v>Clinton|Bryson|vcarternursing@gmail.com|8</v>
      </c>
      <c r="W10" s="48" t="str">
        <f t="shared" si="1"/>
        <v>Clinton|Bryson|8</v>
      </c>
      <c r="X10" s="48" t="str">
        <f>INDEX(Applications_2021!$AN$2:$AN$651,MATCH($V10,Applications_2021!$AN$2:$AN$651,0))</f>
        <v>Clinton|Bryson|vcarternursing@gmail.com|8</v>
      </c>
      <c r="Y10" s="48" t="str">
        <f>INDEX(Applications_2021!$AO$2:$AO$651,MATCH($W10,Applications_2021!$AO$2:$AO$651,0))</f>
        <v>Clinton|Bryson|8</v>
      </c>
      <c r="Z10" s="68" t="str">
        <f t="shared" si="2"/>
        <v>Yes</v>
      </c>
      <c r="AA10" s="68" t="str">
        <f t="shared" si="3"/>
        <v>Yes</v>
      </c>
      <c r="AB10" s="48" t="str">
        <f t="shared" si="8"/>
        <v>0260</v>
      </c>
      <c r="AC10" s="48" t="str">
        <f>IF(AND($AA10="Yes",""&lt;&gt;VLOOKUP($B10,$B$2:$AB$324,12,FALSE)),$AB10,"####")</f>
        <v>0260</v>
      </c>
      <c r="AD10" s="68" t="str">
        <f t="shared" si="4"/>
        <v>Yes</v>
      </c>
      <c r="AE10" s="64"/>
    </row>
    <row r="11" spans="1:35" x14ac:dyDescent="0.3">
      <c r="A11" s="48" t="str">
        <f>IF($AA11="Yes",INDEX(Applications_2021!$A$2:$A$651,MATCH($W11,Applications_2021!$AO$2:$AO$651,0)),"NO TRANSCRIPT")</f>
        <v>0402-BRY-CA-0251</v>
      </c>
      <c r="B11" s="48" t="str">
        <f>IF($AA11="Yes",INDEX(Applications_2021!$AT$2:$AT$651,MATCH($W11,Applications_2021!$AO$2:$AO$651,0))&amp;"-"&amp;UPPER(LEFT($J11,3))&amp;"-"&amp;UPPER(LEFT($H11,2))&amp;"-"&amp;$AB11,"")</f>
        <v>0402-BRY-CA-0251</v>
      </c>
      <c r="C11" s="8">
        <v>251</v>
      </c>
      <c r="D11" s="73" t="s">
        <v>5506</v>
      </c>
      <c r="E11" s="73" t="s">
        <v>879</v>
      </c>
      <c r="F11" s="74" t="s">
        <v>5511</v>
      </c>
      <c r="G11" s="73" t="s">
        <v>795</v>
      </c>
      <c r="H11" s="73" t="s">
        <v>879</v>
      </c>
      <c r="I11" s="76"/>
      <c r="J11" s="73" t="s">
        <v>2983</v>
      </c>
      <c r="K11" s="76"/>
      <c r="L11" s="74" t="s">
        <v>5511</v>
      </c>
      <c r="M11" s="73" t="s">
        <v>166</v>
      </c>
      <c r="N11" s="73"/>
      <c r="O11" s="73" t="s">
        <v>5310</v>
      </c>
      <c r="P11" s="74" t="s">
        <v>7740</v>
      </c>
      <c r="Q11" s="74" t="str">
        <f t="shared" si="5"/>
        <v>brysoncarter_transcript.pdf</v>
      </c>
      <c r="R11" s="74" t="s">
        <v>336</v>
      </c>
      <c r="S11" s="74" t="str">
        <f t="shared" si="6"/>
        <v/>
      </c>
      <c r="T11" s="73" t="s">
        <v>336</v>
      </c>
      <c r="U11" s="73" t="str">
        <f t="shared" si="7"/>
        <v/>
      </c>
      <c r="V11" s="48" t="str">
        <f t="shared" si="0"/>
        <v>Carter|Bryson|vanessa.carter@tcatmemphis.edu|7</v>
      </c>
      <c r="W11" s="48" t="str">
        <f t="shared" si="1"/>
        <v>Carter|Bryson|7</v>
      </c>
      <c r="X11" s="48" t="str">
        <f>INDEX(Applications_2021!$AN$2:$AN$651,MATCH($V11,Applications_2021!$AN$2:$AN$651,0))</f>
        <v>Carter|Bryson|vanessa.carter@tcatmemphis.edu|7</v>
      </c>
      <c r="Y11" s="48" t="str">
        <f>INDEX(Applications_2021!$AO$2:$AO$651,MATCH($W11,Applications_2021!$AO$2:$AO$651,0))</f>
        <v>Carter|Bryson|7</v>
      </c>
      <c r="Z11" s="68" t="str">
        <f t="shared" si="2"/>
        <v>Yes</v>
      </c>
      <c r="AA11" s="68" t="str">
        <f t="shared" si="3"/>
        <v>Yes</v>
      </c>
      <c r="AB11" s="48" t="str">
        <f t="shared" si="8"/>
        <v>0251</v>
      </c>
      <c r="AC11" s="48" t="str">
        <f>IF(AND($AA11="Yes",""&lt;&gt;VLOOKUP($B11,$B$2:$AB$324,12,FALSE)),$AB11,"####")</f>
        <v>0251</v>
      </c>
      <c r="AD11" s="68" t="str">
        <f t="shared" si="4"/>
        <v>Yes</v>
      </c>
      <c r="AE11" s="64"/>
    </row>
    <row r="12" spans="1:35" x14ac:dyDescent="0.3">
      <c r="A12" s="48" t="str">
        <f>IF($AA12="Yes",INDEX(Applications_2021!$A$2:$A$651,MATCH($W12,Applications_2021!$AO$2:$AO$651,0)),"NO TRANSCRIPT")</f>
        <v>0252-BRY-JA-0295</v>
      </c>
      <c r="B12" s="48" t="str">
        <f>IF($AA12="Yes",INDEX(Applications_2021!$AT$2:$AT$651,MATCH($W12,Applications_2021!$AO$2:$AO$651,0))&amp;"-"&amp;UPPER(LEFT($J12,3))&amp;"-"&amp;UPPER(LEFT($H12,2))&amp;"-"&amp;$AB12,"")</f>
        <v>0252-BRY-JA-0295</v>
      </c>
      <c r="C12" s="8">
        <v>295</v>
      </c>
      <c r="D12" s="73" t="s">
        <v>4333</v>
      </c>
      <c r="E12" s="73" t="s">
        <v>2944</v>
      </c>
      <c r="F12" s="74" t="s">
        <v>4334</v>
      </c>
      <c r="G12" s="73" t="s">
        <v>7741</v>
      </c>
      <c r="H12" s="73" t="s">
        <v>4333</v>
      </c>
      <c r="I12" s="76"/>
      <c r="J12" s="69" t="s">
        <v>2944</v>
      </c>
      <c r="K12" s="76"/>
      <c r="L12" s="74" t="s">
        <v>4334</v>
      </c>
      <c r="M12" s="73" t="s">
        <v>167</v>
      </c>
      <c r="N12" s="73"/>
      <c r="O12" s="73" t="s">
        <v>3290</v>
      </c>
      <c r="P12" s="74" t="s">
        <v>7742</v>
      </c>
      <c r="Q12" s="74" t="str">
        <f t="shared" si="5"/>
        <v>16197948415781321503887510775020.jpg</v>
      </c>
      <c r="R12" s="74" t="s">
        <v>336</v>
      </c>
      <c r="S12" s="74" t="str">
        <f t="shared" si="6"/>
        <v/>
      </c>
      <c r="T12" s="73" t="s">
        <v>336</v>
      </c>
      <c r="U12" s="73" t="str">
        <f t="shared" si="7"/>
        <v/>
      </c>
      <c r="V12" s="48" t="str">
        <f t="shared" si="0"/>
        <v>Jaidyn|Bryant|valeriesias40@gmail.com|8</v>
      </c>
      <c r="W12" s="48" t="str">
        <f t="shared" si="1"/>
        <v>Jaidyn|Bryant|8</v>
      </c>
      <c r="X12" s="48" t="str">
        <f>INDEX(Applications_2021!$AN$2:$AN$651,MATCH($V12,Applications_2021!$AN$2:$AN$651,0))</f>
        <v>Jaidyn|Bryant|valeriesias40@gmail.com|8</v>
      </c>
      <c r="Y12" s="48" t="str">
        <f>INDEX(Applications_2021!$AO$2:$AO$651,MATCH($W12,Applications_2021!$AO$2:$AO$651,0))</f>
        <v>Jaidyn|Bryant|8</v>
      </c>
      <c r="Z12" s="68" t="str">
        <f t="shared" si="2"/>
        <v>Yes</v>
      </c>
      <c r="AA12" s="68" t="str">
        <f t="shared" si="3"/>
        <v>Yes</v>
      </c>
      <c r="AB12" s="48" t="str">
        <f t="shared" si="8"/>
        <v>0295</v>
      </c>
      <c r="AC12" s="48" t="str">
        <f>IF(AND($AA12="Yes",""&lt;&gt;VLOOKUP($B12,$B$2:$AB$324,12,FALSE)),$AB12,"####")</f>
        <v>0295</v>
      </c>
      <c r="AD12" s="68" t="str">
        <f t="shared" si="4"/>
        <v>Yes</v>
      </c>
      <c r="AE12" s="64"/>
    </row>
    <row r="13" spans="1:35" x14ac:dyDescent="0.3">
      <c r="A13" s="48" t="str">
        <f>IF($AA13="Yes",INDEX(Applications_2021!$A$2:$A$651,MATCH($W13,Applications_2021!$AO$2:$AO$651,0)),"NO TRANSCRIPT")</f>
        <v>0316-WAS-TY-0202</v>
      </c>
      <c r="B13" s="48" t="str">
        <f>IF($AA13="Yes",INDEX(Applications_2021!$AT$2:$AT$651,MATCH($W13,Applications_2021!$AO$2:$AO$651,0))&amp;"-"&amp;UPPER(LEFT($J13,3))&amp;"-"&amp;UPPER(LEFT($H13,2))&amp;"-"&amp;$AB13,"")</f>
        <v>0316-WAS-TY-0202</v>
      </c>
      <c r="C13" s="8">
        <v>202</v>
      </c>
      <c r="D13" s="73" t="s">
        <v>4610</v>
      </c>
      <c r="E13" s="73" t="s">
        <v>260</v>
      </c>
      <c r="F13" s="74" t="s">
        <v>4815</v>
      </c>
      <c r="G13" s="73" t="s">
        <v>795</v>
      </c>
      <c r="H13" s="73" t="s">
        <v>2441</v>
      </c>
      <c r="I13" s="73"/>
      <c r="J13" s="73" t="s">
        <v>260</v>
      </c>
      <c r="K13" s="73"/>
      <c r="L13" s="74" t="s">
        <v>4813</v>
      </c>
      <c r="M13" s="73" t="s">
        <v>167</v>
      </c>
      <c r="N13" s="73"/>
      <c r="O13" s="73" t="s">
        <v>1492</v>
      </c>
      <c r="P13" s="74" t="s">
        <v>7743</v>
      </c>
      <c r="Q13" s="74" t="str">
        <f t="shared" si="5"/>
        <v>tyler_james_washingtons_8th_grade_report.png</v>
      </c>
      <c r="R13" s="74" t="s">
        <v>336</v>
      </c>
      <c r="S13" s="74" t="str">
        <f t="shared" si="6"/>
        <v/>
      </c>
      <c r="T13" s="73" t="s">
        <v>336</v>
      </c>
      <c r="U13" s="73" t="str">
        <f t="shared" si="7"/>
        <v/>
      </c>
      <c r="V13" s="48" t="str">
        <f t="shared" si="0"/>
        <v>Tyler|Washington|tylerjwashington2006@gmail.com|8</v>
      </c>
      <c r="W13" s="48" t="str">
        <f t="shared" si="1"/>
        <v>Tyler|Washington|8</v>
      </c>
      <c r="X13" s="48" t="str">
        <f>INDEX(Applications_2021!$AN$2:$AN$651,MATCH($V13,Applications_2021!$AN$2:$AN$651,0))</f>
        <v>Tyler|Washington|tylerjwashington2006@gmail.com|8</v>
      </c>
      <c r="Y13" s="48" t="str">
        <f>INDEX(Applications_2021!$AO$2:$AO$651,MATCH($W13,Applications_2021!$AO$2:$AO$651,0))</f>
        <v>Tyler|Washington|8</v>
      </c>
      <c r="Z13" s="68" t="str">
        <f t="shared" si="2"/>
        <v>Yes</v>
      </c>
      <c r="AA13" s="68" t="str">
        <f t="shared" si="3"/>
        <v>Yes</v>
      </c>
      <c r="AB13" s="48" t="str">
        <f t="shared" si="8"/>
        <v>0202</v>
      </c>
      <c r="AC13" s="48" t="str">
        <f>IF($AA13="Yes",$AB13,"####")</f>
        <v>0202</v>
      </c>
      <c r="AD13" s="68" t="str">
        <f t="shared" si="4"/>
        <v>Yes</v>
      </c>
      <c r="AE13" s="64"/>
    </row>
    <row r="14" spans="1:35" x14ac:dyDescent="0.3">
      <c r="A14" s="48" t="str">
        <f>IF($AA14="Yes",INDEX(Applications_2021!$A$2:$A$651,MATCH($W14,Applications_2021!$AO$2:$AO$651,0)),"NO TRANSCRIPT")</f>
        <v>0481-STA-TR-0012</v>
      </c>
      <c r="B14" s="48" t="str">
        <f>IF($AA14="Yes",INDEX(Applications_2021!$AT$2:$AT$651,MATCH($W14,Applications_2021!$AO$2:$AO$651,0))&amp;"-"&amp;UPPER(LEFT($J14,3))&amp;"-"&amp;UPPER(LEFT($H14,2))&amp;"-"&amp;$AB14,"")</f>
        <v>0481-STA-TR-0012</v>
      </c>
      <c r="C14" s="8">
        <v>12</v>
      </c>
      <c r="D14" s="73" t="s">
        <v>7744</v>
      </c>
      <c r="E14" s="73" t="s">
        <v>7745</v>
      </c>
      <c r="F14" s="74" t="s">
        <v>6114</v>
      </c>
      <c r="G14" s="73" t="s">
        <v>795</v>
      </c>
      <c r="H14" s="73" t="s">
        <v>6110</v>
      </c>
      <c r="I14" s="73"/>
      <c r="J14" s="73" t="s">
        <v>6111</v>
      </c>
      <c r="K14" s="73"/>
      <c r="L14" s="74" t="s">
        <v>6112</v>
      </c>
      <c r="M14" s="73" t="s">
        <v>167</v>
      </c>
      <c r="N14" s="73"/>
      <c r="O14" s="73" t="s">
        <v>1729</v>
      </c>
      <c r="P14" s="74" t="s">
        <v>7746</v>
      </c>
      <c r="Q14" s="74" t="str">
        <f t="shared" si="5"/>
        <v>trinity_trans.pdf</v>
      </c>
      <c r="R14" s="74" t="s">
        <v>336</v>
      </c>
      <c r="S14" s="74" t="str">
        <f t="shared" si="6"/>
        <v/>
      </c>
      <c r="T14" s="73" t="s">
        <v>336</v>
      </c>
      <c r="U14" s="73" t="str">
        <f t="shared" si="7"/>
        <v/>
      </c>
      <c r="V14" s="48" t="str">
        <f t="shared" si="0"/>
        <v>Trinity|Stamps|tri152@students.rcsd.ms|8</v>
      </c>
      <c r="W14" s="48" t="str">
        <f t="shared" si="1"/>
        <v>Trinity|Stamps|8</v>
      </c>
      <c r="X14" s="48" t="str">
        <f>INDEX(Applications_2021!$AN$2:$AN$651,MATCH($V14,Applications_2021!$AN$2:$AN$651,0))</f>
        <v>Trinity|Stamps|tri152@students.rcsd.ms|8</v>
      </c>
      <c r="Y14" s="48" t="str">
        <f>INDEX(Applications_2021!$AO$2:$AO$651,MATCH($W14,Applications_2021!$AO$2:$AO$651,0))</f>
        <v>Trinity|Stamps|8</v>
      </c>
      <c r="Z14" s="68" t="str">
        <f t="shared" si="2"/>
        <v>Yes</v>
      </c>
      <c r="AA14" s="68" t="str">
        <f t="shared" si="3"/>
        <v>Yes</v>
      </c>
      <c r="AB14" s="48" t="str">
        <f>"00"&amp;TEXT($C14,0)</f>
        <v>0012</v>
      </c>
      <c r="AC14" s="48" t="str">
        <f>IF($AA14="Yes",$AB14,"####")</f>
        <v>0012</v>
      </c>
      <c r="AD14" s="68" t="str">
        <f t="shared" si="4"/>
        <v>Yes</v>
      </c>
      <c r="AE14" s="64"/>
    </row>
    <row r="15" spans="1:35" x14ac:dyDescent="0.3">
      <c r="A15" s="48" t="str">
        <f>IF($AA15="Yes",INDEX(Applications_2021!$A$2:$A$651,MATCH($W15,Applications_2021!$AO$2:$AO$651,0)),"NO TRANSCRIPT")</f>
        <v>0514-WHI-TR-0296</v>
      </c>
      <c r="B15" s="48" t="str">
        <f>IF($AA15="Yes",INDEX(Applications_2021!$AT$2:$AT$651,MATCH($W15,Applications_2021!$AO$2:$AO$651,0))&amp;"-"&amp;UPPER(LEFT($J15,3))&amp;"-"&amp;UPPER(LEFT($H15,2))&amp;"-"&amp;$AB15,"")</f>
        <v>0514-WHI-TR-0296</v>
      </c>
      <c r="C15" s="8">
        <v>296</v>
      </c>
      <c r="D15" s="73" t="s">
        <v>3756</v>
      </c>
      <c r="E15" s="73" t="s">
        <v>6396</v>
      </c>
      <c r="F15" s="74" t="s">
        <v>6397</v>
      </c>
      <c r="G15" s="73" t="s">
        <v>7741</v>
      </c>
      <c r="H15" s="73" t="s">
        <v>4845</v>
      </c>
      <c r="I15" s="76"/>
      <c r="J15" s="73" t="s">
        <v>6396</v>
      </c>
      <c r="K15" s="76"/>
      <c r="L15" s="74" t="s">
        <v>6397</v>
      </c>
      <c r="M15" s="73" t="s">
        <v>168</v>
      </c>
      <c r="N15" s="73"/>
      <c r="O15" s="73" t="s">
        <v>6273</v>
      </c>
      <c r="P15" s="74" t="s">
        <v>7747</v>
      </c>
      <c r="Q15" s="74" t="str">
        <f t="shared" si="5"/>
        <v>pchs_transcriptt._whitworth.pdf</v>
      </c>
      <c r="R15" s="74" t="s">
        <v>336</v>
      </c>
      <c r="S15" s="74" t="str">
        <f t="shared" si="6"/>
        <v/>
      </c>
      <c r="T15" s="73" t="s">
        <v>336</v>
      </c>
      <c r="U15" s="73" t="str">
        <f t="shared" si="7"/>
        <v/>
      </c>
      <c r="V15" s="48" t="str">
        <f t="shared" si="0"/>
        <v>Trenton|Whitworth|trentonwhitworth24@pirates.pc.k12.ms.us|9</v>
      </c>
      <c r="W15" s="48" t="str">
        <f t="shared" si="1"/>
        <v>Trenton|Whitworth|9</v>
      </c>
      <c r="X15" s="48" t="str">
        <f>INDEX(Applications_2021!$AN$2:$AN$651,MATCH($V15,Applications_2021!$AN$2:$AN$651,0))</f>
        <v>Trenton|Whitworth|trentonwhitworth24@pirates.pc.k12.ms.us|9</v>
      </c>
      <c r="Y15" s="48" t="str">
        <f>INDEX(Applications_2021!$AO$2:$AO$651,MATCH($W15,Applications_2021!$AO$2:$AO$651,0))</f>
        <v>Trenton|Whitworth|9</v>
      </c>
      <c r="Z15" s="68" t="str">
        <f t="shared" si="2"/>
        <v>Yes</v>
      </c>
      <c r="AA15" s="68" t="str">
        <f t="shared" si="3"/>
        <v>Yes</v>
      </c>
      <c r="AB15" s="48" t="str">
        <f>"0"&amp;TEXT($C15,0)</f>
        <v>0296</v>
      </c>
      <c r="AC15" s="48" t="str">
        <f>IF(AND($AA15="Yes",""&lt;&gt;VLOOKUP($B15,$B$2:$AB$324,12,FALSE)),$AB15,"####")</f>
        <v>0296</v>
      </c>
      <c r="AD15" s="68" t="str">
        <f t="shared" si="4"/>
        <v>Yes</v>
      </c>
      <c r="AE15" s="64"/>
    </row>
    <row r="16" spans="1:35" x14ac:dyDescent="0.3">
      <c r="A16" s="48" t="e">
        <f>IF($AA16="Yes",INDEX(Applications_2021!$A$2:$A$651,MATCH($W16,Applications_2021!$AO$2:$AO$651,0)),"NO TRANSCRIPT")</f>
        <v>#N/A</v>
      </c>
      <c r="B16" s="48" t="e">
        <f>IF($AA16="Yes",INDEX(Applications_2021!$AT$2:$AT$651,MATCH($W16,Applications_2021!$AO$2:$AO$651,0))&amp;"-"&amp;UPPER(LEFT($J16,3))&amp;"-"&amp;UPPER(LEFT($H16,2))&amp;"-"&amp;$AB16,"")</f>
        <v>#N/A</v>
      </c>
      <c r="C16" s="8">
        <v>40</v>
      </c>
      <c r="D16" s="73" t="s">
        <v>3444</v>
      </c>
      <c r="E16" s="73" t="s">
        <v>7748</v>
      </c>
      <c r="F16" s="74" t="s">
        <v>3446</v>
      </c>
      <c r="G16" s="73" t="s">
        <v>795</v>
      </c>
      <c r="H16" s="73" t="s">
        <v>7749</v>
      </c>
      <c r="I16" s="73"/>
      <c r="J16" s="73" t="s">
        <v>7750</v>
      </c>
      <c r="K16" s="73"/>
      <c r="L16" s="74" t="s">
        <v>3451</v>
      </c>
      <c r="M16" s="73" t="s">
        <v>168</v>
      </c>
      <c r="N16" s="73"/>
      <c r="O16" s="73" t="s">
        <v>7751</v>
      </c>
      <c r="P16" s="74" t="s">
        <v>7752</v>
      </c>
      <c r="Q16" s="74" t="str">
        <f t="shared" si="5"/>
        <v>screenshot_20210421_7.24.10_am.png</v>
      </c>
      <c r="R16" s="74" t="s">
        <v>7752</v>
      </c>
      <c r="S16" s="74" t="str">
        <f t="shared" si="6"/>
        <v>screenshot_20210421_7.24.10_am.png</v>
      </c>
      <c r="T16" s="73" t="s">
        <v>7753</v>
      </c>
      <c r="U16" s="73" t="str">
        <f t="shared" si="7"/>
        <v>Rahkiera is a well behaved and minored student.She works hard on all her assignments and tries her best to make proficient on everything that is thrown her way. She has all As and almost always makes superintendent.</v>
      </c>
      <c r="V16" s="48" t="str">
        <f t="shared" si="0"/>
        <v>Treasure|Pollock|treasure.pollock@yahoo.com|9</v>
      </c>
      <c r="W16" s="48" t="str">
        <f t="shared" si="1"/>
        <v>Treasure|Pollock|9</v>
      </c>
      <c r="X16" s="48" t="e">
        <f>INDEX(Applications_2021!$AN$2:$AN$651,MATCH($V16,Applications_2021!$AN$2:$AN$651,0))</f>
        <v>#N/A</v>
      </c>
      <c r="Y16" s="48" t="e">
        <f>INDEX(Applications_2021!$AO$2:$AO$651,MATCH($W16,Applications_2021!$AO$2:$AO$651,0))</f>
        <v>#N/A</v>
      </c>
      <c r="Z16" s="68" t="e">
        <f t="shared" si="2"/>
        <v>#N/A</v>
      </c>
      <c r="AA16" s="68" t="e">
        <f t="shared" si="3"/>
        <v>#N/A</v>
      </c>
      <c r="AB16" s="48" t="str">
        <f>"00"&amp;TEXT($C16,0)</f>
        <v>0040</v>
      </c>
      <c r="AC16" s="48" t="e">
        <f>IF($AA16="Yes",$AB16,"####")</f>
        <v>#N/A</v>
      </c>
      <c r="AD16" s="68" t="e">
        <f t="shared" si="4"/>
        <v>#N/A</v>
      </c>
      <c r="AE16" s="64"/>
    </row>
    <row r="17" spans="1:31" x14ac:dyDescent="0.3">
      <c r="A17" s="48" t="str">
        <f>IF($AA17="Yes",INDEX(Applications_2021!$A$2:$A$651,MATCH($W17,Applications_2021!$AO$2:$AO$651,0)),"NO TRANSCRIPT")</f>
        <v>0216-WIL-ZO-0048</v>
      </c>
      <c r="B17" s="48" t="str">
        <f>IF($AA17="Yes",INDEX(Applications_2021!$AT$2:$AT$651,MATCH($W17,Applications_2021!$AO$2:$AO$651,0))&amp;"-"&amp;UPPER(LEFT($J17,3))&amp;"-"&amp;UPPER(LEFT($H17,2))&amp;"-"&amp;$AB17,"")</f>
        <v>0216-WIL-ZO-0048</v>
      </c>
      <c r="C17" s="8">
        <v>48</v>
      </c>
      <c r="D17" s="73" t="s">
        <v>4032</v>
      </c>
      <c r="E17" s="73" t="s">
        <v>7754</v>
      </c>
      <c r="F17" s="74" t="s">
        <v>4029</v>
      </c>
      <c r="G17" s="73" t="s">
        <v>795</v>
      </c>
      <c r="H17" s="73" t="s">
        <v>4028</v>
      </c>
      <c r="I17" s="73"/>
      <c r="J17" s="73" t="s">
        <v>884</v>
      </c>
      <c r="K17" s="73"/>
      <c r="L17" s="74" t="s">
        <v>4029</v>
      </c>
      <c r="M17" s="73" t="s">
        <v>167</v>
      </c>
      <c r="N17" s="73"/>
      <c r="O17" s="73" t="s">
        <v>647</v>
      </c>
      <c r="P17" s="74" t="s">
        <v>7755</v>
      </c>
      <c r="Q17" s="74" t="str">
        <f t="shared" si="5"/>
        <v>zoie_williams_report_card.pdf</v>
      </c>
      <c r="R17" s="74" t="s">
        <v>336</v>
      </c>
      <c r="S17" s="74" t="str">
        <f t="shared" si="6"/>
        <v/>
      </c>
      <c r="T17" s="73" t="s">
        <v>336</v>
      </c>
      <c r="U17" s="73" t="str">
        <f t="shared" si="7"/>
        <v/>
      </c>
      <c r="V17" s="48" t="str">
        <f t="shared" si="0"/>
        <v>Zoie|Williams|tracybevill@rocketmail.com|8</v>
      </c>
      <c r="W17" s="48" t="str">
        <f t="shared" si="1"/>
        <v>Zoie|Williams|8</v>
      </c>
      <c r="X17" s="48" t="str">
        <f>INDEX(Applications_2021!$AN$2:$AN$651,MATCH($V17,Applications_2021!$AN$2:$AN$651,0))</f>
        <v>Zoie|Williams|tracybevill@rocketmail.com|8</v>
      </c>
      <c r="Y17" s="48" t="str">
        <f>INDEX(Applications_2021!$AO$2:$AO$651,MATCH($W17,Applications_2021!$AO$2:$AO$651,0))</f>
        <v>Zoie|Williams|8</v>
      </c>
      <c r="Z17" s="68" t="str">
        <f t="shared" si="2"/>
        <v>Yes</v>
      </c>
      <c r="AA17" s="68" t="str">
        <f t="shared" si="3"/>
        <v>Yes</v>
      </c>
      <c r="AB17" s="48" t="str">
        <f>"00"&amp;TEXT($C17,0)</f>
        <v>0048</v>
      </c>
      <c r="AC17" s="48" t="str">
        <f>IF($AA17="Yes",$AB17,"####")</f>
        <v>0048</v>
      </c>
      <c r="AD17" s="68" t="str">
        <f t="shared" si="4"/>
        <v>Yes</v>
      </c>
      <c r="AE17" s="64"/>
    </row>
    <row r="18" spans="1:31" x14ac:dyDescent="0.3">
      <c r="A18" s="48" t="str">
        <f>IF($AA18="Yes",INDEX(Applications_2021!$A$2:$A$651,MATCH($W18,Applications_2021!$AO$2:$AO$651,0)),"NO TRANSCRIPT")</f>
        <v>0364-MCG-TO-0336</v>
      </c>
      <c r="B18" s="48" t="str">
        <f>IF($AA18="Yes",INDEX(Applications_2021!$AT$2:$AT$651,MATCH($W18,Applications_2021!$AO$2:$AO$651,0))&amp;"-"&amp;UPPER(LEFT($J18,3))&amp;"-"&amp;UPPER(LEFT($H18,2))&amp;"-"&amp;$AB18,"")</f>
        <v>0364-MCG-TO-0336</v>
      </c>
      <c r="C18" s="8">
        <v>336</v>
      </c>
      <c r="D18" s="73" t="s">
        <v>4285</v>
      </c>
      <c r="E18" s="73" t="s">
        <v>5220</v>
      </c>
      <c r="F18" s="74" t="s">
        <v>5224</v>
      </c>
      <c r="G18" s="73" t="s">
        <v>795</v>
      </c>
      <c r="H18" s="73" t="s">
        <v>2157</v>
      </c>
      <c r="I18" s="76"/>
      <c r="J18" s="73" t="s">
        <v>5220</v>
      </c>
      <c r="K18" s="76"/>
      <c r="L18" s="74" t="s">
        <v>7756</v>
      </c>
      <c r="M18" s="73" t="s">
        <v>167</v>
      </c>
      <c r="N18" s="73"/>
      <c r="O18" s="73" t="s">
        <v>5222</v>
      </c>
      <c r="P18" s="74" t="s">
        <v>7757</v>
      </c>
      <c r="Q18" s="74" t="str">
        <f t="shared" si="5"/>
        <v>toni_report_card.pdf</v>
      </c>
      <c r="R18" s="74" t="s">
        <v>336</v>
      </c>
      <c r="S18" s="74" t="str">
        <f t="shared" si="6"/>
        <v/>
      </c>
      <c r="T18" s="73" t="s">
        <v>336</v>
      </c>
      <c r="U18" s="73" t="str">
        <f t="shared" si="7"/>
        <v/>
      </c>
      <c r="V18" s="48" t="str">
        <f t="shared" si="0"/>
        <v>Toni|McGill|tracey04tony@hotmail.com|8</v>
      </c>
      <c r="W18" s="48" t="str">
        <f t="shared" si="1"/>
        <v>Toni|McGill|8</v>
      </c>
      <c r="X18" s="48" t="e">
        <f>INDEX(Applications_2021!$AN$2:$AN$651,MATCH($V18,Applications_2021!$AN$2:$AN$651,0))</f>
        <v>#N/A</v>
      </c>
      <c r="Y18" s="48" t="str">
        <f>INDEX(Applications_2021!$AO$2:$AO$651,MATCH($W18,Applications_2021!$AO$2:$AO$651,0))</f>
        <v>Toni|McGill|8</v>
      </c>
      <c r="Z18" s="68" t="e">
        <f t="shared" si="2"/>
        <v>#N/A</v>
      </c>
      <c r="AA18" s="68" t="str">
        <f t="shared" si="3"/>
        <v>Yes</v>
      </c>
      <c r="AB18" s="48" t="str">
        <f>"0"&amp;TEXT($C18,0)</f>
        <v>0336</v>
      </c>
      <c r="AC18" s="48" t="str">
        <f>IF(AND($AA18="Yes",""&lt;&gt;VLOOKUP($B18,$B$2:$AB$324,12,FALSE)),$AB18,"####")</f>
        <v>0336</v>
      </c>
      <c r="AD18" s="68" t="str">
        <f t="shared" si="4"/>
        <v>Yes</v>
      </c>
    </row>
    <row r="19" spans="1:31" x14ac:dyDescent="0.3">
      <c r="A19" s="48" t="str">
        <f>IF($AA19="Yes",INDEX(Applications_2021!$A$2:$A$651,MATCH($W19,Applications_2021!$AO$2:$AO$651,0)),"NO TRANSCRIPT")</f>
        <v>0247-STR-JE-0134</v>
      </c>
      <c r="B19" s="48" t="str">
        <f>IF($AA19="Yes",INDEX(Applications_2021!$AT$2:$AT$651,MATCH($W19,Applications_2021!$AO$2:$AO$651,0))&amp;"-"&amp;UPPER(LEFT($J19,3))&amp;"-"&amp;UPPER(LEFT($H19,2))&amp;"-"&amp;$AB19,"")</f>
        <v>0247-STR-JE-0134</v>
      </c>
      <c r="C19" s="8">
        <v>134</v>
      </c>
      <c r="D19" s="73" t="s">
        <v>4285</v>
      </c>
      <c r="E19" s="73" t="s">
        <v>4282</v>
      </c>
      <c r="F19" s="74" t="s">
        <v>4283</v>
      </c>
      <c r="G19" s="73" t="s">
        <v>795</v>
      </c>
      <c r="H19" s="73" t="s">
        <v>4281</v>
      </c>
      <c r="I19" s="73"/>
      <c r="J19" s="73" t="s">
        <v>4282</v>
      </c>
      <c r="K19" s="73"/>
      <c r="L19" s="74" t="s">
        <v>4283</v>
      </c>
      <c r="M19" s="73" t="s">
        <v>166</v>
      </c>
      <c r="N19" s="73"/>
      <c r="O19" s="73" t="s">
        <v>6168</v>
      </c>
      <c r="P19" s="74" t="s">
        <v>7758</v>
      </c>
      <c r="Q19" s="74" t="str">
        <f t="shared" si="5"/>
        <v>jermia_streeter_report_card.pdf</v>
      </c>
      <c r="R19" s="74" t="s">
        <v>336</v>
      </c>
      <c r="S19" s="74" t="str">
        <f t="shared" si="6"/>
        <v/>
      </c>
      <c r="T19" s="73" t="s">
        <v>7759</v>
      </c>
      <c r="U19" s="73" t="str">
        <f t="shared" si="7"/>
        <v>Attached is the most recent report card for Jermia Streeter. Her school does not provide official transcripts.</v>
      </c>
      <c r="V19" s="48" t="str">
        <f t="shared" si="0"/>
        <v>Jermia|Streeter|toyatweetyt@yahoo.com|7</v>
      </c>
      <c r="W19" s="48" t="str">
        <f t="shared" si="1"/>
        <v>Jermia|Streeter|7</v>
      </c>
      <c r="X19" s="48" t="str">
        <f>INDEX(Applications_2021!$AN$2:$AN$651,MATCH($V19,Applications_2021!$AN$2:$AN$651,0))</f>
        <v>Jermia|Streeter|toyatweetyt@yahoo.com|7</v>
      </c>
      <c r="Y19" s="48" t="str">
        <f>INDEX(Applications_2021!$AO$2:$AO$651,MATCH($W19,Applications_2021!$AO$2:$AO$651,0))</f>
        <v>Jermia|Streeter|7</v>
      </c>
      <c r="Z19" s="68" t="str">
        <f t="shared" si="2"/>
        <v>Yes</v>
      </c>
      <c r="AA19" s="68" t="str">
        <f t="shared" si="3"/>
        <v>Yes</v>
      </c>
      <c r="AB19" s="48" t="str">
        <f>"0"&amp;TEXT($C19,0)</f>
        <v>0134</v>
      </c>
      <c r="AC19" s="48" t="str">
        <f>IF($AA19="Yes",$AB19,"####")</f>
        <v>0134</v>
      </c>
      <c r="AD19" s="68" t="str">
        <f t="shared" si="4"/>
        <v>Yes</v>
      </c>
    </row>
    <row r="20" spans="1:31" x14ac:dyDescent="0.3">
      <c r="A20" s="48" t="e">
        <f>IF($AA20="Yes",INDEX(Applications_2021!$A$2:$A$651,MATCH($W20,Applications_2021!$AO$2:$AO$651,0)),"NO TRANSCRIPT")</f>
        <v>#N/A</v>
      </c>
      <c r="B20" s="48" t="e">
        <f>IF($AA20="Yes",INDEX(Applications_2021!$AT$2:$AT$651,MATCH($W20,Applications_2021!$AO$2:$AO$651,0))&amp;"-"&amp;UPPER(LEFT($J20,3))&amp;"-"&amp;UPPER(LEFT($H20,2))&amp;"-"&amp;$AB20,"")</f>
        <v>#N/A</v>
      </c>
      <c r="C20" s="8">
        <v>127</v>
      </c>
      <c r="D20" s="73" t="s">
        <v>1301</v>
      </c>
      <c r="E20" s="73" t="s">
        <v>7760</v>
      </c>
      <c r="F20" s="74" t="s">
        <v>7761</v>
      </c>
      <c r="G20" s="73" t="s">
        <v>7741</v>
      </c>
      <c r="H20" s="73" t="s">
        <v>1301</v>
      </c>
      <c r="I20" s="73"/>
      <c r="J20" s="73" t="s">
        <v>7760</v>
      </c>
      <c r="K20" s="73"/>
      <c r="L20" s="74" t="s">
        <v>7761</v>
      </c>
      <c r="M20" s="73" t="s">
        <v>167</v>
      </c>
      <c r="N20" s="73"/>
      <c r="O20" s="73" t="s">
        <v>4416</v>
      </c>
      <c r="P20" s="74" t="s">
        <v>7762</v>
      </c>
      <c r="Q20" s="74" t="str">
        <f t="shared" si="5"/>
        <v>laila_a._hutton_unofficial_transcript_from_carver_middle_school_in_the_hinds_county_school_district_04222021.pdf</v>
      </c>
      <c r="R20" s="74" t="s">
        <v>336</v>
      </c>
      <c r="S20" s="74" t="str">
        <f t="shared" si="6"/>
        <v/>
      </c>
      <c r="T20" s="73" t="s">
        <v>7763</v>
      </c>
      <c r="U20" s="73" t="str">
        <f t="shared" si="7"/>
        <v>Unofficial Transcript for Laila A. Hutton</v>
      </c>
      <c r="V20" s="48" t="str">
        <f t="shared" si="0"/>
        <v>Laila|Hutton|tori1968@bellsouth.net|8</v>
      </c>
      <c r="W20" s="48" t="str">
        <f t="shared" si="1"/>
        <v>Laila|Hutton|8</v>
      </c>
      <c r="X20" s="48" t="e">
        <f>INDEX(Applications_2021!$AN$2:$AN$651,MATCH($V20,Applications_2021!$AN$2:$AN$651,0))</f>
        <v>#N/A</v>
      </c>
      <c r="Y20" s="48" t="e">
        <f>INDEX(Applications_2021!$AO$2:$AO$651,MATCH($W20,Applications_2021!$AO$2:$AO$651,0))</f>
        <v>#N/A</v>
      </c>
      <c r="Z20" s="68" t="e">
        <f t="shared" si="2"/>
        <v>#N/A</v>
      </c>
      <c r="AA20" s="68" t="e">
        <f t="shared" si="3"/>
        <v>#N/A</v>
      </c>
      <c r="AB20" s="48" t="str">
        <f>"0"&amp;TEXT($C20,0)</f>
        <v>0127</v>
      </c>
      <c r="AC20" s="48" t="e">
        <f>IF($AA20="Yes",$AB20,"####")</f>
        <v>#N/A</v>
      </c>
      <c r="AD20" s="68" t="e">
        <f t="shared" si="4"/>
        <v>#N/A</v>
      </c>
    </row>
    <row r="21" spans="1:31" x14ac:dyDescent="0.3">
      <c r="A21" s="48" t="str">
        <f>IF($AA21="Yes",INDEX(Applications_2021!$A$2:$A$651,MATCH($W21,Applications_2021!$AO$2:$AO$651,0)),"NO TRANSCRIPT")</f>
        <v>0555-BRA-TO-0056</v>
      </c>
      <c r="B21" s="48" t="str">
        <f>IF($AA21="Yes",INDEX(Applications_2021!$AT$2:$AT$651,MATCH($W21,Applications_2021!$AO$2:$AO$651,0))&amp;"-"&amp;UPPER(LEFT($J21,3))&amp;"-"&amp;UPPER(LEFT($H21,2))&amp;"-"&amp;$AB21,"")</f>
        <v>0555-BRA-TO-0056</v>
      </c>
      <c r="C21" s="8">
        <v>56</v>
      </c>
      <c r="D21" s="73" t="s">
        <v>6729</v>
      </c>
      <c r="E21" s="73" t="s">
        <v>1057</v>
      </c>
      <c r="F21" s="74" t="s">
        <v>6730</v>
      </c>
      <c r="G21" s="73" t="s">
        <v>7741</v>
      </c>
      <c r="H21" s="73" t="s">
        <v>7764</v>
      </c>
      <c r="I21" s="73"/>
      <c r="J21" s="73" t="s">
        <v>1731</v>
      </c>
      <c r="K21" s="73"/>
      <c r="L21" s="74" t="s">
        <v>6730</v>
      </c>
      <c r="M21" s="73" t="s">
        <v>168</v>
      </c>
      <c r="N21" s="73"/>
      <c r="O21" s="73" t="s">
        <v>7765</v>
      </c>
      <c r="P21" s="74" t="s">
        <v>7766</v>
      </c>
      <c r="Q21" s="74" t="str">
        <f t="shared" si="5"/>
        <v>35662e8efb2848c19f27bf8815015420.jpeg.jpg</v>
      </c>
      <c r="R21" s="74" t="s">
        <v>336</v>
      </c>
      <c r="S21" s="74" t="str">
        <f t="shared" si="6"/>
        <v/>
      </c>
      <c r="T21" s="73" t="s">
        <v>336</v>
      </c>
      <c r="U21" s="73" t="str">
        <f t="shared" si="7"/>
        <v/>
      </c>
      <c r="V21" s="48" t="str">
        <f t="shared" si="0"/>
        <v>Toniya|Brandon|toniyabrandon@gmail.com|9</v>
      </c>
      <c r="W21" s="48" t="str">
        <f t="shared" si="1"/>
        <v>Toniya|Brandon|9</v>
      </c>
      <c r="X21" s="48" t="str">
        <f>INDEX(Applications_2021!$AN$2:$AN$651,MATCH($V21,Applications_2021!$AN$2:$AN$651,0))</f>
        <v>Toniya|Brandon|toniyabrandon@gmail.com|9</v>
      </c>
      <c r="Y21" s="48" t="str">
        <f>INDEX(Applications_2021!$AO$2:$AO$651,MATCH($W21,Applications_2021!$AO$2:$AO$651,0))</f>
        <v>Toniya|Brandon|9</v>
      </c>
      <c r="Z21" s="68" t="str">
        <f t="shared" si="2"/>
        <v>Yes</v>
      </c>
      <c r="AA21" s="68" t="str">
        <f t="shared" si="3"/>
        <v>Yes</v>
      </c>
      <c r="AB21" s="48" t="str">
        <f>"00"&amp;TEXT($C21,0)</f>
        <v>0056</v>
      </c>
      <c r="AC21" s="48" t="str">
        <f>IF($AA21="Yes",$AB21,"####")</f>
        <v>0056</v>
      </c>
      <c r="AD21" s="68" t="str">
        <f t="shared" si="4"/>
        <v>Yes</v>
      </c>
    </row>
    <row r="22" spans="1:31" x14ac:dyDescent="0.3">
      <c r="A22" s="48" t="str">
        <f>IF($AA22="Yes",INDEX(Applications_2021!$A$2:$A$651,MATCH($W22,Applications_2021!$AO$2:$AO$651,0)),"NO TRANSCRIPT")</f>
        <v>0480-GRA-J’-0128</v>
      </c>
      <c r="B22" s="48" t="str">
        <f>IF($AA22="Yes",INDEX(Applications_2021!$AT$2:$AT$651,MATCH($W22,Applications_2021!$AO$2:$AO$651,0))&amp;"-"&amp;UPPER(LEFT($J22,3))&amp;"-"&amp;UPPER(LEFT($H22,2))&amp;"-"&amp;$AB22,"")</f>
        <v>0480-GRA-J’-0128</v>
      </c>
      <c r="C22" s="8">
        <v>128</v>
      </c>
      <c r="D22" s="73" t="s">
        <v>6104</v>
      </c>
      <c r="E22" s="73" t="s">
        <v>7767</v>
      </c>
      <c r="F22" s="74" t="s">
        <v>6101</v>
      </c>
      <c r="G22" s="73" t="s">
        <v>795</v>
      </c>
      <c r="H22" s="73" t="s">
        <v>6099</v>
      </c>
      <c r="I22" s="73"/>
      <c r="J22" s="73" t="s">
        <v>6100</v>
      </c>
      <c r="K22" s="73"/>
      <c r="L22" s="74" t="s">
        <v>6101</v>
      </c>
      <c r="M22" s="73" t="s">
        <v>167</v>
      </c>
      <c r="N22" s="73"/>
      <c r="O22" s="73" t="s">
        <v>1729</v>
      </c>
      <c r="P22" s="74" t="s">
        <v>7768</v>
      </c>
      <c r="Q22" s="74" t="str">
        <f t="shared" si="5"/>
        <v>7_hs_transcript_all_act_12.pdf</v>
      </c>
      <c r="R22" s="74" t="s">
        <v>336</v>
      </c>
      <c r="S22" s="74" t="str">
        <f t="shared" si="6"/>
        <v/>
      </c>
      <c r="T22" s="73" t="s">
        <v>7769</v>
      </c>
      <c r="U22" s="73" t="str">
        <f t="shared" si="7"/>
        <v>Official BMS transcript.</v>
      </c>
      <c r="V22" s="48" t="str">
        <f t="shared" si="0"/>
        <v>J’Lil|Grady|thefullers2015@hotmail.com|8</v>
      </c>
      <c r="W22" s="48" t="str">
        <f t="shared" si="1"/>
        <v>J’Lil|Grady|8</v>
      </c>
      <c r="X22" s="48" t="str">
        <f>INDEX(Applications_2021!$AN$2:$AN$651,MATCH($V22,Applications_2021!$AN$2:$AN$651,0))</f>
        <v>J’Lil|Grady|thefullers2015@hotmail.com|8</v>
      </c>
      <c r="Y22" s="48" t="str">
        <f>INDEX(Applications_2021!$AO$2:$AO$651,MATCH($W22,Applications_2021!$AO$2:$AO$651,0))</f>
        <v>J’Lil|Grady|8</v>
      </c>
      <c r="Z22" s="68" t="str">
        <f t="shared" si="2"/>
        <v>Yes</v>
      </c>
      <c r="AA22" s="68" t="str">
        <f t="shared" si="3"/>
        <v>Yes</v>
      </c>
      <c r="AB22" s="48" t="str">
        <f>"0"&amp;TEXT($C22,0)</f>
        <v>0128</v>
      </c>
      <c r="AC22" s="48" t="str">
        <f>IF($AA22="Yes",$AB22,"####")</f>
        <v>0128</v>
      </c>
      <c r="AD22" s="68" t="str">
        <f t="shared" si="4"/>
        <v>Yes</v>
      </c>
    </row>
    <row r="23" spans="1:31" x14ac:dyDescent="0.3">
      <c r="A23" s="146" t="str">
        <f>IF($AA23="Yes",INDEX(Applications_2021!$A$2:$A$651,MATCH($W23,Applications_2021!$AO$2:$AO$651,0)),"NO TRANSCRIPT")</f>
        <v>0529-DOY-T’-0122</v>
      </c>
      <c r="B23" s="48" t="str">
        <f>IF($AA23="Yes",INDEX(Applications_2021!$AT$2:$AT$651,MATCH($W23,Applications_2021!$AO$2:$AO$651,0))&amp;"-"&amp;UPPER(LEFT($J23,3))&amp;"-"&amp;UPPER(LEFT($H23,2))&amp;"-"&amp;$AB23,"")</f>
        <v>0529-DOY-T’-0122</v>
      </c>
      <c r="C23" s="8">
        <v>122</v>
      </c>
      <c r="D23" s="73" t="s">
        <v>409</v>
      </c>
      <c r="E23" s="73" t="s">
        <v>7770</v>
      </c>
      <c r="F23" s="74" t="s">
        <v>7771</v>
      </c>
      <c r="G23" s="73" t="s">
        <v>7772</v>
      </c>
      <c r="H23" s="73" t="s">
        <v>6512</v>
      </c>
      <c r="I23" s="75" t="s">
        <v>7773</v>
      </c>
      <c r="J23" s="76" t="s">
        <v>6513</v>
      </c>
      <c r="K23" s="76" t="s">
        <v>6513</v>
      </c>
      <c r="L23" s="74" t="s">
        <v>7774</v>
      </c>
      <c r="M23" s="73" t="s">
        <v>167</v>
      </c>
      <c r="N23" s="75" t="s">
        <v>166</v>
      </c>
      <c r="O23" s="73" t="s">
        <v>5793</v>
      </c>
      <c r="P23" s="74" t="s">
        <v>7775</v>
      </c>
      <c r="Q23" s="74" t="str">
        <f t="shared" si="5"/>
        <v>tora_doyle.pdf</v>
      </c>
      <c r="R23" s="74" t="s">
        <v>336</v>
      </c>
      <c r="S23" s="74" t="str">
        <f t="shared" si="6"/>
        <v/>
      </c>
      <c r="T23" s="73" t="s">
        <v>336</v>
      </c>
      <c r="U23" s="73" t="str">
        <f t="shared" si="7"/>
        <v/>
      </c>
      <c r="V23" s="146" t="str">
        <f t="shared" si="0"/>
        <v>T’Ora|Doyle|tdoyle@spanola.net|8</v>
      </c>
      <c r="W23" s="48" t="str">
        <f t="shared" si="1"/>
        <v>T’Ora|Doyle|8</v>
      </c>
      <c r="X23" s="48" t="e">
        <f>INDEX(Applications_2021!$AN$2:$AN$651,MATCH($V23,Applications_2021!$AN$2:$AN$651,0))</f>
        <v>#N/A</v>
      </c>
      <c r="Y23" s="48" t="str">
        <f>INDEX(Applications_2021!$AO$2:$AO$651,MATCH($W23,Applications_2021!$AO$2:$AO$651,0))</f>
        <v>T’Ora|Doyle|8</v>
      </c>
      <c r="Z23" s="68" t="e">
        <f t="shared" si="2"/>
        <v>#N/A</v>
      </c>
      <c r="AA23" s="68" t="str">
        <f t="shared" si="3"/>
        <v>Yes</v>
      </c>
      <c r="AB23" s="48" t="str">
        <f>"0"&amp;TEXT($C23,0)</f>
        <v>0122</v>
      </c>
      <c r="AC23" s="48" t="str">
        <f>IF($AA23="Yes",$AB23,"####")</f>
        <v>0122</v>
      </c>
      <c r="AD23" s="68" t="str">
        <f t="shared" si="4"/>
        <v>Yes</v>
      </c>
    </row>
    <row r="24" spans="1:31" x14ac:dyDescent="0.3">
      <c r="A24" s="48" t="str">
        <f>IF($AA24="Yes",INDEX(Applications_2021!$A$2:$A$651,MATCH($W24,Applications_2021!$AO$2:$AO$651,0)),"NO TRANSCRIPT")</f>
        <v>0560-DOR-TA-0321</v>
      </c>
      <c r="B24" s="48" t="str">
        <f>IF($AA24="Yes",INDEX(Applications_2021!$AT$2:$AT$651,MATCH($W24,Applications_2021!$AO$2:$AO$651,0))&amp;"-"&amp;UPPER(LEFT($J24,3))&amp;"-"&amp;UPPER(LEFT($H24,2))&amp;"-"&amp;$AB24,"")</f>
        <v>0560-DOR-TA-0321</v>
      </c>
      <c r="C24" s="8">
        <v>321</v>
      </c>
      <c r="D24" s="73" t="s">
        <v>5300</v>
      </c>
      <c r="E24" s="73" t="s">
        <v>7776</v>
      </c>
      <c r="F24" s="74" t="s">
        <v>6771</v>
      </c>
      <c r="G24" s="73" t="s">
        <v>795</v>
      </c>
      <c r="H24" s="73" t="s">
        <v>3728</v>
      </c>
      <c r="I24" s="76"/>
      <c r="J24" s="73" t="s">
        <v>7777</v>
      </c>
      <c r="K24" s="76"/>
      <c r="L24" s="74" t="s">
        <v>7778</v>
      </c>
      <c r="M24" s="73" t="s">
        <v>166</v>
      </c>
      <c r="N24" s="73"/>
      <c r="O24" s="73" t="s">
        <v>7779</v>
      </c>
      <c r="P24" s="74" t="s">
        <v>7780</v>
      </c>
      <c r="Q24" s="74" t="str">
        <f t="shared" si="5"/>
        <v>20210430_165950.pdf</v>
      </c>
      <c r="R24" s="74" t="s">
        <v>336</v>
      </c>
      <c r="S24" s="74" t="str">
        <f t="shared" si="6"/>
        <v/>
      </c>
      <c r="T24" s="73" t="s">
        <v>336</v>
      </c>
      <c r="U24" s="73" t="str">
        <f t="shared" si="7"/>
        <v/>
      </c>
      <c r="V24" s="48" t="str">
        <f t="shared" si="0"/>
        <v>Taylor|Dorsey|taylorraedorsey@icloud.com|7</v>
      </c>
      <c r="W24" s="48" t="str">
        <f t="shared" si="1"/>
        <v>Taylor|Dorsey|7</v>
      </c>
      <c r="X24" s="48" t="e">
        <f>INDEX(Applications_2021!$AN$2:$AN$651,MATCH($V24,Applications_2021!$AN$2:$AN$651,0))</f>
        <v>#N/A</v>
      </c>
      <c r="Y24" s="48" t="str">
        <f>INDEX(Applications_2021!$AO$2:$AO$651,MATCH($W24,Applications_2021!$AO$2:$AO$651,0))</f>
        <v>Taylor|Dorsey|7</v>
      </c>
      <c r="Z24" s="68" t="e">
        <f t="shared" si="2"/>
        <v>#N/A</v>
      </c>
      <c r="AA24" s="68" t="str">
        <f t="shared" si="3"/>
        <v>Yes</v>
      </c>
      <c r="AB24" s="48" t="str">
        <f>"0"&amp;TEXT($C24,0)</f>
        <v>0321</v>
      </c>
      <c r="AC24" s="48" t="str">
        <f>IF(AND($AA24="Yes",""&lt;&gt;VLOOKUP($B24,$B$2:$AB$324,12,FALSE)),$AB24,"####")</f>
        <v>0321</v>
      </c>
      <c r="AD24" s="68" t="str">
        <f t="shared" si="4"/>
        <v>Yes</v>
      </c>
    </row>
    <row r="25" spans="1:31" x14ac:dyDescent="0.3">
      <c r="A25" s="48" t="str">
        <f>IF($AA25="Yes",INDEX(Applications_2021!$A$2:$A$651,MATCH($W25,Applications_2021!$AO$2:$AO$651,0)),"NO TRANSCRIPT")</f>
        <v>0251-GRI-TA-0002</v>
      </c>
      <c r="B25" s="48" t="str">
        <f>IF($AA25="Yes",INDEX(Applications_2021!$AT$2:$AT$651,MATCH($W25,Applications_2021!$AO$2:$AO$651,0))&amp;"-"&amp;UPPER(LEFT($J25,3))&amp;"-"&amp;UPPER(LEFT($H25,2))&amp;"-"&amp;$AB25,"")</f>
        <v>0251-GRI-TA-0002</v>
      </c>
      <c r="C25" s="8">
        <v>2</v>
      </c>
      <c r="D25" s="73" t="s">
        <v>3728</v>
      </c>
      <c r="E25" s="73" t="s">
        <v>4321</v>
      </c>
      <c r="F25" s="74" t="s">
        <v>4322</v>
      </c>
      <c r="G25" s="73" t="s">
        <v>7741</v>
      </c>
      <c r="H25" s="73" t="s">
        <v>2600</v>
      </c>
      <c r="I25" s="73"/>
      <c r="J25" s="73" t="s">
        <v>4321</v>
      </c>
      <c r="K25" s="73"/>
      <c r="L25" s="74" t="s">
        <v>4322</v>
      </c>
      <c r="M25" s="73" t="s">
        <v>7781</v>
      </c>
      <c r="N25" s="73"/>
      <c r="O25" s="73" t="s">
        <v>2763</v>
      </c>
      <c r="P25" s="74" t="s">
        <v>7782</v>
      </c>
      <c r="Q25" s="74" t="str">
        <f t="shared" si="5"/>
        <v>98daf3e860d64602a8f6f1ee519d7c1e.png</v>
      </c>
      <c r="R25" s="74" t="s">
        <v>336</v>
      </c>
      <c r="S25" s="74" t="str">
        <f t="shared" si="6"/>
        <v/>
      </c>
      <c r="T25" s="73" t="s">
        <v>7783</v>
      </c>
      <c r="U25" s="73" t="str">
        <f t="shared" si="7"/>
        <v>I don’t have a transcript so I’ll give my information in the box provided if that’s okay. I didn’t know if y’all wanted the information in the boxes above. Full Name: Taylor Leeann Griffin Current School: Belle-Shivers Middle School Current Grade: 8th</v>
      </c>
      <c r="V25" s="48" t="str">
        <f t="shared" si="0"/>
        <v>Taylor|Griffin|taylorg112006@gmail.com|8</v>
      </c>
      <c r="W25" s="48" t="str">
        <f t="shared" si="1"/>
        <v>Taylor|Griffin|8</v>
      </c>
      <c r="X25" s="48" t="str">
        <f>INDEX(Applications_2021!$AN$2:$AN$651,MATCH($V25,Applications_2021!$AN$2:$AN$651,0))</f>
        <v>Taylor|Griffin|taylorg112006@gmail.com|8</v>
      </c>
      <c r="Y25" s="48" t="str">
        <f>INDEX(Applications_2021!$AO$2:$AO$651,MATCH($W25,Applications_2021!$AO$2:$AO$651,0))</f>
        <v>Taylor|Griffin|8</v>
      </c>
      <c r="Z25" s="68" t="str">
        <f t="shared" si="2"/>
        <v>Yes</v>
      </c>
      <c r="AA25" s="68" t="str">
        <f t="shared" si="3"/>
        <v>Yes</v>
      </c>
      <c r="AB25" s="48" t="str">
        <f>"000"&amp;TEXT($C25,0)</f>
        <v>0002</v>
      </c>
      <c r="AC25" s="48" t="str">
        <f t="shared" ref="AC25:AC31" si="9">IF($AA25="Yes",$AB25,"####")</f>
        <v>0002</v>
      </c>
      <c r="AD25" s="68" t="str">
        <f t="shared" si="4"/>
        <v>Yes</v>
      </c>
    </row>
    <row r="26" spans="1:31" x14ac:dyDescent="0.3">
      <c r="A26" s="48" t="str">
        <f>IF($AA26="Yes",INDEX(Applications_2021!$A$2:$A$651,MATCH($W26,Applications_2021!$AO$2:$AO$651,0)),"NO TRANSCRIPT")</f>
        <v>0179-BRA-TA-0137</v>
      </c>
      <c r="B26" s="48" t="str">
        <f>IF($AA26="Yes",INDEX(Applications_2021!$AT$2:$AT$651,MATCH($W26,Applications_2021!$AO$2:$AO$651,0))&amp;"-"&amp;UPPER(LEFT($J26,3))&amp;"-"&amp;UPPER(LEFT($H26,2))&amp;"-"&amp;$AB26,"")</f>
        <v>0179-BRA-TA-0137</v>
      </c>
      <c r="C26" s="8">
        <v>137</v>
      </c>
      <c r="D26" s="73" t="s">
        <v>2972</v>
      </c>
      <c r="E26" s="73" t="s">
        <v>1057</v>
      </c>
      <c r="F26" s="74" t="s">
        <v>3732</v>
      </c>
      <c r="G26" s="73" t="s">
        <v>795</v>
      </c>
      <c r="H26" s="73" t="s">
        <v>3728</v>
      </c>
      <c r="I26" s="73"/>
      <c r="J26" s="73" t="s">
        <v>1057</v>
      </c>
      <c r="K26" s="73"/>
      <c r="L26" s="74" t="s">
        <v>3729</v>
      </c>
      <c r="M26" s="73" t="s">
        <v>168</v>
      </c>
      <c r="N26" s="73"/>
      <c r="O26" s="73" t="s">
        <v>3730</v>
      </c>
      <c r="P26" s="74" t="s">
        <v>457</v>
      </c>
      <c r="Q26" s="74" t="str">
        <f t="shared" si="5"/>
        <v>image.jpg</v>
      </c>
      <c r="R26" s="74" t="s">
        <v>336</v>
      </c>
      <c r="S26" s="74" t="str">
        <f t="shared" si="6"/>
        <v/>
      </c>
      <c r="T26" s="73" t="s">
        <v>336</v>
      </c>
      <c r="U26" s="73" t="str">
        <f t="shared" si="7"/>
        <v/>
      </c>
      <c r="V26" s="48" t="str">
        <f t="shared" si="0"/>
        <v>Taylor|Brandon|tayloralexis745@gmail.com|9</v>
      </c>
      <c r="W26" s="48" t="str">
        <f t="shared" si="1"/>
        <v>Taylor|Brandon|9</v>
      </c>
      <c r="X26" s="48" t="str">
        <f>INDEX(Applications_2021!$AN$2:$AN$651,MATCH($V26,Applications_2021!$AN$2:$AN$651,0))</f>
        <v>Taylor|Brandon|tayloralexis745@gmail.com|9</v>
      </c>
      <c r="Y26" s="48" t="str">
        <f>INDEX(Applications_2021!$AO$2:$AO$651,MATCH($W26,Applications_2021!$AO$2:$AO$651,0))</f>
        <v>Taylor|Brandon|9</v>
      </c>
      <c r="Z26" s="68" t="str">
        <f t="shared" si="2"/>
        <v>Yes</v>
      </c>
      <c r="AA26" s="68" t="str">
        <f t="shared" si="3"/>
        <v>Yes</v>
      </c>
      <c r="AB26" s="48" t="str">
        <f>"0"&amp;TEXT($C26,0)</f>
        <v>0137</v>
      </c>
      <c r="AC26" s="48" t="str">
        <f t="shared" si="9"/>
        <v>0137</v>
      </c>
      <c r="AD26" s="68" t="str">
        <f t="shared" si="4"/>
        <v>Yes</v>
      </c>
    </row>
    <row r="27" spans="1:31" x14ac:dyDescent="0.3">
      <c r="A27" s="48" t="str">
        <f>IF($AA27="Yes",INDEX(Applications_2021!$A$2:$A$651,MATCH($W27,Applications_2021!$AO$2:$AO$651,0)),"NO TRANSCRIPT")</f>
        <v>0444-TAY-JO-0006</v>
      </c>
      <c r="B27" s="48" t="str">
        <f>IF($AA27="Yes",INDEX(Applications_2021!$AT$2:$AT$651,MATCH($W27,Applications_2021!$AO$2:$AO$651,0))&amp;"-"&amp;UPPER(LEFT($J27,3))&amp;"-"&amp;UPPER(LEFT($H27,2))&amp;"-"&amp;$AB27,"")</f>
        <v>0444-TAY-JO-0006</v>
      </c>
      <c r="C27" s="8">
        <v>6</v>
      </c>
      <c r="D27" s="76" t="s">
        <v>7784</v>
      </c>
      <c r="E27" s="76" t="s">
        <v>2600</v>
      </c>
      <c r="F27" s="84" t="s">
        <v>5835</v>
      </c>
      <c r="G27" s="76" t="s">
        <v>7741</v>
      </c>
      <c r="H27" s="76" t="s">
        <v>5834</v>
      </c>
      <c r="I27" s="76"/>
      <c r="J27" s="76" t="s">
        <v>2600</v>
      </c>
      <c r="K27" s="76"/>
      <c r="L27" s="74" t="s">
        <v>5835</v>
      </c>
      <c r="M27" s="73" t="s">
        <v>168</v>
      </c>
      <c r="N27" s="73"/>
      <c r="O27" s="73" t="s">
        <v>5836</v>
      </c>
      <c r="P27" s="74" t="s">
        <v>7785</v>
      </c>
      <c r="Q27" s="74" t="str">
        <f t="shared" si="5"/>
        <v>a8699d536df44486aae74e09f9859df7.jpeg.jpg</v>
      </c>
      <c r="R27" s="74" t="s">
        <v>336</v>
      </c>
      <c r="S27" s="74" t="str">
        <f t="shared" si="6"/>
        <v/>
      </c>
      <c r="T27" s="86"/>
      <c r="U27" s="73" t="str">
        <f t="shared" si="7"/>
        <v/>
      </c>
      <c r="V27" s="48" t="str">
        <f t="shared" si="0"/>
        <v>Jonerial|Taylor|taylojone@coffeevilleschools.org|9</v>
      </c>
      <c r="W27" s="48" t="str">
        <f t="shared" si="1"/>
        <v>Jonerial|Taylor|9</v>
      </c>
      <c r="X27" s="48" t="str">
        <f>INDEX(Applications_2021!$AN$2:$AN$651,MATCH($V27,Applications_2021!$AN$2:$AN$651,0))</f>
        <v>Jonerial|Taylor|taylojone@coffeevilleschools.org|9</v>
      </c>
      <c r="Y27" s="48" t="str">
        <f>INDEX(Applications_2021!$AO$2:$AO$651,MATCH($W27,Applications_2021!$AO$2:$AO$651,0))</f>
        <v>Jonerial|Taylor|9</v>
      </c>
      <c r="Z27" s="68" t="str">
        <f t="shared" si="2"/>
        <v>Yes</v>
      </c>
      <c r="AA27" s="68" t="str">
        <f t="shared" si="3"/>
        <v>Yes</v>
      </c>
      <c r="AB27" s="48" t="str">
        <f>"000"&amp;TEXT($C27,0)</f>
        <v>0006</v>
      </c>
      <c r="AC27" s="48" t="str">
        <f t="shared" si="9"/>
        <v>0006</v>
      </c>
      <c r="AD27" s="68" t="str">
        <f t="shared" si="4"/>
        <v>Yes</v>
      </c>
    </row>
    <row r="28" spans="1:31" x14ac:dyDescent="0.3">
      <c r="A28" s="48" t="str">
        <f>IF($AA28="Yes",INDEX(Applications_2021!$A$2:$A$651,MATCH($W28,Applications_2021!$AO$2:$AO$651,0)),"NO TRANSCRIPT")</f>
        <v>0074-SOP-AL-0133</v>
      </c>
      <c r="B28" s="48" t="str">
        <f>IF($AA28="Yes",INDEX(Applications_2021!$AT$2:$AT$651,MATCH($W28,Applications_2021!$AO$2:$AO$651,0))&amp;"-"&amp;UPPER(LEFT($J28,3))&amp;"-"&amp;UPPER(LEFT($H28,2))&amp;"-"&amp;$AB28,"")</f>
        <v>0074-SOP-AL-0133</v>
      </c>
      <c r="C28" s="8">
        <v>133</v>
      </c>
      <c r="D28" s="73" t="s">
        <v>1514</v>
      </c>
      <c r="E28" s="73" t="s">
        <v>1510</v>
      </c>
      <c r="F28" s="74" t="s">
        <v>1515</v>
      </c>
      <c r="G28" s="73" t="s">
        <v>795</v>
      </c>
      <c r="H28" s="73" t="s">
        <v>1509</v>
      </c>
      <c r="I28" s="73"/>
      <c r="J28" s="73" t="s">
        <v>1510</v>
      </c>
      <c r="K28" s="73"/>
      <c r="L28" s="80" t="s">
        <v>1515</v>
      </c>
      <c r="M28" s="73" t="s">
        <v>167</v>
      </c>
      <c r="N28" s="73"/>
      <c r="O28" s="73" t="s">
        <v>7786</v>
      </c>
      <c r="P28" s="74" t="s">
        <v>7787</v>
      </c>
      <c r="Q28" s="74" t="str">
        <f t="shared" si="5"/>
        <v>16191237387305371939264019317528.jpg</v>
      </c>
      <c r="R28" s="74" t="s">
        <v>336</v>
      </c>
      <c r="S28" s="74" t="str">
        <f t="shared" si="6"/>
        <v/>
      </c>
      <c r="T28" s="73" t="s">
        <v>7788</v>
      </c>
      <c r="U28" s="73" t="str">
        <f t="shared" si="7"/>
        <v>Allianna has excelled since she's started her journey in grade school. She was selected to run as Miss. Carver during her sixth grade year. Allianna is a leader and have a knack for helping other's.</v>
      </c>
      <c r="V28" s="48" t="str">
        <f t="shared" si="0"/>
        <v>Allianna|Sophus|tawannasophus@gmail.com|8</v>
      </c>
      <c r="W28" s="48" t="str">
        <f t="shared" si="1"/>
        <v>Allianna|Sophus|8</v>
      </c>
      <c r="X28" s="48" t="e">
        <f>INDEX(Applications_2021!$AN$2:$AN$651,MATCH($V28,Applications_2021!$AN$2:$AN$651,0))</f>
        <v>#N/A</v>
      </c>
      <c r="Y28" s="48" t="str">
        <f>INDEX(Applications_2021!$AO$2:$AO$651,MATCH($W28,Applications_2021!$AO$2:$AO$651,0))</f>
        <v>Allianna|Sophus|8</v>
      </c>
      <c r="Z28" s="68" t="e">
        <f t="shared" si="2"/>
        <v>#N/A</v>
      </c>
      <c r="AA28" s="68" t="str">
        <f t="shared" si="3"/>
        <v>Yes</v>
      </c>
      <c r="AB28" s="48" t="str">
        <f t="shared" ref="AB28:AB36" si="10">"0"&amp;TEXT($C28,0)</f>
        <v>0133</v>
      </c>
      <c r="AC28" s="48" t="str">
        <f t="shared" si="9"/>
        <v>0133</v>
      </c>
      <c r="AD28" s="68" t="str">
        <f t="shared" si="4"/>
        <v>Yes</v>
      </c>
    </row>
    <row r="29" spans="1:31" x14ac:dyDescent="0.3">
      <c r="A29" s="48" t="str">
        <f>IF($AA29="Yes",INDEX(Applications_2021!$A$2:$A$651,MATCH($W29,Applications_2021!$AO$2:$AO$651,0)),"NO TRANSCRIPT")</f>
        <v>0176-WAS-KE-0136</v>
      </c>
      <c r="B29" s="48" t="str">
        <f>IF($AA29="Yes",INDEX(Applications_2021!$AT$2:$AT$651,MATCH($W29,Applications_2021!$AO$2:$AO$651,0))&amp;"-"&amp;UPPER(LEFT($J29,3))&amp;"-"&amp;UPPER(LEFT($H29,2))&amp;"-"&amp;$AB29,"")</f>
        <v>0176-WAS-KE-0136</v>
      </c>
      <c r="C29" s="8">
        <v>136</v>
      </c>
      <c r="D29" s="73" t="s">
        <v>7789</v>
      </c>
      <c r="E29" s="73" t="s">
        <v>7790</v>
      </c>
      <c r="F29" s="74" t="s">
        <v>3704</v>
      </c>
      <c r="G29" s="73" t="s">
        <v>795</v>
      </c>
      <c r="H29" s="73" t="s">
        <v>7791</v>
      </c>
      <c r="I29" s="73"/>
      <c r="J29" s="73" t="s">
        <v>7790</v>
      </c>
      <c r="K29" s="73"/>
      <c r="L29" s="74" t="s">
        <v>3704</v>
      </c>
      <c r="M29" s="73" t="s">
        <v>168</v>
      </c>
      <c r="N29" s="73"/>
      <c r="O29" s="73" t="s">
        <v>709</v>
      </c>
      <c r="P29" s="74" t="s">
        <v>7792</v>
      </c>
      <c r="Q29" s="74" t="str">
        <f t="shared" si="5"/>
        <v>keely_transcript.pdf</v>
      </c>
      <c r="R29" s="74" t="s">
        <v>336</v>
      </c>
      <c r="S29" s="74" t="str">
        <f t="shared" si="6"/>
        <v/>
      </c>
      <c r="T29" s="73" t="s">
        <v>336</v>
      </c>
      <c r="U29" s="73" t="str">
        <f t="shared" si="7"/>
        <v/>
      </c>
      <c r="V29" s="48" t="str">
        <f t="shared" si="0"/>
        <v>keely|washington|tashondaw4@gmail.com|9</v>
      </c>
      <c r="W29" s="48" t="str">
        <f t="shared" si="1"/>
        <v>keely|washington|9</v>
      </c>
      <c r="X29" s="48" t="str">
        <f>INDEX(Applications_2021!$AN$2:$AN$651,MATCH($V29,Applications_2021!$AN$2:$AN$651,0))</f>
        <v>Keely|Washington|tashondaw4@gmail.com|9</v>
      </c>
      <c r="Y29" s="48" t="str">
        <f>INDEX(Applications_2021!$AO$2:$AO$651,MATCH($W29,Applications_2021!$AO$2:$AO$651,0))</f>
        <v>Keely|Washington|9</v>
      </c>
      <c r="Z29" s="68" t="str">
        <f t="shared" si="2"/>
        <v>Yes</v>
      </c>
      <c r="AA29" s="68" t="str">
        <f t="shared" si="3"/>
        <v>Yes</v>
      </c>
      <c r="AB29" s="48" t="str">
        <f t="shared" si="10"/>
        <v>0136</v>
      </c>
      <c r="AC29" s="48" t="str">
        <f t="shared" si="9"/>
        <v>0136</v>
      </c>
      <c r="AD29" s="68" t="str">
        <f t="shared" si="4"/>
        <v>Yes</v>
      </c>
    </row>
    <row r="30" spans="1:31" x14ac:dyDescent="0.3">
      <c r="A30" s="48" t="str">
        <f>IF($AA30="Yes",INDEX(Applications_2021!$A$2:$A$651,MATCH($W30,Applications_2021!$AO$2:$AO$651,0)),"NO TRANSCRIPT")</f>
        <v>0072-MAT-MC-0185</v>
      </c>
      <c r="B30" s="48" t="str">
        <f>IF($AA30="Yes",INDEX(Applications_2021!$AT$2:$AT$651,MATCH($W30,Applications_2021!$AO$2:$AO$651,0))&amp;"-"&amp;UPPER(LEFT($J30,3))&amp;"-"&amp;UPPER(LEFT($H30,2))&amp;"-"&amp;$AB30,"")</f>
        <v>0072-MAT-MC-0185</v>
      </c>
      <c r="C30" s="8">
        <v>185</v>
      </c>
      <c r="D30" s="73" t="s">
        <v>7793</v>
      </c>
      <c r="E30" s="73" t="s">
        <v>1883</v>
      </c>
      <c r="F30" s="74" t="s">
        <v>2803</v>
      </c>
      <c r="G30" s="73" t="s">
        <v>795</v>
      </c>
      <c r="H30" s="73" t="s">
        <v>2802</v>
      </c>
      <c r="I30" s="73"/>
      <c r="J30" s="73" t="s">
        <v>1883</v>
      </c>
      <c r="K30" s="73"/>
      <c r="L30" s="74" t="s">
        <v>2803</v>
      </c>
      <c r="M30" s="73" t="s">
        <v>167</v>
      </c>
      <c r="N30" s="73"/>
      <c r="O30" s="73" t="s">
        <v>7794</v>
      </c>
      <c r="P30" s="74" t="s">
        <v>7795</v>
      </c>
      <c r="Q30" s="74" t="str">
        <f t="shared" si="5"/>
        <v>mmatthewsmostrecent.pdf</v>
      </c>
      <c r="R30" s="74" t="s">
        <v>7796</v>
      </c>
      <c r="S30" s="74" t="str">
        <f t="shared" si="6"/>
        <v>mckenzie_q2.pdf</v>
      </c>
      <c r="T30" s="73" t="s">
        <v>7797</v>
      </c>
      <c r="U30" s="73" t="str">
        <f t="shared" si="7"/>
        <v>The transcript was saved directly from school runner. They have not provided a Q3 report card yet. The Additional document is her Q2 grade report which contains her official Q2 grades. That is the most recent document the school has sent us.</v>
      </c>
      <c r="V30" s="48" t="str">
        <f t="shared" si="0"/>
        <v>McKenzie|Matthews|tamalamatthews@gmail.com|8</v>
      </c>
      <c r="W30" s="48" t="str">
        <f t="shared" si="1"/>
        <v>McKenzie|Matthews|8</v>
      </c>
      <c r="X30" s="48" t="str">
        <f>INDEX(Applications_2021!$AN$2:$AN$651,MATCH($V30,Applications_2021!$AN$2:$AN$651,0))</f>
        <v>McKenzie|Matthews|tamalamatthews@gmail.com|8</v>
      </c>
      <c r="Y30" s="48" t="str">
        <f>INDEX(Applications_2021!$AO$2:$AO$651,MATCH($W30,Applications_2021!$AO$2:$AO$651,0))</f>
        <v>McKenzie|Matthews|8</v>
      </c>
      <c r="Z30" s="68" t="str">
        <f t="shared" si="2"/>
        <v>Yes</v>
      </c>
      <c r="AA30" s="68" t="str">
        <f t="shared" si="3"/>
        <v>Yes</v>
      </c>
      <c r="AB30" s="48" t="str">
        <f t="shared" si="10"/>
        <v>0185</v>
      </c>
      <c r="AC30" s="48" t="str">
        <f t="shared" si="9"/>
        <v>0185</v>
      </c>
      <c r="AD30" s="68" t="str">
        <f t="shared" si="4"/>
        <v>Yes</v>
      </c>
    </row>
    <row r="31" spans="1:31" x14ac:dyDescent="0.3">
      <c r="A31" s="48" t="str">
        <f>IF($AA31="Yes",INDEX(Applications_2021!$A$2:$A$651,MATCH($W31,Applications_2021!$AO$2:$AO$651,0)),"NO TRANSCRIPT")</f>
        <v>0223-BRO-CH-0126</v>
      </c>
      <c r="B31" s="48" t="str">
        <f>IF($AA31="Yes",INDEX(Applications_2021!$AT$2:$AT$651,MATCH($W31,Applications_2021!$AO$2:$AO$651,0))&amp;"-"&amp;UPPER(LEFT($J31,3))&amp;"-"&amp;UPPER(LEFT($H31,2))&amp;"-"&amp;$AB31,"")</f>
        <v>0223-BRO-CH-0126</v>
      </c>
      <c r="C31" s="8">
        <v>126</v>
      </c>
      <c r="D31" s="73" t="s">
        <v>7798</v>
      </c>
      <c r="E31" s="73" t="s">
        <v>1236</v>
      </c>
      <c r="F31" s="74" t="s">
        <v>4099</v>
      </c>
      <c r="G31" s="73" t="s">
        <v>7741</v>
      </c>
      <c r="H31" s="73" t="s">
        <v>7799</v>
      </c>
      <c r="I31" s="73"/>
      <c r="J31" s="73" t="s">
        <v>1236</v>
      </c>
      <c r="K31" s="73"/>
      <c r="L31" s="80" t="s">
        <v>4099</v>
      </c>
      <c r="M31" s="73" t="s">
        <v>167</v>
      </c>
      <c r="N31" s="73"/>
      <c r="O31" s="73" t="s">
        <v>7800</v>
      </c>
      <c r="P31" s="74" t="s">
        <v>7801</v>
      </c>
      <c r="Q31" s="74" t="str">
        <f t="shared" si="5"/>
        <v>16191161813771572947998212504574.jpg</v>
      </c>
      <c r="R31" s="74" t="s">
        <v>7802</v>
      </c>
      <c r="S31" s="74" t="str">
        <f t="shared" si="6"/>
        <v>16191162209618780222652119911263.jpg</v>
      </c>
      <c r="T31" s="73" t="s">
        <v>336</v>
      </c>
      <c r="U31" s="73" t="str">
        <f t="shared" si="7"/>
        <v/>
      </c>
      <c r="V31" s="48" t="str">
        <f t="shared" si="0"/>
        <v>Channing|Brown|taliahb@hotmail.com|8</v>
      </c>
      <c r="W31" s="48" t="str">
        <f t="shared" si="1"/>
        <v>Channing|Brown|8</v>
      </c>
      <c r="X31" s="48" t="e">
        <f>INDEX(Applications_2021!$AN$2:$AN$651,MATCH($V31,Applications_2021!$AN$2:$AN$651,0))</f>
        <v>#N/A</v>
      </c>
      <c r="Y31" s="48" t="str">
        <f>INDEX(Applications_2021!$AO$2:$AO$651,MATCH($W31,Applications_2021!$AO$2:$AO$651,0))</f>
        <v>Channing|Brown|8</v>
      </c>
      <c r="Z31" s="68" t="e">
        <f t="shared" si="2"/>
        <v>#N/A</v>
      </c>
      <c r="AA31" s="68" t="str">
        <f t="shared" si="3"/>
        <v>Yes</v>
      </c>
      <c r="AB31" s="48" t="str">
        <f t="shared" si="10"/>
        <v>0126</v>
      </c>
      <c r="AC31" s="48" t="str">
        <f t="shared" si="9"/>
        <v>0126</v>
      </c>
      <c r="AD31" s="68" t="str">
        <f t="shared" si="4"/>
        <v>Yes</v>
      </c>
    </row>
    <row r="32" spans="1:31" x14ac:dyDescent="0.3">
      <c r="A32" s="146" t="str">
        <f>IF($AA32="Yes",INDEX(Applications_2021!$A$2:$A$651,MATCH($W32,Applications_2021!$AO$2:$AO$651,0)),"NO TRANSCRIPT")</f>
        <v>0665-EAL-TA-0323</v>
      </c>
      <c r="B32" s="48" t="str">
        <f>IF($AA32="Yes",INDEX(Applications_2021!$AT$2:$AT$651,MATCH($W32,Applications_2021!$AO$2:$AO$651,0))&amp;"-"&amp;UPPER(LEFT($J32,3))&amp;"-"&amp;UPPER(LEFT($H32,2))&amp;"-"&amp;$AB32,"")</f>
        <v>0665-EAL-TA-0323</v>
      </c>
      <c r="C32" s="8">
        <v>323</v>
      </c>
      <c r="D32" s="73" t="s">
        <v>7803</v>
      </c>
      <c r="E32" s="73" t="s">
        <v>7605</v>
      </c>
      <c r="F32" s="74" t="s">
        <v>7606</v>
      </c>
      <c r="G32" s="73" t="s">
        <v>795</v>
      </c>
      <c r="H32" s="73" t="s">
        <v>7604</v>
      </c>
      <c r="I32" s="76"/>
      <c r="J32" s="73" t="s">
        <v>7605</v>
      </c>
      <c r="K32" s="76"/>
      <c r="L32" s="74" t="s">
        <v>7606</v>
      </c>
      <c r="M32" s="73" t="s">
        <v>167</v>
      </c>
      <c r="N32" s="75" t="s">
        <v>166</v>
      </c>
      <c r="O32" s="73" t="s">
        <v>7804</v>
      </c>
      <c r="P32" s="74" t="s">
        <v>7805</v>
      </c>
      <c r="Q32" s="74" t="str">
        <f t="shared" si="5"/>
        <v>8c7775c0bc70444d8de67d8ef5b54c3c.jpeg.jpg</v>
      </c>
      <c r="R32" s="74" t="s">
        <v>336</v>
      </c>
      <c r="S32" s="74" t="str">
        <f t="shared" si="6"/>
        <v/>
      </c>
      <c r="T32" s="73" t="s">
        <v>336</v>
      </c>
      <c r="U32" s="73" t="str">
        <f t="shared" si="7"/>
        <v/>
      </c>
      <c r="V32" s="146" t="str">
        <f t="shared" si="0"/>
        <v>Talayasia|Ealy|talayasiaealy@leakesd.net|8</v>
      </c>
      <c r="W32" s="48" t="str">
        <f t="shared" si="1"/>
        <v>Talayasia|Ealy|8</v>
      </c>
      <c r="X32" s="48" t="str">
        <f>INDEX(Applications_2021!$AN$2:$AN$651,MATCH($V32,Applications_2021!$AN$2:$AN$651,0))</f>
        <v>Talayasia|Ealy|talayasiaealy@leakesd.net|8</v>
      </c>
      <c r="Y32" s="48" t="str">
        <f>INDEX(Applications_2021!$AO$2:$AO$651,MATCH($W32,Applications_2021!$AO$2:$AO$651,0))</f>
        <v>Talayasia|Ealy|8</v>
      </c>
      <c r="Z32" s="68" t="str">
        <f t="shared" si="2"/>
        <v>Yes</v>
      </c>
      <c r="AA32" s="68" t="str">
        <f t="shared" si="3"/>
        <v>Yes</v>
      </c>
      <c r="AB32" s="48" t="str">
        <f t="shared" si="10"/>
        <v>0323</v>
      </c>
      <c r="AC32" s="48" t="str">
        <f>IF(AND($AA32="Yes",""&lt;&gt;VLOOKUP($B32,$B$2:$AB$324,12,FALSE)),$AB32,"####")</f>
        <v>0323</v>
      </c>
      <c r="AD32" s="68" t="str">
        <f t="shared" si="4"/>
        <v>Yes</v>
      </c>
    </row>
    <row r="33" spans="1:30" x14ac:dyDescent="0.3">
      <c r="A33" s="48" t="str">
        <f>IF($AA33="Yes",INDEX(Applications_2021!$A$2:$A$651,MATCH($W33,Applications_2021!$AO$2:$AO$651,0)),"NO TRANSCRIPT")</f>
        <v>0528-SMI-TA-0314</v>
      </c>
      <c r="B33" s="48" t="str">
        <f>IF($AA33="Yes",INDEX(Applications_2021!$AT$2:$AT$651,MATCH($W33,Applications_2021!$AO$2:$AO$651,0))&amp;"-"&amp;UPPER(LEFT($J33,3))&amp;"-"&amp;UPPER(LEFT($H33,2))&amp;"-"&amp;$AB33,"")</f>
        <v>0528-SMI-TA-0314</v>
      </c>
      <c r="C33" s="8">
        <v>314</v>
      </c>
      <c r="D33" s="73" t="s">
        <v>6507</v>
      </c>
      <c r="E33" s="73" t="s">
        <v>249</v>
      </c>
      <c r="F33" s="74" t="s">
        <v>7806</v>
      </c>
      <c r="G33" s="73" t="s">
        <v>795</v>
      </c>
      <c r="H33" s="73" t="s">
        <v>6504</v>
      </c>
      <c r="I33" s="76"/>
      <c r="J33" s="73" t="s">
        <v>249</v>
      </c>
      <c r="K33" s="76"/>
      <c r="L33" s="74" t="s">
        <v>7807</v>
      </c>
      <c r="M33" s="73" t="s">
        <v>167</v>
      </c>
      <c r="N33" s="73"/>
      <c r="O33" s="73" t="s">
        <v>6506</v>
      </c>
      <c r="P33" s="74" t="s">
        <v>7808</v>
      </c>
      <c r="Q33" s="74" t="str">
        <f t="shared" si="5"/>
        <v>grades_and_attendancetakydra_smith.pdf</v>
      </c>
      <c r="R33" s="74" t="s">
        <v>7809</v>
      </c>
      <c r="S33" s="74" t="str">
        <f t="shared" si="6"/>
        <v>grade_history_takydra_smith.pdf</v>
      </c>
      <c r="T33" s="73" t="s">
        <v>7810</v>
      </c>
      <c r="U33" s="73" t="str">
        <f t="shared" si="7"/>
        <v>Takydra Smith is an excellent student and I feel that she will benefit greatly from participating in this program. Takydra attended school virtually due to Covid-19 1st and 3rd nine weeks which caused her to struggle academically. Takydra's grades greatly improved when she attended school in person. Thank you for your consideration!</v>
      </c>
      <c r="V33" s="48" t="str">
        <f t="shared" si="0"/>
        <v>Takydra|Smith|takydrajanae@icloud.com|8</v>
      </c>
      <c r="W33" s="48" t="str">
        <f t="shared" si="1"/>
        <v>Takydra|Smith|8</v>
      </c>
      <c r="X33" s="48" t="e">
        <f>INDEX(Applications_2021!$AN$2:$AN$651,MATCH($V33,Applications_2021!$AN$2:$AN$651,0))</f>
        <v>#N/A</v>
      </c>
      <c r="Y33" s="48" t="str">
        <f>INDEX(Applications_2021!$AO$2:$AO$651,MATCH($W33,Applications_2021!$AO$2:$AO$651,0))</f>
        <v>Takydra|Smith|8</v>
      </c>
      <c r="Z33" s="68" t="e">
        <f t="shared" si="2"/>
        <v>#N/A</v>
      </c>
      <c r="AA33" s="68" t="str">
        <f t="shared" si="3"/>
        <v>Yes</v>
      </c>
      <c r="AB33" s="48" t="str">
        <f t="shared" si="10"/>
        <v>0314</v>
      </c>
      <c r="AC33" s="48" t="str">
        <f>IF(AND($AA33="Yes",""&lt;&gt;VLOOKUP($B33,$B$2:$AB$324,12,FALSE)),$AB33,"####")</f>
        <v>0314</v>
      </c>
      <c r="AD33" s="68" t="str">
        <f t="shared" si="4"/>
        <v>Yes</v>
      </c>
    </row>
    <row r="34" spans="1:30" x14ac:dyDescent="0.3">
      <c r="A34" s="48" t="str">
        <f>IF($AA34="Yes",INDEX(Applications_2021!$A$2:$A$651,MATCH($W34,Applications_2021!$AO$2:$AO$651,0)),"NO TRANSCRIPT")</f>
        <v>0373-LEW-TA-0142</v>
      </c>
      <c r="B34" s="48" t="str">
        <f>IF($AA34="Yes",INDEX(Applications_2021!$AT$2:$AT$651,MATCH($W34,Applications_2021!$AO$2:$AO$651,0))&amp;"-"&amp;UPPER(LEFT($J34,3))&amp;"-"&amp;UPPER(LEFT($H34,2))&amp;"-"&amp;$AB34,"")</f>
        <v>0373-LEW-TA-0142</v>
      </c>
      <c r="C34" s="8">
        <v>142</v>
      </c>
      <c r="D34" s="73" t="s">
        <v>7811</v>
      </c>
      <c r="E34" s="73" t="s">
        <v>2001</v>
      </c>
      <c r="F34" s="74" t="s">
        <v>5284</v>
      </c>
      <c r="G34" s="73" t="s">
        <v>7741</v>
      </c>
      <c r="H34" s="73" t="s">
        <v>5283</v>
      </c>
      <c r="I34" s="73"/>
      <c r="J34" s="73" t="s">
        <v>2001</v>
      </c>
      <c r="K34" s="73"/>
      <c r="L34" s="74" t="s">
        <v>5284</v>
      </c>
      <c r="M34" s="73" t="s">
        <v>168</v>
      </c>
      <c r="N34" s="73"/>
      <c r="O34" s="73" t="s">
        <v>5285</v>
      </c>
      <c r="P34" s="74" t="s">
        <v>7812</v>
      </c>
      <c r="Q34" s="74" t="str">
        <f t="shared" si="5"/>
        <v>b6225fadb69e4dfba68603cf209935bd.jpeg.jpg</v>
      </c>
      <c r="R34" s="74" t="s">
        <v>336</v>
      </c>
      <c r="S34" s="74" t="str">
        <f t="shared" si="6"/>
        <v/>
      </c>
      <c r="T34" s="73" t="s">
        <v>336</v>
      </c>
      <c r="U34" s="73" t="str">
        <f t="shared" si="7"/>
        <v/>
      </c>
      <c r="V34" s="48" t="str">
        <f t="shared" si="0"/>
        <v>Takeyla|Lewis|takeyla.lewis@ncsdstud.org|9</v>
      </c>
      <c r="W34" s="48" t="str">
        <f t="shared" si="1"/>
        <v>Takeyla|Lewis|9</v>
      </c>
      <c r="X34" s="48" t="str">
        <f>INDEX(Applications_2021!$AN$2:$AN$651,MATCH($V34,Applications_2021!$AN$2:$AN$651,0))</f>
        <v>Takeyla|Lewis|takeyla.lewis@ncsdstud.org|9</v>
      </c>
      <c r="Y34" s="48" t="str">
        <f>INDEX(Applications_2021!$AO$2:$AO$651,MATCH($W34,Applications_2021!$AO$2:$AO$651,0))</f>
        <v>Takeyla|Lewis|9</v>
      </c>
      <c r="Z34" s="68" t="str">
        <f t="shared" si="2"/>
        <v>Yes</v>
      </c>
      <c r="AA34" s="68" t="str">
        <f t="shared" si="3"/>
        <v>Yes</v>
      </c>
      <c r="AB34" s="48" t="str">
        <f t="shared" si="10"/>
        <v>0142</v>
      </c>
      <c r="AC34" s="48" t="str">
        <f>IF($AA34="Yes",$AB34,"####")</f>
        <v>0142</v>
      </c>
      <c r="AD34" s="68" t="str">
        <f t="shared" si="4"/>
        <v>Yes</v>
      </c>
    </row>
    <row r="35" spans="1:30" x14ac:dyDescent="0.3">
      <c r="A35" s="48" t="str">
        <f>IF($AA35="Yes",INDEX(Applications_2021!$A$2:$A$651,MATCH($W35,Applications_2021!$AO$2:$AO$651,0)),"NO TRANSCRIPT")</f>
        <v>0489-TUR-KE-0238</v>
      </c>
      <c r="B35" s="48" t="str">
        <f>IF($AA35="Yes",INDEX(Applications_2021!$AT$2:$AT$651,MATCH($W35,Applications_2021!$AO$2:$AO$651,0))&amp;"-"&amp;UPPER(LEFT($J35,3))&amp;"-"&amp;UPPER(LEFT($H35,2))&amp;"-"&amp;$AB35,"")</f>
        <v>0489-TUR-KE-0238</v>
      </c>
      <c r="C35" s="8">
        <v>238</v>
      </c>
      <c r="D35" s="73" t="s">
        <v>6169</v>
      </c>
      <c r="E35" s="73" t="s">
        <v>5365</v>
      </c>
      <c r="F35" s="74" t="s">
        <v>6183</v>
      </c>
      <c r="G35" s="73" t="s">
        <v>795</v>
      </c>
      <c r="H35" s="73" t="s">
        <v>6182</v>
      </c>
      <c r="I35" s="73"/>
      <c r="J35" s="73" t="s">
        <v>5365</v>
      </c>
      <c r="K35" s="73"/>
      <c r="L35" s="74" t="s">
        <v>6183</v>
      </c>
      <c r="M35" s="73" t="s">
        <v>167</v>
      </c>
      <c r="N35" s="73"/>
      <c r="O35" s="73" t="s">
        <v>6184</v>
      </c>
      <c r="P35" s="74" t="s">
        <v>7813</v>
      </c>
      <c r="Q35" s="74" t="str">
        <f t="shared" si="5"/>
        <v>report_card_hs_q3.pdf</v>
      </c>
      <c r="R35" s="74" t="s">
        <v>336</v>
      </c>
      <c r="S35" s="74" t="str">
        <f t="shared" si="6"/>
        <v/>
      </c>
      <c r="T35" s="73" t="s">
        <v>336</v>
      </c>
      <c r="U35" s="73" t="str">
        <f t="shared" si="7"/>
        <v/>
      </c>
      <c r="V35" s="48" t="str">
        <f t="shared" si="0"/>
        <v>Kelis|Turner|tabturner5@gmail.com|8</v>
      </c>
      <c r="W35" s="48" t="str">
        <f t="shared" si="1"/>
        <v>Kelis|Turner|8</v>
      </c>
      <c r="X35" s="48" t="str">
        <f>INDEX(Applications_2021!$AN$2:$AN$651,MATCH($V35,Applications_2021!$AN$2:$AN$651,0))</f>
        <v>Kelis|Turner|tabturner5@gmail.com|8</v>
      </c>
      <c r="Y35" s="48" t="str">
        <f>INDEX(Applications_2021!$AO$2:$AO$651,MATCH($W35,Applications_2021!$AO$2:$AO$651,0))</f>
        <v>Kelis|Turner|8</v>
      </c>
      <c r="Z35" s="68" t="str">
        <f t="shared" si="2"/>
        <v>Yes</v>
      </c>
      <c r="AA35" s="68" t="str">
        <f t="shared" si="3"/>
        <v>Yes</v>
      </c>
      <c r="AB35" s="48" t="str">
        <f t="shared" si="10"/>
        <v>0238</v>
      </c>
      <c r="AC35" s="48" t="str">
        <f>IF($AA35="Yes",$AB35,"####")</f>
        <v>0238</v>
      </c>
      <c r="AD35" s="68" t="str">
        <f t="shared" si="4"/>
        <v>Yes</v>
      </c>
    </row>
    <row r="36" spans="1:30" x14ac:dyDescent="0.3">
      <c r="A36" s="48" t="str">
        <f>IF($AA36="Yes",INDEX(Applications_2021!$A$2:$A$651,MATCH($W36,Applications_2021!$AO$2:$AO$651,0)),"NO TRANSCRIPT")</f>
        <v>0388-CAL-TO-0257</v>
      </c>
      <c r="B36" s="48" t="str">
        <f>IF($AA36="Yes",INDEX(Applications_2021!$AT$2:$AT$651,MATCH($W36,Applications_2021!$AO$2:$AO$651,0))&amp;"-"&amp;UPPER(LEFT($J36,3))&amp;"-"&amp;UPPER(LEFT($H36,2))&amp;"-"&amp;$AB36,"")</f>
        <v>0388-CAL-TO-0257</v>
      </c>
      <c r="C36" s="8">
        <v>257</v>
      </c>
      <c r="D36" s="73" t="s">
        <v>5409</v>
      </c>
      <c r="E36" s="73" t="s">
        <v>5406</v>
      </c>
      <c r="F36" s="74" t="s">
        <v>5411</v>
      </c>
      <c r="G36" s="73" t="s">
        <v>795</v>
      </c>
      <c r="H36" s="73" t="s">
        <v>7814</v>
      </c>
      <c r="I36" s="76"/>
      <c r="J36" s="73" t="s">
        <v>5410</v>
      </c>
      <c r="K36" s="76"/>
      <c r="L36" s="74" t="s">
        <v>5407</v>
      </c>
      <c r="M36" s="73" t="s">
        <v>7815</v>
      </c>
      <c r="N36" s="73"/>
      <c r="O36" s="73" t="s">
        <v>5004</v>
      </c>
      <c r="P36" s="74" t="s">
        <v>7816</v>
      </c>
      <c r="Q36" s="74" t="str">
        <f t="shared" si="5"/>
        <v>caldwelltoniactiveparenttranscipt.pdf</v>
      </c>
      <c r="R36" s="74" t="s">
        <v>7817</v>
      </c>
      <c r="S36" s="74" t="str">
        <f t="shared" si="6"/>
        <v>caldwelltoniactiveparentstudentdemographics.pdf</v>
      </c>
      <c r="T36" s="73" t="s">
        <v>7818</v>
      </c>
      <c r="U36" s="73" t="str">
        <f t="shared" si="7"/>
        <v>Hello,I have attached the ActiveParent "transcript" for Toni Caldwell. Unfortunately, since Toni is virtual, the only grade report we receive is this one; however, in the other attachment, you can see her current grade level and school. Due to state testing, getting in contact with a counselor has been impossible. I do hope that these documents are sufficient. Thank you for your time and consideration. Revetia Caldwell</v>
      </c>
      <c r="V36" s="48" t="str">
        <f t="shared" si="0"/>
        <v>Toni|Caldwell|symonnetoni@gmail.com|7</v>
      </c>
      <c r="W36" s="48" t="str">
        <f t="shared" si="1"/>
        <v>Toni|Caldwell|7</v>
      </c>
      <c r="X36" s="48" t="str">
        <f>INDEX(Applications_2021!$AN$2:$AN$651,MATCH($V36,Applications_2021!$AN$2:$AN$651,0))</f>
        <v>Toni|Caldwell|symonnetoni@gmail.com|7</v>
      </c>
      <c r="Y36" s="48" t="str">
        <f>INDEX(Applications_2021!$AO$2:$AO$651,MATCH($W36,Applications_2021!$AO$2:$AO$651,0))</f>
        <v>Toni|Caldwell|7</v>
      </c>
      <c r="Z36" s="68" t="str">
        <f t="shared" si="2"/>
        <v>Yes</v>
      </c>
      <c r="AA36" s="68" t="str">
        <f t="shared" si="3"/>
        <v>Yes</v>
      </c>
      <c r="AB36" s="48" t="str">
        <f t="shared" si="10"/>
        <v>0257</v>
      </c>
      <c r="AC36" s="48" t="str">
        <f>IF(AND($AA36="Yes",""&lt;&gt;VLOOKUP($B36,$B$2:$AB$324,12,FALSE)),$AB36,"####")</f>
        <v>0257</v>
      </c>
      <c r="AD36" s="68" t="str">
        <f t="shared" si="4"/>
        <v>Yes</v>
      </c>
    </row>
    <row r="37" spans="1:30" x14ac:dyDescent="0.3">
      <c r="A37" s="48" t="str">
        <f>IF($AA37="Yes",INDEX(Applications_2021!$A$2:$A$651,MATCH($W37,Applications_2021!$AO$2:$AO$651,0)),"NO TRANSCRIPT")</f>
        <v>0475-SUM-KR-0008</v>
      </c>
      <c r="B37" s="48" t="str">
        <f>IF($AA37="Yes",INDEX(Applications_2021!$AT$2:$AT$651,MATCH($W37,Applications_2021!$AO$2:$AO$651,0))&amp;"-"&amp;UPPER(LEFT($J37,3))&amp;"-"&amp;UPPER(LEFT($H37,2))&amp;"-"&amp;$AB37,"")</f>
        <v>0475-SUM-KR-0008</v>
      </c>
      <c r="C37" s="8">
        <v>8</v>
      </c>
      <c r="D37" s="76" t="s">
        <v>6062</v>
      </c>
      <c r="E37" s="76" t="s">
        <v>6063</v>
      </c>
      <c r="F37" s="84" t="s">
        <v>6064</v>
      </c>
      <c r="G37" s="76" t="s">
        <v>7741</v>
      </c>
      <c r="H37" s="76" t="s">
        <v>7819</v>
      </c>
      <c r="I37" s="76"/>
      <c r="J37" s="76" t="s">
        <v>6063</v>
      </c>
      <c r="K37" s="76"/>
      <c r="L37" s="74" t="s">
        <v>6064</v>
      </c>
      <c r="M37" s="73" t="s">
        <v>168</v>
      </c>
      <c r="N37" s="73"/>
      <c r="O37" s="73" t="s">
        <v>7820</v>
      </c>
      <c r="P37" s="74" t="s">
        <v>7821</v>
      </c>
      <c r="Q37" s="74" t="str">
        <f t="shared" si="5"/>
        <v>6bbb13c5eafc47479cd29a0cdb273a50.png</v>
      </c>
      <c r="R37" s="74" t="s">
        <v>336</v>
      </c>
      <c r="S37" s="74" t="str">
        <f t="shared" si="6"/>
        <v/>
      </c>
      <c r="T37" s="86"/>
      <c r="U37" s="73" t="str">
        <f t="shared" si="7"/>
        <v/>
      </c>
      <c r="V37" s="48" t="str">
        <f t="shared" si="0"/>
        <v>Krystyn|Sumlin|sumlstyn@coffeevilleschools.org|9</v>
      </c>
      <c r="W37" s="48" t="str">
        <f t="shared" si="1"/>
        <v>Krystyn|Sumlin|9</v>
      </c>
      <c r="X37" s="48" t="str">
        <f>INDEX(Applications_2021!$AN$2:$AN$651,MATCH($V37,Applications_2021!$AN$2:$AN$651,0))</f>
        <v>Krystyn|Sumlin|sumlstyn@coffeevilleschools.org|9</v>
      </c>
      <c r="Y37" s="48" t="str">
        <f>INDEX(Applications_2021!$AO$2:$AO$651,MATCH($W37,Applications_2021!$AO$2:$AO$651,0))</f>
        <v>Krystyn|Sumlin|9</v>
      </c>
      <c r="Z37" s="68" t="str">
        <f t="shared" si="2"/>
        <v>Yes</v>
      </c>
      <c r="AA37" s="68" t="str">
        <f t="shared" si="3"/>
        <v>Yes</v>
      </c>
      <c r="AB37" s="48" t="str">
        <f>"000"&amp;TEXT($C37,0)</f>
        <v>0008</v>
      </c>
      <c r="AC37" s="48" t="str">
        <f>IF($AA37="Yes",$AB37,"####")</f>
        <v>0008</v>
      </c>
      <c r="AD37" s="68" t="str">
        <f t="shared" si="4"/>
        <v>Yes</v>
      </c>
    </row>
    <row r="38" spans="1:30" x14ac:dyDescent="0.3">
      <c r="A38" s="48" t="str">
        <f>IF($AA38="Yes",INDEX(Applications_2021!$A$2:$A$651,MATCH($W38,Applications_2021!$AO$2:$AO$651,0)),"NO TRANSCRIPT")</f>
        <v>0117-STE-KY-0017</v>
      </c>
      <c r="B38" s="48" t="str">
        <f>IF($AA38="Yes",INDEX(Applications_2021!$AT$2:$AT$651,MATCH($W38,Applications_2021!$AO$2:$AO$651,0))&amp;"-"&amp;UPPER(LEFT($J38,3))&amp;"-"&amp;UPPER(LEFT($H38,2))&amp;"-"&amp;$AB38,"")</f>
        <v>0117-STE-KY-0017</v>
      </c>
      <c r="C38" s="8">
        <v>17</v>
      </c>
      <c r="D38" s="73" t="s">
        <v>7822</v>
      </c>
      <c r="E38" s="73" t="s">
        <v>6596</v>
      </c>
      <c r="F38" s="74" t="s">
        <v>3200</v>
      </c>
      <c r="G38" s="73" t="s">
        <v>795</v>
      </c>
      <c r="H38" s="73" t="s">
        <v>3195</v>
      </c>
      <c r="I38" s="73"/>
      <c r="J38" s="73" t="s">
        <v>3695</v>
      </c>
      <c r="K38" s="73"/>
      <c r="L38" s="74" t="s">
        <v>3196</v>
      </c>
      <c r="M38" s="73" t="s">
        <v>168</v>
      </c>
      <c r="N38" s="73"/>
      <c r="O38" s="73" t="s">
        <v>3197</v>
      </c>
      <c r="P38" s="74" t="s">
        <v>7823</v>
      </c>
      <c r="Q38" s="74" t="str">
        <f t="shared" si="5"/>
        <v>a07a199cab5d40c688bf3d7791b33a09.png</v>
      </c>
      <c r="R38" s="74" t="s">
        <v>7824</v>
      </c>
      <c r="S38" s="74" t="str">
        <f t="shared" si="6"/>
        <v>1fe3c26814da4aafb0edf897b7664f79.png</v>
      </c>
      <c r="T38" s="73" t="s">
        <v>7825</v>
      </c>
      <c r="U38" s="73" t="str">
        <f t="shared" si="7"/>
        <v>If any additional information is needed you have my permission to contact her high school counselor Mrs. Angela Joiner-Williams at (662)726-4428</v>
      </c>
      <c r="V38" s="48" t="str">
        <f t="shared" si="0"/>
        <v>Kyla|Stewart|stewartkyla46@icloud.com|9</v>
      </c>
      <c r="W38" s="48" t="str">
        <f t="shared" si="1"/>
        <v>Kyla|Stewart|9</v>
      </c>
      <c r="X38" s="48" t="str">
        <f>INDEX(Applications_2021!$AN$2:$AN$651,MATCH($V38,Applications_2021!$AN$2:$AN$651,0))</f>
        <v>Kyla|Stewart|stewartkyla46@icloud.com|9</v>
      </c>
      <c r="Y38" s="48" t="str">
        <f>INDEX(Applications_2021!$AO$2:$AO$651,MATCH($W38,Applications_2021!$AO$2:$AO$651,0))</f>
        <v>Kyla|Stewart|9</v>
      </c>
      <c r="Z38" s="68" t="str">
        <f t="shared" si="2"/>
        <v>Yes</v>
      </c>
      <c r="AA38" s="68" t="str">
        <f t="shared" si="3"/>
        <v>Yes</v>
      </c>
      <c r="AB38" s="48" t="str">
        <f>"00"&amp;TEXT($C38,0)</f>
        <v>0017</v>
      </c>
      <c r="AC38" s="48" t="str">
        <f>IF($AA38="Yes",$AB38,"####")</f>
        <v>0017</v>
      </c>
      <c r="AD38" s="68" t="str">
        <f t="shared" si="4"/>
        <v>Yes</v>
      </c>
    </row>
    <row r="39" spans="1:30" x14ac:dyDescent="0.3">
      <c r="A39" s="48" t="e">
        <f>IF($AA39="Yes",INDEX(Applications_2021!$A$2:$A$651,MATCH($W39,Applications_2021!$AO$2:$AO$651,0)),"NO TRANSCRIPT")</f>
        <v>#N/A</v>
      </c>
      <c r="B39" s="48" t="e">
        <f>IF($AA39="Yes",INDEX(Applications_2021!$AT$2:$AT$651,MATCH($W39,Applications_2021!$AO$2:$AO$651,0))&amp;"-"&amp;UPPER(LEFT($J39,3))&amp;"-"&amp;UPPER(LEFT($H39,2))&amp;"-"&amp;$AB39,"")</f>
        <v>#N/A</v>
      </c>
      <c r="C39" s="8">
        <v>307</v>
      </c>
      <c r="D39" s="73" t="s">
        <v>3402</v>
      </c>
      <c r="E39" s="73" t="s">
        <v>7692</v>
      </c>
      <c r="F39" s="74" t="s">
        <v>7826</v>
      </c>
      <c r="G39" s="73" t="s">
        <v>795</v>
      </c>
      <c r="H39" s="73" t="s">
        <v>7827</v>
      </c>
      <c r="I39" s="76"/>
      <c r="J39" s="73" t="s">
        <v>240</v>
      </c>
      <c r="K39" s="76"/>
      <c r="L39" s="74" t="s">
        <v>7826</v>
      </c>
      <c r="M39" s="73" t="s">
        <v>166</v>
      </c>
      <c r="N39" s="73"/>
      <c r="O39" s="73" t="s">
        <v>7828</v>
      </c>
      <c r="P39" s="74" t="s">
        <v>7829</v>
      </c>
      <c r="Q39" s="74" t="str">
        <f t="shared" si="5"/>
        <v>jaden_perrys_grade_card.jpg</v>
      </c>
      <c r="R39" s="74" t="s">
        <v>336</v>
      </c>
      <c r="S39" s="74" t="str">
        <f t="shared" si="6"/>
        <v/>
      </c>
      <c r="T39" s="73" t="s">
        <v>336</v>
      </c>
      <c r="U39" s="73" t="str">
        <f t="shared" si="7"/>
        <v/>
      </c>
      <c r="V39" s="48" t="str">
        <f t="shared" si="0"/>
        <v>Jaden|Perry|smorris@ourncsd.org|7</v>
      </c>
      <c r="W39" s="48" t="str">
        <f t="shared" si="1"/>
        <v>Jaden|Perry|7</v>
      </c>
      <c r="X39" s="48" t="e">
        <f>INDEX(Applications_2021!$AN$2:$AN$651,MATCH($V39,Applications_2021!$AN$2:$AN$651,0))</f>
        <v>#N/A</v>
      </c>
      <c r="Y39" s="48" t="e">
        <f>INDEX(Applications_2021!$AO$2:$AO$651,MATCH($W39,Applications_2021!$AO$2:$AO$651,0))</f>
        <v>#N/A</v>
      </c>
      <c r="Z39" s="68" t="e">
        <f t="shared" si="2"/>
        <v>#N/A</v>
      </c>
      <c r="AA39" s="68" t="e">
        <f t="shared" si="3"/>
        <v>#N/A</v>
      </c>
      <c r="AB39" s="48" t="str">
        <f t="shared" ref="AB39:AB48" si="11">"0"&amp;TEXT($C39,0)</f>
        <v>0307</v>
      </c>
      <c r="AC39" s="48" t="e">
        <f t="shared" ref="AC39:AC44" si="12">IF(AND($AA39="Yes",""&lt;&gt;VLOOKUP($B39,$B$2:$AB$324,12,FALSE)),$AB39,"####")</f>
        <v>#N/A</v>
      </c>
      <c r="AD39" s="68" t="e">
        <f t="shared" si="4"/>
        <v>#N/A</v>
      </c>
    </row>
    <row r="40" spans="1:30" x14ac:dyDescent="0.3">
      <c r="A40" s="48" t="str">
        <f>IF($AA40="Yes",INDEX(Applications_2021!$A$2:$A$651,MATCH($W40,Applications_2021!$AO$2:$AO$651,0)),"NO TRANSCRIPT")</f>
        <v>0289-WEL-PA-0317</v>
      </c>
      <c r="B40" s="48" t="str">
        <f>IF($AA40="Yes",INDEX(Applications_2021!$AT$2:$AT$651,MATCH($W40,Applications_2021!$AO$2:$AO$651,0))&amp;"-"&amp;UPPER(LEFT($J40,3))&amp;"-"&amp;UPPER(LEFT($H40,2))&amp;"-"&amp;$AB40,"")</f>
        <v>0289-WEL-PA-0317</v>
      </c>
      <c r="C40" s="8">
        <v>317</v>
      </c>
      <c r="D40" s="73" t="s">
        <v>1555</v>
      </c>
      <c r="E40" s="73" t="s">
        <v>7830</v>
      </c>
      <c r="F40" s="74" t="s">
        <v>1556</v>
      </c>
      <c r="G40" s="73" t="s">
        <v>795</v>
      </c>
      <c r="H40" s="73" t="s">
        <v>1550</v>
      </c>
      <c r="I40" s="76"/>
      <c r="J40" s="73" t="s">
        <v>1551</v>
      </c>
      <c r="K40" s="76"/>
      <c r="L40" s="74" t="s">
        <v>1556</v>
      </c>
      <c r="M40" s="73" t="s">
        <v>166</v>
      </c>
      <c r="N40" s="73"/>
      <c r="O40" s="73" t="s">
        <v>2389</v>
      </c>
      <c r="P40" s="74" t="s">
        <v>7831</v>
      </c>
      <c r="Q40" s="74" t="str">
        <f t="shared" si="5"/>
        <v>paige_noel_wellington_transcripts.tif</v>
      </c>
      <c r="R40" s="74" t="s">
        <v>336</v>
      </c>
      <c r="S40" s="74" t="str">
        <f t="shared" si="6"/>
        <v/>
      </c>
      <c r="T40" s="73" t="s">
        <v>7832</v>
      </c>
      <c r="U40" s="73" t="str">
        <f t="shared" si="7"/>
        <v>I have uploaded Paige Noel Wellington's transcripts. The transcripts contain all of the required information except the cumulative G.P.A. Perhaps this is not recorded at the middle school level in Desoto County. I also spoke with Ms. Alysia Lajune regarding a correction to my address. I made a mistake of Southaven, TN when the correct address is Southaven, MS 38672. Thank for your attention in this matter.</v>
      </c>
      <c r="V40" s="48" t="str">
        <f t="shared" si="0"/>
        <v>Paige|Wellington|smit9693@gmail.com|7</v>
      </c>
      <c r="W40" s="48" t="str">
        <f t="shared" si="1"/>
        <v>Paige|Wellington|7</v>
      </c>
      <c r="X40" s="48" t="str">
        <f>INDEX(Applications_2021!$AN$2:$AN$651,MATCH($V40,Applications_2021!$AN$2:$AN$651,0))</f>
        <v>Paige|Wellington|smit9693@gmail.com|7</v>
      </c>
      <c r="Y40" s="48" t="str">
        <f>INDEX(Applications_2021!$AO$2:$AO$651,MATCH($W40,Applications_2021!$AO$2:$AO$651,0))</f>
        <v>Paige|Wellington|7</v>
      </c>
      <c r="Z40" s="68" t="str">
        <f t="shared" si="2"/>
        <v>Yes</v>
      </c>
      <c r="AA40" s="68" t="str">
        <f t="shared" si="3"/>
        <v>Yes</v>
      </c>
      <c r="AB40" s="48" t="str">
        <f t="shared" si="11"/>
        <v>0317</v>
      </c>
      <c r="AC40" s="48" t="str">
        <f t="shared" si="12"/>
        <v>0317</v>
      </c>
      <c r="AD40" s="68" t="str">
        <f t="shared" si="4"/>
        <v>Yes</v>
      </c>
    </row>
    <row r="41" spans="1:30" x14ac:dyDescent="0.3">
      <c r="A41" s="48" t="str">
        <f>IF($AA41="Yes",INDEX(Applications_2021!$A$2:$A$651,MATCH($W41,Applications_2021!$AO$2:$AO$651,0)),"NO TRANSCRIPT")</f>
        <v>0496-HAR-RI-0304</v>
      </c>
      <c r="B41" s="48" t="str">
        <f>IF($AA41="Yes",INDEX(Applications_2021!$AT$2:$AT$651,MATCH($W41,Applications_2021!$AO$2:$AO$651,0))&amp;"-"&amp;UPPER(LEFT($J41,3))&amp;"-"&amp;UPPER(LEFT($H41,2))&amp;"-"&amp;$AB41,"")</f>
        <v>0496-HAR-RI-0304</v>
      </c>
      <c r="C41" s="8">
        <v>304</v>
      </c>
      <c r="D41" s="73" t="s">
        <v>6224</v>
      </c>
      <c r="E41" s="73" t="s">
        <v>694</v>
      </c>
      <c r="F41" s="74" t="s">
        <v>6225</v>
      </c>
      <c r="G41" s="73" t="s">
        <v>795</v>
      </c>
      <c r="H41" s="73" t="s">
        <v>7833</v>
      </c>
      <c r="I41" s="76"/>
      <c r="J41" s="73" t="s">
        <v>694</v>
      </c>
      <c r="K41" s="76"/>
      <c r="L41" s="74" t="s">
        <v>7834</v>
      </c>
      <c r="M41" s="73" t="s">
        <v>168</v>
      </c>
      <c r="N41" s="73"/>
      <c r="O41" s="73" t="s">
        <v>5232</v>
      </c>
      <c r="P41" s="74" t="s">
        <v>7835</v>
      </c>
      <c r="Q41" s="74" t="str">
        <f t="shared" si="5"/>
        <v>rh_schooltranscript.pdf</v>
      </c>
      <c r="R41" s="74" t="s">
        <v>336</v>
      </c>
      <c r="S41" s="74" t="str">
        <f t="shared" si="6"/>
        <v/>
      </c>
      <c r="T41" s="73" t="s">
        <v>336</v>
      </c>
      <c r="U41" s="73" t="str">
        <f t="shared" si="7"/>
        <v/>
      </c>
      <c r="V41" s="48" t="str">
        <f t="shared" si="0"/>
        <v>Rickey|Harris|slickrick92@icloud.com|9</v>
      </c>
      <c r="W41" s="48" t="str">
        <f t="shared" si="1"/>
        <v>Rickey|Harris|9</v>
      </c>
      <c r="X41" s="48" t="e">
        <f>INDEX(Applications_2021!$AN$2:$AN$651,MATCH($V41,Applications_2021!$AN$2:$AN$651,0))</f>
        <v>#N/A</v>
      </c>
      <c r="Y41" s="48" t="str">
        <f>INDEX(Applications_2021!$AO$2:$AO$651,MATCH($W41,Applications_2021!$AO$2:$AO$651,0))</f>
        <v>Rickey|Harris|9</v>
      </c>
      <c r="Z41" s="68" t="e">
        <f t="shared" si="2"/>
        <v>#N/A</v>
      </c>
      <c r="AA41" s="68" t="str">
        <f t="shared" si="3"/>
        <v>Yes</v>
      </c>
      <c r="AB41" s="48" t="str">
        <f t="shared" si="11"/>
        <v>0304</v>
      </c>
      <c r="AC41" s="48" t="str">
        <f t="shared" si="12"/>
        <v>0304</v>
      </c>
      <c r="AD41" s="68" t="str">
        <f t="shared" si="4"/>
        <v>Yes</v>
      </c>
    </row>
    <row r="42" spans="1:30" x14ac:dyDescent="0.3">
      <c r="A42" s="48" t="str">
        <f>IF($AA42="Yes",INDEX(Applications_2021!$A$2:$A$651,MATCH($W42,Applications_2021!$AO$2:$AO$651,0)),"NO TRANSCRIPT")</f>
        <v>0357-WIL-NY-0313</v>
      </c>
      <c r="B42" s="48" t="str">
        <f>IF($AA42="Yes",INDEX(Applications_2021!$AT$2:$AT$651,MATCH($W42,Applications_2021!$AO$2:$AO$651,0))&amp;"-"&amp;UPPER(LEFT($J42,3))&amp;"-"&amp;UPPER(LEFT($H42,2))&amp;"-"&amp;$AB42,"")</f>
        <v>0357-WIL-NY-0313</v>
      </c>
      <c r="C42" s="8">
        <v>313</v>
      </c>
      <c r="D42" s="73" t="s">
        <v>7836</v>
      </c>
      <c r="E42" s="73" t="s">
        <v>1280</v>
      </c>
      <c r="F42" s="74" t="s">
        <v>7837</v>
      </c>
      <c r="G42" s="73" t="s">
        <v>795</v>
      </c>
      <c r="H42" s="73" t="s">
        <v>5160</v>
      </c>
      <c r="I42" s="76"/>
      <c r="J42" s="73" t="s">
        <v>1280</v>
      </c>
      <c r="K42" s="76"/>
      <c r="L42" s="74" t="s">
        <v>7837</v>
      </c>
      <c r="M42" s="73" t="s">
        <v>168</v>
      </c>
      <c r="N42" s="73"/>
      <c r="O42" s="73" t="s">
        <v>5154</v>
      </c>
      <c r="P42" s="74" t="s">
        <v>7838</v>
      </c>
      <c r="Q42" s="74" t="str">
        <f t="shared" si="5"/>
        <v>nyja_transcript.pdf</v>
      </c>
      <c r="R42" s="74" t="s">
        <v>336</v>
      </c>
      <c r="S42" s="74" t="str">
        <f t="shared" si="6"/>
        <v/>
      </c>
      <c r="T42" s="73" t="s">
        <v>336</v>
      </c>
      <c r="U42" s="73" t="str">
        <f t="shared" si="7"/>
        <v/>
      </c>
      <c r="V42" s="48" t="str">
        <f t="shared" si="0"/>
        <v>Nyja (twin)|Wilson|skylaj.wilson@umc.edu|9</v>
      </c>
      <c r="W42" s="48" t="str">
        <f t="shared" si="1"/>
        <v>Nyja (twin)|Wilson|9</v>
      </c>
      <c r="X42" s="48" t="e">
        <f>INDEX(Applications_2021!$AN$2:$AN$651,MATCH($V42,Applications_2021!$AN$2:$AN$651,0))</f>
        <v>#N/A</v>
      </c>
      <c r="Y42" s="48" t="str">
        <f>INDEX(Applications_2021!$AO$2:$AO$651,MATCH($W42,Applications_2021!$AO$2:$AO$651,0))</f>
        <v>Nyja (twin)|Wilson|9</v>
      </c>
      <c r="Z42" s="68" t="e">
        <f t="shared" si="2"/>
        <v>#N/A</v>
      </c>
      <c r="AA42" s="68" t="str">
        <f t="shared" si="3"/>
        <v>Yes</v>
      </c>
      <c r="AB42" s="48" t="str">
        <f t="shared" si="11"/>
        <v>0313</v>
      </c>
      <c r="AC42" s="48" t="str">
        <f t="shared" si="12"/>
        <v>0313</v>
      </c>
      <c r="AD42" s="68" t="str">
        <f t="shared" si="4"/>
        <v>Yes</v>
      </c>
    </row>
    <row r="43" spans="1:30" x14ac:dyDescent="0.3">
      <c r="A43" s="48" t="str">
        <f>IF($AA43="Yes",INDEX(Applications_2021!$A$2:$A$651,MATCH($W43,Applications_2021!$AO$2:$AO$651,0)),"NO TRANSCRIPT")</f>
        <v>0356-WIL-NY-0312</v>
      </c>
      <c r="B43" s="48" t="str">
        <f>IF($AA43="Yes",INDEX(Applications_2021!$AT$2:$AT$651,MATCH($W43,Applications_2021!$AO$2:$AO$651,0))&amp;"-"&amp;UPPER(LEFT($J43,3))&amp;"-"&amp;UPPER(LEFT($H43,2))&amp;"-"&amp;$AB43,"")</f>
        <v>0356-WIL-NY-0312</v>
      </c>
      <c r="C43" s="8">
        <v>312</v>
      </c>
      <c r="D43" s="73" t="s">
        <v>5155</v>
      </c>
      <c r="E43" s="73" t="s">
        <v>1280</v>
      </c>
      <c r="F43" s="74" t="s">
        <v>7837</v>
      </c>
      <c r="G43" s="73" t="s">
        <v>795</v>
      </c>
      <c r="H43" s="73" t="s">
        <v>5153</v>
      </c>
      <c r="I43" s="76"/>
      <c r="J43" s="73" t="s">
        <v>1280</v>
      </c>
      <c r="K43" s="76"/>
      <c r="L43" s="74" t="s">
        <v>7837</v>
      </c>
      <c r="M43" s="73" t="s">
        <v>168</v>
      </c>
      <c r="N43" s="73"/>
      <c r="O43" s="73" t="s">
        <v>5154</v>
      </c>
      <c r="P43" s="74" t="s">
        <v>7839</v>
      </c>
      <c r="Q43" s="74" t="str">
        <f t="shared" si="5"/>
        <v>nyla_transcript.pdf</v>
      </c>
      <c r="R43" s="74" t="s">
        <v>336</v>
      </c>
      <c r="S43" s="74" t="str">
        <f t="shared" si="6"/>
        <v/>
      </c>
      <c r="T43" s="73" t="s">
        <v>336</v>
      </c>
      <c r="U43" s="73" t="str">
        <f t="shared" si="7"/>
        <v/>
      </c>
      <c r="V43" s="48" t="str">
        <f t="shared" si="0"/>
        <v>Nyla (twin)|Wilson|skylaj.wilson@umc.edu|9</v>
      </c>
      <c r="W43" s="48" t="str">
        <f t="shared" si="1"/>
        <v>Nyla (twin)|Wilson|9</v>
      </c>
      <c r="X43" s="48" t="e">
        <f>INDEX(Applications_2021!$AN$2:$AN$651,MATCH($V43,Applications_2021!$AN$2:$AN$651,0))</f>
        <v>#N/A</v>
      </c>
      <c r="Y43" s="48" t="str">
        <f>INDEX(Applications_2021!$AO$2:$AO$651,MATCH($W43,Applications_2021!$AO$2:$AO$651,0))</f>
        <v>Nyla (twin)|Wilson|9</v>
      </c>
      <c r="Z43" s="68" t="e">
        <f t="shared" si="2"/>
        <v>#N/A</v>
      </c>
      <c r="AA43" s="68" t="str">
        <f t="shared" si="3"/>
        <v>Yes</v>
      </c>
      <c r="AB43" s="48" t="str">
        <f t="shared" si="11"/>
        <v>0312</v>
      </c>
      <c r="AC43" s="48" t="str">
        <f t="shared" si="12"/>
        <v>0312</v>
      </c>
      <c r="AD43" s="68" t="str">
        <f t="shared" si="4"/>
        <v>Yes</v>
      </c>
    </row>
    <row r="44" spans="1:30" x14ac:dyDescent="0.3">
      <c r="A44" s="48" t="str">
        <f>IF($AA44="Yes",INDEX(Applications_2021!$A$2:$A$651,MATCH($W44,Applications_2021!$AO$2:$AO$651,0)),"NO TRANSCRIPT")</f>
        <v>0372-SIL-TA-0325</v>
      </c>
      <c r="B44" s="48" t="str">
        <f>IF($AA44="Yes",INDEX(Applications_2021!$AT$2:$AT$651,MATCH($W44,Applications_2021!$AO$2:$AO$651,0))&amp;"-"&amp;UPPER(LEFT($J44,3))&amp;"-"&amp;UPPER(LEFT($H44,2))&amp;"-"&amp;$AB44,"")</f>
        <v>0372-SIL-TA-0325</v>
      </c>
      <c r="C44" s="8">
        <v>325</v>
      </c>
      <c r="D44" s="73" t="s">
        <v>4336</v>
      </c>
      <c r="E44" s="73" t="s">
        <v>5277</v>
      </c>
      <c r="F44" s="74" t="s">
        <v>5278</v>
      </c>
      <c r="G44" s="73" t="s">
        <v>795</v>
      </c>
      <c r="H44" s="73" t="s">
        <v>2152</v>
      </c>
      <c r="I44" s="76"/>
      <c r="J44" s="73" t="s">
        <v>3231</v>
      </c>
      <c r="K44" s="76"/>
      <c r="L44" s="74" t="s">
        <v>5276</v>
      </c>
      <c r="M44" s="73" t="s">
        <v>168</v>
      </c>
      <c r="N44" s="73"/>
      <c r="O44" s="73" t="s">
        <v>2946</v>
      </c>
      <c r="P44" s="74" t="s">
        <v>7840</v>
      </c>
      <c r="Q44" s="74" t="str">
        <f t="shared" si="5"/>
        <v>t._silas_transcript__4282021_2.pdf</v>
      </c>
      <c r="R44" s="74" t="s">
        <v>336</v>
      </c>
      <c r="S44" s="74" t="str">
        <f t="shared" si="6"/>
        <v/>
      </c>
      <c r="T44" s="73" t="s">
        <v>336</v>
      </c>
      <c r="U44" s="73" t="str">
        <f t="shared" si="7"/>
        <v/>
      </c>
      <c r="V44" s="48" t="str">
        <f t="shared" si="0"/>
        <v>Tamia|Silas|silastamia06@gmail.com|9</v>
      </c>
      <c r="W44" s="48" t="str">
        <f t="shared" si="1"/>
        <v>Tamia|Silas|9</v>
      </c>
      <c r="X44" s="48" t="str">
        <f>INDEX(Applications_2021!$AN$2:$AN$651,MATCH($V44,Applications_2021!$AN$2:$AN$651,0))</f>
        <v>Tamia|Silas|silastamia06@gmail.com|9</v>
      </c>
      <c r="Y44" s="48" t="str">
        <f>INDEX(Applications_2021!$AO$2:$AO$651,MATCH($W44,Applications_2021!$AO$2:$AO$651,0))</f>
        <v>Tamia|Silas|9</v>
      </c>
      <c r="Z44" s="68" t="str">
        <f t="shared" si="2"/>
        <v>Yes</v>
      </c>
      <c r="AA44" s="68" t="str">
        <f t="shared" si="3"/>
        <v>Yes</v>
      </c>
      <c r="AB44" s="48" t="str">
        <f t="shared" si="11"/>
        <v>0325</v>
      </c>
      <c r="AC44" s="48" t="str">
        <f t="shared" si="12"/>
        <v>0325</v>
      </c>
      <c r="AD44" s="68" t="str">
        <f t="shared" si="4"/>
        <v>Yes</v>
      </c>
    </row>
    <row r="45" spans="1:30" x14ac:dyDescent="0.3">
      <c r="A45" s="48" t="str">
        <f>IF($AA45="Yes",INDEX(Applications_2021!$A$2:$A$651,MATCH($W45,Applications_2021!$AO$2:$AO$651,0)),"NO TRANSCRIPT")</f>
        <v>0361-MAN-KE-0174</v>
      </c>
      <c r="B45" s="48" t="str">
        <f>IF($AA45="Yes",INDEX(Applications_2021!$AT$2:$AT$651,MATCH($W45,Applications_2021!$AO$2:$AO$651,0))&amp;"-"&amp;UPPER(LEFT($J45,3))&amp;"-"&amp;UPPER(LEFT($H45,2))&amp;"-"&amp;$AB45,"")</f>
        <v>0361-MAN-KE-0174</v>
      </c>
      <c r="C45" s="8">
        <v>174</v>
      </c>
      <c r="D45" s="73" t="s">
        <v>4935</v>
      </c>
      <c r="E45" s="73" t="s">
        <v>7841</v>
      </c>
      <c r="F45" s="74" t="s">
        <v>5196</v>
      </c>
      <c r="G45" s="73" t="s">
        <v>795</v>
      </c>
      <c r="H45" s="73" t="s">
        <v>5192</v>
      </c>
      <c r="I45" s="73"/>
      <c r="J45" s="73" t="s">
        <v>5193</v>
      </c>
      <c r="K45" s="73"/>
      <c r="L45" s="80" t="s">
        <v>5196</v>
      </c>
      <c r="M45" s="73" t="s">
        <v>167</v>
      </c>
      <c r="N45" s="73"/>
      <c r="O45" s="73" t="s">
        <v>1381</v>
      </c>
      <c r="P45" s="74" t="s">
        <v>7842</v>
      </c>
      <c r="Q45" s="74" t="str">
        <f t="shared" si="5"/>
        <v>96e9d01f89a94288b09bdf054735af74.jpeg.jpg</v>
      </c>
      <c r="R45" s="74" t="s">
        <v>336</v>
      </c>
      <c r="S45" s="74" t="str">
        <f t="shared" si="6"/>
        <v/>
      </c>
      <c r="T45" s="73" t="s">
        <v>336</v>
      </c>
      <c r="U45" s="73" t="str">
        <f t="shared" si="7"/>
        <v/>
      </c>
      <c r="V45" s="48" t="str">
        <f t="shared" si="0"/>
        <v>Kennadi|Mansaw|sheilachristina@icloud.com|8</v>
      </c>
      <c r="W45" s="48" t="str">
        <f t="shared" si="1"/>
        <v>Kennadi|Mansaw|8</v>
      </c>
      <c r="X45" s="48" t="e">
        <f>INDEX(Applications_2021!$AN$2:$AN$651,MATCH($V45,Applications_2021!$AN$2:$AN$651,0))</f>
        <v>#N/A</v>
      </c>
      <c r="Y45" s="48" t="str">
        <f>INDEX(Applications_2021!$AO$2:$AO$651,MATCH($W45,Applications_2021!$AO$2:$AO$651,0))</f>
        <v>Kennadi|Mansaw|8</v>
      </c>
      <c r="Z45" s="68" t="e">
        <f t="shared" si="2"/>
        <v>#N/A</v>
      </c>
      <c r="AA45" s="68" t="str">
        <f t="shared" si="3"/>
        <v>Yes</v>
      </c>
      <c r="AB45" s="48" t="str">
        <f t="shared" si="11"/>
        <v>0174</v>
      </c>
      <c r="AC45" s="48" t="str">
        <f t="shared" ref="AC45:AC53" si="13">IF($AA45="Yes",$AB45,"####")</f>
        <v>0174</v>
      </c>
      <c r="AD45" s="68" t="str">
        <f t="shared" si="4"/>
        <v>Yes</v>
      </c>
    </row>
    <row r="46" spans="1:30" x14ac:dyDescent="0.3">
      <c r="A46" s="146" t="str">
        <f>IF($AA46="Yes",INDEX(Applications_2021!$A$2:$A$651,MATCH($W46,Applications_2021!$AO$2:$AO$651,0)),"NO TRANSCRIPT")</f>
        <v>0563-CLE-JO-0225</v>
      </c>
      <c r="B46" s="48" t="str">
        <f>IF($AA46="Yes",INDEX(Applications_2021!$AT$2:$AT$651,MATCH($W46,Applications_2021!$AO$2:$AO$651,0))&amp;"-"&amp;UPPER(LEFT($J46,3))&amp;"-"&amp;UPPER(LEFT($H46,2))&amp;"-"&amp;$AB46,"")</f>
        <v>0563-CLE-JO-0225</v>
      </c>
      <c r="C46" s="8">
        <v>225</v>
      </c>
      <c r="D46" s="73" t="s">
        <v>6792</v>
      </c>
      <c r="E46" s="73" t="s">
        <v>6790</v>
      </c>
      <c r="F46" s="74" t="s">
        <v>6793</v>
      </c>
      <c r="G46" s="73" t="s">
        <v>795</v>
      </c>
      <c r="H46" s="76" t="s">
        <v>1408</v>
      </c>
      <c r="I46" s="76" t="s">
        <v>1408</v>
      </c>
      <c r="J46" s="76" t="s">
        <v>6790</v>
      </c>
      <c r="K46" s="76" t="s">
        <v>6790</v>
      </c>
      <c r="L46" s="74" t="s">
        <v>6793</v>
      </c>
      <c r="M46" s="73" t="s">
        <v>168</v>
      </c>
      <c r="N46" s="75" t="s">
        <v>167</v>
      </c>
      <c r="O46" s="73" t="s">
        <v>3758</v>
      </c>
      <c r="P46" s="74" t="s">
        <v>7843</v>
      </c>
      <c r="Q46" s="74" t="str">
        <f t="shared" si="5"/>
        <v>doc042721report_card.pdf</v>
      </c>
      <c r="R46" s="74" t="s">
        <v>336</v>
      </c>
      <c r="S46" s="74" t="str">
        <f t="shared" si="6"/>
        <v/>
      </c>
      <c r="T46" s="73" t="s">
        <v>336</v>
      </c>
      <c r="U46" s="73" t="str">
        <f t="shared" si="7"/>
        <v/>
      </c>
      <c r="V46" s="146" t="str">
        <f t="shared" si="0"/>
        <v>Jordan|Cleark|shecleark@yahoo.com|9</v>
      </c>
      <c r="W46" s="48" t="str">
        <f t="shared" si="1"/>
        <v>Jordan|Cleark|9</v>
      </c>
      <c r="X46" s="48" t="e">
        <f>INDEX(Applications_2021!$AN$2:$AN$651,MATCH($V46,Applications_2021!$AN$2:$AN$651,0))</f>
        <v>#N/A</v>
      </c>
      <c r="Y46" s="48" t="str">
        <f>INDEX(Applications_2021!$AO$2:$AO$651,MATCH($W46,Applications_2021!$AO$2:$AO$651,0))</f>
        <v>Jordan|Cleark|9</v>
      </c>
      <c r="Z46" s="68" t="e">
        <f t="shared" si="2"/>
        <v>#N/A</v>
      </c>
      <c r="AA46" s="68" t="str">
        <f t="shared" si="3"/>
        <v>Yes</v>
      </c>
      <c r="AB46" s="48" t="str">
        <f t="shared" si="11"/>
        <v>0225</v>
      </c>
      <c r="AC46" s="48" t="str">
        <f t="shared" si="13"/>
        <v>0225</v>
      </c>
      <c r="AD46" s="68" t="str">
        <f t="shared" si="4"/>
        <v>Yes</v>
      </c>
    </row>
    <row r="47" spans="1:30" x14ac:dyDescent="0.3">
      <c r="A47" s="48" t="str">
        <f>IF($AA47="Yes",INDEX(Applications_2021!$A$2:$A$651,MATCH($W47,Applications_2021!$AO$2:$AO$651,0)),"NO TRANSCRIPT")</f>
        <v>0118-SHE-RY-0200</v>
      </c>
      <c r="B47" s="48" t="str">
        <f>IF($AA47="Yes",INDEX(Applications_2021!$AT$2:$AT$651,MATCH($W47,Applications_2021!$AO$2:$AO$651,0))&amp;"-"&amp;UPPER(LEFT($J47,3))&amp;"-"&amp;UPPER(LEFT($H47,2))&amp;"-"&amp;$AB47,"")</f>
        <v>0118-SHE-RY-0200</v>
      </c>
      <c r="C47" s="8">
        <v>200</v>
      </c>
      <c r="D47" s="73" t="s">
        <v>409</v>
      </c>
      <c r="E47" s="73" t="s">
        <v>3213</v>
      </c>
      <c r="F47" s="74" t="s">
        <v>3214</v>
      </c>
      <c r="G47" s="73" t="s">
        <v>795</v>
      </c>
      <c r="H47" s="73" t="s">
        <v>3207</v>
      </c>
      <c r="I47" s="73"/>
      <c r="J47" s="73" t="s">
        <v>3208</v>
      </c>
      <c r="K47" s="73"/>
      <c r="L47" s="80" t="s">
        <v>3214</v>
      </c>
      <c r="M47" s="73" t="s">
        <v>168</v>
      </c>
      <c r="N47" s="73"/>
      <c r="O47" s="73" t="s">
        <v>3210</v>
      </c>
      <c r="P47" s="74" t="s">
        <v>7844</v>
      </c>
      <c r="Q47" s="74" t="str">
        <f t="shared" si="5"/>
        <v>ryan_shead_pending_transcript1.pdf</v>
      </c>
      <c r="R47" s="74" t="s">
        <v>7845</v>
      </c>
      <c r="S47" s="74" t="str">
        <f t="shared" si="6"/>
        <v>ryan_shead_report_card.xlsx</v>
      </c>
      <c r="T47" s="73" t="s">
        <v>336</v>
      </c>
      <c r="U47" s="73" t="str">
        <f t="shared" si="7"/>
        <v/>
      </c>
      <c r="V47" s="48" t="str">
        <f t="shared" si="0"/>
        <v>Ryan|Shead|shead3@yahoo.com|9</v>
      </c>
      <c r="W47" s="48" t="str">
        <f t="shared" si="1"/>
        <v>Ryan|Shead|9</v>
      </c>
      <c r="X47" s="48" t="e">
        <f>INDEX(Applications_2021!$AN$2:$AN$651,MATCH($V47,Applications_2021!$AN$2:$AN$651,0))</f>
        <v>#N/A</v>
      </c>
      <c r="Y47" s="48" t="str">
        <f>INDEX(Applications_2021!$AO$2:$AO$651,MATCH($W47,Applications_2021!$AO$2:$AO$651,0))</f>
        <v>Ryan|Shead|9</v>
      </c>
      <c r="Z47" s="68" t="e">
        <f t="shared" si="2"/>
        <v>#N/A</v>
      </c>
      <c r="AA47" s="68" t="str">
        <f t="shared" si="3"/>
        <v>Yes</v>
      </c>
      <c r="AB47" s="48" t="str">
        <f t="shared" si="11"/>
        <v>0200</v>
      </c>
      <c r="AC47" s="48" t="str">
        <f t="shared" si="13"/>
        <v>0200</v>
      </c>
      <c r="AD47" s="68" t="str">
        <f t="shared" si="4"/>
        <v>Yes</v>
      </c>
    </row>
    <row r="48" spans="1:30" x14ac:dyDescent="0.3">
      <c r="A48" s="146" t="str">
        <f>IF($AA48="Yes",INDEX(Applications_2021!$A$2:$A$651,MATCH($W48,Applications_2021!$AO$2:$AO$651,0)),"NO TRANSCRIPT")</f>
        <v>0052-JON-SH-0170</v>
      </c>
      <c r="B48" s="48" t="str">
        <f>IF($AA48="Yes",INDEX(Applications_2021!$AT$2:$AT$651,MATCH($W48,Applications_2021!$AO$2:$AO$651,0))&amp;"-"&amp;UPPER(LEFT($J48,3))&amp;"-"&amp;UPPER(LEFT($H48,2))&amp;"-"&amp;$AB48,"")</f>
        <v>0052-JON-SH-0170</v>
      </c>
      <c r="C48" s="8">
        <v>170</v>
      </c>
      <c r="D48" s="73" t="s">
        <v>2614</v>
      </c>
      <c r="E48" s="73" t="s">
        <v>2615</v>
      </c>
      <c r="F48" s="74" t="s">
        <v>2616</v>
      </c>
      <c r="G48" s="73" t="s">
        <v>795</v>
      </c>
      <c r="H48" s="73" t="s">
        <v>2612</v>
      </c>
      <c r="I48" s="75" t="s">
        <v>7846</v>
      </c>
      <c r="J48" s="73" t="s">
        <v>218</v>
      </c>
      <c r="K48" s="73" t="s">
        <v>218</v>
      </c>
      <c r="L48" s="74" t="s">
        <v>2613</v>
      </c>
      <c r="M48" s="73" t="s">
        <v>167</v>
      </c>
      <c r="N48" s="73"/>
      <c r="O48" s="73" t="s">
        <v>485</v>
      </c>
      <c r="P48" s="74" t="s">
        <v>7847</v>
      </c>
      <c r="Q48" s="74" t="str">
        <f t="shared" si="5"/>
        <v>8946334f470149f9a1a596c96dd5129d.jpeg.jpg</v>
      </c>
      <c r="R48" s="74" t="s">
        <v>7848</v>
      </c>
      <c r="S48" s="74" t="str">
        <f t="shared" si="6"/>
        <v>fbb4b35c647b4533b8d827d142813c6e.jpeg.jpg</v>
      </c>
      <c r="T48" s="73" t="s">
        <v>336</v>
      </c>
      <c r="U48" s="73" t="str">
        <f t="shared" si="7"/>
        <v/>
      </c>
      <c r="V48" s="146" t="str">
        <f t="shared" si="0"/>
        <v>Shasta|Jones|shaygard13@icloud.com|8</v>
      </c>
      <c r="W48" s="48" t="str">
        <f t="shared" si="1"/>
        <v>Shasta|Jones|8</v>
      </c>
      <c r="X48" s="48" t="str">
        <f>INDEX(Applications_2021!$AN$2:$AN$651,MATCH($V48,Applications_2021!$AN$2:$AN$651,0))</f>
        <v>Shasta|Jones|shaygard13@icloud.com|8</v>
      </c>
      <c r="Y48" s="48" t="str">
        <f>INDEX(Applications_2021!$AO$2:$AO$651,MATCH($W48,Applications_2021!$AO$2:$AO$651,0))</f>
        <v>Shasta|Jones|8</v>
      </c>
      <c r="Z48" s="68" t="str">
        <f t="shared" si="2"/>
        <v>Yes</v>
      </c>
      <c r="AA48" s="68" t="str">
        <f t="shared" si="3"/>
        <v>Yes</v>
      </c>
      <c r="AB48" s="48" t="str">
        <f t="shared" si="11"/>
        <v>0170</v>
      </c>
      <c r="AC48" s="48" t="str">
        <f t="shared" si="13"/>
        <v>0170</v>
      </c>
      <c r="AD48" s="68" t="str">
        <f t="shared" si="4"/>
        <v>Yes</v>
      </c>
    </row>
    <row r="49" spans="1:30" x14ac:dyDescent="0.3">
      <c r="A49" s="48" t="str">
        <f>IF($AA49="Yes",INDEX(Applications_2021!$A$2:$A$651,MATCH($W49,Applications_2021!$AO$2:$AO$651,0)),"NO TRANSCRIPT")</f>
        <v>0451-SHA-NI-0045</v>
      </c>
      <c r="B49" s="48" t="str">
        <f>IF($AA49="Yes",INDEX(Applications_2021!$AT$2:$AT$651,MATCH($W49,Applications_2021!$AO$2:$AO$651,0))&amp;"-"&amp;UPPER(LEFT($J49,3))&amp;"-"&amp;UPPER(LEFT($H49,2))&amp;"-"&amp;$AB49,"")</f>
        <v>0451-SHA-NI-0045</v>
      </c>
      <c r="C49" s="8">
        <v>45</v>
      </c>
      <c r="D49" s="73" t="s">
        <v>2492</v>
      </c>
      <c r="E49" s="73" t="s">
        <v>2514</v>
      </c>
      <c r="F49" s="74" t="s">
        <v>5892</v>
      </c>
      <c r="G49" s="73" t="s">
        <v>7741</v>
      </c>
      <c r="H49" s="73" t="s">
        <v>2492</v>
      </c>
      <c r="I49" s="73"/>
      <c r="J49" s="73" t="s">
        <v>2514</v>
      </c>
      <c r="K49" s="73"/>
      <c r="L49" s="74" t="s">
        <v>5892</v>
      </c>
      <c r="M49" s="73" t="s">
        <v>168</v>
      </c>
      <c r="N49" s="73"/>
      <c r="O49" s="73" t="s">
        <v>7765</v>
      </c>
      <c r="P49" s="74" t="s">
        <v>7849</v>
      </c>
      <c r="Q49" s="74" t="str">
        <f t="shared" si="5"/>
        <v>c9d7bbd684fa4faa84af971db606177a.jpeg.jpg</v>
      </c>
      <c r="R49" s="74" t="s">
        <v>336</v>
      </c>
      <c r="S49" s="74" t="str">
        <f t="shared" si="6"/>
        <v/>
      </c>
      <c r="T49" s="73" t="s">
        <v>336</v>
      </c>
      <c r="U49" s="73" t="str">
        <f t="shared" si="7"/>
        <v/>
      </c>
      <c r="V49" s="48" t="str">
        <f t="shared" si="0"/>
        <v>Nicholas|Shaw|Shawnicholas333@gmail.com|9</v>
      </c>
      <c r="W49" s="48" t="str">
        <f t="shared" si="1"/>
        <v>Nicholas|Shaw|9</v>
      </c>
      <c r="X49" s="48" t="str">
        <f>INDEX(Applications_2021!$AN$2:$AN$651,MATCH($V49,Applications_2021!$AN$2:$AN$651,0))</f>
        <v>Nicholas|Shaw|Shawnicholas333@gmail.com|9</v>
      </c>
      <c r="Y49" s="48" t="str">
        <f>INDEX(Applications_2021!$AO$2:$AO$651,MATCH($W49,Applications_2021!$AO$2:$AO$651,0))</f>
        <v>Nicholas|Shaw|9</v>
      </c>
      <c r="Z49" s="68" t="str">
        <f t="shared" si="2"/>
        <v>Yes</v>
      </c>
      <c r="AA49" s="68" t="str">
        <f t="shared" si="3"/>
        <v>Yes</v>
      </c>
      <c r="AB49" s="48" t="str">
        <f>"00"&amp;TEXT($C49,0)</f>
        <v>0045</v>
      </c>
      <c r="AC49" s="48" t="str">
        <f t="shared" si="13"/>
        <v>0045</v>
      </c>
      <c r="AD49" s="68" t="str">
        <f t="shared" si="4"/>
        <v>Yes</v>
      </c>
    </row>
    <row r="50" spans="1:30" x14ac:dyDescent="0.3">
      <c r="A50" s="48" t="str">
        <f>IF($AA50="Yes",INDEX(Applications_2021!$A$2:$A$651,MATCH($W50,Applications_2021!$AO$2:$AO$651,0)),"NO TRANSCRIPT")</f>
        <v>0273-HEN-KI-0111</v>
      </c>
      <c r="B50" s="48" t="str">
        <f>IF($AA50="Yes",INDEX(Applications_2021!$AT$2:$AT$651,MATCH($W50,Applications_2021!$AO$2:$AO$651,0))&amp;"-"&amp;UPPER(LEFT($J50,3))&amp;"-"&amp;UPPER(LEFT($H50,2))&amp;"-"&amp;$AB50,"")</f>
        <v>0273-HEN-KI-0111</v>
      </c>
      <c r="C50" s="8">
        <v>111</v>
      </c>
      <c r="D50" s="73" t="s">
        <v>7850</v>
      </c>
      <c r="E50" s="73" t="s">
        <v>7851</v>
      </c>
      <c r="F50" s="74" t="s">
        <v>4508</v>
      </c>
      <c r="G50" s="73" t="s">
        <v>795</v>
      </c>
      <c r="H50" s="73" t="s">
        <v>7852</v>
      </c>
      <c r="I50" s="73"/>
      <c r="J50" s="73" t="s">
        <v>7851</v>
      </c>
      <c r="K50" s="73"/>
      <c r="L50" s="74" t="s">
        <v>4508</v>
      </c>
      <c r="M50" s="73" t="s">
        <v>168</v>
      </c>
      <c r="N50" s="73"/>
      <c r="O50" s="73" t="s">
        <v>709</v>
      </c>
      <c r="P50" s="74" t="s">
        <v>7853</v>
      </c>
      <c r="Q50" s="74" t="str">
        <f t="shared" si="5"/>
        <v>cab86ae07dbe44a8b4dcd517488778dd.jpeg.jpg</v>
      </c>
      <c r="R50" s="74" t="s">
        <v>7854</v>
      </c>
      <c r="S50" s="74" t="str">
        <f t="shared" si="6"/>
        <v>0aafe8cb6b1a4388af748d28885008eb.jpeg.jpg</v>
      </c>
      <c r="T50" s="73" t="s">
        <v>336</v>
      </c>
      <c r="U50" s="73" t="str">
        <f t="shared" si="7"/>
        <v/>
      </c>
      <c r="V50" s="48" t="str">
        <f t="shared" si="0"/>
        <v>Kinsley|Hendricks|shalaano@yahoo.com|9</v>
      </c>
      <c r="W50" s="48" t="str">
        <f t="shared" si="1"/>
        <v>Kinsley|Hendricks|9</v>
      </c>
      <c r="X50" s="48" t="str">
        <f>INDEX(Applications_2021!$AN$2:$AN$651,MATCH($V50,Applications_2021!$AN$2:$AN$651,0))</f>
        <v>Kinsley|Hendricks|shalaano@yahoo.com|9</v>
      </c>
      <c r="Y50" s="48" t="str">
        <f>INDEX(Applications_2021!$AO$2:$AO$651,MATCH($W50,Applications_2021!$AO$2:$AO$651,0))</f>
        <v>Kinsley|Hendricks|9</v>
      </c>
      <c r="Z50" s="68" t="str">
        <f t="shared" si="2"/>
        <v>Yes</v>
      </c>
      <c r="AA50" s="68" t="str">
        <f t="shared" si="3"/>
        <v>Yes</v>
      </c>
      <c r="AB50" s="48" t="str">
        <f>"0"&amp;TEXT($C50,0)</f>
        <v>0111</v>
      </c>
      <c r="AC50" s="48" t="str">
        <f t="shared" si="13"/>
        <v>0111</v>
      </c>
      <c r="AD50" s="68" t="str">
        <f t="shared" si="4"/>
        <v>Yes</v>
      </c>
    </row>
    <row r="51" spans="1:30" x14ac:dyDescent="0.3">
      <c r="A51" s="48" t="str">
        <f>IF($AA51="Yes",INDEX(Applications_2021!$A$2:$A$651,MATCH($W51,Applications_2021!$AO$2:$AO$651,0)),"NO TRANSCRIPT")</f>
        <v>0582-MCG-JA-0065</v>
      </c>
      <c r="B51" s="48" t="str">
        <f>IF($AA51="Yes",INDEX(Applications_2021!$AT$2:$AT$651,MATCH($W51,Applications_2021!$AO$2:$AO$651,0))&amp;"-"&amp;UPPER(LEFT($J51,3))&amp;"-"&amp;UPPER(LEFT($H51,2))&amp;"-"&amp;$AB51,"")</f>
        <v>0582-MCG-JA-0065</v>
      </c>
      <c r="C51" s="8">
        <v>65</v>
      </c>
      <c r="D51" s="73" t="s">
        <v>6940</v>
      </c>
      <c r="E51" s="73" t="s">
        <v>6936</v>
      </c>
      <c r="F51" s="74" t="s">
        <v>6941</v>
      </c>
      <c r="G51" s="73" t="s">
        <v>795</v>
      </c>
      <c r="H51" s="73" t="s">
        <v>6935</v>
      </c>
      <c r="I51" s="73"/>
      <c r="J51" s="73" t="s">
        <v>6936</v>
      </c>
      <c r="K51" s="73"/>
      <c r="L51" s="74" t="s">
        <v>6937</v>
      </c>
      <c r="M51" s="73" t="s">
        <v>168</v>
      </c>
      <c r="N51" s="73"/>
      <c r="O51" s="73" t="s">
        <v>6938</v>
      </c>
      <c r="P51" s="74" t="s">
        <v>7855</v>
      </c>
      <c r="Q51" s="74" t="str">
        <f t="shared" si="5"/>
        <v>img_8866.jpg</v>
      </c>
      <c r="R51" s="74" t="s">
        <v>336</v>
      </c>
      <c r="S51" s="74" t="str">
        <f t="shared" si="6"/>
        <v/>
      </c>
      <c r="T51" s="73" t="s">
        <v>7856</v>
      </c>
      <c r="U51" s="73" t="str">
        <f t="shared" si="7"/>
        <v>This is Jamei's current 9th grade report card. I can get a copy of his transcript sent to you if I need to.</v>
      </c>
      <c r="V51" s="48" t="str">
        <f t="shared" si="0"/>
        <v>Jamei|McGhee|sayninahhh@gmail.com|9</v>
      </c>
      <c r="W51" s="48" t="str">
        <f t="shared" si="1"/>
        <v>Jamei|McGhee|9</v>
      </c>
      <c r="X51" s="48" t="str">
        <f>INDEX(Applications_2021!$AN$2:$AN$651,MATCH($V51,Applications_2021!$AN$2:$AN$651,0))</f>
        <v>Jamei|McGhee|sayninahhh@gmail.com|9</v>
      </c>
      <c r="Y51" s="48" t="str">
        <f>INDEX(Applications_2021!$AO$2:$AO$651,MATCH($W51,Applications_2021!$AO$2:$AO$651,0))</f>
        <v>Jamei|McGhee|9</v>
      </c>
      <c r="Z51" s="68" t="str">
        <f t="shared" si="2"/>
        <v>Yes</v>
      </c>
      <c r="AA51" s="68" t="str">
        <f t="shared" si="3"/>
        <v>Yes</v>
      </c>
      <c r="AB51" s="48" t="str">
        <f>"00"&amp;TEXT($C51,0)</f>
        <v>0065</v>
      </c>
      <c r="AC51" s="48" t="str">
        <f t="shared" si="13"/>
        <v>0065</v>
      </c>
      <c r="AD51" s="68" t="str">
        <f t="shared" si="4"/>
        <v>Yes</v>
      </c>
    </row>
    <row r="52" spans="1:30" x14ac:dyDescent="0.3">
      <c r="A52" s="48" t="str">
        <f>IF($AA52="Yes",INDEX(Applications_2021!$A$2:$A$651,MATCH($W52,Applications_2021!$AO$2:$AO$651,0)),"NO TRANSCRIPT")</f>
        <v>0051-TAY-SA-0071</v>
      </c>
      <c r="B52" s="48" t="str">
        <f>IF($AA52="Yes",INDEX(Applications_2021!$AT$2:$AT$651,MATCH($W52,Applications_2021!$AO$2:$AO$651,0))&amp;"-"&amp;UPPER(LEFT($J52,3))&amp;"-"&amp;UPPER(LEFT($H52,2))&amp;"-"&amp;$AB52,"")</f>
        <v>0051-TAY-SA-0071</v>
      </c>
      <c r="C52" s="8">
        <v>71</v>
      </c>
      <c r="D52" s="73" t="s">
        <v>2604</v>
      </c>
      <c r="E52" s="73" t="s">
        <v>694</v>
      </c>
      <c r="F52" s="74" t="s">
        <v>2605</v>
      </c>
      <c r="G52" s="73" t="s">
        <v>795</v>
      </c>
      <c r="H52" s="73" t="s">
        <v>2599</v>
      </c>
      <c r="I52" s="73"/>
      <c r="J52" s="73" t="s">
        <v>2600</v>
      </c>
      <c r="K52" s="73"/>
      <c r="L52" s="74" t="s">
        <v>2601</v>
      </c>
      <c r="M52" s="73" t="s">
        <v>168</v>
      </c>
      <c r="N52" s="73"/>
      <c r="O52" s="73" t="s">
        <v>2602</v>
      </c>
      <c r="P52" s="74" t="s">
        <v>7857</v>
      </c>
      <c r="Q52" s="74" t="str">
        <f t="shared" si="5"/>
        <v>samoren_taylor_transcript_information.pdf</v>
      </c>
      <c r="R52" s="74" t="s">
        <v>336</v>
      </c>
      <c r="S52" s="74" t="str">
        <f t="shared" si="6"/>
        <v/>
      </c>
      <c r="T52" s="73" t="s">
        <v>336</v>
      </c>
      <c r="U52" s="73" t="str">
        <f t="shared" si="7"/>
        <v/>
      </c>
      <c r="V52" s="48" t="str">
        <f t="shared" si="0"/>
        <v>Samoren|Taylor|samorentaylor@gmail.com|9</v>
      </c>
      <c r="W52" s="48" t="str">
        <f t="shared" si="1"/>
        <v>Samoren|Taylor|9</v>
      </c>
      <c r="X52" s="48" t="str">
        <f>INDEX(Applications_2021!$AN$2:$AN$651,MATCH($V52,Applications_2021!$AN$2:$AN$651,0))</f>
        <v>Samoren|Taylor|samorentaylor@gmail.com|9</v>
      </c>
      <c r="Y52" s="48" t="str">
        <f>INDEX(Applications_2021!$AO$2:$AO$651,MATCH($W52,Applications_2021!$AO$2:$AO$651,0))</f>
        <v>Samoren|Taylor|9</v>
      </c>
      <c r="Z52" s="68" t="str">
        <f t="shared" si="2"/>
        <v>Yes</v>
      </c>
      <c r="AA52" s="68" t="str">
        <f t="shared" si="3"/>
        <v>Yes</v>
      </c>
      <c r="AB52" s="48" t="str">
        <f>"00"&amp;TEXT($C52,0)</f>
        <v>0071</v>
      </c>
      <c r="AC52" s="48" t="str">
        <f t="shared" si="13"/>
        <v>0071</v>
      </c>
      <c r="AD52" s="68" t="str">
        <f t="shared" si="4"/>
        <v>Yes</v>
      </c>
    </row>
    <row r="53" spans="1:30" x14ac:dyDescent="0.3">
      <c r="A53" s="48" t="str">
        <f>IF($AA53="Yes",INDEX(Applications_2021!$A$2:$A$651,MATCH($W53,Applications_2021!$AO$2:$AO$651,0)),"NO TRANSCRIPT")</f>
        <v>0219-COX-KA-0033</v>
      </c>
      <c r="B53" s="48" t="str">
        <f>IF($AA53="Yes",INDEX(Applications_2021!$AT$2:$AT$651,MATCH($W53,Applications_2021!$AO$2:$AO$651,0))&amp;"-"&amp;UPPER(LEFT($J53,3))&amp;"-"&amp;UPPER(LEFT($H53,2))&amp;"-"&amp;$AB53,"")</f>
        <v>0219-COX-KA-0033</v>
      </c>
      <c r="C53" s="8">
        <v>33</v>
      </c>
      <c r="D53" s="73" t="s">
        <v>4057</v>
      </c>
      <c r="E53" s="73" t="s">
        <v>3105</v>
      </c>
      <c r="F53" s="74" t="s">
        <v>4058</v>
      </c>
      <c r="G53" s="73" t="s">
        <v>795</v>
      </c>
      <c r="H53" s="73" t="s">
        <v>4055</v>
      </c>
      <c r="I53" s="73"/>
      <c r="J53" s="73" t="s">
        <v>3105</v>
      </c>
      <c r="K53" s="73"/>
      <c r="L53" s="80" t="s">
        <v>7858</v>
      </c>
      <c r="M53" s="73" t="s">
        <v>167</v>
      </c>
      <c r="N53" s="73"/>
      <c r="O53" s="73" t="s">
        <v>517</v>
      </c>
      <c r="P53" s="74" t="s">
        <v>7859</v>
      </c>
      <c r="Q53" s="74" t="str">
        <f t="shared" si="5"/>
        <v>766a2745bbad49bcbdfb3c14186855a8.jpeg.jpg</v>
      </c>
      <c r="R53" s="74" t="s">
        <v>336</v>
      </c>
      <c r="S53" s="74" t="str">
        <f t="shared" si="6"/>
        <v/>
      </c>
      <c r="T53" s="73" t="s">
        <v>336</v>
      </c>
      <c r="U53" s="73" t="str">
        <f t="shared" si="7"/>
        <v/>
      </c>
      <c r="V53" s="48" t="str">
        <f t="shared" si="0"/>
        <v>Kaley|Cox|s8461@columbuscityschools.org|8</v>
      </c>
      <c r="W53" s="48" t="str">
        <f t="shared" si="1"/>
        <v>Kaley|Cox|8</v>
      </c>
      <c r="X53" s="48" t="e">
        <f>INDEX(Applications_2021!$AN$2:$AN$651,MATCH($V53,Applications_2021!$AN$2:$AN$651,0))</f>
        <v>#N/A</v>
      </c>
      <c r="Y53" s="48" t="str">
        <f>INDEX(Applications_2021!$AO$2:$AO$651,MATCH($W53,Applications_2021!$AO$2:$AO$651,0))</f>
        <v>Kaley|Cox|8</v>
      </c>
      <c r="Z53" s="68" t="e">
        <f t="shared" si="2"/>
        <v>#N/A</v>
      </c>
      <c r="AA53" s="68" t="str">
        <f t="shared" si="3"/>
        <v>Yes</v>
      </c>
      <c r="AB53" s="48" t="str">
        <f>"00"&amp;TEXT($C53,0)</f>
        <v>0033</v>
      </c>
      <c r="AC53" s="48" t="str">
        <f t="shared" si="13"/>
        <v>0033</v>
      </c>
      <c r="AD53" s="68" t="str">
        <f t="shared" si="4"/>
        <v>Yes</v>
      </c>
    </row>
    <row r="54" spans="1:30" x14ac:dyDescent="0.3">
      <c r="A54" s="48" t="str">
        <f>IF($AA54="Yes",INDEX(Applications_2021!$A$2:$A$651,MATCH($W54,Applications_2021!$AO$2:$AO$651,0)),"NO TRANSCRIPT")</f>
        <v>0574-CLA-KE-0267</v>
      </c>
      <c r="B54" s="48" t="str">
        <f>IF($AA54="Yes",INDEX(Applications_2021!$AT$2:$AT$651,MATCH($W54,Applications_2021!$AO$2:$AO$651,0))&amp;"-"&amp;UPPER(LEFT($J54,3))&amp;"-"&amp;UPPER(LEFT($H54,2))&amp;"-"&amp;$AB54,"")</f>
        <v>0574-CLA-KE-0267</v>
      </c>
      <c r="C54" s="8">
        <v>267</v>
      </c>
      <c r="D54" s="73" t="s">
        <v>6884</v>
      </c>
      <c r="E54" s="73" t="s">
        <v>1265</v>
      </c>
      <c r="F54" s="74" t="s">
        <v>6885</v>
      </c>
      <c r="G54" s="73" t="s">
        <v>795</v>
      </c>
      <c r="H54" s="73" t="s">
        <v>6883</v>
      </c>
      <c r="I54" s="76"/>
      <c r="J54" s="73" t="s">
        <v>1265</v>
      </c>
      <c r="K54" s="76"/>
      <c r="L54" s="74" t="s">
        <v>7860</v>
      </c>
      <c r="M54" s="73" t="s">
        <v>166</v>
      </c>
      <c r="N54" s="73"/>
      <c r="O54" s="73" t="s">
        <v>6877</v>
      </c>
      <c r="P54" s="74" t="s">
        <v>7861</v>
      </c>
      <c r="Q54" s="74" t="str">
        <f t="shared" si="5"/>
        <v>k._clark_transcript.pdf</v>
      </c>
      <c r="R54" s="74" t="s">
        <v>336</v>
      </c>
      <c r="S54" s="74" t="str">
        <f t="shared" si="6"/>
        <v/>
      </c>
      <c r="T54" s="73" t="s">
        <v>7862</v>
      </c>
      <c r="U54" s="73" t="str">
        <f t="shared" si="7"/>
        <v>His grades were much better prior to Covid-19. He has been a virtual student since March 2020. He loves science and wants to be a scientist.</v>
      </c>
      <c r="V54" s="48" t="str">
        <f t="shared" si="0"/>
        <v>Keevon|Clark|s16332@hindsschools.com|7</v>
      </c>
      <c r="W54" s="48" t="str">
        <f t="shared" si="1"/>
        <v>Keevon|Clark|7</v>
      </c>
      <c r="X54" s="48" t="e">
        <f>INDEX(Applications_2021!$AN$2:$AN$651,MATCH($V54,Applications_2021!$AN$2:$AN$651,0))</f>
        <v>#N/A</v>
      </c>
      <c r="Y54" s="48" t="str">
        <f>INDEX(Applications_2021!$AO$2:$AO$651,MATCH($W54,Applications_2021!$AO$2:$AO$651,0))</f>
        <v>Keevon|Clark|7</v>
      </c>
      <c r="Z54" s="68" t="e">
        <f t="shared" si="2"/>
        <v>#N/A</v>
      </c>
      <c r="AA54" s="68" t="str">
        <f t="shared" si="3"/>
        <v>Yes</v>
      </c>
      <c r="AB54" s="48" t="str">
        <f>"0"&amp;TEXT($C54,0)</f>
        <v>0267</v>
      </c>
      <c r="AC54" s="48" t="str">
        <f>IF(AND($AA54="Yes",""&lt;&gt;VLOOKUP($B54,$B$2:$AB$324,12,FALSE)),$AB54,"####")</f>
        <v>0267</v>
      </c>
      <c r="AD54" s="68" t="str">
        <f t="shared" si="4"/>
        <v>Yes</v>
      </c>
    </row>
    <row r="55" spans="1:30" x14ac:dyDescent="0.3">
      <c r="A55" s="48" t="str">
        <f>IF($AA55="Yes",INDEX(Applications_2021!$A$2:$A$651,MATCH($W55,Applications_2021!$AO$2:$AO$651,0)),"NO TRANSCRIPT")</f>
        <v>0660-WAL-JE-0327</v>
      </c>
      <c r="B55" s="48" t="str">
        <f>IF($AA55="Yes",INDEX(Applications_2021!$AT$2:$AT$651,MATCH($W55,Applications_2021!$AO$2:$AO$651,0))&amp;"-"&amp;UPPER(LEFT($J55,3))&amp;"-"&amp;UPPER(LEFT($H55,2))&amp;"-"&amp;$AB55,"")</f>
        <v>0660-WAL-JE-0327</v>
      </c>
      <c r="C55" s="8">
        <v>327</v>
      </c>
      <c r="D55" s="73" t="s">
        <v>7863</v>
      </c>
      <c r="E55" s="73" t="s">
        <v>7558</v>
      </c>
      <c r="F55" s="74" t="s">
        <v>7559</v>
      </c>
      <c r="G55" s="73" t="s">
        <v>795</v>
      </c>
      <c r="H55" s="73" t="s">
        <v>1190</v>
      </c>
      <c r="I55" s="76"/>
      <c r="J55" s="73" t="s">
        <v>7558</v>
      </c>
      <c r="K55" s="76"/>
      <c r="L55" s="74" t="s">
        <v>7864</v>
      </c>
      <c r="M55" s="73" t="s">
        <v>166</v>
      </c>
      <c r="N55" s="73"/>
      <c r="O55" s="73" t="s">
        <v>7560</v>
      </c>
      <c r="P55" s="74" t="s">
        <v>7865</v>
      </c>
      <c r="Q55" s="74" t="str">
        <f t="shared" si="5"/>
        <v>jennifer_wallace_transcript.pdf</v>
      </c>
      <c r="R55" s="74" t="s">
        <v>336</v>
      </c>
      <c r="S55" s="74" t="str">
        <f t="shared" si="6"/>
        <v/>
      </c>
      <c r="T55" s="73" t="s">
        <v>336</v>
      </c>
      <c r="U55" s="73" t="str">
        <f t="shared" si="7"/>
        <v/>
      </c>
      <c r="V55" s="48" t="str">
        <f t="shared" si="0"/>
        <v>Jennifer|Wallace|s15172@hindsschools.com|7</v>
      </c>
      <c r="W55" s="48" t="str">
        <f t="shared" si="1"/>
        <v>Jennifer|Wallace|7</v>
      </c>
      <c r="X55" s="48" t="e">
        <f>INDEX(Applications_2021!$AN$2:$AN$651,MATCH($V55,Applications_2021!$AN$2:$AN$651,0))</f>
        <v>#N/A</v>
      </c>
      <c r="Y55" s="48" t="str">
        <f>INDEX(Applications_2021!$AO$2:$AO$651,MATCH($W55,Applications_2021!$AO$2:$AO$651,0))</f>
        <v>Jennifer|Wallace|7</v>
      </c>
      <c r="Z55" s="68" t="e">
        <f t="shared" si="2"/>
        <v>#N/A</v>
      </c>
      <c r="AA55" s="68" t="str">
        <f t="shared" si="3"/>
        <v>Yes</v>
      </c>
      <c r="AB55" s="48" t="str">
        <f>"0"&amp;TEXT($C55,0)</f>
        <v>0327</v>
      </c>
      <c r="AC55" s="48" t="str">
        <f>IF(AND($AA55="Yes",""&lt;&gt;VLOOKUP($B55,$B$2:$AB$324,12,FALSE)),$AB55,"####")</f>
        <v>0327</v>
      </c>
      <c r="AD55" s="68" t="str">
        <f t="shared" si="4"/>
        <v>Yes</v>
      </c>
    </row>
    <row r="56" spans="1:30" x14ac:dyDescent="0.3">
      <c r="A56" s="48" t="str">
        <f>IF($AA56="Yes",INDEX(Applications_2021!$A$2:$A$651,MATCH($W56,Applications_2021!$AO$2:$AO$651,0)),"NO TRANSCRIPT")</f>
        <v>0345-RUC-KE-0164</v>
      </c>
      <c r="B56" s="48" t="str">
        <f>IF($AA56="Yes",INDEX(Applications_2021!$AT$2:$AT$651,MATCH($W56,Applications_2021!$AO$2:$AO$651,0))&amp;"-"&amp;UPPER(LEFT($J56,3))&amp;"-"&amp;UPPER(LEFT($H56,2))&amp;"-"&amp;$AB56,"")</f>
        <v>0345-RUC-KE-0164</v>
      </c>
      <c r="C56" s="8">
        <v>164</v>
      </c>
      <c r="D56" s="73" t="s">
        <v>7866</v>
      </c>
      <c r="E56" s="73" t="s">
        <v>5042</v>
      </c>
      <c r="F56" s="74" t="s">
        <v>5045</v>
      </c>
      <c r="G56" s="73" t="s">
        <v>7741</v>
      </c>
      <c r="H56" s="73" t="s">
        <v>7867</v>
      </c>
      <c r="I56" s="73"/>
      <c r="J56" s="73" t="s">
        <v>5042</v>
      </c>
      <c r="K56" s="73"/>
      <c r="L56" s="80" t="s">
        <v>7868</v>
      </c>
      <c r="M56" s="73" t="s">
        <v>167</v>
      </c>
      <c r="N56" s="73"/>
      <c r="O56" s="73" t="s">
        <v>3622</v>
      </c>
      <c r="P56" s="74" t="s">
        <v>7869</v>
      </c>
      <c r="Q56" s="74" t="str">
        <f t="shared" si="5"/>
        <v>win_20210423_14_35_31_pro_2.jpg</v>
      </c>
      <c r="R56" s="74" t="s">
        <v>7870</v>
      </c>
      <c r="S56" s="74" t="str">
        <f t="shared" si="6"/>
        <v>win_20210423_14_39_07_pro.jpg</v>
      </c>
      <c r="T56" s="73" t="s">
        <v>7871</v>
      </c>
      <c r="U56" s="73" t="str">
        <f t="shared" si="7"/>
        <v>All grade levels were provided.</v>
      </c>
      <c r="V56" s="48" t="str">
        <f t="shared" si="0"/>
        <v>Kenniya|Rucker|ruckerken@tunicak12.org|8</v>
      </c>
      <c r="W56" s="48" t="str">
        <f t="shared" si="1"/>
        <v>Kenniya|Rucker|8</v>
      </c>
      <c r="X56" s="48" t="e">
        <f>INDEX(Applications_2021!$AN$2:$AN$651,MATCH($V56,Applications_2021!$AN$2:$AN$651,0))</f>
        <v>#N/A</v>
      </c>
      <c r="Y56" s="48" t="str">
        <f>INDEX(Applications_2021!$AO$2:$AO$651,MATCH($W56,Applications_2021!$AO$2:$AO$651,0))</f>
        <v>Kenniya|Rucker|8</v>
      </c>
      <c r="Z56" s="68" t="e">
        <f t="shared" si="2"/>
        <v>#N/A</v>
      </c>
      <c r="AA56" s="68" t="str">
        <f t="shared" si="3"/>
        <v>Yes</v>
      </c>
      <c r="AB56" s="48" t="str">
        <f>"0"&amp;TEXT($C56,0)</f>
        <v>0164</v>
      </c>
      <c r="AC56" s="48" t="str">
        <f t="shared" ref="AC56:AC64" si="14">IF($AA56="Yes",$AB56,"####")</f>
        <v>0164</v>
      </c>
      <c r="AD56" s="68" t="str">
        <f t="shared" si="4"/>
        <v>Yes</v>
      </c>
    </row>
    <row r="57" spans="1:30" x14ac:dyDescent="0.3">
      <c r="A57" s="48" t="str">
        <f>IF($AA57="Yes",INDEX(Applications_2021!$A$2:$A$651,MATCH($W57,Applications_2021!$AO$2:$AO$651,0)),"NO TRANSCRIPT")</f>
        <v>0511-HAR-RO-0078</v>
      </c>
      <c r="B57" s="48" t="str">
        <f>IF($AA57="Yes",INDEX(Applications_2021!$AT$2:$AT$651,MATCH($W57,Applications_2021!$AO$2:$AO$651,0))&amp;"-"&amp;UPPER(LEFT($J57,3))&amp;"-"&amp;UPPER(LEFT($H57,2))&amp;"-"&amp;$AB57,"")</f>
        <v>0511-HAR-RO-0078</v>
      </c>
      <c r="C57" s="8">
        <v>78</v>
      </c>
      <c r="D57" s="73" t="s">
        <v>1776</v>
      </c>
      <c r="E57" s="73" t="s">
        <v>1354</v>
      </c>
      <c r="F57" s="74" t="s">
        <v>7872</v>
      </c>
      <c r="G57" s="73" t="s">
        <v>7772</v>
      </c>
      <c r="H57" s="73" t="s">
        <v>6365</v>
      </c>
      <c r="I57" s="73"/>
      <c r="J57" s="73" t="s">
        <v>694</v>
      </c>
      <c r="K57" s="73"/>
      <c r="L57" s="74" t="s">
        <v>6366</v>
      </c>
      <c r="M57" s="73" t="s">
        <v>166</v>
      </c>
      <c r="N57" s="73"/>
      <c r="O57" s="73" t="s">
        <v>1771</v>
      </c>
      <c r="P57" s="74" t="s">
        <v>7873</v>
      </c>
      <c r="Q57" s="74" t="str">
        <f t="shared" si="5"/>
        <v>r._harris_report_card_.pdf</v>
      </c>
      <c r="R57" s="74" t="s">
        <v>336</v>
      </c>
      <c r="S57" s="74" t="str">
        <f t="shared" si="6"/>
        <v/>
      </c>
      <c r="T57" s="73" t="s">
        <v>336</v>
      </c>
      <c r="U57" s="73" t="str">
        <f t="shared" si="7"/>
        <v/>
      </c>
      <c r="V57" s="48" t="str">
        <f t="shared" si="0"/>
        <v>Romeo|Harris|romeoharris@okolona.k12.ms.us|7</v>
      </c>
      <c r="W57" s="48" t="str">
        <f t="shared" si="1"/>
        <v>Romeo|Harris|7</v>
      </c>
      <c r="X57" s="48" t="str">
        <f>INDEX(Applications_2021!$AN$2:$AN$651,MATCH($V57,Applications_2021!$AN$2:$AN$651,0))</f>
        <v>Romeo|Harris|romeoharris@okolona.k12.ms.us|7</v>
      </c>
      <c r="Y57" s="48" t="str">
        <f>INDEX(Applications_2021!$AO$2:$AO$651,MATCH($W57,Applications_2021!$AO$2:$AO$651,0))</f>
        <v>Romeo|Harris|7</v>
      </c>
      <c r="Z57" s="68" t="str">
        <f t="shared" si="2"/>
        <v>Yes</v>
      </c>
      <c r="AA57" s="68" t="str">
        <f t="shared" si="3"/>
        <v>Yes</v>
      </c>
      <c r="AB57" s="48" t="str">
        <f>"00"&amp;TEXT($C57,0)</f>
        <v>0078</v>
      </c>
      <c r="AC57" s="48" t="str">
        <f t="shared" si="14"/>
        <v>0078</v>
      </c>
      <c r="AD57" s="68" t="str">
        <f t="shared" si="4"/>
        <v>Yes</v>
      </c>
    </row>
    <row r="58" spans="1:30" x14ac:dyDescent="0.3">
      <c r="A58" s="48" t="str">
        <f>IF($AA58="Yes",INDEX(Applications_2021!$A$2:$A$651,MATCH($W58,Applications_2021!$AO$2:$AO$651,0)),"NO TRANSCRIPT")</f>
        <v>0524-DAL-RE-0053</v>
      </c>
      <c r="B58" s="48" t="str">
        <f>IF($AA58="Yes",INDEX(Applications_2021!$AT$2:$AT$651,MATCH($W58,Applications_2021!$AO$2:$AO$651,0))&amp;"-"&amp;UPPER(LEFT($J58,3))&amp;"-"&amp;UPPER(LEFT($H58,2))&amp;"-"&amp;$AB58,"")</f>
        <v>0524-DAL-RE-0053</v>
      </c>
      <c r="C58" s="8">
        <v>53</v>
      </c>
      <c r="D58" s="73" t="s">
        <v>6476</v>
      </c>
      <c r="E58" s="73" t="s">
        <v>6473</v>
      </c>
      <c r="F58" s="74" t="s">
        <v>6477</v>
      </c>
      <c r="G58" s="73" t="s">
        <v>795</v>
      </c>
      <c r="H58" s="73" t="s">
        <v>2483</v>
      </c>
      <c r="I58" s="73"/>
      <c r="J58" s="73" t="s">
        <v>6473</v>
      </c>
      <c r="K58" s="73"/>
      <c r="L58" s="74" t="s">
        <v>6474</v>
      </c>
      <c r="M58" s="73" t="s">
        <v>168</v>
      </c>
      <c r="N58" s="73"/>
      <c r="O58" s="73" t="s">
        <v>6475</v>
      </c>
      <c r="P58" s="74" t="s">
        <v>7874</v>
      </c>
      <c r="Q58" s="74" t="str">
        <f t="shared" si="5"/>
        <v>rdaletranscript_20210421.pdf</v>
      </c>
      <c r="R58" s="74" t="s">
        <v>336</v>
      </c>
      <c r="S58" s="74" t="str">
        <f t="shared" si="6"/>
        <v/>
      </c>
      <c r="T58" s="73" t="s">
        <v>336</v>
      </c>
      <c r="U58" s="73" t="str">
        <f t="shared" si="7"/>
        <v/>
      </c>
      <c r="V58" s="48" t="str">
        <f t="shared" si="0"/>
        <v>Reagan|Dale|rlydiadale@gmail.com|9</v>
      </c>
      <c r="W58" s="48" t="str">
        <f t="shared" si="1"/>
        <v>Reagan|Dale|9</v>
      </c>
      <c r="X58" s="48" t="str">
        <f>INDEX(Applications_2021!$AN$2:$AN$651,MATCH($V58,Applications_2021!$AN$2:$AN$651,0))</f>
        <v>Reagan|Dale|rlydiadale@gmail.com|9</v>
      </c>
      <c r="Y58" s="48" t="str">
        <f>INDEX(Applications_2021!$AO$2:$AO$651,MATCH($W58,Applications_2021!$AO$2:$AO$651,0))</f>
        <v>Reagan|Dale|9</v>
      </c>
      <c r="Z58" s="68" t="str">
        <f t="shared" si="2"/>
        <v>Yes</v>
      </c>
      <c r="AA58" s="68" t="str">
        <f t="shared" si="3"/>
        <v>Yes</v>
      </c>
      <c r="AB58" s="48" t="str">
        <f>"00"&amp;TEXT($C58,0)</f>
        <v>0053</v>
      </c>
      <c r="AC58" s="48" t="str">
        <f t="shared" si="14"/>
        <v>0053</v>
      </c>
      <c r="AD58" s="68" t="str">
        <f t="shared" si="4"/>
        <v>Yes</v>
      </c>
    </row>
    <row r="59" spans="1:30" x14ac:dyDescent="0.3">
      <c r="A59" s="48" t="str">
        <f>IF($AA59="Yes",INDEX(Applications_2021!$A$2:$A$651,MATCH($W59,Applications_2021!$AO$2:$AO$651,0)),"NO TRANSCRIPT")</f>
        <v>0146-LIN-RA-0046</v>
      </c>
      <c r="B59" s="48" t="str">
        <f>IF($AA59="Yes",INDEX(Applications_2021!$AT$2:$AT$651,MATCH($W59,Applications_2021!$AO$2:$AO$651,0))&amp;"-"&amp;UPPER(LEFT($J59,3))&amp;"-"&amp;UPPER(LEFT($H59,2))&amp;"-"&amp;$AB59,"")</f>
        <v>0146-LIN-RA-0046</v>
      </c>
      <c r="C59" s="8">
        <v>46</v>
      </c>
      <c r="D59" s="73" t="s">
        <v>7749</v>
      </c>
      <c r="E59" s="73" t="s">
        <v>7750</v>
      </c>
      <c r="F59" s="74" t="s">
        <v>3451</v>
      </c>
      <c r="G59" s="73" t="s">
        <v>795</v>
      </c>
      <c r="H59" s="73" t="s">
        <v>7875</v>
      </c>
      <c r="I59" s="73"/>
      <c r="J59" s="73" t="s">
        <v>3445</v>
      </c>
      <c r="K59" s="73"/>
      <c r="L59" s="74" t="s">
        <v>3446</v>
      </c>
      <c r="M59" s="73" t="s">
        <v>168</v>
      </c>
      <c r="N59" s="73"/>
      <c r="O59" s="73" t="s">
        <v>7126</v>
      </c>
      <c r="P59" s="74" t="s">
        <v>7876</v>
      </c>
      <c r="Q59" s="74" t="str">
        <f t="shared" si="5"/>
        <v>transcript__4212021_1.pdf</v>
      </c>
      <c r="R59" s="74" t="s">
        <v>336</v>
      </c>
      <c r="S59" s="74" t="str">
        <f t="shared" si="6"/>
        <v/>
      </c>
      <c r="T59" s="73" t="s">
        <v>336</v>
      </c>
      <c r="U59" s="73" t="str">
        <f t="shared" si="7"/>
        <v/>
      </c>
      <c r="V59" s="48" t="str">
        <f t="shared" si="0"/>
        <v>rahkiera|lindsey|rl3075@laurelschools.org|9</v>
      </c>
      <c r="W59" s="48" t="str">
        <f t="shared" si="1"/>
        <v>rahkiera|lindsey|9</v>
      </c>
      <c r="X59" s="48" t="str">
        <f>INDEX(Applications_2021!$AN$2:$AN$651,MATCH($V59,Applications_2021!$AN$2:$AN$651,0))</f>
        <v>Rahkiera|lindsey|rl3075@laurelschools.org|9</v>
      </c>
      <c r="Y59" s="48" t="str">
        <f>INDEX(Applications_2021!$AO$2:$AO$651,MATCH($W59,Applications_2021!$AO$2:$AO$651,0))</f>
        <v>Rahkiera|lindsey|9</v>
      </c>
      <c r="Z59" s="68" t="str">
        <f t="shared" si="2"/>
        <v>Yes</v>
      </c>
      <c r="AA59" s="68" t="str">
        <f t="shared" si="3"/>
        <v>Yes</v>
      </c>
      <c r="AB59" s="48" t="str">
        <f>"00"&amp;TEXT($C59,0)</f>
        <v>0046</v>
      </c>
      <c r="AC59" s="48" t="str">
        <f t="shared" si="14"/>
        <v>0046</v>
      </c>
      <c r="AD59" s="68" t="str">
        <f t="shared" si="4"/>
        <v>Yes</v>
      </c>
    </row>
    <row r="60" spans="1:30" x14ac:dyDescent="0.3">
      <c r="A60" s="48" t="e">
        <f>IF($AA60="Yes",INDEX(Applications_2021!$A$2:$A$651,MATCH($W60,Applications_2021!$AO$2:$AO$651,0)),"NO TRANSCRIPT")</f>
        <v>#N/A</v>
      </c>
      <c r="B60" s="48" t="e">
        <f>IF($AA60="Yes",INDEX(Applications_2021!$AT$2:$AT$651,MATCH($W60,Applications_2021!$AO$2:$AO$651,0))&amp;"-"&amp;UPPER(LEFT($J60,3))&amp;"-"&amp;UPPER(LEFT($H60,2))&amp;"-"&amp;$AB60,"")</f>
        <v>#N/A</v>
      </c>
      <c r="C60" s="8">
        <v>116</v>
      </c>
      <c r="D60" s="73" t="s">
        <v>5006</v>
      </c>
      <c r="E60" s="73" t="s">
        <v>7116</v>
      </c>
      <c r="F60" s="74" t="s">
        <v>7117</v>
      </c>
      <c r="G60" s="73" t="s">
        <v>795</v>
      </c>
      <c r="H60" s="73" t="s">
        <v>7113</v>
      </c>
      <c r="I60" s="73"/>
      <c r="J60" s="73" t="s">
        <v>3230</v>
      </c>
      <c r="K60" s="73"/>
      <c r="L60" s="74" t="s">
        <v>7117</v>
      </c>
      <c r="M60" s="73" t="s">
        <v>167</v>
      </c>
      <c r="N60" s="73"/>
      <c r="O60" s="73" t="s">
        <v>7877</v>
      </c>
      <c r="P60" s="74" t="s">
        <v>7878</v>
      </c>
      <c r="Q60" s="74" t="str">
        <f t="shared" si="5"/>
        <v>kenn_grades.jpg</v>
      </c>
      <c r="R60" s="74" t="s">
        <v>336</v>
      </c>
      <c r="S60" s="74" t="str">
        <f t="shared" si="6"/>
        <v/>
      </c>
      <c r="T60" s="73" t="s">
        <v>336</v>
      </c>
      <c r="U60" s="73" t="str">
        <f t="shared" si="7"/>
        <v/>
      </c>
      <c r="V60" s="48" t="str">
        <f t="shared" si="0"/>
        <v>Foster|Kennedy|ribofadam2001@yahoo.com|8</v>
      </c>
      <c r="W60" s="48" t="str">
        <f t="shared" si="1"/>
        <v>Foster|Kennedy|8</v>
      </c>
      <c r="X60" s="48" t="e">
        <f>INDEX(Applications_2021!$AN$2:$AN$651,MATCH($V60,Applications_2021!$AN$2:$AN$651,0))</f>
        <v>#N/A</v>
      </c>
      <c r="Y60" s="48" t="e">
        <f>INDEX(Applications_2021!$AO$2:$AO$651,MATCH($W60,Applications_2021!$AO$2:$AO$651,0))</f>
        <v>#N/A</v>
      </c>
      <c r="Z60" s="68" t="e">
        <f t="shared" si="2"/>
        <v>#N/A</v>
      </c>
      <c r="AA60" s="68" t="e">
        <f t="shared" si="3"/>
        <v>#N/A</v>
      </c>
      <c r="AB60" s="48" t="str">
        <f>"0"&amp;TEXT($C60,0)</f>
        <v>0116</v>
      </c>
      <c r="AC60" s="48" t="e">
        <f t="shared" si="14"/>
        <v>#N/A</v>
      </c>
      <c r="AD60" s="68" t="e">
        <f t="shared" si="4"/>
        <v>#N/A</v>
      </c>
    </row>
    <row r="61" spans="1:30" x14ac:dyDescent="0.3">
      <c r="A61" s="48" t="str">
        <f>IF($AA61="Yes",INDEX(Applications_2021!$A$2:$A$651,MATCH($W61,Applications_2021!$AO$2:$AO$651,0)),"NO TRANSCRIPT")</f>
        <v>0161-RIC-ZI-0029</v>
      </c>
      <c r="B61" s="48" t="str">
        <f>IF($AA61="Yes",INDEX(Applications_2021!$AT$2:$AT$651,MATCH($W61,Applications_2021!$AO$2:$AO$651,0))&amp;"-"&amp;UPPER(LEFT($J61,3))&amp;"-"&amp;UPPER(LEFT($H61,2))&amp;"-"&amp;$AB61,"")</f>
        <v>0161-RIC-ZI-0029</v>
      </c>
      <c r="C61" s="8">
        <v>29</v>
      </c>
      <c r="D61" s="73" t="s">
        <v>1797</v>
      </c>
      <c r="E61" s="73" t="s">
        <v>787</v>
      </c>
      <c r="F61" s="74" t="s">
        <v>3575</v>
      </c>
      <c r="G61" s="73" t="s">
        <v>795</v>
      </c>
      <c r="H61" s="73" t="s">
        <v>3574</v>
      </c>
      <c r="I61" s="73"/>
      <c r="J61" s="73" t="s">
        <v>787</v>
      </c>
      <c r="K61" s="73"/>
      <c r="L61" s="74" t="s">
        <v>3575</v>
      </c>
      <c r="M61" s="73" t="s">
        <v>168</v>
      </c>
      <c r="N61" s="73"/>
      <c r="O61" s="73" t="s">
        <v>7879</v>
      </c>
      <c r="P61" s="74" t="s">
        <v>7880</v>
      </c>
      <c r="Q61" s="74" t="str">
        <f t="shared" si="5"/>
        <v>zions_transcript_20202021.pdf</v>
      </c>
      <c r="R61" s="74" t="s">
        <v>336</v>
      </c>
      <c r="S61" s="74" t="str">
        <f t="shared" si="6"/>
        <v/>
      </c>
      <c r="T61" s="73" t="s">
        <v>336</v>
      </c>
      <c r="U61" s="73" t="str">
        <f t="shared" si="7"/>
        <v/>
      </c>
      <c r="V61" s="48" t="str">
        <f t="shared" si="0"/>
        <v>Zion|Richard|rhythmles33@yahoo.com|9</v>
      </c>
      <c r="W61" s="48" t="str">
        <f t="shared" si="1"/>
        <v>Zion|Richard|9</v>
      </c>
      <c r="X61" s="48" t="str">
        <f>INDEX(Applications_2021!$AN$2:$AN$651,MATCH($V61,Applications_2021!$AN$2:$AN$651,0))</f>
        <v>Zion|Richard|rhythmles33@yahoo.com|9</v>
      </c>
      <c r="Y61" s="48" t="str">
        <f>INDEX(Applications_2021!$AO$2:$AO$651,MATCH($W61,Applications_2021!$AO$2:$AO$651,0))</f>
        <v>Zion|Richard|9</v>
      </c>
      <c r="Z61" s="68" t="str">
        <f t="shared" si="2"/>
        <v>Yes</v>
      </c>
      <c r="AA61" s="68" t="str">
        <f t="shared" si="3"/>
        <v>Yes</v>
      </c>
      <c r="AB61" s="48" t="str">
        <f>"00"&amp;TEXT($C61,0)</f>
        <v>0029</v>
      </c>
      <c r="AC61" s="48" t="str">
        <f t="shared" si="14"/>
        <v>0029</v>
      </c>
      <c r="AD61" s="68" t="str">
        <f t="shared" si="4"/>
        <v>Yes</v>
      </c>
    </row>
    <row r="62" spans="1:30" x14ac:dyDescent="0.3">
      <c r="A62" s="48" t="str">
        <f>IF($AA62="Yes",INDEX(Applications_2021!$A$2:$A$651,MATCH($W62,Applications_2021!$AO$2:$AO$651,0)),"NO TRANSCRIPT")</f>
        <v>0433-BLA-RA-0068</v>
      </c>
      <c r="B62" s="48" t="str">
        <f>IF($AA62="Yes",INDEX(Applications_2021!$AT$2:$AT$651,MATCH($W62,Applications_2021!$AO$2:$AO$651,0))&amp;"-"&amp;UPPER(LEFT($J62,3))&amp;"-"&amp;UPPER(LEFT($H62,2))&amp;"-"&amp;$AB62,"")</f>
        <v>0433-BLA-RA-0068</v>
      </c>
      <c r="C62" s="8">
        <v>68</v>
      </c>
      <c r="D62" s="73" t="s">
        <v>1776</v>
      </c>
      <c r="E62" s="73" t="s">
        <v>1354</v>
      </c>
      <c r="F62" s="74" t="s">
        <v>7872</v>
      </c>
      <c r="G62" s="73" t="s">
        <v>7772</v>
      </c>
      <c r="H62" s="73" t="s">
        <v>5744</v>
      </c>
      <c r="I62" s="73"/>
      <c r="J62" s="73" t="s">
        <v>1770</v>
      </c>
      <c r="K62" s="73"/>
      <c r="L62" s="80" t="s">
        <v>7881</v>
      </c>
      <c r="M62" s="73" t="s">
        <v>168</v>
      </c>
      <c r="N62" s="73"/>
      <c r="O62" s="73" t="s">
        <v>4364</v>
      </c>
      <c r="P62" s="74" t="s">
        <v>7882</v>
      </c>
      <c r="Q62" s="74" t="str">
        <f t="shared" si="5"/>
        <v>r._blanchard_transcript_.pdf</v>
      </c>
      <c r="R62" s="74" t="s">
        <v>336</v>
      </c>
      <c r="S62" s="74" t="str">
        <f t="shared" si="6"/>
        <v/>
      </c>
      <c r="T62" s="73" t="s">
        <v>336</v>
      </c>
      <c r="U62" s="73" t="str">
        <f t="shared" si="7"/>
        <v/>
      </c>
      <c r="V62" s="48" t="str">
        <f t="shared" si="0"/>
        <v>Rahiem|Blanchard|rahiemblanchard@okolona.k12.ms.us|9</v>
      </c>
      <c r="W62" s="48" t="str">
        <f t="shared" si="1"/>
        <v>Rahiem|Blanchard|9</v>
      </c>
      <c r="X62" s="48" t="e">
        <f>INDEX(Applications_2021!$AN$2:$AN$651,MATCH($V62,Applications_2021!$AN$2:$AN$651,0))</f>
        <v>#N/A</v>
      </c>
      <c r="Y62" s="48" t="str">
        <f>INDEX(Applications_2021!$AO$2:$AO$651,MATCH($W62,Applications_2021!$AO$2:$AO$651,0))</f>
        <v>Rahiem|Blanchard|9</v>
      </c>
      <c r="Z62" s="68" t="e">
        <f t="shared" si="2"/>
        <v>#N/A</v>
      </c>
      <c r="AA62" s="68" t="str">
        <f t="shared" si="3"/>
        <v>Yes</v>
      </c>
      <c r="AB62" s="48" t="str">
        <f>"00"&amp;TEXT($C62,0)</f>
        <v>0068</v>
      </c>
      <c r="AC62" s="48" t="str">
        <f t="shared" si="14"/>
        <v>0068</v>
      </c>
      <c r="AD62" s="68" t="str">
        <f t="shared" si="4"/>
        <v>Yes</v>
      </c>
    </row>
    <row r="63" spans="1:30" x14ac:dyDescent="0.3">
      <c r="A63" s="48" t="str">
        <f>IF($AA63="Yes",INDEX(Applications_2021!$A$2:$A$651,MATCH($W63,Applications_2021!$AO$2:$AO$651,0)),"NO TRANSCRIPT")</f>
        <v>0495-JOH-RA-0043</v>
      </c>
      <c r="B63" s="48" t="str">
        <f>IF($AA63="Yes",INDEX(Applications_2021!$AT$2:$AT$651,MATCH($W63,Applications_2021!$AO$2:$AO$651,0))&amp;"-"&amp;UPPER(LEFT($J63,3))&amp;"-"&amp;UPPER(LEFT($H63,2))&amp;"-"&amp;$AB63,"")</f>
        <v>0495-JOH-RA-0043</v>
      </c>
      <c r="C63" s="8">
        <v>43</v>
      </c>
      <c r="D63" s="73" t="s">
        <v>1776</v>
      </c>
      <c r="E63" s="73" t="s">
        <v>1354</v>
      </c>
      <c r="F63" s="74" t="s">
        <v>7872</v>
      </c>
      <c r="G63" s="73" t="s">
        <v>7772</v>
      </c>
      <c r="H63" s="73" t="s">
        <v>1413</v>
      </c>
      <c r="I63" s="73"/>
      <c r="J63" s="73" t="s">
        <v>736</v>
      </c>
      <c r="K63" s="73"/>
      <c r="L63" s="74" t="s">
        <v>7883</v>
      </c>
      <c r="M63" s="73" t="s">
        <v>166</v>
      </c>
      <c r="N63" s="73"/>
      <c r="O63" s="73" t="s">
        <v>1771</v>
      </c>
      <c r="P63" s="74" t="s">
        <v>7884</v>
      </c>
      <c r="Q63" s="74" t="str">
        <f t="shared" si="5"/>
        <v>r._johnson_report_card.pdf</v>
      </c>
      <c r="R63" s="74" t="s">
        <v>336</v>
      </c>
      <c r="S63" s="74" t="str">
        <f t="shared" si="6"/>
        <v/>
      </c>
      <c r="T63" s="73" t="s">
        <v>336</v>
      </c>
      <c r="U63" s="73" t="str">
        <f t="shared" si="7"/>
        <v/>
      </c>
      <c r="V63" s="48" t="str">
        <f t="shared" si="0"/>
        <v>Rachel|Johnson|racheljohnson@okolona.k12.ms.us|7</v>
      </c>
      <c r="W63" s="48" t="str">
        <f t="shared" si="1"/>
        <v>Rachel|Johnson|7</v>
      </c>
      <c r="X63" s="48" t="str">
        <f>INDEX(Applications_2021!$AN$2:$AN$651,MATCH($V63,Applications_2021!$AN$2:$AN$651,0))</f>
        <v>Rachel|Johnson|Racheljohnson@okolona.k12.ms.us|7</v>
      </c>
      <c r="Y63" s="48" t="str">
        <f>INDEX(Applications_2021!$AO$2:$AO$651,MATCH($W63,Applications_2021!$AO$2:$AO$651,0))</f>
        <v>Rachel|Johnson|7</v>
      </c>
      <c r="Z63" s="68" t="str">
        <f t="shared" si="2"/>
        <v>Yes</v>
      </c>
      <c r="AA63" s="68" t="str">
        <f t="shared" si="3"/>
        <v>Yes</v>
      </c>
      <c r="AB63" s="48" t="str">
        <f>"00"&amp;TEXT($C63,0)</f>
        <v>0043</v>
      </c>
      <c r="AC63" s="48" t="str">
        <f t="shared" si="14"/>
        <v>0043</v>
      </c>
      <c r="AD63" s="68" t="str">
        <f t="shared" si="4"/>
        <v>Yes</v>
      </c>
    </row>
    <row r="64" spans="1:30" x14ac:dyDescent="0.3">
      <c r="A64" s="48" t="str">
        <f>IF($AA64="Yes",INDEX(Applications_2021!$A$2:$A$651,MATCH($W64,Applications_2021!$AO$2:$AO$651,0)),"NO TRANSCRIPT")</f>
        <v>0469-POL-ZY-0160</v>
      </c>
      <c r="B64" s="48" t="str">
        <f>IF($AA64="Yes",INDEX(Applications_2021!$AT$2:$AT$651,MATCH($W64,Applications_2021!$AO$2:$AO$651,0))&amp;"-"&amp;UPPER(LEFT($J64,3))&amp;"-"&amp;UPPER(LEFT($H64,2))&amp;"-"&amp;$AB64,"")</f>
        <v>0469-POL-ZY-0160</v>
      </c>
      <c r="C64" s="8">
        <v>160</v>
      </c>
      <c r="D64" s="73" t="s">
        <v>7729</v>
      </c>
      <c r="E64" s="73" t="s">
        <v>7730</v>
      </c>
      <c r="F64" s="74" t="s">
        <v>5932</v>
      </c>
      <c r="G64" s="73" t="s">
        <v>7731</v>
      </c>
      <c r="H64" s="73" t="s">
        <v>6015</v>
      </c>
      <c r="I64" s="73"/>
      <c r="J64" s="73" t="s">
        <v>6016</v>
      </c>
      <c r="K64" s="73"/>
      <c r="L64" s="74" t="s">
        <v>6017</v>
      </c>
      <c r="M64" s="73" t="s">
        <v>168</v>
      </c>
      <c r="N64" s="73"/>
      <c r="O64" s="73" t="s">
        <v>5836</v>
      </c>
      <c r="P64" s="74" t="s">
        <v>7885</v>
      </c>
      <c r="Q64" s="74" t="str">
        <f t="shared" si="5"/>
        <v>zy._polk.pdf</v>
      </c>
      <c r="R64" s="74" t="s">
        <v>336</v>
      </c>
      <c r="S64" s="74" t="str">
        <f t="shared" si="6"/>
        <v/>
      </c>
      <c r="T64" s="73" t="s">
        <v>336</v>
      </c>
      <c r="U64" s="73" t="str">
        <f t="shared" si="7"/>
        <v/>
      </c>
      <c r="V64" s="48" t="str">
        <f t="shared" si="0"/>
        <v>Zyon|Polk|polkzyon@coffeevilleschools.org|9</v>
      </c>
      <c r="W64" s="48" t="str">
        <f t="shared" si="1"/>
        <v>Zyon|Polk|9</v>
      </c>
      <c r="X64" s="48" t="str">
        <f>INDEX(Applications_2021!$AN$2:$AN$651,MATCH($V64,Applications_2021!$AN$2:$AN$651,0))</f>
        <v>Zyon|Polk|polkzyon@coffeevilleschools.org|9</v>
      </c>
      <c r="Y64" s="48" t="str">
        <f>INDEX(Applications_2021!$AO$2:$AO$651,MATCH($W64,Applications_2021!$AO$2:$AO$651,0))</f>
        <v>Zyon|Polk|9</v>
      </c>
      <c r="Z64" s="68" t="str">
        <f t="shared" si="2"/>
        <v>Yes</v>
      </c>
      <c r="AA64" s="68" t="str">
        <f t="shared" si="3"/>
        <v>Yes</v>
      </c>
      <c r="AB64" s="48" t="str">
        <f>"0"&amp;TEXT($C64,0)</f>
        <v>0160</v>
      </c>
      <c r="AC64" s="48" t="str">
        <f t="shared" si="14"/>
        <v>0160</v>
      </c>
      <c r="AD64" s="68" t="str">
        <f t="shared" si="4"/>
        <v>Yes</v>
      </c>
    </row>
    <row r="65" spans="1:30" x14ac:dyDescent="0.3">
      <c r="A65" s="48" t="str">
        <f>IF($AA65="Yes",INDEX(Applications_2021!$A$2:$A$651,MATCH($W65,Applications_2021!$AO$2:$AO$651,0)),"NO TRANSCRIPT")</f>
        <v>0654-PHI-TY-0266</v>
      </c>
      <c r="B65" s="48" t="str">
        <f>IF($AA65="Yes",INDEX(Applications_2021!$AT$2:$AT$651,MATCH($W65,Applications_2021!$AO$2:$AO$651,0))&amp;"-"&amp;UPPER(LEFT($J65,3))&amp;"-"&amp;UPPER(LEFT($H65,2))&amp;"-"&amp;$AB65,"")</f>
        <v>0654-PHI-TY-0266</v>
      </c>
      <c r="C65" s="8">
        <v>266</v>
      </c>
      <c r="D65" s="73" t="s">
        <v>7504</v>
      </c>
      <c r="E65" s="73" t="s">
        <v>7502</v>
      </c>
      <c r="F65" s="74" t="s">
        <v>7506</v>
      </c>
      <c r="G65" s="73" t="s">
        <v>795</v>
      </c>
      <c r="H65" s="73" t="s">
        <v>7501</v>
      </c>
      <c r="I65" s="76"/>
      <c r="J65" s="73" t="s">
        <v>7502</v>
      </c>
      <c r="K65" s="76"/>
      <c r="L65" s="74" t="s">
        <v>7503</v>
      </c>
      <c r="M65" s="73" t="s">
        <v>168</v>
      </c>
      <c r="N65" s="73"/>
      <c r="O65" s="73" t="s">
        <v>1533</v>
      </c>
      <c r="P65" s="74" t="s">
        <v>7886</v>
      </c>
      <c r="Q65" s="74" t="str">
        <f t="shared" si="5"/>
        <v>20210429_161301.jpg</v>
      </c>
      <c r="R65" s="74" t="s">
        <v>336</v>
      </c>
      <c r="S65" s="74" t="str">
        <f t="shared" si="6"/>
        <v/>
      </c>
      <c r="T65" s="73" t="s">
        <v>336</v>
      </c>
      <c r="U65" s="73" t="str">
        <f t="shared" si="7"/>
        <v/>
      </c>
      <c r="V65" s="48" t="str">
        <f t="shared" si="0"/>
        <v>Tyson|Phinisey|phiniseyty@gmail.com|9</v>
      </c>
      <c r="W65" s="48" t="str">
        <f t="shared" si="1"/>
        <v>Tyson|Phinisey|9</v>
      </c>
      <c r="X65" s="48" t="str">
        <f>INDEX(Applications_2021!$AN$2:$AN$651,MATCH($V65,Applications_2021!$AN$2:$AN$651,0))</f>
        <v>Tyson|Phinisey|phiniseyty@gmail.com|9</v>
      </c>
      <c r="Y65" s="48" t="str">
        <f>INDEX(Applications_2021!$AO$2:$AO$651,MATCH($W65,Applications_2021!$AO$2:$AO$651,0))</f>
        <v>Tyson|Phinisey|9</v>
      </c>
      <c r="Z65" s="68" t="str">
        <f t="shared" si="2"/>
        <v>Yes</v>
      </c>
      <c r="AA65" s="68" t="str">
        <f t="shared" si="3"/>
        <v>Yes</v>
      </c>
      <c r="AB65" s="48" t="str">
        <f>"0"&amp;TEXT($C65,0)</f>
        <v>0266</v>
      </c>
      <c r="AC65" s="48" t="str">
        <f>IF(AND($AA65="Yes",""&lt;&gt;VLOOKUP($B65,$B$2:$AB$324,12,FALSE)),$AB65,"####")</f>
        <v>0266</v>
      </c>
      <c r="AD65" s="68" t="str">
        <f t="shared" si="4"/>
        <v>Yes</v>
      </c>
    </row>
    <row r="66" spans="1:30" x14ac:dyDescent="0.3">
      <c r="A66" s="48" t="str">
        <f>IF($AA66="Yes",INDEX(Applications_2021!$A$2:$A$651,MATCH($W66,Applications_2021!$AO$2:$AO$651,0)),"NO TRANSCRIPT")</f>
        <v>0613-TAY-OC-0255</v>
      </c>
      <c r="B66" s="48" t="str">
        <f>IF($AA66="Yes",INDEX(Applications_2021!$AT$2:$AT$651,MATCH($W66,Applications_2021!$AO$2:$AO$651,0))&amp;"-"&amp;UPPER(LEFT($J66,3))&amp;"-"&amp;UPPER(LEFT($H66,2))&amp;"-"&amp;$AB66,"")</f>
        <v>0613-TAY-OC-0255</v>
      </c>
      <c r="C66" s="8">
        <v>255</v>
      </c>
      <c r="D66" s="73" t="s">
        <v>7887</v>
      </c>
      <c r="E66" s="73" t="s">
        <v>2600</v>
      </c>
      <c r="F66" s="74" t="s">
        <v>7169</v>
      </c>
      <c r="G66" s="73" t="s">
        <v>795</v>
      </c>
      <c r="H66" s="73" t="s">
        <v>7164</v>
      </c>
      <c r="I66" s="76"/>
      <c r="J66" s="73" t="s">
        <v>2600</v>
      </c>
      <c r="K66" s="76"/>
      <c r="L66" s="74" t="s">
        <v>7165</v>
      </c>
      <c r="M66" s="73" t="s">
        <v>166</v>
      </c>
      <c r="N66" s="73"/>
      <c r="O66" s="73" t="s">
        <v>7888</v>
      </c>
      <c r="P66" s="74" t="s">
        <v>7889</v>
      </c>
      <c r="Q66" s="74" t="str">
        <f t="shared" si="5"/>
        <v>27670011.pdf</v>
      </c>
      <c r="R66" s="74" t="s">
        <v>336</v>
      </c>
      <c r="S66" s="74" t="str">
        <f t="shared" si="6"/>
        <v/>
      </c>
      <c r="T66" s="73" t="s">
        <v>336</v>
      </c>
      <c r="U66" s="73" t="str">
        <f t="shared" si="7"/>
        <v/>
      </c>
      <c r="V66" s="48" t="str">
        <f t="shared" ref="V66:V129" si="15">TRIM($H66)&amp;"|"&amp;TRIM($J66)&amp;"|"&amp;TRIM($L66)&amp;"|"&amp;LEFT($M66,1)</f>
        <v>Ocean|Taylor|oceantsemail@gmail.com|7</v>
      </c>
      <c r="W66" s="48" t="str">
        <f t="shared" ref="W66:W129" si="16">TRIM($H66)&amp;"|"&amp;TRIM($J66)&amp;"|"&amp;LEFT($M66,1)</f>
        <v>Ocean|Taylor|7</v>
      </c>
      <c r="X66" s="48" t="str">
        <f>INDEX(Applications_2021!$AN$2:$AN$651,MATCH($V66,Applications_2021!$AN$2:$AN$651,0))</f>
        <v>Ocean|Taylor|oceantsemail@gmail.com|7</v>
      </c>
      <c r="Y66" s="48" t="str">
        <f>INDEX(Applications_2021!$AO$2:$AO$651,MATCH($W66,Applications_2021!$AO$2:$AO$651,0))</f>
        <v>Ocean|Taylor|7</v>
      </c>
      <c r="Z66" s="68" t="str">
        <f t="shared" ref="Z66:Z129" si="17">IF($V66=$X66,"Yes","No")</f>
        <v>Yes</v>
      </c>
      <c r="AA66" s="68" t="str">
        <f t="shared" ref="AA66:AA129" si="18">IF($W66=$Y66,"Yes","No")</f>
        <v>Yes</v>
      </c>
      <c r="AB66" s="48" t="str">
        <f>"0"&amp;TEXT($C66,0)</f>
        <v>0255</v>
      </c>
      <c r="AC66" s="48" t="str">
        <f>IF(AND($AA66="Yes",""&lt;&gt;VLOOKUP($B66,$B$2:$AB$324,12,FALSE)),$AB66,"####")</f>
        <v>0255</v>
      </c>
      <c r="AD66" s="68" t="str">
        <f t="shared" ref="AD66:AD129" si="19">IF($AB66=$AC66,"Yes","No")</f>
        <v>Yes</v>
      </c>
    </row>
    <row r="67" spans="1:30" x14ac:dyDescent="0.3">
      <c r="A67" s="48" t="str">
        <f>IF($AA67="Yes",INDEX(Applications_2021!$A$2:$A$651,MATCH($W67,Applications_2021!$AO$2:$AO$651,0)),"NO TRANSCRIPT")</f>
        <v>0502-GIR-KE-0285</v>
      </c>
      <c r="B67" s="48" t="str">
        <f>IF($AA67="Yes",INDEX(Applications_2021!$AT$2:$AT$651,MATCH($W67,Applications_2021!$AO$2:$AO$651,0))&amp;"-"&amp;UPPER(LEFT($J67,3))&amp;"-"&amp;UPPER(LEFT($H67,2))&amp;"-"&amp;$AB67,"")</f>
        <v>0502-GIR-KE-0285</v>
      </c>
      <c r="C67" s="8">
        <v>285</v>
      </c>
      <c r="D67" s="73" t="s">
        <v>6293</v>
      </c>
      <c r="E67" s="73" t="s">
        <v>6294</v>
      </c>
      <c r="F67" s="74" t="s">
        <v>6295</v>
      </c>
      <c r="G67" s="73" t="s">
        <v>7741</v>
      </c>
      <c r="H67" s="73" t="s">
        <v>6293</v>
      </c>
      <c r="I67" s="76"/>
      <c r="J67" s="73" t="s">
        <v>6294</v>
      </c>
      <c r="K67" s="76"/>
      <c r="L67" s="74" t="s">
        <v>7890</v>
      </c>
      <c r="M67" s="73" t="s">
        <v>167</v>
      </c>
      <c r="N67" s="73"/>
      <c r="O67" s="73" t="s">
        <v>6720</v>
      </c>
      <c r="P67" s="74" t="s">
        <v>7891</v>
      </c>
      <c r="Q67" s="74" t="str">
        <f t="shared" ref="Q67:Q130" si="20">TRIM($P67)</f>
        <v>k._girn_transcript_1.pdf</v>
      </c>
      <c r="R67" s="74" t="s">
        <v>336</v>
      </c>
      <c r="S67" s="74" t="str">
        <f t="shared" ref="S67:S130" si="21">TRIM($R67)</f>
        <v/>
      </c>
      <c r="T67" s="73" t="s">
        <v>533</v>
      </c>
      <c r="U67" s="73" t="str">
        <f t="shared" ref="U67:U130" si="22">TRIM($T67)</f>
        <v>N/A</v>
      </c>
      <c r="V67" s="48" t="str">
        <f t="shared" si="15"/>
        <v>Kelsei|Girn|Noochiechocolatedrop@gmail.com|8</v>
      </c>
      <c r="W67" s="48" t="str">
        <f t="shared" si="16"/>
        <v>Kelsei|Girn|8</v>
      </c>
      <c r="X67" s="48" t="e">
        <f>INDEX(Applications_2021!$AN$2:$AN$651,MATCH($V67,Applications_2021!$AN$2:$AN$651,0))</f>
        <v>#N/A</v>
      </c>
      <c r="Y67" s="48" t="str">
        <f>INDEX(Applications_2021!$AO$2:$AO$651,MATCH($W67,Applications_2021!$AO$2:$AO$651,0))</f>
        <v>Kelsei|Girn|8</v>
      </c>
      <c r="Z67" s="68" t="e">
        <f t="shared" si="17"/>
        <v>#N/A</v>
      </c>
      <c r="AA67" s="68" t="str">
        <f t="shared" si="18"/>
        <v>Yes</v>
      </c>
      <c r="AB67" s="48" t="str">
        <f>"0"&amp;TEXT($C67,0)</f>
        <v>0285</v>
      </c>
      <c r="AC67" s="48" t="str">
        <f>IF(AND($AA67="Yes",""&lt;&gt;VLOOKUP($B67,$B$2:$AB$324,12,FALSE)),$AB67,"####")</f>
        <v>0285</v>
      </c>
      <c r="AD67" s="68" t="str">
        <f t="shared" si="19"/>
        <v>Yes</v>
      </c>
    </row>
    <row r="68" spans="1:30" x14ac:dyDescent="0.3">
      <c r="A68" s="48" t="str">
        <f>IF($AA68="Yes",INDEX(Applications_2021!$A$2:$A$651,MATCH($W68,Applications_2021!$AO$2:$AO$651,0)),"NO TRANSCRIPT")</f>
        <v>0556-KIN-NI-0109</v>
      </c>
      <c r="B68" s="48" t="str">
        <f>IF($AA68="Yes",INDEX(Applications_2021!$AT$2:$AT$651,MATCH($W68,Applications_2021!$AO$2:$AO$651,0))&amp;"-"&amp;UPPER(LEFT($J68,3))&amp;"-"&amp;UPPER(LEFT($H68,2))&amp;"-"&amp;$AB68,"")</f>
        <v>0556-KIN-NI-0109</v>
      </c>
      <c r="C68" s="8">
        <v>109</v>
      </c>
      <c r="D68" s="73" t="s">
        <v>6739</v>
      </c>
      <c r="E68" s="73" t="s">
        <v>7892</v>
      </c>
      <c r="F68" s="74" t="s">
        <v>6741</v>
      </c>
      <c r="G68" s="73" t="s">
        <v>795</v>
      </c>
      <c r="H68" s="73" t="s">
        <v>7893</v>
      </c>
      <c r="I68" s="73"/>
      <c r="J68" s="73" t="s">
        <v>593</v>
      </c>
      <c r="K68" s="73"/>
      <c r="L68" s="74" t="s">
        <v>6737</v>
      </c>
      <c r="M68" s="73" t="s">
        <v>168</v>
      </c>
      <c r="N68" s="73"/>
      <c r="O68" s="73" t="s">
        <v>6738</v>
      </c>
      <c r="P68" s="74" t="s">
        <v>7894</v>
      </c>
      <c r="Q68" s="74" t="str">
        <f t="shared" si="20"/>
        <v>bedeab87f1304982984946303bebbf0b.png</v>
      </c>
      <c r="R68" s="74" t="s">
        <v>336</v>
      </c>
      <c r="S68" s="74" t="str">
        <f t="shared" si="21"/>
        <v/>
      </c>
      <c r="T68" s="73" t="s">
        <v>336</v>
      </c>
      <c r="U68" s="73" t="str">
        <f t="shared" si="22"/>
        <v/>
      </c>
      <c r="V68" s="48" t="str">
        <f t="shared" si="15"/>
        <v>Nicole|King|NKING091905@gmail.com|9</v>
      </c>
      <c r="W68" s="48" t="str">
        <f t="shared" si="16"/>
        <v>Nicole|King|9</v>
      </c>
      <c r="X68" s="48" t="str">
        <f>INDEX(Applications_2021!$AN$2:$AN$651,MATCH($V68,Applications_2021!$AN$2:$AN$651,0))</f>
        <v>Nicole|King|NKING091905@gmail.com|9</v>
      </c>
      <c r="Y68" s="48" t="str">
        <f>INDEX(Applications_2021!$AO$2:$AO$651,MATCH($W68,Applications_2021!$AO$2:$AO$651,0))</f>
        <v>Nicole|King|9</v>
      </c>
      <c r="Z68" s="68" t="str">
        <f t="shared" si="17"/>
        <v>Yes</v>
      </c>
      <c r="AA68" s="68" t="str">
        <f t="shared" si="18"/>
        <v>Yes</v>
      </c>
      <c r="AB68" s="48" t="str">
        <f>"0"&amp;TEXT($C68,0)</f>
        <v>0109</v>
      </c>
      <c r="AC68" s="48" t="str">
        <f>IF($AA68="Yes",$AB68,"####")</f>
        <v>0109</v>
      </c>
      <c r="AD68" s="68" t="str">
        <f t="shared" si="19"/>
        <v>Yes</v>
      </c>
    </row>
    <row r="69" spans="1:30" x14ac:dyDescent="0.3">
      <c r="A69" s="48" t="str">
        <f>IF($AA69="Yes",INDEX(Applications_2021!$A$2:$A$651,MATCH($W69,Applications_2021!$AO$2:$AO$651,0)),"NO TRANSCRIPT")</f>
        <v>0340-TIL-NY-0032</v>
      </c>
      <c r="B69" s="48" t="str">
        <f>IF($AA69="Yes",INDEX(Applications_2021!$AT$2:$AT$651,MATCH($W69,Applications_2021!$AO$2:$AO$651,0))&amp;"-"&amp;UPPER(LEFT($J69,3))&amp;"-"&amp;UPPER(LEFT($H69,2))&amp;"-"&amp;$AB69,"")</f>
        <v>0340-TIL-NY-0032</v>
      </c>
      <c r="C69" s="8">
        <v>32</v>
      </c>
      <c r="D69" s="73" t="s">
        <v>4997</v>
      </c>
      <c r="E69" s="73" t="s">
        <v>4995</v>
      </c>
      <c r="F69" s="74" t="s">
        <v>4998</v>
      </c>
      <c r="G69" s="73" t="s">
        <v>795</v>
      </c>
      <c r="H69" s="73" t="s">
        <v>7895</v>
      </c>
      <c r="I69" s="73"/>
      <c r="J69" s="73" t="s">
        <v>4995</v>
      </c>
      <c r="K69" s="73"/>
      <c r="L69" s="74" t="s">
        <v>4996</v>
      </c>
      <c r="M69" s="73" t="s">
        <v>166</v>
      </c>
      <c r="N69" s="73"/>
      <c r="O69" s="73" t="s">
        <v>7896</v>
      </c>
      <c r="P69" s="74" t="s">
        <v>7897</v>
      </c>
      <c r="Q69" s="74" t="str">
        <f t="shared" si="20"/>
        <v>1817c09128f440c3a307ffcc3923f60a.jpeg.jpg</v>
      </c>
      <c r="R69" s="74" t="s">
        <v>7898</v>
      </c>
      <c r="S69" s="74" t="str">
        <f t="shared" si="21"/>
        <v>b0ccb33e84754817a7d2126421dea926.jpeg.jpg</v>
      </c>
      <c r="T69" s="73" t="s">
        <v>7899</v>
      </c>
      <c r="U69" s="73" t="str">
        <f t="shared" si="22"/>
        <v>Im so hoping she can get this opportunity to learn an easier way in math and learn to enjoy math. It seems as though she is intimidated by math because I’m not good in math and it’s hard to find tutors that can explain it in a last to make it fun.</v>
      </c>
      <c r="V69" s="48" t="str">
        <f t="shared" si="15"/>
        <v>Nykenzie|Tillis|Nkenzie313@gmail.com|7</v>
      </c>
      <c r="W69" s="48" t="str">
        <f t="shared" si="16"/>
        <v>Nykenzie|Tillis|7</v>
      </c>
      <c r="X69" s="48" t="str">
        <f>INDEX(Applications_2021!$AN$2:$AN$651,MATCH($V69,Applications_2021!$AN$2:$AN$651,0))</f>
        <v>Nykenzie|Tillis|Nkenzie313@gmail.com|7</v>
      </c>
      <c r="Y69" s="48" t="str">
        <f>INDEX(Applications_2021!$AO$2:$AO$651,MATCH($W69,Applications_2021!$AO$2:$AO$651,0))</f>
        <v>Nykenzie|Tillis|7</v>
      </c>
      <c r="Z69" s="68" t="str">
        <f t="shared" si="17"/>
        <v>Yes</v>
      </c>
      <c r="AA69" s="68" t="str">
        <f t="shared" si="18"/>
        <v>Yes</v>
      </c>
      <c r="AB69" s="48" t="str">
        <f>"00"&amp;TEXT($C69,0)</f>
        <v>0032</v>
      </c>
      <c r="AC69" s="48" t="str">
        <f>IF($AA69="Yes",$AB69,"####")</f>
        <v>0032</v>
      </c>
      <c r="AD69" s="68" t="str">
        <f t="shared" si="19"/>
        <v>Yes</v>
      </c>
    </row>
    <row r="70" spans="1:30" x14ac:dyDescent="0.3">
      <c r="A70" s="48" t="str">
        <f>IF($AA70="Yes",INDEX(Applications_2021!$A$2:$A$651,MATCH($W70,Applications_2021!$AO$2:$AO$651,0)),"NO TRANSCRIPT")</f>
        <v>0655-KIN-NI-0283</v>
      </c>
      <c r="B70" s="48" t="str">
        <f>IF($AA70="Yes",INDEX(Applications_2021!$AT$2:$AT$651,MATCH($W70,Applications_2021!$AO$2:$AO$651,0))&amp;"-"&amp;UPPER(LEFT($J70,3))&amp;"-"&amp;UPPER(LEFT($H70,2))&amp;"-"&amp;$AB70,"")</f>
        <v>0655-KIN-NI-0283</v>
      </c>
      <c r="C70" s="8">
        <v>283</v>
      </c>
      <c r="D70" s="73" t="s">
        <v>7900</v>
      </c>
      <c r="E70" s="73" t="s">
        <v>7516</v>
      </c>
      <c r="F70" s="74" t="s">
        <v>7517</v>
      </c>
      <c r="G70" s="73" t="s">
        <v>795</v>
      </c>
      <c r="H70" s="73" t="s">
        <v>7512</v>
      </c>
      <c r="I70" s="76"/>
      <c r="J70" s="73" t="s">
        <v>7901</v>
      </c>
      <c r="K70" s="76"/>
      <c r="L70" s="74" t="s">
        <v>7514</v>
      </c>
      <c r="M70" s="73" t="s">
        <v>166</v>
      </c>
      <c r="N70" s="73"/>
      <c r="O70" s="73" t="s">
        <v>7902</v>
      </c>
      <c r="P70" s="74" t="s">
        <v>7903</v>
      </c>
      <c r="Q70" s="74" t="str">
        <f t="shared" si="20"/>
        <v>91bb59dd3cb545a39667ef805b3bf65f.png</v>
      </c>
      <c r="R70" s="74" t="s">
        <v>336</v>
      </c>
      <c r="S70" s="74" t="str">
        <f t="shared" si="21"/>
        <v/>
      </c>
      <c r="T70" s="73" t="s">
        <v>336</v>
      </c>
      <c r="U70" s="73" t="str">
        <f t="shared" si="22"/>
        <v/>
      </c>
      <c r="V70" s="48" t="str">
        <f t="shared" si="15"/>
        <v>Nigel|Kincaid|nigelkincaid@leakesd.net|7</v>
      </c>
      <c r="W70" s="48" t="str">
        <f t="shared" si="16"/>
        <v>Nigel|Kincaid|7</v>
      </c>
      <c r="X70" s="48" t="str">
        <f>INDEX(Applications_2021!$AN$2:$AN$651,MATCH($V70,Applications_2021!$AN$2:$AN$651,0))</f>
        <v>Nigel|Kincaid|nigelkincaid@leakesd.net|7</v>
      </c>
      <c r="Y70" s="48" t="str">
        <f>INDEX(Applications_2021!$AO$2:$AO$651,MATCH($W70,Applications_2021!$AO$2:$AO$651,0))</f>
        <v>Nigel|Kincaid|7</v>
      </c>
      <c r="Z70" s="68" t="str">
        <f t="shared" si="17"/>
        <v>Yes</v>
      </c>
      <c r="AA70" s="68" t="str">
        <f t="shared" si="18"/>
        <v>Yes</v>
      </c>
      <c r="AB70" s="48" t="str">
        <f>"0"&amp;TEXT($C70,0)</f>
        <v>0283</v>
      </c>
      <c r="AC70" s="48" t="str">
        <f>IF(AND($AA70="Yes",""&lt;&gt;VLOOKUP($B70,$B$2:$AB$324,12,FALSE)),$AB70,"####")</f>
        <v>0283</v>
      </c>
      <c r="AD70" s="68" t="str">
        <f t="shared" si="19"/>
        <v>Yes</v>
      </c>
    </row>
    <row r="71" spans="1:30" x14ac:dyDescent="0.3">
      <c r="A71" s="48" t="str">
        <f>IF($AA71="Yes",INDEX(Applications_2021!$A$2:$A$651,MATCH($W71,Applications_2021!$AO$2:$AO$651,0)),"NO TRANSCRIPT")</f>
        <v>0218-HOL-MA-0035</v>
      </c>
      <c r="B71" s="48" t="str">
        <f>IF($AA71="Yes",INDEX(Applications_2021!$AT$2:$AT$651,MATCH($W71,Applications_2021!$AO$2:$AO$651,0))&amp;"-"&amp;UPPER(LEFT($J71,3))&amp;"-"&amp;UPPER(LEFT($H71,2))&amp;"-"&amp;$AB71,"")</f>
        <v>0218-HOL-MA-0035</v>
      </c>
      <c r="C71" s="8">
        <v>35</v>
      </c>
      <c r="D71" s="73" t="s">
        <v>7904</v>
      </c>
      <c r="E71" s="73" t="s">
        <v>249</v>
      </c>
      <c r="F71" s="74" t="s">
        <v>4050</v>
      </c>
      <c r="G71" s="73" t="s">
        <v>795</v>
      </c>
      <c r="H71" s="73" t="s">
        <v>3219</v>
      </c>
      <c r="I71" s="73"/>
      <c r="J71" s="73" t="s">
        <v>7905</v>
      </c>
      <c r="K71" s="73"/>
      <c r="L71" s="80" t="s">
        <v>4050</v>
      </c>
      <c r="M71" s="73" t="s">
        <v>168</v>
      </c>
      <c r="N71" s="73"/>
      <c r="O71" s="73" t="s">
        <v>709</v>
      </c>
      <c r="P71" s="74" t="s">
        <v>7906</v>
      </c>
      <c r="Q71" s="74" t="str">
        <f t="shared" si="20"/>
        <v>20210420_212320.jpg</v>
      </c>
      <c r="R71" s="74" t="s">
        <v>7907</v>
      </c>
      <c r="S71" s="74" t="str">
        <f t="shared" si="21"/>
        <v>screenshot_20210420213920_messages.jpg</v>
      </c>
      <c r="T71" s="73" t="s">
        <v>7908</v>
      </c>
      <c r="U71" s="73" t="str">
        <f t="shared" si="22"/>
        <v>I have attached the latest report card and the unofficial transcript.</v>
      </c>
      <c r="V71" s="48" t="str">
        <f t="shared" si="15"/>
        <v>Makiya|Holliness|niecy_01@hotmail.com|9</v>
      </c>
      <c r="W71" s="48" t="str">
        <f t="shared" si="16"/>
        <v>Makiya|Holliness|9</v>
      </c>
      <c r="X71" s="48" t="e">
        <f>INDEX(Applications_2021!$AN$2:$AN$651,MATCH($V71,Applications_2021!$AN$2:$AN$651,0))</f>
        <v>#N/A</v>
      </c>
      <c r="Y71" s="48" t="str">
        <f>INDEX(Applications_2021!$AO$2:$AO$651,MATCH($W71,Applications_2021!$AO$2:$AO$651,0))</f>
        <v>Makiya|Holliness|9</v>
      </c>
      <c r="Z71" s="68" t="e">
        <f t="shared" si="17"/>
        <v>#N/A</v>
      </c>
      <c r="AA71" s="68" t="str">
        <f t="shared" si="18"/>
        <v>Yes</v>
      </c>
      <c r="AB71" s="48" t="str">
        <f>"00"&amp;TEXT($C71,0)</f>
        <v>0035</v>
      </c>
      <c r="AC71" s="48" t="str">
        <f>IF($AA71="Yes",$AB71,"####")</f>
        <v>0035</v>
      </c>
      <c r="AD71" s="68" t="str">
        <f t="shared" si="19"/>
        <v>Yes</v>
      </c>
    </row>
    <row r="72" spans="1:30" x14ac:dyDescent="0.3">
      <c r="A72" s="146" t="str">
        <f>IF($AA72="Yes",INDEX(Applications_2021!$A$2:$A$651,MATCH($W72,Applications_2021!$AO$2:$AO$651,0)),"NO TRANSCRIPT")</f>
        <v>0261-EWI-NE-0163</v>
      </c>
      <c r="B72" s="48" t="str">
        <f>IF($AA72="Yes",INDEX(Applications_2021!$AT$2:$AT$651,MATCH($W72,Applications_2021!$AO$2:$AO$651,0))&amp;"-"&amp;UPPER(LEFT($J72,3))&amp;"-"&amp;UPPER(LEFT($H72,2))&amp;"-"&amp;$AB72,"")</f>
        <v>0261-EWI-NE-0163</v>
      </c>
      <c r="C72" s="8">
        <v>163</v>
      </c>
      <c r="D72" s="73" t="s">
        <v>6191</v>
      </c>
      <c r="E72" s="73" t="s">
        <v>1354</v>
      </c>
      <c r="F72" s="74" t="s">
        <v>7872</v>
      </c>
      <c r="G72" s="73" t="s">
        <v>7772</v>
      </c>
      <c r="H72" s="73" t="s">
        <v>4401</v>
      </c>
      <c r="I72" s="76" t="s">
        <v>7909</v>
      </c>
      <c r="J72" s="73" t="s">
        <v>4402</v>
      </c>
      <c r="K72" s="75" t="s">
        <v>7590</v>
      </c>
      <c r="L72" s="74" t="s">
        <v>4403</v>
      </c>
      <c r="M72" s="73" t="s">
        <v>168</v>
      </c>
      <c r="N72" s="73"/>
      <c r="O72" s="73" t="s">
        <v>4364</v>
      </c>
      <c r="P72" s="74" t="s">
        <v>7910</v>
      </c>
      <c r="Q72" s="74" t="str">
        <f t="shared" si="20"/>
        <v>n._ewing_transcript_.pdf</v>
      </c>
      <c r="R72" s="74" t="s">
        <v>336</v>
      </c>
      <c r="S72" s="74" t="str">
        <f t="shared" si="21"/>
        <v/>
      </c>
      <c r="T72" s="73" t="s">
        <v>336</v>
      </c>
      <c r="U72" s="73" t="str">
        <f t="shared" si="22"/>
        <v/>
      </c>
      <c r="V72" s="146" t="str">
        <f t="shared" si="15"/>
        <v>Neville|Ewing III|nevilleewing@okolona.k12.ms.us|9</v>
      </c>
      <c r="W72" s="48" t="str">
        <f t="shared" si="16"/>
        <v>Neville|Ewing III|9</v>
      </c>
      <c r="X72" s="48" t="str">
        <f>INDEX(Applications_2021!$AN$2:$AN$651,MATCH($V72,Applications_2021!$AN$2:$AN$651,0))</f>
        <v>Neville|Ewing III|nevilleewing@okolona.k12.ms.us|9</v>
      </c>
      <c r="Y72" s="48" t="str">
        <f>INDEX(Applications_2021!$AO$2:$AO$651,MATCH($W72,Applications_2021!$AO$2:$AO$651,0))</f>
        <v>Neville|Ewing III|9</v>
      </c>
      <c r="Z72" s="68" t="str">
        <f t="shared" si="17"/>
        <v>Yes</v>
      </c>
      <c r="AA72" s="68" t="str">
        <f t="shared" si="18"/>
        <v>Yes</v>
      </c>
      <c r="AB72" s="48" t="str">
        <f>"0"&amp;TEXT($C72,0)</f>
        <v>0163</v>
      </c>
      <c r="AC72" s="48" t="str">
        <f>IF($AA72="Yes",$AB72,"####")</f>
        <v>0163</v>
      </c>
      <c r="AD72" s="68" t="str">
        <f t="shared" si="19"/>
        <v>Yes</v>
      </c>
    </row>
    <row r="73" spans="1:30" x14ac:dyDescent="0.3">
      <c r="A73" s="48" t="str">
        <f>IF($AA73="Yes",INDEX(Applications_2021!$A$2:$A$651,MATCH($W73,Applications_2021!$AO$2:$AO$651,0)),"NO TRANSCRIPT")</f>
        <v>0554-BUF-NY-0090</v>
      </c>
      <c r="B73" s="48" t="str">
        <f>IF($AA73="Yes",INDEX(Applications_2021!$AT$2:$AT$651,MATCH($W73,Applications_2021!$AO$2:$AO$651,0))&amp;"-"&amp;UPPER(LEFT($J73,3))&amp;"-"&amp;UPPER(LEFT($H73,2))&amp;"-"&amp;$AB73,"")</f>
        <v>0554-BUF-NY-0090</v>
      </c>
      <c r="C73" s="8">
        <v>90</v>
      </c>
      <c r="D73" s="73" t="s">
        <v>6718</v>
      </c>
      <c r="E73" s="73" t="s">
        <v>1433</v>
      </c>
      <c r="F73" s="74" t="s">
        <v>6719</v>
      </c>
      <c r="G73" s="73" t="s">
        <v>7741</v>
      </c>
      <c r="H73" s="73" t="s">
        <v>6718</v>
      </c>
      <c r="I73" s="73"/>
      <c r="J73" s="73" t="s">
        <v>1433</v>
      </c>
      <c r="K73" s="73"/>
      <c r="L73" s="74" t="s">
        <v>6719</v>
      </c>
      <c r="M73" s="73" t="s">
        <v>167</v>
      </c>
      <c r="N73" s="73"/>
      <c r="O73" s="73" t="s">
        <v>6720</v>
      </c>
      <c r="P73" s="74" t="s">
        <v>7911</v>
      </c>
      <c r="Q73" s="74" t="str">
        <f t="shared" si="20"/>
        <v>5b341228843549acbaffade498de20dc.jpeg.jpg</v>
      </c>
      <c r="R73" s="74" t="s">
        <v>336</v>
      </c>
      <c r="S73" s="74" t="str">
        <f t="shared" si="21"/>
        <v/>
      </c>
      <c r="T73" s="73" t="s">
        <v>336</v>
      </c>
      <c r="U73" s="73" t="str">
        <f t="shared" si="22"/>
        <v/>
      </c>
      <c r="V73" s="48" t="str">
        <f t="shared" si="15"/>
        <v>NyAsia|Buford|nbuford123@gmail.com|8</v>
      </c>
      <c r="W73" s="48" t="str">
        <f t="shared" si="16"/>
        <v>NyAsia|Buford|8</v>
      </c>
      <c r="X73" s="48" t="str">
        <f>INDEX(Applications_2021!$AN$2:$AN$651,MATCH($V73,Applications_2021!$AN$2:$AN$651,0))</f>
        <v>NyAsia|Buford|nbuford123@gmail.com|8</v>
      </c>
      <c r="Y73" s="48" t="str">
        <f>INDEX(Applications_2021!$AO$2:$AO$651,MATCH($W73,Applications_2021!$AO$2:$AO$651,0))</f>
        <v>NyAsia|Buford|8</v>
      </c>
      <c r="Z73" s="68" t="str">
        <f t="shared" si="17"/>
        <v>Yes</v>
      </c>
      <c r="AA73" s="68" t="str">
        <f t="shared" si="18"/>
        <v>Yes</v>
      </c>
      <c r="AB73" s="48" t="str">
        <f>"00"&amp;TEXT($C73,0)</f>
        <v>0090</v>
      </c>
      <c r="AC73" s="48" t="str">
        <f>IF($AA73="Yes",$AB73,"####")</f>
        <v>0090</v>
      </c>
      <c r="AD73" s="68" t="str">
        <f t="shared" si="19"/>
        <v>Yes</v>
      </c>
    </row>
    <row r="74" spans="1:30" x14ac:dyDescent="0.3">
      <c r="A74" s="48" t="str">
        <f>IF($AA74="Yes",INDEX(Applications_2021!$A$2:$A$651,MATCH($W74,Applications_2021!$AO$2:$AO$651,0)),"NO TRANSCRIPT")</f>
        <v>0125-WEL-NA-0282</v>
      </c>
      <c r="B74" s="48" t="str">
        <f>IF($AA74="Yes",INDEX(Applications_2021!$AT$2:$AT$651,MATCH($W74,Applications_2021!$AO$2:$AO$651,0))&amp;"-"&amp;UPPER(LEFT($J74,3))&amp;"-"&amp;UPPER(LEFT($H74,2))&amp;"-"&amp;$AB74,"")</f>
        <v>0125-WEL-NA-0282</v>
      </c>
      <c r="C74" s="8">
        <v>282</v>
      </c>
      <c r="D74" s="73" t="s">
        <v>7912</v>
      </c>
      <c r="E74" s="73" t="s">
        <v>586</v>
      </c>
      <c r="F74" s="74" t="s">
        <v>1385</v>
      </c>
      <c r="G74" s="73" t="s">
        <v>795</v>
      </c>
      <c r="H74" s="73" t="s">
        <v>1379</v>
      </c>
      <c r="I74" s="76"/>
      <c r="J74" s="73" t="s">
        <v>1380</v>
      </c>
      <c r="K74" s="76"/>
      <c r="L74" s="74" t="s">
        <v>3271</v>
      </c>
      <c r="M74" s="73" t="s">
        <v>166</v>
      </c>
      <c r="N74" s="73"/>
      <c r="O74" s="73" t="s">
        <v>3773</v>
      </c>
      <c r="P74" s="74" t="s">
        <v>7913</v>
      </c>
      <c r="Q74" s="74" t="str">
        <f t="shared" si="20"/>
        <v>2e9ef484b2db4a6ab2626543c9a485ac.jpeg.jpg</v>
      </c>
      <c r="R74" s="74" t="s">
        <v>336</v>
      </c>
      <c r="S74" s="74" t="str">
        <f t="shared" si="21"/>
        <v/>
      </c>
      <c r="T74" s="73" t="s">
        <v>336</v>
      </c>
      <c r="U74" s="73" t="str">
        <f t="shared" si="22"/>
        <v/>
      </c>
      <c r="V74" s="48" t="str">
        <f t="shared" si="15"/>
        <v>Natalee|Welch|Nataleemwelch2007@yahoo.com|7</v>
      </c>
      <c r="W74" s="48" t="str">
        <f t="shared" si="16"/>
        <v>Natalee|Welch|7</v>
      </c>
      <c r="X74" s="48" t="str">
        <f>INDEX(Applications_2021!$AN$2:$AN$651,MATCH($V74,Applications_2021!$AN$2:$AN$651,0))</f>
        <v>Natalee|Welch|Nataleemwelch2007@yahoo.com|7</v>
      </c>
      <c r="Y74" s="48" t="str">
        <f>INDEX(Applications_2021!$AO$2:$AO$651,MATCH($W74,Applications_2021!$AO$2:$AO$651,0))</f>
        <v>Natalee|Welch|7</v>
      </c>
      <c r="Z74" s="68" t="str">
        <f t="shared" si="17"/>
        <v>Yes</v>
      </c>
      <c r="AA74" s="68" t="str">
        <f t="shared" si="18"/>
        <v>Yes</v>
      </c>
      <c r="AB74" s="48" t="str">
        <f>"0"&amp;TEXT($C74,0)</f>
        <v>0282</v>
      </c>
      <c r="AC74" s="48" t="str">
        <f>IF(AND($AA74="Yes",""&lt;&gt;VLOOKUP($B74,$B$2:$AB$324,12,FALSE)),$AB74,"####")</f>
        <v>0282</v>
      </c>
      <c r="AD74" s="68" t="str">
        <f t="shared" si="19"/>
        <v>Yes</v>
      </c>
    </row>
    <row r="75" spans="1:30" x14ac:dyDescent="0.3">
      <c r="A75" s="48" t="str">
        <f>IF($AA75="Yes",INDEX(Applications_2021!$A$2:$A$651,MATCH($W75,Applications_2021!$AO$2:$AO$651,0)),"NO TRANSCRIPT")</f>
        <v>0320-NEW-MA-0027</v>
      </c>
      <c r="B75" s="48" t="str">
        <f>IF($AA75="Yes",INDEX(Applications_2021!$AT$2:$AT$651,MATCH($W75,Applications_2021!$AO$2:$AO$651,0))&amp;"-"&amp;UPPER(LEFT($J75,3))&amp;"-"&amp;UPPER(LEFT($H75,2))&amp;"-"&amp;$AB75,"")</f>
        <v>0320-NEW-MA-0027</v>
      </c>
      <c r="C75" s="8">
        <v>27</v>
      </c>
      <c r="D75" s="76" t="s">
        <v>7914</v>
      </c>
      <c r="E75" s="76" t="s">
        <v>1643</v>
      </c>
      <c r="F75" s="84" t="s">
        <v>1648</v>
      </c>
      <c r="G75" s="76" t="s">
        <v>795</v>
      </c>
      <c r="H75" s="76" t="s">
        <v>6964</v>
      </c>
      <c r="I75" s="76"/>
      <c r="J75" s="76" t="s">
        <v>1643</v>
      </c>
      <c r="K75" s="76"/>
      <c r="L75" s="80" t="s">
        <v>1648</v>
      </c>
      <c r="M75" s="73" t="s">
        <v>166</v>
      </c>
      <c r="N75" s="73"/>
      <c r="O75" s="73" t="s">
        <v>1506</v>
      </c>
      <c r="P75" s="74" t="s">
        <v>7915</v>
      </c>
      <c r="Q75" s="74" t="str">
        <f t="shared" si="20"/>
        <v>mackenzie_newson_transcript.pdf</v>
      </c>
      <c r="R75" s="74" t="s">
        <v>7916</v>
      </c>
      <c r="S75" s="74" t="str">
        <f t="shared" si="21"/>
        <v>mackenzie_newson_report_card_.pdf</v>
      </c>
      <c r="T75" s="86"/>
      <c r="U75" s="73" t="str">
        <f t="shared" si="22"/>
        <v/>
      </c>
      <c r="V75" s="48" t="str">
        <f t="shared" si="15"/>
        <v>MacKenzie|Newson|nancysnewson@gmail.com|7</v>
      </c>
      <c r="W75" s="48" t="str">
        <f t="shared" si="16"/>
        <v>MacKenzie|Newson|7</v>
      </c>
      <c r="X75" s="48" t="e">
        <f>INDEX(Applications_2021!$AN$2:$AN$651,MATCH($V75,Applications_2021!$AN$2:$AN$651,0))</f>
        <v>#N/A</v>
      </c>
      <c r="Y75" s="48" t="str">
        <f>INDEX(Applications_2021!$AO$2:$AO$651,MATCH($W75,Applications_2021!$AO$2:$AO$651,0))</f>
        <v>MacKenzie|Newson|7</v>
      </c>
      <c r="Z75" s="68" t="e">
        <f t="shared" si="17"/>
        <v>#N/A</v>
      </c>
      <c r="AA75" s="68" t="str">
        <f t="shared" si="18"/>
        <v>Yes</v>
      </c>
      <c r="AB75" s="48" t="str">
        <f>"00"&amp;TEXT($C75,0)</f>
        <v>0027</v>
      </c>
      <c r="AC75" s="48" t="str">
        <f>IF($AA75="Yes",$AB75,"####")</f>
        <v>0027</v>
      </c>
      <c r="AD75" s="68" t="str">
        <f t="shared" si="19"/>
        <v>Yes</v>
      </c>
    </row>
    <row r="76" spans="1:30" x14ac:dyDescent="0.3">
      <c r="A76" s="48" t="str">
        <f>IF($AA76="Yes",INDEX(Applications_2021!$A$2:$A$651,MATCH($W76,Applications_2021!$AO$2:$AO$651,0)),"NO TRANSCRIPT")</f>
        <v>0380-WHI-NA-0303</v>
      </c>
      <c r="B76" s="48" t="str">
        <f>IF($AA76="Yes",INDEX(Applications_2021!$AT$2:$AT$651,MATCH($W76,Applications_2021!$AO$2:$AO$651,0))&amp;"-"&amp;UPPER(LEFT($J76,3))&amp;"-"&amp;UPPER(LEFT($H76,2))&amp;"-"&amp;$AB76,"")</f>
        <v>0380-WHI-NA-0303</v>
      </c>
      <c r="C76" s="8">
        <v>303</v>
      </c>
      <c r="D76" s="73" t="s">
        <v>5351</v>
      </c>
      <c r="E76" s="73" t="s">
        <v>5352</v>
      </c>
      <c r="F76" s="74" t="s">
        <v>5353</v>
      </c>
      <c r="G76" s="73" t="s">
        <v>795</v>
      </c>
      <c r="H76" s="73" t="s">
        <v>5348</v>
      </c>
      <c r="I76" s="76"/>
      <c r="J76" s="73" t="s">
        <v>5349</v>
      </c>
      <c r="K76" s="76"/>
      <c r="L76" s="74" t="s">
        <v>7917</v>
      </c>
      <c r="M76" s="73" t="s">
        <v>167</v>
      </c>
      <c r="N76" s="73"/>
      <c r="O76" s="73" t="s">
        <v>420</v>
      </c>
      <c r="P76" s="74" t="s">
        <v>7918</v>
      </c>
      <c r="Q76" s="74" t="str">
        <f t="shared" si="20"/>
        <v>pdf</v>
      </c>
      <c r="R76" s="74" t="s">
        <v>336</v>
      </c>
      <c r="S76" s="74" t="str">
        <f t="shared" si="21"/>
        <v/>
      </c>
      <c r="T76" s="73" t="s">
        <v>336</v>
      </c>
      <c r="U76" s="73" t="str">
        <f t="shared" si="22"/>
        <v/>
      </c>
      <c r="V76" s="48" t="str">
        <f t="shared" si="15"/>
        <v>Nakiya|Whitfield|nakiya06mombaby@icloud.com|8</v>
      </c>
      <c r="W76" s="48" t="str">
        <f t="shared" si="16"/>
        <v>Nakiya|Whitfield|8</v>
      </c>
      <c r="X76" s="48" t="e">
        <f>INDEX(Applications_2021!$AN$2:$AN$651,MATCH($V76,Applications_2021!$AN$2:$AN$651,0))</f>
        <v>#N/A</v>
      </c>
      <c r="Y76" s="48" t="str">
        <f>INDEX(Applications_2021!$AO$2:$AO$651,MATCH($W76,Applications_2021!$AO$2:$AO$651,0))</f>
        <v>Nakiya|Whitfield|8</v>
      </c>
      <c r="Z76" s="68" t="e">
        <f t="shared" si="17"/>
        <v>#N/A</v>
      </c>
      <c r="AA76" s="68" t="str">
        <f t="shared" si="18"/>
        <v>Yes</v>
      </c>
      <c r="AB76" s="48" t="str">
        <f>"0"&amp;TEXT($C76,0)</f>
        <v>0303</v>
      </c>
      <c r="AC76" s="48" t="str">
        <f>IF(AND($AA76="Yes",""&lt;&gt;VLOOKUP($B76,$B$2:$AB$324,12,FALSE)),$AB76,"####")</f>
        <v>0303</v>
      </c>
      <c r="AD76" s="68" t="str">
        <f t="shared" si="19"/>
        <v>Yes</v>
      </c>
    </row>
    <row r="77" spans="1:30" x14ac:dyDescent="0.3">
      <c r="A77" s="48" t="str">
        <f>IF($AA77="Yes",INDEX(Applications_2021!$A$2:$A$651,MATCH($W77,Applications_2021!$AO$2:$AO$651,0)),"NO TRANSCRIPT")</f>
        <v>0266-RAM-MY-0253</v>
      </c>
      <c r="B77" s="48" t="str">
        <f>IF($AA77="Yes",INDEX(Applications_2021!$AT$2:$AT$651,MATCH($W77,Applications_2021!$AO$2:$AO$651,0))&amp;"-"&amp;UPPER(LEFT($J77,3))&amp;"-"&amp;UPPER(LEFT($H77,2))&amp;"-"&amp;$AB77,"")</f>
        <v>0266-RAM-MY-0253</v>
      </c>
      <c r="C77" s="8">
        <v>253</v>
      </c>
      <c r="D77" s="73" t="s">
        <v>7919</v>
      </c>
      <c r="E77" s="73" t="s">
        <v>4455</v>
      </c>
      <c r="F77" s="74" t="s">
        <v>4460</v>
      </c>
      <c r="G77" s="73" t="s">
        <v>795</v>
      </c>
      <c r="H77" s="73" t="s">
        <v>4454</v>
      </c>
      <c r="I77" s="76"/>
      <c r="J77" s="73" t="s">
        <v>4455</v>
      </c>
      <c r="K77" s="76"/>
      <c r="L77" s="74" t="s">
        <v>4456</v>
      </c>
      <c r="M77" s="73" t="s">
        <v>166</v>
      </c>
      <c r="N77" s="73"/>
      <c r="O77" s="73" t="s">
        <v>4457</v>
      </c>
      <c r="P77" s="74" t="s">
        <v>7920</v>
      </c>
      <c r="Q77" s="74" t="str">
        <f t="shared" si="20"/>
        <v>myraramseygrades.pdf</v>
      </c>
      <c r="R77" s="74" t="s">
        <v>336</v>
      </c>
      <c r="S77" s="74" t="str">
        <f t="shared" si="21"/>
        <v/>
      </c>
      <c r="T77" s="73" t="s">
        <v>7921</v>
      </c>
      <c r="U77" s="73" t="str">
        <f t="shared" si="22"/>
        <v>The information the school provided goes beyond Aug 2020.</v>
      </c>
      <c r="V77" s="48" t="str">
        <f t="shared" si="15"/>
        <v>Myra|Ramsey|myraram07@gmail.com|7</v>
      </c>
      <c r="W77" s="48" t="str">
        <f t="shared" si="16"/>
        <v>Myra|Ramsey|7</v>
      </c>
      <c r="X77" s="48" t="str">
        <f>INDEX(Applications_2021!$AN$2:$AN$651,MATCH($V77,Applications_2021!$AN$2:$AN$651,0))</f>
        <v>Myra|Ramsey|myraram07@gmail.com|7</v>
      </c>
      <c r="Y77" s="48" t="str">
        <f>INDEX(Applications_2021!$AO$2:$AO$651,MATCH($W77,Applications_2021!$AO$2:$AO$651,0))</f>
        <v>Myra|Ramsey|7</v>
      </c>
      <c r="Z77" s="68" t="str">
        <f t="shared" si="17"/>
        <v>Yes</v>
      </c>
      <c r="AA77" s="68" t="str">
        <f t="shared" si="18"/>
        <v>Yes</v>
      </c>
      <c r="AB77" s="48" t="str">
        <f>"0"&amp;TEXT($C77,0)</f>
        <v>0253</v>
      </c>
      <c r="AC77" s="48" t="str">
        <f>IF(AND($AA77="Yes",""&lt;&gt;VLOOKUP($B77,$B$2:$AB$324,12,FALSE)),$AB77,"####")</f>
        <v>0253</v>
      </c>
      <c r="AD77" s="68" t="str">
        <f t="shared" si="19"/>
        <v>Yes</v>
      </c>
    </row>
    <row r="78" spans="1:30" x14ac:dyDescent="0.3">
      <c r="A78" s="48" t="str">
        <f>IF($AA78="Yes",INDEX(Applications_2021!$A$2:$A$651,MATCH($W78,Applications_2021!$AO$2:$AO$651,0)),"NO TRANSCRIPT")</f>
        <v>0136-WOF-PH-0256</v>
      </c>
      <c r="B78" s="48" t="str">
        <f>IF($AA78="Yes",INDEX(Applications_2021!$AT$2:$AT$651,MATCH($W78,Applications_2021!$AO$2:$AO$651,0))&amp;"-"&amp;UPPER(LEFT($J78,3))&amp;"-"&amp;UPPER(LEFT($H78,2))&amp;"-"&amp;$AB78,"")</f>
        <v>0136-WOF-PH-0256</v>
      </c>
      <c r="C78" s="8">
        <v>256</v>
      </c>
      <c r="D78" s="73" t="s">
        <v>3351</v>
      </c>
      <c r="E78" s="73" t="s">
        <v>7922</v>
      </c>
      <c r="F78" s="74" t="s">
        <v>3352</v>
      </c>
      <c r="G78" s="73" t="s">
        <v>795</v>
      </c>
      <c r="H78" s="73" t="s">
        <v>7923</v>
      </c>
      <c r="I78" s="76"/>
      <c r="J78" s="73" t="s">
        <v>3347</v>
      </c>
      <c r="K78" s="76"/>
      <c r="L78" s="74" t="s">
        <v>3352</v>
      </c>
      <c r="M78" s="73" t="s">
        <v>7924</v>
      </c>
      <c r="N78" s="73"/>
      <c r="O78" s="73" t="s">
        <v>3349</v>
      </c>
      <c r="P78" s="74" t="s">
        <v>7925</v>
      </c>
      <c r="Q78" s="74" t="str">
        <f t="shared" si="20"/>
        <v>20210428_231347.jpg</v>
      </c>
      <c r="R78" s="74" t="s">
        <v>7926</v>
      </c>
      <c r="S78" s="74" t="str">
        <f t="shared" si="21"/>
        <v>20210428_231406.jpg</v>
      </c>
      <c r="T78" s="73" t="s">
        <v>336</v>
      </c>
      <c r="U78" s="73" t="str">
        <f t="shared" si="22"/>
        <v/>
      </c>
      <c r="V78" s="48" t="str">
        <f t="shared" si="15"/>
        <v>Philip|Wofford|msu96@comcast.net|9</v>
      </c>
      <c r="W78" s="48" t="str">
        <f t="shared" si="16"/>
        <v>Philip|Wofford|9</v>
      </c>
      <c r="X78" s="48" t="e">
        <f>INDEX(Applications_2021!$AN$2:$AN$651,MATCH($V78,Applications_2021!$AN$2:$AN$651,0))</f>
        <v>#N/A</v>
      </c>
      <c r="Y78" s="48" t="str">
        <f>INDEX(Applications_2021!$AO$2:$AO$651,MATCH($W78,Applications_2021!$AO$2:$AO$651,0))</f>
        <v>Philip|Wofford|9</v>
      </c>
      <c r="Z78" s="68" t="e">
        <f t="shared" si="17"/>
        <v>#N/A</v>
      </c>
      <c r="AA78" s="68" t="str">
        <f t="shared" si="18"/>
        <v>Yes</v>
      </c>
      <c r="AB78" s="48" t="str">
        <f>"0"&amp;TEXT($C78,0)</f>
        <v>0256</v>
      </c>
      <c r="AC78" s="48" t="str">
        <f>IF(AND($AA78="Yes",""&lt;&gt;VLOOKUP($B78,$B$2:$AB$324,12,FALSE)),$AB78,"####")</f>
        <v>0256</v>
      </c>
      <c r="AD78" s="68" t="str">
        <f t="shared" si="19"/>
        <v>Yes</v>
      </c>
    </row>
    <row r="79" spans="1:30" x14ac:dyDescent="0.3">
      <c r="A79" s="48" t="str">
        <f>IF($AA79="Yes",INDEX(Applications_2021!$A$2:$A$651,MATCH($W79,Applications_2021!$AO$2:$AO$651,0)),"NO TRANSCRIPT")</f>
        <v>0349-MIL-IN-0011</v>
      </c>
      <c r="B79" s="48" t="str">
        <f>IF($AA79="Yes",INDEX(Applications_2021!$AT$2:$AT$651,MATCH($W79,Applications_2021!$AO$2:$AO$651,0))&amp;"-"&amp;UPPER(LEFT($J79,3))&amp;"-"&amp;UPPER(LEFT($H79,2))&amp;"-"&amp;$AB79,"")</f>
        <v>0349-MIL-IN-0011</v>
      </c>
      <c r="C79" s="8">
        <v>11</v>
      </c>
      <c r="D79" s="73" t="s">
        <v>5092</v>
      </c>
      <c r="E79" s="73" t="s">
        <v>5093</v>
      </c>
      <c r="F79" s="74" t="s">
        <v>5094</v>
      </c>
      <c r="G79" s="73" t="s">
        <v>795</v>
      </c>
      <c r="H79" s="73" t="s">
        <v>5089</v>
      </c>
      <c r="I79" s="73"/>
      <c r="J79" s="69" t="s">
        <v>854</v>
      </c>
      <c r="K79" s="73"/>
      <c r="L79" s="74" t="s">
        <v>5090</v>
      </c>
      <c r="M79" s="73" t="s">
        <v>166</v>
      </c>
      <c r="N79" s="73"/>
      <c r="O79" s="73" t="s">
        <v>3117</v>
      </c>
      <c r="P79" s="74" t="s">
        <v>7927</v>
      </c>
      <c r="Q79" s="74" t="str">
        <f t="shared" si="20"/>
        <v>screenshot_20210420164428.png</v>
      </c>
      <c r="R79" s="74" t="s">
        <v>336</v>
      </c>
      <c r="S79" s="74" t="str">
        <f t="shared" si="21"/>
        <v/>
      </c>
      <c r="T79" s="73" t="s">
        <v>336</v>
      </c>
      <c r="U79" s="73" t="str">
        <f t="shared" si="22"/>
        <v/>
      </c>
      <c r="V79" s="48" t="str">
        <f t="shared" si="15"/>
        <v>India|Miller|modelmeindia@gmail.com|7</v>
      </c>
      <c r="W79" s="48" t="str">
        <f t="shared" si="16"/>
        <v>India|Miller|7</v>
      </c>
      <c r="X79" s="48" t="str">
        <f>INDEX(Applications_2021!$AN$2:$AN$651,MATCH($V79,Applications_2021!$AN$2:$AN$651,0))</f>
        <v>India|Miller|modelmeindia@gmail.com|7</v>
      </c>
      <c r="Y79" s="48" t="str">
        <f>INDEX(Applications_2021!$AO$2:$AO$651,MATCH($W79,Applications_2021!$AO$2:$AO$651,0))</f>
        <v>India|Miller|7</v>
      </c>
      <c r="Z79" s="68" t="str">
        <f t="shared" si="17"/>
        <v>Yes</v>
      </c>
      <c r="AA79" s="68" t="str">
        <f t="shared" si="18"/>
        <v>Yes</v>
      </c>
      <c r="AB79" s="48" t="str">
        <f>"00"&amp;TEXT($C79,0)</f>
        <v>0011</v>
      </c>
      <c r="AC79" s="48" t="str">
        <f>IF($AA79="Yes",$AB79,"####")</f>
        <v>0011</v>
      </c>
      <c r="AD79" s="68" t="str">
        <f t="shared" si="19"/>
        <v>Yes</v>
      </c>
    </row>
    <row r="80" spans="1:30" x14ac:dyDescent="0.3">
      <c r="A80" s="48" t="str">
        <f>IF($AA80="Yes",INDEX(Applications_2021!$A$2:$A$651,MATCH($W80,Applications_2021!$AO$2:$AO$651,0)),"NO TRANSCRIPT")</f>
        <v>0147-SEA-MA-0054</v>
      </c>
      <c r="B80" s="48" t="str">
        <f>IF($AA80="Yes",INDEX(Applications_2021!$AT$2:$AT$651,MATCH($W80,Applications_2021!$AO$2:$AO$651,0))&amp;"-"&amp;UPPER(LEFT($J80,3))&amp;"-"&amp;UPPER(LEFT($H80,2))&amp;"-"&amp;$AB80,"")</f>
        <v>0147-SEA-MA-0054</v>
      </c>
      <c r="C80" s="8">
        <v>54</v>
      </c>
      <c r="D80" s="73" t="s">
        <v>4388</v>
      </c>
      <c r="E80" s="73" t="s">
        <v>7928</v>
      </c>
      <c r="F80" s="74" t="s">
        <v>7929</v>
      </c>
      <c r="G80" s="73" t="s">
        <v>7772</v>
      </c>
      <c r="H80" s="73" t="s">
        <v>229</v>
      </c>
      <c r="I80" s="73"/>
      <c r="J80" s="73" t="s">
        <v>3459</v>
      </c>
      <c r="K80" s="73"/>
      <c r="L80" s="74" t="s">
        <v>3460</v>
      </c>
      <c r="M80" s="73" t="s">
        <v>168</v>
      </c>
      <c r="N80" s="73"/>
      <c r="O80" s="73" t="s">
        <v>1208</v>
      </c>
      <c r="P80" s="74" t="s">
        <v>7930</v>
      </c>
      <c r="Q80" s="74" t="str">
        <f t="shared" si="20"/>
        <v>transcript__madison_seard.pdf</v>
      </c>
      <c r="R80" s="74" t="s">
        <v>336</v>
      </c>
      <c r="S80" s="74" t="str">
        <f t="shared" si="21"/>
        <v/>
      </c>
      <c r="T80" s="73" t="s">
        <v>336</v>
      </c>
      <c r="U80" s="73" t="str">
        <f t="shared" si="22"/>
        <v/>
      </c>
      <c r="V80" s="48" t="str">
        <f t="shared" si="15"/>
        <v>Madison|Seard|mmseard@gmail.com|9</v>
      </c>
      <c r="W80" s="48" t="str">
        <f t="shared" si="16"/>
        <v>Madison|Seard|9</v>
      </c>
      <c r="X80" s="48" t="str">
        <f>INDEX(Applications_2021!$AN$2:$AN$651,MATCH($V80,Applications_2021!$AN$2:$AN$651,0))</f>
        <v>Madison|Seard|mmseard@gmail.com|9</v>
      </c>
      <c r="Y80" s="48" t="str">
        <f>INDEX(Applications_2021!$AO$2:$AO$651,MATCH($W80,Applications_2021!$AO$2:$AO$651,0))</f>
        <v>Madison|Seard|9</v>
      </c>
      <c r="Z80" s="68" t="str">
        <f t="shared" si="17"/>
        <v>Yes</v>
      </c>
      <c r="AA80" s="68" t="str">
        <f t="shared" si="18"/>
        <v>Yes</v>
      </c>
      <c r="AB80" s="48" t="str">
        <f>"00"&amp;TEXT($C80,0)</f>
        <v>0054</v>
      </c>
      <c r="AC80" s="48" t="str">
        <f>IF($AA80="Yes",$AB80,"####")</f>
        <v>0054</v>
      </c>
      <c r="AD80" s="68" t="str">
        <f t="shared" si="19"/>
        <v>Yes</v>
      </c>
    </row>
    <row r="81" spans="1:30" x14ac:dyDescent="0.3">
      <c r="A81" s="48" t="str">
        <f>IF($AA81="Yes",INDEX(Applications_2021!$A$2:$A$651,MATCH($W81,Applications_2021!$AO$2:$AO$651,0)),"NO TRANSCRIPT")</f>
        <v>0671-MCG-MA-0324</v>
      </c>
      <c r="B81" s="48" t="str">
        <f>IF($AA81="Yes",INDEX(Applications_2021!$AT$2:$AT$651,MATCH($W81,Applications_2021!$AO$2:$AO$651,0))&amp;"-"&amp;UPPER(LEFT($J81,3))&amp;"-"&amp;UPPER(LEFT($H81,2))&amp;"-"&amp;$AB81,"")</f>
        <v>0671-MCG-MA-0324</v>
      </c>
      <c r="C81" s="8">
        <v>324</v>
      </c>
      <c r="D81" s="73" t="s">
        <v>7650</v>
      </c>
      <c r="E81" s="73" t="s">
        <v>3931</v>
      </c>
      <c r="F81" s="74" t="s">
        <v>7651</v>
      </c>
      <c r="G81" s="73" t="s">
        <v>7741</v>
      </c>
      <c r="H81" s="73" t="s">
        <v>7931</v>
      </c>
      <c r="I81" s="76"/>
      <c r="J81" s="73" t="s">
        <v>3931</v>
      </c>
      <c r="K81" s="76"/>
      <c r="L81" s="74" t="s">
        <v>7651</v>
      </c>
      <c r="M81" s="73" t="s">
        <v>168</v>
      </c>
      <c r="N81" s="73"/>
      <c r="O81" s="73" t="s">
        <v>7652</v>
      </c>
      <c r="P81" s="74" t="s">
        <v>7932</v>
      </c>
      <c r="Q81" s="74" t="str">
        <f t="shared" si="20"/>
        <v>madyson_mcgee_9th_grade.2020_2021_school_year.pdf</v>
      </c>
      <c r="R81" s="74" t="s">
        <v>7933</v>
      </c>
      <c r="S81" s="74" t="str">
        <f t="shared" si="21"/>
        <v>madyson_mcgee_8th_grade_2019_2020_school_year.pdf</v>
      </c>
      <c r="T81" s="73" t="s">
        <v>336</v>
      </c>
      <c r="U81" s="73" t="str">
        <f t="shared" si="22"/>
        <v/>
      </c>
      <c r="V81" s="48" t="str">
        <f t="shared" si="15"/>
        <v>Madyson|McGee|mmcgee855@gmail.com|9</v>
      </c>
      <c r="W81" s="48" t="str">
        <f t="shared" si="16"/>
        <v>Madyson|McGee|9</v>
      </c>
      <c r="X81" s="48" t="str">
        <f>INDEX(Applications_2021!$AN$2:$AN$651,MATCH($V81,Applications_2021!$AN$2:$AN$651,0))</f>
        <v>Madyson|McGee|mmcgee855@gmail.com|9</v>
      </c>
      <c r="Y81" s="48" t="str">
        <f>INDEX(Applications_2021!$AO$2:$AO$651,MATCH($W81,Applications_2021!$AO$2:$AO$651,0))</f>
        <v>Madyson|McGee|9</v>
      </c>
      <c r="Z81" s="68" t="str">
        <f t="shared" si="17"/>
        <v>Yes</v>
      </c>
      <c r="AA81" s="68" t="str">
        <f t="shared" si="18"/>
        <v>Yes</v>
      </c>
      <c r="AB81" s="48" t="str">
        <f>"0"&amp;TEXT($C81,0)</f>
        <v>0324</v>
      </c>
      <c r="AC81" s="48" t="str">
        <f>IF(AND($AA81="Yes",""&lt;&gt;VLOOKUP($B81,$B$2:$AB$324,12,FALSE)),$AB81,"####")</f>
        <v>0324</v>
      </c>
      <c r="AD81" s="68" t="str">
        <f t="shared" si="19"/>
        <v>Yes</v>
      </c>
    </row>
    <row r="82" spans="1:30" x14ac:dyDescent="0.3">
      <c r="A82" s="48" t="str">
        <f>IF($AA82="Yes",INDEX(Applications_2021!$A$2:$A$651,MATCH($W82,Applications_2021!$AO$2:$AO$651,0)),"NO TRANSCRIPT")</f>
        <v>0094-MIL-GA-0023</v>
      </c>
      <c r="B82" s="48" t="str">
        <f>IF($AA82="Yes",INDEX(Applications_2021!$AT$2:$AT$651,MATCH($W82,Applications_2021!$AO$2:$AO$651,0))&amp;"-"&amp;UPPER(LEFT($J82,3))&amp;"-"&amp;UPPER(LEFT($H82,2))&amp;"-"&amp;$AB82,"")</f>
        <v>0094-MIL-GA-0023</v>
      </c>
      <c r="C82" s="8">
        <v>23</v>
      </c>
      <c r="D82" s="73" t="s">
        <v>3011</v>
      </c>
      <c r="E82" s="73" t="s">
        <v>854</v>
      </c>
      <c r="F82" s="74" t="s">
        <v>3012</v>
      </c>
      <c r="G82" s="73" t="s">
        <v>795</v>
      </c>
      <c r="H82" s="73" t="s">
        <v>3808</v>
      </c>
      <c r="I82" s="73"/>
      <c r="J82" s="73" t="s">
        <v>854</v>
      </c>
      <c r="K82" s="73"/>
      <c r="L82" s="80" t="s">
        <v>7934</v>
      </c>
      <c r="M82" s="73" t="s">
        <v>166</v>
      </c>
      <c r="N82" s="73"/>
      <c r="O82" s="73" t="s">
        <v>1729</v>
      </c>
      <c r="P82" s="74" t="s">
        <v>7935</v>
      </c>
      <c r="Q82" s="74" t="str">
        <f t="shared" si="20"/>
        <v>gabrielle_m_miller__brandon_middle_school_7th_grade..pdf</v>
      </c>
      <c r="R82" s="74" t="s">
        <v>336</v>
      </c>
      <c r="S82" s="74" t="str">
        <f t="shared" si="21"/>
        <v/>
      </c>
      <c r="T82" s="73" t="s">
        <v>336</v>
      </c>
      <c r="U82" s="73" t="str">
        <f t="shared" si="22"/>
        <v/>
      </c>
      <c r="V82" s="48" t="str">
        <f t="shared" si="15"/>
        <v>Gabrielle|Miller|millergirl601@gmail.com|7</v>
      </c>
      <c r="W82" s="48" t="str">
        <f t="shared" si="16"/>
        <v>Gabrielle|Miller|7</v>
      </c>
      <c r="X82" s="48" t="e">
        <f>INDEX(Applications_2021!$AN$2:$AN$651,MATCH($V82,Applications_2021!$AN$2:$AN$651,0))</f>
        <v>#N/A</v>
      </c>
      <c r="Y82" s="48" t="str">
        <f>INDEX(Applications_2021!$AO$2:$AO$651,MATCH($W82,Applications_2021!$AO$2:$AO$651,0))</f>
        <v>Gabrielle|Miller|7</v>
      </c>
      <c r="Z82" s="68" t="e">
        <f t="shared" si="17"/>
        <v>#N/A</v>
      </c>
      <c r="AA82" s="68" t="str">
        <f t="shared" si="18"/>
        <v>Yes</v>
      </c>
      <c r="AB82" s="48" t="str">
        <f>"00"&amp;TEXT($C82,0)</f>
        <v>0023</v>
      </c>
      <c r="AC82" s="48" t="str">
        <f t="shared" ref="AC82:AC91" si="23">IF($AA82="Yes",$AB82,"####")</f>
        <v>0023</v>
      </c>
      <c r="AD82" s="68" t="str">
        <f t="shared" si="19"/>
        <v>Yes</v>
      </c>
    </row>
    <row r="83" spans="1:30" x14ac:dyDescent="0.3">
      <c r="A83" s="48" t="str">
        <f>IF($AA83="Yes",INDEX(Applications_2021!$A$2:$A$651,MATCH($W83,Applications_2021!$AO$2:$AO$651,0)),"NO TRANSCRIPT")</f>
        <v>0634-WIL-PE-0217</v>
      </c>
      <c r="B83" s="48" t="str">
        <f>IF($AA83="Yes",INDEX(Applications_2021!$AT$2:$AT$651,MATCH($W83,Applications_2021!$AO$2:$AO$651,0))&amp;"-"&amp;UPPER(LEFT($J83,3))&amp;"-"&amp;UPPER(LEFT($H83,2))&amp;"-"&amp;$AB83,"")</f>
        <v>0634-WIL-PE-0217</v>
      </c>
      <c r="C83" s="8">
        <v>217</v>
      </c>
      <c r="D83" s="73" t="s">
        <v>7936</v>
      </c>
      <c r="E83" s="73" t="s">
        <v>7937</v>
      </c>
      <c r="F83" s="74" t="s">
        <v>7938</v>
      </c>
      <c r="G83" s="73" t="s">
        <v>7772</v>
      </c>
      <c r="H83" s="73" t="s">
        <v>7344</v>
      </c>
      <c r="I83" s="73"/>
      <c r="J83" s="73" t="s">
        <v>884</v>
      </c>
      <c r="K83" s="73"/>
      <c r="L83" s="80" t="s">
        <v>7346</v>
      </c>
      <c r="M83" s="73" t="s">
        <v>166</v>
      </c>
      <c r="N83" s="73"/>
      <c r="O83" s="73" t="s">
        <v>1729</v>
      </c>
      <c r="P83" s="74" t="s">
        <v>7939</v>
      </c>
      <c r="Q83" s="74" t="str">
        <f t="shared" si="20"/>
        <v>peyton_williams.png</v>
      </c>
      <c r="R83" s="74" t="s">
        <v>336</v>
      </c>
      <c r="S83" s="74" t="str">
        <f t="shared" si="21"/>
        <v/>
      </c>
      <c r="T83" s="73" t="s">
        <v>336</v>
      </c>
      <c r="U83" s="73" t="str">
        <f t="shared" si="22"/>
        <v/>
      </c>
      <c r="V83" s="48" t="str">
        <f t="shared" si="15"/>
        <v>Peyton|Williams|miawill22@yahoo.com|7</v>
      </c>
      <c r="W83" s="48" t="str">
        <f t="shared" si="16"/>
        <v>Peyton|Williams|7</v>
      </c>
      <c r="X83" s="48" t="e">
        <f>INDEX(Applications_2021!$AN$2:$AN$651,MATCH($V83,Applications_2021!$AN$2:$AN$651,0))</f>
        <v>#N/A</v>
      </c>
      <c r="Y83" s="48" t="str">
        <f>INDEX(Applications_2021!$AO$2:$AO$651,MATCH($W83,Applications_2021!$AO$2:$AO$651,0))</f>
        <v>Peyton|Williams|7</v>
      </c>
      <c r="Z83" s="68" t="e">
        <f t="shared" si="17"/>
        <v>#N/A</v>
      </c>
      <c r="AA83" s="68" t="str">
        <f t="shared" si="18"/>
        <v>Yes</v>
      </c>
      <c r="AB83" s="48" t="str">
        <f>"0"&amp;TEXT($C83,0)</f>
        <v>0217</v>
      </c>
      <c r="AC83" s="48" t="str">
        <f t="shared" si="23"/>
        <v>0217</v>
      </c>
      <c r="AD83" s="68" t="str">
        <f t="shared" si="19"/>
        <v>Yes</v>
      </c>
    </row>
    <row r="84" spans="1:30" x14ac:dyDescent="0.3">
      <c r="A84" s="48" t="str">
        <f>IF($AA84="Yes",INDEX(Applications_2021!$A$2:$A$651,MATCH($W84,Applications_2021!$AO$2:$AO$651,0)),"NO TRANSCRIPT")</f>
        <v>0155-DIX-MO-0221</v>
      </c>
      <c r="B84" s="48" t="str">
        <f>IF($AA84="Yes",INDEX(Applications_2021!$AT$2:$AT$651,MATCH($W84,Applications_2021!$AO$2:$AO$651,0))&amp;"-"&amp;UPPER(LEFT($J84,3))&amp;"-"&amp;UPPER(LEFT($H84,2))&amp;"-"&amp;$AB84,"")</f>
        <v>0155-DIX-MO-0221</v>
      </c>
      <c r="C84" s="8">
        <v>221</v>
      </c>
      <c r="D84" s="73" t="s">
        <v>7940</v>
      </c>
      <c r="E84" s="73" t="s">
        <v>523</v>
      </c>
      <c r="F84" s="74" t="s">
        <v>3530</v>
      </c>
      <c r="G84" s="73" t="s">
        <v>795</v>
      </c>
      <c r="H84" s="73" t="s">
        <v>503</v>
      </c>
      <c r="I84" s="73"/>
      <c r="J84" s="73" t="s">
        <v>523</v>
      </c>
      <c r="K84" s="73"/>
      <c r="L84" s="74" t="s">
        <v>3526</v>
      </c>
      <c r="M84" s="73" t="s">
        <v>168</v>
      </c>
      <c r="N84" s="73"/>
      <c r="O84" s="73" t="s">
        <v>7941</v>
      </c>
      <c r="P84" s="74" t="s">
        <v>7942</v>
      </c>
      <c r="Q84" s="74" t="str">
        <f t="shared" si="20"/>
        <v>morgan_dixon_transcript__4252021.pdf</v>
      </c>
      <c r="R84" s="74" t="s">
        <v>336</v>
      </c>
      <c r="S84" s="74" t="str">
        <f t="shared" si="21"/>
        <v/>
      </c>
      <c r="T84" s="73" t="s">
        <v>336</v>
      </c>
      <c r="U84" s="73" t="str">
        <f t="shared" si="22"/>
        <v/>
      </c>
      <c r="V84" s="48" t="str">
        <f t="shared" si="15"/>
        <v>Morgan|Dixon|mdixon7472@cmsd.k12.ms.us|9</v>
      </c>
      <c r="W84" s="48" t="str">
        <f t="shared" si="16"/>
        <v>Morgan|Dixon|9</v>
      </c>
      <c r="X84" s="48" t="str">
        <f>INDEX(Applications_2021!$AN$2:$AN$651,MATCH($V84,Applications_2021!$AN$2:$AN$651,0))</f>
        <v>Morgan|Dixon|mdixon7472@cmsd.k12.ms.us|9</v>
      </c>
      <c r="Y84" s="48" t="str">
        <f>INDEX(Applications_2021!$AO$2:$AO$651,MATCH($W84,Applications_2021!$AO$2:$AO$651,0))</f>
        <v>Morgan|Dixon|9</v>
      </c>
      <c r="Z84" s="68" t="str">
        <f t="shared" si="17"/>
        <v>Yes</v>
      </c>
      <c r="AA84" s="68" t="str">
        <f t="shared" si="18"/>
        <v>Yes</v>
      </c>
      <c r="AB84" s="48" t="str">
        <f>"0"&amp;TEXT($C84,0)</f>
        <v>0221</v>
      </c>
      <c r="AC84" s="48" t="str">
        <f t="shared" si="23"/>
        <v>0221</v>
      </c>
      <c r="AD84" s="68" t="str">
        <f t="shared" si="19"/>
        <v>Yes</v>
      </c>
    </row>
    <row r="85" spans="1:30" x14ac:dyDescent="0.3">
      <c r="A85" s="48" t="str">
        <f>IF($AA85="Yes",INDEX(Applications_2021!$A$2:$A$651,MATCH($W85,Applications_2021!$AO$2:$AO$651,0)),"NO TRANSCRIPT")</f>
        <v>0390-CRO-KE-0089</v>
      </c>
      <c r="B85" s="48" t="str">
        <f>IF($AA85="Yes",INDEX(Applications_2021!$AT$2:$AT$651,MATCH($W85,Applications_2021!$AO$2:$AO$651,0))&amp;"-"&amp;UPPER(LEFT($J85,3))&amp;"-"&amp;UPPER(LEFT($H85,2))&amp;"-"&amp;$AB85,"")</f>
        <v>0390-CRO-KE-0089</v>
      </c>
      <c r="C85" s="8">
        <v>89</v>
      </c>
      <c r="D85" s="73" t="s">
        <v>5428</v>
      </c>
      <c r="E85" s="73" t="s">
        <v>5429</v>
      </c>
      <c r="F85" s="74" t="s">
        <v>5427</v>
      </c>
      <c r="G85" s="73" t="s">
        <v>795</v>
      </c>
      <c r="H85" s="73" t="s">
        <v>5425</v>
      </c>
      <c r="I85" s="73"/>
      <c r="J85" s="73" t="s">
        <v>5426</v>
      </c>
      <c r="K85" s="73"/>
      <c r="L85" s="74" t="s">
        <v>5427</v>
      </c>
      <c r="M85" s="73" t="s">
        <v>166</v>
      </c>
      <c r="N85" s="73"/>
      <c r="O85" s="73" t="s">
        <v>2494</v>
      </c>
      <c r="P85" s="74" t="s">
        <v>7943</v>
      </c>
      <c r="Q85" s="74" t="str">
        <f t="shared" si="20"/>
        <v>b8c385eee4f044d6b13a67c5d4b4cfb9.jpeg.jpg</v>
      </c>
      <c r="R85" s="74" t="s">
        <v>7944</v>
      </c>
      <c r="S85" s="74" t="str">
        <f t="shared" si="21"/>
        <v>a5dae54134f543a1bc91f93656bec11a.jpeg.jpg</v>
      </c>
      <c r="T85" s="73" t="s">
        <v>336</v>
      </c>
      <c r="U85" s="73" t="str">
        <f t="shared" si="22"/>
        <v/>
      </c>
      <c r="V85" s="48" t="str">
        <f t="shared" si="15"/>
        <v>Kenley|Cropper|mdbouldin@aol.com|7</v>
      </c>
      <c r="W85" s="48" t="str">
        <f t="shared" si="16"/>
        <v>Kenley|Cropper|7</v>
      </c>
      <c r="X85" s="48" t="str">
        <f>INDEX(Applications_2021!$AN$2:$AN$651,MATCH($V85,Applications_2021!$AN$2:$AN$651,0))</f>
        <v>Kenley|Cropper|mdbouldin@aol.com|7</v>
      </c>
      <c r="Y85" s="48" t="str">
        <f>INDEX(Applications_2021!$AO$2:$AO$651,MATCH($W85,Applications_2021!$AO$2:$AO$651,0))</f>
        <v>Kenley|Cropper|7</v>
      </c>
      <c r="Z85" s="68" t="str">
        <f t="shared" si="17"/>
        <v>Yes</v>
      </c>
      <c r="AA85" s="68" t="str">
        <f t="shared" si="18"/>
        <v>Yes</v>
      </c>
      <c r="AB85" s="48" t="str">
        <f>"00"&amp;TEXT($C85,0)</f>
        <v>0089</v>
      </c>
      <c r="AC85" s="48" t="str">
        <f t="shared" si="23"/>
        <v>0089</v>
      </c>
      <c r="AD85" s="68" t="str">
        <f t="shared" si="19"/>
        <v>Yes</v>
      </c>
    </row>
    <row r="86" spans="1:30" x14ac:dyDescent="0.3">
      <c r="A86" s="48" t="str">
        <f>IF($AA86="Yes",INDEX(Applications_2021!$A$2:$A$651,MATCH($W86,Applications_2021!$AO$2:$AO$651,0)),"NO TRANSCRIPT")</f>
        <v>0416-JOR-MC-0190</v>
      </c>
      <c r="B86" s="48" t="str">
        <f>IF($AA86="Yes",INDEX(Applications_2021!$AT$2:$AT$651,MATCH($W86,Applications_2021!$AO$2:$AO$651,0))&amp;"-"&amp;UPPER(LEFT($J86,3))&amp;"-"&amp;UPPER(LEFT($H86,2))&amp;"-"&amp;$AB86,"")</f>
        <v>0416-JOR-MC-0190</v>
      </c>
      <c r="C86" s="8">
        <v>190</v>
      </c>
      <c r="D86" s="73" t="s">
        <v>4610</v>
      </c>
      <c r="E86" s="73" t="s">
        <v>736</v>
      </c>
      <c r="F86" s="74" t="s">
        <v>5616</v>
      </c>
      <c r="G86" s="73" t="s">
        <v>795</v>
      </c>
      <c r="H86" s="69" t="s">
        <v>5613</v>
      </c>
      <c r="I86" s="73"/>
      <c r="J86" s="69" t="s">
        <v>1408</v>
      </c>
      <c r="K86" s="73"/>
      <c r="L86" s="80" t="s">
        <v>7945</v>
      </c>
      <c r="M86" s="73" t="s">
        <v>167</v>
      </c>
      <c r="N86" s="73"/>
      <c r="O86" s="73" t="s">
        <v>7946</v>
      </c>
      <c r="P86" s="74" t="s">
        <v>7947</v>
      </c>
      <c r="Q86" s="74" t="str">
        <f t="shared" si="20"/>
        <v>clinton_christian_academy_grades.pdf</v>
      </c>
      <c r="R86" s="74" t="s">
        <v>7948</v>
      </c>
      <c r="S86" s="74" t="str">
        <f t="shared" si="21"/>
        <v>connections_academy.png</v>
      </c>
      <c r="T86" s="73" t="s">
        <v>7949</v>
      </c>
      <c r="U86" s="73" t="str">
        <f t="shared" si="22"/>
        <v>Student attended a semester of 7th grade last year at Clinton Christian Academy in Clinton Mississippi. Due to pandemic I put her in an online public school using my address in Texas until our home sold. We now have a home in Raymond, MS and she will be starting 9th grade in the fall at Raymond High School. My student is interested in eventually applying to MSMS for her Junior and Senior Year. She is a great student who volunteered as a student aid at CCA and currently participates in the Mississippi Girl Choir. I think this camp would be beneficial to her in making connections and long lasting friendships with students here in Mississippi. My student has been down since the pandemic , and has not had an opportunity to really make connections. I would like for her to gain some knowledge on programs that Mississippi has to offer educationally. Thank you so much for your consideration.</v>
      </c>
      <c r="V86" s="48" t="str">
        <f t="shared" si="15"/>
        <v>Mckenna|Jordan|mckennajordan486@gmail.com|8</v>
      </c>
      <c r="W86" s="48" t="str">
        <f t="shared" si="16"/>
        <v>Mckenna|Jordan|8</v>
      </c>
      <c r="X86" s="48" t="e">
        <f>INDEX(Applications_2021!$AN$2:$AN$651,MATCH($V86,Applications_2021!$AN$2:$AN$651,0))</f>
        <v>#N/A</v>
      </c>
      <c r="Y86" s="48" t="str">
        <f>INDEX(Applications_2021!$AO$2:$AO$651,MATCH($W86,Applications_2021!$AO$2:$AO$651,0))</f>
        <v>Mckenna|Jordan|8</v>
      </c>
      <c r="Z86" s="68" t="e">
        <f t="shared" si="17"/>
        <v>#N/A</v>
      </c>
      <c r="AA86" s="68" t="str">
        <f t="shared" si="18"/>
        <v>Yes</v>
      </c>
      <c r="AB86" s="48" t="str">
        <f>"0"&amp;TEXT($C86,0)</f>
        <v>0190</v>
      </c>
      <c r="AC86" s="48" t="str">
        <f t="shared" si="23"/>
        <v>0190</v>
      </c>
      <c r="AD86" s="68" t="str">
        <f t="shared" si="19"/>
        <v>Yes</v>
      </c>
    </row>
    <row r="87" spans="1:30" x14ac:dyDescent="0.3">
      <c r="A87" s="48" t="str">
        <f>IF($AA87="Yes",INDEX(Applications_2021!$A$2:$A$651,MATCH($W87,Applications_2021!$AO$2:$AO$651,0)),"NO TRANSCRIPT")</f>
        <v>0483-DIX-MA-0199</v>
      </c>
      <c r="B87" s="48" t="str">
        <f>IF($AA87="Yes",INDEX(Applications_2021!$AT$2:$AT$651,MATCH($W87,Applications_2021!$AO$2:$AO$651,0))&amp;"-"&amp;UPPER(LEFT($J87,3))&amp;"-"&amp;UPPER(LEFT($H87,2))&amp;"-"&amp;$AB87,"")</f>
        <v>0483-DIX-MA-0199</v>
      </c>
      <c r="C87" s="8">
        <v>199</v>
      </c>
      <c r="D87" s="73" t="s">
        <v>6851</v>
      </c>
      <c r="E87" s="73" t="s">
        <v>523</v>
      </c>
      <c r="F87" s="74" t="s">
        <v>6127</v>
      </c>
      <c r="G87" s="73" t="s">
        <v>795</v>
      </c>
      <c r="H87" s="73" t="s">
        <v>6126</v>
      </c>
      <c r="I87" s="73"/>
      <c r="J87" s="73" t="s">
        <v>523</v>
      </c>
      <c r="K87" s="73"/>
      <c r="L87" s="74" t="s">
        <v>6127</v>
      </c>
      <c r="M87" s="73" t="s">
        <v>168</v>
      </c>
      <c r="N87" s="73"/>
      <c r="O87" s="73" t="s">
        <v>7950</v>
      </c>
      <c r="P87" s="74" t="s">
        <v>7951</v>
      </c>
      <c r="Q87" s="74" t="str">
        <f t="shared" si="20"/>
        <v>0a4ee5d6692e4d7089cfe65a28c06a58.png</v>
      </c>
      <c r="R87" s="74" t="s">
        <v>336</v>
      </c>
      <c r="S87" s="74" t="str">
        <f t="shared" si="21"/>
        <v/>
      </c>
      <c r="T87" s="73" t="s">
        <v>336</v>
      </c>
      <c r="U87" s="73" t="str">
        <f t="shared" si="22"/>
        <v/>
      </c>
      <c r="V87" s="48" t="str">
        <f t="shared" si="15"/>
        <v>Markeshia|Dixon|mart501@bellsouth.net|9</v>
      </c>
      <c r="W87" s="48" t="str">
        <f t="shared" si="16"/>
        <v>Markeshia|Dixon|9</v>
      </c>
      <c r="X87" s="48" t="str">
        <f>INDEX(Applications_2021!$AN$2:$AN$651,MATCH($V87,Applications_2021!$AN$2:$AN$651,0))</f>
        <v>Markeshia|Dixon|mart501@bellsouth.net|9</v>
      </c>
      <c r="Y87" s="48" t="str">
        <f>INDEX(Applications_2021!$AO$2:$AO$651,MATCH($W87,Applications_2021!$AO$2:$AO$651,0))</f>
        <v>Markeshia|Dixon|9</v>
      </c>
      <c r="Z87" s="68" t="str">
        <f t="shared" si="17"/>
        <v>Yes</v>
      </c>
      <c r="AA87" s="68" t="str">
        <f t="shared" si="18"/>
        <v>Yes</v>
      </c>
      <c r="AB87" s="48" t="str">
        <f>"0"&amp;TEXT($C87,0)</f>
        <v>0199</v>
      </c>
      <c r="AC87" s="48" t="str">
        <f t="shared" si="23"/>
        <v>0199</v>
      </c>
      <c r="AD87" s="68" t="str">
        <f t="shared" si="19"/>
        <v>Yes</v>
      </c>
    </row>
    <row r="88" spans="1:30" x14ac:dyDescent="0.3">
      <c r="A88" s="48" t="str">
        <f>IF($AA88="Yes",INDEX(Applications_2021!$A$2:$A$651,MATCH($W88,Applications_2021!$AO$2:$AO$651,0)),"NO TRANSCRIPT")</f>
        <v>0464-ROW-CH-0230</v>
      </c>
      <c r="B88" s="48" t="str">
        <f>IF($AA88="Yes",INDEX(Applications_2021!$AT$2:$AT$651,MATCH($W88,Applications_2021!$AO$2:$AO$651,0))&amp;"-"&amp;UPPER(LEFT($J88,3))&amp;"-"&amp;UPPER(LEFT($H88,2))&amp;"-"&amp;$AB88,"")</f>
        <v>0464-ROW-CH-0230</v>
      </c>
      <c r="C88" s="8">
        <v>230</v>
      </c>
      <c r="D88" s="73" t="s">
        <v>5983</v>
      </c>
      <c r="E88" s="73" t="s">
        <v>5984</v>
      </c>
      <c r="F88" s="74" t="s">
        <v>5985</v>
      </c>
      <c r="G88" s="73" t="s">
        <v>795</v>
      </c>
      <c r="H88" s="73" t="s">
        <v>5981</v>
      </c>
      <c r="I88" s="73"/>
      <c r="J88" s="73" t="s">
        <v>5982</v>
      </c>
      <c r="K88" s="73"/>
      <c r="L88" s="80" t="s">
        <v>5985</v>
      </c>
      <c r="M88" s="73" t="s">
        <v>168</v>
      </c>
      <c r="N88" s="73"/>
      <c r="O88" s="73" t="s">
        <v>4177</v>
      </c>
      <c r="P88" s="74" t="s">
        <v>7952</v>
      </c>
      <c r="Q88" s="74" t="str">
        <f t="shared" si="20"/>
        <v>transcript__4272021_16.pdf</v>
      </c>
      <c r="R88" s="74" t="s">
        <v>336</v>
      </c>
      <c r="S88" s="74" t="str">
        <f t="shared" si="21"/>
        <v/>
      </c>
      <c r="T88" s="73" t="s">
        <v>7953</v>
      </c>
      <c r="U88" s="73" t="str">
        <f t="shared" si="22"/>
        <v>Chena is a good student. This year of pandemic has been extremely hard on her as a student. If given the opportunity, she can and will shine like a diamond. She is capable of doing the work. She would be an excellent candidate for this program because of the ultimate goal of the program.</v>
      </c>
      <c r="V88" s="48" t="str">
        <f t="shared" si="15"/>
        <v>Chena|Rowser|marjuya.lartey@usm.edu|9</v>
      </c>
      <c r="W88" s="48" t="str">
        <f t="shared" si="16"/>
        <v>Chena|Rowser|9</v>
      </c>
      <c r="X88" s="48" t="e">
        <f>INDEX(Applications_2021!$AN$2:$AN$651,MATCH($V88,Applications_2021!$AN$2:$AN$651,0))</f>
        <v>#N/A</v>
      </c>
      <c r="Y88" s="48" t="str">
        <f>INDEX(Applications_2021!$AO$2:$AO$651,MATCH($W88,Applications_2021!$AO$2:$AO$651,0))</f>
        <v>Chena|Rowser|9</v>
      </c>
      <c r="Z88" s="68" t="e">
        <f t="shared" si="17"/>
        <v>#N/A</v>
      </c>
      <c r="AA88" s="68" t="str">
        <f t="shared" si="18"/>
        <v>Yes</v>
      </c>
      <c r="AB88" s="48" t="str">
        <f>"0"&amp;TEXT($C88,0)</f>
        <v>0230</v>
      </c>
      <c r="AC88" s="48" t="str">
        <f t="shared" si="23"/>
        <v>0230</v>
      </c>
      <c r="AD88" s="68" t="str">
        <f t="shared" si="19"/>
        <v>Yes</v>
      </c>
    </row>
    <row r="89" spans="1:30" x14ac:dyDescent="0.3">
      <c r="A89" s="48" t="str">
        <f>IF($AA89="Yes",INDEX(Applications_2021!$A$2:$A$651,MATCH($W89,Applications_2021!$AO$2:$AO$651,0)),"NO TRANSCRIPT")</f>
        <v>0200-THO-MA-0073</v>
      </c>
      <c r="B89" s="48" t="str">
        <f>IF($AA89="Yes",INDEX(Applications_2021!$AT$2:$AT$651,MATCH($W89,Applications_2021!$AO$2:$AO$651,0))&amp;"-"&amp;UPPER(LEFT($J89,3))&amp;"-"&amp;UPPER(LEFT($H89,2))&amp;"-"&amp;$AB89,"")</f>
        <v>0200-THO-MA-0073</v>
      </c>
      <c r="C89" s="8">
        <v>73</v>
      </c>
      <c r="D89" s="76" t="s">
        <v>5006</v>
      </c>
      <c r="E89" s="76" t="s">
        <v>1041</v>
      </c>
      <c r="F89" s="84" t="s">
        <v>3894</v>
      </c>
      <c r="G89" s="76" t="s">
        <v>795</v>
      </c>
      <c r="H89" s="76" t="s">
        <v>3893</v>
      </c>
      <c r="I89" s="76"/>
      <c r="J89" s="76" t="s">
        <v>2223</v>
      </c>
      <c r="K89" s="76"/>
      <c r="L89" s="80" t="s">
        <v>7954</v>
      </c>
      <c r="M89" s="73" t="s">
        <v>167</v>
      </c>
      <c r="N89" s="73"/>
      <c r="O89" s="73" t="s">
        <v>2804</v>
      </c>
      <c r="P89" s="74" t="s">
        <v>7955</v>
      </c>
      <c r="Q89" s="74" t="str">
        <f t="shared" si="20"/>
        <v>mgrades.jpg</v>
      </c>
      <c r="R89" s="74" t="s">
        <v>7956</v>
      </c>
      <c r="S89" s="74" t="str">
        <f t="shared" si="21"/>
        <v>sp_discipline_report_maliya_thomas.pdf</v>
      </c>
      <c r="T89" s="73" t="s">
        <v>7957</v>
      </c>
      <c r="U89" s="73" t="str">
        <f t="shared" si="22"/>
        <v>Maliya is apart of the National Junior Honor Society, She is an A High Honor Roll Scholar.</v>
      </c>
      <c r="V89" s="48" t="str">
        <f t="shared" si="15"/>
        <v>Maliya|Thomas|maliyathomas@republicschools.org|8</v>
      </c>
      <c r="W89" s="48" t="str">
        <f t="shared" si="16"/>
        <v>Maliya|Thomas|8</v>
      </c>
      <c r="X89" s="48" t="e">
        <f>INDEX(Applications_2021!$AN$2:$AN$651,MATCH($V89,Applications_2021!$AN$2:$AN$651,0))</f>
        <v>#N/A</v>
      </c>
      <c r="Y89" s="48" t="str">
        <f>INDEX(Applications_2021!$AO$2:$AO$651,MATCH($W89,Applications_2021!$AO$2:$AO$651,0))</f>
        <v>Maliya|Thomas|8</v>
      </c>
      <c r="Z89" s="68" t="e">
        <f t="shared" si="17"/>
        <v>#N/A</v>
      </c>
      <c r="AA89" s="68" t="str">
        <f t="shared" si="18"/>
        <v>Yes</v>
      </c>
      <c r="AB89" s="48" t="str">
        <f>"00"&amp;TEXT($C89,0)</f>
        <v>0073</v>
      </c>
      <c r="AC89" s="48" t="str">
        <f t="shared" si="23"/>
        <v>0073</v>
      </c>
      <c r="AD89" s="68" t="str">
        <f t="shared" si="19"/>
        <v>Yes</v>
      </c>
    </row>
    <row r="90" spans="1:30" x14ac:dyDescent="0.3">
      <c r="A90" s="48" t="str">
        <f>IF($AA90="Yes",INDEX(Applications_2021!$A$2:$A$651,MATCH($W90,Applications_2021!$AO$2:$AO$651,0)),"NO TRANSCRIPT")</f>
        <v>0435-DIL-MA-0104</v>
      </c>
      <c r="B90" s="48" t="str">
        <f>IF($AA90="Yes",INDEX(Applications_2021!$AT$2:$AT$651,MATCH($W90,Applications_2021!$AO$2:$AO$651,0))&amp;"-"&amp;UPPER(LEFT($J90,3))&amp;"-"&amp;UPPER(LEFT($H90,2))&amp;"-"&amp;$AB90,"")</f>
        <v>0435-DIL-MA-0104</v>
      </c>
      <c r="C90" s="8">
        <v>104</v>
      </c>
      <c r="D90" s="73" t="s">
        <v>5761</v>
      </c>
      <c r="E90" s="73" t="s">
        <v>5757</v>
      </c>
      <c r="F90" s="74" t="s">
        <v>5762</v>
      </c>
      <c r="G90" s="73" t="s">
        <v>795</v>
      </c>
      <c r="H90" s="73" t="s">
        <v>5756</v>
      </c>
      <c r="I90" s="73"/>
      <c r="J90" s="73" t="s">
        <v>5757</v>
      </c>
      <c r="K90" s="73"/>
      <c r="L90" s="74" t="s">
        <v>5758</v>
      </c>
      <c r="M90" s="73" t="s">
        <v>167</v>
      </c>
      <c r="N90" s="73"/>
      <c r="O90" s="73" t="s">
        <v>7958</v>
      </c>
      <c r="P90" s="74" t="s">
        <v>7959</v>
      </c>
      <c r="Q90" s="74" t="str">
        <f t="shared" si="20"/>
        <v>m_dillard_report_card.pdf</v>
      </c>
      <c r="R90" s="74" t="s">
        <v>336</v>
      </c>
      <c r="S90" s="74" t="str">
        <f t="shared" si="21"/>
        <v/>
      </c>
      <c r="T90" s="73" t="s">
        <v>7960</v>
      </c>
      <c r="U90" s="73" t="str">
        <f t="shared" si="22"/>
        <v>Maliyah will start earning credits at the end of this school year. Therefore, we only have a report card at this time.</v>
      </c>
      <c r="V90" s="48" t="str">
        <f t="shared" si="15"/>
        <v>Maliyah|Dillard|maliyahdillard7@gmail.com|8</v>
      </c>
      <c r="W90" s="48" t="str">
        <f t="shared" si="16"/>
        <v>Maliyah|Dillard|8</v>
      </c>
      <c r="X90" s="48" t="str">
        <f>INDEX(Applications_2021!$AN$2:$AN$651,MATCH($V90,Applications_2021!$AN$2:$AN$651,0))</f>
        <v>Maliyah|Dillard|maliyahdillard7@gmail.com|8</v>
      </c>
      <c r="Y90" s="48" t="str">
        <f>INDEX(Applications_2021!$AO$2:$AO$651,MATCH($W90,Applications_2021!$AO$2:$AO$651,0))</f>
        <v>Maliyah|Dillard|8</v>
      </c>
      <c r="Z90" s="68" t="str">
        <f t="shared" si="17"/>
        <v>Yes</v>
      </c>
      <c r="AA90" s="68" t="str">
        <f t="shared" si="18"/>
        <v>Yes</v>
      </c>
      <c r="AB90" s="48" t="str">
        <f t="shared" ref="AB90:AB98" si="24">"0"&amp;TEXT($C90,0)</f>
        <v>0104</v>
      </c>
      <c r="AC90" s="48" t="str">
        <f t="shared" si="23"/>
        <v>0104</v>
      </c>
      <c r="AD90" s="68" t="str">
        <f t="shared" si="19"/>
        <v>Yes</v>
      </c>
    </row>
    <row r="91" spans="1:30" x14ac:dyDescent="0.3">
      <c r="A91" s="48" t="str">
        <f>IF($AA91="Yes",INDEX(Applications_2021!$A$2:$A$651,MATCH($W91,Applications_2021!$AO$2:$AO$651,0)),"NO TRANSCRIPT")</f>
        <v>0620-MAL-FA-0169</v>
      </c>
      <c r="B91" s="48" t="str">
        <f>IF($AA91="Yes",INDEX(Applications_2021!$AT$2:$AT$651,MATCH($W91,Applications_2021!$AO$2:$AO$651,0))&amp;"-"&amp;UPPER(LEFT($J91,3))&amp;"-"&amp;UPPER(LEFT($H91,2))&amp;"-"&amp;$AB91,"")</f>
        <v>0620-MAL-FA-0169</v>
      </c>
      <c r="C91" s="8">
        <v>169</v>
      </c>
      <c r="D91" s="73" t="s">
        <v>7961</v>
      </c>
      <c r="E91" s="73" t="s">
        <v>7962</v>
      </c>
      <c r="F91" s="74" t="s">
        <v>7228</v>
      </c>
      <c r="G91" s="73" t="s">
        <v>795</v>
      </c>
      <c r="H91" s="73" t="s">
        <v>3828</v>
      </c>
      <c r="I91" s="73"/>
      <c r="J91" s="73" t="s">
        <v>7962</v>
      </c>
      <c r="K91" s="73"/>
      <c r="L91" s="80" t="s">
        <v>7963</v>
      </c>
      <c r="M91" s="73" t="s">
        <v>166</v>
      </c>
      <c r="N91" s="73"/>
      <c r="O91" s="73" t="s">
        <v>7964</v>
      </c>
      <c r="P91" s="74" t="s">
        <v>7965</v>
      </c>
      <c r="Q91" s="74" t="str">
        <f t="shared" si="20"/>
        <v>f._malembeka_report_card_sy_2021.pdf</v>
      </c>
      <c r="R91" s="74" t="s">
        <v>336</v>
      </c>
      <c r="S91" s="74" t="str">
        <f t="shared" si="21"/>
        <v/>
      </c>
      <c r="T91" s="73" t="s">
        <v>336</v>
      </c>
      <c r="U91" s="73" t="str">
        <f t="shared" si="22"/>
        <v/>
      </c>
      <c r="V91" s="48" t="str">
        <f t="shared" si="15"/>
        <v>Faith|Malembeka|malembekafaith@gmail.com|7</v>
      </c>
      <c r="W91" s="48" t="str">
        <f t="shared" si="16"/>
        <v>Faith|Malembeka|7</v>
      </c>
      <c r="X91" s="48" t="e">
        <f>INDEX(Applications_2021!$AN$2:$AN$651,MATCH($V91,Applications_2021!$AN$2:$AN$651,0))</f>
        <v>#N/A</v>
      </c>
      <c r="Y91" s="48" t="str">
        <f>INDEX(Applications_2021!$AO$2:$AO$651,MATCH($W91,Applications_2021!$AO$2:$AO$651,0))</f>
        <v>Faith|Malembeka|7</v>
      </c>
      <c r="Z91" s="68" t="e">
        <f t="shared" si="17"/>
        <v>#N/A</v>
      </c>
      <c r="AA91" s="68" t="str">
        <f t="shared" si="18"/>
        <v>Yes</v>
      </c>
      <c r="AB91" s="48" t="str">
        <f t="shared" si="24"/>
        <v>0169</v>
      </c>
      <c r="AC91" s="48" t="str">
        <f t="shared" si="23"/>
        <v>0169</v>
      </c>
      <c r="AD91" s="68" t="str">
        <f t="shared" si="19"/>
        <v>Yes</v>
      </c>
    </row>
    <row r="92" spans="1:30" x14ac:dyDescent="0.3">
      <c r="A92" s="48" t="str">
        <f>IF($AA92="Yes",INDEX(Applications_2021!$A$2:$A$651,MATCH($W92,Applications_2021!$AO$2:$AO$651,0)),"NO TRANSCRIPT")</f>
        <v>0448-SHA-MA-0309</v>
      </c>
      <c r="B92" s="48" t="str">
        <f>IF($AA92="Yes",INDEX(Applications_2021!$AT$2:$AT$651,MATCH($W92,Applications_2021!$AO$2:$AO$651,0))&amp;"-"&amp;UPPER(LEFT($J92,3))&amp;"-"&amp;UPPER(LEFT($H92,2))&amp;"-"&amp;$AB92,"")</f>
        <v>0448-SHA-MA-0309</v>
      </c>
      <c r="C92" s="8">
        <v>309</v>
      </c>
      <c r="D92" s="73" t="s">
        <v>5869</v>
      </c>
      <c r="E92" s="73" t="s">
        <v>5870</v>
      </c>
      <c r="F92" s="74" t="s">
        <v>5871</v>
      </c>
      <c r="G92" s="73" t="s">
        <v>795</v>
      </c>
      <c r="H92" s="73" t="s">
        <v>3793</v>
      </c>
      <c r="I92" s="76"/>
      <c r="J92" s="73" t="s">
        <v>5827</v>
      </c>
      <c r="K92" s="76"/>
      <c r="L92" s="74" t="s">
        <v>7966</v>
      </c>
      <c r="M92" s="73" t="s">
        <v>168</v>
      </c>
      <c r="N92" s="73"/>
      <c r="O92" s="73" t="s">
        <v>7967</v>
      </c>
      <c r="P92" s="74" t="s">
        <v>7968</v>
      </c>
      <c r="Q92" s="74" t="str">
        <f t="shared" si="20"/>
        <v>mlachi_shambleys_report_card.pdf</v>
      </c>
      <c r="R92" s="74" t="s">
        <v>336</v>
      </c>
      <c r="S92" s="74" t="str">
        <f t="shared" si="21"/>
        <v/>
      </c>
      <c r="T92" s="73" t="s">
        <v>336</v>
      </c>
      <c r="U92" s="73" t="str">
        <f t="shared" si="22"/>
        <v/>
      </c>
      <c r="V92" s="48" t="str">
        <f t="shared" si="15"/>
        <v>Malachi|Shambley|malachi.shambley@starkvillesd.com|9</v>
      </c>
      <c r="W92" s="48" t="str">
        <f t="shared" si="16"/>
        <v>Malachi|Shambley|9</v>
      </c>
      <c r="X92" s="48" t="e">
        <f>INDEX(Applications_2021!$AN$2:$AN$651,MATCH($V92,Applications_2021!$AN$2:$AN$651,0))</f>
        <v>#N/A</v>
      </c>
      <c r="Y92" s="48" t="str">
        <f>INDEX(Applications_2021!$AO$2:$AO$651,MATCH($W92,Applications_2021!$AO$2:$AO$651,0))</f>
        <v>Malachi|Shambley|9</v>
      </c>
      <c r="Z92" s="68" t="e">
        <f t="shared" si="17"/>
        <v>#N/A</v>
      </c>
      <c r="AA92" s="68" t="str">
        <f t="shared" si="18"/>
        <v>Yes</v>
      </c>
      <c r="AB92" s="48" t="str">
        <f t="shared" si="24"/>
        <v>0309</v>
      </c>
      <c r="AC92" s="48" t="str">
        <f>IF(AND($AA92="Yes",""&lt;&gt;VLOOKUP($B92,$B$2:$AB$324,12,FALSE)),$AB92,"####")</f>
        <v>0309</v>
      </c>
      <c r="AD92" s="68" t="str">
        <f t="shared" si="19"/>
        <v>Yes</v>
      </c>
    </row>
    <row r="93" spans="1:30" x14ac:dyDescent="0.3">
      <c r="A93" s="48" t="str">
        <f>IF($AA93="Yes",INDEX(Applications_2021!$A$2:$A$651,MATCH($W93,Applications_2021!$AO$2:$AO$651,0)),"NO TRANSCRIPT")</f>
        <v>0119-SHI-MA-0204</v>
      </c>
      <c r="B93" s="48" t="str">
        <f>IF($AA93="Yes",INDEX(Applications_2021!$AT$2:$AT$651,MATCH($W93,Applications_2021!$AO$2:$AO$651,0))&amp;"-"&amp;UPPER(LEFT($J93,3))&amp;"-"&amp;UPPER(LEFT($H93,2))&amp;"-"&amp;$AB93,"")</f>
        <v>0119-SHI-MA-0204</v>
      </c>
      <c r="C93" s="8">
        <v>204</v>
      </c>
      <c r="D93" s="73" t="s">
        <v>3222</v>
      </c>
      <c r="E93" s="73" t="s">
        <v>3220</v>
      </c>
      <c r="F93" s="74" t="s">
        <v>7969</v>
      </c>
      <c r="G93" s="73" t="s">
        <v>795</v>
      </c>
      <c r="H93" s="73" t="s">
        <v>4045</v>
      </c>
      <c r="I93" s="73"/>
      <c r="J93" s="73" t="s">
        <v>3220</v>
      </c>
      <c r="K93" s="73"/>
      <c r="L93" s="74" t="s">
        <v>7970</v>
      </c>
      <c r="M93" s="73" t="s">
        <v>167</v>
      </c>
      <c r="N93" s="73"/>
      <c r="O93" s="73" t="s">
        <v>485</v>
      </c>
      <c r="P93" s="74" t="s">
        <v>7971</v>
      </c>
      <c r="Q93" s="74" t="str">
        <f t="shared" si="20"/>
        <v>report_card__makiya_shipp.pdf</v>
      </c>
      <c r="R93" s="74" t="s">
        <v>336</v>
      </c>
      <c r="S93" s="74" t="str">
        <f t="shared" si="21"/>
        <v/>
      </c>
      <c r="T93" s="73" t="s">
        <v>336</v>
      </c>
      <c r="U93" s="73" t="str">
        <f t="shared" si="22"/>
        <v/>
      </c>
      <c r="V93" s="48" t="str">
        <f t="shared" si="15"/>
        <v>Makiya|Shipp|makiyashipp570@gmail.com|8</v>
      </c>
      <c r="W93" s="48" t="str">
        <f t="shared" si="16"/>
        <v>Makiya|Shipp|8</v>
      </c>
      <c r="X93" s="48" t="str">
        <f>INDEX(Applications_2021!$AN$2:$AN$651,MATCH($V93,Applications_2021!$AN$2:$AN$651,0))</f>
        <v>Makiya|Shipp|Makiyashipp570@gmail.com|8</v>
      </c>
      <c r="Y93" s="48" t="str">
        <f>INDEX(Applications_2021!$AO$2:$AO$651,MATCH($W93,Applications_2021!$AO$2:$AO$651,0))</f>
        <v>Makiya|Shipp|8</v>
      </c>
      <c r="Z93" s="68" t="str">
        <f t="shared" si="17"/>
        <v>Yes</v>
      </c>
      <c r="AA93" s="68" t="str">
        <f t="shared" si="18"/>
        <v>Yes</v>
      </c>
      <c r="AB93" s="48" t="str">
        <f t="shared" si="24"/>
        <v>0204</v>
      </c>
      <c r="AC93" s="48" t="str">
        <f>IF($AA93="Yes",$AB93,"####")</f>
        <v>0204</v>
      </c>
      <c r="AD93" s="68" t="str">
        <f t="shared" si="19"/>
        <v>Yes</v>
      </c>
    </row>
    <row r="94" spans="1:30" x14ac:dyDescent="0.3">
      <c r="A94" s="48" t="str">
        <f>IF($AA94="Yes",INDEX(Applications_2021!$A$2:$A$651,MATCH($W94,Applications_2021!$AO$2:$AO$651,0)),"NO TRANSCRIPT")</f>
        <v>0543-MCN-CA-0308</v>
      </c>
      <c r="B94" s="48" t="str">
        <f>IF($AA94="Yes",INDEX(Applications_2021!$AT$2:$AT$651,MATCH($W94,Applications_2021!$AO$2:$AO$651,0))&amp;"-"&amp;UPPER(LEFT($J94,3))&amp;"-"&amp;UPPER(LEFT($H94,2))&amp;"-"&amp;$AB94,"")</f>
        <v>0543-MCN-CA-0308</v>
      </c>
      <c r="C94" s="8">
        <v>308</v>
      </c>
      <c r="D94" s="73" t="s">
        <v>6632</v>
      </c>
      <c r="E94" s="73" t="s">
        <v>6630</v>
      </c>
      <c r="F94" s="74" t="s">
        <v>6633</v>
      </c>
      <c r="G94" s="73" t="s">
        <v>795</v>
      </c>
      <c r="H94" s="73" t="s">
        <v>4673</v>
      </c>
      <c r="I94" s="76"/>
      <c r="J94" s="73" t="s">
        <v>6630</v>
      </c>
      <c r="K94" s="76"/>
      <c r="L94" s="74" t="s">
        <v>6633</v>
      </c>
      <c r="M94" s="73" t="s">
        <v>167</v>
      </c>
      <c r="N94" s="73"/>
      <c r="O94" s="73" t="s">
        <v>7972</v>
      </c>
      <c r="P94" s="74" t="s">
        <v>7973</v>
      </c>
      <c r="Q94" s="74" t="str">
        <f t="shared" si="20"/>
        <v>transcripts_.pdf</v>
      </c>
      <c r="R94" s="74" t="s">
        <v>336</v>
      </c>
      <c r="S94" s="74" t="str">
        <f t="shared" si="21"/>
        <v/>
      </c>
      <c r="T94" s="73" t="s">
        <v>7974</v>
      </c>
      <c r="U94" s="73" t="str">
        <f t="shared" si="22"/>
        <v>He is super excited to hear back from you all.</v>
      </c>
      <c r="V94" s="48" t="str">
        <f t="shared" si="15"/>
        <v>Cameron|McNair|magenmcnair@icloud.com|8</v>
      </c>
      <c r="W94" s="48" t="str">
        <f t="shared" si="16"/>
        <v>Cameron|McNair|8</v>
      </c>
      <c r="X94" s="48" t="e">
        <f>INDEX(Applications_2021!$AN$2:$AN$651,MATCH($V94,Applications_2021!$AN$2:$AN$651,0))</f>
        <v>#N/A</v>
      </c>
      <c r="Y94" s="48" t="str">
        <f>INDEX(Applications_2021!$AO$2:$AO$651,MATCH($W94,Applications_2021!$AO$2:$AO$651,0))</f>
        <v>Cameron|McNair|8</v>
      </c>
      <c r="Z94" s="68" t="e">
        <f t="shared" si="17"/>
        <v>#N/A</v>
      </c>
      <c r="AA94" s="68" t="str">
        <f t="shared" si="18"/>
        <v>Yes</v>
      </c>
      <c r="AB94" s="48" t="str">
        <f t="shared" si="24"/>
        <v>0308</v>
      </c>
      <c r="AC94" s="48" t="str">
        <f>IF(AND($AA94="Yes",""&lt;&gt;VLOOKUP($B94,$B$2:$AB$324,12,FALSE)),$AB94,"####")</f>
        <v>0308</v>
      </c>
      <c r="AD94" s="68" t="str">
        <f t="shared" si="19"/>
        <v>Yes</v>
      </c>
    </row>
    <row r="95" spans="1:30" x14ac:dyDescent="0.3">
      <c r="A95" s="48" t="str">
        <f>IF($AA95="Yes",INDEX(Applications_2021!$A$2:$A$651,MATCH($W95,Applications_2021!$AO$2:$AO$651,0)),"NO TRANSCRIPT")</f>
        <v>0544-SPE-TA-0319</v>
      </c>
      <c r="B95" s="48" t="str">
        <f>IF($AA95="Yes",INDEX(Applications_2021!$AT$2:$AT$651,MATCH($W95,Applications_2021!$AO$2:$AO$651,0))&amp;"-"&amp;UPPER(LEFT($J95,3))&amp;"-"&amp;UPPER(LEFT($H95,2))&amp;"-"&amp;$AB95,"")</f>
        <v>0544-SPE-TA-0319</v>
      </c>
      <c r="C95" s="8">
        <v>319</v>
      </c>
      <c r="D95" s="73" t="s">
        <v>6632</v>
      </c>
      <c r="E95" s="73" t="s">
        <v>6630</v>
      </c>
      <c r="F95" s="74" t="s">
        <v>6633</v>
      </c>
      <c r="G95" s="73" t="s">
        <v>7731</v>
      </c>
      <c r="H95" s="73" t="s">
        <v>6286</v>
      </c>
      <c r="I95" s="76"/>
      <c r="J95" s="73" t="s">
        <v>6638</v>
      </c>
      <c r="K95" s="76"/>
      <c r="L95" s="74" t="s">
        <v>6633</v>
      </c>
      <c r="M95" s="73" t="s">
        <v>166</v>
      </c>
      <c r="N95" s="73"/>
      <c r="O95" s="73" t="s">
        <v>7975</v>
      </c>
      <c r="P95" s="74" t="s">
        <v>7976</v>
      </c>
      <c r="Q95" s="74" t="str">
        <f t="shared" si="20"/>
        <v>tara_spencer.pdf</v>
      </c>
      <c r="R95" s="74" t="s">
        <v>7977</v>
      </c>
      <c r="S95" s="74" t="str">
        <f t="shared" si="21"/>
        <v>ddffc40afb8a451da2acec737c5751c4.png</v>
      </c>
      <c r="T95" s="73" t="s">
        <v>336</v>
      </c>
      <c r="U95" s="73" t="str">
        <f t="shared" si="22"/>
        <v/>
      </c>
      <c r="V95" s="48" t="str">
        <f t="shared" si="15"/>
        <v>Tara|Spencer|magenmcnair@icloud.com|7</v>
      </c>
      <c r="W95" s="48" t="str">
        <f t="shared" si="16"/>
        <v>Tara|Spencer|7</v>
      </c>
      <c r="X95" s="48" t="e">
        <f>INDEX(Applications_2021!$AN$2:$AN$651,MATCH($V95,Applications_2021!$AN$2:$AN$651,0))</f>
        <v>#N/A</v>
      </c>
      <c r="Y95" s="48" t="str">
        <f>INDEX(Applications_2021!$AO$2:$AO$651,MATCH($W95,Applications_2021!$AO$2:$AO$651,0))</f>
        <v>Tara|Spencer|7</v>
      </c>
      <c r="Z95" s="68" t="e">
        <f t="shared" si="17"/>
        <v>#N/A</v>
      </c>
      <c r="AA95" s="68" t="str">
        <f t="shared" si="18"/>
        <v>Yes</v>
      </c>
      <c r="AB95" s="48" t="str">
        <f t="shared" si="24"/>
        <v>0319</v>
      </c>
      <c r="AC95" s="48" t="str">
        <f>IF(AND($AA95="Yes",""&lt;&gt;VLOOKUP($B95,$B$2:$AB$324,12,FALSE)),$AB95,"####")</f>
        <v>0319</v>
      </c>
      <c r="AD95" s="68" t="str">
        <f t="shared" si="19"/>
        <v>Yes</v>
      </c>
    </row>
    <row r="96" spans="1:30" x14ac:dyDescent="0.3">
      <c r="A96" s="146" t="str">
        <f>IF($AA96="Yes",INDEX(Applications_2021!$A$2:$A$651,MATCH($W96,Applications_2021!$AO$2:$AO$651,0)),"NO TRANSCRIPT")</f>
        <v>0452-MAD-PE-0214</v>
      </c>
      <c r="B96" s="48" t="str">
        <f>IF($AA96="Yes",INDEX(Applications_2021!$AT$2:$AT$651,MATCH($W96,Applications_2021!$AO$2:$AO$651,0))&amp;"-"&amp;UPPER(LEFT($J96,3))&amp;"-"&amp;UPPER(LEFT($H96,2))&amp;"-"&amp;$AB96,"")</f>
        <v>0452-MAD-PE-0214</v>
      </c>
      <c r="C96" s="8">
        <v>214</v>
      </c>
      <c r="D96" s="73" t="s">
        <v>2222</v>
      </c>
      <c r="E96" s="73" t="s">
        <v>5900</v>
      </c>
      <c r="F96" s="74" t="s">
        <v>7978</v>
      </c>
      <c r="G96" s="73" t="s">
        <v>795</v>
      </c>
      <c r="H96" s="73" t="s">
        <v>5900</v>
      </c>
      <c r="I96" s="75" t="s">
        <v>229</v>
      </c>
      <c r="J96" s="73" t="s">
        <v>579</v>
      </c>
      <c r="K96" s="75" t="s">
        <v>5900</v>
      </c>
      <c r="L96" s="74" t="s">
        <v>7979</v>
      </c>
      <c r="M96" s="73" t="s">
        <v>168</v>
      </c>
      <c r="N96" s="73"/>
      <c r="O96" s="73" t="s">
        <v>4876</v>
      </c>
      <c r="P96" s="74" t="s">
        <v>7980</v>
      </c>
      <c r="Q96" s="74" t="str">
        <f t="shared" si="20"/>
        <v>madison_o_peterson_transcript__4262021.pdf</v>
      </c>
      <c r="R96" s="74" t="s">
        <v>336</v>
      </c>
      <c r="S96" s="74" t="str">
        <f t="shared" si="21"/>
        <v/>
      </c>
      <c r="T96" s="73" t="s">
        <v>336</v>
      </c>
      <c r="U96" s="73" t="str">
        <f t="shared" si="22"/>
        <v/>
      </c>
      <c r="V96" s="146" t="str">
        <f t="shared" si="15"/>
        <v>Peterson|Madison|Madisonpeterson@masd.k12.ms.us|9</v>
      </c>
      <c r="W96" s="48" t="str">
        <f t="shared" si="16"/>
        <v>Peterson|Madison|9</v>
      </c>
      <c r="X96" s="48" t="str">
        <f>INDEX(Applications_2021!$AN$2:$AN$651,MATCH($V96,Applications_2021!$AN$2:$AN$651,0))</f>
        <v>Peterson|Madison|madisonpeterson@masd.k12.ms.us|9</v>
      </c>
      <c r="Y96" s="48" t="str">
        <f>INDEX(Applications_2021!$AO$2:$AO$651,MATCH($W96,Applications_2021!$AO$2:$AO$651,0))</f>
        <v>Peterson|Madison|9</v>
      </c>
      <c r="Z96" s="68" t="str">
        <f t="shared" si="17"/>
        <v>Yes</v>
      </c>
      <c r="AA96" s="68" t="str">
        <f t="shared" si="18"/>
        <v>Yes</v>
      </c>
      <c r="AB96" s="48" t="str">
        <f t="shared" si="24"/>
        <v>0214</v>
      </c>
      <c r="AC96" s="48" t="str">
        <f>IF($AA96="Yes",$AB96,"####")</f>
        <v>0214</v>
      </c>
      <c r="AD96" s="68" t="str">
        <f t="shared" si="19"/>
        <v>Yes</v>
      </c>
    </row>
    <row r="97" spans="1:30" x14ac:dyDescent="0.3">
      <c r="A97" s="48" t="str">
        <f>IF($AA97="Yes",INDEX(Applications_2021!$A$2:$A$651,MATCH($W97,Applications_2021!$AO$2:$AO$651,0)),"NO TRANSCRIPT")</f>
        <v>0185-COL-MA-0299</v>
      </c>
      <c r="B97" s="48" t="str">
        <f>IF($AA97="Yes",INDEX(Applications_2021!$AT$2:$AT$651,MATCH($W97,Applications_2021!$AO$2:$AO$651,0))&amp;"-"&amp;UPPER(LEFT($J97,3))&amp;"-"&amp;UPPER(LEFT($H97,2))&amp;"-"&amp;$AB97,"")</f>
        <v>0185-COL-MA-0299</v>
      </c>
      <c r="C97" s="8">
        <v>299</v>
      </c>
      <c r="D97" s="73" t="s">
        <v>7981</v>
      </c>
      <c r="E97" s="73" t="s">
        <v>1127</v>
      </c>
      <c r="F97" s="74" t="s">
        <v>3784</v>
      </c>
      <c r="G97" s="73" t="s">
        <v>795</v>
      </c>
      <c r="H97" s="73" t="s">
        <v>3779</v>
      </c>
      <c r="I97" s="76"/>
      <c r="J97" s="73" t="s">
        <v>3780</v>
      </c>
      <c r="K97" s="76"/>
      <c r="L97" s="74" t="s">
        <v>7982</v>
      </c>
      <c r="M97" s="73" t="s">
        <v>167</v>
      </c>
      <c r="N97" s="73"/>
      <c r="O97" s="73" t="s">
        <v>3782</v>
      </c>
      <c r="P97" s="74" t="s">
        <v>7983</v>
      </c>
      <c r="Q97" s="74" t="str">
        <f t="shared" si="20"/>
        <v>m._collins_transcrpit_.pdf</v>
      </c>
      <c r="R97" s="74" t="s">
        <v>336</v>
      </c>
      <c r="S97" s="74" t="str">
        <f t="shared" si="21"/>
        <v/>
      </c>
      <c r="T97" s="73" t="s">
        <v>336</v>
      </c>
      <c r="U97" s="73" t="str">
        <f t="shared" si="22"/>
        <v/>
      </c>
      <c r="V97" s="48" t="str">
        <f t="shared" si="15"/>
        <v>Madelyn|Collins|madelyncollins955@gmail.com|8</v>
      </c>
      <c r="W97" s="48" t="str">
        <f t="shared" si="16"/>
        <v>Madelyn|Collins|8</v>
      </c>
      <c r="X97" s="48" t="e">
        <f>INDEX(Applications_2021!$AN$2:$AN$651,MATCH($V97,Applications_2021!$AN$2:$AN$651,0))</f>
        <v>#N/A</v>
      </c>
      <c r="Y97" s="48" t="str">
        <f>INDEX(Applications_2021!$AO$2:$AO$651,MATCH($W97,Applications_2021!$AO$2:$AO$651,0))</f>
        <v>Madelyn|Collins|8</v>
      </c>
      <c r="Z97" s="68" t="e">
        <f t="shared" si="17"/>
        <v>#N/A</v>
      </c>
      <c r="AA97" s="68" t="str">
        <f t="shared" si="18"/>
        <v>Yes</v>
      </c>
      <c r="AB97" s="48" t="str">
        <f t="shared" si="24"/>
        <v>0299</v>
      </c>
      <c r="AC97" s="48" t="str">
        <f>IF(AND($AA97="Yes",""&lt;&gt;VLOOKUP($B97,$B$2:$AB$324,12,FALSE)),$AB97,"####")</f>
        <v>0299</v>
      </c>
      <c r="AD97" s="68" t="str">
        <f t="shared" si="19"/>
        <v>Yes</v>
      </c>
    </row>
    <row r="98" spans="1:30" x14ac:dyDescent="0.3">
      <c r="A98" s="48" t="str">
        <f>IF($AA98="Yes",INDEX(Applications_2021!$A$2:$A$651,MATCH($W98,Applications_2021!$AO$2:$AO$651,0)),"NO TRANSCRIPT")</f>
        <v>0221-VEA-AR-0154</v>
      </c>
      <c r="B98" s="48" t="str">
        <f>IF($AA98="Yes",INDEX(Applications_2021!$AT$2:$AT$651,MATCH($W98,Applications_2021!$AO$2:$AO$651,0))&amp;"-"&amp;UPPER(LEFT($J98,3))&amp;"-"&amp;UPPER(LEFT($H98,2))&amp;"-"&amp;$AB98,"")</f>
        <v>0221-VEA-AR-0154</v>
      </c>
      <c r="C98" s="8">
        <v>154</v>
      </c>
      <c r="D98" s="73" t="s">
        <v>2412</v>
      </c>
      <c r="E98" s="73" t="s">
        <v>3868</v>
      </c>
      <c r="F98" s="74" t="s">
        <v>4076</v>
      </c>
      <c r="G98" s="73" t="s">
        <v>795</v>
      </c>
      <c r="H98" s="73" t="s">
        <v>4067</v>
      </c>
      <c r="I98" s="73"/>
      <c r="J98" s="73" t="s">
        <v>4075</v>
      </c>
      <c r="K98" s="73"/>
      <c r="L98" s="74" t="s">
        <v>4076</v>
      </c>
      <c r="M98" s="73" t="s">
        <v>168</v>
      </c>
      <c r="N98" s="73"/>
      <c r="O98" s="73" t="s">
        <v>524</v>
      </c>
      <c r="P98" s="74" t="s">
        <v>7984</v>
      </c>
      <c r="Q98" s="74" t="str">
        <f t="shared" si="20"/>
        <v>a._veazy_transcript.pdf</v>
      </c>
      <c r="R98" s="74" t="s">
        <v>336</v>
      </c>
      <c r="S98" s="74" t="str">
        <f t="shared" si="21"/>
        <v/>
      </c>
      <c r="T98" s="73" t="s">
        <v>336</v>
      </c>
      <c r="U98" s="73" t="str">
        <f t="shared" si="22"/>
        <v/>
      </c>
      <c r="V98" s="48" t="str">
        <f t="shared" si="15"/>
        <v>Ariel|Veazy|m4melody@hotmail.com|9</v>
      </c>
      <c r="W98" s="48" t="str">
        <f t="shared" si="16"/>
        <v>Ariel|Veazy|9</v>
      </c>
      <c r="X98" s="48" t="str">
        <f>INDEX(Applications_2021!$AN$2:$AN$651,MATCH($V98,Applications_2021!$AN$2:$AN$651,0))</f>
        <v>Ariel|Veazy|m4melody@hotmail.com|9</v>
      </c>
      <c r="Y98" s="48" t="str">
        <f>INDEX(Applications_2021!$AO$2:$AO$651,MATCH($W98,Applications_2021!$AO$2:$AO$651,0))</f>
        <v>Ariel|Veazy|9</v>
      </c>
      <c r="Z98" s="68" t="str">
        <f t="shared" si="17"/>
        <v>Yes</v>
      </c>
      <c r="AA98" s="68" t="str">
        <f t="shared" si="18"/>
        <v>Yes</v>
      </c>
      <c r="AB98" s="48" t="str">
        <f t="shared" si="24"/>
        <v>0154</v>
      </c>
      <c r="AC98" s="48" t="str">
        <f t="shared" ref="AC98:AC104" si="25">IF($AA98="Yes",$AB98,"####")</f>
        <v>0154</v>
      </c>
      <c r="AD98" s="68" t="str">
        <f t="shared" si="19"/>
        <v>Yes</v>
      </c>
    </row>
    <row r="99" spans="1:30" x14ac:dyDescent="0.3">
      <c r="A99" s="48" t="str">
        <f>IF($AA99="Yes",INDEX(Applications_2021!$A$2:$A$651,MATCH($W99,Applications_2021!$AO$2:$AO$651,0)),"NO TRANSCRIPT")</f>
        <v>0306-SHI-LO-0079</v>
      </c>
      <c r="B99" s="48" t="str">
        <f>IF($AA99="Yes",INDEX(Applications_2021!$AT$2:$AT$651,MATCH($W99,Applications_2021!$AO$2:$AO$651,0))&amp;"-"&amp;UPPER(LEFT($J99,3))&amp;"-"&amp;UPPER(LEFT($H99,2))&amp;"-"&amp;$AB99,"")</f>
        <v>0306-SHI-LO-0079</v>
      </c>
      <c r="C99" s="8">
        <v>79</v>
      </c>
      <c r="D99" s="73" t="s">
        <v>4748</v>
      </c>
      <c r="E99" s="73" t="s">
        <v>4745</v>
      </c>
      <c r="F99" s="74" t="s">
        <v>4749</v>
      </c>
      <c r="G99" s="73" t="s">
        <v>795</v>
      </c>
      <c r="H99" s="73" t="s">
        <v>4744</v>
      </c>
      <c r="I99" s="73"/>
      <c r="J99" s="73" t="s">
        <v>4745</v>
      </c>
      <c r="K99" s="73"/>
      <c r="L99" s="80" t="s">
        <v>7985</v>
      </c>
      <c r="M99" s="73" t="s">
        <v>167</v>
      </c>
      <c r="N99" s="73"/>
      <c r="O99" s="73" t="s">
        <v>4747</v>
      </c>
      <c r="P99" s="74" t="s">
        <v>7986</v>
      </c>
      <c r="Q99" s="74" t="str">
        <f t="shared" si="20"/>
        <v>student_comprehensive_report__shinn.pdf</v>
      </c>
      <c r="R99" s="74" t="s">
        <v>7987</v>
      </c>
      <c r="S99" s="74" t="str">
        <f t="shared" si="21"/>
        <v>report_card__shinn.pdf</v>
      </c>
      <c r="T99" s="73" t="s">
        <v>7988</v>
      </c>
      <c r="U99" s="73" t="str">
        <f t="shared" si="22"/>
        <v>Lonnie academic performance went from excellent to good and has improved alot since he has finally gotten his special ordered prescription glasses. Lonnie has been dealing with being completely blind in his right eye since September 2020. His grades dropped alot while he was dealing with his eye issue because light irritated his left good eye and he had to have special prescription glasses ordered. He has been going back and forth to Jackson, MS for 7 months. He will get a hard contact placed in his right eye on 4/28/21. Per the doctor right now he is too young to have a cornea transplant. His grades started to improve when he got his glasses months ago because he was able to fully see and complete his school work independently again. The light at school made it hard for Lonnie to complete his school work. The school lighting irritated his left eye which was his only good eye making it hard for him to see. The principal, teachers, and other staff has been very cooperative with working with Lonnie while he has had to deal with his right eye issue because they saw first hand daily what he was dealing with. Alot of days his eye would be red and watery from the light in the classrooms at school. Doctors are confident that the hard contact that he will get on the 28th of this month will improve his vision and last three years until he is able to have the cornea transplant when he turns 17.</v>
      </c>
      <c r="V99" s="48" t="str">
        <f t="shared" si="15"/>
        <v>Lonnie|Shinn|lonnie.shinn@yahoo.com|8</v>
      </c>
      <c r="W99" s="48" t="str">
        <f t="shared" si="16"/>
        <v>Lonnie|Shinn|8</v>
      </c>
      <c r="X99" s="48" t="e">
        <f>INDEX(Applications_2021!$AN$2:$AN$651,MATCH($V99,Applications_2021!$AN$2:$AN$651,0))</f>
        <v>#N/A</v>
      </c>
      <c r="Y99" s="48" t="str">
        <f>INDEX(Applications_2021!$AO$2:$AO$651,MATCH($W99,Applications_2021!$AO$2:$AO$651,0))</f>
        <v>Lonnie|Shinn|8</v>
      </c>
      <c r="Z99" s="68" t="e">
        <f t="shared" si="17"/>
        <v>#N/A</v>
      </c>
      <c r="AA99" s="68" t="str">
        <f t="shared" si="18"/>
        <v>Yes</v>
      </c>
      <c r="AB99" s="48" t="str">
        <f>"00"&amp;TEXT($C99,0)</f>
        <v>0079</v>
      </c>
      <c r="AC99" s="48" t="str">
        <f t="shared" si="25"/>
        <v>0079</v>
      </c>
      <c r="AD99" s="68" t="str">
        <f t="shared" si="19"/>
        <v>Yes</v>
      </c>
    </row>
    <row r="100" spans="1:30" x14ac:dyDescent="0.3">
      <c r="A100" s="48" t="str">
        <f>IF($AA100="Yes",INDEX(Applications_2021!$A$2:$A$651,MATCH($W100,Applications_2021!$AO$2:$AO$651,0)),"NO TRANSCRIPT")</f>
        <v>0296-SHO-CA-0049</v>
      </c>
      <c r="B100" s="48" t="str">
        <f>IF($AA100="Yes",INDEX(Applications_2021!$AT$2:$AT$651,MATCH($W100,Applications_2021!$AO$2:$AO$651,0))&amp;"-"&amp;UPPER(LEFT($J100,3))&amp;"-"&amp;UPPER(LEFT($H100,2))&amp;"-"&amp;$AB100,"")</f>
        <v>0296-SHO-CA-0049</v>
      </c>
      <c r="C100" s="8">
        <v>49</v>
      </c>
      <c r="D100" s="73" t="s">
        <v>2348</v>
      </c>
      <c r="E100" s="73" t="s">
        <v>4678</v>
      </c>
      <c r="F100" s="74" t="s">
        <v>4675</v>
      </c>
      <c r="G100" s="73" t="s">
        <v>795</v>
      </c>
      <c r="H100" s="73" t="s">
        <v>4673</v>
      </c>
      <c r="I100" s="73"/>
      <c r="J100" s="73" t="s">
        <v>4674</v>
      </c>
      <c r="K100" s="73"/>
      <c r="L100" s="74" t="s">
        <v>4675</v>
      </c>
      <c r="M100" s="73" t="s">
        <v>167</v>
      </c>
      <c r="N100" s="73"/>
      <c r="O100" s="73" t="s">
        <v>4676</v>
      </c>
      <c r="P100" s="74" t="s">
        <v>7989</v>
      </c>
      <c r="Q100" s="74" t="str">
        <f t="shared" si="20"/>
        <v>e7327abc035145d5825f81aca023cf3e.jpeg.jpg</v>
      </c>
      <c r="R100" s="74" t="s">
        <v>336</v>
      </c>
      <c r="S100" s="74" t="str">
        <f t="shared" si="21"/>
        <v/>
      </c>
      <c r="T100" s="73" t="s">
        <v>336</v>
      </c>
      <c r="U100" s="73" t="str">
        <f t="shared" si="22"/>
        <v/>
      </c>
      <c r="V100" s="48" t="str">
        <f t="shared" si="15"/>
        <v>Cameron|Short|llbryant79@yahoo.com|8</v>
      </c>
      <c r="W100" s="48" t="str">
        <f t="shared" si="16"/>
        <v>Cameron|Short|8</v>
      </c>
      <c r="X100" s="48" t="str">
        <f>INDEX(Applications_2021!$AN$2:$AN$651,MATCH($V100,Applications_2021!$AN$2:$AN$651,0))</f>
        <v>Cameron|Short|llbryant79@yahoo.com|8</v>
      </c>
      <c r="Y100" s="48" t="str">
        <f>INDEX(Applications_2021!$AO$2:$AO$651,MATCH($W100,Applications_2021!$AO$2:$AO$651,0))</f>
        <v>Cameron|Short|8</v>
      </c>
      <c r="Z100" s="68" t="str">
        <f t="shared" si="17"/>
        <v>Yes</v>
      </c>
      <c r="AA100" s="68" t="str">
        <f t="shared" si="18"/>
        <v>Yes</v>
      </c>
      <c r="AB100" s="48" t="str">
        <f>"00"&amp;TEXT($C100,0)</f>
        <v>0049</v>
      </c>
      <c r="AC100" s="48" t="str">
        <f t="shared" si="25"/>
        <v>0049</v>
      </c>
      <c r="AD100" s="68" t="str">
        <f t="shared" si="19"/>
        <v>Yes</v>
      </c>
    </row>
    <row r="101" spans="1:30" x14ac:dyDescent="0.3">
      <c r="A101" s="48" t="str">
        <f>IF($AA101="Yes",INDEX(Applications_2021!$A$2:$A$651,MATCH($W101,Applications_2021!$AO$2:$AO$651,0)),"NO TRANSCRIPT")</f>
        <v>0537-OTI-LA-0084</v>
      </c>
      <c r="B101" s="48" t="str">
        <f>IF($AA101="Yes",INDEX(Applications_2021!$AT$2:$AT$651,MATCH($W101,Applications_2021!$AO$2:$AO$651,0))&amp;"-"&amp;UPPER(LEFT($J101,3))&amp;"-"&amp;UPPER(LEFT($H101,2))&amp;"-"&amp;$AB101,"")</f>
        <v>0537-OTI-LA-0084</v>
      </c>
      <c r="C101" s="8">
        <v>84</v>
      </c>
      <c r="D101" s="73" t="s">
        <v>6586</v>
      </c>
      <c r="E101" s="73" t="s">
        <v>6587</v>
      </c>
      <c r="F101" s="74" t="s">
        <v>6588</v>
      </c>
      <c r="G101" s="73" t="s">
        <v>7741</v>
      </c>
      <c r="H101" s="73" t="s">
        <v>6586</v>
      </c>
      <c r="I101" s="73"/>
      <c r="J101" s="73" t="s">
        <v>6587</v>
      </c>
      <c r="K101" s="73"/>
      <c r="L101" s="74" t="s">
        <v>6588</v>
      </c>
      <c r="M101" s="73" t="s">
        <v>7924</v>
      </c>
      <c r="N101" s="73"/>
      <c r="O101" s="73" t="s">
        <v>6387</v>
      </c>
      <c r="P101" s="74" t="s">
        <v>774</v>
      </c>
      <c r="Q101" s="74" t="str">
        <f t="shared" si="20"/>
        <v>scanned_documents.pdf</v>
      </c>
      <c r="R101" s="74" t="s">
        <v>336</v>
      </c>
      <c r="S101" s="74" t="str">
        <f t="shared" si="21"/>
        <v/>
      </c>
      <c r="T101" s="73" t="s">
        <v>336</v>
      </c>
      <c r="U101" s="73" t="str">
        <f t="shared" si="22"/>
        <v/>
      </c>
      <c r="V101" s="48" t="str">
        <f t="shared" si="15"/>
        <v>La'Shaunda|Otis|leyellowpanda@gmail.com|9</v>
      </c>
      <c r="W101" s="48" t="str">
        <f t="shared" si="16"/>
        <v>La'Shaunda|Otis|9</v>
      </c>
      <c r="X101" s="48" t="str">
        <f>INDEX(Applications_2021!$AN$2:$AN$651,MATCH($V101,Applications_2021!$AN$2:$AN$651,0))</f>
        <v>La'Shaunda|Otis|leyellowpanda@gmail.com|9</v>
      </c>
      <c r="Y101" s="48" t="str">
        <f>INDEX(Applications_2021!$AO$2:$AO$651,MATCH($W101,Applications_2021!$AO$2:$AO$651,0))</f>
        <v>La'Shaunda|Otis|9</v>
      </c>
      <c r="Z101" s="68" t="str">
        <f t="shared" si="17"/>
        <v>Yes</v>
      </c>
      <c r="AA101" s="68" t="str">
        <f t="shared" si="18"/>
        <v>Yes</v>
      </c>
      <c r="AB101" s="48" t="str">
        <f>"00"&amp;TEXT($C101,0)</f>
        <v>0084</v>
      </c>
      <c r="AC101" s="48" t="str">
        <f t="shared" si="25"/>
        <v>0084</v>
      </c>
      <c r="AD101" s="68" t="str">
        <f t="shared" si="19"/>
        <v>Yes</v>
      </c>
    </row>
    <row r="102" spans="1:30" x14ac:dyDescent="0.3">
      <c r="A102" s="146" t="str">
        <f>IF($AA102="Yes",INDEX(Applications_2021!$A$2:$A$651,MATCH($W102,Applications_2021!$AO$2:$AO$651,0)),"NO TRANSCRIPT")</f>
        <v>0075-BRI-LE-0186</v>
      </c>
      <c r="B102" s="48" t="str">
        <f>IF($AA102="Yes",INDEX(Applications_2021!$AT$2:$AT$651,MATCH($W102,Applications_2021!$AO$2:$AO$651,0))&amp;"-"&amp;UPPER(LEFT($J102,3))&amp;"-"&amp;UPPER(LEFT($H102,2))&amp;"-"&amp;$AB102,"")</f>
        <v>0075-BRI-LE-0186</v>
      </c>
      <c r="C102" s="8">
        <v>186</v>
      </c>
      <c r="D102" s="73" t="s">
        <v>1399</v>
      </c>
      <c r="E102" s="73" t="s">
        <v>1394</v>
      </c>
      <c r="F102" s="74" t="s">
        <v>1426</v>
      </c>
      <c r="G102" s="73" t="s">
        <v>795</v>
      </c>
      <c r="H102" s="73" t="s">
        <v>2828</v>
      </c>
      <c r="I102" s="75" t="s">
        <v>1421</v>
      </c>
      <c r="J102" s="73" t="s">
        <v>1394</v>
      </c>
      <c r="K102" s="73" t="s">
        <v>1394</v>
      </c>
      <c r="L102" s="74" t="s">
        <v>2830</v>
      </c>
      <c r="M102" s="73" t="s">
        <v>166</v>
      </c>
      <c r="N102" s="73"/>
      <c r="O102" s="73" t="s">
        <v>1124</v>
      </c>
      <c r="P102" s="74" t="s">
        <v>7990</v>
      </c>
      <c r="Q102" s="74" t="str">
        <f t="shared" si="20"/>
        <v>lebaudrio_bridgeford_transcript.pdf</v>
      </c>
      <c r="R102" s="74" t="s">
        <v>7991</v>
      </c>
      <c r="S102" s="74" t="str">
        <f t="shared" si="21"/>
        <v>lebaudrio_bridgeford_report_card.pdf</v>
      </c>
      <c r="T102" s="73" t="s">
        <v>336</v>
      </c>
      <c r="U102" s="73" t="str">
        <f t="shared" si="22"/>
        <v/>
      </c>
      <c r="V102" s="146" t="str">
        <f t="shared" si="15"/>
        <v>Le’Baudrio|Bridgeford|lebaudrio.bridgeford@holmesccsd.org|7</v>
      </c>
      <c r="W102" s="48" t="str">
        <f t="shared" si="16"/>
        <v>Le’Baudrio|Bridgeford|7</v>
      </c>
      <c r="X102" s="48" t="str">
        <f>INDEX(Applications_2021!$AN$2:$AN$651,MATCH($V102,Applications_2021!$AN$2:$AN$651,0))</f>
        <v>Le’Baudrio|Bridgeford|lebaudrio.bridgeford@holmesccsd.org|7</v>
      </c>
      <c r="Y102" s="48" t="str">
        <f>INDEX(Applications_2021!$AO$2:$AO$651,MATCH($W102,Applications_2021!$AO$2:$AO$651,0))</f>
        <v>Le’Baudrio|Bridgeford|7</v>
      </c>
      <c r="Z102" s="68" t="str">
        <f t="shared" si="17"/>
        <v>Yes</v>
      </c>
      <c r="AA102" s="68" t="str">
        <f t="shared" si="18"/>
        <v>Yes</v>
      </c>
      <c r="AB102" s="48" t="str">
        <f>"0"&amp;TEXT($C102,0)</f>
        <v>0186</v>
      </c>
      <c r="AC102" s="48" t="str">
        <f t="shared" si="25"/>
        <v>0186</v>
      </c>
      <c r="AD102" s="68" t="str">
        <f t="shared" si="19"/>
        <v>Yes</v>
      </c>
    </row>
    <row r="103" spans="1:30" x14ac:dyDescent="0.3">
      <c r="A103" s="146" t="str">
        <f>IF($AA103="Yes",INDEX(Applications_2021!$A$2:$A$651,MATCH($W103,Applications_2021!$AO$2:$AO$651,0)),"NO TRANSCRIPT")</f>
        <v>0255-BOY-LA-0063</v>
      </c>
      <c r="B103" s="48" t="str">
        <f>IF($AA103="Yes",INDEX(Applications_2021!$AT$2:$AT$651,MATCH($W103,Applications_2021!$AO$2:$AO$651,0))&amp;"-"&amp;UPPER(LEFT($J103,3))&amp;"-"&amp;UPPER(LEFT($H103,2))&amp;"-"&amp;$AB103,"")</f>
        <v>0255-BOY-LA-0063</v>
      </c>
      <c r="C103" s="8">
        <v>63</v>
      </c>
      <c r="D103" s="77" t="s">
        <v>1109</v>
      </c>
      <c r="E103" s="77" t="s">
        <v>1117</v>
      </c>
      <c r="F103" s="78" t="s">
        <v>4357</v>
      </c>
      <c r="G103" s="77" t="s">
        <v>7741</v>
      </c>
      <c r="H103" s="83" t="s">
        <v>1109</v>
      </c>
      <c r="I103" s="83" t="s">
        <v>1109</v>
      </c>
      <c r="J103" s="83" t="s">
        <v>1117</v>
      </c>
      <c r="K103" s="83" t="s">
        <v>1117</v>
      </c>
      <c r="L103" s="74" t="s">
        <v>4357</v>
      </c>
      <c r="M103" s="77" t="s">
        <v>166</v>
      </c>
      <c r="N103" s="85" t="s">
        <v>7992</v>
      </c>
      <c r="O103" s="73" t="s">
        <v>1111</v>
      </c>
      <c r="P103" s="74" t="s">
        <v>7993</v>
      </c>
      <c r="Q103" s="74" t="str">
        <f t="shared" si="20"/>
        <v>2370_001.pdf</v>
      </c>
      <c r="R103" s="74" t="s">
        <v>336</v>
      </c>
      <c r="S103" s="74" t="str">
        <f t="shared" si="21"/>
        <v/>
      </c>
      <c r="T103" s="73" t="s">
        <v>336</v>
      </c>
      <c r="U103" s="73" t="str">
        <f t="shared" si="22"/>
        <v/>
      </c>
      <c r="V103" s="146" t="str">
        <f t="shared" si="15"/>
        <v>Larry|Boyd|lboyd1130@gmail.com|7</v>
      </c>
      <c r="W103" s="48" t="str">
        <f t="shared" si="16"/>
        <v>Larry|Boyd|7</v>
      </c>
      <c r="X103" s="48" t="str">
        <f>INDEX(Applications_2021!$AN$2:$AN$651,MATCH($V103,Applications_2021!$AN$2:$AN$651,0))</f>
        <v>Larry|Boyd|lboyd1130@gmail.com|7</v>
      </c>
      <c r="Y103" s="48" t="str">
        <f>INDEX(Applications_2021!$AO$2:$AO$651,MATCH($W103,Applications_2021!$AO$2:$AO$651,0))</f>
        <v>Larry|Boyd|7</v>
      </c>
      <c r="Z103" s="68" t="str">
        <f t="shared" si="17"/>
        <v>Yes</v>
      </c>
      <c r="AA103" s="68" t="str">
        <f t="shared" si="18"/>
        <v>Yes</v>
      </c>
      <c r="AB103" s="48" t="str">
        <f>"00"&amp;TEXT($C103,0)</f>
        <v>0063</v>
      </c>
      <c r="AC103" s="48" t="str">
        <f t="shared" si="25"/>
        <v>0063</v>
      </c>
      <c r="AD103" s="68" t="str">
        <f t="shared" si="19"/>
        <v>Yes</v>
      </c>
    </row>
    <row r="104" spans="1:30" x14ac:dyDescent="0.3">
      <c r="A104" s="48" t="str">
        <f>IF($AA104="Yes",INDEX(Applications_2021!$A$2:$A$651,MATCH($W104,Applications_2021!$AO$2:$AO$651,0)),"NO TRANSCRIPT")</f>
        <v>0450-CAV-LA-0021</v>
      </c>
      <c r="B104" s="48" t="str">
        <f>IF($AA104="Yes",INDEX(Applications_2021!$AT$2:$AT$651,MATCH($W104,Applications_2021!$AO$2:$AO$651,0))&amp;"-"&amp;UPPER(LEFT($J104,3))&amp;"-"&amp;UPPER(LEFT($H104,2))&amp;"-"&amp;$AB104,"")</f>
        <v>0450-CAV-LA-0021</v>
      </c>
      <c r="C104" s="8">
        <v>21</v>
      </c>
      <c r="D104" s="73" t="s">
        <v>5887</v>
      </c>
      <c r="E104" s="73" t="s">
        <v>5885</v>
      </c>
      <c r="F104" s="74" t="s">
        <v>5888</v>
      </c>
      <c r="G104" s="73" t="s">
        <v>795</v>
      </c>
      <c r="H104" s="73" t="s">
        <v>4927</v>
      </c>
      <c r="I104" s="73"/>
      <c r="J104" s="73" t="s">
        <v>5885</v>
      </c>
      <c r="K104" s="73"/>
      <c r="L104" s="74" t="s">
        <v>5886</v>
      </c>
      <c r="M104" s="73" t="s">
        <v>166</v>
      </c>
      <c r="N104" s="73"/>
      <c r="O104" s="73" t="s">
        <v>4531</v>
      </c>
      <c r="P104" s="74" t="s">
        <v>7994</v>
      </c>
      <c r="Q104" s="74" t="str">
        <f t="shared" si="20"/>
        <v>8a677d49e8414e2e96958f02640865a2.jpeg.jpg</v>
      </c>
      <c r="R104" s="74" t="s">
        <v>7995</v>
      </c>
      <c r="S104" s="74" t="str">
        <f t="shared" si="21"/>
        <v>7900a8eb9db44e46a9c659331e067f1a.jpeg.jpg</v>
      </c>
      <c r="T104" s="73" t="s">
        <v>7996</v>
      </c>
      <c r="U104" s="73" t="str">
        <f t="shared" si="22"/>
        <v>The first upload is first semester and the second is the 3rd term.</v>
      </c>
      <c r="V104" s="48" t="str">
        <f t="shared" si="15"/>
        <v>Lauren|Cavalier|laurencavalier@icloud.com|7</v>
      </c>
      <c r="W104" s="48" t="str">
        <f t="shared" si="16"/>
        <v>Lauren|Cavalier|7</v>
      </c>
      <c r="X104" s="48" t="str">
        <f>INDEX(Applications_2021!$AN$2:$AN$651,MATCH($V104,Applications_2021!$AN$2:$AN$651,0))</f>
        <v>Lauren|Cavalier|laurencavalier@icloud.com|7</v>
      </c>
      <c r="Y104" s="48" t="str">
        <f>INDEX(Applications_2021!$AO$2:$AO$651,MATCH($W104,Applications_2021!$AO$2:$AO$651,0))</f>
        <v>Lauren|Cavalier|7</v>
      </c>
      <c r="Z104" s="68" t="str">
        <f t="shared" si="17"/>
        <v>Yes</v>
      </c>
      <c r="AA104" s="68" t="str">
        <f t="shared" si="18"/>
        <v>Yes</v>
      </c>
      <c r="AB104" s="48" t="str">
        <f>"00"&amp;TEXT($C104,0)</f>
        <v>0021</v>
      </c>
      <c r="AC104" s="48" t="str">
        <f t="shared" si="25"/>
        <v>0021</v>
      </c>
      <c r="AD104" s="68" t="str">
        <f t="shared" si="19"/>
        <v>Yes</v>
      </c>
    </row>
    <row r="105" spans="1:30" x14ac:dyDescent="0.3">
      <c r="A105" s="48" t="str">
        <f>IF($AA105="Yes",INDEX(Applications_2021!$A$2:$A$651,MATCH($W105,Applications_2021!$AO$2:$AO$651,0)),"NO TRANSCRIPT")</f>
        <v>0328-HOL-JU-0268</v>
      </c>
      <c r="B105" s="48" t="str">
        <f>IF($AA105="Yes",INDEX(Applications_2021!$AT$2:$AT$651,MATCH($W105,Applications_2021!$AO$2:$AO$651,0))&amp;"-"&amp;UPPER(LEFT($J105,3))&amp;"-"&amp;UPPER(LEFT($H105,2))&amp;"-"&amp;$AB105,"")</f>
        <v>0328-HOL-JU-0268</v>
      </c>
      <c r="C105" s="8">
        <v>268</v>
      </c>
      <c r="D105" s="73" t="s">
        <v>7997</v>
      </c>
      <c r="E105" s="73" t="s">
        <v>2223</v>
      </c>
      <c r="F105" s="74" t="s">
        <v>4904</v>
      </c>
      <c r="G105" s="73" t="s">
        <v>795</v>
      </c>
      <c r="H105" s="73" t="s">
        <v>4723</v>
      </c>
      <c r="I105" s="76"/>
      <c r="J105" s="73" t="s">
        <v>7998</v>
      </c>
      <c r="K105" s="76"/>
      <c r="L105" s="74" t="s">
        <v>4904</v>
      </c>
      <c r="M105" s="73" t="s">
        <v>166</v>
      </c>
      <c r="N105" s="73"/>
      <c r="O105" s="73" t="s">
        <v>4633</v>
      </c>
      <c r="P105" s="74" t="s">
        <v>7999</v>
      </c>
      <c r="Q105" s="74" t="str">
        <f t="shared" si="20"/>
        <v>justin_hollingbird_grade_report.msg</v>
      </c>
      <c r="R105" s="74" t="s">
        <v>336</v>
      </c>
      <c r="S105" s="74" t="str">
        <f t="shared" si="21"/>
        <v/>
      </c>
      <c r="T105" s="73" t="s">
        <v>336</v>
      </c>
      <c r="U105" s="73" t="str">
        <f t="shared" si="22"/>
        <v/>
      </c>
      <c r="V105" s="48" t="str">
        <f t="shared" si="15"/>
        <v>Justin|Hollingbird|lateshathomas76@gmail.com|7</v>
      </c>
      <c r="W105" s="48" t="str">
        <f t="shared" si="16"/>
        <v>Justin|Hollingbird|7</v>
      </c>
      <c r="X105" s="48" t="str">
        <f>INDEX(Applications_2021!$AN$2:$AN$651,MATCH($V105,Applications_2021!$AN$2:$AN$651,0))</f>
        <v>Justin|Hollingbird|lateshathomas76@gmail.com|7</v>
      </c>
      <c r="Y105" s="48" t="str">
        <f>INDEX(Applications_2021!$AO$2:$AO$651,MATCH($W105,Applications_2021!$AO$2:$AO$651,0))</f>
        <v>Justin|Hollingbird|7</v>
      </c>
      <c r="Z105" s="68" t="str">
        <f t="shared" si="17"/>
        <v>Yes</v>
      </c>
      <c r="AA105" s="68" t="str">
        <f t="shared" si="18"/>
        <v>Yes</v>
      </c>
      <c r="AB105" s="48" t="str">
        <f>"0"&amp;TEXT($C105,0)</f>
        <v>0268</v>
      </c>
      <c r="AC105" s="48" t="str">
        <f>IF(AND($AA105="Yes",""&lt;&gt;VLOOKUP($B105,$B$2:$AB$324,12,FALSE)),$AB105,"####")</f>
        <v>0268</v>
      </c>
      <c r="AD105" s="68" t="str">
        <f t="shared" si="19"/>
        <v>Yes</v>
      </c>
    </row>
    <row r="106" spans="1:30" x14ac:dyDescent="0.3">
      <c r="A106" s="48" t="str">
        <f>IF($AA106="Yes",INDEX(Applications_2021!$A$2:$A$651,MATCH($W106,Applications_2021!$AO$2:$AO$651,0)),"NO TRANSCRIPT")</f>
        <v>0409-JOR-JO-0250</v>
      </c>
      <c r="B106" s="48" t="str">
        <f>IF($AA106="Yes",INDEX(Applications_2021!$AT$2:$AT$651,MATCH($W106,Applications_2021!$AO$2:$AO$651,0))&amp;"-"&amp;UPPER(LEFT($J106,3))&amp;"-"&amp;UPPER(LEFT($H106,2))&amp;"-"&amp;$AB106,"")</f>
        <v>0409-JOR-JO-0250</v>
      </c>
      <c r="C106" s="8">
        <v>250</v>
      </c>
      <c r="D106" s="73" t="s">
        <v>5572</v>
      </c>
      <c r="E106" s="73" t="s">
        <v>1408</v>
      </c>
      <c r="F106" s="74" t="s">
        <v>5571</v>
      </c>
      <c r="G106" s="73" t="s">
        <v>795</v>
      </c>
      <c r="H106" s="73" t="s">
        <v>4797</v>
      </c>
      <c r="I106" s="76"/>
      <c r="J106" s="73" t="s">
        <v>1408</v>
      </c>
      <c r="K106" s="76"/>
      <c r="L106" s="74" t="s">
        <v>5571</v>
      </c>
      <c r="M106" s="73" t="s">
        <v>166</v>
      </c>
      <c r="N106" s="73"/>
      <c r="O106" s="73" t="s">
        <v>2435</v>
      </c>
      <c r="P106" s="74" t="s">
        <v>8000</v>
      </c>
      <c r="Q106" s="74" t="str">
        <f t="shared" si="20"/>
        <v>joshua_jordan_tanscript.pdf</v>
      </c>
      <c r="R106" s="74" t="s">
        <v>336</v>
      </c>
      <c r="S106" s="74" t="str">
        <f t="shared" si="21"/>
        <v/>
      </c>
      <c r="T106" s="73" t="s">
        <v>336</v>
      </c>
      <c r="U106" s="73" t="str">
        <f t="shared" si="22"/>
        <v/>
      </c>
      <c r="V106" s="48" t="str">
        <f t="shared" si="15"/>
        <v>Joshua|Jordan|lashandawjordan@yahoo.com|7</v>
      </c>
      <c r="W106" s="48" t="str">
        <f t="shared" si="16"/>
        <v>Joshua|Jordan|7</v>
      </c>
      <c r="X106" s="48" t="str">
        <f>INDEX(Applications_2021!$AN$2:$AN$651,MATCH($V106,Applications_2021!$AN$2:$AN$651,0))</f>
        <v>Joshua|Jordan|lashandawjordan@yahoo.com|7</v>
      </c>
      <c r="Y106" s="48" t="str">
        <f>INDEX(Applications_2021!$AO$2:$AO$651,MATCH($W106,Applications_2021!$AO$2:$AO$651,0))</f>
        <v>Joshua|Jordan|7</v>
      </c>
      <c r="Z106" s="68" t="str">
        <f t="shared" si="17"/>
        <v>Yes</v>
      </c>
      <c r="AA106" s="68" t="str">
        <f t="shared" si="18"/>
        <v>Yes</v>
      </c>
      <c r="AB106" s="48" t="str">
        <f>"0"&amp;TEXT($C106,0)</f>
        <v>0250</v>
      </c>
      <c r="AC106" s="48" t="str">
        <f>IF(AND($AA106="Yes",""&lt;&gt;VLOOKUP($B106,$B$2:$AB$324,12,FALSE)),$AB106,"####")</f>
        <v>0250</v>
      </c>
      <c r="AD106" s="68" t="str">
        <f t="shared" si="19"/>
        <v>Yes</v>
      </c>
    </row>
    <row r="107" spans="1:30" x14ac:dyDescent="0.3">
      <c r="A107" s="48" t="str">
        <f>IF($AA107="Yes",INDEX(Applications_2021!$A$2:$A$651,MATCH($W107,Applications_2021!$AO$2:$AO$651,0)),"NO TRANSCRIPT")</f>
        <v>0609-RIG-DE-0292</v>
      </c>
      <c r="B107" s="48" t="str">
        <f>IF($AA107="Yes",INDEX(Applications_2021!$AT$2:$AT$651,MATCH($W107,Applications_2021!$AO$2:$AO$651,0))&amp;"-"&amp;UPPER(LEFT($J107,3))&amp;"-"&amp;UPPER(LEFT($H107,2))&amp;"-"&amp;$AB107,"")</f>
        <v>0609-RIG-DE-0292</v>
      </c>
      <c r="C107" s="8">
        <v>292</v>
      </c>
      <c r="D107" s="73" t="s">
        <v>8001</v>
      </c>
      <c r="E107" s="73" t="s">
        <v>7139</v>
      </c>
      <c r="F107" s="74" t="s">
        <v>7140</v>
      </c>
      <c r="G107" s="73" t="s">
        <v>795</v>
      </c>
      <c r="H107" s="73" t="s">
        <v>7138</v>
      </c>
      <c r="I107" s="76"/>
      <c r="J107" s="73" t="s">
        <v>7139</v>
      </c>
      <c r="K107" s="76"/>
      <c r="L107" s="74" t="s">
        <v>7140</v>
      </c>
      <c r="M107" s="73" t="s">
        <v>167</v>
      </c>
      <c r="N107" s="73"/>
      <c r="O107" s="73" t="s">
        <v>2494</v>
      </c>
      <c r="P107" s="74" t="s">
        <v>8002</v>
      </c>
      <c r="Q107" s="74" t="str">
        <f t="shared" si="20"/>
        <v>demeirarigsby_transcript.pdf</v>
      </c>
      <c r="R107" s="74" t="s">
        <v>336</v>
      </c>
      <c r="S107" s="74" t="str">
        <f t="shared" si="21"/>
        <v/>
      </c>
      <c r="T107" s="73" t="s">
        <v>336</v>
      </c>
      <c r="U107" s="73" t="str">
        <f t="shared" si="22"/>
        <v/>
      </c>
      <c r="V107" s="48" t="str">
        <f t="shared" si="15"/>
        <v>Demeira|Rigsby|lameshia.wilder@mymerithealth.com|8</v>
      </c>
      <c r="W107" s="48" t="str">
        <f t="shared" si="16"/>
        <v>Demeira|Rigsby|8</v>
      </c>
      <c r="X107" s="48" t="str">
        <f>INDEX(Applications_2021!$AN$2:$AN$651,MATCH($V107,Applications_2021!$AN$2:$AN$651,0))</f>
        <v>Demeira|Rigsby|lameshia.wilder@mymerithealth.com|8</v>
      </c>
      <c r="Y107" s="48" t="str">
        <f>INDEX(Applications_2021!$AO$2:$AO$651,MATCH($W107,Applications_2021!$AO$2:$AO$651,0))</f>
        <v>Demeira|Rigsby|8</v>
      </c>
      <c r="Z107" s="68" t="str">
        <f t="shared" si="17"/>
        <v>Yes</v>
      </c>
      <c r="AA107" s="68" t="str">
        <f t="shared" si="18"/>
        <v>Yes</v>
      </c>
      <c r="AB107" s="48" t="str">
        <f>"0"&amp;TEXT($C107,0)</f>
        <v>0292</v>
      </c>
      <c r="AC107" s="48" t="str">
        <f>IF(AND($AA107="Yes",""&lt;&gt;VLOOKUP($B107,$B$2:$AB$324,12,FALSE)),$AB107,"####")</f>
        <v>0292</v>
      </c>
      <c r="AD107" s="68" t="str">
        <f t="shared" si="19"/>
        <v>Yes</v>
      </c>
    </row>
    <row r="108" spans="1:30" x14ac:dyDescent="0.3">
      <c r="A108" s="48" t="str">
        <f>IF($AA108="Yes",INDEX(Applications_2021!$A$2:$A$651,MATCH($W108,Applications_2021!$AO$2:$AO$651,0)),"NO TRANSCRIPT")</f>
        <v>0618-RIG-TI-0293</v>
      </c>
      <c r="B108" s="48" t="str">
        <f>IF($AA108="Yes",INDEX(Applications_2021!$AT$2:$AT$651,MATCH($W108,Applications_2021!$AO$2:$AO$651,0))&amp;"-"&amp;UPPER(LEFT($J108,3))&amp;"-"&amp;UPPER(LEFT($H108,2))&amp;"-"&amp;$AB108,"")</f>
        <v>0618-RIG-TI-0293</v>
      </c>
      <c r="C108" s="8">
        <v>293</v>
      </c>
      <c r="D108" s="73" t="s">
        <v>8003</v>
      </c>
      <c r="E108" s="73" t="s">
        <v>7139</v>
      </c>
      <c r="F108" s="74" t="s">
        <v>7140</v>
      </c>
      <c r="G108" s="73" t="s">
        <v>795</v>
      </c>
      <c r="H108" s="73" t="s">
        <v>7211</v>
      </c>
      <c r="I108" s="76"/>
      <c r="J108" s="73" t="s">
        <v>7139</v>
      </c>
      <c r="K108" s="76"/>
      <c r="L108" s="74" t="s">
        <v>7140</v>
      </c>
      <c r="M108" s="73" t="s">
        <v>167</v>
      </c>
      <c r="N108" s="73"/>
      <c r="O108" s="73" t="s">
        <v>8004</v>
      </c>
      <c r="P108" s="74" t="s">
        <v>8005</v>
      </c>
      <c r="Q108" s="74" t="str">
        <f t="shared" si="20"/>
        <v>tiyanequarigsby_transcript.pdf</v>
      </c>
      <c r="R108" s="74" t="s">
        <v>336</v>
      </c>
      <c r="S108" s="74" t="str">
        <f t="shared" si="21"/>
        <v/>
      </c>
      <c r="T108" s="73" t="s">
        <v>336</v>
      </c>
      <c r="U108" s="73" t="str">
        <f t="shared" si="22"/>
        <v/>
      </c>
      <c r="V108" s="48" t="str">
        <f t="shared" si="15"/>
        <v>Tiyanequa|Rigsby|lameshia.wilder@mymerithealth.com|8</v>
      </c>
      <c r="W108" s="48" t="str">
        <f t="shared" si="16"/>
        <v>Tiyanequa|Rigsby|8</v>
      </c>
      <c r="X108" s="48" t="str">
        <f>INDEX(Applications_2021!$AN$2:$AN$651,MATCH($V108,Applications_2021!$AN$2:$AN$651,0))</f>
        <v>Tiyanequa|Rigsby|lameshia.wilder@mymerithealth.com|8</v>
      </c>
      <c r="Y108" s="48" t="str">
        <f>INDEX(Applications_2021!$AO$2:$AO$651,MATCH($W108,Applications_2021!$AO$2:$AO$651,0))</f>
        <v>Tiyanequa|Rigsby|8</v>
      </c>
      <c r="Z108" s="68" t="str">
        <f t="shared" si="17"/>
        <v>Yes</v>
      </c>
      <c r="AA108" s="68" t="str">
        <f t="shared" si="18"/>
        <v>Yes</v>
      </c>
      <c r="AB108" s="48" t="str">
        <f>"0"&amp;TEXT($C108,0)</f>
        <v>0293</v>
      </c>
      <c r="AC108" s="48" t="str">
        <f>IF(AND($AA108="Yes",""&lt;&gt;VLOOKUP($B108,$B$2:$AB$324,12,FALSE)),$AB108,"####")</f>
        <v>0293</v>
      </c>
      <c r="AD108" s="68" t="str">
        <f t="shared" si="19"/>
        <v>Yes</v>
      </c>
    </row>
    <row r="109" spans="1:30" x14ac:dyDescent="0.3">
      <c r="A109" s="48" t="str">
        <f>IF($AA109="Yes",INDEX(Applications_2021!$A$2:$A$651,MATCH($W109,Applications_2021!$AO$2:$AO$651,0)),"NO TRANSCRIPT")</f>
        <v>0180-THA-LA-0001</v>
      </c>
      <c r="B109" s="48" t="str">
        <f>IF($AA109="Yes",INDEX(Applications_2021!$AT$2:$AT$651,MATCH($W109,Applications_2021!$AO$2:$AO$651,0))&amp;"-"&amp;UPPER(LEFT($J109,3))&amp;"-"&amp;UPPER(LEFT($H109,2))&amp;"-"&amp;$AB109,"")</f>
        <v>0180-THA-LA-0001</v>
      </c>
      <c r="C109" s="8">
        <v>1</v>
      </c>
      <c r="D109" s="73" t="s">
        <v>3741</v>
      </c>
      <c r="E109" s="73" t="s">
        <v>8006</v>
      </c>
      <c r="F109" s="74" t="s">
        <v>3743</v>
      </c>
      <c r="G109" s="73" t="s">
        <v>795</v>
      </c>
      <c r="H109" s="73" t="s">
        <v>3736</v>
      </c>
      <c r="I109" s="73"/>
      <c r="J109" s="73" t="s">
        <v>3737</v>
      </c>
      <c r="K109" s="73"/>
      <c r="L109" s="74" t="s">
        <v>3738</v>
      </c>
      <c r="M109" s="73" t="s">
        <v>168</v>
      </c>
      <c r="N109" s="73"/>
      <c r="O109" s="73" t="s">
        <v>2669</v>
      </c>
      <c r="P109" s="74" t="s">
        <v>8007</v>
      </c>
      <c r="Q109" s="74" t="str">
        <f t="shared" si="20"/>
        <v>4d2e4818b8e6438b8a2bcb23341a2cd1.jpeg.jpg</v>
      </c>
      <c r="R109" s="74" t="s">
        <v>336</v>
      </c>
      <c r="S109" s="74" t="str">
        <f t="shared" si="21"/>
        <v/>
      </c>
      <c r="T109" s="73" t="s">
        <v>336</v>
      </c>
      <c r="U109" s="73" t="str">
        <f t="shared" si="22"/>
        <v/>
      </c>
      <c r="V109" s="48" t="str">
        <f t="shared" si="15"/>
        <v>LaCayla|Thaggard|lacayla2006@icloud.com|9</v>
      </c>
      <c r="W109" s="48" t="str">
        <f t="shared" si="16"/>
        <v>LaCayla|Thaggard|9</v>
      </c>
      <c r="X109" s="48" t="str">
        <f>INDEX(Applications_2021!$AN$2:$AN$651,MATCH($V109,Applications_2021!$AN$2:$AN$651,0))</f>
        <v>LaCayla|Thaggard|lacayla2006@icloud.com|9</v>
      </c>
      <c r="Y109" s="48" t="str">
        <f>INDEX(Applications_2021!$AO$2:$AO$651,MATCH($W109,Applications_2021!$AO$2:$AO$651,0))</f>
        <v>LaCayla|Thaggard|9</v>
      </c>
      <c r="Z109" s="68" t="str">
        <f t="shared" si="17"/>
        <v>Yes</v>
      </c>
      <c r="AA109" s="68" t="str">
        <f t="shared" si="18"/>
        <v>Yes</v>
      </c>
      <c r="AB109" s="48" t="str">
        <f>"000"&amp;TEXT($C109,0)</f>
        <v>0001</v>
      </c>
      <c r="AC109" s="48" t="str">
        <f>IF($AA109="Yes",$AB109,"####")</f>
        <v>0001</v>
      </c>
      <c r="AD109" s="68" t="str">
        <f t="shared" si="19"/>
        <v>Yes</v>
      </c>
    </row>
    <row r="110" spans="1:30" x14ac:dyDescent="0.3">
      <c r="A110" s="48" t="str">
        <f>IF($AA110="Yes",INDEX(Applications_2021!$A$2:$A$651,MATCH($W110,Applications_2021!$AO$2:$AO$651,0)),"NO TRANSCRIPT")</f>
        <v>0354-JOH-LA-0015</v>
      </c>
      <c r="B110" s="48" t="str">
        <f>IF($AA110="Yes",INDEX(Applications_2021!$AT$2:$AT$651,MATCH($W110,Applications_2021!$AO$2:$AO$651,0))&amp;"-"&amp;UPPER(LEFT($J110,3))&amp;"-"&amp;UPPER(LEFT($H110,2))&amp;"-"&amp;$AB110,"")</f>
        <v>0354-JOH-LA-0015</v>
      </c>
      <c r="C110" s="8">
        <v>15</v>
      </c>
      <c r="D110" s="73" t="s">
        <v>5140</v>
      </c>
      <c r="E110" s="73" t="s">
        <v>1302</v>
      </c>
      <c r="F110" s="74" t="s">
        <v>5141</v>
      </c>
      <c r="G110" s="73" t="s">
        <v>795</v>
      </c>
      <c r="H110" s="73" t="s">
        <v>8008</v>
      </c>
      <c r="I110" s="73"/>
      <c r="J110" s="73" t="s">
        <v>736</v>
      </c>
      <c r="K110" s="73"/>
      <c r="L110" s="74" t="s">
        <v>5137</v>
      </c>
      <c r="M110" s="73" t="s">
        <v>166</v>
      </c>
      <c r="N110" s="73"/>
      <c r="O110" s="73" t="s">
        <v>1064</v>
      </c>
      <c r="P110" s="74" t="s">
        <v>8009</v>
      </c>
      <c r="Q110" s="74" t="str">
        <f t="shared" si="20"/>
        <v>da372ea9bac84f0eb698e6a330a532b5.png</v>
      </c>
      <c r="R110" s="74" t="s">
        <v>336</v>
      </c>
      <c r="S110" s="74" t="str">
        <f t="shared" si="21"/>
        <v/>
      </c>
      <c r="T110" s="73" t="s">
        <v>336</v>
      </c>
      <c r="U110" s="73" t="str">
        <f t="shared" si="22"/>
        <v/>
      </c>
      <c r="V110" s="48" t="str">
        <f t="shared" si="15"/>
        <v>Labrone|Johnson|labronejr@yahoo.com|7</v>
      </c>
      <c r="W110" s="48" t="str">
        <f t="shared" si="16"/>
        <v>Labrone|Johnson|7</v>
      </c>
      <c r="X110" s="48" t="str">
        <f>INDEX(Applications_2021!$AN$2:$AN$651,MATCH($V110,Applications_2021!$AN$2:$AN$651,0))</f>
        <v>LaBrone|Johnson|labronejr@yahoo.com|7</v>
      </c>
      <c r="Y110" s="48" t="str">
        <f>INDEX(Applications_2021!$AO$2:$AO$651,MATCH($W110,Applications_2021!$AO$2:$AO$651,0))</f>
        <v>LaBrone|Johnson|7</v>
      </c>
      <c r="Z110" s="68" t="str">
        <f t="shared" si="17"/>
        <v>Yes</v>
      </c>
      <c r="AA110" s="68" t="str">
        <f t="shared" si="18"/>
        <v>Yes</v>
      </c>
      <c r="AB110" s="48" t="str">
        <f>"00"&amp;TEXT($C110,0)</f>
        <v>0015</v>
      </c>
      <c r="AC110" s="48" t="str">
        <f>IF($AA110="Yes",$AB110,"####")</f>
        <v>0015</v>
      </c>
      <c r="AD110" s="68" t="str">
        <f t="shared" si="19"/>
        <v>Yes</v>
      </c>
    </row>
    <row r="111" spans="1:30" x14ac:dyDescent="0.3">
      <c r="A111" s="48" t="str">
        <f>IF($AA111="Yes",INDEX(Applications_2021!$A$2:$A$651,MATCH($W111,Applications_2021!$AO$2:$AO$651,0)),"NO TRANSCRIPT")</f>
        <v>0058-EVA-KY-0153</v>
      </c>
      <c r="B111" s="48" t="str">
        <f>IF($AA111="Yes",INDEX(Applications_2021!$AT$2:$AT$651,MATCH($W111,Applications_2021!$AO$2:$AO$651,0))&amp;"-"&amp;UPPER(LEFT($J111,3))&amp;"-"&amp;UPPER(LEFT($H111,2))&amp;"-"&amp;$AB111,"")</f>
        <v>0058-EVA-KY-0153</v>
      </c>
      <c r="C111" s="8">
        <v>153</v>
      </c>
      <c r="D111" s="73" t="s">
        <v>2667</v>
      </c>
      <c r="E111" s="73" t="s">
        <v>1614</v>
      </c>
      <c r="F111" s="74" t="s">
        <v>2672</v>
      </c>
      <c r="G111" s="73" t="s">
        <v>795</v>
      </c>
      <c r="H111" s="73" t="s">
        <v>2667</v>
      </c>
      <c r="I111" s="73"/>
      <c r="J111" s="73" t="s">
        <v>1614</v>
      </c>
      <c r="K111" s="73"/>
      <c r="L111" s="74" t="s">
        <v>2668</v>
      </c>
      <c r="M111" s="73" t="s">
        <v>168</v>
      </c>
      <c r="N111" s="73"/>
      <c r="O111" s="73" t="s">
        <v>2669</v>
      </c>
      <c r="P111" s="74" t="s">
        <v>8010</v>
      </c>
      <c r="Q111" s="74" t="str">
        <f t="shared" si="20"/>
        <v>kyce_evans_transcript.pdf</v>
      </c>
      <c r="R111" s="74" t="s">
        <v>336</v>
      </c>
      <c r="S111" s="74" t="str">
        <f t="shared" si="21"/>
        <v/>
      </c>
      <c r="T111" s="73" t="s">
        <v>336</v>
      </c>
      <c r="U111" s="73" t="str">
        <f t="shared" si="22"/>
        <v/>
      </c>
      <c r="V111" s="48" t="str">
        <f t="shared" si="15"/>
        <v>Kyce|Evans|kyce.evans34@icloud.com|9</v>
      </c>
      <c r="W111" s="48" t="str">
        <f t="shared" si="16"/>
        <v>Kyce|Evans|9</v>
      </c>
      <c r="X111" s="48" t="str">
        <f>INDEX(Applications_2021!$AN$2:$AN$651,MATCH($V111,Applications_2021!$AN$2:$AN$651,0))</f>
        <v>Kyce|Evans|kyce.evans34@icloud.com|9</v>
      </c>
      <c r="Y111" s="48" t="str">
        <f>INDEX(Applications_2021!$AO$2:$AO$651,MATCH($W111,Applications_2021!$AO$2:$AO$651,0))</f>
        <v>Kyce|Evans|9</v>
      </c>
      <c r="Z111" s="68" t="str">
        <f t="shared" si="17"/>
        <v>Yes</v>
      </c>
      <c r="AA111" s="68" t="str">
        <f t="shared" si="18"/>
        <v>Yes</v>
      </c>
      <c r="AB111" s="48" t="str">
        <f t="shared" ref="AB111:AB117" si="26">"0"&amp;TEXT($C111,0)</f>
        <v>0153</v>
      </c>
      <c r="AC111" s="48" t="str">
        <f>IF($AA111="Yes",$AB111,"####")</f>
        <v>0153</v>
      </c>
      <c r="AD111" s="68" t="str">
        <f t="shared" si="19"/>
        <v>Yes</v>
      </c>
    </row>
    <row r="112" spans="1:30" x14ac:dyDescent="0.3">
      <c r="A112" s="48" t="str">
        <f>IF($AA112="Yes",INDEX(Applications_2021!$A$2:$A$651,MATCH($W112,Applications_2021!$AO$2:$AO$651,0)),"NO TRANSCRIPT")</f>
        <v>0571-PRO-KR-0216</v>
      </c>
      <c r="B112" s="48" t="str">
        <f>IF($AA112="Yes",INDEX(Applications_2021!$AT$2:$AT$651,MATCH($W112,Applications_2021!$AO$2:$AO$651,0))&amp;"-"&amp;UPPER(LEFT($J112,3))&amp;"-"&amp;UPPER(LEFT($H112,2))&amp;"-"&amp;$AB112,"")</f>
        <v>0571-PRO-KR-0216</v>
      </c>
      <c r="C112" s="8">
        <v>216</v>
      </c>
      <c r="D112" s="73" t="s">
        <v>8011</v>
      </c>
      <c r="E112" s="73" t="s">
        <v>8012</v>
      </c>
      <c r="F112" s="74" t="s">
        <v>6863</v>
      </c>
      <c r="G112" s="73" t="s">
        <v>795</v>
      </c>
      <c r="H112" s="73" t="s">
        <v>8013</v>
      </c>
      <c r="I112" s="73"/>
      <c r="J112" s="73" t="s">
        <v>8012</v>
      </c>
      <c r="K112" s="73"/>
      <c r="L112" s="74" t="s">
        <v>6859</v>
      </c>
      <c r="M112" s="73" t="s">
        <v>167</v>
      </c>
      <c r="N112" s="73"/>
      <c r="O112" s="73" t="s">
        <v>8014</v>
      </c>
      <c r="P112" s="74" t="s">
        <v>8015</v>
      </c>
      <c r="Q112" s="74" t="str">
        <f t="shared" si="20"/>
        <v>3rd9wk.krysten.procter.pdf</v>
      </c>
      <c r="R112" s="74" t="s">
        <v>8016</v>
      </c>
      <c r="S112" s="74" t="str">
        <f t="shared" si="21"/>
        <v>transcript.krysten.procter.pdf</v>
      </c>
      <c r="T112" s="73" t="s">
        <v>336</v>
      </c>
      <c r="U112" s="73" t="str">
        <f t="shared" si="22"/>
        <v/>
      </c>
      <c r="V112" s="48" t="str">
        <f t="shared" si="15"/>
        <v>KRYSTEN|PROCTER|krystenaprocter@gmail.com|8</v>
      </c>
      <c r="W112" s="48" t="str">
        <f t="shared" si="16"/>
        <v>KRYSTEN|PROCTER|8</v>
      </c>
      <c r="X112" s="48" t="str">
        <f>INDEX(Applications_2021!$AN$2:$AN$651,MATCH($V112,Applications_2021!$AN$2:$AN$651,0))</f>
        <v>Krysten|Procter|krystenaprocter@gmail.com|8</v>
      </c>
      <c r="Y112" s="48" t="str">
        <f>INDEX(Applications_2021!$AO$2:$AO$651,MATCH($W112,Applications_2021!$AO$2:$AO$651,0))</f>
        <v>Krysten|Procter|8</v>
      </c>
      <c r="Z112" s="68" t="str">
        <f t="shared" si="17"/>
        <v>Yes</v>
      </c>
      <c r="AA112" s="68" t="str">
        <f t="shared" si="18"/>
        <v>Yes</v>
      </c>
      <c r="AB112" s="48" t="str">
        <f t="shared" si="26"/>
        <v>0216</v>
      </c>
      <c r="AC112" s="48" t="str">
        <f>IF($AA112="Yes",$AB112,"####")</f>
        <v>0216</v>
      </c>
      <c r="AD112" s="68" t="str">
        <f t="shared" si="19"/>
        <v>Yes</v>
      </c>
    </row>
    <row r="113" spans="1:30" x14ac:dyDescent="0.3">
      <c r="A113" s="48" t="str">
        <f>IF($AA113="Yes",INDEX(Applications_2021!$A$2:$A$651,MATCH($W113,Applications_2021!$AO$2:$AO$651,0)),"NO TRANSCRIPT")</f>
        <v>0028-MOO-KE-0243</v>
      </c>
      <c r="B113" s="48" t="str">
        <f>IF($AA113="Yes",INDEX(Applications_2021!$AT$2:$AT$651,MATCH($W113,Applications_2021!$AO$2:$AO$651,0))&amp;"-"&amp;UPPER(LEFT($J113,3))&amp;"-"&amp;UPPER(LEFT($H113,2))&amp;"-"&amp;$AB113,"")</f>
        <v>0028-MOO-KE-0243</v>
      </c>
      <c r="C113" s="8">
        <v>243</v>
      </c>
      <c r="D113" s="73" t="s">
        <v>8017</v>
      </c>
      <c r="E113" s="73" t="s">
        <v>2390</v>
      </c>
      <c r="F113" s="74" t="s">
        <v>8018</v>
      </c>
      <c r="G113" s="73" t="s">
        <v>795</v>
      </c>
      <c r="H113" s="73" t="s">
        <v>2386</v>
      </c>
      <c r="I113" s="73"/>
      <c r="J113" s="73" t="s">
        <v>8019</v>
      </c>
      <c r="K113" s="73"/>
      <c r="L113" s="80" t="s">
        <v>2391</v>
      </c>
      <c r="M113" s="73" t="s">
        <v>166</v>
      </c>
      <c r="N113" s="73"/>
      <c r="O113" s="73" t="s">
        <v>8020</v>
      </c>
      <c r="P113" s="74" t="s">
        <v>8021</v>
      </c>
      <c r="Q113" s="74" t="str">
        <f t="shared" si="20"/>
        <v>kelby_moore_report_card.pdf</v>
      </c>
      <c r="R113" s="74" t="s">
        <v>8022</v>
      </c>
      <c r="S113" s="74" t="str">
        <f t="shared" si="21"/>
        <v>kelby_moore_progress_report.pdf</v>
      </c>
      <c r="T113" s="73" t="s">
        <v>336</v>
      </c>
      <c r="U113" s="73" t="str">
        <f t="shared" si="22"/>
        <v/>
      </c>
      <c r="V113" s="48" t="str">
        <f t="shared" si="15"/>
        <v>Kelby|Moore|kristen_s_bounds@yahoo.com|7</v>
      </c>
      <c r="W113" s="48" t="str">
        <f t="shared" si="16"/>
        <v>Kelby|Moore|7</v>
      </c>
      <c r="X113" s="48" t="e">
        <f>INDEX(Applications_2021!$AN$2:$AN$651,MATCH($V113,Applications_2021!$AN$2:$AN$651,0))</f>
        <v>#N/A</v>
      </c>
      <c r="Y113" s="48" t="str">
        <f>INDEX(Applications_2021!$AO$2:$AO$651,MATCH($W113,Applications_2021!$AO$2:$AO$651,0))</f>
        <v>Kelby|Moore|7</v>
      </c>
      <c r="Z113" s="68" t="e">
        <f t="shared" si="17"/>
        <v>#N/A</v>
      </c>
      <c r="AA113" s="68" t="str">
        <f t="shared" si="18"/>
        <v>Yes</v>
      </c>
      <c r="AB113" s="48" t="str">
        <f t="shared" si="26"/>
        <v>0243</v>
      </c>
      <c r="AC113" s="48" t="str">
        <f>IF($AA113="Yes",$AB113,"####")</f>
        <v>0243</v>
      </c>
      <c r="AD113" s="68" t="str">
        <f t="shared" si="19"/>
        <v>Yes</v>
      </c>
    </row>
    <row r="114" spans="1:30" x14ac:dyDescent="0.3">
      <c r="A114" s="48" t="str">
        <f>IF($AA114="Yes",INDEX(Applications_2021!$A$2:$A$651,MATCH($W114,Applications_2021!$AO$2:$AO$651,0)),"NO TRANSCRIPT")</f>
        <v>0158-WAR-KR-0284</v>
      </c>
      <c r="B114" s="48" t="str">
        <f>IF($AA114="Yes",INDEX(Applications_2021!$AT$2:$AT$651,MATCH($W114,Applications_2021!$AO$2:$AO$651,0))&amp;"-"&amp;UPPER(LEFT($J114,3))&amp;"-"&amp;UPPER(LEFT($H114,2))&amp;"-"&amp;$AB114,"")</f>
        <v>0158-WAR-KR-0284</v>
      </c>
      <c r="C114" s="8">
        <v>284</v>
      </c>
      <c r="D114" s="73" t="s">
        <v>1871</v>
      </c>
      <c r="E114" s="73" t="s">
        <v>259</v>
      </c>
      <c r="F114" s="74" t="s">
        <v>3550</v>
      </c>
      <c r="G114" s="73" t="s">
        <v>795</v>
      </c>
      <c r="H114" s="73" t="s">
        <v>3547</v>
      </c>
      <c r="I114" s="76"/>
      <c r="J114" s="73" t="s">
        <v>3548</v>
      </c>
      <c r="K114" s="76"/>
      <c r="L114" s="74" t="s">
        <v>8023</v>
      </c>
      <c r="M114" s="73" t="s">
        <v>168</v>
      </c>
      <c r="N114" s="73"/>
      <c r="O114" s="73" t="s">
        <v>8024</v>
      </c>
      <c r="P114" s="74" t="s">
        <v>8025</v>
      </c>
      <c r="Q114" s="74" t="str">
        <f t="shared" si="20"/>
        <v>6c8829861f064e9ca703f07d238d50d9.jpeg.jpg</v>
      </c>
      <c r="R114" s="74" t="s">
        <v>8026</v>
      </c>
      <c r="S114" s="74" t="str">
        <f t="shared" si="21"/>
        <v>668c66d65b354dcd95604e7c15f35ea9.jpeg.jpg</v>
      </c>
      <c r="T114" s="73" t="s">
        <v>8027</v>
      </c>
      <c r="U114" s="73" t="str">
        <f t="shared" si="22"/>
        <v>BETA member since 6th grade.</v>
      </c>
      <c r="V114" s="48" t="str">
        <f t="shared" si="15"/>
        <v>Krislyn|Warren|Krislyn.warren@phillytornades.com|9</v>
      </c>
      <c r="W114" s="48" t="str">
        <f t="shared" si="16"/>
        <v>Krislyn|Warren|9</v>
      </c>
      <c r="X114" s="48" t="e">
        <f>INDEX(Applications_2021!$AN$2:$AN$651,MATCH($V114,Applications_2021!$AN$2:$AN$651,0))</f>
        <v>#N/A</v>
      </c>
      <c r="Y114" s="48" t="str">
        <f>INDEX(Applications_2021!$AO$2:$AO$651,MATCH($W114,Applications_2021!$AO$2:$AO$651,0))</f>
        <v>Krislyn|Warren|9</v>
      </c>
      <c r="Z114" s="68" t="e">
        <f t="shared" si="17"/>
        <v>#N/A</v>
      </c>
      <c r="AA114" s="68" t="str">
        <f t="shared" si="18"/>
        <v>Yes</v>
      </c>
      <c r="AB114" s="48" t="str">
        <f t="shared" si="26"/>
        <v>0284</v>
      </c>
      <c r="AC114" s="48" t="str">
        <f>IF(AND($AA114="Yes",""&lt;&gt;VLOOKUP($B114,$B$2:$AB$324,12,FALSE)),$AB114,"####")</f>
        <v>0284</v>
      </c>
      <c r="AD114" s="68" t="str">
        <f t="shared" si="19"/>
        <v>Yes</v>
      </c>
    </row>
    <row r="115" spans="1:30" x14ac:dyDescent="0.3">
      <c r="A115" s="48" t="str">
        <f>IF($AA115="Yes",INDEX(Applications_2021!$A$2:$A$651,MATCH($W115,Applications_2021!$AO$2:$AO$651,0)),"NO TRANSCRIPT")</f>
        <v>0673-BEA-KA-0306</v>
      </c>
      <c r="B115" s="48" t="str">
        <f>IF($AA115="Yes",INDEX(Applications_2021!$AT$2:$AT$651,MATCH($W115,Applications_2021!$AO$2:$AO$651,0))&amp;"-"&amp;UPPER(LEFT($J115,3))&amp;"-"&amp;UPPER(LEFT($H115,2))&amp;"-"&amp;$AB115,"")</f>
        <v>0673-BEA-KA-0306</v>
      </c>
      <c r="C115" s="8">
        <v>306</v>
      </c>
      <c r="D115" s="73" t="s">
        <v>8028</v>
      </c>
      <c r="E115" s="73" t="s">
        <v>8029</v>
      </c>
      <c r="F115" s="74" t="s">
        <v>7076</v>
      </c>
      <c r="G115" s="73" t="s">
        <v>795</v>
      </c>
      <c r="H115" s="73" t="s">
        <v>7670</v>
      </c>
      <c r="I115" s="76"/>
      <c r="J115" s="73" t="s">
        <v>7075</v>
      </c>
      <c r="K115" s="76"/>
      <c r="L115" s="74" t="s">
        <v>7076</v>
      </c>
      <c r="M115" s="73" t="s">
        <v>167</v>
      </c>
      <c r="N115" s="73"/>
      <c r="O115" s="73" t="s">
        <v>7077</v>
      </c>
      <c r="P115" s="74" t="s">
        <v>8030</v>
      </c>
      <c r="Q115" s="74" t="str">
        <f t="shared" si="20"/>
        <v>427ef96797ae455f84cf28ea0031ba3e.jpeg.jpg</v>
      </c>
      <c r="R115" s="74" t="s">
        <v>336</v>
      </c>
      <c r="S115" s="74" t="str">
        <f t="shared" si="21"/>
        <v/>
      </c>
      <c r="T115" s="73" t="s">
        <v>336</v>
      </c>
      <c r="U115" s="73" t="str">
        <f t="shared" si="22"/>
        <v/>
      </c>
      <c r="V115" s="48" t="str">
        <f t="shared" si="15"/>
        <v>Kamille|Beard|klaasu@yahoo.com|8</v>
      </c>
      <c r="W115" s="48" t="str">
        <f t="shared" si="16"/>
        <v>Kamille|Beard|8</v>
      </c>
      <c r="X115" s="48" t="str">
        <f>INDEX(Applications_2021!$AN$2:$AN$651,MATCH($V115,Applications_2021!$AN$2:$AN$651,0))</f>
        <v>Kamille|Beard|klaasu@yahoo.com|8</v>
      </c>
      <c r="Y115" s="48" t="str">
        <f>INDEX(Applications_2021!$AO$2:$AO$651,MATCH($W115,Applications_2021!$AO$2:$AO$651,0))</f>
        <v>Kamille|Beard|8</v>
      </c>
      <c r="Z115" s="68" t="str">
        <f t="shared" si="17"/>
        <v>Yes</v>
      </c>
      <c r="AA115" s="68" t="str">
        <f t="shared" si="18"/>
        <v>Yes</v>
      </c>
      <c r="AB115" s="48" t="str">
        <f t="shared" si="26"/>
        <v>0306</v>
      </c>
      <c r="AC115" s="48" t="str">
        <f>IF(AND($AA115="Yes",""&lt;&gt;VLOOKUP($B115,$B$2:$AB$324,12,FALSE)),$AB115,"####")</f>
        <v>0306</v>
      </c>
      <c r="AD115" s="68" t="str">
        <f t="shared" si="19"/>
        <v>Yes</v>
      </c>
    </row>
    <row r="116" spans="1:30" x14ac:dyDescent="0.3">
      <c r="A116" s="48" t="str">
        <f>IF($AA116="Yes",INDEX(Applications_2021!$A$2:$A$651,MATCH($W116,Applications_2021!$AO$2:$AO$651,0)),"NO TRANSCRIPT")</f>
        <v>0067-WOO-KI-0328</v>
      </c>
      <c r="B116" s="48" t="str">
        <f>IF($AA116="Yes",INDEX(Applications_2021!$AT$2:$AT$651,MATCH($W116,Applications_2021!$AO$2:$AO$651,0))&amp;"-"&amp;UPPER(LEFT($J116,3))&amp;"-"&amp;UPPER(LEFT($H116,2))&amp;"-"&amp;$AB116,"")</f>
        <v>0067-WOO-KI-0328</v>
      </c>
      <c r="C116" s="8">
        <v>328</v>
      </c>
      <c r="D116" s="73" t="s">
        <v>2754</v>
      </c>
      <c r="E116" s="73" t="s">
        <v>2750</v>
      </c>
      <c r="F116" s="74" t="s">
        <v>2755</v>
      </c>
      <c r="G116" s="73" t="s">
        <v>795</v>
      </c>
      <c r="H116" s="73" t="s">
        <v>2749</v>
      </c>
      <c r="I116" s="76"/>
      <c r="J116" s="73" t="s">
        <v>2750</v>
      </c>
      <c r="K116" s="76"/>
      <c r="L116" s="74" t="s">
        <v>2751</v>
      </c>
      <c r="M116" s="73" t="s">
        <v>167</v>
      </c>
      <c r="N116" s="73"/>
      <c r="O116" s="73" t="s">
        <v>5793</v>
      </c>
      <c r="P116" s="74" t="s">
        <v>8031</v>
      </c>
      <c r="Q116" s="74" t="str">
        <f t="shared" si="20"/>
        <v>adc584181c514ce89fcb02a58bce7b0b.jpeg.jpg</v>
      </c>
      <c r="R116" s="74" t="s">
        <v>336</v>
      </c>
      <c r="S116" s="74" t="str">
        <f t="shared" si="21"/>
        <v/>
      </c>
      <c r="T116" s="73" t="s">
        <v>336</v>
      </c>
      <c r="U116" s="73" t="str">
        <f t="shared" si="22"/>
        <v/>
      </c>
      <c r="V116" s="48" t="str">
        <f t="shared" si="15"/>
        <v>Kirstyn|Woodall|kirstyngwoodall@gmail.com|8</v>
      </c>
      <c r="W116" s="48" t="str">
        <f t="shared" si="16"/>
        <v>Kirstyn|Woodall|8</v>
      </c>
      <c r="X116" s="48" t="str">
        <f>INDEX(Applications_2021!$AN$2:$AN$651,MATCH($V116,Applications_2021!$AN$2:$AN$651,0))</f>
        <v>Kirstyn|Woodall|kirstyngwoodall@gmail.com|8</v>
      </c>
      <c r="Y116" s="48" t="str">
        <f>INDEX(Applications_2021!$AO$2:$AO$651,MATCH($W116,Applications_2021!$AO$2:$AO$651,0))</f>
        <v>Kirstyn|Woodall|8</v>
      </c>
      <c r="Z116" s="68" t="str">
        <f t="shared" si="17"/>
        <v>Yes</v>
      </c>
      <c r="AA116" s="68" t="str">
        <f t="shared" si="18"/>
        <v>Yes</v>
      </c>
      <c r="AB116" s="48" t="str">
        <f t="shared" si="26"/>
        <v>0328</v>
      </c>
      <c r="AC116" s="48" t="str">
        <f>IF(AND($AA116="Yes",""&lt;&gt;VLOOKUP($B116,$B$2:$AB$324,12,FALSE)),$AB116,"####")</f>
        <v>0328</v>
      </c>
      <c r="AD116" s="68" t="str">
        <f t="shared" si="19"/>
        <v>Yes</v>
      </c>
    </row>
    <row r="117" spans="1:30" x14ac:dyDescent="0.3">
      <c r="A117" s="48" t="e">
        <f>IF($AA117="Yes",INDEX(Applications_2021!$A$2:$A$651,MATCH($W117,Applications_2021!$AO$2:$AO$651,0)),"NO TRANSCRIPT")</f>
        <v>#N/A</v>
      </c>
      <c r="B117" s="48" t="e">
        <f>IF($AA117="Yes",INDEX(Applications_2021!$AT$2:$AT$651,MATCH($W117,Applications_2021!$AO$2:$AO$651,0))&amp;"-"&amp;UPPER(LEFT($J117,3))&amp;"-"&amp;UPPER(LEFT($H117,2))&amp;"-"&amp;$AB117,"")</f>
        <v>#N/A</v>
      </c>
      <c r="C117" s="8">
        <v>329</v>
      </c>
      <c r="D117" s="73" t="s">
        <v>1387</v>
      </c>
      <c r="E117" s="73" t="s">
        <v>2984</v>
      </c>
      <c r="F117" s="74" t="s">
        <v>8032</v>
      </c>
      <c r="G117" s="73" t="s">
        <v>8033</v>
      </c>
      <c r="H117" s="73" t="s">
        <v>864</v>
      </c>
      <c r="I117" s="76"/>
      <c r="J117" s="73" t="s">
        <v>185</v>
      </c>
      <c r="K117" s="76"/>
      <c r="L117" s="74" t="s">
        <v>8034</v>
      </c>
      <c r="M117" s="73" t="s">
        <v>166</v>
      </c>
      <c r="N117" s="73"/>
      <c r="O117" s="73" t="s">
        <v>8035</v>
      </c>
      <c r="P117" s="74" t="s">
        <v>8036</v>
      </c>
      <c r="Q117" s="74" t="str">
        <f t="shared" si="20"/>
        <v>k.adams_q3_narrative.pdf</v>
      </c>
      <c r="R117" s="74" t="s">
        <v>336</v>
      </c>
      <c r="S117" s="74" t="str">
        <f t="shared" si="21"/>
        <v/>
      </c>
      <c r="T117" s="73" t="s">
        <v>8037</v>
      </c>
      <c r="U117" s="73" t="str">
        <f t="shared" si="22"/>
        <v>Kira belongs to a homeschool collective where she has received tutoring and instruction this year. The attached narrative reflects her academic progress so far this year.</v>
      </c>
      <c r="V117" s="48" t="str">
        <f t="shared" si="15"/>
        <v>Kira|Adams|Kiraadams10092007@gmail.com|7</v>
      </c>
      <c r="W117" s="48" t="str">
        <f t="shared" si="16"/>
        <v>Kira|Adams|7</v>
      </c>
      <c r="X117" s="48" t="e">
        <f>INDEX(Applications_2021!$AN$2:$AN$651,MATCH($V117,Applications_2021!$AN$2:$AN$651,0))</f>
        <v>#N/A</v>
      </c>
      <c r="Y117" s="48" t="e">
        <f>INDEX(Applications_2021!$AO$2:$AO$651,MATCH($W117,Applications_2021!$AO$2:$AO$651,0))</f>
        <v>#N/A</v>
      </c>
      <c r="Z117" s="68" t="e">
        <f t="shared" si="17"/>
        <v>#N/A</v>
      </c>
      <c r="AA117" s="68" t="e">
        <f t="shared" si="18"/>
        <v>#N/A</v>
      </c>
      <c r="AB117" s="48" t="str">
        <f t="shared" si="26"/>
        <v>0329</v>
      </c>
      <c r="AC117" s="48" t="e">
        <f>IF(AND($AA117="Yes",""&lt;&gt;VLOOKUP($B117,$B$2:$AB$324,12,FALSE)),$AB117,"####")</f>
        <v>#N/A</v>
      </c>
      <c r="AD117" s="68" t="e">
        <f t="shared" si="19"/>
        <v>#N/A</v>
      </c>
    </row>
    <row r="118" spans="1:30" x14ac:dyDescent="0.3">
      <c r="A118" s="48" t="str">
        <f>IF($AA118="Yes",INDEX(Applications_2021!$A$2:$A$651,MATCH($W118,Applications_2021!$AO$2:$AO$651,0)),"NO TRANSCRIPT")</f>
        <v>0440-BLA-KI-0042</v>
      </c>
      <c r="B118" s="48" t="str">
        <f>IF($AA118="Yes",INDEX(Applications_2021!$AT$2:$AT$651,MATCH($W118,Applications_2021!$AO$2:$AO$651,0))&amp;"-"&amp;UPPER(LEFT($J118,3))&amp;"-"&amp;UPPER(LEFT($H118,2))&amp;"-"&amp;$AB118,"")</f>
        <v>0440-BLA-KI-0042</v>
      </c>
      <c r="C118" s="8">
        <v>42</v>
      </c>
      <c r="D118" s="73" t="s">
        <v>1776</v>
      </c>
      <c r="E118" s="73" t="s">
        <v>1354</v>
      </c>
      <c r="F118" s="74" t="s">
        <v>1777</v>
      </c>
      <c r="G118" s="73" t="s">
        <v>795</v>
      </c>
      <c r="H118" s="73" t="s">
        <v>1769</v>
      </c>
      <c r="I118" s="73"/>
      <c r="J118" s="73" t="s">
        <v>1770</v>
      </c>
      <c r="K118" s="73"/>
      <c r="L118" s="74" t="s">
        <v>5800</v>
      </c>
      <c r="M118" s="73" t="s">
        <v>166</v>
      </c>
      <c r="N118" s="73"/>
      <c r="O118" s="73" t="s">
        <v>1771</v>
      </c>
      <c r="P118" s="74" t="s">
        <v>8038</v>
      </c>
      <c r="Q118" s="74" t="str">
        <f t="shared" si="20"/>
        <v>k._blanchard_report_card_.pdf</v>
      </c>
      <c r="R118" s="74" t="s">
        <v>336</v>
      </c>
      <c r="S118" s="74" t="str">
        <f t="shared" si="21"/>
        <v/>
      </c>
      <c r="T118" s="73" t="s">
        <v>336</v>
      </c>
      <c r="U118" s="73" t="str">
        <f t="shared" si="22"/>
        <v/>
      </c>
      <c r="V118" s="48" t="str">
        <f t="shared" si="15"/>
        <v>Kingston|Blanchard|kingstonblanchard@okolona.k12.ms.us|7</v>
      </c>
      <c r="W118" s="48" t="str">
        <f t="shared" si="16"/>
        <v>Kingston|Blanchard|7</v>
      </c>
      <c r="X118" s="48" t="str">
        <f>INDEX(Applications_2021!$AN$2:$AN$651,MATCH($V118,Applications_2021!$AN$2:$AN$651,0))</f>
        <v>Kingston|Blanchard|kingstonblanchard@okolona.k12.ms.us|7</v>
      </c>
      <c r="Y118" s="48" t="str">
        <f>INDEX(Applications_2021!$AO$2:$AO$651,MATCH($W118,Applications_2021!$AO$2:$AO$651,0))</f>
        <v>Kingston|Blanchard|7</v>
      </c>
      <c r="Z118" s="68" t="str">
        <f t="shared" si="17"/>
        <v>Yes</v>
      </c>
      <c r="AA118" s="68" t="str">
        <f t="shared" si="18"/>
        <v>Yes</v>
      </c>
      <c r="AB118" s="48" t="str">
        <f>"00"&amp;TEXT($C118,0)</f>
        <v>0042</v>
      </c>
      <c r="AC118" s="48" t="str">
        <f>IF($AA118="Yes",$AB118,"####")</f>
        <v>0042</v>
      </c>
      <c r="AD118" s="68" t="str">
        <f t="shared" si="19"/>
        <v>Yes</v>
      </c>
    </row>
    <row r="119" spans="1:30" x14ac:dyDescent="0.3">
      <c r="A119" s="48" t="str">
        <f>IF($AA119="Yes",INDEX(Applications_2021!$A$2:$A$651,MATCH($W119,Applications_2021!$AO$2:$AO$651,0)),"NO TRANSCRIPT")</f>
        <v>0329-DEA-MI-0085</v>
      </c>
      <c r="B119" s="48" t="str">
        <f>IF($AA119="Yes",INDEX(Applications_2021!$AT$2:$AT$651,MATCH($W119,Applications_2021!$AO$2:$AO$651,0))&amp;"-"&amp;UPPER(LEFT($J119,3))&amp;"-"&amp;UPPER(LEFT($H119,2))&amp;"-"&amp;$AB119,"")</f>
        <v>0329-DEA-MI-0085</v>
      </c>
      <c r="C119" s="8">
        <v>85</v>
      </c>
      <c r="D119" s="73" t="s">
        <v>8039</v>
      </c>
      <c r="E119" s="73" t="s">
        <v>260</v>
      </c>
      <c r="F119" s="74" t="s">
        <v>4913</v>
      </c>
      <c r="G119" s="73" t="s">
        <v>795</v>
      </c>
      <c r="H119" s="73" t="s">
        <v>4908</v>
      </c>
      <c r="I119" s="73"/>
      <c r="J119" s="73" t="s">
        <v>4909</v>
      </c>
      <c r="K119" s="73"/>
      <c r="L119" s="80" t="s">
        <v>4913</v>
      </c>
      <c r="M119" s="73" t="s">
        <v>167</v>
      </c>
      <c r="N119" s="73"/>
      <c r="O119" s="73" t="s">
        <v>3622</v>
      </c>
      <c r="P119" s="74" t="s">
        <v>8040</v>
      </c>
      <c r="Q119" s="74" t="str">
        <f t="shared" si="20"/>
        <v>2f0c1f68cff34f90a4a26a097db91d04.jpeg.jpg</v>
      </c>
      <c r="R119" s="74" t="s">
        <v>336</v>
      </c>
      <c r="S119" s="74" t="str">
        <f t="shared" si="21"/>
        <v/>
      </c>
      <c r="T119" s="73" t="s">
        <v>336</v>
      </c>
      <c r="U119" s="73" t="str">
        <f t="shared" si="22"/>
        <v/>
      </c>
      <c r="V119" s="48" t="str">
        <f t="shared" si="15"/>
        <v>Mikeria|Deal|kimwanna30@gmail.com|8</v>
      </c>
      <c r="W119" s="48" t="str">
        <f t="shared" si="16"/>
        <v>Mikeria|Deal|8</v>
      </c>
      <c r="X119" s="48" t="e">
        <f>INDEX(Applications_2021!$AN$2:$AN$651,MATCH($V119,Applications_2021!$AN$2:$AN$651,0))</f>
        <v>#N/A</v>
      </c>
      <c r="Y119" s="48" t="str">
        <f>INDEX(Applications_2021!$AO$2:$AO$651,MATCH($W119,Applications_2021!$AO$2:$AO$651,0))</f>
        <v>Mikeria|Deal|8</v>
      </c>
      <c r="Z119" s="68" t="e">
        <f t="shared" si="17"/>
        <v>#N/A</v>
      </c>
      <c r="AA119" s="68" t="str">
        <f t="shared" si="18"/>
        <v>Yes</v>
      </c>
      <c r="AB119" s="48" t="str">
        <f>"00"&amp;TEXT($C119,0)</f>
        <v>0085</v>
      </c>
      <c r="AC119" s="48" t="str">
        <f>IF($AA119="Yes",$AB119,"####")</f>
        <v>0085</v>
      </c>
      <c r="AD119" s="68" t="str">
        <f t="shared" si="19"/>
        <v>Yes</v>
      </c>
    </row>
    <row r="120" spans="1:30" x14ac:dyDescent="0.3">
      <c r="A120" s="48" t="str">
        <f>IF($AA120="Yes",INDEX(Applications_2021!$A$2:$A$651,MATCH($W120,Applications_2021!$AO$2:$AO$651,0)),"NO TRANSCRIPT")</f>
        <v>0244-ROB-GR-0226</v>
      </c>
      <c r="B120" s="48" t="str">
        <f>IF($AA120="Yes",INDEX(Applications_2021!$AT$2:$AT$651,MATCH($W120,Applications_2021!$AO$2:$AO$651,0))&amp;"-"&amp;UPPER(LEFT($J120,3))&amp;"-"&amp;UPPER(LEFT($H120,2))&amp;"-"&amp;$AB120,"")</f>
        <v>0244-ROB-GR-0226</v>
      </c>
      <c r="C120" s="8">
        <v>226</v>
      </c>
      <c r="D120" s="73" t="s">
        <v>1667</v>
      </c>
      <c r="E120" s="73" t="s">
        <v>1661</v>
      </c>
      <c r="F120" s="74" t="s">
        <v>1668</v>
      </c>
      <c r="G120" s="73" t="s">
        <v>795</v>
      </c>
      <c r="H120" s="73" t="s">
        <v>4253</v>
      </c>
      <c r="I120" s="73"/>
      <c r="J120" s="73" t="s">
        <v>1661</v>
      </c>
      <c r="K120" s="73"/>
      <c r="L120" s="74" t="s">
        <v>1668</v>
      </c>
      <c r="M120" s="73" t="s">
        <v>166</v>
      </c>
      <c r="N120" s="73"/>
      <c r="O120" s="73" t="s">
        <v>8041</v>
      </c>
      <c r="P120" s="74" t="s">
        <v>8042</v>
      </c>
      <c r="Q120" s="74" t="str">
        <f t="shared" si="20"/>
        <v>d59abd3b1117409ea9bfa648f1f74420.jpeg.jpg</v>
      </c>
      <c r="R120" s="74" t="s">
        <v>336</v>
      </c>
      <c r="S120" s="74" t="str">
        <f t="shared" si="21"/>
        <v/>
      </c>
      <c r="T120" s="73" t="s">
        <v>336</v>
      </c>
      <c r="U120" s="73" t="str">
        <f t="shared" si="22"/>
        <v/>
      </c>
      <c r="V120" s="48" t="str">
        <f t="shared" si="15"/>
        <v>Grace|Robinson|kettinalrobinson@yahoo.com|7</v>
      </c>
      <c r="W120" s="48" t="str">
        <f t="shared" si="16"/>
        <v>Grace|Robinson|7</v>
      </c>
      <c r="X120" s="48" t="str">
        <f>INDEX(Applications_2021!$AN$2:$AN$651,MATCH($V120,Applications_2021!$AN$2:$AN$651,0))</f>
        <v>Grace|Robinson|kettinalrobinson@yahoo.com|7</v>
      </c>
      <c r="Y120" s="48" t="str">
        <f>INDEX(Applications_2021!$AO$2:$AO$651,MATCH($W120,Applications_2021!$AO$2:$AO$651,0))</f>
        <v>Grace|Robinson|7</v>
      </c>
      <c r="Z120" s="68" t="str">
        <f t="shared" si="17"/>
        <v>Yes</v>
      </c>
      <c r="AA120" s="68" t="str">
        <f t="shared" si="18"/>
        <v>Yes</v>
      </c>
      <c r="AB120" s="48" t="str">
        <f>"0"&amp;TEXT($C120,0)</f>
        <v>0226</v>
      </c>
      <c r="AC120" s="48" t="str">
        <f>IF($AA120="Yes",$AB120,"####")</f>
        <v>0226</v>
      </c>
      <c r="AD120" s="68" t="str">
        <f t="shared" si="19"/>
        <v>Yes</v>
      </c>
    </row>
    <row r="121" spans="1:30" x14ac:dyDescent="0.3">
      <c r="A121" s="48" t="e">
        <f>IF($AA121="Yes",INDEX(Applications_2021!$A$2:$A$651,MATCH($W121,Applications_2021!$AO$2:$AO$651,0)),"NO TRANSCRIPT")</f>
        <v>#N/A</v>
      </c>
      <c r="B121" s="48" t="e">
        <f>IF($AA121="Yes",INDEX(Applications_2021!$AT$2:$AT$651,MATCH($W121,Applications_2021!$AO$2:$AO$651,0))&amp;"-"&amp;UPPER(LEFT($J121,3))&amp;"-"&amp;UPPER(LEFT($H121,2))&amp;"-"&amp;$AB121,"")</f>
        <v>#N/A</v>
      </c>
      <c r="C121" s="8">
        <v>273</v>
      </c>
      <c r="D121" s="73" t="s">
        <v>4537</v>
      </c>
      <c r="E121" s="73" t="s">
        <v>3912</v>
      </c>
      <c r="F121" s="74" t="s">
        <v>4538</v>
      </c>
      <c r="G121" s="73" t="s">
        <v>795</v>
      </c>
      <c r="H121" s="73" t="s">
        <v>4540</v>
      </c>
      <c r="I121" s="76"/>
      <c r="J121" s="73" t="s">
        <v>3912</v>
      </c>
      <c r="K121" s="76"/>
      <c r="L121" s="74" t="s">
        <v>8043</v>
      </c>
      <c r="M121" s="73" t="s">
        <v>168</v>
      </c>
      <c r="N121" s="73"/>
      <c r="O121" s="73" t="s">
        <v>524</v>
      </c>
      <c r="P121" s="74" t="s">
        <v>8044</v>
      </c>
      <c r="Q121" s="74" t="str">
        <f t="shared" si="20"/>
        <v>7cb25ded46134b6a911bb63dd99b84bd.jpeg.jpg</v>
      </c>
      <c r="R121" s="74" t="s">
        <v>336</v>
      </c>
      <c r="S121" s="74" t="str">
        <f t="shared" si="21"/>
        <v/>
      </c>
      <c r="T121" s="73" t="s">
        <v>8045</v>
      </c>
      <c r="U121" s="73" t="str">
        <f t="shared" si="22"/>
        <v>I take Biology, Algebra 1, Honors English, Honors History, and Freshman Seminar.</v>
      </c>
      <c r="V121" s="48" t="str">
        <f t="shared" si="15"/>
        <v>Kenyetta|Reed|kenyettamb@yahoo.com|9</v>
      </c>
      <c r="W121" s="48" t="str">
        <f t="shared" si="16"/>
        <v>Kenyetta|Reed|9</v>
      </c>
      <c r="X121" s="48" t="e">
        <f>INDEX(Applications_2021!$AN$2:$AN$651,MATCH($V121,Applications_2021!$AN$2:$AN$651,0))</f>
        <v>#N/A</v>
      </c>
      <c r="Y121" s="48" t="e">
        <f>INDEX(Applications_2021!$AO$2:$AO$651,MATCH($W121,Applications_2021!$AO$2:$AO$651,0))</f>
        <v>#N/A</v>
      </c>
      <c r="Z121" s="68" t="e">
        <f t="shared" si="17"/>
        <v>#N/A</v>
      </c>
      <c r="AA121" s="68" t="e">
        <f t="shared" si="18"/>
        <v>#N/A</v>
      </c>
      <c r="AB121" s="48" t="str">
        <f>"0"&amp;TEXT($C121,0)</f>
        <v>0273</v>
      </c>
      <c r="AC121" s="48" t="e">
        <f>IF(AND($AA121="Yes",""&lt;&gt;VLOOKUP($B121,$B$2:$AB$324,12,FALSE)),$AB121,"####")</f>
        <v>#N/A</v>
      </c>
      <c r="AD121" s="68" t="e">
        <f t="shared" si="19"/>
        <v>#N/A</v>
      </c>
    </row>
    <row r="122" spans="1:30" x14ac:dyDescent="0.3">
      <c r="A122" s="48" t="str">
        <f>IF($AA122="Yes",INDEX(Applications_2021!$A$2:$A$651,MATCH($W122,Applications_2021!$AO$2:$AO$651,0)),"NO TRANSCRIPT")</f>
        <v>0508-PRO-KE-0195</v>
      </c>
      <c r="B122" s="48" t="str">
        <f>IF($AA122="Yes",INDEX(Applications_2021!$AT$2:$AT$651,MATCH($W122,Applications_2021!$AO$2:$AO$651,0))&amp;"-"&amp;UPPER(LEFT($J122,3))&amp;"-"&amp;UPPER(LEFT($H122,2))&amp;"-"&amp;$AB122,"")</f>
        <v>0508-PRO-KE-0195</v>
      </c>
      <c r="C122" s="8">
        <v>195</v>
      </c>
      <c r="D122" s="73" t="s">
        <v>8046</v>
      </c>
      <c r="E122" s="73" t="s">
        <v>225</v>
      </c>
      <c r="F122" s="74" t="s">
        <v>6340</v>
      </c>
      <c r="G122" s="73" t="s">
        <v>795</v>
      </c>
      <c r="H122" s="73" t="s">
        <v>2675</v>
      </c>
      <c r="I122" s="73"/>
      <c r="J122" s="73" t="s">
        <v>6337</v>
      </c>
      <c r="K122" s="73"/>
      <c r="L122" s="74" t="s">
        <v>6338</v>
      </c>
      <c r="M122" s="73" t="s">
        <v>167</v>
      </c>
      <c r="N122" s="73"/>
      <c r="O122" s="73" t="s">
        <v>1729</v>
      </c>
      <c r="P122" s="74" t="s">
        <v>8047</v>
      </c>
      <c r="Q122" s="74" t="str">
        <f t="shared" si="20"/>
        <v>kennedi_o_proctor_grade_report.png</v>
      </c>
      <c r="R122" s="74" t="s">
        <v>336</v>
      </c>
      <c r="S122" s="74" t="str">
        <f t="shared" si="21"/>
        <v/>
      </c>
      <c r="T122" s="73" t="s">
        <v>336</v>
      </c>
      <c r="U122" s="73" t="str">
        <f t="shared" si="22"/>
        <v/>
      </c>
      <c r="V122" s="48" t="str">
        <f t="shared" si="15"/>
        <v>Kennedi|Proctor|Ken139@students.rcsd.ms|8</v>
      </c>
      <c r="W122" s="48" t="str">
        <f t="shared" si="16"/>
        <v>Kennedi|Proctor|8</v>
      </c>
      <c r="X122" s="48" t="str">
        <f>INDEX(Applications_2021!$AN$2:$AN$651,MATCH($V122,Applications_2021!$AN$2:$AN$651,0))</f>
        <v>Kennedi|Proctor|Ken139@students.rcsd.ms|8</v>
      </c>
      <c r="Y122" s="48" t="str">
        <f>INDEX(Applications_2021!$AO$2:$AO$651,MATCH($W122,Applications_2021!$AO$2:$AO$651,0))</f>
        <v>Kennedi|Proctor|8</v>
      </c>
      <c r="Z122" s="68" t="str">
        <f t="shared" si="17"/>
        <v>Yes</v>
      </c>
      <c r="AA122" s="68" t="str">
        <f t="shared" si="18"/>
        <v>Yes</v>
      </c>
      <c r="AB122" s="48" t="str">
        <f>"0"&amp;TEXT($C122,0)</f>
        <v>0195</v>
      </c>
      <c r="AC122" s="48" t="str">
        <f t="shared" ref="AC122:AC130" si="27">IF($AA122="Yes",$AB122,"####")</f>
        <v>0195</v>
      </c>
      <c r="AD122" s="68" t="str">
        <f t="shared" si="19"/>
        <v>Yes</v>
      </c>
    </row>
    <row r="123" spans="1:30" x14ac:dyDescent="0.3">
      <c r="A123" s="48" t="str">
        <f>IF($AA123="Yes",INDEX(Applications_2021!$A$2:$A$651,MATCH($W123,Applications_2021!$AO$2:$AO$651,0)),"NO TRANSCRIPT")</f>
        <v>0211-POO-KE-0034</v>
      </c>
      <c r="B123" s="48" t="str">
        <f>IF($AA123="Yes",INDEX(Applications_2021!$AT$2:$AT$651,MATCH($W123,Applications_2021!$AO$2:$AO$651,0))&amp;"-"&amp;UPPER(LEFT($J123,3))&amp;"-"&amp;UPPER(LEFT($H123,2))&amp;"-"&amp;$AB123,"")</f>
        <v>0211-POO-KE-0034</v>
      </c>
      <c r="C123" s="8">
        <v>34</v>
      </c>
      <c r="D123" s="73" t="s">
        <v>3983</v>
      </c>
      <c r="E123" s="73" t="s">
        <v>3984</v>
      </c>
      <c r="F123" s="74" t="s">
        <v>3985</v>
      </c>
      <c r="G123" s="73" t="s">
        <v>7741</v>
      </c>
      <c r="H123" s="73" t="s">
        <v>3983</v>
      </c>
      <c r="I123" s="73"/>
      <c r="J123" s="73" t="s">
        <v>3984</v>
      </c>
      <c r="K123" s="73"/>
      <c r="L123" s="74" t="s">
        <v>3985</v>
      </c>
      <c r="M123" s="73" t="s">
        <v>168</v>
      </c>
      <c r="N123" s="73"/>
      <c r="O123" s="73" t="s">
        <v>8048</v>
      </c>
      <c r="P123" s="74" t="s">
        <v>8049</v>
      </c>
      <c r="Q123" s="74" t="str">
        <f t="shared" si="20"/>
        <v>16189711669225030736228880746735.jpg</v>
      </c>
      <c r="R123" s="74" t="s">
        <v>336</v>
      </c>
      <c r="S123" s="74" t="str">
        <f t="shared" si="21"/>
        <v/>
      </c>
      <c r="T123" s="73" t="s">
        <v>336</v>
      </c>
      <c r="U123" s="73" t="str">
        <f t="shared" si="22"/>
        <v/>
      </c>
      <c r="V123" s="48" t="str">
        <f t="shared" si="15"/>
        <v>Kelvin|Pool|kelvinpool35@gmail.com|9</v>
      </c>
      <c r="W123" s="48" t="str">
        <f t="shared" si="16"/>
        <v>Kelvin|Pool|9</v>
      </c>
      <c r="X123" s="48" t="str">
        <f>INDEX(Applications_2021!$AN$2:$AN$651,MATCH($V123,Applications_2021!$AN$2:$AN$651,0))</f>
        <v>Kelvin|Pool|kelvinpool35@gmail.com|9</v>
      </c>
      <c r="Y123" s="48" t="str">
        <f>INDEX(Applications_2021!$AO$2:$AO$651,MATCH($W123,Applications_2021!$AO$2:$AO$651,0))</f>
        <v>Kelvin|Pool|9</v>
      </c>
      <c r="Z123" s="68" t="str">
        <f t="shared" si="17"/>
        <v>Yes</v>
      </c>
      <c r="AA123" s="68" t="str">
        <f t="shared" si="18"/>
        <v>Yes</v>
      </c>
      <c r="AB123" s="48" t="str">
        <f>"00"&amp;TEXT($C123,0)</f>
        <v>0034</v>
      </c>
      <c r="AC123" s="48" t="str">
        <f t="shared" si="27"/>
        <v>0034</v>
      </c>
      <c r="AD123" s="68" t="str">
        <f t="shared" si="19"/>
        <v>Yes</v>
      </c>
    </row>
    <row r="124" spans="1:30" x14ac:dyDescent="0.3">
      <c r="A124" s="48" t="str">
        <f>IF($AA124="Yes",INDEX(Applications_2021!$A$2:$A$651,MATCH($W124,Applications_2021!$AO$2:$AO$651,0)),"NO TRANSCRIPT")</f>
        <v>0607-BAR-KH-0244</v>
      </c>
      <c r="B124" s="48" t="str">
        <f>IF($AA124="Yes",INDEX(Applications_2021!$AT$2:$AT$651,MATCH($W124,Applications_2021!$AO$2:$AO$651,0))&amp;"-"&amp;UPPER(LEFT($J124,3))&amp;"-"&amp;UPPER(LEFT($H124,2))&amp;"-"&amp;$AB124,"")</f>
        <v>0607-BAR-KH-0244</v>
      </c>
      <c r="C124" s="8">
        <v>244</v>
      </c>
      <c r="D124" s="73" t="s">
        <v>1058</v>
      </c>
      <c r="E124" s="73" t="s">
        <v>1053</v>
      </c>
      <c r="F124" s="74" t="s">
        <v>1059</v>
      </c>
      <c r="G124" s="73" t="s">
        <v>795</v>
      </c>
      <c r="H124" s="73" t="s">
        <v>8050</v>
      </c>
      <c r="I124" s="73"/>
      <c r="J124" s="73" t="s">
        <v>1053</v>
      </c>
      <c r="K124" s="73"/>
      <c r="L124" s="74" t="s">
        <v>1059</v>
      </c>
      <c r="M124" s="73" t="s">
        <v>166</v>
      </c>
      <c r="N124" s="73"/>
      <c r="O124" s="73" t="s">
        <v>8051</v>
      </c>
      <c r="P124" s="74" t="s">
        <v>8052</v>
      </c>
      <c r="Q124" s="74" t="str">
        <f t="shared" si="20"/>
        <v>grades_and_attendance__khaiden_barnes.pdf</v>
      </c>
      <c r="R124" s="74" t="s">
        <v>336</v>
      </c>
      <c r="S124" s="74" t="str">
        <f t="shared" si="21"/>
        <v/>
      </c>
      <c r="T124" s="73" t="s">
        <v>336</v>
      </c>
      <c r="U124" s="73" t="str">
        <f t="shared" si="22"/>
        <v/>
      </c>
      <c r="V124" s="48" t="str">
        <f t="shared" si="15"/>
        <v>Khaiden|Barnes|ke_yundra@hotmail.com|7</v>
      </c>
      <c r="W124" s="48" t="str">
        <f t="shared" si="16"/>
        <v>Khaiden|Barnes|7</v>
      </c>
      <c r="X124" s="48" t="str">
        <f>INDEX(Applications_2021!$AN$2:$AN$651,MATCH($V124,Applications_2021!$AN$2:$AN$651,0))</f>
        <v>Khaiden|Barnes|ke_yundra@hotmail.com|7</v>
      </c>
      <c r="Y124" s="48" t="str">
        <f>INDEX(Applications_2021!$AO$2:$AO$651,MATCH($W124,Applications_2021!$AO$2:$AO$651,0))</f>
        <v>Khaiden|Barnes|7</v>
      </c>
      <c r="Z124" s="68" t="str">
        <f t="shared" si="17"/>
        <v>Yes</v>
      </c>
      <c r="AA124" s="68" t="str">
        <f t="shared" si="18"/>
        <v>Yes</v>
      </c>
      <c r="AB124" s="48" t="str">
        <f>"0"&amp;TEXT($C124,0)</f>
        <v>0244</v>
      </c>
      <c r="AC124" s="48" t="str">
        <f t="shared" si="27"/>
        <v>0244</v>
      </c>
      <c r="AD124" s="68" t="str">
        <f t="shared" si="19"/>
        <v>Yes</v>
      </c>
    </row>
    <row r="125" spans="1:30" x14ac:dyDescent="0.3">
      <c r="A125" s="48" t="str">
        <f>IF($AA125="Yes",INDEX(Applications_2021!$A$2:$A$651,MATCH($W125,Applications_2021!$AO$2:$AO$651,0)),"NO TRANSCRIPT")</f>
        <v>0305-BER-KA-0219</v>
      </c>
      <c r="B125" s="48" t="str">
        <f>IF($AA125="Yes",INDEX(Applications_2021!$AT$2:$AT$651,MATCH($W125,Applications_2021!$AO$2:$AO$651,0))&amp;"-"&amp;UPPER(LEFT($J125,3))&amp;"-"&amp;UPPER(LEFT($H125,2))&amp;"-"&amp;$AB125,"")</f>
        <v>0305-BER-KA-0219</v>
      </c>
      <c r="C125" s="8">
        <v>219</v>
      </c>
      <c r="D125" s="73" t="s">
        <v>4733</v>
      </c>
      <c r="E125" s="73" t="s">
        <v>4734</v>
      </c>
      <c r="F125" s="74" t="s">
        <v>8053</v>
      </c>
      <c r="G125" s="73" t="s">
        <v>7741</v>
      </c>
      <c r="H125" s="73" t="s">
        <v>4733</v>
      </c>
      <c r="I125" s="73"/>
      <c r="J125" s="73" t="s">
        <v>4734</v>
      </c>
      <c r="K125" s="73"/>
      <c r="L125" s="80" t="s">
        <v>8053</v>
      </c>
      <c r="M125" s="73" t="s">
        <v>168</v>
      </c>
      <c r="N125" s="73"/>
      <c r="O125" s="73" t="s">
        <v>4736</v>
      </c>
      <c r="P125" s="74" t="s">
        <v>8054</v>
      </c>
      <c r="Q125" s="74" t="str">
        <f t="shared" si="20"/>
        <v>2750_001.pdf</v>
      </c>
      <c r="R125" s="74" t="s">
        <v>336</v>
      </c>
      <c r="S125" s="74" t="str">
        <f t="shared" si="21"/>
        <v/>
      </c>
      <c r="T125" s="73" t="s">
        <v>336</v>
      </c>
      <c r="U125" s="73" t="str">
        <f t="shared" si="22"/>
        <v/>
      </c>
      <c r="V125" s="48" t="str">
        <f t="shared" si="15"/>
        <v>Karmen|Bernard|karmenashlee01@gmail.com|9</v>
      </c>
      <c r="W125" s="48" t="str">
        <f t="shared" si="16"/>
        <v>Karmen|Bernard|9</v>
      </c>
      <c r="X125" s="48" t="e">
        <f>INDEX(Applications_2021!$AN$2:$AN$651,MATCH($V125,Applications_2021!$AN$2:$AN$651,0))</f>
        <v>#N/A</v>
      </c>
      <c r="Y125" s="48" t="str">
        <f>INDEX(Applications_2021!$AO$2:$AO$651,MATCH($W125,Applications_2021!$AO$2:$AO$651,0))</f>
        <v>Karmen|Bernard|9</v>
      </c>
      <c r="Z125" s="68" t="e">
        <f t="shared" si="17"/>
        <v>#N/A</v>
      </c>
      <c r="AA125" s="68" t="str">
        <f t="shared" si="18"/>
        <v>Yes</v>
      </c>
      <c r="AB125" s="48" t="str">
        <f>"0"&amp;TEXT($C125,0)</f>
        <v>0219</v>
      </c>
      <c r="AC125" s="48" t="str">
        <f t="shared" si="27"/>
        <v>0219</v>
      </c>
      <c r="AD125" s="68" t="str">
        <f t="shared" si="19"/>
        <v>Yes</v>
      </c>
    </row>
    <row r="126" spans="1:30" x14ac:dyDescent="0.3">
      <c r="A126" s="48" t="str">
        <f>IF($AA126="Yes",INDEX(Applications_2021!$A$2:$A$651,MATCH($W126,Applications_2021!$AO$2:$AO$651,0)),"NO TRANSCRIPT")</f>
        <v>0097-JON-KA-0013</v>
      </c>
      <c r="B126" s="48" t="str">
        <f>IF($AA126="Yes",INDEX(Applications_2021!$AT$2:$AT$651,MATCH($W126,Applications_2021!$AO$2:$AO$651,0))&amp;"-"&amp;UPPER(LEFT($J126,3))&amp;"-"&amp;UPPER(LEFT($H126,2))&amp;"-"&amp;$AB126,"")</f>
        <v>0097-JON-KA-0013</v>
      </c>
      <c r="C126" s="8">
        <v>13</v>
      </c>
      <c r="D126" s="73" t="s">
        <v>3028</v>
      </c>
      <c r="E126" s="73" t="s">
        <v>218</v>
      </c>
      <c r="F126" s="74" t="s">
        <v>8055</v>
      </c>
      <c r="G126" s="73" t="s">
        <v>795</v>
      </c>
      <c r="H126" s="73" t="s">
        <v>1794</v>
      </c>
      <c r="I126" s="73"/>
      <c r="J126" s="73" t="s">
        <v>218</v>
      </c>
      <c r="K126" s="73"/>
      <c r="L126" s="74" t="s">
        <v>3026</v>
      </c>
      <c r="M126" s="73" t="s">
        <v>167</v>
      </c>
      <c r="N126" s="73"/>
      <c r="O126" s="73" t="s">
        <v>8056</v>
      </c>
      <c r="P126" s="74" t="s">
        <v>8057</v>
      </c>
      <c r="Q126" s="74" t="str">
        <f t="shared" si="20"/>
        <v>kara_jones_transcript__4202021.pdf</v>
      </c>
      <c r="R126" s="74" t="s">
        <v>336</v>
      </c>
      <c r="S126" s="74" t="str">
        <f t="shared" si="21"/>
        <v/>
      </c>
      <c r="T126" s="73" t="s">
        <v>8058</v>
      </c>
      <c r="U126" s="73" t="str">
        <f t="shared" si="22"/>
        <v>I am Kara Jones's parent but I am also her school principal.</v>
      </c>
      <c r="V126" s="48" t="str">
        <f t="shared" si="15"/>
        <v>Kara|Jones|karacalise2025@gmail.com|8</v>
      </c>
      <c r="W126" s="48" t="str">
        <f t="shared" si="16"/>
        <v>Kara|Jones|8</v>
      </c>
      <c r="X126" s="48" t="str">
        <f>INDEX(Applications_2021!$AN$2:$AN$651,MATCH($V126,Applications_2021!$AN$2:$AN$651,0))</f>
        <v>Kara|Jones|karacalise2025@gmail.com|8</v>
      </c>
      <c r="Y126" s="48" t="str">
        <f>INDEX(Applications_2021!$AO$2:$AO$651,MATCH($W126,Applications_2021!$AO$2:$AO$651,0))</f>
        <v>Kara|Jones|8</v>
      </c>
      <c r="Z126" s="68" t="str">
        <f t="shared" si="17"/>
        <v>Yes</v>
      </c>
      <c r="AA126" s="68" t="str">
        <f t="shared" si="18"/>
        <v>Yes</v>
      </c>
      <c r="AB126" s="48" t="str">
        <f>"00"&amp;TEXT($C126,0)</f>
        <v>0013</v>
      </c>
      <c r="AC126" s="48" t="str">
        <f t="shared" si="27"/>
        <v>0013</v>
      </c>
      <c r="AD126" s="68" t="str">
        <f t="shared" si="19"/>
        <v>Yes</v>
      </c>
    </row>
    <row r="127" spans="1:30" x14ac:dyDescent="0.3">
      <c r="A127" s="48" t="str">
        <f>IF($AA127="Yes",INDEX(Applications_2021!$A$2:$A$651,MATCH($W127,Applications_2021!$AO$2:$AO$651,0)),"NO TRANSCRIPT")</f>
        <v>0005-JON-KY-0047</v>
      </c>
      <c r="B127" s="48" t="str">
        <f>IF($AA127="Yes",INDEX(Applications_2021!$AT$2:$AT$651,MATCH($W127,Applications_2021!$AO$2:$AO$651,0))&amp;"-"&amp;UPPER(LEFT($J127,3))&amp;"-"&amp;UPPER(LEFT($H127,2))&amp;"-"&amp;$AB127,"")</f>
        <v>0005-JON-KY-0047</v>
      </c>
      <c r="C127" s="8">
        <v>47</v>
      </c>
      <c r="D127" s="73" t="s">
        <v>1014</v>
      </c>
      <c r="E127" s="73" t="s">
        <v>218</v>
      </c>
      <c r="F127" s="74" t="s">
        <v>2145</v>
      </c>
      <c r="G127" s="73" t="s">
        <v>795</v>
      </c>
      <c r="H127" s="73" t="s">
        <v>2142</v>
      </c>
      <c r="I127" s="73"/>
      <c r="J127" s="73" t="s">
        <v>218</v>
      </c>
      <c r="K127" s="73"/>
      <c r="L127" s="74" t="s">
        <v>2143</v>
      </c>
      <c r="M127" s="73" t="s">
        <v>168</v>
      </c>
      <c r="N127" s="73"/>
      <c r="O127" s="73" t="s">
        <v>709</v>
      </c>
      <c r="P127" s="74" t="s">
        <v>8059</v>
      </c>
      <c r="Q127" s="74" t="str">
        <f t="shared" si="20"/>
        <v>kjtranscript.pdf</v>
      </c>
      <c r="R127" s="74" t="s">
        <v>336</v>
      </c>
      <c r="S127" s="74" t="str">
        <f t="shared" si="21"/>
        <v/>
      </c>
      <c r="T127" s="73" t="s">
        <v>336</v>
      </c>
      <c r="U127" s="73" t="str">
        <f t="shared" si="22"/>
        <v/>
      </c>
      <c r="V127" s="48" t="str">
        <f t="shared" si="15"/>
        <v>Kyle|Jones|Kalexanderjay06@gmail.com|9</v>
      </c>
      <c r="W127" s="48" t="str">
        <f t="shared" si="16"/>
        <v>Kyle|Jones|9</v>
      </c>
      <c r="X127" s="48" t="str">
        <f>INDEX(Applications_2021!$AN$2:$AN$651,MATCH($V127,Applications_2021!$AN$2:$AN$651,0))</f>
        <v>Kyle|Jones|Kalexanderjay06@gmail.com|9</v>
      </c>
      <c r="Y127" s="48" t="str">
        <f>INDEX(Applications_2021!$AO$2:$AO$651,MATCH($W127,Applications_2021!$AO$2:$AO$651,0))</f>
        <v>Kyle|Jones|9</v>
      </c>
      <c r="Z127" s="68" t="str">
        <f t="shared" si="17"/>
        <v>Yes</v>
      </c>
      <c r="AA127" s="68" t="str">
        <f t="shared" si="18"/>
        <v>Yes</v>
      </c>
      <c r="AB127" s="48" t="str">
        <f>"00"&amp;TEXT($C127,0)</f>
        <v>0047</v>
      </c>
      <c r="AC127" s="48" t="str">
        <f t="shared" si="27"/>
        <v>0047</v>
      </c>
      <c r="AD127" s="68" t="str">
        <f t="shared" si="19"/>
        <v>Yes</v>
      </c>
    </row>
    <row r="128" spans="1:30" x14ac:dyDescent="0.3">
      <c r="A128" s="48" t="str">
        <f>IF($AA128="Yes",INDEX(Applications_2021!$A$2:$A$651,MATCH($W128,Applications_2021!$AO$2:$AO$651,0)),"NO TRANSCRIPT")</f>
        <v>0236-DIL-KA-0234</v>
      </c>
      <c r="B128" s="48" t="str">
        <f>IF($AA128="Yes",INDEX(Applications_2021!$AT$2:$AT$651,MATCH($W128,Applications_2021!$AO$2:$AO$651,0))&amp;"-"&amp;UPPER(LEFT($J128,3))&amp;"-"&amp;UPPER(LEFT($H128,2))&amp;"-"&amp;$AB128,"")</f>
        <v>0236-DIL-KA-0234</v>
      </c>
      <c r="C128" s="8">
        <v>234</v>
      </c>
      <c r="D128" s="73" t="s">
        <v>4188</v>
      </c>
      <c r="E128" s="73" t="s">
        <v>4189</v>
      </c>
      <c r="F128" s="74" t="s">
        <v>4190</v>
      </c>
      <c r="G128" s="73" t="s">
        <v>7741</v>
      </c>
      <c r="H128" s="73" t="s">
        <v>4188</v>
      </c>
      <c r="I128" s="73"/>
      <c r="J128" s="73" t="s">
        <v>4189</v>
      </c>
      <c r="K128" s="73"/>
      <c r="L128" s="74" t="s">
        <v>4190</v>
      </c>
      <c r="M128" s="73" t="s">
        <v>168</v>
      </c>
      <c r="N128" s="73"/>
      <c r="O128" s="73" t="s">
        <v>524</v>
      </c>
      <c r="P128" s="74" t="s">
        <v>8060</v>
      </c>
      <c r="Q128" s="74" t="str">
        <f t="shared" si="20"/>
        <v>3d26d5a0e3c94632ab7a0c9f06cb7323.jpeg.jpg</v>
      </c>
      <c r="R128" s="74" t="s">
        <v>336</v>
      </c>
      <c r="S128" s="74" t="str">
        <f t="shared" si="21"/>
        <v/>
      </c>
      <c r="T128" s="73" t="s">
        <v>336</v>
      </c>
      <c r="U128" s="73" t="str">
        <f t="shared" si="22"/>
        <v/>
      </c>
      <c r="V128" s="48" t="str">
        <f t="shared" si="15"/>
        <v>Kalei|Dillon|kaleidillon@icloud.com|9</v>
      </c>
      <c r="W128" s="48" t="str">
        <f t="shared" si="16"/>
        <v>Kalei|Dillon|9</v>
      </c>
      <c r="X128" s="48" t="str">
        <f>INDEX(Applications_2021!$AN$2:$AN$651,MATCH($V128,Applications_2021!$AN$2:$AN$651,0))</f>
        <v>Kalei|Dillon|kaleidillon@icloud.com|9</v>
      </c>
      <c r="Y128" s="48" t="str">
        <f>INDEX(Applications_2021!$AO$2:$AO$651,MATCH($W128,Applications_2021!$AO$2:$AO$651,0))</f>
        <v>Kalei|Dillon|9</v>
      </c>
      <c r="Z128" s="68" t="str">
        <f t="shared" si="17"/>
        <v>Yes</v>
      </c>
      <c r="AA128" s="68" t="str">
        <f t="shared" si="18"/>
        <v>Yes</v>
      </c>
      <c r="AB128" s="48" t="str">
        <f>"0"&amp;TEXT($C128,0)</f>
        <v>0234</v>
      </c>
      <c r="AC128" s="48" t="str">
        <f t="shared" si="27"/>
        <v>0234</v>
      </c>
      <c r="AD128" s="68" t="str">
        <f t="shared" si="19"/>
        <v>Yes</v>
      </c>
    </row>
    <row r="129" spans="1:30" x14ac:dyDescent="0.3">
      <c r="A129" s="48" t="str">
        <f>IF($AA129="Yes",INDEX(Applications_2021!$A$2:$A$651,MATCH($W129,Applications_2021!$AO$2:$AO$651,0)),"NO TRANSCRIPT")</f>
        <v>0239-THI-KA-0101</v>
      </c>
      <c r="B129" s="48" t="str">
        <f>IF($AA129="Yes",INDEX(Applications_2021!$AT$2:$AT$651,MATCH($W129,Applications_2021!$AO$2:$AO$651,0))&amp;"-"&amp;UPPER(LEFT($J129,3))&amp;"-"&amp;UPPER(LEFT($H129,2))&amp;"-"&amp;$AB129,"")</f>
        <v>0239-THI-KA-0101</v>
      </c>
      <c r="C129" s="8">
        <v>101</v>
      </c>
      <c r="D129" s="73" t="s">
        <v>4213</v>
      </c>
      <c r="E129" s="73" t="s">
        <v>4214</v>
      </c>
      <c r="F129" s="74" t="s">
        <v>4215</v>
      </c>
      <c r="G129" s="73" t="s">
        <v>7741</v>
      </c>
      <c r="H129" s="73" t="s">
        <v>4213</v>
      </c>
      <c r="I129" s="73"/>
      <c r="J129" s="73" t="s">
        <v>4214</v>
      </c>
      <c r="K129" s="73"/>
      <c r="L129" s="74" t="s">
        <v>4215</v>
      </c>
      <c r="M129" s="73" t="s">
        <v>168</v>
      </c>
      <c r="N129" s="73"/>
      <c r="O129" s="73" t="s">
        <v>2244</v>
      </c>
      <c r="P129" s="74" t="s">
        <v>8061</v>
      </c>
      <c r="Q129" s="74" t="str">
        <f t="shared" si="20"/>
        <v>k.thigpen_report_card.pdf</v>
      </c>
      <c r="R129" s="74" t="s">
        <v>8062</v>
      </c>
      <c r="S129" s="74" t="str">
        <f t="shared" si="21"/>
        <v>k.thigpen_transcript.pdf</v>
      </c>
      <c r="T129" s="73" t="s">
        <v>8063</v>
      </c>
      <c r="U129" s="73" t="str">
        <f t="shared" si="22"/>
        <v>I was able to participate and was ranked fourth in the Philadelphia College of Osteopathic Medicine's Summar Math and Science Academy. I am also a member of Oak Grove High School's Debate Team and Archery Team. I also scored a 799 on the MAAP state test and became part of Oak Grove Middle School's 99 Club. I was also the Highest Scoring Person in Social Studies.</v>
      </c>
      <c r="V129" s="48" t="str">
        <f t="shared" si="15"/>
        <v>Kaeden|Thigpen|kaedenthigpen@gmail.com|9</v>
      </c>
      <c r="W129" s="48" t="str">
        <f t="shared" si="16"/>
        <v>Kaeden|Thigpen|9</v>
      </c>
      <c r="X129" s="48" t="str">
        <f>INDEX(Applications_2021!$AN$2:$AN$651,MATCH($V129,Applications_2021!$AN$2:$AN$651,0))</f>
        <v>Kaeden|Thigpen|kaedenthigpen@gmail.com|9</v>
      </c>
      <c r="Y129" s="48" t="str">
        <f>INDEX(Applications_2021!$AO$2:$AO$651,MATCH($W129,Applications_2021!$AO$2:$AO$651,0))</f>
        <v>Kaeden|Thigpen|9</v>
      </c>
      <c r="Z129" s="68" t="str">
        <f t="shared" si="17"/>
        <v>Yes</v>
      </c>
      <c r="AA129" s="68" t="str">
        <f t="shared" si="18"/>
        <v>Yes</v>
      </c>
      <c r="AB129" s="48" t="str">
        <f>"0"&amp;TEXT($C129,0)</f>
        <v>0101</v>
      </c>
      <c r="AC129" s="48" t="str">
        <f t="shared" si="27"/>
        <v>0101</v>
      </c>
      <c r="AD129" s="68" t="str">
        <f t="shared" si="19"/>
        <v>Yes</v>
      </c>
    </row>
    <row r="130" spans="1:30" x14ac:dyDescent="0.3">
      <c r="A130" s="48" t="str">
        <f>IF($AA130="Yes",INDEX(Applications_2021!$A$2:$A$651,MATCH($W130,Applications_2021!$AO$2:$AO$651,0)),"NO TRANSCRIPT")</f>
        <v>0116-CLA-KA-0132</v>
      </c>
      <c r="B130" s="48" t="str">
        <f>IF($AA130="Yes",INDEX(Applications_2021!$AT$2:$AT$651,MATCH($W130,Applications_2021!$AO$2:$AO$651,0))&amp;"-"&amp;UPPER(LEFT($J130,3))&amp;"-"&amp;UPPER(LEFT($H130,2))&amp;"-"&amp;$AB130,"")</f>
        <v>0116-CLA-KA-0132</v>
      </c>
      <c r="C130" s="8">
        <v>132</v>
      </c>
      <c r="D130" s="73" t="s">
        <v>3190</v>
      </c>
      <c r="E130" s="73" t="s">
        <v>1265</v>
      </c>
      <c r="F130" s="74" t="s">
        <v>3187</v>
      </c>
      <c r="G130" s="73" t="s">
        <v>795</v>
      </c>
      <c r="H130" s="73" t="s">
        <v>8064</v>
      </c>
      <c r="I130" s="73"/>
      <c r="J130" s="73" t="s">
        <v>1265</v>
      </c>
      <c r="K130" s="73"/>
      <c r="L130" s="80" t="s">
        <v>8065</v>
      </c>
      <c r="M130" s="73" t="s">
        <v>168</v>
      </c>
      <c r="N130" s="73"/>
      <c r="O130" s="73" t="s">
        <v>3687</v>
      </c>
      <c r="P130" s="74" t="s">
        <v>8066</v>
      </c>
      <c r="Q130" s="74" t="str">
        <f t="shared" si="20"/>
        <v>kaci_murrah_transcript.pdf</v>
      </c>
      <c r="R130" s="74" t="s">
        <v>336</v>
      </c>
      <c r="S130" s="74" t="str">
        <f t="shared" si="21"/>
        <v/>
      </c>
      <c r="T130" s="73" t="s">
        <v>8067</v>
      </c>
      <c r="U130" s="73" t="str">
        <f t="shared" si="22"/>
        <v>Youth has been virtual all year, her first year in high school.</v>
      </c>
      <c r="V130" s="48" t="str">
        <f t="shared" ref="V130:V193" si="28">TRIM($H130)&amp;"|"&amp;TRIM($J130)&amp;"|"&amp;TRIM($L130)&amp;"|"&amp;LEFT($M130,1)</f>
        <v>Kaci|Clark|kaciac101@gmail.com|9</v>
      </c>
      <c r="W130" s="48" t="str">
        <f t="shared" ref="W130:W193" si="29">TRIM($H130)&amp;"|"&amp;TRIM($J130)&amp;"|"&amp;LEFT($M130,1)</f>
        <v>Kaci|Clark|9</v>
      </c>
      <c r="X130" s="48" t="e">
        <f>INDEX(Applications_2021!$AN$2:$AN$651,MATCH($V130,Applications_2021!$AN$2:$AN$651,0))</f>
        <v>#N/A</v>
      </c>
      <c r="Y130" s="48" t="str">
        <f>INDEX(Applications_2021!$AO$2:$AO$651,MATCH($W130,Applications_2021!$AO$2:$AO$651,0))</f>
        <v>Kaci|Clark|9</v>
      </c>
      <c r="Z130" s="68" t="e">
        <f t="shared" ref="Z130:Z193" si="30">IF($V130=$X130,"Yes","No")</f>
        <v>#N/A</v>
      </c>
      <c r="AA130" s="68" t="str">
        <f t="shared" ref="AA130:AA193" si="31">IF($W130=$Y130,"Yes","No")</f>
        <v>Yes</v>
      </c>
      <c r="AB130" s="48" t="str">
        <f>"0"&amp;TEXT($C130,0)</f>
        <v>0132</v>
      </c>
      <c r="AC130" s="48" t="str">
        <f t="shared" si="27"/>
        <v>0132</v>
      </c>
      <c r="AD130" s="68" t="str">
        <f t="shared" ref="AD130:AD193" si="32">IF($AB130=$AC130,"Yes","No")</f>
        <v>Yes</v>
      </c>
    </row>
    <row r="131" spans="1:30" x14ac:dyDescent="0.3">
      <c r="A131" s="48" t="str">
        <f>IF($AA131="Yes",INDEX(Applications_2021!$A$2:$A$651,MATCH($W131,Applications_2021!$AO$2:$AO$651,0)),"NO TRANSCRIPT")</f>
        <v>0069-WIL-JO-0298</v>
      </c>
      <c r="B131" s="48" t="str">
        <f>IF($AA131="Yes",INDEX(Applications_2021!$AT$2:$AT$651,MATCH($W131,Applications_2021!$AO$2:$AO$651,0))&amp;"-"&amp;UPPER(LEFT($J131,3))&amp;"-"&amp;UPPER(LEFT($H131,2))&amp;"-"&amp;$AB131,"")</f>
        <v>0069-WIL-JO-0298</v>
      </c>
      <c r="C131" s="8">
        <v>298</v>
      </c>
      <c r="D131" s="73" t="s">
        <v>1413</v>
      </c>
      <c r="E131" s="73" t="s">
        <v>8068</v>
      </c>
      <c r="F131" s="74" t="s">
        <v>2772</v>
      </c>
      <c r="G131" s="73" t="s">
        <v>795</v>
      </c>
      <c r="H131" s="73" t="s">
        <v>2771</v>
      </c>
      <c r="I131" s="76"/>
      <c r="J131" s="73" t="s">
        <v>884</v>
      </c>
      <c r="K131" s="76"/>
      <c r="L131" s="74" t="s">
        <v>8069</v>
      </c>
      <c r="M131" s="73" t="s">
        <v>168</v>
      </c>
      <c r="N131" s="73"/>
      <c r="O131" s="73" t="s">
        <v>8070</v>
      </c>
      <c r="P131" s="74" t="s">
        <v>8071</v>
      </c>
      <c r="Q131" s="74" t="str">
        <f t="shared" ref="Q131:Q194" si="33">TRIM($P131)</f>
        <v>joshua_williams_jw.jpg</v>
      </c>
      <c r="R131" s="74" t="s">
        <v>336</v>
      </c>
      <c r="S131" s="74" t="str">
        <f t="shared" ref="S131:S194" si="34">TRIM($R131)</f>
        <v/>
      </c>
      <c r="T131" s="73" t="s">
        <v>8072</v>
      </c>
      <c r="U131" s="73" t="str">
        <f t="shared" ref="U131:U194" si="35">TRIM($T131)</f>
        <v>The transcript is uploaded. Please let me know if additional information is needed. The applicant is Joshua Caleb Williams South Panola High School 9th Grade</v>
      </c>
      <c r="V131" s="48" t="str">
        <f t="shared" si="28"/>
        <v>Joshua|Williams|Jwilliams1155@spanola.net|9</v>
      </c>
      <c r="W131" s="48" t="str">
        <f t="shared" si="29"/>
        <v>Joshua|Williams|9</v>
      </c>
      <c r="X131" s="48" t="e">
        <f>INDEX(Applications_2021!$AN$2:$AN$651,MATCH($V131,Applications_2021!$AN$2:$AN$651,0))</f>
        <v>#N/A</v>
      </c>
      <c r="Y131" s="48" t="str">
        <f>INDEX(Applications_2021!$AO$2:$AO$651,MATCH($W131,Applications_2021!$AO$2:$AO$651,0))</f>
        <v>Joshua|Williams|9</v>
      </c>
      <c r="Z131" s="68" t="e">
        <f t="shared" si="30"/>
        <v>#N/A</v>
      </c>
      <c r="AA131" s="68" t="str">
        <f t="shared" si="31"/>
        <v>Yes</v>
      </c>
      <c r="AB131" s="48" t="str">
        <f>"0"&amp;TEXT($C131,0)</f>
        <v>0298</v>
      </c>
      <c r="AC131" s="48" t="str">
        <f>IF(AND($AA131="Yes",""&lt;&gt;VLOOKUP($B131,$B$2:$AB$324,12,FALSE)),$AB131,"####")</f>
        <v>0298</v>
      </c>
      <c r="AD131" s="68" t="str">
        <f t="shared" si="32"/>
        <v>Yes</v>
      </c>
    </row>
    <row r="132" spans="1:30" x14ac:dyDescent="0.3">
      <c r="A132" s="146" t="str">
        <f>IF($AA132="Yes",INDEX(Applications_2021!$A$2:$A$651,MATCH($W132,Applications_2021!$AO$2:$AO$651,0)),"NO TRANSCRIPT")</f>
        <v>0162-STA-JA-0092</v>
      </c>
      <c r="B132" s="48" t="str">
        <f>IF($AA132="Yes",INDEX(Applications_2021!$AT$2:$AT$651,MATCH($W132,Applications_2021!$AO$2:$AO$651,0))&amp;"-"&amp;UPPER(LEFT($J132,3))&amp;"-"&amp;UPPER(LEFT($H132,2))&amp;"-"&amp;$AB132,"")</f>
        <v>0162-STA-JA-0092</v>
      </c>
      <c r="C132" s="8">
        <v>92</v>
      </c>
      <c r="D132" s="73" t="s">
        <v>3584</v>
      </c>
      <c r="E132" s="73" t="s">
        <v>3585</v>
      </c>
      <c r="F132" s="74" t="s">
        <v>3586</v>
      </c>
      <c r="G132" s="73" t="s">
        <v>795</v>
      </c>
      <c r="H132" s="73" t="s">
        <v>3581</v>
      </c>
      <c r="I132" s="75" t="s">
        <v>8073</v>
      </c>
      <c r="J132" s="73" t="s">
        <v>3582</v>
      </c>
      <c r="K132" s="73" t="s">
        <v>3582</v>
      </c>
      <c r="L132" s="74" t="s">
        <v>3583</v>
      </c>
      <c r="M132" s="73" t="s">
        <v>167</v>
      </c>
      <c r="N132" s="73"/>
      <c r="O132" s="73" t="s">
        <v>3290</v>
      </c>
      <c r="P132" s="74" t="s">
        <v>8074</v>
      </c>
      <c r="Q132" s="74" t="str">
        <f t="shared" si="33"/>
        <v>001.jpg</v>
      </c>
      <c r="R132" s="74" t="s">
        <v>336</v>
      </c>
      <c r="S132" s="74" t="str">
        <f t="shared" si="34"/>
        <v/>
      </c>
      <c r="T132" s="73" t="s">
        <v>336</v>
      </c>
      <c r="U132" s="73" t="str">
        <f t="shared" si="35"/>
        <v/>
      </c>
      <c r="V132" s="146" t="str">
        <f t="shared" si="28"/>
        <v>Ja’Niyah|Stallion|jstallion06@gmail.com|8</v>
      </c>
      <c r="W132" s="48" t="str">
        <f t="shared" si="29"/>
        <v>Ja’Niyah|Stallion|8</v>
      </c>
      <c r="X132" s="48" t="str">
        <f>INDEX(Applications_2021!$AN$2:$AN$651,MATCH($V132,Applications_2021!$AN$2:$AN$651,0))</f>
        <v>Ja’Niyah|Stallion|jstallion06@gmail.com|8</v>
      </c>
      <c r="Y132" s="48" t="str">
        <f>INDEX(Applications_2021!$AO$2:$AO$651,MATCH($W132,Applications_2021!$AO$2:$AO$651,0))</f>
        <v>Ja’Niyah|Stallion|8</v>
      </c>
      <c r="Z132" s="68" t="str">
        <f t="shared" si="30"/>
        <v>Yes</v>
      </c>
      <c r="AA132" s="68" t="str">
        <f t="shared" si="31"/>
        <v>Yes</v>
      </c>
      <c r="AB132" s="48" t="str">
        <f>"00"&amp;TEXT($C132,0)</f>
        <v>0092</v>
      </c>
      <c r="AC132" s="48" t="str">
        <f>IF($AA132="Yes",$AB132,"####")</f>
        <v>0092</v>
      </c>
      <c r="AD132" s="68" t="str">
        <f t="shared" si="32"/>
        <v>Yes</v>
      </c>
    </row>
    <row r="133" spans="1:30" x14ac:dyDescent="0.3">
      <c r="A133" s="48" t="str">
        <f>IF($AA133="Yes",INDEX(Applications_2021!$A$2:$A$651,MATCH($W133,Applications_2021!$AO$2:$AO$651,0)),"NO TRANSCRIPT")</f>
        <v>0494-HAR-LA-0278</v>
      </c>
      <c r="B133" s="48" t="str">
        <f>IF($AA133="Yes",INDEX(Applications_2021!$AT$2:$AT$651,MATCH($W133,Applications_2021!$AO$2:$AO$651,0))&amp;"-"&amp;UPPER(LEFT($J133,3))&amp;"-"&amp;UPPER(LEFT($H133,2))&amp;"-"&amp;$AB133,"")</f>
        <v>0494-HAR-LA-0278</v>
      </c>
      <c r="C133" s="8">
        <v>278</v>
      </c>
      <c r="D133" s="73" t="s">
        <v>6224</v>
      </c>
      <c r="E133" s="73" t="s">
        <v>694</v>
      </c>
      <c r="F133" s="74" t="s">
        <v>6225</v>
      </c>
      <c r="G133" s="73" t="s">
        <v>795</v>
      </c>
      <c r="H133" s="73" t="s">
        <v>8075</v>
      </c>
      <c r="I133" s="76"/>
      <c r="J133" s="73" t="s">
        <v>694</v>
      </c>
      <c r="K133" s="76"/>
      <c r="L133" s="74" t="s">
        <v>6225</v>
      </c>
      <c r="M133" s="73" t="s">
        <v>166</v>
      </c>
      <c r="N133" s="73"/>
      <c r="O133" s="73" t="s">
        <v>6223</v>
      </c>
      <c r="P133" s="74" t="s">
        <v>8076</v>
      </c>
      <c r="Q133" s="74" t="str">
        <f t="shared" si="33"/>
        <v>reportdata_7.pdf</v>
      </c>
      <c r="R133" s="74" t="s">
        <v>336</v>
      </c>
      <c r="S133" s="74" t="str">
        <f t="shared" si="34"/>
        <v/>
      </c>
      <c r="T133" s="73" t="s">
        <v>336</v>
      </c>
      <c r="U133" s="73" t="str">
        <f t="shared" si="35"/>
        <v/>
      </c>
      <c r="V133" s="48" t="str">
        <f t="shared" si="28"/>
        <v>Langston|Harris|jsharris19@icloud.com|7</v>
      </c>
      <c r="W133" s="48" t="str">
        <f t="shared" si="29"/>
        <v>Langston|Harris|7</v>
      </c>
      <c r="X133" s="48" t="e">
        <f>INDEX(Applications_2021!$AN$2:$AN$651,MATCH($V133,Applications_2021!$AN$2:$AN$651,0))</f>
        <v>#N/A</v>
      </c>
      <c r="Y133" s="48" t="str">
        <f>INDEX(Applications_2021!$AO$2:$AO$651,MATCH($W133,Applications_2021!$AO$2:$AO$651,0))</f>
        <v>Langston|Harris|7</v>
      </c>
      <c r="Z133" s="68" t="e">
        <f t="shared" si="30"/>
        <v>#N/A</v>
      </c>
      <c r="AA133" s="68" t="str">
        <f t="shared" si="31"/>
        <v>Yes</v>
      </c>
      <c r="AB133" s="48" t="str">
        <f>"0"&amp;TEXT($C133,0)</f>
        <v>0278</v>
      </c>
      <c r="AC133" s="48" t="str">
        <f>IF(AND($AA133="Yes",""&lt;&gt;VLOOKUP($B133,$B$2:$AB$324,12,FALSE)),$AB133,"####")</f>
        <v>0278</v>
      </c>
      <c r="AD133" s="68" t="str">
        <f t="shared" si="32"/>
        <v>Yes</v>
      </c>
    </row>
    <row r="134" spans="1:30" x14ac:dyDescent="0.3">
      <c r="A134" s="48" t="str">
        <f>IF($AA134="Yes",INDEX(Applications_2021!$A$2:$A$651,MATCH($W134,Applications_2021!$AO$2:$AO$651,0)),"NO TRANSCRIPT")</f>
        <v>0242-SHA-JO-0007</v>
      </c>
      <c r="B134" s="48" t="str">
        <f>IF($AA134="Yes",INDEX(Applications_2021!$AT$2:$AT$651,MATCH($W134,Applications_2021!$AO$2:$AO$651,0))&amp;"-"&amp;UPPER(LEFT($J134,3))&amp;"-"&amp;UPPER(LEFT($H134,2))&amp;"-"&amp;$AB134,"")</f>
        <v>0242-SHA-JO-0007</v>
      </c>
      <c r="C134" s="8">
        <v>7</v>
      </c>
      <c r="D134" s="73" t="s">
        <v>8077</v>
      </c>
      <c r="E134" s="73" t="s">
        <v>2514</v>
      </c>
      <c r="F134" s="74" t="s">
        <v>4240</v>
      </c>
      <c r="G134" s="73" t="s">
        <v>795</v>
      </c>
      <c r="H134" s="73" t="s">
        <v>4235</v>
      </c>
      <c r="I134" s="73"/>
      <c r="J134" s="73" t="s">
        <v>2514</v>
      </c>
      <c r="K134" s="73"/>
      <c r="L134" s="74" t="s">
        <v>4236</v>
      </c>
      <c r="M134" s="73" t="s">
        <v>168</v>
      </c>
      <c r="N134" s="73"/>
      <c r="O134" s="73" t="s">
        <v>8078</v>
      </c>
      <c r="P134" s="74" t="s">
        <v>8079</v>
      </c>
      <c r="Q134" s="74" t="str">
        <f t="shared" si="33"/>
        <v>2d0bd2ec885d462396139039dfe688ba.jpeg.jpg</v>
      </c>
      <c r="R134" s="74" t="s">
        <v>8080</v>
      </c>
      <c r="S134" s="74" t="str">
        <f t="shared" si="34"/>
        <v>0672893c16e7476899517ea80553eebc.jpeg.jpg</v>
      </c>
      <c r="T134" s="73" t="s">
        <v>336</v>
      </c>
      <c r="U134" s="73" t="str">
        <f t="shared" si="35"/>
        <v/>
      </c>
      <c r="V134" s="48" t="str">
        <f t="shared" si="28"/>
        <v>Jorian|Shaw|jorianshaw@gmail.com|9</v>
      </c>
      <c r="W134" s="48" t="str">
        <f t="shared" si="29"/>
        <v>Jorian|Shaw|9</v>
      </c>
      <c r="X134" s="48" t="str">
        <f>INDEX(Applications_2021!$AN$2:$AN$651,MATCH($V134,Applications_2021!$AN$2:$AN$651,0))</f>
        <v>Jorian|Shaw|jorianshaw@gmail.com|9</v>
      </c>
      <c r="Y134" s="48" t="str">
        <f>INDEX(Applications_2021!$AO$2:$AO$651,MATCH($W134,Applications_2021!$AO$2:$AO$651,0))</f>
        <v>Jorian|Shaw|9</v>
      </c>
      <c r="Z134" s="68" t="str">
        <f t="shared" si="30"/>
        <v>Yes</v>
      </c>
      <c r="AA134" s="68" t="str">
        <f t="shared" si="31"/>
        <v>Yes</v>
      </c>
      <c r="AB134" s="48" t="str">
        <f>"000"&amp;TEXT($C134,0)</f>
        <v>0007</v>
      </c>
      <c r="AC134" s="48" t="str">
        <f t="shared" ref="AC134:AC144" si="36">IF($AA134="Yes",$AB134,"####")</f>
        <v>0007</v>
      </c>
      <c r="AD134" s="68" t="str">
        <f t="shared" si="32"/>
        <v>Yes</v>
      </c>
    </row>
    <row r="135" spans="1:30" x14ac:dyDescent="0.3">
      <c r="A135" s="48" t="str">
        <f>IF($AA135="Yes",INDEX(Applications_2021!$A$2:$A$651,MATCH($W135,Applications_2021!$AO$2:$AO$651,0)),"NO TRANSCRIPT")</f>
        <v>0399-WRI-JO-0203</v>
      </c>
      <c r="B135" s="48" t="str">
        <f>IF($AA135="Yes",INDEX(Applications_2021!$AT$2:$AT$651,MATCH($W135,Applications_2021!$AO$2:$AO$651,0))&amp;"-"&amp;UPPER(LEFT($J135,3))&amp;"-"&amp;UPPER(LEFT($H135,2))&amp;"-"&amp;$AB135,"")</f>
        <v>0399-WRI-JO-0203</v>
      </c>
      <c r="C135" s="8">
        <v>203</v>
      </c>
      <c r="D135" s="73" t="s">
        <v>1408</v>
      </c>
      <c r="E135" s="73" t="s">
        <v>5487</v>
      </c>
      <c r="F135" s="74" t="s">
        <v>8081</v>
      </c>
      <c r="G135" s="73" t="s">
        <v>7741</v>
      </c>
      <c r="H135" s="73" t="s">
        <v>5791</v>
      </c>
      <c r="I135" s="73"/>
      <c r="J135" s="73" t="s">
        <v>5487</v>
      </c>
      <c r="K135" s="73"/>
      <c r="L135" s="74" t="s">
        <v>5488</v>
      </c>
      <c r="M135" s="73" t="s">
        <v>168</v>
      </c>
      <c r="N135" s="73"/>
      <c r="O135" s="73" t="s">
        <v>5489</v>
      </c>
      <c r="P135" s="74" t="s">
        <v>8082</v>
      </c>
      <c r="Q135" s="74" t="str">
        <f t="shared" si="33"/>
        <v>transcript.pdf</v>
      </c>
      <c r="R135" s="74" t="s">
        <v>336</v>
      </c>
      <c r="S135" s="74" t="str">
        <f t="shared" si="34"/>
        <v/>
      </c>
      <c r="T135" s="73" t="s">
        <v>336</v>
      </c>
      <c r="U135" s="73" t="str">
        <f t="shared" si="35"/>
        <v/>
      </c>
      <c r="V135" s="48" t="str">
        <f t="shared" si="28"/>
        <v>Jordan|Wright|jordan.wright@yazoo.k12.ms.us|9</v>
      </c>
      <c r="W135" s="48" t="str">
        <f t="shared" si="29"/>
        <v>Jordan|Wright|9</v>
      </c>
      <c r="X135" s="48" t="str">
        <f>INDEX(Applications_2021!$AN$2:$AN$651,MATCH($V135,Applications_2021!$AN$2:$AN$651,0))</f>
        <v>Jordan|Wright|jordan.wright@yazoo.k12.ms.us|9</v>
      </c>
      <c r="Y135" s="48" t="str">
        <f>INDEX(Applications_2021!$AO$2:$AO$651,MATCH($W135,Applications_2021!$AO$2:$AO$651,0))</f>
        <v>Jordan|Wright|9</v>
      </c>
      <c r="Z135" s="68" t="str">
        <f t="shared" si="30"/>
        <v>Yes</v>
      </c>
      <c r="AA135" s="68" t="str">
        <f t="shared" si="31"/>
        <v>Yes</v>
      </c>
      <c r="AB135" s="48" t="str">
        <f>"0"&amp;TEXT($C135,0)</f>
        <v>0203</v>
      </c>
      <c r="AC135" s="48" t="str">
        <f t="shared" si="36"/>
        <v>0203</v>
      </c>
      <c r="AD135" s="68" t="str">
        <f t="shared" si="32"/>
        <v>Yes</v>
      </c>
    </row>
    <row r="136" spans="1:30" x14ac:dyDescent="0.3">
      <c r="A136" s="48" t="str">
        <f>IF($AA136="Yes",INDEX(Applications_2021!$A$2:$A$651,MATCH($W136,Applications_2021!$AO$2:$AO$651,0)),"NO TRANSCRIPT")</f>
        <v>0085-JOH-JA-0151</v>
      </c>
      <c r="B136" s="48" t="str">
        <f>IF($AA136="Yes",INDEX(Applications_2021!$AT$2:$AT$651,MATCH($W136,Applications_2021!$AO$2:$AO$651,0))&amp;"-"&amp;UPPER(LEFT($J136,3))&amp;"-"&amp;UPPER(LEFT($H136,2))&amp;"-"&amp;$AB136,"")</f>
        <v>0085-JOH-JA-0151</v>
      </c>
      <c r="C136" s="8">
        <v>151</v>
      </c>
      <c r="D136" s="73" t="s">
        <v>2928</v>
      </c>
      <c r="E136" s="73" t="s">
        <v>736</v>
      </c>
      <c r="F136" s="74" t="s">
        <v>2929</v>
      </c>
      <c r="G136" s="73" t="s">
        <v>795</v>
      </c>
      <c r="H136" s="73" t="s">
        <v>8083</v>
      </c>
      <c r="I136" s="73"/>
      <c r="J136" s="73" t="s">
        <v>736</v>
      </c>
      <c r="K136" s="73"/>
      <c r="L136" s="80" t="s">
        <v>2929</v>
      </c>
      <c r="M136" s="73" t="s">
        <v>166</v>
      </c>
      <c r="N136" s="73"/>
      <c r="O136" s="73" t="s">
        <v>2763</v>
      </c>
      <c r="P136" s="74" t="s">
        <v>8084</v>
      </c>
      <c r="Q136" s="74" t="str">
        <f t="shared" si="33"/>
        <v>report_card__4232021.pdf</v>
      </c>
      <c r="R136" s="74" t="s">
        <v>336</v>
      </c>
      <c r="S136" s="74" t="str">
        <f t="shared" si="34"/>
        <v/>
      </c>
      <c r="T136" s="73" t="s">
        <v>336</v>
      </c>
      <c r="U136" s="73" t="str">
        <f t="shared" si="35"/>
        <v/>
      </c>
      <c r="V136" s="48" t="str">
        <f t="shared" si="28"/>
        <v>Jatori|Johnson|johnsonchina@icloud.com|7</v>
      </c>
      <c r="W136" s="48" t="str">
        <f t="shared" si="29"/>
        <v>Jatori|Johnson|7</v>
      </c>
      <c r="X136" s="48" t="e">
        <f>INDEX(Applications_2021!$AN$2:$AN$651,MATCH($V136,Applications_2021!$AN$2:$AN$651,0))</f>
        <v>#N/A</v>
      </c>
      <c r="Y136" s="48" t="str">
        <f>INDEX(Applications_2021!$AO$2:$AO$651,MATCH($W136,Applications_2021!$AO$2:$AO$651,0))</f>
        <v>Jatori|Johnson|7</v>
      </c>
      <c r="Z136" s="68" t="e">
        <f t="shared" si="30"/>
        <v>#N/A</v>
      </c>
      <c r="AA136" s="68" t="str">
        <f t="shared" si="31"/>
        <v>Yes</v>
      </c>
      <c r="AB136" s="48" t="str">
        <f>"0"&amp;TEXT($C136,0)</f>
        <v>0151</v>
      </c>
      <c r="AC136" s="48" t="str">
        <f t="shared" si="36"/>
        <v>0151</v>
      </c>
      <c r="AD136" s="68" t="str">
        <f t="shared" si="32"/>
        <v>Yes</v>
      </c>
    </row>
    <row r="137" spans="1:30" x14ac:dyDescent="0.3">
      <c r="A137" s="48" t="str">
        <f>IF($AA137="Yes",INDEX(Applications_2021!$A$2:$A$651,MATCH($W137,Applications_2021!$AO$2:$AO$651,0)),"NO TRANSCRIPT")</f>
        <v>0131-TRI-J'-0036</v>
      </c>
      <c r="B137" s="48" t="str">
        <f>IF($AA137="Yes",INDEX(Applications_2021!$AT$2:$AT$651,MATCH($W137,Applications_2021!$AO$2:$AO$651,0))&amp;"-"&amp;UPPER(LEFT($J137,3))&amp;"-"&amp;UPPER(LEFT($H137,2))&amp;"-"&amp;$AB137,"")</f>
        <v>0131-TRI-J'-0036</v>
      </c>
      <c r="C137" s="8">
        <v>36</v>
      </c>
      <c r="D137" s="76" t="s">
        <v>3304</v>
      </c>
      <c r="E137" s="76" t="s">
        <v>3305</v>
      </c>
      <c r="F137" s="84" t="s">
        <v>3306</v>
      </c>
      <c r="G137" s="76" t="s">
        <v>7741</v>
      </c>
      <c r="H137" s="76" t="s">
        <v>3304</v>
      </c>
      <c r="I137" s="76"/>
      <c r="J137" s="76" t="s">
        <v>3305</v>
      </c>
      <c r="K137" s="76"/>
      <c r="L137" s="74" t="s">
        <v>3306</v>
      </c>
      <c r="M137" s="73" t="s">
        <v>168</v>
      </c>
      <c r="N137" s="73"/>
      <c r="O137" s="73" t="s">
        <v>709</v>
      </c>
      <c r="P137" s="74" t="s">
        <v>8085</v>
      </c>
      <c r="Q137" s="74" t="str">
        <f t="shared" si="33"/>
        <v>0000289.pdf</v>
      </c>
      <c r="R137" s="79" t="s">
        <v>8086</v>
      </c>
      <c r="S137" s="74" t="str">
        <f t="shared" si="34"/>
        <v>00000922.pdf</v>
      </c>
      <c r="T137" s="79" t="s">
        <v>8087</v>
      </c>
      <c r="U137" s="73" t="str">
        <f t="shared" si="35"/>
        <v>00000923.pdf</v>
      </c>
      <c r="V137" s="48" t="str">
        <f t="shared" si="28"/>
        <v>J'Nya|Trimble|jnyatrimble@gmail.com|9</v>
      </c>
      <c r="W137" s="48" t="str">
        <f t="shared" si="29"/>
        <v>J'Nya|Trimble|9</v>
      </c>
      <c r="X137" s="48" t="str">
        <f>INDEX(Applications_2021!$AN$2:$AN$651,MATCH($V137,Applications_2021!$AN$2:$AN$651,0))</f>
        <v>J'Nya|Trimble|jnyatrimble@gmail.com|9</v>
      </c>
      <c r="Y137" s="48" t="str">
        <f>INDEX(Applications_2021!$AO$2:$AO$651,MATCH($W137,Applications_2021!$AO$2:$AO$651,0))</f>
        <v>J'Nya|Trimble|9</v>
      </c>
      <c r="Z137" s="68" t="str">
        <f t="shared" si="30"/>
        <v>Yes</v>
      </c>
      <c r="AA137" s="68" t="str">
        <f t="shared" si="31"/>
        <v>Yes</v>
      </c>
      <c r="AB137" s="48" t="str">
        <f>"00"&amp;TEXT($C137,0)</f>
        <v>0036</v>
      </c>
      <c r="AC137" s="48" t="str">
        <f t="shared" si="36"/>
        <v>0036</v>
      </c>
      <c r="AD137" s="68" t="str">
        <f t="shared" si="32"/>
        <v>Yes</v>
      </c>
    </row>
    <row r="138" spans="1:30" x14ac:dyDescent="0.3">
      <c r="A138" s="48" t="str">
        <f>IF($AA138="Yes",INDEX(Applications_2021!$A$2:$A$651,MATCH($W138,Applications_2021!$AO$2:$AO$651,0)),"NO TRANSCRIPT")</f>
        <v>0573-WIL-JA-0247</v>
      </c>
      <c r="B138" s="48" t="str">
        <f>IF($AA138="Yes",INDEX(Applications_2021!$AT$2:$AT$651,MATCH($W138,Applications_2021!$AO$2:$AO$651,0))&amp;"-"&amp;UPPER(LEFT($J138,3))&amp;"-"&amp;UPPER(LEFT($H138,2))&amp;"-"&amp;$AB138,"")</f>
        <v>0573-WIL-JA-0247</v>
      </c>
      <c r="C138" s="8">
        <v>247</v>
      </c>
      <c r="D138" s="73" t="s">
        <v>1116</v>
      </c>
      <c r="E138" s="73" t="s">
        <v>6878</v>
      </c>
      <c r="F138" s="74" t="s">
        <v>1810</v>
      </c>
      <c r="G138" s="73" t="s">
        <v>795</v>
      </c>
      <c r="H138" s="73" t="s">
        <v>1806</v>
      </c>
      <c r="I138" s="73"/>
      <c r="J138" s="73" t="s">
        <v>884</v>
      </c>
      <c r="K138" s="73"/>
      <c r="L138" s="74" t="s">
        <v>1810</v>
      </c>
      <c r="M138" s="73" t="s">
        <v>166</v>
      </c>
      <c r="N138" s="73"/>
      <c r="O138" s="73" t="s">
        <v>2494</v>
      </c>
      <c r="P138" s="74" t="s">
        <v>8088</v>
      </c>
      <c r="Q138" s="74" t="str">
        <f t="shared" si="33"/>
        <v>j._williams_transcript.pdf</v>
      </c>
      <c r="R138" s="74" t="s">
        <v>336</v>
      </c>
      <c r="S138" s="74" t="str">
        <f t="shared" si="34"/>
        <v/>
      </c>
      <c r="T138" s="73" t="s">
        <v>336</v>
      </c>
      <c r="U138" s="73" t="str">
        <f t="shared" si="35"/>
        <v/>
      </c>
      <c r="V138" s="48" t="str">
        <f t="shared" si="28"/>
        <v>Jayden|Williams|jm120107@yahoo.com|7</v>
      </c>
      <c r="W138" s="48" t="str">
        <f t="shared" si="29"/>
        <v>Jayden|Williams|7</v>
      </c>
      <c r="X138" s="48" t="str">
        <f>INDEX(Applications_2021!$AN$2:$AN$651,MATCH($V138,Applications_2021!$AN$2:$AN$651,0))</f>
        <v>Jayden|Williams|jm120107@yahoo.com|7</v>
      </c>
      <c r="Y138" s="48" t="str">
        <f>INDEX(Applications_2021!$AO$2:$AO$651,MATCH($W138,Applications_2021!$AO$2:$AO$651,0))</f>
        <v>Jayden|Williams|7</v>
      </c>
      <c r="Z138" s="68" t="str">
        <f t="shared" si="30"/>
        <v>Yes</v>
      </c>
      <c r="AA138" s="68" t="str">
        <f t="shared" si="31"/>
        <v>Yes</v>
      </c>
      <c r="AB138" s="48" t="str">
        <f>"0"&amp;TEXT($C138,0)</f>
        <v>0247</v>
      </c>
      <c r="AC138" s="48" t="str">
        <f t="shared" si="36"/>
        <v>0247</v>
      </c>
      <c r="AD138" s="68" t="str">
        <f t="shared" si="32"/>
        <v>Yes</v>
      </c>
    </row>
    <row r="139" spans="1:30" x14ac:dyDescent="0.3">
      <c r="A139" s="146" t="str">
        <f>IF($AA139="Yes",INDEX(Applications_2021!$A$2:$A$651,MATCH($W139,Applications_2021!$AO$2:$AO$651,0)),"NO TRANSCRIPT")</f>
        <v>0410-WIL-JA-0019</v>
      </c>
      <c r="B139" s="48" t="str">
        <f>IF($AA139="Yes",INDEX(Applications_2021!$AT$2:$AT$651,MATCH($W139,Applications_2021!$AO$2:$AO$651,0))&amp;"-"&amp;UPPER(LEFT($J139,3))&amp;"-"&amp;UPPER(LEFT($H139,2))&amp;"-"&amp;$AB139,"")</f>
        <v>0410-WIL-JA-0019</v>
      </c>
      <c r="C139" s="8">
        <v>19</v>
      </c>
      <c r="D139" s="73" t="s">
        <v>5576</v>
      </c>
      <c r="E139" s="73" t="s">
        <v>884</v>
      </c>
      <c r="F139" s="74" t="s">
        <v>5577</v>
      </c>
      <c r="G139" s="73" t="s">
        <v>7741</v>
      </c>
      <c r="H139" s="73" t="s">
        <v>5576</v>
      </c>
      <c r="I139" s="73" t="s">
        <v>5576</v>
      </c>
      <c r="J139" s="73" t="s">
        <v>884</v>
      </c>
      <c r="K139" s="75" t="s">
        <v>8089</v>
      </c>
      <c r="L139" s="74" t="s">
        <v>5577</v>
      </c>
      <c r="M139" s="73" t="s">
        <v>167</v>
      </c>
      <c r="N139" s="73"/>
      <c r="O139" s="73" t="s">
        <v>6991</v>
      </c>
      <c r="P139" s="74" t="s">
        <v>8090</v>
      </c>
      <c r="Q139" s="74" t="str">
        <f t="shared" si="33"/>
        <v>20210420_1656.pdf</v>
      </c>
      <c r="R139" s="74" t="s">
        <v>336</v>
      </c>
      <c r="S139" s="74" t="str">
        <f t="shared" si="34"/>
        <v/>
      </c>
      <c r="T139" s="73" t="s">
        <v>336</v>
      </c>
      <c r="U139" s="73" t="str">
        <f t="shared" si="35"/>
        <v/>
      </c>
      <c r="V139" s="146" t="str">
        <f t="shared" si="28"/>
        <v>Jailyn|Williams|jlowill2007@gmail.com|8</v>
      </c>
      <c r="W139" s="48" t="str">
        <f t="shared" si="29"/>
        <v>Jailyn|Williams|8</v>
      </c>
      <c r="X139" s="48" t="str">
        <f>INDEX(Applications_2021!$AN$2:$AN$651,MATCH($V139,Applications_2021!$AN$2:$AN$651,0))</f>
        <v>Jailyn|Williams|jlowill2007@gmail.com|8</v>
      </c>
      <c r="Y139" s="48" t="str">
        <f>INDEX(Applications_2021!$AO$2:$AO$651,MATCH($W139,Applications_2021!$AO$2:$AO$651,0))</f>
        <v>Jailyn|Williams|8</v>
      </c>
      <c r="Z139" s="68" t="str">
        <f t="shared" si="30"/>
        <v>Yes</v>
      </c>
      <c r="AA139" s="68" t="str">
        <f t="shared" si="31"/>
        <v>Yes</v>
      </c>
      <c r="AB139" s="48" t="str">
        <f>"00"&amp;TEXT($C139,0)</f>
        <v>0019</v>
      </c>
      <c r="AC139" s="48" t="str">
        <f t="shared" si="36"/>
        <v>0019</v>
      </c>
      <c r="AD139" s="68" t="str">
        <f t="shared" si="32"/>
        <v>Yes</v>
      </c>
    </row>
    <row r="140" spans="1:30" x14ac:dyDescent="0.3">
      <c r="A140" s="48" t="str">
        <f>IF($AA140="Yes",INDEX(Applications_2021!$A$2:$A$651,MATCH($W140,Applications_2021!$AO$2:$AO$651,0)),"NO TRANSCRIPT")</f>
        <v>0184-MAT-JE-0024</v>
      </c>
      <c r="B140" s="48" t="str">
        <f>IF($AA140="Yes",INDEX(Applications_2021!$AT$2:$AT$651,MATCH($W140,Applications_2021!$AO$2:$AO$651,0))&amp;"-"&amp;UPPER(LEFT($J140,3))&amp;"-"&amp;UPPER(LEFT($H140,2))&amp;"-"&amp;$AB140,"")</f>
        <v>0184-MAT-JE-0024</v>
      </c>
      <c r="C140" s="8">
        <v>24</v>
      </c>
      <c r="D140" s="73" t="s">
        <v>3774</v>
      </c>
      <c r="E140" s="73" t="s">
        <v>3662</v>
      </c>
      <c r="F140" s="74" t="s">
        <v>3775</v>
      </c>
      <c r="G140" s="73" t="s">
        <v>795</v>
      </c>
      <c r="H140" s="73" t="s">
        <v>3770</v>
      </c>
      <c r="I140" s="73"/>
      <c r="J140" s="73" t="s">
        <v>3771</v>
      </c>
      <c r="K140" s="73"/>
      <c r="L140" s="74" t="s">
        <v>3772</v>
      </c>
      <c r="M140" s="73" t="s">
        <v>166</v>
      </c>
      <c r="N140" s="73"/>
      <c r="O140" s="73" t="s">
        <v>1381</v>
      </c>
      <c r="P140" s="74" t="s">
        <v>8091</v>
      </c>
      <c r="Q140" s="74" t="str">
        <f t="shared" si="33"/>
        <v>7e11a7f7f3ff4029a3315e09deb95cba.jpeg.jpg</v>
      </c>
      <c r="R140" s="74" t="s">
        <v>336</v>
      </c>
      <c r="S140" s="74" t="str">
        <f t="shared" si="34"/>
        <v/>
      </c>
      <c r="T140" s="73" t="s">
        <v>336</v>
      </c>
      <c r="U140" s="73" t="str">
        <f t="shared" si="35"/>
        <v/>
      </c>
      <c r="V140" s="48" t="str">
        <f t="shared" si="28"/>
        <v>Jeremy|Matthews|jeremymatthews946@yahoo.com|7</v>
      </c>
      <c r="W140" s="48" t="str">
        <f t="shared" si="29"/>
        <v>Jeremy|Matthews|7</v>
      </c>
      <c r="X140" s="48" t="str">
        <f>INDEX(Applications_2021!$AN$2:$AN$651,MATCH($V140,Applications_2021!$AN$2:$AN$651,0))</f>
        <v>Jeremy|Matthews|jeremymatthews946@yahoo.com|7</v>
      </c>
      <c r="Y140" s="48" t="str">
        <f>INDEX(Applications_2021!$AO$2:$AO$651,MATCH($W140,Applications_2021!$AO$2:$AO$651,0))</f>
        <v>Jeremy|Matthews|7</v>
      </c>
      <c r="Z140" s="68" t="str">
        <f t="shared" si="30"/>
        <v>Yes</v>
      </c>
      <c r="AA140" s="68" t="str">
        <f t="shared" si="31"/>
        <v>Yes</v>
      </c>
      <c r="AB140" s="48" t="str">
        <f>"00"&amp;TEXT($C140,0)</f>
        <v>0024</v>
      </c>
      <c r="AC140" s="48" t="str">
        <f t="shared" si="36"/>
        <v>0024</v>
      </c>
      <c r="AD140" s="68" t="str">
        <f t="shared" si="32"/>
        <v>Yes</v>
      </c>
    </row>
    <row r="141" spans="1:30" x14ac:dyDescent="0.3">
      <c r="A141" s="48" t="str">
        <f>IF($AA141="Yes",INDEX(Applications_2021!$A$2:$A$651,MATCH($W141,Applications_2021!$AO$2:$AO$651,0)),"NO TRANSCRIPT")</f>
        <v>0513-HAT-JE-0057</v>
      </c>
      <c r="B141" s="48" t="str">
        <f>IF($AA141="Yes",INDEX(Applications_2021!$AT$2:$AT$651,MATCH($W141,Applications_2021!$AO$2:$AO$651,0))&amp;"-"&amp;UPPER(LEFT($J141,3))&amp;"-"&amp;UPPER(LEFT($H141,2))&amp;"-"&amp;$AB141,"")</f>
        <v>0513-HAT-JE-0057</v>
      </c>
      <c r="C141" s="8">
        <v>57</v>
      </c>
      <c r="D141" s="73" t="s">
        <v>6384</v>
      </c>
      <c r="E141" s="73" t="s">
        <v>6385</v>
      </c>
      <c r="F141" s="74" t="s">
        <v>6386</v>
      </c>
      <c r="G141" s="73" t="s">
        <v>7741</v>
      </c>
      <c r="H141" s="73" t="s">
        <v>6384</v>
      </c>
      <c r="I141" s="73"/>
      <c r="J141" s="73" t="s">
        <v>6385</v>
      </c>
      <c r="K141" s="73"/>
      <c r="L141" s="74" t="s">
        <v>6386</v>
      </c>
      <c r="M141" s="73" t="s">
        <v>168</v>
      </c>
      <c r="N141" s="73"/>
      <c r="O141" s="73" t="s">
        <v>6387</v>
      </c>
      <c r="P141" s="74" t="s">
        <v>8082</v>
      </c>
      <c r="Q141" s="74" t="str">
        <f t="shared" si="33"/>
        <v>transcript.pdf</v>
      </c>
      <c r="R141" s="74" t="s">
        <v>336</v>
      </c>
      <c r="S141" s="74" t="str">
        <f t="shared" si="34"/>
        <v/>
      </c>
      <c r="T141" s="73" t="s">
        <v>8092</v>
      </c>
      <c r="U141" s="73" t="str">
        <f t="shared" si="35"/>
        <v>The official stamp is on the paper it just didn’t appear on the scan..</v>
      </c>
      <c r="V141" s="48" t="str">
        <f t="shared" si="28"/>
        <v>Jeremy|Hathorn|jeremyhathorn24@gmail.com|9</v>
      </c>
      <c r="W141" s="48" t="str">
        <f t="shared" si="29"/>
        <v>Jeremy|Hathorn|9</v>
      </c>
      <c r="X141" s="48" t="str">
        <f>INDEX(Applications_2021!$AN$2:$AN$651,MATCH($V141,Applications_2021!$AN$2:$AN$651,0))</f>
        <v>Jeremy|Hathorn|jeremyhathorn24@gmail.com|9</v>
      </c>
      <c r="Y141" s="48" t="str">
        <f>INDEX(Applications_2021!$AO$2:$AO$651,MATCH($W141,Applications_2021!$AO$2:$AO$651,0))</f>
        <v>Jeremy|Hathorn|9</v>
      </c>
      <c r="Z141" s="68" t="str">
        <f t="shared" si="30"/>
        <v>Yes</v>
      </c>
      <c r="AA141" s="68" t="str">
        <f t="shared" si="31"/>
        <v>Yes</v>
      </c>
      <c r="AB141" s="48" t="str">
        <f>"00"&amp;TEXT($C141,0)</f>
        <v>0057</v>
      </c>
      <c r="AC141" s="48" t="str">
        <f t="shared" si="36"/>
        <v>0057</v>
      </c>
      <c r="AD141" s="68" t="str">
        <f t="shared" si="32"/>
        <v>Yes</v>
      </c>
    </row>
    <row r="142" spans="1:30" x14ac:dyDescent="0.3">
      <c r="A142" s="48" t="str">
        <f>IF($AA142="Yes",INDEX(Applications_2021!$A$2:$A$651,MATCH($W142,Applications_2021!$AO$2:$AO$651,0)),"NO TRANSCRIPT")</f>
        <v>0325-AND-JA-0020</v>
      </c>
      <c r="B142" s="48" t="str">
        <f>IF($AA142="Yes",INDEX(Applications_2021!$AT$2:$AT$651,MATCH($W142,Applications_2021!$AO$2:$AO$651,0))&amp;"-"&amp;UPPER(LEFT($J142,3))&amp;"-"&amp;UPPER(LEFT($H142,2))&amp;"-"&amp;$AB142,"")</f>
        <v>0325-AND-JA-0020</v>
      </c>
      <c r="C142" s="8">
        <v>20</v>
      </c>
      <c r="D142" s="73" t="s">
        <v>7724</v>
      </c>
      <c r="E142" s="73" t="s">
        <v>1127</v>
      </c>
      <c r="F142" s="74" t="s">
        <v>7725</v>
      </c>
      <c r="G142" s="73" t="s">
        <v>795</v>
      </c>
      <c r="H142" s="73" t="s">
        <v>1699</v>
      </c>
      <c r="I142" s="73"/>
      <c r="J142" s="73" t="s">
        <v>1127</v>
      </c>
      <c r="K142" s="73"/>
      <c r="L142" s="80" t="s">
        <v>8093</v>
      </c>
      <c r="M142" s="73" t="s">
        <v>166</v>
      </c>
      <c r="N142" s="73"/>
      <c r="O142" s="73" t="s">
        <v>8094</v>
      </c>
      <c r="P142" s="74" t="s">
        <v>8095</v>
      </c>
      <c r="Q142" s="74" t="str">
        <f t="shared" si="33"/>
        <v>ff229c8da1f5408690cef60d931e6b27.png</v>
      </c>
      <c r="R142" s="74" t="s">
        <v>336</v>
      </c>
      <c r="S142" s="74" t="str">
        <f t="shared" si="34"/>
        <v/>
      </c>
      <c r="T142" s="73" t="s">
        <v>336</v>
      </c>
      <c r="U142" s="73" t="str">
        <f t="shared" si="35"/>
        <v/>
      </c>
      <c r="V142" s="48" t="str">
        <f t="shared" si="28"/>
        <v>James|Anderson|jercelle07@gmail.com|7</v>
      </c>
      <c r="W142" s="48" t="str">
        <f t="shared" si="29"/>
        <v>James|Anderson|7</v>
      </c>
      <c r="X142" s="48" t="e">
        <f>INDEX(Applications_2021!$AN$2:$AN$651,MATCH($V142,Applications_2021!$AN$2:$AN$651,0))</f>
        <v>#N/A</v>
      </c>
      <c r="Y142" s="48" t="str">
        <f>INDEX(Applications_2021!$AO$2:$AO$651,MATCH($W142,Applications_2021!$AO$2:$AO$651,0))</f>
        <v>James|Anderson|7</v>
      </c>
      <c r="Z142" s="68" t="e">
        <f t="shared" si="30"/>
        <v>#N/A</v>
      </c>
      <c r="AA142" s="68" t="str">
        <f t="shared" si="31"/>
        <v>Yes</v>
      </c>
      <c r="AB142" s="48" t="str">
        <f>"00"&amp;TEXT($C142,0)</f>
        <v>0020</v>
      </c>
      <c r="AC142" s="48" t="str">
        <f t="shared" si="36"/>
        <v>0020</v>
      </c>
      <c r="AD142" s="68" t="str">
        <f t="shared" si="32"/>
        <v>Yes</v>
      </c>
    </row>
    <row r="143" spans="1:30" x14ac:dyDescent="0.3">
      <c r="A143" s="48" t="str">
        <f>IF($AA143="Yes",INDEX(Applications_2021!$A$2:$A$651,MATCH($W143,Applications_2021!$AO$2:$AO$651,0)),"NO TRANSCRIPT")</f>
        <v>0339-ISB-JE-0228</v>
      </c>
      <c r="B143" s="48" t="str">
        <f>IF($AA143="Yes",INDEX(Applications_2021!$AT$2:$AT$651,MATCH($W143,Applications_2021!$AO$2:$AO$651,0))&amp;"-"&amp;UPPER(LEFT($J143,3))&amp;"-"&amp;UPPER(LEFT($H143,2))&amp;"-"&amp;$AB143,"")</f>
        <v>0339-ISB-JE-0228</v>
      </c>
      <c r="C143" s="8">
        <v>228</v>
      </c>
      <c r="D143" s="73" t="s">
        <v>1776</v>
      </c>
      <c r="E143" s="73" t="s">
        <v>1354</v>
      </c>
      <c r="F143" s="74" t="s">
        <v>7872</v>
      </c>
      <c r="G143" s="73" t="s">
        <v>7772</v>
      </c>
      <c r="H143" s="73" t="s">
        <v>2792</v>
      </c>
      <c r="I143" s="73"/>
      <c r="J143" s="73" t="s">
        <v>4987</v>
      </c>
      <c r="K143" s="73"/>
      <c r="L143" s="80" t="s">
        <v>8096</v>
      </c>
      <c r="M143" s="73" t="s">
        <v>168</v>
      </c>
      <c r="N143" s="73"/>
      <c r="O143" s="73" t="s">
        <v>4364</v>
      </c>
      <c r="P143" s="74" t="s">
        <v>8097</v>
      </c>
      <c r="Q143" s="74" t="str">
        <f t="shared" si="33"/>
        <v>j._isbell_transcript.pdf</v>
      </c>
      <c r="R143" s="74" t="s">
        <v>336</v>
      </c>
      <c r="S143" s="74" t="str">
        <f t="shared" si="34"/>
        <v/>
      </c>
      <c r="T143" s="73" t="s">
        <v>336</v>
      </c>
      <c r="U143" s="73" t="str">
        <f t="shared" si="35"/>
        <v/>
      </c>
      <c r="V143" s="48" t="str">
        <f t="shared" si="28"/>
        <v>Jeffery|Isbell|jefferyisbell@okolona.k12.ms.us|9</v>
      </c>
      <c r="W143" s="48" t="str">
        <f t="shared" si="29"/>
        <v>Jeffery|Isbell|9</v>
      </c>
      <c r="X143" s="48" t="e">
        <f>INDEX(Applications_2021!$AN$2:$AN$651,MATCH($V143,Applications_2021!$AN$2:$AN$651,0))</f>
        <v>#N/A</v>
      </c>
      <c r="Y143" s="48" t="str">
        <f>INDEX(Applications_2021!$AO$2:$AO$651,MATCH($W143,Applications_2021!$AO$2:$AO$651,0))</f>
        <v>Jeffery|Isbell|9</v>
      </c>
      <c r="Z143" s="68" t="e">
        <f t="shared" si="30"/>
        <v>#N/A</v>
      </c>
      <c r="AA143" s="68" t="str">
        <f t="shared" si="31"/>
        <v>Yes</v>
      </c>
      <c r="AB143" s="48" t="str">
        <f>"0"&amp;TEXT($C143,0)</f>
        <v>0228</v>
      </c>
      <c r="AC143" s="48" t="str">
        <f t="shared" si="36"/>
        <v>0228</v>
      </c>
      <c r="AD143" s="68" t="str">
        <f t="shared" si="32"/>
        <v>Yes</v>
      </c>
    </row>
    <row r="144" spans="1:30" x14ac:dyDescent="0.3">
      <c r="A144" s="48" t="str">
        <f>IF($AA144="Yes",INDEX(Applications_2021!$A$2:$A$651,MATCH($W144,Applications_2021!$AO$2:$AO$651,0)),"NO TRANSCRIPT")</f>
        <v>0103-WEB-JA-0215</v>
      </c>
      <c r="B144" s="48" t="str">
        <f>IF($AA144="Yes",INDEX(Applications_2021!$AT$2:$AT$651,MATCH($W144,Applications_2021!$AO$2:$AO$651,0))&amp;"-"&amp;UPPER(LEFT($J144,3))&amp;"-"&amp;UPPER(LEFT($H144,2))&amp;"-"&amp;$AB144,"")</f>
        <v>0103-WEB-JA-0215</v>
      </c>
      <c r="C144" s="8">
        <v>215</v>
      </c>
      <c r="D144" s="73" t="s">
        <v>1020</v>
      </c>
      <c r="E144" s="73" t="s">
        <v>3077</v>
      </c>
      <c r="F144" s="74" t="s">
        <v>3081</v>
      </c>
      <c r="G144" s="73" t="s">
        <v>795</v>
      </c>
      <c r="H144" s="73" t="s">
        <v>3076</v>
      </c>
      <c r="I144" s="73"/>
      <c r="J144" s="73" t="s">
        <v>3077</v>
      </c>
      <c r="K144" s="73"/>
      <c r="L144" s="74" t="s">
        <v>3078</v>
      </c>
      <c r="M144" s="73" t="s">
        <v>167</v>
      </c>
      <c r="N144" s="73"/>
      <c r="O144" s="73" t="s">
        <v>1381</v>
      </c>
      <c r="P144" s="74" t="s">
        <v>8098</v>
      </c>
      <c r="Q144" s="74" t="str">
        <f t="shared" si="33"/>
        <v>jason_webb_grade_report.pdf</v>
      </c>
      <c r="R144" s="74" t="s">
        <v>336</v>
      </c>
      <c r="S144" s="74" t="str">
        <f t="shared" si="34"/>
        <v/>
      </c>
      <c r="T144" s="73" t="s">
        <v>336</v>
      </c>
      <c r="U144" s="73" t="str">
        <f t="shared" si="35"/>
        <v/>
      </c>
      <c r="V144" s="48" t="str">
        <f t="shared" si="28"/>
        <v>Jason|Webb|jcwebb621@gmail.com|8</v>
      </c>
      <c r="W144" s="48" t="str">
        <f t="shared" si="29"/>
        <v>Jason|Webb|8</v>
      </c>
      <c r="X144" s="48" t="str">
        <f>INDEX(Applications_2021!$AN$2:$AN$651,MATCH($V144,Applications_2021!$AN$2:$AN$651,0))</f>
        <v>Jason|Webb|jcwebb621@gmail.com|8</v>
      </c>
      <c r="Y144" s="48" t="str">
        <f>INDEX(Applications_2021!$AO$2:$AO$651,MATCH($W144,Applications_2021!$AO$2:$AO$651,0))</f>
        <v>Jason|Webb|8</v>
      </c>
      <c r="Z144" s="68" t="str">
        <f t="shared" si="30"/>
        <v>Yes</v>
      </c>
      <c r="AA144" s="68" t="str">
        <f t="shared" si="31"/>
        <v>Yes</v>
      </c>
      <c r="AB144" s="48" t="str">
        <f>"0"&amp;TEXT($C144,0)</f>
        <v>0215</v>
      </c>
      <c r="AC144" s="48" t="str">
        <f t="shared" si="36"/>
        <v>0215</v>
      </c>
      <c r="AD144" s="68" t="str">
        <f t="shared" si="32"/>
        <v>Yes</v>
      </c>
    </row>
    <row r="145" spans="1:30" x14ac:dyDescent="0.3">
      <c r="A145" s="48" t="e">
        <f>IF($AA145="Yes",INDEX(Applications_2021!$A$2:$A$651,MATCH($W145,Applications_2021!$AO$2:$AO$651,0)),"NO TRANSCRIPT")</f>
        <v>#N/A</v>
      </c>
      <c r="B145" s="48" t="e">
        <f>IF($AA145="Yes",INDEX(Applications_2021!$AT$2:$AT$651,MATCH($W145,Applications_2021!$AO$2:$AO$651,0))&amp;"-"&amp;UPPER(LEFT($J145,3))&amp;"-"&amp;UPPER(LEFT($H145,2))&amp;"-"&amp;$AB145,"")</f>
        <v>#N/A</v>
      </c>
      <c r="C145" s="8">
        <v>316</v>
      </c>
      <c r="D145" s="73" t="s">
        <v>2904</v>
      </c>
      <c r="E145" s="73" t="s">
        <v>2900</v>
      </c>
      <c r="F145" s="74" t="s">
        <v>2905</v>
      </c>
      <c r="G145" s="73" t="s">
        <v>795</v>
      </c>
      <c r="H145" s="73" t="s">
        <v>8099</v>
      </c>
      <c r="I145" s="76"/>
      <c r="J145" s="73" t="s">
        <v>2900</v>
      </c>
      <c r="K145" s="76"/>
      <c r="L145" s="74" t="s">
        <v>8100</v>
      </c>
      <c r="M145" s="73" t="s">
        <v>168</v>
      </c>
      <c r="N145" s="73"/>
      <c r="O145" s="73" t="s">
        <v>8101</v>
      </c>
      <c r="P145" s="74" t="s">
        <v>8102</v>
      </c>
      <c r="Q145" s="74" t="str">
        <f t="shared" si="33"/>
        <v>screenshot_20210430153049.png</v>
      </c>
      <c r="R145" s="74" t="s">
        <v>336</v>
      </c>
      <c r="S145" s="74" t="str">
        <f t="shared" si="34"/>
        <v/>
      </c>
      <c r="T145" s="73" t="s">
        <v>336</v>
      </c>
      <c r="U145" s="73" t="str">
        <f t="shared" si="35"/>
        <v/>
      </c>
      <c r="V145" s="48" t="str">
        <f t="shared" si="28"/>
        <v>Djazzmyne|Hunter|jazzmine300300@gmail.com|9</v>
      </c>
      <c r="W145" s="48" t="str">
        <f t="shared" si="29"/>
        <v>Djazzmyne|Hunter|9</v>
      </c>
      <c r="X145" s="48" t="e">
        <f>INDEX(Applications_2021!$AN$2:$AN$651,MATCH($V145,Applications_2021!$AN$2:$AN$651,0))</f>
        <v>#N/A</v>
      </c>
      <c r="Y145" s="48" t="e">
        <f>INDEX(Applications_2021!$AO$2:$AO$651,MATCH($W145,Applications_2021!$AO$2:$AO$651,0))</f>
        <v>#N/A</v>
      </c>
      <c r="Z145" s="68" t="e">
        <f t="shared" si="30"/>
        <v>#N/A</v>
      </c>
      <c r="AA145" s="68" t="e">
        <f t="shared" si="31"/>
        <v>#N/A</v>
      </c>
      <c r="AB145" s="48" t="str">
        <f>"0"&amp;TEXT($C145,0)</f>
        <v>0316</v>
      </c>
      <c r="AC145" s="48" t="e">
        <f>IF(AND($AA145="Yes",""&lt;&gt;VLOOKUP($B145,$B$2:$AB$324,12,FALSE)),$AB145,"####")</f>
        <v>#N/A</v>
      </c>
      <c r="AD145" s="68" t="e">
        <f t="shared" si="32"/>
        <v>#N/A</v>
      </c>
    </row>
    <row r="146" spans="1:30" x14ac:dyDescent="0.3">
      <c r="A146" s="48" t="str">
        <f>IF($AA146="Yes",INDEX(Applications_2021!$A$2:$A$651,MATCH($W146,Applications_2021!$AO$2:$AO$651,0)),"NO TRANSCRIPT")</f>
        <v>0527-SOR-JA-0098</v>
      </c>
      <c r="B146" s="48" t="str">
        <f>IF($AA146="Yes",INDEX(Applications_2021!$AT$2:$AT$651,MATCH($W146,Applications_2021!$AO$2:$AO$651,0))&amp;"-"&amp;UPPER(LEFT($J146,3))&amp;"-"&amp;UPPER(LEFT($H146,2))&amp;"-"&amp;$AB146,"")</f>
        <v>0527-SOR-JA-0098</v>
      </c>
      <c r="C146" s="8">
        <v>98</v>
      </c>
      <c r="D146" s="73" t="s">
        <v>6500</v>
      </c>
      <c r="E146" s="73" t="s">
        <v>249</v>
      </c>
      <c r="F146" s="74" t="s">
        <v>6501</v>
      </c>
      <c r="G146" s="73" t="s">
        <v>795</v>
      </c>
      <c r="H146" s="73" t="s">
        <v>6497</v>
      </c>
      <c r="I146" s="73"/>
      <c r="J146" s="73" t="s">
        <v>6498</v>
      </c>
      <c r="K146" s="73"/>
      <c r="L146" s="74" t="s">
        <v>6499</v>
      </c>
      <c r="M146" s="73" t="s">
        <v>168</v>
      </c>
      <c r="N146" s="73"/>
      <c r="O146" s="73" t="s">
        <v>6475</v>
      </c>
      <c r="P146" s="74" t="s">
        <v>8103</v>
      </c>
      <c r="Q146" s="74" t="str">
        <f t="shared" si="33"/>
        <v>transcript_part_2.pdf</v>
      </c>
      <c r="R146" s="74" t="s">
        <v>8104</v>
      </c>
      <c r="S146" s="74" t="str">
        <f t="shared" si="34"/>
        <v>transcript_part_1.pdf</v>
      </c>
      <c r="T146" s="73" t="s">
        <v>336</v>
      </c>
      <c r="U146" s="73" t="str">
        <f t="shared" si="35"/>
        <v/>
      </c>
      <c r="V146" s="48" t="str">
        <f t="shared" si="28"/>
        <v>Jasmyn|Sorrels|jasmyns2005@gmail.com|9</v>
      </c>
      <c r="W146" s="48" t="str">
        <f t="shared" si="29"/>
        <v>Jasmyn|Sorrels|9</v>
      </c>
      <c r="X146" s="48" t="str">
        <f>INDEX(Applications_2021!$AN$2:$AN$651,MATCH($V146,Applications_2021!$AN$2:$AN$651,0))</f>
        <v>Jasmyn|Sorrels|jasmyns2005@gmail.com|9</v>
      </c>
      <c r="Y146" s="48" t="str">
        <f>INDEX(Applications_2021!$AO$2:$AO$651,MATCH($W146,Applications_2021!$AO$2:$AO$651,0))</f>
        <v>Jasmyn|Sorrels|9</v>
      </c>
      <c r="Z146" s="68" t="str">
        <f t="shared" si="30"/>
        <v>Yes</v>
      </c>
      <c r="AA146" s="68" t="str">
        <f t="shared" si="31"/>
        <v>Yes</v>
      </c>
      <c r="AB146" s="48" t="str">
        <f>"00"&amp;TEXT($C146,0)</f>
        <v>0098</v>
      </c>
      <c r="AC146" s="48" t="str">
        <f>IF($AA146="Yes",$AB146,"####")</f>
        <v>0098</v>
      </c>
      <c r="AD146" s="68" t="str">
        <f t="shared" si="32"/>
        <v>Yes</v>
      </c>
    </row>
    <row r="147" spans="1:30" x14ac:dyDescent="0.3">
      <c r="A147" s="48" t="str">
        <f>IF($AA147="Yes",INDEX(Applications_2021!$A$2:$A$651,MATCH($W147,Applications_2021!$AO$2:$AO$651,0)),"NO TRANSCRIPT")</f>
        <v>0423-JOH-AS-0139</v>
      </c>
      <c r="B147" s="48" t="str">
        <f>IF($AA147="Yes",INDEX(Applications_2021!$AT$2:$AT$651,MATCH($W147,Applications_2021!$AO$2:$AO$651,0))&amp;"-"&amp;UPPER(LEFT($J147,3))&amp;"-"&amp;UPPER(LEFT($H147,2))&amp;"-"&amp;$AB147,"")</f>
        <v>0423-JOH-AS-0139</v>
      </c>
      <c r="C147" s="8">
        <v>139</v>
      </c>
      <c r="D147" s="73" t="s">
        <v>5671</v>
      </c>
      <c r="E147" s="73" t="s">
        <v>736</v>
      </c>
      <c r="F147" s="74" t="s">
        <v>8105</v>
      </c>
      <c r="G147" s="73" t="s">
        <v>7741</v>
      </c>
      <c r="H147" s="73" t="s">
        <v>5671</v>
      </c>
      <c r="I147" s="73"/>
      <c r="J147" s="73" t="s">
        <v>736</v>
      </c>
      <c r="K147" s="73"/>
      <c r="L147" s="80" t="s">
        <v>8105</v>
      </c>
      <c r="M147" s="73" t="s">
        <v>166</v>
      </c>
      <c r="N147" s="73"/>
      <c r="O147" s="73" t="s">
        <v>1807</v>
      </c>
      <c r="P147" s="74" t="s">
        <v>8106</v>
      </c>
      <c r="Q147" s="74" t="str">
        <f t="shared" si="33"/>
        <v>171bae308d6341378048e8f81e258871.jpeg.jpg</v>
      </c>
      <c r="R147" s="74" t="s">
        <v>8107</v>
      </c>
      <c r="S147" s="74" t="str">
        <f t="shared" si="34"/>
        <v>22dc7f1f088b4651994b05e50018a960.jpeg.jpg</v>
      </c>
      <c r="T147" s="73" t="s">
        <v>8108</v>
      </c>
      <c r="U147" s="73" t="str">
        <f t="shared" si="35"/>
        <v>I have received many academic excellence awards along with multiple honor roll awards.</v>
      </c>
      <c r="V147" s="48" t="str">
        <f t="shared" si="28"/>
        <v>Ashleigh|Johnson|jashleigh1608@gmail.com|7</v>
      </c>
      <c r="W147" s="48" t="str">
        <f t="shared" si="29"/>
        <v>Ashleigh|Johnson|7</v>
      </c>
      <c r="X147" s="48" t="e">
        <f>INDEX(Applications_2021!$AN$2:$AN$651,MATCH($V147,Applications_2021!$AN$2:$AN$651,0))</f>
        <v>#N/A</v>
      </c>
      <c r="Y147" s="48" t="str">
        <f>INDEX(Applications_2021!$AO$2:$AO$651,MATCH($W147,Applications_2021!$AO$2:$AO$651,0))</f>
        <v>Ashleigh|Johnson|7</v>
      </c>
      <c r="Z147" s="68" t="e">
        <f t="shared" si="30"/>
        <v>#N/A</v>
      </c>
      <c r="AA147" s="68" t="str">
        <f t="shared" si="31"/>
        <v>Yes</v>
      </c>
      <c r="AB147" s="48" t="str">
        <f>"0"&amp;TEXT($C147,0)</f>
        <v>0139</v>
      </c>
      <c r="AC147" s="48" t="str">
        <f>IF($AA147="Yes",$AB147,"####")</f>
        <v>0139</v>
      </c>
      <c r="AD147" s="68" t="str">
        <f t="shared" si="32"/>
        <v>Yes</v>
      </c>
    </row>
    <row r="148" spans="1:30" x14ac:dyDescent="0.3">
      <c r="A148" s="48" t="str">
        <f>IF($AA148="Yes",INDEX(Applications_2021!$A$2:$A$651,MATCH($W148,Applications_2021!$AO$2:$AO$651,0)),"NO TRANSCRIPT")</f>
        <v>0567-FUL-JA-0300</v>
      </c>
      <c r="B148" s="48" t="str">
        <f>IF($AA148="Yes",INDEX(Applications_2021!$AT$2:$AT$651,MATCH($W148,Applications_2021!$AO$2:$AO$651,0))&amp;"-"&amp;UPPER(LEFT($J148,3))&amp;"-"&amp;UPPER(LEFT($H148,2))&amp;"-"&amp;$AB148,"")</f>
        <v>0567-FUL-JA-0300</v>
      </c>
      <c r="C148" s="8">
        <v>300</v>
      </c>
      <c r="D148" s="73" t="s">
        <v>6823</v>
      </c>
      <c r="E148" s="73" t="s">
        <v>6820</v>
      </c>
      <c r="F148" s="74" t="s">
        <v>6824</v>
      </c>
      <c r="G148" s="73" t="s">
        <v>795</v>
      </c>
      <c r="H148" s="73" t="s">
        <v>6819</v>
      </c>
      <c r="I148" s="76"/>
      <c r="J148" s="73" t="s">
        <v>6820</v>
      </c>
      <c r="K148" s="76"/>
      <c r="L148" s="74" t="s">
        <v>6821</v>
      </c>
      <c r="M148" s="73" t="s">
        <v>166</v>
      </c>
      <c r="N148" s="73"/>
      <c r="O148" s="73" t="s">
        <v>6822</v>
      </c>
      <c r="P148" s="74" t="s">
        <v>8109</v>
      </c>
      <c r="Q148" s="74" t="str">
        <f t="shared" si="33"/>
        <v>jaria_fultons_reprot_card.pdf</v>
      </c>
      <c r="R148" s="74" t="s">
        <v>336</v>
      </c>
      <c r="S148" s="74" t="str">
        <f t="shared" si="34"/>
        <v/>
      </c>
      <c r="T148" s="73" t="s">
        <v>336</v>
      </c>
      <c r="U148" s="73" t="str">
        <f t="shared" si="35"/>
        <v/>
      </c>
      <c r="V148" s="48" t="str">
        <f t="shared" si="28"/>
        <v>Jaria|Fulton|jaria.fulton26@westernline.org|7</v>
      </c>
      <c r="W148" s="48" t="str">
        <f t="shared" si="29"/>
        <v>Jaria|Fulton|7</v>
      </c>
      <c r="X148" s="48" t="str">
        <f>INDEX(Applications_2021!$AN$2:$AN$651,MATCH($V148,Applications_2021!$AN$2:$AN$651,0))</f>
        <v>Jaria|Fulton|jaria.fulton26@westernline.org|7</v>
      </c>
      <c r="Y148" s="48" t="str">
        <f>INDEX(Applications_2021!$AO$2:$AO$651,MATCH($W148,Applications_2021!$AO$2:$AO$651,0))</f>
        <v>Jaria|Fulton|7</v>
      </c>
      <c r="Z148" s="68" t="str">
        <f t="shared" si="30"/>
        <v>Yes</v>
      </c>
      <c r="AA148" s="68" t="str">
        <f t="shared" si="31"/>
        <v>Yes</v>
      </c>
      <c r="AB148" s="48" t="str">
        <f>"0"&amp;TEXT($C148,0)</f>
        <v>0300</v>
      </c>
      <c r="AC148" s="48" t="str">
        <f>IF(AND($AA148="Yes",""&lt;&gt;VLOOKUP($B148,$B$2:$AB$324,12,FALSE)),$AB148,"####")</f>
        <v>0300</v>
      </c>
      <c r="AD148" s="68" t="str">
        <f t="shared" si="32"/>
        <v>Yes</v>
      </c>
    </row>
    <row r="149" spans="1:30" x14ac:dyDescent="0.3">
      <c r="A149" s="48" t="str">
        <f>IF($AA149="Yes",INDEX(Applications_2021!$A$2:$A$651,MATCH($W149,Applications_2021!$AO$2:$AO$651,0)),"NO TRANSCRIPT")</f>
        <v>0062-HOO-JA-0305</v>
      </c>
      <c r="B149" s="48" t="str">
        <f>IF($AA149="Yes",INDEX(Applications_2021!$AT$2:$AT$651,MATCH($W149,Applications_2021!$AO$2:$AO$651,0))&amp;"-"&amp;UPPER(LEFT($J149,3))&amp;"-"&amp;UPPER(LEFT($H149,2))&amp;"-"&amp;$AB149,"")</f>
        <v>0062-HOO-JA-0305</v>
      </c>
      <c r="C149" s="8">
        <v>305</v>
      </c>
      <c r="D149" s="73" t="s">
        <v>2707</v>
      </c>
      <c r="E149" s="73" t="s">
        <v>2704</v>
      </c>
      <c r="F149" s="74" t="s">
        <v>2708</v>
      </c>
      <c r="G149" s="73" t="s">
        <v>795</v>
      </c>
      <c r="H149" s="73" t="s">
        <v>917</v>
      </c>
      <c r="I149" s="76"/>
      <c r="J149" s="73" t="s">
        <v>2704</v>
      </c>
      <c r="K149" s="76"/>
      <c r="L149" s="74" t="s">
        <v>8110</v>
      </c>
      <c r="M149" s="73" t="s">
        <v>168</v>
      </c>
      <c r="N149" s="73"/>
      <c r="O149" s="73" t="s">
        <v>8111</v>
      </c>
      <c r="P149" s="74" t="s">
        <v>8112</v>
      </c>
      <c r="Q149" s="74" t="str">
        <f t="shared" si="33"/>
        <v>janiya_hoovers_transcript.pdf</v>
      </c>
      <c r="R149" s="74" t="s">
        <v>336</v>
      </c>
      <c r="S149" s="74" t="str">
        <f t="shared" si="34"/>
        <v/>
      </c>
      <c r="T149" s="73" t="s">
        <v>336</v>
      </c>
      <c r="U149" s="73" t="str">
        <f t="shared" si="35"/>
        <v/>
      </c>
      <c r="V149" s="48" t="str">
        <f t="shared" si="28"/>
        <v>Janiya|Hoover|janiyahoover@icould.com|9</v>
      </c>
      <c r="W149" s="48" t="str">
        <f t="shared" si="29"/>
        <v>Janiya|Hoover|9</v>
      </c>
      <c r="X149" s="48" t="e">
        <f>INDEX(Applications_2021!$AN$2:$AN$651,MATCH($V149,Applications_2021!$AN$2:$AN$651,0))</f>
        <v>#N/A</v>
      </c>
      <c r="Y149" s="48" t="str">
        <f>INDEX(Applications_2021!$AO$2:$AO$651,MATCH($W149,Applications_2021!$AO$2:$AO$651,0))</f>
        <v>Janiya|Hoover|9</v>
      </c>
      <c r="Z149" s="68" t="e">
        <f t="shared" si="30"/>
        <v>#N/A</v>
      </c>
      <c r="AA149" s="68" t="str">
        <f t="shared" si="31"/>
        <v>Yes</v>
      </c>
      <c r="AB149" s="48" t="str">
        <f>"0"&amp;TEXT($C149,0)</f>
        <v>0305</v>
      </c>
      <c r="AC149" s="48" t="str">
        <f>IF(AND($AA149="Yes",""&lt;&gt;VLOOKUP($B149,$B$2:$AB$324,12,FALSE)),$AB149,"####")</f>
        <v>0305</v>
      </c>
      <c r="AD149" s="68" t="str">
        <f t="shared" si="32"/>
        <v>Yes</v>
      </c>
    </row>
    <row r="150" spans="1:30" x14ac:dyDescent="0.3">
      <c r="A150" s="48" t="str">
        <f>IF($AA150="Yes",INDEX(Applications_2021!$A$2:$A$651,MATCH($W150,Applications_2021!$AO$2:$AO$651,0)),"NO TRANSCRIPT")</f>
        <v>0392-ROS-JA-0144</v>
      </c>
      <c r="B150" s="48" t="str">
        <f>IF($AA150="Yes",INDEX(Applications_2021!$AT$2:$AT$651,MATCH($W150,Applications_2021!$AO$2:$AO$651,0))&amp;"-"&amp;UPPER(LEFT($J150,3))&amp;"-"&amp;UPPER(LEFT($H150,2))&amp;"-"&amp;$AB150,"")</f>
        <v>0392-ROS-JA-0144</v>
      </c>
      <c r="C150" s="8">
        <v>144</v>
      </c>
      <c r="D150" s="76" t="s">
        <v>5440</v>
      </c>
      <c r="E150" s="76" t="s">
        <v>5441</v>
      </c>
      <c r="F150" s="84" t="s">
        <v>8113</v>
      </c>
      <c r="G150" s="76" t="s">
        <v>7741</v>
      </c>
      <c r="H150" s="76" t="s">
        <v>5440</v>
      </c>
      <c r="I150" s="76"/>
      <c r="J150" s="76" t="s">
        <v>5441</v>
      </c>
      <c r="K150" s="76"/>
      <c r="L150" s="74" t="s">
        <v>5442</v>
      </c>
      <c r="M150" s="73" t="s">
        <v>167</v>
      </c>
      <c r="N150" s="73"/>
      <c r="O150" s="73" t="s">
        <v>5310</v>
      </c>
      <c r="P150" s="74" t="s">
        <v>8114</v>
      </c>
      <c r="Q150" s="74" t="str">
        <f t="shared" si="33"/>
        <v>d5221efe1ec24c0ca31ccd0ecfb163cc.jpeg.jpg</v>
      </c>
      <c r="R150" s="79" t="s">
        <v>8115</v>
      </c>
      <c r="S150" s="74" t="str">
        <f t="shared" si="34"/>
        <v>cd6a83d5509b4c2b832caaa2a429964c.jpeg.jpg</v>
      </c>
      <c r="T150" s="86"/>
      <c r="U150" s="73" t="str">
        <f t="shared" si="35"/>
        <v/>
      </c>
      <c r="V150" s="48" t="str">
        <f t="shared" si="28"/>
        <v>Jania|Rose|janiar7290@gmail.com|8</v>
      </c>
      <c r="W150" s="48" t="str">
        <f t="shared" si="29"/>
        <v>Jania|Rose|8</v>
      </c>
      <c r="X150" s="48" t="str">
        <f>INDEX(Applications_2021!$AN$2:$AN$651,MATCH($V150,Applications_2021!$AN$2:$AN$651,0))</f>
        <v>Jania|Rose|janiar7290@gmail.com|8</v>
      </c>
      <c r="Y150" s="48" t="str">
        <f>INDEX(Applications_2021!$AO$2:$AO$651,MATCH($W150,Applications_2021!$AO$2:$AO$651,0))</f>
        <v>Jania|Rose|8</v>
      </c>
      <c r="Z150" s="68" t="str">
        <f t="shared" si="30"/>
        <v>Yes</v>
      </c>
      <c r="AA150" s="68" t="str">
        <f t="shared" si="31"/>
        <v>Yes</v>
      </c>
      <c r="AB150" s="48" t="str">
        <f>"0"&amp;TEXT($C150,0)</f>
        <v>0144</v>
      </c>
      <c r="AC150" s="48" t="str">
        <f>IF($AA150="Yes",$AB150,"####")</f>
        <v>0144</v>
      </c>
      <c r="AD150" s="68" t="str">
        <f t="shared" si="32"/>
        <v>Yes</v>
      </c>
    </row>
    <row r="151" spans="1:30" x14ac:dyDescent="0.3">
      <c r="A151" s="48" t="str">
        <f>IF($AA151="Yes",INDEX(Applications_2021!$A$2:$A$651,MATCH($W151,Applications_2021!$AO$2:$AO$651,0)),"NO TRANSCRIPT")</f>
        <v>0256-BUC-JA-0066</v>
      </c>
      <c r="B151" s="48" t="str">
        <f>IF($AA151="Yes",INDEX(Applications_2021!$AT$2:$AT$651,MATCH($W151,Applications_2021!$AO$2:$AO$651,0))&amp;"-"&amp;UPPER(LEFT($J151,3))&amp;"-"&amp;UPPER(LEFT($H151,2))&amp;"-"&amp;$AB151,"")</f>
        <v>0256-BUC-JA-0066</v>
      </c>
      <c r="C151" s="8">
        <v>66</v>
      </c>
      <c r="D151" s="73" t="s">
        <v>1776</v>
      </c>
      <c r="E151" s="73" t="s">
        <v>1354</v>
      </c>
      <c r="F151" s="74" t="s">
        <v>7872</v>
      </c>
      <c r="G151" s="73" t="s">
        <v>7772</v>
      </c>
      <c r="H151" s="73" t="s">
        <v>1691</v>
      </c>
      <c r="I151" s="73"/>
      <c r="J151" s="73" t="s">
        <v>4362</v>
      </c>
      <c r="K151" s="73"/>
      <c r="L151" s="80" t="s">
        <v>8116</v>
      </c>
      <c r="M151" s="73" t="s">
        <v>168</v>
      </c>
      <c r="N151" s="73"/>
      <c r="O151" s="73" t="s">
        <v>4364</v>
      </c>
      <c r="P151" s="74" t="s">
        <v>8117</v>
      </c>
      <c r="Q151" s="74" t="str">
        <f t="shared" si="33"/>
        <v>j._buchanan_transcript_.pdf</v>
      </c>
      <c r="R151" s="74" t="s">
        <v>336</v>
      </c>
      <c r="S151" s="74" t="str">
        <f t="shared" si="34"/>
        <v/>
      </c>
      <c r="T151" s="73" t="s">
        <v>336</v>
      </c>
      <c r="U151" s="73" t="str">
        <f t="shared" si="35"/>
        <v/>
      </c>
      <c r="V151" s="48" t="str">
        <f t="shared" si="28"/>
        <v>James|Buchanan|jamesbuchanan@okolona.k12.ms.us|9</v>
      </c>
      <c r="W151" s="48" t="str">
        <f t="shared" si="29"/>
        <v>James|Buchanan|9</v>
      </c>
      <c r="X151" s="48" t="e">
        <f>INDEX(Applications_2021!$AN$2:$AN$651,MATCH($V151,Applications_2021!$AN$2:$AN$651,0))</f>
        <v>#N/A</v>
      </c>
      <c r="Y151" s="48" t="str">
        <f>INDEX(Applications_2021!$AO$2:$AO$651,MATCH($W151,Applications_2021!$AO$2:$AO$651,0))</f>
        <v>James|Buchanan|9</v>
      </c>
      <c r="Z151" s="68" t="e">
        <f t="shared" si="30"/>
        <v>#N/A</v>
      </c>
      <c r="AA151" s="68" t="str">
        <f t="shared" si="31"/>
        <v>Yes</v>
      </c>
      <c r="AB151" s="48" t="str">
        <f>"00"&amp;TEXT($C151,0)</f>
        <v>0066</v>
      </c>
      <c r="AC151" s="48" t="str">
        <f>IF($AA151="Yes",$AB151,"####")</f>
        <v>0066</v>
      </c>
      <c r="AD151" s="68" t="str">
        <f t="shared" si="32"/>
        <v>Yes</v>
      </c>
    </row>
    <row r="152" spans="1:30" x14ac:dyDescent="0.3">
      <c r="A152" s="48" t="str">
        <f>IF($AA152="Yes",INDEX(Applications_2021!$A$2:$A$651,MATCH($W152,Applications_2021!$AO$2:$AO$651,0)),"NO TRANSCRIPT")</f>
        <v>0148-GAT-EL-0180</v>
      </c>
      <c r="B152" s="48" t="str">
        <f>IF($AA152="Yes",INDEX(Applications_2021!$AT$2:$AT$651,MATCH($W152,Applications_2021!$AO$2:$AO$651,0))&amp;"-"&amp;UPPER(LEFT($J152,3))&amp;"-"&amp;UPPER(LEFT($H152,2))&amp;"-"&amp;$AB152,"")</f>
        <v>0148-GAT-EL-0180</v>
      </c>
      <c r="C152" s="8">
        <v>180</v>
      </c>
      <c r="D152" s="73" t="s">
        <v>8118</v>
      </c>
      <c r="E152" s="73" t="s">
        <v>6681</v>
      </c>
      <c r="F152" s="74" t="s">
        <v>8119</v>
      </c>
      <c r="G152" s="73" t="s">
        <v>7772</v>
      </c>
      <c r="H152" s="73" t="s">
        <v>3468</v>
      </c>
      <c r="I152" s="73"/>
      <c r="J152" s="73" t="s">
        <v>3469</v>
      </c>
      <c r="K152" s="73"/>
      <c r="L152" s="80" t="s">
        <v>3474</v>
      </c>
      <c r="M152" s="73" t="s">
        <v>168</v>
      </c>
      <c r="N152" s="73"/>
      <c r="O152" s="73" t="s">
        <v>2662</v>
      </c>
      <c r="P152" s="74" t="s">
        <v>8120</v>
      </c>
      <c r="Q152" s="74" t="str">
        <f t="shared" si="33"/>
        <v>elroyngathright7_nwhs_transcript_712__al.pdf</v>
      </c>
      <c r="R152" s="74" t="s">
        <v>336</v>
      </c>
      <c r="S152" s="74" t="str">
        <f t="shared" si="34"/>
        <v/>
      </c>
      <c r="T152" s="73" t="s">
        <v>336</v>
      </c>
      <c r="U152" s="73" t="str">
        <f t="shared" si="35"/>
        <v/>
      </c>
      <c r="V152" s="48" t="str">
        <f t="shared" si="28"/>
        <v>Elroyn|Gathright|jam208@rcsd.ms|9</v>
      </c>
      <c r="W152" s="48" t="str">
        <f t="shared" si="29"/>
        <v>Elroyn|Gathright|9</v>
      </c>
      <c r="X152" s="48" t="e">
        <f>INDEX(Applications_2021!$AN$2:$AN$651,MATCH($V152,Applications_2021!$AN$2:$AN$651,0))</f>
        <v>#N/A</v>
      </c>
      <c r="Y152" s="48" t="str">
        <f>INDEX(Applications_2021!$AO$2:$AO$651,MATCH($W152,Applications_2021!$AO$2:$AO$651,0))</f>
        <v>Elroyn|Gathright|9</v>
      </c>
      <c r="Z152" s="68" t="e">
        <f t="shared" si="30"/>
        <v>#N/A</v>
      </c>
      <c r="AA152" s="68" t="str">
        <f t="shared" si="31"/>
        <v>Yes</v>
      </c>
      <c r="AB152" s="48" t="str">
        <f>"0"&amp;TEXT($C152,0)</f>
        <v>0180</v>
      </c>
      <c r="AC152" s="48" t="str">
        <f>IF($AA152="Yes",$AB152,"####")</f>
        <v>0180</v>
      </c>
      <c r="AD152" s="68" t="str">
        <f t="shared" si="32"/>
        <v>Yes</v>
      </c>
    </row>
    <row r="153" spans="1:30" x14ac:dyDescent="0.3">
      <c r="A153" s="48" t="str">
        <f>IF($AA153="Yes",INDEX(Applications_2021!$A$2:$A$651,MATCH($W153,Applications_2021!$AO$2:$AO$651,0)),"NO TRANSCRIPT")</f>
        <v>0432-BLA-JA-0067</v>
      </c>
      <c r="B153" s="48" t="str">
        <f>IF($AA153="Yes",INDEX(Applications_2021!$AT$2:$AT$651,MATCH($W153,Applications_2021!$AO$2:$AO$651,0))&amp;"-"&amp;UPPER(LEFT($J153,3))&amp;"-"&amp;UPPER(LEFT($H153,2))&amp;"-"&amp;$AB153,"")</f>
        <v>0432-BLA-JA-0067</v>
      </c>
      <c r="C153" s="8">
        <v>67</v>
      </c>
      <c r="D153" s="73" t="s">
        <v>1776</v>
      </c>
      <c r="E153" s="73" t="s">
        <v>1354</v>
      </c>
      <c r="F153" s="74" t="s">
        <v>7872</v>
      </c>
      <c r="G153" s="73" t="s">
        <v>7772</v>
      </c>
      <c r="H153" s="73" t="s">
        <v>5736</v>
      </c>
      <c r="I153" s="73"/>
      <c r="J153" s="73" t="s">
        <v>1770</v>
      </c>
      <c r="K153" s="73"/>
      <c r="L153" s="80" t="s">
        <v>8121</v>
      </c>
      <c r="M153" s="73" t="s">
        <v>168</v>
      </c>
      <c r="N153" s="73"/>
      <c r="O153" s="73" t="s">
        <v>4364</v>
      </c>
      <c r="P153" s="74" t="s">
        <v>8122</v>
      </c>
      <c r="Q153" s="74" t="str">
        <f t="shared" si="33"/>
        <v>j._blanchard_transcript_.pdf</v>
      </c>
      <c r="R153" s="74" t="s">
        <v>336</v>
      </c>
      <c r="S153" s="74" t="str">
        <f t="shared" si="34"/>
        <v/>
      </c>
      <c r="T153" s="73" t="s">
        <v>336</v>
      </c>
      <c r="U153" s="73" t="str">
        <f t="shared" si="35"/>
        <v/>
      </c>
      <c r="V153" s="48" t="str">
        <f t="shared" si="28"/>
        <v>Jahiem|Blanchard|jahiemblanchard@okolona.k12.ms.us|9</v>
      </c>
      <c r="W153" s="48" t="str">
        <f t="shared" si="29"/>
        <v>Jahiem|Blanchard|9</v>
      </c>
      <c r="X153" s="48" t="e">
        <f>INDEX(Applications_2021!$AN$2:$AN$651,MATCH($V153,Applications_2021!$AN$2:$AN$651,0))</f>
        <v>#N/A</v>
      </c>
      <c r="Y153" s="48" t="str">
        <f>INDEX(Applications_2021!$AO$2:$AO$651,MATCH($W153,Applications_2021!$AO$2:$AO$651,0))</f>
        <v>Jahiem|Blanchard|9</v>
      </c>
      <c r="Z153" s="68" t="e">
        <f t="shared" si="30"/>
        <v>#N/A</v>
      </c>
      <c r="AA153" s="68" t="str">
        <f t="shared" si="31"/>
        <v>Yes</v>
      </c>
      <c r="AB153" s="48" t="str">
        <f>"00"&amp;TEXT($C153,0)</f>
        <v>0067</v>
      </c>
      <c r="AC153" s="48" t="str">
        <f>IF($AA153="Yes",$AB153,"####")</f>
        <v>0067</v>
      </c>
      <c r="AD153" s="68" t="str">
        <f t="shared" si="32"/>
        <v>Yes</v>
      </c>
    </row>
    <row r="154" spans="1:30" x14ac:dyDescent="0.3">
      <c r="A154" s="48" t="str">
        <f>IF($AA154="Yes",INDEX(Applications_2021!$A$2:$A$651,MATCH($W154,Applications_2021!$AO$2:$AO$651,0)),"NO TRANSCRIPT")</f>
        <v>0301-MAT-RH-0050</v>
      </c>
      <c r="B154" s="48" t="str">
        <f>IF($AA154="Yes",INDEX(Applications_2021!$AT$2:$AT$651,MATCH($W154,Applications_2021!$AO$2:$AO$651,0))&amp;"-"&amp;UPPER(LEFT($J154,3))&amp;"-"&amp;UPPER(LEFT($H154,2))&amp;"-"&amp;$AB154,"")</f>
        <v>0301-MAT-RH-0050</v>
      </c>
      <c r="C154" s="8">
        <v>50</v>
      </c>
      <c r="D154" s="73" t="s">
        <v>3088</v>
      </c>
      <c r="E154" s="73" t="s">
        <v>4716</v>
      </c>
      <c r="F154" s="74" t="s">
        <v>4714</v>
      </c>
      <c r="G154" s="73" t="s">
        <v>795</v>
      </c>
      <c r="H154" s="73" t="s">
        <v>4713</v>
      </c>
      <c r="I154" s="73"/>
      <c r="J154" s="73" t="s">
        <v>1883</v>
      </c>
      <c r="K154" s="73"/>
      <c r="L154" s="74" t="s">
        <v>4714</v>
      </c>
      <c r="M154" s="73" t="s">
        <v>167</v>
      </c>
      <c r="N154" s="73"/>
      <c r="O154" s="73" t="s">
        <v>4715</v>
      </c>
      <c r="P154" s="74" t="s">
        <v>8123</v>
      </c>
      <c r="Q154" s="74" t="str">
        <f t="shared" si="33"/>
        <v>report_card__4212021.pdf</v>
      </c>
      <c r="R154" s="74" t="s">
        <v>336</v>
      </c>
      <c r="S154" s="74" t="str">
        <f t="shared" si="34"/>
        <v/>
      </c>
      <c r="T154" s="73" t="s">
        <v>336</v>
      </c>
      <c r="U154" s="73" t="str">
        <f t="shared" si="35"/>
        <v/>
      </c>
      <c r="V154" s="48" t="str">
        <f t="shared" si="28"/>
        <v>Rhaegan|Matthews|jaepleasant3@gmail.com|8</v>
      </c>
      <c r="W154" s="48" t="str">
        <f t="shared" si="29"/>
        <v>Rhaegan|Matthews|8</v>
      </c>
      <c r="X154" s="48" t="str">
        <f>INDEX(Applications_2021!$AN$2:$AN$651,MATCH($V154,Applications_2021!$AN$2:$AN$651,0))</f>
        <v>Rhaegan|Matthews|jaepleasant3@gmail.com|8</v>
      </c>
      <c r="Y154" s="48" t="str">
        <f>INDEX(Applications_2021!$AO$2:$AO$651,MATCH($W154,Applications_2021!$AO$2:$AO$651,0))</f>
        <v>Rhaegan|Matthews|8</v>
      </c>
      <c r="Z154" s="68" t="str">
        <f t="shared" si="30"/>
        <v>Yes</v>
      </c>
      <c r="AA154" s="68" t="str">
        <f t="shared" si="31"/>
        <v>Yes</v>
      </c>
      <c r="AB154" s="48" t="str">
        <f>"00"&amp;TEXT($C154,0)</f>
        <v>0050</v>
      </c>
      <c r="AC154" s="48" t="str">
        <f>IF($AA154="Yes",$AB154,"####")</f>
        <v>0050</v>
      </c>
      <c r="AD154" s="68" t="str">
        <f t="shared" si="32"/>
        <v>Yes</v>
      </c>
    </row>
    <row r="155" spans="1:30" x14ac:dyDescent="0.3">
      <c r="A155" s="48" t="str">
        <f>IF($AA155="Yes",INDEX(Applications_2021!$A$2:$A$651,MATCH($W155,Applications_2021!$AO$2:$AO$651,0)),"NO TRANSCRIPT")</f>
        <v>0170-CAR-JA-0333</v>
      </c>
      <c r="B155" s="48" t="str">
        <f>IF($AA155="Yes",INDEX(Applications_2021!$AT$2:$AT$651,MATCH($W155,Applications_2021!$AO$2:$AO$651,0))&amp;"-"&amp;UPPER(LEFT($J155,3))&amp;"-"&amp;UPPER(LEFT($H155,2))&amp;"-"&amp;$AB155,"")</f>
        <v>0170-CAR-JA-0333</v>
      </c>
      <c r="C155" s="8">
        <v>333</v>
      </c>
      <c r="D155" s="73" t="s">
        <v>8124</v>
      </c>
      <c r="E155" s="73" t="s">
        <v>3662</v>
      </c>
      <c r="F155" s="74" t="s">
        <v>3666</v>
      </c>
      <c r="G155" s="73" t="s">
        <v>795</v>
      </c>
      <c r="H155" s="73" t="s">
        <v>3661</v>
      </c>
      <c r="I155" s="76"/>
      <c r="J155" s="73" t="s">
        <v>3662</v>
      </c>
      <c r="K155" s="76"/>
      <c r="L155" s="74" t="s">
        <v>8125</v>
      </c>
      <c r="M155" s="73" t="s">
        <v>167</v>
      </c>
      <c r="N155" s="73"/>
      <c r="O155" s="73" t="s">
        <v>4783</v>
      </c>
      <c r="P155" s="74" t="s">
        <v>8126</v>
      </c>
      <c r="Q155" s="74" t="str">
        <f t="shared" si="33"/>
        <v>1619844966697534363094368058133.jpg</v>
      </c>
      <c r="R155" s="74" t="s">
        <v>336</v>
      </c>
      <c r="S155" s="74" t="str">
        <f t="shared" si="34"/>
        <v/>
      </c>
      <c r="T155" s="73" t="s">
        <v>8127</v>
      </c>
      <c r="U155" s="73" t="str">
        <f t="shared" si="35"/>
        <v>Jaelon's academic performance has fallen due to inability to see the board during his virtual classes and incomplete assignments. He is working diligently to get those missing assignments turned in.</v>
      </c>
      <c r="V155" s="48" t="str">
        <f t="shared" si="28"/>
        <v>Jaelon|Carter|jaelonboi@gmail.com|8</v>
      </c>
      <c r="W155" s="48" t="str">
        <f t="shared" si="29"/>
        <v>Jaelon|Carter|8</v>
      </c>
      <c r="X155" s="48" t="e">
        <f>INDEX(Applications_2021!$AN$2:$AN$651,MATCH($V155,Applications_2021!$AN$2:$AN$651,0))</f>
        <v>#N/A</v>
      </c>
      <c r="Y155" s="48" t="str">
        <f>INDEX(Applications_2021!$AO$2:$AO$651,MATCH($W155,Applications_2021!$AO$2:$AO$651,0))</f>
        <v>Jaelon|Carter|8</v>
      </c>
      <c r="Z155" s="68" t="e">
        <f t="shared" si="30"/>
        <v>#N/A</v>
      </c>
      <c r="AA155" s="68" t="str">
        <f t="shared" si="31"/>
        <v>Yes</v>
      </c>
      <c r="AB155" s="48" t="str">
        <f>"0"&amp;TEXT($C155,0)</f>
        <v>0333</v>
      </c>
      <c r="AC155" s="48" t="str">
        <f>IF(AND($AA155="Yes",""&lt;&gt;VLOOKUP($B155,$B$2:$AB$324,12,FALSE)),$AB155,"####")</f>
        <v>0333</v>
      </c>
      <c r="AD155" s="68" t="str">
        <f t="shared" si="32"/>
        <v>Yes</v>
      </c>
    </row>
    <row r="156" spans="1:30" x14ac:dyDescent="0.3">
      <c r="A156" s="48" t="str">
        <f>IF($AA156="Yes",INDEX(Applications_2021!$A$2:$A$651,MATCH($W156,Applications_2021!$AO$2:$AO$651,0)),"NO TRANSCRIPT")</f>
        <v>0113-DRA-IN-0083</v>
      </c>
      <c r="B156" s="48" t="str">
        <f>IF($AA156="Yes",INDEX(Applications_2021!$AT$2:$AT$651,MATCH($W156,Applications_2021!$AO$2:$AO$651,0))&amp;"-"&amp;UPPER(LEFT($J156,3))&amp;"-"&amp;UPPER(LEFT($H156,2))&amp;"-"&amp;$AB156,"")</f>
        <v>0113-DRA-IN-0083</v>
      </c>
      <c r="C156" s="8">
        <v>83</v>
      </c>
      <c r="D156" s="73" t="s">
        <v>2936</v>
      </c>
      <c r="E156" s="73" t="s">
        <v>3164</v>
      </c>
      <c r="F156" s="74" t="s">
        <v>8128</v>
      </c>
      <c r="G156" s="73" t="s">
        <v>7731</v>
      </c>
      <c r="H156" s="73" t="s">
        <v>5089</v>
      </c>
      <c r="I156" s="73"/>
      <c r="J156" s="73" t="s">
        <v>3164</v>
      </c>
      <c r="K156" s="73"/>
      <c r="L156" s="74" t="s">
        <v>8129</v>
      </c>
      <c r="M156" s="73" t="s">
        <v>7924</v>
      </c>
      <c r="N156" s="73"/>
      <c r="O156" s="73" t="s">
        <v>2773</v>
      </c>
      <c r="P156" s="74" t="s">
        <v>8130</v>
      </c>
      <c r="Q156" s="74" t="str">
        <f t="shared" si="33"/>
        <v>untitled__20210421t141218.884.pdf</v>
      </c>
      <c r="R156" s="74" t="s">
        <v>336</v>
      </c>
      <c r="S156" s="74" t="str">
        <f t="shared" si="34"/>
        <v/>
      </c>
      <c r="T156" s="73" t="s">
        <v>336</v>
      </c>
      <c r="U156" s="73" t="str">
        <f t="shared" si="35"/>
        <v/>
      </c>
      <c r="V156" s="48" t="str">
        <f t="shared" si="28"/>
        <v>India|Draper|indiadraper60@gmail.com|9</v>
      </c>
      <c r="W156" s="48" t="str">
        <f t="shared" si="29"/>
        <v>India|Draper|9</v>
      </c>
      <c r="X156" s="48" t="str">
        <f>INDEX(Applications_2021!$AN$2:$AN$651,MATCH($V156,Applications_2021!$AN$2:$AN$651,0))</f>
        <v>India|Draper|Indiadraper60@gmail.com|9</v>
      </c>
      <c r="Y156" s="48" t="str">
        <f>INDEX(Applications_2021!$AO$2:$AO$651,MATCH($W156,Applications_2021!$AO$2:$AO$651,0))</f>
        <v>India|Draper|9</v>
      </c>
      <c r="Z156" s="68" t="str">
        <f t="shared" si="30"/>
        <v>Yes</v>
      </c>
      <c r="AA156" s="68" t="str">
        <f t="shared" si="31"/>
        <v>Yes</v>
      </c>
      <c r="AB156" s="48" t="str">
        <f>"00"&amp;TEXT($C156,0)</f>
        <v>0083</v>
      </c>
      <c r="AC156" s="48" t="str">
        <f t="shared" ref="AC156:AC161" si="37">IF($AA156="Yes",$AB156,"####")</f>
        <v>0083</v>
      </c>
      <c r="AD156" s="68" t="str">
        <f t="shared" si="32"/>
        <v>Yes</v>
      </c>
    </row>
    <row r="157" spans="1:30" x14ac:dyDescent="0.3">
      <c r="A157" s="48" t="str">
        <f>IF($AA157="Yes",INDEX(Applications_2021!$A$2:$A$651,MATCH($W157,Applications_2021!$AO$2:$AO$651,0)),"NO TRANSCRIPT")</f>
        <v>0331-HUD-RE-0060</v>
      </c>
      <c r="B157" s="48" t="str">
        <f>IF($AA157="Yes",INDEX(Applications_2021!$AT$2:$AT$651,MATCH($W157,Applications_2021!$AO$2:$AO$651,0))&amp;"-"&amp;UPPER(LEFT($J157,3))&amp;"-"&amp;UPPER(LEFT($H157,2))&amp;"-"&amp;$AB157,"")</f>
        <v>0331-HUD-RE-0060</v>
      </c>
      <c r="C157" s="8">
        <v>60</v>
      </c>
      <c r="D157" s="73" t="s">
        <v>8131</v>
      </c>
      <c r="E157" s="73" t="s">
        <v>4925</v>
      </c>
      <c r="F157" s="74" t="s">
        <v>4928</v>
      </c>
      <c r="G157" s="73" t="s">
        <v>795</v>
      </c>
      <c r="H157" s="73" t="s">
        <v>4924</v>
      </c>
      <c r="I157" s="73"/>
      <c r="J157" s="73" t="s">
        <v>4925</v>
      </c>
      <c r="K157" s="73"/>
      <c r="L157" s="74" t="s">
        <v>4926</v>
      </c>
      <c r="M157" s="73" t="s">
        <v>166</v>
      </c>
      <c r="N157" s="73"/>
      <c r="O157" s="73" t="s">
        <v>4633</v>
      </c>
      <c r="P157" s="74" t="s">
        <v>8123</v>
      </c>
      <c r="Q157" s="74" t="str">
        <f t="shared" si="33"/>
        <v>report_card__4212021.pdf</v>
      </c>
      <c r="R157" s="74" t="s">
        <v>336</v>
      </c>
      <c r="S157" s="74" t="str">
        <f t="shared" si="34"/>
        <v/>
      </c>
      <c r="T157" s="73" t="s">
        <v>336</v>
      </c>
      <c r="U157" s="73" t="str">
        <f t="shared" si="35"/>
        <v/>
      </c>
      <c r="V157" s="48" t="str">
        <f t="shared" si="28"/>
        <v>Regan|Huddleston|huddlestonregan@gmail.com|7</v>
      </c>
      <c r="W157" s="48" t="str">
        <f t="shared" si="29"/>
        <v>Regan|Huddleston|7</v>
      </c>
      <c r="X157" s="48" t="str">
        <f>INDEX(Applications_2021!$AN$2:$AN$651,MATCH($V157,Applications_2021!$AN$2:$AN$651,0))</f>
        <v>Regan|Huddleston|huddlestonregan@gmail.com|7</v>
      </c>
      <c r="Y157" s="48" t="str">
        <f>INDEX(Applications_2021!$AO$2:$AO$651,MATCH($W157,Applications_2021!$AO$2:$AO$651,0))</f>
        <v>Regan|Huddleston|7</v>
      </c>
      <c r="Z157" s="68" t="str">
        <f t="shared" si="30"/>
        <v>Yes</v>
      </c>
      <c r="AA157" s="68" t="str">
        <f t="shared" si="31"/>
        <v>Yes</v>
      </c>
      <c r="AB157" s="48" t="str">
        <f>"00"&amp;TEXT($C157,0)</f>
        <v>0060</v>
      </c>
      <c r="AC157" s="48" t="str">
        <f t="shared" si="37"/>
        <v>0060</v>
      </c>
      <c r="AD157" s="68" t="str">
        <f t="shared" si="32"/>
        <v>Yes</v>
      </c>
    </row>
    <row r="158" spans="1:30" x14ac:dyDescent="0.3">
      <c r="A158" s="48" t="str">
        <f>IF($AA158="Yes",INDEX(Applications_2021!$A$2:$A$651,MATCH($W158,Applications_2021!$AO$2:$AO$651,0)),"NO TRANSCRIPT")</f>
        <v>0101-HEN-AN-0158</v>
      </c>
      <c r="B158" s="48" t="str">
        <f>IF($AA158="Yes",INDEX(Applications_2021!$AT$2:$AT$651,MATCH($W158,Applications_2021!$AO$2:$AO$651,0))&amp;"-"&amp;UPPER(LEFT($J158,3))&amp;"-"&amp;UPPER(LEFT($H158,2))&amp;"-"&amp;$AB158,"")</f>
        <v>0101-HEN-AN-0158</v>
      </c>
      <c r="C158" s="8">
        <v>158</v>
      </c>
      <c r="D158" s="73" t="s">
        <v>8132</v>
      </c>
      <c r="E158" s="73" t="s">
        <v>1314</v>
      </c>
      <c r="F158" s="74" t="s">
        <v>3063</v>
      </c>
      <c r="G158" s="73" t="s">
        <v>795</v>
      </c>
      <c r="H158" s="73" t="s">
        <v>1020</v>
      </c>
      <c r="I158" s="73"/>
      <c r="J158" s="73" t="s">
        <v>1314</v>
      </c>
      <c r="K158" s="73"/>
      <c r="L158" s="74" t="s">
        <v>3060</v>
      </c>
      <c r="M158" s="73" t="s">
        <v>168</v>
      </c>
      <c r="N158" s="73"/>
      <c r="O158" s="73" t="s">
        <v>8133</v>
      </c>
      <c r="P158" s="74" t="s">
        <v>8134</v>
      </c>
      <c r="Q158" s="74" t="str">
        <f t="shared" si="33"/>
        <v>report_card__a._henry.pdf</v>
      </c>
      <c r="R158" s="74" t="s">
        <v>336</v>
      </c>
      <c r="S158" s="74" t="str">
        <f t="shared" si="34"/>
        <v/>
      </c>
      <c r="T158" s="73" t="s">
        <v>8135</v>
      </c>
      <c r="U158" s="73" t="str">
        <f t="shared" si="35"/>
        <v>Anthony is a Jackson Public School student in the Jackson-Tougaloo Early College High School program. His home school is Callaway High School.</v>
      </c>
      <c r="V158" s="48" t="str">
        <f t="shared" si="28"/>
        <v>Anthony|Henry|HenryFamily601@gmail.com|9</v>
      </c>
      <c r="W158" s="48" t="str">
        <f t="shared" si="29"/>
        <v>Anthony|Henry|9</v>
      </c>
      <c r="X158" s="48" t="str">
        <f>INDEX(Applications_2021!$AN$2:$AN$651,MATCH($V158,Applications_2021!$AN$2:$AN$651,0))</f>
        <v>Anthony|Henry|HenryFamily601@gmail.com|9</v>
      </c>
      <c r="Y158" s="48" t="str">
        <f>INDEX(Applications_2021!$AO$2:$AO$651,MATCH($W158,Applications_2021!$AO$2:$AO$651,0))</f>
        <v>Anthony|Henry|9</v>
      </c>
      <c r="Z158" s="68" t="str">
        <f t="shared" si="30"/>
        <v>Yes</v>
      </c>
      <c r="AA158" s="68" t="str">
        <f t="shared" si="31"/>
        <v>Yes</v>
      </c>
      <c r="AB158" s="48" t="str">
        <f>"0"&amp;TEXT($C158,0)</f>
        <v>0158</v>
      </c>
      <c r="AC158" s="48" t="str">
        <f t="shared" si="37"/>
        <v>0158</v>
      </c>
      <c r="AD158" s="68" t="str">
        <f t="shared" si="32"/>
        <v>Yes</v>
      </c>
    </row>
    <row r="159" spans="1:30" x14ac:dyDescent="0.3">
      <c r="A159" s="146" t="str">
        <f>IF($AA159="Yes",INDEX(Applications_2021!$A$2:$A$651,MATCH($W159,Applications_2021!$AO$2:$AO$651,0)),"NO TRANSCRIPT")</f>
        <v>0122-O’N-HA-0074</v>
      </c>
      <c r="B159" s="48" t="str">
        <f>IF($AA159="Yes",INDEX(Applications_2021!$AT$2:$AT$651,MATCH($W159,Applications_2021!$AO$2:$AO$651,0))&amp;"-"&amp;UPPER(LEFT($J159,3))&amp;"-"&amp;UPPER(LEFT($H159,2))&amp;"-"&amp;$AB159,"")</f>
        <v>0122-O’N-HA-0074</v>
      </c>
      <c r="C159" s="8">
        <v>74</v>
      </c>
      <c r="D159" s="73" t="s">
        <v>3245</v>
      </c>
      <c r="E159" s="73" t="s">
        <v>3246</v>
      </c>
      <c r="F159" s="74" t="s">
        <v>3247</v>
      </c>
      <c r="G159" s="73" t="s">
        <v>795</v>
      </c>
      <c r="H159" s="76" t="s">
        <v>3240</v>
      </c>
      <c r="I159" s="76" t="s">
        <v>3240</v>
      </c>
      <c r="J159" s="75" t="s">
        <v>3241</v>
      </c>
      <c r="K159" s="73" t="s">
        <v>3246</v>
      </c>
      <c r="L159" s="74" t="s">
        <v>3242</v>
      </c>
      <c r="M159" s="73" t="s">
        <v>168</v>
      </c>
      <c r="N159" s="73"/>
      <c r="O159" s="73" t="s">
        <v>8136</v>
      </c>
      <c r="P159" s="74" t="s">
        <v>8137</v>
      </c>
      <c r="Q159" s="74" t="str">
        <f t="shared" si="33"/>
        <v>haven_oneal_report_card_and_transcript.pdf</v>
      </c>
      <c r="R159" s="74" t="s">
        <v>336</v>
      </c>
      <c r="S159" s="74" t="str">
        <f t="shared" si="34"/>
        <v/>
      </c>
      <c r="T159" s="73" t="s">
        <v>336</v>
      </c>
      <c r="U159" s="73" t="str">
        <f t="shared" si="35"/>
        <v/>
      </c>
      <c r="V159" s="146" t="str">
        <f t="shared" si="28"/>
        <v>Haven|O’Neal|havenoneal15@gmail.com|9</v>
      </c>
      <c r="W159" s="48" t="str">
        <f t="shared" si="29"/>
        <v>Haven|O’Neal|9</v>
      </c>
      <c r="X159" s="48" t="str">
        <f>INDEX(Applications_2021!$AN$2:$AN$651,MATCH($V159,Applications_2021!$AN$2:$AN$651,0))</f>
        <v>Haven|O’Neal|havenoneal15@gmail.com|9</v>
      </c>
      <c r="Y159" s="48" t="str">
        <f>INDEX(Applications_2021!$AO$2:$AO$651,MATCH($W159,Applications_2021!$AO$2:$AO$651,0))</f>
        <v>Haven|O’Neal|9</v>
      </c>
      <c r="Z159" s="68" t="str">
        <f t="shared" si="30"/>
        <v>Yes</v>
      </c>
      <c r="AA159" s="68" t="str">
        <f t="shared" si="31"/>
        <v>Yes</v>
      </c>
      <c r="AB159" s="48" t="str">
        <f>"00"&amp;TEXT($C159,0)</f>
        <v>0074</v>
      </c>
      <c r="AC159" s="48" t="str">
        <f t="shared" si="37"/>
        <v>0074</v>
      </c>
      <c r="AD159" s="68" t="str">
        <f t="shared" si="32"/>
        <v>Yes</v>
      </c>
    </row>
    <row r="160" spans="1:30" x14ac:dyDescent="0.3">
      <c r="A160" s="48" t="str">
        <f>IF($AA160="Yes",INDEX(Applications_2021!$A$2:$A$651,MATCH($W160,Applications_2021!$AO$2:$AO$651,0)),"NO TRANSCRIPT")</f>
        <v>0293-WEA-GA-0031</v>
      </c>
      <c r="B160" s="48" t="str">
        <f>IF($AA160="Yes",INDEX(Applications_2021!$AT$2:$AT$651,MATCH($W160,Applications_2021!$AO$2:$AO$651,0))&amp;"-"&amp;UPPER(LEFT($J160,3))&amp;"-"&amp;UPPER(LEFT($H160,2))&amp;"-"&amp;$AB160,"")</f>
        <v>0293-WEA-GA-0031</v>
      </c>
      <c r="C160" s="8">
        <v>31</v>
      </c>
      <c r="D160" s="73" t="s">
        <v>4651</v>
      </c>
      <c r="E160" s="73" t="s">
        <v>4652</v>
      </c>
      <c r="F160" s="74" t="s">
        <v>4653</v>
      </c>
      <c r="G160" s="73" t="s">
        <v>795</v>
      </c>
      <c r="H160" s="73" t="s">
        <v>4647</v>
      </c>
      <c r="I160" s="73"/>
      <c r="J160" s="73" t="s">
        <v>4648</v>
      </c>
      <c r="K160" s="73"/>
      <c r="L160" s="74" t="s">
        <v>4649</v>
      </c>
      <c r="M160" s="73" t="s">
        <v>168</v>
      </c>
      <c r="N160" s="73"/>
      <c r="O160" s="73" t="s">
        <v>709</v>
      </c>
      <c r="P160" s="74" t="s">
        <v>8138</v>
      </c>
      <c r="Q160" s="74" t="str">
        <f t="shared" si="33"/>
        <v>gavin_weatherspoon_report_card.pdf</v>
      </c>
      <c r="R160" s="74" t="s">
        <v>336</v>
      </c>
      <c r="S160" s="74" t="str">
        <f t="shared" si="34"/>
        <v/>
      </c>
      <c r="T160" s="73" t="s">
        <v>336</v>
      </c>
      <c r="U160" s="73" t="str">
        <f t="shared" si="35"/>
        <v/>
      </c>
      <c r="V160" s="48" t="str">
        <f t="shared" si="28"/>
        <v>Gavin|Weatherspoon|gjweatherspoon@gmail.com|9</v>
      </c>
      <c r="W160" s="48" t="str">
        <f t="shared" si="29"/>
        <v>Gavin|Weatherspoon|9</v>
      </c>
      <c r="X160" s="48" t="str">
        <f>INDEX(Applications_2021!$AN$2:$AN$651,MATCH($V160,Applications_2021!$AN$2:$AN$651,0))</f>
        <v>Gavin|Weatherspoon|gjweatherspoon@gmail.com|9</v>
      </c>
      <c r="Y160" s="48" t="str">
        <f>INDEX(Applications_2021!$AO$2:$AO$651,MATCH($W160,Applications_2021!$AO$2:$AO$651,0))</f>
        <v>Gavin|Weatherspoon|9</v>
      </c>
      <c r="Z160" s="68" t="str">
        <f t="shared" si="30"/>
        <v>Yes</v>
      </c>
      <c r="AA160" s="68" t="str">
        <f t="shared" si="31"/>
        <v>Yes</v>
      </c>
      <c r="AB160" s="48" t="str">
        <f>"00"&amp;TEXT($C160,0)</f>
        <v>0031</v>
      </c>
      <c r="AC160" s="48" t="str">
        <f t="shared" si="37"/>
        <v>0031</v>
      </c>
      <c r="AD160" s="68" t="str">
        <f t="shared" si="32"/>
        <v>Yes</v>
      </c>
    </row>
    <row r="161" spans="1:30" x14ac:dyDescent="0.3">
      <c r="A161" s="48" t="str">
        <f>IF($AA161="Yes",INDEX(Applications_2021!$A$2:$A$651,MATCH($W161,Applications_2021!$AO$2:$AO$651,0)),"NO TRANSCRIPT")</f>
        <v>0190-ROB-GA-0108</v>
      </c>
      <c r="B161" s="48" t="str">
        <f>IF($AA161="Yes",INDEX(Applications_2021!$AT$2:$AT$651,MATCH($W161,Applications_2021!$AO$2:$AO$651,0))&amp;"-"&amp;UPPER(LEFT($J161,3))&amp;"-"&amp;UPPER(LEFT($H161,2))&amp;"-"&amp;$AB161,"")</f>
        <v>0190-ROB-GA-0108</v>
      </c>
      <c r="C161" s="8">
        <v>108</v>
      </c>
      <c r="D161" s="73" t="s">
        <v>2520</v>
      </c>
      <c r="E161" s="73" t="s">
        <v>1661</v>
      </c>
      <c r="F161" s="74" t="s">
        <v>3810</v>
      </c>
      <c r="G161" s="73" t="s">
        <v>7741</v>
      </c>
      <c r="H161" s="73" t="s">
        <v>2520</v>
      </c>
      <c r="I161" s="73"/>
      <c r="J161" s="73" t="s">
        <v>1661</v>
      </c>
      <c r="K161" s="73"/>
      <c r="L161" s="74" t="s">
        <v>3810</v>
      </c>
      <c r="M161" s="73" t="s">
        <v>168</v>
      </c>
      <c r="N161" s="73"/>
      <c r="O161" s="73" t="s">
        <v>3811</v>
      </c>
      <c r="P161" s="74" t="s">
        <v>8139</v>
      </c>
      <c r="Q161" s="74" t="str">
        <f t="shared" si="33"/>
        <v>8410dfd6d5bf40109bbe7c5c280bd27a.jpeg.jpg</v>
      </c>
      <c r="R161" s="74" t="s">
        <v>8140</v>
      </c>
      <c r="S161" s="74" t="str">
        <f t="shared" si="34"/>
        <v>001dff693b35401195232dfa341fce4b.jpeg.jpg</v>
      </c>
      <c r="T161" s="73" t="s">
        <v>336</v>
      </c>
      <c r="U161" s="73" t="str">
        <f t="shared" si="35"/>
        <v/>
      </c>
      <c r="V161" s="48" t="str">
        <f t="shared" si="28"/>
        <v>Gabrielle|Robinson|gabriellerobinson044@gmail.com|9</v>
      </c>
      <c r="W161" s="48" t="str">
        <f t="shared" si="29"/>
        <v>Gabrielle|Robinson|9</v>
      </c>
      <c r="X161" s="48" t="str">
        <f>INDEX(Applications_2021!$AN$2:$AN$651,MATCH($V161,Applications_2021!$AN$2:$AN$651,0))</f>
        <v>Gabrielle|Robinson|gabriellerobinson044@gmail.com|9</v>
      </c>
      <c r="Y161" s="48" t="str">
        <f>INDEX(Applications_2021!$AO$2:$AO$651,MATCH($W161,Applications_2021!$AO$2:$AO$651,0))</f>
        <v>Gabrielle|Robinson|9</v>
      </c>
      <c r="Z161" s="68" t="str">
        <f t="shared" si="30"/>
        <v>Yes</v>
      </c>
      <c r="AA161" s="68" t="str">
        <f t="shared" si="31"/>
        <v>Yes</v>
      </c>
      <c r="AB161" s="48" t="str">
        <f>"0"&amp;TEXT($C161,0)</f>
        <v>0108</v>
      </c>
      <c r="AC161" s="48" t="str">
        <f t="shared" si="37"/>
        <v>0108</v>
      </c>
      <c r="AD161" s="68" t="str">
        <f t="shared" si="32"/>
        <v>Yes</v>
      </c>
    </row>
    <row r="162" spans="1:30" x14ac:dyDescent="0.3">
      <c r="A162" s="48" t="str">
        <f>IF($AA162="Yes",INDEX(Applications_2021!$A$2:$A$651,MATCH($W162,Applications_2021!$AO$2:$AO$651,0)),"NO TRANSCRIPT")</f>
        <v>0054-WIL-DE-0331</v>
      </c>
      <c r="B162" s="48" t="str">
        <f>IF($AA162="Yes",INDEX(Applications_2021!$AT$2:$AT$651,MATCH($W162,Applications_2021!$AO$2:$AO$651,0))&amp;"-"&amp;UPPER(LEFT($J162,3))&amp;"-"&amp;UPPER(LEFT($H162,2))&amp;"-"&amp;$AB162,"")</f>
        <v>0054-WIL-DE-0331</v>
      </c>
      <c r="C162" s="8">
        <v>331</v>
      </c>
      <c r="D162" s="73" t="s">
        <v>2634</v>
      </c>
      <c r="E162" s="73" t="s">
        <v>2635</v>
      </c>
      <c r="F162" s="74" t="s">
        <v>2636</v>
      </c>
      <c r="G162" s="73" t="s">
        <v>795</v>
      </c>
      <c r="H162" s="73" t="s">
        <v>2630</v>
      </c>
      <c r="I162" s="76"/>
      <c r="J162" s="73" t="s">
        <v>1280</v>
      </c>
      <c r="K162" s="76"/>
      <c r="L162" s="74" t="s">
        <v>2631</v>
      </c>
      <c r="M162" s="73" t="s">
        <v>168</v>
      </c>
      <c r="N162" s="73"/>
      <c r="O162" s="73" t="s">
        <v>1946</v>
      </c>
      <c r="P162" s="74" t="s">
        <v>8141</v>
      </c>
      <c r="Q162" s="74" t="str">
        <f t="shared" si="33"/>
        <v>deundra_grades.pdf</v>
      </c>
      <c r="R162" s="74" t="s">
        <v>8142</v>
      </c>
      <c r="S162" s="74" t="str">
        <f t="shared" si="34"/>
        <v>transcriptdeundra.pdf</v>
      </c>
      <c r="T162" s="73" t="s">
        <v>8143</v>
      </c>
      <c r="U162" s="73" t="str">
        <f t="shared" si="35"/>
        <v>DeUndra's grades are still being updated for the 4th term. However, the recorded grades for 1st through third are accurate. I provided a copy of her transcript for additional data recording her previous academic performance. Also, she scored advanced on her last two state assessment from her 6th and 7th grade school year.</v>
      </c>
      <c r="V162" s="48" t="str">
        <f t="shared" si="28"/>
        <v>DeUndra|Wilson|faithfulchild2006@gmail.com|9</v>
      </c>
      <c r="W162" s="48" t="str">
        <f t="shared" si="29"/>
        <v>DeUndra|Wilson|9</v>
      </c>
      <c r="X162" s="48" t="str">
        <f>INDEX(Applications_2021!$AN$2:$AN$651,MATCH($V162,Applications_2021!$AN$2:$AN$651,0))</f>
        <v>DeUndra|Wilson|faithfulchild2006@gmail.com|9</v>
      </c>
      <c r="Y162" s="48" t="str">
        <f>INDEX(Applications_2021!$AO$2:$AO$651,MATCH($W162,Applications_2021!$AO$2:$AO$651,0))</f>
        <v>DeUndra|Wilson|9</v>
      </c>
      <c r="Z162" s="68" t="str">
        <f t="shared" si="30"/>
        <v>Yes</v>
      </c>
      <c r="AA162" s="68" t="str">
        <f t="shared" si="31"/>
        <v>Yes</v>
      </c>
      <c r="AB162" s="48" t="str">
        <f>"0"&amp;TEXT($C162,0)</f>
        <v>0331</v>
      </c>
      <c r="AC162" s="48" t="str">
        <f>IF(AND($AA162="Yes",""&lt;&gt;VLOOKUP($B162,$B$2:$AB$324,12,FALSE)),$AB162,"####")</f>
        <v>0331</v>
      </c>
      <c r="AD162" s="68" t="str">
        <f t="shared" si="32"/>
        <v>Yes</v>
      </c>
    </row>
    <row r="163" spans="1:30" x14ac:dyDescent="0.3">
      <c r="A163" s="48" t="str">
        <f>IF($AA163="Yes",INDEX(Applications_2021!$A$2:$A$651,MATCH($W163,Applications_2021!$AO$2:$AO$651,0)),"NO TRANSCRIPT")</f>
        <v>0040-JON-NI-0087</v>
      </c>
      <c r="B163" s="48" t="str">
        <f>IF($AA163="Yes",INDEX(Applications_2021!$AT$2:$AT$651,MATCH($W163,Applications_2021!$AO$2:$AO$651,0))&amp;"-"&amp;UPPER(LEFT($J163,3))&amp;"-"&amp;UPPER(LEFT($H163,2))&amp;"-"&amp;$AB163,"")</f>
        <v>0040-JON-NI-0087</v>
      </c>
      <c r="C163" s="8">
        <v>87</v>
      </c>
      <c r="D163" s="73" t="s">
        <v>5698</v>
      </c>
      <c r="E163" s="73" t="s">
        <v>8144</v>
      </c>
      <c r="F163" s="74" t="s">
        <v>2493</v>
      </c>
      <c r="G163" s="73" t="s">
        <v>795</v>
      </c>
      <c r="H163" s="73" t="s">
        <v>5693</v>
      </c>
      <c r="I163" s="73"/>
      <c r="J163" s="73" t="s">
        <v>218</v>
      </c>
      <c r="K163" s="73"/>
      <c r="L163" s="74" t="s">
        <v>2493</v>
      </c>
      <c r="M163" s="73" t="s">
        <v>166</v>
      </c>
      <c r="N163" s="73"/>
      <c r="O163" s="73" t="s">
        <v>2494</v>
      </c>
      <c r="P163" s="74" t="s">
        <v>8145</v>
      </c>
      <c r="Q163" s="74" t="str">
        <f t="shared" si="33"/>
        <v>n._jones_rc_t3_1.pdf</v>
      </c>
      <c r="R163" s="74" t="s">
        <v>336</v>
      </c>
      <c r="S163" s="74" t="str">
        <f t="shared" si="34"/>
        <v/>
      </c>
      <c r="T163" s="73" t="s">
        <v>336</v>
      </c>
      <c r="U163" s="73" t="str">
        <f t="shared" si="35"/>
        <v/>
      </c>
      <c r="V163" s="48" t="str">
        <f t="shared" si="28"/>
        <v>Nicholas|Jones|ewebber77@hotmail.com|7</v>
      </c>
      <c r="W163" s="48" t="str">
        <f t="shared" si="29"/>
        <v>Nicholas|Jones|7</v>
      </c>
      <c r="X163" s="48" t="str">
        <f>INDEX(Applications_2021!$AN$2:$AN$651,MATCH($V163,Applications_2021!$AN$2:$AN$651,0))</f>
        <v>Nicholas|Jones|ewebber77@hotmail.com|7</v>
      </c>
      <c r="Y163" s="48" t="str">
        <f>INDEX(Applications_2021!$AO$2:$AO$651,MATCH($W163,Applications_2021!$AO$2:$AO$651,0))</f>
        <v>Nicholas|Jones|7</v>
      </c>
      <c r="Z163" s="68" t="str">
        <f t="shared" si="30"/>
        <v>Yes</v>
      </c>
      <c r="AA163" s="68" t="str">
        <f t="shared" si="31"/>
        <v>Yes</v>
      </c>
      <c r="AB163" s="48" t="str">
        <f>"00"&amp;TEXT($C163,0)</f>
        <v>0087</v>
      </c>
      <c r="AC163" s="48" t="str">
        <f t="shared" ref="AC163:AC171" si="38">IF($AA163="Yes",$AB163,"####")</f>
        <v>0087</v>
      </c>
      <c r="AD163" s="68" t="str">
        <f t="shared" si="32"/>
        <v>Yes</v>
      </c>
    </row>
    <row r="164" spans="1:30" x14ac:dyDescent="0.3">
      <c r="A164" s="48" t="str">
        <f>IF($AA164="Yes",INDEX(Applications_2021!$A$2:$A$651,MATCH($W164,Applications_2021!$AO$2:$AO$651,0)),"NO TRANSCRIPT")</f>
        <v>0430-DIG-EM-0082</v>
      </c>
      <c r="B164" s="48" t="str">
        <f>IF($AA164="Yes",INDEX(Applications_2021!$AT$2:$AT$651,MATCH($W164,Applications_2021!$AO$2:$AO$651,0))&amp;"-"&amp;UPPER(LEFT($J164,3))&amp;"-"&amp;UPPER(LEFT($H164,2))&amp;"-"&amp;$AB164,"")</f>
        <v>0430-DIG-EM-0082</v>
      </c>
      <c r="C164" s="8">
        <v>82</v>
      </c>
      <c r="D164" s="73" t="s">
        <v>5722</v>
      </c>
      <c r="E164" s="73" t="s">
        <v>5720</v>
      </c>
      <c r="F164" s="74" t="s">
        <v>5723</v>
      </c>
      <c r="G164" s="73" t="s">
        <v>795</v>
      </c>
      <c r="H164" s="73" t="s">
        <v>2972</v>
      </c>
      <c r="I164" s="73"/>
      <c r="J164" s="73" t="s">
        <v>5720</v>
      </c>
      <c r="K164" s="73"/>
      <c r="L164" s="74" t="s">
        <v>5721</v>
      </c>
      <c r="M164" s="73" t="s">
        <v>168</v>
      </c>
      <c r="N164" s="73"/>
      <c r="O164" s="73" t="s">
        <v>8146</v>
      </c>
      <c r="P164" s="74" t="s">
        <v>8147</v>
      </c>
      <c r="Q164" s="74" t="str">
        <f t="shared" si="33"/>
        <v>transcript_20202021__emily_diggs.pdf</v>
      </c>
      <c r="R164" s="74" t="s">
        <v>8148</v>
      </c>
      <c r="S164" s="74" t="str">
        <f t="shared" si="34"/>
        <v>transcript_20202021__emily_diggs.xlsx</v>
      </c>
      <c r="T164" s="73" t="s">
        <v>336</v>
      </c>
      <c r="U164" s="73" t="str">
        <f t="shared" si="35"/>
        <v/>
      </c>
      <c r="V164" s="48" t="str">
        <f t="shared" si="28"/>
        <v>Emily|Diggs|emilyldiggs@gmail.com|9</v>
      </c>
      <c r="W164" s="48" t="str">
        <f t="shared" si="29"/>
        <v>Emily|Diggs|9</v>
      </c>
      <c r="X164" s="48" t="str">
        <f>INDEX(Applications_2021!$AN$2:$AN$651,MATCH($V164,Applications_2021!$AN$2:$AN$651,0))</f>
        <v>Emily|Diggs|emilyldiggs@gmail.com|9</v>
      </c>
      <c r="Y164" s="48" t="str">
        <f>INDEX(Applications_2021!$AO$2:$AO$651,MATCH($W164,Applications_2021!$AO$2:$AO$651,0))</f>
        <v>Emily|Diggs|9</v>
      </c>
      <c r="Z164" s="68" t="str">
        <f t="shared" si="30"/>
        <v>Yes</v>
      </c>
      <c r="AA164" s="68" t="str">
        <f t="shared" si="31"/>
        <v>Yes</v>
      </c>
      <c r="AB164" s="48" t="str">
        <f>"00"&amp;TEXT($C164,0)</f>
        <v>0082</v>
      </c>
      <c r="AC164" s="48" t="str">
        <f t="shared" si="38"/>
        <v>0082</v>
      </c>
      <c r="AD164" s="68" t="str">
        <f t="shared" si="32"/>
        <v>Yes</v>
      </c>
    </row>
    <row r="165" spans="1:30" x14ac:dyDescent="0.3">
      <c r="A165" s="48" t="str">
        <f>IF($AA165="Yes",INDEX(Applications_2021!$A$2:$A$651,MATCH($W165,Applications_2021!$AO$2:$AO$651,0)),"NO TRANSCRIPT")</f>
        <v>0313-RAT-ZO-0030</v>
      </c>
      <c r="B165" s="48" t="str">
        <f>IF($AA165="Yes",INDEX(Applications_2021!$AT$2:$AT$651,MATCH($W165,Applications_2021!$AO$2:$AO$651,0))&amp;"-"&amp;UPPER(LEFT($J165,3))&amp;"-"&amp;UPPER(LEFT($H165,2))&amp;"-"&amp;$AB165,"")</f>
        <v>0313-RAT-ZO-0030</v>
      </c>
      <c r="C165" s="8">
        <v>30</v>
      </c>
      <c r="D165" s="73" t="s">
        <v>1497</v>
      </c>
      <c r="E165" s="73" t="s">
        <v>1498</v>
      </c>
      <c r="F165" s="74" t="s">
        <v>1499</v>
      </c>
      <c r="G165" s="73" t="s">
        <v>795</v>
      </c>
      <c r="H165" s="73" t="s">
        <v>1490</v>
      </c>
      <c r="I165" s="73"/>
      <c r="J165" s="73" t="s">
        <v>1491</v>
      </c>
      <c r="K165" s="73"/>
      <c r="L165" s="74" t="s">
        <v>1499</v>
      </c>
      <c r="M165" s="73" t="s">
        <v>166</v>
      </c>
      <c r="N165" s="73"/>
      <c r="O165" s="73" t="s">
        <v>8149</v>
      </c>
      <c r="P165" s="74" t="s">
        <v>457</v>
      </c>
      <c r="Q165" s="74" t="str">
        <f t="shared" si="33"/>
        <v>image.jpg</v>
      </c>
      <c r="R165" s="74" t="s">
        <v>336</v>
      </c>
      <c r="S165" s="74" t="str">
        <f t="shared" si="34"/>
        <v/>
      </c>
      <c r="T165" s="73" t="s">
        <v>336</v>
      </c>
      <c r="U165" s="73" t="str">
        <f t="shared" si="35"/>
        <v/>
      </c>
      <c r="V165" s="48" t="str">
        <f t="shared" si="28"/>
        <v>Zoey|Ratliff|ecbrown01@yahoo.com|7</v>
      </c>
      <c r="W165" s="48" t="str">
        <f t="shared" si="29"/>
        <v>Zoey|Ratliff|7</v>
      </c>
      <c r="X165" s="48" t="str">
        <f>INDEX(Applications_2021!$AN$2:$AN$651,MATCH($V165,Applications_2021!$AN$2:$AN$651,0))</f>
        <v>Zoey|Ratliff|ecbrown01@yahoo.com|7</v>
      </c>
      <c r="Y165" s="48" t="str">
        <f>INDEX(Applications_2021!$AO$2:$AO$651,MATCH($W165,Applications_2021!$AO$2:$AO$651,0))</f>
        <v>Zoey|Ratliff|7</v>
      </c>
      <c r="Z165" s="68" t="str">
        <f t="shared" si="30"/>
        <v>Yes</v>
      </c>
      <c r="AA165" s="68" t="str">
        <f t="shared" si="31"/>
        <v>Yes</v>
      </c>
      <c r="AB165" s="48" t="str">
        <f>"00"&amp;TEXT($C165,0)</f>
        <v>0030</v>
      </c>
      <c r="AC165" s="48" t="str">
        <f t="shared" si="38"/>
        <v>0030</v>
      </c>
      <c r="AD165" s="68" t="str">
        <f t="shared" si="32"/>
        <v>Yes</v>
      </c>
    </row>
    <row r="166" spans="1:30" x14ac:dyDescent="0.3">
      <c r="A166" s="48" t="str">
        <f>IF($AA166="Yes",INDEX(Applications_2021!$A$2:$A$651,MATCH($W166,Applications_2021!$AO$2:$AO$651,0)),"NO TRANSCRIPT")</f>
        <v>0337-SAN-MA-0014</v>
      </c>
      <c r="B166" s="48" t="str">
        <f>IF($AA166="Yes",INDEX(Applications_2021!$AT$2:$AT$651,MATCH($W166,Applications_2021!$AO$2:$AO$651,0))&amp;"-"&amp;UPPER(LEFT($J166,3))&amp;"-"&amp;UPPER(LEFT($H166,2))&amp;"-"&amp;$AB166,"")</f>
        <v>0337-SAN-MA-0014</v>
      </c>
      <c r="C166" s="8">
        <v>14</v>
      </c>
      <c r="D166" s="73" t="s">
        <v>4975</v>
      </c>
      <c r="E166" s="73" t="s">
        <v>8150</v>
      </c>
      <c r="F166" s="74" t="s">
        <v>4972</v>
      </c>
      <c r="G166" s="73" t="s">
        <v>795</v>
      </c>
      <c r="H166" s="73" t="s">
        <v>557</v>
      </c>
      <c r="I166" s="73"/>
      <c r="J166" s="73" t="s">
        <v>1302</v>
      </c>
      <c r="K166" s="73"/>
      <c r="L166" s="80" t="s">
        <v>8151</v>
      </c>
      <c r="M166" s="73" t="s">
        <v>166</v>
      </c>
      <c r="N166" s="73"/>
      <c r="O166" s="73" t="s">
        <v>8152</v>
      </c>
      <c r="P166" s="74" t="s">
        <v>8153</v>
      </c>
      <c r="Q166" s="74" t="str">
        <f t="shared" si="33"/>
        <v>9eefb03090b242efb4b0b1b8568154b7.jpeg.jpg</v>
      </c>
      <c r="R166" s="74" t="s">
        <v>336</v>
      </c>
      <c r="S166" s="74" t="str">
        <f t="shared" si="34"/>
        <v/>
      </c>
      <c r="T166" s="73" t="s">
        <v>336</v>
      </c>
      <c r="U166" s="73" t="str">
        <f t="shared" si="35"/>
        <v/>
      </c>
      <c r="V166" s="48" t="str">
        <f t="shared" si="28"/>
        <v>Marvin|Sanders|dxmess25@gmail.com|7</v>
      </c>
      <c r="W166" s="48" t="str">
        <f t="shared" si="29"/>
        <v>Marvin|Sanders|7</v>
      </c>
      <c r="X166" s="48" t="e">
        <f>INDEX(Applications_2021!$AN$2:$AN$651,MATCH($V166,Applications_2021!$AN$2:$AN$651,0))</f>
        <v>#N/A</v>
      </c>
      <c r="Y166" s="48" t="str">
        <f>INDEX(Applications_2021!$AO$2:$AO$651,MATCH($W166,Applications_2021!$AO$2:$AO$651,0))</f>
        <v>Marvin|Sanders|7</v>
      </c>
      <c r="Z166" s="68" t="e">
        <f t="shared" si="30"/>
        <v>#N/A</v>
      </c>
      <c r="AA166" s="68" t="str">
        <f t="shared" si="31"/>
        <v>Yes</v>
      </c>
      <c r="AB166" s="48" t="str">
        <f>"00"&amp;TEXT($C166,0)</f>
        <v>0014</v>
      </c>
      <c r="AC166" s="48" t="str">
        <f t="shared" si="38"/>
        <v>0014</v>
      </c>
      <c r="AD166" s="68" t="str">
        <f t="shared" si="32"/>
        <v>Yes</v>
      </c>
    </row>
    <row r="167" spans="1:30" x14ac:dyDescent="0.3">
      <c r="A167" s="48" t="str">
        <f>IF($AA167="Yes",INDEX(Applications_2021!$A$2:$A$651,MATCH($W167,Applications_2021!$AO$2:$AO$651,0)),"NO TRANSCRIPT")</f>
        <v>0403-DIC-DI-0222</v>
      </c>
      <c r="B167" s="48" t="str">
        <f>IF($AA167="Yes",INDEX(Applications_2021!$AT$2:$AT$651,MATCH($W167,Applications_2021!$AO$2:$AO$651,0))&amp;"-"&amp;UPPER(LEFT($J167,3))&amp;"-"&amp;UPPER(LEFT($H167,2))&amp;"-"&amp;$AB167,"")</f>
        <v>0403-DIC-DI-0222</v>
      </c>
      <c r="C167" s="8">
        <v>222</v>
      </c>
      <c r="D167" s="73" t="s">
        <v>5512</v>
      </c>
      <c r="E167" s="73" t="s">
        <v>5513</v>
      </c>
      <c r="F167" s="74" t="s">
        <v>8154</v>
      </c>
      <c r="G167" s="73" t="s">
        <v>7741</v>
      </c>
      <c r="H167" s="73" t="s">
        <v>5512</v>
      </c>
      <c r="I167" s="73"/>
      <c r="J167" s="73" t="s">
        <v>5513</v>
      </c>
      <c r="K167" s="73"/>
      <c r="L167" s="74" t="s">
        <v>8155</v>
      </c>
      <c r="M167" s="73" t="s">
        <v>168</v>
      </c>
      <c r="N167" s="73"/>
      <c r="O167" s="73" t="s">
        <v>5285</v>
      </c>
      <c r="P167" s="74" t="s">
        <v>8156</v>
      </c>
      <c r="Q167" s="74" t="str">
        <f t="shared" si="33"/>
        <v>img_5325.jpg</v>
      </c>
      <c r="R167" s="74" t="s">
        <v>336</v>
      </c>
      <c r="S167" s="74" t="str">
        <f t="shared" si="34"/>
        <v/>
      </c>
      <c r="T167" s="73" t="s">
        <v>8157</v>
      </c>
      <c r="U167" s="73" t="str">
        <f t="shared" si="35"/>
        <v>Classes I have and are taking include of Honors English 1,Intro to Agriscience, World History, Geometry, Oral Communication, Biology, and Debate. Also my current GPA is a 4.0</v>
      </c>
      <c r="V167" s="48" t="str">
        <f t="shared" si="28"/>
        <v>Dirk|Dickson|DTdickson00@gmail.com|9</v>
      </c>
      <c r="W167" s="48" t="str">
        <f t="shared" si="29"/>
        <v>Dirk|Dickson|9</v>
      </c>
      <c r="X167" s="48" t="str">
        <f>INDEX(Applications_2021!$AN$2:$AN$651,MATCH($V167,Applications_2021!$AN$2:$AN$651,0))</f>
        <v>Dirk|Dickson|dtdickson00@gmail.com|9</v>
      </c>
      <c r="Y167" s="48" t="str">
        <f>INDEX(Applications_2021!$AO$2:$AO$651,MATCH($W167,Applications_2021!$AO$2:$AO$651,0))</f>
        <v>Dirk|Dickson|9</v>
      </c>
      <c r="Z167" s="68" t="str">
        <f t="shared" si="30"/>
        <v>Yes</v>
      </c>
      <c r="AA167" s="68" t="str">
        <f t="shared" si="31"/>
        <v>Yes</v>
      </c>
      <c r="AB167" s="48" t="str">
        <f>"0"&amp;TEXT($C167,0)</f>
        <v>0222</v>
      </c>
      <c r="AC167" s="48" t="str">
        <f t="shared" si="38"/>
        <v>0222</v>
      </c>
      <c r="AD167" s="68" t="str">
        <f t="shared" si="32"/>
        <v>Yes</v>
      </c>
    </row>
    <row r="168" spans="1:30" x14ac:dyDescent="0.3">
      <c r="A168" s="48" t="str">
        <f>IF($AA168="Yes",INDEX(Applications_2021!$A$2:$A$651,MATCH($W168,Applications_2021!$AO$2:$AO$651,0)),"NO TRANSCRIPT")</f>
        <v>0044-MCD-TI-0010</v>
      </c>
      <c r="B168" s="48" t="str">
        <f>IF($AA168="Yes",INDEX(Applications_2021!$AT$2:$AT$651,MATCH($W168,Applications_2021!$AO$2:$AO$651,0))&amp;"-"&amp;UPPER(LEFT($J168,3))&amp;"-"&amp;UPPER(LEFT($H168,2))&amp;"-"&amp;$AB168,"")</f>
        <v>0044-MCD-TI-0010</v>
      </c>
      <c r="C168" s="8">
        <v>10</v>
      </c>
      <c r="D168" s="73" t="s">
        <v>2536</v>
      </c>
      <c r="E168" s="73" t="s">
        <v>2537</v>
      </c>
      <c r="F168" s="74" t="s">
        <v>2534</v>
      </c>
      <c r="G168" s="73" t="s">
        <v>795</v>
      </c>
      <c r="H168" s="73" t="s">
        <v>8158</v>
      </c>
      <c r="I168" s="73"/>
      <c r="J168" s="73" t="s">
        <v>2533</v>
      </c>
      <c r="K168" s="73"/>
      <c r="L168" s="74" t="s">
        <v>2534</v>
      </c>
      <c r="M168" s="73" t="s">
        <v>167</v>
      </c>
      <c r="N168" s="73"/>
      <c r="O168" s="73" t="s">
        <v>2535</v>
      </c>
      <c r="P168" s="74" t="s">
        <v>8159</v>
      </c>
      <c r="Q168" s="74" t="str">
        <f t="shared" si="33"/>
        <v>tmcdaniel_report_card.pdf</v>
      </c>
      <c r="R168" s="74" t="s">
        <v>336</v>
      </c>
      <c r="S168" s="74" t="str">
        <f t="shared" si="34"/>
        <v/>
      </c>
      <c r="T168" s="73" t="s">
        <v>8160</v>
      </c>
      <c r="U168" s="73" t="str">
        <f t="shared" si="35"/>
        <v>Student has the potential to be a straight A student.</v>
      </c>
      <c r="V168" s="48" t="str">
        <f t="shared" si="28"/>
        <v>Tiniah|McDaniel|dmtm1227@gmail.com|8</v>
      </c>
      <c r="W168" s="48" t="str">
        <f t="shared" si="29"/>
        <v>Tiniah|McDaniel|8</v>
      </c>
      <c r="X168" s="48" t="str">
        <f>INDEX(Applications_2021!$AN$2:$AN$651,MATCH($V168,Applications_2021!$AN$2:$AN$651,0))</f>
        <v>Tiniah|McDaniel|dmtm1227@gmail.com|8</v>
      </c>
      <c r="Y168" s="48" t="str">
        <f>INDEX(Applications_2021!$AO$2:$AO$651,MATCH($W168,Applications_2021!$AO$2:$AO$651,0))</f>
        <v>Tiniah|McDaniel|8</v>
      </c>
      <c r="Z168" s="68" t="str">
        <f t="shared" si="30"/>
        <v>Yes</v>
      </c>
      <c r="AA168" s="68" t="str">
        <f t="shared" si="31"/>
        <v>Yes</v>
      </c>
      <c r="AB168" s="48" t="str">
        <f>"00"&amp;TEXT($C168,0)</f>
        <v>0010</v>
      </c>
      <c r="AC168" s="48" t="str">
        <f t="shared" si="38"/>
        <v>0010</v>
      </c>
      <c r="AD168" s="68" t="str">
        <f t="shared" si="32"/>
        <v>Yes</v>
      </c>
    </row>
    <row r="169" spans="1:30" x14ac:dyDescent="0.3">
      <c r="A169" s="48" t="str">
        <f>IF($AA169="Yes",INDEX(Applications_2021!$A$2:$A$651,MATCH($W169,Applications_2021!$AO$2:$AO$651,0)),"NO TRANSCRIPT")</f>
        <v>0214-HOR-SY-0004</v>
      </c>
      <c r="B169" s="48" t="str">
        <f>IF($AA169="Yes",INDEX(Applications_2021!$AT$2:$AT$651,MATCH($W169,Applications_2021!$AO$2:$AO$651,0))&amp;"-"&amp;UPPER(LEFT($J169,3))&amp;"-"&amp;UPPER(LEFT($H169,2))&amp;"-"&amp;$AB169,"")</f>
        <v>0214-HOR-SY-0004</v>
      </c>
      <c r="C169" s="8">
        <v>4</v>
      </c>
      <c r="D169" s="73" t="s">
        <v>8161</v>
      </c>
      <c r="E169" s="73" t="s">
        <v>4019</v>
      </c>
      <c r="F169" s="74" t="s">
        <v>4020</v>
      </c>
      <c r="G169" s="73" t="s">
        <v>795</v>
      </c>
      <c r="H169" s="73" t="s">
        <v>4015</v>
      </c>
      <c r="I169" s="73"/>
      <c r="J169" s="73" t="s">
        <v>8162</v>
      </c>
      <c r="K169" s="73"/>
      <c r="L169" s="80" t="s">
        <v>8163</v>
      </c>
      <c r="M169" s="73" t="s">
        <v>167</v>
      </c>
      <c r="N169" s="73"/>
      <c r="O169" s="73" t="s">
        <v>4017</v>
      </c>
      <c r="P169" s="74" t="s">
        <v>8164</v>
      </c>
      <c r="Q169" s="74" t="str">
        <f t="shared" si="33"/>
        <v>8b2dd3e855ae4009976a3c5d4788c5dc.pdf</v>
      </c>
      <c r="R169" s="74" t="s">
        <v>336</v>
      </c>
      <c r="S169" s="74" t="str">
        <f t="shared" si="34"/>
        <v/>
      </c>
      <c r="T169" s="73" t="s">
        <v>8165</v>
      </c>
      <c r="U169" s="73" t="str">
        <f t="shared" si="35"/>
        <v>Sydney's grades have drastically improved the last 9 weeks and is proving to be excellent this last 9 weeks. 8th grade and moving to a different school in the middle if COVID has been difficult but the transition is going so well. She really needs this camp to help her transition into 9th grade , confidence booster and enhance her educational experience.</v>
      </c>
      <c r="V169" s="48" t="str">
        <f t="shared" si="28"/>
        <v>Sydney|Horton|diva31nicole@gmail.com|8</v>
      </c>
      <c r="W169" s="48" t="str">
        <f t="shared" si="29"/>
        <v>Sydney|Horton|8</v>
      </c>
      <c r="X169" s="48" t="e">
        <f>INDEX(Applications_2021!$AN$2:$AN$651,MATCH($V169,Applications_2021!$AN$2:$AN$651,0))</f>
        <v>#N/A</v>
      </c>
      <c r="Y169" s="48" t="str">
        <f>INDEX(Applications_2021!$AO$2:$AO$651,MATCH($W169,Applications_2021!$AO$2:$AO$651,0))</f>
        <v>Sydney|HORTON|8</v>
      </c>
      <c r="Z169" s="68" t="e">
        <f t="shared" si="30"/>
        <v>#N/A</v>
      </c>
      <c r="AA169" s="68" t="str">
        <f t="shared" si="31"/>
        <v>Yes</v>
      </c>
      <c r="AB169" s="48" t="str">
        <f>"000"&amp;TEXT($C169,0)</f>
        <v>0004</v>
      </c>
      <c r="AC169" s="48" t="str">
        <f t="shared" si="38"/>
        <v>0004</v>
      </c>
      <c r="AD169" s="68" t="str">
        <f t="shared" si="32"/>
        <v>Yes</v>
      </c>
    </row>
    <row r="170" spans="1:30" x14ac:dyDescent="0.3">
      <c r="A170" s="48" t="str">
        <f>IF($AA170="Yes",INDEX(Applications_2021!$A$2:$A$651,MATCH($W170,Applications_2021!$AO$2:$AO$651,0)),"NO TRANSCRIPT")</f>
        <v>0627-SYK-DE-0192</v>
      </c>
      <c r="B170" s="48" t="str">
        <f>IF($AA170="Yes",INDEX(Applications_2021!$AT$2:$AT$651,MATCH($W170,Applications_2021!$AO$2:$AO$651,0))&amp;"-"&amp;UPPER(LEFT($J170,3))&amp;"-"&amp;UPPER(LEFT($H170,2))&amp;"-"&amp;$AB170,"")</f>
        <v>0627-SYK-DE-0192</v>
      </c>
      <c r="C170" s="8">
        <v>192</v>
      </c>
      <c r="D170" s="73" t="s">
        <v>7295</v>
      </c>
      <c r="E170" s="73" t="s">
        <v>2989</v>
      </c>
      <c r="F170" s="74" t="s">
        <v>7296</v>
      </c>
      <c r="G170" s="73" t="s">
        <v>795</v>
      </c>
      <c r="H170" s="73" t="s">
        <v>693</v>
      </c>
      <c r="I170" s="73"/>
      <c r="J170" s="73" t="s">
        <v>5894</v>
      </c>
      <c r="K170" s="73"/>
      <c r="L170" s="80" t="s">
        <v>8166</v>
      </c>
      <c r="M170" s="73" t="s">
        <v>167</v>
      </c>
      <c r="N170" s="73"/>
      <c r="O170" s="73" t="s">
        <v>5004</v>
      </c>
      <c r="P170" s="74" t="s">
        <v>8167</v>
      </c>
      <c r="Q170" s="74" t="str">
        <f t="shared" si="33"/>
        <v>destiny_sykes_bailey_apac_academic_file.pdf</v>
      </c>
      <c r="R170" s="74" t="s">
        <v>336</v>
      </c>
      <c r="S170" s="74" t="str">
        <f t="shared" si="34"/>
        <v/>
      </c>
      <c r="T170" s="73" t="s">
        <v>336</v>
      </c>
      <c r="U170" s="73" t="str">
        <f t="shared" si="35"/>
        <v/>
      </c>
      <c r="V170" s="48" t="str">
        <f t="shared" si="28"/>
        <v>Destiny|Sykes|destinyjhenesykes@gmail.com|8</v>
      </c>
      <c r="W170" s="48" t="str">
        <f t="shared" si="29"/>
        <v>Destiny|Sykes|8</v>
      </c>
      <c r="X170" s="48" t="e">
        <f>INDEX(Applications_2021!$AN$2:$AN$651,MATCH($V170,Applications_2021!$AN$2:$AN$651,0))</f>
        <v>#N/A</v>
      </c>
      <c r="Y170" s="48" t="str">
        <f>INDEX(Applications_2021!$AO$2:$AO$651,MATCH($W170,Applications_2021!$AO$2:$AO$651,0))</f>
        <v>Destiny|Sykes|8</v>
      </c>
      <c r="Z170" s="68" t="e">
        <f t="shared" si="30"/>
        <v>#N/A</v>
      </c>
      <c r="AA170" s="68" t="str">
        <f t="shared" si="31"/>
        <v>Yes</v>
      </c>
      <c r="AB170" s="48" t="str">
        <f>"0"&amp;TEXT($C170,0)</f>
        <v>0192</v>
      </c>
      <c r="AC170" s="48" t="str">
        <f t="shared" si="38"/>
        <v>0192</v>
      </c>
      <c r="AD170" s="68" t="str">
        <f t="shared" si="32"/>
        <v>Yes</v>
      </c>
    </row>
    <row r="171" spans="1:30" x14ac:dyDescent="0.3">
      <c r="A171" s="48" t="str">
        <f>IF($AA171="Yes",INDEX(Applications_2021!$A$2:$A$651,MATCH($W171,Applications_2021!$AO$2:$AO$651,0)),"NO TRANSCRIPT")</f>
        <v>0346-FAI-DE-0026</v>
      </c>
      <c r="B171" s="48" t="str">
        <f>IF($AA171="Yes",INDEX(Applications_2021!$AT$2:$AT$651,MATCH($W171,Applications_2021!$AO$2:$AO$651,0))&amp;"-"&amp;UPPER(LEFT($J171,3))&amp;"-"&amp;UPPER(LEFT($H171,2))&amp;"-"&amp;$AB171,"")</f>
        <v>0346-FAI-DE-0026</v>
      </c>
      <c r="C171" s="8">
        <v>26</v>
      </c>
      <c r="D171" s="73" t="s">
        <v>693</v>
      </c>
      <c r="E171" s="73" t="s">
        <v>5054</v>
      </c>
      <c r="F171" s="74" t="s">
        <v>5055</v>
      </c>
      <c r="G171" s="73" t="s">
        <v>7741</v>
      </c>
      <c r="H171" s="73" t="s">
        <v>693</v>
      </c>
      <c r="I171" s="73"/>
      <c r="J171" s="73" t="s">
        <v>5054</v>
      </c>
      <c r="K171" s="73"/>
      <c r="L171" s="74" t="s">
        <v>5055</v>
      </c>
      <c r="M171" s="73" t="s">
        <v>167</v>
      </c>
      <c r="N171" s="73"/>
      <c r="O171" s="73" t="s">
        <v>5056</v>
      </c>
      <c r="P171" s="74" t="s">
        <v>8168</v>
      </c>
      <c r="Q171" s="74" t="str">
        <f t="shared" si="33"/>
        <v>2e4d1a1f52d542aebb3b61511c40c850.jpeg.jpg</v>
      </c>
      <c r="R171" s="74" t="s">
        <v>8169</v>
      </c>
      <c r="S171" s="74" t="str">
        <f t="shared" si="34"/>
        <v>mississippi_permanent_school_record__grades_prek__12.pdf</v>
      </c>
      <c r="T171" s="73" t="s">
        <v>336</v>
      </c>
      <c r="U171" s="73" t="str">
        <f t="shared" si="35"/>
        <v/>
      </c>
      <c r="V171" s="48" t="str">
        <f t="shared" si="28"/>
        <v>Destiny|Fairley|destiny.fairley06@gmail.com|8</v>
      </c>
      <c r="W171" s="48" t="str">
        <f t="shared" si="29"/>
        <v>Destiny|Fairley|8</v>
      </c>
      <c r="X171" s="48" t="str">
        <f>INDEX(Applications_2021!$AN$2:$AN$651,MATCH($V171,Applications_2021!$AN$2:$AN$651,0))</f>
        <v>Destiny|Fairley|destiny.fairley06@gmail.com|8</v>
      </c>
      <c r="Y171" s="48" t="str">
        <f>INDEX(Applications_2021!$AO$2:$AO$651,MATCH($W171,Applications_2021!$AO$2:$AO$651,0))</f>
        <v>Destiny|Fairley|8</v>
      </c>
      <c r="Z171" s="68" t="str">
        <f t="shared" si="30"/>
        <v>Yes</v>
      </c>
      <c r="AA171" s="68" t="str">
        <f t="shared" si="31"/>
        <v>Yes</v>
      </c>
      <c r="AB171" s="48" t="str">
        <f>"00"&amp;TEXT($C171,0)</f>
        <v>0026</v>
      </c>
      <c r="AC171" s="48" t="str">
        <f t="shared" si="38"/>
        <v>0026</v>
      </c>
      <c r="AD171" s="68" t="str">
        <f t="shared" si="32"/>
        <v>Yes</v>
      </c>
    </row>
    <row r="172" spans="1:30" x14ac:dyDescent="0.3">
      <c r="A172" s="48" t="str">
        <f>IF($AA172="Yes",INDEX(Applications_2021!$A$2:$A$651,MATCH($W172,Applications_2021!$AO$2:$AO$651,0)),"NO TRANSCRIPT")</f>
        <v>0025-PRI-KA-0264</v>
      </c>
      <c r="B172" s="48" t="str">
        <f>IF($AA172="Yes",INDEX(Applications_2021!$AT$2:$AT$651,MATCH($W172,Applications_2021!$AO$2:$AO$651,0))&amp;"-"&amp;UPPER(LEFT($J172,3))&amp;"-"&amp;UPPER(LEFT($H172,2))&amp;"-"&amp;$AB172,"")</f>
        <v>0025-PRI-KA-0264</v>
      </c>
      <c r="C172" s="8">
        <v>264</v>
      </c>
      <c r="D172" s="73" t="s">
        <v>8170</v>
      </c>
      <c r="E172" s="73" t="s">
        <v>5959</v>
      </c>
      <c r="F172" s="74" t="s">
        <v>8171</v>
      </c>
      <c r="G172" s="73" t="s">
        <v>7772</v>
      </c>
      <c r="H172" s="73" t="s">
        <v>2760</v>
      </c>
      <c r="I172" s="76"/>
      <c r="J172" s="73" t="s">
        <v>2357</v>
      </c>
      <c r="K172" s="76"/>
      <c r="L172" s="74" t="s">
        <v>2361</v>
      </c>
      <c r="M172" s="73" t="s">
        <v>166</v>
      </c>
      <c r="N172" s="73"/>
      <c r="O172" s="73" t="s">
        <v>2358</v>
      </c>
      <c r="P172" s="74" t="s">
        <v>8172</v>
      </c>
      <c r="Q172" s="74" t="str">
        <f t="shared" si="33"/>
        <v>price_kaitlyn.pdf</v>
      </c>
      <c r="R172" s="74" t="s">
        <v>336</v>
      </c>
      <c r="S172" s="74" t="str">
        <f t="shared" si="34"/>
        <v/>
      </c>
      <c r="T172" s="73" t="s">
        <v>336</v>
      </c>
      <c r="U172" s="73" t="str">
        <f t="shared" si="35"/>
        <v/>
      </c>
      <c r="V172" s="48" t="str">
        <f t="shared" si="28"/>
        <v>Kaitlyn|Price|desiree.norwood@yahoo.com|7</v>
      </c>
      <c r="W172" s="48" t="str">
        <f t="shared" si="29"/>
        <v>Kaitlyn|Price|7</v>
      </c>
      <c r="X172" s="48" t="e">
        <f>INDEX(Applications_2021!$AN$2:$AN$651,MATCH($V172,Applications_2021!$AN$2:$AN$651,0))</f>
        <v>#N/A</v>
      </c>
      <c r="Y172" s="48" t="str">
        <f>INDEX(Applications_2021!$AO$2:$AO$651,MATCH($W172,Applications_2021!$AO$2:$AO$651,0))</f>
        <v>Kaitlyn|Price|7</v>
      </c>
      <c r="Z172" s="68" t="e">
        <f t="shared" si="30"/>
        <v>#N/A</v>
      </c>
      <c r="AA172" s="68" t="str">
        <f t="shared" si="31"/>
        <v>Yes</v>
      </c>
      <c r="AB172" s="48" t="str">
        <f t="shared" ref="AB172:AB183" si="39">"0"&amp;TEXT($C172,0)</f>
        <v>0264</v>
      </c>
      <c r="AC172" s="48" t="str">
        <f>IF(AND($AA172="Yes",""&lt;&gt;VLOOKUP($B172,$B$2:$AB$324,12,FALSE)),$AB172,"####")</f>
        <v>0264</v>
      </c>
      <c r="AD172" s="68" t="str">
        <f t="shared" si="32"/>
        <v>Yes</v>
      </c>
    </row>
    <row r="173" spans="1:30" x14ac:dyDescent="0.3">
      <c r="A173" s="48" t="str">
        <f>IF($AA173="Yes",INDEX(Applications_2021!$A$2:$A$651,MATCH($W173,Applications_2021!$AO$2:$AO$651,0)),"NO TRANSCRIPT")</f>
        <v>0446-LEE-DE-0330</v>
      </c>
      <c r="B173" s="48" t="str">
        <f>IF($AA173="Yes",INDEX(Applications_2021!$AT$2:$AT$651,MATCH($W173,Applications_2021!$AO$2:$AO$651,0))&amp;"-"&amp;UPPER(LEFT($J173,3))&amp;"-"&amp;UPPER(LEFT($H173,2))&amp;"-"&amp;$AB173,"")</f>
        <v>0446-LEE-DE-0330</v>
      </c>
      <c r="C173" s="8">
        <v>330</v>
      </c>
      <c r="D173" s="73" t="s">
        <v>1458</v>
      </c>
      <c r="E173" s="73" t="s">
        <v>225</v>
      </c>
      <c r="F173" s="74" t="s">
        <v>5855</v>
      </c>
      <c r="G173" s="73" t="s">
        <v>7741</v>
      </c>
      <c r="H173" s="73" t="s">
        <v>1458</v>
      </c>
      <c r="I173" s="76"/>
      <c r="J173" s="73" t="s">
        <v>225</v>
      </c>
      <c r="K173" s="76"/>
      <c r="L173" s="74" t="s">
        <v>5855</v>
      </c>
      <c r="M173" s="73" t="s">
        <v>166</v>
      </c>
      <c r="N173" s="73"/>
      <c r="O173" s="73" t="s">
        <v>1459</v>
      </c>
      <c r="P173" s="74" t="s">
        <v>8173</v>
      </c>
      <c r="Q173" s="74" t="str">
        <f t="shared" si="33"/>
        <v>pxl_20210501_025953471.jpg</v>
      </c>
      <c r="R173" s="74" t="s">
        <v>336</v>
      </c>
      <c r="S173" s="74" t="str">
        <f t="shared" si="34"/>
        <v/>
      </c>
      <c r="T173" s="73" t="s">
        <v>336</v>
      </c>
      <c r="U173" s="73" t="str">
        <f t="shared" si="35"/>
        <v/>
      </c>
      <c r="V173" s="48" t="str">
        <f t="shared" si="28"/>
        <v>De'Breylon|Lee|debreylon07@gmail.com|7</v>
      </c>
      <c r="W173" s="48" t="str">
        <f t="shared" si="29"/>
        <v>De'Breylon|Lee|7</v>
      </c>
      <c r="X173" s="48" t="str">
        <f>INDEX(Applications_2021!$AN$2:$AN$651,MATCH($V173,Applications_2021!$AN$2:$AN$651,0))</f>
        <v>De'Breylon|Lee|debreylon07@gmail.com|7</v>
      </c>
      <c r="Y173" s="48" t="str">
        <f>INDEX(Applications_2021!$AO$2:$AO$651,MATCH($W173,Applications_2021!$AO$2:$AO$651,0))</f>
        <v>De'Breylon|Lee|7</v>
      </c>
      <c r="Z173" s="68" t="str">
        <f t="shared" si="30"/>
        <v>Yes</v>
      </c>
      <c r="AA173" s="68" t="str">
        <f t="shared" si="31"/>
        <v>Yes</v>
      </c>
      <c r="AB173" s="48" t="str">
        <f t="shared" si="39"/>
        <v>0330</v>
      </c>
      <c r="AC173" s="48" t="str">
        <f>IF(AND($AA173="Yes",""&lt;&gt;VLOOKUP($B173,$B$2:$AB$324,12,FALSE)),$AB173,"####")</f>
        <v>0330</v>
      </c>
      <c r="AD173" s="68" t="str">
        <f t="shared" si="32"/>
        <v>Yes</v>
      </c>
    </row>
    <row r="174" spans="1:30" x14ac:dyDescent="0.3">
      <c r="A174" s="48" t="str">
        <f>IF($AA174="Yes",INDEX(Applications_2021!$A$2:$A$651,MATCH($W174,Applications_2021!$AO$2:$AO$651,0)),"NO TRANSCRIPT")</f>
        <v>0675-MCG-DA-0335</v>
      </c>
      <c r="B174" s="48" t="str">
        <f>IF($AA174="Yes",INDEX(Applications_2021!$AT$2:$AT$651,MATCH($W174,Applications_2021!$AO$2:$AO$651,0))&amp;"-"&amp;UPPER(LEFT($J174,3))&amp;"-"&amp;UPPER(LEFT($H174,2))&amp;"-"&amp;$AB174,"")</f>
        <v>0675-MCG-DA-0335</v>
      </c>
      <c r="C174" s="8">
        <v>335</v>
      </c>
      <c r="D174" s="73" t="s">
        <v>803</v>
      </c>
      <c r="E174" s="73" t="s">
        <v>6936</v>
      </c>
      <c r="F174" s="74" t="s">
        <v>8174</v>
      </c>
      <c r="G174" s="73" t="s">
        <v>795</v>
      </c>
      <c r="H174" s="69" t="s">
        <v>4785</v>
      </c>
      <c r="I174" s="76"/>
      <c r="J174" s="69" t="s">
        <v>6936</v>
      </c>
      <c r="K174" s="76"/>
      <c r="L174" s="74" t="s">
        <v>7684</v>
      </c>
      <c r="M174" s="73" t="s">
        <v>166</v>
      </c>
      <c r="N174" s="73"/>
      <c r="O174" s="73" t="s">
        <v>559</v>
      </c>
      <c r="P174" s="74" t="s">
        <v>8175</v>
      </c>
      <c r="Q174" s="74" t="str">
        <f t="shared" si="33"/>
        <v>report_card._dmcghee__20202021.pdf</v>
      </c>
      <c r="R174" s="74" t="s">
        <v>336</v>
      </c>
      <c r="S174" s="74" t="str">
        <f t="shared" si="34"/>
        <v/>
      </c>
      <c r="T174" s="73" t="s">
        <v>336</v>
      </c>
      <c r="U174" s="73" t="str">
        <f t="shared" si="35"/>
        <v/>
      </c>
      <c r="V174" s="48" t="str">
        <f t="shared" si="28"/>
        <v>David|McGhee|dcmcghee248@gmail.com|7</v>
      </c>
      <c r="W174" s="48" t="str">
        <f t="shared" si="29"/>
        <v>David|McGhee|7</v>
      </c>
      <c r="X174" s="48" t="str">
        <f>INDEX(Applications_2021!$AN$2:$AN$651,MATCH($V174,Applications_2021!$AN$2:$AN$651,0))</f>
        <v>David|McGhee|dcmcghee248@gmail.com|7</v>
      </c>
      <c r="Y174" s="48" t="str">
        <f>INDEX(Applications_2021!$AO$2:$AO$651,MATCH($W174,Applications_2021!$AO$2:$AO$651,0))</f>
        <v>David|McGhee|7</v>
      </c>
      <c r="Z174" s="68" t="str">
        <f t="shared" si="30"/>
        <v>Yes</v>
      </c>
      <c r="AA174" s="68" t="str">
        <f t="shared" si="31"/>
        <v>Yes</v>
      </c>
      <c r="AB174" s="48" t="str">
        <f t="shared" si="39"/>
        <v>0335</v>
      </c>
      <c r="AC174" s="48" t="str">
        <f>IF(AND($AA174="Yes",""&lt;&gt;VLOOKUP($B174,$B$2:$AB$324,12,FALSE)),$AB174,"####")</f>
        <v>0335</v>
      </c>
      <c r="AD174" s="68" t="str">
        <f t="shared" si="32"/>
        <v>Yes</v>
      </c>
    </row>
    <row r="175" spans="1:30" x14ac:dyDescent="0.3">
      <c r="A175" s="48" t="str">
        <f>IF($AA175="Yes",INDEX(Applications_2021!$A$2:$A$651,MATCH($W175,Applications_2021!$AO$2:$AO$651,0)),"NO TRANSCRIPT")</f>
        <v>0431-DAW-JA-0121</v>
      </c>
      <c r="B175" s="48" t="str">
        <f>IF($AA175="Yes",INDEX(Applications_2021!$AT$2:$AT$651,MATCH($W175,Applications_2021!$AO$2:$AO$651,0))&amp;"-"&amp;UPPER(LEFT($J175,3))&amp;"-"&amp;UPPER(LEFT($H175,2))&amp;"-"&amp;$AB175,"")</f>
        <v>0431-DAW-JA-0121</v>
      </c>
      <c r="C175" s="8">
        <v>121</v>
      </c>
      <c r="D175" s="73" t="s">
        <v>8176</v>
      </c>
      <c r="E175" s="73" t="s">
        <v>5729</v>
      </c>
      <c r="F175" s="74" t="s">
        <v>5730</v>
      </c>
      <c r="G175" s="73" t="s">
        <v>7741</v>
      </c>
      <c r="H175" s="73" t="s">
        <v>8176</v>
      </c>
      <c r="I175" s="73"/>
      <c r="J175" s="73" t="s">
        <v>5729</v>
      </c>
      <c r="K175" s="73"/>
      <c r="L175" s="74" t="s">
        <v>5730</v>
      </c>
      <c r="M175" s="73" t="s">
        <v>167</v>
      </c>
      <c r="N175" s="73"/>
      <c r="O175" s="73" t="s">
        <v>3622</v>
      </c>
      <c r="P175" s="74" t="s">
        <v>8177</v>
      </c>
      <c r="Q175" s="74" t="str">
        <f t="shared" si="33"/>
        <v>06aa5e84960c4922943b66c1efa4c684.jpeg.jpg</v>
      </c>
      <c r="R175" s="74" t="s">
        <v>336</v>
      </c>
      <c r="S175" s="74" t="str">
        <f t="shared" si="34"/>
        <v/>
      </c>
      <c r="T175" s="73" t="s">
        <v>336</v>
      </c>
      <c r="U175" s="73" t="str">
        <f t="shared" si="35"/>
        <v/>
      </c>
      <c r="V175" s="48" t="str">
        <f t="shared" si="28"/>
        <v>ja’kara|dawson|dawsonjak2025@tunicak12.org|8</v>
      </c>
      <c r="W175" s="48" t="str">
        <f t="shared" si="29"/>
        <v>ja’kara|dawson|8</v>
      </c>
      <c r="X175" s="48" t="str">
        <f>INDEX(Applications_2021!$AN$2:$AN$651,MATCH($V175,Applications_2021!$AN$2:$AN$651,0))</f>
        <v>ja’kara|dawson|dawsonjak2025@tunicak12.org|8</v>
      </c>
      <c r="Y175" s="48" t="str">
        <f>INDEX(Applications_2021!$AO$2:$AO$651,MATCH($W175,Applications_2021!$AO$2:$AO$651,0))</f>
        <v>ja’kara|dawson|8</v>
      </c>
      <c r="Z175" s="68" t="str">
        <f t="shared" si="30"/>
        <v>Yes</v>
      </c>
      <c r="AA175" s="68" t="str">
        <f t="shared" si="31"/>
        <v>Yes</v>
      </c>
      <c r="AB175" s="48" t="str">
        <f t="shared" si="39"/>
        <v>0121</v>
      </c>
      <c r="AC175" s="48" t="str">
        <f>IF($AA175="Yes",$AB175,"####")</f>
        <v>0121</v>
      </c>
      <c r="AD175" s="68" t="str">
        <f t="shared" si="32"/>
        <v>Yes</v>
      </c>
    </row>
    <row r="176" spans="1:30" x14ac:dyDescent="0.3">
      <c r="A176" s="48" t="str">
        <f>IF($AA176="Yes",INDEX(Applications_2021!$A$2:$A$651,MATCH($W176,Applications_2021!$AO$2:$AO$651,0)),"NO TRANSCRIPT")</f>
        <v>0580-DAV-KA-0165</v>
      </c>
      <c r="B176" s="48" t="str">
        <f>IF($AA176="Yes",INDEX(Applications_2021!$AT$2:$AT$651,MATCH($W176,Applications_2021!$AO$2:$AO$651,0))&amp;"-"&amp;UPPER(LEFT($J176,3))&amp;"-"&amp;UPPER(LEFT($H176,2))&amp;"-"&amp;$AB176,"")</f>
        <v>0580-DAV-KA-0165</v>
      </c>
      <c r="C176" s="8">
        <v>165</v>
      </c>
      <c r="D176" s="73" t="s">
        <v>5311</v>
      </c>
      <c r="E176" s="73" t="s">
        <v>6922</v>
      </c>
      <c r="F176" s="74" t="s">
        <v>6923</v>
      </c>
      <c r="G176" s="73" t="s">
        <v>795</v>
      </c>
      <c r="H176" s="73" t="s">
        <v>3033</v>
      </c>
      <c r="I176" s="73"/>
      <c r="J176" s="73" t="s">
        <v>6922</v>
      </c>
      <c r="K176" s="73"/>
      <c r="L176" s="80" t="s">
        <v>6923</v>
      </c>
      <c r="M176" s="73" t="s">
        <v>7815</v>
      </c>
      <c r="N176" s="73"/>
      <c r="O176" s="73" t="s">
        <v>2494</v>
      </c>
      <c r="P176" s="74" t="s">
        <v>8178</v>
      </c>
      <c r="Q176" s="74" t="str">
        <f t="shared" si="33"/>
        <v>k._davison_transcript_.pdf</v>
      </c>
      <c r="R176" s="74" t="s">
        <v>336</v>
      </c>
      <c r="S176" s="74" t="str">
        <f t="shared" si="34"/>
        <v/>
      </c>
      <c r="T176" s="73" t="s">
        <v>336</v>
      </c>
      <c r="U176" s="73" t="str">
        <f t="shared" si="35"/>
        <v/>
      </c>
      <c r="V176" s="48" t="str">
        <f t="shared" si="28"/>
        <v>Kayla|Davison|davison7@comcast.net|7</v>
      </c>
      <c r="W176" s="48" t="str">
        <f t="shared" si="29"/>
        <v>Kayla|Davison|7</v>
      </c>
      <c r="X176" s="48" t="e">
        <f>INDEX(Applications_2021!$AN$2:$AN$651,MATCH($V176,Applications_2021!$AN$2:$AN$651,0))</f>
        <v>#N/A</v>
      </c>
      <c r="Y176" s="48" t="str">
        <f>INDEX(Applications_2021!$AO$2:$AO$651,MATCH($W176,Applications_2021!$AO$2:$AO$651,0))</f>
        <v>Kayla|Davison|7</v>
      </c>
      <c r="Z176" s="68" t="e">
        <f t="shared" si="30"/>
        <v>#N/A</v>
      </c>
      <c r="AA176" s="68" t="str">
        <f t="shared" si="31"/>
        <v>Yes</v>
      </c>
      <c r="AB176" s="48" t="str">
        <f t="shared" si="39"/>
        <v>0165</v>
      </c>
      <c r="AC176" s="48" t="str">
        <f>IF($AA176="Yes",$AB176,"####")</f>
        <v>0165</v>
      </c>
      <c r="AD176" s="68" t="str">
        <f t="shared" si="32"/>
        <v>Yes</v>
      </c>
    </row>
    <row r="177" spans="1:30" x14ac:dyDescent="0.3">
      <c r="A177" s="48" t="e">
        <f>IF($AA177="Yes",INDEX(Applications_2021!$A$2:$A$651,MATCH($W177,Applications_2021!$AO$2:$AO$651,0)),"NO TRANSCRIPT")</f>
        <v>#N/A</v>
      </c>
      <c r="B177" s="48" t="e">
        <f>IF($AA177="Yes",INDEX(Applications_2021!$AT$2:$AT$651,MATCH($W177,Applications_2021!$AO$2:$AO$651,0))&amp;"-"&amp;UPPER(LEFT($J177,3))&amp;"-"&amp;UPPER(LEFT($H177,2))&amp;"-"&amp;$AB177,"")</f>
        <v>#N/A</v>
      </c>
      <c r="C177" s="8">
        <v>315</v>
      </c>
      <c r="D177" s="73" t="s">
        <v>2899</v>
      </c>
      <c r="E177" s="73" t="s">
        <v>2900</v>
      </c>
      <c r="F177" s="74" t="s">
        <v>2905</v>
      </c>
      <c r="G177" s="73" t="s">
        <v>795</v>
      </c>
      <c r="H177" s="73" t="s">
        <v>2904</v>
      </c>
      <c r="I177" s="76"/>
      <c r="J177" s="73" t="s">
        <v>2900</v>
      </c>
      <c r="K177" s="76"/>
      <c r="L177" s="74" t="s">
        <v>8179</v>
      </c>
      <c r="M177" s="73" t="s">
        <v>166</v>
      </c>
      <c r="N177" s="73"/>
      <c r="O177" s="73" t="s">
        <v>8180</v>
      </c>
      <c r="P177" s="74" t="s">
        <v>8181</v>
      </c>
      <c r="Q177" s="74" t="str">
        <f t="shared" si="33"/>
        <v>screenshot_20210430152832.png</v>
      </c>
      <c r="R177" s="74" t="s">
        <v>336</v>
      </c>
      <c r="S177" s="74" t="str">
        <f t="shared" si="34"/>
        <v/>
      </c>
      <c r="T177" s="73" t="s">
        <v>336</v>
      </c>
      <c r="U177" s="73" t="str">
        <f t="shared" si="35"/>
        <v/>
      </c>
      <c r="V177" s="48" t="str">
        <f t="shared" si="28"/>
        <v>Lakita|Hunter|darrylhunter54@sunflower.k12.ms.us|7</v>
      </c>
      <c r="W177" s="48" t="str">
        <f t="shared" si="29"/>
        <v>Lakita|Hunter|7</v>
      </c>
      <c r="X177" s="48" t="e">
        <f>INDEX(Applications_2021!$AN$2:$AN$651,MATCH($V177,Applications_2021!$AN$2:$AN$651,0))</f>
        <v>#N/A</v>
      </c>
      <c r="Y177" s="48" t="e">
        <f>INDEX(Applications_2021!$AO$2:$AO$651,MATCH($W177,Applications_2021!$AO$2:$AO$651,0))</f>
        <v>#N/A</v>
      </c>
      <c r="Z177" s="68" t="e">
        <f t="shared" si="30"/>
        <v>#N/A</v>
      </c>
      <c r="AA177" s="68" t="e">
        <f t="shared" si="31"/>
        <v>#N/A</v>
      </c>
      <c r="AB177" s="48" t="str">
        <f t="shared" si="39"/>
        <v>0315</v>
      </c>
      <c r="AC177" s="48" t="e">
        <f>IF(AND($AA177="Yes",""&lt;&gt;VLOOKUP($B177,$B$2:$AB$324,12,FALSE)),$AB177,"####")</f>
        <v>#N/A</v>
      </c>
      <c r="AD177" s="68" t="e">
        <f t="shared" si="32"/>
        <v>#N/A</v>
      </c>
    </row>
    <row r="178" spans="1:30" x14ac:dyDescent="0.3">
      <c r="A178" s="48" t="str">
        <f>IF($AA178="Yes",INDEX(Applications_2021!$A$2:$A$651,MATCH($W178,Applications_2021!$AO$2:$AO$651,0)),"NO TRANSCRIPT")</f>
        <v>0272-CUR-CH-0102</v>
      </c>
      <c r="B178" s="48" t="str">
        <f>IF($AA178="Yes",INDEX(Applications_2021!$AT$2:$AT$651,MATCH($W178,Applications_2021!$AO$2:$AO$651,0))&amp;"-"&amp;UPPER(LEFT($J178,3))&amp;"-"&amp;UPPER(LEFT($H178,2))&amp;"-"&amp;$AB178,"")</f>
        <v>0272-CUR-CH-0102</v>
      </c>
      <c r="C178" s="8">
        <v>102</v>
      </c>
      <c r="D178" s="73" t="s">
        <v>4499</v>
      </c>
      <c r="E178" s="73" t="s">
        <v>2888</v>
      </c>
      <c r="F178" s="74" t="s">
        <v>4497</v>
      </c>
      <c r="G178" s="73" t="s">
        <v>795</v>
      </c>
      <c r="H178" s="73" t="s">
        <v>4495</v>
      </c>
      <c r="I178" s="73"/>
      <c r="J178" s="73" t="s">
        <v>4496</v>
      </c>
      <c r="K178" s="73"/>
      <c r="L178" s="74" t="s">
        <v>4497</v>
      </c>
      <c r="M178" s="73" t="s">
        <v>168</v>
      </c>
      <c r="N178" s="73"/>
      <c r="O178" s="73" t="s">
        <v>4498</v>
      </c>
      <c r="P178" s="74" t="s">
        <v>8182</v>
      </c>
      <c r="Q178" s="74" t="str">
        <f t="shared" si="33"/>
        <v>chelsea_curtis_report_card.pdf</v>
      </c>
      <c r="R178" s="74" t="s">
        <v>336</v>
      </c>
      <c r="S178" s="74" t="str">
        <f t="shared" si="34"/>
        <v/>
      </c>
      <c r="T178" s="73" t="s">
        <v>336</v>
      </c>
      <c r="U178" s="73" t="str">
        <f t="shared" si="35"/>
        <v/>
      </c>
      <c r="V178" s="48" t="str">
        <f t="shared" si="28"/>
        <v>Chelsea|Curtis|curtiss5@hotmail.com|9</v>
      </c>
      <c r="W178" s="48" t="str">
        <f t="shared" si="29"/>
        <v>Chelsea|Curtis|9</v>
      </c>
      <c r="X178" s="48" t="str">
        <f>INDEX(Applications_2021!$AN$2:$AN$651,MATCH($V178,Applications_2021!$AN$2:$AN$651,0))</f>
        <v>Chelsea|Curtis|curtiss5@hotmail.com|9</v>
      </c>
      <c r="Y178" s="48" t="str">
        <f>INDEX(Applications_2021!$AO$2:$AO$651,MATCH($W178,Applications_2021!$AO$2:$AO$651,0))</f>
        <v>Chelsea|Curtis|9</v>
      </c>
      <c r="Z178" s="68" t="str">
        <f t="shared" si="30"/>
        <v>Yes</v>
      </c>
      <c r="AA178" s="68" t="str">
        <f t="shared" si="31"/>
        <v>Yes</v>
      </c>
      <c r="AB178" s="48" t="str">
        <f t="shared" si="39"/>
        <v>0102</v>
      </c>
      <c r="AC178" s="48" t="str">
        <f>IF($AA178="Yes",$AB178,"####")</f>
        <v>0102</v>
      </c>
      <c r="AD178" s="68" t="str">
        <f t="shared" si="32"/>
        <v>Yes</v>
      </c>
    </row>
    <row r="179" spans="1:30" x14ac:dyDescent="0.3">
      <c r="A179" s="146" t="str">
        <f>IF($AA179="Yes",INDEX(Applications_2021!$A$2:$A$651,MATCH($W179,Applications_2021!$AO$2:$AO$651,0)),"NO TRANSCRIPT")</f>
        <v>0630-BUT-NA-0187</v>
      </c>
      <c r="B179" s="48" t="str">
        <f>IF($AA179="Yes",INDEX(Applications_2021!$AT$2:$AT$651,MATCH($W179,Applications_2021!$AO$2:$AO$651,0))&amp;"-"&amp;UPPER(LEFT($J179,3))&amp;"-"&amp;UPPER(LEFT($H179,2))&amp;"-"&amp;$AB179,"")</f>
        <v>0630-BUT-NA-0187</v>
      </c>
      <c r="C179" s="8">
        <v>187</v>
      </c>
      <c r="D179" s="73" t="s">
        <v>7313</v>
      </c>
      <c r="E179" s="73" t="s">
        <v>1483</v>
      </c>
      <c r="F179" s="74" t="s">
        <v>1480</v>
      </c>
      <c r="G179" s="73" t="s">
        <v>795</v>
      </c>
      <c r="H179" s="76" t="s">
        <v>3104</v>
      </c>
      <c r="I179" s="76" t="s">
        <v>3104</v>
      </c>
      <c r="J179" s="76" t="s">
        <v>1483</v>
      </c>
      <c r="K179" s="76" t="s">
        <v>1483</v>
      </c>
      <c r="L179" s="74" t="s">
        <v>1480</v>
      </c>
      <c r="M179" s="73" t="s">
        <v>167</v>
      </c>
      <c r="N179" s="75" t="s">
        <v>7815</v>
      </c>
      <c r="O179" s="73" t="s">
        <v>1473</v>
      </c>
      <c r="P179" s="74" t="s">
        <v>8183</v>
      </c>
      <c r="Q179" s="74" t="str">
        <f t="shared" si="33"/>
        <v>000009_4.pdf</v>
      </c>
      <c r="R179" s="74" t="s">
        <v>336</v>
      </c>
      <c r="S179" s="74" t="str">
        <f t="shared" si="34"/>
        <v/>
      </c>
      <c r="T179" s="73" t="s">
        <v>8184</v>
      </c>
      <c r="U179" s="73" t="str">
        <f t="shared" si="35"/>
        <v>Nadia skipped kindergarten and went straight into first grade. When the pandemic started, her dad and I decided to keep her and sister at home. She had aa rough 1st 9 weeks on virtual school but is working to get back on track.</v>
      </c>
      <c r="V179" s="146" t="str">
        <f t="shared" si="28"/>
        <v>Nadia|Butler|courtney006@gmail.com|8</v>
      </c>
      <c r="W179" s="48" t="str">
        <f t="shared" si="29"/>
        <v>Nadia|Butler|8</v>
      </c>
      <c r="X179" s="48" t="e">
        <f>INDEX(Applications_2021!$AN$2:$AN$651,MATCH($V179,Applications_2021!$AN$2:$AN$651,0))</f>
        <v>#N/A</v>
      </c>
      <c r="Y179" s="48" t="str">
        <f>INDEX(Applications_2021!$AO$2:$AO$651,MATCH($W179,Applications_2021!$AO$2:$AO$651,0))</f>
        <v>Nadia|Butler|8</v>
      </c>
      <c r="Z179" s="68" t="e">
        <f t="shared" si="30"/>
        <v>#N/A</v>
      </c>
      <c r="AA179" s="68" t="str">
        <f t="shared" si="31"/>
        <v>Yes</v>
      </c>
      <c r="AB179" s="48" t="str">
        <f t="shared" si="39"/>
        <v>0187</v>
      </c>
      <c r="AC179" s="48" t="str">
        <f>IF($AA179="Yes",$AB179,"####")</f>
        <v>0187</v>
      </c>
      <c r="AD179" s="68" t="str">
        <f t="shared" si="32"/>
        <v>Yes</v>
      </c>
    </row>
    <row r="180" spans="1:30" x14ac:dyDescent="0.3">
      <c r="A180" s="48" t="str">
        <f>IF($AA180="Yes",INDEX(Applications_2021!$A$2:$A$651,MATCH($W180,Applications_2021!$AO$2:$AO$651,0)),"NO TRANSCRIPT")</f>
        <v>0047-BAI-JA-0155</v>
      </c>
      <c r="B180" s="48" t="str">
        <f>IF($AA180="Yes",INDEX(Applications_2021!$AT$2:$AT$651,MATCH($W180,Applications_2021!$AO$2:$AO$651,0))&amp;"-"&amp;UPPER(LEFT($J180,3))&amp;"-"&amp;UPPER(LEFT($H180,2))&amp;"-"&amp;$AB180,"")</f>
        <v>0047-BAI-JA-0155</v>
      </c>
      <c r="C180" s="8">
        <v>155</v>
      </c>
      <c r="D180" s="73" t="s">
        <v>1691</v>
      </c>
      <c r="E180" s="73" t="s">
        <v>2559</v>
      </c>
      <c r="F180" s="74" t="s">
        <v>8185</v>
      </c>
      <c r="G180" s="73" t="s">
        <v>795</v>
      </c>
      <c r="H180" s="73" t="s">
        <v>1691</v>
      </c>
      <c r="I180" s="73"/>
      <c r="J180" s="73" t="s">
        <v>2559</v>
      </c>
      <c r="K180" s="73"/>
      <c r="L180" s="80" t="s">
        <v>8186</v>
      </c>
      <c r="M180" s="73" t="s">
        <v>168</v>
      </c>
      <c r="N180" s="73"/>
      <c r="O180" s="73" t="s">
        <v>6475</v>
      </c>
      <c r="P180" s="74" t="s">
        <v>8187</v>
      </c>
      <c r="Q180" s="74" t="str">
        <f t="shared" si="33"/>
        <v>dcsd_transcript153891.pdf</v>
      </c>
      <c r="R180" s="74" t="s">
        <v>336</v>
      </c>
      <c r="S180" s="74" t="str">
        <f t="shared" si="34"/>
        <v/>
      </c>
      <c r="T180" s="73" t="s">
        <v>336</v>
      </c>
      <c r="U180" s="73" t="str">
        <f t="shared" si="35"/>
        <v/>
      </c>
      <c r="V180" s="48" t="str">
        <f t="shared" si="28"/>
        <v>James|Bailey|courtland6602@gmail.com|9</v>
      </c>
      <c r="W180" s="48" t="str">
        <f t="shared" si="29"/>
        <v>James|Bailey|9</v>
      </c>
      <c r="X180" s="48" t="e">
        <f>INDEX(Applications_2021!$AN$2:$AN$651,MATCH($V180,Applications_2021!$AN$2:$AN$651,0))</f>
        <v>#N/A</v>
      </c>
      <c r="Y180" s="48" t="str">
        <f>INDEX(Applications_2021!$AO$2:$AO$651,MATCH($W180,Applications_2021!$AO$2:$AO$651,0))</f>
        <v>James|Bailey|9</v>
      </c>
      <c r="Z180" s="68" t="e">
        <f t="shared" si="30"/>
        <v>#N/A</v>
      </c>
      <c r="AA180" s="68" t="str">
        <f t="shared" si="31"/>
        <v>Yes</v>
      </c>
      <c r="AB180" s="48" t="str">
        <f t="shared" si="39"/>
        <v>0155</v>
      </c>
      <c r="AC180" s="48" t="str">
        <f>IF($AA180="Yes",$AB180,"####")</f>
        <v>0155</v>
      </c>
      <c r="AD180" s="68" t="str">
        <f t="shared" si="32"/>
        <v>Yes</v>
      </c>
    </row>
    <row r="181" spans="1:30" x14ac:dyDescent="0.3">
      <c r="A181" s="48" t="str">
        <f>IF($AA181="Yes",INDEX(Applications_2021!$A$2:$A$651,MATCH($W181,Applications_2021!$AO$2:$AO$651,0)),"NO TRANSCRIPT")</f>
        <v>0359-DAN-AM-0262</v>
      </c>
      <c r="B181" s="48" t="str">
        <f>IF($AA181="Yes",INDEX(Applications_2021!$AT$2:$AT$651,MATCH($W181,Applications_2021!$AO$2:$AO$651,0))&amp;"-"&amp;UPPER(LEFT($J181,3))&amp;"-"&amp;UPPER(LEFT($H181,2))&amp;"-"&amp;$AB181,"")</f>
        <v>0359-DAN-AM-0262</v>
      </c>
      <c r="C181" s="8">
        <v>262</v>
      </c>
      <c r="D181" s="73" t="s">
        <v>6615</v>
      </c>
      <c r="E181" s="73" t="s">
        <v>694</v>
      </c>
      <c r="F181" s="74" t="s">
        <v>5178</v>
      </c>
      <c r="G181" s="73" t="s">
        <v>795</v>
      </c>
      <c r="H181" s="73" t="s">
        <v>6614</v>
      </c>
      <c r="I181" s="76"/>
      <c r="J181" s="73" t="s">
        <v>3989</v>
      </c>
      <c r="K181" s="76"/>
      <c r="L181" s="74" t="s">
        <v>5178</v>
      </c>
      <c r="M181" s="73" t="s">
        <v>168</v>
      </c>
      <c r="N181" s="73"/>
      <c r="O181" s="73" t="s">
        <v>978</v>
      </c>
      <c r="P181" s="74" t="s">
        <v>8188</v>
      </c>
      <c r="Q181" s="74" t="str">
        <f t="shared" si="33"/>
        <v>amelia_daniels_grades.jpeg.jpg</v>
      </c>
      <c r="R181" s="74" t="s">
        <v>8189</v>
      </c>
      <c r="S181" s="74" t="str">
        <f t="shared" si="34"/>
        <v>amelia_daniels_grades1.png</v>
      </c>
      <c r="T181" s="73" t="s">
        <v>336</v>
      </c>
      <c r="U181" s="73" t="str">
        <f t="shared" si="35"/>
        <v/>
      </c>
      <c r="V181" s="48" t="str">
        <f t="shared" si="28"/>
        <v>Amelia|Daniels|coretta06@yahoo.com|9</v>
      </c>
      <c r="W181" s="48" t="str">
        <f t="shared" si="29"/>
        <v>Amelia|Daniels|9</v>
      </c>
      <c r="X181" s="48" t="str">
        <f>INDEX(Applications_2021!$AN$2:$AN$651,MATCH($V181,Applications_2021!$AN$2:$AN$651,0))</f>
        <v>Amelia|Daniels|coretta06@yahoo.com|9</v>
      </c>
      <c r="Y181" s="48" t="str">
        <f>INDEX(Applications_2021!$AO$2:$AO$651,MATCH($W181,Applications_2021!$AO$2:$AO$651,0))</f>
        <v>Amelia|Daniels|9</v>
      </c>
      <c r="Z181" s="68" t="str">
        <f t="shared" si="30"/>
        <v>Yes</v>
      </c>
      <c r="AA181" s="68" t="str">
        <f t="shared" si="31"/>
        <v>Yes</v>
      </c>
      <c r="AB181" s="48" t="str">
        <f t="shared" si="39"/>
        <v>0262</v>
      </c>
      <c r="AC181" s="48" t="str">
        <f>IF(AND($AA181="Yes",""&lt;&gt;VLOOKUP($B181,$B$2:$AB$324,12,FALSE)),$AB181,"####")</f>
        <v>0262</v>
      </c>
      <c r="AD181" s="68" t="str">
        <f t="shared" si="32"/>
        <v>Yes</v>
      </c>
    </row>
    <row r="182" spans="1:30" x14ac:dyDescent="0.3">
      <c r="A182" s="48" t="str">
        <f>IF($AA182="Yes",INDEX(Applications_2021!$A$2:$A$651,MATCH($W182,Applications_2021!$AO$2:$AO$651,0)),"NO TRANSCRIPT")</f>
        <v>0652-BRO-CO-0265</v>
      </c>
      <c r="B182" s="48" t="str">
        <f>IF($AA182="Yes",INDEX(Applications_2021!$AT$2:$AT$651,MATCH($W182,Applications_2021!$AO$2:$AO$651,0))&amp;"-"&amp;UPPER(LEFT($J182,3))&amp;"-"&amp;UPPER(LEFT($H182,2))&amp;"-"&amp;$AB182,"")</f>
        <v>0652-BRO-CO-0265</v>
      </c>
      <c r="C182" s="8">
        <v>265</v>
      </c>
      <c r="D182" s="73" t="s">
        <v>7485</v>
      </c>
      <c r="E182" s="73" t="s">
        <v>7486</v>
      </c>
      <c r="F182" s="74" t="s">
        <v>7487</v>
      </c>
      <c r="G182" s="73" t="s">
        <v>795</v>
      </c>
      <c r="H182" s="73" t="s">
        <v>842</v>
      </c>
      <c r="I182" s="76"/>
      <c r="J182" s="73" t="s">
        <v>1236</v>
      </c>
      <c r="K182" s="76"/>
      <c r="L182" s="74" t="s">
        <v>8190</v>
      </c>
      <c r="M182" s="73" t="s">
        <v>166</v>
      </c>
      <c r="N182" s="73"/>
      <c r="O182" s="73" t="s">
        <v>7580</v>
      </c>
      <c r="P182" s="74" t="s">
        <v>8191</v>
      </c>
      <c r="Q182" s="74" t="str">
        <f t="shared" si="33"/>
        <v>img_20210429_161850_600.jpg</v>
      </c>
      <c r="R182" s="74" t="s">
        <v>336</v>
      </c>
      <c r="S182" s="74" t="str">
        <f t="shared" si="34"/>
        <v/>
      </c>
      <c r="T182" s="73" t="s">
        <v>336</v>
      </c>
      <c r="U182" s="73" t="str">
        <f t="shared" si="35"/>
        <v/>
      </c>
      <c r="V182" s="48" t="str">
        <f t="shared" si="28"/>
        <v>Constance|Brown|constancebrown767@gmail.com|7</v>
      </c>
      <c r="W182" s="48" t="str">
        <f t="shared" si="29"/>
        <v>Constance|Brown|7</v>
      </c>
      <c r="X182" s="48" t="e">
        <f>INDEX(Applications_2021!$AN$2:$AN$651,MATCH($V182,Applications_2021!$AN$2:$AN$651,0))</f>
        <v>#N/A</v>
      </c>
      <c r="Y182" s="48" t="str">
        <f>INDEX(Applications_2021!$AO$2:$AO$651,MATCH($W182,Applications_2021!$AO$2:$AO$651,0))</f>
        <v>Constance|Brown|7</v>
      </c>
      <c r="Z182" s="68" t="e">
        <f t="shared" si="30"/>
        <v>#N/A</v>
      </c>
      <c r="AA182" s="68" t="str">
        <f t="shared" si="31"/>
        <v>Yes</v>
      </c>
      <c r="AB182" s="48" t="str">
        <f t="shared" si="39"/>
        <v>0265</v>
      </c>
      <c r="AC182" s="48" t="str">
        <f>IF(AND($AA182="Yes",""&lt;&gt;VLOOKUP($B182,$B$2:$AB$324,12,FALSE)),$AB182,"####")</f>
        <v>0265</v>
      </c>
      <c r="AD182" s="68" t="str">
        <f t="shared" si="32"/>
        <v>Yes</v>
      </c>
    </row>
    <row r="183" spans="1:30" x14ac:dyDescent="0.3">
      <c r="A183" s="48" t="str">
        <f>IF($AA183="Yes",INDEX(Applications_2021!$A$2:$A$651,MATCH($W183,Applications_2021!$AO$2:$AO$651,0)),"NO TRANSCRIPT")</f>
        <v>0507-CON-RA-0235</v>
      </c>
      <c r="B183" s="48" t="str">
        <f>IF($AA183="Yes",INDEX(Applications_2021!$AT$2:$AT$651,MATCH($W183,Applications_2021!$AO$2:$AO$651,0))&amp;"-"&amp;UPPER(LEFT($J183,3))&amp;"-"&amp;UPPER(LEFT($H183,2))&amp;"-"&amp;$AB183,"")</f>
        <v>0507-CON-RA-0235</v>
      </c>
      <c r="C183" s="8">
        <v>235</v>
      </c>
      <c r="D183" s="73" t="s">
        <v>6330</v>
      </c>
      <c r="E183" s="73" t="s">
        <v>6328</v>
      </c>
      <c r="F183" s="74" t="s">
        <v>8192</v>
      </c>
      <c r="G183" s="73" t="s">
        <v>795</v>
      </c>
      <c r="H183" s="73" t="s">
        <v>6327</v>
      </c>
      <c r="I183" s="73"/>
      <c r="J183" s="73" t="s">
        <v>6328</v>
      </c>
      <c r="K183" s="73"/>
      <c r="L183" s="74" t="s">
        <v>6329</v>
      </c>
      <c r="M183" s="73" t="s">
        <v>167</v>
      </c>
      <c r="N183" s="73"/>
      <c r="O183" s="73" t="s">
        <v>8193</v>
      </c>
      <c r="P183" s="74" t="s">
        <v>8194</v>
      </c>
      <c r="Q183" s="74" t="str">
        <f t="shared" si="33"/>
        <v>20210427_193206.jpg</v>
      </c>
      <c r="R183" s="74" t="s">
        <v>8195</v>
      </c>
      <c r="S183" s="74" t="str">
        <f t="shared" si="34"/>
        <v>20210427_193238.jpg</v>
      </c>
      <c r="T183" s="73" t="s">
        <v>336</v>
      </c>
      <c r="U183" s="73" t="str">
        <f t="shared" si="35"/>
        <v/>
      </c>
      <c r="V183" s="48" t="str">
        <f t="shared" si="28"/>
        <v>Raymya|Conley|conleyray2025@tunicak12.org|8</v>
      </c>
      <c r="W183" s="48" t="str">
        <f t="shared" si="29"/>
        <v>Raymya|Conley|8</v>
      </c>
      <c r="X183" s="48" t="str">
        <f>INDEX(Applications_2021!$AN$2:$AN$651,MATCH($V183,Applications_2021!$AN$2:$AN$651,0))</f>
        <v>Raymya|Conley|conleyray2025@tunicak12.org|8</v>
      </c>
      <c r="Y183" s="48" t="str">
        <f>INDEX(Applications_2021!$AO$2:$AO$651,MATCH($W183,Applications_2021!$AO$2:$AO$651,0))</f>
        <v>Raymya|Conley|8</v>
      </c>
      <c r="Z183" s="68" t="str">
        <f t="shared" si="30"/>
        <v>Yes</v>
      </c>
      <c r="AA183" s="68" t="str">
        <f t="shared" si="31"/>
        <v>Yes</v>
      </c>
      <c r="AB183" s="48" t="str">
        <f t="shared" si="39"/>
        <v>0235</v>
      </c>
      <c r="AC183" s="48" t="str">
        <f t="shared" ref="AC183:AC191" si="40">IF($AA183="Yes",$AB183,"####")</f>
        <v>0235</v>
      </c>
      <c r="AD183" s="68" t="str">
        <f t="shared" si="32"/>
        <v>Yes</v>
      </c>
    </row>
    <row r="184" spans="1:30" x14ac:dyDescent="0.3">
      <c r="A184" s="48" t="str">
        <f>IF($AA184="Yes",INDEX(Applications_2021!$A$2:$A$651,MATCH($W184,Applications_2021!$AO$2:$AO$651,0)),"NO TRANSCRIPT")</f>
        <v>0237-BIS-AM-0080</v>
      </c>
      <c r="B184" s="48" t="str">
        <f>IF($AA184="Yes",INDEX(Applications_2021!$AT$2:$AT$651,MATCH($W184,Applications_2021!$AO$2:$AO$651,0))&amp;"-"&amp;UPPER(LEFT($J184,3))&amp;"-"&amp;UPPER(LEFT($H184,2))&amp;"-"&amp;$AB184,"")</f>
        <v>0237-BIS-AM-0080</v>
      </c>
      <c r="C184" s="8">
        <v>80</v>
      </c>
      <c r="D184" s="73" t="s">
        <v>4203</v>
      </c>
      <c r="E184" s="73" t="s">
        <v>4204</v>
      </c>
      <c r="F184" s="74" t="s">
        <v>4200</v>
      </c>
      <c r="G184" s="73" t="s">
        <v>795</v>
      </c>
      <c r="H184" s="73" t="s">
        <v>3537</v>
      </c>
      <c r="I184" s="73"/>
      <c r="J184" s="73" t="s">
        <v>4199</v>
      </c>
      <c r="K184" s="73"/>
      <c r="L184" s="74" t="s">
        <v>4200</v>
      </c>
      <c r="M184" s="73" t="s">
        <v>168</v>
      </c>
      <c r="N184" s="73"/>
      <c r="O184" s="73" t="s">
        <v>8196</v>
      </c>
      <c r="P184" s="74" t="s">
        <v>8197</v>
      </c>
      <c r="Q184" s="74" t="str">
        <f t="shared" si="33"/>
        <v>abishop_transcript.pdf</v>
      </c>
      <c r="R184" s="74" t="s">
        <v>336</v>
      </c>
      <c r="S184" s="74" t="str">
        <f t="shared" si="34"/>
        <v/>
      </c>
      <c r="T184" s="73" t="s">
        <v>336</v>
      </c>
      <c r="U184" s="73" t="str">
        <f t="shared" si="35"/>
        <v/>
      </c>
      <c r="V184" s="48" t="str">
        <f t="shared" si="28"/>
        <v>Amari|Bishop|communitycounseling@outlook.com|9</v>
      </c>
      <c r="W184" s="48" t="str">
        <f t="shared" si="29"/>
        <v>Amari|Bishop|9</v>
      </c>
      <c r="X184" s="48" t="str">
        <f>INDEX(Applications_2021!$AN$2:$AN$651,MATCH($V184,Applications_2021!$AN$2:$AN$651,0))</f>
        <v>Amari|Bishop|communitycounseling@outlook.com|9</v>
      </c>
      <c r="Y184" s="48" t="str">
        <f>INDEX(Applications_2021!$AO$2:$AO$651,MATCH($W184,Applications_2021!$AO$2:$AO$651,0))</f>
        <v>Amari|Bishop|9</v>
      </c>
      <c r="Z184" s="68" t="str">
        <f t="shared" si="30"/>
        <v>Yes</v>
      </c>
      <c r="AA184" s="68" t="str">
        <f t="shared" si="31"/>
        <v>Yes</v>
      </c>
      <c r="AB184" s="48" t="str">
        <f>"00"&amp;TEXT($C184,0)</f>
        <v>0080</v>
      </c>
      <c r="AC184" s="48" t="str">
        <f t="shared" si="40"/>
        <v>0080</v>
      </c>
      <c r="AD184" s="68" t="str">
        <f t="shared" si="32"/>
        <v>Yes</v>
      </c>
    </row>
    <row r="185" spans="1:30" x14ac:dyDescent="0.3">
      <c r="A185" s="48" t="str">
        <f>IF($AA185="Yes",INDEX(Applications_2021!$A$2:$A$651,MATCH($W185,Applications_2021!$AO$2:$AO$651,0)),"NO TRANSCRIPT")</f>
        <v>0441-HIL-CO-0229</v>
      </c>
      <c r="B185" s="48" t="str">
        <f>IF($AA185="Yes",INDEX(Applications_2021!$AT$2:$AT$651,MATCH($W185,Applications_2021!$AO$2:$AO$651,0))&amp;"-"&amp;UPPER(LEFT($J185,3))&amp;"-"&amp;UPPER(LEFT($H185,2))&amp;"-"&amp;$AB185,"")</f>
        <v>0441-HIL-CO-0229</v>
      </c>
      <c r="C185" s="8">
        <v>229</v>
      </c>
      <c r="D185" s="73" t="s">
        <v>5805</v>
      </c>
      <c r="E185" s="73" t="s">
        <v>3067</v>
      </c>
      <c r="F185" s="74" t="s">
        <v>5806</v>
      </c>
      <c r="G185" s="73" t="s">
        <v>7741</v>
      </c>
      <c r="H185" s="73" t="s">
        <v>5805</v>
      </c>
      <c r="I185" s="73"/>
      <c r="J185" s="73" t="s">
        <v>3067</v>
      </c>
      <c r="K185" s="73"/>
      <c r="L185" s="74" t="s">
        <v>5806</v>
      </c>
      <c r="M185" s="73" t="s">
        <v>168</v>
      </c>
      <c r="N185" s="73"/>
      <c r="O185" s="73" t="s">
        <v>2662</v>
      </c>
      <c r="P185" s="74" t="s">
        <v>8198</v>
      </c>
      <c r="Q185" s="74" t="str">
        <f t="shared" si="33"/>
        <v>img_9420.jpg</v>
      </c>
      <c r="R185" s="74" t="s">
        <v>336</v>
      </c>
      <c r="S185" s="74" t="str">
        <f t="shared" si="34"/>
        <v/>
      </c>
      <c r="T185" s="73" t="s">
        <v>336</v>
      </c>
      <c r="U185" s="73" t="str">
        <f t="shared" si="35"/>
        <v/>
      </c>
      <c r="V185" s="48" t="str">
        <f t="shared" si="28"/>
        <v>Cody|Hill|codybrycehill@gmail.com|9</v>
      </c>
      <c r="W185" s="48" t="str">
        <f t="shared" si="29"/>
        <v>Cody|Hill|9</v>
      </c>
      <c r="X185" s="48" t="str">
        <f>INDEX(Applications_2021!$AN$2:$AN$651,MATCH($V185,Applications_2021!$AN$2:$AN$651,0))</f>
        <v>Cody|Hill|codybrycehill@gmail.com|9</v>
      </c>
      <c r="Y185" s="48" t="str">
        <f>INDEX(Applications_2021!$AO$2:$AO$651,MATCH($W185,Applications_2021!$AO$2:$AO$651,0))</f>
        <v>Cody|Hill|9</v>
      </c>
      <c r="Z185" s="68" t="str">
        <f t="shared" si="30"/>
        <v>Yes</v>
      </c>
      <c r="AA185" s="68" t="str">
        <f t="shared" si="31"/>
        <v>Yes</v>
      </c>
      <c r="AB185" s="48" t="str">
        <f>"0"&amp;TEXT($C185,0)</f>
        <v>0229</v>
      </c>
      <c r="AC185" s="48" t="str">
        <f t="shared" si="40"/>
        <v>0229</v>
      </c>
      <c r="AD185" s="68" t="str">
        <f t="shared" si="32"/>
        <v>Yes</v>
      </c>
    </row>
    <row r="186" spans="1:30" x14ac:dyDescent="0.3">
      <c r="A186" s="48" t="str">
        <f>IF($AA186="Yes",INDEX(Applications_2021!$A$2:$A$651,MATCH($W186,Applications_2021!$AO$2:$AO$651,0)),"NO TRANSCRIPT")</f>
        <v>0053-AVE-CA-0189</v>
      </c>
      <c r="B186" s="48" t="str">
        <f>IF($AA186="Yes",INDEX(Applications_2021!$AT$2:$AT$651,MATCH($W186,Applications_2021!$AO$2:$AO$651,0))&amp;"-"&amp;UPPER(LEFT($J186,3))&amp;"-"&amp;UPPER(LEFT($H186,2))&amp;"-"&amp;$AB186,"")</f>
        <v>0053-AVE-CA-0189</v>
      </c>
      <c r="C186" s="8">
        <v>189</v>
      </c>
      <c r="D186" s="73" t="s">
        <v>2625</v>
      </c>
      <c r="E186" s="73" t="s">
        <v>2622</v>
      </c>
      <c r="F186" s="74" t="s">
        <v>2623</v>
      </c>
      <c r="G186" s="73" t="s">
        <v>795</v>
      </c>
      <c r="H186" s="73" t="s">
        <v>2621</v>
      </c>
      <c r="I186" s="73"/>
      <c r="J186" s="73" t="s">
        <v>2622</v>
      </c>
      <c r="K186" s="73"/>
      <c r="L186" s="74" t="s">
        <v>2623</v>
      </c>
      <c r="M186" s="73" t="s">
        <v>167</v>
      </c>
      <c r="N186" s="73"/>
      <c r="O186" s="73" t="s">
        <v>8199</v>
      </c>
      <c r="P186" s="74" t="s">
        <v>8200</v>
      </c>
      <c r="Q186" s="74" t="str">
        <f t="shared" si="33"/>
        <v>report_card__4262021_1.pdf</v>
      </c>
      <c r="R186" s="74" t="s">
        <v>336</v>
      </c>
      <c r="S186" s="74" t="str">
        <f t="shared" si="34"/>
        <v/>
      </c>
      <c r="T186" s="73" t="s">
        <v>336</v>
      </c>
      <c r="U186" s="73" t="str">
        <f t="shared" si="35"/>
        <v/>
      </c>
      <c r="V186" s="48" t="str">
        <f t="shared" si="28"/>
        <v>Caitlyn|Avery|claudette.avery@gmail.com|8</v>
      </c>
      <c r="W186" s="48" t="str">
        <f t="shared" si="29"/>
        <v>Caitlyn|Avery|8</v>
      </c>
      <c r="X186" s="48" t="str">
        <f>INDEX(Applications_2021!$AN$2:$AN$651,MATCH($V186,Applications_2021!$AN$2:$AN$651,0))</f>
        <v>Caitlyn|Avery|claudette.avery@gmail.com|8</v>
      </c>
      <c r="Y186" s="48" t="str">
        <f>INDEX(Applications_2021!$AO$2:$AO$651,MATCH($W186,Applications_2021!$AO$2:$AO$651,0))</f>
        <v>Caitlyn|Avery|8</v>
      </c>
      <c r="Z186" s="68" t="str">
        <f t="shared" si="30"/>
        <v>Yes</v>
      </c>
      <c r="AA186" s="68" t="str">
        <f t="shared" si="31"/>
        <v>Yes</v>
      </c>
      <c r="AB186" s="48" t="str">
        <f>"0"&amp;TEXT($C186,0)</f>
        <v>0189</v>
      </c>
      <c r="AC186" s="48" t="str">
        <f t="shared" si="40"/>
        <v>0189</v>
      </c>
      <c r="AD186" s="68" t="str">
        <f t="shared" si="32"/>
        <v>Yes</v>
      </c>
    </row>
    <row r="187" spans="1:30" x14ac:dyDescent="0.3">
      <c r="A187" s="48" t="str">
        <f>IF($AA187="Yes",INDEX(Applications_2021!$A$2:$A$651,MATCH($W187,Applications_2021!$AO$2:$AO$651,0)),"NO TRANSCRIPT")</f>
        <v>0065-CLA-CA-0201</v>
      </c>
      <c r="B187" s="48" t="str">
        <f>IF($AA187="Yes",INDEX(Applications_2021!$AT$2:$AT$651,MATCH($W187,Applications_2021!$AO$2:$AO$651,0))&amp;"-"&amp;UPPER(LEFT($J187,3))&amp;"-"&amp;UPPER(LEFT($H187,2))&amp;"-"&amp;$AB187,"")</f>
        <v>0065-CLA-CA-0201</v>
      </c>
      <c r="C187" s="8">
        <v>201</v>
      </c>
      <c r="D187" s="73" t="s">
        <v>2735</v>
      </c>
      <c r="E187" s="73" t="s">
        <v>2736</v>
      </c>
      <c r="F187" s="74" t="s">
        <v>2733</v>
      </c>
      <c r="G187" s="73" t="s">
        <v>795</v>
      </c>
      <c r="H187" s="73" t="s">
        <v>2732</v>
      </c>
      <c r="I187" s="73"/>
      <c r="J187" s="73" t="s">
        <v>1265</v>
      </c>
      <c r="K187" s="73"/>
      <c r="L187" s="80" t="s">
        <v>8201</v>
      </c>
      <c r="M187" s="73" t="s">
        <v>167</v>
      </c>
      <c r="N187" s="73"/>
      <c r="O187" s="73" t="s">
        <v>2494</v>
      </c>
      <c r="P187" s="74" t="s">
        <v>8202</v>
      </c>
      <c r="Q187" s="74" t="str">
        <f t="shared" si="33"/>
        <v>caiden_clark7th.pdf</v>
      </c>
      <c r="R187" s="74" t="s">
        <v>8203</v>
      </c>
      <c r="S187" s="74" t="str">
        <f t="shared" si="34"/>
        <v>caidenclarkact.pdf</v>
      </c>
      <c r="T187" s="73" t="s">
        <v>8204</v>
      </c>
      <c r="U187" s="73" t="str">
        <f t="shared" si="35"/>
        <v>Caiden is currently in the 8th grade and taking Spanish as an elective, grades will not be posted until May. He had the opportunity to participate in STEM program 2 years ago, and it really sparked his interest in Math and Engineering. It also gave him a more creative and nontraditional way to look at learning. I think this program will impact him socially and academically as he transitions to high school. Thank you.</v>
      </c>
      <c r="V187" s="48" t="str">
        <f t="shared" si="28"/>
        <v>Caiden|Clark|clarkkole000@gmail.com|8</v>
      </c>
      <c r="W187" s="48" t="str">
        <f t="shared" si="29"/>
        <v>Caiden|Clark|8</v>
      </c>
      <c r="X187" s="48" t="e">
        <f>INDEX(Applications_2021!$AN$2:$AN$651,MATCH($V187,Applications_2021!$AN$2:$AN$651,0))</f>
        <v>#N/A</v>
      </c>
      <c r="Y187" s="48" t="str">
        <f>INDEX(Applications_2021!$AO$2:$AO$651,MATCH($W187,Applications_2021!$AO$2:$AO$651,0))</f>
        <v>Caiden|Clark|8</v>
      </c>
      <c r="Z187" s="68" t="e">
        <f t="shared" si="30"/>
        <v>#N/A</v>
      </c>
      <c r="AA187" s="68" t="str">
        <f t="shared" si="31"/>
        <v>Yes</v>
      </c>
      <c r="AB187" s="48" t="str">
        <f>"0"&amp;TEXT($C187,0)</f>
        <v>0201</v>
      </c>
      <c r="AC187" s="48" t="str">
        <f t="shared" si="40"/>
        <v>0201</v>
      </c>
      <c r="AD187" s="68" t="str">
        <f t="shared" si="32"/>
        <v>Yes</v>
      </c>
    </row>
    <row r="188" spans="1:30" x14ac:dyDescent="0.3">
      <c r="A188" s="48" t="str">
        <f>IF($AA188="Yes",INDEX(Applications_2021!$A$2:$A$651,MATCH($W188,Applications_2021!$AO$2:$AO$651,0)),"NO TRANSCRIPT")</f>
        <v>0112-CLA-JO-0135</v>
      </c>
      <c r="B188" s="48" t="str">
        <f>IF($AA188="Yes",INDEX(Applications_2021!$AT$2:$AT$651,MATCH($W188,Applications_2021!$AO$2:$AO$651,0))&amp;"-"&amp;UPPER(LEFT($J188,3))&amp;"-"&amp;UPPER(LEFT($H188,2))&amp;"-"&amp;$AB188,"")</f>
        <v>0112-CLA-JO-0135</v>
      </c>
      <c r="C188" s="8">
        <v>135</v>
      </c>
      <c r="D188" s="73" t="s">
        <v>557</v>
      </c>
      <c r="E188" s="73" t="s">
        <v>1265</v>
      </c>
      <c r="F188" s="74" t="s">
        <v>8205</v>
      </c>
      <c r="G188" s="73" t="s">
        <v>795</v>
      </c>
      <c r="H188" s="73" t="s">
        <v>1986</v>
      </c>
      <c r="I188" s="73"/>
      <c r="J188" s="73" t="s">
        <v>1265</v>
      </c>
      <c r="K188" s="73"/>
      <c r="L188" s="74" t="s">
        <v>3157</v>
      </c>
      <c r="M188" s="73" t="s">
        <v>166</v>
      </c>
      <c r="N188" s="73"/>
      <c r="O188" s="73" t="s">
        <v>517</v>
      </c>
      <c r="P188" s="74" t="s">
        <v>8206</v>
      </c>
      <c r="Q188" s="74" t="str">
        <f t="shared" si="33"/>
        <v>transcript_jonathanclark.pdf</v>
      </c>
      <c r="R188" s="74" t="s">
        <v>336</v>
      </c>
      <c r="S188" s="74" t="str">
        <f t="shared" si="34"/>
        <v/>
      </c>
      <c r="T188" s="73" t="s">
        <v>336</v>
      </c>
      <c r="U188" s="73" t="str">
        <f t="shared" si="35"/>
        <v/>
      </c>
      <c r="V188" s="48" t="str">
        <f t="shared" si="28"/>
        <v>Jonathan|Clark|clarkjtson@gmail.com|7</v>
      </c>
      <c r="W188" s="48" t="str">
        <f t="shared" si="29"/>
        <v>Jonathan|Clark|7</v>
      </c>
      <c r="X188" s="48" t="str">
        <f>INDEX(Applications_2021!$AN$2:$AN$651,MATCH($V188,Applications_2021!$AN$2:$AN$651,0))</f>
        <v>Jonathan|Clark|clarkjtson@gmail.com|7</v>
      </c>
      <c r="Y188" s="48" t="str">
        <f>INDEX(Applications_2021!$AO$2:$AO$651,MATCH($W188,Applications_2021!$AO$2:$AO$651,0))</f>
        <v>Jonathan|Clark|7</v>
      </c>
      <c r="Z188" s="68" t="str">
        <f t="shared" si="30"/>
        <v>Yes</v>
      </c>
      <c r="AA188" s="68" t="str">
        <f t="shared" si="31"/>
        <v>Yes</v>
      </c>
      <c r="AB188" s="48" t="str">
        <f>"0"&amp;TEXT($C188,0)</f>
        <v>0135</v>
      </c>
      <c r="AC188" s="48" t="str">
        <f t="shared" si="40"/>
        <v>0135</v>
      </c>
      <c r="AD188" s="68" t="str">
        <f t="shared" si="32"/>
        <v>Yes</v>
      </c>
    </row>
    <row r="189" spans="1:30" x14ac:dyDescent="0.3">
      <c r="A189" s="48" t="str">
        <f>IF($AA189="Yes",INDEX(Applications_2021!$A$2:$A$651,MATCH($W189,Applications_2021!$AO$2:$AO$651,0)),"NO TRANSCRIPT")</f>
        <v>0334-COL-CL-0177</v>
      </c>
      <c r="B189" s="48" t="str">
        <f>IF($AA189="Yes",INDEX(Applications_2021!$AT$2:$AT$651,MATCH($W189,Applications_2021!$AO$2:$AO$651,0))&amp;"-"&amp;UPPER(LEFT($J189,3))&amp;"-"&amp;UPPER(LEFT($H189,2))&amp;"-"&amp;$AB189,"")</f>
        <v>0334-COL-CL-0177</v>
      </c>
      <c r="C189" s="8">
        <v>177</v>
      </c>
      <c r="D189" s="73" t="s">
        <v>397</v>
      </c>
      <c r="E189" s="73" t="s">
        <v>708</v>
      </c>
      <c r="F189" s="74" t="s">
        <v>4954</v>
      </c>
      <c r="G189" s="73" t="s">
        <v>795</v>
      </c>
      <c r="H189" s="73" t="s">
        <v>4952</v>
      </c>
      <c r="I189" s="73"/>
      <c r="J189" s="73" t="s">
        <v>708</v>
      </c>
      <c r="K189" s="73"/>
      <c r="L189" s="74" t="s">
        <v>4953</v>
      </c>
      <c r="M189" s="73" t="s">
        <v>166</v>
      </c>
      <c r="N189" s="73"/>
      <c r="O189" s="73" t="s">
        <v>559</v>
      </c>
      <c r="P189" s="74" t="s">
        <v>8207</v>
      </c>
      <c r="Q189" s="74" t="str">
        <f t="shared" si="33"/>
        <v>e6f289e6ec3a4569957c68e483aa3022.jpeg.jpg</v>
      </c>
      <c r="R189" s="74" t="s">
        <v>336</v>
      </c>
      <c r="S189" s="74" t="str">
        <f t="shared" si="34"/>
        <v/>
      </c>
      <c r="T189" s="73" t="s">
        <v>8208</v>
      </c>
      <c r="U189" s="73" t="str">
        <f t="shared" si="35"/>
        <v>The attached copy is a photo. The actual documents can be scanned and submitted if needed.</v>
      </c>
      <c r="V189" s="48" t="str">
        <f t="shared" si="28"/>
        <v>Clarissa|Coleman|clarissac671@gmail.com|7</v>
      </c>
      <c r="W189" s="48" t="str">
        <f t="shared" si="29"/>
        <v>Clarissa|Coleman|7</v>
      </c>
      <c r="X189" s="48" t="str">
        <f>INDEX(Applications_2021!$AN$2:$AN$651,MATCH($V189,Applications_2021!$AN$2:$AN$651,0))</f>
        <v>Clarissa|Coleman|clarissac671@gmail.com|7</v>
      </c>
      <c r="Y189" s="48" t="str">
        <f>INDEX(Applications_2021!$AO$2:$AO$651,MATCH($W189,Applications_2021!$AO$2:$AO$651,0))</f>
        <v>Clarissa|Coleman|7</v>
      </c>
      <c r="Z189" s="68" t="str">
        <f t="shared" si="30"/>
        <v>Yes</v>
      </c>
      <c r="AA189" s="68" t="str">
        <f t="shared" si="31"/>
        <v>Yes</v>
      </c>
      <c r="AB189" s="48" t="str">
        <f>"0"&amp;TEXT($C189,0)</f>
        <v>0177</v>
      </c>
      <c r="AC189" s="48" t="str">
        <f t="shared" si="40"/>
        <v>0177</v>
      </c>
      <c r="AD189" s="68" t="str">
        <f t="shared" si="32"/>
        <v>Yes</v>
      </c>
    </row>
    <row r="190" spans="1:30" x14ac:dyDescent="0.3">
      <c r="A190" s="48" t="str">
        <f>IF($AA190="Yes",INDEX(Applications_2021!$A$2:$A$651,MATCH($W190,Applications_2021!$AO$2:$AO$651,0)),"NO TRANSCRIPT")</f>
        <v>0472-JON-TR-0070</v>
      </c>
      <c r="B190" s="48" t="str">
        <f>IF($AA190="Yes",INDEX(Applications_2021!$AT$2:$AT$651,MATCH($W190,Applications_2021!$AO$2:$AO$651,0))&amp;"-"&amp;UPPER(LEFT($J190,3))&amp;"-"&amp;UPPER(LEFT($H190,2))&amp;"-"&amp;$AB190,"")</f>
        <v>0472-JON-TR-0070</v>
      </c>
      <c r="C190" s="8">
        <v>70</v>
      </c>
      <c r="D190" s="73" t="s">
        <v>6041</v>
      </c>
      <c r="E190" s="73" t="s">
        <v>218</v>
      </c>
      <c r="F190" s="74" t="s">
        <v>6040</v>
      </c>
      <c r="G190" s="73" t="s">
        <v>795</v>
      </c>
      <c r="H190" s="73" t="s">
        <v>6039</v>
      </c>
      <c r="I190" s="73"/>
      <c r="J190" s="73" t="s">
        <v>218</v>
      </c>
      <c r="K190" s="73"/>
      <c r="L190" s="74" t="s">
        <v>6040</v>
      </c>
      <c r="M190" s="73" t="s">
        <v>166</v>
      </c>
      <c r="N190" s="73"/>
      <c r="O190" s="73" t="s">
        <v>8209</v>
      </c>
      <c r="P190" s="74" t="s">
        <v>8210</v>
      </c>
      <c r="Q190" s="74" t="str">
        <f t="shared" si="33"/>
        <v>treston_jones_rankin_county_school_district.pdf</v>
      </c>
      <c r="R190" s="74" t="s">
        <v>336</v>
      </c>
      <c r="S190" s="74" t="str">
        <f t="shared" si="34"/>
        <v/>
      </c>
      <c r="T190" s="73" t="s">
        <v>8211</v>
      </c>
      <c r="U190" s="73" t="str">
        <f t="shared" si="35"/>
        <v>All of the required info is on the attachment, except for the name of the school. My child attends Brandon Middle School in Brandon, MS, which is in the Rankin County School District. Rankin County (as opposed to Brandon) is listed on the attachment. Thanks.</v>
      </c>
      <c r="V190" s="48" t="str">
        <f t="shared" si="28"/>
        <v>Treston|Jones|cjones@maronmarvel.com|7</v>
      </c>
      <c r="W190" s="48" t="str">
        <f t="shared" si="29"/>
        <v>Treston|Jones|7</v>
      </c>
      <c r="X190" s="48" t="str">
        <f>INDEX(Applications_2021!$AN$2:$AN$651,MATCH($V190,Applications_2021!$AN$2:$AN$651,0))</f>
        <v>Treston|Jones|cjones@maronmarvel.com|7</v>
      </c>
      <c r="Y190" s="48" t="str">
        <f>INDEX(Applications_2021!$AO$2:$AO$651,MATCH($W190,Applications_2021!$AO$2:$AO$651,0))</f>
        <v>Treston|Jones|7</v>
      </c>
      <c r="Z190" s="68" t="str">
        <f t="shared" si="30"/>
        <v>Yes</v>
      </c>
      <c r="AA190" s="68" t="str">
        <f t="shared" si="31"/>
        <v>Yes</v>
      </c>
      <c r="AB190" s="48" t="str">
        <f>"00"&amp;TEXT($C190,0)</f>
        <v>0070</v>
      </c>
      <c r="AC190" s="48" t="str">
        <f t="shared" si="40"/>
        <v>0070</v>
      </c>
      <c r="AD190" s="68" t="str">
        <f t="shared" si="32"/>
        <v>Yes</v>
      </c>
    </row>
    <row r="191" spans="1:30" x14ac:dyDescent="0.3">
      <c r="A191" s="48" t="str">
        <f>IF($AA191="Yes",INDEX(Applications_2021!$A$2:$A$651,MATCH($W191,Applications_2021!$AO$2:$AO$651,0)),"NO TRANSCRIPT")</f>
        <v>0265-JER-CH-0120</v>
      </c>
      <c r="B191" s="48" t="str">
        <f>IF($AA191="Yes",INDEX(Applications_2021!$AT$2:$AT$651,MATCH($W191,Applications_2021!$AO$2:$AO$651,0))&amp;"-"&amp;UPPER(LEFT($J191,3))&amp;"-"&amp;UPPER(LEFT($H191,2))&amp;"-"&amp;$AB191,"")</f>
        <v>0265-JER-CH-0120</v>
      </c>
      <c r="C191" s="8">
        <v>120</v>
      </c>
      <c r="D191" s="73" t="s">
        <v>4447</v>
      </c>
      <c r="E191" s="73" t="s">
        <v>4443</v>
      </c>
      <c r="F191" s="74" t="s">
        <v>4449</v>
      </c>
      <c r="G191" s="73" t="s">
        <v>795</v>
      </c>
      <c r="H191" s="73" t="s">
        <v>4442</v>
      </c>
      <c r="I191" s="73"/>
      <c r="J191" s="73" t="s">
        <v>4443</v>
      </c>
      <c r="K191" s="73"/>
      <c r="L191" s="74" t="s">
        <v>8212</v>
      </c>
      <c r="M191" s="73" t="s">
        <v>167</v>
      </c>
      <c r="N191" s="73"/>
      <c r="O191" s="73" t="s">
        <v>4445</v>
      </c>
      <c r="P191" s="74" t="s">
        <v>8213</v>
      </c>
      <c r="Q191" s="74" t="str">
        <f t="shared" si="33"/>
        <v>jernigan_chawan_3rd_9_weeks_report_card_2021.pdf</v>
      </c>
      <c r="R191" s="74" t="s">
        <v>336</v>
      </c>
      <c r="S191" s="74" t="str">
        <f t="shared" si="34"/>
        <v/>
      </c>
      <c r="T191" s="73" t="s">
        <v>336</v>
      </c>
      <c r="U191" s="73" t="str">
        <f t="shared" si="35"/>
        <v/>
      </c>
      <c r="V191" s="48" t="str">
        <f t="shared" si="28"/>
        <v>Chawan|Jernigan|cjer1901@louisville.k12.ms.us|8</v>
      </c>
      <c r="W191" s="48" t="str">
        <f t="shared" si="29"/>
        <v>Chawan|Jernigan|8</v>
      </c>
      <c r="X191" s="48" t="str">
        <f>INDEX(Applications_2021!$AN$2:$AN$651,MATCH($V191,Applications_2021!$AN$2:$AN$651,0))</f>
        <v>Chawan|Jernigan|cjer1901@Louisville.k12.ms.us|8</v>
      </c>
      <c r="Y191" s="48" t="str">
        <f>INDEX(Applications_2021!$AO$2:$AO$651,MATCH($W191,Applications_2021!$AO$2:$AO$651,0))</f>
        <v>Chawan|Jernigan|8</v>
      </c>
      <c r="Z191" s="68" t="str">
        <f t="shared" si="30"/>
        <v>Yes</v>
      </c>
      <c r="AA191" s="68" t="str">
        <f t="shared" si="31"/>
        <v>Yes</v>
      </c>
      <c r="AB191" s="48" t="str">
        <f>"0"&amp;TEXT($C191,0)</f>
        <v>0120</v>
      </c>
      <c r="AC191" s="48" t="str">
        <f t="shared" si="40"/>
        <v>0120</v>
      </c>
      <c r="AD191" s="68" t="str">
        <f t="shared" si="32"/>
        <v>Yes</v>
      </c>
    </row>
    <row r="192" spans="1:30" x14ac:dyDescent="0.3">
      <c r="A192" s="48" t="str">
        <f>IF($AA192="Yes",INDEX(Applications_2021!$A$2:$A$651,MATCH($W192,Applications_2021!$AO$2:$AO$651,0)),"NO TRANSCRIPT")</f>
        <v>0533-LOC-CH-0272</v>
      </c>
      <c r="B192" s="48" t="str">
        <f>IF($AA192="Yes",INDEX(Applications_2021!$AT$2:$AT$651,MATCH($W192,Applications_2021!$AO$2:$AO$651,0))&amp;"-"&amp;UPPER(LEFT($J192,3))&amp;"-"&amp;UPPER(LEFT($H192,2))&amp;"-"&amp;$AB192,"")</f>
        <v>0533-LOC-CH-0272</v>
      </c>
      <c r="C192" s="8">
        <v>272</v>
      </c>
      <c r="D192" s="73" t="s">
        <v>6549</v>
      </c>
      <c r="E192" s="73" t="s">
        <v>6550</v>
      </c>
      <c r="F192" s="74" t="s">
        <v>6551</v>
      </c>
      <c r="G192" s="73" t="s">
        <v>7741</v>
      </c>
      <c r="H192" s="73" t="s">
        <v>6549</v>
      </c>
      <c r="I192" s="76"/>
      <c r="J192" s="73" t="s">
        <v>6550</v>
      </c>
      <c r="K192" s="76"/>
      <c r="L192" s="74" t="s">
        <v>6551</v>
      </c>
      <c r="M192" s="73" t="s">
        <v>168</v>
      </c>
      <c r="N192" s="73"/>
      <c r="O192" s="73" t="s">
        <v>5285</v>
      </c>
      <c r="P192" s="74" t="s">
        <v>8214</v>
      </c>
      <c r="Q192" s="74" t="str">
        <f t="shared" si="33"/>
        <v>chloelockett_1.pdf</v>
      </c>
      <c r="R192" s="74" t="s">
        <v>8215</v>
      </c>
      <c r="S192" s="74" t="str">
        <f t="shared" si="34"/>
        <v>75360391f8734fcc854b43bddd67daec.jpeg.jpg</v>
      </c>
      <c r="T192" s="73" t="s">
        <v>336</v>
      </c>
      <c r="U192" s="73" t="str">
        <f t="shared" si="35"/>
        <v/>
      </c>
      <c r="V192" s="48" t="str">
        <f t="shared" si="28"/>
        <v>Chloe|Lockett|chloe.lockett@ncsdstud.org|9</v>
      </c>
      <c r="W192" s="48" t="str">
        <f t="shared" si="29"/>
        <v>Chloe|Lockett|9</v>
      </c>
      <c r="X192" s="48" t="str">
        <f>INDEX(Applications_2021!$AN$2:$AN$651,MATCH($V192,Applications_2021!$AN$2:$AN$651,0))</f>
        <v>Chloe|Lockett|chloe.lockett@ncsdstud.org|9</v>
      </c>
      <c r="Y192" s="48" t="str">
        <f>INDEX(Applications_2021!$AO$2:$AO$651,MATCH($W192,Applications_2021!$AO$2:$AO$651,0))</f>
        <v>Chloe|Lockett|9</v>
      </c>
      <c r="Z192" s="68" t="str">
        <f t="shared" si="30"/>
        <v>Yes</v>
      </c>
      <c r="AA192" s="68" t="str">
        <f t="shared" si="31"/>
        <v>Yes</v>
      </c>
      <c r="AB192" s="48" t="str">
        <f>"0"&amp;TEXT($C192,0)</f>
        <v>0272</v>
      </c>
      <c r="AC192" s="48" t="str">
        <f>IF(AND($AA192="Yes",""&lt;&gt;VLOOKUP($B192,$B$2:$AB$324,12,FALSE)),$AB192,"####")</f>
        <v>0272</v>
      </c>
      <c r="AD192" s="68" t="str">
        <f t="shared" si="32"/>
        <v>Yes</v>
      </c>
    </row>
    <row r="193" spans="1:30" x14ac:dyDescent="0.3">
      <c r="A193" s="48" t="str">
        <f>IF($AA193="Yes",INDEX(Applications_2021!$A$2:$A$651,MATCH($W193,Applications_2021!$AO$2:$AO$651,0)),"NO TRANSCRIPT")</f>
        <v>0317-MCB-CH-0184</v>
      </c>
      <c r="B193" s="48" t="str">
        <f>IF($AA193="Yes",INDEX(Applications_2021!$AT$2:$AT$651,MATCH($W193,Applications_2021!$AO$2:$AO$651,0))&amp;"-"&amp;UPPER(LEFT($J193,3))&amp;"-"&amp;UPPER(LEFT($H193,2))&amp;"-"&amp;$AB193,"")</f>
        <v>0317-MCB-CH-0184</v>
      </c>
      <c r="C193" s="8">
        <v>184</v>
      </c>
      <c r="D193" s="73" t="s">
        <v>4379</v>
      </c>
      <c r="E193" s="73" t="s">
        <v>1783</v>
      </c>
      <c r="F193" s="74" t="s">
        <v>1790</v>
      </c>
      <c r="G193" s="73" t="s">
        <v>795</v>
      </c>
      <c r="H193" s="73" t="s">
        <v>1782</v>
      </c>
      <c r="I193" s="73"/>
      <c r="J193" s="73" t="s">
        <v>1783</v>
      </c>
      <c r="K193" s="73"/>
      <c r="L193" s="74" t="s">
        <v>4820</v>
      </c>
      <c r="M193" s="73" t="s">
        <v>166</v>
      </c>
      <c r="N193" s="73"/>
      <c r="O193" s="73" t="s">
        <v>1785</v>
      </c>
      <c r="P193" s="74" t="s">
        <v>8216</v>
      </c>
      <c r="Q193" s="74" t="str">
        <f t="shared" si="33"/>
        <v>1376_001.pdf</v>
      </c>
      <c r="R193" s="74" t="s">
        <v>336</v>
      </c>
      <c r="S193" s="74" t="str">
        <f t="shared" si="34"/>
        <v/>
      </c>
      <c r="T193" s="73" t="s">
        <v>336</v>
      </c>
      <c r="U193" s="73" t="str">
        <f t="shared" si="35"/>
        <v/>
      </c>
      <c r="V193" s="48" t="str">
        <f t="shared" si="28"/>
        <v>Cherish|McBride|cherishmcbride40@gmail.com|7</v>
      </c>
      <c r="W193" s="48" t="str">
        <f t="shared" si="29"/>
        <v>Cherish|McBride|7</v>
      </c>
      <c r="X193" s="48" t="str">
        <f>INDEX(Applications_2021!$AN$2:$AN$651,MATCH($V193,Applications_2021!$AN$2:$AN$651,0))</f>
        <v>Cherish|McBride|cherishmcbride40@gmail.com|7</v>
      </c>
      <c r="Y193" s="48" t="str">
        <f>INDEX(Applications_2021!$AO$2:$AO$651,MATCH($W193,Applications_2021!$AO$2:$AO$651,0))</f>
        <v>Cherish|McBride|7</v>
      </c>
      <c r="Z193" s="68" t="str">
        <f t="shared" si="30"/>
        <v>Yes</v>
      </c>
      <c r="AA193" s="68" t="str">
        <f t="shared" si="31"/>
        <v>Yes</v>
      </c>
      <c r="AB193" s="48" t="str">
        <f>"0"&amp;TEXT($C193,0)</f>
        <v>0184</v>
      </c>
      <c r="AC193" s="48" t="str">
        <f t="shared" ref="AC193:AC198" si="41">IF($AA193="Yes",$AB193,"####")</f>
        <v>0184</v>
      </c>
      <c r="AD193" s="68" t="str">
        <f t="shared" si="32"/>
        <v>Yes</v>
      </c>
    </row>
    <row r="194" spans="1:30" x14ac:dyDescent="0.3">
      <c r="A194" s="48" t="str">
        <f>IF($AA194="Yes",INDEX(Applications_2021!$A$2:$A$651,MATCH($W194,Applications_2021!$AO$2:$AO$651,0)),"NO TRANSCRIPT")</f>
        <v>0404-STA-CH-0236</v>
      </c>
      <c r="B194" s="48" t="str">
        <f>IF($AA194="Yes",INDEX(Applications_2021!$AT$2:$AT$651,MATCH($W194,Applications_2021!$AO$2:$AO$651,0))&amp;"-"&amp;UPPER(LEFT($J194,3))&amp;"-"&amp;UPPER(LEFT($H194,2))&amp;"-"&amp;$AB194,"")</f>
        <v>0404-STA-CH-0236</v>
      </c>
      <c r="C194" s="8">
        <v>236</v>
      </c>
      <c r="D194" s="73" t="s">
        <v>2650</v>
      </c>
      <c r="E194" s="73" t="s">
        <v>5998</v>
      </c>
      <c r="F194" s="74" t="s">
        <v>5524</v>
      </c>
      <c r="G194" s="73" t="s">
        <v>795</v>
      </c>
      <c r="H194" s="73" t="s">
        <v>5523</v>
      </c>
      <c r="I194" s="73"/>
      <c r="J194" s="73" t="s">
        <v>4488</v>
      </c>
      <c r="K194" s="73"/>
      <c r="L194" s="80" t="s">
        <v>8217</v>
      </c>
      <c r="M194" s="73" t="s">
        <v>166</v>
      </c>
      <c r="N194" s="73"/>
      <c r="O194" s="73" t="s">
        <v>8218</v>
      </c>
      <c r="P194" s="74" t="s">
        <v>8219</v>
      </c>
      <c r="Q194" s="74" t="str">
        <f t="shared" si="33"/>
        <v>3eeeaf27b19f4e36bb0d5940405d5877.jpeg.jpg</v>
      </c>
      <c r="R194" s="74" t="s">
        <v>8220</v>
      </c>
      <c r="S194" s="74" t="str">
        <f t="shared" si="34"/>
        <v>2efa070520674b9493f67c68a1b248de.jpeg.jpg</v>
      </c>
      <c r="T194" s="73" t="s">
        <v>8221</v>
      </c>
      <c r="U194" s="73" t="str">
        <f t="shared" si="35"/>
        <v>Attached please fond transcript and progress report. Thank You</v>
      </c>
      <c r="V194" s="48" t="str">
        <f t="shared" ref="V194:V257" si="42">TRIM($H194)&amp;"|"&amp;TRIM($J194)&amp;"|"&amp;TRIM($L194)&amp;"|"&amp;LEFT($M194,1)</f>
        <v>Chance|Stallings|Chance231K@gmail.com|7</v>
      </c>
      <c r="W194" s="48" t="str">
        <f t="shared" ref="W194:W257" si="43">TRIM($H194)&amp;"|"&amp;TRIM($J194)&amp;"|"&amp;LEFT($M194,1)</f>
        <v>Chance|Stallings|7</v>
      </c>
      <c r="X194" s="48" t="e">
        <f>INDEX(Applications_2021!$AN$2:$AN$651,MATCH($V194,Applications_2021!$AN$2:$AN$651,0))</f>
        <v>#N/A</v>
      </c>
      <c r="Y194" s="48" t="str">
        <f>INDEX(Applications_2021!$AO$2:$AO$651,MATCH($W194,Applications_2021!$AO$2:$AO$651,0))</f>
        <v>Chance|Stallings|7</v>
      </c>
      <c r="Z194" s="68" t="e">
        <f t="shared" ref="Z194:Z257" si="44">IF($V194=$X194,"Yes","No")</f>
        <v>#N/A</v>
      </c>
      <c r="AA194" s="68" t="str">
        <f t="shared" ref="AA194:AA257" si="45">IF($W194=$Y194,"Yes","No")</f>
        <v>Yes</v>
      </c>
      <c r="AB194" s="48" t="str">
        <f>"0"&amp;TEXT($C194,0)</f>
        <v>0236</v>
      </c>
      <c r="AC194" s="48" t="str">
        <f t="shared" si="41"/>
        <v>0236</v>
      </c>
      <c r="AD194" s="68" t="str">
        <f t="shared" ref="AD194:AD257" si="46">IF($AB194=$AC194,"Yes","No")</f>
        <v>Yes</v>
      </c>
    </row>
    <row r="195" spans="1:30" x14ac:dyDescent="0.3">
      <c r="A195" s="146" t="str">
        <f>IF($AA195="Yes",INDEX(Applications_2021!$A$2:$A$651,MATCH($W195,Applications_2021!$AO$2:$AO$651,0)),"NO TRANSCRIPT")</f>
        <v>0110-DOS-CH-0223</v>
      </c>
      <c r="B195" s="48" t="str">
        <f>IF($AA195="Yes",INDEX(Applications_2021!$AT$2:$AT$651,MATCH($W195,Applications_2021!$AO$2:$AO$651,0))&amp;"-"&amp;UPPER(LEFT($J195,3))&amp;"-"&amp;UPPER(LEFT($H195,2))&amp;"-"&amp;$AB195,"")</f>
        <v>0110-DOS-CH-0223</v>
      </c>
      <c r="C195" s="8">
        <v>223</v>
      </c>
      <c r="D195" s="73" t="s">
        <v>3139</v>
      </c>
      <c r="E195" s="73" t="s">
        <v>2893</v>
      </c>
      <c r="F195" s="74" t="s">
        <v>3136</v>
      </c>
      <c r="G195" s="73" t="s">
        <v>795</v>
      </c>
      <c r="H195" s="73" t="s">
        <v>3135</v>
      </c>
      <c r="I195" s="75" t="s">
        <v>8222</v>
      </c>
      <c r="J195" s="76" t="s">
        <v>2893</v>
      </c>
      <c r="K195" s="76" t="s">
        <v>2893</v>
      </c>
      <c r="L195" s="74" t="s">
        <v>8223</v>
      </c>
      <c r="M195" s="73" t="s">
        <v>166</v>
      </c>
      <c r="N195" s="73"/>
      <c r="O195" s="73" t="s">
        <v>3367</v>
      </c>
      <c r="P195" s="74" t="s">
        <v>8224</v>
      </c>
      <c r="Q195" s="74" t="str">
        <f t="shared" ref="Q195:Q258" si="47">TRIM($P195)</f>
        <v>doss_report_card__4222022.pdf</v>
      </c>
      <c r="R195" s="74" t="s">
        <v>336</v>
      </c>
      <c r="S195" s="74" t="str">
        <f t="shared" ref="S195:S258" si="48">TRIM($R195)</f>
        <v/>
      </c>
      <c r="T195" s="73" t="s">
        <v>336</v>
      </c>
      <c r="U195" s="73" t="str">
        <f t="shared" ref="U195:U258" si="49">TRIM($T195)</f>
        <v/>
      </c>
      <c r="V195" s="146" t="str">
        <f t="shared" si="42"/>
        <v>Christian|Doss|cdoss@kemper.k12.ms.us|7</v>
      </c>
      <c r="W195" s="48" t="str">
        <f t="shared" si="43"/>
        <v>Christian|Doss|7</v>
      </c>
      <c r="X195" s="48" t="e">
        <f>INDEX(Applications_2021!$AN$2:$AN$651,MATCH($V195,Applications_2021!$AN$2:$AN$651,0))</f>
        <v>#N/A</v>
      </c>
      <c r="Y195" s="48" t="str">
        <f>INDEX(Applications_2021!$AO$2:$AO$651,MATCH($W195,Applications_2021!$AO$2:$AO$651,0))</f>
        <v>Christian|Doss|7</v>
      </c>
      <c r="Z195" s="68" t="e">
        <f t="shared" si="44"/>
        <v>#N/A</v>
      </c>
      <c r="AA195" s="68" t="str">
        <f t="shared" si="45"/>
        <v>Yes</v>
      </c>
      <c r="AB195" s="48" t="str">
        <f>"0"&amp;TEXT($C195,0)</f>
        <v>0223</v>
      </c>
      <c r="AC195" s="48" t="str">
        <f t="shared" si="41"/>
        <v>0223</v>
      </c>
      <c r="AD195" s="68" t="str">
        <f t="shared" si="46"/>
        <v>Yes</v>
      </c>
    </row>
    <row r="196" spans="1:30" x14ac:dyDescent="0.3">
      <c r="A196" s="48" t="str">
        <f>IF($AA196="Yes",INDEX(Applications_2021!$A$2:$A$651,MATCH($W196,Applications_2021!$AO$2:$AO$651,0)),"NO TRANSCRIPT")</f>
        <v>0019-RHO-CA-0039</v>
      </c>
      <c r="B196" s="48" t="str">
        <f>IF($AA196="Yes",INDEX(Applications_2021!$AT$2:$AT$651,MATCH($W196,Applications_2021!$AO$2:$AO$651,0))&amp;"-"&amp;UPPER(LEFT($J196,3))&amp;"-"&amp;UPPER(LEFT($H196,2))&amp;"-"&amp;$AB196,"")</f>
        <v>0019-RHO-CA-0039</v>
      </c>
      <c r="C196" s="8">
        <v>39</v>
      </c>
      <c r="D196" s="73" t="s">
        <v>2298</v>
      </c>
      <c r="E196" s="73" t="s">
        <v>2299</v>
      </c>
      <c r="F196" s="74" t="s">
        <v>2300</v>
      </c>
      <c r="G196" s="73" t="s">
        <v>795</v>
      </c>
      <c r="H196" s="73" t="s">
        <v>2296</v>
      </c>
      <c r="I196" s="73"/>
      <c r="J196" s="73" t="s">
        <v>8225</v>
      </c>
      <c r="K196" s="73"/>
      <c r="L196" s="80" t="s">
        <v>2300</v>
      </c>
      <c r="M196" s="73" t="s">
        <v>167</v>
      </c>
      <c r="N196" s="73"/>
      <c r="O196" s="73" t="s">
        <v>2297</v>
      </c>
      <c r="P196" s="74" t="s">
        <v>8226</v>
      </c>
      <c r="Q196" s="74" t="str">
        <f t="shared" si="47"/>
        <v>e1f90c77699346c2ab9ec791f2c19fce.jpeg.jpg</v>
      </c>
      <c r="R196" s="74" t="s">
        <v>336</v>
      </c>
      <c r="S196" s="74" t="str">
        <f t="shared" si="48"/>
        <v/>
      </c>
      <c r="T196" s="73" t="s">
        <v>336</v>
      </c>
      <c r="U196" s="73" t="str">
        <f t="shared" si="49"/>
        <v/>
      </c>
      <c r="V196" s="48" t="str">
        <f t="shared" si="42"/>
        <v>Camarrius|Rhodes|cdbryant06@yahoo.com|8</v>
      </c>
      <c r="W196" s="48" t="str">
        <f t="shared" si="43"/>
        <v>Camarrius|Rhodes|8</v>
      </c>
      <c r="X196" s="48" t="e">
        <f>INDEX(Applications_2021!$AN$2:$AN$651,MATCH($V196,Applications_2021!$AN$2:$AN$651,0))</f>
        <v>#N/A</v>
      </c>
      <c r="Y196" s="48" t="str">
        <f>INDEX(Applications_2021!$AO$2:$AO$651,MATCH($W196,Applications_2021!$AO$2:$AO$651,0))</f>
        <v>Camarrius|Rhodes|8</v>
      </c>
      <c r="Z196" s="68" t="e">
        <f t="shared" si="44"/>
        <v>#N/A</v>
      </c>
      <c r="AA196" s="68" t="str">
        <f t="shared" si="45"/>
        <v>Yes</v>
      </c>
      <c r="AB196" s="48" t="str">
        <f>"00"&amp;TEXT($C196,0)</f>
        <v>0039</v>
      </c>
      <c r="AC196" s="48" t="str">
        <f t="shared" si="41"/>
        <v>0039</v>
      </c>
      <c r="AD196" s="68" t="str">
        <f t="shared" si="46"/>
        <v>Yes</v>
      </c>
    </row>
    <row r="197" spans="1:30" x14ac:dyDescent="0.3">
      <c r="A197" s="48" t="e">
        <f>IF($AA197="Yes",INDEX(Applications_2021!$A$2:$A$651,MATCH($W197,Applications_2021!$AO$2:$AO$651,0)),"NO TRANSCRIPT")</f>
        <v>#N/A</v>
      </c>
      <c r="B197" s="48" t="e">
        <f>IF($AA197="Yes",INDEX(Applications_2021!$AT$2:$AT$651,MATCH($W197,Applications_2021!$AO$2:$AO$651,0))&amp;"-"&amp;UPPER(LEFT($J197,3))&amp;"-"&amp;UPPER(LEFT($H197,2))&amp;"-"&amp;$AB197,"")</f>
        <v>#N/A</v>
      </c>
      <c r="C197" s="8">
        <v>28</v>
      </c>
      <c r="D197" s="73" t="s">
        <v>8227</v>
      </c>
      <c r="E197" s="73" t="s">
        <v>1236</v>
      </c>
      <c r="F197" s="74" t="s">
        <v>8228</v>
      </c>
      <c r="G197" s="73" t="s">
        <v>795</v>
      </c>
      <c r="H197" s="73" t="s">
        <v>8229</v>
      </c>
      <c r="I197" s="73"/>
      <c r="J197" s="73" t="s">
        <v>1236</v>
      </c>
      <c r="K197" s="73"/>
      <c r="L197" s="74" t="s">
        <v>8228</v>
      </c>
      <c r="M197" s="73" t="s">
        <v>166</v>
      </c>
      <c r="N197" s="73"/>
      <c r="O197" s="73" t="s">
        <v>8230</v>
      </c>
      <c r="P197" s="74" t="s">
        <v>8231</v>
      </c>
      <c r="Q197" s="74" t="str">
        <f t="shared" si="47"/>
        <v>1618961755636544088007435826826.jpg</v>
      </c>
      <c r="R197" s="74" t="s">
        <v>8232</v>
      </c>
      <c r="S197" s="74" t="str">
        <f t="shared" si="48"/>
        <v>16189618861564952466023956177656.jpg</v>
      </c>
      <c r="T197" s="73" t="s">
        <v>336</v>
      </c>
      <c r="U197" s="73" t="str">
        <f t="shared" si="49"/>
        <v/>
      </c>
      <c r="V197" s="48" t="str">
        <f t="shared" si="42"/>
        <v>Charnise|Brown|cbrown101780@gmail.com|7</v>
      </c>
      <c r="W197" s="48" t="str">
        <f t="shared" si="43"/>
        <v>Charnise|Brown|7</v>
      </c>
      <c r="X197" s="48" t="e">
        <f>INDEX(Applications_2021!$AN$2:$AN$651,MATCH($V197,Applications_2021!$AN$2:$AN$651,0))</f>
        <v>#N/A</v>
      </c>
      <c r="Y197" s="48" t="e">
        <f>INDEX(Applications_2021!$AO$2:$AO$651,MATCH($W197,Applications_2021!$AO$2:$AO$651,0))</f>
        <v>#N/A</v>
      </c>
      <c r="Z197" s="68" t="e">
        <f t="shared" si="44"/>
        <v>#N/A</v>
      </c>
      <c r="AA197" s="68" t="e">
        <f t="shared" si="45"/>
        <v>#N/A</v>
      </c>
      <c r="AB197" s="48" t="str">
        <f>"00"&amp;TEXT($C197,0)</f>
        <v>0028</v>
      </c>
      <c r="AC197" s="48" t="e">
        <f t="shared" si="41"/>
        <v>#N/A</v>
      </c>
      <c r="AD197" s="68" t="e">
        <f t="shared" si="46"/>
        <v>#N/A</v>
      </c>
    </row>
    <row r="198" spans="1:30" x14ac:dyDescent="0.3">
      <c r="A198" s="48" t="str">
        <f>IF($AA198="Yes",INDEX(Applications_2021!$A$2:$A$651,MATCH($W198,Applications_2021!$AO$2:$AO$651,0)),"NO TRANSCRIPT")</f>
        <v>0111-BIB-CH-0176</v>
      </c>
      <c r="B198" s="48" t="str">
        <f>IF($AA198="Yes",INDEX(Applications_2021!$AT$2:$AT$651,MATCH($W198,Applications_2021!$AO$2:$AO$651,0))&amp;"-"&amp;UPPER(LEFT($J198,3))&amp;"-"&amp;UPPER(LEFT($H198,2))&amp;"-"&amp;$AB198,"")</f>
        <v>0111-BIB-CH-0176</v>
      </c>
      <c r="C198" s="8">
        <v>176</v>
      </c>
      <c r="D198" s="73" t="s">
        <v>8233</v>
      </c>
      <c r="E198" s="73" t="s">
        <v>3150</v>
      </c>
      <c r="F198" s="74" t="s">
        <v>3151</v>
      </c>
      <c r="G198" s="73" t="s">
        <v>795</v>
      </c>
      <c r="H198" s="73" t="s">
        <v>3145</v>
      </c>
      <c r="I198" s="73"/>
      <c r="J198" s="73" t="s">
        <v>3150</v>
      </c>
      <c r="K198" s="73"/>
      <c r="L198" s="80" t="s">
        <v>8234</v>
      </c>
      <c r="M198" s="73" t="s">
        <v>166</v>
      </c>
      <c r="N198" s="73"/>
      <c r="O198" s="73" t="s">
        <v>3147</v>
      </c>
      <c r="P198" s="74" t="s">
        <v>8235</v>
      </c>
      <c r="Q198" s="74" t="str">
        <f t="shared" si="47"/>
        <v>20210424_104002.jpg</v>
      </c>
      <c r="R198" s="74" t="s">
        <v>336</v>
      </c>
      <c r="S198" s="74" t="str">
        <f t="shared" si="48"/>
        <v/>
      </c>
      <c r="T198" s="73" t="s">
        <v>8236</v>
      </c>
      <c r="U198" s="73" t="str">
        <f t="shared" si="49"/>
        <v>Hello. Chelsea's first term was virtual and she struggled virtually. Going back a classroom setting really helped. This last year has been a tough one, but she has persevered and put her best foot forward. She is a bright, artistic young lady with lots of personality. Her teachers and Principal can attest to that! We really hope for the opportunity to attend this program..</v>
      </c>
      <c r="V198" s="48" t="str">
        <f t="shared" si="42"/>
        <v>Chelsea|Bibbs|cbib4039@louisville.k12.ms.us|7</v>
      </c>
      <c r="W198" s="48" t="str">
        <f t="shared" si="43"/>
        <v>Chelsea|Bibbs|7</v>
      </c>
      <c r="X198" s="48" t="e">
        <f>INDEX(Applications_2021!$AN$2:$AN$651,MATCH($V198,Applications_2021!$AN$2:$AN$651,0))</f>
        <v>#N/A</v>
      </c>
      <c r="Y198" s="48" t="str">
        <f>INDEX(Applications_2021!$AO$2:$AO$651,MATCH($W198,Applications_2021!$AO$2:$AO$651,0))</f>
        <v>Chelsea|Bibbs|7</v>
      </c>
      <c r="Z198" s="68" t="e">
        <f t="shared" si="44"/>
        <v>#N/A</v>
      </c>
      <c r="AA198" s="68" t="str">
        <f t="shared" si="45"/>
        <v>Yes</v>
      </c>
      <c r="AB198" s="48" t="str">
        <f>"0"&amp;TEXT($C198,0)</f>
        <v>0176</v>
      </c>
      <c r="AC198" s="48" t="str">
        <f t="shared" si="41"/>
        <v>0176</v>
      </c>
      <c r="AD198" s="68" t="str">
        <f t="shared" si="46"/>
        <v>Yes</v>
      </c>
    </row>
    <row r="199" spans="1:30" x14ac:dyDescent="0.3">
      <c r="A199" s="48" t="str">
        <f>IF($AA199="Yes",INDEX(Applications_2021!$A$2:$A$651,MATCH($W199,Applications_2021!$AO$2:$AO$651,0)),"NO TRANSCRIPT")</f>
        <v>0095-BRO-CH-0322</v>
      </c>
      <c r="B199" s="48" t="str">
        <f>IF($AA199="Yes",INDEX(Applications_2021!$AT$2:$AT$651,MATCH($W199,Applications_2021!$AO$2:$AO$651,0))&amp;"-"&amp;UPPER(LEFT($J199,3))&amp;"-"&amp;UPPER(LEFT($H199,2))&amp;"-"&amp;$AB199,"")</f>
        <v>0095-BRO-CH-0322</v>
      </c>
      <c r="C199" s="8">
        <v>322</v>
      </c>
      <c r="D199" s="73" t="s">
        <v>1244</v>
      </c>
      <c r="E199" s="73" t="s">
        <v>1236</v>
      </c>
      <c r="F199" s="74" t="s">
        <v>3019</v>
      </c>
      <c r="G199" s="73" t="s">
        <v>795</v>
      </c>
      <c r="H199" s="73" t="s">
        <v>3018</v>
      </c>
      <c r="I199" s="76"/>
      <c r="J199" s="73" t="s">
        <v>1236</v>
      </c>
      <c r="K199" s="76"/>
      <c r="L199" s="74" t="s">
        <v>3019</v>
      </c>
      <c r="M199" s="73" t="s">
        <v>166</v>
      </c>
      <c r="N199" s="73"/>
      <c r="O199" s="73" t="s">
        <v>3020</v>
      </c>
      <c r="P199" s="74" t="s">
        <v>8237</v>
      </c>
      <c r="Q199" s="74" t="str">
        <f t="shared" si="47"/>
        <v>charles_transcript.pdf</v>
      </c>
      <c r="R199" s="74" t="s">
        <v>8238</v>
      </c>
      <c r="S199" s="74" t="str">
        <f t="shared" si="48"/>
        <v>charles_grades.pdf</v>
      </c>
      <c r="T199" s="73" t="s">
        <v>8239</v>
      </c>
      <c r="U199" s="73" t="str">
        <f t="shared" si="49"/>
        <v>Greetings!! I want to inform you that Charles is a very bright student who values his education. He has struggled a bit this year due to the pandemic however he is a quick learner and has excelled academically in the past.</v>
      </c>
      <c r="V199" s="48" t="str">
        <f t="shared" si="42"/>
        <v>Charles|Brown|cassandrabrown2018@gmail.com|7</v>
      </c>
      <c r="W199" s="48" t="str">
        <f t="shared" si="43"/>
        <v>Charles|Brown|7</v>
      </c>
      <c r="X199" s="48" t="str">
        <f>INDEX(Applications_2021!$AN$2:$AN$651,MATCH($V199,Applications_2021!$AN$2:$AN$651,0))</f>
        <v>Charles|Brown|cassandrabrown2018@gmail.com|7</v>
      </c>
      <c r="Y199" s="48" t="str">
        <f>INDEX(Applications_2021!$AO$2:$AO$651,MATCH($W199,Applications_2021!$AO$2:$AO$651,0))</f>
        <v>Charles|Brown|7</v>
      </c>
      <c r="Z199" s="68" t="str">
        <f t="shared" si="44"/>
        <v>Yes</v>
      </c>
      <c r="AA199" s="68" t="str">
        <f t="shared" si="45"/>
        <v>Yes</v>
      </c>
      <c r="AB199" s="48" t="str">
        <f>"0"&amp;TEXT($C199,0)</f>
        <v>0322</v>
      </c>
      <c r="AC199" s="48" t="str">
        <f>IF(AND($AA199="Yes",""&lt;&gt;VLOOKUP($B199,$B$2:$AB$324,12,FALSE)),$AB199,"####")</f>
        <v>0322</v>
      </c>
      <c r="AD199" s="68" t="str">
        <f t="shared" si="46"/>
        <v>Yes</v>
      </c>
    </row>
    <row r="200" spans="1:30" x14ac:dyDescent="0.3">
      <c r="A200" s="48" t="str">
        <f>IF($AA200="Yes",INDEX(Applications_2021!$A$2:$A$651,MATCH($W200,Applications_2021!$AO$2:$AO$651,0)),"NO TRANSCRIPT")</f>
        <v>0099-STU-KA-0096</v>
      </c>
      <c r="B200" s="48" t="str">
        <f>IF($AA200="Yes",INDEX(Applications_2021!$AT$2:$AT$651,MATCH($W200,Applications_2021!$AO$2:$AO$651,0))&amp;"-"&amp;UPPER(LEFT($J200,3))&amp;"-"&amp;UPPER(LEFT($H200,2))&amp;"-"&amp;$AB200,"")</f>
        <v>0099-STU-KA-0096</v>
      </c>
      <c r="C200" s="8">
        <v>96</v>
      </c>
      <c r="D200" s="73" t="s">
        <v>2726</v>
      </c>
      <c r="E200" s="73" t="s">
        <v>2727</v>
      </c>
      <c r="F200" s="74" t="s">
        <v>2728</v>
      </c>
      <c r="G200" s="73" t="s">
        <v>795</v>
      </c>
      <c r="H200" s="73" t="s">
        <v>8240</v>
      </c>
      <c r="I200" s="73"/>
      <c r="J200" s="73" t="s">
        <v>8241</v>
      </c>
      <c r="K200" s="73"/>
      <c r="L200" s="80" t="s">
        <v>2728</v>
      </c>
      <c r="M200" s="73" t="s">
        <v>166</v>
      </c>
      <c r="N200" s="73"/>
      <c r="O200" s="73" t="s">
        <v>2325</v>
      </c>
      <c r="P200" s="74" t="s">
        <v>8242</v>
      </c>
      <c r="Q200" s="74" t="str">
        <f t="shared" si="47"/>
        <v>e5306e929c8b4363b8f6e193232291cc.png</v>
      </c>
      <c r="R200" s="74" t="s">
        <v>8243</v>
      </c>
      <c r="S200" s="74" t="str">
        <f t="shared" si="48"/>
        <v>fd9af0edfdc24b6397b361ef585fed1b.png</v>
      </c>
      <c r="T200" s="73" t="s">
        <v>336</v>
      </c>
      <c r="U200" s="73" t="str">
        <f t="shared" si="49"/>
        <v/>
      </c>
      <c r="V200" s="48" t="str">
        <f t="shared" si="42"/>
        <v>Kabren|Stuckey|candiewalton@aol.com|7</v>
      </c>
      <c r="W200" s="48" t="str">
        <f t="shared" si="43"/>
        <v>Kabren|Stuckey|7</v>
      </c>
      <c r="X200" s="48" t="e">
        <f>INDEX(Applications_2021!$AN$2:$AN$651,MATCH($V200,Applications_2021!$AN$2:$AN$651,0))</f>
        <v>#N/A</v>
      </c>
      <c r="Y200" s="48" t="str">
        <f>INDEX(Applications_2021!$AO$2:$AO$651,MATCH($W200,Applications_2021!$AO$2:$AO$651,0))</f>
        <v>Kabren|stuckey|7</v>
      </c>
      <c r="Z200" s="68" t="e">
        <f t="shared" si="44"/>
        <v>#N/A</v>
      </c>
      <c r="AA200" s="68" t="str">
        <f t="shared" si="45"/>
        <v>Yes</v>
      </c>
      <c r="AB200" s="48" t="str">
        <f>"00"&amp;TEXT($C200,0)</f>
        <v>0096</v>
      </c>
      <c r="AC200" s="48" t="str">
        <f t="shared" ref="AC200:AC206" si="50">IF($AA200="Yes",$AB200,"####")</f>
        <v>0096</v>
      </c>
      <c r="AD200" s="68" t="str">
        <f t="shared" si="46"/>
        <v>Yes</v>
      </c>
    </row>
    <row r="201" spans="1:30" x14ac:dyDescent="0.3">
      <c r="A201" s="48" t="str">
        <f>IF($AA201="Yes",INDEX(Applications_2021!$A$2:$A$651,MATCH($W201,Applications_2021!$AO$2:$AO$651,0)),"NO TRANSCRIPT")</f>
        <v>0064-STU-KA-0097</v>
      </c>
      <c r="B201" s="48" t="str">
        <f>IF($AA201="Yes",INDEX(Applications_2021!$AT$2:$AT$651,MATCH($W201,Applications_2021!$AO$2:$AO$651,0))&amp;"-"&amp;UPPER(LEFT($J201,3))&amp;"-"&amp;UPPER(LEFT($H201,2))&amp;"-"&amp;$AB201,"")</f>
        <v>0064-STU-KA-0097</v>
      </c>
      <c r="C201" s="8">
        <v>97</v>
      </c>
      <c r="D201" s="73" t="s">
        <v>2726</v>
      </c>
      <c r="E201" s="73" t="s">
        <v>2727</v>
      </c>
      <c r="F201" s="74" t="s">
        <v>2728</v>
      </c>
      <c r="G201" s="73" t="s">
        <v>795</v>
      </c>
      <c r="H201" s="73" t="s">
        <v>8244</v>
      </c>
      <c r="I201" s="73"/>
      <c r="J201" s="73" t="s">
        <v>2724</v>
      </c>
      <c r="K201" s="73"/>
      <c r="L201" s="80" t="s">
        <v>2728</v>
      </c>
      <c r="M201" s="73" t="s">
        <v>167</v>
      </c>
      <c r="N201" s="73"/>
      <c r="O201" s="73" t="s">
        <v>8245</v>
      </c>
      <c r="P201" s="74" t="s">
        <v>8246</v>
      </c>
      <c r="Q201" s="74" t="str">
        <f t="shared" si="47"/>
        <v>5fef048cf7a1494eb3dca147f19bbb36.png</v>
      </c>
      <c r="R201" s="74" t="s">
        <v>8247</v>
      </c>
      <c r="S201" s="74" t="str">
        <f t="shared" si="48"/>
        <v>e52c78b1b8c64fe7991aa946d4f9d3a3.png</v>
      </c>
      <c r="T201" s="73" t="s">
        <v>336</v>
      </c>
      <c r="U201" s="73" t="str">
        <f t="shared" si="49"/>
        <v/>
      </c>
      <c r="V201" s="48" t="str">
        <f t="shared" si="42"/>
        <v>Kaleb|Stuckey|candiewalton@aol.com|8</v>
      </c>
      <c r="W201" s="48" t="str">
        <f t="shared" si="43"/>
        <v>Kaleb|Stuckey|8</v>
      </c>
      <c r="X201" s="48" t="e">
        <f>INDEX(Applications_2021!$AN$2:$AN$651,MATCH($V201,Applications_2021!$AN$2:$AN$651,0))</f>
        <v>#N/A</v>
      </c>
      <c r="Y201" s="48" t="str">
        <f>INDEX(Applications_2021!$AO$2:$AO$651,MATCH($W201,Applications_2021!$AO$2:$AO$651,0))</f>
        <v>Kaleb|Stuckey|8</v>
      </c>
      <c r="Z201" s="68" t="e">
        <f t="shared" si="44"/>
        <v>#N/A</v>
      </c>
      <c r="AA201" s="68" t="str">
        <f t="shared" si="45"/>
        <v>Yes</v>
      </c>
      <c r="AB201" s="48" t="str">
        <f>"00"&amp;TEXT($C201,0)</f>
        <v>0097</v>
      </c>
      <c r="AC201" s="48" t="str">
        <f t="shared" si="50"/>
        <v>0097</v>
      </c>
      <c r="AD201" s="68" t="str">
        <f t="shared" si="46"/>
        <v>Yes</v>
      </c>
    </row>
    <row r="202" spans="1:30" x14ac:dyDescent="0.3">
      <c r="A202" s="48" t="str">
        <f>IF($AA202="Yes",INDEX(Applications_2021!$A$2:$A$651,MATCH($W202,Applications_2021!$AO$2:$AO$651,0)),"NO TRANSCRIPT")</f>
        <v>0351-AND-CA-0041</v>
      </c>
      <c r="B202" s="48" t="str">
        <f>IF($AA202="Yes",INDEX(Applications_2021!$AT$2:$AT$651,MATCH($W202,Applications_2021!$AO$2:$AO$651,0))&amp;"-"&amp;UPPER(LEFT($J202,3))&amp;"-"&amp;UPPER(LEFT($H202,2))&amp;"-"&amp;$AB202,"")</f>
        <v>0351-AND-CA-0041</v>
      </c>
      <c r="C202" s="8">
        <v>41</v>
      </c>
      <c r="D202" s="73" t="s">
        <v>8248</v>
      </c>
      <c r="E202" s="73" t="s">
        <v>1417</v>
      </c>
      <c r="F202" s="74" t="s">
        <v>8249</v>
      </c>
      <c r="G202" s="73" t="s">
        <v>7772</v>
      </c>
      <c r="H202" s="73" t="s">
        <v>8250</v>
      </c>
      <c r="I202" s="73"/>
      <c r="J202" s="73" t="s">
        <v>1127</v>
      </c>
      <c r="K202" s="73"/>
      <c r="L202" s="80" t="s">
        <v>8251</v>
      </c>
      <c r="M202" s="73" t="s">
        <v>168</v>
      </c>
      <c r="N202" s="73"/>
      <c r="O202" s="73" t="s">
        <v>8252</v>
      </c>
      <c r="P202" s="74" t="s">
        <v>8253</v>
      </c>
      <c r="Q202" s="74" t="str">
        <f t="shared" si="47"/>
        <v>transcript__4212021.pdf</v>
      </c>
      <c r="R202" s="74" t="s">
        <v>336</v>
      </c>
      <c r="S202" s="74" t="str">
        <f t="shared" si="48"/>
        <v/>
      </c>
      <c r="T202" s="73" t="s">
        <v>336</v>
      </c>
      <c r="U202" s="73" t="str">
        <f t="shared" si="49"/>
        <v/>
      </c>
      <c r="V202" s="48" t="str">
        <f t="shared" si="42"/>
        <v>Camilyn|Anderson|canderson7515@cmsd.k12.ms.us|9</v>
      </c>
      <c r="W202" s="48" t="str">
        <f t="shared" si="43"/>
        <v>Camilyn|Anderson|9</v>
      </c>
      <c r="X202" s="48" t="e">
        <f>INDEX(Applications_2021!$AN$2:$AN$651,MATCH($V202,Applications_2021!$AN$2:$AN$651,0))</f>
        <v>#N/A</v>
      </c>
      <c r="Y202" s="48" t="str">
        <f>INDEX(Applications_2021!$AO$2:$AO$651,MATCH($W202,Applications_2021!$AO$2:$AO$651,0))</f>
        <v>Camilyn|Anderson|9</v>
      </c>
      <c r="Z202" s="68" t="e">
        <f t="shared" si="44"/>
        <v>#N/A</v>
      </c>
      <c r="AA202" s="68" t="str">
        <f t="shared" si="45"/>
        <v>Yes</v>
      </c>
      <c r="AB202" s="48" t="str">
        <f>"00"&amp;TEXT($C202,0)</f>
        <v>0041</v>
      </c>
      <c r="AC202" s="48" t="str">
        <f t="shared" si="50"/>
        <v>0041</v>
      </c>
      <c r="AD202" s="68" t="str">
        <f t="shared" si="46"/>
        <v>Yes</v>
      </c>
    </row>
    <row r="203" spans="1:30" x14ac:dyDescent="0.3">
      <c r="A203" s="48" t="str">
        <f>IF($AA203="Yes",INDEX(Applications_2021!$A$2:$A$651,MATCH($W203,Applications_2021!$AO$2:$AO$651,0)),"NO TRANSCRIPT")</f>
        <v>0486-CLE-CA-0086</v>
      </c>
      <c r="B203" s="48" t="str">
        <f>IF($AA203="Yes",INDEX(Applications_2021!$AT$2:$AT$651,MATCH($W203,Applications_2021!$AO$2:$AO$651,0))&amp;"-"&amp;UPPER(LEFT($J203,3))&amp;"-"&amp;UPPER(LEFT($H203,2))&amp;"-"&amp;$AB203,"")</f>
        <v>0486-CLE-CA-0086</v>
      </c>
      <c r="C203" s="8">
        <v>86</v>
      </c>
      <c r="D203" s="73" t="s">
        <v>6160</v>
      </c>
      <c r="E203" s="73" t="s">
        <v>6157</v>
      </c>
      <c r="F203" s="74" t="s">
        <v>8254</v>
      </c>
      <c r="G203" s="73" t="s">
        <v>795</v>
      </c>
      <c r="H203" s="73" t="s">
        <v>6156</v>
      </c>
      <c r="I203" s="73"/>
      <c r="J203" s="73" t="s">
        <v>6157</v>
      </c>
      <c r="K203" s="73"/>
      <c r="L203" s="80" t="s">
        <v>8255</v>
      </c>
      <c r="M203" s="73" t="s">
        <v>167</v>
      </c>
      <c r="N203" s="73"/>
      <c r="O203" s="73" t="s">
        <v>3758</v>
      </c>
      <c r="P203" s="74" t="s">
        <v>8256</v>
      </c>
      <c r="Q203" s="74" t="str">
        <f t="shared" si="47"/>
        <v>report_card__4212021_1.pdf</v>
      </c>
      <c r="R203" s="74" t="s">
        <v>336</v>
      </c>
      <c r="S203" s="74" t="str">
        <f t="shared" si="48"/>
        <v/>
      </c>
      <c r="T203" s="73" t="s">
        <v>8257</v>
      </c>
      <c r="U203" s="73" t="str">
        <f t="shared" si="49"/>
        <v>Cali Clerk report card from August 2020 until current...</v>
      </c>
      <c r="V203" s="48" t="str">
        <f t="shared" si="42"/>
        <v>Cali|Clerk|caliclerk7@gmail.com|8</v>
      </c>
      <c r="W203" s="48" t="str">
        <f t="shared" si="43"/>
        <v>Cali|Clerk|8</v>
      </c>
      <c r="X203" s="48" t="e">
        <f>INDEX(Applications_2021!$AN$2:$AN$651,MATCH($V203,Applications_2021!$AN$2:$AN$651,0))</f>
        <v>#N/A</v>
      </c>
      <c r="Y203" s="48" t="str">
        <f>INDEX(Applications_2021!$AO$2:$AO$651,MATCH($W203,Applications_2021!$AO$2:$AO$651,0))</f>
        <v>Cali|Clerk|8</v>
      </c>
      <c r="Z203" s="68" t="e">
        <f t="shared" si="44"/>
        <v>#N/A</v>
      </c>
      <c r="AA203" s="68" t="str">
        <f t="shared" si="45"/>
        <v>Yes</v>
      </c>
      <c r="AB203" s="48" t="str">
        <f>"00"&amp;TEXT($C203,0)</f>
        <v>0086</v>
      </c>
      <c r="AC203" s="48" t="str">
        <f t="shared" si="50"/>
        <v>0086</v>
      </c>
      <c r="AD203" s="68" t="str">
        <f t="shared" si="46"/>
        <v>Yes</v>
      </c>
    </row>
    <row r="204" spans="1:30" x14ac:dyDescent="0.3">
      <c r="A204" s="48" t="str">
        <f>IF($AA204="Yes",INDEX(Applications_2021!$A$2:$A$651,MATCH($W204,Applications_2021!$AO$2:$AO$651,0)),"NO TRANSCRIPT")</f>
        <v>0249-HOB-JE-0141</v>
      </c>
      <c r="B204" s="48" t="str">
        <f>IF($AA204="Yes",INDEX(Applications_2021!$AT$2:$AT$651,MATCH($W204,Applications_2021!$AO$2:$AO$651,0))&amp;"-"&amp;UPPER(LEFT($J204,3))&amp;"-"&amp;UPPER(LEFT($H204,2))&amp;"-"&amp;$AB204,"")</f>
        <v>0249-HOB-JE-0141</v>
      </c>
      <c r="C204" s="8">
        <v>141</v>
      </c>
      <c r="D204" s="73" t="s">
        <v>4302</v>
      </c>
      <c r="E204" s="73" t="s">
        <v>575</v>
      </c>
      <c r="F204" s="74" t="s">
        <v>4300</v>
      </c>
      <c r="G204" s="73" t="s">
        <v>795</v>
      </c>
      <c r="H204" s="73" t="s">
        <v>574</v>
      </c>
      <c r="I204" s="73"/>
      <c r="J204" s="73" t="s">
        <v>575</v>
      </c>
      <c r="K204" s="73"/>
      <c r="L204" s="74" t="s">
        <v>4300</v>
      </c>
      <c r="M204" s="73" t="s">
        <v>167</v>
      </c>
      <c r="N204" s="73"/>
      <c r="O204" s="73" t="s">
        <v>4301</v>
      </c>
      <c r="P204" s="74" t="s">
        <v>8258</v>
      </c>
      <c r="Q204" s="74" t="str">
        <f t="shared" si="47"/>
        <v>048810dab09b447ebe9e35c63d87bdfe.jpeg.jpg</v>
      </c>
      <c r="R204" s="74" t="s">
        <v>8259</v>
      </c>
      <c r="S204" s="74" t="str">
        <f t="shared" si="48"/>
        <v>ed223f68cce24463bff2bacaff3bef7a.jpeg.jpg</v>
      </c>
      <c r="T204" s="73" t="s">
        <v>336</v>
      </c>
      <c r="U204" s="73" t="str">
        <f t="shared" si="49"/>
        <v/>
      </c>
      <c r="V204" s="48" t="str">
        <f t="shared" si="42"/>
        <v>Jenya|Hobbs|caliciahobbs@gmail.com|8</v>
      </c>
      <c r="W204" s="48" t="str">
        <f t="shared" si="43"/>
        <v>Jenya|Hobbs|8</v>
      </c>
      <c r="X204" s="48" t="str">
        <f>INDEX(Applications_2021!$AN$2:$AN$651,MATCH($V204,Applications_2021!$AN$2:$AN$651,0))</f>
        <v>Jenya|Hobbs|caliciahobbs@gmail.com|8</v>
      </c>
      <c r="Y204" s="48" t="str">
        <f>INDEX(Applications_2021!$AO$2:$AO$651,MATCH($W204,Applications_2021!$AO$2:$AO$651,0))</f>
        <v>Jenya|Hobbs|8</v>
      </c>
      <c r="Z204" s="68" t="str">
        <f t="shared" si="44"/>
        <v>Yes</v>
      </c>
      <c r="AA204" s="68" t="str">
        <f t="shared" si="45"/>
        <v>Yes</v>
      </c>
      <c r="AB204" s="48" t="str">
        <f>"0"&amp;TEXT($C204,0)</f>
        <v>0141</v>
      </c>
      <c r="AC204" s="48" t="str">
        <f t="shared" si="50"/>
        <v>0141</v>
      </c>
      <c r="AD204" s="68" t="str">
        <f t="shared" si="46"/>
        <v>Yes</v>
      </c>
    </row>
    <row r="205" spans="1:30" x14ac:dyDescent="0.3">
      <c r="A205" s="48" t="str">
        <f>IF($AA205="Yes",INDEX(Applications_2021!$A$2:$A$651,MATCH($W205,Applications_2021!$AO$2:$AO$651,0)),"NO TRANSCRIPT")</f>
        <v>0243-PUR-RO-0064</v>
      </c>
      <c r="B205" s="48" t="str">
        <f>IF($AA205="Yes",INDEX(Applications_2021!$AT$2:$AT$651,MATCH($W205,Applications_2021!$AO$2:$AO$651,0))&amp;"-"&amp;UPPER(LEFT($J205,3))&amp;"-"&amp;UPPER(LEFT($H205,2))&amp;"-"&amp;$AB205,"")</f>
        <v>0243-PUR-RO-0064</v>
      </c>
      <c r="C205" s="8">
        <v>64</v>
      </c>
      <c r="D205" s="73" t="s">
        <v>3887</v>
      </c>
      <c r="E205" s="73" t="s">
        <v>4247</v>
      </c>
      <c r="F205" s="74" t="s">
        <v>4248</v>
      </c>
      <c r="G205" s="73" t="s">
        <v>795</v>
      </c>
      <c r="H205" s="73" t="s">
        <v>8260</v>
      </c>
      <c r="I205" s="73"/>
      <c r="J205" s="73" t="s">
        <v>8261</v>
      </c>
      <c r="K205" s="73"/>
      <c r="L205" s="80" t="s">
        <v>8262</v>
      </c>
      <c r="M205" s="73" t="s">
        <v>167</v>
      </c>
      <c r="N205" s="73"/>
      <c r="O205" s="73" t="s">
        <v>8263</v>
      </c>
      <c r="P205" s="74" t="s">
        <v>8264</v>
      </c>
      <c r="Q205" s="74" t="str">
        <f t="shared" si="47"/>
        <v>robert_purnell_transcript_.pdf</v>
      </c>
      <c r="R205" s="74" t="s">
        <v>336</v>
      </c>
      <c r="S205" s="74" t="str">
        <f t="shared" si="48"/>
        <v/>
      </c>
      <c r="T205" s="73" t="s">
        <v>336</v>
      </c>
      <c r="U205" s="73" t="str">
        <f t="shared" si="49"/>
        <v/>
      </c>
      <c r="V205" s="48" t="str">
        <f t="shared" si="42"/>
        <v>Robert|Purnell|caleb.purnell@icloud.com|8</v>
      </c>
      <c r="W205" s="48" t="str">
        <f t="shared" si="43"/>
        <v>Robert|Purnell|8</v>
      </c>
      <c r="X205" s="48" t="e">
        <f>INDEX(Applications_2021!$AN$2:$AN$651,MATCH($V205,Applications_2021!$AN$2:$AN$651,0))</f>
        <v>#N/A</v>
      </c>
      <c r="Y205" s="48" t="str">
        <f>INDEX(Applications_2021!$AO$2:$AO$651,MATCH($W205,Applications_2021!$AO$2:$AO$651,0))</f>
        <v>Robert|Purnell|8</v>
      </c>
      <c r="Z205" s="68" t="e">
        <f t="shared" si="44"/>
        <v>#N/A</v>
      </c>
      <c r="AA205" s="68" t="str">
        <f t="shared" si="45"/>
        <v>Yes</v>
      </c>
      <c r="AB205" s="48" t="str">
        <f>"00"&amp;TEXT($C205,0)</f>
        <v>0064</v>
      </c>
      <c r="AC205" s="48" t="str">
        <f t="shared" si="50"/>
        <v>0064</v>
      </c>
      <c r="AD205" s="68" t="str">
        <f t="shared" si="46"/>
        <v>Yes</v>
      </c>
    </row>
    <row r="206" spans="1:30" x14ac:dyDescent="0.3">
      <c r="A206" s="48" t="str">
        <f>IF($AA206="Yes",INDEX(Applications_2021!$A$2:$A$651,MATCH($W206,Applications_2021!$AO$2:$AO$651,0)),"NO TRANSCRIPT")</f>
        <v>0418-JAC-CA-0210</v>
      </c>
      <c r="B206" s="48" t="str">
        <f>IF($AA206="Yes",INDEX(Applications_2021!$AT$2:$AT$651,MATCH($W206,Applications_2021!$AO$2:$AO$651,0))&amp;"-"&amp;UPPER(LEFT($J206,3))&amp;"-"&amp;UPPER(LEFT($H206,2))&amp;"-"&amp;$AB206,"")</f>
        <v>0418-JAC-CA-0210</v>
      </c>
      <c r="C206" s="8">
        <v>210</v>
      </c>
      <c r="D206" s="73" t="s">
        <v>2621</v>
      </c>
      <c r="E206" s="73" t="s">
        <v>562</v>
      </c>
      <c r="F206" s="74" t="s">
        <v>5632</v>
      </c>
      <c r="G206" s="73" t="s">
        <v>7741</v>
      </c>
      <c r="H206" s="73" t="s">
        <v>5631</v>
      </c>
      <c r="I206" s="73"/>
      <c r="J206" s="73" t="s">
        <v>214</v>
      </c>
      <c r="K206" s="73"/>
      <c r="L206" s="74" t="s">
        <v>5632</v>
      </c>
      <c r="M206" s="73" t="s">
        <v>168</v>
      </c>
      <c r="N206" s="73"/>
      <c r="O206" s="73" t="s">
        <v>5633</v>
      </c>
      <c r="P206" s="74" t="s">
        <v>8265</v>
      </c>
      <c r="Q206" s="74" t="str">
        <f t="shared" si="47"/>
        <v>caitlyns_transcript.pdf</v>
      </c>
      <c r="R206" s="74" t="s">
        <v>336</v>
      </c>
      <c r="S206" s="74" t="str">
        <f t="shared" si="48"/>
        <v/>
      </c>
      <c r="T206" s="73" t="s">
        <v>336</v>
      </c>
      <c r="U206" s="73" t="str">
        <f t="shared" si="49"/>
        <v/>
      </c>
      <c r="V206" s="48" t="str">
        <f t="shared" si="42"/>
        <v>Caitlyn|Jackson|Cait.J.1406@gmail.com|9</v>
      </c>
      <c r="W206" s="48" t="str">
        <f t="shared" si="43"/>
        <v>Caitlyn|Jackson|9</v>
      </c>
      <c r="X206" s="48" t="str">
        <f>INDEX(Applications_2021!$AN$2:$AN$651,MATCH($V206,Applications_2021!$AN$2:$AN$651,0))</f>
        <v>Caitlyn|Jackson|Cait.J.1406@gmail.com|9</v>
      </c>
      <c r="Y206" s="48" t="str">
        <f>INDEX(Applications_2021!$AO$2:$AO$651,MATCH($W206,Applications_2021!$AO$2:$AO$651,0))</f>
        <v>Caitlyn|Jackson|9</v>
      </c>
      <c r="Z206" s="68" t="str">
        <f t="shared" si="44"/>
        <v>Yes</v>
      </c>
      <c r="AA206" s="68" t="str">
        <f t="shared" si="45"/>
        <v>Yes</v>
      </c>
      <c r="AB206" s="48" t="str">
        <f>"0"&amp;TEXT($C206,0)</f>
        <v>0210</v>
      </c>
      <c r="AC206" s="48" t="str">
        <f t="shared" si="50"/>
        <v>0210</v>
      </c>
      <c r="AD206" s="68" t="str">
        <f t="shared" si="46"/>
        <v>Yes</v>
      </c>
    </row>
    <row r="207" spans="1:30" x14ac:dyDescent="0.3">
      <c r="A207" s="48" t="str">
        <f>IF($AA207="Yes",INDEX(Applications_2021!$A$2:$A$651,MATCH($W207,Applications_2021!$AO$2:$AO$651,0)),"NO TRANSCRIPT")</f>
        <v>0645-WIL-CA-0258</v>
      </c>
      <c r="B207" s="48" t="str">
        <f>IF($AA207="Yes",INDEX(Applications_2021!$AT$2:$AT$651,MATCH($W207,Applications_2021!$AO$2:$AO$651,0))&amp;"-"&amp;UPPER(LEFT($J207,3))&amp;"-"&amp;UPPER(LEFT($H207,2))&amp;"-"&amp;$AB207,"")</f>
        <v>0645-WIL-CA-0258</v>
      </c>
      <c r="C207" s="8">
        <v>258</v>
      </c>
      <c r="D207" s="73" t="s">
        <v>8266</v>
      </c>
      <c r="E207" s="73" t="s">
        <v>8267</v>
      </c>
      <c r="F207" s="74" t="s">
        <v>7425</v>
      </c>
      <c r="G207" s="73" t="s">
        <v>795</v>
      </c>
      <c r="H207" s="73" t="s">
        <v>8268</v>
      </c>
      <c r="I207" s="76"/>
      <c r="J207" s="73" t="s">
        <v>884</v>
      </c>
      <c r="K207" s="76"/>
      <c r="L207" s="74" t="s">
        <v>7422</v>
      </c>
      <c r="M207" s="73" t="s">
        <v>166</v>
      </c>
      <c r="N207" s="73"/>
      <c r="O207" s="73" t="s">
        <v>4416</v>
      </c>
      <c r="P207" s="74" t="s">
        <v>8269</v>
      </c>
      <c r="Q207" s="74" t="str">
        <f t="shared" si="47"/>
        <v>cailynn_williams_grade_report.pdf</v>
      </c>
      <c r="R207" s="74" t="s">
        <v>336</v>
      </c>
      <c r="S207" s="74" t="str">
        <f t="shared" si="48"/>
        <v/>
      </c>
      <c r="T207" s="73" t="s">
        <v>336</v>
      </c>
      <c r="U207" s="73" t="str">
        <f t="shared" si="49"/>
        <v/>
      </c>
      <c r="V207" s="48" t="str">
        <f t="shared" si="42"/>
        <v>Cailynn|Williams|cailynn04@icloud.com|7</v>
      </c>
      <c r="W207" s="48" t="str">
        <f t="shared" si="43"/>
        <v>Cailynn|Williams|7</v>
      </c>
      <c r="X207" s="48" t="str">
        <f>INDEX(Applications_2021!$AN$2:$AN$651,MATCH($V207,Applications_2021!$AN$2:$AN$651,0))</f>
        <v>Cailynn|Williams|cailynn04@icloud.com|7</v>
      </c>
      <c r="Y207" s="48" t="str">
        <f>INDEX(Applications_2021!$AO$2:$AO$651,MATCH($W207,Applications_2021!$AO$2:$AO$651,0))</f>
        <v>Cailynn|Williams|7</v>
      </c>
      <c r="Z207" s="68" t="str">
        <f t="shared" si="44"/>
        <v>Yes</v>
      </c>
      <c r="AA207" s="68" t="str">
        <f t="shared" si="45"/>
        <v>Yes</v>
      </c>
      <c r="AB207" s="48" t="str">
        <f>"0"&amp;TEXT($C207,0)</f>
        <v>0258</v>
      </c>
      <c r="AC207" s="48" t="str">
        <f>IF(AND($AA207="Yes",""&lt;&gt;VLOOKUP($B207,$B$2:$AB$324,12,FALSE)),$AB207,"####")</f>
        <v>0258</v>
      </c>
      <c r="AD207" s="68" t="str">
        <f t="shared" si="46"/>
        <v>Yes</v>
      </c>
    </row>
    <row r="208" spans="1:30" x14ac:dyDescent="0.3">
      <c r="A208" s="48" t="str">
        <f>IF($AA208="Yes",INDEX(Applications_2021!$A$2:$A$651,MATCH($W208,Applications_2021!$AO$2:$AO$651,0)),"NO TRANSCRIPT")</f>
        <v>0045-GRE-MA-0248</v>
      </c>
      <c r="B208" s="48" t="str">
        <f>IF($AA208="Yes",INDEX(Applications_2021!$AT$2:$AT$651,MATCH($W208,Applications_2021!$AO$2:$AO$651,0))&amp;"-"&amp;UPPER(LEFT($J208,3))&amp;"-"&amp;UPPER(LEFT($H208,2))&amp;"-"&amp;$AB208,"")</f>
        <v>0045-GRE-MA-0248</v>
      </c>
      <c r="C208" s="8">
        <v>248</v>
      </c>
      <c r="D208" s="73" t="s">
        <v>2546</v>
      </c>
      <c r="E208" s="73" t="s">
        <v>2547</v>
      </c>
      <c r="F208" s="74" t="s">
        <v>2543</v>
      </c>
      <c r="G208" s="73" t="s">
        <v>795</v>
      </c>
      <c r="H208" s="73" t="s">
        <v>8270</v>
      </c>
      <c r="I208" s="73"/>
      <c r="J208" s="73" t="s">
        <v>2542</v>
      </c>
      <c r="K208" s="73"/>
      <c r="L208" s="74" t="s">
        <v>2543</v>
      </c>
      <c r="M208" s="73" t="s">
        <v>168</v>
      </c>
      <c r="N208" s="73"/>
      <c r="O208" s="73" t="s">
        <v>2544</v>
      </c>
      <c r="P208" s="74" t="s">
        <v>8271</v>
      </c>
      <c r="Q208" s="74" t="str">
        <f t="shared" si="47"/>
        <v>f4266fec700745e98410252629a834c0.jpeg.jpg</v>
      </c>
      <c r="R208" s="74" t="s">
        <v>336</v>
      </c>
      <c r="S208" s="74" t="str">
        <f t="shared" si="48"/>
        <v/>
      </c>
      <c r="T208" s="73" t="s">
        <v>336</v>
      </c>
      <c r="U208" s="73" t="str">
        <f t="shared" si="49"/>
        <v/>
      </c>
      <c r="V208" s="48" t="str">
        <f t="shared" si="42"/>
        <v>Malcolm|Greenleaf|butler.angenette@yahoo.com|9</v>
      </c>
      <c r="W208" s="48" t="str">
        <f t="shared" si="43"/>
        <v>Malcolm|Greenleaf|9</v>
      </c>
      <c r="X208" s="48" t="str">
        <f>INDEX(Applications_2021!$AN$2:$AN$651,MATCH($V208,Applications_2021!$AN$2:$AN$651,0))</f>
        <v>Malcolm|Greenleaf|butler.angenette@yahoo.com|9</v>
      </c>
      <c r="Y208" s="48" t="str">
        <f>INDEX(Applications_2021!$AO$2:$AO$651,MATCH($W208,Applications_2021!$AO$2:$AO$651,0))</f>
        <v>Malcolm|Greenleaf|9</v>
      </c>
      <c r="Z208" s="68" t="str">
        <f t="shared" si="44"/>
        <v>Yes</v>
      </c>
      <c r="AA208" s="68" t="str">
        <f t="shared" si="45"/>
        <v>Yes</v>
      </c>
      <c r="AB208" s="48" t="str">
        <f>"0"&amp;TEXT($C208,0)</f>
        <v>0248</v>
      </c>
      <c r="AC208" s="48" t="str">
        <f>IF($AA208="Yes",$AB208,"####")</f>
        <v>0248</v>
      </c>
      <c r="AD208" s="68" t="str">
        <f t="shared" si="46"/>
        <v>Yes</v>
      </c>
    </row>
    <row r="209" spans="1:30" x14ac:dyDescent="0.3">
      <c r="A209" s="48" t="str">
        <f>IF($AA209="Yes",INDEX(Applications_2021!$A$2:$A$651,MATCH($W209,Applications_2021!$AO$2:$AO$651,0)),"NO TRANSCRIPT")</f>
        <v>0365-STE-BR-0062</v>
      </c>
      <c r="B209" s="48" t="str">
        <f>IF($AA209="Yes",INDEX(Applications_2021!$AT$2:$AT$651,MATCH($W209,Applications_2021!$AO$2:$AO$651,0))&amp;"-"&amp;UPPER(LEFT($J209,3))&amp;"-"&amp;UPPER(LEFT($H209,2))&amp;"-"&amp;$AB209,"")</f>
        <v>0365-STE-BR-0062</v>
      </c>
      <c r="C209" s="8">
        <v>62</v>
      </c>
      <c r="D209" s="73" t="s">
        <v>2679</v>
      </c>
      <c r="E209" s="73" t="s">
        <v>5230</v>
      </c>
      <c r="F209" s="74" t="s">
        <v>5233</v>
      </c>
      <c r="G209" s="73" t="s">
        <v>795</v>
      </c>
      <c r="H209" s="73" t="s">
        <v>5229</v>
      </c>
      <c r="I209" s="73"/>
      <c r="J209" s="73" t="s">
        <v>5230</v>
      </c>
      <c r="K209" s="73"/>
      <c r="L209" s="74" t="s">
        <v>5231</v>
      </c>
      <c r="M209" s="73" t="s">
        <v>168</v>
      </c>
      <c r="N209" s="73"/>
      <c r="O209" s="73" t="s">
        <v>5232</v>
      </c>
      <c r="P209" s="74" t="s">
        <v>8272</v>
      </c>
      <c r="Q209" s="74" t="str">
        <f t="shared" si="47"/>
        <v>bralen_steele_transcript.pdf</v>
      </c>
      <c r="R209" s="74" t="s">
        <v>336</v>
      </c>
      <c r="S209" s="74" t="str">
        <f t="shared" si="48"/>
        <v/>
      </c>
      <c r="T209" s="73" t="s">
        <v>8273</v>
      </c>
      <c r="U209" s="73" t="str">
        <f t="shared" si="49"/>
        <v>Exemplary student and tries his hardest in all subjects.</v>
      </c>
      <c r="V209" s="48" t="str">
        <f t="shared" si="42"/>
        <v>Bralen|Steele|bts9750@students.rcsd.ms|9</v>
      </c>
      <c r="W209" s="48" t="str">
        <f t="shared" si="43"/>
        <v>Bralen|Steele|9</v>
      </c>
      <c r="X209" s="48" t="str">
        <f>INDEX(Applications_2021!$AN$2:$AN$651,MATCH($V209,Applications_2021!$AN$2:$AN$651,0))</f>
        <v>Bralen|Steele|bts9750@students.rcsd.ms|9</v>
      </c>
      <c r="Y209" s="48" t="str">
        <f>INDEX(Applications_2021!$AO$2:$AO$651,MATCH($W209,Applications_2021!$AO$2:$AO$651,0))</f>
        <v>Bralen|Steele|9</v>
      </c>
      <c r="Z209" s="68" t="str">
        <f t="shared" si="44"/>
        <v>Yes</v>
      </c>
      <c r="AA209" s="68" t="str">
        <f t="shared" si="45"/>
        <v>Yes</v>
      </c>
      <c r="AB209" s="48" t="str">
        <f>"00"&amp;TEXT($C209,0)</f>
        <v>0062</v>
      </c>
      <c r="AC209" s="48" t="str">
        <f>IF($AA209="Yes",$AB209,"####")</f>
        <v>0062</v>
      </c>
      <c r="AD209" s="68" t="str">
        <f t="shared" si="46"/>
        <v>Yes</v>
      </c>
    </row>
    <row r="210" spans="1:30" x14ac:dyDescent="0.3">
      <c r="A210" s="48" t="str">
        <f>IF($AA210="Yes",INDEX(Applications_2021!$A$2:$A$651,MATCH($W210,Applications_2021!$AO$2:$AO$651,0)),"NO TRANSCRIPT")</f>
        <v>0437-JOH-BR-0105</v>
      </c>
      <c r="B210" s="48" t="str">
        <f>IF($AA210="Yes",INDEX(Applications_2021!$AT$2:$AT$651,MATCH($W210,Applications_2021!$AO$2:$AO$651,0))&amp;"-"&amp;UPPER(LEFT($J210,3))&amp;"-"&amp;UPPER(LEFT($H210,2))&amp;"-"&amp;$AB210,"")</f>
        <v>0437-JOH-BR-0105</v>
      </c>
      <c r="C210" s="8">
        <v>105</v>
      </c>
      <c r="D210" s="73" t="s">
        <v>5777</v>
      </c>
      <c r="E210" s="73" t="s">
        <v>641</v>
      </c>
      <c r="F210" s="74" t="s">
        <v>5778</v>
      </c>
      <c r="G210" s="73" t="s">
        <v>795</v>
      </c>
      <c r="H210" s="73" t="s">
        <v>6056</v>
      </c>
      <c r="I210" s="73"/>
      <c r="J210" s="73" t="s">
        <v>641</v>
      </c>
      <c r="K210" s="73"/>
      <c r="L210" s="74" t="s">
        <v>5775</v>
      </c>
      <c r="M210" s="73" t="s">
        <v>168</v>
      </c>
      <c r="N210" s="73"/>
      <c r="O210" s="73" t="s">
        <v>4311</v>
      </c>
      <c r="P210" s="74" t="s">
        <v>8274</v>
      </c>
      <c r="Q210" s="74" t="str">
        <f t="shared" si="47"/>
        <v>89a84338b02a482ebabfddc2b965d196.jpeg.jpg</v>
      </c>
      <c r="R210" s="74" t="s">
        <v>336</v>
      </c>
      <c r="S210" s="74" t="str">
        <f t="shared" si="48"/>
        <v/>
      </c>
      <c r="T210" s="73" t="s">
        <v>336</v>
      </c>
      <c r="U210" s="73" t="str">
        <f t="shared" si="49"/>
        <v/>
      </c>
      <c r="V210" s="48" t="str">
        <f t="shared" si="42"/>
        <v>Brooklyn|Johnson|brooklynjohnson@okolona.k12.ms.us|9</v>
      </c>
      <c r="W210" s="48" t="str">
        <f t="shared" si="43"/>
        <v>Brooklyn|Johnson|9</v>
      </c>
      <c r="X210" s="48" t="str">
        <f>INDEX(Applications_2021!$AN$2:$AN$651,MATCH($V210,Applications_2021!$AN$2:$AN$651,0))</f>
        <v>Brooklyn|Johnson|brooklynjohnson@okolona.k12.ms.us|9</v>
      </c>
      <c r="Y210" s="48" t="str">
        <f>INDEX(Applications_2021!$AO$2:$AO$651,MATCH($W210,Applications_2021!$AO$2:$AO$651,0))</f>
        <v>Brooklyn|Johnson|9</v>
      </c>
      <c r="Z210" s="68" t="str">
        <f t="shared" si="44"/>
        <v>Yes</v>
      </c>
      <c r="AA210" s="68" t="str">
        <f t="shared" si="45"/>
        <v>Yes</v>
      </c>
      <c r="AB210" s="48" t="str">
        <f>"0"&amp;TEXT($C210,0)</f>
        <v>0105</v>
      </c>
      <c r="AC210" s="48" t="str">
        <f>IF($AA210="Yes",$AB210,"####")</f>
        <v>0105</v>
      </c>
      <c r="AD210" s="68" t="str">
        <f t="shared" si="46"/>
        <v>Yes</v>
      </c>
    </row>
    <row r="211" spans="1:30" x14ac:dyDescent="0.3">
      <c r="A211" s="48" t="str">
        <f>IF($AA211="Yes",INDEX(Applications_2021!$A$2:$A$651,MATCH($W211,Applications_2021!$AO$2:$AO$651,0)),"NO TRANSCRIPT")</f>
        <v>0311-CRO-BR-0334</v>
      </c>
      <c r="B211" s="48" t="str">
        <f>IF($AA211="Yes",INDEX(Applications_2021!$AT$2:$AT$651,MATCH($W211,Applications_2021!$AO$2:$AO$651,0))&amp;"-"&amp;UPPER(LEFT($J211,3))&amp;"-"&amp;UPPER(LEFT($H211,2))&amp;"-"&amp;$AB211,"")</f>
        <v>0311-CRO-BR-0334</v>
      </c>
      <c r="C211" s="8">
        <v>334</v>
      </c>
      <c r="D211" s="73" t="s">
        <v>4785</v>
      </c>
      <c r="E211" s="73" t="s">
        <v>8275</v>
      </c>
      <c r="F211" s="74" t="s">
        <v>4787</v>
      </c>
      <c r="G211" s="73" t="s">
        <v>795</v>
      </c>
      <c r="H211" s="73" t="s">
        <v>4780</v>
      </c>
      <c r="I211" s="76"/>
      <c r="J211" s="73" t="s">
        <v>4781</v>
      </c>
      <c r="K211" s="76"/>
      <c r="L211" s="74" t="s">
        <v>4782</v>
      </c>
      <c r="M211" s="73" t="s">
        <v>167</v>
      </c>
      <c r="N211" s="73"/>
      <c r="O211" s="73" t="s">
        <v>8276</v>
      </c>
      <c r="P211" s="74" t="s">
        <v>8277</v>
      </c>
      <c r="Q211" s="74" t="str">
        <f t="shared" si="47"/>
        <v>483fb970dafd4b4784e485aebcd2608e.jpeg.jpg</v>
      </c>
      <c r="R211" s="74" t="s">
        <v>336</v>
      </c>
      <c r="S211" s="74" t="str">
        <f t="shared" si="48"/>
        <v/>
      </c>
      <c r="T211" s="73" t="s">
        <v>336</v>
      </c>
      <c r="U211" s="73" t="str">
        <f t="shared" si="49"/>
        <v/>
      </c>
      <c r="V211" s="48" t="str">
        <f t="shared" si="42"/>
        <v>Brice|Crockett|brice.crockett@phillytornadoes.com|8</v>
      </c>
      <c r="W211" s="48" t="str">
        <f t="shared" si="43"/>
        <v>Brice|Crockett|8</v>
      </c>
      <c r="X211" s="48" t="str">
        <f>INDEX(Applications_2021!$AN$2:$AN$651,MATCH($V211,Applications_2021!$AN$2:$AN$651,0))</f>
        <v>Brice|Crockett|brice.crockett@phillytornadoes.com|8</v>
      </c>
      <c r="Y211" s="48" t="str">
        <f>INDEX(Applications_2021!$AO$2:$AO$651,MATCH($W211,Applications_2021!$AO$2:$AO$651,0))</f>
        <v>Brice|Crockett|8</v>
      </c>
      <c r="Z211" s="68" t="str">
        <f t="shared" si="44"/>
        <v>Yes</v>
      </c>
      <c r="AA211" s="68" t="str">
        <f t="shared" si="45"/>
        <v>Yes</v>
      </c>
      <c r="AB211" s="48" t="str">
        <f>"0"&amp;TEXT($C211,0)</f>
        <v>0334</v>
      </c>
      <c r="AC211" s="48" t="str">
        <f>IF(AND($AA211="Yes",""&lt;&gt;VLOOKUP($B211,$B$2:$AB$324,12,FALSE)),$AB211,"####")</f>
        <v>0334</v>
      </c>
      <c r="AD211" s="68" t="str">
        <f t="shared" si="46"/>
        <v>Yes</v>
      </c>
    </row>
    <row r="212" spans="1:30" x14ac:dyDescent="0.3">
      <c r="A212" s="48" t="str">
        <f>IF($AA212="Yes",INDEX(Applications_2021!$A$2:$A$651,MATCH($W212,Applications_2021!$AO$2:$AO$651,0)),"NO TRANSCRIPT")</f>
        <v>0283-YOU-CH-0145</v>
      </c>
      <c r="B212" s="48" t="str">
        <f>IF($AA212="Yes",INDEX(Applications_2021!$AT$2:$AT$651,MATCH($W212,Applications_2021!$AO$2:$AO$651,0))&amp;"-"&amp;UPPER(LEFT($J212,3))&amp;"-"&amp;UPPER(LEFT($H212,2))&amp;"-"&amp;$AB212,"")</f>
        <v>0283-YOU-CH-0145</v>
      </c>
      <c r="C212" s="8">
        <v>145</v>
      </c>
      <c r="D212" s="73" t="s">
        <v>8278</v>
      </c>
      <c r="E212" s="73" t="s">
        <v>2398</v>
      </c>
      <c r="F212" s="74" t="s">
        <v>1371</v>
      </c>
      <c r="G212" s="73" t="s">
        <v>795</v>
      </c>
      <c r="H212" s="73" t="s">
        <v>1543</v>
      </c>
      <c r="I212" s="73"/>
      <c r="J212" s="73" t="s">
        <v>2398</v>
      </c>
      <c r="K212" s="73"/>
      <c r="L212" s="74" t="s">
        <v>4568</v>
      </c>
      <c r="M212" s="73" t="s">
        <v>166</v>
      </c>
      <c r="N212" s="73"/>
      <c r="O212" s="73" t="s">
        <v>4436</v>
      </c>
      <c r="P212" s="74" t="s">
        <v>8279</v>
      </c>
      <c r="Q212" s="74" t="str">
        <f t="shared" si="47"/>
        <v>scmskm_55421042213080.pdf</v>
      </c>
      <c r="R212" s="74" t="s">
        <v>8280</v>
      </c>
      <c r="S212" s="74" t="str">
        <f t="shared" si="48"/>
        <v>000009.pdf</v>
      </c>
      <c r="T212" s="73" t="s">
        <v>8281</v>
      </c>
      <c r="U212" s="73" t="str">
        <f t="shared" si="49"/>
        <v>Full name: Vincent Christopher Young (name on submitted on the AAYME application as Christopher Young) Current School: Columbus Middle School Current Grade: 7th Current Classes: English, History, Math, Science, Band, Cyber Foundations 1 GPA: 95 Attached: 3rd Nine Weeks Report Card and Transcript</v>
      </c>
      <c r="V212" s="48" t="str">
        <f t="shared" si="42"/>
        <v>Christopher|Young|boogieboy1015@gmail.com|7</v>
      </c>
      <c r="W212" s="48" t="str">
        <f t="shared" si="43"/>
        <v>Christopher|Young|7</v>
      </c>
      <c r="X212" s="48" t="str">
        <f>INDEX(Applications_2021!$AN$2:$AN$651,MATCH($V212,Applications_2021!$AN$2:$AN$651,0))</f>
        <v>Christopher|Young|boogieboy1015@gmail.com|7</v>
      </c>
      <c r="Y212" s="48" t="str">
        <f>INDEX(Applications_2021!$AO$2:$AO$651,MATCH($W212,Applications_2021!$AO$2:$AO$651,0))</f>
        <v>Christopher|Young|7</v>
      </c>
      <c r="Z212" s="68" t="str">
        <f t="shared" si="44"/>
        <v>Yes</v>
      </c>
      <c r="AA212" s="68" t="str">
        <f t="shared" si="45"/>
        <v>Yes</v>
      </c>
      <c r="AB212" s="48" t="str">
        <f>"0"&amp;TEXT($C212,0)</f>
        <v>0145</v>
      </c>
      <c r="AC212" s="48" t="str">
        <f>IF($AA212="Yes",$AB212,"####")</f>
        <v>0145</v>
      </c>
      <c r="AD212" s="68" t="str">
        <f t="shared" si="46"/>
        <v>Yes</v>
      </c>
    </row>
    <row r="213" spans="1:30" x14ac:dyDescent="0.3">
      <c r="A213" s="48" t="str">
        <f>IF($AA213="Yes",INDEX(Applications_2021!$A$2:$A$651,MATCH($W213,Applications_2021!$AO$2:$AO$651,0)),"NO TRANSCRIPT")</f>
        <v>0234-BYR-BL-0117</v>
      </c>
      <c r="B213" s="48" t="str">
        <f>IF($AA213="Yes",INDEX(Applications_2021!$AT$2:$AT$651,MATCH($W213,Applications_2021!$AO$2:$AO$651,0))&amp;"-"&amp;UPPER(LEFT($J213,3))&amp;"-"&amp;UPPER(LEFT($H213,2))&amp;"-"&amp;$AB213,"")</f>
        <v>0234-BYR-BL-0117</v>
      </c>
      <c r="C213" s="8">
        <v>117</v>
      </c>
      <c r="D213" s="73" t="s">
        <v>8282</v>
      </c>
      <c r="E213" s="73" t="s">
        <v>4175</v>
      </c>
      <c r="F213" s="74" t="s">
        <v>8283</v>
      </c>
      <c r="G213" s="73" t="s">
        <v>795</v>
      </c>
      <c r="H213" s="73" t="s">
        <v>8284</v>
      </c>
      <c r="I213" s="73"/>
      <c r="J213" s="73" t="s">
        <v>4175</v>
      </c>
      <c r="K213" s="73"/>
      <c r="L213" s="74" t="s">
        <v>4176</v>
      </c>
      <c r="M213" s="73" t="s">
        <v>168</v>
      </c>
      <c r="N213" s="73"/>
      <c r="O213" s="73" t="s">
        <v>2244</v>
      </c>
      <c r="P213" s="74" t="s">
        <v>8285</v>
      </c>
      <c r="Q213" s="74" t="str">
        <f t="shared" si="47"/>
        <v>blakelybyrdgradereport.pdf</v>
      </c>
      <c r="R213" s="74" t="s">
        <v>336</v>
      </c>
      <c r="S213" s="74" t="str">
        <f t="shared" si="48"/>
        <v/>
      </c>
      <c r="T213" s="73" t="s">
        <v>5727</v>
      </c>
      <c r="U213" s="73" t="str">
        <f t="shared" si="49"/>
        <v>n/a</v>
      </c>
      <c r="V213" s="48" t="str">
        <f t="shared" si="42"/>
        <v>Blakely|Byrd|blaker1905@gmail.com|9</v>
      </c>
      <c r="W213" s="48" t="str">
        <f t="shared" si="43"/>
        <v>Blakely|Byrd|9</v>
      </c>
      <c r="X213" s="48" t="str">
        <f>INDEX(Applications_2021!$AN$2:$AN$651,MATCH($V213,Applications_2021!$AN$2:$AN$651,0))</f>
        <v>Blakely|Byrd|blaker1905@gmail.com|9</v>
      </c>
      <c r="Y213" s="48" t="str">
        <f>INDEX(Applications_2021!$AO$2:$AO$651,MATCH($W213,Applications_2021!$AO$2:$AO$651,0))</f>
        <v>Blakely|Byrd|9</v>
      </c>
      <c r="Z213" s="68" t="str">
        <f t="shared" si="44"/>
        <v>Yes</v>
      </c>
      <c r="AA213" s="68" t="str">
        <f t="shared" si="45"/>
        <v>Yes</v>
      </c>
      <c r="AB213" s="48" t="str">
        <f>"0"&amp;TEXT($C213,0)</f>
        <v>0117</v>
      </c>
      <c r="AC213" s="48" t="str">
        <f>IF($AA213="Yes",$AB213,"####")</f>
        <v>0117</v>
      </c>
      <c r="AD213" s="68" t="str">
        <f t="shared" si="46"/>
        <v>Yes</v>
      </c>
    </row>
    <row r="214" spans="1:30" x14ac:dyDescent="0.3">
      <c r="A214" s="48" t="str">
        <f>IF($AA214="Yes",INDEX(Applications_2021!$A$2:$A$651,MATCH($W214,Applications_2021!$AO$2:$AO$651,0)),"NO TRANSCRIPT")</f>
        <v>0166-BLA-JE-0276</v>
      </c>
      <c r="B214" s="48" t="str">
        <f>IF($AA214="Yes",INDEX(Applications_2021!$AT$2:$AT$651,MATCH($W214,Applications_2021!$AO$2:$AO$651,0))&amp;"-"&amp;UPPER(LEFT($J214,3))&amp;"-"&amp;UPPER(LEFT($H214,2))&amp;"-"&amp;$AB214,"")</f>
        <v>0166-BLA-JE-0276</v>
      </c>
      <c r="C214" s="8">
        <v>276</v>
      </c>
      <c r="D214" s="73" t="s">
        <v>8286</v>
      </c>
      <c r="E214" s="73" t="s">
        <v>641</v>
      </c>
      <c r="F214" s="74" t="s">
        <v>3625</v>
      </c>
      <c r="G214" s="73" t="s">
        <v>795</v>
      </c>
      <c r="H214" s="73" t="s">
        <v>3619</v>
      </c>
      <c r="I214" s="76"/>
      <c r="J214" s="73" t="s">
        <v>8287</v>
      </c>
      <c r="K214" s="76"/>
      <c r="L214" s="74" t="s">
        <v>8288</v>
      </c>
      <c r="M214" s="73" t="s">
        <v>167</v>
      </c>
      <c r="N214" s="73"/>
      <c r="O214" s="73" t="s">
        <v>8289</v>
      </c>
      <c r="P214" s="74" t="s">
        <v>457</v>
      </c>
      <c r="Q214" s="74" t="str">
        <f t="shared" si="47"/>
        <v>image.jpg</v>
      </c>
      <c r="R214" s="74" t="s">
        <v>336</v>
      </c>
      <c r="S214" s="74" t="str">
        <f t="shared" si="48"/>
        <v/>
      </c>
      <c r="T214" s="73" t="s">
        <v>336</v>
      </c>
      <c r="U214" s="73" t="str">
        <f t="shared" si="49"/>
        <v/>
      </c>
      <c r="V214" s="48" t="str">
        <f t="shared" si="42"/>
        <v>Jermaine|Blacknall|blacknalljer@tunicak12.org|8</v>
      </c>
      <c r="W214" s="48" t="str">
        <f t="shared" si="43"/>
        <v>Jermaine|Blacknall|8</v>
      </c>
      <c r="X214" s="48" t="e">
        <f>INDEX(Applications_2021!$AN$2:$AN$651,MATCH($V214,Applications_2021!$AN$2:$AN$651,0))</f>
        <v>#N/A</v>
      </c>
      <c r="Y214" s="48" t="str">
        <f>INDEX(Applications_2021!$AO$2:$AO$651,MATCH($W214,Applications_2021!$AO$2:$AO$651,0))</f>
        <v>Jermaine|Blacknall|8</v>
      </c>
      <c r="Z214" s="68" t="e">
        <f t="shared" si="44"/>
        <v>#N/A</v>
      </c>
      <c r="AA214" s="68" t="str">
        <f t="shared" si="45"/>
        <v>Yes</v>
      </c>
      <c r="AB214" s="48" t="str">
        <f>"0"&amp;TEXT($C214,0)</f>
        <v>0276</v>
      </c>
      <c r="AC214" s="48" t="str">
        <f>IF(AND($AA214="Yes",""&lt;&gt;VLOOKUP($B214,$B$2:$AB$324,12,FALSE)),$AB214,"####")</f>
        <v>0276</v>
      </c>
      <c r="AD214" s="68" t="str">
        <f t="shared" si="46"/>
        <v>Yes</v>
      </c>
    </row>
    <row r="215" spans="1:30" x14ac:dyDescent="0.3">
      <c r="A215" s="48" t="str">
        <f>IF($AA215="Yes",INDEX(Applications_2021!$A$2:$A$651,MATCH($W215,Applications_2021!$AO$2:$AO$651,0)),"NO TRANSCRIPT")</f>
        <v>0204-SMI-LA-0095</v>
      </c>
      <c r="B215" s="48" t="str">
        <f>IF($AA215="Yes",INDEX(Applications_2021!$AT$2:$AT$651,MATCH($W215,Applications_2021!$AO$2:$AO$651,0))&amp;"-"&amp;UPPER(LEFT($J215,3))&amp;"-"&amp;UPPER(LEFT($H215,2))&amp;"-"&amp;$AB215,"")</f>
        <v>0204-SMI-LA-0095</v>
      </c>
      <c r="C215" s="8">
        <v>95</v>
      </c>
      <c r="D215" s="73" t="s">
        <v>3925</v>
      </c>
      <c r="E215" s="73" t="s">
        <v>249</v>
      </c>
      <c r="F215" s="74" t="s">
        <v>3926</v>
      </c>
      <c r="G215" s="73" t="s">
        <v>795</v>
      </c>
      <c r="H215" s="73" t="s">
        <v>3924</v>
      </c>
      <c r="I215" s="73"/>
      <c r="J215" s="73" t="s">
        <v>249</v>
      </c>
      <c r="K215" s="73"/>
      <c r="L215" s="80" t="s">
        <v>3926</v>
      </c>
      <c r="M215" s="73" t="s">
        <v>166</v>
      </c>
      <c r="N215" s="73"/>
      <c r="O215" s="73" t="s">
        <v>517</v>
      </c>
      <c r="P215" s="74" t="s">
        <v>8290</v>
      </c>
      <c r="Q215" s="74" t="str">
        <f t="shared" si="47"/>
        <v>smith_l_transcript.pdf</v>
      </c>
      <c r="R215" s="74" t="s">
        <v>8291</v>
      </c>
      <c r="S215" s="74" t="str">
        <f t="shared" si="48"/>
        <v>smith_l_report_card.pdf</v>
      </c>
      <c r="T215" s="73" t="s">
        <v>8292</v>
      </c>
      <c r="U215" s="73" t="str">
        <f t="shared" si="49"/>
        <v>Thanks!</v>
      </c>
      <c r="V215" s="48" t="str">
        <f t="shared" si="42"/>
        <v>Lauryn|Smith|billie_smith@att.net|7</v>
      </c>
      <c r="W215" s="48" t="str">
        <f t="shared" si="43"/>
        <v>Lauryn|Smith|7</v>
      </c>
      <c r="X215" s="48" t="e">
        <f>INDEX(Applications_2021!$AN$2:$AN$651,MATCH($V215,Applications_2021!$AN$2:$AN$651,0))</f>
        <v>#N/A</v>
      </c>
      <c r="Y215" s="48" t="str">
        <f>INDEX(Applications_2021!$AO$2:$AO$651,MATCH($W215,Applications_2021!$AO$2:$AO$651,0))</f>
        <v>Lauryn|Smith|7</v>
      </c>
      <c r="Z215" s="68" t="e">
        <f t="shared" si="44"/>
        <v>#N/A</v>
      </c>
      <c r="AA215" s="68" t="str">
        <f t="shared" si="45"/>
        <v>Yes</v>
      </c>
      <c r="AB215" s="48" t="str">
        <f>"00"&amp;TEXT($C215,0)</f>
        <v>0095</v>
      </c>
      <c r="AC215" s="48" t="str">
        <f>IF($AA215="Yes",$AB215,"####")</f>
        <v>0095</v>
      </c>
      <c r="AD215" s="68" t="str">
        <f t="shared" si="46"/>
        <v>Yes</v>
      </c>
    </row>
    <row r="216" spans="1:30" x14ac:dyDescent="0.3">
      <c r="A216" s="48" t="str">
        <f>IF($AA216="Yes",INDEX(Applications_2021!$A$2:$A$651,MATCH($W216,Applications_2021!$AO$2:$AO$651,0)),"NO TRANSCRIPT")</f>
        <v>0642-BER-CA-0252</v>
      </c>
      <c r="B216" s="48" t="str">
        <f>IF($AA216="Yes",INDEX(Applications_2021!$AT$2:$AT$651,MATCH($W216,Applications_2021!$AO$2:$AO$651,0))&amp;"-"&amp;UPPER(LEFT($J216,3))&amp;"-"&amp;UPPER(LEFT($H216,2))&amp;"-"&amp;$AB216,"")</f>
        <v>0642-BER-CA-0252</v>
      </c>
      <c r="C216" s="8">
        <v>252</v>
      </c>
      <c r="D216" s="73" t="s">
        <v>7394</v>
      </c>
      <c r="E216" s="73" t="s">
        <v>7391</v>
      </c>
      <c r="F216" s="74" t="s">
        <v>7395</v>
      </c>
      <c r="G216" s="73" t="s">
        <v>795</v>
      </c>
      <c r="H216" s="73" t="s">
        <v>7390</v>
      </c>
      <c r="I216" s="76"/>
      <c r="J216" s="73" t="s">
        <v>3903</v>
      </c>
      <c r="K216" s="76"/>
      <c r="L216" s="74" t="s">
        <v>7392</v>
      </c>
      <c r="M216" s="73" t="s">
        <v>168</v>
      </c>
      <c r="N216" s="73"/>
      <c r="O216" s="73" t="s">
        <v>7393</v>
      </c>
      <c r="P216" s="74" t="s">
        <v>8293</v>
      </c>
      <c r="Q216" s="74" t="str">
        <f t="shared" si="47"/>
        <v>433b4aebfa89446f8434533cffe8869f.png</v>
      </c>
      <c r="R216" s="74" t="s">
        <v>8294</v>
      </c>
      <c r="S216" s="74" t="str">
        <f t="shared" si="48"/>
        <v>e826ec1e91714380bf82e4d703f9d888.jpeg.jpg</v>
      </c>
      <c r="T216" s="73" t="s">
        <v>336</v>
      </c>
      <c r="U216" s="73" t="str">
        <f t="shared" si="49"/>
        <v/>
      </c>
      <c r="V216" s="48" t="str">
        <f t="shared" si="42"/>
        <v>Camiyah|Berry|berrycamiyah@gmail.com|9</v>
      </c>
      <c r="W216" s="48" t="str">
        <f t="shared" si="43"/>
        <v>Camiyah|Berry|9</v>
      </c>
      <c r="X216" s="48" t="str">
        <f>INDEX(Applications_2021!$AN$2:$AN$651,MATCH($V216,Applications_2021!$AN$2:$AN$651,0))</f>
        <v>Camiyah|Berry|berrycamiyah@gmail.com|9</v>
      </c>
      <c r="Y216" s="48" t="str">
        <f>INDEX(Applications_2021!$AO$2:$AO$651,MATCH($W216,Applications_2021!$AO$2:$AO$651,0))</f>
        <v>Camiyah|Berry|9</v>
      </c>
      <c r="Z216" s="68" t="str">
        <f t="shared" si="44"/>
        <v>Yes</v>
      </c>
      <c r="AA216" s="68" t="str">
        <f t="shared" si="45"/>
        <v>Yes</v>
      </c>
      <c r="AB216" s="48" t="str">
        <f>"0"&amp;TEXT($C216,0)</f>
        <v>0252</v>
      </c>
      <c r="AC216" s="48" t="str">
        <f>IF(AND($AA216="Yes",""&lt;&gt;VLOOKUP($B216,$B$2:$AB$324,12,FALSE)),$AB216,"####")</f>
        <v>0252</v>
      </c>
      <c r="AD216" s="68" t="str">
        <f t="shared" si="46"/>
        <v>Yes</v>
      </c>
    </row>
    <row r="217" spans="1:30" x14ac:dyDescent="0.3">
      <c r="A217" s="48" t="str">
        <f>IF($AA217="Yes",INDEX(Applications_2021!$A$2:$A$651,MATCH($W217,Applications_2021!$AO$2:$AO$651,0)),"NO TRANSCRIPT")</f>
        <v>0137-SMI-AL-0125</v>
      </c>
      <c r="B217" s="48" t="str">
        <f>IF($AA217="Yes",INDEX(Applications_2021!$AT$2:$AT$651,MATCH($W217,Applications_2021!$AO$2:$AO$651,0))&amp;"-"&amp;UPPER(LEFT($J217,3))&amp;"-"&amp;UPPER(LEFT($H217,2))&amp;"-"&amp;$AB217,"")</f>
        <v>0137-SMI-AL-0125</v>
      </c>
      <c r="C217" s="8">
        <v>125</v>
      </c>
      <c r="D217" s="73" t="s">
        <v>3358</v>
      </c>
      <c r="E217" s="73" t="s">
        <v>249</v>
      </c>
      <c r="F217" s="74" t="s">
        <v>3360</v>
      </c>
      <c r="G217" s="73" t="s">
        <v>795</v>
      </c>
      <c r="H217" s="73" t="s">
        <v>3358</v>
      </c>
      <c r="I217" s="73"/>
      <c r="J217" s="73" t="s">
        <v>249</v>
      </c>
      <c r="K217" s="73"/>
      <c r="L217" s="80" t="s">
        <v>8295</v>
      </c>
      <c r="M217" s="73" t="s">
        <v>166</v>
      </c>
      <c r="N217" s="73"/>
      <c r="O217" s="73" t="s">
        <v>2752</v>
      </c>
      <c r="P217" s="74" t="s">
        <v>8296</v>
      </c>
      <c r="Q217" s="74" t="str">
        <f t="shared" si="47"/>
        <v>23c42ee15fe94801bc682ba55c5242e5.png</v>
      </c>
      <c r="R217" s="74" t="s">
        <v>336</v>
      </c>
      <c r="S217" s="74" t="str">
        <f t="shared" si="48"/>
        <v/>
      </c>
      <c r="T217" s="73" t="s">
        <v>8297</v>
      </c>
      <c r="U217" s="73" t="str">
        <f t="shared" si="49"/>
        <v>These are grade from August 2020 to current via active parent. Please let me know if this will suffice.</v>
      </c>
      <c r="V217" s="48" t="str">
        <f t="shared" si="42"/>
        <v>Alyssa|Smith|bellesbakedgoods08@gmail.con|7</v>
      </c>
      <c r="W217" s="48" t="str">
        <f t="shared" si="43"/>
        <v>Alyssa|Smith|7</v>
      </c>
      <c r="X217" s="48" t="e">
        <f>INDEX(Applications_2021!$AN$2:$AN$651,MATCH($V217,Applications_2021!$AN$2:$AN$651,0))</f>
        <v>#N/A</v>
      </c>
      <c r="Y217" s="48" t="str">
        <f>INDEX(Applications_2021!$AO$2:$AO$651,MATCH($W217,Applications_2021!$AO$2:$AO$651,0))</f>
        <v>Alyssa|Smith|7</v>
      </c>
      <c r="Z217" s="68" t="e">
        <f t="shared" si="44"/>
        <v>#N/A</v>
      </c>
      <c r="AA217" s="68" t="str">
        <f t="shared" si="45"/>
        <v>Yes</v>
      </c>
      <c r="AB217" s="48" t="str">
        <f>"0"&amp;TEXT($C217,0)</f>
        <v>0125</v>
      </c>
      <c r="AC217" s="48" t="str">
        <f>IF($AA217="Yes",$AB217,"####")</f>
        <v>0125</v>
      </c>
      <c r="AD217" s="68" t="str">
        <f t="shared" si="46"/>
        <v>Yes</v>
      </c>
    </row>
    <row r="218" spans="1:30" x14ac:dyDescent="0.3">
      <c r="A218" s="48" t="str">
        <f>IF($AA218="Yes",INDEX(Applications_2021!$A$2:$A$651,MATCH($W218,Applications_2021!$AO$2:$AO$651,0)),"NO TRANSCRIPT")</f>
        <v>0436-MOO-CA-0198</v>
      </c>
      <c r="B218" s="48" t="str">
        <f>IF($AA218="Yes",INDEX(Applications_2021!$AT$2:$AT$651,MATCH($W218,Applications_2021!$AO$2:$AO$651,0))&amp;"-"&amp;UPPER(LEFT($J218,3))&amp;"-"&amp;UPPER(LEFT($H218,2))&amp;"-"&amp;$AB218,"")</f>
        <v>0436-MOO-CA-0198</v>
      </c>
      <c r="C218" s="8">
        <v>198</v>
      </c>
      <c r="D218" s="73" t="s">
        <v>382</v>
      </c>
      <c r="E218" s="73" t="s">
        <v>2387</v>
      </c>
      <c r="F218" s="74" t="s">
        <v>5770</v>
      </c>
      <c r="G218" s="73" t="s">
        <v>795</v>
      </c>
      <c r="H218" s="73" t="s">
        <v>5769</v>
      </c>
      <c r="I218" s="73"/>
      <c r="J218" s="73" t="s">
        <v>2387</v>
      </c>
      <c r="K218" s="73"/>
      <c r="L218" s="74" t="s">
        <v>5770</v>
      </c>
      <c r="M218" s="73" t="s">
        <v>168</v>
      </c>
      <c r="N218" s="73"/>
      <c r="O218" s="73" t="s">
        <v>4364</v>
      </c>
      <c r="P218" s="74" t="s">
        <v>8298</v>
      </c>
      <c r="Q218" s="74" t="str">
        <f t="shared" si="47"/>
        <v>callierc.pdf</v>
      </c>
      <c r="R218" s="74" t="s">
        <v>336</v>
      </c>
      <c r="S218" s="74" t="str">
        <f t="shared" si="48"/>
        <v/>
      </c>
      <c r="T218" s="73" t="s">
        <v>336</v>
      </c>
      <c r="U218" s="73" t="str">
        <f t="shared" si="49"/>
        <v/>
      </c>
      <c r="V218" s="48" t="str">
        <f t="shared" si="42"/>
        <v>Callie|Moore|begoldn@yahoo.com|9</v>
      </c>
      <c r="W218" s="48" t="str">
        <f t="shared" si="43"/>
        <v>Callie|Moore|9</v>
      </c>
      <c r="X218" s="48" t="str">
        <f>INDEX(Applications_2021!$AN$2:$AN$651,MATCH($V218,Applications_2021!$AN$2:$AN$651,0))</f>
        <v>Callie|Moore|begoldn@yahoo.com|9</v>
      </c>
      <c r="Y218" s="48" t="str">
        <f>INDEX(Applications_2021!$AO$2:$AO$651,MATCH($W218,Applications_2021!$AO$2:$AO$651,0))</f>
        <v>Callie|Moore|9</v>
      </c>
      <c r="Z218" s="68" t="str">
        <f t="shared" si="44"/>
        <v>Yes</v>
      </c>
      <c r="AA218" s="68" t="str">
        <f t="shared" si="45"/>
        <v>Yes</v>
      </c>
      <c r="AB218" s="48" t="str">
        <f>"0"&amp;TEXT($C218,0)</f>
        <v>0198</v>
      </c>
      <c r="AC218" s="48" t="str">
        <f>IF($AA218="Yes",$AB218,"####")</f>
        <v>0198</v>
      </c>
      <c r="AD218" s="68" t="str">
        <f t="shared" si="46"/>
        <v>Yes</v>
      </c>
    </row>
    <row r="219" spans="1:30" x14ac:dyDescent="0.3">
      <c r="A219" s="48" t="str">
        <f>IF($AA219="Yes",INDEX(Applications_2021!$A$2:$A$651,MATCH($W219,Applications_2021!$AO$2:$AO$651,0)),"NO TRANSCRIPT")</f>
        <v>0382-TUR-BR-0240</v>
      </c>
      <c r="B219" s="48" t="str">
        <f>IF($AA219="Yes",INDEX(Applications_2021!$AT$2:$AT$651,MATCH($W219,Applications_2021!$AO$2:$AO$651,0))&amp;"-"&amp;UPPER(LEFT($J219,3))&amp;"-"&amp;UPPER(LEFT($H219,2))&amp;"-"&amp;$AB219,"")</f>
        <v>0382-TUR-BR-0240</v>
      </c>
      <c r="C219" s="8">
        <v>240</v>
      </c>
      <c r="D219" s="76" t="s">
        <v>8299</v>
      </c>
      <c r="E219" s="76" t="s">
        <v>5365</v>
      </c>
      <c r="F219" s="84" t="s">
        <v>5370</v>
      </c>
      <c r="G219" s="76" t="s">
        <v>795</v>
      </c>
      <c r="H219" s="76" t="s">
        <v>8300</v>
      </c>
      <c r="I219" s="76"/>
      <c r="J219" s="76" t="s">
        <v>5365</v>
      </c>
      <c r="K219" s="76"/>
      <c r="L219" s="80" t="s">
        <v>8301</v>
      </c>
      <c r="M219" s="73" t="s">
        <v>166</v>
      </c>
      <c r="N219" s="73"/>
      <c r="O219" s="73" t="s">
        <v>8302</v>
      </c>
      <c r="P219" s="74" t="s">
        <v>8303</v>
      </c>
      <c r="Q219" s="74" t="str">
        <f t="shared" si="47"/>
        <v>screenshot_20210428090917_chrome.jpg</v>
      </c>
      <c r="R219" s="74" t="s">
        <v>336</v>
      </c>
      <c r="S219" s="74" t="str">
        <f t="shared" si="48"/>
        <v/>
      </c>
      <c r="T219" s="73" t="s">
        <v>8304</v>
      </c>
      <c r="U219" s="73" t="str">
        <f t="shared" si="49"/>
        <v>Brooke is enrolled with the Vicksburg Warren School District. She plans to continue attending AOI for her 8th grade year. Brooke is a talented writer but she has to apply herself in the subjects of Math and Robotics. She is a work in progress for completing her assignments in a timely manner. She is also working on her time management skills. Thanks for the consideration.</v>
      </c>
      <c r="V219" s="48" t="str">
        <f t="shared" si="42"/>
        <v>Brooke|Turner|bcturner4108@gmail.com|7</v>
      </c>
      <c r="W219" s="48" t="str">
        <f t="shared" si="43"/>
        <v>Brooke|Turner|7</v>
      </c>
      <c r="X219" s="48" t="e">
        <f>INDEX(Applications_2021!$AN$2:$AN$651,MATCH($V219,Applications_2021!$AN$2:$AN$651,0))</f>
        <v>#N/A</v>
      </c>
      <c r="Y219" s="48" t="str">
        <f>INDEX(Applications_2021!$AO$2:$AO$651,MATCH($W219,Applications_2021!$AO$2:$AO$651,0))</f>
        <v>Brooke|Turner|7</v>
      </c>
      <c r="Z219" s="68" t="e">
        <f t="shared" si="44"/>
        <v>#N/A</v>
      </c>
      <c r="AA219" s="68" t="str">
        <f t="shared" si="45"/>
        <v>Yes</v>
      </c>
      <c r="AB219" s="48" t="str">
        <f>"0"&amp;TEXT($C219,0)</f>
        <v>0240</v>
      </c>
      <c r="AC219" s="48" t="str">
        <f>IF($AA219="Yes",$AB219,"####")</f>
        <v>0240</v>
      </c>
      <c r="AD219" s="68" t="str">
        <f t="shared" si="46"/>
        <v>Yes</v>
      </c>
    </row>
    <row r="220" spans="1:30" x14ac:dyDescent="0.3">
      <c r="A220" s="48" t="str">
        <f>IF($AA220="Yes",INDEX(Applications_2021!$A$2:$A$651,MATCH($W220,Applications_2021!$AO$2:$AO$651,0)),"NO TRANSCRIPT")</f>
        <v>0115-BAR-JO-0157</v>
      </c>
      <c r="B220" s="48" t="str">
        <f>IF($AA220="Yes",INDEX(Applications_2021!$AT$2:$AT$651,MATCH($W220,Applications_2021!$AO$2:$AO$651,0))&amp;"-"&amp;UPPER(LEFT($J220,3))&amp;"-"&amp;UPPER(LEFT($H220,2))&amp;"-"&amp;$AB220,"")</f>
        <v>0115-BAR-JO-0157</v>
      </c>
      <c r="C220" s="8">
        <v>157</v>
      </c>
      <c r="D220" s="73" t="s">
        <v>3181</v>
      </c>
      <c r="E220" s="73" t="s">
        <v>3179</v>
      </c>
      <c r="F220" s="74" t="s">
        <v>1766</v>
      </c>
      <c r="G220" s="73" t="s">
        <v>795</v>
      </c>
      <c r="H220" s="73" t="s">
        <v>3178</v>
      </c>
      <c r="I220" s="73"/>
      <c r="J220" s="73" t="s">
        <v>3179</v>
      </c>
      <c r="K220" s="73"/>
      <c r="L220" s="74" t="s">
        <v>1766</v>
      </c>
      <c r="M220" s="73" t="s">
        <v>167</v>
      </c>
      <c r="N220" s="73"/>
      <c r="O220" s="73" t="s">
        <v>3180</v>
      </c>
      <c r="P220" s="74" t="s">
        <v>8305</v>
      </c>
      <c r="Q220" s="74" t="str">
        <f t="shared" si="47"/>
        <v>joys_transcript_pg_1.pdf</v>
      </c>
      <c r="R220" s="74" t="s">
        <v>8306</v>
      </c>
      <c r="S220" s="74" t="str">
        <f t="shared" si="48"/>
        <v>joys_transcript_pg_2.pdf</v>
      </c>
      <c r="T220" s="73" t="s">
        <v>336</v>
      </c>
      <c r="U220" s="73" t="str">
        <f t="shared" si="49"/>
        <v/>
      </c>
      <c r="V220" s="48" t="str">
        <f t="shared" si="42"/>
        <v>JOYCELYN|BARNER|b_barner@bellsouth.net|8</v>
      </c>
      <c r="W220" s="48" t="str">
        <f t="shared" si="43"/>
        <v>JOYCELYN|BARNER|8</v>
      </c>
      <c r="X220" s="48" t="str">
        <f>INDEX(Applications_2021!$AN$2:$AN$651,MATCH($V220,Applications_2021!$AN$2:$AN$651,0))</f>
        <v>JOYCELYN|BARNER|b_barner@bellsouth.net|8</v>
      </c>
      <c r="Y220" s="48" t="str">
        <f>INDEX(Applications_2021!$AO$2:$AO$651,MATCH($W220,Applications_2021!$AO$2:$AO$651,0))</f>
        <v>JOYCELYN|BARNER|8</v>
      </c>
      <c r="Z220" s="68" t="str">
        <f t="shared" si="44"/>
        <v>Yes</v>
      </c>
      <c r="AA220" s="68" t="str">
        <f t="shared" si="45"/>
        <v>Yes</v>
      </c>
      <c r="AB220" s="48" t="str">
        <f>"0"&amp;TEXT($C220,0)</f>
        <v>0157</v>
      </c>
      <c r="AC220" s="48" t="str">
        <f>IF($AA220="Yes",$AB220,"####")</f>
        <v>0157</v>
      </c>
      <c r="AD220" s="68" t="str">
        <f t="shared" si="46"/>
        <v>Yes</v>
      </c>
    </row>
    <row r="221" spans="1:30" x14ac:dyDescent="0.3">
      <c r="A221" s="48" t="str">
        <f>IF($AA221="Yes",INDEX(Applications_2021!$A$2:$A$651,MATCH($W221,Applications_2021!$AO$2:$AO$651,0)),"NO TRANSCRIPT")</f>
        <v>0415-RID-SY-0091</v>
      </c>
      <c r="B221" s="48" t="str">
        <f>IF($AA221="Yes",INDEX(Applications_2021!$AT$2:$AT$651,MATCH($W221,Applications_2021!$AO$2:$AO$651,0))&amp;"-"&amp;UPPER(LEFT($J221,3))&amp;"-"&amp;UPPER(LEFT($H221,2))&amp;"-"&amp;$AB221,"")</f>
        <v>0415-RID-SY-0091</v>
      </c>
      <c r="C221" s="8">
        <v>91</v>
      </c>
      <c r="D221" s="73" t="s">
        <v>5006</v>
      </c>
      <c r="E221" s="73" t="s">
        <v>5606</v>
      </c>
      <c r="F221" s="74" t="s">
        <v>5609</v>
      </c>
      <c r="G221" s="73" t="s">
        <v>795</v>
      </c>
      <c r="H221" s="73" t="s">
        <v>4015</v>
      </c>
      <c r="I221" s="73"/>
      <c r="J221" s="73" t="s">
        <v>5606</v>
      </c>
      <c r="K221" s="73"/>
      <c r="L221" s="74" t="s">
        <v>5607</v>
      </c>
      <c r="M221" s="73" t="s">
        <v>166</v>
      </c>
      <c r="N221" s="73"/>
      <c r="O221" s="73" t="s">
        <v>8307</v>
      </c>
      <c r="P221" s="74" t="s">
        <v>8308</v>
      </c>
      <c r="Q221" s="74" t="str">
        <f t="shared" si="47"/>
        <v>sydneyridgewayreportcard.pdf</v>
      </c>
      <c r="R221" s="74" t="s">
        <v>8309</v>
      </c>
      <c r="S221" s="74" t="str">
        <f t="shared" si="48"/>
        <v>sydneyridgeway.pdf</v>
      </c>
      <c r="T221" s="73" t="s">
        <v>336</v>
      </c>
      <c r="U221" s="73" t="str">
        <f t="shared" si="49"/>
        <v/>
      </c>
      <c r="V221" s="48" t="str">
        <f t="shared" si="42"/>
        <v>Sydney|Ridgeway|autumn200812@gmail.com|7</v>
      </c>
      <c r="W221" s="48" t="str">
        <f t="shared" si="43"/>
        <v>Sydney|Ridgeway|7</v>
      </c>
      <c r="X221" s="48" t="str">
        <f>INDEX(Applications_2021!$AN$2:$AN$651,MATCH($V221,Applications_2021!$AN$2:$AN$651,0))</f>
        <v>Sydney|Ridgeway|autumn200812@gmail.com|7</v>
      </c>
      <c r="Y221" s="48" t="str">
        <f>INDEX(Applications_2021!$AO$2:$AO$651,MATCH($W221,Applications_2021!$AO$2:$AO$651,0))</f>
        <v>Sydney|Ridgeway|7</v>
      </c>
      <c r="Z221" s="68" t="str">
        <f t="shared" si="44"/>
        <v>Yes</v>
      </c>
      <c r="AA221" s="68" t="str">
        <f t="shared" si="45"/>
        <v>Yes</v>
      </c>
      <c r="AB221" s="48" t="str">
        <f>"00"&amp;TEXT($C221,0)</f>
        <v>0091</v>
      </c>
      <c r="AC221" s="48" t="str">
        <f>IF($AA221="Yes",$AB221,"####")</f>
        <v>0091</v>
      </c>
      <c r="AD221" s="68" t="str">
        <f t="shared" si="46"/>
        <v>Yes</v>
      </c>
    </row>
    <row r="222" spans="1:30" x14ac:dyDescent="0.3">
      <c r="A222" s="48" t="str">
        <f>IF($AA222="Yes",INDEX(Applications_2021!$A$2:$A$651,MATCH($W222,Applications_2021!$AO$2:$AO$651,0)),"NO TRANSCRIPT")</f>
        <v>0285-ROB-AU-0289</v>
      </c>
      <c r="B222" s="48" t="str">
        <f>IF($AA222="Yes",INDEX(Applications_2021!$AT$2:$AT$651,MATCH($W222,Applications_2021!$AO$2:$AO$651,0))&amp;"-"&amp;UPPER(LEFT($J222,3))&amp;"-"&amp;UPPER(LEFT($H222,2))&amp;"-"&amp;$AB222,"")</f>
        <v>0285-ROB-AU-0289</v>
      </c>
      <c r="C222" s="8">
        <v>289</v>
      </c>
      <c r="D222" s="73" t="s">
        <v>4586</v>
      </c>
      <c r="E222" s="73" t="s">
        <v>8310</v>
      </c>
      <c r="F222" s="74" t="s">
        <v>4588</v>
      </c>
      <c r="G222" s="73" t="s">
        <v>795</v>
      </c>
      <c r="H222" s="73" t="s">
        <v>8311</v>
      </c>
      <c r="I222" s="76"/>
      <c r="J222" s="73" t="s">
        <v>609</v>
      </c>
      <c r="K222" s="76"/>
      <c r="L222" s="74" t="s">
        <v>4585</v>
      </c>
      <c r="M222" s="73" t="s">
        <v>168</v>
      </c>
      <c r="N222" s="73"/>
      <c r="O222" s="73" t="s">
        <v>3316</v>
      </c>
      <c r="P222" s="74" t="s">
        <v>8312</v>
      </c>
      <c r="Q222" s="74" t="str">
        <f t="shared" si="47"/>
        <v>screen_shot_20210429_at_10.35.00_pm.png</v>
      </c>
      <c r="R222" s="74" t="s">
        <v>8313</v>
      </c>
      <c r="S222" s="74" t="str">
        <f t="shared" si="48"/>
        <v>screen_shot_20210429_at_10.35.31_pm.png</v>
      </c>
      <c r="T222" s="73" t="s">
        <v>336</v>
      </c>
      <c r="U222" s="73" t="str">
        <f t="shared" si="49"/>
        <v/>
      </c>
      <c r="V222" s="48" t="str">
        <f t="shared" si="42"/>
        <v>Aubry|Robertson|aubry213@outlook.com|9</v>
      </c>
      <c r="W222" s="48" t="str">
        <f t="shared" si="43"/>
        <v>Aubry|Robertson|9</v>
      </c>
      <c r="X222" s="48" t="str">
        <f>INDEX(Applications_2021!$AN$2:$AN$651,MATCH($V222,Applications_2021!$AN$2:$AN$651,0))</f>
        <v>Aubry|Robertson|aubry213@outlook.com|9</v>
      </c>
      <c r="Y222" s="48" t="str">
        <f>INDEX(Applications_2021!$AO$2:$AO$651,MATCH($W222,Applications_2021!$AO$2:$AO$651,0))</f>
        <v>Aubry|Robertson|9</v>
      </c>
      <c r="Z222" s="68" t="str">
        <f t="shared" si="44"/>
        <v>Yes</v>
      </c>
      <c r="AA222" s="68" t="str">
        <f t="shared" si="45"/>
        <v>Yes</v>
      </c>
      <c r="AB222" s="48" t="str">
        <f>"0"&amp;TEXT($C222,0)</f>
        <v>0289</v>
      </c>
      <c r="AC222" s="48" t="str">
        <f>IF(AND($AA222="Yes",""&lt;&gt;VLOOKUP($B222,$B$2:$AB$324,12,FALSE)),$AB222,"####")</f>
        <v>0289</v>
      </c>
      <c r="AD222" s="68" t="str">
        <f t="shared" si="46"/>
        <v>Yes</v>
      </c>
    </row>
    <row r="223" spans="1:30" x14ac:dyDescent="0.3">
      <c r="A223" s="48" t="str">
        <f>IF($AA223="Yes",INDEX(Applications_2021!$A$2:$A$651,MATCH($W223,Applications_2021!$AO$2:$AO$651,0)),"NO TRANSCRIPT")</f>
        <v>0521-WIN-AS-0081</v>
      </c>
      <c r="B223" s="48" t="str">
        <f>IF($AA223="Yes",INDEX(Applications_2021!$AT$2:$AT$651,MATCH($W223,Applications_2021!$AO$2:$AO$651,0))&amp;"-"&amp;UPPER(LEFT($J223,3))&amp;"-"&amp;UPPER(LEFT($H223,2))&amp;"-"&amp;$AB223,"")</f>
        <v>0521-WIN-AS-0081</v>
      </c>
      <c r="C223" s="8">
        <v>81</v>
      </c>
      <c r="D223" s="73" t="s">
        <v>8314</v>
      </c>
      <c r="E223" s="73" t="s">
        <v>6447</v>
      </c>
      <c r="F223" s="74" t="s">
        <v>6448</v>
      </c>
      <c r="G223" s="73" t="s">
        <v>7741</v>
      </c>
      <c r="H223" s="73" t="s">
        <v>6446</v>
      </c>
      <c r="I223" s="73"/>
      <c r="J223" s="73" t="s">
        <v>8315</v>
      </c>
      <c r="K223" s="73"/>
      <c r="L223" s="74" t="s">
        <v>6448</v>
      </c>
      <c r="M223" s="73" t="s">
        <v>7924</v>
      </c>
      <c r="N223" s="73"/>
      <c r="O223" s="73" t="s">
        <v>6449</v>
      </c>
      <c r="P223" s="74" t="s">
        <v>774</v>
      </c>
      <c r="Q223" s="74" t="str">
        <f t="shared" si="47"/>
        <v>scanned_documents.pdf</v>
      </c>
      <c r="R223" s="74" t="s">
        <v>336</v>
      </c>
      <c r="S223" s="74" t="str">
        <f t="shared" si="48"/>
        <v/>
      </c>
      <c r="T223" s="73" t="s">
        <v>8316</v>
      </c>
      <c r="U223" s="73" t="str">
        <f t="shared" si="49"/>
        <v>The official stamp is on there, it did not show on the scan.</v>
      </c>
      <c r="V223" s="48" t="str">
        <f t="shared" si="42"/>
        <v>Asia|Windham|asiawindham24@covstudent.com|9</v>
      </c>
      <c r="W223" s="48" t="str">
        <f t="shared" si="43"/>
        <v>Asia|Windham|9</v>
      </c>
      <c r="X223" s="48" t="str">
        <f>INDEX(Applications_2021!$AN$2:$AN$651,MATCH($V223,Applications_2021!$AN$2:$AN$651,0))</f>
        <v>Asia|Windham|asiawindham24@covstudent.com|9</v>
      </c>
      <c r="Y223" s="48" t="str">
        <f>INDEX(Applications_2021!$AO$2:$AO$651,MATCH($W223,Applications_2021!$AO$2:$AO$651,0))</f>
        <v>Asia|Windham|9</v>
      </c>
      <c r="Z223" s="68" t="str">
        <f t="shared" si="44"/>
        <v>Yes</v>
      </c>
      <c r="AA223" s="68" t="str">
        <f t="shared" si="45"/>
        <v>Yes</v>
      </c>
      <c r="AB223" s="48" t="str">
        <f>"00"&amp;TEXT($C223,0)</f>
        <v>0081</v>
      </c>
      <c r="AC223" s="48" t="str">
        <f t="shared" ref="AC223:AC235" si="51">IF($AA223="Yes",$AB223,"####")</f>
        <v>0081</v>
      </c>
      <c r="AD223" s="68" t="str">
        <f t="shared" si="46"/>
        <v>Yes</v>
      </c>
    </row>
    <row r="224" spans="1:30" x14ac:dyDescent="0.3">
      <c r="A224" s="48" t="str">
        <f>IF($AA224="Yes",INDEX(Applications_2021!$A$2:$A$651,MATCH($W224,Applications_2021!$AO$2:$AO$651,0)),"NO TRANSCRIPT")</f>
        <v>0023-LOL-AS-0018</v>
      </c>
      <c r="B224" s="48" t="str">
        <f>IF($AA224="Yes",INDEX(Applications_2021!$AT$2:$AT$651,MATCH($W224,Applications_2021!$AO$2:$AO$651,0))&amp;"-"&amp;UPPER(LEFT($J224,3))&amp;"-"&amp;UPPER(LEFT($H224,2))&amp;"-"&amp;$AB224,"")</f>
        <v>0023-LOL-AS-0018</v>
      </c>
      <c r="C224" s="8">
        <v>18</v>
      </c>
      <c r="D224" s="73" t="s">
        <v>2334</v>
      </c>
      <c r="E224" s="73" t="s">
        <v>2335</v>
      </c>
      <c r="F224" s="74" t="s">
        <v>8317</v>
      </c>
      <c r="G224" s="73" t="s">
        <v>7741</v>
      </c>
      <c r="H224" s="73" t="s">
        <v>2334</v>
      </c>
      <c r="I224" s="73"/>
      <c r="J224" s="73" t="s">
        <v>2335</v>
      </c>
      <c r="K224" s="73"/>
      <c r="L224" s="74" t="s">
        <v>8317</v>
      </c>
      <c r="M224" s="73" t="s">
        <v>168</v>
      </c>
      <c r="N224" s="73"/>
      <c r="O224" s="73" t="s">
        <v>2337</v>
      </c>
      <c r="P224" s="74" t="s">
        <v>8318</v>
      </c>
      <c r="Q224" s="74" t="str">
        <f t="shared" si="47"/>
        <v>8f18704f4450483987d89a3f99e8667f.png</v>
      </c>
      <c r="R224" s="74" t="s">
        <v>336</v>
      </c>
      <c r="S224" s="74" t="str">
        <f t="shared" si="48"/>
        <v/>
      </c>
      <c r="T224" s="73" t="s">
        <v>336</v>
      </c>
      <c r="U224" s="73" t="str">
        <f t="shared" si="49"/>
        <v/>
      </c>
      <c r="V224" s="48" t="str">
        <f t="shared" si="42"/>
        <v>Ashton|Lollis|ashtonlollis16@gmail.com|9</v>
      </c>
      <c r="W224" s="48" t="str">
        <f t="shared" si="43"/>
        <v>Ashton|Lollis|9</v>
      </c>
      <c r="X224" s="48" t="str">
        <f>INDEX(Applications_2021!$AN$2:$AN$651,MATCH($V224,Applications_2021!$AN$2:$AN$651,0))</f>
        <v>Ashton|Lollis|Ashtonlollis16@gmail.com|9</v>
      </c>
      <c r="Y224" s="48" t="str">
        <f>INDEX(Applications_2021!$AO$2:$AO$651,MATCH($W224,Applications_2021!$AO$2:$AO$651,0))</f>
        <v>Ashton|Lollis|9</v>
      </c>
      <c r="Z224" s="68" t="str">
        <f t="shared" si="44"/>
        <v>Yes</v>
      </c>
      <c r="AA224" s="68" t="str">
        <f t="shared" si="45"/>
        <v>Yes</v>
      </c>
      <c r="AB224" s="48" t="str">
        <f>"00"&amp;TEXT($C224,0)</f>
        <v>0018</v>
      </c>
      <c r="AC224" s="48" t="str">
        <f t="shared" si="51"/>
        <v>0018</v>
      </c>
      <c r="AD224" s="68" t="str">
        <f t="shared" si="46"/>
        <v>Yes</v>
      </c>
    </row>
    <row r="225" spans="1:30" x14ac:dyDescent="0.3">
      <c r="A225" s="48" t="str">
        <f>IF($AA225="Yes",INDEX(Applications_2021!$A$2:$A$651,MATCH($W225,Applications_2021!$AO$2:$AO$651,0)),"NO TRANSCRIPT")</f>
        <v>0424-CRO-AR-0069</v>
      </c>
      <c r="B225" s="48" t="str">
        <f>IF($AA225="Yes",INDEX(Applications_2021!$AT$2:$AT$651,MATCH($W225,Applications_2021!$AO$2:$AO$651,0))&amp;"-"&amp;UPPER(LEFT($J225,3))&amp;"-"&amp;UPPER(LEFT($H225,2))&amp;"-"&amp;$AB225,"")</f>
        <v>0424-CRO-AR-0069</v>
      </c>
      <c r="C225" s="8">
        <v>69</v>
      </c>
      <c r="D225" s="73" t="s">
        <v>1776</v>
      </c>
      <c r="E225" s="73" t="s">
        <v>1354</v>
      </c>
      <c r="F225" s="74" t="s">
        <v>7872</v>
      </c>
      <c r="G225" s="73" t="s">
        <v>7772</v>
      </c>
      <c r="H225" s="73" t="s">
        <v>5680</v>
      </c>
      <c r="I225" s="73"/>
      <c r="J225" s="73" t="s">
        <v>2635</v>
      </c>
      <c r="K225" s="73"/>
      <c r="L225" s="80" t="s">
        <v>8319</v>
      </c>
      <c r="M225" s="73" t="s">
        <v>168</v>
      </c>
      <c r="N225" s="73"/>
      <c r="O225" s="73" t="s">
        <v>4364</v>
      </c>
      <c r="P225" s="74" t="s">
        <v>8320</v>
      </c>
      <c r="Q225" s="74" t="str">
        <f t="shared" si="47"/>
        <v>a._crockett_transcript_.pdf</v>
      </c>
      <c r="R225" s="74" t="s">
        <v>336</v>
      </c>
      <c r="S225" s="74" t="str">
        <f t="shared" si="48"/>
        <v/>
      </c>
      <c r="T225" s="73" t="s">
        <v>336</v>
      </c>
      <c r="U225" s="73" t="str">
        <f t="shared" si="49"/>
        <v/>
      </c>
      <c r="V225" s="48" t="str">
        <f t="shared" si="42"/>
        <v>Armanti|Crockett|armanticrockett@okolona.k12.ms.us|9</v>
      </c>
      <c r="W225" s="48" t="str">
        <f t="shared" si="43"/>
        <v>Armanti|Crockett|9</v>
      </c>
      <c r="X225" s="48" t="e">
        <f>INDEX(Applications_2021!$AN$2:$AN$651,MATCH($V225,Applications_2021!$AN$2:$AN$651,0))</f>
        <v>#N/A</v>
      </c>
      <c r="Y225" s="48" t="str">
        <f>INDEX(Applications_2021!$AO$2:$AO$651,MATCH($W225,Applications_2021!$AO$2:$AO$651,0))</f>
        <v>Armanti|Crockett|9</v>
      </c>
      <c r="Z225" s="68" t="e">
        <f t="shared" si="44"/>
        <v>#N/A</v>
      </c>
      <c r="AA225" s="68" t="str">
        <f t="shared" si="45"/>
        <v>Yes</v>
      </c>
      <c r="AB225" s="48" t="str">
        <f>"00"&amp;TEXT($C225,0)</f>
        <v>0069</v>
      </c>
      <c r="AC225" s="48" t="str">
        <f t="shared" si="51"/>
        <v>0069</v>
      </c>
      <c r="AD225" s="68" t="str">
        <f t="shared" si="46"/>
        <v>Yes</v>
      </c>
    </row>
    <row r="226" spans="1:30" x14ac:dyDescent="0.3">
      <c r="A226" s="146" t="str">
        <f>IF($AA226="Yes",INDEX(Applications_2021!$A$2:$A$651,MATCH($W226,Applications_2021!$AO$2:$AO$651,0)),"NO TRANSCRIPT")</f>
        <v>0459-SAG-AR-0149</v>
      </c>
      <c r="B226" s="48" t="str">
        <f>IF($AA226="Yes",INDEX(Applications_2021!$AT$2:$AT$651,MATCH($W226,Applications_2021!$AO$2:$AO$651,0))&amp;"-"&amp;UPPER(LEFT($J226,3))&amp;"-"&amp;UPPER(LEFT($H226,2))&amp;"-"&amp;$AB226,"")</f>
        <v>0459-SAG-AR-0149</v>
      </c>
      <c r="C226" s="8">
        <v>149</v>
      </c>
      <c r="D226" s="73" t="s">
        <v>7729</v>
      </c>
      <c r="E226" s="73" t="s">
        <v>7730</v>
      </c>
      <c r="F226" s="74" t="s">
        <v>8321</v>
      </c>
      <c r="G226" s="73" t="s">
        <v>7731</v>
      </c>
      <c r="H226" s="76" t="s">
        <v>4067</v>
      </c>
      <c r="I226" s="76" t="s">
        <v>4067</v>
      </c>
      <c r="J226" s="73" t="s">
        <v>5946</v>
      </c>
      <c r="K226" s="75" t="s">
        <v>8322</v>
      </c>
      <c r="L226" s="74" t="s">
        <v>8321</v>
      </c>
      <c r="M226" s="73" t="s">
        <v>168</v>
      </c>
      <c r="N226" s="73"/>
      <c r="O226" s="73" t="s">
        <v>5836</v>
      </c>
      <c r="P226" s="74" t="s">
        <v>8323</v>
      </c>
      <c r="Q226" s="74" t="str">
        <f t="shared" si="47"/>
        <v>a._sago.pdf</v>
      </c>
      <c r="R226" s="74" t="s">
        <v>336</v>
      </c>
      <c r="S226" s="74" t="str">
        <f t="shared" si="48"/>
        <v/>
      </c>
      <c r="T226" s="73" t="s">
        <v>336</v>
      </c>
      <c r="U226" s="73" t="str">
        <f t="shared" si="49"/>
        <v/>
      </c>
      <c r="V226" s="146" t="str">
        <f t="shared" si="42"/>
        <v>Ariel|Sago|arielsago10@gmail.com|9</v>
      </c>
      <c r="W226" s="48" t="str">
        <f t="shared" si="43"/>
        <v>Ariel|Sago|9</v>
      </c>
      <c r="X226" s="48" t="e">
        <f>INDEX(Applications_2021!$AN$2:$AN$651,MATCH($V226,Applications_2021!$AN$2:$AN$651,0))</f>
        <v>#N/A</v>
      </c>
      <c r="Y226" s="48" t="str">
        <f>INDEX(Applications_2021!$AO$2:$AO$651,MATCH($W226,Applications_2021!$AO$2:$AO$651,0))</f>
        <v>Ariel|Sago|9</v>
      </c>
      <c r="Z226" s="68" t="e">
        <f t="shared" si="44"/>
        <v>#N/A</v>
      </c>
      <c r="AA226" s="68" t="str">
        <f t="shared" si="45"/>
        <v>Yes</v>
      </c>
      <c r="AB226" s="48" t="str">
        <f>"0"&amp;TEXT($C226,0)</f>
        <v>0149</v>
      </c>
      <c r="AC226" s="48" t="str">
        <f t="shared" si="51"/>
        <v>0149</v>
      </c>
      <c r="AD226" s="68" t="str">
        <f t="shared" si="46"/>
        <v>Yes</v>
      </c>
    </row>
    <row r="227" spans="1:30" x14ac:dyDescent="0.3">
      <c r="A227" s="48" t="str">
        <f>IF($AA227="Yes",INDEX(Applications_2021!$A$2:$A$651,MATCH($W227,Applications_2021!$AO$2:$AO$651,0)),"NO TRANSCRIPT")</f>
        <v>0164-PIE-AK-0123</v>
      </c>
      <c r="B227" s="48" t="str">
        <f>IF($AA227="Yes",INDEX(Applications_2021!$AT$2:$AT$651,MATCH($W227,Applications_2021!$AO$2:$AO$651,0))&amp;"-"&amp;UPPER(LEFT($J227,3))&amp;"-"&amp;UPPER(LEFT($H227,2))&amp;"-"&amp;$AB227,"")</f>
        <v>0164-PIE-AK-0123</v>
      </c>
      <c r="C227" s="8">
        <v>123</v>
      </c>
      <c r="D227" s="73" t="s">
        <v>3603</v>
      </c>
      <c r="E227" s="73" t="s">
        <v>1522</v>
      </c>
      <c r="F227" s="74" t="s">
        <v>8324</v>
      </c>
      <c r="G227" s="73" t="s">
        <v>795</v>
      </c>
      <c r="H227" s="73" t="s">
        <v>3600</v>
      </c>
      <c r="I227" s="73"/>
      <c r="J227" s="73" t="s">
        <v>1522</v>
      </c>
      <c r="K227" s="73"/>
      <c r="L227" s="74" t="s">
        <v>3601</v>
      </c>
      <c r="M227" s="73" t="s">
        <v>168</v>
      </c>
      <c r="N227" s="73"/>
      <c r="O227" s="73" t="s">
        <v>7751</v>
      </c>
      <c r="P227" s="74" t="s">
        <v>457</v>
      </c>
      <c r="Q227" s="74" t="str">
        <f t="shared" si="47"/>
        <v>image.jpg</v>
      </c>
      <c r="R227" s="74" t="s">
        <v>336</v>
      </c>
      <c r="S227" s="74" t="str">
        <f t="shared" si="48"/>
        <v/>
      </c>
      <c r="T227" s="73" t="s">
        <v>8325</v>
      </c>
      <c r="U227" s="73" t="str">
        <f t="shared" si="49"/>
        <v>My name is Akia Pierce, and I am currently a freshman at Laurel High School. Due to the pandemic, for the 1st 9 weeks of the fall semester, I was enrolled as a fully virtual student working from home. Unfortunately, I was not aware I was enrolled in one of my courses, World History, until I received a letter that I had failed the class and had the opportunity to recover the credit. The online process, at this point, was new to us all and there were several kinks that weren’t clear. In order to complete credit recovery, I had to become a hybrid student. I take pride in my coursework and in a typical year would not allow this to happen. I completed the credit recovery process and received a 60 which is the highest grade you can receive through that process.</v>
      </c>
      <c r="V227" s="48" t="str">
        <f t="shared" si="42"/>
        <v>Akia|Pierce|ap11732@laurelschools.org|9</v>
      </c>
      <c r="W227" s="48" t="str">
        <f t="shared" si="43"/>
        <v>Akia|Pierce|9</v>
      </c>
      <c r="X227" s="48" t="str">
        <f>INDEX(Applications_2021!$AN$2:$AN$651,MATCH($V227,Applications_2021!$AN$2:$AN$651,0))</f>
        <v>Akia|Pierce|ap11732@laurelschools.org|9</v>
      </c>
      <c r="Y227" s="48" t="str">
        <f>INDEX(Applications_2021!$AO$2:$AO$651,MATCH($W227,Applications_2021!$AO$2:$AO$651,0))</f>
        <v>Akia|Pierce|9</v>
      </c>
      <c r="Z227" s="68" t="str">
        <f t="shared" si="44"/>
        <v>Yes</v>
      </c>
      <c r="AA227" s="68" t="str">
        <f t="shared" si="45"/>
        <v>Yes</v>
      </c>
      <c r="AB227" s="48" t="str">
        <f>"0"&amp;TEXT($C227,0)</f>
        <v>0123</v>
      </c>
      <c r="AC227" s="48" t="str">
        <f t="shared" si="51"/>
        <v>0123</v>
      </c>
      <c r="AD227" s="68" t="str">
        <f t="shared" si="46"/>
        <v>Yes</v>
      </c>
    </row>
    <row r="228" spans="1:30" x14ac:dyDescent="0.3">
      <c r="A228" s="48" t="str">
        <f>IF($AA228="Yes",INDEX(Applications_2021!$A$2:$A$651,MATCH($W228,Applications_2021!$AO$2:$AO$651,0)),"NO TRANSCRIPT")</f>
        <v>0523-DER-AN-0171</v>
      </c>
      <c r="B228" s="48" t="str">
        <f>IF($AA228="Yes",INDEX(Applications_2021!$AT$2:$AT$651,MATCH($W228,Applications_2021!$AO$2:$AO$651,0))&amp;"-"&amp;UPPER(LEFT($J228,3))&amp;"-"&amp;UPPER(LEFT($H228,2))&amp;"-"&amp;$AB228,"")</f>
        <v>0523-DER-AN-0171</v>
      </c>
      <c r="C228" s="8">
        <v>171</v>
      </c>
      <c r="D228" s="73" t="s">
        <v>6465</v>
      </c>
      <c r="E228" s="73" t="s">
        <v>6466</v>
      </c>
      <c r="F228" s="74" t="s">
        <v>6467</v>
      </c>
      <c r="G228" s="73" t="s">
        <v>7741</v>
      </c>
      <c r="H228" s="73" t="s">
        <v>8326</v>
      </c>
      <c r="I228" s="73"/>
      <c r="J228" s="73" t="s">
        <v>6466</v>
      </c>
      <c r="K228" s="73"/>
      <c r="L228" s="74" t="s">
        <v>6467</v>
      </c>
      <c r="M228" s="73" t="s">
        <v>167</v>
      </c>
      <c r="N228" s="73"/>
      <c r="O228" s="73" t="s">
        <v>1729</v>
      </c>
      <c r="P228" s="74" t="s">
        <v>7768</v>
      </c>
      <c r="Q228" s="74" t="str">
        <f t="shared" si="47"/>
        <v>7_hs_transcript_all_act_12.pdf</v>
      </c>
      <c r="R228" s="74" t="s">
        <v>8327</v>
      </c>
      <c r="S228" s="74" t="str">
        <f t="shared" si="48"/>
        <v>screen_shot_20210423_at_8.06.33_pm.png</v>
      </c>
      <c r="T228" s="73" t="s">
        <v>336</v>
      </c>
      <c r="U228" s="73" t="str">
        <f t="shared" si="49"/>
        <v/>
      </c>
      <c r="V228" s="48" t="str">
        <f t="shared" si="42"/>
        <v>Antahzja|Derricks|ant132@students.rcsd.ms|8</v>
      </c>
      <c r="W228" s="48" t="str">
        <f t="shared" si="43"/>
        <v>Antahzja|Derricks|8</v>
      </c>
      <c r="X228" s="48" t="str">
        <f>INDEX(Applications_2021!$AN$2:$AN$651,MATCH($V228,Applications_2021!$AN$2:$AN$651,0))</f>
        <v>Antahzja|Derricks|ant132@students.rcsd.ms|8</v>
      </c>
      <c r="Y228" s="48" t="str">
        <f>INDEX(Applications_2021!$AO$2:$AO$651,MATCH($W228,Applications_2021!$AO$2:$AO$651,0))</f>
        <v>Antahzja|Derricks|8</v>
      </c>
      <c r="Z228" s="68" t="str">
        <f t="shared" si="44"/>
        <v>Yes</v>
      </c>
      <c r="AA228" s="68" t="str">
        <f t="shared" si="45"/>
        <v>Yes</v>
      </c>
      <c r="AB228" s="48" t="str">
        <f>"0"&amp;TEXT($C228,0)</f>
        <v>0171</v>
      </c>
      <c r="AC228" s="48" t="str">
        <f t="shared" si="51"/>
        <v>0171</v>
      </c>
      <c r="AD228" s="68" t="str">
        <f t="shared" si="46"/>
        <v>Yes</v>
      </c>
    </row>
    <row r="229" spans="1:30" x14ac:dyDescent="0.3">
      <c r="A229" s="48" t="str">
        <f>IF($AA229="Yes",INDEX(Applications_2021!$A$2:$A$651,MATCH($W229,Applications_2021!$AO$2:$AO$651,0)),"NO TRANSCRIPT")</f>
        <v>0258-MAR-AN-0072</v>
      </c>
      <c r="B229" s="48" t="str">
        <f>IF($AA229="Yes",INDEX(Applications_2021!$AT$2:$AT$651,MATCH($W229,Applications_2021!$AO$2:$AO$651,0))&amp;"-"&amp;UPPER(LEFT($J229,3))&amp;"-"&amp;UPPER(LEFT($H229,2))&amp;"-"&amp;$AB229,"")</f>
        <v>0258-MAR-AN-0072</v>
      </c>
      <c r="C229" s="8">
        <v>72</v>
      </c>
      <c r="D229" s="73" t="s">
        <v>3684</v>
      </c>
      <c r="E229" s="73" t="s">
        <v>3751</v>
      </c>
      <c r="F229" s="74" t="s">
        <v>4378</v>
      </c>
      <c r="G229" s="73" t="s">
        <v>7741</v>
      </c>
      <c r="H229" s="73" t="s">
        <v>3684</v>
      </c>
      <c r="I229" s="73"/>
      <c r="J229" s="73" t="s">
        <v>3751</v>
      </c>
      <c r="K229" s="73"/>
      <c r="L229" s="74" t="s">
        <v>4378</v>
      </c>
      <c r="M229" s="73" t="s">
        <v>166</v>
      </c>
      <c r="N229" s="73"/>
      <c r="O229" s="73" t="s">
        <v>4105</v>
      </c>
      <c r="P229" s="74" t="s">
        <v>457</v>
      </c>
      <c r="Q229" s="74" t="str">
        <f t="shared" si="47"/>
        <v>image.jpg</v>
      </c>
      <c r="R229" s="74" t="s">
        <v>336</v>
      </c>
      <c r="S229" s="74" t="str">
        <f t="shared" si="48"/>
        <v/>
      </c>
      <c r="T229" s="73" t="s">
        <v>336</v>
      </c>
      <c r="U229" s="73" t="str">
        <f t="shared" si="49"/>
        <v/>
      </c>
      <c r="V229" s="48" t="str">
        <f t="shared" si="42"/>
        <v>Anna|Martin|annagrace0522@gmail.com|7</v>
      </c>
      <c r="W229" s="48" t="str">
        <f t="shared" si="43"/>
        <v>Anna|Martin|7</v>
      </c>
      <c r="X229" s="48" t="str">
        <f>INDEX(Applications_2021!$AN$2:$AN$651,MATCH($V229,Applications_2021!$AN$2:$AN$651,0))</f>
        <v>Anna|Martin|annagrace0522@gmail.com|7</v>
      </c>
      <c r="Y229" s="48" t="str">
        <f>INDEX(Applications_2021!$AO$2:$AO$651,MATCH($W229,Applications_2021!$AO$2:$AO$651,0))</f>
        <v>Anna|Martin|7</v>
      </c>
      <c r="Z229" s="68" t="str">
        <f t="shared" si="44"/>
        <v>Yes</v>
      </c>
      <c r="AA229" s="68" t="str">
        <f t="shared" si="45"/>
        <v>Yes</v>
      </c>
      <c r="AB229" s="48" t="str">
        <f>"00"&amp;TEXT($C229,0)</f>
        <v>0072</v>
      </c>
      <c r="AC229" s="48" t="str">
        <f t="shared" si="51"/>
        <v>0072</v>
      </c>
      <c r="AD229" s="68" t="str">
        <f t="shared" si="46"/>
        <v>Yes</v>
      </c>
    </row>
    <row r="230" spans="1:30" x14ac:dyDescent="0.3">
      <c r="A230" s="48" t="str">
        <f>IF($AA230="Yes",INDEX(Applications_2021!$A$2:$A$651,MATCH($W230,Applications_2021!$AO$2:$AO$651,0)),"NO TRANSCRIPT")</f>
        <v>0395-JEA-AN-0167</v>
      </c>
      <c r="B230" s="48" t="str">
        <f>IF($AA230="Yes",INDEX(Applications_2021!$AT$2:$AT$651,MATCH($W230,Applications_2021!$AO$2:$AO$651,0))&amp;"-"&amp;UPPER(LEFT($J230,3))&amp;"-"&amp;UPPER(LEFT($H230,2))&amp;"-"&amp;$AB230,"")</f>
        <v>0395-JEA-AN-0167</v>
      </c>
      <c r="C230" s="8">
        <v>167</v>
      </c>
      <c r="D230" s="73" t="s">
        <v>8328</v>
      </c>
      <c r="E230" s="73" t="s">
        <v>5459</v>
      </c>
      <c r="F230" s="74" t="s">
        <v>5463</v>
      </c>
      <c r="G230" s="73" t="s">
        <v>795</v>
      </c>
      <c r="H230" s="73" t="s">
        <v>5458</v>
      </c>
      <c r="I230" s="73"/>
      <c r="J230" s="73" t="s">
        <v>5459</v>
      </c>
      <c r="K230" s="73"/>
      <c r="L230" s="80" t="s">
        <v>8329</v>
      </c>
      <c r="M230" s="73" t="s">
        <v>166</v>
      </c>
      <c r="N230" s="73"/>
      <c r="O230" s="73" t="s">
        <v>5460</v>
      </c>
      <c r="P230" s="74" t="s">
        <v>8330</v>
      </c>
      <c r="Q230" s="74" t="str">
        <f t="shared" si="47"/>
        <v>jeanpierre_letter.pdf</v>
      </c>
      <c r="R230" s="74" t="s">
        <v>8331</v>
      </c>
      <c r="S230" s="74" t="str">
        <f t="shared" si="48"/>
        <v>img_2059.heic</v>
      </c>
      <c r="T230" s="73" t="s">
        <v>8332</v>
      </c>
      <c r="U230" s="73" t="str">
        <f t="shared" si="49"/>
        <v>Although Angelle did receive all A's this year, her cumulative grade average is lower than previous years. She has been completely virtual due to Covid which has presented some challenges related to not being in the classroom. We can provide previous report cards if necessary.</v>
      </c>
      <c r="V230" s="48" t="str">
        <f t="shared" si="42"/>
        <v>Angelle|Jean-Pierre|angellemjp@gmail.com|7</v>
      </c>
      <c r="W230" s="48" t="str">
        <f t="shared" si="43"/>
        <v>Angelle|Jean-Pierre|7</v>
      </c>
      <c r="X230" s="48" t="e">
        <f>INDEX(Applications_2021!$AN$2:$AN$651,MATCH($V230,Applications_2021!$AN$2:$AN$651,0))</f>
        <v>#N/A</v>
      </c>
      <c r="Y230" s="48" t="str">
        <f>INDEX(Applications_2021!$AO$2:$AO$651,MATCH($W230,Applications_2021!$AO$2:$AO$651,0))</f>
        <v>Angelle|Jean-Pierre|7</v>
      </c>
      <c r="Z230" s="68" t="e">
        <f t="shared" si="44"/>
        <v>#N/A</v>
      </c>
      <c r="AA230" s="68" t="str">
        <f t="shared" si="45"/>
        <v>Yes</v>
      </c>
      <c r="AB230" s="48" t="str">
        <f>"0"&amp;TEXT($C230,0)</f>
        <v>0167</v>
      </c>
      <c r="AC230" s="48" t="str">
        <f t="shared" si="51"/>
        <v>0167</v>
      </c>
      <c r="AD230" s="68" t="str">
        <f t="shared" si="46"/>
        <v>Yes</v>
      </c>
    </row>
    <row r="231" spans="1:30" x14ac:dyDescent="0.3">
      <c r="A231" s="48" t="str">
        <f>IF($AA231="Yes",INDEX(Applications_2021!$A$2:$A$651,MATCH($W231,Applications_2021!$AO$2:$AO$651,0)),"NO TRANSCRIPT")</f>
        <v>0160-AND-AN-0140</v>
      </c>
      <c r="B231" s="48" t="str">
        <f>IF($AA231="Yes",INDEX(Applications_2021!$AT$2:$AT$651,MATCH($W231,Applications_2021!$AO$2:$AO$651,0))&amp;"-"&amp;UPPER(LEFT($J231,3))&amp;"-"&amp;UPPER(LEFT($H231,2))&amp;"-"&amp;$AB231,"")</f>
        <v>0160-AND-AN-0140</v>
      </c>
      <c r="C231" s="8">
        <v>140</v>
      </c>
      <c r="D231" s="73" t="s">
        <v>8333</v>
      </c>
      <c r="E231" s="73" t="s">
        <v>1127</v>
      </c>
      <c r="F231" s="74" t="s">
        <v>3565</v>
      </c>
      <c r="G231" s="73" t="s">
        <v>7741</v>
      </c>
      <c r="H231" s="73" t="s">
        <v>3564</v>
      </c>
      <c r="I231" s="73"/>
      <c r="J231" s="73" t="s">
        <v>1127</v>
      </c>
      <c r="K231" s="73"/>
      <c r="L231" s="80" t="s">
        <v>8334</v>
      </c>
      <c r="M231" s="73" t="s">
        <v>168</v>
      </c>
      <c r="N231" s="73"/>
      <c r="O231" s="73" t="s">
        <v>3506</v>
      </c>
      <c r="P231" s="74" t="s">
        <v>457</v>
      </c>
      <c r="Q231" s="74" t="str">
        <f t="shared" si="47"/>
        <v>image.jpg</v>
      </c>
      <c r="R231" s="74" t="s">
        <v>336</v>
      </c>
      <c r="S231" s="74" t="str">
        <f t="shared" si="48"/>
        <v/>
      </c>
      <c r="T231" s="73" t="s">
        <v>336</v>
      </c>
      <c r="U231" s="73" t="str">
        <f t="shared" si="49"/>
        <v/>
      </c>
      <c r="V231" s="48" t="str">
        <f t="shared" si="42"/>
        <v>Andrea|Anderson|andersonandrea1313@gmail.com|9</v>
      </c>
      <c r="W231" s="48" t="str">
        <f t="shared" si="43"/>
        <v>Andrea|Anderson|9</v>
      </c>
      <c r="X231" s="48" t="e">
        <f>INDEX(Applications_2021!$AN$2:$AN$651,MATCH($V231,Applications_2021!$AN$2:$AN$651,0))</f>
        <v>#N/A</v>
      </c>
      <c r="Y231" s="48" t="str">
        <f>INDEX(Applications_2021!$AO$2:$AO$651,MATCH($W231,Applications_2021!$AO$2:$AO$651,0))</f>
        <v>Andrea|Anderson|9</v>
      </c>
      <c r="Z231" s="68" t="e">
        <f t="shared" si="44"/>
        <v>#N/A</v>
      </c>
      <c r="AA231" s="68" t="str">
        <f t="shared" si="45"/>
        <v>Yes</v>
      </c>
      <c r="AB231" s="48" t="str">
        <f>"0"&amp;TEXT($C231,0)</f>
        <v>0140</v>
      </c>
      <c r="AC231" s="48" t="str">
        <f t="shared" si="51"/>
        <v>0140</v>
      </c>
      <c r="AD231" s="68" t="str">
        <f t="shared" si="46"/>
        <v>Yes</v>
      </c>
    </row>
    <row r="232" spans="1:30" x14ac:dyDescent="0.3">
      <c r="A232" s="48" t="str">
        <f>IF($AA232="Yes",INDEX(Applications_2021!$A$2:$A$651,MATCH($W232,Applications_2021!$AO$2:$AO$651,0)),"NO TRANSCRIPT")</f>
        <v>0374-MCG-AL-0094</v>
      </c>
      <c r="B232" s="48" t="str">
        <f>IF($AA232="Yes",INDEX(Applications_2021!$AT$2:$AT$651,MATCH($W232,Applications_2021!$AO$2:$AO$651,0))&amp;"-"&amp;UPPER(LEFT($J232,3))&amp;"-"&amp;UPPER(LEFT($H232,2))&amp;"-"&amp;$AB232,"")</f>
        <v>0374-MCG-AL-0094</v>
      </c>
      <c r="C232" s="8">
        <v>94</v>
      </c>
      <c r="D232" s="73" t="s">
        <v>5300</v>
      </c>
      <c r="E232" s="73" t="s">
        <v>5297</v>
      </c>
      <c r="F232" s="74" t="s">
        <v>5301</v>
      </c>
      <c r="G232" s="73" t="s">
        <v>795</v>
      </c>
      <c r="H232" s="73" t="s">
        <v>4037</v>
      </c>
      <c r="I232" s="73"/>
      <c r="J232" s="73" t="s">
        <v>5297</v>
      </c>
      <c r="K232" s="73"/>
      <c r="L232" s="74" t="s">
        <v>5298</v>
      </c>
      <c r="M232" s="73" t="s">
        <v>167</v>
      </c>
      <c r="N232" s="73"/>
      <c r="O232" s="73" t="s">
        <v>5299</v>
      </c>
      <c r="P232" s="74" t="s">
        <v>8335</v>
      </c>
      <c r="Q232" s="74" t="str">
        <f t="shared" si="47"/>
        <v>alana_mcgowan_transcript.pdf</v>
      </c>
      <c r="R232" s="74" t="s">
        <v>336</v>
      </c>
      <c r="S232" s="74" t="str">
        <f t="shared" si="48"/>
        <v/>
      </c>
      <c r="T232" s="73" t="s">
        <v>8336</v>
      </c>
      <c r="U232" s="73" t="str">
        <f t="shared" si="49"/>
        <v>Alana maintains her grades while participating in competitive gymnastics and track/field. Her classes are year long classes with the exception of MS Studies and World Geography, which are both a semester long each.</v>
      </c>
      <c r="V232" s="48" t="str">
        <f t="shared" si="42"/>
        <v>Alana|McGowan|am271768@dcsms.org|8</v>
      </c>
      <c r="W232" s="48" t="str">
        <f t="shared" si="43"/>
        <v>Alana|McGowan|8</v>
      </c>
      <c r="X232" s="48" t="str">
        <f>INDEX(Applications_2021!$AN$2:$AN$651,MATCH($V232,Applications_2021!$AN$2:$AN$651,0))</f>
        <v>Alana|McGowan|am271768@dcsms.org|8</v>
      </c>
      <c r="Y232" s="48" t="str">
        <f>INDEX(Applications_2021!$AO$2:$AO$651,MATCH($W232,Applications_2021!$AO$2:$AO$651,0))</f>
        <v>Alana|McGowan|8</v>
      </c>
      <c r="Z232" s="68" t="str">
        <f t="shared" si="44"/>
        <v>Yes</v>
      </c>
      <c r="AA232" s="68" t="str">
        <f t="shared" si="45"/>
        <v>Yes</v>
      </c>
      <c r="AB232" s="48" t="str">
        <f>"00"&amp;TEXT($C232,0)</f>
        <v>0094</v>
      </c>
      <c r="AC232" s="48" t="str">
        <f t="shared" si="51"/>
        <v>0094</v>
      </c>
      <c r="AD232" s="68" t="str">
        <f t="shared" si="46"/>
        <v>Yes</v>
      </c>
    </row>
    <row r="233" spans="1:30" x14ac:dyDescent="0.3">
      <c r="A233" s="48" t="str">
        <f>IF($AA233="Yes",INDEX(Applications_2021!$A$2:$A$651,MATCH($W233,Applications_2021!$AO$2:$AO$651,0)),"NO TRANSCRIPT")</f>
        <v>0531-FOR-AL-0075</v>
      </c>
      <c r="B233" s="48" t="str">
        <f>IF($AA233="Yes",INDEX(Applications_2021!$AT$2:$AT$651,MATCH($W233,Applications_2021!$AO$2:$AO$651,0))&amp;"-"&amp;UPPER(LEFT($J233,3))&amp;"-"&amp;UPPER(LEFT($H233,2))&amp;"-"&amp;$AB233,"")</f>
        <v>0531-FOR-AL-0075</v>
      </c>
      <c r="C233" s="8">
        <v>75</v>
      </c>
      <c r="D233" s="73" t="s">
        <v>1776</v>
      </c>
      <c r="E233" s="73" t="s">
        <v>1354</v>
      </c>
      <c r="F233" s="74" t="s">
        <v>7872</v>
      </c>
      <c r="G233" s="73" t="s">
        <v>7772</v>
      </c>
      <c r="H233" s="73" t="s">
        <v>6529</v>
      </c>
      <c r="I233" s="73"/>
      <c r="J233" s="73" t="s">
        <v>6530</v>
      </c>
      <c r="K233" s="73"/>
      <c r="L233" s="74" t="s">
        <v>6531</v>
      </c>
      <c r="M233" s="73" t="s">
        <v>166</v>
      </c>
      <c r="N233" s="73"/>
      <c r="O233" s="73" t="s">
        <v>1771</v>
      </c>
      <c r="P233" s="74" t="s">
        <v>8337</v>
      </c>
      <c r="Q233" s="74" t="str">
        <f t="shared" si="47"/>
        <v>a._fortson_report_card_.pdf</v>
      </c>
      <c r="R233" s="74" t="s">
        <v>336</v>
      </c>
      <c r="S233" s="74" t="str">
        <f t="shared" si="48"/>
        <v/>
      </c>
      <c r="T233" s="73" t="s">
        <v>336</v>
      </c>
      <c r="U233" s="73" t="str">
        <f t="shared" si="49"/>
        <v/>
      </c>
      <c r="V233" s="48" t="str">
        <f t="shared" si="42"/>
        <v>Allison|Fortson|allisonfortson@okolona.k12.ms.us|7</v>
      </c>
      <c r="W233" s="48" t="str">
        <f t="shared" si="43"/>
        <v>Allison|Fortson|7</v>
      </c>
      <c r="X233" s="48" t="str">
        <f>INDEX(Applications_2021!$AN$2:$AN$651,MATCH($V233,Applications_2021!$AN$2:$AN$651,0))</f>
        <v>Allison|Fortson|allisonfortson@okolona.k12.ms.us|7</v>
      </c>
      <c r="Y233" s="48" t="str">
        <f>INDEX(Applications_2021!$AO$2:$AO$651,MATCH($W233,Applications_2021!$AO$2:$AO$651,0))</f>
        <v>Allison|Fortson|7</v>
      </c>
      <c r="Z233" s="68" t="str">
        <f t="shared" si="44"/>
        <v>Yes</v>
      </c>
      <c r="AA233" s="68" t="str">
        <f t="shared" si="45"/>
        <v>Yes</v>
      </c>
      <c r="AB233" s="48" t="str">
        <f>"00"&amp;TEXT($C233,0)</f>
        <v>0075</v>
      </c>
      <c r="AC233" s="48" t="str">
        <f t="shared" si="51"/>
        <v>0075</v>
      </c>
      <c r="AD233" s="68" t="str">
        <f t="shared" si="46"/>
        <v>Yes</v>
      </c>
    </row>
    <row r="234" spans="1:30" x14ac:dyDescent="0.3">
      <c r="A234" s="48" t="str">
        <f>IF($AA234="Yes",INDEX(Applications_2021!$A$2:$A$651,MATCH($W234,Applications_2021!$AO$2:$AO$651,0)),"NO TRANSCRIPT")</f>
        <v>0145-ALL-SA-0110</v>
      </c>
      <c r="B234" s="48" t="str">
        <f>IF($AA234="Yes",INDEX(Applications_2021!$AT$2:$AT$651,MATCH($W234,Applications_2021!$AO$2:$AO$651,0))&amp;"-"&amp;UPPER(LEFT($J234,3))&amp;"-"&amp;UPPER(LEFT($H234,2))&amp;"-"&amp;$AB234,"")</f>
        <v>0145-ALL-SA-0110</v>
      </c>
      <c r="C234" s="8">
        <v>110</v>
      </c>
      <c r="D234" s="73" t="s">
        <v>3429</v>
      </c>
      <c r="E234" s="73" t="s">
        <v>1134</v>
      </c>
      <c r="F234" s="74" t="s">
        <v>3431</v>
      </c>
      <c r="G234" s="73" t="s">
        <v>7741</v>
      </c>
      <c r="H234" s="73" t="s">
        <v>3429</v>
      </c>
      <c r="I234" s="73"/>
      <c r="J234" s="73" t="s">
        <v>1134</v>
      </c>
      <c r="K234" s="73"/>
      <c r="L234" s="74" t="s">
        <v>3431</v>
      </c>
      <c r="M234" s="73" t="s">
        <v>7924</v>
      </c>
      <c r="N234" s="73"/>
      <c r="O234" s="73" t="s">
        <v>4736</v>
      </c>
      <c r="P234" s="74" t="s">
        <v>8338</v>
      </c>
      <c r="Q234" s="74" t="str">
        <f t="shared" si="47"/>
        <v>fd34353c22b54ddb97abff1a6bc9ef5e.jpeg.jpg</v>
      </c>
      <c r="R234" s="74" t="s">
        <v>336</v>
      </c>
      <c r="S234" s="74" t="str">
        <f t="shared" si="48"/>
        <v/>
      </c>
      <c r="T234" s="73" t="s">
        <v>336</v>
      </c>
      <c r="U234" s="73" t="str">
        <f t="shared" si="49"/>
        <v/>
      </c>
      <c r="V234" s="48" t="str">
        <f t="shared" si="42"/>
        <v>Sammia|Allen|allensammia@gmail.com|9</v>
      </c>
      <c r="W234" s="48" t="str">
        <f t="shared" si="43"/>
        <v>Sammia|Allen|9</v>
      </c>
      <c r="X234" s="48" t="str">
        <f>INDEX(Applications_2021!$AN$2:$AN$651,MATCH($V234,Applications_2021!$AN$2:$AN$651,0))</f>
        <v>Sammia|Allen|allensammia@gmail.com|9</v>
      </c>
      <c r="Y234" s="48" t="str">
        <f>INDEX(Applications_2021!$AO$2:$AO$651,MATCH($W234,Applications_2021!$AO$2:$AO$651,0))</f>
        <v>Sammia|Allen|9</v>
      </c>
      <c r="Z234" s="68" t="str">
        <f t="shared" si="44"/>
        <v>Yes</v>
      </c>
      <c r="AA234" s="68" t="str">
        <f t="shared" si="45"/>
        <v>Yes</v>
      </c>
      <c r="AB234" s="48" t="str">
        <f>"0"&amp;TEXT($C234,0)</f>
        <v>0110</v>
      </c>
      <c r="AC234" s="48" t="str">
        <f t="shared" si="51"/>
        <v>0110</v>
      </c>
      <c r="AD234" s="68" t="str">
        <f t="shared" si="46"/>
        <v>Yes</v>
      </c>
    </row>
    <row r="235" spans="1:30" x14ac:dyDescent="0.3">
      <c r="A235" s="48" t="e">
        <f>IF($AA235="Yes",INDEX(Applications_2021!$A$2:$A$651,MATCH($W235,Applications_2021!$AO$2:$AO$651,0)),"NO TRANSCRIPT")</f>
        <v>#N/A</v>
      </c>
      <c r="B235" s="48" t="e">
        <f>IF($AA235="Yes",INDEX(Applications_2021!$AT$2:$AT$651,MATCH($W235,Applications_2021!$AO$2:$AO$651,0))&amp;"-"&amp;UPPER(LEFT($J235,3))&amp;"-"&amp;UPPER(LEFT($H235,2))&amp;"-"&amp;$AB235,"")</f>
        <v>#N/A</v>
      </c>
      <c r="C235" s="8">
        <v>5</v>
      </c>
      <c r="D235" s="73" t="s">
        <v>6801</v>
      </c>
      <c r="E235" s="73" t="s">
        <v>736</v>
      </c>
      <c r="F235" s="74" t="s">
        <v>6802</v>
      </c>
      <c r="G235" s="73" t="s">
        <v>795</v>
      </c>
      <c r="H235" s="73" t="s">
        <v>6804</v>
      </c>
      <c r="I235" s="73"/>
      <c r="J235" s="73" t="s">
        <v>6805</v>
      </c>
      <c r="K235" s="73"/>
      <c r="L235" s="74" t="s">
        <v>6806</v>
      </c>
      <c r="M235" s="73" t="s">
        <v>168</v>
      </c>
      <c r="N235" s="73"/>
      <c r="O235" s="73" t="s">
        <v>8339</v>
      </c>
      <c r="P235" s="74" t="s">
        <v>8340</v>
      </c>
      <c r="Q235" s="74" t="str">
        <f t="shared" si="47"/>
        <v>7e8fa62a27374ad5880ff606427520e3.jpeg.jpg</v>
      </c>
      <c r="R235" s="74" t="s">
        <v>336</v>
      </c>
      <c r="S235" s="74" t="str">
        <f t="shared" si="48"/>
        <v/>
      </c>
      <c r="T235" s="73" t="s">
        <v>336</v>
      </c>
      <c r="U235" s="73" t="str">
        <f t="shared" si="49"/>
        <v/>
      </c>
      <c r="V235" s="48" t="str">
        <f t="shared" si="42"/>
        <v>Alichia|Gorden|alichia.gorden@yahoo.com|9</v>
      </c>
      <c r="W235" s="48" t="str">
        <f t="shared" si="43"/>
        <v>Alichia|Gorden|9</v>
      </c>
      <c r="X235" s="48" t="e">
        <f>INDEX(Applications_2021!$AN$2:$AN$651,MATCH($V235,Applications_2021!$AN$2:$AN$651,0))</f>
        <v>#N/A</v>
      </c>
      <c r="Y235" s="48" t="e">
        <f>INDEX(Applications_2021!$AO$2:$AO$651,MATCH($W235,Applications_2021!$AO$2:$AO$651,0))</f>
        <v>#N/A</v>
      </c>
      <c r="Z235" s="68" t="e">
        <f t="shared" si="44"/>
        <v>#N/A</v>
      </c>
      <c r="AA235" s="68" t="e">
        <f t="shared" si="45"/>
        <v>#N/A</v>
      </c>
      <c r="AB235" s="48" t="str">
        <f>"000"&amp;TEXT($C235,0)</f>
        <v>0005</v>
      </c>
      <c r="AC235" s="48" t="e">
        <f t="shared" si="51"/>
        <v>#N/A</v>
      </c>
      <c r="AD235" s="68" t="e">
        <f t="shared" si="46"/>
        <v>#N/A</v>
      </c>
    </row>
    <row r="236" spans="1:30" x14ac:dyDescent="0.3">
      <c r="A236" s="48" t="str">
        <f>IF($AA236="Yes",INDEX(Applications_2021!$A$2:$A$651,MATCH($W236,Applications_2021!$AO$2:$AO$651,0)),"NO TRANSCRIPT")</f>
        <v>0664-RUS-AL-0288</v>
      </c>
      <c r="B236" s="48" t="str">
        <f>IF($AA236="Yes",INDEX(Applications_2021!$AT$2:$AT$651,MATCH($W236,Applications_2021!$AO$2:$AO$651,0))&amp;"-"&amp;UPPER(LEFT($J236,3))&amp;"-"&amp;UPPER(LEFT($H236,2))&amp;"-"&amp;$AB236,"")</f>
        <v>0664-RUS-AL-0288</v>
      </c>
      <c r="C236" s="8">
        <v>288</v>
      </c>
      <c r="D236" s="73" t="s">
        <v>6842</v>
      </c>
      <c r="E236" s="73" t="s">
        <v>7598</v>
      </c>
      <c r="F236" s="74" t="s">
        <v>7599</v>
      </c>
      <c r="G236" s="73" t="s">
        <v>795</v>
      </c>
      <c r="H236" s="73" t="s">
        <v>3844</v>
      </c>
      <c r="I236" s="76"/>
      <c r="J236" s="73" t="s">
        <v>7598</v>
      </c>
      <c r="K236" s="76"/>
      <c r="L236" s="74" t="s">
        <v>8341</v>
      </c>
      <c r="M236" s="73" t="s">
        <v>166</v>
      </c>
      <c r="N236" s="73"/>
      <c r="O236" s="73" t="s">
        <v>3664</v>
      </c>
      <c r="P236" s="74" t="s">
        <v>457</v>
      </c>
      <c r="Q236" s="74" t="str">
        <f t="shared" si="47"/>
        <v>image.jpg</v>
      </c>
      <c r="R236" s="74" t="s">
        <v>336</v>
      </c>
      <c r="S236" s="74" t="str">
        <f t="shared" si="48"/>
        <v/>
      </c>
      <c r="T236" s="73" t="s">
        <v>336</v>
      </c>
      <c r="U236" s="73" t="str">
        <f t="shared" si="49"/>
        <v/>
      </c>
      <c r="V236" s="48" t="str">
        <f t="shared" si="42"/>
        <v>Alecia|Rush|aleciarush12@icloud.com|7</v>
      </c>
      <c r="W236" s="48" t="str">
        <f t="shared" si="43"/>
        <v>Alecia|Rush|7</v>
      </c>
      <c r="X236" s="48" t="e">
        <f>INDEX(Applications_2021!$AN$2:$AN$651,MATCH($V236,Applications_2021!$AN$2:$AN$651,0))</f>
        <v>#N/A</v>
      </c>
      <c r="Y236" s="48" t="str">
        <f>INDEX(Applications_2021!$AO$2:$AO$651,MATCH($W236,Applications_2021!$AO$2:$AO$651,0))</f>
        <v>Alecia|Rush|7</v>
      </c>
      <c r="Z236" s="68" t="e">
        <f t="shared" si="44"/>
        <v>#N/A</v>
      </c>
      <c r="AA236" s="68" t="str">
        <f t="shared" si="45"/>
        <v>Yes</v>
      </c>
      <c r="AB236" s="48" t="str">
        <f>"0"&amp;TEXT($C236,0)</f>
        <v>0288</v>
      </c>
      <c r="AC236" s="48" t="str">
        <f>IF(AND($AA236="Yes",""&lt;&gt;VLOOKUP($B236,$B$2:$AB$324,12,FALSE)),$AB236,"####")</f>
        <v>0288</v>
      </c>
      <c r="AD236" s="68" t="str">
        <f t="shared" si="46"/>
        <v>Yes</v>
      </c>
    </row>
    <row r="237" spans="1:30" x14ac:dyDescent="0.3">
      <c r="A237" s="48" t="str">
        <f>IF($AA237="Yes",INDEX(Applications_2021!$A$2:$A$651,MATCH($W237,Applications_2021!$AO$2:$AO$651,0)),"NO TRANSCRIPT")</f>
        <v>0500-DED-AL-0131</v>
      </c>
      <c r="B237" s="48" t="str">
        <f>IF($AA237="Yes",INDEX(Applications_2021!$AT$2:$AT$651,MATCH($W237,Applications_2021!$AO$2:$AO$651,0))&amp;"-"&amp;UPPER(LEFT($J237,3))&amp;"-"&amp;UPPER(LEFT($H237,2))&amp;"-"&amp;$AB237,"")</f>
        <v>0500-DED-AL-0131</v>
      </c>
      <c r="C237" s="8">
        <v>131</v>
      </c>
      <c r="D237" s="73" t="s">
        <v>3423</v>
      </c>
      <c r="E237" s="73" t="s">
        <v>6271</v>
      </c>
      <c r="F237" s="74" t="s">
        <v>6275</v>
      </c>
      <c r="G237" s="73" t="s">
        <v>795</v>
      </c>
      <c r="H237" s="73" t="s">
        <v>4112</v>
      </c>
      <c r="I237" s="73"/>
      <c r="J237" s="73" t="s">
        <v>6271</v>
      </c>
      <c r="K237" s="73"/>
      <c r="L237" s="74" t="s">
        <v>8342</v>
      </c>
      <c r="M237" s="73" t="s">
        <v>168</v>
      </c>
      <c r="N237" s="73"/>
      <c r="O237" s="73" t="s">
        <v>6273</v>
      </c>
      <c r="P237" s="74" t="s">
        <v>8343</v>
      </c>
      <c r="Q237" s="74" t="str">
        <f t="shared" si="47"/>
        <v>a_dedeaux.pdf</v>
      </c>
      <c r="R237" s="74" t="s">
        <v>336</v>
      </c>
      <c r="S237" s="74" t="str">
        <f t="shared" si="48"/>
        <v/>
      </c>
      <c r="T237" s="73" t="s">
        <v>336</v>
      </c>
      <c r="U237" s="73" t="str">
        <f t="shared" si="49"/>
        <v/>
      </c>
      <c r="V237" s="48" t="str">
        <f t="shared" si="42"/>
        <v>Alaysia|Dedeaux|Alaysiadedeaux@gmail.com|9</v>
      </c>
      <c r="W237" s="48" t="str">
        <f t="shared" si="43"/>
        <v>Alaysia|Dedeaux|9</v>
      </c>
      <c r="X237" s="48" t="str">
        <f>INDEX(Applications_2021!$AN$2:$AN$651,MATCH($V237,Applications_2021!$AN$2:$AN$651,0))</f>
        <v>Alaysia|Dedeaux|alaysiadedeaux@gmail.com|9</v>
      </c>
      <c r="Y237" s="48" t="str">
        <f>INDEX(Applications_2021!$AO$2:$AO$651,MATCH($W237,Applications_2021!$AO$2:$AO$651,0))</f>
        <v>Alaysia|Dedeaux|9</v>
      </c>
      <c r="Z237" s="68" t="str">
        <f t="shared" si="44"/>
        <v>Yes</v>
      </c>
      <c r="AA237" s="68" t="str">
        <f t="shared" si="45"/>
        <v>Yes</v>
      </c>
      <c r="AB237" s="48" t="str">
        <f>"0"&amp;TEXT($C237,0)</f>
        <v>0131</v>
      </c>
      <c r="AC237" s="48" t="str">
        <f>IF($AA237="Yes",$AB237,"####")</f>
        <v>0131</v>
      </c>
      <c r="AD237" s="68" t="str">
        <f t="shared" si="46"/>
        <v>Yes</v>
      </c>
    </row>
    <row r="238" spans="1:30" x14ac:dyDescent="0.3">
      <c r="A238" s="48" t="str">
        <f>IF($AA238="Yes",INDEX(Applications_2021!$A$2:$A$651,MATCH($W238,Applications_2021!$AO$2:$AO$651,0)),"NO TRANSCRIPT")</f>
        <v>0509-FAI-AU-0003</v>
      </c>
      <c r="B238" s="48" t="str">
        <f>IF($AA238="Yes",INDEX(Applications_2021!$AT$2:$AT$651,MATCH($W238,Applications_2021!$AO$2:$AO$651,0))&amp;"-"&amp;UPPER(LEFT($J238,3))&amp;"-"&amp;UPPER(LEFT($H238,2))&amp;"-"&amp;$AB238,"")</f>
        <v>0509-FAI-AU-0003</v>
      </c>
      <c r="C238" s="8">
        <v>3</v>
      </c>
      <c r="D238" s="73" t="s">
        <v>6348</v>
      </c>
      <c r="E238" s="73" t="s">
        <v>6349</v>
      </c>
      <c r="F238" s="74" t="s">
        <v>6350</v>
      </c>
      <c r="G238" s="73" t="s">
        <v>795</v>
      </c>
      <c r="H238" s="73" t="s">
        <v>6345</v>
      </c>
      <c r="I238" s="73"/>
      <c r="J238" s="73" t="s">
        <v>1566</v>
      </c>
      <c r="K238" s="73"/>
      <c r="L238" s="80" t="s">
        <v>6350</v>
      </c>
      <c r="M238" s="73" t="s">
        <v>168</v>
      </c>
      <c r="N238" s="73"/>
      <c r="O238" s="73" t="s">
        <v>6347</v>
      </c>
      <c r="P238" s="74" t="s">
        <v>8344</v>
      </c>
      <c r="Q238" s="74" t="str">
        <f t="shared" si="47"/>
        <v>2782_001.pdf</v>
      </c>
      <c r="R238" s="74" t="s">
        <v>336</v>
      </c>
      <c r="S238" s="74" t="str">
        <f t="shared" si="48"/>
        <v/>
      </c>
      <c r="T238" s="73" t="s">
        <v>336</v>
      </c>
      <c r="U238" s="73" t="str">
        <f t="shared" si="49"/>
        <v/>
      </c>
      <c r="V238" s="48" t="str">
        <f t="shared" si="42"/>
        <v>Aubri|Fairley|aklnettles@yahoo.com|9</v>
      </c>
      <c r="W238" s="48" t="str">
        <f t="shared" si="43"/>
        <v>Aubri|Fairley|9</v>
      </c>
      <c r="X238" s="48" t="e">
        <f>INDEX(Applications_2021!$AN$2:$AN$651,MATCH($V238,Applications_2021!$AN$2:$AN$651,0))</f>
        <v>#N/A</v>
      </c>
      <c r="Y238" s="48" t="str">
        <f>INDEX(Applications_2021!$AO$2:$AO$651,MATCH($W238,Applications_2021!$AO$2:$AO$651,0))</f>
        <v>Aubri|Fairley|9</v>
      </c>
      <c r="Z238" s="68" t="e">
        <f t="shared" si="44"/>
        <v>#N/A</v>
      </c>
      <c r="AA238" s="68" t="str">
        <f t="shared" si="45"/>
        <v>Yes</v>
      </c>
      <c r="AB238" s="48" t="str">
        <f>"000"&amp;TEXT($C238,0)</f>
        <v>0003</v>
      </c>
      <c r="AC238" s="48" t="str">
        <f>IF($AA238="Yes",$AB238,"####")</f>
        <v>0003</v>
      </c>
      <c r="AD238" s="68" t="str">
        <f t="shared" si="46"/>
        <v>Yes</v>
      </c>
    </row>
    <row r="239" spans="1:30" x14ac:dyDescent="0.3">
      <c r="A239" s="48" t="str">
        <f>IF($AA239="Yes",INDEX(Applications_2021!$A$2:$A$651,MATCH($W239,Applications_2021!$AO$2:$AO$651,0)),"NO TRANSCRIPT")</f>
        <v>0079-LAT-AI-0326</v>
      </c>
      <c r="B239" s="48" t="str">
        <f>IF($AA239="Yes",INDEX(Applications_2021!$AT$2:$AT$651,MATCH($W239,Applications_2021!$AO$2:$AO$651,0))&amp;"-"&amp;UPPER(LEFT($J239,3))&amp;"-"&amp;UPPER(LEFT($H239,2))&amp;"-"&amp;$AB239,"")</f>
        <v>0079-LAT-AI-0326</v>
      </c>
      <c r="C239" s="8">
        <v>326</v>
      </c>
      <c r="D239" s="73" t="s">
        <v>2871</v>
      </c>
      <c r="E239" s="73" t="s">
        <v>2867</v>
      </c>
      <c r="F239" s="74" t="s">
        <v>2872</v>
      </c>
      <c r="G239" s="73" t="s">
        <v>795</v>
      </c>
      <c r="H239" s="73" t="s">
        <v>8345</v>
      </c>
      <c r="I239" s="76"/>
      <c r="J239" s="73" t="s">
        <v>2867</v>
      </c>
      <c r="K239" s="76"/>
      <c r="L239" s="74" t="s">
        <v>2868</v>
      </c>
      <c r="M239" s="73" t="s">
        <v>166</v>
      </c>
      <c r="N239" s="73"/>
      <c r="O239" s="73" t="s">
        <v>8346</v>
      </c>
      <c r="P239" s="74" t="s">
        <v>8347</v>
      </c>
      <c r="Q239" s="74" t="str">
        <f t="shared" si="47"/>
        <v>aidan_transcript_.pdf</v>
      </c>
      <c r="R239" s="74" t="s">
        <v>336</v>
      </c>
      <c r="S239" s="74" t="str">
        <f t="shared" si="48"/>
        <v/>
      </c>
      <c r="T239" s="73" t="s">
        <v>336</v>
      </c>
      <c r="U239" s="73" t="str">
        <f t="shared" si="49"/>
        <v/>
      </c>
      <c r="V239" s="48" t="str">
        <f t="shared" si="42"/>
        <v>Aidan|Latiker|aidanlatiker3@gmail.com|7</v>
      </c>
      <c r="W239" s="48" t="str">
        <f t="shared" si="43"/>
        <v>Aidan|Latiker|7</v>
      </c>
      <c r="X239" s="48" t="str">
        <f>INDEX(Applications_2021!$AN$2:$AN$651,MATCH($V239,Applications_2021!$AN$2:$AN$651,0))</f>
        <v>Aidan|Latiker|aidanlatiker3@gmail.com|7</v>
      </c>
      <c r="Y239" s="48" t="str">
        <f>INDEX(Applications_2021!$AO$2:$AO$651,MATCH($W239,Applications_2021!$AO$2:$AO$651,0))</f>
        <v>Aidan|Latiker|7</v>
      </c>
      <c r="Z239" s="68" t="str">
        <f t="shared" si="44"/>
        <v>Yes</v>
      </c>
      <c r="AA239" s="68" t="str">
        <f t="shared" si="45"/>
        <v>Yes</v>
      </c>
      <c r="AB239" s="48" t="str">
        <f t="shared" ref="AB239:AB252" si="52">"0"&amp;TEXT($C239,0)</f>
        <v>0326</v>
      </c>
      <c r="AC239" s="48" t="str">
        <f>IF(AND($AA239="Yes",""&lt;&gt;VLOOKUP($B239,$B$2:$AB$324,12,FALSE)),$AB239,"####")</f>
        <v>0326</v>
      </c>
      <c r="AD239" s="68" t="str">
        <f t="shared" si="46"/>
        <v>Yes</v>
      </c>
    </row>
    <row r="240" spans="1:30" x14ac:dyDescent="0.3">
      <c r="A240" s="48" t="str">
        <f>IF($AA240="Yes",INDEX(Applications_2021!$A$2:$A$651,MATCH($W240,Applications_2021!$AO$2:$AO$651,0)),"NO TRANSCRIPT")</f>
        <v>0358-HAY-AL-0106</v>
      </c>
      <c r="B240" s="48" t="str">
        <f>IF($AA240="Yes",INDEX(Applications_2021!$AT$2:$AT$651,MATCH($W240,Applications_2021!$AO$2:$AO$651,0))&amp;"-"&amp;UPPER(LEFT($J240,3))&amp;"-"&amp;UPPER(LEFT($H240,2))&amp;"-"&amp;$AB240,"")</f>
        <v>0358-HAY-AL-0106</v>
      </c>
      <c r="C240" s="8">
        <v>106</v>
      </c>
      <c r="D240" s="73" t="s">
        <v>8348</v>
      </c>
      <c r="E240" s="73" t="s">
        <v>8349</v>
      </c>
      <c r="F240" s="74" t="s">
        <v>8350</v>
      </c>
      <c r="G240" s="73" t="s">
        <v>795</v>
      </c>
      <c r="H240" s="73" t="s">
        <v>8351</v>
      </c>
      <c r="I240" s="73"/>
      <c r="J240" s="73" t="s">
        <v>8352</v>
      </c>
      <c r="K240" s="73"/>
      <c r="L240" s="74" t="s">
        <v>5166</v>
      </c>
      <c r="M240" s="73" t="s">
        <v>168</v>
      </c>
      <c r="N240" s="73"/>
      <c r="O240" s="73" t="s">
        <v>8353</v>
      </c>
      <c r="P240" s="74" t="s">
        <v>8354</v>
      </c>
      <c r="Q240" s="74" t="str">
        <f t="shared" si="47"/>
        <v>16190557528372621203889693735312.jpg</v>
      </c>
      <c r="R240" s="74" t="s">
        <v>336</v>
      </c>
      <c r="S240" s="74" t="str">
        <f t="shared" si="48"/>
        <v/>
      </c>
      <c r="T240" s="73" t="s">
        <v>336</v>
      </c>
      <c r="U240" s="73" t="str">
        <f t="shared" si="49"/>
        <v/>
      </c>
      <c r="V240" s="48" t="str">
        <f t="shared" si="42"/>
        <v>Alyeriah|Haynes|ah13631@laurelschools.org|9</v>
      </c>
      <c r="W240" s="48" t="str">
        <f t="shared" si="43"/>
        <v>Alyeriah|Haynes|9</v>
      </c>
      <c r="X240" s="48" t="str">
        <f>INDEX(Applications_2021!$AN$2:$AN$651,MATCH($V240,Applications_2021!$AN$2:$AN$651,0))</f>
        <v>Alyeriah|Haynes|ah13631@laurelschools.org|9</v>
      </c>
      <c r="Y240" s="48" t="str">
        <f>INDEX(Applications_2021!$AO$2:$AO$651,MATCH($W240,Applications_2021!$AO$2:$AO$651,0))</f>
        <v>Alyeriah|Haynes|9</v>
      </c>
      <c r="Z240" s="68" t="str">
        <f t="shared" si="44"/>
        <v>Yes</v>
      </c>
      <c r="AA240" s="68" t="str">
        <f t="shared" si="45"/>
        <v>Yes</v>
      </c>
      <c r="AB240" s="48" t="str">
        <f t="shared" si="52"/>
        <v>0106</v>
      </c>
      <c r="AC240" s="48" t="str">
        <f>IF($AA240="Yes",$AB240,"####")</f>
        <v>0106</v>
      </c>
      <c r="AD240" s="68" t="str">
        <f t="shared" si="46"/>
        <v>Yes</v>
      </c>
    </row>
    <row r="241" spans="1:30" x14ac:dyDescent="0.3">
      <c r="A241" s="48" t="str">
        <f>IF($AA241="Yes",INDEX(Applications_2021!$A$2:$A$651,MATCH($W241,Applications_2021!$AO$2:$AO$651,0)),"NO TRANSCRIPT")</f>
        <v>0013-DUN-AU-0227</v>
      </c>
      <c r="B241" s="48" t="str">
        <f>IF($AA241="Yes",INDEX(Applications_2021!$AT$2:$AT$651,MATCH($W241,Applications_2021!$AO$2:$AO$651,0))&amp;"-"&amp;UPPER(LEFT($J241,3))&amp;"-"&amp;UPPER(LEFT($H241,2))&amp;"-"&amp;$AB241,"")</f>
        <v>0013-DUN-AU-0227</v>
      </c>
      <c r="C241" s="8">
        <v>227</v>
      </c>
      <c r="D241" s="73" t="s">
        <v>409</v>
      </c>
      <c r="E241" s="73" t="s">
        <v>8355</v>
      </c>
      <c r="F241" s="74" t="s">
        <v>2236</v>
      </c>
      <c r="G241" s="73" t="s">
        <v>795</v>
      </c>
      <c r="H241" s="73" t="s">
        <v>2230</v>
      </c>
      <c r="I241" s="73"/>
      <c r="J241" s="73" t="s">
        <v>2231</v>
      </c>
      <c r="K241" s="73"/>
      <c r="L241" s="74" t="s">
        <v>2232</v>
      </c>
      <c r="M241" s="73" t="s">
        <v>166</v>
      </c>
      <c r="N241" s="73"/>
      <c r="O241" s="73" t="s">
        <v>2233</v>
      </c>
      <c r="P241" s="74" t="s">
        <v>8356</v>
      </c>
      <c r="Q241" s="74" t="str">
        <f t="shared" si="47"/>
        <v>a.dunning_transfer_info.pdf</v>
      </c>
      <c r="R241" s="74" t="s">
        <v>8357</v>
      </c>
      <c r="S241" s="74" t="str">
        <f t="shared" si="48"/>
        <v>a.dunning_report_card_3rd_nine_weeks.pdf</v>
      </c>
      <c r="T241" s="73" t="s">
        <v>8358</v>
      </c>
      <c r="U241" s="73" t="str">
        <f t="shared" si="49"/>
        <v>Aubrey's additional document is his report card for this 7th grade school year without 4th term as it is in progress.</v>
      </c>
      <c r="V241" s="48" t="str">
        <f t="shared" si="42"/>
        <v>Aubrey|Dunning|adunning4222@gmail.com|7</v>
      </c>
      <c r="W241" s="48" t="str">
        <f t="shared" si="43"/>
        <v>Aubrey|Dunning|7</v>
      </c>
      <c r="X241" s="48" t="str">
        <f>INDEX(Applications_2021!$AN$2:$AN$651,MATCH($V241,Applications_2021!$AN$2:$AN$651,0))</f>
        <v>Aubrey|Dunning|adunning4222@gmail.com|7</v>
      </c>
      <c r="Y241" s="48" t="str">
        <f>INDEX(Applications_2021!$AO$2:$AO$651,MATCH($W241,Applications_2021!$AO$2:$AO$651,0))</f>
        <v>Aubrey|Dunning|7</v>
      </c>
      <c r="Z241" s="68" t="str">
        <f t="shared" si="44"/>
        <v>Yes</v>
      </c>
      <c r="AA241" s="68" t="str">
        <f t="shared" si="45"/>
        <v>Yes</v>
      </c>
      <c r="AB241" s="48" t="str">
        <f t="shared" si="52"/>
        <v>0227</v>
      </c>
      <c r="AC241" s="48" t="str">
        <f>IF($AA241="Yes",$AB241,"####")</f>
        <v>0227</v>
      </c>
      <c r="AD241" s="68" t="str">
        <f t="shared" si="46"/>
        <v>Yes</v>
      </c>
    </row>
    <row r="242" spans="1:30" x14ac:dyDescent="0.3">
      <c r="A242" s="48" t="str">
        <f>IF($AA242="Yes",INDEX(Applications_2021!$A$2:$A$651,MATCH($W242,Applications_2021!$AO$2:$AO$651,0)),"NO TRANSCRIPT")</f>
        <v>0201-COL-AD-0275</v>
      </c>
      <c r="B242" s="48" t="str">
        <f>IF($AA242="Yes",INDEX(Applications_2021!$AT$2:$AT$651,MATCH($W242,Applications_2021!$AO$2:$AO$651,0))&amp;"-"&amp;UPPER(LEFT($J242,3))&amp;"-"&amp;UPPER(LEFT($H242,2))&amp;"-"&amp;$AB242,"")</f>
        <v>0201-COL-AD-0275</v>
      </c>
      <c r="C242" s="8">
        <v>275</v>
      </c>
      <c r="D242" s="73" t="s">
        <v>8359</v>
      </c>
      <c r="E242" s="73" t="s">
        <v>3903</v>
      </c>
      <c r="F242" s="74" t="s">
        <v>3904</v>
      </c>
      <c r="G242" s="73" t="s">
        <v>795</v>
      </c>
      <c r="H242" s="73" t="s">
        <v>7691</v>
      </c>
      <c r="I242" s="76"/>
      <c r="J242" s="73" t="s">
        <v>708</v>
      </c>
      <c r="K242" s="76"/>
      <c r="L242" s="74" t="s">
        <v>3901</v>
      </c>
      <c r="M242" s="73" t="s">
        <v>167</v>
      </c>
      <c r="N242" s="73"/>
      <c r="O242" s="73" t="s">
        <v>3034</v>
      </c>
      <c r="P242" s="74" t="s">
        <v>457</v>
      </c>
      <c r="Q242" s="74" t="str">
        <f t="shared" si="47"/>
        <v>image.jpg</v>
      </c>
      <c r="R242" s="74" t="s">
        <v>457</v>
      </c>
      <c r="S242" s="74" t="str">
        <f t="shared" si="48"/>
        <v>image.jpg</v>
      </c>
      <c r="T242" s="73" t="s">
        <v>336</v>
      </c>
      <c r="U242" s="73" t="str">
        <f t="shared" si="49"/>
        <v/>
      </c>
      <c r="V242" s="48" t="str">
        <f t="shared" si="42"/>
        <v>Adrienne|Coleman|adriennecoleman2006@icloud.com|8</v>
      </c>
      <c r="W242" s="48" t="str">
        <f t="shared" si="43"/>
        <v>Adrienne|Coleman|8</v>
      </c>
      <c r="X242" s="48" t="str">
        <f>INDEX(Applications_2021!$AN$2:$AN$651,MATCH($V242,Applications_2021!$AN$2:$AN$651,0))</f>
        <v>Adrienne|Coleman|adriennecoleman2006@icloud.com|8</v>
      </c>
      <c r="Y242" s="48" t="str">
        <f>INDEX(Applications_2021!$AO$2:$AO$651,MATCH($W242,Applications_2021!$AO$2:$AO$651,0))</f>
        <v>Adrienne|Coleman|8</v>
      </c>
      <c r="Z242" s="68" t="str">
        <f t="shared" si="44"/>
        <v>Yes</v>
      </c>
      <c r="AA242" s="68" t="str">
        <f t="shared" si="45"/>
        <v>Yes</v>
      </c>
      <c r="AB242" s="48" t="str">
        <f t="shared" si="52"/>
        <v>0275</v>
      </c>
      <c r="AC242" s="48" t="str">
        <f>IF(AND($AA242="Yes",""&lt;&gt;VLOOKUP($B242,$B$2:$AB$324,12,FALSE)),$AB242,"####")</f>
        <v>0275</v>
      </c>
      <c r="AD242" s="68" t="str">
        <f t="shared" si="46"/>
        <v>Yes</v>
      </c>
    </row>
    <row r="243" spans="1:30" x14ac:dyDescent="0.3">
      <c r="A243" s="146" t="str">
        <f>IF($AA243="Yes",INDEX(Applications_2021!$A$2:$A$651,MATCH($W243,Applications_2021!$AO$2:$AO$651,0)),"NO TRANSCRIPT")</f>
        <v>0530-ARM-AL-0245</v>
      </c>
      <c r="B243" s="48" t="str">
        <f>IF($AA243="Yes",INDEX(Applications_2021!$AT$2:$AT$651,MATCH($W243,Applications_2021!$AO$2:$AO$651,0))&amp;"-"&amp;UPPER(LEFT($J243,3))&amp;"-"&amp;UPPER(LEFT($H243,2))&amp;"-"&amp;$AB243,"")</f>
        <v>0530-ARM-AL-0245</v>
      </c>
      <c r="C243" s="8">
        <v>245</v>
      </c>
      <c r="D243" s="73" t="s">
        <v>370</v>
      </c>
      <c r="E243" s="73" t="s">
        <v>6522</v>
      </c>
      <c r="F243" s="74" t="s">
        <v>6523</v>
      </c>
      <c r="G243" s="73" t="s">
        <v>795</v>
      </c>
      <c r="H243" s="73" t="s">
        <v>8360</v>
      </c>
      <c r="I243" s="73" t="s">
        <v>8360</v>
      </c>
      <c r="J243" s="73" t="s">
        <v>6522</v>
      </c>
      <c r="K243" s="75" t="s">
        <v>8361</v>
      </c>
      <c r="L243" s="74" t="s">
        <v>6523</v>
      </c>
      <c r="M243" s="73" t="s">
        <v>7815</v>
      </c>
      <c r="N243" s="73"/>
      <c r="O243" s="73" t="s">
        <v>8362</v>
      </c>
      <c r="P243" s="74" t="s">
        <v>8363</v>
      </c>
      <c r="Q243" s="74" t="str">
        <f t="shared" si="47"/>
        <v>2dbdb5529f9a4a33849392ac0ff7c105.jpeg.jpg</v>
      </c>
      <c r="R243" s="74" t="s">
        <v>336</v>
      </c>
      <c r="S243" s="74" t="str">
        <f t="shared" si="48"/>
        <v/>
      </c>
      <c r="T243" s="73" t="s">
        <v>8364</v>
      </c>
      <c r="U243" s="73" t="str">
        <f t="shared" si="49"/>
        <v>This is Alijah’s 7th grade report card. Thanks!</v>
      </c>
      <c r="V243" s="146" t="str">
        <f t="shared" si="42"/>
        <v>Alijah|Armstrong|adriannearmstrong_06@yahoo.com|7</v>
      </c>
      <c r="W243" s="48" t="str">
        <f t="shared" si="43"/>
        <v>Alijah|Armstrong|7</v>
      </c>
      <c r="X243" s="48" t="str">
        <f>INDEX(Applications_2021!$AN$2:$AN$651,MATCH($V243,Applications_2021!$AN$2:$AN$651,0))</f>
        <v>Alijah|Armstrong|adriannearmstrong_06@yahoo.com|7</v>
      </c>
      <c r="Y243" s="48" t="str">
        <f>INDEX(Applications_2021!$AO$2:$AO$651,MATCH($W243,Applications_2021!$AO$2:$AO$651,0))</f>
        <v>Alijah|Armstrong|7</v>
      </c>
      <c r="Z243" s="68" t="str">
        <f t="shared" si="44"/>
        <v>Yes</v>
      </c>
      <c r="AA243" s="68" t="str">
        <f t="shared" si="45"/>
        <v>Yes</v>
      </c>
      <c r="AB243" s="48" t="str">
        <f t="shared" si="52"/>
        <v>0245</v>
      </c>
      <c r="AC243" s="48" t="str">
        <f>IF($AA243="Yes",$AB243,"####")</f>
        <v>0245</v>
      </c>
      <c r="AD243" s="68" t="str">
        <f t="shared" si="46"/>
        <v>Yes</v>
      </c>
    </row>
    <row r="244" spans="1:30" x14ac:dyDescent="0.3">
      <c r="A244" s="48" t="str">
        <f>IF($AA244="Yes",INDEX(Applications_2021!$A$2:$A$651,MATCH($W244,Applications_2021!$AO$2:$AO$651,0)),"NO TRANSCRIPT")</f>
        <v>0177-CYR-AD-0182</v>
      </c>
      <c r="B244" s="48" t="str">
        <f>IF($AA244="Yes",INDEX(Applications_2021!$AT$2:$AT$651,MATCH($W244,Applications_2021!$AO$2:$AO$651,0))&amp;"-"&amp;UPPER(LEFT($J244,3))&amp;"-"&amp;UPPER(LEFT($H244,2))&amp;"-"&amp;$AB244,"")</f>
        <v>0177-CYR-AD-0182</v>
      </c>
      <c r="C244" s="8">
        <v>182</v>
      </c>
      <c r="D244" s="73" t="s">
        <v>8365</v>
      </c>
      <c r="E244" s="73" t="s">
        <v>3712</v>
      </c>
      <c r="F244" s="74" t="s">
        <v>3716</v>
      </c>
      <c r="G244" s="73" t="s">
        <v>795</v>
      </c>
      <c r="H244" s="73" t="s">
        <v>8366</v>
      </c>
      <c r="I244" s="73"/>
      <c r="J244" s="73" t="s">
        <v>3712</v>
      </c>
      <c r="K244" s="73"/>
      <c r="L244" s="74" t="s">
        <v>8367</v>
      </c>
      <c r="M244" s="73" t="s">
        <v>168</v>
      </c>
      <c r="N244" s="73"/>
      <c r="O244" s="73" t="s">
        <v>2244</v>
      </c>
      <c r="P244" s="74" t="s">
        <v>8368</v>
      </c>
      <c r="Q244" s="74" t="str">
        <f t="shared" si="47"/>
        <v>adreonna_cyrus_classes__grades_1</v>
      </c>
      <c r="R244" s="74" t="s">
        <v>8369</v>
      </c>
      <c r="S244" s="74" t="str">
        <f t="shared" si="48"/>
        <v>adreonna_cyrus_demographics_2</v>
      </c>
      <c r="T244" s="73" t="s">
        <v>336</v>
      </c>
      <c r="U244" s="73" t="str">
        <f t="shared" si="49"/>
        <v/>
      </c>
      <c r="V244" s="48" t="str">
        <f t="shared" si="42"/>
        <v>Adreonna|Cyrus|adreonnacyrus@gmail.com|9</v>
      </c>
      <c r="W244" s="48" t="str">
        <f t="shared" si="43"/>
        <v>Adreonna|Cyrus|9</v>
      </c>
      <c r="X244" s="48" t="str">
        <f>INDEX(Applications_2021!$AN$2:$AN$651,MATCH($V244,Applications_2021!$AN$2:$AN$651,0))</f>
        <v>Adreonna|Cyrus|Adreonnacyrus@gmail.com|9</v>
      </c>
      <c r="Y244" s="48" t="str">
        <f>INDEX(Applications_2021!$AO$2:$AO$651,MATCH($W244,Applications_2021!$AO$2:$AO$651,0))</f>
        <v>Adreonna|Cyrus|9</v>
      </c>
      <c r="Z244" s="68" t="str">
        <f t="shared" si="44"/>
        <v>Yes</v>
      </c>
      <c r="AA244" s="68" t="str">
        <f t="shared" si="45"/>
        <v>Yes</v>
      </c>
      <c r="AB244" s="48" t="str">
        <f t="shared" si="52"/>
        <v>0182</v>
      </c>
      <c r="AC244" s="48" t="str">
        <f>IF($AA244="Yes",$AB244,"####")</f>
        <v>0182</v>
      </c>
      <c r="AD244" s="68" t="str">
        <f t="shared" si="46"/>
        <v>Yes</v>
      </c>
    </row>
    <row r="245" spans="1:30" x14ac:dyDescent="0.3">
      <c r="A245" s="48" t="str">
        <f>IF($AA245="Yes",INDEX(Applications_2021!$A$2:$A$651,MATCH($W245,Applications_2021!$AO$2:$AO$651,0)),"NO TRANSCRIPT")</f>
        <v>0558-BA-AM-0254</v>
      </c>
      <c r="B245" s="48" t="str">
        <f>IF($AA245="Yes",INDEX(Applications_2021!$AT$2:$AT$651,MATCH($W245,Applications_2021!$AO$2:$AO$651,0))&amp;"-"&amp;UPPER(LEFT($J245,3))&amp;"-"&amp;UPPER(LEFT($H245,2))&amp;"-"&amp;$AB245,"")</f>
        <v>0558-BA-AM-0254</v>
      </c>
      <c r="C245" s="8">
        <v>254</v>
      </c>
      <c r="D245" s="73" t="s">
        <v>6746</v>
      </c>
      <c r="E245" s="73" t="s">
        <v>6747</v>
      </c>
      <c r="F245" s="74" t="s">
        <v>6748</v>
      </c>
      <c r="G245" s="73" t="s">
        <v>7741</v>
      </c>
      <c r="H245" s="73" t="s">
        <v>6746</v>
      </c>
      <c r="I245" s="76"/>
      <c r="J245" s="73" t="s">
        <v>6747</v>
      </c>
      <c r="K245" s="76"/>
      <c r="L245" s="74" t="s">
        <v>6748</v>
      </c>
      <c r="M245" s="73" t="s">
        <v>168</v>
      </c>
      <c r="N245" s="73"/>
      <c r="O245" s="73" t="s">
        <v>6475</v>
      </c>
      <c r="P245" s="74" t="s">
        <v>8370</v>
      </c>
      <c r="Q245" s="74" t="str">
        <f t="shared" si="47"/>
        <v>dcsdtranscript15392.pdf</v>
      </c>
      <c r="R245" s="74" t="s">
        <v>336</v>
      </c>
      <c r="S245" s="74" t="str">
        <f t="shared" si="48"/>
        <v/>
      </c>
      <c r="T245" s="73" t="s">
        <v>336</v>
      </c>
      <c r="U245" s="73" t="str">
        <f t="shared" si="49"/>
        <v/>
      </c>
      <c r="V245" s="48" t="str">
        <f t="shared" si="42"/>
        <v>Amadou|Ba|ab209702@dcsms.org|9</v>
      </c>
      <c r="W245" s="48" t="str">
        <f t="shared" si="43"/>
        <v>Amadou|Ba|9</v>
      </c>
      <c r="X245" s="48" t="str">
        <f>INDEX(Applications_2021!$AN$2:$AN$651,MATCH($V245,Applications_2021!$AN$2:$AN$651,0))</f>
        <v>Amadou|Ba|ab209702@dcsms.org|9</v>
      </c>
      <c r="Y245" s="48" t="str">
        <f>INDEX(Applications_2021!$AO$2:$AO$651,MATCH($W245,Applications_2021!$AO$2:$AO$651,0))</f>
        <v>Amadou|Ba|9</v>
      </c>
      <c r="Z245" s="68" t="str">
        <f t="shared" si="44"/>
        <v>Yes</v>
      </c>
      <c r="AA245" s="68" t="str">
        <f t="shared" si="45"/>
        <v>Yes</v>
      </c>
      <c r="AB245" s="48" t="str">
        <f t="shared" si="52"/>
        <v>0254</v>
      </c>
      <c r="AC245" s="48" t="str">
        <f>IF(AND($AA245="Yes",""&lt;&gt;VLOOKUP($B245,$B$2:$AB$324,12,FALSE)),$AB245,"####")</f>
        <v>0254</v>
      </c>
      <c r="AD245" s="68" t="str">
        <f t="shared" si="46"/>
        <v>Yes</v>
      </c>
    </row>
    <row r="246" spans="1:30" x14ac:dyDescent="0.3">
      <c r="A246" s="48" t="str">
        <f>IF($AA246="Yes",INDEX(Applications_2021!$A$2:$A$651,MATCH($W246,Applications_2021!$AO$2:$AO$651,0)),"NO TRANSCRIPT")</f>
        <v>0538-DAV-AA-0113</v>
      </c>
      <c r="B246" s="48" t="str">
        <f>IF($AA246="Yes",INDEX(Applications_2021!$AT$2:$AT$651,MATCH($W246,Applications_2021!$AO$2:$AO$651,0))&amp;"-"&amp;UPPER(LEFT($J246,3))&amp;"-"&amp;UPPER(LEFT($H246,2))&amp;"-"&amp;$AB246,"")</f>
        <v>0538-DAV-AA-0113</v>
      </c>
      <c r="C246" s="8">
        <v>113</v>
      </c>
      <c r="D246" s="73" t="s">
        <v>8371</v>
      </c>
      <c r="E246" s="73" t="s">
        <v>1041</v>
      </c>
      <c r="F246" s="74" t="s">
        <v>1951</v>
      </c>
      <c r="G246" s="73" t="s">
        <v>795</v>
      </c>
      <c r="H246" s="73" t="s">
        <v>1943</v>
      </c>
      <c r="I246" s="73"/>
      <c r="J246" s="73" t="s">
        <v>1041</v>
      </c>
      <c r="K246" s="73"/>
      <c r="L246" s="74" t="s">
        <v>6597</v>
      </c>
      <c r="M246" s="73" t="s">
        <v>167</v>
      </c>
      <c r="N246" s="73"/>
      <c r="O246" s="73" t="s">
        <v>8372</v>
      </c>
      <c r="P246" s="74" t="s">
        <v>8373</v>
      </c>
      <c r="Q246" s="74" t="str">
        <f t="shared" si="47"/>
        <v>aaron_davis_academic_transcript.pdf</v>
      </c>
      <c r="R246" s="74" t="s">
        <v>336</v>
      </c>
      <c r="S246" s="74" t="str">
        <f t="shared" si="48"/>
        <v/>
      </c>
      <c r="T246" s="73" t="s">
        <v>336</v>
      </c>
      <c r="U246" s="73" t="str">
        <f t="shared" si="49"/>
        <v/>
      </c>
      <c r="V246" s="48" t="str">
        <f t="shared" si="42"/>
        <v>Aaron|Davis|aarondavis2330@gmail.com|8</v>
      </c>
      <c r="W246" s="48" t="str">
        <f t="shared" si="43"/>
        <v>Aaron|Davis|8</v>
      </c>
      <c r="X246" s="48" t="str">
        <f>INDEX(Applications_2021!$AN$2:$AN$651,MATCH($V246,Applications_2021!$AN$2:$AN$651,0))</f>
        <v>Aaron|Davis|aarondavis2330@gmail.com|8</v>
      </c>
      <c r="Y246" s="48" t="str">
        <f>INDEX(Applications_2021!$AO$2:$AO$651,MATCH($W246,Applications_2021!$AO$2:$AO$651,0))</f>
        <v>Aaron|Davis|8</v>
      </c>
      <c r="Z246" s="68" t="str">
        <f t="shared" si="44"/>
        <v>Yes</v>
      </c>
      <c r="AA246" s="68" t="str">
        <f t="shared" si="45"/>
        <v>Yes</v>
      </c>
      <c r="AB246" s="48" t="str">
        <f t="shared" si="52"/>
        <v>0113</v>
      </c>
      <c r="AC246" s="48" t="str">
        <f>IF($AA246="Yes",$AB246,"####")</f>
        <v>0113</v>
      </c>
      <c r="AD246" s="68" t="str">
        <f t="shared" si="46"/>
        <v>Yes</v>
      </c>
    </row>
    <row r="247" spans="1:30" x14ac:dyDescent="0.3">
      <c r="A247" s="48" t="str">
        <f>IF($AA247="Yes",INDEX(Applications_2021!$A$2:$A$651,MATCH($W247,Applications_2021!$AO$2:$AO$651,0)),"NO TRANSCRIPT")</f>
        <v>0621-AHA-AT-0287</v>
      </c>
      <c r="B247" s="48" t="str">
        <f>IF($AA247="Yes",INDEX(Applications_2021!$AT$2:$AT$651,MATCH($W247,Applications_2021!$AO$2:$AO$651,0))&amp;"-"&amp;UPPER(LEFT($J247,3))&amp;"-"&amp;UPPER(LEFT($H247,2))&amp;"-"&amp;$AB247,"")</f>
        <v>0621-AHA-AT-0287</v>
      </c>
      <c r="C247" s="8">
        <v>287</v>
      </c>
      <c r="D247" s="73" t="s">
        <v>7237</v>
      </c>
      <c r="E247" s="73" t="s">
        <v>7235</v>
      </c>
      <c r="F247" s="74" t="s">
        <v>7239</v>
      </c>
      <c r="G247" s="73" t="s">
        <v>795</v>
      </c>
      <c r="H247" s="73" t="s">
        <v>8374</v>
      </c>
      <c r="I247" s="76"/>
      <c r="J247" s="73" t="s">
        <v>7235</v>
      </c>
      <c r="K247" s="76"/>
      <c r="L247" s="74" t="s">
        <v>7236</v>
      </c>
      <c r="M247" s="73" t="s">
        <v>168</v>
      </c>
      <c r="N247" s="73"/>
      <c r="O247" s="73" t="s">
        <v>1719</v>
      </c>
      <c r="P247" s="74" t="s">
        <v>8375</v>
      </c>
      <c r="Q247" s="74" t="str">
        <f t="shared" si="47"/>
        <v>athenna_i._ahanonu_20202021_ay_transcript.jpg.docx</v>
      </c>
      <c r="R247" s="74" t="s">
        <v>336</v>
      </c>
      <c r="S247" s="74" t="str">
        <f t="shared" si="48"/>
        <v/>
      </c>
      <c r="T247" s="73" t="s">
        <v>336</v>
      </c>
      <c r="U247" s="73" t="str">
        <f t="shared" si="49"/>
        <v/>
      </c>
      <c r="V247" s="48" t="str">
        <f t="shared" si="42"/>
        <v>Athenna|Ahanonu|aahanonu7@gmail.com|9</v>
      </c>
      <c r="W247" s="48" t="str">
        <f t="shared" si="43"/>
        <v>Athenna|Ahanonu|9</v>
      </c>
      <c r="X247" s="48" t="str">
        <f>INDEX(Applications_2021!$AN$2:$AN$651,MATCH($V247,Applications_2021!$AN$2:$AN$651,0))</f>
        <v>Athenna|Ahanonu|aahanonu7@gmail.com|9</v>
      </c>
      <c r="Y247" s="48" t="str">
        <f>INDEX(Applications_2021!$AO$2:$AO$651,MATCH($W247,Applications_2021!$AO$2:$AO$651,0))</f>
        <v>Athenna|Ahanonu|9</v>
      </c>
      <c r="Z247" s="68" t="str">
        <f t="shared" si="44"/>
        <v>Yes</v>
      </c>
      <c r="AA247" s="68" t="str">
        <f t="shared" si="45"/>
        <v>Yes</v>
      </c>
      <c r="AB247" s="48" t="str">
        <f t="shared" si="52"/>
        <v>0287</v>
      </c>
      <c r="AC247" s="48" t="str">
        <f>IF(AND($AA247="Yes",""&lt;&gt;VLOOKUP($B247,$B$2:$AB$324,12,FALSE)),$AB247,"####")</f>
        <v>0287</v>
      </c>
      <c r="AD247" s="68" t="str">
        <f t="shared" si="46"/>
        <v>Yes</v>
      </c>
    </row>
    <row r="248" spans="1:30" x14ac:dyDescent="0.3">
      <c r="A248" s="48" t="str">
        <f>IF($AA248="Yes",INDEX(Applications_2021!$A$2:$A$651,MATCH($W248,Applications_2021!$AO$2:$AO$651,0)),"NO TRANSCRIPT")</f>
        <v>0622-AHA-AM-0286</v>
      </c>
      <c r="B248" s="48" t="str">
        <f>IF($AA248="Yes",INDEX(Applications_2021!$AT$2:$AT$651,MATCH($W248,Applications_2021!$AO$2:$AO$651,0))&amp;"-"&amp;UPPER(LEFT($J248,3))&amp;"-"&amp;UPPER(LEFT($H248,2))&amp;"-"&amp;$AB248,"")</f>
        <v>0622-AHA-AM-0286</v>
      </c>
      <c r="C248" s="8">
        <v>286</v>
      </c>
      <c r="D248" s="73" t="s">
        <v>8376</v>
      </c>
      <c r="E248" s="73" t="s">
        <v>7235</v>
      </c>
      <c r="F248" s="74" t="s">
        <v>7239</v>
      </c>
      <c r="G248" s="73" t="s">
        <v>795</v>
      </c>
      <c r="H248" s="73" t="s">
        <v>8377</v>
      </c>
      <c r="I248" s="76"/>
      <c r="J248" s="73" t="s">
        <v>7235</v>
      </c>
      <c r="K248" s="76"/>
      <c r="L248" s="74" t="s">
        <v>7246</v>
      </c>
      <c r="M248" s="73" t="s">
        <v>166</v>
      </c>
      <c r="N248" s="73"/>
      <c r="O248" s="73" t="s">
        <v>3758</v>
      </c>
      <c r="P248" s="74" t="s">
        <v>8378</v>
      </c>
      <c r="Q248" s="74" t="str">
        <f t="shared" si="47"/>
        <v>amirra_r._ahanonu_20202021_ay_report_card_.jpg.docx</v>
      </c>
      <c r="R248" s="74" t="s">
        <v>336</v>
      </c>
      <c r="S248" s="74" t="str">
        <f t="shared" si="48"/>
        <v/>
      </c>
      <c r="T248" s="73" t="s">
        <v>336</v>
      </c>
      <c r="U248" s="73" t="str">
        <f t="shared" si="49"/>
        <v/>
      </c>
      <c r="V248" s="48" t="str">
        <f t="shared" si="42"/>
        <v>Amirra|Ahanonu|aahanonu198@gmail.com|7</v>
      </c>
      <c r="W248" s="48" t="str">
        <f t="shared" si="43"/>
        <v>Amirra|Ahanonu|7</v>
      </c>
      <c r="X248" s="48" t="str">
        <f>INDEX(Applications_2021!$AN$2:$AN$651,MATCH($V248,Applications_2021!$AN$2:$AN$651,0))</f>
        <v>Amirra|Ahanonu|aahanonu198@gmail.com|7</v>
      </c>
      <c r="Y248" s="48" t="str">
        <f>INDEX(Applications_2021!$AO$2:$AO$651,MATCH($W248,Applications_2021!$AO$2:$AO$651,0))</f>
        <v>Amirra|Ahanonu|7</v>
      </c>
      <c r="Z248" s="68" t="str">
        <f t="shared" si="44"/>
        <v>Yes</v>
      </c>
      <c r="AA248" s="68" t="str">
        <f t="shared" si="45"/>
        <v>Yes</v>
      </c>
      <c r="AB248" s="48" t="str">
        <f t="shared" si="52"/>
        <v>0286</v>
      </c>
      <c r="AC248" s="48" t="str">
        <f>IF(AND($AA248="Yes",""&lt;&gt;VLOOKUP($B248,$B$2:$AB$324,12,FALSE)),$AB248,"####")</f>
        <v>0286</v>
      </c>
      <c r="AD248" s="68" t="str">
        <f t="shared" si="46"/>
        <v>Yes</v>
      </c>
    </row>
    <row r="249" spans="1:30" x14ac:dyDescent="0.3">
      <c r="A249" s="48" t="str">
        <f>IF($AA249="Yes",INDEX(Applications_2021!$A$2:$A$651,MATCH($W249,Applications_2021!$AO$2:$AO$651,0)),"NO TRANSCRIPT")</f>
        <v>0631-REE-MI-0224</v>
      </c>
      <c r="B249" s="48" t="str">
        <f>IF($AA249="Yes",INDEX(Applications_2021!$AT$2:$AT$651,MATCH($W249,Applications_2021!$AO$2:$AO$651,0))&amp;"-"&amp;UPPER(LEFT($J249,3))&amp;"-"&amp;UPPER(LEFT($H249,2))&amp;"-"&amp;$AB249,"")</f>
        <v>0631-REE-MI-0224</v>
      </c>
      <c r="C249" s="8">
        <v>224</v>
      </c>
      <c r="D249" s="73" t="s">
        <v>1746</v>
      </c>
      <c r="E249" s="73" t="s">
        <v>7318</v>
      </c>
      <c r="F249" s="74" t="s">
        <v>7321</v>
      </c>
      <c r="G249" s="73" t="s">
        <v>795</v>
      </c>
      <c r="H249" s="73" t="s">
        <v>2537</v>
      </c>
      <c r="I249" s="73"/>
      <c r="J249" s="73" t="s">
        <v>7318</v>
      </c>
      <c r="K249" s="73"/>
      <c r="L249" s="80" t="s">
        <v>8379</v>
      </c>
      <c r="M249" s="73" t="s">
        <v>167</v>
      </c>
      <c r="N249" s="73"/>
      <c r="O249" s="73" t="s">
        <v>8380</v>
      </c>
      <c r="P249" s="74" t="s">
        <v>8381</v>
      </c>
      <c r="Q249" s="74" t="str">
        <f t="shared" si="47"/>
        <v>2021_04_27_10_54_23.pdf</v>
      </c>
      <c r="R249" s="74" t="s">
        <v>336</v>
      </c>
      <c r="S249" s="74" t="str">
        <f t="shared" si="48"/>
        <v/>
      </c>
      <c r="T249" s="73" t="s">
        <v>336</v>
      </c>
      <c r="U249" s="73" t="str">
        <f t="shared" si="49"/>
        <v/>
      </c>
      <c r="V249" s="48" t="str">
        <f t="shared" si="42"/>
        <v>Mitchell|Reece|43hollyridgeroad@yahoo.com|8</v>
      </c>
      <c r="W249" s="48" t="str">
        <f t="shared" si="43"/>
        <v>Mitchell|Reece|8</v>
      </c>
      <c r="X249" s="48" t="e">
        <f>INDEX(Applications_2021!$AN$2:$AN$651,MATCH($V249,Applications_2021!$AN$2:$AN$651,0))</f>
        <v>#N/A</v>
      </c>
      <c r="Y249" s="48" t="str">
        <f>INDEX(Applications_2021!$AO$2:$AO$651,MATCH($W249,Applications_2021!$AO$2:$AO$651,0))</f>
        <v>MItchell|Reece|8</v>
      </c>
      <c r="Z249" s="68" t="e">
        <f t="shared" si="44"/>
        <v>#N/A</v>
      </c>
      <c r="AA249" s="68" t="str">
        <f t="shared" si="45"/>
        <v>Yes</v>
      </c>
      <c r="AB249" s="48" t="str">
        <f t="shared" si="52"/>
        <v>0224</v>
      </c>
      <c r="AC249" s="48" t="str">
        <f>IF($AA249="Yes",$AB249,"####")</f>
        <v>0224</v>
      </c>
      <c r="AD249" s="68" t="str">
        <f t="shared" si="46"/>
        <v>Yes</v>
      </c>
    </row>
    <row r="250" spans="1:30" x14ac:dyDescent="0.3">
      <c r="A250" s="48" t="str">
        <f>IF($AA250="Yes",INDEX(Applications_2021!$A$2:$A$651,MATCH($W250,Applications_2021!$AO$2:$AO$651,0)),"NO TRANSCRIPT")</f>
        <v>0205-MCG-JA-0311</v>
      </c>
      <c r="B250" s="48" t="str">
        <f>IF($AA250="Yes",INDEX(Applications_2021!$AT$2:$AT$651,MATCH($W250,Applications_2021!$AO$2:$AO$651,0))&amp;"-"&amp;UPPER(LEFT($J250,3))&amp;"-"&amp;UPPER(LEFT($H250,2))&amp;"-"&amp;$AB250,"")</f>
        <v>0205-MCG-JA-0311</v>
      </c>
      <c r="C250" s="8">
        <v>311</v>
      </c>
      <c r="D250" s="73" t="s">
        <v>8382</v>
      </c>
      <c r="E250" s="73" t="s">
        <v>8383</v>
      </c>
      <c r="F250" s="74" t="s">
        <v>8384</v>
      </c>
      <c r="G250" s="73" t="s">
        <v>795</v>
      </c>
      <c r="H250" s="73" t="s">
        <v>8385</v>
      </c>
      <c r="I250" s="76"/>
      <c r="J250" s="73" t="s">
        <v>8386</v>
      </c>
      <c r="K250" s="76"/>
      <c r="L250" s="74" t="s">
        <v>3932</v>
      </c>
      <c r="M250" s="73" t="s">
        <v>167</v>
      </c>
      <c r="N250" s="73"/>
      <c r="O250" s="73" t="s">
        <v>8387</v>
      </c>
      <c r="P250" s="74" t="s">
        <v>8388</v>
      </c>
      <c r="Q250" s="74" t="str">
        <f t="shared" si="47"/>
        <v>jalayhia.pdf</v>
      </c>
      <c r="R250" s="74" t="s">
        <v>336</v>
      </c>
      <c r="S250" s="74" t="str">
        <f t="shared" si="48"/>
        <v/>
      </c>
      <c r="T250" s="73" t="s">
        <v>336</v>
      </c>
      <c r="U250" s="73" t="str">
        <f t="shared" si="49"/>
        <v/>
      </c>
      <c r="V250" s="48" t="str">
        <f t="shared" si="42"/>
        <v>jalayhia|mcgee|1247484@students.lowndes.k12.ms.us|8</v>
      </c>
      <c r="W250" s="48" t="str">
        <f t="shared" si="43"/>
        <v>jalayhia|mcgee|8</v>
      </c>
      <c r="X250" s="48" t="str">
        <f>INDEX(Applications_2021!$AN$2:$AN$651,MATCH($V250,Applications_2021!$AN$2:$AN$651,0))</f>
        <v>Jalayhia|McGee|1247484@students.lowndes.k12.ms.us|8</v>
      </c>
      <c r="Y250" s="48" t="str">
        <f>INDEX(Applications_2021!$AO$2:$AO$651,MATCH($W250,Applications_2021!$AO$2:$AO$651,0))</f>
        <v>Jalayhia|McGee|8</v>
      </c>
      <c r="Z250" s="68" t="str">
        <f t="shared" si="44"/>
        <v>Yes</v>
      </c>
      <c r="AA250" s="68" t="str">
        <f t="shared" si="45"/>
        <v>Yes</v>
      </c>
      <c r="AB250" s="48" t="str">
        <f t="shared" si="52"/>
        <v>0311</v>
      </c>
      <c r="AC250" s="48" t="str">
        <f>IF(AND($AA250="Yes",""&lt;&gt;VLOOKUP($B250,$B$2:$AB$324,12,FALSE)),$AB250,"####")</f>
        <v>0311</v>
      </c>
      <c r="AD250" s="68" t="str">
        <f t="shared" si="46"/>
        <v>Yes</v>
      </c>
    </row>
    <row r="251" spans="1:30" x14ac:dyDescent="0.3">
      <c r="A251" s="48" t="str">
        <f>IF($AA251="Yes",INDEX(Applications_2021!$A$2:$A$651,MATCH($W251,Applications_2021!$AO$2:$AO$651,0)),"NO TRANSCRIPT")</f>
        <v>0553-MAR-TR-0168</v>
      </c>
      <c r="B251" s="48" t="str">
        <f>IF($AA251="Yes",INDEX(Applications_2021!$AT$2:$AT$651,MATCH($W251,Applications_2021!$AO$2:$AO$651,0))&amp;"-"&amp;UPPER(LEFT($J251,3))&amp;"-"&amp;UPPER(LEFT($H251,2))&amp;"-"&amp;$AB251,"")</f>
        <v>0553-MAR-TR-0168</v>
      </c>
      <c r="C251" s="8">
        <v>168</v>
      </c>
      <c r="D251" s="73" t="s">
        <v>6110</v>
      </c>
      <c r="E251" s="73" t="s">
        <v>3751</v>
      </c>
      <c r="F251" s="74" t="s">
        <v>6709</v>
      </c>
      <c r="G251" s="73" t="s">
        <v>7741</v>
      </c>
      <c r="H251" s="73" t="s">
        <v>1677</v>
      </c>
      <c r="I251" s="73"/>
      <c r="J251" s="73" t="s">
        <v>3751</v>
      </c>
      <c r="K251" s="73"/>
      <c r="L251" s="74" t="s">
        <v>6709</v>
      </c>
      <c r="M251" s="73" t="s">
        <v>166</v>
      </c>
      <c r="N251" s="73"/>
      <c r="O251" s="73" t="s">
        <v>3758</v>
      </c>
      <c r="P251" s="74" t="s">
        <v>8389</v>
      </c>
      <c r="Q251" s="74" t="str">
        <f t="shared" si="47"/>
        <v>20210423_162921.jpg</v>
      </c>
      <c r="R251" s="74" t="s">
        <v>336</v>
      </c>
      <c r="S251" s="74" t="str">
        <f t="shared" si="48"/>
        <v/>
      </c>
      <c r="T251" s="73" t="s">
        <v>336</v>
      </c>
      <c r="U251" s="73" t="str">
        <f t="shared" si="49"/>
        <v/>
      </c>
      <c r="V251" s="48" t="str">
        <f t="shared" si="42"/>
        <v>Trinity|Martin|001351287@glcsd.org|7</v>
      </c>
      <c r="W251" s="48" t="str">
        <f t="shared" si="43"/>
        <v>Trinity|Martin|7</v>
      </c>
      <c r="X251" s="48" t="str">
        <f>INDEX(Applications_2021!$AN$2:$AN$651,MATCH($V251,Applications_2021!$AN$2:$AN$651,0))</f>
        <v>Trinity|Martin|001351287@glcsd.org|7</v>
      </c>
      <c r="Y251" s="48" t="str">
        <f>INDEX(Applications_2021!$AO$2:$AO$651,MATCH($W251,Applications_2021!$AO$2:$AO$651,0))</f>
        <v>Trinity|Martin|7</v>
      </c>
      <c r="Z251" s="68" t="str">
        <f t="shared" si="44"/>
        <v>Yes</v>
      </c>
      <c r="AA251" s="68" t="str">
        <f t="shared" si="45"/>
        <v>Yes</v>
      </c>
      <c r="AB251" s="48" t="str">
        <f t="shared" si="52"/>
        <v>0168</v>
      </c>
      <c r="AC251" s="48" t="str">
        <f>IF($AA251="Yes",$AB251,"####")</f>
        <v>0168</v>
      </c>
      <c r="AD251" s="68" t="str">
        <f t="shared" si="46"/>
        <v>Yes</v>
      </c>
    </row>
    <row r="252" spans="1:30" x14ac:dyDescent="0.3">
      <c r="A252" s="48" t="str">
        <f>IF($AA252="Yes",INDEX(Applications_2021!$A$2:$A$651,MATCH($W252,Applications_2021!$AO$2:$AO$651,0)),"NO TRANSCRIPT")</f>
        <v>0674-MCG-LH-0338</v>
      </c>
      <c r="B252" s="48" t="str">
        <f>IF($AA252="Yes",INDEX(Applications_2021!$AT$2:$AT$651,MATCH($W252,Applications_2021!$AO$2:$AO$651,0))&amp;"-"&amp;UPPER(LEFT($J252,3))&amp;"-"&amp;UPPER(LEFT($H252,2))&amp;"-"&amp;$AB252,"")</f>
        <v>0674-MCG-LH-0338</v>
      </c>
      <c r="C252" s="8">
        <v>338</v>
      </c>
      <c r="D252" s="73" t="s">
        <v>803</v>
      </c>
      <c r="E252" s="73" t="s">
        <v>6936</v>
      </c>
      <c r="F252" s="74" t="s">
        <v>7678</v>
      </c>
      <c r="G252" s="73" t="s">
        <v>795</v>
      </c>
      <c r="H252" s="73" t="s">
        <v>7676</v>
      </c>
      <c r="I252" s="76"/>
      <c r="J252" s="73" t="s">
        <v>6936</v>
      </c>
      <c r="K252" s="76"/>
      <c r="L252" s="74" t="s">
        <v>7677</v>
      </c>
      <c r="M252" s="73" t="s">
        <v>167</v>
      </c>
      <c r="N252" s="73"/>
      <c r="O252" s="73" t="s">
        <v>559</v>
      </c>
      <c r="P252" s="74" t="s">
        <v>8390</v>
      </c>
      <c r="Q252" s="74" t="str">
        <f t="shared" si="47"/>
        <v>report_card__lhayla_mcghee_20202021.pdf</v>
      </c>
      <c r="R252" s="74" t="s">
        <v>336</v>
      </c>
      <c r="S252" s="74" t="str">
        <f t="shared" si="48"/>
        <v/>
      </c>
      <c r="T252" s="73" t="s">
        <v>336</v>
      </c>
      <c r="U252" s="73" t="str">
        <f t="shared" si="49"/>
        <v/>
      </c>
      <c r="V252" s="48" t="str">
        <f t="shared" si="42"/>
        <v>Lhayla|McGhee|001283304@jpsms.org|8</v>
      </c>
      <c r="W252" s="48" t="str">
        <f t="shared" si="43"/>
        <v>Lhayla|McGhee|8</v>
      </c>
      <c r="X252" s="48" t="str">
        <f>INDEX(Applications_2021!$AN$2:$AN$651,MATCH($V252,Applications_2021!$AN$2:$AN$651,0))</f>
        <v>Lhayla|McGhee|001283304@jpsms.org|8</v>
      </c>
      <c r="Y252" s="48" t="str">
        <f>INDEX(Applications_2021!$AO$2:$AO$651,MATCH($W252,Applications_2021!$AO$2:$AO$651,0))</f>
        <v>Lhayla|McGhee|8</v>
      </c>
      <c r="Z252" s="68" t="str">
        <f t="shared" si="44"/>
        <v>Yes</v>
      </c>
      <c r="AA252" s="68" t="str">
        <f t="shared" si="45"/>
        <v>Yes</v>
      </c>
      <c r="AB252" s="48" t="str">
        <f t="shared" si="52"/>
        <v>0338</v>
      </c>
      <c r="AC252" s="48" t="str">
        <f>IF(AND($AA252="Yes",""&lt;&gt;VLOOKUP($B252,$B$2:$AB$324,12,FALSE)),$AB252,"####")</f>
        <v>0338</v>
      </c>
      <c r="AD252" s="68" t="str">
        <f t="shared" si="46"/>
        <v>Yes</v>
      </c>
    </row>
    <row r="253" spans="1:30" x14ac:dyDescent="0.3">
      <c r="A253" s="146" t="str">
        <f>IF($AA253="Yes",INDEX(Applications_2021!$A$2:$A$651,MATCH($W253,Applications_2021!$AO$2:$AO$651,0)),"NO TRANSCRIPT")</f>
        <v>0071-JEF-TY-0055</v>
      </c>
      <c r="B253" s="48" t="str">
        <f>IF($AA253="Yes",INDEX(Applications_2021!$AT$2:$AT$651,MATCH($W253,Applications_2021!$AO$2:$AO$651,0))&amp;"-"&amp;UPPER(LEFT($J253,3))&amp;"-"&amp;UPPER(LEFT($H253,2))&amp;"-"&amp;$AB253,"")</f>
        <v>0071-JEF-TY-0055</v>
      </c>
      <c r="C253" s="8">
        <v>55</v>
      </c>
      <c r="D253" s="73" t="s">
        <v>8391</v>
      </c>
      <c r="E253" s="73" t="s">
        <v>2521</v>
      </c>
      <c r="F253" s="74" t="s">
        <v>8392</v>
      </c>
      <c r="G253" s="73" t="s">
        <v>7772</v>
      </c>
      <c r="H253" s="73" t="s">
        <v>2791</v>
      </c>
      <c r="I253" s="75" t="s">
        <v>8393</v>
      </c>
      <c r="J253" s="76" t="s">
        <v>2792</v>
      </c>
      <c r="K253" s="76" t="s">
        <v>2792</v>
      </c>
      <c r="L253" s="74" t="s">
        <v>8394</v>
      </c>
      <c r="M253" s="73" t="s">
        <v>167</v>
      </c>
      <c r="N253" s="73"/>
      <c r="O253" s="73" t="s">
        <v>8395</v>
      </c>
      <c r="P253" s="74" t="s">
        <v>8396</v>
      </c>
      <c r="Q253" s="74" t="str">
        <f t="shared" si="47"/>
        <v>t._jeffery__4212021_1.pdf</v>
      </c>
      <c r="R253" s="74" t="s">
        <v>336</v>
      </c>
      <c r="S253" s="74" t="str">
        <f t="shared" si="48"/>
        <v/>
      </c>
      <c r="T253" s="73" t="s">
        <v>8397</v>
      </c>
      <c r="U253" s="73" t="str">
        <f t="shared" si="49"/>
        <v>Her GPA is 3.4 I believe that Ty will do great in this program.</v>
      </c>
      <c r="V253" s="146" t="str">
        <f t="shared" si="42"/>
        <v>Ty’Rhiana|Jeffery|001279691@vwsd.org|8</v>
      </c>
      <c r="W253" s="48" t="str">
        <f t="shared" si="43"/>
        <v>Ty’Rhiana|Jeffery|8</v>
      </c>
      <c r="X253" s="48" t="e">
        <f>INDEX(Applications_2021!$AN$2:$AN$651,MATCH($V253,Applications_2021!$AN$2:$AN$651,0))</f>
        <v>#N/A</v>
      </c>
      <c r="Y253" s="48" t="str">
        <f>INDEX(Applications_2021!$AO$2:$AO$651,MATCH($W253,Applications_2021!$AO$2:$AO$651,0))</f>
        <v>Ty’Rhiana|Jeffery|8</v>
      </c>
      <c r="Z253" s="68" t="e">
        <f t="shared" si="44"/>
        <v>#N/A</v>
      </c>
      <c r="AA253" s="68" t="str">
        <f t="shared" si="45"/>
        <v>Yes</v>
      </c>
      <c r="AB253" s="48" t="str">
        <f>"00"&amp;TEXT($C253,0)</f>
        <v>0055</v>
      </c>
      <c r="AC253" s="48" t="str">
        <f>IF($AA253="Yes",$AB253,"####")</f>
        <v>0055</v>
      </c>
      <c r="AD253" s="68" t="str">
        <f t="shared" si="46"/>
        <v>Yes</v>
      </c>
    </row>
    <row r="254" spans="1:30" x14ac:dyDescent="0.3">
      <c r="A254" s="48" t="str">
        <f>IF($AA254="Yes",INDEX(Applications_2021!$A$2:$A$651,MATCH($W254,Applications_2021!$AO$2:$AO$651,0)),"NO TRANSCRIPT")</f>
        <v>0121-SIL-KE-0016</v>
      </c>
      <c r="B254" s="48" t="str">
        <f>IF($AA254="Yes",INDEX(Applications_2021!$AT$2:$AT$651,MATCH($W254,Applications_2021!$AO$2:$AO$651,0))&amp;"-"&amp;UPPER(LEFT($J254,3))&amp;"-"&amp;UPPER(LEFT($H254,2))&amp;"-"&amp;$AB254,"")</f>
        <v>0121-SIL-KE-0016</v>
      </c>
      <c r="C254" s="8">
        <v>16</v>
      </c>
      <c r="D254" s="73" t="s">
        <v>3230</v>
      </c>
      <c r="E254" s="73" t="s">
        <v>3231</v>
      </c>
      <c r="F254" s="74" t="s">
        <v>3232</v>
      </c>
      <c r="G254" s="73" t="s">
        <v>7741</v>
      </c>
      <c r="H254" s="73" t="s">
        <v>3230</v>
      </c>
      <c r="I254" s="73"/>
      <c r="J254" s="73" t="s">
        <v>3231</v>
      </c>
      <c r="K254" s="73"/>
      <c r="L254" s="74" t="s">
        <v>3232</v>
      </c>
      <c r="M254" s="73" t="s">
        <v>168</v>
      </c>
      <c r="N254" s="73"/>
      <c r="O254" s="73" t="s">
        <v>978</v>
      </c>
      <c r="P254" s="74" t="s">
        <v>8398</v>
      </c>
      <c r="Q254" s="74" t="str">
        <f t="shared" si="47"/>
        <v>img_6210.jpg</v>
      </c>
      <c r="R254" s="74" t="s">
        <v>8399</v>
      </c>
      <c r="S254" s="74" t="str">
        <f t="shared" si="48"/>
        <v>img_6209.jpg</v>
      </c>
      <c r="T254" s="73" t="s">
        <v>336</v>
      </c>
      <c r="U254" s="73" t="str">
        <f t="shared" si="49"/>
        <v/>
      </c>
      <c r="V254" s="48" t="str">
        <f t="shared" si="42"/>
        <v>Kennedy|Silas|001240697@clevelandmssd.org|9</v>
      </c>
      <c r="W254" s="48" t="str">
        <f t="shared" si="43"/>
        <v>Kennedy|Silas|9</v>
      </c>
      <c r="X254" s="48" t="str">
        <f>INDEX(Applications_2021!$AN$2:$AN$651,MATCH($V254,Applications_2021!$AN$2:$AN$651,0))</f>
        <v>Kennedy|Silas|001240697@clevelandmssd.org|9</v>
      </c>
      <c r="Y254" s="48" t="str">
        <f>INDEX(Applications_2021!$AO$2:$AO$651,MATCH($W254,Applications_2021!$AO$2:$AO$651,0))</f>
        <v>Kennedy|Silas|9</v>
      </c>
      <c r="Z254" s="68" t="str">
        <f t="shared" si="44"/>
        <v>Yes</v>
      </c>
      <c r="AA254" s="68" t="str">
        <f t="shared" si="45"/>
        <v>Yes</v>
      </c>
      <c r="AB254" s="48" t="str">
        <f>"00"&amp;TEXT($C254,0)</f>
        <v>0016</v>
      </c>
      <c r="AC254" s="48" t="str">
        <f>IF($AA254="Yes",$AB254,"####")</f>
        <v>0016</v>
      </c>
      <c r="AD254" s="68" t="str">
        <f t="shared" si="46"/>
        <v>Yes</v>
      </c>
    </row>
    <row r="255" spans="1:30" x14ac:dyDescent="0.3">
      <c r="A255" s="48" t="str">
        <f>IF($AA255="Yes",INDEX(Applications_2021!$A$2:$A$651,MATCH($W255,Applications_2021!$AO$2:$AO$651,0)),"NO TRANSCRIPT")</f>
        <v>0603-WHI-DE-0220</v>
      </c>
      <c r="B255" s="48" t="str">
        <f>IF($AA255="Yes",INDEX(Applications_2021!$AT$2:$AT$651,MATCH($W255,Applications_2021!$AO$2:$AO$651,0))&amp;"-"&amp;UPPER(LEFT($J255,3))&amp;"-"&amp;UPPER(LEFT($H255,2))&amp;"-"&amp;$AB255,"")</f>
        <v>0603-WHI-DE-0220</v>
      </c>
      <c r="C255" s="8">
        <v>220</v>
      </c>
      <c r="D255" s="73" t="s">
        <v>693</v>
      </c>
      <c r="E255" s="73" t="s">
        <v>2783</v>
      </c>
      <c r="F255" s="74" t="s">
        <v>7098</v>
      </c>
      <c r="G255" s="73" t="s">
        <v>7741</v>
      </c>
      <c r="H255" s="73" t="s">
        <v>693</v>
      </c>
      <c r="I255" s="73"/>
      <c r="J255" s="73" t="s">
        <v>2783</v>
      </c>
      <c r="K255" s="73"/>
      <c r="L255" s="74" t="s">
        <v>7098</v>
      </c>
      <c r="M255" s="73" t="s">
        <v>167</v>
      </c>
      <c r="N255" s="73"/>
      <c r="O255" s="73" t="s">
        <v>3290</v>
      </c>
      <c r="P255" s="74" t="s">
        <v>8400</v>
      </c>
      <c r="Q255" s="74" t="str">
        <f t="shared" si="47"/>
        <v>ce456cfab02d49b18a86471bc2debfdc.png</v>
      </c>
      <c r="R255" s="74" t="s">
        <v>336</v>
      </c>
      <c r="S255" s="74" t="str">
        <f t="shared" si="48"/>
        <v/>
      </c>
      <c r="T255" s="73" t="s">
        <v>336</v>
      </c>
      <c r="U255" s="73" t="str">
        <f t="shared" si="49"/>
        <v/>
      </c>
      <c r="V255" s="48" t="str">
        <f t="shared" si="42"/>
        <v>Destiny|White|001235734@clevelandmssd.org|8</v>
      </c>
      <c r="W255" s="48" t="str">
        <f t="shared" si="43"/>
        <v>Destiny|White|8</v>
      </c>
      <c r="X255" s="48" t="str">
        <f>INDEX(Applications_2021!$AN$2:$AN$651,MATCH($V255,Applications_2021!$AN$2:$AN$651,0))</f>
        <v>Destiny|White|001235734@clevelandmssd.org|8</v>
      </c>
      <c r="Y255" s="48" t="str">
        <f>INDEX(Applications_2021!$AO$2:$AO$651,MATCH($W255,Applications_2021!$AO$2:$AO$651,0))</f>
        <v>Destiny|White|8</v>
      </c>
      <c r="Z255" s="68" t="str">
        <f t="shared" si="44"/>
        <v>Yes</v>
      </c>
      <c r="AA255" s="68" t="str">
        <f t="shared" si="45"/>
        <v>Yes</v>
      </c>
      <c r="AB255" s="48" t="str">
        <f>"0"&amp;TEXT($C255,0)</f>
        <v>0220</v>
      </c>
      <c r="AC255" s="48" t="str">
        <f>IF($AA255="Yes",$AB255,"####")</f>
        <v>0220</v>
      </c>
      <c r="AD255" s="68" t="str">
        <f t="shared" si="46"/>
        <v>Yes</v>
      </c>
    </row>
    <row r="256" spans="1:30" x14ac:dyDescent="0.3">
      <c r="A256" s="146" t="str">
        <f>IF($AA256="Yes",INDEX(Applications_2021!$A$2:$A$651,MATCH($W256,Applications_2021!$AO$2:$AO$651,0)),"NO TRANSCRIPT")</f>
        <v>0020-STA-YA-0290</v>
      </c>
      <c r="B256" s="48" t="str">
        <f>IF($AA256="Yes",INDEX(Applications_2021!$AT$2:$AT$651,MATCH($W256,Applications_2021!$AO$2:$AO$651,0))&amp;"-"&amp;UPPER(LEFT($J256,3))&amp;"-"&amp;UPPER(LEFT($H256,2))&amp;"-"&amp;$AB256,"")</f>
        <v>0020-STA-YA-0290</v>
      </c>
      <c r="C256" s="8">
        <v>290</v>
      </c>
      <c r="D256" s="73" t="s">
        <v>8401</v>
      </c>
      <c r="E256" s="73" t="s">
        <v>8402</v>
      </c>
      <c r="F256" s="74" t="s">
        <v>8403</v>
      </c>
      <c r="G256" s="73" t="s">
        <v>7772</v>
      </c>
      <c r="H256" s="73" t="s">
        <v>8404</v>
      </c>
      <c r="I256" s="75" t="s">
        <v>8405</v>
      </c>
      <c r="J256" s="73" t="s">
        <v>2304</v>
      </c>
      <c r="K256" s="76"/>
      <c r="L256" s="74" t="s">
        <v>8406</v>
      </c>
      <c r="M256" s="73" t="s">
        <v>168</v>
      </c>
      <c r="N256" s="73"/>
      <c r="O256" s="73" t="s">
        <v>1719</v>
      </c>
      <c r="P256" s="74" t="s">
        <v>8407</v>
      </c>
      <c r="Q256" s="74" t="str">
        <f t="shared" si="47"/>
        <v>yakyla_stasher_transcript.pdf</v>
      </c>
      <c r="R256" s="74" t="s">
        <v>336</v>
      </c>
      <c r="S256" s="74" t="str">
        <f t="shared" si="48"/>
        <v/>
      </c>
      <c r="T256" s="73" t="s">
        <v>336</v>
      </c>
      <c r="U256" s="73" t="str">
        <f t="shared" si="49"/>
        <v/>
      </c>
      <c r="V256" s="146" t="str">
        <f t="shared" si="42"/>
        <v>Ya’Kyla|Stasher|001198476@glcsd.org|9</v>
      </c>
      <c r="W256" s="48" t="str">
        <f t="shared" si="43"/>
        <v>Ya’Kyla|Stasher|9</v>
      </c>
      <c r="X256" s="48" t="e">
        <f>INDEX(Applications_2021!$AN$2:$AN$651,MATCH($V256,Applications_2021!$AN$2:$AN$651,0))</f>
        <v>#N/A</v>
      </c>
      <c r="Y256" s="48" t="str">
        <f>INDEX(Applications_2021!$AO$2:$AO$651,MATCH($W256,Applications_2021!$AO$2:$AO$651,0))</f>
        <v>Ya’Kyla|Stasher|9</v>
      </c>
      <c r="Z256" s="68" t="e">
        <f t="shared" si="44"/>
        <v>#N/A</v>
      </c>
      <c r="AA256" s="68" t="str">
        <f t="shared" si="45"/>
        <v>Yes</v>
      </c>
      <c r="AB256" s="48" t="str">
        <f>"0"&amp;TEXT($C256,0)</f>
        <v>0290</v>
      </c>
      <c r="AC256" s="48" t="str">
        <f>IF(AND($AA256="Yes",""&lt;&gt;VLOOKUP($B256,$B$2:$AB$324,12,FALSE)),$AB256,"####")</f>
        <v>0290</v>
      </c>
      <c r="AD256" s="68" t="str">
        <f t="shared" si="46"/>
        <v>Yes</v>
      </c>
    </row>
    <row r="257" spans="1:30" x14ac:dyDescent="0.3">
      <c r="A257" s="48" t="e">
        <f>IF($AA257="Yes",INDEX(Applications_2021!$A$2:$A$651,MATCH($W257,Applications_2021!$AO$2:$AO$651,0)),"NO TRANSCRIPT")</f>
        <v>#N/A</v>
      </c>
      <c r="B257" s="48" t="e">
        <f>IF($AA257="Yes",INDEX(Applications_2021!$AT$2:$AT$651,MATCH($W257,Applications_2021!$AO$2:$AO$651,0))&amp;"-"&amp;UPPER(LEFT($J257,3))&amp;"-"&amp;UPPER(LEFT($H257,2))&amp;"-"&amp;$AB257,"")</f>
        <v>#N/A</v>
      </c>
      <c r="C257" s="8">
        <v>93</v>
      </c>
      <c r="D257" s="83" t="s">
        <v>8408</v>
      </c>
      <c r="E257" s="83" t="s">
        <v>8409</v>
      </c>
      <c r="F257" s="82" t="s">
        <v>8410</v>
      </c>
      <c r="G257" s="83" t="s">
        <v>7772</v>
      </c>
      <c r="H257" s="83" t="s">
        <v>8411</v>
      </c>
      <c r="I257" s="83"/>
      <c r="J257" s="83" t="s">
        <v>1595</v>
      </c>
      <c r="K257" s="81"/>
      <c r="L257" s="82" t="s">
        <v>336</v>
      </c>
      <c r="M257" s="83" t="s">
        <v>8412</v>
      </c>
      <c r="N257" s="83"/>
      <c r="O257" s="76" t="s">
        <v>2244</v>
      </c>
      <c r="P257" s="84" t="s">
        <v>8413</v>
      </c>
      <c r="Q257" s="74" t="str">
        <f t="shared" si="47"/>
        <v>4486_001.pdf</v>
      </c>
      <c r="R257" s="84" t="s">
        <v>336</v>
      </c>
      <c r="S257" s="74" t="str">
        <f t="shared" si="48"/>
        <v/>
      </c>
      <c r="T257" s="76" t="s">
        <v>336</v>
      </c>
      <c r="U257" s="73" t="str">
        <f t="shared" si="49"/>
        <v/>
      </c>
      <c r="V257" s="48" t="str">
        <f t="shared" si="42"/>
        <v>Sydni|Burton||1</v>
      </c>
      <c r="W257" s="48" t="str">
        <f t="shared" si="43"/>
        <v>Sydni|Burton|1</v>
      </c>
      <c r="X257" s="48" t="e">
        <f>INDEX(Applications_2021!$AN$2:$AN$651,MATCH($V257,Applications_2021!$AN$2:$AN$651,0))</f>
        <v>#N/A</v>
      </c>
      <c r="Y257" s="48" t="e">
        <f>INDEX(Applications_2021!$AO$2:$AO$651,MATCH($W257,Applications_2021!$AO$2:$AO$651,0))</f>
        <v>#N/A</v>
      </c>
      <c r="Z257" s="68" t="e">
        <f t="shared" si="44"/>
        <v>#N/A</v>
      </c>
      <c r="AA257" s="68" t="e">
        <f t="shared" si="45"/>
        <v>#N/A</v>
      </c>
      <c r="AB257" s="48" t="str">
        <f>"00"&amp;TEXT($C257,0)</f>
        <v>0093</v>
      </c>
      <c r="AC257" s="48" t="e">
        <f t="shared" ref="AC257:AC298" si="53">IF($AA257="Yes",$AB257,"####")</f>
        <v>#N/A</v>
      </c>
      <c r="AD257" s="68" t="e">
        <f t="shared" si="46"/>
        <v>#N/A</v>
      </c>
    </row>
    <row r="258" spans="1:30" x14ac:dyDescent="0.3">
      <c r="A258" s="48" t="str">
        <f>IF($AA258="Yes",INDEX(Applications_2021!$A$2:$A$651,MATCH($W258,Applications_2021!$AO$2:$AO$651,0)),"NO TRANSCRIPT")</f>
        <v>0151-GIL-AL-0076</v>
      </c>
      <c r="B258" s="48" t="str">
        <f>IF($AA258="Yes",INDEX(Applications_2021!$AT$2:$AT$651,MATCH($W258,Applications_2021!$AO$2:$AO$651,0))&amp;"-"&amp;UPPER(LEFT($J258,3))&amp;"-"&amp;UPPER(LEFT($H258,2))&amp;"-"&amp;$AB258,"")</f>
        <v>0151-GIL-AL-0076</v>
      </c>
      <c r="C258" s="8">
        <v>76</v>
      </c>
      <c r="D258" s="73" t="s">
        <v>3497</v>
      </c>
      <c r="E258" s="73" t="s">
        <v>249</v>
      </c>
      <c r="F258" s="74" t="s">
        <v>3498</v>
      </c>
      <c r="G258" s="73" t="s">
        <v>795</v>
      </c>
      <c r="H258" s="73" t="s">
        <v>3494</v>
      </c>
      <c r="I258" s="73"/>
      <c r="J258" s="73" t="s">
        <v>3495</v>
      </c>
      <c r="K258" s="73"/>
      <c r="L258" s="74" t="s">
        <v>336</v>
      </c>
      <c r="M258" s="73" t="s">
        <v>166</v>
      </c>
      <c r="N258" s="73"/>
      <c r="O258" s="73" t="s">
        <v>3496</v>
      </c>
      <c r="P258" s="74" t="s">
        <v>8414</v>
      </c>
      <c r="Q258" s="74" t="str">
        <f t="shared" si="47"/>
        <v>alaina_gill.pdf</v>
      </c>
      <c r="R258" s="74" t="s">
        <v>336</v>
      </c>
      <c r="S258" s="74" t="str">
        <f t="shared" si="48"/>
        <v/>
      </c>
      <c r="T258" s="73" t="s">
        <v>336</v>
      </c>
      <c r="U258" s="73" t="str">
        <f t="shared" si="49"/>
        <v/>
      </c>
      <c r="V258" s="48" t="str">
        <f t="shared" ref="V258:V318" si="54">TRIM($H258)&amp;"|"&amp;TRIM($J258)&amp;"|"&amp;TRIM($L258)&amp;"|"&amp;LEFT($M258,1)</f>
        <v>Alaina|Gill||7</v>
      </c>
      <c r="W258" s="48" t="str">
        <f t="shared" ref="W258:W318" si="55">TRIM($H258)&amp;"|"&amp;TRIM($J258)&amp;"|"&amp;LEFT($M258,1)</f>
        <v>Alaina|Gill|7</v>
      </c>
      <c r="X258" s="48" t="str">
        <f>INDEX(Applications_2021!$AN$2:$AN$651,MATCH($V258,Applications_2021!$AN$2:$AN$651,0))</f>
        <v>Alaina|Gill||7</v>
      </c>
      <c r="Y258" s="48" t="str">
        <f>INDEX(Applications_2021!$AO$2:$AO$651,MATCH($W258,Applications_2021!$AO$2:$AO$651,0))</f>
        <v>Alaina|Gill|7</v>
      </c>
      <c r="Z258" s="68" t="str">
        <f t="shared" ref="Z258:Z321" si="56">IF($V258=$X258,"Yes","No")</f>
        <v>Yes</v>
      </c>
      <c r="AA258" s="68" t="str">
        <f t="shared" ref="AA258:AA321" si="57">IF($W258=$Y258,"Yes","No")</f>
        <v>Yes</v>
      </c>
      <c r="AB258" s="48" t="str">
        <f>"00"&amp;TEXT($C258,0)</f>
        <v>0076</v>
      </c>
      <c r="AC258" s="48" t="str">
        <f t="shared" si="53"/>
        <v>0076</v>
      </c>
      <c r="AD258" s="68" t="str">
        <f t="shared" ref="AD258:AD321" si="58">IF($AB258=$AC258,"Yes","No")</f>
        <v>Yes</v>
      </c>
    </row>
    <row r="259" spans="1:30" x14ac:dyDescent="0.3">
      <c r="A259" s="48" t="str">
        <f>IF($AA259="Yes",INDEX(Applications_2021!$A$2:$A$651,MATCH($W259,Applications_2021!$AO$2:$AO$651,0)),"NO TRANSCRIPT")</f>
        <v>0624-HUN-AL-0249</v>
      </c>
      <c r="B259" s="48" t="str">
        <f>IF($AA259="Yes",INDEX(Applications_2021!$AT$2:$AT$651,MATCH($W259,Applications_2021!$AO$2:$AO$651,0))&amp;"-"&amp;UPPER(LEFT($J259,3))&amp;"-"&amp;UPPER(LEFT($H259,2))&amp;"-"&amp;$AB259,"")</f>
        <v>0624-HUN-AL-0249</v>
      </c>
      <c r="C259" s="8">
        <v>249</v>
      </c>
      <c r="D259" s="73" t="s">
        <v>8415</v>
      </c>
      <c r="E259" s="73" t="s">
        <v>8416</v>
      </c>
      <c r="F259" s="74" t="s">
        <v>8417</v>
      </c>
      <c r="G259" s="73" t="s">
        <v>7772</v>
      </c>
      <c r="H259" s="73" t="s">
        <v>703</v>
      </c>
      <c r="I259" s="73"/>
      <c r="J259" s="73" t="s">
        <v>7264</v>
      </c>
      <c r="K259" s="73"/>
      <c r="L259" s="80" t="s">
        <v>336</v>
      </c>
      <c r="M259" s="73" t="s">
        <v>167</v>
      </c>
      <c r="N259" s="73"/>
      <c r="O259" s="73" t="s">
        <v>7266</v>
      </c>
      <c r="P259" s="74" t="s">
        <v>8418</v>
      </c>
      <c r="Q259" s="74" t="str">
        <f t="shared" ref="Q259:Q322" si="59">TRIM($P259)</f>
        <v>reportcard_hunley_earnest.pdf</v>
      </c>
      <c r="R259" s="74" t="s">
        <v>336</v>
      </c>
      <c r="S259" s="74" t="str">
        <f t="shared" ref="S259:S322" si="60">TRIM($R259)</f>
        <v/>
      </c>
      <c r="T259" s="73" t="s">
        <v>336</v>
      </c>
      <c r="U259" s="73" t="str">
        <f t="shared" ref="U259:U322" si="61">TRIM($T259)</f>
        <v/>
      </c>
      <c r="V259" s="48" t="str">
        <f t="shared" si="54"/>
        <v>Alex|Hunley||8</v>
      </c>
      <c r="W259" s="48" t="str">
        <f t="shared" si="55"/>
        <v>Alex|Hunley|8</v>
      </c>
      <c r="X259" s="48" t="e">
        <f>INDEX(Applications_2021!$AN$2:$AN$651,MATCH($V259,Applications_2021!$AN$2:$AN$651,0))</f>
        <v>#N/A</v>
      </c>
      <c r="Y259" s="48" t="str">
        <f>INDEX(Applications_2021!$AO$2:$AO$651,MATCH($W259,Applications_2021!$AO$2:$AO$651,0))</f>
        <v>Alex|Hunley|8</v>
      </c>
      <c r="Z259" s="68" t="e">
        <f t="shared" si="56"/>
        <v>#N/A</v>
      </c>
      <c r="AA259" s="68" t="str">
        <f t="shared" si="57"/>
        <v>Yes</v>
      </c>
      <c r="AB259" s="48" t="str">
        <f>"0"&amp;TEXT($C259,0)</f>
        <v>0249</v>
      </c>
      <c r="AC259" s="48" t="str">
        <f t="shared" si="53"/>
        <v>0249</v>
      </c>
      <c r="AD259" s="68" t="str">
        <f t="shared" si="58"/>
        <v>Yes</v>
      </c>
    </row>
    <row r="260" spans="1:30" x14ac:dyDescent="0.3">
      <c r="A260" s="48" t="str">
        <f>IF($AA260="Yes",INDEX(Applications_2021!$A$2:$A$651,MATCH($W260,Applications_2021!$AO$2:$AO$651,0)),"NO TRANSCRIPT")</f>
        <v>0207-MAG-AL-0107</v>
      </c>
      <c r="B260" s="48" t="str">
        <f>IF($AA260="Yes",INDEX(Applications_2021!$AT$2:$AT$651,MATCH($W260,Applications_2021!$AO$2:$AO$651,0))&amp;"-"&amp;UPPER(LEFT($J260,3))&amp;"-"&amp;UPPER(LEFT($H260,2))&amp;"-"&amp;$AB260,"")</f>
        <v>0207-MAG-AL-0107</v>
      </c>
      <c r="C260" s="8">
        <v>107</v>
      </c>
      <c r="D260" s="73" t="s">
        <v>1190</v>
      </c>
      <c r="E260" s="73" t="s">
        <v>3947</v>
      </c>
      <c r="F260" s="74" t="s">
        <v>3948</v>
      </c>
      <c r="G260" s="73" t="s">
        <v>795</v>
      </c>
      <c r="H260" s="73" t="s">
        <v>8419</v>
      </c>
      <c r="I260" s="73"/>
      <c r="J260" s="73" t="s">
        <v>3947</v>
      </c>
      <c r="K260" s="73"/>
      <c r="L260" s="74" t="s">
        <v>336</v>
      </c>
      <c r="M260" s="73" t="s">
        <v>167</v>
      </c>
      <c r="N260" s="73"/>
      <c r="O260" s="73" t="s">
        <v>4436</v>
      </c>
      <c r="P260" s="74" t="s">
        <v>8420</v>
      </c>
      <c r="Q260" s="74" t="str">
        <f t="shared" si="59"/>
        <v>20210421_210343.jpg</v>
      </c>
      <c r="R260" s="74" t="s">
        <v>336</v>
      </c>
      <c r="S260" s="74" t="str">
        <f t="shared" si="60"/>
        <v/>
      </c>
      <c r="T260" s="73" t="s">
        <v>336</v>
      </c>
      <c r="U260" s="73" t="str">
        <f t="shared" si="61"/>
        <v/>
      </c>
      <c r="V260" s="48" t="str">
        <f t="shared" si="54"/>
        <v>Alexandria|Magee||8</v>
      </c>
      <c r="W260" s="48" t="str">
        <f t="shared" si="55"/>
        <v>Alexandria|Magee|8</v>
      </c>
      <c r="X260" s="48" t="str">
        <f>INDEX(Applications_2021!$AN$2:$AN$651,MATCH($V260,Applications_2021!$AN$2:$AN$651,0))</f>
        <v>Alexandria|Magee||8</v>
      </c>
      <c r="Y260" s="48" t="str">
        <f>INDEX(Applications_2021!$AO$2:$AO$651,MATCH($W260,Applications_2021!$AO$2:$AO$651,0))</f>
        <v>Alexandria|Magee|8</v>
      </c>
      <c r="Z260" s="68" t="str">
        <f t="shared" si="56"/>
        <v>Yes</v>
      </c>
      <c r="AA260" s="68" t="str">
        <f t="shared" si="57"/>
        <v>Yes</v>
      </c>
      <c r="AB260" s="48" t="str">
        <f>"0"&amp;TEXT($C260,0)</f>
        <v>0107</v>
      </c>
      <c r="AC260" s="48" t="str">
        <f t="shared" si="53"/>
        <v>0107</v>
      </c>
      <c r="AD260" s="68" t="str">
        <f t="shared" si="58"/>
        <v>Yes</v>
      </c>
    </row>
    <row r="261" spans="1:30" x14ac:dyDescent="0.3">
      <c r="A261" s="48" t="e">
        <f>IF($AA261="Yes",INDEX(Applications_2021!$A$2:$A$651,MATCH($W261,Applications_2021!$AO$2:$AO$651,0)),"NO TRANSCRIPT")</f>
        <v>#N/A</v>
      </c>
      <c r="B261" s="48" t="e">
        <f>IF($AA261="Yes",INDEX(Applications_2021!$AT$2:$AT$651,MATCH($W261,Applications_2021!$AO$2:$AO$651,0))&amp;"-"&amp;UPPER(LEFT($J261,3))&amp;"-"&amp;UPPER(LEFT($H261,2))&amp;"-"&amp;$AB261,"")</f>
        <v>#N/A</v>
      </c>
      <c r="C261" s="8">
        <v>77</v>
      </c>
      <c r="D261" s="73" t="s">
        <v>3497</v>
      </c>
      <c r="E261" s="73" t="s">
        <v>249</v>
      </c>
      <c r="F261" s="74" t="s">
        <v>3498</v>
      </c>
      <c r="G261" s="73" t="s">
        <v>795</v>
      </c>
      <c r="H261" s="73" t="s">
        <v>3358</v>
      </c>
      <c r="I261" s="73"/>
      <c r="J261" s="73" t="s">
        <v>3495</v>
      </c>
      <c r="K261" s="73"/>
      <c r="L261" s="80" t="s">
        <v>336</v>
      </c>
      <c r="M261" s="73" t="s">
        <v>166</v>
      </c>
      <c r="N261" s="73"/>
      <c r="O261" s="73" t="s">
        <v>8421</v>
      </c>
      <c r="P261" s="74" t="s">
        <v>8422</v>
      </c>
      <c r="Q261" s="74" t="str">
        <f t="shared" si="59"/>
        <v>alyssa_gill.pdf</v>
      </c>
      <c r="R261" s="74" t="s">
        <v>336</v>
      </c>
      <c r="S261" s="74" t="str">
        <f t="shared" si="60"/>
        <v/>
      </c>
      <c r="T261" s="73" t="s">
        <v>336</v>
      </c>
      <c r="U261" s="73" t="str">
        <f t="shared" si="61"/>
        <v/>
      </c>
      <c r="V261" s="48" t="str">
        <f t="shared" si="54"/>
        <v>Alyssa|Gill||7</v>
      </c>
      <c r="W261" s="48" t="str">
        <f t="shared" si="55"/>
        <v>Alyssa|Gill|7</v>
      </c>
      <c r="X261" s="48" t="e">
        <f>INDEX(Applications_2021!$AN$2:$AN$651,MATCH($V261,Applications_2021!$AN$2:$AN$651,0))</f>
        <v>#N/A</v>
      </c>
      <c r="Y261" s="48" t="e">
        <f>INDEX(Applications_2021!$AO$2:$AO$651,MATCH($W261,Applications_2021!$AO$2:$AO$651,0))</f>
        <v>#N/A</v>
      </c>
      <c r="Z261" s="68" t="e">
        <f t="shared" si="56"/>
        <v>#N/A</v>
      </c>
      <c r="AA261" s="68" t="e">
        <f t="shared" si="57"/>
        <v>#N/A</v>
      </c>
      <c r="AB261" s="48" t="str">
        <f>"00"&amp;TEXT($C261,0)</f>
        <v>0077</v>
      </c>
      <c r="AC261" s="48" t="e">
        <f t="shared" si="53"/>
        <v>#N/A</v>
      </c>
      <c r="AD261" s="68" t="e">
        <f t="shared" si="58"/>
        <v>#N/A</v>
      </c>
    </row>
    <row r="262" spans="1:30" x14ac:dyDescent="0.3">
      <c r="A262" s="48" t="str">
        <f>IF($AA262="Yes",INDEX(Applications_2021!$A$2:$A$651,MATCH($W262,Applications_2021!$AO$2:$AO$651,0)),"NO TRANSCRIPT")</f>
        <v>0633-STA-AR-0231</v>
      </c>
      <c r="B262" s="48" t="str">
        <f>IF($AA262="Yes",INDEX(Applications_2021!$AT$2:$AT$651,MATCH($W262,Applications_2021!$AO$2:$AO$651,0))&amp;"-"&amp;UPPER(LEFT($J262,3))&amp;"-"&amp;UPPER(LEFT($H262,2))&amp;"-"&amp;$AB262,"")</f>
        <v>0633-STA-AR-0231</v>
      </c>
      <c r="C262" s="8">
        <v>231</v>
      </c>
      <c r="D262" s="73" t="s">
        <v>7336</v>
      </c>
      <c r="E262" s="73" t="s">
        <v>249</v>
      </c>
      <c r="F262" s="74" t="s">
        <v>7337</v>
      </c>
      <c r="G262" s="73" t="s">
        <v>795</v>
      </c>
      <c r="H262" s="73" t="s">
        <v>7332</v>
      </c>
      <c r="I262" s="73"/>
      <c r="J262" s="73" t="s">
        <v>7333</v>
      </c>
      <c r="K262" s="73"/>
      <c r="L262" s="80" t="s">
        <v>336</v>
      </c>
      <c r="M262" s="73" t="s">
        <v>167</v>
      </c>
      <c r="N262" s="73"/>
      <c r="O262" s="73" t="s">
        <v>8423</v>
      </c>
      <c r="P262" s="74" t="s">
        <v>8424</v>
      </c>
      <c r="Q262" s="74" t="str">
        <f t="shared" si="59"/>
        <v>arianna_stanford.pdf</v>
      </c>
      <c r="R262" s="74" t="s">
        <v>336</v>
      </c>
      <c r="S262" s="74" t="str">
        <f t="shared" si="60"/>
        <v/>
      </c>
      <c r="T262" s="73" t="s">
        <v>336</v>
      </c>
      <c r="U262" s="73" t="str">
        <f t="shared" si="61"/>
        <v/>
      </c>
      <c r="V262" s="48" t="str">
        <f t="shared" si="54"/>
        <v>Arianna|Stanford||8</v>
      </c>
      <c r="W262" s="48" t="str">
        <f t="shared" si="55"/>
        <v>Arianna|Stanford|8</v>
      </c>
      <c r="X262" s="48" t="e">
        <f>INDEX(Applications_2021!$AN$2:$AN$651,MATCH($V262,Applications_2021!$AN$2:$AN$651,0))</f>
        <v>#N/A</v>
      </c>
      <c r="Y262" s="48" t="str">
        <f>INDEX(Applications_2021!$AO$2:$AO$651,MATCH($W262,Applications_2021!$AO$2:$AO$651,0))</f>
        <v>Arianna|Stanford|8</v>
      </c>
      <c r="Z262" s="68" t="e">
        <f t="shared" si="56"/>
        <v>#N/A</v>
      </c>
      <c r="AA262" s="68" t="str">
        <f t="shared" si="57"/>
        <v>Yes</v>
      </c>
      <c r="AB262" s="48" t="str">
        <f>"0"&amp;TEXT($C262,0)</f>
        <v>0231</v>
      </c>
      <c r="AC262" s="48" t="str">
        <f t="shared" si="53"/>
        <v>0231</v>
      </c>
      <c r="AD262" s="68" t="str">
        <f t="shared" si="58"/>
        <v>Yes</v>
      </c>
    </row>
    <row r="263" spans="1:30" x14ac:dyDescent="0.3">
      <c r="A263" s="48" t="str">
        <f>IF($AA263="Yes",INDEX(Applications_2021!$A$2:$A$651,MATCH($W263,Applications_2021!$AO$2:$AO$651,0)),"NO TRANSCRIPT")</f>
        <v>0224-PAT-AS-0052</v>
      </c>
      <c r="B263" s="48" t="str">
        <f>IF($AA263="Yes",INDEX(Applications_2021!$AT$2:$AT$651,MATCH($W263,Applications_2021!$AO$2:$AO$651,0))&amp;"-"&amp;UPPER(LEFT($J263,3))&amp;"-"&amp;UPPER(LEFT($H263,2))&amp;"-"&amp;$AB263,"")</f>
        <v>0224-PAT-AS-0052</v>
      </c>
      <c r="C263" s="8">
        <v>52</v>
      </c>
      <c r="D263" s="73" t="s">
        <v>4106</v>
      </c>
      <c r="E263" s="73" t="s">
        <v>1041</v>
      </c>
      <c r="F263" s="74" t="s">
        <v>8425</v>
      </c>
      <c r="G263" s="73" t="s">
        <v>795</v>
      </c>
      <c r="H263" s="73" t="s">
        <v>4102</v>
      </c>
      <c r="I263" s="73"/>
      <c r="J263" s="73" t="s">
        <v>4103</v>
      </c>
      <c r="K263" s="73"/>
      <c r="L263" s="80" t="s">
        <v>336</v>
      </c>
      <c r="M263" s="73" t="s">
        <v>166</v>
      </c>
      <c r="N263" s="73"/>
      <c r="O263" s="73" t="s">
        <v>4017</v>
      </c>
      <c r="P263" s="74" t="s">
        <v>8426</v>
      </c>
      <c r="Q263" s="74" t="str">
        <f t="shared" si="59"/>
        <v>ashlyn_patterson_report_card_march_2021.pdf</v>
      </c>
      <c r="R263" s="74" t="s">
        <v>336</v>
      </c>
      <c r="S263" s="74" t="str">
        <f t="shared" si="60"/>
        <v/>
      </c>
      <c r="T263" s="73" t="s">
        <v>336</v>
      </c>
      <c r="U263" s="73" t="str">
        <f t="shared" si="61"/>
        <v/>
      </c>
      <c r="V263" s="48" t="str">
        <f t="shared" si="54"/>
        <v>Ashlyn|Patterson||7</v>
      </c>
      <c r="W263" s="48" t="str">
        <f t="shared" si="55"/>
        <v>Ashlyn|Patterson|7</v>
      </c>
      <c r="X263" s="48" t="e">
        <f>INDEX(Applications_2021!$AN$2:$AN$651,MATCH($V263,Applications_2021!$AN$2:$AN$651,0))</f>
        <v>#N/A</v>
      </c>
      <c r="Y263" s="48" t="str">
        <f>INDEX(Applications_2021!$AO$2:$AO$651,MATCH($W263,Applications_2021!$AO$2:$AO$651,0))</f>
        <v>Ashlyn|Patterson|7</v>
      </c>
      <c r="Z263" s="68" t="e">
        <f t="shared" si="56"/>
        <v>#N/A</v>
      </c>
      <c r="AA263" s="68" t="str">
        <f t="shared" si="57"/>
        <v>Yes</v>
      </c>
      <c r="AB263" s="48" t="str">
        <f>"00"&amp;TEXT($C263,0)</f>
        <v>0052</v>
      </c>
      <c r="AC263" s="48" t="str">
        <f t="shared" si="53"/>
        <v>0052</v>
      </c>
      <c r="AD263" s="68" t="str">
        <f t="shared" si="58"/>
        <v>Yes</v>
      </c>
    </row>
    <row r="264" spans="1:30" x14ac:dyDescent="0.3">
      <c r="A264" s="48" t="str">
        <f>IF($AA264="Yes",INDEX(Applications_2021!$A$2:$A$651,MATCH($W264,Applications_2021!$AO$2:$AO$651,0)),"NO TRANSCRIPT")</f>
        <v>0124-MIT-AU-0213</v>
      </c>
      <c r="B264" s="48" t="str">
        <f>IF($AA264="Yes",INDEX(Applications_2021!$AT$2:$AT$651,MATCH($W264,Applications_2021!$AO$2:$AO$651,0))&amp;"-"&amp;UPPER(LEFT($J264,3))&amp;"-"&amp;UPPER(LEFT($H264,2))&amp;"-"&amp;$AB264,"")</f>
        <v>0124-MIT-AU-0213</v>
      </c>
      <c r="C264" s="8">
        <v>213</v>
      </c>
      <c r="D264" s="73" t="s">
        <v>1109</v>
      </c>
      <c r="E264" s="73" t="s">
        <v>2537</v>
      </c>
      <c r="F264" s="74" t="s">
        <v>3265</v>
      </c>
      <c r="G264" s="73" t="s">
        <v>795</v>
      </c>
      <c r="H264" s="73" t="s">
        <v>3262</v>
      </c>
      <c r="I264" s="73"/>
      <c r="J264" s="73" t="s">
        <v>2537</v>
      </c>
      <c r="K264" s="73"/>
      <c r="L264" s="74" t="s">
        <v>336</v>
      </c>
      <c r="M264" s="73" t="s">
        <v>167</v>
      </c>
      <c r="N264" s="73"/>
      <c r="O264" s="73" t="s">
        <v>3263</v>
      </c>
      <c r="P264" s="74" t="s">
        <v>8427</v>
      </c>
      <c r="Q264" s="74" t="str">
        <f t="shared" si="59"/>
        <v>20210426_2117413.jpg</v>
      </c>
      <c r="R264" s="74" t="s">
        <v>8427</v>
      </c>
      <c r="S264" s="74" t="str">
        <f t="shared" si="60"/>
        <v>20210426_2117413.jpg</v>
      </c>
      <c r="T264" s="73" t="s">
        <v>336</v>
      </c>
      <c r="U264" s="73" t="str">
        <f t="shared" si="61"/>
        <v/>
      </c>
      <c r="V264" s="48" t="str">
        <f t="shared" si="54"/>
        <v>Autumn|Mitchell||8</v>
      </c>
      <c r="W264" s="48" t="str">
        <f t="shared" si="55"/>
        <v>Autumn|Mitchell|8</v>
      </c>
      <c r="X264" s="48" t="str">
        <f>INDEX(Applications_2021!$AN$2:$AN$651,MATCH($V264,Applications_2021!$AN$2:$AN$651,0))</f>
        <v>Autumn|Mitchell||8</v>
      </c>
      <c r="Y264" s="48" t="str">
        <f>INDEX(Applications_2021!$AO$2:$AO$651,MATCH($W264,Applications_2021!$AO$2:$AO$651,0))</f>
        <v>Autumn|Mitchell|8</v>
      </c>
      <c r="Z264" s="68" t="str">
        <f t="shared" si="56"/>
        <v>Yes</v>
      </c>
      <c r="AA264" s="68" t="str">
        <f t="shared" si="57"/>
        <v>Yes</v>
      </c>
      <c r="AB264" s="48" t="str">
        <f t="shared" ref="AB264:AB272" si="62">"0"&amp;TEXT($C264,0)</f>
        <v>0213</v>
      </c>
      <c r="AC264" s="48" t="str">
        <f t="shared" si="53"/>
        <v>0213</v>
      </c>
      <c r="AD264" s="68" t="str">
        <f t="shared" si="58"/>
        <v>Yes</v>
      </c>
    </row>
    <row r="265" spans="1:30" x14ac:dyDescent="0.3">
      <c r="A265" s="48" t="str">
        <f>IF($AA265="Yes",INDEX(Applications_2021!$A$2:$A$651,MATCH($W265,Applications_2021!$AO$2:$AO$651,0)),"NO TRANSCRIPT")</f>
        <v>0583-STE-AZ-0181</v>
      </c>
      <c r="B265" s="48" t="str">
        <f>IF($AA265="Yes",INDEX(Applications_2021!$AT$2:$AT$651,MATCH($W265,Applications_2021!$AO$2:$AO$651,0))&amp;"-"&amp;UPPER(LEFT($J265,3))&amp;"-"&amp;UPPER(LEFT($H265,2))&amp;"-"&amp;$AB265,"")</f>
        <v>0583-STE-AZ-0181</v>
      </c>
      <c r="C265" s="8">
        <v>181</v>
      </c>
      <c r="D265" s="73" t="s">
        <v>6950</v>
      </c>
      <c r="E265" s="73" t="s">
        <v>6951</v>
      </c>
      <c r="F265" s="74" t="s">
        <v>6952</v>
      </c>
      <c r="G265" s="73" t="s">
        <v>795</v>
      </c>
      <c r="H265" s="73" t="s">
        <v>6947</v>
      </c>
      <c r="I265" s="73"/>
      <c r="J265" s="73" t="s">
        <v>5230</v>
      </c>
      <c r="K265" s="73"/>
      <c r="L265" s="74" t="s">
        <v>336</v>
      </c>
      <c r="M265" s="73" t="s">
        <v>167</v>
      </c>
      <c r="N265" s="73"/>
      <c r="O265" s="73" t="s">
        <v>6948</v>
      </c>
      <c r="P265" s="74" t="s">
        <v>8428</v>
      </c>
      <c r="Q265" s="74" t="str">
        <f t="shared" si="59"/>
        <v>progress_report.pdf</v>
      </c>
      <c r="R265" s="74" t="s">
        <v>336</v>
      </c>
      <c r="S265" s="74" t="str">
        <f t="shared" si="60"/>
        <v/>
      </c>
      <c r="T265" s="73" t="s">
        <v>8429</v>
      </c>
      <c r="U265" s="73" t="str">
        <f t="shared" si="61"/>
        <v>Azuri was apart of Gifted Studies but the program was halted at her school.</v>
      </c>
      <c r="V265" s="48" t="str">
        <f t="shared" si="54"/>
        <v>Azuri|Steele||8</v>
      </c>
      <c r="W265" s="48" t="str">
        <f t="shared" si="55"/>
        <v>Azuri|Steele|8</v>
      </c>
      <c r="X265" s="48" t="str">
        <f>INDEX(Applications_2021!$AN$2:$AN$651,MATCH($V265,Applications_2021!$AN$2:$AN$651,0))</f>
        <v>Azuri|Steele||8</v>
      </c>
      <c r="Y265" s="48" t="str">
        <f>INDEX(Applications_2021!$AO$2:$AO$651,MATCH($W265,Applications_2021!$AO$2:$AO$651,0))</f>
        <v>Azuri|Steele|8</v>
      </c>
      <c r="Z265" s="68" t="str">
        <f t="shared" si="56"/>
        <v>Yes</v>
      </c>
      <c r="AA265" s="68" t="str">
        <f t="shared" si="57"/>
        <v>Yes</v>
      </c>
      <c r="AB265" s="48" t="str">
        <f t="shared" si="62"/>
        <v>0181</v>
      </c>
      <c r="AC265" s="48" t="str">
        <f t="shared" si="53"/>
        <v>0181</v>
      </c>
      <c r="AD265" s="68" t="str">
        <f t="shared" si="58"/>
        <v>Yes</v>
      </c>
    </row>
    <row r="266" spans="1:30" x14ac:dyDescent="0.3">
      <c r="A266" s="48" t="str">
        <f>IF($AA266="Yes",INDEX(Applications_2021!$A$2:$A$651,MATCH($W266,Applications_2021!$AO$2:$AO$651,0)),"NO TRANSCRIPT")</f>
        <v>0169-SHI-CH-0178</v>
      </c>
      <c r="B266" s="48" t="str">
        <f>IF($AA266="Yes",INDEX(Applications_2021!$AT$2:$AT$651,MATCH($W266,Applications_2021!$AO$2:$AO$651,0))&amp;"-"&amp;UPPER(LEFT($J266,3))&amp;"-"&amp;UPPER(LEFT($H266,2))&amp;"-"&amp;$AB266,"")</f>
        <v>0169-SHI-CH-0178</v>
      </c>
      <c r="C266" s="8">
        <v>178</v>
      </c>
      <c r="D266" s="73" t="s">
        <v>2975</v>
      </c>
      <c r="E266" s="73" t="s">
        <v>7567</v>
      </c>
      <c r="F266" s="74" t="s">
        <v>8430</v>
      </c>
      <c r="G266" s="73" t="s">
        <v>7772</v>
      </c>
      <c r="H266" s="73" t="s">
        <v>3650</v>
      </c>
      <c r="I266" s="73"/>
      <c r="J266" s="73" t="s">
        <v>3651</v>
      </c>
      <c r="K266" s="73"/>
      <c r="L266" s="80" t="s">
        <v>336</v>
      </c>
      <c r="M266" s="73" t="s">
        <v>168</v>
      </c>
      <c r="N266" s="73"/>
      <c r="O266" s="73" t="s">
        <v>1630</v>
      </c>
      <c r="P266" s="74" t="s">
        <v>8431</v>
      </c>
      <c r="Q266" s="74" t="str">
        <f t="shared" si="59"/>
        <v>transcript__4242021_1.pdf</v>
      </c>
      <c r="R266" s="74" t="s">
        <v>336</v>
      </c>
      <c r="S266" s="74" t="str">
        <f t="shared" si="60"/>
        <v/>
      </c>
      <c r="T266" s="73" t="s">
        <v>336</v>
      </c>
      <c r="U266" s="73" t="str">
        <f t="shared" si="61"/>
        <v/>
      </c>
      <c r="V266" s="48" t="str">
        <f t="shared" si="54"/>
        <v>Charlese|Shield||9</v>
      </c>
      <c r="W266" s="48" t="str">
        <f t="shared" si="55"/>
        <v>Charlese|Shield|9</v>
      </c>
      <c r="X266" s="48" t="e">
        <f>INDEX(Applications_2021!$AN$2:$AN$651,MATCH($V266,Applications_2021!$AN$2:$AN$651,0))</f>
        <v>#N/A</v>
      </c>
      <c r="Y266" s="48" t="str">
        <f>INDEX(Applications_2021!$AO$2:$AO$651,MATCH($W266,Applications_2021!$AO$2:$AO$651,0))</f>
        <v>Charlese|Shield|9</v>
      </c>
      <c r="Z266" s="68" t="e">
        <f t="shared" si="56"/>
        <v>#N/A</v>
      </c>
      <c r="AA266" s="68" t="str">
        <f t="shared" si="57"/>
        <v>Yes</v>
      </c>
      <c r="AB266" s="48" t="str">
        <f t="shared" si="62"/>
        <v>0178</v>
      </c>
      <c r="AC266" s="48" t="str">
        <f t="shared" si="53"/>
        <v>0178</v>
      </c>
      <c r="AD266" s="68" t="str">
        <f t="shared" si="58"/>
        <v>Yes</v>
      </c>
    </row>
    <row r="267" spans="1:30" x14ac:dyDescent="0.3">
      <c r="A267" s="48" t="str">
        <f>IF($AA267="Yes",INDEX(Applications_2021!$A$2:$A$651,MATCH($W267,Applications_2021!$AO$2:$AO$651,0)),"NO TRANSCRIPT")</f>
        <v>0376-HIL-DA-0148</v>
      </c>
      <c r="B267" s="48" t="str">
        <f>IF($AA267="Yes",INDEX(Applications_2021!$AT$2:$AT$651,MATCH($W267,Applications_2021!$AO$2:$AO$651,0))&amp;"-"&amp;UPPER(LEFT($J267,3))&amp;"-"&amp;UPPER(LEFT($H267,2))&amp;"-"&amp;$AB267,"")</f>
        <v>0376-HIL-DA-0148</v>
      </c>
      <c r="C267" s="8">
        <v>148</v>
      </c>
      <c r="D267" s="73" t="s">
        <v>5321</v>
      </c>
      <c r="E267" s="73" t="s">
        <v>3067</v>
      </c>
      <c r="F267" s="74" t="s">
        <v>5322</v>
      </c>
      <c r="G267" s="73" t="s">
        <v>795</v>
      </c>
      <c r="H267" s="73" t="s">
        <v>8432</v>
      </c>
      <c r="I267" s="73"/>
      <c r="J267" s="73" t="s">
        <v>3067</v>
      </c>
      <c r="K267" s="73"/>
      <c r="L267" s="80" t="s">
        <v>336</v>
      </c>
      <c r="M267" s="73" t="s">
        <v>167</v>
      </c>
      <c r="N267" s="73"/>
      <c r="O267" s="73" t="s">
        <v>5319</v>
      </c>
      <c r="P267" s="74" t="s">
        <v>8433</v>
      </c>
      <c r="Q267" s="74" t="str">
        <f t="shared" si="59"/>
        <v>hill_dane_gradereport.pdf</v>
      </c>
      <c r="R267" s="74" t="s">
        <v>8434</v>
      </c>
      <c r="S267" s="74" t="str">
        <f t="shared" si="60"/>
        <v>hill_dane_honor_roll_report.jpg</v>
      </c>
      <c r="T267" s="73" t="s">
        <v>336</v>
      </c>
      <c r="U267" s="73" t="str">
        <f t="shared" si="61"/>
        <v/>
      </c>
      <c r="V267" s="48" t="str">
        <f t="shared" si="54"/>
        <v>Dane|Hill||8</v>
      </c>
      <c r="W267" s="48" t="str">
        <f t="shared" si="55"/>
        <v>Dane|Hill|8</v>
      </c>
      <c r="X267" s="48" t="e">
        <f>INDEX(Applications_2021!$AN$2:$AN$651,MATCH($V267,Applications_2021!$AN$2:$AN$651,0))</f>
        <v>#N/A</v>
      </c>
      <c r="Y267" s="48" t="str">
        <f>INDEX(Applications_2021!$AO$2:$AO$651,MATCH($W267,Applications_2021!$AO$2:$AO$651,0))</f>
        <v>Dane|Hill|8</v>
      </c>
      <c r="Z267" s="68" t="e">
        <f t="shared" si="56"/>
        <v>#N/A</v>
      </c>
      <c r="AA267" s="68" t="str">
        <f t="shared" si="57"/>
        <v>Yes</v>
      </c>
      <c r="AB267" s="48" t="str">
        <f t="shared" si="62"/>
        <v>0148</v>
      </c>
      <c r="AC267" s="48" t="str">
        <f t="shared" si="53"/>
        <v>0148</v>
      </c>
      <c r="AD267" s="68" t="str">
        <f t="shared" si="58"/>
        <v>Yes</v>
      </c>
    </row>
    <row r="268" spans="1:30" x14ac:dyDescent="0.3">
      <c r="A268" s="48" t="str">
        <f>IF($AA268="Yes",INDEX(Applications_2021!$A$2:$A$651,MATCH($W268,Applications_2021!$AO$2:$AO$651,0)),"NO TRANSCRIPT")</f>
        <v>0021-ROB-DE-0237</v>
      </c>
      <c r="B268" s="48" t="str">
        <f>IF($AA268="Yes",INDEX(Applications_2021!$AT$2:$AT$651,MATCH($W268,Applications_2021!$AO$2:$AO$651,0))&amp;"-"&amp;UPPER(LEFT($J268,3))&amp;"-"&amp;UPPER(LEFT($H268,2))&amp;"-"&amp;$AB268,"")</f>
        <v>0021-ROB-DE-0237</v>
      </c>
      <c r="C268" s="8">
        <v>237</v>
      </c>
      <c r="D268" s="73" t="s">
        <v>2316</v>
      </c>
      <c r="E268" s="73" t="s">
        <v>523</v>
      </c>
      <c r="F268" s="74" t="s">
        <v>2317</v>
      </c>
      <c r="G268" s="73" t="s">
        <v>795</v>
      </c>
      <c r="H268" s="73" t="s">
        <v>2314</v>
      </c>
      <c r="I268" s="73"/>
      <c r="J268" s="73" t="s">
        <v>1661</v>
      </c>
      <c r="K268" s="73"/>
      <c r="L268" s="74" t="s">
        <v>336</v>
      </c>
      <c r="M268" s="73" t="s">
        <v>168</v>
      </c>
      <c r="N268" s="73"/>
      <c r="O268" s="73" t="s">
        <v>1719</v>
      </c>
      <c r="P268" s="74" t="s">
        <v>8435</v>
      </c>
      <c r="Q268" s="74" t="str">
        <f t="shared" si="59"/>
        <v>mooks_9th_grade_transcript.pdf</v>
      </c>
      <c r="R268" s="74" t="s">
        <v>336</v>
      </c>
      <c r="S268" s="74" t="str">
        <f t="shared" si="60"/>
        <v/>
      </c>
      <c r="T268" s="73" t="s">
        <v>336</v>
      </c>
      <c r="U268" s="73" t="str">
        <f t="shared" si="61"/>
        <v/>
      </c>
      <c r="V268" s="48" t="str">
        <f t="shared" si="54"/>
        <v>Demetrice|Robinson||9</v>
      </c>
      <c r="W268" s="48" t="str">
        <f t="shared" si="55"/>
        <v>Demetrice|Robinson|9</v>
      </c>
      <c r="X268" s="48" t="str">
        <f>INDEX(Applications_2021!$AN$2:$AN$651,MATCH($V268,Applications_2021!$AN$2:$AN$651,0))</f>
        <v>Demetrice|Robinson||9</v>
      </c>
      <c r="Y268" s="48" t="str">
        <f>INDEX(Applications_2021!$AO$2:$AO$651,MATCH($W268,Applications_2021!$AO$2:$AO$651,0))</f>
        <v>Demetrice|Robinson|9</v>
      </c>
      <c r="Z268" s="68" t="str">
        <f t="shared" si="56"/>
        <v>Yes</v>
      </c>
      <c r="AA268" s="68" t="str">
        <f t="shared" si="57"/>
        <v>Yes</v>
      </c>
      <c r="AB268" s="48" t="str">
        <f t="shared" si="62"/>
        <v>0237</v>
      </c>
      <c r="AC268" s="48" t="str">
        <f t="shared" si="53"/>
        <v>0237</v>
      </c>
      <c r="AD268" s="68" t="str">
        <f t="shared" si="58"/>
        <v>Yes</v>
      </c>
    </row>
    <row r="269" spans="1:30" x14ac:dyDescent="0.3">
      <c r="A269" s="48" t="str">
        <f>IF($AA269="Yes",INDEX(Applications_2021!$A$2:$A$651,MATCH($W269,Applications_2021!$AO$2:$AO$651,0)),"NO TRANSCRIPT")</f>
        <v>0535-ROB-DE-0147</v>
      </c>
      <c r="B269" s="48" t="str">
        <f>IF($AA269="Yes",INDEX(Applications_2021!$AT$2:$AT$651,MATCH($W269,Applications_2021!$AO$2:$AO$651,0))&amp;"-"&amp;UPPER(LEFT($J269,3))&amp;"-"&amp;UPPER(LEFT($H269,2))&amp;"-"&amp;$AB269,"")</f>
        <v>0535-ROB-DE-0147</v>
      </c>
      <c r="C269" s="8">
        <v>147</v>
      </c>
      <c r="D269" s="73" t="s">
        <v>8436</v>
      </c>
      <c r="E269" s="73" t="s">
        <v>8437</v>
      </c>
      <c r="F269" s="74" t="s">
        <v>6573</v>
      </c>
      <c r="G269" s="73" t="s">
        <v>795</v>
      </c>
      <c r="H269" s="73" t="s">
        <v>6568</v>
      </c>
      <c r="I269" s="73"/>
      <c r="J269" s="73" t="s">
        <v>6569</v>
      </c>
      <c r="K269" s="73"/>
      <c r="L269" s="74" t="s">
        <v>336</v>
      </c>
      <c r="M269" s="73" t="s">
        <v>167</v>
      </c>
      <c r="N269" s="73"/>
      <c r="O269" s="73" t="s">
        <v>6570</v>
      </c>
      <c r="P269" s="74" t="s">
        <v>8438</v>
      </c>
      <c r="Q269" s="74" t="str">
        <f t="shared" si="59"/>
        <v>screenshot_20210423055723_gallery.jpg</v>
      </c>
      <c r="R269" s="74" t="s">
        <v>336</v>
      </c>
      <c r="S269" s="74" t="str">
        <f t="shared" si="60"/>
        <v/>
      </c>
      <c r="T269" s="73" t="s">
        <v>336</v>
      </c>
      <c r="U269" s="73" t="str">
        <f t="shared" si="61"/>
        <v/>
      </c>
      <c r="V269" s="48" t="str">
        <f t="shared" si="54"/>
        <v>Detrius|Roberson||8</v>
      </c>
      <c r="W269" s="48" t="str">
        <f t="shared" si="55"/>
        <v>Detrius|Roberson|8</v>
      </c>
      <c r="X269" s="48" t="str">
        <f>INDEX(Applications_2021!$AN$2:$AN$651,MATCH($V269,Applications_2021!$AN$2:$AN$651,0))</f>
        <v>Detrius|Roberson||8</v>
      </c>
      <c r="Y269" s="48" t="str">
        <f>INDEX(Applications_2021!$AO$2:$AO$651,MATCH($W269,Applications_2021!$AO$2:$AO$651,0))</f>
        <v>Detrius|Roberson|8</v>
      </c>
      <c r="Z269" s="68" t="str">
        <f t="shared" si="56"/>
        <v>Yes</v>
      </c>
      <c r="AA269" s="68" t="str">
        <f t="shared" si="57"/>
        <v>Yes</v>
      </c>
      <c r="AB269" s="48" t="str">
        <f t="shared" si="62"/>
        <v>0147</v>
      </c>
      <c r="AC269" s="48" t="str">
        <f t="shared" si="53"/>
        <v>0147</v>
      </c>
      <c r="AD269" s="68" t="str">
        <f t="shared" si="58"/>
        <v>Yes</v>
      </c>
    </row>
    <row r="270" spans="1:30" x14ac:dyDescent="0.3">
      <c r="A270" s="48" t="str">
        <f>IF($AA270="Yes",INDEX(Applications_2021!$A$2:$A$651,MATCH($W270,Applications_2021!$AO$2:$AO$651,0)),"NO TRANSCRIPT")</f>
        <v>0262-FRA-DW-0166</v>
      </c>
      <c r="B270" s="48" t="str">
        <f>IF($AA270="Yes",INDEX(Applications_2021!$AT$2:$AT$651,MATCH($W270,Applications_2021!$AO$2:$AO$651,0))&amp;"-"&amp;UPPER(LEFT($J270,3))&amp;"-"&amp;UPPER(LEFT($H270,2))&amp;"-"&amp;$AB270,"")</f>
        <v>0262-FRA-DW-0166</v>
      </c>
      <c r="C270" s="8">
        <v>166</v>
      </c>
      <c r="D270" s="73" t="s">
        <v>4417</v>
      </c>
      <c r="E270" s="73" t="s">
        <v>203</v>
      </c>
      <c r="F270" s="74" t="s">
        <v>8439</v>
      </c>
      <c r="G270" s="73" t="s">
        <v>795</v>
      </c>
      <c r="H270" s="73" t="s">
        <v>4414</v>
      </c>
      <c r="I270" s="73"/>
      <c r="J270" s="73" t="s">
        <v>203</v>
      </c>
      <c r="K270" s="73"/>
      <c r="L270" s="80" t="s">
        <v>336</v>
      </c>
      <c r="M270" s="73" t="s">
        <v>166</v>
      </c>
      <c r="N270" s="73"/>
      <c r="O270" s="73" t="s">
        <v>4416</v>
      </c>
      <c r="P270" s="74" t="s">
        <v>8082</v>
      </c>
      <c r="Q270" s="74" t="str">
        <f t="shared" si="59"/>
        <v>transcript.pdf</v>
      </c>
      <c r="R270" s="74" t="s">
        <v>336</v>
      </c>
      <c r="S270" s="74" t="str">
        <f t="shared" si="60"/>
        <v/>
      </c>
      <c r="T270" s="73" t="s">
        <v>336</v>
      </c>
      <c r="U270" s="73" t="str">
        <f t="shared" si="61"/>
        <v/>
      </c>
      <c r="V270" s="48" t="str">
        <f t="shared" si="54"/>
        <v>Dwayne|Franklin||7</v>
      </c>
      <c r="W270" s="48" t="str">
        <f t="shared" si="55"/>
        <v>Dwayne|Franklin|7</v>
      </c>
      <c r="X270" s="48" t="e">
        <f>INDEX(Applications_2021!$AN$2:$AN$651,MATCH($V270,Applications_2021!$AN$2:$AN$651,0))</f>
        <v>#N/A</v>
      </c>
      <c r="Y270" s="48" t="str">
        <f>INDEX(Applications_2021!$AO$2:$AO$651,MATCH($W270,Applications_2021!$AO$2:$AO$651,0))</f>
        <v>Dwayne|Franklin|7</v>
      </c>
      <c r="Z270" s="68" t="e">
        <f t="shared" si="56"/>
        <v>#N/A</v>
      </c>
      <c r="AA270" s="68" t="str">
        <f t="shared" si="57"/>
        <v>Yes</v>
      </c>
      <c r="AB270" s="48" t="str">
        <f t="shared" si="62"/>
        <v>0166</v>
      </c>
      <c r="AC270" s="48" t="str">
        <f t="shared" si="53"/>
        <v>0166</v>
      </c>
      <c r="AD270" s="68" t="str">
        <f t="shared" si="58"/>
        <v>Yes</v>
      </c>
    </row>
    <row r="271" spans="1:30" x14ac:dyDescent="0.3">
      <c r="A271" s="48" t="str">
        <f>IF($AA271="Yes",INDEX(Applications_2021!$A$2:$A$651,MATCH($W271,Applications_2021!$AO$2:$AO$651,0)),"NO TRANSCRIPT")</f>
        <v>0467-DAV-EL-0129</v>
      </c>
      <c r="B271" s="48" t="str">
        <f>IF($AA271="Yes",INDEX(Applications_2021!$AT$2:$AT$651,MATCH($W271,Applications_2021!$AO$2:$AO$651,0))&amp;"-"&amp;UPPER(LEFT($J271,3))&amp;"-"&amp;UPPER(LEFT($H271,2))&amp;"-"&amp;$AB271,"")</f>
        <v>0467-DAV-EL-0129</v>
      </c>
      <c r="C271" s="8">
        <v>129</v>
      </c>
      <c r="D271" s="73" t="s">
        <v>2524</v>
      </c>
      <c r="E271" s="73" t="s">
        <v>1041</v>
      </c>
      <c r="F271" s="74" t="s">
        <v>6007</v>
      </c>
      <c r="G271" s="73" t="s">
        <v>795</v>
      </c>
      <c r="H271" s="73" t="s">
        <v>924</v>
      </c>
      <c r="I271" s="73"/>
      <c r="J271" s="73" t="s">
        <v>1041</v>
      </c>
      <c r="K271" s="73"/>
      <c r="L271" s="74" t="s">
        <v>336</v>
      </c>
      <c r="M271" s="73" t="s">
        <v>167</v>
      </c>
      <c r="N271" s="73"/>
      <c r="O271" s="73" t="s">
        <v>1729</v>
      </c>
      <c r="P271" s="74" t="s">
        <v>8440</v>
      </c>
      <c r="Q271" s="74" t="str">
        <f t="shared" si="59"/>
        <v>ella_davis_7_hs_transcript_all_act_12_copy.pdf</v>
      </c>
      <c r="R271" s="74" t="s">
        <v>336</v>
      </c>
      <c r="S271" s="74" t="str">
        <f t="shared" si="60"/>
        <v/>
      </c>
      <c r="T271" s="73" t="s">
        <v>336</v>
      </c>
      <c r="U271" s="73" t="str">
        <f t="shared" si="61"/>
        <v/>
      </c>
      <c r="V271" s="48" t="str">
        <f t="shared" si="54"/>
        <v>Ella|Davis||8</v>
      </c>
      <c r="W271" s="48" t="str">
        <f t="shared" si="55"/>
        <v>Ella|Davis|8</v>
      </c>
      <c r="X271" s="48" t="str">
        <f>INDEX(Applications_2021!$AN$2:$AN$651,MATCH($V271,Applications_2021!$AN$2:$AN$651,0))</f>
        <v>Ella|Davis||8</v>
      </c>
      <c r="Y271" s="48" t="str">
        <f>INDEX(Applications_2021!$AO$2:$AO$651,MATCH($W271,Applications_2021!$AO$2:$AO$651,0))</f>
        <v>Ella|Davis|8</v>
      </c>
      <c r="Z271" s="68" t="str">
        <f t="shared" si="56"/>
        <v>Yes</v>
      </c>
      <c r="AA271" s="68" t="str">
        <f t="shared" si="57"/>
        <v>Yes</v>
      </c>
      <c r="AB271" s="48" t="str">
        <f t="shared" si="62"/>
        <v>0129</v>
      </c>
      <c r="AC271" s="48" t="str">
        <f t="shared" si="53"/>
        <v>0129</v>
      </c>
      <c r="AD271" s="68" t="str">
        <f t="shared" si="58"/>
        <v>Yes</v>
      </c>
    </row>
    <row r="272" spans="1:30" x14ac:dyDescent="0.3">
      <c r="A272" s="48" t="str">
        <f>IF($AA272="Yes",INDEX(Applications_2021!$A$2:$A$651,MATCH($W272,Applications_2021!$AO$2:$AO$651,0)),"NO TRANSCRIPT")</f>
        <v>0055-GLA-GA-0212</v>
      </c>
      <c r="B272" s="48" t="str">
        <f>IF($AA272="Yes",INDEX(Applications_2021!$AT$2:$AT$651,MATCH($W272,Applications_2021!$AO$2:$AO$651,0))&amp;"-"&amp;UPPER(LEFT($J272,3))&amp;"-"&amp;UPPER(LEFT($H272,2))&amp;"-"&amp;$AB272,"")</f>
        <v>0055-GLA-GA-0212</v>
      </c>
      <c r="C272" s="8">
        <v>212</v>
      </c>
      <c r="D272" s="73" t="s">
        <v>1146</v>
      </c>
      <c r="E272" s="73" t="s">
        <v>1147</v>
      </c>
      <c r="F272" s="74" t="s">
        <v>2582</v>
      </c>
      <c r="G272" s="73" t="s">
        <v>795</v>
      </c>
      <c r="H272" s="73" t="s">
        <v>4647</v>
      </c>
      <c r="I272" s="73"/>
      <c r="J272" s="73" t="s">
        <v>1140</v>
      </c>
      <c r="K272" s="73"/>
      <c r="L272" s="74" t="s">
        <v>336</v>
      </c>
      <c r="M272" s="73" t="s">
        <v>166</v>
      </c>
      <c r="N272" s="73"/>
      <c r="O272" s="73" t="s">
        <v>1142</v>
      </c>
      <c r="P272" s="74" t="s">
        <v>8441</v>
      </c>
      <c r="Q272" s="74" t="str">
        <f t="shared" si="59"/>
        <v>g._glass.pdf</v>
      </c>
      <c r="R272" s="74" t="s">
        <v>336</v>
      </c>
      <c r="S272" s="74" t="str">
        <f t="shared" si="60"/>
        <v/>
      </c>
      <c r="T272" s="73" t="s">
        <v>336</v>
      </c>
      <c r="U272" s="73" t="str">
        <f t="shared" si="61"/>
        <v/>
      </c>
      <c r="V272" s="48" t="str">
        <f t="shared" si="54"/>
        <v>Gavin|Glass||7</v>
      </c>
      <c r="W272" s="48" t="str">
        <f t="shared" si="55"/>
        <v>Gavin|Glass|7</v>
      </c>
      <c r="X272" s="48" t="str">
        <f>INDEX(Applications_2021!$AN$2:$AN$651,MATCH($V272,Applications_2021!$AN$2:$AN$651,0))</f>
        <v>Gavin|Glass||7</v>
      </c>
      <c r="Y272" s="48" t="str">
        <f>INDEX(Applications_2021!$AO$2:$AO$651,MATCH($W272,Applications_2021!$AO$2:$AO$651,0))</f>
        <v>Gavin|Glass|7</v>
      </c>
      <c r="Z272" s="68" t="str">
        <f t="shared" si="56"/>
        <v>Yes</v>
      </c>
      <c r="AA272" s="68" t="str">
        <f t="shared" si="57"/>
        <v>Yes</v>
      </c>
      <c r="AB272" s="48" t="str">
        <f t="shared" si="62"/>
        <v>0212</v>
      </c>
      <c r="AC272" s="48" t="str">
        <f t="shared" si="53"/>
        <v>0212</v>
      </c>
      <c r="AD272" s="68" t="str">
        <f t="shared" si="58"/>
        <v>Yes</v>
      </c>
    </row>
    <row r="273" spans="1:30" x14ac:dyDescent="0.3">
      <c r="A273" s="48" t="str">
        <f>IF($AA273="Yes",INDEX(Applications_2021!$A$2:$A$651,MATCH($W273,Applications_2021!$AO$2:$AO$651,0)),"NO TRANSCRIPT")</f>
        <v>0297-TAY-IV-0051</v>
      </c>
      <c r="B273" s="48" t="str">
        <f>IF($AA273="Yes",INDEX(Applications_2021!$AT$2:$AT$651,MATCH($W273,Applications_2021!$AO$2:$AO$651,0))&amp;"-"&amp;UPPER(LEFT($J273,3))&amp;"-"&amp;UPPER(LEFT($H273,2))&amp;"-"&amp;$AB273,"")</f>
        <v>0297-TAY-IV-0051</v>
      </c>
      <c r="C273" s="8">
        <v>51</v>
      </c>
      <c r="D273" s="73" t="s">
        <v>4610</v>
      </c>
      <c r="E273" s="73" t="s">
        <v>2600</v>
      </c>
      <c r="F273" s="74" t="s">
        <v>4689</v>
      </c>
      <c r="G273" s="73" t="s">
        <v>795</v>
      </c>
      <c r="H273" s="73" t="s">
        <v>4685</v>
      </c>
      <c r="I273" s="73"/>
      <c r="J273" s="73" t="s">
        <v>2600</v>
      </c>
      <c r="K273" s="73"/>
      <c r="L273" s="80" t="s">
        <v>336</v>
      </c>
      <c r="M273" s="73" t="s">
        <v>167</v>
      </c>
      <c r="N273" s="73"/>
      <c r="O273" s="73" t="s">
        <v>8442</v>
      </c>
      <c r="P273" s="74" t="s">
        <v>8443</v>
      </c>
      <c r="Q273" s="74" t="str">
        <f t="shared" si="59"/>
        <v>ivyaan_taylor_grade_report.pdf</v>
      </c>
      <c r="R273" s="74" t="s">
        <v>336</v>
      </c>
      <c r="S273" s="74" t="str">
        <f t="shared" si="60"/>
        <v/>
      </c>
      <c r="T273" s="73" t="s">
        <v>336</v>
      </c>
      <c r="U273" s="73" t="str">
        <f t="shared" si="61"/>
        <v/>
      </c>
      <c r="V273" s="48" t="str">
        <f t="shared" si="54"/>
        <v>Ivyaan|Taylor||8</v>
      </c>
      <c r="W273" s="48" t="str">
        <f t="shared" si="55"/>
        <v>Ivyaan|Taylor|8</v>
      </c>
      <c r="X273" s="48" t="e">
        <f>INDEX(Applications_2021!$AN$2:$AN$651,MATCH($V273,Applications_2021!$AN$2:$AN$651,0))</f>
        <v>#N/A</v>
      </c>
      <c r="Y273" s="48" t="str">
        <f>INDEX(Applications_2021!$AO$2:$AO$651,MATCH($W273,Applications_2021!$AO$2:$AO$651,0))</f>
        <v>Ivyaan|Taylor|8</v>
      </c>
      <c r="Z273" s="68" t="e">
        <f t="shared" si="56"/>
        <v>#N/A</v>
      </c>
      <c r="AA273" s="68" t="str">
        <f t="shared" si="57"/>
        <v>Yes</v>
      </c>
      <c r="AB273" s="48" t="str">
        <f>"00"&amp;TEXT($C273,0)</f>
        <v>0051</v>
      </c>
      <c r="AC273" s="48" t="str">
        <f t="shared" si="53"/>
        <v>0051</v>
      </c>
      <c r="AD273" s="68" t="str">
        <f t="shared" si="58"/>
        <v>Yes</v>
      </c>
    </row>
    <row r="274" spans="1:30" x14ac:dyDescent="0.3">
      <c r="A274" s="48" t="str">
        <f>IF($AA274="Yes",INDEX(Applications_2021!$A$2:$A$651,MATCH($W274,Applications_2021!$AO$2:$AO$651,0)),"NO TRANSCRIPT")</f>
        <v>0198-CON-JA-0246</v>
      </c>
      <c r="B274" s="48" t="str">
        <f>IF($AA274="Yes",INDEX(Applications_2021!$AT$2:$AT$651,MATCH($W274,Applications_2021!$AO$2:$AO$651,0))&amp;"-"&amp;UPPER(LEFT($J274,3))&amp;"-"&amp;UPPER(LEFT($H274,2))&amp;"-"&amp;$AB274,"")</f>
        <v>0198-CON-JA-0246</v>
      </c>
      <c r="C274" s="8">
        <v>246</v>
      </c>
      <c r="D274" s="73" t="s">
        <v>3882</v>
      </c>
      <c r="E274" s="73" t="s">
        <v>3883</v>
      </c>
      <c r="F274" s="74" t="s">
        <v>3880</v>
      </c>
      <c r="G274" s="73" t="s">
        <v>795</v>
      </c>
      <c r="H274" s="73" t="s">
        <v>8444</v>
      </c>
      <c r="I274" s="73"/>
      <c r="J274" s="73" t="s">
        <v>8445</v>
      </c>
      <c r="K274" s="73"/>
      <c r="L274" s="80" t="s">
        <v>336</v>
      </c>
      <c r="M274" s="73" t="s">
        <v>167</v>
      </c>
      <c r="N274" s="73"/>
      <c r="O274" s="73" t="s">
        <v>8446</v>
      </c>
      <c r="P274" s="74" t="s">
        <v>8447</v>
      </c>
      <c r="Q274" s="74" t="str">
        <f t="shared" si="59"/>
        <v>3ecb4fd2ea434d498e747cc4ac0f3ea2.jpeg.jpg</v>
      </c>
      <c r="R274" s="74" t="s">
        <v>8448</v>
      </c>
      <c r="S274" s="74" t="str">
        <f t="shared" si="60"/>
        <v>c452651fce9549d0802aa371191a2c25.jpeg.jpg</v>
      </c>
      <c r="T274" s="73" t="s">
        <v>336</v>
      </c>
      <c r="U274" s="73" t="str">
        <f t="shared" si="61"/>
        <v/>
      </c>
      <c r="V274" s="48" t="str">
        <f t="shared" si="54"/>
        <v>Jakyron|Conrod||8</v>
      </c>
      <c r="W274" s="48" t="str">
        <f t="shared" si="55"/>
        <v>Jakyron|Conrod|8</v>
      </c>
      <c r="X274" s="48" t="e">
        <f>INDEX(Applications_2021!$AN$2:$AN$651,MATCH($V274,Applications_2021!$AN$2:$AN$651,0))</f>
        <v>#N/A</v>
      </c>
      <c r="Y274" s="48" t="str">
        <f>INDEX(Applications_2021!$AO$2:$AO$651,MATCH($W274,Applications_2021!$AO$2:$AO$651,0))</f>
        <v>Jakyron|Conrod|8</v>
      </c>
      <c r="Z274" s="68" t="e">
        <f t="shared" si="56"/>
        <v>#N/A</v>
      </c>
      <c r="AA274" s="68" t="str">
        <f t="shared" si="57"/>
        <v>Yes</v>
      </c>
      <c r="AB274" s="48" t="str">
        <f>"0"&amp;TEXT($C274,0)</f>
        <v>0246</v>
      </c>
      <c r="AC274" s="48" t="str">
        <f t="shared" si="53"/>
        <v>0246</v>
      </c>
      <c r="AD274" s="68" t="str">
        <f t="shared" si="58"/>
        <v>Yes</v>
      </c>
    </row>
    <row r="275" spans="1:30" x14ac:dyDescent="0.3">
      <c r="A275" s="48" t="str">
        <f>IF($AA275="Yes",INDEX(Applications_2021!$A$2:$A$651,MATCH($W275,Applications_2021!$AO$2:$AO$651,0)),"NO TRANSCRIPT")</f>
        <v>0377-SMI-JA-0099</v>
      </c>
      <c r="B275" s="48" t="str">
        <f>IF($AA275="Yes",INDEX(Applications_2021!$AT$2:$AT$651,MATCH($W275,Applications_2021!$AO$2:$AO$651,0))&amp;"-"&amp;UPPER(LEFT($J275,3))&amp;"-"&amp;UPPER(LEFT($H275,2))&amp;"-"&amp;$AB275,"")</f>
        <v>0377-SMI-JA-0099</v>
      </c>
      <c r="C275" s="8">
        <v>99</v>
      </c>
      <c r="D275" s="73" t="s">
        <v>5329</v>
      </c>
      <c r="E275" s="73" t="s">
        <v>2223</v>
      </c>
      <c r="F275" s="74" t="s">
        <v>5330</v>
      </c>
      <c r="G275" s="73" t="s">
        <v>795</v>
      </c>
      <c r="H275" s="73" t="s">
        <v>8449</v>
      </c>
      <c r="I275" s="73"/>
      <c r="J275" s="73" t="s">
        <v>249</v>
      </c>
      <c r="K275" s="73"/>
      <c r="L275" s="74" t="s">
        <v>336</v>
      </c>
      <c r="M275" s="73" t="s">
        <v>167</v>
      </c>
      <c r="N275" s="73"/>
      <c r="O275" s="73" t="s">
        <v>5299</v>
      </c>
      <c r="P275" s="74" t="s">
        <v>8450</v>
      </c>
      <c r="Q275" s="74" t="str">
        <f t="shared" si="59"/>
        <v>eee69761a28b40bf9bc72d770bb7998e.jpeg.jpg</v>
      </c>
      <c r="R275" s="74" t="s">
        <v>336</v>
      </c>
      <c r="S275" s="74" t="str">
        <f t="shared" si="60"/>
        <v/>
      </c>
      <c r="T275" s="73" t="s">
        <v>336</v>
      </c>
      <c r="U275" s="73" t="str">
        <f t="shared" si="61"/>
        <v/>
      </c>
      <c r="V275" s="48" t="str">
        <f t="shared" si="54"/>
        <v>Jayda|Smith||8</v>
      </c>
      <c r="W275" s="48" t="str">
        <f t="shared" si="55"/>
        <v>Jayda|Smith|8</v>
      </c>
      <c r="X275" s="48" t="str">
        <f>INDEX(Applications_2021!$AN$2:$AN$651,MATCH($V275,Applications_2021!$AN$2:$AN$651,0))</f>
        <v>Jayda|Smith||8</v>
      </c>
      <c r="Y275" s="48" t="str">
        <f>INDEX(Applications_2021!$AO$2:$AO$651,MATCH($W275,Applications_2021!$AO$2:$AO$651,0))</f>
        <v>Jayda|Smith|8</v>
      </c>
      <c r="Z275" s="68" t="str">
        <f t="shared" si="56"/>
        <v>Yes</v>
      </c>
      <c r="AA275" s="68" t="str">
        <f t="shared" si="57"/>
        <v>Yes</v>
      </c>
      <c r="AB275" s="48" t="str">
        <f>"00"&amp;TEXT($C275,0)</f>
        <v>0099</v>
      </c>
      <c r="AC275" s="48" t="str">
        <f t="shared" si="53"/>
        <v>0099</v>
      </c>
      <c r="AD275" s="68" t="str">
        <f t="shared" si="58"/>
        <v>Yes</v>
      </c>
    </row>
    <row r="276" spans="1:30" x14ac:dyDescent="0.3">
      <c r="A276" s="48" t="str">
        <f>IF($AA276="Yes",INDEX(Applications_2021!$A$2:$A$651,MATCH($W276,Applications_2021!$AO$2:$AO$651,0)),"NO TRANSCRIPT")</f>
        <v>0379-SMI-JA-0100</v>
      </c>
      <c r="B276" s="48" t="str">
        <f>IF($AA276="Yes",INDEX(Applications_2021!$AT$2:$AT$651,MATCH($W276,Applications_2021!$AO$2:$AO$651,0))&amp;"-"&amp;UPPER(LEFT($J276,3))&amp;"-"&amp;UPPER(LEFT($H276,2))&amp;"-"&amp;$AB276,"")</f>
        <v>0379-SMI-JA-0100</v>
      </c>
      <c r="C276" s="8">
        <v>100</v>
      </c>
      <c r="D276" s="73" t="s">
        <v>5329</v>
      </c>
      <c r="E276" s="73" t="s">
        <v>2223</v>
      </c>
      <c r="F276" s="74" t="s">
        <v>5330</v>
      </c>
      <c r="G276" s="73" t="s">
        <v>795</v>
      </c>
      <c r="H276" s="73" t="s">
        <v>1806</v>
      </c>
      <c r="I276" s="73"/>
      <c r="J276" s="73" t="s">
        <v>249</v>
      </c>
      <c r="K276" s="73"/>
      <c r="L276" s="74" t="s">
        <v>336</v>
      </c>
      <c r="M276" s="73" t="s">
        <v>167</v>
      </c>
      <c r="N276" s="73"/>
      <c r="O276" s="73" t="s">
        <v>5299</v>
      </c>
      <c r="P276" s="74" t="s">
        <v>8451</v>
      </c>
      <c r="Q276" s="74" t="str">
        <f t="shared" si="59"/>
        <v>073a1357acc4448f8fa958d101fdb666.jpeg.jpg</v>
      </c>
      <c r="R276" s="74" t="s">
        <v>336</v>
      </c>
      <c r="S276" s="74" t="str">
        <f t="shared" si="60"/>
        <v/>
      </c>
      <c r="T276" s="73" t="s">
        <v>336</v>
      </c>
      <c r="U276" s="73" t="str">
        <f t="shared" si="61"/>
        <v/>
      </c>
      <c r="V276" s="48" t="str">
        <f t="shared" si="54"/>
        <v>Jayden|Smith||8</v>
      </c>
      <c r="W276" s="48" t="str">
        <f t="shared" si="55"/>
        <v>Jayden|Smith|8</v>
      </c>
      <c r="X276" s="48" t="str">
        <f>INDEX(Applications_2021!$AN$2:$AN$651,MATCH($V276,Applications_2021!$AN$2:$AN$651,0))</f>
        <v>Jayden|Smith||8</v>
      </c>
      <c r="Y276" s="48" t="str">
        <f>INDEX(Applications_2021!$AO$2:$AO$651,MATCH($W276,Applications_2021!$AO$2:$AO$651,0))</f>
        <v>Jayden|Smith|8</v>
      </c>
      <c r="Z276" s="68" t="str">
        <f t="shared" si="56"/>
        <v>Yes</v>
      </c>
      <c r="AA276" s="68" t="str">
        <f t="shared" si="57"/>
        <v>Yes</v>
      </c>
      <c r="AB276" s="48" t="str">
        <f>"0"&amp;TEXT($C276,0)</f>
        <v>0100</v>
      </c>
      <c r="AC276" s="48" t="str">
        <f t="shared" si="53"/>
        <v>0100</v>
      </c>
      <c r="AD276" s="68" t="str">
        <f t="shared" si="58"/>
        <v>Yes</v>
      </c>
    </row>
    <row r="277" spans="1:30" x14ac:dyDescent="0.3">
      <c r="A277" s="48" t="str">
        <f>IF($AA277="Yes",INDEX(Applications_2021!$A$2:$A$651,MATCH($W277,Applications_2021!$AO$2:$AO$651,0)),"NO TRANSCRIPT")</f>
        <v>0548-DAV-JH-0038</v>
      </c>
      <c r="B277" s="48" t="str">
        <f>IF($AA277="Yes",INDEX(Applications_2021!$AT$2:$AT$651,MATCH($W277,Applications_2021!$AO$2:$AO$651,0))&amp;"-"&amp;UPPER(LEFT($J277,3))&amp;"-"&amp;UPPER(LEFT($H277,2))&amp;"-"&amp;$AB277,"")</f>
        <v>0548-DAV-JH-0038</v>
      </c>
      <c r="C277" s="8">
        <v>38</v>
      </c>
      <c r="D277" s="73" t="s">
        <v>4391</v>
      </c>
      <c r="E277" s="73" t="s">
        <v>8452</v>
      </c>
      <c r="F277" s="74" t="s">
        <v>8453</v>
      </c>
      <c r="G277" s="73" t="s">
        <v>795</v>
      </c>
      <c r="H277" s="73" t="s">
        <v>6670</v>
      </c>
      <c r="I277" s="73"/>
      <c r="J277" s="73" t="s">
        <v>1041</v>
      </c>
      <c r="K277" s="73"/>
      <c r="L277" s="74" t="s">
        <v>336</v>
      </c>
      <c r="M277" s="73" t="s">
        <v>168</v>
      </c>
      <c r="N277" s="73"/>
      <c r="O277" s="73" t="s">
        <v>3411</v>
      </c>
      <c r="P277" s="74" t="s">
        <v>8280</v>
      </c>
      <c r="Q277" s="74" t="str">
        <f t="shared" si="59"/>
        <v>000009.pdf</v>
      </c>
      <c r="R277" s="74" t="s">
        <v>1486</v>
      </c>
      <c r="S277" s="74" t="str">
        <f t="shared" si="60"/>
        <v>000009_1.pdf</v>
      </c>
      <c r="T277" s="73" t="s">
        <v>8454</v>
      </c>
      <c r="U277" s="73" t="str">
        <f t="shared" si="61"/>
        <v>Attached is the most recent report card and last year's final report card. If additional information is needed please contact me via email.</v>
      </c>
      <c r="V277" s="48" t="str">
        <f t="shared" si="54"/>
        <v>Jhaniya|Davis||9</v>
      </c>
      <c r="W277" s="48" t="str">
        <f t="shared" si="55"/>
        <v>Jhaniya|Davis|9</v>
      </c>
      <c r="X277" s="48" t="str">
        <f>INDEX(Applications_2021!$AN$2:$AN$651,MATCH($V277,Applications_2021!$AN$2:$AN$651,0))</f>
        <v>Jhaniya|Davis||9</v>
      </c>
      <c r="Y277" s="48" t="str">
        <f>INDEX(Applications_2021!$AO$2:$AO$651,MATCH($W277,Applications_2021!$AO$2:$AO$651,0))</f>
        <v>Jhaniya|Davis|9</v>
      </c>
      <c r="Z277" s="68" t="str">
        <f t="shared" si="56"/>
        <v>Yes</v>
      </c>
      <c r="AA277" s="68" t="str">
        <f t="shared" si="57"/>
        <v>Yes</v>
      </c>
      <c r="AB277" s="48" t="str">
        <f>"00"&amp;TEXT($C277,0)</f>
        <v>0038</v>
      </c>
      <c r="AC277" s="48" t="str">
        <f t="shared" si="53"/>
        <v>0038</v>
      </c>
      <c r="AD277" s="68" t="str">
        <f t="shared" si="58"/>
        <v>Yes</v>
      </c>
    </row>
    <row r="278" spans="1:30" x14ac:dyDescent="0.3">
      <c r="A278" s="48" t="str">
        <f>IF($AA278="Yes",INDEX(Applications_2021!$A$2:$A$651,MATCH($W278,Applications_2021!$AO$2:$AO$651,0)),"NO TRANSCRIPT")</f>
        <v>0434-GIL-JO-0232</v>
      </c>
      <c r="B278" s="48" t="str">
        <f>IF($AA278="Yes",INDEX(Applications_2021!$AT$2:$AT$651,MATCH($W278,Applications_2021!$AO$2:$AO$651,0))&amp;"-"&amp;UPPER(LEFT($J278,3))&amp;"-"&amp;UPPER(LEFT($H278,2))&amp;"-"&amp;$AB278,"")</f>
        <v>0434-GIL-JO-0232</v>
      </c>
      <c r="C278" s="8">
        <v>232</v>
      </c>
      <c r="D278" s="73" t="s">
        <v>1026</v>
      </c>
      <c r="E278" s="73" t="s">
        <v>5750</v>
      </c>
      <c r="F278" s="74" t="s">
        <v>5751</v>
      </c>
      <c r="G278" s="73" t="s">
        <v>795</v>
      </c>
      <c r="H278" s="73" t="s">
        <v>1408</v>
      </c>
      <c r="I278" s="73"/>
      <c r="J278" s="73" t="s">
        <v>3495</v>
      </c>
      <c r="K278" s="73"/>
      <c r="L278" s="80" t="s">
        <v>336</v>
      </c>
      <c r="M278" s="73" t="s">
        <v>168</v>
      </c>
      <c r="N278" s="73"/>
      <c r="O278" s="73" t="s">
        <v>8455</v>
      </c>
      <c r="P278" s="74" t="s">
        <v>8456</v>
      </c>
      <c r="Q278" s="74" t="str">
        <f t="shared" si="59"/>
        <v>screenshot_20210427144802_drive.jpg</v>
      </c>
      <c r="R278" s="74" t="s">
        <v>8457</v>
      </c>
      <c r="S278" s="74" t="str">
        <f t="shared" si="60"/>
        <v>screenshot_20210427145806_chrome.jpg</v>
      </c>
      <c r="T278" s="73" t="s">
        <v>8458</v>
      </c>
      <c r="U278" s="73" t="str">
        <f t="shared" si="61"/>
        <v>I've chosen to submit her current grades as of 4/27/2021 as a second document. Jordan was adjusting to high school the first semester, but as you can see she now has the full swing of things!</v>
      </c>
      <c r="V278" s="48" t="str">
        <f t="shared" si="54"/>
        <v>Jordan|Gill||9</v>
      </c>
      <c r="W278" s="48" t="str">
        <f t="shared" si="55"/>
        <v>Jordan|Gill|9</v>
      </c>
      <c r="X278" s="48" t="e">
        <f>INDEX(Applications_2021!$AN$2:$AN$651,MATCH($V278,Applications_2021!$AN$2:$AN$651,0))</f>
        <v>#N/A</v>
      </c>
      <c r="Y278" s="48" t="str">
        <f>INDEX(Applications_2021!$AO$2:$AO$651,MATCH($W278,Applications_2021!$AO$2:$AO$651,0))</f>
        <v>Jordan|Gill|9</v>
      </c>
      <c r="Z278" s="68" t="e">
        <f t="shared" si="56"/>
        <v>#N/A</v>
      </c>
      <c r="AA278" s="68" t="str">
        <f t="shared" si="57"/>
        <v>Yes</v>
      </c>
      <c r="AB278" s="48" t="str">
        <f t="shared" ref="AB278:AB288" si="63">"0"&amp;TEXT($C278,0)</f>
        <v>0232</v>
      </c>
      <c r="AC278" s="48" t="str">
        <f t="shared" si="53"/>
        <v>0232</v>
      </c>
      <c r="AD278" s="68" t="str">
        <f t="shared" si="58"/>
        <v>Yes</v>
      </c>
    </row>
    <row r="279" spans="1:30" x14ac:dyDescent="0.3">
      <c r="A279" s="146" t="str">
        <f>IF($AA279="Yes",INDEX(Applications_2021!$A$2:$A$651,MATCH($W279,Applications_2021!$AO$2:$AO$651,0)),"NO TRANSCRIPT")</f>
        <v>0422-VIR-JO-0143</v>
      </c>
      <c r="B279" s="48" t="str">
        <f>IF($AA279="Yes",INDEX(Applications_2021!$AT$2:$AT$651,MATCH($W279,Applications_2021!$AO$2:$AO$651,0))&amp;"-"&amp;UPPER(LEFT($J279,3))&amp;"-"&amp;UPPER(LEFT($H279,2))&amp;"-"&amp;$AB279,"")</f>
        <v>0422-VIR-JO-0143</v>
      </c>
      <c r="C279" s="8">
        <v>143</v>
      </c>
      <c r="D279" s="73" t="s">
        <v>1413</v>
      </c>
      <c r="E279" s="73" t="s">
        <v>1409</v>
      </c>
      <c r="F279" s="74" t="s">
        <v>1415</v>
      </c>
      <c r="G279" s="73" t="s">
        <v>795</v>
      </c>
      <c r="H279" s="76" t="s">
        <v>5791</v>
      </c>
      <c r="I279" s="76" t="s">
        <v>5791</v>
      </c>
      <c r="J279" s="73" t="s">
        <v>1409</v>
      </c>
      <c r="K279" s="75" t="s">
        <v>8459</v>
      </c>
      <c r="L279" s="80" t="s">
        <v>336</v>
      </c>
      <c r="M279" s="73" t="s">
        <v>166</v>
      </c>
      <c r="N279" s="73"/>
      <c r="O279" s="73" t="s">
        <v>1410</v>
      </c>
      <c r="P279" s="74" t="s">
        <v>8460</v>
      </c>
      <c r="Q279" s="74" t="str">
        <f t="shared" si="59"/>
        <v>report_card.pdf</v>
      </c>
      <c r="R279" s="74" t="s">
        <v>336</v>
      </c>
      <c r="S279" s="74" t="str">
        <f t="shared" si="60"/>
        <v/>
      </c>
      <c r="T279" s="73" t="s">
        <v>336</v>
      </c>
      <c r="U279" s="73" t="str">
        <f t="shared" si="61"/>
        <v/>
      </c>
      <c r="V279" s="146" t="str">
        <f t="shared" si="54"/>
        <v>Jordan|Virgess||7</v>
      </c>
      <c r="W279" s="48" t="str">
        <f t="shared" si="55"/>
        <v>Jordan|Virgess|7</v>
      </c>
      <c r="X279" s="48" t="str">
        <f>INDEX(Applications_2021!$AN$2:$AN$651,MATCH($V279,Applications_2021!$AN$2:$AN$651,0))</f>
        <v>Jordan|Virgess||7</v>
      </c>
      <c r="Y279" s="48" t="str">
        <f>INDEX(Applications_2021!$AO$2:$AO$651,MATCH($W279,Applications_2021!$AO$2:$AO$651,0))</f>
        <v>Jordan|Virgess|7</v>
      </c>
      <c r="Z279" s="68" t="str">
        <f t="shared" si="56"/>
        <v>Yes</v>
      </c>
      <c r="AA279" s="68" t="str">
        <f t="shared" si="57"/>
        <v>Yes</v>
      </c>
      <c r="AB279" s="48" t="str">
        <f t="shared" si="63"/>
        <v>0143</v>
      </c>
      <c r="AC279" s="48" t="str">
        <f t="shared" si="53"/>
        <v>0143</v>
      </c>
      <c r="AD279" s="68" t="str">
        <f t="shared" si="58"/>
        <v>Yes</v>
      </c>
    </row>
    <row r="280" spans="1:30" x14ac:dyDescent="0.3">
      <c r="A280" s="48" t="str">
        <f>IF($AA280="Yes",INDEX(Applications_2021!$A$2:$A$651,MATCH($W280,Applications_2021!$AO$2:$AO$651,0)),"NO TRANSCRIPT")</f>
        <v>0438-TAT-JO-0233</v>
      </c>
      <c r="B280" s="48" t="str">
        <f>IF($AA280="Yes",INDEX(Applications_2021!$AT$2:$AT$651,MATCH($W280,Applications_2021!$AO$2:$AO$651,0))&amp;"-"&amp;UPPER(LEFT($J280,3))&amp;"-"&amp;UPPER(LEFT($H280,2))&amp;"-"&amp;$AB280,"")</f>
        <v>0438-TAT-JO-0233</v>
      </c>
      <c r="C280" s="8">
        <v>233</v>
      </c>
      <c r="D280" s="73" t="s">
        <v>5785</v>
      </c>
      <c r="E280" s="73" t="s">
        <v>5786</v>
      </c>
      <c r="F280" s="74" t="s">
        <v>5787</v>
      </c>
      <c r="G280" s="73" t="s">
        <v>795</v>
      </c>
      <c r="H280" s="73" t="s">
        <v>5783</v>
      </c>
      <c r="I280" s="73"/>
      <c r="J280" s="73" t="s">
        <v>253</v>
      </c>
      <c r="K280" s="73"/>
      <c r="L280" s="74" t="s">
        <v>336</v>
      </c>
      <c r="M280" s="73" t="s">
        <v>166</v>
      </c>
      <c r="N280" s="73"/>
      <c r="O280" s="73" t="s">
        <v>5784</v>
      </c>
      <c r="P280" s="74" t="s">
        <v>8461</v>
      </c>
      <c r="Q280" s="74" t="str">
        <f t="shared" si="59"/>
        <v>j_transcript.pdf</v>
      </c>
      <c r="R280" s="74" t="s">
        <v>8462</v>
      </c>
      <c r="S280" s="74" t="str">
        <f t="shared" si="60"/>
        <v>official_transcript.docx</v>
      </c>
      <c r="T280" s="73" t="s">
        <v>8463</v>
      </c>
      <c r="U280" s="73" t="str">
        <f t="shared" si="61"/>
        <v>I have uploaded her transcript from public school as well as a transcript of her homeschooling. Her homeschool curriculum is not complete, but that is the record of where she is now with her grades.</v>
      </c>
      <c r="V280" s="48" t="str">
        <f t="shared" si="54"/>
        <v>Jordyn|Tate||7</v>
      </c>
      <c r="W280" s="48" t="str">
        <f t="shared" si="55"/>
        <v>Jordyn|Tate|7</v>
      </c>
      <c r="X280" s="48" t="str">
        <f>INDEX(Applications_2021!$AN$2:$AN$651,MATCH($V280,Applications_2021!$AN$2:$AN$651,0))</f>
        <v>Jordyn|Tate||7</v>
      </c>
      <c r="Y280" s="48" t="str">
        <f>INDEX(Applications_2021!$AO$2:$AO$651,MATCH($W280,Applications_2021!$AO$2:$AO$651,0))</f>
        <v>Jordyn|Tate|7</v>
      </c>
      <c r="Z280" s="68" t="str">
        <f t="shared" si="56"/>
        <v>Yes</v>
      </c>
      <c r="AA280" s="68" t="str">
        <f t="shared" si="57"/>
        <v>Yes</v>
      </c>
      <c r="AB280" s="48" t="str">
        <f t="shared" si="63"/>
        <v>0233</v>
      </c>
      <c r="AC280" s="48" t="str">
        <f t="shared" si="53"/>
        <v>0233</v>
      </c>
      <c r="AD280" s="68" t="str">
        <f t="shared" si="58"/>
        <v>Yes</v>
      </c>
    </row>
    <row r="281" spans="1:30" x14ac:dyDescent="0.3">
      <c r="A281" s="48" t="str">
        <f>IF($AA281="Yes",INDEX(Applications_2021!$A$2:$A$651,MATCH($W281,Applications_2021!$AO$2:$AO$651,0)),"NO TRANSCRIPT")</f>
        <v>0632-BUT-KA-0206</v>
      </c>
      <c r="B281" s="48" t="str">
        <f>IF($AA281="Yes",INDEX(Applications_2021!$AT$2:$AT$651,MATCH($W281,Applications_2021!$AO$2:$AO$651,0))&amp;"-"&amp;UPPER(LEFT($J281,3))&amp;"-"&amp;UPPER(LEFT($H281,2))&amp;"-"&amp;$AB281,"")</f>
        <v>0632-BUT-KA-0206</v>
      </c>
      <c r="C281" s="8">
        <v>206</v>
      </c>
      <c r="D281" s="73" t="s">
        <v>7327</v>
      </c>
      <c r="E281" s="73" t="s">
        <v>629</v>
      </c>
      <c r="F281" s="74" t="s">
        <v>7328</v>
      </c>
      <c r="G281" s="73" t="s">
        <v>795</v>
      </c>
      <c r="H281" s="73" t="s">
        <v>6167</v>
      </c>
      <c r="I281" s="73"/>
      <c r="J281" s="73" t="s">
        <v>7325</v>
      </c>
      <c r="K281" s="73"/>
      <c r="L281" s="74" t="s">
        <v>336</v>
      </c>
      <c r="M281" s="73" t="s">
        <v>167</v>
      </c>
      <c r="N281" s="73"/>
      <c r="O281" s="73" t="s">
        <v>6720</v>
      </c>
      <c r="P281" s="74" t="s">
        <v>8464</v>
      </c>
      <c r="Q281" s="74" t="str">
        <f t="shared" si="59"/>
        <v>transcript__kaiden_butts.pdf</v>
      </c>
      <c r="R281" s="74" t="s">
        <v>336</v>
      </c>
      <c r="S281" s="74" t="str">
        <f t="shared" si="60"/>
        <v/>
      </c>
      <c r="T281" s="73" t="s">
        <v>336</v>
      </c>
      <c r="U281" s="73" t="str">
        <f t="shared" si="61"/>
        <v/>
      </c>
      <c r="V281" s="48" t="str">
        <f t="shared" si="54"/>
        <v>Kaiden|Butts||8</v>
      </c>
      <c r="W281" s="48" t="str">
        <f t="shared" si="55"/>
        <v>Kaiden|Butts|8</v>
      </c>
      <c r="X281" s="48" t="str">
        <f>INDEX(Applications_2021!$AN$2:$AN$651,MATCH($V281,Applications_2021!$AN$2:$AN$651,0))</f>
        <v>Kaiden|Butts||8</v>
      </c>
      <c r="Y281" s="48" t="str">
        <f>INDEX(Applications_2021!$AO$2:$AO$651,MATCH($W281,Applications_2021!$AO$2:$AO$651,0))</f>
        <v>Kaiden|Butts|8</v>
      </c>
      <c r="Z281" s="68" t="str">
        <f t="shared" si="56"/>
        <v>Yes</v>
      </c>
      <c r="AA281" s="68" t="str">
        <f t="shared" si="57"/>
        <v>Yes</v>
      </c>
      <c r="AB281" s="48" t="str">
        <f t="shared" si="63"/>
        <v>0206</v>
      </c>
      <c r="AC281" s="48" t="str">
        <f t="shared" si="53"/>
        <v>0206</v>
      </c>
      <c r="AD281" s="68" t="str">
        <f t="shared" si="58"/>
        <v>Yes</v>
      </c>
    </row>
    <row r="282" spans="1:30" x14ac:dyDescent="0.3">
      <c r="A282" s="48" t="str">
        <f>IF($AA282="Yes",INDEX(Applications_2021!$A$2:$A$651,MATCH($W282,Applications_2021!$AO$2:$AO$651,0)),"NO TRANSCRIPT")</f>
        <v>0068-HUB-KA-0118</v>
      </c>
      <c r="B282" s="48" t="str">
        <f>IF($AA282="Yes",INDEX(Applications_2021!$AT$2:$AT$651,MATCH($W282,Applications_2021!$AO$2:$AO$651,0))&amp;"-"&amp;UPPER(LEFT($J282,3))&amp;"-"&amp;UPPER(LEFT($H282,2))&amp;"-"&amp;$AB282,"")</f>
        <v>0068-HUB-KA-0118</v>
      </c>
      <c r="C282" s="8">
        <v>118</v>
      </c>
      <c r="D282" s="73" t="s">
        <v>2764</v>
      </c>
      <c r="E282" s="73" t="s">
        <v>2761</v>
      </c>
      <c r="F282" s="74" t="s">
        <v>2765</v>
      </c>
      <c r="G282" s="73" t="s">
        <v>795</v>
      </c>
      <c r="H282" s="73" t="s">
        <v>2760</v>
      </c>
      <c r="I282" s="73"/>
      <c r="J282" s="73" t="s">
        <v>2761</v>
      </c>
      <c r="K282" s="73"/>
      <c r="L282" s="80" t="s">
        <v>336</v>
      </c>
      <c r="M282" s="73" t="s">
        <v>166</v>
      </c>
      <c r="N282" s="73"/>
      <c r="O282" s="73" t="s">
        <v>2763</v>
      </c>
      <c r="P282" s="74" t="s">
        <v>8253</v>
      </c>
      <c r="Q282" s="74" t="str">
        <f t="shared" si="59"/>
        <v>transcript__4212021.pdf</v>
      </c>
      <c r="R282" s="74" t="s">
        <v>8465</v>
      </c>
      <c r="S282" s="74" t="str">
        <f t="shared" si="60"/>
        <v>kaitlyn_hubbard_report_card.pdf</v>
      </c>
      <c r="T282" s="73" t="s">
        <v>8466</v>
      </c>
      <c r="U282" s="73" t="str">
        <f t="shared" si="61"/>
        <v>I have also submitted Kaitlyn's report card and course history because per the School Counselor, BSMS transcripts only print the courses that receive carnegie units.</v>
      </c>
      <c r="V282" s="48" t="str">
        <f t="shared" si="54"/>
        <v>Kaitlyn|Hubbard||7</v>
      </c>
      <c r="W282" s="48" t="str">
        <f t="shared" si="55"/>
        <v>Kaitlyn|Hubbard|7</v>
      </c>
      <c r="X282" s="48" t="e">
        <f>INDEX(Applications_2021!$AN$2:$AN$651,MATCH($V282,Applications_2021!$AN$2:$AN$651,0))</f>
        <v>#N/A</v>
      </c>
      <c r="Y282" s="48" t="str">
        <f>INDEX(Applications_2021!$AO$2:$AO$651,MATCH($W282,Applications_2021!$AO$2:$AO$651,0))</f>
        <v>Kaitlyn|Hubbard|7</v>
      </c>
      <c r="Z282" s="68" t="e">
        <f t="shared" si="56"/>
        <v>#N/A</v>
      </c>
      <c r="AA282" s="68" t="str">
        <f t="shared" si="57"/>
        <v>Yes</v>
      </c>
      <c r="AB282" s="48" t="str">
        <f t="shared" si="63"/>
        <v>0118</v>
      </c>
      <c r="AC282" s="48" t="str">
        <f t="shared" si="53"/>
        <v>0118</v>
      </c>
      <c r="AD282" s="68" t="str">
        <f t="shared" si="58"/>
        <v>Yes</v>
      </c>
    </row>
    <row r="283" spans="1:30" x14ac:dyDescent="0.3">
      <c r="A283" s="48" t="str">
        <f>IF($AA283="Yes",INDEX(Applications_2021!$A$2:$A$651,MATCH($W283,Applications_2021!$AO$2:$AO$651,0)),"NO TRANSCRIPT")</f>
        <v>0098-COL-KA-0191</v>
      </c>
      <c r="B283" s="48" t="str">
        <f>IF($AA283="Yes",INDEX(Applications_2021!$AT$2:$AT$651,MATCH($W283,Applications_2021!$AO$2:$AO$651,0))&amp;"-"&amp;UPPER(LEFT($J283,3))&amp;"-"&amp;UPPER(LEFT($H283,2))&amp;"-"&amp;$AB283,"")</f>
        <v>0098-COL-KA-0191</v>
      </c>
      <c r="C283" s="8">
        <v>191</v>
      </c>
      <c r="D283" s="73" t="s">
        <v>3035</v>
      </c>
      <c r="E283" s="73" t="s">
        <v>708</v>
      </c>
      <c r="F283" s="74" t="s">
        <v>3036</v>
      </c>
      <c r="G283" s="73" t="s">
        <v>795</v>
      </c>
      <c r="H283" s="73" t="s">
        <v>3033</v>
      </c>
      <c r="I283" s="73"/>
      <c r="J283" s="73" t="s">
        <v>708</v>
      </c>
      <c r="K283" s="73"/>
      <c r="L283" s="74" t="s">
        <v>336</v>
      </c>
      <c r="M283" s="73" t="s">
        <v>166</v>
      </c>
      <c r="N283" s="73"/>
      <c r="O283" s="73" t="s">
        <v>2435</v>
      </c>
      <c r="P283" s="74" t="s">
        <v>8467</v>
      </c>
      <c r="Q283" s="74" t="str">
        <f t="shared" si="59"/>
        <v>skm_c25821042612180.pdf</v>
      </c>
      <c r="R283" s="74" t="s">
        <v>336</v>
      </c>
      <c r="S283" s="74" t="str">
        <f t="shared" si="60"/>
        <v/>
      </c>
      <c r="T283" s="73" t="s">
        <v>336</v>
      </c>
      <c r="U283" s="73" t="str">
        <f t="shared" si="61"/>
        <v/>
      </c>
      <c r="V283" s="48" t="str">
        <f t="shared" si="54"/>
        <v>Kayla|Coleman||7</v>
      </c>
      <c r="W283" s="48" t="str">
        <f t="shared" si="55"/>
        <v>Kayla|Coleman|7</v>
      </c>
      <c r="X283" s="48" t="str">
        <f>INDEX(Applications_2021!$AN$2:$AN$651,MATCH($V283,Applications_2021!$AN$2:$AN$651,0))</f>
        <v>Kayla|Coleman||7</v>
      </c>
      <c r="Y283" s="48" t="str">
        <f>INDEX(Applications_2021!$AO$2:$AO$651,MATCH($W283,Applications_2021!$AO$2:$AO$651,0))</f>
        <v>Kayla|Coleman|7</v>
      </c>
      <c r="Z283" s="68" t="str">
        <f t="shared" si="56"/>
        <v>Yes</v>
      </c>
      <c r="AA283" s="68" t="str">
        <f t="shared" si="57"/>
        <v>Yes</v>
      </c>
      <c r="AB283" s="48" t="str">
        <f t="shared" si="63"/>
        <v>0191</v>
      </c>
      <c r="AC283" s="48" t="str">
        <f t="shared" si="53"/>
        <v>0191</v>
      </c>
      <c r="AD283" s="68" t="str">
        <f t="shared" si="58"/>
        <v>Yes</v>
      </c>
    </row>
    <row r="284" spans="1:30" x14ac:dyDescent="0.3">
      <c r="A284" s="48" t="str">
        <f>IF($AA284="Yes",INDEX(Applications_2021!$A$2:$A$651,MATCH($W284,Applications_2021!$AO$2:$AO$651,0)),"NO TRANSCRIPT")</f>
        <v>0443-SHA-KA-0156</v>
      </c>
      <c r="B284" s="48" t="str">
        <f>IF($AA284="Yes",INDEX(Applications_2021!$AT$2:$AT$651,MATCH($W284,Applications_2021!$AO$2:$AO$651,0))&amp;"-"&amp;UPPER(LEFT($J284,3))&amp;"-"&amp;UPPER(LEFT($H284,2))&amp;"-"&amp;$AB284,"")</f>
        <v>0443-SHA-KA-0156</v>
      </c>
      <c r="C284" s="8">
        <v>156</v>
      </c>
      <c r="D284" s="73" t="s">
        <v>5829</v>
      </c>
      <c r="E284" s="73" t="s">
        <v>5827</v>
      </c>
      <c r="F284" s="74" t="s">
        <v>5830</v>
      </c>
      <c r="G284" s="73" t="s">
        <v>795</v>
      </c>
      <c r="H284" s="73" t="s">
        <v>5826</v>
      </c>
      <c r="I284" s="73"/>
      <c r="J284" s="73" t="s">
        <v>5827</v>
      </c>
      <c r="K284" s="73"/>
      <c r="L284" s="74" t="s">
        <v>336</v>
      </c>
      <c r="M284" s="73" t="s">
        <v>166</v>
      </c>
      <c r="N284" s="73"/>
      <c r="O284" s="73" t="s">
        <v>517</v>
      </c>
      <c r="P284" s="74" t="s">
        <v>8468</v>
      </c>
      <c r="Q284" s="74" t="str">
        <f t="shared" si="59"/>
        <v>kaylei_transcript.pdf</v>
      </c>
      <c r="R284" s="74" t="s">
        <v>336</v>
      </c>
      <c r="S284" s="74" t="str">
        <f t="shared" si="60"/>
        <v/>
      </c>
      <c r="T284" s="73" t="s">
        <v>336</v>
      </c>
      <c r="U284" s="73" t="str">
        <f t="shared" si="61"/>
        <v/>
      </c>
      <c r="V284" s="48" t="str">
        <f t="shared" si="54"/>
        <v>Kaylei|Shambley||7</v>
      </c>
      <c r="W284" s="48" t="str">
        <f t="shared" si="55"/>
        <v>Kaylei|Shambley|7</v>
      </c>
      <c r="X284" s="48" t="str">
        <f>INDEX(Applications_2021!$AN$2:$AN$651,MATCH($V284,Applications_2021!$AN$2:$AN$651,0))</f>
        <v>Kaylei|Shambley||7</v>
      </c>
      <c r="Y284" s="48" t="str">
        <f>INDEX(Applications_2021!$AO$2:$AO$651,MATCH($W284,Applications_2021!$AO$2:$AO$651,0))</f>
        <v>Kaylei|Shambley|7</v>
      </c>
      <c r="Z284" s="68" t="str">
        <f t="shared" si="56"/>
        <v>Yes</v>
      </c>
      <c r="AA284" s="68" t="str">
        <f t="shared" si="57"/>
        <v>Yes</v>
      </c>
      <c r="AB284" s="48" t="str">
        <f t="shared" si="63"/>
        <v>0156</v>
      </c>
      <c r="AC284" s="48" t="str">
        <f t="shared" si="53"/>
        <v>0156</v>
      </c>
      <c r="AD284" s="68" t="str">
        <f t="shared" si="58"/>
        <v>Yes</v>
      </c>
    </row>
    <row r="285" spans="1:30" x14ac:dyDescent="0.3">
      <c r="A285" s="48" t="str">
        <f>IF($AA285="Yes",INDEX(Applications_2021!$A$2:$A$651,MATCH($W285,Applications_2021!$AO$2:$AO$651,0)),"NO TRANSCRIPT")</f>
        <v>0227-TER-KE-0146</v>
      </c>
      <c r="B285" s="48" t="str">
        <f>IF($AA285="Yes",INDEX(Applications_2021!$AT$2:$AT$651,MATCH($W285,Applications_2021!$AO$2:$AO$651,0))&amp;"-"&amp;UPPER(LEFT($J285,3))&amp;"-"&amp;UPPER(LEFT($H285,2))&amp;"-"&amp;$AB285,"")</f>
        <v>0227-TER-KE-0146</v>
      </c>
      <c r="C285" s="8">
        <v>146</v>
      </c>
      <c r="D285" s="73" t="s">
        <v>8469</v>
      </c>
      <c r="E285" s="73" t="s">
        <v>349</v>
      </c>
      <c r="F285" s="74" t="s">
        <v>8470</v>
      </c>
      <c r="G285" s="73" t="s">
        <v>795</v>
      </c>
      <c r="H285" s="73" t="s">
        <v>8471</v>
      </c>
      <c r="I285" s="73"/>
      <c r="J285" s="73" t="s">
        <v>349</v>
      </c>
      <c r="K285" s="73"/>
      <c r="L285" s="80" t="s">
        <v>336</v>
      </c>
      <c r="M285" s="73" t="s">
        <v>167</v>
      </c>
      <c r="N285" s="73"/>
      <c r="O285" s="73" t="s">
        <v>4151</v>
      </c>
      <c r="P285" s="74" t="s">
        <v>8472</v>
      </c>
      <c r="Q285" s="74" t="str">
        <f t="shared" si="59"/>
        <v>kennedy_report_card.pdf</v>
      </c>
      <c r="R285" s="74" t="s">
        <v>336</v>
      </c>
      <c r="S285" s="74" t="str">
        <f t="shared" si="60"/>
        <v/>
      </c>
      <c r="T285" s="73" t="s">
        <v>336</v>
      </c>
      <c r="U285" s="73" t="str">
        <f t="shared" si="61"/>
        <v/>
      </c>
      <c r="V285" s="48" t="str">
        <f t="shared" si="54"/>
        <v>kennedy|Terry||8</v>
      </c>
      <c r="W285" s="48" t="str">
        <f t="shared" si="55"/>
        <v>kennedy|Terry|8</v>
      </c>
      <c r="X285" s="48" t="e">
        <f>INDEX(Applications_2021!$AN$2:$AN$651,MATCH($V285,Applications_2021!$AN$2:$AN$651,0))</f>
        <v>#N/A</v>
      </c>
      <c r="Y285" s="48" t="str">
        <f>INDEX(Applications_2021!$AO$2:$AO$651,MATCH($W285,Applications_2021!$AO$2:$AO$651,0))</f>
        <v>Kennedy|Terry|8</v>
      </c>
      <c r="Z285" s="68" t="e">
        <f t="shared" si="56"/>
        <v>#N/A</v>
      </c>
      <c r="AA285" s="68" t="str">
        <f t="shared" si="57"/>
        <v>Yes</v>
      </c>
      <c r="AB285" s="48" t="str">
        <f t="shared" si="63"/>
        <v>0146</v>
      </c>
      <c r="AC285" s="48" t="str">
        <f t="shared" si="53"/>
        <v>0146</v>
      </c>
      <c r="AD285" s="68" t="str">
        <f t="shared" si="58"/>
        <v>Yes</v>
      </c>
    </row>
    <row r="286" spans="1:30" x14ac:dyDescent="0.3">
      <c r="A286" s="48" t="str">
        <f>IF($AA286="Yes",INDEX(Applications_2021!$A$2:$A$651,MATCH($W286,Applications_2021!$AO$2:$AO$651,0)),"NO TRANSCRIPT")</f>
        <v>0033-SMI-KE-0103</v>
      </c>
      <c r="B286" s="48" t="str">
        <f>IF($AA286="Yes",INDEX(Applications_2021!$AT$2:$AT$651,MATCH($W286,Applications_2021!$AO$2:$AO$651,0))&amp;"-"&amp;UPPER(LEFT($J286,3))&amp;"-"&amp;UPPER(LEFT($H286,2))&amp;"-"&amp;$AB286,"")</f>
        <v>0033-SMI-KE-0103</v>
      </c>
      <c r="C286" s="8">
        <v>103</v>
      </c>
      <c r="D286" s="73" t="s">
        <v>8473</v>
      </c>
      <c r="E286" s="73" t="s">
        <v>249</v>
      </c>
      <c r="F286" s="74" t="s">
        <v>452</v>
      </c>
      <c r="G286" s="73" t="s">
        <v>795</v>
      </c>
      <c r="H286" s="73" t="s">
        <v>446</v>
      </c>
      <c r="I286" s="73"/>
      <c r="J286" s="73" t="s">
        <v>249</v>
      </c>
      <c r="K286" s="73"/>
      <c r="L286" s="80" t="s">
        <v>336</v>
      </c>
      <c r="M286" s="73" t="s">
        <v>166</v>
      </c>
      <c r="N286" s="73"/>
      <c r="O286" s="73" t="s">
        <v>2435</v>
      </c>
      <c r="P286" s="74" t="s">
        <v>8474</v>
      </c>
      <c r="Q286" s="74" t="str">
        <f t="shared" si="59"/>
        <v>fff994af69684d7fb4a3c07e5ef3778e.png</v>
      </c>
      <c r="R286" s="74" t="s">
        <v>8475</v>
      </c>
      <c r="S286" s="74" t="str">
        <f t="shared" si="60"/>
        <v>30f49d1cfff848398690ed84a81273f9.png</v>
      </c>
      <c r="T286" s="73" t="s">
        <v>336</v>
      </c>
      <c r="U286" s="73" t="str">
        <f t="shared" si="61"/>
        <v/>
      </c>
      <c r="V286" s="48" t="str">
        <f t="shared" si="54"/>
        <v>Kevin|Smith||7</v>
      </c>
      <c r="W286" s="48" t="str">
        <f t="shared" si="55"/>
        <v>Kevin|Smith|7</v>
      </c>
      <c r="X286" s="48" t="e">
        <f>INDEX(Applications_2021!$AN$2:$AN$651,MATCH($V286,Applications_2021!$AN$2:$AN$651,0))</f>
        <v>#N/A</v>
      </c>
      <c r="Y286" s="48" t="str">
        <f>INDEX(Applications_2021!$AO$2:$AO$651,MATCH($W286,Applications_2021!$AO$2:$AO$651,0))</f>
        <v>Kevin|Smith|7</v>
      </c>
      <c r="Z286" s="68" t="e">
        <f t="shared" si="56"/>
        <v>#N/A</v>
      </c>
      <c r="AA286" s="68" t="str">
        <f t="shared" si="57"/>
        <v>Yes</v>
      </c>
      <c r="AB286" s="48" t="str">
        <f t="shared" si="63"/>
        <v>0103</v>
      </c>
      <c r="AC286" s="48" t="str">
        <f t="shared" si="53"/>
        <v>0103</v>
      </c>
      <c r="AD286" s="68" t="str">
        <f t="shared" si="58"/>
        <v>Yes</v>
      </c>
    </row>
    <row r="287" spans="1:30" x14ac:dyDescent="0.3">
      <c r="A287" s="48" t="str">
        <f>IF($AA287="Yes",INDEX(Applications_2021!$A$2:$A$651,MATCH($W287,Applications_2021!$AO$2:$AO$651,0)),"NO TRANSCRIPT")</f>
        <v>0009-JON-KH-0194</v>
      </c>
      <c r="B287" s="48" t="str">
        <f>IF($AA287="Yes",INDEX(Applications_2021!$AT$2:$AT$651,MATCH($W287,Applications_2021!$AO$2:$AO$651,0))&amp;"-"&amp;UPPER(LEFT($J287,3))&amp;"-"&amp;UPPER(LEFT($H287,2))&amp;"-"&amp;$AB287,"")</f>
        <v>0009-JON-KH-0194</v>
      </c>
      <c r="C287" s="8">
        <v>194</v>
      </c>
      <c r="D287" s="73" t="s">
        <v>2188</v>
      </c>
      <c r="E287" s="73" t="s">
        <v>2189</v>
      </c>
      <c r="F287" s="74" t="s">
        <v>2190</v>
      </c>
      <c r="G287" s="73" t="s">
        <v>795</v>
      </c>
      <c r="H287" s="73" t="s">
        <v>2184</v>
      </c>
      <c r="I287" s="73"/>
      <c r="J287" s="73" t="s">
        <v>218</v>
      </c>
      <c r="K287" s="73"/>
      <c r="L287" s="80" t="s">
        <v>336</v>
      </c>
      <c r="M287" s="73" t="s">
        <v>168</v>
      </c>
      <c r="N287" s="73"/>
      <c r="O287" s="73" t="s">
        <v>8476</v>
      </c>
      <c r="P287" s="74" t="s">
        <v>8477</v>
      </c>
      <c r="Q287" s="74" t="str">
        <f t="shared" si="59"/>
        <v>16194603180494098416166743559628.jpg</v>
      </c>
      <c r="R287" s="74" t="s">
        <v>336</v>
      </c>
      <c r="S287" s="74" t="str">
        <f t="shared" si="60"/>
        <v/>
      </c>
      <c r="T287" s="73" t="s">
        <v>8478</v>
      </c>
      <c r="U287" s="73" t="str">
        <f t="shared" si="61"/>
        <v>Cumulative GPA is located at the bottom of the page.</v>
      </c>
      <c r="V287" s="48" t="str">
        <f t="shared" si="54"/>
        <v>Khailah|Jones||9</v>
      </c>
      <c r="W287" s="48" t="str">
        <f t="shared" si="55"/>
        <v>Khailah|Jones|9</v>
      </c>
      <c r="X287" s="48" t="e">
        <f>INDEX(Applications_2021!$AN$2:$AN$651,MATCH($V287,Applications_2021!$AN$2:$AN$651,0))</f>
        <v>#N/A</v>
      </c>
      <c r="Y287" s="48" t="str">
        <f>INDEX(Applications_2021!$AO$2:$AO$651,MATCH($W287,Applications_2021!$AO$2:$AO$651,0))</f>
        <v>Khailah|Jones|9</v>
      </c>
      <c r="Z287" s="68" t="e">
        <f t="shared" si="56"/>
        <v>#N/A</v>
      </c>
      <c r="AA287" s="68" t="str">
        <f t="shared" si="57"/>
        <v>Yes</v>
      </c>
      <c r="AB287" s="48" t="str">
        <f t="shared" si="63"/>
        <v>0194</v>
      </c>
      <c r="AC287" s="48" t="str">
        <f t="shared" si="53"/>
        <v>0194</v>
      </c>
      <c r="AD287" s="68" t="str">
        <f t="shared" si="58"/>
        <v>Yes</v>
      </c>
    </row>
    <row r="288" spans="1:30" x14ac:dyDescent="0.3">
      <c r="A288" s="146" t="str">
        <f>IF($AA288="Yes",INDEX(Applications_2021!$A$2:$A$651,MATCH($W288,Applications_2021!$AO$2:$AO$651,0)),"NO TRANSCRIPT")</f>
        <v>0002-BUF-KH-0114</v>
      </c>
      <c r="B288" s="48" t="str">
        <f>IF($AA288="Yes",INDEX(Applications_2021!$AT$2:$AT$651,MATCH($W288,Applications_2021!$AO$2:$AO$651,0))&amp;"-"&amp;UPPER(LEFT($J288,3))&amp;"-"&amp;UPPER(LEFT($H288,2))&amp;"-"&amp;$AB288,"")</f>
        <v>0002-BUF-KH-0114</v>
      </c>
      <c r="C288" s="8">
        <v>114</v>
      </c>
      <c r="D288" s="73" t="s">
        <v>1190</v>
      </c>
      <c r="E288" s="73" t="s">
        <v>8479</v>
      </c>
      <c r="F288" s="74" t="s">
        <v>8480</v>
      </c>
      <c r="G288" s="73" t="s">
        <v>7772</v>
      </c>
      <c r="H288" s="86" t="s">
        <v>1432</v>
      </c>
      <c r="I288" s="75" t="s">
        <v>8481</v>
      </c>
      <c r="J288" s="76" t="s">
        <v>1433</v>
      </c>
      <c r="K288" s="76" t="s">
        <v>1433</v>
      </c>
      <c r="L288" s="80" t="s">
        <v>336</v>
      </c>
      <c r="M288" s="73" t="s">
        <v>166</v>
      </c>
      <c r="N288" s="73"/>
      <c r="O288" s="73" t="s">
        <v>1434</v>
      </c>
      <c r="P288" s="74" t="s">
        <v>8482</v>
      </c>
      <c r="Q288" s="74" t="str">
        <f t="shared" si="59"/>
        <v>2385_001_1.pdf</v>
      </c>
      <c r="R288" s="74" t="s">
        <v>336</v>
      </c>
      <c r="S288" s="74" t="str">
        <f t="shared" si="60"/>
        <v/>
      </c>
      <c r="T288" s="73" t="s">
        <v>336</v>
      </c>
      <c r="U288" s="73" t="str">
        <f t="shared" si="61"/>
        <v/>
      </c>
      <c r="V288" s="146" t="str">
        <f t="shared" si="54"/>
        <v>Khamya|Buford||7</v>
      </c>
      <c r="W288" s="48" t="str">
        <f t="shared" si="55"/>
        <v>Khamya|Buford|7</v>
      </c>
      <c r="X288" s="48" t="e">
        <f>INDEX(Applications_2021!$AN$2:$AN$651,MATCH($V288,Applications_2021!$AN$2:$AN$651,0))</f>
        <v>#N/A</v>
      </c>
      <c r="Y288" s="48" t="str">
        <f>INDEX(Applications_2021!$AO$2:$AO$651,MATCH($W288,Applications_2021!$AO$2:$AO$651,0))</f>
        <v>Khamya|Buford|7</v>
      </c>
      <c r="Z288" s="68" t="e">
        <f t="shared" si="56"/>
        <v>#N/A</v>
      </c>
      <c r="AA288" s="68" t="str">
        <f t="shared" si="57"/>
        <v>Yes</v>
      </c>
      <c r="AB288" s="48" t="str">
        <f t="shared" si="63"/>
        <v>0114</v>
      </c>
      <c r="AC288" s="48" t="str">
        <f t="shared" si="53"/>
        <v>0114</v>
      </c>
      <c r="AD288" s="68" t="str">
        <f t="shared" si="58"/>
        <v>Yes</v>
      </c>
    </row>
    <row r="289" spans="1:30" x14ac:dyDescent="0.3">
      <c r="A289" s="48" t="str">
        <f>IF($AA289="Yes",INDEX(Applications_2021!$A$2:$A$651,MATCH($W289,Applications_2021!$AO$2:$AO$651,0)),"NO TRANSCRIPT")</f>
        <v>0277-MIL-MA-0009</v>
      </c>
      <c r="B289" s="48" t="str">
        <f>IF($AA289="Yes",INDEX(Applications_2021!$AT$2:$AT$651,MATCH($W289,Applications_2021!$AO$2:$AO$651,0))&amp;"-"&amp;UPPER(LEFT($J289,3))&amp;"-"&amp;UPPER(LEFT($H289,2))&amp;"-"&amp;$AB289,"")</f>
        <v>0277-MIL-MA-0009</v>
      </c>
      <c r="C289" s="8">
        <v>9</v>
      </c>
      <c r="D289" s="73" t="s">
        <v>858</v>
      </c>
      <c r="E289" s="73" t="s">
        <v>859</v>
      </c>
      <c r="F289" s="74" t="s">
        <v>860</v>
      </c>
      <c r="G289" s="73" t="s">
        <v>795</v>
      </c>
      <c r="H289" s="73" t="s">
        <v>853</v>
      </c>
      <c r="I289" s="73"/>
      <c r="J289" s="73" t="s">
        <v>8483</v>
      </c>
      <c r="K289" s="73"/>
      <c r="L289" s="80" t="s">
        <v>336</v>
      </c>
      <c r="M289" s="73" t="s">
        <v>167</v>
      </c>
      <c r="N289" s="73"/>
      <c r="O289" s="73" t="s">
        <v>8484</v>
      </c>
      <c r="P289" s="74" t="s">
        <v>8485</v>
      </c>
      <c r="Q289" s="74" t="str">
        <f t="shared" si="59"/>
        <v>kenzieprogress.pdf</v>
      </c>
      <c r="R289" s="74" t="s">
        <v>336</v>
      </c>
      <c r="S289" s="74" t="str">
        <f t="shared" si="60"/>
        <v/>
      </c>
      <c r="T289" s="73" t="s">
        <v>336</v>
      </c>
      <c r="U289" s="73" t="str">
        <f t="shared" si="61"/>
        <v/>
      </c>
      <c r="V289" s="48" t="str">
        <f t="shared" si="54"/>
        <v>Mackenzie|Miller||8</v>
      </c>
      <c r="W289" s="48" t="str">
        <f t="shared" si="55"/>
        <v>Mackenzie|Miller|8</v>
      </c>
      <c r="X289" s="48" t="e">
        <f>INDEX(Applications_2021!$AN$2:$AN$651,MATCH($V289,Applications_2021!$AN$2:$AN$651,0))</f>
        <v>#N/A</v>
      </c>
      <c r="Y289" s="48" t="str">
        <f>INDEX(Applications_2021!$AO$2:$AO$651,MATCH($W289,Applications_2021!$AO$2:$AO$651,0))</f>
        <v>Mackenzie|Miller|8</v>
      </c>
      <c r="Z289" s="68" t="e">
        <f t="shared" si="56"/>
        <v>#N/A</v>
      </c>
      <c r="AA289" s="68" t="str">
        <f t="shared" si="57"/>
        <v>Yes</v>
      </c>
      <c r="AB289" s="48" t="str">
        <f>"000"&amp;TEXT($C289,0)</f>
        <v>0009</v>
      </c>
      <c r="AC289" s="48" t="str">
        <f t="shared" si="53"/>
        <v>0009</v>
      </c>
      <c r="AD289" s="68" t="str">
        <f t="shared" si="58"/>
        <v>Yes</v>
      </c>
    </row>
    <row r="290" spans="1:30" x14ac:dyDescent="0.3">
      <c r="A290" s="48" t="str">
        <f>IF($AA290="Yes",INDEX(Applications_2021!$A$2:$A$651,MATCH($W290,Applications_2021!$AO$2:$AO$651,0)),"NO TRANSCRIPT")</f>
        <v>0159-WAS-MA-0088</v>
      </c>
      <c r="B290" s="48" t="str">
        <f>IF($AA290="Yes",INDEX(Applications_2021!$AT$2:$AT$651,MATCH($W290,Applications_2021!$AO$2:$AO$651,0))&amp;"-"&amp;UPPER(LEFT($J290,3))&amp;"-"&amp;UPPER(LEFT($H290,2))&amp;"-"&amp;$AB290,"")</f>
        <v>0159-WAS-MA-0088</v>
      </c>
      <c r="C290" s="8">
        <v>88</v>
      </c>
      <c r="D290" s="73" t="s">
        <v>3088</v>
      </c>
      <c r="E290" s="73" t="s">
        <v>2223</v>
      </c>
      <c r="F290" s="74" t="s">
        <v>8486</v>
      </c>
      <c r="G290" s="73" t="s">
        <v>7772</v>
      </c>
      <c r="H290" s="73" t="s">
        <v>3555</v>
      </c>
      <c r="I290" s="73"/>
      <c r="J290" s="73" t="s">
        <v>260</v>
      </c>
      <c r="K290" s="73"/>
      <c r="L290" s="80" t="s">
        <v>336</v>
      </c>
      <c r="M290" s="73" t="s">
        <v>167</v>
      </c>
      <c r="N290" s="73"/>
      <c r="O290" s="73" t="s">
        <v>8487</v>
      </c>
      <c r="P290" s="74" t="s">
        <v>8488</v>
      </c>
      <c r="Q290" s="74" t="str">
        <f t="shared" si="59"/>
        <v>m.washington.pdf</v>
      </c>
      <c r="R290" s="74" t="s">
        <v>8489</v>
      </c>
      <c r="S290" s="74" t="str">
        <f t="shared" si="60"/>
        <v>m_washington_2.pdf</v>
      </c>
      <c r="T290" s="73" t="s">
        <v>336</v>
      </c>
      <c r="U290" s="73" t="str">
        <f t="shared" si="61"/>
        <v/>
      </c>
      <c r="V290" s="48" t="str">
        <f t="shared" si="54"/>
        <v>Marlee|Washington||8</v>
      </c>
      <c r="W290" s="48" t="str">
        <f t="shared" si="55"/>
        <v>Marlee|Washington|8</v>
      </c>
      <c r="X290" s="48" t="e">
        <f>INDEX(Applications_2021!$AN$2:$AN$651,MATCH($V290,Applications_2021!$AN$2:$AN$651,0))</f>
        <v>#N/A</v>
      </c>
      <c r="Y290" s="48" t="str">
        <f>INDEX(Applications_2021!$AO$2:$AO$651,MATCH($W290,Applications_2021!$AO$2:$AO$651,0))</f>
        <v>Marlee|Washington|8</v>
      </c>
      <c r="Z290" s="68" t="e">
        <f t="shared" si="56"/>
        <v>#N/A</v>
      </c>
      <c r="AA290" s="68" t="str">
        <f t="shared" si="57"/>
        <v>Yes</v>
      </c>
      <c r="AB290" s="48" t="str">
        <f>"00"&amp;TEXT($C290,0)</f>
        <v>0088</v>
      </c>
      <c r="AC290" s="48" t="str">
        <f t="shared" si="53"/>
        <v>0088</v>
      </c>
      <c r="AD290" s="68" t="str">
        <f t="shared" si="58"/>
        <v>Yes</v>
      </c>
    </row>
    <row r="291" spans="1:30" x14ac:dyDescent="0.3">
      <c r="A291" s="48" t="str">
        <f>IF($AA291="Yes",INDEX(Applications_2021!$A$2:$A$651,MATCH($W291,Applications_2021!$AO$2:$AO$651,0)),"NO TRANSCRIPT")</f>
        <v>0197-LON-MA-0179</v>
      </c>
      <c r="B291" s="48" t="str">
        <f>IF($AA291="Yes",INDEX(Applications_2021!$AT$2:$AT$651,MATCH($W291,Applications_2021!$AO$2:$AO$651,0))&amp;"-"&amp;UPPER(LEFT($J291,3))&amp;"-"&amp;UPPER(LEFT($H291,2))&amp;"-"&amp;$AB291,"")</f>
        <v>0197-LON-MA-0179</v>
      </c>
      <c r="C291" s="8">
        <v>179</v>
      </c>
      <c r="D291" s="73" t="s">
        <v>3872</v>
      </c>
      <c r="E291" s="73" t="s">
        <v>3868</v>
      </c>
      <c r="F291" s="74" t="s">
        <v>3869</v>
      </c>
      <c r="G291" s="73" t="s">
        <v>795</v>
      </c>
      <c r="H291" s="73" t="s">
        <v>3867</v>
      </c>
      <c r="I291" s="73"/>
      <c r="J291" s="73" t="s">
        <v>3868</v>
      </c>
      <c r="K291" s="73"/>
      <c r="L291" s="80" t="s">
        <v>336</v>
      </c>
      <c r="M291" s="73" t="s">
        <v>168</v>
      </c>
      <c r="N291" s="73"/>
      <c r="O291" s="73" t="s">
        <v>3870</v>
      </c>
      <c r="P291" s="74" t="s">
        <v>8490</v>
      </c>
      <c r="Q291" s="74" t="str">
        <f t="shared" si="59"/>
        <v>830ccdcc19004af9a84ada29e5dd2aa2.png</v>
      </c>
      <c r="R291" s="74" t="s">
        <v>336</v>
      </c>
      <c r="S291" s="74" t="str">
        <f t="shared" si="60"/>
        <v/>
      </c>
      <c r="T291" s="73" t="s">
        <v>8491</v>
      </c>
      <c r="U291" s="73" t="str">
        <f t="shared" si="61"/>
        <v>The submitted document is the online report card provided through RHS portal. Official transcripts are not provided until the end of the school term. Marrion Rashad Longino is an AB Honor Roll Student.</v>
      </c>
      <c r="V291" s="48" t="str">
        <f t="shared" si="54"/>
        <v>Marrion|Longino||9</v>
      </c>
      <c r="W291" s="48" t="str">
        <f t="shared" si="55"/>
        <v>Marrion|Longino|9</v>
      </c>
      <c r="X291" s="48" t="e">
        <f>INDEX(Applications_2021!$AN$2:$AN$651,MATCH($V291,Applications_2021!$AN$2:$AN$651,0))</f>
        <v>#N/A</v>
      </c>
      <c r="Y291" s="48" t="str">
        <f>INDEX(Applications_2021!$AO$2:$AO$651,MATCH($W291,Applications_2021!$AO$2:$AO$651,0))</f>
        <v>Marrion|Longino|9</v>
      </c>
      <c r="Z291" s="68" t="e">
        <f t="shared" si="56"/>
        <v>#N/A</v>
      </c>
      <c r="AA291" s="68" t="str">
        <f t="shared" si="57"/>
        <v>Yes</v>
      </c>
      <c r="AB291" s="48" t="str">
        <f t="shared" ref="AB291:AB354" si="64">"0"&amp;TEXT($C291,0)</f>
        <v>0179</v>
      </c>
      <c r="AC291" s="48" t="str">
        <f t="shared" si="53"/>
        <v>0179</v>
      </c>
      <c r="AD291" s="68" t="str">
        <f t="shared" si="58"/>
        <v>Yes</v>
      </c>
    </row>
    <row r="292" spans="1:30" x14ac:dyDescent="0.3">
      <c r="A292" s="48" t="str">
        <f>IF($AA292="Yes",INDEX(Applications_2021!$A$2:$A$651,MATCH($W292,Applications_2021!$AO$2:$AO$651,0)),"NO TRANSCRIPT")</f>
        <v>0407-BRI-RH-0205</v>
      </c>
      <c r="B292" s="48" t="str">
        <f>IF($AA292="Yes",INDEX(Applications_2021!$AT$2:$AT$651,MATCH($W292,Applications_2021!$AO$2:$AO$651,0))&amp;"-"&amp;UPPER(LEFT($J292,3))&amp;"-"&amp;UPPER(LEFT($H292,2))&amp;"-"&amp;$AB292,"")</f>
        <v>0407-BRI-RH-0205</v>
      </c>
      <c r="C292" s="8">
        <v>205</v>
      </c>
      <c r="D292" s="73" t="s">
        <v>5556</v>
      </c>
      <c r="E292" s="73" t="s">
        <v>5554</v>
      </c>
      <c r="F292" s="74" t="s">
        <v>5557</v>
      </c>
      <c r="G292" s="73" t="s">
        <v>795</v>
      </c>
      <c r="H292" s="73" t="s">
        <v>5553</v>
      </c>
      <c r="I292" s="73"/>
      <c r="J292" s="73" t="s">
        <v>5554</v>
      </c>
      <c r="K292" s="73"/>
      <c r="L292" s="80" t="s">
        <v>336</v>
      </c>
      <c r="M292" s="73" t="s">
        <v>167</v>
      </c>
      <c r="N292" s="73"/>
      <c r="O292" s="73" t="s">
        <v>1410</v>
      </c>
      <c r="P292" s="74" t="s">
        <v>8200</v>
      </c>
      <c r="Q292" s="74" t="str">
        <f t="shared" si="59"/>
        <v>report_card__4262021_1.pdf</v>
      </c>
      <c r="R292" s="74" t="s">
        <v>336</v>
      </c>
      <c r="S292" s="74" t="str">
        <f t="shared" si="60"/>
        <v/>
      </c>
      <c r="T292" s="73" t="s">
        <v>336</v>
      </c>
      <c r="U292" s="73" t="str">
        <f t="shared" si="61"/>
        <v/>
      </c>
      <c r="V292" s="48" t="str">
        <f t="shared" si="54"/>
        <v>Rhe'Onna|Bridges||8</v>
      </c>
      <c r="W292" s="48" t="str">
        <f t="shared" si="55"/>
        <v>Rhe'Onna|Bridges|8</v>
      </c>
      <c r="X292" s="48" t="e">
        <f>INDEX(Applications_2021!$AN$2:$AN$651,MATCH($V292,Applications_2021!$AN$2:$AN$651,0))</f>
        <v>#N/A</v>
      </c>
      <c r="Y292" s="48" t="str">
        <f>INDEX(Applications_2021!$AO$2:$AO$651,MATCH($W292,Applications_2021!$AO$2:$AO$651,0))</f>
        <v>Rhe'Onna|Bridges|8</v>
      </c>
      <c r="Z292" s="68" t="e">
        <f t="shared" si="56"/>
        <v>#N/A</v>
      </c>
      <c r="AA292" s="68" t="str">
        <f t="shared" si="57"/>
        <v>Yes</v>
      </c>
      <c r="AB292" s="48" t="str">
        <f t="shared" si="64"/>
        <v>0205</v>
      </c>
      <c r="AC292" s="48" t="str">
        <f t="shared" si="53"/>
        <v>0205</v>
      </c>
      <c r="AD292" s="68" t="str">
        <f t="shared" si="58"/>
        <v>Yes</v>
      </c>
    </row>
    <row r="293" spans="1:30" x14ac:dyDescent="0.3">
      <c r="A293" s="48" t="str">
        <f>IF($AA293="Yes",INDEX(Applications_2021!$A$2:$A$651,MATCH($W293,Applications_2021!$AO$2:$AO$651,0)),"NO TRANSCRIPT")</f>
        <v>0455-BEL-SA-0208</v>
      </c>
      <c r="B293" s="48" t="str">
        <f>IF($AA293="Yes",INDEX(Applications_2021!$AT$2:$AT$651,MATCH($W293,Applications_2021!$AO$2:$AO$651,0))&amp;"-"&amp;UPPER(LEFT($J293,3))&amp;"-"&amp;UPPER(LEFT($H293,2))&amp;"-"&amp;$AB293,"")</f>
        <v>0455-BEL-SA-0208</v>
      </c>
      <c r="C293" s="8">
        <v>208</v>
      </c>
      <c r="D293" s="73" t="s">
        <v>1448</v>
      </c>
      <c r="E293" s="73" t="s">
        <v>1445</v>
      </c>
      <c r="F293" s="74" t="s">
        <v>1449</v>
      </c>
      <c r="G293" s="73" t="s">
        <v>795</v>
      </c>
      <c r="H293" s="73" t="s">
        <v>1444</v>
      </c>
      <c r="I293" s="73"/>
      <c r="J293" s="73" t="s">
        <v>1445</v>
      </c>
      <c r="K293" s="73"/>
      <c r="L293" s="74" t="s">
        <v>336</v>
      </c>
      <c r="M293" s="73" t="s">
        <v>166</v>
      </c>
      <c r="N293" s="73"/>
      <c r="O293" s="73" t="s">
        <v>1446</v>
      </c>
      <c r="P293" s="74" t="s">
        <v>8492</v>
      </c>
      <c r="Q293" s="74" t="str">
        <f t="shared" si="59"/>
        <v>saniabell_reportcard.pdf</v>
      </c>
      <c r="R293" s="74" t="s">
        <v>336</v>
      </c>
      <c r="S293" s="74" t="str">
        <f t="shared" si="60"/>
        <v/>
      </c>
      <c r="T293" s="73" t="s">
        <v>8493</v>
      </c>
      <c r="U293" s="73" t="str">
        <f t="shared" si="61"/>
        <v>Academic performance is acceptable considering Sania’s epileptic challenges.</v>
      </c>
      <c r="V293" s="48" t="str">
        <f t="shared" si="54"/>
        <v>Sania|Bell||7</v>
      </c>
      <c r="W293" s="48" t="str">
        <f t="shared" si="55"/>
        <v>Sania|Bell|7</v>
      </c>
      <c r="X293" s="48" t="str">
        <f>INDEX(Applications_2021!$AN$2:$AN$651,MATCH($V293,Applications_2021!$AN$2:$AN$651,0))</f>
        <v>Sania|Bell||7</v>
      </c>
      <c r="Y293" s="48" t="str">
        <f>INDEX(Applications_2021!$AO$2:$AO$651,MATCH($W293,Applications_2021!$AO$2:$AO$651,0))</f>
        <v>Sania|Bell|7</v>
      </c>
      <c r="Z293" s="68" t="str">
        <f t="shared" si="56"/>
        <v>Yes</v>
      </c>
      <c r="AA293" s="68" t="str">
        <f t="shared" si="57"/>
        <v>Yes</v>
      </c>
      <c r="AB293" s="48" t="str">
        <f t="shared" si="64"/>
        <v>0208</v>
      </c>
      <c r="AC293" s="48" t="str">
        <f t="shared" si="53"/>
        <v>0208</v>
      </c>
      <c r="AD293" s="68" t="str">
        <f t="shared" si="58"/>
        <v>Yes</v>
      </c>
    </row>
    <row r="294" spans="1:30" x14ac:dyDescent="0.3">
      <c r="A294" s="48" t="str">
        <f>IF($AA294="Yes",INDEX(Applications_2021!$A$2:$A$651,MATCH($W294,Applications_2021!$AO$2:$AO$651,0)),"NO TRANSCRIPT")</f>
        <v>0628-FRA-TH-0242</v>
      </c>
      <c r="B294" s="48" t="str">
        <f>IF($AA294="Yes",INDEX(Applications_2021!$AT$2:$AT$651,MATCH($W294,Applications_2021!$AO$2:$AO$651,0))&amp;"-"&amp;UPPER(LEFT($J294,3))&amp;"-"&amp;UPPER(LEFT($H294,2))&amp;"-"&amp;$AB294,"")</f>
        <v>0628-FRA-TH-0242</v>
      </c>
      <c r="C294" s="8">
        <v>242</v>
      </c>
      <c r="D294" s="73" t="s">
        <v>8494</v>
      </c>
      <c r="E294" s="73" t="s">
        <v>7302</v>
      </c>
      <c r="F294" s="74" t="s">
        <v>7303</v>
      </c>
      <c r="G294" s="73" t="s">
        <v>795</v>
      </c>
      <c r="H294" s="73" t="s">
        <v>1295</v>
      </c>
      <c r="I294" s="73"/>
      <c r="J294" s="73" t="s">
        <v>7302</v>
      </c>
      <c r="K294" s="73"/>
      <c r="L294" s="74" t="s">
        <v>336</v>
      </c>
      <c r="M294" s="73" t="s">
        <v>166</v>
      </c>
      <c r="N294" s="73"/>
      <c r="O294" s="73" t="s">
        <v>4633</v>
      </c>
      <c r="P294" s="74" t="s">
        <v>8495</v>
      </c>
      <c r="Q294" s="74" t="str">
        <f t="shared" si="59"/>
        <v>d57c104261d24f58af3f242529ff1cb7.jpeg.jpg</v>
      </c>
      <c r="R294" s="74" t="s">
        <v>336</v>
      </c>
      <c r="S294" s="74" t="str">
        <f t="shared" si="60"/>
        <v/>
      </c>
      <c r="T294" s="73" t="s">
        <v>336</v>
      </c>
      <c r="U294" s="73" t="str">
        <f t="shared" si="61"/>
        <v/>
      </c>
      <c r="V294" s="48" t="str">
        <f t="shared" si="54"/>
        <v>Theresa|Frazier||7</v>
      </c>
      <c r="W294" s="48" t="str">
        <f t="shared" si="55"/>
        <v>Theresa|Frazier|7</v>
      </c>
      <c r="X294" s="48" t="str">
        <f>INDEX(Applications_2021!$AN$2:$AN$651,MATCH($V294,Applications_2021!$AN$2:$AN$651,0))</f>
        <v>Theresa|Frazier||7</v>
      </c>
      <c r="Y294" s="48" t="str">
        <f>INDEX(Applications_2021!$AO$2:$AO$651,MATCH($W294,Applications_2021!$AO$2:$AO$651,0))</f>
        <v>Theresa|Frazier|7</v>
      </c>
      <c r="Z294" s="68" t="str">
        <f t="shared" si="56"/>
        <v>Yes</v>
      </c>
      <c r="AA294" s="68" t="str">
        <f t="shared" si="57"/>
        <v>Yes</v>
      </c>
      <c r="AB294" s="48" t="str">
        <f t="shared" si="64"/>
        <v>0242</v>
      </c>
      <c r="AC294" s="48" t="str">
        <f t="shared" si="53"/>
        <v>0242</v>
      </c>
      <c r="AD294" s="68" t="str">
        <f t="shared" si="58"/>
        <v>Yes</v>
      </c>
    </row>
    <row r="295" spans="1:30" x14ac:dyDescent="0.3">
      <c r="A295" s="48" t="str">
        <f>IF($AA295="Yes",INDEX(Applications_2021!$A$2:$A$651,MATCH($W295,Applications_2021!$AO$2:$AO$651,0)),"NO TRANSCRIPT")</f>
        <v>0381-GRE-VE-0196</v>
      </c>
      <c r="B295" s="48" t="str">
        <f>IF($AA295="Yes",INDEX(Applications_2021!$AT$2:$AT$651,MATCH($W295,Applications_2021!$AO$2:$AO$651,0))&amp;"-"&amp;UPPER(LEFT($J295,3))&amp;"-"&amp;UPPER(LEFT($H295,2))&amp;"-"&amp;$AB295,"")</f>
        <v>0381-GRE-VE-0196</v>
      </c>
      <c r="C295" s="8">
        <v>196</v>
      </c>
      <c r="D295" s="73" t="s">
        <v>1824</v>
      </c>
      <c r="E295" s="73" t="s">
        <v>1825</v>
      </c>
      <c r="F295" s="74" t="s">
        <v>1826</v>
      </c>
      <c r="G295" s="73" t="s">
        <v>795</v>
      </c>
      <c r="H295" s="73" t="s">
        <v>1817</v>
      </c>
      <c r="I295" s="73"/>
      <c r="J295" s="73" t="s">
        <v>1825</v>
      </c>
      <c r="K295" s="73"/>
      <c r="L295" s="74" t="s">
        <v>336</v>
      </c>
      <c r="M295" s="73" t="s">
        <v>167</v>
      </c>
      <c r="N295" s="73"/>
      <c r="O295" s="73" t="s">
        <v>5310</v>
      </c>
      <c r="P295" s="74" t="s">
        <v>8496</v>
      </c>
      <c r="Q295" s="74" t="str">
        <f t="shared" si="59"/>
        <v>vernon_green_iii_transcript_submitted_april_26_2021.pdf</v>
      </c>
      <c r="R295" s="74" t="s">
        <v>336</v>
      </c>
      <c r="S295" s="74" t="str">
        <f t="shared" si="60"/>
        <v/>
      </c>
      <c r="T295" s="73" t="s">
        <v>336</v>
      </c>
      <c r="U295" s="73" t="str">
        <f t="shared" si="61"/>
        <v/>
      </c>
      <c r="V295" s="48" t="str">
        <f t="shared" si="54"/>
        <v>Vernon|Green||8</v>
      </c>
      <c r="W295" s="48" t="str">
        <f t="shared" si="55"/>
        <v>Vernon|Green|8</v>
      </c>
      <c r="X295" s="48" t="str">
        <f>INDEX(Applications_2021!$AN$2:$AN$651,MATCH($V295,Applications_2021!$AN$2:$AN$651,0))</f>
        <v>Vernon|Green||8</v>
      </c>
      <c r="Y295" s="48" t="str">
        <f>INDEX(Applications_2021!$AO$2:$AO$651,MATCH($W295,Applications_2021!$AO$2:$AO$651,0))</f>
        <v>Vernon|Green|8</v>
      </c>
      <c r="Z295" s="68" t="str">
        <f t="shared" si="56"/>
        <v>Yes</v>
      </c>
      <c r="AA295" s="68" t="str">
        <f t="shared" si="57"/>
        <v>Yes</v>
      </c>
      <c r="AB295" s="48" t="str">
        <f t="shared" si="64"/>
        <v>0196</v>
      </c>
      <c r="AC295" s="48" t="str">
        <f t="shared" si="53"/>
        <v>0196</v>
      </c>
      <c r="AD295" s="68" t="str">
        <f t="shared" si="58"/>
        <v>Yes</v>
      </c>
    </row>
    <row r="296" spans="1:30" x14ac:dyDescent="0.3">
      <c r="A296" s="146" t="str">
        <f>IF($AA296="Yes",INDEX(Applications_2021!$A$2:$A$651,MATCH($W296,Applications_2021!$AO$2:$AO$651,0)),"NO TRANSCRIPT")</f>
        <v>0468-DAV-WI-0130</v>
      </c>
      <c r="B296" s="48" t="str">
        <f>IF($AA296="Yes",INDEX(Applications_2021!$AT$2:$AT$651,MATCH($W296,Applications_2021!$AO$2:$AO$651,0))&amp;"-"&amp;UPPER(LEFT($J296,3))&amp;"-"&amp;UPPER(LEFT($H296,2))&amp;"-"&amp;$AB296,"")</f>
        <v>0468-DAV-WI-0130</v>
      </c>
      <c r="C296" s="8">
        <v>130</v>
      </c>
      <c r="D296" s="73" t="s">
        <v>2524</v>
      </c>
      <c r="E296" s="73" t="s">
        <v>1041</v>
      </c>
      <c r="F296" s="74" t="s">
        <v>6007</v>
      </c>
      <c r="G296" s="73" t="s">
        <v>795</v>
      </c>
      <c r="H296" s="76" t="s">
        <v>6012</v>
      </c>
      <c r="I296" s="76" t="s">
        <v>6012</v>
      </c>
      <c r="J296" s="73" t="s">
        <v>6013</v>
      </c>
      <c r="K296" s="75" t="s">
        <v>1041</v>
      </c>
      <c r="L296" s="80" t="s">
        <v>336</v>
      </c>
      <c r="M296" s="73" t="s">
        <v>167</v>
      </c>
      <c r="N296" s="73"/>
      <c r="O296" s="73" t="s">
        <v>8497</v>
      </c>
      <c r="P296" s="74" t="s">
        <v>8498</v>
      </c>
      <c r="Q296" s="74" t="str">
        <f t="shared" si="59"/>
        <v>william_davis_7_hs_transcript_all_act_12.pdf</v>
      </c>
      <c r="R296" s="74" t="s">
        <v>336</v>
      </c>
      <c r="S296" s="74" t="str">
        <f t="shared" si="60"/>
        <v/>
      </c>
      <c r="T296" s="73" t="s">
        <v>336</v>
      </c>
      <c r="U296" s="73" t="str">
        <f t="shared" si="61"/>
        <v/>
      </c>
      <c r="V296" s="146" t="str">
        <f t="shared" si="54"/>
        <v>William|Davis, III||8</v>
      </c>
      <c r="W296" s="48" t="str">
        <f t="shared" si="55"/>
        <v>William|Davis, III|8</v>
      </c>
      <c r="X296" s="48" t="str">
        <f>INDEX(Applications_2021!$AN$2:$AN$651,MATCH($V296,Applications_2021!$AN$2:$AN$651,0))</f>
        <v>William|Davis, III||8</v>
      </c>
      <c r="Y296" s="48" t="str">
        <f>INDEX(Applications_2021!$AO$2:$AO$651,MATCH($W296,Applications_2021!$AO$2:$AO$651,0))</f>
        <v>William|Davis, III|8</v>
      </c>
      <c r="Z296" s="68" t="str">
        <f t="shared" si="56"/>
        <v>Yes</v>
      </c>
      <c r="AA296" s="68" t="str">
        <f t="shared" si="57"/>
        <v>Yes</v>
      </c>
      <c r="AB296" s="48" t="str">
        <f t="shared" si="64"/>
        <v>0130</v>
      </c>
      <c r="AC296" s="48" t="str">
        <f t="shared" si="53"/>
        <v>0130</v>
      </c>
      <c r="AD296" s="68" t="str">
        <f t="shared" si="58"/>
        <v>Yes</v>
      </c>
    </row>
    <row r="297" spans="1:30" x14ac:dyDescent="0.3">
      <c r="A297" s="48" t="str">
        <f>IF($AA297="Yes",INDEX(Applications_2021!$A$2:$A$651,MATCH($W297,Applications_2021!$AO$2:$AO$651,0)),"NO TRANSCRIPT")</f>
        <v>0375-NEL-ZA-0175</v>
      </c>
      <c r="B297" s="48" t="str">
        <f>IF($AA297="Yes",INDEX(Applications_2021!$AT$2:$AT$651,MATCH($W297,Applications_2021!$AO$2:$AO$651,0))&amp;"-"&amp;UPPER(LEFT($J297,3))&amp;"-"&amp;UPPER(LEFT($H297,2))&amp;"-"&amp;$AB297,"")</f>
        <v>0375-NEL-ZA-0175</v>
      </c>
      <c r="C297" s="8">
        <v>175</v>
      </c>
      <c r="D297" s="73" t="s">
        <v>5311</v>
      </c>
      <c r="E297" s="73" t="s">
        <v>2533</v>
      </c>
      <c r="F297" s="74" t="s">
        <v>5312</v>
      </c>
      <c r="G297" s="73" t="s">
        <v>795</v>
      </c>
      <c r="H297" s="73" t="s">
        <v>8499</v>
      </c>
      <c r="I297" s="73"/>
      <c r="J297" s="73" t="s">
        <v>4546</v>
      </c>
      <c r="K297" s="73"/>
      <c r="L297" s="80" t="s">
        <v>336</v>
      </c>
      <c r="M297" s="73" t="s">
        <v>167</v>
      </c>
      <c r="N297" s="73"/>
      <c r="O297" s="73" t="s">
        <v>8500</v>
      </c>
      <c r="P297" s="74" t="s">
        <v>8501</v>
      </c>
      <c r="Q297" s="74" t="str">
        <f t="shared" si="59"/>
        <v>20210424_022046.jpg</v>
      </c>
      <c r="R297" s="74" t="s">
        <v>336</v>
      </c>
      <c r="S297" s="74" t="str">
        <f t="shared" si="60"/>
        <v/>
      </c>
      <c r="T297" s="73" t="s">
        <v>336</v>
      </c>
      <c r="U297" s="73" t="str">
        <f t="shared" si="61"/>
        <v/>
      </c>
      <c r="V297" s="48" t="str">
        <f t="shared" si="54"/>
        <v>Zamoria|Nelson||8</v>
      </c>
      <c r="W297" s="48" t="str">
        <f t="shared" si="55"/>
        <v>Zamoria|Nelson|8</v>
      </c>
      <c r="X297" s="48" t="e">
        <f>INDEX(Applications_2021!$AN$2:$AN$651,MATCH($V297,Applications_2021!$AN$2:$AN$651,0))</f>
        <v>#N/A</v>
      </c>
      <c r="Y297" s="48" t="str">
        <f>INDEX(Applications_2021!$AO$2:$AO$651,MATCH($W297,Applications_2021!$AO$2:$AO$651,0))</f>
        <v>Zamoria|Nelson|8</v>
      </c>
      <c r="Z297" s="68" t="e">
        <f t="shared" si="56"/>
        <v>#N/A</v>
      </c>
      <c r="AA297" s="68" t="str">
        <f t="shared" si="57"/>
        <v>Yes</v>
      </c>
      <c r="AB297" s="48" t="str">
        <f t="shared" si="64"/>
        <v>0175</v>
      </c>
      <c r="AC297" s="48" t="str">
        <f t="shared" si="53"/>
        <v>0175</v>
      </c>
      <c r="AD297" s="68" t="str">
        <f t="shared" si="58"/>
        <v>Yes</v>
      </c>
    </row>
    <row r="298" spans="1:30" x14ac:dyDescent="0.3">
      <c r="A298" s="48" t="str">
        <f>IF($AA298="Yes",INDEX(Applications_2021!$A$2:$A$651,MATCH($W298,Applications_2021!$AO$2:$AO$651,0)),"NO TRANSCRIPT")</f>
        <v>0010-ONE-MI-0119</v>
      </c>
      <c r="B298" s="48" t="str">
        <f>IF($AA298="Yes",INDEX(Applications_2021!$AT$2:$AT$651,MATCH($W298,Applications_2021!$AO$2:$AO$651,0))&amp;"-"&amp;UPPER(LEFT($J298,3))&amp;"-"&amp;UPPER(LEFT($H298,2))&amp;"-"&amp;$AB298,"")</f>
        <v>0010-ONE-MI-0119</v>
      </c>
      <c r="C298" s="8">
        <v>119</v>
      </c>
      <c r="D298" s="76" t="s">
        <v>6842</v>
      </c>
      <c r="E298" s="76" t="s">
        <v>8502</v>
      </c>
      <c r="F298" s="84" t="s">
        <v>8503</v>
      </c>
      <c r="G298" s="76" t="s">
        <v>7772</v>
      </c>
      <c r="H298" s="76" t="s">
        <v>8504</v>
      </c>
      <c r="I298" s="76"/>
      <c r="J298" s="76" t="s">
        <v>8505</v>
      </c>
      <c r="K298" s="76"/>
      <c r="L298" s="80" t="s">
        <v>336</v>
      </c>
      <c r="M298" s="73" t="s">
        <v>168</v>
      </c>
      <c r="N298" s="73"/>
      <c r="O298" s="73" t="s">
        <v>709</v>
      </c>
      <c r="P298" s="74" t="s">
        <v>8506</v>
      </c>
      <c r="Q298" s="74" t="str">
        <f t="shared" si="59"/>
        <v>miracle_oneal_transcript.pdf</v>
      </c>
      <c r="R298" s="74" t="s">
        <v>8507</v>
      </c>
      <c r="S298" s="74" t="str">
        <f t="shared" si="60"/>
        <v>miracle_oneal_report_card.pdf</v>
      </c>
      <c r="T298" s="86"/>
      <c r="U298" s="73" t="str">
        <f t="shared" si="61"/>
        <v/>
      </c>
      <c r="V298" s="48" t="str">
        <f t="shared" si="54"/>
        <v>Miracle|Oneal||9</v>
      </c>
      <c r="W298" s="48" t="str">
        <f t="shared" si="55"/>
        <v>Miracle|Oneal|9</v>
      </c>
      <c r="X298" s="48" t="e">
        <f>INDEX(Applications_2021!$AN$2:$AN$651,MATCH($V298,Applications_2021!$AN$2:$AN$651,0))</f>
        <v>#N/A</v>
      </c>
      <c r="Y298" s="48" t="str">
        <f>INDEX(Applications_2021!$AO$2:$AO$651,MATCH($W298,Applications_2021!$AO$2:$AO$651,0))</f>
        <v>Miracle|ONeal|9</v>
      </c>
      <c r="Z298" s="68" t="e">
        <f t="shared" si="56"/>
        <v>#N/A</v>
      </c>
      <c r="AA298" s="68" t="str">
        <f t="shared" si="57"/>
        <v>Yes</v>
      </c>
      <c r="AB298" s="48" t="str">
        <f t="shared" si="64"/>
        <v>0119</v>
      </c>
      <c r="AC298" s="48" t="str">
        <f t="shared" si="53"/>
        <v>0119</v>
      </c>
      <c r="AD298" s="68" t="str">
        <f t="shared" si="58"/>
        <v>Yes</v>
      </c>
    </row>
    <row r="299" spans="1:30" x14ac:dyDescent="0.3">
      <c r="A299" s="48" t="str">
        <f>IF($AA299="Yes",INDEX(Applications_2021!$A$2:$A$651,MATCH($W299,Applications_2021!$AO$2:$AO$651,0)),"NO TRANSCRIPT")</f>
        <v>0030-CAM-DA-0301</v>
      </c>
      <c r="B299" s="48" t="str">
        <f>IF($AA299="Yes",INDEX(Applications_2021!$AT$2:$AT$651,MATCH($W299,Applications_2021!$AO$2:$AO$651,0))&amp;"-"&amp;UPPER(LEFT($J299,3))&amp;"-"&amp;UPPER(LEFT($H299,2))&amp;"-"&amp;$AB299,"")</f>
        <v>0030-CAM-DA-0301</v>
      </c>
      <c r="C299" s="8">
        <v>301</v>
      </c>
      <c r="D299" s="73" t="s">
        <v>2412</v>
      </c>
      <c r="E299" s="73" t="s">
        <v>2410</v>
      </c>
      <c r="F299" s="74" t="s">
        <v>2413</v>
      </c>
      <c r="G299" s="73" t="s">
        <v>795</v>
      </c>
      <c r="H299" s="73" t="s">
        <v>2409</v>
      </c>
      <c r="I299" s="76"/>
      <c r="J299" s="73" t="s">
        <v>2410</v>
      </c>
      <c r="K299" s="76"/>
      <c r="L299" s="74" t="s">
        <v>336</v>
      </c>
      <c r="M299" s="73" t="s">
        <v>167</v>
      </c>
      <c r="N299" s="73"/>
      <c r="O299" s="73" t="s">
        <v>2411</v>
      </c>
      <c r="P299" s="74" t="s">
        <v>8508</v>
      </c>
      <c r="Q299" s="74" t="str">
        <f t="shared" si="59"/>
        <v>report_card__4302021_2.pdf</v>
      </c>
      <c r="R299" s="74" t="s">
        <v>336</v>
      </c>
      <c r="S299" s="74" t="str">
        <f t="shared" si="60"/>
        <v/>
      </c>
      <c r="T299" s="73" t="s">
        <v>336</v>
      </c>
      <c r="U299" s="73" t="str">
        <f t="shared" si="61"/>
        <v/>
      </c>
      <c r="V299" s="48" t="str">
        <f t="shared" si="54"/>
        <v>Dallas|Campbell||8</v>
      </c>
      <c r="W299" s="48" t="str">
        <f t="shared" si="55"/>
        <v>Dallas|Campbell|8</v>
      </c>
      <c r="X299" s="48" t="str">
        <f>INDEX(Applications_2021!$AN$2:$AN$651,MATCH($V299,Applications_2021!$AN$2:$AN$651,0))</f>
        <v>Dallas|Campbell||8</v>
      </c>
      <c r="Y299" s="48" t="str">
        <f>INDEX(Applications_2021!$AO$2:$AO$651,MATCH($W299,Applications_2021!$AO$2:$AO$651,0))</f>
        <v>Dallas|Campbell|8</v>
      </c>
      <c r="Z299" s="68" t="str">
        <f t="shared" si="56"/>
        <v>Yes</v>
      </c>
      <c r="AA299" s="68" t="str">
        <f t="shared" si="57"/>
        <v>Yes</v>
      </c>
      <c r="AB299" s="48" t="str">
        <f t="shared" si="64"/>
        <v>0301</v>
      </c>
      <c r="AC299" s="48" t="str">
        <f t="shared" ref="AC299:AC324" si="65">IF(AND($AA299="Yes",""&lt;&gt;VLOOKUP($B299,$B$2:$AB$324,12,FALSE)),$AB299,"####")</f>
        <v>0301</v>
      </c>
      <c r="AD299" s="68" t="str">
        <f t="shared" si="58"/>
        <v>Yes</v>
      </c>
    </row>
    <row r="300" spans="1:30" x14ac:dyDescent="0.3">
      <c r="A300" s="48" t="str">
        <f>IF($AA300="Yes",INDEX(Applications_2021!$A$2:$A$651,MATCH($W300,Applications_2021!$AO$2:$AO$651,0)),"NO TRANSCRIPT")</f>
        <v>0253-CAM-DA-0302</v>
      </c>
      <c r="B300" s="48" t="str">
        <f>IF($AA300="Yes",INDEX(Applications_2021!$AT$2:$AT$651,MATCH($W300,Applications_2021!$AO$2:$AO$651,0))&amp;"-"&amp;UPPER(LEFT($J300,3))&amp;"-"&amp;UPPER(LEFT($H300,2))&amp;"-"&amp;$AB300,"")</f>
        <v>0253-CAM-DA-0302</v>
      </c>
      <c r="C300" s="8">
        <v>302</v>
      </c>
      <c r="D300" s="73" t="s">
        <v>2412</v>
      </c>
      <c r="E300" s="73" t="s">
        <v>2410</v>
      </c>
      <c r="F300" s="74" t="s">
        <v>2413</v>
      </c>
      <c r="G300" s="73" t="s">
        <v>795</v>
      </c>
      <c r="H300" s="73" t="s">
        <v>4343</v>
      </c>
      <c r="I300" s="76"/>
      <c r="J300" s="73" t="s">
        <v>2410</v>
      </c>
      <c r="K300" s="76"/>
      <c r="L300" s="74" t="s">
        <v>336</v>
      </c>
      <c r="M300" s="73" t="s">
        <v>167</v>
      </c>
      <c r="N300" s="73"/>
      <c r="O300" s="73" t="s">
        <v>2411</v>
      </c>
      <c r="P300" s="74" t="s">
        <v>8509</v>
      </c>
      <c r="Q300" s="74" t="str">
        <f t="shared" si="59"/>
        <v>report_card__4302021_3.pdf</v>
      </c>
      <c r="R300" s="74" t="s">
        <v>336</v>
      </c>
      <c r="S300" s="74" t="str">
        <f t="shared" si="60"/>
        <v/>
      </c>
      <c r="T300" s="73" t="s">
        <v>8510</v>
      </c>
      <c r="U300" s="73" t="str">
        <f t="shared" si="61"/>
        <v>My twin sister, Dallas Campbell, has also applied.</v>
      </c>
      <c r="V300" s="48" t="str">
        <f t="shared" si="54"/>
        <v>Dannon|Campbell||8</v>
      </c>
      <c r="W300" s="48" t="str">
        <f t="shared" si="55"/>
        <v>Dannon|Campbell|8</v>
      </c>
      <c r="X300" s="48" t="str">
        <f>INDEX(Applications_2021!$AN$2:$AN$651,MATCH($V300,Applications_2021!$AN$2:$AN$651,0))</f>
        <v>Dannon|Campbell||8</v>
      </c>
      <c r="Y300" s="48" t="str">
        <f>INDEX(Applications_2021!$AO$2:$AO$651,MATCH($W300,Applications_2021!$AO$2:$AO$651,0))</f>
        <v>Dannon|Campbell|8</v>
      </c>
      <c r="Z300" s="68" t="str">
        <f t="shared" si="56"/>
        <v>Yes</v>
      </c>
      <c r="AA300" s="68" t="str">
        <f t="shared" si="57"/>
        <v>Yes</v>
      </c>
      <c r="AB300" s="48" t="str">
        <f t="shared" si="64"/>
        <v>0302</v>
      </c>
      <c r="AC300" s="48" t="str">
        <f t="shared" si="65"/>
        <v>0302</v>
      </c>
      <c r="AD300" s="68" t="str">
        <f t="shared" si="58"/>
        <v>Yes</v>
      </c>
    </row>
    <row r="301" spans="1:30" x14ac:dyDescent="0.3">
      <c r="A301" s="48" t="str">
        <f>IF($AA301="Yes",INDEX(Applications_2021!$A$2:$A$651,MATCH($W301,Applications_2021!$AO$2:$AO$651,0)),"NO TRANSCRIPT")</f>
        <v>0566-WAR-DA-0291</v>
      </c>
      <c r="B301" s="48" t="str">
        <f>IF($AA301="Yes",INDEX(Applications_2021!$AT$2:$AT$651,MATCH($W301,Applications_2021!$AO$2:$AO$651,0))&amp;"-"&amp;UPPER(LEFT($J301,3))&amp;"-"&amp;UPPER(LEFT($H301,2))&amp;"-"&amp;$AB301,"")</f>
        <v>0566-WAR-DA-0291</v>
      </c>
      <c r="C301" s="8">
        <v>291</v>
      </c>
      <c r="D301" s="73" t="s">
        <v>8511</v>
      </c>
      <c r="E301" s="73" t="s">
        <v>8512</v>
      </c>
      <c r="F301" s="74" t="s">
        <v>6813</v>
      </c>
      <c r="G301" s="73" t="s">
        <v>795</v>
      </c>
      <c r="H301" s="73" t="s">
        <v>8513</v>
      </c>
      <c r="I301" s="76"/>
      <c r="J301" s="73" t="s">
        <v>4608</v>
      </c>
      <c r="K301" s="76"/>
      <c r="L301" s="74" t="s">
        <v>336</v>
      </c>
      <c r="M301" s="73" t="s">
        <v>168</v>
      </c>
      <c r="N301" s="73"/>
      <c r="O301" s="73" t="s">
        <v>6812</v>
      </c>
      <c r="P301" s="74" t="s">
        <v>8082</v>
      </c>
      <c r="Q301" s="74" t="str">
        <f t="shared" si="59"/>
        <v>transcript.pdf</v>
      </c>
      <c r="R301" s="74" t="s">
        <v>336</v>
      </c>
      <c r="S301" s="74" t="str">
        <f t="shared" si="60"/>
        <v/>
      </c>
      <c r="T301" s="73" t="s">
        <v>336</v>
      </c>
      <c r="U301" s="73" t="str">
        <f t="shared" si="61"/>
        <v/>
      </c>
      <c r="V301" s="48" t="str">
        <f t="shared" si="54"/>
        <v>Daylen|Ware||9</v>
      </c>
      <c r="W301" s="48" t="str">
        <f t="shared" si="55"/>
        <v>Daylen|Ware|9</v>
      </c>
      <c r="X301" s="48" t="e">
        <f>INDEX(Applications_2021!$AN$2:$AN$651,MATCH($V301,Applications_2021!$AN$2:$AN$651,0))</f>
        <v>#N/A</v>
      </c>
      <c r="Y301" s="48" t="str">
        <f>INDEX(Applications_2021!$AO$2:$AO$651,MATCH($W301,Applications_2021!$AO$2:$AO$651,0))</f>
        <v>Daylen|Ware|9</v>
      </c>
      <c r="Z301" s="68" t="e">
        <f t="shared" si="56"/>
        <v>#N/A</v>
      </c>
      <c r="AA301" s="68" t="str">
        <f t="shared" si="57"/>
        <v>Yes</v>
      </c>
      <c r="AB301" s="48" t="str">
        <f t="shared" si="64"/>
        <v>0291</v>
      </c>
      <c r="AC301" s="48" t="str">
        <f t="shared" si="65"/>
        <v>0291</v>
      </c>
      <c r="AD301" s="68" t="str">
        <f t="shared" si="58"/>
        <v>Yes</v>
      </c>
    </row>
    <row r="302" spans="1:30" x14ac:dyDescent="0.3">
      <c r="A302" s="48" t="str">
        <f>IF($AA302="Yes",INDEX(Applications_2021!$A$2:$A$651,MATCH($W302,Applications_2021!$AO$2:$AO$651,0)),"NO TRANSCRIPT")</f>
        <v>0638-MOR-JA-0263</v>
      </c>
      <c r="B302" s="48" t="str">
        <f>IF($AA302="Yes",INDEX(Applications_2021!$AT$2:$AT$651,MATCH($W302,Applications_2021!$AO$2:$AO$651,0))&amp;"-"&amp;UPPER(LEFT($J302,3))&amp;"-"&amp;UPPER(LEFT($H302,2))&amp;"-"&amp;$AB302,"")</f>
        <v>0638-MOR-JA-0263</v>
      </c>
      <c r="C302" s="8">
        <v>263</v>
      </c>
      <c r="D302" s="73" t="s">
        <v>7367</v>
      </c>
      <c r="E302" s="73" t="s">
        <v>503</v>
      </c>
      <c r="F302" s="74" t="s">
        <v>7368</v>
      </c>
      <c r="G302" s="73" t="s">
        <v>795</v>
      </c>
      <c r="H302" s="73" t="s">
        <v>7367</v>
      </c>
      <c r="I302" s="76"/>
      <c r="J302" s="73" t="s">
        <v>503</v>
      </c>
      <c r="K302" s="76"/>
      <c r="L302" s="74" t="s">
        <v>336</v>
      </c>
      <c r="M302" s="73" t="s">
        <v>167</v>
      </c>
      <c r="N302" s="73"/>
      <c r="O302" s="73" t="s">
        <v>5657</v>
      </c>
      <c r="P302" s="74" t="s">
        <v>8514</v>
      </c>
      <c r="Q302" s="74" t="str">
        <f t="shared" si="59"/>
        <v>jaida_report_card.pdf</v>
      </c>
      <c r="R302" s="74" t="s">
        <v>336</v>
      </c>
      <c r="S302" s="74" t="str">
        <f t="shared" si="60"/>
        <v/>
      </c>
      <c r="T302" s="73" t="s">
        <v>8515</v>
      </c>
      <c r="U302" s="73" t="str">
        <f t="shared" si="61"/>
        <v>This is Jaida mist recent report card with her grades from 1st, 2nd nine weeks and 1st Term grades along with her 3rd nine week grades.</v>
      </c>
      <c r="V302" s="48" t="str">
        <f t="shared" si="54"/>
        <v>Jaida|Morgan||8</v>
      </c>
      <c r="W302" s="48" t="str">
        <f t="shared" si="55"/>
        <v>Jaida|Morgan|8</v>
      </c>
      <c r="X302" s="48" t="str">
        <f>INDEX(Applications_2021!$AN$2:$AN$651,MATCH($V302,Applications_2021!$AN$2:$AN$651,0))</f>
        <v>Jaida|Morgan||8</v>
      </c>
      <c r="Y302" s="48" t="str">
        <f>INDEX(Applications_2021!$AO$2:$AO$651,MATCH($W302,Applications_2021!$AO$2:$AO$651,0))</f>
        <v>Jaida|Morgan|8</v>
      </c>
      <c r="Z302" s="68" t="str">
        <f t="shared" si="56"/>
        <v>Yes</v>
      </c>
      <c r="AA302" s="68" t="str">
        <f t="shared" si="57"/>
        <v>Yes</v>
      </c>
      <c r="AB302" s="48" t="str">
        <f t="shared" si="64"/>
        <v>0263</v>
      </c>
      <c r="AC302" s="48" t="str">
        <f t="shared" si="65"/>
        <v>0263</v>
      </c>
      <c r="AD302" s="68" t="str">
        <f t="shared" si="58"/>
        <v>Yes</v>
      </c>
    </row>
    <row r="303" spans="1:30" x14ac:dyDescent="0.3">
      <c r="A303" s="48" t="str">
        <f>IF($AA303="Yes",INDEX(Applications_2021!$A$2:$A$651,MATCH($W303,Applications_2021!$AO$2:$AO$651,0)),"NO TRANSCRIPT")</f>
        <v>0278-LYO-JA-0310</v>
      </c>
      <c r="B303" s="48" t="str">
        <f>IF($AA303="Yes",INDEX(Applications_2021!$AT$2:$AT$651,MATCH($W303,Applications_2021!$AO$2:$AO$651,0))&amp;"-"&amp;UPPER(LEFT($J303,3))&amp;"-"&amp;UPPER(LEFT($H303,2))&amp;"-"&amp;$AB303,"")</f>
        <v>0278-LYO-JA-0310</v>
      </c>
      <c r="C303" s="8">
        <v>310</v>
      </c>
      <c r="D303" s="73" t="s">
        <v>4525</v>
      </c>
      <c r="E303" s="73" t="s">
        <v>4522</v>
      </c>
      <c r="F303" s="74" t="s">
        <v>4526</v>
      </c>
      <c r="G303" s="73" t="s">
        <v>795</v>
      </c>
      <c r="H303" s="73" t="s">
        <v>8516</v>
      </c>
      <c r="I303" s="76"/>
      <c r="J303" s="73" t="s">
        <v>4522</v>
      </c>
      <c r="K303" s="76"/>
      <c r="L303" s="74" t="s">
        <v>336</v>
      </c>
      <c r="M303" s="73" t="s">
        <v>168</v>
      </c>
      <c r="N303" s="73"/>
      <c r="O303" s="73" t="s">
        <v>4523</v>
      </c>
      <c r="P303" s="74" t="s">
        <v>8517</v>
      </c>
      <c r="Q303" s="74" t="str">
        <f t="shared" si="59"/>
        <v>1836be9b91394fb684b5e5f86988af7d.jpeg.jpg</v>
      </c>
      <c r="R303" s="74" t="s">
        <v>336</v>
      </c>
      <c r="S303" s="74" t="str">
        <f t="shared" si="60"/>
        <v/>
      </c>
      <c r="T303" s="73" t="s">
        <v>8518</v>
      </c>
      <c r="U303" s="73" t="str">
        <f t="shared" si="61"/>
        <v>Counselor was out, hoping this is the correct form.</v>
      </c>
      <c r="V303" s="48" t="str">
        <f t="shared" si="54"/>
        <v>Jakobe|Lyon||9</v>
      </c>
      <c r="W303" s="48" t="str">
        <f t="shared" si="55"/>
        <v>Jakobe|Lyon|9</v>
      </c>
      <c r="X303" s="48" t="str">
        <f>INDEX(Applications_2021!$AN$2:$AN$651,MATCH($V303,Applications_2021!$AN$2:$AN$651,0))</f>
        <v>Jakobe|Lyon||9</v>
      </c>
      <c r="Y303" s="48" t="str">
        <f>INDEX(Applications_2021!$AO$2:$AO$651,MATCH($W303,Applications_2021!$AO$2:$AO$651,0))</f>
        <v>Jakobe|Lyon|9</v>
      </c>
      <c r="Z303" s="68" t="str">
        <f t="shared" si="56"/>
        <v>Yes</v>
      </c>
      <c r="AA303" s="68" t="str">
        <f t="shared" si="57"/>
        <v>Yes</v>
      </c>
      <c r="AB303" s="48" t="str">
        <f t="shared" si="64"/>
        <v>0310</v>
      </c>
      <c r="AC303" s="48" t="str">
        <f t="shared" si="65"/>
        <v>0310</v>
      </c>
      <c r="AD303" s="68" t="str">
        <f t="shared" si="58"/>
        <v>Yes</v>
      </c>
    </row>
    <row r="304" spans="1:30" x14ac:dyDescent="0.3">
      <c r="A304" s="48" t="str">
        <f>IF($AA304="Yes",INDEX(Applications_2021!$A$2:$A$651,MATCH($W304,Applications_2021!$AO$2:$AO$651,0)),"NO TRANSCRIPT")</f>
        <v>0615-MIL-JE-0261</v>
      </c>
      <c r="B304" s="48" t="str">
        <f>IF($AA304="Yes",INDEX(Applications_2021!$AT$2:$AT$651,MATCH($W304,Applications_2021!$AO$2:$AO$651,0))&amp;"-"&amp;UPPER(LEFT($J304,3))&amp;"-"&amp;UPPER(LEFT($H304,2))&amp;"-"&amp;$AB304,"")</f>
        <v>0615-MIL-JE-0261</v>
      </c>
      <c r="C304" s="8">
        <v>261</v>
      </c>
      <c r="D304" s="73" t="s">
        <v>5428</v>
      </c>
      <c r="E304" s="73" t="s">
        <v>4214</v>
      </c>
      <c r="F304" s="74" t="s">
        <v>7189</v>
      </c>
      <c r="G304" s="73" t="s">
        <v>795</v>
      </c>
      <c r="H304" s="73" t="s">
        <v>7186</v>
      </c>
      <c r="I304" s="76"/>
      <c r="J304" s="73" t="s">
        <v>7187</v>
      </c>
      <c r="K304" s="76"/>
      <c r="L304" s="74" t="s">
        <v>336</v>
      </c>
      <c r="M304" s="73" t="s">
        <v>167</v>
      </c>
      <c r="N304" s="73"/>
      <c r="O304" s="73" t="s">
        <v>2494</v>
      </c>
      <c r="P304" s="74" t="s">
        <v>8519</v>
      </c>
      <c r="Q304" s="74" t="str">
        <f t="shared" si="59"/>
        <v>jekhyla_miles_report_card.pdf</v>
      </c>
      <c r="R304" s="74" t="s">
        <v>336</v>
      </c>
      <c r="S304" s="74" t="str">
        <f t="shared" si="60"/>
        <v/>
      </c>
      <c r="T304" s="73" t="s">
        <v>336</v>
      </c>
      <c r="U304" s="73" t="str">
        <f t="shared" si="61"/>
        <v/>
      </c>
      <c r="V304" s="48" t="str">
        <f t="shared" si="54"/>
        <v>Jekhyla|Miles||8</v>
      </c>
      <c r="W304" s="48" t="str">
        <f t="shared" si="55"/>
        <v>Jekhyla|Miles|8</v>
      </c>
      <c r="X304" s="48" t="e">
        <f>INDEX(Applications_2021!$AN$2:$AN$651,MATCH($V304,Applications_2021!$AN$2:$AN$651,0))</f>
        <v>#N/A</v>
      </c>
      <c r="Y304" s="48" t="str">
        <f>INDEX(Applications_2021!$AO$2:$AO$651,MATCH($W304,Applications_2021!$AO$2:$AO$651,0))</f>
        <v>Jekhyla|Miles|8</v>
      </c>
      <c r="Z304" s="68" t="e">
        <f t="shared" si="56"/>
        <v>#N/A</v>
      </c>
      <c r="AA304" s="68" t="str">
        <f t="shared" si="57"/>
        <v>Yes</v>
      </c>
      <c r="AB304" s="48" t="str">
        <f t="shared" si="64"/>
        <v>0261</v>
      </c>
      <c r="AC304" s="48" t="str">
        <f t="shared" si="65"/>
        <v>0261</v>
      </c>
      <c r="AD304" s="68" t="str">
        <f t="shared" si="58"/>
        <v>Yes</v>
      </c>
    </row>
    <row r="305" spans="1:30" x14ac:dyDescent="0.3">
      <c r="A305" s="48" t="str">
        <f>IF($AA305="Yes",INDEX(Applications_2021!$A$2:$A$651,MATCH($W305,Applications_2021!$AO$2:$AO$651,0)),"NO TRANSCRIPT")</f>
        <v>0640-SUM-JO-0259</v>
      </c>
      <c r="B305" s="48" t="str">
        <f>IF($AA305="Yes",INDEX(Applications_2021!$AT$2:$AT$651,MATCH($W305,Applications_2021!$AO$2:$AO$651,0))&amp;"-"&amp;UPPER(LEFT($J305,3))&amp;"-"&amp;UPPER(LEFT($H305,2))&amp;"-"&amp;$AB305,"")</f>
        <v>0640-SUM-JO-0259</v>
      </c>
      <c r="C305" s="8">
        <v>259</v>
      </c>
      <c r="D305" s="73" t="s">
        <v>7385</v>
      </c>
      <c r="E305" s="73" t="s">
        <v>7382</v>
      </c>
      <c r="F305" s="74" t="s">
        <v>7386</v>
      </c>
      <c r="G305" s="73" t="s">
        <v>795</v>
      </c>
      <c r="H305" s="73" t="s">
        <v>2771</v>
      </c>
      <c r="I305" s="76"/>
      <c r="J305" s="73" t="s">
        <v>7382</v>
      </c>
      <c r="K305" s="76"/>
      <c r="L305" s="74" t="s">
        <v>336</v>
      </c>
      <c r="M305" s="73" t="s">
        <v>166</v>
      </c>
      <c r="N305" s="73"/>
      <c r="O305" s="73" t="s">
        <v>7383</v>
      </c>
      <c r="P305" s="74" t="s">
        <v>8520</v>
      </c>
      <c r="Q305" s="74" t="str">
        <f t="shared" si="59"/>
        <v>16197164485163450546516282943709.jpg</v>
      </c>
      <c r="R305" s="74" t="s">
        <v>336</v>
      </c>
      <c r="S305" s="74" t="str">
        <f t="shared" si="60"/>
        <v/>
      </c>
      <c r="T305" s="73" t="s">
        <v>336</v>
      </c>
      <c r="U305" s="73" t="str">
        <f t="shared" si="61"/>
        <v/>
      </c>
      <c r="V305" s="48" t="str">
        <f t="shared" si="54"/>
        <v>Joshua|Sumrall||7</v>
      </c>
      <c r="W305" s="48" t="str">
        <f t="shared" si="55"/>
        <v>Joshua|Sumrall|7</v>
      </c>
      <c r="X305" s="48" t="str">
        <f>INDEX(Applications_2021!$AN$2:$AN$651,MATCH($V305,Applications_2021!$AN$2:$AN$651,0))</f>
        <v>Joshua|Sumrall||7</v>
      </c>
      <c r="Y305" s="48" t="str">
        <f>INDEX(Applications_2021!$AO$2:$AO$651,MATCH($W305,Applications_2021!$AO$2:$AO$651,0))</f>
        <v>Joshua|Sumrall|7</v>
      </c>
      <c r="Z305" s="68" t="str">
        <f t="shared" si="56"/>
        <v>Yes</v>
      </c>
      <c r="AA305" s="68" t="str">
        <f t="shared" si="57"/>
        <v>Yes</v>
      </c>
      <c r="AB305" s="48" t="str">
        <f t="shared" si="64"/>
        <v>0259</v>
      </c>
      <c r="AC305" s="48" t="str">
        <f t="shared" si="65"/>
        <v>0259</v>
      </c>
      <c r="AD305" s="68" t="str">
        <f t="shared" si="58"/>
        <v>Yes</v>
      </c>
    </row>
    <row r="306" spans="1:30" x14ac:dyDescent="0.3">
      <c r="A306" s="48" t="str">
        <f>IF($AA306="Yes",INDEX(Applications_2021!$A$2:$A$651,MATCH($W306,Applications_2021!$AO$2:$AO$651,0)),"NO TRANSCRIPT")</f>
        <v>0515-GRI-KE-0270</v>
      </c>
      <c r="B306" s="48" t="str">
        <f>IF($AA306="Yes",INDEX(Applications_2021!$AT$2:$AT$651,MATCH($W306,Applications_2021!$AO$2:$AO$651,0))&amp;"-"&amp;UPPER(LEFT($J306,3))&amp;"-"&amp;UPPER(LEFT($H306,2))&amp;"-"&amp;$AB306,"")</f>
        <v>0515-GRI-KE-0270</v>
      </c>
      <c r="C306" s="8">
        <v>270</v>
      </c>
      <c r="D306" s="73" t="s">
        <v>3222</v>
      </c>
      <c r="E306" s="73" t="s">
        <v>1417</v>
      </c>
      <c r="F306" s="74" t="s">
        <v>6410</v>
      </c>
      <c r="G306" s="73" t="s">
        <v>795</v>
      </c>
      <c r="H306" s="73" t="s">
        <v>8521</v>
      </c>
      <c r="I306" s="76"/>
      <c r="J306" s="73" t="s">
        <v>1417</v>
      </c>
      <c r="K306" s="76"/>
      <c r="L306" s="74" t="s">
        <v>336</v>
      </c>
      <c r="M306" s="73" t="s">
        <v>168</v>
      </c>
      <c r="N306" s="73"/>
      <c r="O306" s="73" t="s">
        <v>8522</v>
      </c>
      <c r="P306" s="74" t="s">
        <v>8523</v>
      </c>
      <c r="Q306" s="74" t="str">
        <f t="shared" si="59"/>
        <v>k._griffin_transcript.pdf</v>
      </c>
      <c r="R306" s="74" t="s">
        <v>336</v>
      </c>
      <c r="S306" s="74" t="str">
        <f t="shared" si="60"/>
        <v/>
      </c>
      <c r="T306" s="73" t="s">
        <v>336</v>
      </c>
      <c r="U306" s="73" t="str">
        <f t="shared" si="61"/>
        <v/>
      </c>
      <c r="V306" s="48" t="str">
        <f t="shared" si="54"/>
        <v>Keyonna|Griffin||9</v>
      </c>
      <c r="W306" s="48" t="str">
        <f t="shared" si="55"/>
        <v>Keyonna|Griffin|9</v>
      </c>
      <c r="X306" s="48" t="e">
        <f>INDEX(Applications_2021!$AN$2:$AN$651,MATCH($V306,Applications_2021!$AN$2:$AN$651,0))</f>
        <v>#N/A</v>
      </c>
      <c r="Y306" s="48" t="str">
        <f>INDEX(Applications_2021!$AO$2:$AO$651,MATCH($W306,Applications_2021!$AO$2:$AO$651,0))</f>
        <v>Keyonna|Griffin|9</v>
      </c>
      <c r="Z306" s="68" t="e">
        <f t="shared" si="56"/>
        <v>#N/A</v>
      </c>
      <c r="AA306" s="68" t="str">
        <f t="shared" si="57"/>
        <v>Yes</v>
      </c>
      <c r="AB306" s="48" t="str">
        <f t="shared" si="64"/>
        <v>0270</v>
      </c>
      <c r="AC306" s="48" t="str">
        <f t="shared" si="65"/>
        <v>0270</v>
      </c>
      <c r="AD306" s="68" t="str">
        <f t="shared" si="58"/>
        <v>Yes</v>
      </c>
    </row>
    <row r="307" spans="1:30" x14ac:dyDescent="0.3">
      <c r="A307" s="48" t="str">
        <f>IF($AA307="Yes",INDEX(Applications_2021!$A$2:$A$651,MATCH($W307,Applications_2021!$AO$2:$AO$651,0)),"NO TRANSCRIPT")</f>
        <v>0637-WAR-MI-0318</v>
      </c>
      <c r="B307" s="48" t="str">
        <f>IF($AA307="Yes",INDEX(Applications_2021!$AT$2:$AT$651,MATCH($W307,Applications_2021!$AO$2:$AO$651,0))&amp;"-"&amp;UPPER(LEFT($J307,3))&amp;"-"&amp;UPPER(LEFT($H307,2))&amp;"-"&amp;$AB307,"")</f>
        <v>0637-WAR-MI-0318</v>
      </c>
      <c r="C307" s="8">
        <v>318</v>
      </c>
      <c r="D307" s="73" t="s">
        <v>1710</v>
      </c>
      <c r="E307" s="73" t="s">
        <v>1711</v>
      </c>
      <c r="F307" s="74" t="s">
        <v>7365</v>
      </c>
      <c r="G307" s="73" t="s">
        <v>795</v>
      </c>
      <c r="H307" s="73" t="s">
        <v>1704</v>
      </c>
      <c r="I307" s="76"/>
      <c r="J307" s="73" t="s">
        <v>7363</v>
      </c>
      <c r="K307" s="76"/>
      <c r="L307" s="74" t="s">
        <v>336</v>
      </c>
      <c r="M307" s="73" t="s">
        <v>7815</v>
      </c>
      <c r="N307" s="73"/>
      <c r="O307" s="73" t="s">
        <v>1706</v>
      </c>
      <c r="P307" s="74" t="s">
        <v>8524</v>
      </c>
      <c r="Q307" s="74" t="str">
        <f t="shared" si="59"/>
        <v>miriah.pdf</v>
      </c>
      <c r="R307" s="74" t="s">
        <v>336</v>
      </c>
      <c r="S307" s="74" t="str">
        <f t="shared" si="60"/>
        <v/>
      </c>
      <c r="T307" s="73" t="s">
        <v>336</v>
      </c>
      <c r="U307" s="73" t="str">
        <f t="shared" si="61"/>
        <v/>
      </c>
      <c r="V307" s="48" t="str">
        <f t="shared" si="54"/>
        <v>Miriah|Ward||7</v>
      </c>
      <c r="W307" s="48" t="str">
        <f t="shared" si="55"/>
        <v>Miriah|Ward|7</v>
      </c>
      <c r="X307" s="48" t="str">
        <f>INDEX(Applications_2021!$AN$2:$AN$651,MATCH($V307,Applications_2021!$AN$2:$AN$651,0))</f>
        <v>Miriah|Ward||7</v>
      </c>
      <c r="Y307" s="48" t="str">
        <f>INDEX(Applications_2021!$AO$2:$AO$651,MATCH($W307,Applications_2021!$AO$2:$AO$651,0))</f>
        <v>Miriah|Ward|7</v>
      </c>
      <c r="Z307" s="68" t="str">
        <f t="shared" si="56"/>
        <v>Yes</v>
      </c>
      <c r="AA307" s="68" t="str">
        <f t="shared" si="57"/>
        <v>Yes</v>
      </c>
      <c r="AB307" s="48" t="str">
        <f t="shared" si="64"/>
        <v>0318</v>
      </c>
      <c r="AC307" s="48" t="str">
        <f t="shared" si="65"/>
        <v>0318</v>
      </c>
      <c r="AD307" s="68" t="str">
        <f t="shared" si="58"/>
        <v>Yes</v>
      </c>
    </row>
    <row r="308" spans="1:30" x14ac:dyDescent="0.3">
      <c r="A308" s="48" t="str">
        <f>IF($AA308="Yes",INDEX(Applications_2021!$A$2:$A$651,MATCH($W308,Applications_2021!$AO$2:$AO$651,0)),"NO TRANSCRIPT")</f>
        <v>0672-ARM-QU-0337</v>
      </c>
      <c r="B308" s="48" t="str">
        <f>IF($AA308="Yes",INDEX(Applications_2021!$AT$2:$AT$651,MATCH($W308,Applications_2021!$AO$2:$AO$651,0))&amp;"-"&amp;UPPER(LEFT($J308,3))&amp;"-"&amp;UPPER(LEFT($H308,2))&amp;"-"&amp;$AB308,"")</f>
        <v>0672-ARM-QU-0337</v>
      </c>
      <c r="C308" s="8">
        <v>337</v>
      </c>
      <c r="D308" s="73" t="s">
        <v>7662</v>
      </c>
      <c r="E308" s="73" t="s">
        <v>7663</v>
      </c>
      <c r="F308" s="74" t="s">
        <v>7664</v>
      </c>
      <c r="G308" s="73" t="s">
        <v>795</v>
      </c>
      <c r="H308" s="73" t="s">
        <v>7660</v>
      </c>
      <c r="I308" s="76"/>
      <c r="J308" s="73" t="s">
        <v>6522</v>
      </c>
      <c r="K308" s="76"/>
      <c r="L308" s="74" t="s">
        <v>336</v>
      </c>
      <c r="M308" s="73" t="s">
        <v>167</v>
      </c>
      <c r="N308" s="73"/>
      <c r="O308" s="73" t="s">
        <v>8525</v>
      </c>
      <c r="P308" s="74" t="s">
        <v>8526</v>
      </c>
      <c r="Q308" s="74" t="str">
        <f t="shared" si="59"/>
        <v>armstrong_report_card.pdf</v>
      </c>
      <c r="R308" s="74" t="s">
        <v>336</v>
      </c>
      <c r="S308" s="74" t="str">
        <f t="shared" si="60"/>
        <v/>
      </c>
      <c r="T308" s="73" t="s">
        <v>336</v>
      </c>
      <c r="U308" s="73" t="str">
        <f t="shared" si="61"/>
        <v/>
      </c>
      <c r="V308" s="48" t="str">
        <f t="shared" si="54"/>
        <v>Quintin|Armstrong||8</v>
      </c>
      <c r="W308" s="48" t="str">
        <f t="shared" si="55"/>
        <v>Quintin|Armstrong|8</v>
      </c>
      <c r="X308" s="48" t="str">
        <f>INDEX(Applications_2021!$AN$2:$AN$651,MATCH($V308,Applications_2021!$AN$2:$AN$651,0))</f>
        <v>Quintin|Armstrong||8</v>
      </c>
      <c r="Y308" s="48" t="str">
        <f>INDEX(Applications_2021!$AO$2:$AO$651,MATCH($W308,Applications_2021!$AO$2:$AO$651,0))</f>
        <v>Quintin|Armstrong|8</v>
      </c>
      <c r="Z308" s="68" t="str">
        <f t="shared" si="56"/>
        <v>Yes</v>
      </c>
      <c r="AA308" s="68" t="str">
        <f t="shared" si="57"/>
        <v>Yes</v>
      </c>
      <c r="AB308" s="48" t="str">
        <f t="shared" si="64"/>
        <v>0337</v>
      </c>
      <c r="AC308" s="48" t="str">
        <f t="shared" si="65"/>
        <v>0337</v>
      </c>
      <c r="AD308" s="68" t="str">
        <f t="shared" si="58"/>
        <v>Yes</v>
      </c>
    </row>
    <row r="309" spans="1:30" x14ac:dyDescent="0.3">
      <c r="A309" s="48" t="str">
        <f>IF($AA309="Yes",INDEX(Applications_2021!$A$2:$A$651,MATCH($W309,Applications_2021!$AO$2:$AO$651,0)),"NO TRANSCRIPT")</f>
        <v>0623-BRO-SE-0281</v>
      </c>
      <c r="B309" s="48" t="str">
        <f>IF($AA309="Yes",INDEX(Applications_2021!$AT$2:$AT$651,MATCH($W309,Applications_2021!$AO$2:$AO$651,0))&amp;"-"&amp;UPPER(LEFT($J309,3))&amp;"-"&amp;UPPER(LEFT($H309,2))&amp;"-"&amp;$AB309,"")</f>
        <v>0623-BRO-SE-0281</v>
      </c>
      <c r="C309" s="8">
        <v>281</v>
      </c>
      <c r="D309" s="73" t="s">
        <v>6150</v>
      </c>
      <c r="E309" s="73" t="s">
        <v>8527</v>
      </c>
      <c r="F309" s="74" t="s">
        <v>7257</v>
      </c>
      <c r="G309" s="73" t="s">
        <v>795</v>
      </c>
      <c r="H309" s="73" t="s">
        <v>8528</v>
      </c>
      <c r="I309" s="76"/>
      <c r="J309" s="73" t="s">
        <v>8527</v>
      </c>
      <c r="K309" s="76"/>
      <c r="L309" s="74" t="s">
        <v>336</v>
      </c>
      <c r="M309" s="73" t="s">
        <v>168</v>
      </c>
      <c r="N309" s="73"/>
      <c r="O309" s="73" t="s">
        <v>8529</v>
      </c>
      <c r="P309" s="74" t="s">
        <v>8530</v>
      </c>
      <c r="Q309" s="74" t="str">
        <f t="shared" si="59"/>
        <v>119178332fab4ac39eb7ba531138db31.jpeg.jpg</v>
      </c>
      <c r="R309" s="74" t="s">
        <v>8531</v>
      </c>
      <c r="S309" s="74" t="str">
        <f t="shared" si="60"/>
        <v>1aad5ccfa8d84b7e8d301e5e424379c0.jpeg.jpg</v>
      </c>
      <c r="T309" s="73" t="s">
        <v>336</v>
      </c>
      <c r="U309" s="73" t="str">
        <f t="shared" si="61"/>
        <v/>
      </c>
      <c r="V309" s="48" t="str">
        <f t="shared" si="54"/>
        <v>Serenidy|Bronson||9</v>
      </c>
      <c r="W309" s="48" t="str">
        <f t="shared" si="55"/>
        <v>Serenidy|Bronson|9</v>
      </c>
      <c r="X309" s="48" t="e">
        <f>INDEX(Applications_2021!$AN$2:$AN$651,MATCH($V309,Applications_2021!$AN$2:$AN$651,0))</f>
        <v>#N/A</v>
      </c>
      <c r="Y309" s="48" t="str">
        <f>INDEX(Applications_2021!$AO$2:$AO$651,MATCH($W309,Applications_2021!$AO$2:$AO$651,0))</f>
        <v>serenidy|bronson|9</v>
      </c>
      <c r="Z309" s="68" t="e">
        <f t="shared" si="56"/>
        <v>#N/A</v>
      </c>
      <c r="AA309" s="68" t="str">
        <f t="shared" si="57"/>
        <v>Yes</v>
      </c>
      <c r="AB309" s="48" t="str">
        <f t="shared" si="64"/>
        <v>0281</v>
      </c>
      <c r="AC309" s="48" t="str">
        <f t="shared" si="65"/>
        <v>0281</v>
      </c>
      <c r="AD309" s="68" t="str">
        <f t="shared" si="58"/>
        <v>Yes</v>
      </c>
    </row>
    <row r="310" spans="1:30" x14ac:dyDescent="0.3">
      <c r="A310" s="48" t="str">
        <f>IF($AA310="Yes",INDEX(Applications_2021!$A$2:$A$651,MATCH($W310,Applications_2021!$AO$2:$AO$651,0)),"NO TRANSCRIPT")</f>
        <v>0669-LON-SH-0297</v>
      </c>
      <c r="B310" s="48" t="str">
        <f>IF($AA310="Yes",INDEX(Applications_2021!$AT$2:$AT$651,MATCH($W310,Applications_2021!$AO$2:$AO$651,0))&amp;"-"&amp;UPPER(LEFT($J310,3))&amp;"-"&amp;UPPER(LEFT($H310,2))&amp;"-"&amp;$AB310,"")</f>
        <v>0669-LON-SH-0297</v>
      </c>
      <c r="C310" s="8">
        <v>297</v>
      </c>
      <c r="D310" s="73" t="s">
        <v>8532</v>
      </c>
      <c r="E310" s="73" t="s">
        <v>7638</v>
      </c>
      <c r="F310" s="74" t="s">
        <v>7641</v>
      </c>
      <c r="G310" s="73" t="s">
        <v>795</v>
      </c>
      <c r="H310" s="73" t="s">
        <v>5335</v>
      </c>
      <c r="I310" s="76"/>
      <c r="J310" s="73" t="s">
        <v>7638</v>
      </c>
      <c r="K310" s="76"/>
      <c r="L310" s="74" t="s">
        <v>336</v>
      </c>
      <c r="M310" s="73" t="s">
        <v>166</v>
      </c>
      <c r="N310" s="73"/>
      <c r="O310" s="73" t="s">
        <v>1054</v>
      </c>
      <c r="P310" s="74" t="s">
        <v>8533</v>
      </c>
      <c r="Q310" s="74" t="str">
        <f t="shared" si="59"/>
        <v>scan0009.pdf</v>
      </c>
      <c r="R310" s="74" t="s">
        <v>336</v>
      </c>
      <c r="S310" s="74" t="str">
        <f t="shared" si="60"/>
        <v/>
      </c>
      <c r="T310" s="73" t="s">
        <v>336</v>
      </c>
      <c r="U310" s="73" t="str">
        <f t="shared" si="61"/>
        <v/>
      </c>
      <c r="V310" s="48" t="str">
        <f t="shared" si="54"/>
        <v>Shelby|Long||7</v>
      </c>
      <c r="W310" s="48" t="str">
        <f t="shared" si="55"/>
        <v>Shelby|Long|7</v>
      </c>
      <c r="X310" s="48" t="str">
        <f>INDEX(Applications_2021!$AN$2:$AN$651,MATCH($V310,Applications_2021!$AN$2:$AN$651,0))</f>
        <v>Shelby|Long||7</v>
      </c>
      <c r="Y310" s="48" t="str">
        <f>INDEX(Applications_2021!$AO$2:$AO$651,MATCH($W310,Applications_2021!$AO$2:$AO$651,0))</f>
        <v>Shelby|Long|7</v>
      </c>
      <c r="Z310" s="68" t="str">
        <f t="shared" si="56"/>
        <v>Yes</v>
      </c>
      <c r="AA310" s="68" t="str">
        <f t="shared" si="57"/>
        <v>Yes</v>
      </c>
      <c r="AB310" s="48" t="str">
        <f t="shared" si="64"/>
        <v>0297</v>
      </c>
      <c r="AC310" s="48" t="str">
        <f t="shared" si="65"/>
        <v>0297</v>
      </c>
      <c r="AD310" s="68" t="str">
        <f t="shared" si="58"/>
        <v>Yes</v>
      </c>
    </row>
    <row r="311" spans="1:30" x14ac:dyDescent="0.3">
      <c r="A311" s="48" t="str">
        <f>IF($AA311="Yes",INDEX(Applications_2021!$A$2:$A$651,MATCH($W311,Applications_2021!$AO$2:$AO$651,0)),"NO TRANSCRIPT")</f>
        <v>0352-HOL-ZY-0274</v>
      </c>
      <c r="B311" s="48" t="str">
        <f>IF($AA311="Yes",INDEX(Applications_2021!$AT$2:$AT$651,MATCH($W311,Applications_2021!$AO$2:$AO$651,0))&amp;"-"&amp;UPPER(LEFT($J311,3))&amp;"-"&amp;UPPER(LEFT($H311,2))&amp;"-"&amp;$AB311,"")</f>
        <v>0352-HOL-ZY-0274</v>
      </c>
      <c r="C311" s="8">
        <v>274</v>
      </c>
      <c r="D311" s="73" t="s">
        <v>1787</v>
      </c>
      <c r="E311" s="73" t="s">
        <v>5122</v>
      </c>
      <c r="F311" s="74" t="s">
        <v>5119</v>
      </c>
      <c r="G311" s="73" t="s">
        <v>795</v>
      </c>
      <c r="H311" s="73" t="s">
        <v>5118</v>
      </c>
      <c r="I311" s="76"/>
      <c r="J311" s="73" t="s">
        <v>210</v>
      </c>
      <c r="K311" s="76"/>
      <c r="L311" s="74" t="s">
        <v>336</v>
      </c>
      <c r="M311" s="73" t="s">
        <v>167</v>
      </c>
      <c r="N311" s="73"/>
      <c r="O311" s="73" t="s">
        <v>8534</v>
      </c>
      <c r="P311" s="74" t="s">
        <v>8535</v>
      </c>
      <c r="Q311" s="74" t="str">
        <f t="shared" si="59"/>
        <v>zyionn_holmes_report_card.pdf</v>
      </c>
      <c r="R311" s="74" t="s">
        <v>336</v>
      </c>
      <c r="S311" s="74" t="str">
        <f t="shared" si="60"/>
        <v/>
      </c>
      <c r="T311" s="73" t="s">
        <v>336</v>
      </c>
      <c r="U311" s="73" t="str">
        <f t="shared" si="61"/>
        <v/>
      </c>
      <c r="V311" s="48" t="str">
        <f t="shared" si="54"/>
        <v>Zyionn|Holmes||8</v>
      </c>
      <c r="W311" s="48" t="str">
        <f t="shared" si="55"/>
        <v>Zyionn|Holmes|8</v>
      </c>
      <c r="X311" s="48" t="e">
        <f>INDEX(Applications_2021!$AN$2:$AN$651,MATCH($V311,Applications_2021!$AN$2:$AN$651,0))</f>
        <v>#N/A</v>
      </c>
      <c r="Y311" s="48" t="str">
        <f>INDEX(Applications_2021!$AO$2:$AO$651,MATCH($W311,Applications_2021!$AO$2:$AO$651,0))</f>
        <v>Zyionn|Holmes|8</v>
      </c>
      <c r="Z311" s="68" t="e">
        <f t="shared" si="56"/>
        <v>#N/A</v>
      </c>
      <c r="AA311" s="68" t="str">
        <f t="shared" si="57"/>
        <v>Yes</v>
      </c>
      <c r="AB311" s="48" t="str">
        <f t="shared" si="64"/>
        <v>0274</v>
      </c>
      <c r="AC311" s="48" t="str">
        <f t="shared" si="65"/>
        <v>0274</v>
      </c>
      <c r="AD311" s="68" t="str">
        <f t="shared" si="58"/>
        <v>Yes</v>
      </c>
    </row>
    <row r="312" spans="1:30" x14ac:dyDescent="0.3">
      <c r="A312" s="48" t="str">
        <f>IF($AA312="Yes",INDEX(Applications_2021!$A$2:$A$651,MATCH($W312,Applications_2021!$AO$2:$AO$651,0)),"NO TRANSCRIPT")</f>
        <v>0223-BRO-CH-0126</v>
      </c>
      <c r="B312" s="48" t="str">
        <f>IF($AA312="Yes",INDEX(Applications_2021!$AT$2:$AT$651,MATCH($W312,Applications_2021!$AO$2:$AO$651,0))&amp;"-"&amp;UPPER(LEFT($J312,3))&amp;"-"&amp;UPPER(LEFT($H312,2))&amp;"-"&amp;$AB312,"")</f>
        <v>0223-BRO-CH-0339</v>
      </c>
      <c r="C312" s="8">
        <v>339</v>
      </c>
      <c r="D312" s="86" t="s">
        <v>1834</v>
      </c>
      <c r="E312" s="86" t="s">
        <v>1835</v>
      </c>
      <c r="F312" s="86"/>
      <c r="G312" s="86" t="s">
        <v>8536</v>
      </c>
      <c r="H312" s="86" t="s">
        <v>4094</v>
      </c>
      <c r="I312" s="86"/>
      <c r="J312" s="86" t="s">
        <v>1236</v>
      </c>
      <c r="K312" s="86"/>
      <c r="L312" s="86"/>
      <c r="M312" s="86" t="s">
        <v>167</v>
      </c>
      <c r="N312" s="86"/>
      <c r="O312" s="86" t="s">
        <v>3290</v>
      </c>
      <c r="P312" s="86" t="s">
        <v>8537</v>
      </c>
      <c r="Q312" s="74" t="str">
        <f t="shared" si="59"/>
        <v>Emailed</v>
      </c>
      <c r="R312" s="86"/>
      <c r="S312" s="74" t="str">
        <f t="shared" si="60"/>
        <v/>
      </c>
      <c r="T312" s="86" t="s">
        <v>49</v>
      </c>
      <c r="U312" s="73" t="str">
        <f t="shared" si="61"/>
        <v>Good</v>
      </c>
      <c r="V312" s="48" t="str">
        <f t="shared" si="54"/>
        <v>Channing|Brown||8</v>
      </c>
      <c r="W312" s="48" t="str">
        <f t="shared" si="55"/>
        <v>Channing|Brown|8</v>
      </c>
      <c r="X312" s="48" t="e">
        <f>INDEX(Applications_2021!$AN$2:$AN$651,MATCH($V312,Applications_2021!$AN$2:$AN$651,0))</f>
        <v>#N/A</v>
      </c>
      <c r="Y312" s="48" t="str">
        <f>INDEX(Applications_2021!$AO$2:$AO$651,MATCH($W312,Applications_2021!$AO$2:$AO$651,0))</f>
        <v>Channing|Brown|8</v>
      </c>
      <c r="Z312" s="68" t="e">
        <f t="shared" si="56"/>
        <v>#N/A</v>
      </c>
      <c r="AA312" s="68" t="str">
        <f t="shared" si="57"/>
        <v>Yes</v>
      </c>
      <c r="AB312" s="48" t="str">
        <f t="shared" si="64"/>
        <v>0339</v>
      </c>
      <c r="AC312" s="48" t="str">
        <f t="shared" si="65"/>
        <v>0339</v>
      </c>
      <c r="AD312" s="68" t="str">
        <f t="shared" si="58"/>
        <v>Yes</v>
      </c>
    </row>
    <row r="313" spans="1:30" x14ac:dyDescent="0.3">
      <c r="A313" s="48" t="str">
        <f>IF($AA313="Yes",INDEX(Applications_2021!$A$2:$A$651,MATCH($W313,Applications_2021!$AO$2:$AO$651,0)),"NO TRANSCRIPT")</f>
        <v>0043-WIL-GA-0340</v>
      </c>
      <c r="B313" s="48" t="str">
        <f>IF($AA313="Yes",INDEX(Applications_2021!$AT$2:$AT$651,MATCH($W313,Applications_2021!$AO$2:$AO$651,0))&amp;"-"&amp;UPPER(LEFT($J313,3))&amp;"-"&amp;UPPER(LEFT($H313,2))&amp;"-"&amp;$AB313,"")</f>
        <v>0043-WIL-GA-0340</v>
      </c>
      <c r="C313" s="8">
        <v>340</v>
      </c>
      <c r="D313" s="86" t="s">
        <v>1834</v>
      </c>
      <c r="E313" s="86" t="s">
        <v>1835</v>
      </c>
      <c r="F313" s="86"/>
      <c r="G313" s="86" t="s">
        <v>8536</v>
      </c>
      <c r="H313" s="86" t="s">
        <v>2520</v>
      </c>
      <c r="I313" s="86"/>
      <c r="J313" s="86" t="s">
        <v>2521</v>
      </c>
      <c r="K313" s="86"/>
      <c r="L313" s="86"/>
      <c r="M313" s="86" t="s">
        <v>167</v>
      </c>
      <c r="N313" s="86"/>
      <c r="O313" s="86" t="s">
        <v>485</v>
      </c>
      <c r="P313" s="86" t="s">
        <v>8537</v>
      </c>
      <c r="Q313" s="74" t="str">
        <f t="shared" si="59"/>
        <v>Emailed</v>
      </c>
      <c r="R313" s="86"/>
      <c r="S313" s="74" t="str">
        <f t="shared" si="60"/>
        <v/>
      </c>
      <c r="T313" s="126" t="s">
        <v>48</v>
      </c>
      <c r="U313" s="73" t="str">
        <f t="shared" si="61"/>
        <v>Excellent</v>
      </c>
      <c r="V313" s="48" t="str">
        <f t="shared" si="54"/>
        <v>Gabrielle|Willis||8</v>
      </c>
      <c r="W313" s="48" t="str">
        <f t="shared" si="55"/>
        <v>Gabrielle|Willis|8</v>
      </c>
      <c r="X313" s="48" t="e">
        <f>INDEX(Applications_2021!$AN$2:$AN$651,MATCH($V313,Applications_2021!$AN$2:$AN$651,0))</f>
        <v>#N/A</v>
      </c>
      <c r="Y313" s="48" t="str">
        <f>INDEX(Applications_2021!$AO$2:$AO$651,MATCH($W313,Applications_2021!$AO$2:$AO$651,0))</f>
        <v>Gabrielle|Willis|8</v>
      </c>
      <c r="Z313" s="68" t="e">
        <f t="shared" si="56"/>
        <v>#N/A</v>
      </c>
      <c r="AA313" s="68" t="str">
        <f t="shared" si="57"/>
        <v>Yes</v>
      </c>
      <c r="AB313" s="48" t="str">
        <f t="shared" si="64"/>
        <v>0340</v>
      </c>
      <c r="AC313" s="48" t="str">
        <f t="shared" si="65"/>
        <v>0340</v>
      </c>
      <c r="AD313" s="68" t="str">
        <f t="shared" si="58"/>
        <v>Yes</v>
      </c>
    </row>
    <row r="314" spans="1:30" x14ac:dyDescent="0.3">
      <c r="A314" s="48" t="str">
        <f>IF($AA314="Yes",INDEX(Applications_2021!$A$2:$A$651,MATCH($W314,Applications_2021!$AO$2:$AO$651,0)),"NO TRANSCRIPT")</f>
        <v>0049-GLA-JO-0341</v>
      </c>
      <c r="B314" s="48" t="str">
        <f>IF($AA314="Yes",INDEX(Applications_2021!$AT$2:$AT$651,MATCH($W314,Applications_2021!$AO$2:$AO$651,0))&amp;"-"&amp;UPPER(LEFT($J314,3))&amp;"-"&amp;UPPER(LEFT($H314,2))&amp;"-"&amp;$AB314,"")</f>
        <v>0049-GLA-JO-0341</v>
      </c>
      <c r="C314" s="8">
        <v>341</v>
      </c>
      <c r="D314" s="86" t="s">
        <v>1834</v>
      </c>
      <c r="E314" s="86" t="s">
        <v>1835</v>
      </c>
      <c r="F314" s="86"/>
      <c r="G314" s="86" t="s">
        <v>8536</v>
      </c>
      <c r="H314" s="86" t="s">
        <v>1141</v>
      </c>
      <c r="I314" s="86"/>
      <c r="J314" s="86" t="s">
        <v>1140</v>
      </c>
      <c r="K314" s="86"/>
      <c r="L314" s="86"/>
      <c r="M314" s="86" t="s">
        <v>167</v>
      </c>
      <c r="N314" s="140"/>
      <c r="O314" s="86" t="s">
        <v>7580</v>
      </c>
      <c r="P314" s="86" t="s">
        <v>8537</v>
      </c>
      <c r="Q314" s="74" t="str">
        <f t="shared" si="59"/>
        <v>Emailed</v>
      </c>
      <c r="R314" s="86"/>
      <c r="S314" s="74" t="str">
        <f t="shared" si="60"/>
        <v/>
      </c>
      <c r="T314" s="86" t="s">
        <v>48</v>
      </c>
      <c r="U314" s="73" t="str">
        <f t="shared" si="61"/>
        <v>Excellent</v>
      </c>
      <c r="V314" s="48" t="str">
        <f t="shared" si="54"/>
        <v>Jori|Glass||8</v>
      </c>
      <c r="W314" s="48" t="str">
        <f t="shared" si="55"/>
        <v>Jori|Glass|8</v>
      </c>
      <c r="X314" s="48" t="str">
        <f>INDEX(Applications_2021!$AN$2:$AN$651,MATCH($V314,Applications_2021!$AN$2:$AN$651,0))</f>
        <v>Jori|Glass||8</v>
      </c>
      <c r="Y314" s="48" t="str">
        <f>INDEX(Applications_2021!$AO$2:$AO$651,MATCH($W314,Applications_2021!$AO$2:$AO$651,0))</f>
        <v>Jori|Glass|8</v>
      </c>
      <c r="Z314" s="68" t="str">
        <f t="shared" si="56"/>
        <v>Yes</v>
      </c>
      <c r="AA314" s="68" t="str">
        <f t="shared" si="57"/>
        <v>Yes</v>
      </c>
      <c r="AB314" s="48" t="str">
        <f t="shared" si="64"/>
        <v>0341</v>
      </c>
      <c r="AC314" s="48" t="str">
        <f t="shared" si="65"/>
        <v>0341</v>
      </c>
      <c r="AD314" s="68" t="str">
        <f t="shared" si="58"/>
        <v>Yes</v>
      </c>
    </row>
    <row r="315" spans="1:30" x14ac:dyDescent="0.3">
      <c r="A315" s="48" t="str">
        <f>IF($AA315="Yes",INDEX(Applications_2021!$A$2:$A$651,MATCH($W315,Applications_2021!$AO$2:$AO$651,0)),"NO TRANSCRIPT")</f>
        <v>0483-DIX-MA-0199</v>
      </c>
      <c r="B315" s="48" t="str">
        <f>IF($AA315="Yes",INDEX(Applications_2021!$AT$2:$AT$651,MATCH($W315,Applications_2021!$AO$2:$AO$651,0))&amp;"-"&amp;UPPER(LEFT($J315,3))&amp;"-"&amp;UPPER(LEFT($H315,2))&amp;"-"&amp;$AB315,"")</f>
        <v>0483-DIX-MA-0342</v>
      </c>
      <c r="C315" s="8">
        <v>342</v>
      </c>
      <c r="D315" s="86" t="s">
        <v>1834</v>
      </c>
      <c r="E315" s="86" t="s">
        <v>1835</v>
      </c>
      <c r="F315" s="86"/>
      <c r="G315" s="86" t="s">
        <v>8536</v>
      </c>
      <c r="H315" s="86" t="s">
        <v>8538</v>
      </c>
      <c r="I315" s="86"/>
      <c r="J315" s="86" t="s">
        <v>3525</v>
      </c>
      <c r="K315" s="86"/>
      <c r="L315" s="86"/>
      <c r="M315" s="86" t="s">
        <v>168</v>
      </c>
      <c r="N315" s="86"/>
      <c r="O315" s="86" t="s">
        <v>8539</v>
      </c>
      <c r="P315" s="86" t="s">
        <v>8537</v>
      </c>
      <c r="Q315" s="74" t="str">
        <f t="shared" si="59"/>
        <v>Emailed</v>
      </c>
      <c r="R315" s="86"/>
      <c r="S315" s="74" t="str">
        <f t="shared" si="60"/>
        <v/>
      </c>
      <c r="T315" s="86" t="s">
        <v>49</v>
      </c>
      <c r="U315" s="73" t="str">
        <f t="shared" si="61"/>
        <v>Good</v>
      </c>
      <c r="V315" s="48" t="str">
        <f t="shared" si="54"/>
        <v>Markeshia|Dixon||9</v>
      </c>
      <c r="W315" s="48" t="str">
        <f t="shared" si="55"/>
        <v>Markeshia|Dixon|9</v>
      </c>
      <c r="X315" s="48" t="e">
        <f>INDEX(Applications_2021!$AN$2:$AN$651,MATCH($V315,Applications_2021!$AN$2:$AN$651,0))</f>
        <v>#N/A</v>
      </c>
      <c r="Y315" s="48" t="str">
        <f>INDEX(Applications_2021!$AO$2:$AO$651,MATCH($W315,Applications_2021!$AO$2:$AO$651,0))</f>
        <v>Markeshia|Dixon|9</v>
      </c>
      <c r="Z315" s="68" t="e">
        <f t="shared" si="56"/>
        <v>#N/A</v>
      </c>
      <c r="AA315" s="68" t="str">
        <f t="shared" si="57"/>
        <v>Yes</v>
      </c>
      <c r="AB315" s="48" t="str">
        <f t="shared" si="64"/>
        <v>0342</v>
      </c>
      <c r="AC315" s="48" t="str">
        <f t="shared" si="65"/>
        <v>0342</v>
      </c>
      <c r="AD315" s="68" t="str">
        <f t="shared" si="58"/>
        <v>Yes</v>
      </c>
    </row>
    <row r="316" spans="1:30" x14ac:dyDescent="0.3">
      <c r="A316" s="48" t="str">
        <f>IF($AA316="Yes",INDEX(Applications_2021!$A$2:$A$651,MATCH($W316,Applications_2021!$AO$2:$AO$651,0)),"NO TRANSCRIPT")</f>
        <v>0170-CAR-JA-0333</v>
      </c>
      <c r="B316" s="48" t="str">
        <f>IF($AA316="Yes",INDEX(Applications_2021!$AT$2:$AT$651,MATCH($W316,Applications_2021!$AO$2:$AO$651,0))&amp;"-"&amp;UPPER(LEFT($J316,3))&amp;"-"&amp;UPPER(LEFT($H316,2))&amp;"-"&amp;$AB316,"")</f>
        <v>0170-CAR-JA-0343</v>
      </c>
      <c r="C316" s="8">
        <v>343</v>
      </c>
      <c r="D316" s="86" t="s">
        <v>1834</v>
      </c>
      <c r="E316" s="86" t="s">
        <v>1835</v>
      </c>
      <c r="F316" s="86"/>
      <c r="G316" s="86" t="s">
        <v>8536</v>
      </c>
      <c r="H316" s="86" t="s">
        <v>3661</v>
      </c>
      <c r="I316" s="86"/>
      <c r="J316" s="86" t="s">
        <v>3662</v>
      </c>
      <c r="K316" s="86"/>
      <c r="L316" s="86"/>
      <c r="M316" s="86" t="s">
        <v>167</v>
      </c>
      <c r="N316" s="86"/>
      <c r="O316" s="86" t="s">
        <v>8540</v>
      </c>
      <c r="P316" s="86" t="s">
        <v>8537</v>
      </c>
      <c r="Q316" s="74" t="str">
        <f t="shared" si="59"/>
        <v>Emailed</v>
      </c>
      <c r="R316" s="86"/>
      <c r="S316" s="74" t="str">
        <f t="shared" si="60"/>
        <v/>
      </c>
      <c r="T316" s="86" t="s">
        <v>49</v>
      </c>
      <c r="U316" s="73" t="str">
        <f t="shared" si="61"/>
        <v>Good</v>
      </c>
      <c r="V316" s="48" t="str">
        <f t="shared" si="54"/>
        <v>Jaelon|Carter||8</v>
      </c>
      <c r="W316" s="48" t="str">
        <f t="shared" si="55"/>
        <v>Jaelon|Carter|8</v>
      </c>
      <c r="X316" s="48" t="e">
        <f>INDEX(Applications_2021!$AN$2:$AN$651,MATCH($V316,Applications_2021!$AN$2:$AN$651,0))</f>
        <v>#N/A</v>
      </c>
      <c r="Y316" s="48" t="str">
        <f>INDEX(Applications_2021!$AO$2:$AO$651,MATCH($W316,Applications_2021!$AO$2:$AO$651,0))</f>
        <v>Jaelon|Carter|8</v>
      </c>
      <c r="Z316" s="68" t="e">
        <f t="shared" si="56"/>
        <v>#N/A</v>
      </c>
      <c r="AA316" s="68" t="str">
        <f t="shared" si="57"/>
        <v>Yes</v>
      </c>
      <c r="AB316" s="48" t="str">
        <f t="shared" si="64"/>
        <v>0343</v>
      </c>
      <c r="AC316" s="48" t="str">
        <f t="shared" si="65"/>
        <v>0343</v>
      </c>
      <c r="AD316" s="68" t="str">
        <f t="shared" si="58"/>
        <v>Yes</v>
      </c>
    </row>
    <row r="317" spans="1:30" x14ac:dyDescent="0.3">
      <c r="A317" s="48" t="str">
        <f>IF($AA317="Yes",INDEX(Applications_2021!$A$2:$A$651,MATCH($W317,Applications_2021!$AO$2:$AO$651,0)),"NO TRANSCRIPT")</f>
        <v>0342-GAY-KR-0344</v>
      </c>
      <c r="B317" s="48" t="str">
        <f>IF($AA317="Yes",INDEX(Applications_2021!$AT$2:$AT$651,MATCH($W317,Applications_2021!$AO$2:$AO$651,0))&amp;"-"&amp;UPPER(LEFT($J317,3))&amp;"-"&amp;UPPER(LEFT($H317,2))&amp;"-"&amp;$AB317,"")</f>
        <v>0342-GAY-KR-0344</v>
      </c>
      <c r="C317" s="8">
        <v>344</v>
      </c>
      <c r="D317" s="86" t="s">
        <v>1834</v>
      </c>
      <c r="E317" s="86" t="s">
        <v>1835</v>
      </c>
      <c r="F317" s="86"/>
      <c r="G317" s="86" t="s">
        <v>8536</v>
      </c>
      <c r="H317" s="86" t="s">
        <v>5012</v>
      </c>
      <c r="I317" s="86"/>
      <c r="J317" s="86" t="s">
        <v>8541</v>
      </c>
      <c r="K317" s="86"/>
      <c r="L317" s="86"/>
      <c r="M317" s="86" t="s">
        <v>166</v>
      </c>
      <c r="N317" s="86"/>
      <c r="O317" s="86" t="s">
        <v>5319</v>
      </c>
      <c r="P317" s="86" t="s">
        <v>8537</v>
      </c>
      <c r="Q317" s="74" t="str">
        <f t="shared" si="59"/>
        <v>Emailed</v>
      </c>
      <c r="R317" s="86"/>
      <c r="S317" s="74" t="str">
        <f t="shared" si="60"/>
        <v/>
      </c>
      <c r="T317" s="86" t="s">
        <v>48</v>
      </c>
      <c r="U317" s="73" t="str">
        <f t="shared" si="61"/>
        <v>Excellent</v>
      </c>
      <c r="V317" s="48" t="str">
        <f t="shared" si="54"/>
        <v>Kristopher|Gaylor||7</v>
      </c>
      <c r="W317" s="48" t="str">
        <f t="shared" si="55"/>
        <v>Kristopher|Gaylor|7</v>
      </c>
      <c r="X317" s="48" t="e">
        <f>INDEX(Applications_2021!$AN$2:$AN$651,MATCH($V317,Applications_2021!$AN$2:$AN$651,0))</f>
        <v>#N/A</v>
      </c>
      <c r="Y317" s="48" t="str">
        <f>INDEX(Applications_2021!$AO$2:$AO$651,MATCH($W317,Applications_2021!$AO$2:$AO$651,0))</f>
        <v>Kristopher|Gaylor|7</v>
      </c>
      <c r="Z317" s="68" t="e">
        <f t="shared" si="56"/>
        <v>#N/A</v>
      </c>
      <c r="AA317" s="68" t="str">
        <f t="shared" si="57"/>
        <v>Yes</v>
      </c>
      <c r="AB317" s="48" t="str">
        <f t="shared" si="64"/>
        <v>0344</v>
      </c>
      <c r="AC317" s="48" t="str">
        <f t="shared" si="65"/>
        <v>0344</v>
      </c>
      <c r="AD317" s="68" t="str">
        <f t="shared" si="58"/>
        <v>Yes</v>
      </c>
    </row>
    <row r="318" spans="1:30" x14ac:dyDescent="0.3">
      <c r="A318" s="48" t="str">
        <f>IF($AA318="Yes",INDEX(Applications_2021!$A$2:$A$651,MATCH($W318,Applications_2021!$AO$2:$AO$651,0)),"NO TRANSCRIPT")</f>
        <v>0662-HUD-K'-0345</v>
      </c>
      <c r="B318" s="48" t="str">
        <f>IF($AA318="Yes",INDEX(Applications_2021!$AT$2:$AT$651,MATCH($W318,Applications_2021!$AO$2:$AO$651,0))&amp;"-"&amp;UPPER(LEFT($J318,3))&amp;"-"&amp;UPPER(LEFT($H318,2))&amp;"-"&amp;$AB318,"")</f>
        <v>0662-HUD-K'-0345</v>
      </c>
      <c r="C318" s="8">
        <v>345</v>
      </c>
      <c r="D318" s="86" t="s">
        <v>1834</v>
      </c>
      <c r="E318" s="86" t="s">
        <v>1835</v>
      </c>
      <c r="F318" s="86"/>
      <c r="G318" s="86" t="s">
        <v>8536</v>
      </c>
      <c r="H318" s="86" t="s">
        <v>8542</v>
      </c>
      <c r="I318" s="86"/>
      <c r="J318" s="86" t="s">
        <v>7578</v>
      </c>
      <c r="K318" s="86"/>
      <c r="L318" s="86"/>
      <c r="M318" s="86" t="s">
        <v>166</v>
      </c>
      <c r="N318" s="86"/>
      <c r="O318" s="86" t="s">
        <v>7580</v>
      </c>
      <c r="P318" s="86" t="s">
        <v>8537</v>
      </c>
      <c r="Q318" s="74" t="str">
        <f t="shared" si="59"/>
        <v>Emailed</v>
      </c>
      <c r="R318" s="86"/>
      <c r="S318" s="74" t="str">
        <f t="shared" si="60"/>
        <v/>
      </c>
      <c r="T318" s="86" t="s">
        <v>48</v>
      </c>
      <c r="U318" s="73" t="str">
        <f t="shared" si="61"/>
        <v>Excellent</v>
      </c>
      <c r="V318" s="48" t="str">
        <f t="shared" si="54"/>
        <v>K'mari|Hudson||7</v>
      </c>
      <c r="W318" s="48" t="str">
        <f t="shared" si="55"/>
        <v>K'mari|Hudson|7</v>
      </c>
      <c r="X318" s="48" t="e">
        <f>INDEX(Applications_2021!$AN$2:$AN$651,MATCH($V318,Applications_2021!$AN$2:$AN$651,0))</f>
        <v>#N/A</v>
      </c>
      <c r="Y318" s="48" t="str">
        <f>INDEX(Applications_2021!$AO$2:$AO$651,MATCH($W318,Applications_2021!$AO$2:$AO$651,0))</f>
        <v>K'Mari|Hudson|7</v>
      </c>
      <c r="Z318" s="68" t="e">
        <f t="shared" si="56"/>
        <v>#N/A</v>
      </c>
      <c r="AA318" s="68" t="str">
        <f t="shared" si="57"/>
        <v>Yes</v>
      </c>
      <c r="AB318" s="48" t="str">
        <f t="shared" si="64"/>
        <v>0345</v>
      </c>
      <c r="AC318" s="48" t="str">
        <f t="shared" si="65"/>
        <v>0345</v>
      </c>
      <c r="AD318" s="68" t="str">
        <f t="shared" si="58"/>
        <v>Yes</v>
      </c>
    </row>
    <row r="319" spans="1:30" x14ac:dyDescent="0.3">
      <c r="A319" s="146" t="str">
        <f>IF($AA319="Yes",INDEX(Applications_2021!$A$2:$A$651,MATCH($W319,Applications_2021!$AO$2:$AO$651,0)),"NO TRANSCRIPT")</f>
        <v>0668- HU-TY-0346</v>
      </c>
      <c r="B319" s="48" t="str">
        <f>IF($AA319="Yes",INDEX(Applications_2021!$AT$2:$AT$651,MATCH($W319,Applications_2021!$AO$2:$AO$651,0))&amp;"-"&amp;UPPER(LEFT($J319,3))&amp;"-"&amp;UPPER(LEFT($H319,2))&amp;"-"&amp;$AB319,"")</f>
        <v>0668-HUN-TY-0346</v>
      </c>
      <c r="C319" s="8">
        <v>346</v>
      </c>
      <c r="D319" s="86" t="s">
        <v>1834</v>
      </c>
      <c r="E319" s="86" t="s">
        <v>1835</v>
      </c>
      <c r="F319" s="86"/>
      <c r="G319" s="86" t="s">
        <v>8536</v>
      </c>
      <c r="H319" s="86" t="s">
        <v>7625</v>
      </c>
      <c r="I319" s="86"/>
      <c r="J319" s="86" t="s">
        <v>8543</v>
      </c>
      <c r="K319" s="86"/>
      <c r="L319" s="86"/>
      <c r="M319" s="86" t="s">
        <v>166</v>
      </c>
      <c r="N319" s="139" t="s">
        <v>167</v>
      </c>
      <c r="O319" s="86" t="s">
        <v>7580</v>
      </c>
      <c r="P319" s="86" t="s">
        <v>8537</v>
      </c>
      <c r="Q319" s="74" t="str">
        <f t="shared" si="59"/>
        <v>Emailed</v>
      </c>
      <c r="R319" s="86"/>
      <c r="S319" s="74" t="str">
        <f t="shared" si="60"/>
        <v/>
      </c>
      <c r="T319" s="86" t="s">
        <v>49</v>
      </c>
      <c r="U319" s="73" t="str">
        <f t="shared" si="61"/>
        <v>Good</v>
      </c>
      <c r="V319" s="148" t="str">
        <f>TRIM($H319)&amp;"|"&amp;TRIM($J319)&amp;"|"&amp;TRIM($L319)&amp;"|"&amp;LEFT($N319,1)</f>
        <v>Tyneria|Hunt||8</v>
      </c>
      <c r="W319" s="66" t="str">
        <f>TRIM($H319)&amp;"|"&amp;TRIM($J319)&amp;"|"&amp;LEFT($N319,1)</f>
        <v>Tyneria|Hunt|8</v>
      </c>
      <c r="X319" s="48" t="e">
        <f>INDEX(Applications_2021!$AN$2:$AN$651,MATCH($V319,Applications_2021!$AN$2:$AN$651,0))</f>
        <v>#N/A</v>
      </c>
      <c r="Y319" s="48" t="str">
        <f>INDEX(Applications_2021!$AO$2:$AO$651,MATCH($W319,Applications_2021!$AO$2:$AO$651,0))</f>
        <v>Tyneria|Hunt|8</v>
      </c>
      <c r="Z319" s="68" t="e">
        <f t="shared" si="56"/>
        <v>#N/A</v>
      </c>
      <c r="AA319" s="68" t="str">
        <f t="shared" si="57"/>
        <v>Yes</v>
      </c>
      <c r="AB319" s="48" t="str">
        <f t="shared" si="64"/>
        <v>0346</v>
      </c>
      <c r="AC319" s="48" t="str">
        <f t="shared" si="65"/>
        <v>0346</v>
      </c>
      <c r="AD319" s="68" t="str">
        <f t="shared" si="58"/>
        <v>Yes</v>
      </c>
    </row>
    <row r="320" spans="1:30" x14ac:dyDescent="0.3">
      <c r="A320" s="48" t="e">
        <f>IF($AA320="Yes",INDEX(Applications_2021!$A$2:$A$651,MATCH($W320,Applications_2021!$AO$2:$AO$651,0)),"NO TRANSCRIPT")</f>
        <v>#N/A</v>
      </c>
      <c r="B320" s="48" t="e">
        <f>IF($AA320="Yes",INDEX(Applications_2021!$AT$2:$AT$651,MATCH($W320,Applications_2021!$AO$2:$AO$651,0))&amp;"-"&amp;UPPER(LEFT($J320,3))&amp;"-"&amp;UPPER(LEFT($H320,2))&amp;"-"&amp;$AB320,"")</f>
        <v>#N/A</v>
      </c>
      <c r="C320" s="8">
        <v>347</v>
      </c>
      <c r="D320" s="86" t="s">
        <v>1834</v>
      </c>
      <c r="E320" s="86" t="s">
        <v>1835</v>
      </c>
      <c r="F320" s="86"/>
      <c r="G320" s="86" t="s">
        <v>8536</v>
      </c>
      <c r="H320" s="86" t="s">
        <v>7748</v>
      </c>
      <c r="I320" s="86"/>
      <c r="J320" s="86" t="s">
        <v>1360</v>
      </c>
      <c r="K320" s="86"/>
      <c r="L320" s="86"/>
      <c r="M320" s="86" t="s">
        <v>166</v>
      </c>
      <c r="N320" s="86"/>
      <c r="O320" s="86" t="s">
        <v>7580</v>
      </c>
      <c r="P320" s="86" t="s">
        <v>8537</v>
      </c>
      <c r="Q320" s="74" t="str">
        <f t="shared" si="59"/>
        <v>Emailed</v>
      </c>
      <c r="R320" s="86"/>
      <c r="S320" s="74" t="str">
        <f t="shared" si="60"/>
        <v/>
      </c>
      <c r="T320" s="86" t="s">
        <v>48</v>
      </c>
      <c r="U320" s="73" t="str">
        <f t="shared" si="61"/>
        <v>Excellent</v>
      </c>
      <c r="V320" s="48" t="str">
        <f t="shared" ref="V320:V383" si="66">TRIM($H320)&amp;"|"&amp;TRIM($J320)&amp;"|"&amp;TRIM($L320)&amp;"|"&amp;LEFT($M320,1)</f>
        <v>Lindsey|McClendon||7</v>
      </c>
      <c r="W320" s="48" t="str">
        <f t="shared" ref="W320:W383" si="67">TRIM($H320)&amp;"|"&amp;TRIM($J320)&amp;"|"&amp;LEFT($M320,1)</f>
        <v>Lindsey|McClendon|7</v>
      </c>
      <c r="X320" s="48" t="e">
        <f>INDEX(Applications_2021!$AN$2:$AN$651,MATCH($V320,Applications_2021!$AN$2:$AN$651,0))</f>
        <v>#N/A</v>
      </c>
      <c r="Y320" s="48" t="e">
        <f>INDEX(Applications_2021!$AO$2:$AO$651,MATCH($W320,Applications_2021!$AO$2:$AO$651,0))</f>
        <v>#N/A</v>
      </c>
      <c r="Z320" s="68" t="e">
        <f t="shared" si="56"/>
        <v>#N/A</v>
      </c>
      <c r="AA320" s="68" t="e">
        <f t="shared" si="57"/>
        <v>#N/A</v>
      </c>
      <c r="AB320" s="48" t="str">
        <f t="shared" si="64"/>
        <v>0347</v>
      </c>
      <c r="AC320" s="48" t="e">
        <f t="shared" si="65"/>
        <v>#N/A</v>
      </c>
      <c r="AD320" s="68" t="e">
        <f t="shared" si="58"/>
        <v>#N/A</v>
      </c>
    </row>
    <row r="321" spans="1:30" x14ac:dyDescent="0.3">
      <c r="A321" s="48" t="e">
        <f>IF($AA321="Yes",INDEX(Applications_2021!$A$2:$A$651,MATCH($W321,Applications_2021!$AO$2:$AO$651,0)),"NO TRANSCRIPT")</f>
        <v>#N/A</v>
      </c>
      <c r="B321" s="48" t="e">
        <f>IF($AA321="Yes",INDEX(Applications_2021!$AT$2:$AT$651,MATCH($W321,Applications_2021!$AO$2:$AO$651,0))&amp;"-"&amp;UPPER(LEFT($J321,3))&amp;"-"&amp;UPPER(LEFT($H321,2))&amp;"-"&amp;$AB321,"")</f>
        <v>#N/A</v>
      </c>
      <c r="C321" s="8">
        <v>348</v>
      </c>
      <c r="D321" s="86" t="s">
        <v>1834</v>
      </c>
      <c r="E321" s="86" t="s">
        <v>1835</v>
      </c>
      <c r="F321" s="86"/>
      <c r="G321" s="86" t="s">
        <v>8536</v>
      </c>
      <c r="H321" s="86" t="s">
        <v>8544</v>
      </c>
      <c r="I321" s="86"/>
      <c r="J321" s="86" t="s">
        <v>8545</v>
      </c>
      <c r="K321" s="86"/>
      <c r="L321" s="86"/>
      <c r="M321" s="86" t="s">
        <v>166</v>
      </c>
      <c r="N321" s="86"/>
      <c r="O321" s="86" t="s">
        <v>7580</v>
      </c>
      <c r="P321" s="86" t="s">
        <v>8537</v>
      </c>
      <c r="Q321" s="74" t="str">
        <f t="shared" si="59"/>
        <v>Emailed</v>
      </c>
      <c r="R321" s="86"/>
      <c r="S321" s="74" t="str">
        <f t="shared" si="60"/>
        <v/>
      </c>
      <c r="T321" s="86" t="s">
        <v>48</v>
      </c>
      <c r="U321" s="73" t="str">
        <f t="shared" si="61"/>
        <v>Excellent</v>
      </c>
      <c r="V321" s="48" t="str">
        <f t="shared" si="66"/>
        <v>Ja'Quan|Dodd||7</v>
      </c>
      <c r="W321" s="48" t="str">
        <f t="shared" si="67"/>
        <v>Ja'Quan|Dodd|7</v>
      </c>
      <c r="X321" s="48" t="e">
        <f>INDEX(Applications_2021!$AN$2:$AN$651,MATCH($V321,Applications_2021!$AN$2:$AN$651,0))</f>
        <v>#N/A</v>
      </c>
      <c r="Y321" s="48" t="e">
        <f>INDEX(Applications_2021!$AO$2:$AO$651,MATCH($W321,Applications_2021!$AO$2:$AO$651,0))</f>
        <v>#N/A</v>
      </c>
      <c r="Z321" s="68" t="e">
        <f t="shared" si="56"/>
        <v>#N/A</v>
      </c>
      <c r="AA321" s="68" t="e">
        <f t="shared" si="57"/>
        <v>#N/A</v>
      </c>
      <c r="AB321" s="48" t="str">
        <f t="shared" si="64"/>
        <v>0348</v>
      </c>
      <c r="AC321" s="48" t="e">
        <f t="shared" si="65"/>
        <v>#N/A</v>
      </c>
      <c r="AD321" s="68" t="e">
        <f t="shared" si="58"/>
        <v>#N/A</v>
      </c>
    </row>
    <row r="322" spans="1:30" x14ac:dyDescent="0.3">
      <c r="A322" s="48" t="str">
        <f>IF($AA322="Yes",INDEX(Applications_2021!$A$2:$A$651,MATCH($W322,Applications_2021!$AO$2:$AO$651,0)),"NO TRANSCRIPT")</f>
        <v>0442-TAT-MY-0349</v>
      </c>
      <c r="B322" s="48" t="str">
        <f>IF($AA322="Yes",INDEX(Applications_2021!$AT$2:$AT$651,MATCH($W322,Applications_2021!$AO$2:$AO$651,0))&amp;"-"&amp;UPPER(LEFT($J322,3))&amp;"-"&amp;UPPER(LEFT($H322,2))&amp;"-"&amp;$AB322,"")</f>
        <v>0442-TAT-MY-0349</v>
      </c>
      <c r="C322" s="8">
        <v>349</v>
      </c>
      <c r="D322" s="86" t="s">
        <v>1834</v>
      </c>
      <c r="E322" s="86" t="s">
        <v>1835</v>
      </c>
      <c r="F322" s="86"/>
      <c r="G322" s="86" t="s">
        <v>8536</v>
      </c>
      <c r="H322" s="86" t="s">
        <v>8546</v>
      </c>
      <c r="I322" s="86"/>
      <c r="J322" s="86" t="s">
        <v>8547</v>
      </c>
      <c r="K322" s="86"/>
      <c r="L322" s="86"/>
      <c r="M322" s="86" t="s">
        <v>168</v>
      </c>
      <c r="N322" s="86"/>
      <c r="O322" s="86"/>
      <c r="P322" s="86" t="s">
        <v>8537</v>
      </c>
      <c r="Q322" s="74" t="str">
        <f t="shared" si="59"/>
        <v>Emailed</v>
      </c>
      <c r="R322" s="86"/>
      <c r="S322" s="74" t="str">
        <f t="shared" si="60"/>
        <v/>
      </c>
      <c r="T322" s="126" t="s">
        <v>49</v>
      </c>
      <c r="U322" s="73" t="str">
        <f t="shared" si="61"/>
        <v>Good</v>
      </c>
      <c r="V322" s="48" t="str">
        <f t="shared" si="66"/>
        <v>Mykayh|Tate||9</v>
      </c>
      <c r="W322" s="48" t="str">
        <f t="shared" si="67"/>
        <v>Mykayh|Tate|9</v>
      </c>
      <c r="X322" s="48" t="e">
        <f>INDEX(Applications_2021!$AN$2:$AN$651,MATCH($V322,Applications_2021!$AN$2:$AN$651,0))</f>
        <v>#N/A</v>
      </c>
      <c r="Y322" s="48" t="str">
        <f>INDEX(Applications_2021!$AO$2:$AO$651,MATCH($W322,Applications_2021!$AO$2:$AO$651,0))</f>
        <v>Mykayh|Tate|9</v>
      </c>
      <c r="Z322" s="68" t="e">
        <f t="shared" ref="Z322:Z385" si="68">IF($V322=$X322,"Yes","No")</f>
        <v>#N/A</v>
      </c>
      <c r="AA322" s="68" t="str">
        <f t="shared" ref="AA322:AA385" si="69">IF($W322=$Y322,"Yes","No")</f>
        <v>Yes</v>
      </c>
      <c r="AB322" s="48" t="str">
        <f t="shared" si="64"/>
        <v>0349</v>
      </c>
      <c r="AC322" s="48" t="str">
        <f t="shared" si="65"/>
        <v>0349</v>
      </c>
      <c r="AD322" s="68" t="str">
        <f t="shared" ref="AD322:AD385" si="70">IF($AB322=$AC322,"Yes","No")</f>
        <v>Yes</v>
      </c>
    </row>
    <row r="323" spans="1:30" x14ac:dyDescent="0.3">
      <c r="A323" s="146" t="str">
        <f>IF($AA323="Yes",INDEX(Applications_2021!$A$2:$A$651,MATCH($W323,Applications_2021!$AO$2:$AO$651,0)),"NO TRANSCRIPT")</f>
        <v>0534-BRI-BR-0350</v>
      </c>
      <c r="B323" s="48" t="str">
        <f>IF($AA323="Yes",INDEX(Applications_2021!$AT$2:$AT$651,MATCH($W323,Applications_2021!$AO$2:$AO$651,0))&amp;"-"&amp;UPPER(LEFT($J323,3))&amp;"-"&amp;UPPER(LEFT($H323,2))&amp;"-"&amp;$AB323,"")</f>
        <v>0534-BRI-BR-0350</v>
      </c>
      <c r="C323" s="8">
        <v>350</v>
      </c>
      <c r="D323" s="86" t="s">
        <v>1834</v>
      </c>
      <c r="E323" s="86" t="s">
        <v>1835</v>
      </c>
      <c r="F323" s="86"/>
      <c r="G323" s="86" t="s">
        <v>8536</v>
      </c>
      <c r="H323" s="86" t="s">
        <v>400</v>
      </c>
      <c r="I323" s="86"/>
      <c r="J323" s="86" t="s">
        <v>5554</v>
      </c>
      <c r="K323" s="86"/>
      <c r="L323" s="86"/>
      <c r="M323" s="86" t="s">
        <v>166</v>
      </c>
      <c r="N323" s="139" t="s">
        <v>167</v>
      </c>
      <c r="O323" s="86" t="s">
        <v>1891</v>
      </c>
      <c r="P323" s="86" t="s">
        <v>8537</v>
      </c>
      <c r="Q323" s="74" t="str">
        <f t="shared" ref="Q323:Q324" si="71">TRIM($P323)</f>
        <v>Emailed</v>
      </c>
      <c r="R323" s="86"/>
      <c r="S323" s="74" t="str">
        <f t="shared" ref="S323:S324" si="72">TRIM($R323)</f>
        <v/>
      </c>
      <c r="T323" s="86" t="s">
        <v>49</v>
      </c>
      <c r="U323" s="73" t="str">
        <f t="shared" ref="U323:U324" si="73">TRIM($T323)</f>
        <v>Good</v>
      </c>
      <c r="V323" s="146" t="str">
        <f t="shared" si="66"/>
        <v>Brayden|Bridges||7</v>
      </c>
      <c r="W323" s="48" t="str">
        <f t="shared" si="67"/>
        <v>Brayden|Bridges|7</v>
      </c>
      <c r="X323" s="48" t="e">
        <f>INDEX(Applications_2021!$AN$2:$AN$651,MATCH($V323,Applications_2021!$AN$2:$AN$651,0))</f>
        <v>#N/A</v>
      </c>
      <c r="Y323" s="48" t="str">
        <f>INDEX(Applications_2021!$AO$2:$AO$651,MATCH($W323,Applications_2021!$AO$2:$AO$651,0))</f>
        <v>Brayden|Bridges|7</v>
      </c>
      <c r="Z323" s="68" t="e">
        <f t="shared" si="68"/>
        <v>#N/A</v>
      </c>
      <c r="AA323" s="68" t="str">
        <f t="shared" si="69"/>
        <v>Yes</v>
      </c>
      <c r="AB323" s="48" t="str">
        <f t="shared" si="64"/>
        <v>0350</v>
      </c>
      <c r="AC323" s="48" t="str">
        <f t="shared" si="65"/>
        <v>0350</v>
      </c>
      <c r="AD323" s="68" t="str">
        <f t="shared" si="70"/>
        <v>Yes</v>
      </c>
    </row>
    <row r="324" spans="1:30" x14ac:dyDescent="0.3">
      <c r="A324" s="48" t="str">
        <f>IF($AA324="Yes",INDEX(Applications_2021!$A$2:$A$651,MATCH($W324,Applications_2021!$AO$2:$AO$651,0)),"NO TRANSCRIPT")</f>
        <v>0473-WIL-SY-0351</v>
      </c>
      <c r="B324" s="48" t="str">
        <f>IF($AA324="Yes",INDEX(Applications_2021!$AT$2:$AT$651,MATCH($W324,Applications_2021!$AO$2:$AO$651,0))&amp;"-"&amp;UPPER(LEFT($J324,3))&amp;"-"&amp;UPPER(LEFT($H324,2))&amp;"-"&amp;$AB324,"")</f>
        <v>0473-WIL-SY-0351</v>
      </c>
      <c r="C324" s="8">
        <v>351</v>
      </c>
      <c r="D324" s="86" t="s">
        <v>1834</v>
      </c>
      <c r="E324" s="86" t="s">
        <v>1835</v>
      </c>
      <c r="F324" s="86"/>
      <c r="G324" s="86" t="s">
        <v>8536</v>
      </c>
      <c r="H324" s="86" t="s">
        <v>8548</v>
      </c>
      <c r="I324" s="86"/>
      <c r="J324" s="86" t="s">
        <v>1280</v>
      </c>
      <c r="K324" s="86"/>
      <c r="L324" s="86"/>
      <c r="M324" s="86" t="s">
        <v>167</v>
      </c>
      <c r="N324" s="86"/>
      <c r="O324" s="86" t="s">
        <v>2494</v>
      </c>
      <c r="P324" s="86" t="s">
        <v>8537</v>
      </c>
      <c r="Q324" s="74" t="str">
        <f t="shared" si="71"/>
        <v>Emailed</v>
      </c>
      <c r="R324" s="86"/>
      <c r="S324" s="74" t="str">
        <f t="shared" si="72"/>
        <v/>
      </c>
      <c r="T324" s="86" t="s">
        <v>49</v>
      </c>
      <c r="U324" s="73" t="str">
        <f t="shared" si="73"/>
        <v>Good</v>
      </c>
      <c r="V324" s="48" t="str">
        <f t="shared" si="66"/>
        <v>Symia|Wilson||8</v>
      </c>
      <c r="W324" s="48" t="str">
        <f t="shared" si="67"/>
        <v>Symia|Wilson|8</v>
      </c>
      <c r="X324" s="48" t="e">
        <f>INDEX(Applications_2021!$AN$2:$AN$651,MATCH($V324,Applications_2021!$AN$2:$AN$651,0))</f>
        <v>#N/A</v>
      </c>
      <c r="Y324" s="48" t="str">
        <f>INDEX(Applications_2021!$AO$2:$AO$651,MATCH($W324,Applications_2021!$AO$2:$AO$651,0))</f>
        <v>SYMIA|WILSON|8</v>
      </c>
      <c r="Z324" s="68" t="e">
        <f t="shared" si="68"/>
        <v>#N/A</v>
      </c>
      <c r="AA324" s="68" t="str">
        <f t="shared" si="69"/>
        <v>Yes</v>
      </c>
      <c r="AB324" s="48" t="str">
        <f t="shared" si="64"/>
        <v>0351</v>
      </c>
      <c r="AC324" s="48" t="str">
        <f t="shared" si="65"/>
        <v>0351</v>
      </c>
      <c r="AD324" s="68" t="str">
        <f t="shared" si="70"/>
        <v>Yes</v>
      </c>
    </row>
    <row r="325" spans="1:30" x14ac:dyDescent="0.3">
      <c r="A325" s="48" t="e">
        <f>IF($AA325="Yes",INDEX(Applications_2021!$A$2:$A$651,MATCH($W325,Applications_2021!$AO$2:$AO$651,0)),"NO TRANSCRIPT")</f>
        <v>#N/A</v>
      </c>
      <c r="K325" s="147"/>
      <c r="V325" s="48" t="str">
        <f t="shared" si="66"/>
        <v>|||</v>
      </c>
      <c r="W325" s="48" t="str">
        <f t="shared" si="67"/>
        <v>||</v>
      </c>
      <c r="X325" s="48" t="e">
        <f>INDEX(Applications_2021!$AN$2:$AN$651,MATCH($V325,Applications_2021!$AN$2:$AN$651,0))</f>
        <v>#N/A</v>
      </c>
      <c r="Y325" s="48" t="e">
        <f>INDEX(Applications_2021!$AO$2:$AO$651,MATCH($W325,Applications_2021!$AO$2:$AO$651,0))</f>
        <v>#N/A</v>
      </c>
      <c r="Z325" s="68" t="e">
        <f t="shared" si="68"/>
        <v>#N/A</v>
      </c>
      <c r="AA325" s="68" t="e">
        <f t="shared" si="69"/>
        <v>#N/A</v>
      </c>
      <c r="AB325" s="48" t="str">
        <f t="shared" si="64"/>
        <v>00</v>
      </c>
      <c r="AC325" s="48" t="e">
        <f t="shared" ref="AC325:AC388" si="74">IF(AND($AA325="Yes",""&lt;&gt;VLOOKUP($B325,$B$2:$AB$324,12,FALSE)),$AB325,"####")</f>
        <v>#N/A</v>
      </c>
      <c r="AD325" s="68" t="e">
        <f t="shared" si="70"/>
        <v>#N/A</v>
      </c>
    </row>
    <row r="326" spans="1:30" x14ac:dyDescent="0.3">
      <c r="A326" s="48" t="e">
        <f>IF($AA326="Yes",INDEX(Applications_2021!$A$2:$A$651,MATCH($W326,Applications_2021!$AO$2:$AO$651,0)),"NO TRANSCRIPT")</f>
        <v>#N/A</v>
      </c>
      <c r="V326" s="48" t="str">
        <f t="shared" si="66"/>
        <v>|||</v>
      </c>
      <c r="W326" s="48" t="str">
        <f t="shared" si="67"/>
        <v>||</v>
      </c>
      <c r="X326" s="48" t="e">
        <f>INDEX(Applications_2021!$AN$2:$AN$651,MATCH($V326,Applications_2021!$AN$2:$AN$651,0))</f>
        <v>#N/A</v>
      </c>
      <c r="Y326" s="48" t="e">
        <f>INDEX(Applications_2021!$AO$2:$AO$651,MATCH($W326,Applications_2021!$AO$2:$AO$651,0))</f>
        <v>#N/A</v>
      </c>
      <c r="Z326" s="68" t="e">
        <f t="shared" si="68"/>
        <v>#N/A</v>
      </c>
      <c r="AA326" s="68" t="e">
        <f t="shared" si="69"/>
        <v>#N/A</v>
      </c>
      <c r="AB326" s="48" t="str">
        <f t="shared" si="64"/>
        <v>00</v>
      </c>
      <c r="AC326" s="48" t="e">
        <f t="shared" si="74"/>
        <v>#N/A</v>
      </c>
      <c r="AD326" s="68" t="e">
        <f t="shared" si="70"/>
        <v>#N/A</v>
      </c>
    </row>
    <row r="327" spans="1:30" x14ac:dyDescent="0.3">
      <c r="A327" s="48" t="e">
        <f>IF($AA327="Yes",INDEX(Applications_2021!$A$2:$A$651,MATCH($W327,Applications_2021!$AO$2:$AO$651,0)),"NO TRANSCRIPT")</f>
        <v>#N/A</v>
      </c>
      <c r="V327" s="48" t="str">
        <f t="shared" si="66"/>
        <v>|||</v>
      </c>
      <c r="W327" s="48" t="str">
        <f t="shared" si="67"/>
        <v>||</v>
      </c>
      <c r="X327" s="48" t="e">
        <f>INDEX(Applications_2021!$AN$2:$AN$651,MATCH($V327,Applications_2021!$AN$2:$AN$651,0))</f>
        <v>#N/A</v>
      </c>
      <c r="Y327" s="48" t="e">
        <f>INDEX(Applications_2021!$AO$2:$AO$651,MATCH($W327,Applications_2021!$AO$2:$AO$651,0))</f>
        <v>#N/A</v>
      </c>
      <c r="Z327" s="68" t="e">
        <f t="shared" si="68"/>
        <v>#N/A</v>
      </c>
      <c r="AA327" s="68" t="e">
        <f t="shared" si="69"/>
        <v>#N/A</v>
      </c>
      <c r="AB327" s="48" t="str">
        <f t="shared" si="64"/>
        <v>00</v>
      </c>
      <c r="AC327" s="48" t="e">
        <f t="shared" si="74"/>
        <v>#N/A</v>
      </c>
      <c r="AD327" s="68" t="e">
        <f t="shared" si="70"/>
        <v>#N/A</v>
      </c>
    </row>
    <row r="328" spans="1:30" x14ac:dyDescent="0.3">
      <c r="A328" s="48" t="e">
        <f>IF($AA328="Yes",INDEX(Applications_2021!$A$2:$A$651,MATCH($W328,Applications_2021!$AO$2:$AO$651,0)),"NO TRANSCRIPT")</f>
        <v>#N/A</v>
      </c>
      <c r="V328" s="48" t="str">
        <f t="shared" si="66"/>
        <v>|||</v>
      </c>
      <c r="W328" s="48" t="str">
        <f t="shared" si="67"/>
        <v>||</v>
      </c>
      <c r="X328" s="48" t="e">
        <f>INDEX(Applications_2021!$AN$2:$AN$651,MATCH($V328,Applications_2021!$AN$2:$AN$651,0))</f>
        <v>#N/A</v>
      </c>
      <c r="Y328" s="48" t="e">
        <f>INDEX(Applications_2021!$AO$2:$AO$651,MATCH($W328,Applications_2021!$AO$2:$AO$651,0))</f>
        <v>#N/A</v>
      </c>
      <c r="Z328" s="68" t="e">
        <f t="shared" si="68"/>
        <v>#N/A</v>
      </c>
      <c r="AA328" s="68" t="e">
        <f t="shared" si="69"/>
        <v>#N/A</v>
      </c>
      <c r="AB328" s="48" t="str">
        <f t="shared" si="64"/>
        <v>00</v>
      </c>
      <c r="AC328" s="48" t="e">
        <f t="shared" si="74"/>
        <v>#N/A</v>
      </c>
      <c r="AD328" s="68" t="e">
        <f t="shared" si="70"/>
        <v>#N/A</v>
      </c>
    </row>
    <row r="329" spans="1:30" x14ac:dyDescent="0.3">
      <c r="A329" s="48" t="e">
        <f>IF($AA329="Yes",INDEX(Applications_2021!$A$2:$A$651,MATCH($W329,Applications_2021!$AO$2:$AO$651,0)),"NO TRANSCRIPT")</f>
        <v>#N/A</v>
      </c>
      <c r="V329" s="48" t="str">
        <f t="shared" si="66"/>
        <v>|||</v>
      </c>
      <c r="W329" s="48" t="str">
        <f t="shared" si="67"/>
        <v>||</v>
      </c>
      <c r="X329" s="48" t="e">
        <f>INDEX(Applications_2021!$AN$2:$AN$651,MATCH($V329,Applications_2021!$AN$2:$AN$651,0))</f>
        <v>#N/A</v>
      </c>
      <c r="Y329" s="48" t="e">
        <f>INDEX(Applications_2021!$AO$2:$AO$651,MATCH($W329,Applications_2021!$AO$2:$AO$651,0))</f>
        <v>#N/A</v>
      </c>
      <c r="Z329" s="68" t="e">
        <f t="shared" si="68"/>
        <v>#N/A</v>
      </c>
      <c r="AA329" s="68" t="e">
        <f t="shared" si="69"/>
        <v>#N/A</v>
      </c>
      <c r="AB329" s="48" t="str">
        <f t="shared" si="64"/>
        <v>00</v>
      </c>
      <c r="AC329" s="48" t="e">
        <f t="shared" si="74"/>
        <v>#N/A</v>
      </c>
      <c r="AD329" s="68" t="e">
        <f t="shared" si="70"/>
        <v>#N/A</v>
      </c>
    </row>
    <row r="330" spans="1:30" x14ac:dyDescent="0.3">
      <c r="A330" s="48" t="e">
        <f>IF($AA330="Yes",INDEX(Applications_2021!$A$2:$A$651,MATCH($W330,Applications_2021!$AO$2:$AO$651,0)),"NO TRANSCRIPT")</f>
        <v>#N/A</v>
      </c>
      <c r="V330" s="48" t="str">
        <f t="shared" si="66"/>
        <v>|||</v>
      </c>
      <c r="W330" s="48" t="str">
        <f t="shared" si="67"/>
        <v>||</v>
      </c>
      <c r="X330" s="48" t="e">
        <f>INDEX(Applications_2021!$AN$2:$AN$651,MATCH($V330,Applications_2021!$AN$2:$AN$651,0))</f>
        <v>#N/A</v>
      </c>
      <c r="Y330" s="48" t="e">
        <f>INDEX(Applications_2021!$AO$2:$AO$651,MATCH($W330,Applications_2021!$AO$2:$AO$651,0))</f>
        <v>#N/A</v>
      </c>
      <c r="Z330" s="68" t="e">
        <f t="shared" si="68"/>
        <v>#N/A</v>
      </c>
      <c r="AA330" s="68" t="e">
        <f t="shared" si="69"/>
        <v>#N/A</v>
      </c>
      <c r="AB330" s="48" t="str">
        <f t="shared" si="64"/>
        <v>00</v>
      </c>
      <c r="AC330" s="48" t="e">
        <f t="shared" si="74"/>
        <v>#N/A</v>
      </c>
      <c r="AD330" s="68" t="e">
        <f t="shared" si="70"/>
        <v>#N/A</v>
      </c>
    </row>
    <row r="331" spans="1:30" x14ac:dyDescent="0.3">
      <c r="A331" s="48" t="e">
        <f>IF($AA331="Yes",INDEX(Applications_2021!$A$2:$A$651,MATCH($W331,Applications_2021!$AO$2:$AO$651,0)),"NO TRANSCRIPT")</f>
        <v>#N/A</v>
      </c>
      <c r="V331" s="48" t="str">
        <f t="shared" si="66"/>
        <v>|||</v>
      </c>
      <c r="W331" s="48" t="str">
        <f t="shared" si="67"/>
        <v>||</v>
      </c>
      <c r="X331" s="48" t="e">
        <f>INDEX(Applications_2021!$AN$2:$AN$651,MATCH($V331,Applications_2021!$AN$2:$AN$651,0))</f>
        <v>#N/A</v>
      </c>
      <c r="Y331" s="48" t="e">
        <f>INDEX(Applications_2021!$AO$2:$AO$651,MATCH($W331,Applications_2021!$AO$2:$AO$651,0))</f>
        <v>#N/A</v>
      </c>
      <c r="Z331" s="68" t="e">
        <f t="shared" si="68"/>
        <v>#N/A</v>
      </c>
      <c r="AA331" s="68" t="e">
        <f t="shared" si="69"/>
        <v>#N/A</v>
      </c>
      <c r="AB331" s="48" t="str">
        <f t="shared" si="64"/>
        <v>00</v>
      </c>
      <c r="AC331" s="48" t="e">
        <f t="shared" si="74"/>
        <v>#N/A</v>
      </c>
      <c r="AD331" s="68" t="e">
        <f t="shared" si="70"/>
        <v>#N/A</v>
      </c>
    </row>
    <row r="332" spans="1:30" x14ac:dyDescent="0.3">
      <c r="A332" s="48" t="e">
        <f>IF($AA332="Yes",INDEX(Applications_2021!$A$2:$A$651,MATCH($W332,Applications_2021!$AO$2:$AO$651,0)),"NO TRANSCRIPT")</f>
        <v>#N/A</v>
      </c>
      <c r="V332" s="48" t="str">
        <f t="shared" si="66"/>
        <v>|||</v>
      </c>
      <c r="W332" s="48" t="str">
        <f t="shared" si="67"/>
        <v>||</v>
      </c>
      <c r="X332" s="48" t="e">
        <f>INDEX(Applications_2021!$AN$2:$AN$651,MATCH($V332,Applications_2021!$AN$2:$AN$651,0))</f>
        <v>#N/A</v>
      </c>
      <c r="Y332" s="48" t="e">
        <f>INDEX(Applications_2021!$AO$2:$AO$651,MATCH($W332,Applications_2021!$AO$2:$AO$651,0))</f>
        <v>#N/A</v>
      </c>
      <c r="Z332" s="68" t="e">
        <f t="shared" si="68"/>
        <v>#N/A</v>
      </c>
      <c r="AA332" s="68" t="e">
        <f t="shared" si="69"/>
        <v>#N/A</v>
      </c>
      <c r="AB332" s="48" t="str">
        <f t="shared" si="64"/>
        <v>00</v>
      </c>
      <c r="AC332" s="48" t="e">
        <f t="shared" si="74"/>
        <v>#N/A</v>
      </c>
      <c r="AD332" s="68" t="e">
        <f t="shared" si="70"/>
        <v>#N/A</v>
      </c>
    </row>
    <row r="333" spans="1:30" x14ac:dyDescent="0.3">
      <c r="A333" s="48" t="e">
        <f>IF($AA333="Yes",INDEX(Applications_2021!$A$2:$A$651,MATCH($W333,Applications_2021!$AO$2:$AO$651,0)),"NO TRANSCRIPT")</f>
        <v>#N/A</v>
      </c>
      <c r="V333" s="48" t="str">
        <f t="shared" si="66"/>
        <v>|||</v>
      </c>
      <c r="W333" s="48" t="str">
        <f t="shared" si="67"/>
        <v>||</v>
      </c>
      <c r="X333" s="48" t="e">
        <f>INDEX(Applications_2021!$AN$2:$AN$651,MATCH($V333,Applications_2021!$AN$2:$AN$651,0))</f>
        <v>#N/A</v>
      </c>
      <c r="Y333" s="48" t="e">
        <f>INDEX(Applications_2021!$AO$2:$AO$651,MATCH($W333,Applications_2021!$AO$2:$AO$651,0))</f>
        <v>#N/A</v>
      </c>
      <c r="Z333" s="68" t="e">
        <f t="shared" si="68"/>
        <v>#N/A</v>
      </c>
      <c r="AA333" s="68" t="e">
        <f t="shared" si="69"/>
        <v>#N/A</v>
      </c>
      <c r="AB333" s="48" t="str">
        <f t="shared" si="64"/>
        <v>00</v>
      </c>
      <c r="AC333" s="48" t="e">
        <f t="shared" si="74"/>
        <v>#N/A</v>
      </c>
      <c r="AD333" s="68" t="e">
        <f t="shared" si="70"/>
        <v>#N/A</v>
      </c>
    </row>
    <row r="334" spans="1:30" x14ac:dyDescent="0.3">
      <c r="A334" s="48" t="e">
        <f>IF($AA334="Yes",INDEX(Applications_2021!$A$2:$A$651,MATCH($W334,Applications_2021!$AO$2:$AO$651,0)),"NO TRANSCRIPT")</f>
        <v>#N/A</v>
      </c>
      <c r="V334" s="48" t="str">
        <f t="shared" si="66"/>
        <v>|||</v>
      </c>
      <c r="W334" s="48" t="str">
        <f t="shared" si="67"/>
        <v>||</v>
      </c>
      <c r="X334" s="48" t="e">
        <f>INDEX(Applications_2021!$AN$2:$AN$651,MATCH($V334,Applications_2021!$AN$2:$AN$651,0))</f>
        <v>#N/A</v>
      </c>
      <c r="Y334" s="48" t="e">
        <f>INDEX(Applications_2021!$AO$2:$AO$651,MATCH($W334,Applications_2021!$AO$2:$AO$651,0))</f>
        <v>#N/A</v>
      </c>
      <c r="Z334" s="68" t="e">
        <f t="shared" si="68"/>
        <v>#N/A</v>
      </c>
      <c r="AA334" s="68" t="e">
        <f t="shared" si="69"/>
        <v>#N/A</v>
      </c>
      <c r="AB334" s="48" t="str">
        <f t="shared" si="64"/>
        <v>00</v>
      </c>
      <c r="AC334" s="48" t="e">
        <f t="shared" si="74"/>
        <v>#N/A</v>
      </c>
      <c r="AD334" s="68" t="e">
        <f t="shared" si="70"/>
        <v>#N/A</v>
      </c>
    </row>
    <row r="335" spans="1:30" x14ac:dyDescent="0.3">
      <c r="A335" s="48" t="e">
        <f>IF($AA335="Yes",INDEX(Applications_2021!$A$2:$A$651,MATCH($W335,Applications_2021!$AO$2:$AO$651,0)),"NO TRANSCRIPT")</f>
        <v>#N/A</v>
      </c>
      <c r="V335" s="48" t="str">
        <f t="shared" si="66"/>
        <v>|||</v>
      </c>
      <c r="W335" s="48" t="str">
        <f t="shared" si="67"/>
        <v>||</v>
      </c>
      <c r="X335" s="48" t="e">
        <f>INDEX(Applications_2021!$AN$2:$AN$651,MATCH($V335,Applications_2021!$AN$2:$AN$651,0))</f>
        <v>#N/A</v>
      </c>
      <c r="Y335" s="48" t="e">
        <f>INDEX(Applications_2021!$AO$2:$AO$651,MATCH($W335,Applications_2021!$AO$2:$AO$651,0))</f>
        <v>#N/A</v>
      </c>
      <c r="Z335" s="68" t="e">
        <f t="shared" si="68"/>
        <v>#N/A</v>
      </c>
      <c r="AA335" s="68" t="e">
        <f t="shared" si="69"/>
        <v>#N/A</v>
      </c>
      <c r="AB335" s="48" t="str">
        <f t="shared" si="64"/>
        <v>00</v>
      </c>
      <c r="AC335" s="48" t="e">
        <f t="shared" si="74"/>
        <v>#N/A</v>
      </c>
      <c r="AD335" s="68" t="e">
        <f t="shared" si="70"/>
        <v>#N/A</v>
      </c>
    </row>
    <row r="336" spans="1:30" x14ac:dyDescent="0.3">
      <c r="A336" s="48" t="e">
        <f>IF($AA336="Yes",INDEX(Applications_2021!$A$2:$A$651,MATCH($W336,Applications_2021!$AO$2:$AO$651,0)),"NO TRANSCRIPT")</f>
        <v>#N/A</v>
      </c>
      <c r="V336" s="48" t="str">
        <f t="shared" si="66"/>
        <v>|||</v>
      </c>
      <c r="W336" s="48" t="str">
        <f t="shared" si="67"/>
        <v>||</v>
      </c>
      <c r="X336" s="48" t="e">
        <f>INDEX(Applications_2021!$AN$2:$AN$651,MATCH($V336,Applications_2021!$AN$2:$AN$651,0))</f>
        <v>#N/A</v>
      </c>
      <c r="Y336" s="48" t="e">
        <f>INDEX(Applications_2021!$AO$2:$AO$651,MATCH($W336,Applications_2021!$AO$2:$AO$651,0))</f>
        <v>#N/A</v>
      </c>
      <c r="Z336" s="68" t="e">
        <f t="shared" si="68"/>
        <v>#N/A</v>
      </c>
      <c r="AA336" s="68" t="e">
        <f t="shared" si="69"/>
        <v>#N/A</v>
      </c>
      <c r="AB336" s="48" t="str">
        <f t="shared" si="64"/>
        <v>00</v>
      </c>
      <c r="AC336" s="48" t="e">
        <f t="shared" si="74"/>
        <v>#N/A</v>
      </c>
      <c r="AD336" s="68" t="e">
        <f t="shared" si="70"/>
        <v>#N/A</v>
      </c>
    </row>
    <row r="337" spans="1:30" x14ac:dyDescent="0.3">
      <c r="A337" s="48" t="e">
        <f>IF($AA337="Yes",INDEX(Applications_2021!$A$2:$A$651,MATCH($W337,Applications_2021!$AO$2:$AO$651,0)),"NO TRANSCRIPT")</f>
        <v>#N/A</v>
      </c>
      <c r="V337" s="48" t="str">
        <f t="shared" si="66"/>
        <v>|||</v>
      </c>
      <c r="W337" s="48" t="str">
        <f t="shared" si="67"/>
        <v>||</v>
      </c>
      <c r="X337" s="48" t="e">
        <f>INDEX(Applications_2021!$AN$2:$AN$651,MATCH($V337,Applications_2021!$AN$2:$AN$651,0))</f>
        <v>#N/A</v>
      </c>
      <c r="Y337" s="48" t="e">
        <f>INDEX(Applications_2021!$AO$2:$AO$651,MATCH($W337,Applications_2021!$AO$2:$AO$651,0))</f>
        <v>#N/A</v>
      </c>
      <c r="Z337" s="68" t="e">
        <f t="shared" si="68"/>
        <v>#N/A</v>
      </c>
      <c r="AA337" s="68" t="e">
        <f t="shared" si="69"/>
        <v>#N/A</v>
      </c>
      <c r="AB337" s="48" t="str">
        <f t="shared" si="64"/>
        <v>00</v>
      </c>
      <c r="AC337" s="48" t="e">
        <f t="shared" si="74"/>
        <v>#N/A</v>
      </c>
      <c r="AD337" s="68" t="e">
        <f t="shared" si="70"/>
        <v>#N/A</v>
      </c>
    </row>
    <row r="338" spans="1:30" x14ac:dyDescent="0.3">
      <c r="A338" s="48" t="e">
        <f>IF($AA338="Yes",INDEX(Applications_2021!$A$2:$A$651,MATCH($W338,Applications_2021!$AO$2:$AO$651,0)),"NO TRANSCRIPT")</f>
        <v>#N/A</v>
      </c>
      <c r="V338" s="48" t="str">
        <f t="shared" si="66"/>
        <v>|||</v>
      </c>
      <c r="W338" s="48" t="str">
        <f t="shared" si="67"/>
        <v>||</v>
      </c>
      <c r="X338" s="48" t="e">
        <f>INDEX(Applications_2021!$AN$2:$AN$651,MATCH($V338,Applications_2021!$AN$2:$AN$651,0))</f>
        <v>#N/A</v>
      </c>
      <c r="Y338" s="48" t="e">
        <f>INDEX(Applications_2021!$AO$2:$AO$651,MATCH($W338,Applications_2021!$AO$2:$AO$651,0))</f>
        <v>#N/A</v>
      </c>
      <c r="Z338" s="68" t="e">
        <f t="shared" si="68"/>
        <v>#N/A</v>
      </c>
      <c r="AA338" s="68" t="e">
        <f t="shared" si="69"/>
        <v>#N/A</v>
      </c>
      <c r="AB338" s="48" t="str">
        <f t="shared" si="64"/>
        <v>00</v>
      </c>
      <c r="AC338" s="48" t="e">
        <f t="shared" si="74"/>
        <v>#N/A</v>
      </c>
      <c r="AD338" s="68" t="e">
        <f t="shared" si="70"/>
        <v>#N/A</v>
      </c>
    </row>
    <row r="339" spans="1:30" x14ac:dyDescent="0.3">
      <c r="A339" s="48" t="e">
        <f>IF($AA339="Yes",INDEX(Applications_2021!$A$2:$A$651,MATCH($W339,Applications_2021!$AO$2:$AO$651,0)),"NO TRANSCRIPT")</f>
        <v>#N/A</v>
      </c>
      <c r="V339" s="48" t="str">
        <f t="shared" si="66"/>
        <v>|||</v>
      </c>
      <c r="W339" s="48" t="str">
        <f t="shared" si="67"/>
        <v>||</v>
      </c>
      <c r="X339" s="48" t="e">
        <f>INDEX(Applications_2021!$AN$2:$AN$651,MATCH($V339,Applications_2021!$AN$2:$AN$651,0))</f>
        <v>#N/A</v>
      </c>
      <c r="Y339" s="48" t="e">
        <f>INDEX(Applications_2021!$AO$2:$AO$651,MATCH($W339,Applications_2021!$AO$2:$AO$651,0))</f>
        <v>#N/A</v>
      </c>
      <c r="Z339" s="68" t="e">
        <f t="shared" si="68"/>
        <v>#N/A</v>
      </c>
      <c r="AA339" s="68" t="e">
        <f t="shared" si="69"/>
        <v>#N/A</v>
      </c>
      <c r="AB339" s="48" t="str">
        <f t="shared" si="64"/>
        <v>00</v>
      </c>
      <c r="AC339" s="48" t="e">
        <f t="shared" si="74"/>
        <v>#N/A</v>
      </c>
      <c r="AD339" s="68" t="e">
        <f t="shared" si="70"/>
        <v>#N/A</v>
      </c>
    </row>
    <row r="340" spans="1:30" x14ac:dyDescent="0.3">
      <c r="A340" s="48" t="e">
        <f>IF($AA340="Yes",INDEX(Applications_2021!$A$2:$A$651,MATCH($W340,Applications_2021!$AO$2:$AO$651,0)),"NO TRANSCRIPT")</f>
        <v>#N/A</v>
      </c>
      <c r="V340" s="48" t="str">
        <f t="shared" si="66"/>
        <v>|||</v>
      </c>
      <c r="W340" s="48" t="str">
        <f t="shared" si="67"/>
        <v>||</v>
      </c>
      <c r="X340" s="48" t="e">
        <f>INDEX(Applications_2021!$AN$2:$AN$651,MATCH($V340,Applications_2021!$AN$2:$AN$651,0))</f>
        <v>#N/A</v>
      </c>
      <c r="Y340" s="48" t="e">
        <f>INDEX(Applications_2021!$AO$2:$AO$651,MATCH($W340,Applications_2021!$AO$2:$AO$651,0))</f>
        <v>#N/A</v>
      </c>
      <c r="Z340" s="68" t="e">
        <f t="shared" si="68"/>
        <v>#N/A</v>
      </c>
      <c r="AA340" s="68" t="e">
        <f t="shared" si="69"/>
        <v>#N/A</v>
      </c>
      <c r="AB340" s="48" t="str">
        <f t="shared" si="64"/>
        <v>00</v>
      </c>
      <c r="AC340" s="48" t="e">
        <f t="shared" si="74"/>
        <v>#N/A</v>
      </c>
      <c r="AD340" s="68" t="e">
        <f t="shared" si="70"/>
        <v>#N/A</v>
      </c>
    </row>
    <row r="341" spans="1:30" x14ac:dyDescent="0.3">
      <c r="A341" s="48" t="e">
        <f>IF($AA341="Yes",INDEX(Applications_2021!$A$2:$A$651,MATCH($W341,Applications_2021!$AO$2:$AO$651,0)),"NO TRANSCRIPT")</f>
        <v>#N/A</v>
      </c>
      <c r="V341" s="48" t="str">
        <f t="shared" si="66"/>
        <v>|||</v>
      </c>
      <c r="W341" s="48" t="str">
        <f t="shared" si="67"/>
        <v>||</v>
      </c>
      <c r="X341" s="48" t="e">
        <f>INDEX(Applications_2021!$AN$2:$AN$651,MATCH($V341,Applications_2021!$AN$2:$AN$651,0))</f>
        <v>#N/A</v>
      </c>
      <c r="Y341" s="48" t="e">
        <f>INDEX(Applications_2021!$AO$2:$AO$651,MATCH($W341,Applications_2021!$AO$2:$AO$651,0))</f>
        <v>#N/A</v>
      </c>
      <c r="Z341" s="68" t="e">
        <f t="shared" si="68"/>
        <v>#N/A</v>
      </c>
      <c r="AA341" s="68" t="e">
        <f t="shared" si="69"/>
        <v>#N/A</v>
      </c>
      <c r="AB341" s="48" t="str">
        <f t="shared" si="64"/>
        <v>00</v>
      </c>
      <c r="AC341" s="48" t="e">
        <f t="shared" si="74"/>
        <v>#N/A</v>
      </c>
      <c r="AD341" s="68" t="e">
        <f t="shared" si="70"/>
        <v>#N/A</v>
      </c>
    </row>
    <row r="342" spans="1:30" x14ac:dyDescent="0.3">
      <c r="A342" s="48" t="e">
        <f>IF($AA342="Yes",INDEX(Applications_2021!$A$2:$A$651,MATCH($W342,Applications_2021!$AO$2:$AO$651,0)),"NO TRANSCRIPT")</f>
        <v>#N/A</v>
      </c>
      <c r="V342" s="48" t="str">
        <f t="shared" si="66"/>
        <v>|||</v>
      </c>
      <c r="W342" s="48" t="str">
        <f t="shared" si="67"/>
        <v>||</v>
      </c>
      <c r="X342" s="48" t="e">
        <f>INDEX(Applications_2021!$AN$2:$AN$651,MATCH($V342,Applications_2021!$AN$2:$AN$651,0))</f>
        <v>#N/A</v>
      </c>
      <c r="Y342" s="48" t="e">
        <f>INDEX(Applications_2021!$AO$2:$AO$651,MATCH($W342,Applications_2021!$AO$2:$AO$651,0))</f>
        <v>#N/A</v>
      </c>
      <c r="Z342" s="68" t="e">
        <f t="shared" si="68"/>
        <v>#N/A</v>
      </c>
      <c r="AA342" s="68" t="e">
        <f t="shared" si="69"/>
        <v>#N/A</v>
      </c>
      <c r="AB342" s="48" t="str">
        <f t="shared" si="64"/>
        <v>00</v>
      </c>
      <c r="AC342" s="48" t="e">
        <f t="shared" si="74"/>
        <v>#N/A</v>
      </c>
      <c r="AD342" s="68" t="e">
        <f t="shared" si="70"/>
        <v>#N/A</v>
      </c>
    </row>
    <row r="343" spans="1:30" x14ac:dyDescent="0.3">
      <c r="A343" s="48" t="e">
        <f>IF($AA343="Yes",INDEX(Applications_2021!$A$2:$A$651,MATCH($W343,Applications_2021!$AO$2:$AO$651,0)),"NO TRANSCRIPT")</f>
        <v>#N/A</v>
      </c>
      <c r="V343" s="48" t="str">
        <f t="shared" si="66"/>
        <v>|||</v>
      </c>
      <c r="W343" s="48" t="str">
        <f t="shared" si="67"/>
        <v>||</v>
      </c>
      <c r="X343" s="48" t="e">
        <f>INDEX(Applications_2021!$AN$2:$AN$651,MATCH($V343,Applications_2021!$AN$2:$AN$651,0))</f>
        <v>#N/A</v>
      </c>
      <c r="Y343" s="48" t="e">
        <f>INDEX(Applications_2021!$AO$2:$AO$651,MATCH($W343,Applications_2021!$AO$2:$AO$651,0))</f>
        <v>#N/A</v>
      </c>
      <c r="Z343" s="68" t="e">
        <f t="shared" si="68"/>
        <v>#N/A</v>
      </c>
      <c r="AA343" s="68" t="e">
        <f t="shared" si="69"/>
        <v>#N/A</v>
      </c>
      <c r="AB343" s="48" t="str">
        <f t="shared" si="64"/>
        <v>00</v>
      </c>
      <c r="AC343" s="48" t="e">
        <f t="shared" si="74"/>
        <v>#N/A</v>
      </c>
      <c r="AD343" s="68" t="e">
        <f t="shared" si="70"/>
        <v>#N/A</v>
      </c>
    </row>
    <row r="344" spans="1:30" x14ac:dyDescent="0.3">
      <c r="A344" s="48" t="e">
        <f>IF($AA344="Yes",INDEX(Applications_2021!$A$2:$A$651,MATCH($W344,Applications_2021!$AO$2:$AO$651,0)),"NO TRANSCRIPT")</f>
        <v>#N/A</v>
      </c>
      <c r="V344" s="48" t="str">
        <f t="shared" si="66"/>
        <v>|||</v>
      </c>
      <c r="W344" s="48" t="str">
        <f t="shared" si="67"/>
        <v>||</v>
      </c>
      <c r="X344" s="48" t="e">
        <f>INDEX(Applications_2021!$AN$2:$AN$651,MATCH($V344,Applications_2021!$AN$2:$AN$651,0))</f>
        <v>#N/A</v>
      </c>
      <c r="Y344" s="48" t="e">
        <f>INDEX(Applications_2021!$AO$2:$AO$651,MATCH($W344,Applications_2021!$AO$2:$AO$651,0))</f>
        <v>#N/A</v>
      </c>
      <c r="Z344" s="68" t="e">
        <f t="shared" si="68"/>
        <v>#N/A</v>
      </c>
      <c r="AA344" s="68" t="e">
        <f t="shared" si="69"/>
        <v>#N/A</v>
      </c>
      <c r="AB344" s="48" t="str">
        <f t="shared" si="64"/>
        <v>00</v>
      </c>
      <c r="AC344" s="48" t="e">
        <f t="shared" si="74"/>
        <v>#N/A</v>
      </c>
      <c r="AD344" s="68" t="e">
        <f t="shared" si="70"/>
        <v>#N/A</v>
      </c>
    </row>
    <row r="345" spans="1:30" x14ac:dyDescent="0.3">
      <c r="A345" s="48" t="e">
        <f>IF($AA345="Yes",INDEX(Applications_2021!$A$2:$A$651,MATCH($W345,Applications_2021!$AO$2:$AO$651,0)),"NO TRANSCRIPT")</f>
        <v>#N/A</v>
      </c>
      <c r="V345" s="48" t="str">
        <f t="shared" si="66"/>
        <v>|||</v>
      </c>
      <c r="W345" s="48" t="str">
        <f t="shared" si="67"/>
        <v>||</v>
      </c>
      <c r="X345" s="48" t="e">
        <f>INDEX(Applications_2021!$AN$2:$AN$651,MATCH($V345,Applications_2021!$AN$2:$AN$651,0))</f>
        <v>#N/A</v>
      </c>
      <c r="Y345" s="48" t="e">
        <f>INDEX(Applications_2021!$AO$2:$AO$651,MATCH($W345,Applications_2021!$AO$2:$AO$651,0))</f>
        <v>#N/A</v>
      </c>
      <c r="Z345" s="68" t="e">
        <f t="shared" si="68"/>
        <v>#N/A</v>
      </c>
      <c r="AA345" s="68" t="e">
        <f t="shared" si="69"/>
        <v>#N/A</v>
      </c>
      <c r="AB345" s="48" t="str">
        <f t="shared" si="64"/>
        <v>00</v>
      </c>
      <c r="AC345" s="48" t="e">
        <f t="shared" si="74"/>
        <v>#N/A</v>
      </c>
      <c r="AD345" s="68" t="e">
        <f t="shared" si="70"/>
        <v>#N/A</v>
      </c>
    </row>
    <row r="346" spans="1:30" x14ac:dyDescent="0.3">
      <c r="A346" s="48" t="e">
        <f>IF($AA346="Yes",INDEX(Applications_2021!$A$2:$A$651,MATCH($W346,Applications_2021!$AO$2:$AO$651,0)),"NO TRANSCRIPT")</f>
        <v>#N/A</v>
      </c>
      <c r="V346" s="48" t="str">
        <f t="shared" si="66"/>
        <v>|||</v>
      </c>
      <c r="W346" s="48" t="str">
        <f t="shared" si="67"/>
        <v>||</v>
      </c>
      <c r="X346" s="48" t="e">
        <f>INDEX(Applications_2021!$AN$2:$AN$651,MATCH($V346,Applications_2021!$AN$2:$AN$651,0))</f>
        <v>#N/A</v>
      </c>
      <c r="Y346" s="48" t="e">
        <f>INDEX(Applications_2021!$AO$2:$AO$651,MATCH($W346,Applications_2021!$AO$2:$AO$651,0))</f>
        <v>#N/A</v>
      </c>
      <c r="Z346" s="68" t="e">
        <f t="shared" si="68"/>
        <v>#N/A</v>
      </c>
      <c r="AA346" s="68" t="e">
        <f t="shared" si="69"/>
        <v>#N/A</v>
      </c>
      <c r="AB346" s="48" t="str">
        <f t="shared" si="64"/>
        <v>00</v>
      </c>
      <c r="AC346" s="48" t="e">
        <f t="shared" si="74"/>
        <v>#N/A</v>
      </c>
      <c r="AD346" s="68" t="e">
        <f t="shared" si="70"/>
        <v>#N/A</v>
      </c>
    </row>
    <row r="347" spans="1:30" x14ac:dyDescent="0.3">
      <c r="A347" s="48" t="e">
        <f>IF($AA347="Yes",INDEX(Applications_2021!$A$2:$A$651,MATCH($W347,Applications_2021!$AO$2:$AO$651,0)),"NO TRANSCRIPT")</f>
        <v>#N/A</v>
      </c>
      <c r="V347" s="48" t="str">
        <f t="shared" si="66"/>
        <v>|||</v>
      </c>
      <c r="W347" s="48" t="str">
        <f t="shared" si="67"/>
        <v>||</v>
      </c>
      <c r="X347" s="48" t="e">
        <f>INDEX(Applications_2021!$AN$2:$AN$651,MATCH($V347,Applications_2021!$AN$2:$AN$651,0))</f>
        <v>#N/A</v>
      </c>
      <c r="Y347" s="48" t="e">
        <f>INDEX(Applications_2021!$AO$2:$AO$651,MATCH($W347,Applications_2021!$AO$2:$AO$651,0))</f>
        <v>#N/A</v>
      </c>
      <c r="Z347" s="68" t="e">
        <f t="shared" si="68"/>
        <v>#N/A</v>
      </c>
      <c r="AA347" s="68" t="e">
        <f t="shared" si="69"/>
        <v>#N/A</v>
      </c>
      <c r="AB347" s="48" t="str">
        <f t="shared" si="64"/>
        <v>00</v>
      </c>
      <c r="AC347" s="48" t="e">
        <f t="shared" si="74"/>
        <v>#N/A</v>
      </c>
      <c r="AD347" s="68" t="e">
        <f t="shared" si="70"/>
        <v>#N/A</v>
      </c>
    </row>
    <row r="348" spans="1:30" x14ac:dyDescent="0.3">
      <c r="A348" s="48" t="e">
        <f>IF($AA348="Yes",INDEX(Applications_2021!$A$2:$A$651,MATCH($W348,Applications_2021!$AO$2:$AO$651,0)),"NO TRANSCRIPT")</f>
        <v>#N/A</v>
      </c>
      <c r="V348" s="48" t="str">
        <f t="shared" si="66"/>
        <v>|||</v>
      </c>
      <c r="W348" s="48" t="str">
        <f t="shared" si="67"/>
        <v>||</v>
      </c>
      <c r="X348" s="48" t="e">
        <f>INDEX(Applications_2021!$AN$2:$AN$651,MATCH($V348,Applications_2021!$AN$2:$AN$651,0))</f>
        <v>#N/A</v>
      </c>
      <c r="Y348" s="48" t="e">
        <f>INDEX(Applications_2021!$AO$2:$AO$651,MATCH($W348,Applications_2021!$AO$2:$AO$651,0))</f>
        <v>#N/A</v>
      </c>
      <c r="Z348" s="68" t="e">
        <f t="shared" si="68"/>
        <v>#N/A</v>
      </c>
      <c r="AA348" s="68" t="e">
        <f t="shared" si="69"/>
        <v>#N/A</v>
      </c>
      <c r="AB348" s="48" t="str">
        <f t="shared" si="64"/>
        <v>00</v>
      </c>
      <c r="AC348" s="48" t="e">
        <f t="shared" si="74"/>
        <v>#N/A</v>
      </c>
      <c r="AD348" s="68" t="e">
        <f t="shared" si="70"/>
        <v>#N/A</v>
      </c>
    </row>
    <row r="349" spans="1:30" x14ac:dyDescent="0.3">
      <c r="A349" s="48" t="e">
        <f>IF($AA349="Yes",INDEX(Applications_2021!$A$2:$A$651,MATCH($W349,Applications_2021!$AO$2:$AO$651,0)),"NO TRANSCRIPT")</f>
        <v>#N/A</v>
      </c>
      <c r="V349" s="48" t="str">
        <f t="shared" si="66"/>
        <v>|||</v>
      </c>
      <c r="W349" s="48" t="str">
        <f t="shared" si="67"/>
        <v>||</v>
      </c>
      <c r="X349" s="48" t="e">
        <f>INDEX(Applications_2021!$AN$2:$AN$651,MATCH($V349,Applications_2021!$AN$2:$AN$651,0))</f>
        <v>#N/A</v>
      </c>
      <c r="Y349" s="48" t="e">
        <f>INDEX(Applications_2021!$AO$2:$AO$651,MATCH($W349,Applications_2021!$AO$2:$AO$651,0))</f>
        <v>#N/A</v>
      </c>
      <c r="Z349" s="68" t="e">
        <f t="shared" si="68"/>
        <v>#N/A</v>
      </c>
      <c r="AA349" s="68" t="e">
        <f t="shared" si="69"/>
        <v>#N/A</v>
      </c>
      <c r="AB349" s="48" t="str">
        <f t="shared" si="64"/>
        <v>00</v>
      </c>
      <c r="AC349" s="48" t="e">
        <f t="shared" si="74"/>
        <v>#N/A</v>
      </c>
      <c r="AD349" s="68" t="e">
        <f t="shared" si="70"/>
        <v>#N/A</v>
      </c>
    </row>
    <row r="350" spans="1:30" x14ac:dyDescent="0.3">
      <c r="A350" s="48" t="e">
        <f>IF($AA350="Yes",INDEX(Applications_2021!$A$2:$A$651,MATCH($W350,Applications_2021!$AO$2:$AO$651,0)),"NO TRANSCRIPT")</f>
        <v>#N/A</v>
      </c>
      <c r="V350" s="48" t="str">
        <f t="shared" si="66"/>
        <v>|||</v>
      </c>
      <c r="W350" s="48" t="str">
        <f t="shared" si="67"/>
        <v>||</v>
      </c>
      <c r="X350" s="48" t="e">
        <f>INDEX(Applications_2021!$AN$2:$AN$651,MATCH($V350,Applications_2021!$AN$2:$AN$651,0))</f>
        <v>#N/A</v>
      </c>
      <c r="Y350" s="48" t="e">
        <f>INDEX(Applications_2021!$AO$2:$AO$651,MATCH($W350,Applications_2021!$AO$2:$AO$651,0))</f>
        <v>#N/A</v>
      </c>
      <c r="Z350" s="68" t="e">
        <f t="shared" si="68"/>
        <v>#N/A</v>
      </c>
      <c r="AA350" s="68" t="e">
        <f t="shared" si="69"/>
        <v>#N/A</v>
      </c>
      <c r="AB350" s="48" t="str">
        <f t="shared" si="64"/>
        <v>00</v>
      </c>
      <c r="AC350" s="48" t="e">
        <f t="shared" si="74"/>
        <v>#N/A</v>
      </c>
      <c r="AD350" s="68" t="e">
        <f t="shared" si="70"/>
        <v>#N/A</v>
      </c>
    </row>
    <row r="351" spans="1:30" x14ac:dyDescent="0.3">
      <c r="A351" s="48" t="e">
        <f>IF($AA351="Yes",INDEX(Applications_2021!$A$2:$A$651,MATCH($W351,Applications_2021!$AO$2:$AO$651,0)),"NO TRANSCRIPT")</f>
        <v>#N/A</v>
      </c>
      <c r="V351" s="48" t="str">
        <f t="shared" si="66"/>
        <v>|||</v>
      </c>
      <c r="W351" s="48" t="str">
        <f t="shared" si="67"/>
        <v>||</v>
      </c>
      <c r="X351" s="48" t="e">
        <f>INDEX(Applications_2021!$AN$2:$AN$651,MATCH($V351,Applications_2021!$AN$2:$AN$651,0))</f>
        <v>#N/A</v>
      </c>
      <c r="Y351" s="48" t="e">
        <f>INDEX(Applications_2021!$AO$2:$AO$651,MATCH($W351,Applications_2021!$AO$2:$AO$651,0))</f>
        <v>#N/A</v>
      </c>
      <c r="Z351" s="68" t="e">
        <f t="shared" si="68"/>
        <v>#N/A</v>
      </c>
      <c r="AA351" s="68" t="e">
        <f t="shared" si="69"/>
        <v>#N/A</v>
      </c>
      <c r="AB351" s="48" t="str">
        <f t="shared" si="64"/>
        <v>00</v>
      </c>
      <c r="AC351" s="48" t="e">
        <f t="shared" si="74"/>
        <v>#N/A</v>
      </c>
      <c r="AD351" s="68" t="e">
        <f t="shared" si="70"/>
        <v>#N/A</v>
      </c>
    </row>
    <row r="352" spans="1:30" x14ac:dyDescent="0.3">
      <c r="A352" s="48" t="e">
        <f>IF($AA352="Yes",INDEX(Applications_2021!$A$2:$A$651,MATCH($W352,Applications_2021!$AO$2:$AO$651,0)),"NO TRANSCRIPT")</f>
        <v>#N/A</v>
      </c>
      <c r="V352" s="48" t="str">
        <f t="shared" si="66"/>
        <v>|||</v>
      </c>
      <c r="W352" s="48" t="str">
        <f t="shared" si="67"/>
        <v>||</v>
      </c>
      <c r="X352" s="48" t="e">
        <f>INDEX(Applications_2021!$AN$2:$AN$651,MATCH($V352,Applications_2021!$AN$2:$AN$651,0))</f>
        <v>#N/A</v>
      </c>
      <c r="Y352" s="48" t="e">
        <f>INDEX(Applications_2021!$AO$2:$AO$651,MATCH($W352,Applications_2021!$AO$2:$AO$651,0))</f>
        <v>#N/A</v>
      </c>
      <c r="Z352" s="68" t="e">
        <f t="shared" si="68"/>
        <v>#N/A</v>
      </c>
      <c r="AA352" s="68" t="e">
        <f t="shared" si="69"/>
        <v>#N/A</v>
      </c>
      <c r="AB352" s="48" t="str">
        <f t="shared" si="64"/>
        <v>00</v>
      </c>
      <c r="AC352" s="48" t="e">
        <f t="shared" si="74"/>
        <v>#N/A</v>
      </c>
      <c r="AD352" s="68" t="e">
        <f t="shared" si="70"/>
        <v>#N/A</v>
      </c>
    </row>
    <row r="353" spans="1:30" x14ac:dyDescent="0.3">
      <c r="A353" s="48" t="e">
        <f>IF($AA353="Yes",INDEX(Applications_2021!$A$2:$A$651,MATCH($W353,Applications_2021!$AO$2:$AO$651,0)),"NO TRANSCRIPT")</f>
        <v>#N/A</v>
      </c>
      <c r="V353" s="48" t="str">
        <f t="shared" si="66"/>
        <v>|||</v>
      </c>
      <c r="W353" s="48" t="str">
        <f t="shared" si="67"/>
        <v>||</v>
      </c>
      <c r="X353" s="48" t="e">
        <f>INDEX(Applications_2021!$AN$2:$AN$651,MATCH($V353,Applications_2021!$AN$2:$AN$651,0))</f>
        <v>#N/A</v>
      </c>
      <c r="Y353" s="48" t="e">
        <f>INDEX(Applications_2021!$AO$2:$AO$651,MATCH($W353,Applications_2021!$AO$2:$AO$651,0))</f>
        <v>#N/A</v>
      </c>
      <c r="Z353" s="68" t="e">
        <f t="shared" si="68"/>
        <v>#N/A</v>
      </c>
      <c r="AA353" s="68" t="e">
        <f t="shared" si="69"/>
        <v>#N/A</v>
      </c>
      <c r="AB353" s="48" t="str">
        <f t="shared" si="64"/>
        <v>00</v>
      </c>
      <c r="AC353" s="48" t="e">
        <f t="shared" si="74"/>
        <v>#N/A</v>
      </c>
      <c r="AD353" s="68" t="e">
        <f t="shared" si="70"/>
        <v>#N/A</v>
      </c>
    </row>
    <row r="354" spans="1:30" x14ac:dyDescent="0.3">
      <c r="A354" s="48" t="e">
        <f>IF($AA354="Yes",INDEX(Applications_2021!$A$2:$A$651,MATCH($W354,Applications_2021!$AO$2:$AO$651,0)),"NO TRANSCRIPT")</f>
        <v>#N/A</v>
      </c>
      <c r="V354" s="48" t="str">
        <f t="shared" si="66"/>
        <v>|||</v>
      </c>
      <c r="W354" s="48" t="str">
        <f t="shared" si="67"/>
        <v>||</v>
      </c>
      <c r="X354" s="48" t="e">
        <f>INDEX(Applications_2021!$AN$2:$AN$651,MATCH($V354,Applications_2021!$AN$2:$AN$651,0))</f>
        <v>#N/A</v>
      </c>
      <c r="Y354" s="48" t="e">
        <f>INDEX(Applications_2021!$AO$2:$AO$651,MATCH($W354,Applications_2021!$AO$2:$AO$651,0))</f>
        <v>#N/A</v>
      </c>
      <c r="Z354" s="68" t="e">
        <f t="shared" si="68"/>
        <v>#N/A</v>
      </c>
      <c r="AA354" s="68" t="e">
        <f t="shared" si="69"/>
        <v>#N/A</v>
      </c>
      <c r="AB354" s="48" t="str">
        <f t="shared" si="64"/>
        <v>00</v>
      </c>
      <c r="AC354" s="48" t="e">
        <f t="shared" si="74"/>
        <v>#N/A</v>
      </c>
      <c r="AD354" s="68" t="e">
        <f t="shared" si="70"/>
        <v>#N/A</v>
      </c>
    </row>
    <row r="355" spans="1:30" x14ac:dyDescent="0.3">
      <c r="A355" s="48" t="e">
        <f>IF($AA355="Yes",INDEX(Applications_2021!$A$2:$A$651,MATCH($W355,Applications_2021!$AO$2:$AO$651,0)),"NO TRANSCRIPT")</f>
        <v>#N/A</v>
      </c>
      <c r="V355" s="48" t="str">
        <f t="shared" si="66"/>
        <v>|||</v>
      </c>
      <c r="W355" s="48" t="str">
        <f t="shared" si="67"/>
        <v>||</v>
      </c>
      <c r="X355" s="48" t="e">
        <f>INDEX(Applications_2021!$AN$2:$AN$651,MATCH($V355,Applications_2021!$AN$2:$AN$651,0))</f>
        <v>#N/A</v>
      </c>
      <c r="Y355" s="48" t="e">
        <f>INDEX(Applications_2021!$AO$2:$AO$651,MATCH($W355,Applications_2021!$AO$2:$AO$651,0))</f>
        <v>#N/A</v>
      </c>
      <c r="Z355" s="68" t="e">
        <f t="shared" si="68"/>
        <v>#N/A</v>
      </c>
      <c r="AA355" s="68" t="e">
        <f t="shared" si="69"/>
        <v>#N/A</v>
      </c>
      <c r="AB355" s="48" t="str">
        <f t="shared" ref="AB355:AB418" si="75">"0"&amp;TEXT($C355,0)</f>
        <v>00</v>
      </c>
      <c r="AC355" s="48" t="e">
        <f t="shared" si="74"/>
        <v>#N/A</v>
      </c>
      <c r="AD355" s="68" t="e">
        <f t="shared" si="70"/>
        <v>#N/A</v>
      </c>
    </row>
    <row r="356" spans="1:30" x14ac:dyDescent="0.3">
      <c r="A356" s="48" t="e">
        <f>IF($AA356="Yes",INDEX(Applications_2021!$A$2:$A$651,MATCH($W356,Applications_2021!$AO$2:$AO$651,0)),"NO TRANSCRIPT")</f>
        <v>#N/A</v>
      </c>
      <c r="V356" s="48" t="str">
        <f t="shared" si="66"/>
        <v>|||</v>
      </c>
      <c r="W356" s="48" t="str">
        <f t="shared" si="67"/>
        <v>||</v>
      </c>
      <c r="X356" s="48" t="e">
        <f>INDEX(Applications_2021!$AN$2:$AN$651,MATCH($V356,Applications_2021!$AN$2:$AN$651,0))</f>
        <v>#N/A</v>
      </c>
      <c r="Y356" s="48" t="e">
        <f>INDEX(Applications_2021!$AO$2:$AO$651,MATCH($W356,Applications_2021!$AO$2:$AO$651,0))</f>
        <v>#N/A</v>
      </c>
      <c r="Z356" s="68" t="e">
        <f t="shared" si="68"/>
        <v>#N/A</v>
      </c>
      <c r="AA356" s="68" t="e">
        <f t="shared" si="69"/>
        <v>#N/A</v>
      </c>
      <c r="AB356" s="48" t="str">
        <f t="shared" si="75"/>
        <v>00</v>
      </c>
      <c r="AC356" s="48" t="e">
        <f t="shared" si="74"/>
        <v>#N/A</v>
      </c>
      <c r="AD356" s="68" t="e">
        <f t="shared" si="70"/>
        <v>#N/A</v>
      </c>
    </row>
    <row r="357" spans="1:30" x14ac:dyDescent="0.3">
      <c r="A357" s="48" t="e">
        <f>IF($AA357="Yes",INDEX(Applications_2021!$A$2:$A$651,MATCH($W357,Applications_2021!$AO$2:$AO$651,0)),"NO TRANSCRIPT")</f>
        <v>#N/A</v>
      </c>
      <c r="V357" s="48" t="str">
        <f t="shared" si="66"/>
        <v>|||</v>
      </c>
      <c r="W357" s="48" t="str">
        <f t="shared" si="67"/>
        <v>||</v>
      </c>
      <c r="X357" s="48" t="e">
        <f>INDEX(Applications_2021!$AN$2:$AN$651,MATCH($V357,Applications_2021!$AN$2:$AN$651,0))</f>
        <v>#N/A</v>
      </c>
      <c r="Y357" s="48" t="e">
        <f>INDEX(Applications_2021!$AO$2:$AO$651,MATCH($W357,Applications_2021!$AO$2:$AO$651,0))</f>
        <v>#N/A</v>
      </c>
      <c r="Z357" s="68" t="e">
        <f t="shared" si="68"/>
        <v>#N/A</v>
      </c>
      <c r="AA357" s="68" t="e">
        <f t="shared" si="69"/>
        <v>#N/A</v>
      </c>
      <c r="AB357" s="48" t="str">
        <f t="shared" si="75"/>
        <v>00</v>
      </c>
      <c r="AC357" s="48" t="e">
        <f t="shared" si="74"/>
        <v>#N/A</v>
      </c>
      <c r="AD357" s="68" t="e">
        <f t="shared" si="70"/>
        <v>#N/A</v>
      </c>
    </row>
    <row r="358" spans="1:30" x14ac:dyDescent="0.3">
      <c r="A358" s="48" t="e">
        <f>IF($AA358="Yes",INDEX(Applications_2021!$A$2:$A$651,MATCH($W358,Applications_2021!$AO$2:$AO$651,0)),"NO TRANSCRIPT")</f>
        <v>#N/A</v>
      </c>
      <c r="V358" s="48" t="str">
        <f t="shared" si="66"/>
        <v>|||</v>
      </c>
      <c r="W358" s="48" t="str">
        <f t="shared" si="67"/>
        <v>||</v>
      </c>
      <c r="X358" s="48" t="e">
        <f>INDEX(Applications_2021!$AN$2:$AN$651,MATCH($V358,Applications_2021!$AN$2:$AN$651,0))</f>
        <v>#N/A</v>
      </c>
      <c r="Y358" s="48" t="e">
        <f>INDEX(Applications_2021!$AO$2:$AO$651,MATCH($W358,Applications_2021!$AO$2:$AO$651,0))</f>
        <v>#N/A</v>
      </c>
      <c r="Z358" s="68" t="e">
        <f t="shared" si="68"/>
        <v>#N/A</v>
      </c>
      <c r="AA358" s="68" t="e">
        <f t="shared" si="69"/>
        <v>#N/A</v>
      </c>
      <c r="AB358" s="48" t="str">
        <f t="shared" si="75"/>
        <v>00</v>
      </c>
      <c r="AC358" s="48" t="e">
        <f t="shared" si="74"/>
        <v>#N/A</v>
      </c>
      <c r="AD358" s="68" t="e">
        <f t="shared" si="70"/>
        <v>#N/A</v>
      </c>
    </row>
    <row r="359" spans="1:30" x14ac:dyDescent="0.3">
      <c r="A359" s="48" t="e">
        <f>IF($AA359="Yes",INDEX(Applications_2021!$A$2:$A$651,MATCH($W359,Applications_2021!$AO$2:$AO$651,0)),"NO TRANSCRIPT")</f>
        <v>#N/A</v>
      </c>
      <c r="V359" s="48" t="str">
        <f t="shared" si="66"/>
        <v>|||</v>
      </c>
      <c r="W359" s="48" t="str">
        <f t="shared" si="67"/>
        <v>||</v>
      </c>
      <c r="X359" s="48" t="e">
        <f>INDEX(Applications_2021!$AN$2:$AN$651,MATCH($V359,Applications_2021!$AN$2:$AN$651,0))</f>
        <v>#N/A</v>
      </c>
      <c r="Y359" s="48" t="e">
        <f>INDEX(Applications_2021!$AO$2:$AO$651,MATCH($W359,Applications_2021!$AO$2:$AO$651,0))</f>
        <v>#N/A</v>
      </c>
      <c r="Z359" s="68" t="e">
        <f t="shared" si="68"/>
        <v>#N/A</v>
      </c>
      <c r="AA359" s="68" t="e">
        <f t="shared" si="69"/>
        <v>#N/A</v>
      </c>
      <c r="AB359" s="48" t="str">
        <f t="shared" si="75"/>
        <v>00</v>
      </c>
      <c r="AC359" s="48" t="e">
        <f t="shared" si="74"/>
        <v>#N/A</v>
      </c>
      <c r="AD359" s="68" t="e">
        <f t="shared" si="70"/>
        <v>#N/A</v>
      </c>
    </row>
    <row r="360" spans="1:30" x14ac:dyDescent="0.3">
      <c r="A360" s="48" t="e">
        <f>IF($AA360="Yes",INDEX(Applications_2021!$A$2:$A$651,MATCH($W360,Applications_2021!$AO$2:$AO$651,0)),"NO TRANSCRIPT")</f>
        <v>#N/A</v>
      </c>
      <c r="V360" s="48" t="str">
        <f t="shared" si="66"/>
        <v>|||</v>
      </c>
      <c r="W360" s="48" t="str">
        <f t="shared" si="67"/>
        <v>||</v>
      </c>
      <c r="X360" s="48" t="e">
        <f>INDEX(Applications_2021!$AN$2:$AN$651,MATCH($V360,Applications_2021!$AN$2:$AN$651,0))</f>
        <v>#N/A</v>
      </c>
      <c r="Y360" s="48" t="e">
        <f>INDEX(Applications_2021!$AO$2:$AO$651,MATCH($W360,Applications_2021!$AO$2:$AO$651,0))</f>
        <v>#N/A</v>
      </c>
      <c r="Z360" s="68" t="e">
        <f t="shared" si="68"/>
        <v>#N/A</v>
      </c>
      <c r="AA360" s="68" t="e">
        <f t="shared" si="69"/>
        <v>#N/A</v>
      </c>
      <c r="AB360" s="48" t="str">
        <f t="shared" si="75"/>
        <v>00</v>
      </c>
      <c r="AC360" s="48" t="e">
        <f t="shared" si="74"/>
        <v>#N/A</v>
      </c>
      <c r="AD360" s="68" t="e">
        <f t="shared" si="70"/>
        <v>#N/A</v>
      </c>
    </row>
    <row r="361" spans="1:30" x14ac:dyDescent="0.3">
      <c r="A361" s="48" t="e">
        <f>IF($AA361="Yes",INDEX(Applications_2021!$A$2:$A$651,MATCH($W361,Applications_2021!$AO$2:$AO$651,0)),"NO TRANSCRIPT")</f>
        <v>#N/A</v>
      </c>
      <c r="V361" s="48" t="str">
        <f t="shared" si="66"/>
        <v>|||</v>
      </c>
      <c r="W361" s="48" t="str">
        <f t="shared" si="67"/>
        <v>||</v>
      </c>
      <c r="X361" s="48" t="e">
        <f>INDEX(Applications_2021!$AN$2:$AN$651,MATCH($V361,Applications_2021!$AN$2:$AN$651,0))</f>
        <v>#N/A</v>
      </c>
      <c r="Y361" s="48" t="e">
        <f>INDEX(Applications_2021!$AO$2:$AO$651,MATCH($W361,Applications_2021!$AO$2:$AO$651,0))</f>
        <v>#N/A</v>
      </c>
      <c r="Z361" s="68" t="e">
        <f t="shared" si="68"/>
        <v>#N/A</v>
      </c>
      <c r="AA361" s="68" t="e">
        <f t="shared" si="69"/>
        <v>#N/A</v>
      </c>
      <c r="AB361" s="48" t="str">
        <f t="shared" si="75"/>
        <v>00</v>
      </c>
      <c r="AC361" s="48" t="e">
        <f t="shared" si="74"/>
        <v>#N/A</v>
      </c>
      <c r="AD361" s="68" t="e">
        <f t="shared" si="70"/>
        <v>#N/A</v>
      </c>
    </row>
    <row r="362" spans="1:30" x14ac:dyDescent="0.3">
      <c r="A362" s="48" t="e">
        <f>IF($AA362="Yes",INDEX(Applications_2021!$A$2:$A$651,MATCH($W362,Applications_2021!$AO$2:$AO$651,0)),"NO TRANSCRIPT")</f>
        <v>#N/A</v>
      </c>
      <c r="V362" s="48" t="str">
        <f t="shared" si="66"/>
        <v>|||</v>
      </c>
      <c r="W362" s="48" t="str">
        <f t="shared" si="67"/>
        <v>||</v>
      </c>
      <c r="X362" s="48" t="e">
        <f>INDEX(Applications_2021!$AN$2:$AN$651,MATCH($V362,Applications_2021!$AN$2:$AN$651,0))</f>
        <v>#N/A</v>
      </c>
      <c r="Y362" s="48" t="e">
        <f>INDEX(Applications_2021!$AO$2:$AO$651,MATCH($W362,Applications_2021!$AO$2:$AO$651,0))</f>
        <v>#N/A</v>
      </c>
      <c r="Z362" s="68" t="e">
        <f t="shared" si="68"/>
        <v>#N/A</v>
      </c>
      <c r="AA362" s="68" t="e">
        <f t="shared" si="69"/>
        <v>#N/A</v>
      </c>
      <c r="AB362" s="48" t="str">
        <f t="shared" si="75"/>
        <v>00</v>
      </c>
      <c r="AC362" s="48" t="e">
        <f t="shared" si="74"/>
        <v>#N/A</v>
      </c>
      <c r="AD362" s="68" t="e">
        <f t="shared" si="70"/>
        <v>#N/A</v>
      </c>
    </row>
    <row r="363" spans="1:30" x14ac:dyDescent="0.3">
      <c r="A363" s="48" t="e">
        <f>IF($AA363="Yes",INDEX(Applications_2021!$A$2:$A$651,MATCH($W363,Applications_2021!$AO$2:$AO$651,0)),"NO TRANSCRIPT")</f>
        <v>#N/A</v>
      </c>
      <c r="V363" s="48" t="str">
        <f t="shared" si="66"/>
        <v>|||</v>
      </c>
      <c r="W363" s="48" t="str">
        <f t="shared" si="67"/>
        <v>||</v>
      </c>
      <c r="X363" s="48" t="e">
        <f>INDEX(Applications_2021!$AN$2:$AN$651,MATCH($V363,Applications_2021!$AN$2:$AN$651,0))</f>
        <v>#N/A</v>
      </c>
      <c r="Y363" s="48" t="e">
        <f>INDEX(Applications_2021!$AO$2:$AO$651,MATCH($W363,Applications_2021!$AO$2:$AO$651,0))</f>
        <v>#N/A</v>
      </c>
      <c r="Z363" s="68" t="e">
        <f t="shared" si="68"/>
        <v>#N/A</v>
      </c>
      <c r="AA363" s="68" t="e">
        <f t="shared" si="69"/>
        <v>#N/A</v>
      </c>
      <c r="AB363" s="48" t="str">
        <f t="shared" si="75"/>
        <v>00</v>
      </c>
      <c r="AC363" s="48" t="e">
        <f t="shared" si="74"/>
        <v>#N/A</v>
      </c>
      <c r="AD363" s="68" t="e">
        <f t="shared" si="70"/>
        <v>#N/A</v>
      </c>
    </row>
    <row r="364" spans="1:30" x14ac:dyDescent="0.3">
      <c r="A364" s="48" t="e">
        <f>IF($AA364="Yes",INDEX(Applications_2021!$A$2:$A$651,MATCH($W364,Applications_2021!$AO$2:$AO$651,0)),"NO TRANSCRIPT")</f>
        <v>#N/A</v>
      </c>
      <c r="V364" s="48" t="str">
        <f t="shared" si="66"/>
        <v>|||</v>
      </c>
      <c r="W364" s="48" t="str">
        <f t="shared" si="67"/>
        <v>||</v>
      </c>
      <c r="X364" s="48" t="e">
        <f>INDEX(Applications_2021!$AN$2:$AN$651,MATCH($V364,Applications_2021!$AN$2:$AN$651,0))</f>
        <v>#N/A</v>
      </c>
      <c r="Y364" s="48" t="e">
        <f>INDEX(Applications_2021!$AO$2:$AO$651,MATCH($W364,Applications_2021!$AO$2:$AO$651,0))</f>
        <v>#N/A</v>
      </c>
      <c r="Z364" s="68" t="e">
        <f t="shared" si="68"/>
        <v>#N/A</v>
      </c>
      <c r="AA364" s="68" t="e">
        <f t="shared" si="69"/>
        <v>#N/A</v>
      </c>
      <c r="AB364" s="48" t="str">
        <f t="shared" si="75"/>
        <v>00</v>
      </c>
      <c r="AC364" s="48" t="e">
        <f t="shared" si="74"/>
        <v>#N/A</v>
      </c>
      <c r="AD364" s="68" t="e">
        <f t="shared" si="70"/>
        <v>#N/A</v>
      </c>
    </row>
    <row r="365" spans="1:30" x14ac:dyDescent="0.3">
      <c r="A365" s="48" t="e">
        <f>IF($AA365="Yes",INDEX(Applications_2021!$A$2:$A$651,MATCH($W365,Applications_2021!$AO$2:$AO$651,0)),"NO TRANSCRIPT")</f>
        <v>#N/A</v>
      </c>
      <c r="V365" s="48" t="str">
        <f t="shared" si="66"/>
        <v>|||</v>
      </c>
      <c r="W365" s="48" t="str">
        <f t="shared" si="67"/>
        <v>||</v>
      </c>
      <c r="X365" s="48" t="e">
        <f>INDEX(Applications_2021!$AN$2:$AN$651,MATCH($V365,Applications_2021!$AN$2:$AN$651,0))</f>
        <v>#N/A</v>
      </c>
      <c r="Y365" s="48" t="e">
        <f>INDEX(Applications_2021!$AO$2:$AO$651,MATCH($W365,Applications_2021!$AO$2:$AO$651,0))</f>
        <v>#N/A</v>
      </c>
      <c r="Z365" s="68" t="e">
        <f t="shared" si="68"/>
        <v>#N/A</v>
      </c>
      <c r="AA365" s="68" t="e">
        <f t="shared" si="69"/>
        <v>#N/A</v>
      </c>
      <c r="AB365" s="48" t="str">
        <f t="shared" si="75"/>
        <v>00</v>
      </c>
      <c r="AC365" s="48" t="e">
        <f t="shared" si="74"/>
        <v>#N/A</v>
      </c>
      <c r="AD365" s="68" t="e">
        <f t="shared" si="70"/>
        <v>#N/A</v>
      </c>
    </row>
    <row r="366" spans="1:30" x14ac:dyDescent="0.3">
      <c r="A366" s="48" t="e">
        <f>IF($AA366="Yes",INDEX(Applications_2021!$A$2:$A$651,MATCH($W366,Applications_2021!$AO$2:$AO$651,0)),"NO TRANSCRIPT")</f>
        <v>#N/A</v>
      </c>
      <c r="V366" s="48" t="str">
        <f t="shared" si="66"/>
        <v>|||</v>
      </c>
      <c r="W366" s="48" t="str">
        <f t="shared" si="67"/>
        <v>||</v>
      </c>
      <c r="X366" s="48" t="e">
        <f>INDEX(Applications_2021!$AN$2:$AN$651,MATCH($V366,Applications_2021!$AN$2:$AN$651,0))</f>
        <v>#N/A</v>
      </c>
      <c r="Y366" s="48" t="e">
        <f>INDEX(Applications_2021!$AO$2:$AO$651,MATCH($W366,Applications_2021!$AO$2:$AO$651,0))</f>
        <v>#N/A</v>
      </c>
      <c r="Z366" s="68" t="e">
        <f t="shared" si="68"/>
        <v>#N/A</v>
      </c>
      <c r="AA366" s="68" t="e">
        <f t="shared" si="69"/>
        <v>#N/A</v>
      </c>
      <c r="AB366" s="48" t="str">
        <f t="shared" si="75"/>
        <v>00</v>
      </c>
      <c r="AC366" s="48" t="e">
        <f t="shared" si="74"/>
        <v>#N/A</v>
      </c>
      <c r="AD366" s="68" t="e">
        <f t="shared" si="70"/>
        <v>#N/A</v>
      </c>
    </row>
    <row r="367" spans="1:30" x14ac:dyDescent="0.3">
      <c r="A367" s="48" t="e">
        <f>IF($AA367="Yes",INDEX(Applications_2021!$A$2:$A$651,MATCH($W367,Applications_2021!$AO$2:$AO$651,0)),"NO TRANSCRIPT")</f>
        <v>#N/A</v>
      </c>
      <c r="V367" s="48" t="str">
        <f t="shared" si="66"/>
        <v>|||</v>
      </c>
      <c r="W367" s="48" t="str">
        <f t="shared" si="67"/>
        <v>||</v>
      </c>
      <c r="X367" s="48" t="e">
        <f>INDEX(Applications_2021!$AN$2:$AN$651,MATCH($V367,Applications_2021!$AN$2:$AN$651,0))</f>
        <v>#N/A</v>
      </c>
      <c r="Y367" s="48" t="e">
        <f>INDEX(Applications_2021!$AO$2:$AO$651,MATCH($W367,Applications_2021!$AO$2:$AO$651,0))</f>
        <v>#N/A</v>
      </c>
      <c r="Z367" s="68" t="e">
        <f t="shared" si="68"/>
        <v>#N/A</v>
      </c>
      <c r="AA367" s="68" t="e">
        <f t="shared" si="69"/>
        <v>#N/A</v>
      </c>
      <c r="AB367" s="48" t="str">
        <f t="shared" si="75"/>
        <v>00</v>
      </c>
      <c r="AC367" s="48" t="e">
        <f t="shared" si="74"/>
        <v>#N/A</v>
      </c>
      <c r="AD367" s="68" t="e">
        <f t="shared" si="70"/>
        <v>#N/A</v>
      </c>
    </row>
    <row r="368" spans="1:30" x14ac:dyDescent="0.3">
      <c r="A368" s="48" t="e">
        <f>IF($AA368="Yes",INDEX(Applications_2021!$A$2:$A$651,MATCH($W368,Applications_2021!$AO$2:$AO$651,0)),"NO TRANSCRIPT")</f>
        <v>#N/A</v>
      </c>
      <c r="V368" s="48" t="str">
        <f t="shared" si="66"/>
        <v>|||</v>
      </c>
      <c r="W368" s="48" t="str">
        <f t="shared" si="67"/>
        <v>||</v>
      </c>
      <c r="X368" s="48" t="e">
        <f>INDEX(Applications_2021!$AN$2:$AN$651,MATCH($V368,Applications_2021!$AN$2:$AN$651,0))</f>
        <v>#N/A</v>
      </c>
      <c r="Y368" s="48" t="e">
        <f>INDEX(Applications_2021!$AO$2:$AO$651,MATCH($W368,Applications_2021!$AO$2:$AO$651,0))</f>
        <v>#N/A</v>
      </c>
      <c r="Z368" s="68" t="e">
        <f t="shared" si="68"/>
        <v>#N/A</v>
      </c>
      <c r="AA368" s="68" t="e">
        <f t="shared" si="69"/>
        <v>#N/A</v>
      </c>
      <c r="AB368" s="48" t="str">
        <f t="shared" si="75"/>
        <v>00</v>
      </c>
      <c r="AC368" s="48" t="e">
        <f t="shared" si="74"/>
        <v>#N/A</v>
      </c>
      <c r="AD368" s="68" t="e">
        <f t="shared" si="70"/>
        <v>#N/A</v>
      </c>
    </row>
    <row r="369" spans="1:30" x14ac:dyDescent="0.3">
      <c r="A369" s="48" t="e">
        <f>IF($AA369="Yes",INDEX(Applications_2021!$A$2:$A$651,MATCH($W369,Applications_2021!$AO$2:$AO$651,0)),"NO TRANSCRIPT")</f>
        <v>#N/A</v>
      </c>
      <c r="V369" s="48" t="str">
        <f t="shared" si="66"/>
        <v>|||</v>
      </c>
      <c r="W369" s="48" t="str">
        <f t="shared" si="67"/>
        <v>||</v>
      </c>
      <c r="X369" s="48" t="e">
        <f>INDEX(Applications_2021!$AN$2:$AN$651,MATCH($V369,Applications_2021!$AN$2:$AN$651,0))</f>
        <v>#N/A</v>
      </c>
      <c r="Y369" s="48" t="e">
        <f>INDEX(Applications_2021!$AO$2:$AO$651,MATCH($W369,Applications_2021!$AO$2:$AO$651,0))</f>
        <v>#N/A</v>
      </c>
      <c r="Z369" s="68" t="e">
        <f t="shared" si="68"/>
        <v>#N/A</v>
      </c>
      <c r="AA369" s="68" t="e">
        <f t="shared" si="69"/>
        <v>#N/A</v>
      </c>
      <c r="AB369" s="48" t="str">
        <f t="shared" si="75"/>
        <v>00</v>
      </c>
      <c r="AC369" s="48" t="e">
        <f t="shared" si="74"/>
        <v>#N/A</v>
      </c>
      <c r="AD369" s="68" t="e">
        <f t="shared" si="70"/>
        <v>#N/A</v>
      </c>
    </row>
    <row r="370" spans="1:30" x14ac:dyDescent="0.3">
      <c r="A370" s="48" t="e">
        <f>IF($AA370="Yes",INDEX(Applications_2021!$A$2:$A$651,MATCH($W370,Applications_2021!$AO$2:$AO$651,0)),"NO TRANSCRIPT")</f>
        <v>#N/A</v>
      </c>
      <c r="V370" s="48" t="str">
        <f t="shared" si="66"/>
        <v>|||</v>
      </c>
      <c r="W370" s="48" t="str">
        <f t="shared" si="67"/>
        <v>||</v>
      </c>
      <c r="X370" s="48" t="e">
        <f>INDEX(Applications_2021!$AN$2:$AN$651,MATCH($V370,Applications_2021!$AN$2:$AN$651,0))</f>
        <v>#N/A</v>
      </c>
      <c r="Y370" s="48" t="e">
        <f>INDEX(Applications_2021!$AO$2:$AO$651,MATCH($W370,Applications_2021!$AO$2:$AO$651,0))</f>
        <v>#N/A</v>
      </c>
      <c r="Z370" s="68" t="e">
        <f t="shared" si="68"/>
        <v>#N/A</v>
      </c>
      <c r="AA370" s="68" t="e">
        <f t="shared" si="69"/>
        <v>#N/A</v>
      </c>
      <c r="AB370" s="48" t="str">
        <f t="shared" si="75"/>
        <v>00</v>
      </c>
      <c r="AC370" s="48" t="e">
        <f t="shared" si="74"/>
        <v>#N/A</v>
      </c>
      <c r="AD370" s="68" t="e">
        <f t="shared" si="70"/>
        <v>#N/A</v>
      </c>
    </row>
    <row r="371" spans="1:30" x14ac:dyDescent="0.3">
      <c r="A371" s="48" t="e">
        <f>IF($AA371="Yes",INDEX(Applications_2021!$A$2:$A$651,MATCH($W371,Applications_2021!$AO$2:$AO$651,0)),"NO TRANSCRIPT")</f>
        <v>#N/A</v>
      </c>
      <c r="V371" s="48" t="str">
        <f t="shared" si="66"/>
        <v>|||</v>
      </c>
      <c r="W371" s="48" t="str">
        <f t="shared" si="67"/>
        <v>||</v>
      </c>
      <c r="X371" s="48" t="e">
        <f>INDEX(Applications_2021!$AN$2:$AN$651,MATCH($V371,Applications_2021!$AN$2:$AN$651,0))</f>
        <v>#N/A</v>
      </c>
      <c r="Y371" s="48" t="e">
        <f>INDEX(Applications_2021!$AO$2:$AO$651,MATCH($W371,Applications_2021!$AO$2:$AO$651,0))</f>
        <v>#N/A</v>
      </c>
      <c r="Z371" s="68" t="e">
        <f t="shared" si="68"/>
        <v>#N/A</v>
      </c>
      <c r="AA371" s="68" t="e">
        <f t="shared" si="69"/>
        <v>#N/A</v>
      </c>
      <c r="AB371" s="48" t="str">
        <f t="shared" si="75"/>
        <v>00</v>
      </c>
      <c r="AC371" s="48" t="e">
        <f t="shared" si="74"/>
        <v>#N/A</v>
      </c>
      <c r="AD371" s="68" t="e">
        <f t="shared" si="70"/>
        <v>#N/A</v>
      </c>
    </row>
    <row r="372" spans="1:30" x14ac:dyDescent="0.3">
      <c r="A372" s="48" t="e">
        <f>IF($AA372="Yes",INDEX(Applications_2021!$A$2:$A$651,MATCH($W372,Applications_2021!$AO$2:$AO$651,0)),"NO TRANSCRIPT")</f>
        <v>#N/A</v>
      </c>
      <c r="V372" s="48" t="str">
        <f t="shared" si="66"/>
        <v>|||</v>
      </c>
      <c r="W372" s="48" t="str">
        <f t="shared" si="67"/>
        <v>||</v>
      </c>
      <c r="X372" s="48" t="e">
        <f>INDEX(Applications_2021!$AN$2:$AN$651,MATCH($V372,Applications_2021!$AN$2:$AN$651,0))</f>
        <v>#N/A</v>
      </c>
      <c r="Y372" s="48" t="e">
        <f>INDEX(Applications_2021!$AO$2:$AO$651,MATCH($W372,Applications_2021!$AO$2:$AO$651,0))</f>
        <v>#N/A</v>
      </c>
      <c r="Z372" s="68" t="e">
        <f t="shared" si="68"/>
        <v>#N/A</v>
      </c>
      <c r="AA372" s="68" t="e">
        <f t="shared" si="69"/>
        <v>#N/A</v>
      </c>
      <c r="AB372" s="48" t="str">
        <f t="shared" si="75"/>
        <v>00</v>
      </c>
      <c r="AC372" s="48" t="e">
        <f t="shared" si="74"/>
        <v>#N/A</v>
      </c>
      <c r="AD372" s="68" t="e">
        <f t="shared" si="70"/>
        <v>#N/A</v>
      </c>
    </row>
    <row r="373" spans="1:30" x14ac:dyDescent="0.3">
      <c r="A373" s="48" t="e">
        <f>IF($AA373="Yes",INDEX(Applications_2021!$A$2:$A$651,MATCH($W373,Applications_2021!$AO$2:$AO$651,0)),"NO TRANSCRIPT")</f>
        <v>#N/A</v>
      </c>
      <c r="V373" s="48" t="str">
        <f t="shared" si="66"/>
        <v>|||</v>
      </c>
      <c r="W373" s="48" t="str">
        <f t="shared" si="67"/>
        <v>||</v>
      </c>
      <c r="X373" s="48" t="e">
        <f>INDEX(Applications_2021!$AN$2:$AN$651,MATCH($V373,Applications_2021!$AN$2:$AN$651,0))</f>
        <v>#N/A</v>
      </c>
      <c r="Y373" s="48" t="e">
        <f>INDEX(Applications_2021!$AO$2:$AO$651,MATCH($W373,Applications_2021!$AO$2:$AO$651,0))</f>
        <v>#N/A</v>
      </c>
      <c r="Z373" s="68" t="e">
        <f t="shared" si="68"/>
        <v>#N/A</v>
      </c>
      <c r="AA373" s="68" t="e">
        <f t="shared" si="69"/>
        <v>#N/A</v>
      </c>
      <c r="AB373" s="48" t="str">
        <f t="shared" si="75"/>
        <v>00</v>
      </c>
      <c r="AC373" s="48" t="e">
        <f t="shared" si="74"/>
        <v>#N/A</v>
      </c>
      <c r="AD373" s="68" t="e">
        <f t="shared" si="70"/>
        <v>#N/A</v>
      </c>
    </row>
    <row r="374" spans="1:30" x14ac:dyDescent="0.3">
      <c r="A374" s="48" t="e">
        <f>IF($AA374="Yes",INDEX(Applications_2021!$A$2:$A$651,MATCH($W374,Applications_2021!$AO$2:$AO$651,0)),"NO TRANSCRIPT")</f>
        <v>#N/A</v>
      </c>
      <c r="V374" s="48" t="str">
        <f t="shared" si="66"/>
        <v>|||</v>
      </c>
      <c r="W374" s="48" t="str">
        <f t="shared" si="67"/>
        <v>||</v>
      </c>
      <c r="X374" s="48" t="e">
        <f>INDEX(Applications_2021!$AN$2:$AN$651,MATCH($V374,Applications_2021!$AN$2:$AN$651,0))</f>
        <v>#N/A</v>
      </c>
      <c r="Y374" s="48" t="e">
        <f>INDEX(Applications_2021!$AO$2:$AO$651,MATCH($W374,Applications_2021!$AO$2:$AO$651,0))</f>
        <v>#N/A</v>
      </c>
      <c r="Z374" s="68" t="e">
        <f t="shared" si="68"/>
        <v>#N/A</v>
      </c>
      <c r="AA374" s="68" t="e">
        <f t="shared" si="69"/>
        <v>#N/A</v>
      </c>
      <c r="AB374" s="48" t="str">
        <f t="shared" si="75"/>
        <v>00</v>
      </c>
      <c r="AC374" s="48" t="e">
        <f t="shared" si="74"/>
        <v>#N/A</v>
      </c>
      <c r="AD374" s="68" t="e">
        <f t="shared" si="70"/>
        <v>#N/A</v>
      </c>
    </row>
    <row r="375" spans="1:30" x14ac:dyDescent="0.3">
      <c r="A375" s="48" t="e">
        <f>IF($AA375="Yes",INDEX(Applications_2021!$A$2:$A$651,MATCH($W375,Applications_2021!$AO$2:$AO$651,0)),"NO TRANSCRIPT")</f>
        <v>#N/A</v>
      </c>
      <c r="V375" s="48" t="str">
        <f t="shared" si="66"/>
        <v>|||</v>
      </c>
      <c r="W375" s="48" t="str">
        <f t="shared" si="67"/>
        <v>||</v>
      </c>
      <c r="X375" s="48" t="e">
        <f>INDEX(Applications_2021!$AN$2:$AN$651,MATCH($V375,Applications_2021!$AN$2:$AN$651,0))</f>
        <v>#N/A</v>
      </c>
      <c r="Y375" s="48" t="e">
        <f>INDEX(Applications_2021!$AO$2:$AO$651,MATCH($W375,Applications_2021!$AO$2:$AO$651,0))</f>
        <v>#N/A</v>
      </c>
      <c r="Z375" s="68" t="e">
        <f t="shared" si="68"/>
        <v>#N/A</v>
      </c>
      <c r="AA375" s="68" t="e">
        <f t="shared" si="69"/>
        <v>#N/A</v>
      </c>
      <c r="AB375" s="48" t="str">
        <f t="shared" si="75"/>
        <v>00</v>
      </c>
      <c r="AC375" s="48" t="e">
        <f t="shared" si="74"/>
        <v>#N/A</v>
      </c>
      <c r="AD375" s="68" t="e">
        <f t="shared" si="70"/>
        <v>#N/A</v>
      </c>
    </row>
    <row r="376" spans="1:30" x14ac:dyDescent="0.3">
      <c r="A376" s="48" t="e">
        <f>IF($AA376="Yes",INDEX(Applications_2021!$A$2:$A$651,MATCH($W376,Applications_2021!$AO$2:$AO$651,0)),"NO TRANSCRIPT")</f>
        <v>#N/A</v>
      </c>
      <c r="V376" s="48" t="str">
        <f t="shared" si="66"/>
        <v>|||</v>
      </c>
      <c r="W376" s="48" t="str">
        <f t="shared" si="67"/>
        <v>||</v>
      </c>
      <c r="X376" s="48" t="e">
        <f>INDEX(Applications_2021!$AN$2:$AN$651,MATCH($V376,Applications_2021!$AN$2:$AN$651,0))</f>
        <v>#N/A</v>
      </c>
      <c r="Y376" s="48" t="e">
        <f>INDEX(Applications_2021!$AO$2:$AO$651,MATCH($W376,Applications_2021!$AO$2:$AO$651,0))</f>
        <v>#N/A</v>
      </c>
      <c r="Z376" s="68" t="e">
        <f t="shared" si="68"/>
        <v>#N/A</v>
      </c>
      <c r="AA376" s="68" t="e">
        <f t="shared" si="69"/>
        <v>#N/A</v>
      </c>
      <c r="AB376" s="48" t="str">
        <f t="shared" si="75"/>
        <v>00</v>
      </c>
      <c r="AC376" s="48" t="e">
        <f t="shared" si="74"/>
        <v>#N/A</v>
      </c>
      <c r="AD376" s="68" t="e">
        <f t="shared" si="70"/>
        <v>#N/A</v>
      </c>
    </row>
    <row r="377" spans="1:30" x14ac:dyDescent="0.3">
      <c r="A377" s="48" t="e">
        <f>IF($AA377="Yes",INDEX(Applications_2021!$A$2:$A$651,MATCH($W377,Applications_2021!$AO$2:$AO$651,0)),"NO TRANSCRIPT")</f>
        <v>#N/A</v>
      </c>
      <c r="V377" s="48" t="str">
        <f t="shared" si="66"/>
        <v>|||</v>
      </c>
      <c r="W377" s="48" t="str">
        <f t="shared" si="67"/>
        <v>||</v>
      </c>
      <c r="X377" s="48" t="e">
        <f>INDEX(Applications_2021!$AN$2:$AN$651,MATCH($V377,Applications_2021!$AN$2:$AN$651,0))</f>
        <v>#N/A</v>
      </c>
      <c r="Y377" s="48" t="e">
        <f>INDEX(Applications_2021!$AO$2:$AO$651,MATCH($W377,Applications_2021!$AO$2:$AO$651,0))</f>
        <v>#N/A</v>
      </c>
      <c r="Z377" s="68" t="e">
        <f t="shared" si="68"/>
        <v>#N/A</v>
      </c>
      <c r="AA377" s="68" t="e">
        <f t="shared" si="69"/>
        <v>#N/A</v>
      </c>
      <c r="AB377" s="48" t="str">
        <f t="shared" si="75"/>
        <v>00</v>
      </c>
      <c r="AC377" s="48" t="e">
        <f t="shared" si="74"/>
        <v>#N/A</v>
      </c>
      <c r="AD377" s="68" t="e">
        <f t="shared" si="70"/>
        <v>#N/A</v>
      </c>
    </row>
    <row r="378" spans="1:30" x14ac:dyDescent="0.3">
      <c r="A378" s="48" t="e">
        <f>IF($AA378="Yes",INDEX(Applications_2021!$A$2:$A$651,MATCH($W378,Applications_2021!$AO$2:$AO$651,0)),"NO TRANSCRIPT")</f>
        <v>#N/A</v>
      </c>
      <c r="V378" s="48" t="str">
        <f t="shared" si="66"/>
        <v>|||</v>
      </c>
      <c r="W378" s="48" t="str">
        <f t="shared" si="67"/>
        <v>||</v>
      </c>
      <c r="X378" s="48" t="e">
        <f>INDEX(Applications_2021!$AN$2:$AN$651,MATCH($V378,Applications_2021!$AN$2:$AN$651,0))</f>
        <v>#N/A</v>
      </c>
      <c r="Y378" s="48" t="e">
        <f>INDEX(Applications_2021!$AO$2:$AO$651,MATCH($W378,Applications_2021!$AO$2:$AO$651,0))</f>
        <v>#N/A</v>
      </c>
      <c r="Z378" s="68" t="e">
        <f t="shared" si="68"/>
        <v>#N/A</v>
      </c>
      <c r="AA378" s="68" t="e">
        <f t="shared" si="69"/>
        <v>#N/A</v>
      </c>
      <c r="AB378" s="48" t="str">
        <f t="shared" si="75"/>
        <v>00</v>
      </c>
      <c r="AC378" s="48" t="e">
        <f t="shared" si="74"/>
        <v>#N/A</v>
      </c>
      <c r="AD378" s="68" t="e">
        <f t="shared" si="70"/>
        <v>#N/A</v>
      </c>
    </row>
    <row r="379" spans="1:30" x14ac:dyDescent="0.3">
      <c r="A379" s="48" t="e">
        <f>IF($AA379="Yes",INDEX(Applications_2021!$A$2:$A$651,MATCH($W379,Applications_2021!$AO$2:$AO$651,0)),"NO TRANSCRIPT")</f>
        <v>#N/A</v>
      </c>
      <c r="V379" s="48" t="str">
        <f t="shared" si="66"/>
        <v>|||</v>
      </c>
      <c r="W379" s="48" t="str">
        <f t="shared" si="67"/>
        <v>||</v>
      </c>
      <c r="X379" s="48" t="e">
        <f>INDEX(Applications_2021!$AN$2:$AN$651,MATCH($V379,Applications_2021!$AN$2:$AN$651,0))</f>
        <v>#N/A</v>
      </c>
      <c r="Y379" s="48" t="e">
        <f>INDEX(Applications_2021!$AO$2:$AO$651,MATCH($W379,Applications_2021!$AO$2:$AO$651,0))</f>
        <v>#N/A</v>
      </c>
      <c r="Z379" s="68" t="e">
        <f t="shared" si="68"/>
        <v>#N/A</v>
      </c>
      <c r="AA379" s="68" t="e">
        <f t="shared" si="69"/>
        <v>#N/A</v>
      </c>
      <c r="AB379" s="48" t="str">
        <f t="shared" si="75"/>
        <v>00</v>
      </c>
      <c r="AC379" s="48" t="e">
        <f t="shared" si="74"/>
        <v>#N/A</v>
      </c>
      <c r="AD379" s="68" t="e">
        <f t="shared" si="70"/>
        <v>#N/A</v>
      </c>
    </row>
    <row r="380" spans="1:30" x14ac:dyDescent="0.3">
      <c r="A380" s="48" t="e">
        <f>IF($AA380="Yes",INDEX(Applications_2021!$A$2:$A$651,MATCH($W380,Applications_2021!$AO$2:$AO$651,0)),"NO TRANSCRIPT")</f>
        <v>#N/A</v>
      </c>
      <c r="V380" s="48" t="str">
        <f t="shared" si="66"/>
        <v>|||</v>
      </c>
      <c r="W380" s="48" t="str">
        <f t="shared" si="67"/>
        <v>||</v>
      </c>
      <c r="X380" s="48" t="e">
        <f>INDEX(Applications_2021!$AN$2:$AN$651,MATCH($V380,Applications_2021!$AN$2:$AN$651,0))</f>
        <v>#N/A</v>
      </c>
      <c r="Y380" s="48" t="e">
        <f>INDEX(Applications_2021!$AO$2:$AO$651,MATCH($W380,Applications_2021!$AO$2:$AO$651,0))</f>
        <v>#N/A</v>
      </c>
      <c r="Z380" s="68" t="e">
        <f t="shared" si="68"/>
        <v>#N/A</v>
      </c>
      <c r="AA380" s="68" t="e">
        <f t="shared" si="69"/>
        <v>#N/A</v>
      </c>
      <c r="AB380" s="48" t="str">
        <f t="shared" si="75"/>
        <v>00</v>
      </c>
      <c r="AC380" s="48" t="e">
        <f t="shared" si="74"/>
        <v>#N/A</v>
      </c>
      <c r="AD380" s="68" t="e">
        <f t="shared" si="70"/>
        <v>#N/A</v>
      </c>
    </row>
    <row r="381" spans="1:30" x14ac:dyDescent="0.3">
      <c r="A381" s="48" t="e">
        <f>IF($AA381="Yes",INDEX(Applications_2021!$A$2:$A$651,MATCH($W381,Applications_2021!$AO$2:$AO$651,0)),"NO TRANSCRIPT")</f>
        <v>#N/A</v>
      </c>
      <c r="V381" s="48" t="str">
        <f t="shared" si="66"/>
        <v>|||</v>
      </c>
      <c r="W381" s="48" t="str">
        <f t="shared" si="67"/>
        <v>||</v>
      </c>
      <c r="X381" s="48" t="e">
        <f>INDEX(Applications_2021!$AN$2:$AN$651,MATCH($V381,Applications_2021!$AN$2:$AN$651,0))</f>
        <v>#N/A</v>
      </c>
      <c r="Y381" s="48" t="e">
        <f>INDEX(Applications_2021!$AO$2:$AO$651,MATCH($W381,Applications_2021!$AO$2:$AO$651,0))</f>
        <v>#N/A</v>
      </c>
      <c r="Z381" s="68" t="e">
        <f t="shared" si="68"/>
        <v>#N/A</v>
      </c>
      <c r="AA381" s="68" t="e">
        <f t="shared" si="69"/>
        <v>#N/A</v>
      </c>
      <c r="AB381" s="48" t="str">
        <f t="shared" si="75"/>
        <v>00</v>
      </c>
      <c r="AC381" s="48" t="e">
        <f t="shared" si="74"/>
        <v>#N/A</v>
      </c>
      <c r="AD381" s="68" t="e">
        <f t="shared" si="70"/>
        <v>#N/A</v>
      </c>
    </row>
    <row r="382" spans="1:30" x14ac:dyDescent="0.3">
      <c r="A382" s="48" t="e">
        <f>IF($AA382="Yes",INDEX(Applications_2021!$A$2:$A$651,MATCH($W382,Applications_2021!$AO$2:$AO$651,0)),"NO TRANSCRIPT")</f>
        <v>#N/A</v>
      </c>
      <c r="V382" s="48" t="str">
        <f t="shared" si="66"/>
        <v>|||</v>
      </c>
      <c r="W382" s="48" t="str">
        <f t="shared" si="67"/>
        <v>||</v>
      </c>
      <c r="X382" s="48" t="e">
        <f>INDEX(Applications_2021!$AN$2:$AN$651,MATCH($V382,Applications_2021!$AN$2:$AN$651,0))</f>
        <v>#N/A</v>
      </c>
      <c r="Y382" s="48" t="e">
        <f>INDEX(Applications_2021!$AO$2:$AO$651,MATCH($W382,Applications_2021!$AO$2:$AO$651,0))</f>
        <v>#N/A</v>
      </c>
      <c r="Z382" s="68" t="e">
        <f t="shared" si="68"/>
        <v>#N/A</v>
      </c>
      <c r="AA382" s="68" t="e">
        <f t="shared" si="69"/>
        <v>#N/A</v>
      </c>
      <c r="AB382" s="48" t="str">
        <f t="shared" si="75"/>
        <v>00</v>
      </c>
      <c r="AC382" s="48" t="e">
        <f t="shared" si="74"/>
        <v>#N/A</v>
      </c>
      <c r="AD382" s="68" t="e">
        <f t="shared" si="70"/>
        <v>#N/A</v>
      </c>
    </row>
    <row r="383" spans="1:30" x14ac:dyDescent="0.3">
      <c r="A383" s="48" t="e">
        <f>IF($AA383="Yes",INDEX(Applications_2021!$A$2:$A$651,MATCH($W383,Applications_2021!$AO$2:$AO$651,0)),"NO TRANSCRIPT")</f>
        <v>#N/A</v>
      </c>
      <c r="V383" s="48" t="str">
        <f t="shared" si="66"/>
        <v>|||</v>
      </c>
      <c r="W383" s="48" t="str">
        <f t="shared" si="67"/>
        <v>||</v>
      </c>
      <c r="X383" s="48" t="e">
        <f>INDEX(Applications_2021!$AN$2:$AN$651,MATCH($V383,Applications_2021!$AN$2:$AN$651,0))</f>
        <v>#N/A</v>
      </c>
      <c r="Y383" s="48" t="e">
        <f>INDEX(Applications_2021!$AO$2:$AO$651,MATCH($W383,Applications_2021!$AO$2:$AO$651,0))</f>
        <v>#N/A</v>
      </c>
      <c r="Z383" s="68" t="e">
        <f t="shared" si="68"/>
        <v>#N/A</v>
      </c>
      <c r="AA383" s="68" t="e">
        <f t="shared" si="69"/>
        <v>#N/A</v>
      </c>
      <c r="AB383" s="48" t="str">
        <f t="shared" si="75"/>
        <v>00</v>
      </c>
      <c r="AC383" s="48" t="e">
        <f t="shared" si="74"/>
        <v>#N/A</v>
      </c>
      <c r="AD383" s="68" t="e">
        <f t="shared" si="70"/>
        <v>#N/A</v>
      </c>
    </row>
    <row r="384" spans="1:30" x14ac:dyDescent="0.3">
      <c r="A384" s="48" t="e">
        <f>IF($AA384="Yes",INDEX(Applications_2021!$A$2:$A$651,MATCH($W384,Applications_2021!$AO$2:$AO$651,0)),"NO TRANSCRIPT")</f>
        <v>#N/A</v>
      </c>
      <c r="V384" s="48" t="str">
        <f t="shared" ref="V384:V447" si="76">TRIM($H384)&amp;"|"&amp;TRIM($J384)&amp;"|"&amp;TRIM($L384)&amp;"|"&amp;LEFT($M384,1)</f>
        <v>|||</v>
      </c>
      <c r="W384" s="48" t="str">
        <f t="shared" ref="W384:W447" si="77">TRIM($H384)&amp;"|"&amp;TRIM($J384)&amp;"|"&amp;LEFT($M384,1)</f>
        <v>||</v>
      </c>
      <c r="X384" s="48" t="e">
        <f>INDEX(Applications_2021!$AN$2:$AN$651,MATCH($V384,Applications_2021!$AN$2:$AN$651,0))</f>
        <v>#N/A</v>
      </c>
      <c r="Y384" s="48" t="e">
        <f>INDEX(Applications_2021!$AO$2:$AO$651,MATCH($W384,Applications_2021!$AO$2:$AO$651,0))</f>
        <v>#N/A</v>
      </c>
      <c r="Z384" s="68" t="e">
        <f t="shared" si="68"/>
        <v>#N/A</v>
      </c>
      <c r="AA384" s="68" t="e">
        <f t="shared" si="69"/>
        <v>#N/A</v>
      </c>
      <c r="AB384" s="48" t="str">
        <f t="shared" si="75"/>
        <v>00</v>
      </c>
      <c r="AC384" s="48" t="e">
        <f t="shared" si="74"/>
        <v>#N/A</v>
      </c>
      <c r="AD384" s="68" t="e">
        <f t="shared" si="70"/>
        <v>#N/A</v>
      </c>
    </row>
    <row r="385" spans="1:30" x14ac:dyDescent="0.3">
      <c r="A385" s="48" t="e">
        <f>IF($AA385="Yes",INDEX(Applications_2021!$A$2:$A$651,MATCH($W385,Applications_2021!$AO$2:$AO$651,0)),"NO TRANSCRIPT")</f>
        <v>#N/A</v>
      </c>
      <c r="V385" s="48" t="str">
        <f t="shared" si="76"/>
        <v>|||</v>
      </c>
      <c r="W385" s="48" t="str">
        <f t="shared" si="77"/>
        <v>||</v>
      </c>
      <c r="X385" s="48" t="e">
        <f>INDEX(Applications_2021!$AN$2:$AN$651,MATCH($V385,Applications_2021!$AN$2:$AN$651,0))</f>
        <v>#N/A</v>
      </c>
      <c r="Y385" s="48" t="e">
        <f>INDEX(Applications_2021!$AO$2:$AO$651,MATCH($W385,Applications_2021!$AO$2:$AO$651,0))</f>
        <v>#N/A</v>
      </c>
      <c r="Z385" s="68" t="e">
        <f t="shared" si="68"/>
        <v>#N/A</v>
      </c>
      <c r="AA385" s="68" t="e">
        <f t="shared" si="69"/>
        <v>#N/A</v>
      </c>
      <c r="AB385" s="48" t="str">
        <f t="shared" si="75"/>
        <v>00</v>
      </c>
      <c r="AC385" s="48" t="e">
        <f t="shared" si="74"/>
        <v>#N/A</v>
      </c>
      <c r="AD385" s="68" t="e">
        <f t="shared" si="70"/>
        <v>#N/A</v>
      </c>
    </row>
    <row r="386" spans="1:30" x14ac:dyDescent="0.3">
      <c r="A386" s="48" t="e">
        <f>IF($AA386="Yes",INDEX(Applications_2021!$A$2:$A$651,MATCH($W386,Applications_2021!$AO$2:$AO$651,0)),"NO TRANSCRIPT")</f>
        <v>#N/A</v>
      </c>
      <c r="V386" s="48" t="str">
        <f t="shared" si="76"/>
        <v>|||</v>
      </c>
      <c r="W386" s="48" t="str">
        <f t="shared" si="77"/>
        <v>||</v>
      </c>
      <c r="X386" s="48" t="e">
        <f>INDEX(Applications_2021!$AN$2:$AN$651,MATCH($V386,Applications_2021!$AN$2:$AN$651,0))</f>
        <v>#N/A</v>
      </c>
      <c r="Y386" s="48" t="e">
        <f>INDEX(Applications_2021!$AO$2:$AO$651,MATCH($W386,Applications_2021!$AO$2:$AO$651,0))</f>
        <v>#N/A</v>
      </c>
      <c r="Z386" s="68" t="e">
        <f t="shared" ref="Z386:Z449" si="78">IF($V386=$X386,"Yes","No")</f>
        <v>#N/A</v>
      </c>
      <c r="AA386" s="68" t="e">
        <f t="shared" ref="AA386:AA449" si="79">IF($W386=$Y386,"Yes","No")</f>
        <v>#N/A</v>
      </c>
      <c r="AB386" s="48" t="str">
        <f t="shared" si="75"/>
        <v>00</v>
      </c>
      <c r="AC386" s="48" t="e">
        <f t="shared" si="74"/>
        <v>#N/A</v>
      </c>
      <c r="AD386" s="68" t="e">
        <f t="shared" ref="AD386:AD449" si="80">IF($AB386=$AC386,"Yes","No")</f>
        <v>#N/A</v>
      </c>
    </row>
    <row r="387" spans="1:30" x14ac:dyDescent="0.3">
      <c r="A387" s="48" t="e">
        <f>IF($AA387="Yes",INDEX(Applications_2021!$A$2:$A$651,MATCH($W387,Applications_2021!$AO$2:$AO$651,0)),"NO TRANSCRIPT")</f>
        <v>#N/A</v>
      </c>
      <c r="V387" s="48" t="str">
        <f t="shared" si="76"/>
        <v>|||</v>
      </c>
      <c r="W387" s="48" t="str">
        <f t="shared" si="77"/>
        <v>||</v>
      </c>
      <c r="X387" s="48" t="e">
        <f>INDEX(Applications_2021!$AN$2:$AN$651,MATCH($V387,Applications_2021!$AN$2:$AN$651,0))</f>
        <v>#N/A</v>
      </c>
      <c r="Y387" s="48" t="e">
        <f>INDEX(Applications_2021!$AO$2:$AO$651,MATCH($W387,Applications_2021!$AO$2:$AO$651,0))</f>
        <v>#N/A</v>
      </c>
      <c r="Z387" s="68" t="e">
        <f t="shared" si="78"/>
        <v>#N/A</v>
      </c>
      <c r="AA387" s="68" t="e">
        <f t="shared" si="79"/>
        <v>#N/A</v>
      </c>
      <c r="AB387" s="48" t="str">
        <f t="shared" si="75"/>
        <v>00</v>
      </c>
      <c r="AC387" s="48" t="e">
        <f t="shared" si="74"/>
        <v>#N/A</v>
      </c>
      <c r="AD387" s="68" t="e">
        <f t="shared" si="80"/>
        <v>#N/A</v>
      </c>
    </row>
    <row r="388" spans="1:30" x14ac:dyDescent="0.3">
      <c r="A388" s="48" t="e">
        <f>IF($AA388="Yes",INDEX(Applications_2021!$A$2:$A$651,MATCH($W388,Applications_2021!$AO$2:$AO$651,0)),"NO TRANSCRIPT")</f>
        <v>#N/A</v>
      </c>
      <c r="V388" s="48" t="str">
        <f t="shared" si="76"/>
        <v>|||</v>
      </c>
      <c r="W388" s="48" t="str">
        <f t="shared" si="77"/>
        <v>||</v>
      </c>
      <c r="X388" s="48" t="e">
        <f>INDEX(Applications_2021!$AN$2:$AN$651,MATCH($V388,Applications_2021!$AN$2:$AN$651,0))</f>
        <v>#N/A</v>
      </c>
      <c r="Y388" s="48" t="e">
        <f>INDEX(Applications_2021!$AO$2:$AO$651,MATCH($W388,Applications_2021!$AO$2:$AO$651,0))</f>
        <v>#N/A</v>
      </c>
      <c r="Z388" s="68" t="e">
        <f t="shared" si="78"/>
        <v>#N/A</v>
      </c>
      <c r="AA388" s="68" t="e">
        <f t="shared" si="79"/>
        <v>#N/A</v>
      </c>
      <c r="AB388" s="48" t="str">
        <f t="shared" si="75"/>
        <v>00</v>
      </c>
      <c r="AC388" s="48" t="e">
        <f t="shared" si="74"/>
        <v>#N/A</v>
      </c>
      <c r="AD388" s="68" t="e">
        <f t="shared" si="80"/>
        <v>#N/A</v>
      </c>
    </row>
    <row r="389" spans="1:30" x14ac:dyDescent="0.3">
      <c r="A389" s="48" t="e">
        <f>IF($AA389="Yes",INDEX(Applications_2021!$A$2:$A$651,MATCH($W389,Applications_2021!$AO$2:$AO$651,0)),"NO TRANSCRIPT")</f>
        <v>#N/A</v>
      </c>
      <c r="V389" s="48" t="str">
        <f t="shared" si="76"/>
        <v>|||</v>
      </c>
      <c r="W389" s="48" t="str">
        <f t="shared" si="77"/>
        <v>||</v>
      </c>
      <c r="X389" s="48" t="e">
        <f>INDEX(Applications_2021!$AN$2:$AN$651,MATCH($V389,Applications_2021!$AN$2:$AN$651,0))</f>
        <v>#N/A</v>
      </c>
      <c r="Y389" s="48" t="e">
        <f>INDEX(Applications_2021!$AO$2:$AO$651,MATCH($W389,Applications_2021!$AO$2:$AO$651,0))</f>
        <v>#N/A</v>
      </c>
      <c r="Z389" s="68" t="e">
        <f t="shared" si="78"/>
        <v>#N/A</v>
      </c>
      <c r="AA389" s="68" t="e">
        <f t="shared" si="79"/>
        <v>#N/A</v>
      </c>
      <c r="AB389" s="48" t="str">
        <f t="shared" si="75"/>
        <v>00</v>
      </c>
      <c r="AC389" s="48" t="e">
        <f t="shared" ref="AC389:AC452" si="81">IF(AND($AA389="Yes",""&lt;&gt;VLOOKUP($B389,$B$2:$AB$324,12,FALSE)),$AB389,"####")</f>
        <v>#N/A</v>
      </c>
      <c r="AD389" s="68" t="e">
        <f t="shared" si="80"/>
        <v>#N/A</v>
      </c>
    </row>
    <row r="390" spans="1:30" x14ac:dyDescent="0.3">
      <c r="A390" s="48" t="e">
        <f>IF($AA390="Yes",INDEX(Applications_2021!$A$2:$A$651,MATCH($W390,Applications_2021!$AO$2:$AO$651,0)),"NO TRANSCRIPT")</f>
        <v>#N/A</v>
      </c>
      <c r="V390" s="48" t="str">
        <f t="shared" si="76"/>
        <v>|||</v>
      </c>
      <c r="W390" s="48" t="str">
        <f t="shared" si="77"/>
        <v>||</v>
      </c>
      <c r="X390" s="48" t="e">
        <f>INDEX(Applications_2021!$AN$2:$AN$651,MATCH($V390,Applications_2021!$AN$2:$AN$651,0))</f>
        <v>#N/A</v>
      </c>
      <c r="Y390" s="48" t="e">
        <f>INDEX(Applications_2021!$AO$2:$AO$651,MATCH($W390,Applications_2021!$AO$2:$AO$651,0))</f>
        <v>#N/A</v>
      </c>
      <c r="Z390" s="68" t="e">
        <f t="shared" si="78"/>
        <v>#N/A</v>
      </c>
      <c r="AA390" s="68" t="e">
        <f t="shared" si="79"/>
        <v>#N/A</v>
      </c>
      <c r="AB390" s="48" t="str">
        <f t="shared" si="75"/>
        <v>00</v>
      </c>
      <c r="AC390" s="48" t="e">
        <f t="shared" si="81"/>
        <v>#N/A</v>
      </c>
      <c r="AD390" s="68" t="e">
        <f t="shared" si="80"/>
        <v>#N/A</v>
      </c>
    </row>
    <row r="391" spans="1:30" x14ac:dyDescent="0.3">
      <c r="A391" s="48" t="e">
        <f>IF($AA391="Yes",INDEX(Applications_2021!$A$2:$A$651,MATCH($W391,Applications_2021!$AO$2:$AO$651,0)),"NO TRANSCRIPT")</f>
        <v>#N/A</v>
      </c>
      <c r="V391" s="48" t="str">
        <f t="shared" si="76"/>
        <v>|||</v>
      </c>
      <c r="W391" s="48" t="str">
        <f t="shared" si="77"/>
        <v>||</v>
      </c>
      <c r="X391" s="48" t="e">
        <f>INDEX(Applications_2021!$AN$2:$AN$651,MATCH($V391,Applications_2021!$AN$2:$AN$651,0))</f>
        <v>#N/A</v>
      </c>
      <c r="Y391" s="48" t="e">
        <f>INDEX(Applications_2021!$AO$2:$AO$651,MATCH($W391,Applications_2021!$AO$2:$AO$651,0))</f>
        <v>#N/A</v>
      </c>
      <c r="Z391" s="68" t="e">
        <f t="shared" si="78"/>
        <v>#N/A</v>
      </c>
      <c r="AA391" s="68" t="e">
        <f t="shared" si="79"/>
        <v>#N/A</v>
      </c>
      <c r="AB391" s="48" t="str">
        <f t="shared" si="75"/>
        <v>00</v>
      </c>
      <c r="AC391" s="48" t="e">
        <f t="shared" si="81"/>
        <v>#N/A</v>
      </c>
      <c r="AD391" s="68" t="e">
        <f t="shared" si="80"/>
        <v>#N/A</v>
      </c>
    </row>
    <row r="392" spans="1:30" x14ac:dyDescent="0.3">
      <c r="A392" s="48" t="e">
        <f>IF($AA392="Yes",INDEX(Applications_2021!$A$2:$A$651,MATCH($W392,Applications_2021!$AO$2:$AO$651,0)),"NO TRANSCRIPT")</f>
        <v>#N/A</v>
      </c>
      <c r="V392" s="48" t="str">
        <f t="shared" si="76"/>
        <v>|||</v>
      </c>
      <c r="W392" s="48" t="str">
        <f t="shared" si="77"/>
        <v>||</v>
      </c>
      <c r="X392" s="48" t="e">
        <f>INDEX(Applications_2021!$AN$2:$AN$651,MATCH($V392,Applications_2021!$AN$2:$AN$651,0))</f>
        <v>#N/A</v>
      </c>
      <c r="Y392" s="48" t="e">
        <f>INDEX(Applications_2021!$AO$2:$AO$651,MATCH($W392,Applications_2021!$AO$2:$AO$651,0))</f>
        <v>#N/A</v>
      </c>
      <c r="Z392" s="68" t="e">
        <f t="shared" si="78"/>
        <v>#N/A</v>
      </c>
      <c r="AA392" s="68" t="e">
        <f t="shared" si="79"/>
        <v>#N/A</v>
      </c>
      <c r="AB392" s="48" t="str">
        <f t="shared" si="75"/>
        <v>00</v>
      </c>
      <c r="AC392" s="48" t="e">
        <f t="shared" si="81"/>
        <v>#N/A</v>
      </c>
      <c r="AD392" s="68" t="e">
        <f t="shared" si="80"/>
        <v>#N/A</v>
      </c>
    </row>
    <row r="393" spans="1:30" x14ac:dyDescent="0.3">
      <c r="A393" s="48" t="e">
        <f>IF($AA393="Yes",INDEX(Applications_2021!$A$2:$A$651,MATCH($W393,Applications_2021!$AO$2:$AO$651,0)),"NO TRANSCRIPT")</f>
        <v>#N/A</v>
      </c>
      <c r="V393" s="48" t="str">
        <f t="shared" si="76"/>
        <v>|||</v>
      </c>
      <c r="W393" s="48" t="str">
        <f t="shared" si="77"/>
        <v>||</v>
      </c>
      <c r="X393" s="48" t="e">
        <f>INDEX(Applications_2021!$AN$2:$AN$651,MATCH($V393,Applications_2021!$AN$2:$AN$651,0))</f>
        <v>#N/A</v>
      </c>
      <c r="Y393" s="48" t="e">
        <f>INDEX(Applications_2021!$AO$2:$AO$651,MATCH($W393,Applications_2021!$AO$2:$AO$651,0))</f>
        <v>#N/A</v>
      </c>
      <c r="Z393" s="68" t="e">
        <f t="shared" si="78"/>
        <v>#N/A</v>
      </c>
      <c r="AA393" s="68" t="e">
        <f t="shared" si="79"/>
        <v>#N/A</v>
      </c>
      <c r="AB393" s="48" t="str">
        <f t="shared" si="75"/>
        <v>00</v>
      </c>
      <c r="AC393" s="48" t="e">
        <f t="shared" si="81"/>
        <v>#N/A</v>
      </c>
      <c r="AD393" s="68" t="e">
        <f t="shared" si="80"/>
        <v>#N/A</v>
      </c>
    </row>
    <row r="394" spans="1:30" x14ac:dyDescent="0.3">
      <c r="A394" s="48" t="e">
        <f>IF($AA394="Yes",INDEX(Applications_2021!$A$2:$A$651,MATCH($W394,Applications_2021!$AO$2:$AO$651,0)),"NO TRANSCRIPT")</f>
        <v>#N/A</v>
      </c>
      <c r="V394" s="48" t="str">
        <f t="shared" si="76"/>
        <v>|||</v>
      </c>
      <c r="W394" s="48" t="str">
        <f t="shared" si="77"/>
        <v>||</v>
      </c>
      <c r="X394" s="48" t="e">
        <f>INDEX(Applications_2021!$AN$2:$AN$651,MATCH($V394,Applications_2021!$AN$2:$AN$651,0))</f>
        <v>#N/A</v>
      </c>
      <c r="Y394" s="48" t="e">
        <f>INDEX(Applications_2021!$AO$2:$AO$651,MATCH($W394,Applications_2021!$AO$2:$AO$651,0))</f>
        <v>#N/A</v>
      </c>
      <c r="Z394" s="68" t="e">
        <f t="shared" si="78"/>
        <v>#N/A</v>
      </c>
      <c r="AA394" s="68" t="e">
        <f t="shared" si="79"/>
        <v>#N/A</v>
      </c>
      <c r="AB394" s="48" t="str">
        <f t="shared" si="75"/>
        <v>00</v>
      </c>
      <c r="AC394" s="48" t="e">
        <f t="shared" si="81"/>
        <v>#N/A</v>
      </c>
      <c r="AD394" s="68" t="e">
        <f t="shared" si="80"/>
        <v>#N/A</v>
      </c>
    </row>
    <row r="395" spans="1:30" x14ac:dyDescent="0.3">
      <c r="A395" s="48" t="e">
        <f>IF($AA395="Yes",INDEX(Applications_2021!$A$2:$A$651,MATCH($W395,Applications_2021!$AO$2:$AO$651,0)),"NO TRANSCRIPT")</f>
        <v>#N/A</v>
      </c>
      <c r="V395" s="48" t="str">
        <f t="shared" si="76"/>
        <v>|||</v>
      </c>
      <c r="W395" s="48" t="str">
        <f t="shared" si="77"/>
        <v>||</v>
      </c>
      <c r="X395" s="48" t="e">
        <f>INDEX(Applications_2021!$AN$2:$AN$651,MATCH($V395,Applications_2021!$AN$2:$AN$651,0))</f>
        <v>#N/A</v>
      </c>
      <c r="Y395" s="48" t="e">
        <f>INDEX(Applications_2021!$AO$2:$AO$651,MATCH($W395,Applications_2021!$AO$2:$AO$651,0))</f>
        <v>#N/A</v>
      </c>
      <c r="Z395" s="68" t="e">
        <f t="shared" si="78"/>
        <v>#N/A</v>
      </c>
      <c r="AA395" s="68" t="e">
        <f t="shared" si="79"/>
        <v>#N/A</v>
      </c>
      <c r="AB395" s="48" t="str">
        <f t="shared" si="75"/>
        <v>00</v>
      </c>
      <c r="AC395" s="48" t="e">
        <f t="shared" si="81"/>
        <v>#N/A</v>
      </c>
      <c r="AD395" s="68" t="e">
        <f t="shared" si="80"/>
        <v>#N/A</v>
      </c>
    </row>
    <row r="396" spans="1:30" x14ac:dyDescent="0.3">
      <c r="A396" s="48" t="e">
        <f>IF($AA396="Yes",INDEX(Applications_2021!$A$2:$A$651,MATCH($W396,Applications_2021!$AO$2:$AO$651,0)),"NO TRANSCRIPT")</f>
        <v>#N/A</v>
      </c>
      <c r="V396" s="48" t="str">
        <f t="shared" si="76"/>
        <v>|||</v>
      </c>
      <c r="W396" s="48" t="str">
        <f t="shared" si="77"/>
        <v>||</v>
      </c>
      <c r="X396" s="48" t="e">
        <f>INDEX(Applications_2021!$AN$2:$AN$651,MATCH($V396,Applications_2021!$AN$2:$AN$651,0))</f>
        <v>#N/A</v>
      </c>
      <c r="Y396" s="48" t="e">
        <f>INDEX(Applications_2021!$AO$2:$AO$651,MATCH($W396,Applications_2021!$AO$2:$AO$651,0))</f>
        <v>#N/A</v>
      </c>
      <c r="Z396" s="68" t="e">
        <f t="shared" si="78"/>
        <v>#N/A</v>
      </c>
      <c r="AA396" s="68" t="e">
        <f t="shared" si="79"/>
        <v>#N/A</v>
      </c>
      <c r="AB396" s="48" t="str">
        <f t="shared" si="75"/>
        <v>00</v>
      </c>
      <c r="AC396" s="48" t="e">
        <f t="shared" si="81"/>
        <v>#N/A</v>
      </c>
      <c r="AD396" s="68" t="e">
        <f t="shared" si="80"/>
        <v>#N/A</v>
      </c>
    </row>
    <row r="397" spans="1:30" x14ac:dyDescent="0.3">
      <c r="A397" s="48" t="e">
        <f>IF($AA397="Yes",INDEX(Applications_2021!$A$2:$A$651,MATCH($W397,Applications_2021!$AO$2:$AO$651,0)),"NO TRANSCRIPT")</f>
        <v>#N/A</v>
      </c>
      <c r="V397" s="48" t="str">
        <f t="shared" si="76"/>
        <v>|||</v>
      </c>
      <c r="W397" s="48" t="str">
        <f t="shared" si="77"/>
        <v>||</v>
      </c>
      <c r="X397" s="48" t="e">
        <f>INDEX(Applications_2021!$AN$2:$AN$651,MATCH($V397,Applications_2021!$AN$2:$AN$651,0))</f>
        <v>#N/A</v>
      </c>
      <c r="Y397" s="48" t="e">
        <f>INDEX(Applications_2021!$AO$2:$AO$651,MATCH($W397,Applications_2021!$AO$2:$AO$651,0))</f>
        <v>#N/A</v>
      </c>
      <c r="Z397" s="68" t="e">
        <f t="shared" si="78"/>
        <v>#N/A</v>
      </c>
      <c r="AA397" s="68" t="e">
        <f t="shared" si="79"/>
        <v>#N/A</v>
      </c>
      <c r="AB397" s="48" t="str">
        <f t="shared" si="75"/>
        <v>00</v>
      </c>
      <c r="AC397" s="48" t="e">
        <f t="shared" si="81"/>
        <v>#N/A</v>
      </c>
      <c r="AD397" s="68" t="e">
        <f t="shared" si="80"/>
        <v>#N/A</v>
      </c>
    </row>
    <row r="398" spans="1:30" x14ac:dyDescent="0.3">
      <c r="A398" s="48" t="e">
        <f>IF($AA398="Yes",INDEX(Applications_2021!$A$2:$A$651,MATCH($W398,Applications_2021!$AO$2:$AO$651,0)),"NO TRANSCRIPT")</f>
        <v>#N/A</v>
      </c>
      <c r="V398" s="48" t="str">
        <f t="shared" si="76"/>
        <v>|||</v>
      </c>
      <c r="W398" s="48" t="str">
        <f t="shared" si="77"/>
        <v>||</v>
      </c>
      <c r="X398" s="48" t="e">
        <f>INDEX(Applications_2021!$AN$2:$AN$651,MATCH($V398,Applications_2021!$AN$2:$AN$651,0))</f>
        <v>#N/A</v>
      </c>
      <c r="Y398" s="48" t="e">
        <f>INDEX(Applications_2021!$AO$2:$AO$651,MATCH($W398,Applications_2021!$AO$2:$AO$651,0))</f>
        <v>#N/A</v>
      </c>
      <c r="Z398" s="68" t="e">
        <f t="shared" si="78"/>
        <v>#N/A</v>
      </c>
      <c r="AA398" s="68" t="e">
        <f t="shared" si="79"/>
        <v>#N/A</v>
      </c>
      <c r="AB398" s="48" t="str">
        <f t="shared" si="75"/>
        <v>00</v>
      </c>
      <c r="AC398" s="48" t="e">
        <f t="shared" si="81"/>
        <v>#N/A</v>
      </c>
      <c r="AD398" s="68" t="e">
        <f t="shared" si="80"/>
        <v>#N/A</v>
      </c>
    </row>
    <row r="399" spans="1:30" x14ac:dyDescent="0.3">
      <c r="A399" s="48" t="e">
        <f>IF($AA399="Yes",INDEX(Applications_2021!$A$2:$A$651,MATCH($W399,Applications_2021!$AO$2:$AO$651,0)),"NO TRANSCRIPT")</f>
        <v>#N/A</v>
      </c>
      <c r="V399" s="48" t="str">
        <f t="shared" si="76"/>
        <v>|||</v>
      </c>
      <c r="W399" s="48" t="str">
        <f t="shared" si="77"/>
        <v>||</v>
      </c>
      <c r="X399" s="48" t="e">
        <f>INDEX(Applications_2021!$AN$2:$AN$651,MATCH($V399,Applications_2021!$AN$2:$AN$651,0))</f>
        <v>#N/A</v>
      </c>
      <c r="Y399" s="48" t="e">
        <f>INDEX(Applications_2021!$AO$2:$AO$651,MATCH($W399,Applications_2021!$AO$2:$AO$651,0))</f>
        <v>#N/A</v>
      </c>
      <c r="Z399" s="68" t="e">
        <f t="shared" si="78"/>
        <v>#N/A</v>
      </c>
      <c r="AA399" s="68" t="e">
        <f t="shared" si="79"/>
        <v>#N/A</v>
      </c>
      <c r="AB399" s="48" t="str">
        <f t="shared" si="75"/>
        <v>00</v>
      </c>
      <c r="AC399" s="48" t="e">
        <f t="shared" si="81"/>
        <v>#N/A</v>
      </c>
      <c r="AD399" s="68" t="e">
        <f t="shared" si="80"/>
        <v>#N/A</v>
      </c>
    </row>
    <row r="400" spans="1:30" x14ac:dyDescent="0.3">
      <c r="A400" s="48" t="e">
        <f>IF($AA400="Yes",INDEX(Applications_2021!$A$2:$A$651,MATCH($W400,Applications_2021!$AO$2:$AO$651,0)),"NO TRANSCRIPT")</f>
        <v>#N/A</v>
      </c>
      <c r="V400" s="48" t="str">
        <f t="shared" si="76"/>
        <v>|||</v>
      </c>
      <c r="W400" s="48" t="str">
        <f t="shared" si="77"/>
        <v>||</v>
      </c>
      <c r="X400" s="48" t="e">
        <f>INDEX(Applications_2021!$AN$2:$AN$651,MATCH($V400,Applications_2021!$AN$2:$AN$651,0))</f>
        <v>#N/A</v>
      </c>
      <c r="Y400" s="48" t="e">
        <f>INDEX(Applications_2021!$AO$2:$AO$651,MATCH($W400,Applications_2021!$AO$2:$AO$651,0))</f>
        <v>#N/A</v>
      </c>
      <c r="Z400" s="68" t="e">
        <f t="shared" si="78"/>
        <v>#N/A</v>
      </c>
      <c r="AA400" s="68" t="e">
        <f t="shared" si="79"/>
        <v>#N/A</v>
      </c>
      <c r="AB400" s="48" t="str">
        <f t="shared" si="75"/>
        <v>00</v>
      </c>
      <c r="AC400" s="48" t="e">
        <f t="shared" si="81"/>
        <v>#N/A</v>
      </c>
      <c r="AD400" s="68" t="e">
        <f t="shared" si="80"/>
        <v>#N/A</v>
      </c>
    </row>
    <row r="401" spans="1:30" x14ac:dyDescent="0.3">
      <c r="A401" s="48" t="e">
        <f>IF($AA401="Yes",INDEX(Applications_2021!$A$2:$A$651,MATCH($W401,Applications_2021!$AO$2:$AO$651,0)),"NO TRANSCRIPT")</f>
        <v>#N/A</v>
      </c>
      <c r="V401" s="48" t="str">
        <f t="shared" si="76"/>
        <v>|||</v>
      </c>
      <c r="W401" s="48" t="str">
        <f t="shared" si="77"/>
        <v>||</v>
      </c>
      <c r="X401" s="48" t="e">
        <f>INDEX(Applications_2021!$AN$2:$AN$651,MATCH($V401,Applications_2021!$AN$2:$AN$651,0))</f>
        <v>#N/A</v>
      </c>
      <c r="Y401" s="48" t="e">
        <f>INDEX(Applications_2021!$AO$2:$AO$651,MATCH($W401,Applications_2021!$AO$2:$AO$651,0))</f>
        <v>#N/A</v>
      </c>
      <c r="Z401" s="68" t="e">
        <f t="shared" si="78"/>
        <v>#N/A</v>
      </c>
      <c r="AA401" s="68" t="e">
        <f t="shared" si="79"/>
        <v>#N/A</v>
      </c>
      <c r="AB401" s="48" t="str">
        <f t="shared" si="75"/>
        <v>00</v>
      </c>
      <c r="AC401" s="48" t="e">
        <f t="shared" si="81"/>
        <v>#N/A</v>
      </c>
      <c r="AD401" s="68" t="e">
        <f t="shared" si="80"/>
        <v>#N/A</v>
      </c>
    </row>
    <row r="402" spans="1:30" x14ac:dyDescent="0.3">
      <c r="A402" s="48" t="e">
        <f>IF($AA402="Yes",INDEX(Applications_2021!$A$2:$A$651,MATCH($W402,Applications_2021!$AO$2:$AO$651,0)),"NO TRANSCRIPT")</f>
        <v>#N/A</v>
      </c>
      <c r="V402" s="48" t="str">
        <f t="shared" si="76"/>
        <v>|||</v>
      </c>
      <c r="W402" s="48" t="str">
        <f t="shared" si="77"/>
        <v>||</v>
      </c>
      <c r="X402" s="48" t="e">
        <f>INDEX(Applications_2021!$AN$2:$AN$651,MATCH($V402,Applications_2021!$AN$2:$AN$651,0))</f>
        <v>#N/A</v>
      </c>
      <c r="Y402" s="48" t="e">
        <f>INDEX(Applications_2021!$AO$2:$AO$651,MATCH($W402,Applications_2021!$AO$2:$AO$651,0))</f>
        <v>#N/A</v>
      </c>
      <c r="Z402" s="68" t="e">
        <f t="shared" si="78"/>
        <v>#N/A</v>
      </c>
      <c r="AA402" s="68" t="e">
        <f t="shared" si="79"/>
        <v>#N/A</v>
      </c>
      <c r="AB402" s="48" t="str">
        <f t="shared" si="75"/>
        <v>00</v>
      </c>
      <c r="AC402" s="48" t="e">
        <f t="shared" si="81"/>
        <v>#N/A</v>
      </c>
      <c r="AD402" s="68" t="e">
        <f t="shared" si="80"/>
        <v>#N/A</v>
      </c>
    </row>
    <row r="403" spans="1:30" x14ac:dyDescent="0.3">
      <c r="A403" s="48" t="e">
        <f>IF($AA403="Yes",INDEX(Applications_2021!$A$2:$A$651,MATCH($W403,Applications_2021!$AO$2:$AO$651,0)),"NO TRANSCRIPT")</f>
        <v>#N/A</v>
      </c>
      <c r="V403" s="48" t="str">
        <f t="shared" si="76"/>
        <v>|||</v>
      </c>
      <c r="W403" s="48" t="str">
        <f t="shared" si="77"/>
        <v>||</v>
      </c>
      <c r="X403" s="48" t="e">
        <f>INDEX(Applications_2021!$AN$2:$AN$651,MATCH($V403,Applications_2021!$AN$2:$AN$651,0))</f>
        <v>#N/A</v>
      </c>
      <c r="Y403" s="48" t="e">
        <f>INDEX(Applications_2021!$AO$2:$AO$651,MATCH($W403,Applications_2021!$AO$2:$AO$651,0))</f>
        <v>#N/A</v>
      </c>
      <c r="Z403" s="68" t="e">
        <f t="shared" si="78"/>
        <v>#N/A</v>
      </c>
      <c r="AA403" s="68" t="e">
        <f t="shared" si="79"/>
        <v>#N/A</v>
      </c>
      <c r="AB403" s="48" t="str">
        <f t="shared" si="75"/>
        <v>00</v>
      </c>
      <c r="AC403" s="48" t="e">
        <f t="shared" si="81"/>
        <v>#N/A</v>
      </c>
      <c r="AD403" s="68" t="e">
        <f t="shared" si="80"/>
        <v>#N/A</v>
      </c>
    </row>
    <row r="404" spans="1:30" x14ac:dyDescent="0.3">
      <c r="A404" s="48" t="e">
        <f>IF($AA404="Yes",INDEX(Applications_2021!$A$2:$A$651,MATCH($W404,Applications_2021!$AO$2:$AO$651,0)),"NO TRANSCRIPT")</f>
        <v>#N/A</v>
      </c>
      <c r="V404" s="48" t="str">
        <f t="shared" si="76"/>
        <v>|||</v>
      </c>
      <c r="W404" s="48" t="str">
        <f t="shared" si="77"/>
        <v>||</v>
      </c>
      <c r="X404" s="48" t="e">
        <f>INDEX(Applications_2021!$AN$2:$AN$651,MATCH($V404,Applications_2021!$AN$2:$AN$651,0))</f>
        <v>#N/A</v>
      </c>
      <c r="Y404" s="48" t="e">
        <f>INDEX(Applications_2021!$AO$2:$AO$651,MATCH($W404,Applications_2021!$AO$2:$AO$651,0))</f>
        <v>#N/A</v>
      </c>
      <c r="Z404" s="68" t="e">
        <f t="shared" si="78"/>
        <v>#N/A</v>
      </c>
      <c r="AA404" s="68" t="e">
        <f t="shared" si="79"/>
        <v>#N/A</v>
      </c>
      <c r="AB404" s="48" t="str">
        <f t="shared" si="75"/>
        <v>00</v>
      </c>
      <c r="AC404" s="48" t="e">
        <f t="shared" si="81"/>
        <v>#N/A</v>
      </c>
      <c r="AD404" s="68" t="e">
        <f t="shared" si="80"/>
        <v>#N/A</v>
      </c>
    </row>
    <row r="405" spans="1:30" x14ac:dyDescent="0.3">
      <c r="A405" s="48" t="e">
        <f>IF($AA405="Yes",INDEX(Applications_2021!$A$2:$A$651,MATCH($W405,Applications_2021!$AO$2:$AO$651,0)),"NO TRANSCRIPT")</f>
        <v>#N/A</v>
      </c>
      <c r="V405" s="48" t="str">
        <f t="shared" si="76"/>
        <v>|||</v>
      </c>
      <c r="W405" s="48" t="str">
        <f t="shared" si="77"/>
        <v>||</v>
      </c>
      <c r="X405" s="48" t="e">
        <f>INDEX(Applications_2021!$AN$2:$AN$651,MATCH($V405,Applications_2021!$AN$2:$AN$651,0))</f>
        <v>#N/A</v>
      </c>
      <c r="Y405" s="48" t="e">
        <f>INDEX(Applications_2021!$AO$2:$AO$651,MATCH($W405,Applications_2021!$AO$2:$AO$651,0))</f>
        <v>#N/A</v>
      </c>
      <c r="Z405" s="68" t="e">
        <f t="shared" si="78"/>
        <v>#N/A</v>
      </c>
      <c r="AA405" s="68" t="e">
        <f t="shared" si="79"/>
        <v>#N/A</v>
      </c>
      <c r="AB405" s="48" t="str">
        <f t="shared" si="75"/>
        <v>00</v>
      </c>
      <c r="AC405" s="48" t="e">
        <f t="shared" si="81"/>
        <v>#N/A</v>
      </c>
      <c r="AD405" s="68" t="e">
        <f t="shared" si="80"/>
        <v>#N/A</v>
      </c>
    </row>
    <row r="406" spans="1:30" x14ac:dyDescent="0.3">
      <c r="A406" s="48" t="e">
        <f>IF($AA406="Yes",INDEX(Applications_2021!$A$2:$A$651,MATCH($W406,Applications_2021!$AO$2:$AO$651,0)),"NO TRANSCRIPT")</f>
        <v>#N/A</v>
      </c>
      <c r="V406" s="48" t="str">
        <f t="shared" si="76"/>
        <v>|||</v>
      </c>
      <c r="W406" s="48" t="str">
        <f t="shared" si="77"/>
        <v>||</v>
      </c>
      <c r="X406" s="48" t="e">
        <f>INDEX(Applications_2021!$AN$2:$AN$651,MATCH($V406,Applications_2021!$AN$2:$AN$651,0))</f>
        <v>#N/A</v>
      </c>
      <c r="Y406" s="48" t="e">
        <f>INDEX(Applications_2021!$AO$2:$AO$651,MATCH($W406,Applications_2021!$AO$2:$AO$651,0))</f>
        <v>#N/A</v>
      </c>
      <c r="Z406" s="68" t="e">
        <f t="shared" si="78"/>
        <v>#N/A</v>
      </c>
      <c r="AA406" s="68" t="e">
        <f t="shared" si="79"/>
        <v>#N/A</v>
      </c>
      <c r="AB406" s="48" t="str">
        <f t="shared" si="75"/>
        <v>00</v>
      </c>
      <c r="AC406" s="48" t="e">
        <f t="shared" si="81"/>
        <v>#N/A</v>
      </c>
      <c r="AD406" s="68" t="e">
        <f t="shared" si="80"/>
        <v>#N/A</v>
      </c>
    </row>
    <row r="407" spans="1:30" x14ac:dyDescent="0.3">
      <c r="A407" s="48" t="e">
        <f>IF($AA407="Yes",INDEX(Applications_2021!$A$2:$A$651,MATCH($W407,Applications_2021!$AO$2:$AO$651,0)),"NO TRANSCRIPT")</f>
        <v>#N/A</v>
      </c>
      <c r="V407" s="48" t="str">
        <f t="shared" si="76"/>
        <v>|||</v>
      </c>
      <c r="W407" s="48" t="str">
        <f t="shared" si="77"/>
        <v>||</v>
      </c>
      <c r="X407" s="48" t="e">
        <f>INDEX(Applications_2021!$AN$2:$AN$651,MATCH($V407,Applications_2021!$AN$2:$AN$651,0))</f>
        <v>#N/A</v>
      </c>
      <c r="Y407" s="48" t="e">
        <f>INDEX(Applications_2021!$AO$2:$AO$651,MATCH($W407,Applications_2021!$AO$2:$AO$651,0))</f>
        <v>#N/A</v>
      </c>
      <c r="Z407" s="68" t="e">
        <f t="shared" si="78"/>
        <v>#N/A</v>
      </c>
      <c r="AA407" s="68" t="e">
        <f t="shared" si="79"/>
        <v>#N/A</v>
      </c>
      <c r="AB407" s="48" t="str">
        <f t="shared" si="75"/>
        <v>00</v>
      </c>
      <c r="AC407" s="48" t="e">
        <f t="shared" si="81"/>
        <v>#N/A</v>
      </c>
      <c r="AD407" s="68" t="e">
        <f t="shared" si="80"/>
        <v>#N/A</v>
      </c>
    </row>
    <row r="408" spans="1:30" x14ac:dyDescent="0.3">
      <c r="A408" s="48" t="e">
        <f>IF($AA408="Yes",INDEX(Applications_2021!$A$2:$A$651,MATCH($W408,Applications_2021!$AO$2:$AO$651,0)),"NO TRANSCRIPT")</f>
        <v>#N/A</v>
      </c>
      <c r="V408" s="48" t="str">
        <f t="shared" si="76"/>
        <v>|||</v>
      </c>
      <c r="W408" s="48" t="str">
        <f t="shared" si="77"/>
        <v>||</v>
      </c>
      <c r="X408" s="48" t="e">
        <f>INDEX(Applications_2021!$AN$2:$AN$651,MATCH($V408,Applications_2021!$AN$2:$AN$651,0))</f>
        <v>#N/A</v>
      </c>
      <c r="Y408" s="48" t="e">
        <f>INDEX(Applications_2021!$AO$2:$AO$651,MATCH($W408,Applications_2021!$AO$2:$AO$651,0))</f>
        <v>#N/A</v>
      </c>
      <c r="Z408" s="68" t="e">
        <f t="shared" si="78"/>
        <v>#N/A</v>
      </c>
      <c r="AA408" s="68" t="e">
        <f t="shared" si="79"/>
        <v>#N/A</v>
      </c>
      <c r="AB408" s="48" t="str">
        <f t="shared" si="75"/>
        <v>00</v>
      </c>
      <c r="AC408" s="48" t="e">
        <f t="shared" si="81"/>
        <v>#N/A</v>
      </c>
      <c r="AD408" s="68" t="e">
        <f t="shared" si="80"/>
        <v>#N/A</v>
      </c>
    </row>
    <row r="409" spans="1:30" x14ac:dyDescent="0.3">
      <c r="A409" s="48" t="e">
        <f>IF($AA409="Yes",INDEX(Applications_2021!$A$2:$A$651,MATCH($W409,Applications_2021!$AO$2:$AO$651,0)),"NO TRANSCRIPT")</f>
        <v>#N/A</v>
      </c>
      <c r="V409" s="48" t="str">
        <f t="shared" si="76"/>
        <v>|||</v>
      </c>
      <c r="W409" s="48" t="str">
        <f t="shared" si="77"/>
        <v>||</v>
      </c>
      <c r="X409" s="48" t="e">
        <f>INDEX(Applications_2021!$AN$2:$AN$651,MATCH($V409,Applications_2021!$AN$2:$AN$651,0))</f>
        <v>#N/A</v>
      </c>
      <c r="Y409" s="48" t="e">
        <f>INDEX(Applications_2021!$AO$2:$AO$651,MATCH($W409,Applications_2021!$AO$2:$AO$651,0))</f>
        <v>#N/A</v>
      </c>
      <c r="Z409" s="68" t="e">
        <f t="shared" si="78"/>
        <v>#N/A</v>
      </c>
      <c r="AA409" s="68" t="e">
        <f t="shared" si="79"/>
        <v>#N/A</v>
      </c>
      <c r="AB409" s="48" t="str">
        <f t="shared" si="75"/>
        <v>00</v>
      </c>
      <c r="AC409" s="48" t="e">
        <f t="shared" si="81"/>
        <v>#N/A</v>
      </c>
      <c r="AD409" s="68" t="e">
        <f t="shared" si="80"/>
        <v>#N/A</v>
      </c>
    </row>
    <row r="410" spans="1:30" x14ac:dyDescent="0.3">
      <c r="A410" s="48" t="e">
        <f>IF($AA410="Yes",INDEX(Applications_2021!$A$2:$A$651,MATCH($W410,Applications_2021!$AO$2:$AO$651,0)),"NO TRANSCRIPT")</f>
        <v>#N/A</v>
      </c>
      <c r="V410" s="48" t="str">
        <f t="shared" si="76"/>
        <v>|||</v>
      </c>
      <c r="W410" s="48" t="str">
        <f t="shared" si="77"/>
        <v>||</v>
      </c>
      <c r="X410" s="48" t="e">
        <f>INDEX(Applications_2021!$AN$2:$AN$651,MATCH($V410,Applications_2021!$AN$2:$AN$651,0))</f>
        <v>#N/A</v>
      </c>
      <c r="Y410" s="48" t="e">
        <f>INDEX(Applications_2021!$AO$2:$AO$651,MATCH($W410,Applications_2021!$AO$2:$AO$651,0))</f>
        <v>#N/A</v>
      </c>
      <c r="Z410" s="68" t="e">
        <f t="shared" si="78"/>
        <v>#N/A</v>
      </c>
      <c r="AA410" s="68" t="e">
        <f t="shared" si="79"/>
        <v>#N/A</v>
      </c>
      <c r="AB410" s="48" t="str">
        <f t="shared" si="75"/>
        <v>00</v>
      </c>
      <c r="AC410" s="48" t="e">
        <f t="shared" si="81"/>
        <v>#N/A</v>
      </c>
      <c r="AD410" s="68" t="e">
        <f t="shared" si="80"/>
        <v>#N/A</v>
      </c>
    </row>
    <row r="411" spans="1:30" x14ac:dyDescent="0.3">
      <c r="A411" s="48" t="e">
        <f>IF($AA411="Yes",INDEX(Applications_2021!$A$2:$A$651,MATCH($W411,Applications_2021!$AO$2:$AO$651,0)),"NO TRANSCRIPT")</f>
        <v>#N/A</v>
      </c>
      <c r="V411" s="48" t="str">
        <f t="shared" si="76"/>
        <v>|||</v>
      </c>
      <c r="W411" s="48" t="str">
        <f t="shared" si="77"/>
        <v>||</v>
      </c>
      <c r="X411" s="48" t="e">
        <f>INDEX(Applications_2021!$AN$2:$AN$651,MATCH($V411,Applications_2021!$AN$2:$AN$651,0))</f>
        <v>#N/A</v>
      </c>
      <c r="Y411" s="48" t="e">
        <f>INDEX(Applications_2021!$AO$2:$AO$651,MATCH($W411,Applications_2021!$AO$2:$AO$651,0))</f>
        <v>#N/A</v>
      </c>
      <c r="Z411" s="68" t="e">
        <f t="shared" si="78"/>
        <v>#N/A</v>
      </c>
      <c r="AA411" s="68" t="e">
        <f t="shared" si="79"/>
        <v>#N/A</v>
      </c>
      <c r="AB411" s="48" t="str">
        <f t="shared" si="75"/>
        <v>00</v>
      </c>
      <c r="AC411" s="48" t="e">
        <f t="shared" si="81"/>
        <v>#N/A</v>
      </c>
      <c r="AD411" s="68" t="e">
        <f t="shared" si="80"/>
        <v>#N/A</v>
      </c>
    </row>
    <row r="412" spans="1:30" x14ac:dyDescent="0.3">
      <c r="A412" s="48" t="e">
        <f>IF($AA412="Yes",INDEX(Applications_2021!$A$2:$A$651,MATCH($W412,Applications_2021!$AO$2:$AO$651,0)),"NO TRANSCRIPT")</f>
        <v>#N/A</v>
      </c>
      <c r="V412" s="48" t="str">
        <f t="shared" si="76"/>
        <v>|||</v>
      </c>
      <c r="W412" s="48" t="str">
        <f t="shared" si="77"/>
        <v>||</v>
      </c>
      <c r="X412" s="48" t="e">
        <f>INDEX(Applications_2021!$AN$2:$AN$651,MATCH($V412,Applications_2021!$AN$2:$AN$651,0))</f>
        <v>#N/A</v>
      </c>
      <c r="Y412" s="48" t="e">
        <f>INDEX(Applications_2021!$AO$2:$AO$651,MATCH($W412,Applications_2021!$AO$2:$AO$651,0))</f>
        <v>#N/A</v>
      </c>
      <c r="Z412" s="68" t="e">
        <f t="shared" si="78"/>
        <v>#N/A</v>
      </c>
      <c r="AA412" s="68" t="e">
        <f t="shared" si="79"/>
        <v>#N/A</v>
      </c>
      <c r="AB412" s="48" t="str">
        <f t="shared" si="75"/>
        <v>00</v>
      </c>
      <c r="AC412" s="48" t="e">
        <f t="shared" si="81"/>
        <v>#N/A</v>
      </c>
      <c r="AD412" s="68" t="e">
        <f t="shared" si="80"/>
        <v>#N/A</v>
      </c>
    </row>
    <row r="413" spans="1:30" x14ac:dyDescent="0.3">
      <c r="A413" s="48" t="e">
        <f>IF($AA413="Yes",INDEX(Applications_2021!$A$2:$A$651,MATCH($W413,Applications_2021!$AO$2:$AO$651,0)),"NO TRANSCRIPT")</f>
        <v>#N/A</v>
      </c>
      <c r="V413" s="48" t="str">
        <f t="shared" si="76"/>
        <v>|||</v>
      </c>
      <c r="W413" s="48" t="str">
        <f t="shared" si="77"/>
        <v>||</v>
      </c>
      <c r="X413" s="48" t="e">
        <f>INDEX(Applications_2021!$AN$2:$AN$651,MATCH($V413,Applications_2021!$AN$2:$AN$651,0))</f>
        <v>#N/A</v>
      </c>
      <c r="Y413" s="48" t="e">
        <f>INDEX(Applications_2021!$AO$2:$AO$651,MATCH($W413,Applications_2021!$AO$2:$AO$651,0))</f>
        <v>#N/A</v>
      </c>
      <c r="Z413" s="68" t="e">
        <f t="shared" si="78"/>
        <v>#N/A</v>
      </c>
      <c r="AA413" s="68" t="e">
        <f t="shared" si="79"/>
        <v>#N/A</v>
      </c>
      <c r="AB413" s="48" t="str">
        <f t="shared" si="75"/>
        <v>00</v>
      </c>
      <c r="AC413" s="48" t="e">
        <f t="shared" si="81"/>
        <v>#N/A</v>
      </c>
      <c r="AD413" s="68" t="e">
        <f t="shared" si="80"/>
        <v>#N/A</v>
      </c>
    </row>
    <row r="414" spans="1:30" x14ac:dyDescent="0.3">
      <c r="A414" s="48" t="e">
        <f>IF($AA414="Yes",INDEX(Applications_2021!$A$2:$A$651,MATCH($W414,Applications_2021!$AO$2:$AO$651,0)),"NO TRANSCRIPT")</f>
        <v>#N/A</v>
      </c>
      <c r="V414" s="48" t="str">
        <f t="shared" si="76"/>
        <v>|||</v>
      </c>
      <c r="W414" s="48" t="str">
        <f t="shared" si="77"/>
        <v>||</v>
      </c>
      <c r="X414" s="48" t="e">
        <f>INDEX(Applications_2021!$AN$2:$AN$651,MATCH($V414,Applications_2021!$AN$2:$AN$651,0))</f>
        <v>#N/A</v>
      </c>
      <c r="Y414" s="48" t="e">
        <f>INDEX(Applications_2021!$AO$2:$AO$651,MATCH($W414,Applications_2021!$AO$2:$AO$651,0))</f>
        <v>#N/A</v>
      </c>
      <c r="Z414" s="68" t="e">
        <f t="shared" si="78"/>
        <v>#N/A</v>
      </c>
      <c r="AA414" s="68" t="e">
        <f t="shared" si="79"/>
        <v>#N/A</v>
      </c>
      <c r="AB414" s="48" t="str">
        <f t="shared" si="75"/>
        <v>00</v>
      </c>
      <c r="AC414" s="48" t="e">
        <f t="shared" si="81"/>
        <v>#N/A</v>
      </c>
      <c r="AD414" s="68" t="e">
        <f t="shared" si="80"/>
        <v>#N/A</v>
      </c>
    </row>
    <row r="415" spans="1:30" x14ac:dyDescent="0.3">
      <c r="A415" s="48" t="e">
        <f>IF($AA415="Yes",INDEX(Applications_2021!$A$2:$A$651,MATCH($W415,Applications_2021!$AO$2:$AO$651,0)),"NO TRANSCRIPT")</f>
        <v>#N/A</v>
      </c>
      <c r="V415" s="48" t="str">
        <f t="shared" si="76"/>
        <v>|||</v>
      </c>
      <c r="W415" s="48" t="str">
        <f t="shared" si="77"/>
        <v>||</v>
      </c>
      <c r="X415" s="48" t="e">
        <f>INDEX(Applications_2021!$AN$2:$AN$651,MATCH($V415,Applications_2021!$AN$2:$AN$651,0))</f>
        <v>#N/A</v>
      </c>
      <c r="Y415" s="48" t="e">
        <f>INDEX(Applications_2021!$AO$2:$AO$651,MATCH($W415,Applications_2021!$AO$2:$AO$651,0))</f>
        <v>#N/A</v>
      </c>
      <c r="Z415" s="68" t="e">
        <f t="shared" si="78"/>
        <v>#N/A</v>
      </c>
      <c r="AA415" s="68" t="e">
        <f t="shared" si="79"/>
        <v>#N/A</v>
      </c>
      <c r="AB415" s="48" t="str">
        <f t="shared" si="75"/>
        <v>00</v>
      </c>
      <c r="AC415" s="48" t="e">
        <f t="shared" si="81"/>
        <v>#N/A</v>
      </c>
      <c r="AD415" s="68" t="e">
        <f t="shared" si="80"/>
        <v>#N/A</v>
      </c>
    </row>
    <row r="416" spans="1:30" x14ac:dyDescent="0.3">
      <c r="A416" s="48" t="e">
        <f>IF($AA416="Yes",INDEX(Applications_2021!$A$2:$A$651,MATCH($W416,Applications_2021!$AO$2:$AO$651,0)),"NO TRANSCRIPT")</f>
        <v>#N/A</v>
      </c>
      <c r="V416" s="48" t="str">
        <f t="shared" si="76"/>
        <v>|||</v>
      </c>
      <c r="W416" s="48" t="str">
        <f t="shared" si="77"/>
        <v>||</v>
      </c>
      <c r="X416" s="48" t="e">
        <f>INDEX(Applications_2021!$AN$2:$AN$651,MATCH($V416,Applications_2021!$AN$2:$AN$651,0))</f>
        <v>#N/A</v>
      </c>
      <c r="Y416" s="48" t="e">
        <f>INDEX(Applications_2021!$AO$2:$AO$651,MATCH($W416,Applications_2021!$AO$2:$AO$651,0))</f>
        <v>#N/A</v>
      </c>
      <c r="Z416" s="68" t="e">
        <f t="shared" si="78"/>
        <v>#N/A</v>
      </c>
      <c r="AA416" s="68" t="e">
        <f t="shared" si="79"/>
        <v>#N/A</v>
      </c>
      <c r="AB416" s="48" t="str">
        <f t="shared" si="75"/>
        <v>00</v>
      </c>
      <c r="AC416" s="48" t="e">
        <f t="shared" si="81"/>
        <v>#N/A</v>
      </c>
      <c r="AD416" s="68" t="e">
        <f t="shared" si="80"/>
        <v>#N/A</v>
      </c>
    </row>
    <row r="417" spans="1:30" x14ac:dyDescent="0.3">
      <c r="A417" s="48" t="e">
        <f>IF($AA417="Yes",INDEX(Applications_2021!$A$2:$A$651,MATCH($W417,Applications_2021!$AO$2:$AO$651,0)),"NO TRANSCRIPT")</f>
        <v>#N/A</v>
      </c>
      <c r="V417" s="48" t="str">
        <f t="shared" si="76"/>
        <v>|||</v>
      </c>
      <c r="W417" s="48" t="str">
        <f t="shared" si="77"/>
        <v>||</v>
      </c>
      <c r="X417" s="48" t="e">
        <f>INDEX(Applications_2021!$AN$2:$AN$651,MATCH($V417,Applications_2021!$AN$2:$AN$651,0))</f>
        <v>#N/A</v>
      </c>
      <c r="Y417" s="48" t="e">
        <f>INDEX(Applications_2021!$AO$2:$AO$651,MATCH($W417,Applications_2021!$AO$2:$AO$651,0))</f>
        <v>#N/A</v>
      </c>
      <c r="Z417" s="68" t="e">
        <f t="shared" si="78"/>
        <v>#N/A</v>
      </c>
      <c r="AA417" s="68" t="e">
        <f t="shared" si="79"/>
        <v>#N/A</v>
      </c>
      <c r="AB417" s="48" t="str">
        <f t="shared" si="75"/>
        <v>00</v>
      </c>
      <c r="AC417" s="48" t="e">
        <f t="shared" si="81"/>
        <v>#N/A</v>
      </c>
      <c r="AD417" s="68" t="e">
        <f t="shared" si="80"/>
        <v>#N/A</v>
      </c>
    </row>
    <row r="418" spans="1:30" x14ac:dyDescent="0.3">
      <c r="A418" s="48" t="e">
        <f>IF($AA418="Yes",INDEX(Applications_2021!$A$2:$A$651,MATCH($W418,Applications_2021!$AO$2:$AO$651,0)),"NO TRANSCRIPT")</f>
        <v>#N/A</v>
      </c>
      <c r="V418" s="48" t="str">
        <f t="shared" si="76"/>
        <v>|||</v>
      </c>
      <c r="W418" s="48" t="str">
        <f t="shared" si="77"/>
        <v>||</v>
      </c>
      <c r="X418" s="48" t="e">
        <f>INDEX(Applications_2021!$AN$2:$AN$651,MATCH($V418,Applications_2021!$AN$2:$AN$651,0))</f>
        <v>#N/A</v>
      </c>
      <c r="Y418" s="48" t="e">
        <f>INDEX(Applications_2021!$AO$2:$AO$651,MATCH($W418,Applications_2021!$AO$2:$AO$651,0))</f>
        <v>#N/A</v>
      </c>
      <c r="Z418" s="68" t="e">
        <f t="shared" si="78"/>
        <v>#N/A</v>
      </c>
      <c r="AA418" s="68" t="e">
        <f t="shared" si="79"/>
        <v>#N/A</v>
      </c>
      <c r="AB418" s="48" t="str">
        <f t="shared" si="75"/>
        <v>00</v>
      </c>
      <c r="AC418" s="48" t="e">
        <f t="shared" si="81"/>
        <v>#N/A</v>
      </c>
      <c r="AD418" s="68" t="e">
        <f t="shared" si="80"/>
        <v>#N/A</v>
      </c>
    </row>
    <row r="419" spans="1:30" x14ac:dyDescent="0.3">
      <c r="A419" s="48" t="e">
        <f>IF($AA419="Yes",INDEX(Applications_2021!$A$2:$A$651,MATCH($W419,Applications_2021!$AO$2:$AO$651,0)),"NO TRANSCRIPT")</f>
        <v>#N/A</v>
      </c>
      <c r="V419" s="48" t="str">
        <f t="shared" si="76"/>
        <v>|||</v>
      </c>
      <c r="W419" s="48" t="str">
        <f t="shared" si="77"/>
        <v>||</v>
      </c>
      <c r="X419" s="48" t="e">
        <f>INDEX(Applications_2021!$AN$2:$AN$651,MATCH($V419,Applications_2021!$AN$2:$AN$651,0))</f>
        <v>#N/A</v>
      </c>
      <c r="Y419" s="48" t="e">
        <f>INDEX(Applications_2021!$AO$2:$AO$651,MATCH($W419,Applications_2021!$AO$2:$AO$651,0))</f>
        <v>#N/A</v>
      </c>
      <c r="Z419" s="68" t="e">
        <f t="shared" si="78"/>
        <v>#N/A</v>
      </c>
      <c r="AA419" s="68" t="e">
        <f t="shared" si="79"/>
        <v>#N/A</v>
      </c>
      <c r="AB419" s="48" t="str">
        <f t="shared" ref="AB419:AB482" si="82">"0"&amp;TEXT($C419,0)</f>
        <v>00</v>
      </c>
      <c r="AC419" s="48" t="e">
        <f t="shared" si="81"/>
        <v>#N/A</v>
      </c>
      <c r="AD419" s="68" t="e">
        <f t="shared" si="80"/>
        <v>#N/A</v>
      </c>
    </row>
    <row r="420" spans="1:30" x14ac:dyDescent="0.3">
      <c r="A420" s="48" t="e">
        <f>IF($AA420="Yes",INDEX(Applications_2021!$A$2:$A$651,MATCH($W420,Applications_2021!$AO$2:$AO$651,0)),"NO TRANSCRIPT")</f>
        <v>#N/A</v>
      </c>
      <c r="V420" s="48" t="str">
        <f t="shared" si="76"/>
        <v>|||</v>
      </c>
      <c r="W420" s="48" t="str">
        <f t="shared" si="77"/>
        <v>||</v>
      </c>
      <c r="X420" s="48" t="e">
        <f>INDEX(Applications_2021!$AN$2:$AN$651,MATCH($V420,Applications_2021!$AN$2:$AN$651,0))</f>
        <v>#N/A</v>
      </c>
      <c r="Y420" s="48" t="e">
        <f>INDEX(Applications_2021!$AO$2:$AO$651,MATCH($W420,Applications_2021!$AO$2:$AO$651,0))</f>
        <v>#N/A</v>
      </c>
      <c r="Z420" s="68" t="e">
        <f t="shared" si="78"/>
        <v>#N/A</v>
      </c>
      <c r="AA420" s="68" t="e">
        <f t="shared" si="79"/>
        <v>#N/A</v>
      </c>
      <c r="AB420" s="48" t="str">
        <f t="shared" si="82"/>
        <v>00</v>
      </c>
      <c r="AC420" s="48" t="e">
        <f t="shared" si="81"/>
        <v>#N/A</v>
      </c>
      <c r="AD420" s="68" t="e">
        <f t="shared" si="80"/>
        <v>#N/A</v>
      </c>
    </row>
    <row r="421" spans="1:30" x14ac:dyDescent="0.3">
      <c r="A421" s="48" t="e">
        <f>IF($AA421="Yes",INDEX(Applications_2021!$A$2:$A$651,MATCH($W421,Applications_2021!$AO$2:$AO$651,0)),"NO TRANSCRIPT")</f>
        <v>#N/A</v>
      </c>
      <c r="V421" s="48" t="str">
        <f t="shared" si="76"/>
        <v>|||</v>
      </c>
      <c r="W421" s="48" t="str">
        <f t="shared" si="77"/>
        <v>||</v>
      </c>
      <c r="X421" s="48" t="e">
        <f>INDEX(Applications_2021!$AN$2:$AN$651,MATCH($V421,Applications_2021!$AN$2:$AN$651,0))</f>
        <v>#N/A</v>
      </c>
      <c r="Y421" s="48" t="e">
        <f>INDEX(Applications_2021!$AO$2:$AO$651,MATCH($W421,Applications_2021!$AO$2:$AO$651,0))</f>
        <v>#N/A</v>
      </c>
      <c r="Z421" s="68" t="e">
        <f t="shared" si="78"/>
        <v>#N/A</v>
      </c>
      <c r="AA421" s="68" t="e">
        <f t="shared" si="79"/>
        <v>#N/A</v>
      </c>
      <c r="AB421" s="48" t="str">
        <f t="shared" si="82"/>
        <v>00</v>
      </c>
      <c r="AC421" s="48" t="e">
        <f t="shared" si="81"/>
        <v>#N/A</v>
      </c>
      <c r="AD421" s="68" t="e">
        <f t="shared" si="80"/>
        <v>#N/A</v>
      </c>
    </row>
    <row r="422" spans="1:30" x14ac:dyDescent="0.3">
      <c r="A422" s="48" t="e">
        <f>IF($AA422="Yes",INDEX(Applications_2021!$A$2:$A$651,MATCH($W422,Applications_2021!$AO$2:$AO$651,0)),"NO TRANSCRIPT")</f>
        <v>#N/A</v>
      </c>
      <c r="V422" s="48" t="str">
        <f t="shared" si="76"/>
        <v>|||</v>
      </c>
      <c r="W422" s="48" t="str">
        <f t="shared" si="77"/>
        <v>||</v>
      </c>
      <c r="X422" s="48" t="e">
        <f>INDEX(Applications_2021!$AN$2:$AN$651,MATCH($V422,Applications_2021!$AN$2:$AN$651,0))</f>
        <v>#N/A</v>
      </c>
      <c r="Y422" s="48" t="e">
        <f>INDEX(Applications_2021!$AO$2:$AO$651,MATCH($W422,Applications_2021!$AO$2:$AO$651,0))</f>
        <v>#N/A</v>
      </c>
      <c r="Z422" s="68" t="e">
        <f t="shared" si="78"/>
        <v>#N/A</v>
      </c>
      <c r="AA422" s="68" t="e">
        <f t="shared" si="79"/>
        <v>#N/A</v>
      </c>
      <c r="AB422" s="48" t="str">
        <f t="shared" si="82"/>
        <v>00</v>
      </c>
      <c r="AC422" s="48" t="e">
        <f t="shared" si="81"/>
        <v>#N/A</v>
      </c>
      <c r="AD422" s="68" t="e">
        <f t="shared" si="80"/>
        <v>#N/A</v>
      </c>
    </row>
    <row r="423" spans="1:30" x14ac:dyDescent="0.3">
      <c r="A423" s="48" t="e">
        <f>IF($AA423="Yes",INDEX(Applications_2021!$A$2:$A$651,MATCH($W423,Applications_2021!$AO$2:$AO$651,0)),"NO TRANSCRIPT")</f>
        <v>#N/A</v>
      </c>
      <c r="V423" s="48" t="str">
        <f t="shared" si="76"/>
        <v>|||</v>
      </c>
      <c r="W423" s="48" t="str">
        <f t="shared" si="77"/>
        <v>||</v>
      </c>
      <c r="X423" s="48" t="e">
        <f>INDEX(Applications_2021!$AN$2:$AN$651,MATCH($V423,Applications_2021!$AN$2:$AN$651,0))</f>
        <v>#N/A</v>
      </c>
      <c r="Y423" s="48" t="e">
        <f>INDEX(Applications_2021!$AO$2:$AO$651,MATCH($W423,Applications_2021!$AO$2:$AO$651,0))</f>
        <v>#N/A</v>
      </c>
      <c r="Z423" s="68" t="e">
        <f t="shared" si="78"/>
        <v>#N/A</v>
      </c>
      <c r="AA423" s="68" t="e">
        <f t="shared" si="79"/>
        <v>#N/A</v>
      </c>
      <c r="AB423" s="48" t="str">
        <f t="shared" si="82"/>
        <v>00</v>
      </c>
      <c r="AC423" s="48" t="e">
        <f t="shared" si="81"/>
        <v>#N/A</v>
      </c>
      <c r="AD423" s="68" t="e">
        <f t="shared" si="80"/>
        <v>#N/A</v>
      </c>
    </row>
    <row r="424" spans="1:30" x14ac:dyDescent="0.3">
      <c r="A424" s="48" t="e">
        <f>IF($AA424="Yes",INDEX(Applications_2021!$A$2:$A$651,MATCH($W424,Applications_2021!$AO$2:$AO$651,0)),"NO TRANSCRIPT")</f>
        <v>#N/A</v>
      </c>
      <c r="V424" s="48" t="str">
        <f t="shared" si="76"/>
        <v>|||</v>
      </c>
      <c r="W424" s="48" t="str">
        <f t="shared" si="77"/>
        <v>||</v>
      </c>
      <c r="X424" s="48" t="e">
        <f>INDEX(Applications_2021!$AN$2:$AN$651,MATCH($V424,Applications_2021!$AN$2:$AN$651,0))</f>
        <v>#N/A</v>
      </c>
      <c r="Y424" s="48" t="e">
        <f>INDEX(Applications_2021!$AO$2:$AO$651,MATCH($W424,Applications_2021!$AO$2:$AO$651,0))</f>
        <v>#N/A</v>
      </c>
      <c r="Z424" s="68" t="e">
        <f t="shared" si="78"/>
        <v>#N/A</v>
      </c>
      <c r="AA424" s="68" t="e">
        <f t="shared" si="79"/>
        <v>#N/A</v>
      </c>
      <c r="AB424" s="48" t="str">
        <f t="shared" si="82"/>
        <v>00</v>
      </c>
      <c r="AC424" s="48" t="e">
        <f t="shared" si="81"/>
        <v>#N/A</v>
      </c>
      <c r="AD424" s="68" t="e">
        <f t="shared" si="80"/>
        <v>#N/A</v>
      </c>
    </row>
    <row r="425" spans="1:30" x14ac:dyDescent="0.3">
      <c r="A425" s="48" t="e">
        <f>IF($AA425="Yes",INDEX(Applications_2021!$A$2:$A$651,MATCH($W425,Applications_2021!$AO$2:$AO$651,0)),"NO TRANSCRIPT")</f>
        <v>#N/A</v>
      </c>
      <c r="V425" s="48" t="str">
        <f t="shared" si="76"/>
        <v>|||</v>
      </c>
      <c r="W425" s="48" t="str">
        <f t="shared" si="77"/>
        <v>||</v>
      </c>
      <c r="X425" s="48" t="e">
        <f>INDEX(Applications_2021!$AN$2:$AN$651,MATCH($V425,Applications_2021!$AN$2:$AN$651,0))</f>
        <v>#N/A</v>
      </c>
      <c r="Y425" s="48" t="e">
        <f>INDEX(Applications_2021!$AO$2:$AO$651,MATCH($W425,Applications_2021!$AO$2:$AO$651,0))</f>
        <v>#N/A</v>
      </c>
      <c r="Z425" s="68" t="e">
        <f t="shared" si="78"/>
        <v>#N/A</v>
      </c>
      <c r="AA425" s="68" t="e">
        <f t="shared" si="79"/>
        <v>#N/A</v>
      </c>
      <c r="AB425" s="48" t="str">
        <f t="shared" si="82"/>
        <v>00</v>
      </c>
      <c r="AC425" s="48" t="e">
        <f t="shared" si="81"/>
        <v>#N/A</v>
      </c>
      <c r="AD425" s="68" t="e">
        <f t="shared" si="80"/>
        <v>#N/A</v>
      </c>
    </row>
    <row r="426" spans="1:30" x14ac:dyDescent="0.3">
      <c r="A426" s="48" t="e">
        <f>IF($AA426="Yes",INDEX(Applications_2021!$A$2:$A$651,MATCH($W426,Applications_2021!$AO$2:$AO$651,0)),"NO TRANSCRIPT")</f>
        <v>#N/A</v>
      </c>
      <c r="V426" s="48" t="str">
        <f t="shared" si="76"/>
        <v>|||</v>
      </c>
      <c r="W426" s="48" t="str">
        <f t="shared" si="77"/>
        <v>||</v>
      </c>
      <c r="X426" s="48" t="e">
        <f>INDEX(Applications_2021!$AN$2:$AN$651,MATCH($V426,Applications_2021!$AN$2:$AN$651,0))</f>
        <v>#N/A</v>
      </c>
      <c r="Y426" s="48" t="e">
        <f>INDEX(Applications_2021!$AO$2:$AO$651,MATCH($W426,Applications_2021!$AO$2:$AO$651,0))</f>
        <v>#N/A</v>
      </c>
      <c r="Z426" s="68" t="e">
        <f t="shared" si="78"/>
        <v>#N/A</v>
      </c>
      <c r="AA426" s="68" t="e">
        <f t="shared" si="79"/>
        <v>#N/A</v>
      </c>
      <c r="AB426" s="48" t="str">
        <f t="shared" si="82"/>
        <v>00</v>
      </c>
      <c r="AC426" s="48" t="e">
        <f t="shared" si="81"/>
        <v>#N/A</v>
      </c>
      <c r="AD426" s="68" t="e">
        <f t="shared" si="80"/>
        <v>#N/A</v>
      </c>
    </row>
    <row r="427" spans="1:30" x14ac:dyDescent="0.3">
      <c r="A427" s="48" t="e">
        <f>IF($AA427="Yes",INDEX(Applications_2021!$A$2:$A$651,MATCH($W427,Applications_2021!$AO$2:$AO$651,0)),"NO TRANSCRIPT")</f>
        <v>#N/A</v>
      </c>
      <c r="V427" s="48" t="str">
        <f t="shared" si="76"/>
        <v>|||</v>
      </c>
      <c r="W427" s="48" t="str">
        <f t="shared" si="77"/>
        <v>||</v>
      </c>
      <c r="X427" s="48" t="e">
        <f>INDEX(Applications_2021!$AN$2:$AN$651,MATCH($V427,Applications_2021!$AN$2:$AN$651,0))</f>
        <v>#N/A</v>
      </c>
      <c r="Y427" s="48" t="e">
        <f>INDEX(Applications_2021!$AO$2:$AO$651,MATCH($W427,Applications_2021!$AO$2:$AO$651,0))</f>
        <v>#N/A</v>
      </c>
      <c r="Z427" s="68" t="e">
        <f t="shared" si="78"/>
        <v>#N/A</v>
      </c>
      <c r="AA427" s="68" t="e">
        <f t="shared" si="79"/>
        <v>#N/A</v>
      </c>
      <c r="AB427" s="48" t="str">
        <f t="shared" si="82"/>
        <v>00</v>
      </c>
      <c r="AC427" s="48" t="e">
        <f t="shared" si="81"/>
        <v>#N/A</v>
      </c>
      <c r="AD427" s="68" t="e">
        <f t="shared" si="80"/>
        <v>#N/A</v>
      </c>
    </row>
    <row r="428" spans="1:30" x14ac:dyDescent="0.3">
      <c r="A428" s="48" t="e">
        <f>IF($AA428="Yes",INDEX(Applications_2021!$A$2:$A$651,MATCH($W428,Applications_2021!$AO$2:$AO$651,0)),"NO TRANSCRIPT")</f>
        <v>#N/A</v>
      </c>
      <c r="V428" s="48" t="str">
        <f t="shared" si="76"/>
        <v>|||</v>
      </c>
      <c r="W428" s="48" t="str">
        <f t="shared" si="77"/>
        <v>||</v>
      </c>
      <c r="X428" s="48" t="e">
        <f>INDEX(Applications_2021!$AN$2:$AN$651,MATCH($V428,Applications_2021!$AN$2:$AN$651,0))</f>
        <v>#N/A</v>
      </c>
      <c r="Y428" s="48" t="e">
        <f>INDEX(Applications_2021!$AO$2:$AO$651,MATCH($W428,Applications_2021!$AO$2:$AO$651,0))</f>
        <v>#N/A</v>
      </c>
      <c r="Z428" s="68" t="e">
        <f t="shared" si="78"/>
        <v>#N/A</v>
      </c>
      <c r="AA428" s="68" t="e">
        <f t="shared" si="79"/>
        <v>#N/A</v>
      </c>
      <c r="AB428" s="48" t="str">
        <f t="shared" si="82"/>
        <v>00</v>
      </c>
      <c r="AC428" s="48" t="e">
        <f t="shared" si="81"/>
        <v>#N/A</v>
      </c>
      <c r="AD428" s="68" t="e">
        <f t="shared" si="80"/>
        <v>#N/A</v>
      </c>
    </row>
    <row r="429" spans="1:30" x14ac:dyDescent="0.3">
      <c r="A429" s="48" t="e">
        <f>IF($AA429="Yes",INDEX(Applications_2021!$A$2:$A$651,MATCH($W429,Applications_2021!$AO$2:$AO$651,0)),"NO TRANSCRIPT")</f>
        <v>#N/A</v>
      </c>
      <c r="V429" s="48" t="str">
        <f t="shared" si="76"/>
        <v>|||</v>
      </c>
      <c r="W429" s="48" t="str">
        <f t="shared" si="77"/>
        <v>||</v>
      </c>
      <c r="X429" s="48" t="e">
        <f>INDEX(Applications_2021!$AN$2:$AN$651,MATCH($V429,Applications_2021!$AN$2:$AN$651,0))</f>
        <v>#N/A</v>
      </c>
      <c r="Y429" s="48" t="e">
        <f>INDEX(Applications_2021!$AO$2:$AO$651,MATCH($W429,Applications_2021!$AO$2:$AO$651,0))</f>
        <v>#N/A</v>
      </c>
      <c r="Z429" s="68" t="e">
        <f t="shared" si="78"/>
        <v>#N/A</v>
      </c>
      <c r="AA429" s="68" t="e">
        <f t="shared" si="79"/>
        <v>#N/A</v>
      </c>
      <c r="AB429" s="48" t="str">
        <f t="shared" si="82"/>
        <v>00</v>
      </c>
      <c r="AC429" s="48" t="e">
        <f t="shared" si="81"/>
        <v>#N/A</v>
      </c>
      <c r="AD429" s="68" t="e">
        <f t="shared" si="80"/>
        <v>#N/A</v>
      </c>
    </row>
    <row r="430" spans="1:30" x14ac:dyDescent="0.3">
      <c r="A430" s="48" t="e">
        <f>IF($AA430="Yes",INDEX(Applications_2021!$A$2:$A$651,MATCH($W430,Applications_2021!$AO$2:$AO$651,0)),"NO TRANSCRIPT")</f>
        <v>#N/A</v>
      </c>
      <c r="V430" s="48" t="str">
        <f t="shared" si="76"/>
        <v>|||</v>
      </c>
      <c r="W430" s="48" t="str">
        <f t="shared" si="77"/>
        <v>||</v>
      </c>
      <c r="X430" s="48" t="e">
        <f>INDEX(Applications_2021!$AN$2:$AN$651,MATCH($V430,Applications_2021!$AN$2:$AN$651,0))</f>
        <v>#N/A</v>
      </c>
      <c r="Y430" s="48" t="e">
        <f>INDEX(Applications_2021!$AO$2:$AO$651,MATCH($W430,Applications_2021!$AO$2:$AO$651,0))</f>
        <v>#N/A</v>
      </c>
      <c r="Z430" s="68" t="e">
        <f t="shared" si="78"/>
        <v>#N/A</v>
      </c>
      <c r="AA430" s="68" t="e">
        <f t="shared" si="79"/>
        <v>#N/A</v>
      </c>
      <c r="AB430" s="48" t="str">
        <f t="shared" si="82"/>
        <v>00</v>
      </c>
      <c r="AC430" s="48" t="e">
        <f t="shared" si="81"/>
        <v>#N/A</v>
      </c>
      <c r="AD430" s="68" t="e">
        <f t="shared" si="80"/>
        <v>#N/A</v>
      </c>
    </row>
    <row r="431" spans="1:30" x14ac:dyDescent="0.3">
      <c r="A431" s="48" t="e">
        <f>IF($AA431="Yes",INDEX(Applications_2021!$A$2:$A$651,MATCH($W431,Applications_2021!$AO$2:$AO$651,0)),"NO TRANSCRIPT")</f>
        <v>#N/A</v>
      </c>
      <c r="V431" s="48" t="str">
        <f t="shared" si="76"/>
        <v>|||</v>
      </c>
      <c r="W431" s="48" t="str">
        <f t="shared" si="77"/>
        <v>||</v>
      </c>
      <c r="X431" s="48" t="e">
        <f>INDEX(Applications_2021!$AN$2:$AN$651,MATCH($V431,Applications_2021!$AN$2:$AN$651,0))</f>
        <v>#N/A</v>
      </c>
      <c r="Y431" s="48" t="e">
        <f>INDEX(Applications_2021!$AO$2:$AO$651,MATCH($W431,Applications_2021!$AO$2:$AO$651,0))</f>
        <v>#N/A</v>
      </c>
      <c r="Z431" s="68" t="e">
        <f t="shared" si="78"/>
        <v>#N/A</v>
      </c>
      <c r="AA431" s="68" t="e">
        <f t="shared" si="79"/>
        <v>#N/A</v>
      </c>
      <c r="AB431" s="48" t="str">
        <f t="shared" si="82"/>
        <v>00</v>
      </c>
      <c r="AC431" s="48" t="e">
        <f t="shared" si="81"/>
        <v>#N/A</v>
      </c>
      <c r="AD431" s="68" t="e">
        <f t="shared" si="80"/>
        <v>#N/A</v>
      </c>
    </row>
    <row r="432" spans="1:30" x14ac:dyDescent="0.3">
      <c r="A432" s="48" t="e">
        <f>IF($AA432="Yes",INDEX(Applications_2021!$A$2:$A$651,MATCH($W432,Applications_2021!$AO$2:$AO$651,0)),"NO TRANSCRIPT")</f>
        <v>#N/A</v>
      </c>
      <c r="V432" s="48" t="str">
        <f t="shared" si="76"/>
        <v>|||</v>
      </c>
      <c r="W432" s="48" t="str">
        <f t="shared" si="77"/>
        <v>||</v>
      </c>
      <c r="X432" s="48" t="e">
        <f>INDEX(Applications_2021!$AN$2:$AN$651,MATCH($V432,Applications_2021!$AN$2:$AN$651,0))</f>
        <v>#N/A</v>
      </c>
      <c r="Y432" s="48" t="e">
        <f>INDEX(Applications_2021!$AO$2:$AO$651,MATCH($W432,Applications_2021!$AO$2:$AO$651,0))</f>
        <v>#N/A</v>
      </c>
      <c r="Z432" s="68" t="e">
        <f t="shared" si="78"/>
        <v>#N/A</v>
      </c>
      <c r="AA432" s="68" t="e">
        <f t="shared" si="79"/>
        <v>#N/A</v>
      </c>
      <c r="AB432" s="48" t="str">
        <f t="shared" si="82"/>
        <v>00</v>
      </c>
      <c r="AC432" s="48" t="e">
        <f t="shared" si="81"/>
        <v>#N/A</v>
      </c>
      <c r="AD432" s="68" t="e">
        <f t="shared" si="80"/>
        <v>#N/A</v>
      </c>
    </row>
    <row r="433" spans="1:30" x14ac:dyDescent="0.3">
      <c r="A433" s="48" t="e">
        <f>IF($AA433="Yes",INDEX(Applications_2021!$A$2:$A$651,MATCH($W433,Applications_2021!$AO$2:$AO$651,0)),"NO TRANSCRIPT")</f>
        <v>#N/A</v>
      </c>
      <c r="V433" s="48" t="str">
        <f t="shared" si="76"/>
        <v>|||</v>
      </c>
      <c r="W433" s="48" t="str">
        <f t="shared" si="77"/>
        <v>||</v>
      </c>
      <c r="X433" s="48" t="e">
        <f>INDEX(Applications_2021!$AN$2:$AN$651,MATCH($V433,Applications_2021!$AN$2:$AN$651,0))</f>
        <v>#N/A</v>
      </c>
      <c r="Y433" s="48" t="e">
        <f>INDEX(Applications_2021!$AO$2:$AO$651,MATCH($W433,Applications_2021!$AO$2:$AO$651,0))</f>
        <v>#N/A</v>
      </c>
      <c r="Z433" s="68" t="e">
        <f t="shared" si="78"/>
        <v>#N/A</v>
      </c>
      <c r="AA433" s="68" t="e">
        <f t="shared" si="79"/>
        <v>#N/A</v>
      </c>
      <c r="AB433" s="48" t="str">
        <f t="shared" si="82"/>
        <v>00</v>
      </c>
      <c r="AC433" s="48" t="e">
        <f t="shared" si="81"/>
        <v>#N/A</v>
      </c>
      <c r="AD433" s="68" t="e">
        <f t="shared" si="80"/>
        <v>#N/A</v>
      </c>
    </row>
    <row r="434" spans="1:30" x14ac:dyDescent="0.3">
      <c r="A434" s="48" t="e">
        <f>IF($AA434="Yes",INDEX(Applications_2021!$A$2:$A$651,MATCH($W434,Applications_2021!$AO$2:$AO$651,0)),"NO TRANSCRIPT")</f>
        <v>#N/A</v>
      </c>
      <c r="V434" s="48" t="str">
        <f t="shared" si="76"/>
        <v>|||</v>
      </c>
      <c r="W434" s="48" t="str">
        <f t="shared" si="77"/>
        <v>||</v>
      </c>
      <c r="X434" s="48" t="e">
        <f>INDEX(Applications_2021!$AN$2:$AN$651,MATCH($V434,Applications_2021!$AN$2:$AN$651,0))</f>
        <v>#N/A</v>
      </c>
      <c r="Y434" s="48" t="e">
        <f>INDEX(Applications_2021!$AO$2:$AO$651,MATCH($W434,Applications_2021!$AO$2:$AO$651,0))</f>
        <v>#N/A</v>
      </c>
      <c r="Z434" s="68" t="e">
        <f t="shared" si="78"/>
        <v>#N/A</v>
      </c>
      <c r="AA434" s="68" t="e">
        <f t="shared" si="79"/>
        <v>#N/A</v>
      </c>
      <c r="AB434" s="48" t="str">
        <f t="shared" si="82"/>
        <v>00</v>
      </c>
      <c r="AC434" s="48" t="e">
        <f t="shared" si="81"/>
        <v>#N/A</v>
      </c>
      <c r="AD434" s="68" t="e">
        <f t="shared" si="80"/>
        <v>#N/A</v>
      </c>
    </row>
    <row r="435" spans="1:30" x14ac:dyDescent="0.3">
      <c r="A435" s="48" t="e">
        <f>IF($AA435="Yes",INDEX(Applications_2021!$A$2:$A$651,MATCH($W435,Applications_2021!$AO$2:$AO$651,0)),"NO TRANSCRIPT")</f>
        <v>#N/A</v>
      </c>
      <c r="V435" s="48" t="str">
        <f t="shared" si="76"/>
        <v>|||</v>
      </c>
      <c r="W435" s="48" t="str">
        <f t="shared" si="77"/>
        <v>||</v>
      </c>
      <c r="X435" s="48" t="e">
        <f>INDEX(Applications_2021!$AN$2:$AN$651,MATCH($V435,Applications_2021!$AN$2:$AN$651,0))</f>
        <v>#N/A</v>
      </c>
      <c r="Y435" s="48" t="e">
        <f>INDEX(Applications_2021!$AO$2:$AO$651,MATCH($W435,Applications_2021!$AO$2:$AO$651,0))</f>
        <v>#N/A</v>
      </c>
      <c r="Z435" s="68" t="e">
        <f t="shared" si="78"/>
        <v>#N/A</v>
      </c>
      <c r="AA435" s="68" t="e">
        <f t="shared" si="79"/>
        <v>#N/A</v>
      </c>
      <c r="AB435" s="48" t="str">
        <f t="shared" si="82"/>
        <v>00</v>
      </c>
      <c r="AC435" s="48" t="e">
        <f t="shared" si="81"/>
        <v>#N/A</v>
      </c>
      <c r="AD435" s="68" t="e">
        <f t="shared" si="80"/>
        <v>#N/A</v>
      </c>
    </row>
    <row r="436" spans="1:30" x14ac:dyDescent="0.3">
      <c r="A436" s="48" t="e">
        <f>IF($AA436="Yes",INDEX(Applications_2021!$A$2:$A$651,MATCH($W436,Applications_2021!$AO$2:$AO$651,0)),"NO TRANSCRIPT")</f>
        <v>#N/A</v>
      </c>
      <c r="V436" s="48" t="str">
        <f t="shared" si="76"/>
        <v>|||</v>
      </c>
      <c r="W436" s="48" t="str">
        <f t="shared" si="77"/>
        <v>||</v>
      </c>
      <c r="X436" s="48" t="e">
        <f>INDEX(Applications_2021!$AN$2:$AN$651,MATCH($V436,Applications_2021!$AN$2:$AN$651,0))</f>
        <v>#N/A</v>
      </c>
      <c r="Y436" s="48" t="e">
        <f>INDEX(Applications_2021!$AO$2:$AO$651,MATCH($W436,Applications_2021!$AO$2:$AO$651,0))</f>
        <v>#N/A</v>
      </c>
      <c r="Z436" s="68" t="e">
        <f t="shared" si="78"/>
        <v>#N/A</v>
      </c>
      <c r="AA436" s="68" t="e">
        <f t="shared" si="79"/>
        <v>#N/A</v>
      </c>
      <c r="AB436" s="48" t="str">
        <f t="shared" si="82"/>
        <v>00</v>
      </c>
      <c r="AC436" s="48" t="e">
        <f t="shared" si="81"/>
        <v>#N/A</v>
      </c>
      <c r="AD436" s="68" t="e">
        <f t="shared" si="80"/>
        <v>#N/A</v>
      </c>
    </row>
    <row r="437" spans="1:30" x14ac:dyDescent="0.3">
      <c r="A437" s="48" t="e">
        <f>IF($AA437="Yes",INDEX(Applications_2021!$A$2:$A$651,MATCH($W437,Applications_2021!$AO$2:$AO$651,0)),"NO TRANSCRIPT")</f>
        <v>#N/A</v>
      </c>
      <c r="V437" s="48" t="str">
        <f t="shared" si="76"/>
        <v>|||</v>
      </c>
      <c r="W437" s="48" t="str">
        <f t="shared" si="77"/>
        <v>||</v>
      </c>
      <c r="X437" s="48" t="e">
        <f>INDEX(Applications_2021!$AN$2:$AN$651,MATCH($V437,Applications_2021!$AN$2:$AN$651,0))</f>
        <v>#N/A</v>
      </c>
      <c r="Y437" s="48" t="e">
        <f>INDEX(Applications_2021!$AO$2:$AO$651,MATCH($W437,Applications_2021!$AO$2:$AO$651,0))</f>
        <v>#N/A</v>
      </c>
      <c r="Z437" s="68" t="e">
        <f t="shared" si="78"/>
        <v>#N/A</v>
      </c>
      <c r="AA437" s="68" t="e">
        <f t="shared" si="79"/>
        <v>#N/A</v>
      </c>
      <c r="AB437" s="48" t="str">
        <f t="shared" si="82"/>
        <v>00</v>
      </c>
      <c r="AC437" s="48" t="e">
        <f t="shared" si="81"/>
        <v>#N/A</v>
      </c>
      <c r="AD437" s="68" t="e">
        <f t="shared" si="80"/>
        <v>#N/A</v>
      </c>
    </row>
    <row r="438" spans="1:30" x14ac:dyDescent="0.3">
      <c r="A438" s="48" t="e">
        <f>IF($AA438="Yes",INDEX(Applications_2021!$A$2:$A$651,MATCH($W438,Applications_2021!$AO$2:$AO$651,0)),"NO TRANSCRIPT")</f>
        <v>#N/A</v>
      </c>
      <c r="V438" s="48" t="str">
        <f t="shared" si="76"/>
        <v>|||</v>
      </c>
      <c r="W438" s="48" t="str">
        <f t="shared" si="77"/>
        <v>||</v>
      </c>
      <c r="X438" s="48" t="e">
        <f>INDEX(Applications_2021!$AN$2:$AN$651,MATCH($V438,Applications_2021!$AN$2:$AN$651,0))</f>
        <v>#N/A</v>
      </c>
      <c r="Y438" s="48" t="e">
        <f>INDEX(Applications_2021!$AO$2:$AO$651,MATCH($W438,Applications_2021!$AO$2:$AO$651,0))</f>
        <v>#N/A</v>
      </c>
      <c r="Z438" s="68" t="e">
        <f t="shared" si="78"/>
        <v>#N/A</v>
      </c>
      <c r="AA438" s="68" t="e">
        <f t="shared" si="79"/>
        <v>#N/A</v>
      </c>
      <c r="AB438" s="48" t="str">
        <f t="shared" si="82"/>
        <v>00</v>
      </c>
      <c r="AC438" s="48" t="e">
        <f t="shared" si="81"/>
        <v>#N/A</v>
      </c>
      <c r="AD438" s="68" t="e">
        <f t="shared" si="80"/>
        <v>#N/A</v>
      </c>
    </row>
    <row r="439" spans="1:30" x14ac:dyDescent="0.3">
      <c r="A439" s="48" t="e">
        <f>IF($AA439="Yes",INDEX(Applications_2021!$A$2:$A$651,MATCH($W439,Applications_2021!$AO$2:$AO$651,0)),"NO TRANSCRIPT")</f>
        <v>#N/A</v>
      </c>
      <c r="V439" s="48" t="str">
        <f t="shared" si="76"/>
        <v>|||</v>
      </c>
      <c r="W439" s="48" t="str">
        <f t="shared" si="77"/>
        <v>||</v>
      </c>
      <c r="X439" s="48" t="e">
        <f>INDEX(Applications_2021!$AN$2:$AN$651,MATCH($V439,Applications_2021!$AN$2:$AN$651,0))</f>
        <v>#N/A</v>
      </c>
      <c r="Y439" s="48" t="e">
        <f>INDEX(Applications_2021!$AO$2:$AO$651,MATCH($W439,Applications_2021!$AO$2:$AO$651,0))</f>
        <v>#N/A</v>
      </c>
      <c r="Z439" s="68" t="e">
        <f t="shared" si="78"/>
        <v>#N/A</v>
      </c>
      <c r="AA439" s="68" t="e">
        <f t="shared" si="79"/>
        <v>#N/A</v>
      </c>
      <c r="AB439" s="48" t="str">
        <f t="shared" si="82"/>
        <v>00</v>
      </c>
      <c r="AC439" s="48" t="e">
        <f t="shared" si="81"/>
        <v>#N/A</v>
      </c>
      <c r="AD439" s="68" t="e">
        <f t="shared" si="80"/>
        <v>#N/A</v>
      </c>
    </row>
    <row r="440" spans="1:30" x14ac:dyDescent="0.3">
      <c r="A440" s="48" t="e">
        <f>IF($AA440="Yes",INDEX(Applications_2021!$A$2:$A$651,MATCH($W440,Applications_2021!$AO$2:$AO$651,0)),"NO TRANSCRIPT")</f>
        <v>#N/A</v>
      </c>
      <c r="V440" s="48" t="str">
        <f t="shared" si="76"/>
        <v>|||</v>
      </c>
      <c r="W440" s="48" t="str">
        <f t="shared" si="77"/>
        <v>||</v>
      </c>
      <c r="X440" s="48" t="e">
        <f>INDEX(Applications_2021!$AN$2:$AN$651,MATCH($V440,Applications_2021!$AN$2:$AN$651,0))</f>
        <v>#N/A</v>
      </c>
      <c r="Y440" s="48" t="e">
        <f>INDEX(Applications_2021!$AO$2:$AO$651,MATCH($W440,Applications_2021!$AO$2:$AO$651,0))</f>
        <v>#N/A</v>
      </c>
      <c r="Z440" s="68" t="e">
        <f t="shared" si="78"/>
        <v>#N/A</v>
      </c>
      <c r="AA440" s="68" t="e">
        <f t="shared" si="79"/>
        <v>#N/A</v>
      </c>
      <c r="AB440" s="48" t="str">
        <f t="shared" si="82"/>
        <v>00</v>
      </c>
      <c r="AC440" s="48" t="e">
        <f t="shared" si="81"/>
        <v>#N/A</v>
      </c>
      <c r="AD440" s="68" t="e">
        <f t="shared" si="80"/>
        <v>#N/A</v>
      </c>
    </row>
    <row r="441" spans="1:30" x14ac:dyDescent="0.3">
      <c r="A441" s="48" t="e">
        <f>IF($AA441="Yes",INDEX(Applications_2021!$A$2:$A$651,MATCH($W441,Applications_2021!$AO$2:$AO$651,0)),"NO TRANSCRIPT")</f>
        <v>#N/A</v>
      </c>
      <c r="V441" s="48" t="str">
        <f t="shared" si="76"/>
        <v>|||</v>
      </c>
      <c r="W441" s="48" t="str">
        <f t="shared" si="77"/>
        <v>||</v>
      </c>
      <c r="X441" s="48" t="e">
        <f>INDEX(Applications_2021!$AN$2:$AN$651,MATCH($V441,Applications_2021!$AN$2:$AN$651,0))</f>
        <v>#N/A</v>
      </c>
      <c r="Y441" s="48" t="e">
        <f>INDEX(Applications_2021!$AO$2:$AO$651,MATCH($W441,Applications_2021!$AO$2:$AO$651,0))</f>
        <v>#N/A</v>
      </c>
      <c r="Z441" s="68" t="e">
        <f t="shared" si="78"/>
        <v>#N/A</v>
      </c>
      <c r="AA441" s="68" t="e">
        <f t="shared" si="79"/>
        <v>#N/A</v>
      </c>
      <c r="AB441" s="48" t="str">
        <f t="shared" si="82"/>
        <v>00</v>
      </c>
      <c r="AC441" s="48" t="e">
        <f t="shared" si="81"/>
        <v>#N/A</v>
      </c>
      <c r="AD441" s="68" t="e">
        <f t="shared" si="80"/>
        <v>#N/A</v>
      </c>
    </row>
    <row r="442" spans="1:30" x14ac:dyDescent="0.3">
      <c r="A442" s="48" t="e">
        <f>IF($AA442="Yes",INDEX(Applications_2021!$A$2:$A$651,MATCH($W442,Applications_2021!$AO$2:$AO$651,0)),"NO TRANSCRIPT")</f>
        <v>#N/A</v>
      </c>
      <c r="V442" s="48" t="str">
        <f t="shared" si="76"/>
        <v>|||</v>
      </c>
      <c r="W442" s="48" t="str">
        <f t="shared" si="77"/>
        <v>||</v>
      </c>
      <c r="X442" s="48" t="e">
        <f>INDEX(Applications_2021!$AN$2:$AN$651,MATCH($V442,Applications_2021!$AN$2:$AN$651,0))</f>
        <v>#N/A</v>
      </c>
      <c r="Y442" s="48" t="e">
        <f>INDEX(Applications_2021!$AO$2:$AO$651,MATCH($W442,Applications_2021!$AO$2:$AO$651,0))</f>
        <v>#N/A</v>
      </c>
      <c r="Z442" s="68" t="e">
        <f t="shared" si="78"/>
        <v>#N/A</v>
      </c>
      <c r="AA442" s="68" t="e">
        <f t="shared" si="79"/>
        <v>#N/A</v>
      </c>
      <c r="AB442" s="48" t="str">
        <f t="shared" si="82"/>
        <v>00</v>
      </c>
      <c r="AC442" s="48" t="e">
        <f t="shared" si="81"/>
        <v>#N/A</v>
      </c>
      <c r="AD442" s="68" t="e">
        <f t="shared" si="80"/>
        <v>#N/A</v>
      </c>
    </row>
    <row r="443" spans="1:30" x14ac:dyDescent="0.3">
      <c r="A443" s="48" t="e">
        <f>IF($AA443="Yes",INDEX(Applications_2021!$A$2:$A$651,MATCH($W443,Applications_2021!$AO$2:$AO$651,0)),"NO TRANSCRIPT")</f>
        <v>#N/A</v>
      </c>
      <c r="V443" s="48" t="str">
        <f t="shared" si="76"/>
        <v>|||</v>
      </c>
      <c r="W443" s="48" t="str">
        <f t="shared" si="77"/>
        <v>||</v>
      </c>
      <c r="X443" s="48" t="e">
        <f>INDEX(Applications_2021!$AN$2:$AN$651,MATCH($V443,Applications_2021!$AN$2:$AN$651,0))</f>
        <v>#N/A</v>
      </c>
      <c r="Y443" s="48" t="e">
        <f>INDEX(Applications_2021!$AO$2:$AO$651,MATCH($W443,Applications_2021!$AO$2:$AO$651,0))</f>
        <v>#N/A</v>
      </c>
      <c r="Z443" s="68" t="e">
        <f t="shared" si="78"/>
        <v>#N/A</v>
      </c>
      <c r="AA443" s="68" t="e">
        <f t="shared" si="79"/>
        <v>#N/A</v>
      </c>
      <c r="AB443" s="48" t="str">
        <f t="shared" si="82"/>
        <v>00</v>
      </c>
      <c r="AC443" s="48" t="e">
        <f t="shared" si="81"/>
        <v>#N/A</v>
      </c>
      <c r="AD443" s="68" t="e">
        <f t="shared" si="80"/>
        <v>#N/A</v>
      </c>
    </row>
    <row r="444" spans="1:30" x14ac:dyDescent="0.3">
      <c r="A444" s="48" t="e">
        <f>IF($AA444="Yes",INDEX(Applications_2021!$A$2:$A$651,MATCH($W444,Applications_2021!$AO$2:$AO$651,0)),"NO TRANSCRIPT")</f>
        <v>#N/A</v>
      </c>
      <c r="V444" s="48" t="str">
        <f t="shared" si="76"/>
        <v>|||</v>
      </c>
      <c r="W444" s="48" t="str">
        <f t="shared" si="77"/>
        <v>||</v>
      </c>
      <c r="X444" s="48" t="e">
        <f>INDEX(Applications_2021!$AN$2:$AN$651,MATCH($V444,Applications_2021!$AN$2:$AN$651,0))</f>
        <v>#N/A</v>
      </c>
      <c r="Y444" s="48" t="e">
        <f>INDEX(Applications_2021!$AO$2:$AO$651,MATCH($W444,Applications_2021!$AO$2:$AO$651,0))</f>
        <v>#N/A</v>
      </c>
      <c r="Z444" s="68" t="e">
        <f t="shared" si="78"/>
        <v>#N/A</v>
      </c>
      <c r="AA444" s="68" t="e">
        <f t="shared" si="79"/>
        <v>#N/A</v>
      </c>
      <c r="AB444" s="48" t="str">
        <f t="shared" si="82"/>
        <v>00</v>
      </c>
      <c r="AC444" s="48" t="e">
        <f t="shared" si="81"/>
        <v>#N/A</v>
      </c>
      <c r="AD444" s="68" t="e">
        <f t="shared" si="80"/>
        <v>#N/A</v>
      </c>
    </row>
    <row r="445" spans="1:30" x14ac:dyDescent="0.3">
      <c r="A445" s="48" t="e">
        <f>IF($AA445="Yes",INDEX(Applications_2021!$A$2:$A$651,MATCH($W445,Applications_2021!$AO$2:$AO$651,0)),"NO TRANSCRIPT")</f>
        <v>#N/A</v>
      </c>
      <c r="V445" s="48" t="str">
        <f t="shared" si="76"/>
        <v>|||</v>
      </c>
      <c r="W445" s="48" t="str">
        <f t="shared" si="77"/>
        <v>||</v>
      </c>
      <c r="X445" s="48" t="e">
        <f>INDEX(Applications_2021!$AN$2:$AN$651,MATCH($V445,Applications_2021!$AN$2:$AN$651,0))</f>
        <v>#N/A</v>
      </c>
      <c r="Y445" s="48" t="e">
        <f>INDEX(Applications_2021!$AO$2:$AO$651,MATCH($W445,Applications_2021!$AO$2:$AO$651,0))</f>
        <v>#N/A</v>
      </c>
      <c r="Z445" s="68" t="e">
        <f t="shared" si="78"/>
        <v>#N/A</v>
      </c>
      <c r="AA445" s="68" t="e">
        <f t="shared" si="79"/>
        <v>#N/A</v>
      </c>
      <c r="AB445" s="48" t="str">
        <f t="shared" si="82"/>
        <v>00</v>
      </c>
      <c r="AC445" s="48" t="e">
        <f t="shared" si="81"/>
        <v>#N/A</v>
      </c>
      <c r="AD445" s="68" t="e">
        <f t="shared" si="80"/>
        <v>#N/A</v>
      </c>
    </row>
    <row r="446" spans="1:30" x14ac:dyDescent="0.3">
      <c r="A446" s="48" t="e">
        <f>IF($AA446="Yes",INDEX(Applications_2021!$A$2:$A$651,MATCH($W446,Applications_2021!$AO$2:$AO$651,0)),"NO TRANSCRIPT")</f>
        <v>#N/A</v>
      </c>
      <c r="V446" s="48" t="str">
        <f t="shared" si="76"/>
        <v>|||</v>
      </c>
      <c r="W446" s="48" t="str">
        <f t="shared" si="77"/>
        <v>||</v>
      </c>
      <c r="X446" s="48" t="e">
        <f>INDEX(Applications_2021!$AN$2:$AN$651,MATCH($V446,Applications_2021!$AN$2:$AN$651,0))</f>
        <v>#N/A</v>
      </c>
      <c r="Y446" s="48" t="e">
        <f>INDEX(Applications_2021!$AO$2:$AO$651,MATCH($W446,Applications_2021!$AO$2:$AO$651,0))</f>
        <v>#N/A</v>
      </c>
      <c r="Z446" s="68" t="e">
        <f t="shared" si="78"/>
        <v>#N/A</v>
      </c>
      <c r="AA446" s="68" t="e">
        <f t="shared" si="79"/>
        <v>#N/A</v>
      </c>
      <c r="AB446" s="48" t="str">
        <f t="shared" si="82"/>
        <v>00</v>
      </c>
      <c r="AC446" s="48" t="e">
        <f t="shared" si="81"/>
        <v>#N/A</v>
      </c>
      <c r="AD446" s="68" t="e">
        <f t="shared" si="80"/>
        <v>#N/A</v>
      </c>
    </row>
    <row r="447" spans="1:30" x14ac:dyDescent="0.3">
      <c r="A447" s="48" t="e">
        <f>IF($AA447="Yes",INDEX(Applications_2021!$A$2:$A$651,MATCH($W447,Applications_2021!$AO$2:$AO$651,0)),"NO TRANSCRIPT")</f>
        <v>#N/A</v>
      </c>
      <c r="V447" s="48" t="str">
        <f t="shared" si="76"/>
        <v>|||</v>
      </c>
      <c r="W447" s="48" t="str">
        <f t="shared" si="77"/>
        <v>||</v>
      </c>
      <c r="X447" s="48" t="e">
        <f>INDEX(Applications_2021!$AN$2:$AN$651,MATCH($V447,Applications_2021!$AN$2:$AN$651,0))</f>
        <v>#N/A</v>
      </c>
      <c r="Y447" s="48" t="e">
        <f>INDEX(Applications_2021!$AO$2:$AO$651,MATCH($W447,Applications_2021!$AO$2:$AO$651,0))</f>
        <v>#N/A</v>
      </c>
      <c r="Z447" s="68" t="e">
        <f t="shared" si="78"/>
        <v>#N/A</v>
      </c>
      <c r="AA447" s="68" t="e">
        <f t="shared" si="79"/>
        <v>#N/A</v>
      </c>
      <c r="AB447" s="48" t="str">
        <f t="shared" si="82"/>
        <v>00</v>
      </c>
      <c r="AC447" s="48" t="e">
        <f t="shared" si="81"/>
        <v>#N/A</v>
      </c>
      <c r="AD447" s="68" t="e">
        <f t="shared" si="80"/>
        <v>#N/A</v>
      </c>
    </row>
    <row r="448" spans="1:30" x14ac:dyDescent="0.3">
      <c r="A448" s="48" t="e">
        <f>IF($AA448="Yes",INDEX(Applications_2021!$A$2:$A$651,MATCH($W448,Applications_2021!$AO$2:$AO$651,0)),"NO TRANSCRIPT")</f>
        <v>#N/A</v>
      </c>
      <c r="V448" s="48" t="str">
        <f t="shared" ref="V448:V511" si="83">TRIM($H448)&amp;"|"&amp;TRIM($J448)&amp;"|"&amp;TRIM($L448)&amp;"|"&amp;LEFT($M448,1)</f>
        <v>|||</v>
      </c>
      <c r="W448" s="48" t="str">
        <f t="shared" ref="W448:W511" si="84">TRIM($H448)&amp;"|"&amp;TRIM($J448)&amp;"|"&amp;LEFT($M448,1)</f>
        <v>||</v>
      </c>
      <c r="X448" s="48" t="e">
        <f>INDEX(Applications_2021!$AN$2:$AN$651,MATCH($V448,Applications_2021!$AN$2:$AN$651,0))</f>
        <v>#N/A</v>
      </c>
      <c r="Y448" s="48" t="e">
        <f>INDEX(Applications_2021!$AO$2:$AO$651,MATCH($W448,Applications_2021!$AO$2:$AO$651,0))</f>
        <v>#N/A</v>
      </c>
      <c r="Z448" s="68" t="e">
        <f t="shared" si="78"/>
        <v>#N/A</v>
      </c>
      <c r="AA448" s="68" t="e">
        <f t="shared" si="79"/>
        <v>#N/A</v>
      </c>
      <c r="AB448" s="48" t="str">
        <f t="shared" si="82"/>
        <v>00</v>
      </c>
      <c r="AC448" s="48" t="e">
        <f t="shared" si="81"/>
        <v>#N/A</v>
      </c>
      <c r="AD448" s="68" t="e">
        <f t="shared" si="80"/>
        <v>#N/A</v>
      </c>
    </row>
    <row r="449" spans="1:30" x14ac:dyDescent="0.3">
      <c r="A449" s="48" t="e">
        <f>IF($AA449="Yes",INDEX(Applications_2021!$A$2:$A$651,MATCH($W449,Applications_2021!$AO$2:$AO$651,0)),"NO TRANSCRIPT")</f>
        <v>#N/A</v>
      </c>
      <c r="V449" s="48" t="str">
        <f t="shared" si="83"/>
        <v>|||</v>
      </c>
      <c r="W449" s="48" t="str">
        <f t="shared" si="84"/>
        <v>||</v>
      </c>
      <c r="X449" s="48" t="e">
        <f>INDEX(Applications_2021!$AN$2:$AN$651,MATCH($V449,Applications_2021!$AN$2:$AN$651,0))</f>
        <v>#N/A</v>
      </c>
      <c r="Y449" s="48" t="e">
        <f>INDEX(Applications_2021!$AO$2:$AO$651,MATCH($W449,Applications_2021!$AO$2:$AO$651,0))</f>
        <v>#N/A</v>
      </c>
      <c r="Z449" s="68" t="e">
        <f t="shared" si="78"/>
        <v>#N/A</v>
      </c>
      <c r="AA449" s="68" t="e">
        <f t="shared" si="79"/>
        <v>#N/A</v>
      </c>
      <c r="AB449" s="48" t="str">
        <f t="shared" si="82"/>
        <v>00</v>
      </c>
      <c r="AC449" s="48" t="e">
        <f t="shared" si="81"/>
        <v>#N/A</v>
      </c>
      <c r="AD449" s="68" t="e">
        <f t="shared" si="80"/>
        <v>#N/A</v>
      </c>
    </row>
    <row r="450" spans="1:30" x14ac:dyDescent="0.3">
      <c r="A450" s="48" t="e">
        <f>IF($AA450="Yes",INDEX(Applications_2021!$A$2:$A$651,MATCH($W450,Applications_2021!$AO$2:$AO$651,0)),"NO TRANSCRIPT")</f>
        <v>#N/A</v>
      </c>
      <c r="V450" s="48" t="str">
        <f t="shared" si="83"/>
        <v>|||</v>
      </c>
      <c r="W450" s="48" t="str">
        <f t="shared" si="84"/>
        <v>||</v>
      </c>
      <c r="X450" s="48" t="e">
        <f>INDEX(Applications_2021!$AN$2:$AN$651,MATCH($V450,Applications_2021!$AN$2:$AN$651,0))</f>
        <v>#N/A</v>
      </c>
      <c r="Y450" s="48" t="e">
        <f>INDEX(Applications_2021!$AO$2:$AO$651,MATCH($W450,Applications_2021!$AO$2:$AO$651,0))</f>
        <v>#N/A</v>
      </c>
      <c r="Z450" s="68" t="e">
        <f t="shared" ref="Z450:Z513" si="85">IF($V450=$X450,"Yes","No")</f>
        <v>#N/A</v>
      </c>
      <c r="AA450" s="68" t="e">
        <f t="shared" ref="AA450:AA513" si="86">IF($W450=$Y450,"Yes","No")</f>
        <v>#N/A</v>
      </c>
      <c r="AB450" s="48" t="str">
        <f t="shared" si="82"/>
        <v>00</v>
      </c>
      <c r="AC450" s="48" t="e">
        <f t="shared" si="81"/>
        <v>#N/A</v>
      </c>
      <c r="AD450" s="68" t="e">
        <f t="shared" ref="AD450:AD513" si="87">IF($AB450=$AC450,"Yes","No")</f>
        <v>#N/A</v>
      </c>
    </row>
    <row r="451" spans="1:30" x14ac:dyDescent="0.3">
      <c r="A451" s="48" t="e">
        <f>IF($AA451="Yes",INDEX(Applications_2021!$A$2:$A$651,MATCH($W451,Applications_2021!$AO$2:$AO$651,0)),"NO TRANSCRIPT")</f>
        <v>#N/A</v>
      </c>
      <c r="V451" s="48" t="str">
        <f t="shared" si="83"/>
        <v>|||</v>
      </c>
      <c r="W451" s="48" t="str">
        <f t="shared" si="84"/>
        <v>||</v>
      </c>
      <c r="X451" s="48" t="e">
        <f>INDEX(Applications_2021!$AN$2:$AN$651,MATCH($V451,Applications_2021!$AN$2:$AN$651,0))</f>
        <v>#N/A</v>
      </c>
      <c r="Y451" s="48" t="e">
        <f>INDEX(Applications_2021!$AO$2:$AO$651,MATCH($W451,Applications_2021!$AO$2:$AO$651,0))</f>
        <v>#N/A</v>
      </c>
      <c r="Z451" s="68" t="e">
        <f t="shared" si="85"/>
        <v>#N/A</v>
      </c>
      <c r="AA451" s="68" t="e">
        <f t="shared" si="86"/>
        <v>#N/A</v>
      </c>
      <c r="AB451" s="48" t="str">
        <f t="shared" si="82"/>
        <v>00</v>
      </c>
      <c r="AC451" s="48" t="e">
        <f t="shared" si="81"/>
        <v>#N/A</v>
      </c>
      <c r="AD451" s="68" t="e">
        <f t="shared" si="87"/>
        <v>#N/A</v>
      </c>
    </row>
    <row r="452" spans="1:30" x14ac:dyDescent="0.3">
      <c r="A452" s="48" t="e">
        <f>IF($AA452="Yes",INDEX(Applications_2021!$A$2:$A$651,MATCH($W452,Applications_2021!$AO$2:$AO$651,0)),"NO TRANSCRIPT")</f>
        <v>#N/A</v>
      </c>
      <c r="V452" s="48" t="str">
        <f t="shared" si="83"/>
        <v>|||</v>
      </c>
      <c r="W452" s="48" t="str">
        <f t="shared" si="84"/>
        <v>||</v>
      </c>
      <c r="X452" s="48" t="e">
        <f>INDEX(Applications_2021!$AN$2:$AN$651,MATCH($V452,Applications_2021!$AN$2:$AN$651,0))</f>
        <v>#N/A</v>
      </c>
      <c r="Y452" s="48" t="e">
        <f>INDEX(Applications_2021!$AO$2:$AO$651,MATCH($W452,Applications_2021!$AO$2:$AO$651,0))</f>
        <v>#N/A</v>
      </c>
      <c r="Z452" s="68" t="e">
        <f t="shared" si="85"/>
        <v>#N/A</v>
      </c>
      <c r="AA452" s="68" t="e">
        <f t="shared" si="86"/>
        <v>#N/A</v>
      </c>
      <c r="AB452" s="48" t="str">
        <f t="shared" si="82"/>
        <v>00</v>
      </c>
      <c r="AC452" s="48" t="e">
        <f t="shared" si="81"/>
        <v>#N/A</v>
      </c>
      <c r="AD452" s="68" t="e">
        <f t="shared" si="87"/>
        <v>#N/A</v>
      </c>
    </row>
    <row r="453" spans="1:30" x14ac:dyDescent="0.3">
      <c r="A453" s="48" t="e">
        <f>IF($AA453="Yes",INDEX(Applications_2021!$A$2:$A$651,MATCH($W453,Applications_2021!$AO$2:$AO$651,0)),"NO TRANSCRIPT")</f>
        <v>#N/A</v>
      </c>
      <c r="V453" s="48" t="str">
        <f t="shared" si="83"/>
        <v>|||</v>
      </c>
      <c r="W453" s="48" t="str">
        <f t="shared" si="84"/>
        <v>||</v>
      </c>
      <c r="X453" s="48" t="e">
        <f>INDEX(Applications_2021!$AN$2:$AN$651,MATCH($V453,Applications_2021!$AN$2:$AN$651,0))</f>
        <v>#N/A</v>
      </c>
      <c r="Y453" s="48" t="e">
        <f>INDEX(Applications_2021!$AO$2:$AO$651,MATCH($W453,Applications_2021!$AO$2:$AO$651,0))</f>
        <v>#N/A</v>
      </c>
      <c r="Z453" s="68" t="e">
        <f t="shared" si="85"/>
        <v>#N/A</v>
      </c>
      <c r="AA453" s="68" t="e">
        <f t="shared" si="86"/>
        <v>#N/A</v>
      </c>
      <c r="AB453" s="48" t="str">
        <f t="shared" si="82"/>
        <v>00</v>
      </c>
      <c r="AC453" s="48" t="e">
        <f t="shared" ref="AC453:AC516" si="88">IF(AND($AA453="Yes",""&lt;&gt;VLOOKUP($B453,$B$2:$AB$324,12,FALSE)),$AB453,"####")</f>
        <v>#N/A</v>
      </c>
      <c r="AD453" s="68" t="e">
        <f t="shared" si="87"/>
        <v>#N/A</v>
      </c>
    </row>
    <row r="454" spans="1:30" x14ac:dyDescent="0.3">
      <c r="A454" s="48" t="e">
        <f>IF($AA454="Yes",INDEX(Applications_2021!$A$2:$A$651,MATCH($W454,Applications_2021!$AO$2:$AO$651,0)),"NO TRANSCRIPT")</f>
        <v>#N/A</v>
      </c>
      <c r="V454" s="48" t="str">
        <f t="shared" si="83"/>
        <v>|||</v>
      </c>
      <c r="W454" s="48" t="str">
        <f t="shared" si="84"/>
        <v>||</v>
      </c>
      <c r="X454" s="48" t="e">
        <f>INDEX(Applications_2021!$AN$2:$AN$651,MATCH($V454,Applications_2021!$AN$2:$AN$651,0))</f>
        <v>#N/A</v>
      </c>
      <c r="Y454" s="48" t="e">
        <f>INDEX(Applications_2021!$AO$2:$AO$651,MATCH($W454,Applications_2021!$AO$2:$AO$651,0))</f>
        <v>#N/A</v>
      </c>
      <c r="Z454" s="68" t="e">
        <f t="shared" si="85"/>
        <v>#N/A</v>
      </c>
      <c r="AA454" s="68" t="e">
        <f t="shared" si="86"/>
        <v>#N/A</v>
      </c>
      <c r="AB454" s="48" t="str">
        <f t="shared" si="82"/>
        <v>00</v>
      </c>
      <c r="AC454" s="48" t="e">
        <f t="shared" si="88"/>
        <v>#N/A</v>
      </c>
      <c r="AD454" s="68" t="e">
        <f t="shared" si="87"/>
        <v>#N/A</v>
      </c>
    </row>
    <row r="455" spans="1:30" x14ac:dyDescent="0.3">
      <c r="A455" s="48" t="e">
        <f>IF($AA455="Yes",INDEX(Applications_2021!$A$2:$A$651,MATCH($W455,Applications_2021!$AO$2:$AO$651,0)),"NO TRANSCRIPT")</f>
        <v>#N/A</v>
      </c>
      <c r="V455" s="48" t="str">
        <f t="shared" si="83"/>
        <v>|||</v>
      </c>
      <c r="W455" s="48" t="str">
        <f t="shared" si="84"/>
        <v>||</v>
      </c>
      <c r="X455" s="48" t="e">
        <f>INDEX(Applications_2021!$AN$2:$AN$651,MATCH($V455,Applications_2021!$AN$2:$AN$651,0))</f>
        <v>#N/A</v>
      </c>
      <c r="Y455" s="48" t="e">
        <f>INDEX(Applications_2021!$AO$2:$AO$651,MATCH($W455,Applications_2021!$AO$2:$AO$651,0))</f>
        <v>#N/A</v>
      </c>
      <c r="Z455" s="68" t="e">
        <f t="shared" si="85"/>
        <v>#N/A</v>
      </c>
      <c r="AA455" s="68" t="e">
        <f t="shared" si="86"/>
        <v>#N/A</v>
      </c>
      <c r="AB455" s="48" t="str">
        <f t="shared" si="82"/>
        <v>00</v>
      </c>
      <c r="AC455" s="48" t="e">
        <f t="shared" si="88"/>
        <v>#N/A</v>
      </c>
      <c r="AD455" s="68" t="e">
        <f t="shared" si="87"/>
        <v>#N/A</v>
      </c>
    </row>
    <row r="456" spans="1:30" x14ac:dyDescent="0.3">
      <c r="A456" s="48" t="e">
        <f>IF($AA456="Yes",INDEX(Applications_2021!$A$2:$A$651,MATCH($W456,Applications_2021!$AO$2:$AO$651,0)),"NO TRANSCRIPT")</f>
        <v>#N/A</v>
      </c>
      <c r="V456" s="48" t="str">
        <f t="shared" si="83"/>
        <v>|||</v>
      </c>
      <c r="W456" s="48" t="str">
        <f t="shared" si="84"/>
        <v>||</v>
      </c>
      <c r="X456" s="48" t="e">
        <f>INDEX(Applications_2021!$AN$2:$AN$651,MATCH($V456,Applications_2021!$AN$2:$AN$651,0))</f>
        <v>#N/A</v>
      </c>
      <c r="Y456" s="48" t="e">
        <f>INDEX(Applications_2021!$AO$2:$AO$651,MATCH($W456,Applications_2021!$AO$2:$AO$651,0))</f>
        <v>#N/A</v>
      </c>
      <c r="Z456" s="68" t="e">
        <f t="shared" si="85"/>
        <v>#N/A</v>
      </c>
      <c r="AA456" s="68" t="e">
        <f t="shared" si="86"/>
        <v>#N/A</v>
      </c>
      <c r="AB456" s="48" t="str">
        <f t="shared" si="82"/>
        <v>00</v>
      </c>
      <c r="AC456" s="48" t="e">
        <f t="shared" si="88"/>
        <v>#N/A</v>
      </c>
      <c r="AD456" s="68" t="e">
        <f t="shared" si="87"/>
        <v>#N/A</v>
      </c>
    </row>
    <row r="457" spans="1:30" x14ac:dyDescent="0.3">
      <c r="A457" s="48" t="e">
        <f>IF($AA457="Yes",INDEX(Applications_2021!$A$2:$A$651,MATCH($W457,Applications_2021!$AO$2:$AO$651,0)),"NO TRANSCRIPT")</f>
        <v>#N/A</v>
      </c>
      <c r="V457" s="48" t="str">
        <f t="shared" si="83"/>
        <v>|||</v>
      </c>
      <c r="W457" s="48" t="str">
        <f t="shared" si="84"/>
        <v>||</v>
      </c>
      <c r="X457" s="48" t="e">
        <f>INDEX(Applications_2021!$AN$2:$AN$651,MATCH($V457,Applications_2021!$AN$2:$AN$651,0))</f>
        <v>#N/A</v>
      </c>
      <c r="Y457" s="48" t="e">
        <f>INDEX(Applications_2021!$AO$2:$AO$651,MATCH($W457,Applications_2021!$AO$2:$AO$651,0))</f>
        <v>#N/A</v>
      </c>
      <c r="Z457" s="68" t="e">
        <f t="shared" si="85"/>
        <v>#N/A</v>
      </c>
      <c r="AA457" s="68" t="e">
        <f t="shared" si="86"/>
        <v>#N/A</v>
      </c>
      <c r="AB457" s="48" t="str">
        <f t="shared" si="82"/>
        <v>00</v>
      </c>
      <c r="AC457" s="48" t="e">
        <f t="shared" si="88"/>
        <v>#N/A</v>
      </c>
      <c r="AD457" s="68" t="e">
        <f t="shared" si="87"/>
        <v>#N/A</v>
      </c>
    </row>
    <row r="458" spans="1:30" x14ac:dyDescent="0.3">
      <c r="A458" s="48" t="e">
        <f>IF($AA458="Yes",INDEX(Applications_2021!$A$2:$A$651,MATCH($W458,Applications_2021!$AO$2:$AO$651,0)),"NO TRANSCRIPT")</f>
        <v>#N/A</v>
      </c>
      <c r="V458" s="48" t="str">
        <f t="shared" si="83"/>
        <v>|||</v>
      </c>
      <c r="W458" s="48" t="str">
        <f t="shared" si="84"/>
        <v>||</v>
      </c>
      <c r="X458" s="48" t="e">
        <f>INDEX(Applications_2021!$AN$2:$AN$651,MATCH($V458,Applications_2021!$AN$2:$AN$651,0))</f>
        <v>#N/A</v>
      </c>
      <c r="Y458" s="48" t="e">
        <f>INDEX(Applications_2021!$AO$2:$AO$651,MATCH($W458,Applications_2021!$AO$2:$AO$651,0))</f>
        <v>#N/A</v>
      </c>
      <c r="Z458" s="68" t="e">
        <f t="shared" si="85"/>
        <v>#N/A</v>
      </c>
      <c r="AA458" s="68" t="e">
        <f t="shared" si="86"/>
        <v>#N/A</v>
      </c>
      <c r="AB458" s="48" t="str">
        <f t="shared" si="82"/>
        <v>00</v>
      </c>
      <c r="AC458" s="48" t="e">
        <f t="shared" si="88"/>
        <v>#N/A</v>
      </c>
      <c r="AD458" s="68" t="e">
        <f t="shared" si="87"/>
        <v>#N/A</v>
      </c>
    </row>
    <row r="459" spans="1:30" x14ac:dyDescent="0.3">
      <c r="A459" s="48" t="e">
        <f>IF($AA459="Yes",INDEX(Applications_2021!$A$2:$A$651,MATCH($W459,Applications_2021!$AO$2:$AO$651,0)),"NO TRANSCRIPT")</f>
        <v>#N/A</v>
      </c>
      <c r="V459" s="48" t="str">
        <f t="shared" si="83"/>
        <v>|||</v>
      </c>
      <c r="W459" s="48" t="str">
        <f t="shared" si="84"/>
        <v>||</v>
      </c>
      <c r="X459" s="48" t="e">
        <f>INDEX(Applications_2021!$AN$2:$AN$651,MATCH($V459,Applications_2021!$AN$2:$AN$651,0))</f>
        <v>#N/A</v>
      </c>
      <c r="Y459" s="48" t="e">
        <f>INDEX(Applications_2021!$AO$2:$AO$651,MATCH($W459,Applications_2021!$AO$2:$AO$651,0))</f>
        <v>#N/A</v>
      </c>
      <c r="Z459" s="68" t="e">
        <f t="shared" si="85"/>
        <v>#N/A</v>
      </c>
      <c r="AA459" s="68" t="e">
        <f t="shared" si="86"/>
        <v>#N/A</v>
      </c>
      <c r="AB459" s="48" t="str">
        <f t="shared" si="82"/>
        <v>00</v>
      </c>
      <c r="AC459" s="48" t="e">
        <f t="shared" si="88"/>
        <v>#N/A</v>
      </c>
      <c r="AD459" s="68" t="e">
        <f t="shared" si="87"/>
        <v>#N/A</v>
      </c>
    </row>
    <row r="460" spans="1:30" x14ac:dyDescent="0.3">
      <c r="A460" s="48" t="e">
        <f>IF($AA460="Yes",INDEX(Applications_2021!$A$2:$A$651,MATCH($W460,Applications_2021!$AO$2:$AO$651,0)),"NO TRANSCRIPT")</f>
        <v>#N/A</v>
      </c>
      <c r="V460" s="48" t="str">
        <f t="shared" si="83"/>
        <v>|||</v>
      </c>
      <c r="W460" s="48" t="str">
        <f t="shared" si="84"/>
        <v>||</v>
      </c>
      <c r="X460" s="48" t="e">
        <f>INDEX(Applications_2021!$AN$2:$AN$651,MATCH($V460,Applications_2021!$AN$2:$AN$651,0))</f>
        <v>#N/A</v>
      </c>
      <c r="Y460" s="48" t="e">
        <f>INDEX(Applications_2021!$AO$2:$AO$651,MATCH($W460,Applications_2021!$AO$2:$AO$651,0))</f>
        <v>#N/A</v>
      </c>
      <c r="Z460" s="68" t="e">
        <f t="shared" si="85"/>
        <v>#N/A</v>
      </c>
      <c r="AA460" s="68" t="e">
        <f t="shared" si="86"/>
        <v>#N/A</v>
      </c>
      <c r="AB460" s="48" t="str">
        <f t="shared" si="82"/>
        <v>00</v>
      </c>
      <c r="AC460" s="48" t="e">
        <f t="shared" si="88"/>
        <v>#N/A</v>
      </c>
      <c r="AD460" s="68" t="e">
        <f t="shared" si="87"/>
        <v>#N/A</v>
      </c>
    </row>
    <row r="461" spans="1:30" x14ac:dyDescent="0.3">
      <c r="A461" s="48" t="e">
        <f>IF($AA461="Yes",INDEX(Applications_2021!$A$2:$A$651,MATCH($W461,Applications_2021!$AO$2:$AO$651,0)),"NO TRANSCRIPT")</f>
        <v>#N/A</v>
      </c>
      <c r="V461" s="48" t="str">
        <f t="shared" si="83"/>
        <v>|||</v>
      </c>
      <c r="W461" s="48" t="str">
        <f t="shared" si="84"/>
        <v>||</v>
      </c>
      <c r="X461" s="48" t="e">
        <f>INDEX(Applications_2021!$AN$2:$AN$651,MATCH($V461,Applications_2021!$AN$2:$AN$651,0))</f>
        <v>#N/A</v>
      </c>
      <c r="Y461" s="48" t="e">
        <f>INDEX(Applications_2021!$AO$2:$AO$651,MATCH($W461,Applications_2021!$AO$2:$AO$651,0))</f>
        <v>#N/A</v>
      </c>
      <c r="Z461" s="68" t="e">
        <f t="shared" si="85"/>
        <v>#N/A</v>
      </c>
      <c r="AA461" s="68" t="e">
        <f t="shared" si="86"/>
        <v>#N/A</v>
      </c>
      <c r="AB461" s="48" t="str">
        <f t="shared" si="82"/>
        <v>00</v>
      </c>
      <c r="AC461" s="48" t="e">
        <f t="shared" si="88"/>
        <v>#N/A</v>
      </c>
      <c r="AD461" s="68" t="e">
        <f t="shared" si="87"/>
        <v>#N/A</v>
      </c>
    </row>
    <row r="462" spans="1:30" x14ac:dyDescent="0.3">
      <c r="A462" s="48" t="e">
        <f>IF($AA462="Yes",INDEX(Applications_2021!$A$2:$A$651,MATCH($W462,Applications_2021!$AO$2:$AO$651,0)),"NO TRANSCRIPT")</f>
        <v>#N/A</v>
      </c>
      <c r="V462" s="48" t="str">
        <f t="shared" si="83"/>
        <v>|||</v>
      </c>
      <c r="W462" s="48" t="str">
        <f t="shared" si="84"/>
        <v>||</v>
      </c>
      <c r="X462" s="48" t="e">
        <f>INDEX(Applications_2021!$AN$2:$AN$651,MATCH($V462,Applications_2021!$AN$2:$AN$651,0))</f>
        <v>#N/A</v>
      </c>
      <c r="Y462" s="48" t="e">
        <f>INDEX(Applications_2021!$AO$2:$AO$651,MATCH($W462,Applications_2021!$AO$2:$AO$651,0))</f>
        <v>#N/A</v>
      </c>
      <c r="Z462" s="68" t="e">
        <f t="shared" si="85"/>
        <v>#N/A</v>
      </c>
      <c r="AA462" s="68" t="e">
        <f t="shared" si="86"/>
        <v>#N/A</v>
      </c>
      <c r="AB462" s="48" t="str">
        <f t="shared" si="82"/>
        <v>00</v>
      </c>
      <c r="AC462" s="48" t="e">
        <f t="shared" si="88"/>
        <v>#N/A</v>
      </c>
      <c r="AD462" s="68" t="e">
        <f t="shared" si="87"/>
        <v>#N/A</v>
      </c>
    </row>
    <row r="463" spans="1:30" x14ac:dyDescent="0.3">
      <c r="A463" s="48" t="e">
        <f>IF($AA463="Yes",INDEX(Applications_2021!$A$2:$A$651,MATCH($W463,Applications_2021!$AO$2:$AO$651,0)),"NO TRANSCRIPT")</f>
        <v>#N/A</v>
      </c>
      <c r="V463" s="48" t="str">
        <f t="shared" si="83"/>
        <v>|||</v>
      </c>
      <c r="W463" s="48" t="str">
        <f t="shared" si="84"/>
        <v>||</v>
      </c>
      <c r="X463" s="48" t="e">
        <f>INDEX(Applications_2021!$AN$2:$AN$651,MATCH($V463,Applications_2021!$AN$2:$AN$651,0))</f>
        <v>#N/A</v>
      </c>
      <c r="Y463" s="48" t="e">
        <f>INDEX(Applications_2021!$AO$2:$AO$651,MATCH($W463,Applications_2021!$AO$2:$AO$651,0))</f>
        <v>#N/A</v>
      </c>
      <c r="Z463" s="68" t="e">
        <f t="shared" si="85"/>
        <v>#N/A</v>
      </c>
      <c r="AA463" s="68" t="e">
        <f t="shared" si="86"/>
        <v>#N/A</v>
      </c>
      <c r="AB463" s="48" t="str">
        <f t="shared" si="82"/>
        <v>00</v>
      </c>
      <c r="AC463" s="48" t="e">
        <f t="shared" si="88"/>
        <v>#N/A</v>
      </c>
      <c r="AD463" s="68" t="e">
        <f t="shared" si="87"/>
        <v>#N/A</v>
      </c>
    </row>
    <row r="464" spans="1:30" x14ac:dyDescent="0.3">
      <c r="A464" s="48" t="e">
        <f>IF($AA464="Yes",INDEX(Applications_2021!$A$2:$A$651,MATCH($W464,Applications_2021!$AO$2:$AO$651,0)),"NO TRANSCRIPT")</f>
        <v>#N/A</v>
      </c>
      <c r="V464" s="48" t="str">
        <f t="shared" si="83"/>
        <v>|||</v>
      </c>
      <c r="W464" s="48" t="str">
        <f t="shared" si="84"/>
        <v>||</v>
      </c>
      <c r="X464" s="48" t="e">
        <f>INDEX(Applications_2021!$AN$2:$AN$651,MATCH($V464,Applications_2021!$AN$2:$AN$651,0))</f>
        <v>#N/A</v>
      </c>
      <c r="Y464" s="48" t="e">
        <f>INDEX(Applications_2021!$AO$2:$AO$651,MATCH($W464,Applications_2021!$AO$2:$AO$651,0))</f>
        <v>#N/A</v>
      </c>
      <c r="Z464" s="68" t="e">
        <f t="shared" si="85"/>
        <v>#N/A</v>
      </c>
      <c r="AA464" s="68" t="e">
        <f t="shared" si="86"/>
        <v>#N/A</v>
      </c>
      <c r="AB464" s="48" t="str">
        <f t="shared" si="82"/>
        <v>00</v>
      </c>
      <c r="AC464" s="48" t="e">
        <f t="shared" si="88"/>
        <v>#N/A</v>
      </c>
      <c r="AD464" s="68" t="e">
        <f t="shared" si="87"/>
        <v>#N/A</v>
      </c>
    </row>
    <row r="465" spans="1:30" x14ac:dyDescent="0.3">
      <c r="A465" s="48" t="e">
        <f>IF($AA465="Yes",INDEX(Applications_2021!$A$2:$A$651,MATCH($W465,Applications_2021!$AO$2:$AO$651,0)),"NO TRANSCRIPT")</f>
        <v>#N/A</v>
      </c>
      <c r="V465" s="48" t="str">
        <f t="shared" si="83"/>
        <v>|||</v>
      </c>
      <c r="W465" s="48" t="str">
        <f t="shared" si="84"/>
        <v>||</v>
      </c>
      <c r="X465" s="48" t="e">
        <f>INDEX(Applications_2021!$AN$2:$AN$651,MATCH($V465,Applications_2021!$AN$2:$AN$651,0))</f>
        <v>#N/A</v>
      </c>
      <c r="Y465" s="48" t="e">
        <f>INDEX(Applications_2021!$AO$2:$AO$651,MATCH($W465,Applications_2021!$AO$2:$AO$651,0))</f>
        <v>#N/A</v>
      </c>
      <c r="Z465" s="68" t="e">
        <f t="shared" si="85"/>
        <v>#N/A</v>
      </c>
      <c r="AA465" s="68" t="e">
        <f t="shared" si="86"/>
        <v>#N/A</v>
      </c>
      <c r="AB465" s="48" t="str">
        <f t="shared" si="82"/>
        <v>00</v>
      </c>
      <c r="AC465" s="48" t="e">
        <f t="shared" si="88"/>
        <v>#N/A</v>
      </c>
      <c r="AD465" s="68" t="e">
        <f t="shared" si="87"/>
        <v>#N/A</v>
      </c>
    </row>
    <row r="466" spans="1:30" x14ac:dyDescent="0.3">
      <c r="A466" s="48" t="e">
        <f>IF($AA466="Yes",INDEX(Applications_2021!$A$2:$A$651,MATCH($W466,Applications_2021!$AO$2:$AO$651,0)),"NO TRANSCRIPT")</f>
        <v>#N/A</v>
      </c>
      <c r="V466" s="48" t="str">
        <f t="shared" si="83"/>
        <v>|||</v>
      </c>
      <c r="W466" s="48" t="str">
        <f t="shared" si="84"/>
        <v>||</v>
      </c>
      <c r="X466" s="48" t="e">
        <f>INDEX(Applications_2021!$AN$2:$AN$651,MATCH($V466,Applications_2021!$AN$2:$AN$651,0))</f>
        <v>#N/A</v>
      </c>
      <c r="Y466" s="48" t="e">
        <f>INDEX(Applications_2021!$AO$2:$AO$651,MATCH($W466,Applications_2021!$AO$2:$AO$651,0))</f>
        <v>#N/A</v>
      </c>
      <c r="Z466" s="68" t="e">
        <f t="shared" si="85"/>
        <v>#N/A</v>
      </c>
      <c r="AA466" s="68" t="e">
        <f t="shared" si="86"/>
        <v>#N/A</v>
      </c>
      <c r="AB466" s="48" t="str">
        <f t="shared" si="82"/>
        <v>00</v>
      </c>
      <c r="AC466" s="48" t="e">
        <f t="shared" si="88"/>
        <v>#N/A</v>
      </c>
      <c r="AD466" s="68" t="e">
        <f t="shared" si="87"/>
        <v>#N/A</v>
      </c>
    </row>
    <row r="467" spans="1:30" x14ac:dyDescent="0.3">
      <c r="A467" s="48" t="e">
        <f>IF($AA467="Yes",INDEX(Applications_2021!$A$2:$A$651,MATCH($W467,Applications_2021!$AO$2:$AO$651,0)),"NO TRANSCRIPT")</f>
        <v>#N/A</v>
      </c>
      <c r="V467" s="48" t="str">
        <f t="shared" si="83"/>
        <v>|||</v>
      </c>
      <c r="W467" s="48" t="str">
        <f t="shared" si="84"/>
        <v>||</v>
      </c>
      <c r="X467" s="48" t="e">
        <f>INDEX(Applications_2021!$AN$2:$AN$651,MATCH($V467,Applications_2021!$AN$2:$AN$651,0))</f>
        <v>#N/A</v>
      </c>
      <c r="Y467" s="48" t="e">
        <f>INDEX(Applications_2021!$AO$2:$AO$651,MATCH($W467,Applications_2021!$AO$2:$AO$651,0))</f>
        <v>#N/A</v>
      </c>
      <c r="Z467" s="68" t="e">
        <f t="shared" si="85"/>
        <v>#N/A</v>
      </c>
      <c r="AA467" s="68" t="e">
        <f t="shared" si="86"/>
        <v>#N/A</v>
      </c>
      <c r="AB467" s="48" t="str">
        <f t="shared" si="82"/>
        <v>00</v>
      </c>
      <c r="AC467" s="48" t="e">
        <f t="shared" si="88"/>
        <v>#N/A</v>
      </c>
      <c r="AD467" s="68" t="e">
        <f t="shared" si="87"/>
        <v>#N/A</v>
      </c>
    </row>
    <row r="468" spans="1:30" x14ac:dyDescent="0.3">
      <c r="A468" s="48" t="e">
        <f>IF($AA468="Yes",INDEX(Applications_2021!$A$2:$A$651,MATCH($W468,Applications_2021!$AO$2:$AO$651,0)),"NO TRANSCRIPT")</f>
        <v>#N/A</v>
      </c>
      <c r="V468" s="48" t="str">
        <f t="shared" si="83"/>
        <v>|||</v>
      </c>
      <c r="W468" s="48" t="str">
        <f t="shared" si="84"/>
        <v>||</v>
      </c>
      <c r="X468" s="48" t="e">
        <f>INDEX(Applications_2021!$AN$2:$AN$651,MATCH($V468,Applications_2021!$AN$2:$AN$651,0))</f>
        <v>#N/A</v>
      </c>
      <c r="Y468" s="48" t="e">
        <f>INDEX(Applications_2021!$AO$2:$AO$651,MATCH($W468,Applications_2021!$AO$2:$AO$651,0))</f>
        <v>#N/A</v>
      </c>
      <c r="Z468" s="68" t="e">
        <f t="shared" si="85"/>
        <v>#N/A</v>
      </c>
      <c r="AA468" s="68" t="e">
        <f t="shared" si="86"/>
        <v>#N/A</v>
      </c>
      <c r="AB468" s="48" t="str">
        <f t="shared" si="82"/>
        <v>00</v>
      </c>
      <c r="AC468" s="48" t="e">
        <f t="shared" si="88"/>
        <v>#N/A</v>
      </c>
      <c r="AD468" s="68" t="e">
        <f t="shared" si="87"/>
        <v>#N/A</v>
      </c>
    </row>
    <row r="469" spans="1:30" x14ac:dyDescent="0.3">
      <c r="A469" s="48" t="e">
        <f>IF($AA469="Yes",INDEX(Applications_2021!$A$2:$A$651,MATCH($W469,Applications_2021!$AO$2:$AO$651,0)),"NO TRANSCRIPT")</f>
        <v>#N/A</v>
      </c>
      <c r="V469" s="48" t="str">
        <f t="shared" si="83"/>
        <v>|||</v>
      </c>
      <c r="W469" s="48" t="str">
        <f t="shared" si="84"/>
        <v>||</v>
      </c>
      <c r="X469" s="48" t="e">
        <f>INDEX(Applications_2021!$AN$2:$AN$651,MATCH($V469,Applications_2021!$AN$2:$AN$651,0))</f>
        <v>#N/A</v>
      </c>
      <c r="Y469" s="48" t="e">
        <f>INDEX(Applications_2021!$AO$2:$AO$651,MATCH($W469,Applications_2021!$AO$2:$AO$651,0))</f>
        <v>#N/A</v>
      </c>
      <c r="Z469" s="68" t="e">
        <f t="shared" si="85"/>
        <v>#N/A</v>
      </c>
      <c r="AA469" s="68" t="e">
        <f t="shared" si="86"/>
        <v>#N/A</v>
      </c>
      <c r="AB469" s="48" t="str">
        <f t="shared" si="82"/>
        <v>00</v>
      </c>
      <c r="AC469" s="48" t="e">
        <f t="shared" si="88"/>
        <v>#N/A</v>
      </c>
      <c r="AD469" s="68" t="e">
        <f t="shared" si="87"/>
        <v>#N/A</v>
      </c>
    </row>
    <row r="470" spans="1:30" x14ac:dyDescent="0.3">
      <c r="A470" s="48" t="e">
        <f>IF($AA470="Yes",INDEX(Applications_2021!$A$2:$A$651,MATCH($W470,Applications_2021!$AO$2:$AO$651,0)),"NO TRANSCRIPT")</f>
        <v>#N/A</v>
      </c>
      <c r="V470" s="48" t="str">
        <f t="shared" si="83"/>
        <v>|||</v>
      </c>
      <c r="W470" s="48" t="str">
        <f t="shared" si="84"/>
        <v>||</v>
      </c>
      <c r="X470" s="48" t="e">
        <f>INDEX(Applications_2021!$AN$2:$AN$651,MATCH($V470,Applications_2021!$AN$2:$AN$651,0))</f>
        <v>#N/A</v>
      </c>
      <c r="Y470" s="48" t="e">
        <f>INDEX(Applications_2021!$AO$2:$AO$651,MATCH($W470,Applications_2021!$AO$2:$AO$651,0))</f>
        <v>#N/A</v>
      </c>
      <c r="Z470" s="68" t="e">
        <f t="shared" si="85"/>
        <v>#N/A</v>
      </c>
      <c r="AA470" s="68" t="e">
        <f t="shared" si="86"/>
        <v>#N/A</v>
      </c>
      <c r="AB470" s="48" t="str">
        <f t="shared" si="82"/>
        <v>00</v>
      </c>
      <c r="AC470" s="48" t="e">
        <f t="shared" si="88"/>
        <v>#N/A</v>
      </c>
      <c r="AD470" s="68" t="e">
        <f t="shared" si="87"/>
        <v>#N/A</v>
      </c>
    </row>
    <row r="471" spans="1:30" x14ac:dyDescent="0.3">
      <c r="A471" s="48" t="e">
        <f>IF($AA471="Yes",INDEX(Applications_2021!$A$2:$A$651,MATCH($W471,Applications_2021!$AO$2:$AO$651,0)),"NO TRANSCRIPT")</f>
        <v>#N/A</v>
      </c>
      <c r="V471" s="48" t="str">
        <f t="shared" si="83"/>
        <v>|||</v>
      </c>
      <c r="W471" s="48" t="str">
        <f t="shared" si="84"/>
        <v>||</v>
      </c>
      <c r="X471" s="48" t="e">
        <f>INDEX(Applications_2021!$AN$2:$AN$651,MATCH($V471,Applications_2021!$AN$2:$AN$651,0))</f>
        <v>#N/A</v>
      </c>
      <c r="Y471" s="48" t="e">
        <f>INDEX(Applications_2021!$AO$2:$AO$651,MATCH($W471,Applications_2021!$AO$2:$AO$651,0))</f>
        <v>#N/A</v>
      </c>
      <c r="Z471" s="68" t="e">
        <f t="shared" si="85"/>
        <v>#N/A</v>
      </c>
      <c r="AA471" s="68" t="e">
        <f t="shared" si="86"/>
        <v>#N/A</v>
      </c>
      <c r="AB471" s="48" t="str">
        <f t="shared" si="82"/>
        <v>00</v>
      </c>
      <c r="AC471" s="48" t="e">
        <f t="shared" si="88"/>
        <v>#N/A</v>
      </c>
      <c r="AD471" s="68" t="e">
        <f t="shared" si="87"/>
        <v>#N/A</v>
      </c>
    </row>
    <row r="472" spans="1:30" x14ac:dyDescent="0.3">
      <c r="A472" s="48" t="e">
        <f>IF($AA472="Yes",INDEX(Applications_2021!$A$2:$A$651,MATCH($W472,Applications_2021!$AO$2:$AO$651,0)),"NO TRANSCRIPT")</f>
        <v>#N/A</v>
      </c>
      <c r="V472" s="48" t="str">
        <f t="shared" si="83"/>
        <v>|||</v>
      </c>
      <c r="W472" s="48" t="str">
        <f t="shared" si="84"/>
        <v>||</v>
      </c>
      <c r="X472" s="48" t="e">
        <f>INDEX(Applications_2021!$AN$2:$AN$651,MATCH($V472,Applications_2021!$AN$2:$AN$651,0))</f>
        <v>#N/A</v>
      </c>
      <c r="Y472" s="48" t="e">
        <f>INDEX(Applications_2021!$AO$2:$AO$651,MATCH($W472,Applications_2021!$AO$2:$AO$651,0))</f>
        <v>#N/A</v>
      </c>
      <c r="Z472" s="68" t="e">
        <f t="shared" si="85"/>
        <v>#N/A</v>
      </c>
      <c r="AA472" s="68" t="e">
        <f t="shared" si="86"/>
        <v>#N/A</v>
      </c>
      <c r="AB472" s="48" t="str">
        <f t="shared" si="82"/>
        <v>00</v>
      </c>
      <c r="AC472" s="48" t="e">
        <f t="shared" si="88"/>
        <v>#N/A</v>
      </c>
      <c r="AD472" s="68" t="e">
        <f t="shared" si="87"/>
        <v>#N/A</v>
      </c>
    </row>
    <row r="473" spans="1:30" x14ac:dyDescent="0.3">
      <c r="A473" s="48" t="e">
        <f>IF($AA473="Yes",INDEX(Applications_2021!$A$2:$A$651,MATCH($W473,Applications_2021!$AO$2:$AO$651,0)),"NO TRANSCRIPT")</f>
        <v>#N/A</v>
      </c>
      <c r="V473" s="48" t="str">
        <f t="shared" si="83"/>
        <v>|||</v>
      </c>
      <c r="W473" s="48" t="str">
        <f t="shared" si="84"/>
        <v>||</v>
      </c>
      <c r="X473" s="48" t="e">
        <f>INDEX(Applications_2021!$AN$2:$AN$651,MATCH($V473,Applications_2021!$AN$2:$AN$651,0))</f>
        <v>#N/A</v>
      </c>
      <c r="Y473" s="48" t="e">
        <f>INDEX(Applications_2021!$AO$2:$AO$651,MATCH($W473,Applications_2021!$AO$2:$AO$651,0))</f>
        <v>#N/A</v>
      </c>
      <c r="Z473" s="68" t="e">
        <f t="shared" si="85"/>
        <v>#N/A</v>
      </c>
      <c r="AA473" s="68" t="e">
        <f t="shared" si="86"/>
        <v>#N/A</v>
      </c>
      <c r="AB473" s="48" t="str">
        <f t="shared" si="82"/>
        <v>00</v>
      </c>
      <c r="AC473" s="48" t="e">
        <f t="shared" si="88"/>
        <v>#N/A</v>
      </c>
      <c r="AD473" s="68" t="e">
        <f t="shared" si="87"/>
        <v>#N/A</v>
      </c>
    </row>
    <row r="474" spans="1:30" x14ac:dyDescent="0.3">
      <c r="A474" s="48" t="e">
        <f>IF($AA474="Yes",INDEX(Applications_2021!$A$2:$A$651,MATCH($W474,Applications_2021!$AO$2:$AO$651,0)),"NO TRANSCRIPT")</f>
        <v>#N/A</v>
      </c>
      <c r="V474" s="48" t="str">
        <f t="shared" si="83"/>
        <v>|||</v>
      </c>
      <c r="W474" s="48" t="str">
        <f t="shared" si="84"/>
        <v>||</v>
      </c>
      <c r="X474" s="48" t="e">
        <f>INDEX(Applications_2021!$AN$2:$AN$651,MATCH($V474,Applications_2021!$AN$2:$AN$651,0))</f>
        <v>#N/A</v>
      </c>
      <c r="Y474" s="48" t="e">
        <f>INDEX(Applications_2021!$AO$2:$AO$651,MATCH($W474,Applications_2021!$AO$2:$AO$651,0))</f>
        <v>#N/A</v>
      </c>
      <c r="Z474" s="68" t="e">
        <f t="shared" si="85"/>
        <v>#N/A</v>
      </c>
      <c r="AA474" s="68" t="e">
        <f t="shared" si="86"/>
        <v>#N/A</v>
      </c>
      <c r="AB474" s="48" t="str">
        <f t="shared" si="82"/>
        <v>00</v>
      </c>
      <c r="AC474" s="48" t="e">
        <f t="shared" si="88"/>
        <v>#N/A</v>
      </c>
      <c r="AD474" s="68" t="e">
        <f t="shared" si="87"/>
        <v>#N/A</v>
      </c>
    </row>
    <row r="475" spans="1:30" x14ac:dyDescent="0.3">
      <c r="A475" s="48" t="e">
        <f>IF($AA475="Yes",INDEX(Applications_2021!$A$2:$A$651,MATCH($W475,Applications_2021!$AO$2:$AO$651,0)),"NO TRANSCRIPT")</f>
        <v>#N/A</v>
      </c>
      <c r="V475" s="48" t="str">
        <f t="shared" si="83"/>
        <v>|||</v>
      </c>
      <c r="W475" s="48" t="str">
        <f t="shared" si="84"/>
        <v>||</v>
      </c>
      <c r="X475" s="48" t="e">
        <f>INDEX(Applications_2021!$AN$2:$AN$651,MATCH($V475,Applications_2021!$AN$2:$AN$651,0))</f>
        <v>#N/A</v>
      </c>
      <c r="Y475" s="48" t="e">
        <f>INDEX(Applications_2021!$AO$2:$AO$651,MATCH($W475,Applications_2021!$AO$2:$AO$651,0))</f>
        <v>#N/A</v>
      </c>
      <c r="Z475" s="68" t="e">
        <f t="shared" si="85"/>
        <v>#N/A</v>
      </c>
      <c r="AA475" s="68" t="e">
        <f t="shared" si="86"/>
        <v>#N/A</v>
      </c>
      <c r="AB475" s="48" t="str">
        <f t="shared" si="82"/>
        <v>00</v>
      </c>
      <c r="AC475" s="48" t="e">
        <f t="shared" si="88"/>
        <v>#N/A</v>
      </c>
      <c r="AD475" s="68" t="e">
        <f t="shared" si="87"/>
        <v>#N/A</v>
      </c>
    </row>
    <row r="476" spans="1:30" x14ac:dyDescent="0.3">
      <c r="A476" s="48" t="e">
        <f>IF($AA476="Yes",INDEX(Applications_2021!$A$2:$A$651,MATCH($W476,Applications_2021!$AO$2:$AO$651,0)),"NO TRANSCRIPT")</f>
        <v>#N/A</v>
      </c>
      <c r="V476" s="48" t="str">
        <f t="shared" si="83"/>
        <v>|||</v>
      </c>
      <c r="W476" s="48" t="str">
        <f t="shared" si="84"/>
        <v>||</v>
      </c>
      <c r="X476" s="48" t="e">
        <f>INDEX(Applications_2021!$AN$2:$AN$651,MATCH($V476,Applications_2021!$AN$2:$AN$651,0))</f>
        <v>#N/A</v>
      </c>
      <c r="Y476" s="48" t="e">
        <f>INDEX(Applications_2021!$AO$2:$AO$651,MATCH($W476,Applications_2021!$AO$2:$AO$651,0))</f>
        <v>#N/A</v>
      </c>
      <c r="Z476" s="68" t="e">
        <f t="shared" si="85"/>
        <v>#N/A</v>
      </c>
      <c r="AA476" s="68" t="e">
        <f t="shared" si="86"/>
        <v>#N/A</v>
      </c>
      <c r="AB476" s="48" t="str">
        <f t="shared" si="82"/>
        <v>00</v>
      </c>
      <c r="AC476" s="48" t="e">
        <f t="shared" si="88"/>
        <v>#N/A</v>
      </c>
      <c r="AD476" s="68" t="e">
        <f t="shared" si="87"/>
        <v>#N/A</v>
      </c>
    </row>
    <row r="477" spans="1:30" x14ac:dyDescent="0.3">
      <c r="A477" s="48" t="e">
        <f>IF($AA477="Yes",INDEX(Applications_2021!$A$2:$A$651,MATCH($W477,Applications_2021!$AO$2:$AO$651,0)),"NO TRANSCRIPT")</f>
        <v>#N/A</v>
      </c>
      <c r="V477" s="48" t="str">
        <f t="shared" si="83"/>
        <v>|||</v>
      </c>
      <c r="W477" s="48" t="str">
        <f t="shared" si="84"/>
        <v>||</v>
      </c>
      <c r="X477" s="48" t="e">
        <f>INDEX(Applications_2021!$AN$2:$AN$651,MATCH($V477,Applications_2021!$AN$2:$AN$651,0))</f>
        <v>#N/A</v>
      </c>
      <c r="Y477" s="48" t="e">
        <f>INDEX(Applications_2021!$AO$2:$AO$651,MATCH($W477,Applications_2021!$AO$2:$AO$651,0))</f>
        <v>#N/A</v>
      </c>
      <c r="Z477" s="68" t="e">
        <f t="shared" si="85"/>
        <v>#N/A</v>
      </c>
      <c r="AA477" s="68" t="e">
        <f t="shared" si="86"/>
        <v>#N/A</v>
      </c>
      <c r="AB477" s="48" t="str">
        <f t="shared" si="82"/>
        <v>00</v>
      </c>
      <c r="AC477" s="48" t="e">
        <f t="shared" si="88"/>
        <v>#N/A</v>
      </c>
      <c r="AD477" s="68" t="e">
        <f t="shared" si="87"/>
        <v>#N/A</v>
      </c>
    </row>
    <row r="478" spans="1:30" x14ac:dyDescent="0.3">
      <c r="A478" s="48" t="e">
        <f>IF($AA478="Yes",INDEX(Applications_2021!$A$2:$A$651,MATCH($W478,Applications_2021!$AO$2:$AO$651,0)),"NO TRANSCRIPT")</f>
        <v>#N/A</v>
      </c>
      <c r="V478" s="48" t="str">
        <f t="shared" si="83"/>
        <v>|||</v>
      </c>
      <c r="W478" s="48" t="str">
        <f t="shared" si="84"/>
        <v>||</v>
      </c>
      <c r="X478" s="48" t="e">
        <f>INDEX(Applications_2021!$AN$2:$AN$651,MATCH($V478,Applications_2021!$AN$2:$AN$651,0))</f>
        <v>#N/A</v>
      </c>
      <c r="Y478" s="48" t="e">
        <f>INDEX(Applications_2021!$AO$2:$AO$651,MATCH($W478,Applications_2021!$AO$2:$AO$651,0))</f>
        <v>#N/A</v>
      </c>
      <c r="Z478" s="68" t="e">
        <f t="shared" si="85"/>
        <v>#N/A</v>
      </c>
      <c r="AA478" s="68" t="e">
        <f t="shared" si="86"/>
        <v>#N/A</v>
      </c>
      <c r="AB478" s="48" t="str">
        <f t="shared" si="82"/>
        <v>00</v>
      </c>
      <c r="AC478" s="48" t="e">
        <f t="shared" si="88"/>
        <v>#N/A</v>
      </c>
      <c r="AD478" s="68" t="e">
        <f t="shared" si="87"/>
        <v>#N/A</v>
      </c>
    </row>
    <row r="479" spans="1:30" x14ac:dyDescent="0.3">
      <c r="A479" s="48" t="e">
        <f>IF($AA479="Yes",INDEX(Applications_2021!$A$2:$A$651,MATCH($W479,Applications_2021!$AO$2:$AO$651,0)),"NO TRANSCRIPT")</f>
        <v>#N/A</v>
      </c>
      <c r="V479" s="48" t="str">
        <f t="shared" si="83"/>
        <v>|||</v>
      </c>
      <c r="W479" s="48" t="str">
        <f t="shared" si="84"/>
        <v>||</v>
      </c>
      <c r="X479" s="48" t="e">
        <f>INDEX(Applications_2021!$AN$2:$AN$651,MATCH($V479,Applications_2021!$AN$2:$AN$651,0))</f>
        <v>#N/A</v>
      </c>
      <c r="Y479" s="48" t="e">
        <f>INDEX(Applications_2021!$AO$2:$AO$651,MATCH($W479,Applications_2021!$AO$2:$AO$651,0))</f>
        <v>#N/A</v>
      </c>
      <c r="Z479" s="68" t="e">
        <f t="shared" si="85"/>
        <v>#N/A</v>
      </c>
      <c r="AA479" s="68" t="e">
        <f t="shared" si="86"/>
        <v>#N/A</v>
      </c>
      <c r="AB479" s="48" t="str">
        <f t="shared" si="82"/>
        <v>00</v>
      </c>
      <c r="AC479" s="48" t="e">
        <f t="shared" si="88"/>
        <v>#N/A</v>
      </c>
      <c r="AD479" s="68" t="e">
        <f t="shared" si="87"/>
        <v>#N/A</v>
      </c>
    </row>
    <row r="480" spans="1:30" x14ac:dyDescent="0.3">
      <c r="A480" s="48" t="e">
        <f>IF($AA480="Yes",INDEX(Applications_2021!$A$2:$A$651,MATCH($W480,Applications_2021!$AO$2:$AO$651,0)),"NO TRANSCRIPT")</f>
        <v>#N/A</v>
      </c>
      <c r="V480" s="48" t="str">
        <f t="shared" si="83"/>
        <v>|||</v>
      </c>
      <c r="W480" s="48" t="str">
        <f t="shared" si="84"/>
        <v>||</v>
      </c>
      <c r="X480" s="48" t="e">
        <f>INDEX(Applications_2021!$AN$2:$AN$651,MATCH($V480,Applications_2021!$AN$2:$AN$651,0))</f>
        <v>#N/A</v>
      </c>
      <c r="Y480" s="48" t="e">
        <f>INDEX(Applications_2021!$AO$2:$AO$651,MATCH($W480,Applications_2021!$AO$2:$AO$651,0))</f>
        <v>#N/A</v>
      </c>
      <c r="Z480" s="68" t="e">
        <f t="shared" si="85"/>
        <v>#N/A</v>
      </c>
      <c r="AA480" s="68" t="e">
        <f t="shared" si="86"/>
        <v>#N/A</v>
      </c>
      <c r="AB480" s="48" t="str">
        <f t="shared" si="82"/>
        <v>00</v>
      </c>
      <c r="AC480" s="48" t="e">
        <f t="shared" si="88"/>
        <v>#N/A</v>
      </c>
      <c r="AD480" s="68" t="e">
        <f t="shared" si="87"/>
        <v>#N/A</v>
      </c>
    </row>
    <row r="481" spans="1:30" x14ac:dyDescent="0.3">
      <c r="A481" s="48" t="e">
        <f>IF($AA481="Yes",INDEX(Applications_2021!$A$2:$A$651,MATCH($W481,Applications_2021!$AO$2:$AO$651,0)),"NO TRANSCRIPT")</f>
        <v>#N/A</v>
      </c>
      <c r="V481" s="48" t="str">
        <f t="shared" si="83"/>
        <v>|||</v>
      </c>
      <c r="W481" s="48" t="str">
        <f t="shared" si="84"/>
        <v>||</v>
      </c>
      <c r="X481" s="48" t="e">
        <f>INDEX(Applications_2021!$AN$2:$AN$651,MATCH($V481,Applications_2021!$AN$2:$AN$651,0))</f>
        <v>#N/A</v>
      </c>
      <c r="Y481" s="48" t="e">
        <f>INDEX(Applications_2021!$AO$2:$AO$651,MATCH($W481,Applications_2021!$AO$2:$AO$651,0))</f>
        <v>#N/A</v>
      </c>
      <c r="Z481" s="68" t="e">
        <f t="shared" si="85"/>
        <v>#N/A</v>
      </c>
      <c r="AA481" s="68" t="e">
        <f t="shared" si="86"/>
        <v>#N/A</v>
      </c>
      <c r="AB481" s="48" t="str">
        <f t="shared" si="82"/>
        <v>00</v>
      </c>
      <c r="AC481" s="48" t="e">
        <f t="shared" si="88"/>
        <v>#N/A</v>
      </c>
      <c r="AD481" s="68" t="e">
        <f t="shared" si="87"/>
        <v>#N/A</v>
      </c>
    </row>
    <row r="482" spans="1:30" x14ac:dyDescent="0.3">
      <c r="A482" s="48" t="e">
        <f>IF($AA482="Yes",INDEX(Applications_2021!$A$2:$A$651,MATCH($W482,Applications_2021!$AO$2:$AO$651,0)),"NO TRANSCRIPT")</f>
        <v>#N/A</v>
      </c>
      <c r="V482" s="48" t="str">
        <f t="shared" si="83"/>
        <v>|||</v>
      </c>
      <c r="W482" s="48" t="str">
        <f t="shared" si="84"/>
        <v>||</v>
      </c>
      <c r="X482" s="48" t="e">
        <f>INDEX(Applications_2021!$AN$2:$AN$651,MATCH($V482,Applications_2021!$AN$2:$AN$651,0))</f>
        <v>#N/A</v>
      </c>
      <c r="Y482" s="48" t="e">
        <f>INDEX(Applications_2021!$AO$2:$AO$651,MATCH($W482,Applications_2021!$AO$2:$AO$651,0))</f>
        <v>#N/A</v>
      </c>
      <c r="Z482" s="68" t="e">
        <f t="shared" si="85"/>
        <v>#N/A</v>
      </c>
      <c r="AA482" s="68" t="e">
        <f t="shared" si="86"/>
        <v>#N/A</v>
      </c>
      <c r="AB482" s="48" t="str">
        <f t="shared" si="82"/>
        <v>00</v>
      </c>
      <c r="AC482" s="48" t="e">
        <f t="shared" si="88"/>
        <v>#N/A</v>
      </c>
      <c r="AD482" s="68" t="e">
        <f t="shared" si="87"/>
        <v>#N/A</v>
      </c>
    </row>
    <row r="483" spans="1:30" x14ac:dyDescent="0.3">
      <c r="A483" s="48" t="e">
        <f>IF($AA483="Yes",INDEX(Applications_2021!$A$2:$A$651,MATCH($W483,Applications_2021!$AO$2:$AO$651,0)),"NO TRANSCRIPT")</f>
        <v>#N/A</v>
      </c>
      <c r="V483" s="48" t="str">
        <f t="shared" si="83"/>
        <v>|||</v>
      </c>
      <c r="W483" s="48" t="str">
        <f t="shared" si="84"/>
        <v>||</v>
      </c>
      <c r="X483" s="48" t="e">
        <f>INDEX(Applications_2021!$AN$2:$AN$651,MATCH($V483,Applications_2021!$AN$2:$AN$651,0))</f>
        <v>#N/A</v>
      </c>
      <c r="Y483" s="48" t="e">
        <f>INDEX(Applications_2021!$AO$2:$AO$651,MATCH($W483,Applications_2021!$AO$2:$AO$651,0))</f>
        <v>#N/A</v>
      </c>
      <c r="Z483" s="68" t="e">
        <f t="shared" si="85"/>
        <v>#N/A</v>
      </c>
      <c r="AA483" s="68" t="e">
        <f t="shared" si="86"/>
        <v>#N/A</v>
      </c>
      <c r="AB483" s="48" t="str">
        <f t="shared" ref="AB483:AB546" si="89">"0"&amp;TEXT($C483,0)</f>
        <v>00</v>
      </c>
      <c r="AC483" s="48" t="e">
        <f t="shared" si="88"/>
        <v>#N/A</v>
      </c>
      <c r="AD483" s="68" t="e">
        <f t="shared" si="87"/>
        <v>#N/A</v>
      </c>
    </row>
    <row r="484" spans="1:30" x14ac:dyDescent="0.3">
      <c r="A484" s="48" t="e">
        <f>IF($AA484="Yes",INDEX(Applications_2021!$A$2:$A$651,MATCH($W484,Applications_2021!$AO$2:$AO$651,0)),"NO TRANSCRIPT")</f>
        <v>#N/A</v>
      </c>
      <c r="V484" s="48" t="str">
        <f t="shared" si="83"/>
        <v>|||</v>
      </c>
      <c r="W484" s="48" t="str">
        <f t="shared" si="84"/>
        <v>||</v>
      </c>
      <c r="X484" s="48" t="e">
        <f>INDEX(Applications_2021!$AN$2:$AN$651,MATCH($V484,Applications_2021!$AN$2:$AN$651,0))</f>
        <v>#N/A</v>
      </c>
      <c r="Y484" s="48" t="e">
        <f>INDEX(Applications_2021!$AO$2:$AO$651,MATCH($W484,Applications_2021!$AO$2:$AO$651,0))</f>
        <v>#N/A</v>
      </c>
      <c r="Z484" s="68" t="e">
        <f t="shared" si="85"/>
        <v>#N/A</v>
      </c>
      <c r="AA484" s="68" t="e">
        <f t="shared" si="86"/>
        <v>#N/A</v>
      </c>
      <c r="AB484" s="48" t="str">
        <f t="shared" si="89"/>
        <v>00</v>
      </c>
      <c r="AC484" s="48" t="e">
        <f t="shared" si="88"/>
        <v>#N/A</v>
      </c>
      <c r="AD484" s="68" t="e">
        <f t="shared" si="87"/>
        <v>#N/A</v>
      </c>
    </row>
    <row r="485" spans="1:30" x14ac:dyDescent="0.3">
      <c r="A485" s="48" t="e">
        <f>IF($AA485="Yes",INDEX(Applications_2021!$A$2:$A$651,MATCH($W485,Applications_2021!$AO$2:$AO$651,0)),"NO TRANSCRIPT")</f>
        <v>#N/A</v>
      </c>
      <c r="V485" s="48" t="str">
        <f t="shared" si="83"/>
        <v>|||</v>
      </c>
      <c r="W485" s="48" t="str">
        <f t="shared" si="84"/>
        <v>||</v>
      </c>
      <c r="X485" s="48" t="e">
        <f>INDEX(Applications_2021!$AN$2:$AN$651,MATCH($V485,Applications_2021!$AN$2:$AN$651,0))</f>
        <v>#N/A</v>
      </c>
      <c r="Y485" s="48" t="e">
        <f>INDEX(Applications_2021!$AO$2:$AO$651,MATCH($W485,Applications_2021!$AO$2:$AO$651,0))</f>
        <v>#N/A</v>
      </c>
      <c r="Z485" s="68" t="e">
        <f t="shared" si="85"/>
        <v>#N/A</v>
      </c>
      <c r="AA485" s="68" t="e">
        <f t="shared" si="86"/>
        <v>#N/A</v>
      </c>
      <c r="AB485" s="48" t="str">
        <f t="shared" si="89"/>
        <v>00</v>
      </c>
      <c r="AC485" s="48" t="e">
        <f t="shared" si="88"/>
        <v>#N/A</v>
      </c>
      <c r="AD485" s="68" t="e">
        <f t="shared" si="87"/>
        <v>#N/A</v>
      </c>
    </row>
    <row r="486" spans="1:30" x14ac:dyDescent="0.3">
      <c r="A486" s="48" t="e">
        <f>IF($AA486="Yes",INDEX(Applications_2021!$A$2:$A$651,MATCH($W486,Applications_2021!$AO$2:$AO$651,0)),"NO TRANSCRIPT")</f>
        <v>#N/A</v>
      </c>
      <c r="V486" s="48" t="str">
        <f t="shared" si="83"/>
        <v>|||</v>
      </c>
      <c r="W486" s="48" t="str">
        <f t="shared" si="84"/>
        <v>||</v>
      </c>
      <c r="X486" s="48" t="e">
        <f>INDEX(Applications_2021!$AN$2:$AN$651,MATCH($V486,Applications_2021!$AN$2:$AN$651,0))</f>
        <v>#N/A</v>
      </c>
      <c r="Y486" s="48" t="e">
        <f>INDEX(Applications_2021!$AO$2:$AO$651,MATCH($W486,Applications_2021!$AO$2:$AO$651,0))</f>
        <v>#N/A</v>
      </c>
      <c r="Z486" s="68" t="e">
        <f t="shared" si="85"/>
        <v>#N/A</v>
      </c>
      <c r="AA486" s="68" t="e">
        <f t="shared" si="86"/>
        <v>#N/A</v>
      </c>
      <c r="AB486" s="48" t="str">
        <f t="shared" si="89"/>
        <v>00</v>
      </c>
      <c r="AC486" s="48" t="e">
        <f t="shared" si="88"/>
        <v>#N/A</v>
      </c>
      <c r="AD486" s="68" t="e">
        <f t="shared" si="87"/>
        <v>#N/A</v>
      </c>
    </row>
    <row r="487" spans="1:30" x14ac:dyDescent="0.3">
      <c r="A487" s="48" t="e">
        <f>IF($AA487="Yes",INDEX(Applications_2021!$A$2:$A$651,MATCH($W487,Applications_2021!$AO$2:$AO$651,0)),"NO TRANSCRIPT")</f>
        <v>#N/A</v>
      </c>
      <c r="V487" s="48" t="str">
        <f t="shared" si="83"/>
        <v>|||</v>
      </c>
      <c r="W487" s="48" t="str">
        <f t="shared" si="84"/>
        <v>||</v>
      </c>
      <c r="X487" s="48" t="e">
        <f>INDEX(Applications_2021!$AN$2:$AN$651,MATCH($V487,Applications_2021!$AN$2:$AN$651,0))</f>
        <v>#N/A</v>
      </c>
      <c r="Y487" s="48" t="e">
        <f>INDEX(Applications_2021!$AO$2:$AO$651,MATCH($W487,Applications_2021!$AO$2:$AO$651,0))</f>
        <v>#N/A</v>
      </c>
      <c r="Z487" s="68" t="e">
        <f t="shared" si="85"/>
        <v>#N/A</v>
      </c>
      <c r="AA487" s="68" t="e">
        <f t="shared" si="86"/>
        <v>#N/A</v>
      </c>
      <c r="AB487" s="48" t="str">
        <f t="shared" si="89"/>
        <v>00</v>
      </c>
      <c r="AC487" s="48" t="e">
        <f t="shared" si="88"/>
        <v>#N/A</v>
      </c>
      <c r="AD487" s="68" t="e">
        <f t="shared" si="87"/>
        <v>#N/A</v>
      </c>
    </row>
    <row r="488" spans="1:30" x14ac:dyDescent="0.3">
      <c r="A488" s="48" t="e">
        <f>IF($AA488="Yes",INDEX(Applications_2021!$A$2:$A$651,MATCH($W488,Applications_2021!$AO$2:$AO$651,0)),"NO TRANSCRIPT")</f>
        <v>#N/A</v>
      </c>
      <c r="V488" s="48" t="str">
        <f t="shared" si="83"/>
        <v>|||</v>
      </c>
      <c r="W488" s="48" t="str">
        <f t="shared" si="84"/>
        <v>||</v>
      </c>
      <c r="X488" s="48" t="e">
        <f>INDEX(Applications_2021!$AN$2:$AN$651,MATCH($V488,Applications_2021!$AN$2:$AN$651,0))</f>
        <v>#N/A</v>
      </c>
      <c r="Y488" s="48" t="e">
        <f>INDEX(Applications_2021!$AO$2:$AO$651,MATCH($W488,Applications_2021!$AO$2:$AO$651,0))</f>
        <v>#N/A</v>
      </c>
      <c r="Z488" s="68" t="e">
        <f t="shared" si="85"/>
        <v>#N/A</v>
      </c>
      <c r="AA488" s="68" t="e">
        <f t="shared" si="86"/>
        <v>#N/A</v>
      </c>
      <c r="AB488" s="48" t="str">
        <f t="shared" si="89"/>
        <v>00</v>
      </c>
      <c r="AC488" s="48" t="e">
        <f t="shared" si="88"/>
        <v>#N/A</v>
      </c>
      <c r="AD488" s="68" t="e">
        <f t="shared" si="87"/>
        <v>#N/A</v>
      </c>
    </row>
    <row r="489" spans="1:30" x14ac:dyDescent="0.3">
      <c r="A489" s="48" t="e">
        <f>IF($AA489="Yes",INDEX(Applications_2021!$A$2:$A$651,MATCH($W489,Applications_2021!$AO$2:$AO$651,0)),"NO TRANSCRIPT")</f>
        <v>#N/A</v>
      </c>
      <c r="V489" s="48" t="str">
        <f t="shared" si="83"/>
        <v>|||</v>
      </c>
      <c r="W489" s="48" t="str">
        <f t="shared" si="84"/>
        <v>||</v>
      </c>
      <c r="X489" s="48" t="e">
        <f>INDEX(Applications_2021!$AN$2:$AN$651,MATCH($V489,Applications_2021!$AN$2:$AN$651,0))</f>
        <v>#N/A</v>
      </c>
      <c r="Y489" s="48" t="e">
        <f>INDEX(Applications_2021!$AO$2:$AO$651,MATCH($W489,Applications_2021!$AO$2:$AO$651,0))</f>
        <v>#N/A</v>
      </c>
      <c r="Z489" s="68" t="e">
        <f t="shared" si="85"/>
        <v>#N/A</v>
      </c>
      <c r="AA489" s="68" t="e">
        <f t="shared" si="86"/>
        <v>#N/A</v>
      </c>
      <c r="AB489" s="48" t="str">
        <f t="shared" si="89"/>
        <v>00</v>
      </c>
      <c r="AC489" s="48" t="e">
        <f t="shared" si="88"/>
        <v>#N/A</v>
      </c>
      <c r="AD489" s="68" t="e">
        <f t="shared" si="87"/>
        <v>#N/A</v>
      </c>
    </row>
    <row r="490" spans="1:30" x14ac:dyDescent="0.3">
      <c r="A490" s="48" t="e">
        <f>IF($AA490="Yes",INDEX(Applications_2021!$A$2:$A$651,MATCH($W490,Applications_2021!$AO$2:$AO$651,0)),"NO TRANSCRIPT")</f>
        <v>#N/A</v>
      </c>
      <c r="V490" s="48" t="str">
        <f t="shared" si="83"/>
        <v>|||</v>
      </c>
      <c r="W490" s="48" t="str">
        <f t="shared" si="84"/>
        <v>||</v>
      </c>
      <c r="X490" s="48" t="e">
        <f>INDEX(Applications_2021!$AN$2:$AN$651,MATCH($V490,Applications_2021!$AN$2:$AN$651,0))</f>
        <v>#N/A</v>
      </c>
      <c r="Y490" s="48" t="e">
        <f>INDEX(Applications_2021!$AO$2:$AO$651,MATCH($W490,Applications_2021!$AO$2:$AO$651,0))</f>
        <v>#N/A</v>
      </c>
      <c r="Z490" s="68" t="e">
        <f t="shared" si="85"/>
        <v>#N/A</v>
      </c>
      <c r="AA490" s="68" t="e">
        <f t="shared" si="86"/>
        <v>#N/A</v>
      </c>
      <c r="AB490" s="48" t="str">
        <f t="shared" si="89"/>
        <v>00</v>
      </c>
      <c r="AC490" s="48" t="e">
        <f t="shared" si="88"/>
        <v>#N/A</v>
      </c>
      <c r="AD490" s="68" t="e">
        <f t="shared" si="87"/>
        <v>#N/A</v>
      </c>
    </row>
    <row r="491" spans="1:30" x14ac:dyDescent="0.3">
      <c r="A491" s="48" t="e">
        <f>IF($AA491="Yes",INDEX(Applications_2021!$A$2:$A$651,MATCH($W491,Applications_2021!$AO$2:$AO$651,0)),"NO TRANSCRIPT")</f>
        <v>#N/A</v>
      </c>
      <c r="V491" s="48" t="str">
        <f t="shared" si="83"/>
        <v>|||</v>
      </c>
      <c r="W491" s="48" t="str">
        <f t="shared" si="84"/>
        <v>||</v>
      </c>
      <c r="X491" s="48" t="e">
        <f>INDEX(Applications_2021!$AN$2:$AN$651,MATCH($V491,Applications_2021!$AN$2:$AN$651,0))</f>
        <v>#N/A</v>
      </c>
      <c r="Y491" s="48" t="e">
        <f>INDEX(Applications_2021!$AO$2:$AO$651,MATCH($W491,Applications_2021!$AO$2:$AO$651,0))</f>
        <v>#N/A</v>
      </c>
      <c r="Z491" s="68" t="e">
        <f t="shared" si="85"/>
        <v>#N/A</v>
      </c>
      <c r="AA491" s="68" t="e">
        <f t="shared" si="86"/>
        <v>#N/A</v>
      </c>
      <c r="AB491" s="48" t="str">
        <f t="shared" si="89"/>
        <v>00</v>
      </c>
      <c r="AC491" s="48" t="e">
        <f t="shared" si="88"/>
        <v>#N/A</v>
      </c>
      <c r="AD491" s="68" t="e">
        <f t="shared" si="87"/>
        <v>#N/A</v>
      </c>
    </row>
    <row r="492" spans="1:30" x14ac:dyDescent="0.3">
      <c r="A492" s="48" t="e">
        <f>IF($AA492="Yes",INDEX(Applications_2021!$A$2:$A$651,MATCH($W492,Applications_2021!$AO$2:$AO$651,0)),"NO TRANSCRIPT")</f>
        <v>#N/A</v>
      </c>
      <c r="V492" s="48" t="str">
        <f t="shared" si="83"/>
        <v>|||</v>
      </c>
      <c r="W492" s="48" t="str">
        <f t="shared" si="84"/>
        <v>||</v>
      </c>
      <c r="X492" s="48" t="e">
        <f>INDEX(Applications_2021!$AN$2:$AN$651,MATCH($V492,Applications_2021!$AN$2:$AN$651,0))</f>
        <v>#N/A</v>
      </c>
      <c r="Y492" s="48" t="e">
        <f>INDEX(Applications_2021!$AO$2:$AO$651,MATCH($W492,Applications_2021!$AO$2:$AO$651,0))</f>
        <v>#N/A</v>
      </c>
      <c r="Z492" s="68" t="e">
        <f t="shared" si="85"/>
        <v>#N/A</v>
      </c>
      <c r="AA492" s="68" t="e">
        <f t="shared" si="86"/>
        <v>#N/A</v>
      </c>
      <c r="AB492" s="48" t="str">
        <f t="shared" si="89"/>
        <v>00</v>
      </c>
      <c r="AC492" s="48" t="e">
        <f t="shared" si="88"/>
        <v>#N/A</v>
      </c>
      <c r="AD492" s="68" t="e">
        <f t="shared" si="87"/>
        <v>#N/A</v>
      </c>
    </row>
    <row r="493" spans="1:30" x14ac:dyDescent="0.3">
      <c r="A493" s="48" t="e">
        <f>IF($AA493="Yes",INDEX(Applications_2021!$A$2:$A$651,MATCH($W493,Applications_2021!$AO$2:$AO$651,0)),"NO TRANSCRIPT")</f>
        <v>#N/A</v>
      </c>
      <c r="V493" s="48" t="str">
        <f t="shared" si="83"/>
        <v>|||</v>
      </c>
      <c r="W493" s="48" t="str">
        <f t="shared" si="84"/>
        <v>||</v>
      </c>
      <c r="X493" s="48" t="e">
        <f>INDEX(Applications_2021!$AN$2:$AN$651,MATCH($V493,Applications_2021!$AN$2:$AN$651,0))</f>
        <v>#N/A</v>
      </c>
      <c r="Y493" s="48" t="e">
        <f>INDEX(Applications_2021!$AO$2:$AO$651,MATCH($W493,Applications_2021!$AO$2:$AO$651,0))</f>
        <v>#N/A</v>
      </c>
      <c r="Z493" s="68" t="e">
        <f t="shared" si="85"/>
        <v>#N/A</v>
      </c>
      <c r="AA493" s="68" t="e">
        <f t="shared" si="86"/>
        <v>#N/A</v>
      </c>
      <c r="AB493" s="48" t="str">
        <f t="shared" si="89"/>
        <v>00</v>
      </c>
      <c r="AC493" s="48" t="e">
        <f t="shared" si="88"/>
        <v>#N/A</v>
      </c>
      <c r="AD493" s="68" t="e">
        <f t="shared" si="87"/>
        <v>#N/A</v>
      </c>
    </row>
    <row r="494" spans="1:30" x14ac:dyDescent="0.3">
      <c r="A494" s="48" t="e">
        <f>IF($AA494="Yes",INDEX(Applications_2021!$A$2:$A$651,MATCH($W494,Applications_2021!$AO$2:$AO$651,0)),"NO TRANSCRIPT")</f>
        <v>#N/A</v>
      </c>
      <c r="V494" s="48" t="str">
        <f t="shared" si="83"/>
        <v>|||</v>
      </c>
      <c r="W494" s="48" t="str">
        <f t="shared" si="84"/>
        <v>||</v>
      </c>
      <c r="X494" s="48" t="e">
        <f>INDEX(Applications_2021!$AN$2:$AN$651,MATCH($V494,Applications_2021!$AN$2:$AN$651,0))</f>
        <v>#N/A</v>
      </c>
      <c r="Y494" s="48" t="e">
        <f>INDEX(Applications_2021!$AO$2:$AO$651,MATCH($W494,Applications_2021!$AO$2:$AO$651,0))</f>
        <v>#N/A</v>
      </c>
      <c r="Z494" s="68" t="e">
        <f t="shared" si="85"/>
        <v>#N/A</v>
      </c>
      <c r="AA494" s="68" t="e">
        <f t="shared" si="86"/>
        <v>#N/A</v>
      </c>
      <c r="AB494" s="48" t="str">
        <f t="shared" si="89"/>
        <v>00</v>
      </c>
      <c r="AC494" s="48" t="e">
        <f t="shared" si="88"/>
        <v>#N/A</v>
      </c>
      <c r="AD494" s="68" t="e">
        <f t="shared" si="87"/>
        <v>#N/A</v>
      </c>
    </row>
    <row r="495" spans="1:30" x14ac:dyDescent="0.3">
      <c r="A495" s="48" t="e">
        <f>IF($AA495="Yes",INDEX(Applications_2021!$A$2:$A$651,MATCH($W495,Applications_2021!$AO$2:$AO$651,0)),"NO TRANSCRIPT")</f>
        <v>#N/A</v>
      </c>
      <c r="V495" s="48" t="str">
        <f t="shared" si="83"/>
        <v>|||</v>
      </c>
      <c r="W495" s="48" t="str">
        <f t="shared" si="84"/>
        <v>||</v>
      </c>
      <c r="X495" s="48" t="e">
        <f>INDEX(Applications_2021!$AN$2:$AN$651,MATCH($V495,Applications_2021!$AN$2:$AN$651,0))</f>
        <v>#N/A</v>
      </c>
      <c r="Y495" s="48" t="e">
        <f>INDEX(Applications_2021!$AO$2:$AO$651,MATCH($W495,Applications_2021!$AO$2:$AO$651,0))</f>
        <v>#N/A</v>
      </c>
      <c r="Z495" s="68" t="e">
        <f t="shared" si="85"/>
        <v>#N/A</v>
      </c>
      <c r="AA495" s="68" t="e">
        <f t="shared" si="86"/>
        <v>#N/A</v>
      </c>
      <c r="AB495" s="48" t="str">
        <f t="shared" si="89"/>
        <v>00</v>
      </c>
      <c r="AC495" s="48" t="e">
        <f t="shared" si="88"/>
        <v>#N/A</v>
      </c>
      <c r="AD495" s="68" t="e">
        <f t="shared" si="87"/>
        <v>#N/A</v>
      </c>
    </row>
    <row r="496" spans="1:30" x14ac:dyDescent="0.3">
      <c r="A496" s="48" t="e">
        <f>IF($AA496="Yes",INDEX(Applications_2021!$A$2:$A$651,MATCH($W496,Applications_2021!$AO$2:$AO$651,0)),"NO TRANSCRIPT")</f>
        <v>#N/A</v>
      </c>
      <c r="V496" s="48" t="str">
        <f t="shared" si="83"/>
        <v>|||</v>
      </c>
      <c r="W496" s="48" t="str">
        <f t="shared" si="84"/>
        <v>||</v>
      </c>
      <c r="X496" s="48" t="e">
        <f>INDEX(Applications_2021!$AN$2:$AN$651,MATCH($V496,Applications_2021!$AN$2:$AN$651,0))</f>
        <v>#N/A</v>
      </c>
      <c r="Y496" s="48" t="e">
        <f>INDEX(Applications_2021!$AO$2:$AO$651,MATCH($W496,Applications_2021!$AO$2:$AO$651,0))</f>
        <v>#N/A</v>
      </c>
      <c r="Z496" s="68" t="e">
        <f t="shared" si="85"/>
        <v>#N/A</v>
      </c>
      <c r="AA496" s="68" t="e">
        <f t="shared" si="86"/>
        <v>#N/A</v>
      </c>
      <c r="AB496" s="48" t="str">
        <f t="shared" si="89"/>
        <v>00</v>
      </c>
      <c r="AC496" s="48" t="e">
        <f t="shared" si="88"/>
        <v>#N/A</v>
      </c>
      <c r="AD496" s="68" t="e">
        <f t="shared" si="87"/>
        <v>#N/A</v>
      </c>
    </row>
    <row r="497" spans="1:30" x14ac:dyDescent="0.3">
      <c r="A497" s="48" t="e">
        <f>IF($AA497="Yes",INDEX(Applications_2021!$A$2:$A$651,MATCH($W497,Applications_2021!$AO$2:$AO$651,0)),"NO TRANSCRIPT")</f>
        <v>#N/A</v>
      </c>
      <c r="V497" s="48" t="str">
        <f t="shared" si="83"/>
        <v>|||</v>
      </c>
      <c r="W497" s="48" t="str">
        <f t="shared" si="84"/>
        <v>||</v>
      </c>
      <c r="X497" s="48" t="e">
        <f>INDEX(Applications_2021!$AN$2:$AN$651,MATCH($V497,Applications_2021!$AN$2:$AN$651,0))</f>
        <v>#N/A</v>
      </c>
      <c r="Y497" s="48" t="e">
        <f>INDEX(Applications_2021!$AO$2:$AO$651,MATCH($W497,Applications_2021!$AO$2:$AO$651,0))</f>
        <v>#N/A</v>
      </c>
      <c r="Z497" s="68" t="e">
        <f t="shared" si="85"/>
        <v>#N/A</v>
      </c>
      <c r="AA497" s="68" t="e">
        <f t="shared" si="86"/>
        <v>#N/A</v>
      </c>
      <c r="AB497" s="48" t="str">
        <f t="shared" si="89"/>
        <v>00</v>
      </c>
      <c r="AC497" s="48" t="e">
        <f t="shared" si="88"/>
        <v>#N/A</v>
      </c>
      <c r="AD497" s="68" t="e">
        <f t="shared" si="87"/>
        <v>#N/A</v>
      </c>
    </row>
    <row r="498" spans="1:30" x14ac:dyDescent="0.3">
      <c r="A498" s="48" t="e">
        <f>IF($AA498="Yes",INDEX(Applications_2021!$A$2:$A$651,MATCH($W498,Applications_2021!$AO$2:$AO$651,0)),"NO TRANSCRIPT")</f>
        <v>#N/A</v>
      </c>
      <c r="V498" s="48" t="str">
        <f t="shared" si="83"/>
        <v>|||</v>
      </c>
      <c r="W498" s="48" t="str">
        <f t="shared" si="84"/>
        <v>||</v>
      </c>
      <c r="X498" s="48" t="e">
        <f>INDEX(Applications_2021!$AN$2:$AN$651,MATCH($V498,Applications_2021!$AN$2:$AN$651,0))</f>
        <v>#N/A</v>
      </c>
      <c r="Y498" s="48" t="e">
        <f>INDEX(Applications_2021!$AO$2:$AO$651,MATCH($W498,Applications_2021!$AO$2:$AO$651,0))</f>
        <v>#N/A</v>
      </c>
      <c r="Z498" s="68" t="e">
        <f t="shared" si="85"/>
        <v>#N/A</v>
      </c>
      <c r="AA498" s="68" t="e">
        <f t="shared" si="86"/>
        <v>#N/A</v>
      </c>
      <c r="AB498" s="48" t="str">
        <f t="shared" si="89"/>
        <v>00</v>
      </c>
      <c r="AC498" s="48" t="e">
        <f t="shared" si="88"/>
        <v>#N/A</v>
      </c>
      <c r="AD498" s="68" t="e">
        <f t="shared" si="87"/>
        <v>#N/A</v>
      </c>
    </row>
    <row r="499" spans="1:30" x14ac:dyDescent="0.3">
      <c r="A499" s="48" t="e">
        <f>IF($AA499="Yes",INDEX(Applications_2021!$A$2:$A$651,MATCH($W499,Applications_2021!$AO$2:$AO$651,0)),"NO TRANSCRIPT")</f>
        <v>#N/A</v>
      </c>
      <c r="V499" s="48" t="str">
        <f t="shared" si="83"/>
        <v>|||</v>
      </c>
      <c r="W499" s="48" t="str">
        <f t="shared" si="84"/>
        <v>||</v>
      </c>
      <c r="X499" s="48" t="e">
        <f>INDEX(Applications_2021!$AN$2:$AN$651,MATCH($V499,Applications_2021!$AN$2:$AN$651,0))</f>
        <v>#N/A</v>
      </c>
      <c r="Y499" s="48" t="e">
        <f>INDEX(Applications_2021!$AO$2:$AO$651,MATCH($W499,Applications_2021!$AO$2:$AO$651,0))</f>
        <v>#N/A</v>
      </c>
      <c r="Z499" s="68" t="e">
        <f t="shared" si="85"/>
        <v>#N/A</v>
      </c>
      <c r="AA499" s="68" t="e">
        <f t="shared" si="86"/>
        <v>#N/A</v>
      </c>
      <c r="AB499" s="48" t="str">
        <f t="shared" si="89"/>
        <v>00</v>
      </c>
      <c r="AC499" s="48" t="e">
        <f t="shared" si="88"/>
        <v>#N/A</v>
      </c>
      <c r="AD499" s="68" t="e">
        <f t="shared" si="87"/>
        <v>#N/A</v>
      </c>
    </row>
    <row r="500" spans="1:30" x14ac:dyDescent="0.3">
      <c r="A500" s="48" t="e">
        <f>IF($AA500="Yes",INDEX(Applications_2021!$A$2:$A$651,MATCH($W500,Applications_2021!$AO$2:$AO$651,0)),"NO TRANSCRIPT")</f>
        <v>#N/A</v>
      </c>
      <c r="V500" s="48" t="str">
        <f t="shared" si="83"/>
        <v>|||</v>
      </c>
      <c r="W500" s="48" t="str">
        <f t="shared" si="84"/>
        <v>||</v>
      </c>
      <c r="X500" s="48" t="e">
        <f>INDEX(Applications_2021!$AN$2:$AN$651,MATCH($V500,Applications_2021!$AN$2:$AN$651,0))</f>
        <v>#N/A</v>
      </c>
      <c r="Y500" s="48" t="e">
        <f>INDEX(Applications_2021!$AO$2:$AO$651,MATCH($W500,Applications_2021!$AO$2:$AO$651,0))</f>
        <v>#N/A</v>
      </c>
      <c r="Z500" s="68" t="e">
        <f t="shared" si="85"/>
        <v>#N/A</v>
      </c>
      <c r="AA500" s="68" t="e">
        <f t="shared" si="86"/>
        <v>#N/A</v>
      </c>
      <c r="AB500" s="48" t="str">
        <f t="shared" si="89"/>
        <v>00</v>
      </c>
      <c r="AC500" s="48" t="e">
        <f t="shared" si="88"/>
        <v>#N/A</v>
      </c>
      <c r="AD500" s="68" t="e">
        <f t="shared" si="87"/>
        <v>#N/A</v>
      </c>
    </row>
    <row r="501" spans="1:30" x14ac:dyDescent="0.3">
      <c r="A501" s="48" t="e">
        <f>IF($AA501="Yes",INDEX(Applications_2021!$A$2:$A$651,MATCH($W501,Applications_2021!$AO$2:$AO$651,0)),"NO TRANSCRIPT")</f>
        <v>#N/A</v>
      </c>
      <c r="V501" s="48" t="str">
        <f t="shared" si="83"/>
        <v>|||</v>
      </c>
      <c r="W501" s="48" t="str">
        <f t="shared" si="84"/>
        <v>||</v>
      </c>
      <c r="X501" s="48" t="e">
        <f>INDEX(Applications_2021!$AN$2:$AN$651,MATCH($V501,Applications_2021!$AN$2:$AN$651,0))</f>
        <v>#N/A</v>
      </c>
      <c r="Y501" s="48" t="e">
        <f>INDEX(Applications_2021!$AO$2:$AO$651,MATCH($W501,Applications_2021!$AO$2:$AO$651,0))</f>
        <v>#N/A</v>
      </c>
      <c r="Z501" s="68" t="e">
        <f t="shared" si="85"/>
        <v>#N/A</v>
      </c>
      <c r="AA501" s="68" t="e">
        <f t="shared" si="86"/>
        <v>#N/A</v>
      </c>
      <c r="AB501" s="48" t="str">
        <f t="shared" si="89"/>
        <v>00</v>
      </c>
      <c r="AC501" s="48" t="e">
        <f t="shared" si="88"/>
        <v>#N/A</v>
      </c>
      <c r="AD501" s="68" t="e">
        <f t="shared" si="87"/>
        <v>#N/A</v>
      </c>
    </row>
    <row r="502" spans="1:30" x14ac:dyDescent="0.3">
      <c r="A502" s="48" t="e">
        <f>IF($AA502="Yes",INDEX(Applications_2021!$A$2:$A$651,MATCH($W502,Applications_2021!$AO$2:$AO$651,0)),"NO TRANSCRIPT")</f>
        <v>#N/A</v>
      </c>
      <c r="V502" s="48" t="str">
        <f t="shared" si="83"/>
        <v>|||</v>
      </c>
      <c r="W502" s="48" t="str">
        <f t="shared" si="84"/>
        <v>||</v>
      </c>
      <c r="X502" s="48" t="e">
        <f>INDEX(Applications_2021!$AN$2:$AN$651,MATCH($V502,Applications_2021!$AN$2:$AN$651,0))</f>
        <v>#N/A</v>
      </c>
      <c r="Y502" s="48" t="e">
        <f>INDEX(Applications_2021!$AO$2:$AO$651,MATCH($W502,Applications_2021!$AO$2:$AO$651,0))</f>
        <v>#N/A</v>
      </c>
      <c r="Z502" s="68" t="e">
        <f t="shared" si="85"/>
        <v>#N/A</v>
      </c>
      <c r="AA502" s="68" t="e">
        <f t="shared" si="86"/>
        <v>#N/A</v>
      </c>
      <c r="AB502" s="48" t="str">
        <f t="shared" si="89"/>
        <v>00</v>
      </c>
      <c r="AC502" s="48" t="e">
        <f t="shared" si="88"/>
        <v>#N/A</v>
      </c>
      <c r="AD502" s="68" t="e">
        <f t="shared" si="87"/>
        <v>#N/A</v>
      </c>
    </row>
    <row r="503" spans="1:30" x14ac:dyDescent="0.3">
      <c r="A503" s="48" t="e">
        <f>IF($AA503="Yes",INDEX(Applications_2021!$A$2:$A$651,MATCH($W503,Applications_2021!$AO$2:$AO$651,0)),"NO TRANSCRIPT")</f>
        <v>#N/A</v>
      </c>
      <c r="V503" s="48" t="str">
        <f t="shared" si="83"/>
        <v>|||</v>
      </c>
      <c r="W503" s="48" t="str">
        <f t="shared" si="84"/>
        <v>||</v>
      </c>
      <c r="X503" s="48" t="e">
        <f>INDEX(Applications_2021!$AN$2:$AN$651,MATCH($V503,Applications_2021!$AN$2:$AN$651,0))</f>
        <v>#N/A</v>
      </c>
      <c r="Y503" s="48" t="e">
        <f>INDEX(Applications_2021!$AO$2:$AO$651,MATCH($W503,Applications_2021!$AO$2:$AO$651,0))</f>
        <v>#N/A</v>
      </c>
      <c r="Z503" s="68" t="e">
        <f t="shared" si="85"/>
        <v>#N/A</v>
      </c>
      <c r="AA503" s="68" t="e">
        <f t="shared" si="86"/>
        <v>#N/A</v>
      </c>
      <c r="AB503" s="48" t="str">
        <f t="shared" si="89"/>
        <v>00</v>
      </c>
      <c r="AC503" s="48" t="e">
        <f t="shared" si="88"/>
        <v>#N/A</v>
      </c>
      <c r="AD503" s="68" t="e">
        <f t="shared" si="87"/>
        <v>#N/A</v>
      </c>
    </row>
    <row r="504" spans="1:30" x14ac:dyDescent="0.3">
      <c r="A504" s="48" t="e">
        <f>IF($AA504="Yes",INDEX(Applications_2021!$A$2:$A$651,MATCH($W504,Applications_2021!$AO$2:$AO$651,0)),"NO TRANSCRIPT")</f>
        <v>#N/A</v>
      </c>
      <c r="V504" s="48" t="str">
        <f t="shared" si="83"/>
        <v>|||</v>
      </c>
      <c r="W504" s="48" t="str">
        <f t="shared" si="84"/>
        <v>||</v>
      </c>
      <c r="X504" s="48" t="e">
        <f>INDEX(Applications_2021!$AN$2:$AN$651,MATCH($V504,Applications_2021!$AN$2:$AN$651,0))</f>
        <v>#N/A</v>
      </c>
      <c r="Y504" s="48" t="e">
        <f>INDEX(Applications_2021!$AO$2:$AO$651,MATCH($W504,Applications_2021!$AO$2:$AO$651,0))</f>
        <v>#N/A</v>
      </c>
      <c r="Z504" s="68" t="e">
        <f t="shared" si="85"/>
        <v>#N/A</v>
      </c>
      <c r="AA504" s="68" t="e">
        <f t="shared" si="86"/>
        <v>#N/A</v>
      </c>
      <c r="AB504" s="48" t="str">
        <f t="shared" si="89"/>
        <v>00</v>
      </c>
      <c r="AC504" s="48" t="e">
        <f t="shared" si="88"/>
        <v>#N/A</v>
      </c>
      <c r="AD504" s="68" t="e">
        <f t="shared" si="87"/>
        <v>#N/A</v>
      </c>
    </row>
    <row r="505" spans="1:30" x14ac:dyDescent="0.3">
      <c r="A505" s="48" t="e">
        <f>IF($AA505="Yes",INDEX(Applications_2021!$A$2:$A$651,MATCH($W505,Applications_2021!$AO$2:$AO$651,0)),"NO TRANSCRIPT")</f>
        <v>#N/A</v>
      </c>
      <c r="V505" s="48" t="str">
        <f t="shared" si="83"/>
        <v>|||</v>
      </c>
      <c r="W505" s="48" t="str">
        <f t="shared" si="84"/>
        <v>||</v>
      </c>
      <c r="X505" s="48" t="e">
        <f>INDEX(Applications_2021!$AN$2:$AN$651,MATCH($V505,Applications_2021!$AN$2:$AN$651,0))</f>
        <v>#N/A</v>
      </c>
      <c r="Y505" s="48" t="e">
        <f>INDEX(Applications_2021!$AO$2:$AO$651,MATCH($W505,Applications_2021!$AO$2:$AO$651,0))</f>
        <v>#N/A</v>
      </c>
      <c r="Z505" s="68" t="e">
        <f t="shared" si="85"/>
        <v>#N/A</v>
      </c>
      <c r="AA505" s="68" t="e">
        <f t="shared" si="86"/>
        <v>#N/A</v>
      </c>
      <c r="AB505" s="48" t="str">
        <f t="shared" si="89"/>
        <v>00</v>
      </c>
      <c r="AC505" s="48" t="e">
        <f t="shared" si="88"/>
        <v>#N/A</v>
      </c>
      <c r="AD505" s="68" t="e">
        <f t="shared" si="87"/>
        <v>#N/A</v>
      </c>
    </row>
    <row r="506" spans="1:30" x14ac:dyDescent="0.3">
      <c r="A506" s="48" t="e">
        <f>IF($AA506="Yes",INDEX(Applications_2021!$A$2:$A$651,MATCH($W506,Applications_2021!$AO$2:$AO$651,0)),"NO TRANSCRIPT")</f>
        <v>#N/A</v>
      </c>
      <c r="V506" s="48" t="str">
        <f t="shared" si="83"/>
        <v>|||</v>
      </c>
      <c r="W506" s="48" t="str">
        <f t="shared" si="84"/>
        <v>||</v>
      </c>
      <c r="X506" s="48" t="e">
        <f>INDEX(Applications_2021!$AN$2:$AN$651,MATCH($V506,Applications_2021!$AN$2:$AN$651,0))</f>
        <v>#N/A</v>
      </c>
      <c r="Y506" s="48" t="e">
        <f>INDEX(Applications_2021!$AO$2:$AO$651,MATCH($W506,Applications_2021!$AO$2:$AO$651,0))</f>
        <v>#N/A</v>
      </c>
      <c r="Z506" s="68" t="e">
        <f t="shared" si="85"/>
        <v>#N/A</v>
      </c>
      <c r="AA506" s="68" t="e">
        <f t="shared" si="86"/>
        <v>#N/A</v>
      </c>
      <c r="AB506" s="48" t="str">
        <f t="shared" si="89"/>
        <v>00</v>
      </c>
      <c r="AC506" s="48" t="e">
        <f t="shared" si="88"/>
        <v>#N/A</v>
      </c>
      <c r="AD506" s="68" t="e">
        <f t="shared" si="87"/>
        <v>#N/A</v>
      </c>
    </row>
    <row r="507" spans="1:30" x14ac:dyDescent="0.3">
      <c r="A507" s="48" t="e">
        <f>IF($AA507="Yes",INDEX(Applications_2021!$A$2:$A$651,MATCH($W507,Applications_2021!$AO$2:$AO$651,0)),"NO TRANSCRIPT")</f>
        <v>#N/A</v>
      </c>
      <c r="V507" s="48" t="str">
        <f t="shared" si="83"/>
        <v>|||</v>
      </c>
      <c r="W507" s="48" t="str">
        <f t="shared" si="84"/>
        <v>||</v>
      </c>
      <c r="X507" s="48" t="e">
        <f>INDEX(Applications_2021!$AN$2:$AN$651,MATCH($V507,Applications_2021!$AN$2:$AN$651,0))</f>
        <v>#N/A</v>
      </c>
      <c r="Y507" s="48" t="e">
        <f>INDEX(Applications_2021!$AO$2:$AO$651,MATCH($W507,Applications_2021!$AO$2:$AO$651,0))</f>
        <v>#N/A</v>
      </c>
      <c r="Z507" s="68" t="e">
        <f t="shared" si="85"/>
        <v>#N/A</v>
      </c>
      <c r="AA507" s="68" t="e">
        <f t="shared" si="86"/>
        <v>#N/A</v>
      </c>
      <c r="AB507" s="48" t="str">
        <f t="shared" si="89"/>
        <v>00</v>
      </c>
      <c r="AC507" s="48" t="e">
        <f t="shared" si="88"/>
        <v>#N/A</v>
      </c>
      <c r="AD507" s="68" t="e">
        <f t="shared" si="87"/>
        <v>#N/A</v>
      </c>
    </row>
    <row r="508" spans="1:30" x14ac:dyDescent="0.3">
      <c r="A508" s="48" t="e">
        <f>IF($AA508="Yes",INDEX(Applications_2021!$A$2:$A$651,MATCH($W508,Applications_2021!$AO$2:$AO$651,0)),"NO TRANSCRIPT")</f>
        <v>#N/A</v>
      </c>
      <c r="V508" s="48" t="str">
        <f t="shared" si="83"/>
        <v>|||</v>
      </c>
      <c r="W508" s="48" t="str">
        <f t="shared" si="84"/>
        <v>||</v>
      </c>
      <c r="X508" s="48" t="e">
        <f>INDEX(Applications_2021!$AN$2:$AN$651,MATCH($V508,Applications_2021!$AN$2:$AN$651,0))</f>
        <v>#N/A</v>
      </c>
      <c r="Y508" s="48" t="e">
        <f>INDEX(Applications_2021!$AO$2:$AO$651,MATCH($W508,Applications_2021!$AO$2:$AO$651,0))</f>
        <v>#N/A</v>
      </c>
      <c r="Z508" s="68" t="e">
        <f t="shared" si="85"/>
        <v>#N/A</v>
      </c>
      <c r="AA508" s="68" t="e">
        <f t="shared" si="86"/>
        <v>#N/A</v>
      </c>
      <c r="AB508" s="48" t="str">
        <f t="shared" si="89"/>
        <v>00</v>
      </c>
      <c r="AC508" s="48" t="e">
        <f t="shared" si="88"/>
        <v>#N/A</v>
      </c>
      <c r="AD508" s="68" t="e">
        <f t="shared" si="87"/>
        <v>#N/A</v>
      </c>
    </row>
    <row r="509" spans="1:30" x14ac:dyDescent="0.3">
      <c r="A509" s="48" t="e">
        <f>IF($AA509="Yes",INDEX(Applications_2021!$A$2:$A$651,MATCH($W509,Applications_2021!$AO$2:$AO$651,0)),"NO TRANSCRIPT")</f>
        <v>#N/A</v>
      </c>
      <c r="V509" s="48" t="str">
        <f t="shared" si="83"/>
        <v>|||</v>
      </c>
      <c r="W509" s="48" t="str">
        <f t="shared" si="84"/>
        <v>||</v>
      </c>
      <c r="X509" s="48" t="e">
        <f>INDEX(Applications_2021!$AN$2:$AN$651,MATCH($V509,Applications_2021!$AN$2:$AN$651,0))</f>
        <v>#N/A</v>
      </c>
      <c r="Y509" s="48" t="e">
        <f>INDEX(Applications_2021!$AO$2:$AO$651,MATCH($W509,Applications_2021!$AO$2:$AO$651,0))</f>
        <v>#N/A</v>
      </c>
      <c r="Z509" s="68" t="e">
        <f t="shared" si="85"/>
        <v>#N/A</v>
      </c>
      <c r="AA509" s="68" t="e">
        <f t="shared" si="86"/>
        <v>#N/A</v>
      </c>
      <c r="AB509" s="48" t="str">
        <f t="shared" si="89"/>
        <v>00</v>
      </c>
      <c r="AC509" s="48" t="e">
        <f t="shared" si="88"/>
        <v>#N/A</v>
      </c>
      <c r="AD509" s="68" t="e">
        <f t="shared" si="87"/>
        <v>#N/A</v>
      </c>
    </row>
    <row r="510" spans="1:30" x14ac:dyDescent="0.3">
      <c r="A510" s="48" t="e">
        <f>IF($AA510="Yes",INDEX(Applications_2021!$A$2:$A$651,MATCH($W510,Applications_2021!$AO$2:$AO$651,0)),"NO TRANSCRIPT")</f>
        <v>#N/A</v>
      </c>
      <c r="V510" s="48" t="str">
        <f t="shared" si="83"/>
        <v>|||</v>
      </c>
      <c r="W510" s="48" t="str">
        <f t="shared" si="84"/>
        <v>||</v>
      </c>
      <c r="X510" s="48" t="e">
        <f>INDEX(Applications_2021!$AN$2:$AN$651,MATCH($V510,Applications_2021!$AN$2:$AN$651,0))</f>
        <v>#N/A</v>
      </c>
      <c r="Y510" s="48" t="e">
        <f>INDEX(Applications_2021!$AO$2:$AO$651,MATCH($W510,Applications_2021!$AO$2:$AO$651,0))</f>
        <v>#N/A</v>
      </c>
      <c r="Z510" s="68" t="e">
        <f t="shared" si="85"/>
        <v>#N/A</v>
      </c>
      <c r="AA510" s="68" t="e">
        <f t="shared" si="86"/>
        <v>#N/A</v>
      </c>
      <c r="AB510" s="48" t="str">
        <f t="shared" si="89"/>
        <v>00</v>
      </c>
      <c r="AC510" s="48" t="e">
        <f t="shared" si="88"/>
        <v>#N/A</v>
      </c>
      <c r="AD510" s="68" t="e">
        <f t="shared" si="87"/>
        <v>#N/A</v>
      </c>
    </row>
    <row r="511" spans="1:30" x14ac:dyDescent="0.3">
      <c r="A511" s="48" t="e">
        <f>IF($AA511="Yes",INDEX(Applications_2021!$A$2:$A$651,MATCH($W511,Applications_2021!$AO$2:$AO$651,0)),"NO TRANSCRIPT")</f>
        <v>#N/A</v>
      </c>
      <c r="V511" s="48" t="str">
        <f t="shared" si="83"/>
        <v>|||</v>
      </c>
      <c r="W511" s="48" t="str">
        <f t="shared" si="84"/>
        <v>||</v>
      </c>
      <c r="X511" s="48" t="e">
        <f>INDEX(Applications_2021!$AN$2:$AN$651,MATCH($V511,Applications_2021!$AN$2:$AN$651,0))</f>
        <v>#N/A</v>
      </c>
      <c r="Y511" s="48" t="e">
        <f>INDEX(Applications_2021!$AO$2:$AO$651,MATCH($W511,Applications_2021!$AO$2:$AO$651,0))</f>
        <v>#N/A</v>
      </c>
      <c r="Z511" s="68" t="e">
        <f t="shared" si="85"/>
        <v>#N/A</v>
      </c>
      <c r="AA511" s="68" t="e">
        <f t="shared" si="86"/>
        <v>#N/A</v>
      </c>
      <c r="AB511" s="48" t="str">
        <f t="shared" si="89"/>
        <v>00</v>
      </c>
      <c r="AC511" s="48" t="e">
        <f t="shared" si="88"/>
        <v>#N/A</v>
      </c>
      <c r="AD511" s="68" t="e">
        <f t="shared" si="87"/>
        <v>#N/A</v>
      </c>
    </row>
    <row r="512" spans="1:30" x14ac:dyDescent="0.3">
      <c r="A512" s="48" t="e">
        <f>IF($AA512="Yes",INDEX(Applications_2021!$A$2:$A$651,MATCH($W512,Applications_2021!$AO$2:$AO$651,0)),"NO TRANSCRIPT")</f>
        <v>#N/A</v>
      </c>
      <c r="V512" s="48" t="str">
        <f t="shared" ref="V512:V575" si="90">TRIM($H512)&amp;"|"&amp;TRIM($J512)&amp;"|"&amp;TRIM($L512)&amp;"|"&amp;LEFT($M512,1)</f>
        <v>|||</v>
      </c>
      <c r="W512" s="48" t="str">
        <f t="shared" ref="W512:W575" si="91">TRIM($H512)&amp;"|"&amp;TRIM($J512)&amp;"|"&amp;LEFT($M512,1)</f>
        <v>||</v>
      </c>
      <c r="X512" s="48" t="e">
        <f>INDEX(Applications_2021!$AN$2:$AN$651,MATCH($V512,Applications_2021!$AN$2:$AN$651,0))</f>
        <v>#N/A</v>
      </c>
      <c r="Y512" s="48" t="e">
        <f>INDEX(Applications_2021!$AO$2:$AO$651,MATCH($W512,Applications_2021!$AO$2:$AO$651,0))</f>
        <v>#N/A</v>
      </c>
      <c r="Z512" s="68" t="e">
        <f t="shared" si="85"/>
        <v>#N/A</v>
      </c>
      <c r="AA512" s="68" t="e">
        <f t="shared" si="86"/>
        <v>#N/A</v>
      </c>
      <c r="AB512" s="48" t="str">
        <f t="shared" si="89"/>
        <v>00</v>
      </c>
      <c r="AC512" s="48" t="e">
        <f t="shared" si="88"/>
        <v>#N/A</v>
      </c>
      <c r="AD512" s="68" t="e">
        <f t="shared" si="87"/>
        <v>#N/A</v>
      </c>
    </row>
    <row r="513" spans="1:30" x14ac:dyDescent="0.3">
      <c r="A513" s="48" t="e">
        <f>IF($AA513="Yes",INDEX(Applications_2021!$A$2:$A$651,MATCH($W513,Applications_2021!$AO$2:$AO$651,0)),"NO TRANSCRIPT")</f>
        <v>#N/A</v>
      </c>
      <c r="V513" s="48" t="str">
        <f t="shared" si="90"/>
        <v>|||</v>
      </c>
      <c r="W513" s="48" t="str">
        <f t="shared" si="91"/>
        <v>||</v>
      </c>
      <c r="X513" s="48" t="e">
        <f>INDEX(Applications_2021!$AN$2:$AN$651,MATCH($V513,Applications_2021!$AN$2:$AN$651,0))</f>
        <v>#N/A</v>
      </c>
      <c r="Y513" s="48" t="e">
        <f>INDEX(Applications_2021!$AO$2:$AO$651,MATCH($W513,Applications_2021!$AO$2:$AO$651,0))</f>
        <v>#N/A</v>
      </c>
      <c r="Z513" s="68" t="e">
        <f t="shared" si="85"/>
        <v>#N/A</v>
      </c>
      <c r="AA513" s="68" t="e">
        <f t="shared" si="86"/>
        <v>#N/A</v>
      </c>
      <c r="AB513" s="48" t="str">
        <f t="shared" si="89"/>
        <v>00</v>
      </c>
      <c r="AC513" s="48" t="e">
        <f t="shared" si="88"/>
        <v>#N/A</v>
      </c>
      <c r="AD513" s="68" t="e">
        <f t="shared" si="87"/>
        <v>#N/A</v>
      </c>
    </row>
    <row r="514" spans="1:30" x14ac:dyDescent="0.3">
      <c r="A514" s="48" t="e">
        <f>IF($AA514="Yes",INDEX(Applications_2021!$A$2:$A$651,MATCH($W514,Applications_2021!$AO$2:$AO$651,0)),"NO TRANSCRIPT")</f>
        <v>#N/A</v>
      </c>
      <c r="V514" s="48" t="str">
        <f t="shared" si="90"/>
        <v>|||</v>
      </c>
      <c r="W514" s="48" t="str">
        <f t="shared" si="91"/>
        <v>||</v>
      </c>
      <c r="X514" s="48" t="e">
        <f>INDEX(Applications_2021!$AN$2:$AN$651,MATCH($V514,Applications_2021!$AN$2:$AN$651,0))</f>
        <v>#N/A</v>
      </c>
      <c r="Y514" s="48" t="e">
        <f>INDEX(Applications_2021!$AO$2:$AO$651,MATCH($W514,Applications_2021!$AO$2:$AO$651,0))</f>
        <v>#N/A</v>
      </c>
      <c r="Z514" s="68" t="e">
        <f t="shared" ref="Z514:Z577" si="92">IF($V514=$X514,"Yes","No")</f>
        <v>#N/A</v>
      </c>
      <c r="AA514" s="68" t="e">
        <f t="shared" ref="AA514:AA577" si="93">IF($W514=$Y514,"Yes","No")</f>
        <v>#N/A</v>
      </c>
      <c r="AB514" s="48" t="str">
        <f t="shared" si="89"/>
        <v>00</v>
      </c>
      <c r="AC514" s="48" t="e">
        <f t="shared" si="88"/>
        <v>#N/A</v>
      </c>
      <c r="AD514" s="68" t="e">
        <f t="shared" ref="AD514:AD577" si="94">IF($AB514=$AC514,"Yes","No")</f>
        <v>#N/A</v>
      </c>
    </row>
    <row r="515" spans="1:30" x14ac:dyDescent="0.3">
      <c r="A515" s="48" t="e">
        <f>IF($AA515="Yes",INDEX(Applications_2021!$A$2:$A$651,MATCH($W515,Applications_2021!$AO$2:$AO$651,0)),"NO TRANSCRIPT")</f>
        <v>#N/A</v>
      </c>
      <c r="V515" s="48" t="str">
        <f t="shared" si="90"/>
        <v>|||</v>
      </c>
      <c r="W515" s="48" t="str">
        <f t="shared" si="91"/>
        <v>||</v>
      </c>
      <c r="X515" s="48" t="e">
        <f>INDEX(Applications_2021!$AN$2:$AN$651,MATCH($V515,Applications_2021!$AN$2:$AN$651,0))</f>
        <v>#N/A</v>
      </c>
      <c r="Y515" s="48" t="e">
        <f>INDEX(Applications_2021!$AO$2:$AO$651,MATCH($W515,Applications_2021!$AO$2:$AO$651,0))</f>
        <v>#N/A</v>
      </c>
      <c r="Z515" s="68" t="e">
        <f t="shared" si="92"/>
        <v>#N/A</v>
      </c>
      <c r="AA515" s="68" t="e">
        <f t="shared" si="93"/>
        <v>#N/A</v>
      </c>
      <c r="AB515" s="48" t="str">
        <f t="shared" si="89"/>
        <v>00</v>
      </c>
      <c r="AC515" s="48" t="e">
        <f t="shared" si="88"/>
        <v>#N/A</v>
      </c>
      <c r="AD515" s="68" t="e">
        <f t="shared" si="94"/>
        <v>#N/A</v>
      </c>
    </row>
    <row r="516" spans="1:30" x14ac:dyDescent="0.3">
      <c r="A516" s="48" t="e">
        <f>IF($AA516="Yes",INDEX(Applications_2021!$A$2:$A$651,MATCH($W516,Applications_2021!$AO$2:$AO$651,0)),"NO TRANSCRIPT")</f>
        <v>#N/A</v>
      </c>
      <c r="V516" s="48" t="str">
        <f t="shared" si="90"/>
        <v>|||</v>
      </c>
      <c r="W516" s="48" t="str">
        <f t="shared" si="91"/>
        <v>||</v>
      </c>
      <c r="X516" s="48" t="e">
        <f>INDEX(Applications_2021!$AN$2:$AN$651,MATCH($V516,Applications_2021!$AN$2:$AN$651,0))</f>
        <v>#N/A</v>
      </c>
      <c r="Y516" s="48" t="e">
        <f>INDEX(Applications_2021!$AO$2:$AO$651,MATCH($W516,Applications_2021!$AO$2:$AO$651,0))</f>
        <v>#N/A</v>
      </c>
      <c r="Z516" s="68" t="e">
        <f t="shared" si="92"/>
        <v>#N/A</v>
      </c>
      <c r="AA516" s="68" t="e">
        <f t="shared" si="93"/>
        <v>#N/A</v>
      </c>
      <c r="AB516" s="48" t="str">
        <f t="shared" si="89"/>
        <v>00</v>
      </c>
      <c r="AC516" s="48" t="e">
        <f t="shared" si="88"/>
        <v>#N/A</v>
      </c>
      <c r="AD516" s="68" t="e">
        <f t="shared" si="94"/>
        <v>#N/A</v>
      </c>
    </row>
    <row r="517" spans="1:30" x14ac:dyDescent="0.3">
      <c r="A517" s="48" t="e">
        <f>IF($AA517="Yes",INDEX(Applications_2021!$A$2:$A$651,MATCH($W517,Applications_2021!$AO$2:$AO$651,0)),"NO TRANSCRIPT")</f>
        <v>#N/A</v>
      </c>
      <c r="V517" s="48" t="str">
        <f t="shared" si="90"/>
        <v>|||</v>
      </c>
      <c r="W517" s="48" t="str">
        <f t="shared" si="91"/>
        <v>||</v>
      </c>
      <c r="X517" s="48" t="e">
        <f>INDEX(Applications_2021!$AN$2:$AN$651,MATCH($V517,Applications_2021!$AN$2:$AN$651,0))</f>
        <v>#N/A</v>
      </c>
      <c r="Y517" s="48" t="e">
        <f>INDEX(Applications_2021!$AO$2:$AO$651,MATCH($W517,Applications_2021!$AO$2:$AO$651,0))</f>
        <v>#N/A</v>
      </c>
      <c r="Z517" s="68" t="e">
        <f t="shared" si="92"/>
        <v>#N/A</v>
      </c>
      <c r="AA517" s="68" t="e">
        <f t="shared" si="93"/>
        <v>#N/A</v>
      </c>
      <c r="AB517" s="48" t="str">
        <f t="shared" si="89"/>
        <v>00</v>
      </c>
      <c r="AC517" s="48" t="e">
        <f t="shared" ref="AC517:AC580" si="95">IF(AND($AA517="Yes",""&lt;&gt;VLOOKUP($B517,$B$2:$AB$324,12,FALSE)),$AB517,"####")</f>
        <v>#N/A</v>
      </c>
      <c r="AD517" s="68" t="e">
        <f t="shared" si="94"/>
        <v>#N/A</v>
      </c>
    </row>
    <row r="518" spans="1:30" x14ac:dyDescent="0.3">
      <c r="A518" s="48" t="e">
        <f>IF($AA518="Yes",INDEX(Applications_2021!$A$2:$A$651,MATCH($W518,Applications_2021!$AO$2:$AO$651,0)),"NO TRANSCRIPT")</f>
        <v>#N/A</v>
      </c>
      <c r="V518" s="48" t="str">
        <f t="shared" si="90"/>
        <v>|||</v>
      </c>
      <c r="W518" s="48" t="str">
        <f t="shared" si="91"/>
        <v>||</v>
      </c>
      <c r="X518" s="48" t="e">
        <f>INDEX(Applications_2021!$AN$2:$AN$651,MATCH($V518,Applications_2021!$AN$2:$AN$651,0))</f>
        <v>#N/A</v>
      </c>
      <c r="Y518" s="48" t="e">
        <f>INDEX(Applications_2021!$AO$2:$AO$651,MATCH($W518,Applications_2021!$AO$2:$AO$651,0))</f>
        <v>#N/A</v>
      </c>
      <c r="Z518" s="68" t="e">
        <f t="shared" si="92"/>
        <v>#N/A</v>
      </c>
      <c r="AA518" s="68" t="e">
        <f t="shared" si="93"/>
        <v>#N/A</v>
      </c>
      <c r="AB518" s="48" t="str">
        <f t="shared" si="89"/>
        <v>00</v>
      </c>
      <c r="AC518" s="48" t="e">
        <f t="shared" si="95"/>
        <v>#N/A</v>
      </c>
      <c r="AD518" s="68" t="e">
        <f t="shared" si="94"/>
        <v>#N/A</v>
      </c>
    </row>
    <row r="519" spans="1:30" x14ac:dyDescent="0.3">
      <c r="A519" s="48" t="e">
        <f>IF($AA519="Yes",INDEX(Applications_2021!$A$2:$A$651,MATCH($W519,Applications_2021!$AO$2:$AO$651,0)),"NO TRANSCRIPT")</f>
        <v>#N/A</v>
      </c>
      <c r="V519" s="48" t="str">
        <f t="shared" si="90"/>
        <v>|||</v>
      </c>
      <c r="W519" s="48" t="str">
        <f t="shared" si="91"/>
        <v>||</v>
      </c>
      <c r="X519" s="48" t="e">
        <f>INDEX(Applications_2021!$AN$2:$AN$651,MATCH($V519,Applications_2021!$AN$2:$AN$651,0))</f>
        <v>#N/A</v>
      </c>
      <c r="Y519" s="48" t="e">
        <f>INDEX(Applications_2021!$AO$2:$AO$651,MATCH($W519,Applications_2021!$AO$2:$AO$651,0))</f>
        <v>#N/A</v>
      </c>
      <c r="Z519" s="68" t="e">
        <f t="shared" si="92"/>
        <v>#N/A</v>
      </c>
      <c r="AA519" s="68" t="e">
        <f t="shared" si="93"/>
        <v>#N/A</v>
      </c>
      <c r="AB519" s="48" t="str">
        <f t="shared" si="89"/>
        <v>00</v>
      </c>
      <c r="AC519" s="48" t="e">
        <f t="shared" si="95"/>
        <v>#N/A</v>
      </c>
      <c r="AD519" s="68" t="e">
        <f t="shared" si="94"/>
        <v>#N/A</v>
      </c>
    </row>
    <row r="520" spans="1:30" x14ac:dyDescent="0.3">
      <c r="A520" s="48" t="e">
        <f>IF($AA520="Yes",INDEX(Applications_2021!$A$2:$A$651,MATCH($W520,Applications_2021!$AO$2:$AO$651,0)),"NO TRANSCRIPT")</f>
        <v>#N/A</v>
      </c>
      <c r="V520" s="48" t="str">
        <f t="shared" si="90"/>
        <v>|||</v>
      </c>
      <c r="W520" s="48" t="str">
        <f t="shared" si="91"/>
        <v>||</v>
      </c>
      <c r="X520" s="48" t="e">
        <f>INDEX(Applications_2021!$AN$2:$AN$651,MATCH($V520,Applications_2021!$AN$2:$AN$651,0))</f>
        <v>#N/A</v>
      </c>
      <c r="Y520" s="48" t="e">
        <f>INDEX(Applications_2021!$AO$2:$AO$651,MATCH($W520,Applications_2021!$AO$2:$AO$651,0))</f>
        <v>#N/A</v>
      </c>
      <c r="Z520" s="68" t="e">
        <f t="shared" si="92"/>
        <v>#N/A</v>
      </c>
      <c r="AA520" s="68" t="e">
        <f t="shared" si="93"/>
        <v>#N/A</v>
      </c>
      <c r="AB520" s="48" t="str">
        <f t="shared" si="89"/>
        <v>00</v>
      </c>
      <c r="AC520" s="48" t="e">
        <f t="shared" si="95"/>
        <v>#N/A</v>
      </c>
      <c r="AD520" s="68" t="e">
        <f t="shared" si="94"/>
        <v>#N/A</v>
      </c>
    </row>
    <row r="521" spans="1:30" x14ac:dyDescent="0.3">
      <c r="A521" s="48" t="e">
        <f>IF($AA521="Yes",INDEX(Applications_2021!$A$2:$A$651,MATCH($W521,Applications_2021!$AO$2:$AO$651,0)),"NO TRANSCRIPT")</f>
        <v>#N/A</v>
      </c>
      <c r="V521" s="48" t="str">
        <f t="shared" si="90"/>
        <v>|||</v>
      </c>
      <c r="W521" s="48" t="str">
        <f t="shared" si="91"/>
        <v>||</v>
      </c>
      <c r="X521" s="48" t="e">
        <f>INDEX(Applications_2021!$AN$2:$AN$651,MATCH($V521,Applications_2021!$AN$2:$AN$651,0))</f>
        <v>#N/A</v>
      </c>
      <c r="Y521" s="48" t="e">
        <f>INDEX(Applications_2021!$AO$2:$AO$651,MATCH($W521,Applications_2021!$AO$2:$AO$651,0))</f>
        <v>#N/A</v>
      </c>
      <c r="Z521" s="68" t="e">
        <f t="shared" si="92"/>
        <v>#N/A</v>
      </c>
      <c r="AA521" s="68" t="e">
        <f t="shared" si="93"/>
        <v>#N/A</v>
      </c>
      <c r="AB521" s="48" t="str">
        <f t="shared" si="89"/>
        <v>00</v>
      </c>
      <c r="AC521" s="48" t="e">
        <f t="shared" si="95"/>
        <v>#N/A</v>
      </c>
      <c r="AD521" s="68" t="e">
        <f t="shared" si="94"/>
        <v>#N/A</v>
      </c>
    </row>
    <row r="522" spans="1:30" x14ac:dyDescent="0.3">
      <c r="A522" s="48" t="e">
        <f>IF($AA522="Yes",INDEX(Applications_2021!$A$2:$A$651,MATCH($W522,Applications_2021!$AO$2:$AO$651,0)),"NO TRANSCRIPT")</f>
        <v>#N/A</v>
      </c>
      <c r="V522" s="48" t="str">
        <f t="shared" si="90"/>
        <v>|||</v>
      </c>
      <c r="W522" s="48" t="str">
        <f t="shared" si="91"/>
        <v>||</v>
      </c>
      <c r="X522" s="48" t="e">
        <f>INDEX(Applications_2021!$AN$2:$AN$651,MATCH($V522,Applications_2021!$AN$2:$AN$651,0))</f>
        <v>#N/A</v>
      </c>
      <c r="Y522" s="48" t="e">
        <f>INDEX(Applications_2021!$AO$2:$AO$651,MATCH($W522,Applications_2021!$AO$2:$AO$651,0))</f>
        <v>#N/A</v>
      </c>
      <c r="Z522" s="68" t="e">
        <f t="shared" si="92"/>
        <v>#N/A</v>
      </c>
      <c r="AA522" s="68" t="e">
        <f t="shared" si="93"/>
        <v>#N/A</v>
      </c>
      <c r="AB522" s="48" t="str">
        <f t="shared" si="89"/>
        <v>00</v>
      </c>
      <c r="AC522" s="48" t="e">
        <f t="shared" si="95"/>
        <v>#N/A</v>
      </c>
      <c r="AD522" s="68" t="e">
        <f t="shared" si="94"/>
        <v>#N/A</v>
      </c>
    </row>
    <row r="523" spans="1:30" x14ac:dyDescent="0.3">
      <c r="A523" s="48" t="e">
        <f>IF($AA523="Yes",INDEX(Applications_2021!$A$2:$A$651,MATCH($W523,Applications_2021!$AO$2:$AO$651,0)),"NO TRANSCRIPT")</f>
        <v>#N/A</v>
      </c>
      <c r="V523" s="48" t="str">
        <f t="shared" si="90"/>
        <v>|||</v>
      </c>
      <c r="W523" s="48" t="str">
        <f t="shared" si="91"/>
        <v>||</v>
      </c>
      <c r="X523" s="48" t="e">
        <f>INDEX(Applications_2021!$AN$2:$AN$651,MATCH($V523,Applications_2021!$AN$2:$AN$651,0))</f>
        <v>#N/A</v>
      </c>
      <c r="Y523" s="48" t="e">
        <f>INDEX(Applications_2021!$AO$2:$AO$651,MATCH($W523,Applications_2021!$AO$2:$AO$651,0))</f>
        <v>#N/A</v>
      </c>
      <c r="Z523" s="68" t="e">
        <f t="shared" si="92"/>
        <v>#N/A</v>
      </c>
      <c r="AA523" s="68" t="e">
        <f t="shared" si="93"/>
        <v>#N/A</v>
      </c>
      <c r="AB523" s="48" t="str">
        <f t="shared" si="89"/>
        <v>00</v>
      </c>
      <c r="AC523" s="48" t="e">
        <f t="shared" si="95"/>
        <v>#N/A</v>
      </c>
      <c r="AD523" s="68" t="e">
        <f t="shared" si="94"/>
        <v>#N/A</v>
      </c>
    </row>
    <row r="524" spans="1:30" x14ac:dyDescent="0.3">
      <c r="A524" s="48" t="e">
        <f>IF($AA524="Yes",INDEX(Applications_2021!$A$2:$A$651,MATCH($W524,Applications_2021!$AO$2:$AO$651,0)),"NO TRANSCRIPT")</f>
        <v>#N/A</v>
      </c>
      <c r="V524" s="48" t="str">
        <f t="shared" si="90"/>
        <v>|||</v>
      </c>
      <c r="W524" s="48" t="str">
        <f t="shared" si="91"/>
        <v>||</v>
      </c>
      <c r="X524" s="48" t="e">
        <f>INDEX(Applications_2021!$AN$2:$AN$651,MATCH($V524,Applications_2021!$AN$2:$AN$651,0))</f>
        <v>#N/A</v>
      </c>
      <c r="Y524" s="48" t="e">
        <f>INDEX(Applications_2021!$AO$2:$AO$651,MATCH($W524,Applications_2021!$AO$2:$AO$651,0))</f>
        <v>#N/A</v>
      </c>
      <c r="Z524" s="68" t="e">
        <f t="shared" si="92"/>
        <v>#N/A</v>
      </c>
      <c r="AA524" s="68" t="e">
        <f t="shared" si="93"/>
        <v>#N/A</v>
      </c>
      <c r="AB524" s="48" t="str">
        <f t="shared" si="89"/>
        <v>00</v>
      </c>
      <c r="AC524" s="48" t="e">
        <f t="shared" si="95"/>
        <v>#N/A</v>
      </c>
      <c r="AD524" s="68" t="e">
        <f t="shared" si="94"/>
        <v>#N/A</v>
      </c>
    </row>
    <row r="525" spans="1:30" x14ac:dyDescent="0.3">
      <c r="A525" s="48" t="e">
        <f>IF($AA525="Yes",INDEX(Applications_2021!$A$2:$A$651,MATCH($W525,Applications_2021!$AO$2:$AO$651,0)),"NO TRANSCRIPT")</f>
        <v>#N/A</v>
      </c>
      <c r="V525" s="48" t="str">
        <f t="shared" si="90"/>
        <v>|||</v>
      </c>
      <c r="W525" s="48" t="str">
        <f t="shared" si="91"/>
        <v>||</v>
      </c>
      <c r="X525" s="48" t="e">
        <f>INDEX(Applications_2021!$AN$2:$AN$651,MATCH($V525,Applications_2021!$AN$2:$AN$651,0))</f>
        <v>#N/A</v>
      </c>
      <c r="Y525" s="48" t="e">
        <f>INDEX(Applications_2021!$AO$2:$AO$651,MATCH($W525,Applications_2021!$AO$2:$AO$651,0))</f>
        <v>#N/A</v>
      </c>
      <c r="Z525" s="68" t="e">
        <f t="shared" si="92"/>
        <v>#N/A</v>
      </c>
      <c r="AA525" s="68" t="e">
        <f t="shared" si="93"/>
        <v>#N/A</v>
      </c>
      <c r="AB525" s="48" t="str">
        <f t="shared" si="89"/>
        <v>00</v>
      </c>
      <c r="AC525" s="48" t="e">
        <f t="shared" si="95"/>
        <v>#N/A</v>
      </c>
      <c r="AD525" s="68" t="e">
        <f t="shared" si="94"/>
        <v>#N/A</v>
      </c>
    </row>
    <row r="526" spans="1:30" x14ac:dyDescent="0.3">
      <c r="A526" s="48" t="e">
        <f>IF($AA526="Yes",INDEX(Applications_2021!$A$2:$A$651,MATCH($W526,Applications_2021!$AO$2:$AO$651,0)),"NO TRANSCRIPT")</f>
        <v>#N/A</v>
      </c>
      <c r="V526" s="48" t="str">
        <f t="shared" si="90"/>
        <v>|||</v>
      </c>
      <c r="W526" s="48" t="str">
        <f t="shared" si="91"/>
        <v>||</v>
      </c>
      <c r="X526" s="48" t="e">
        <f>INDEX(Applications_2021!$AN$2:$AN$651,MATCH($V526,Applications_2021!$AN$2:$AN$651,0))</f>
        <v>#N/A</v>
      </c>
      <c r="Y526" s="48" t="e">
        <f>INDEX(Applications_2021!$AO$2:$AO$651,MATCH($W526,Applications_2021!$AO$2:$AO$651,0))</f>
        <v>#N/A</v>
      </c>
      <c r="Z526" s="68" t="e">
        <f t="shared" si="92"/>
        <v>#N/A</v>
      </c>
      <c r="AA526" s="68" t="e">
        <f t="shared" si="93"/>
        <v>#N/A</v>
      </c>
      <c r="AB526" s="48" t="str">
        <f t="shared" si="89"/>
        <v>00</v>
      </c>
      <c r="AC526" s="48" t="e">
        <f t="shared" si="95"/>
        <v>#N/A</v>
      </c>
      <c r="AD526" s="68" t="e">
        <f t="shared" si="94"/>
        <v>#N/A</v>
      </c>
    </row>
    <row r="527" spans="1:30" x14ac:dyDescent="0.3">
      <c r="A527" s="48" t="e">
        <f>IF($AA527="Yes",INDEX(Applications_2021!$A$2:$A$651,MATCH($W527,Applications_2021!$AO$2:$AO$651,0)),"NO TRANSCRIPT")</f>
        <v>#N/A</v>
      </c>
      <c r="V527" s="48" t="str">
        <f t="shared" si="90"/>
        <v>|||</v>
      </c>
      <c r="W527" s="48" t="str">
        <f t="shared" si="91"/>
        <v>||</v>
      </c>
      <c r="X527" s="48" t="e">
        <f>INDEX(Applications_2021!$AN$2:$AN$651,MATCH($V527,Applications_2021!$AN$2:$AN$651,0))</f>
        <v>#N/A</v>
      </c>
      <c r="Y527" s="48" t="e">
        <f>INDEX(Applications_2021!$AO$2:$AO$651,MATCH($W527,Applications_2021!$AO$2:$AO$651,0))</f>
        <v>#N/A</v>
      </c>
      <c r="Z527" s="68" t="e">
        <f t="shared" si="92"/>
        <v>#N/A</v>
      </c>
      <c r="AA527" s="68" t="e">
        <f t="shared" si="93"/>
        <v>#N/A</v>
      </c>
      <c r="AB527" s="48" t="str">
        <f t="shared" si="89"/>
        <v>00</v>
      </c>
      <c r="AC527" s="48" t="e">
        <f t="shared" si="95"/>
        <v>#N/A</v>
      </c>
      <c r="AD527" s="68" t="e">
        <f t="shared" si="94"/>
        <v>#N/A</v>
      </c>
    </row>
    <row r="528" spans="1:30" x14ac:dyDescent="0.3">
      <c r="A528" s="48" t="e">
        <f>IF($AA528="Yes",INDEX(Applications_2021!$A$2:$A$651,MATCH($W528,Applications_2021!$AO$2:$AO$651,0)),"NO TRANSCRIPT")</f>
        <v>#N/A</v>
      </c>
      <c r="V528" s="48" t="str">
        <f t="shared" si="90"/>
        <v>|||</v>
      </c>
      <c r="W528" s="48" t="str">
        <f t="shared" si="91"/>
        <v>||</v>
      </c>
      <c r="X528" s="48" t="e">
        <f>INDEX(Applications_2021!$AN$2:$AN$651,MATCH($V528,Applications_2021!$AN$2:$AN$651,0))</f>
        <v>#N/A</v>
      </c>
      <c r="Y528" s="48" t="e">
        <f>INDEX(Applications_2021!$AO$2:$AO$651,MATCH($W528,Applications_2021!$AO$2:$AO$651,0))</f>
        <v>#N/A</v>
      </c>
      <c r="Z528" s="68" t="e">
        <f t="shared" si="92"/>
        <v>#N/A</v>
      </c>
      <c r="AA528" s="68" t="e">
        <f t="shared" si="93"/>
        <v>#N/A</v>
      </c>
      <c r="AB528" s="48" t="str">
        <f t="shared" si="89"/>
        <v>00</v>
      </c>
      <c r="AC528" s="48" t="e">
        <f t="shared" si="95"/>
        <v>#N/A</v>
      </c>
      <c r="AD528" s="68" t="e">
        <f t="shared" si="94"/>
        <v>#N/A</v>
      </c>
    </row>
    <row r="529" spans="1:30" x14ac:dyDescent="0.3">
      <c r="A529" s="48" t="e">
        <f>IF($AA529="Yes",INDEX(Applications_2021!$A$2:$A$651,MATCH($W529,Applications_2021!$AO$2:$AO$651,0)),"NO TRANSCRIPT")</f>
        <v>#N/A</v>
      </c>
      <c r="V529" s="48" t="str">
        <f t="shared" si="90"/>
        <v>|||</v>
      </c>
      <c r="W529" s="48" t="str">
        <f t="shared" si="91"/>
        <v>||</v>
      </c>
      <c r="X529" s="48" t="e">
        <f>INDEX(Applications_2021!$AN$2:$AN$651,MATCH($V529,Applications_2021!$AN$2:$AN$651,0))</f>
        <v>#N/A</v>
      </c>
      <c r="Y529" s="48" t="e">
        <f>INDEX(Applications_2021!$AO$2:$AO$651,MATCH($W529,Applications_2021!$AO$2:$AO$651,0))</f>
        <v>#N/A</v>
      </c>
      <c r="Z529" s="68" t="e">
        <f t="shared" si="92"/>
        <v>#N/A</v>
      </c>
      <c r="AA529" s="68" t="e">
        <f t="shared" si="93"/>
        <v>#N/A</v>
      </c>
      <c r="AB529" s="48" t="str">
        <f t="shared" si="89"/>
        <v>00</v>
      </c>
      <c r="AC529" s="48" t="e">
        <f t="shared" si="95"/>
        <v>#N/A</v>
      </c>
      <c r="AD529" s="68" t="e">
        <f t="shared" si="94"/>
        <v>#N/A</v>
      </c>
    </row>
    <row r="530" spans="1:30" x14ac:dyDescent="0.3">
      <c r="A530" s="48" t="e">
        <f>IF($AA530="Yes",INDEX(Applications_2021!$A$2:$A$651,MATCH($W530,Applications_2021!$AO$2:$AO$651,0)),"NO TRANSCRIPT")</f>
        <v>#N/A</v>
      </c>
      <c r="V530" s="48" t="str">
        <f t="shared" si="90"/>
        <v>|||</v>
      </c>
      <c r="W530" s="48" t="str">
        <f t="shared" si="91"/>
        <v>||</v>
      </c>
      <c r="X530" s="48" t="e">
        <f>INDEX(Applications_2021!$AN$2:$AN$651,MATCH($V530,Applications_2021!$AN$2:$AN$651,0))</f>
        <v>#N/A</v>
      </c>
      <c r="Y530" s="48" t="e">
        <f>INDEX(Applications_2021!$AO$2:$AO$651,MATCH($W530,Applications_2021!$AO$2:$AO$651,0))</f>
        <v>#N/A</v>
      </c>
      <c r="Z530" s="68" t="e">
        <f t="shared" si="92"/>
        <v>#N/A</v>
      </c>
      <c r="AA530" s="68" t="e">
        <f t="shared" si="93"/>
        <v>#N/A</v>
      </c>
      <c r="AB530" s="48" t="str">
        <f t="shared" si="89"/>
        <v>00</v>
      </c>
      <c r="AC530" s="48" t="e">
        <f t="shared" si="95"/>
        <v>#N/A</v>
      </c>
      <c r="AD530" s="68" t="e">
        <f t="shared" si="94"/>
        <v>#N/A</v>
      </c>
    </row>
    <row r="531" spans="1:30" x14ac:dyDescent="0.3">
      <c r="A531" s="48" t="e">
        <f>IF($AA531="Yes",INDEX(Applications_2021!$A$2:$A$651,MATCH($W531,Applications_2021!$AO$2:$AO$651,0)),"NO TRANSCRIPT")</f>
        <v>#N/A</v>
      </c>
      <c r="V531" s="48" t="str">
        <f t="shared" si="90"/>
        <v>|||</v>
      </c>
      <c r="W531" s="48" t="str">
        <f t="shared" si="91"/>
        <v>||</v>
      </c>
      <c r="X531" s="48" t="e">
        <f>INDEX(Applications_2021!$AN$2:$AN$651,MATCH($V531,Applications_2021!$AN$2:$AN$651,0))</f>
        <v>#N/A</v>
      </c>
      <c r="Y531" s="48" t="e">
        <f>INDEX(Applications_2021!$AO$2:$AO$651,MATCH($W531,Applications_2021!$AO$2:$AO$651,0))</f>
        <v>#N/A</v>
      </c>
      <c r="Z531" s="68" t="e">
        <f t="shared" si="92"/>
        <v>#N/A</v>
      </c>
      <c r="AA531" s="68" t="e">
        <f t="shared" si="93"/>
        <v>#N/A</v>
      </c>
      <c r="AB531" s="48" t="str">
        <f t="shared" si="89"/>
        <v>00</v>
      </c>
      <c r="AC531" s="48" t="e">
        <f t="shared" si="95"/>
        <v>#N/A</v>
      </c>
      <c r="AD531" s="68" t="e">
        <f t="shared" si="94"/>
        <v>#N/A</v>
      </c>
    </row>
    <row r="532" spans="1:30" x14ac:dyDescent="0.3">
      <c r="A532" s="48" t="e">
        <f>IF($AA532="Yes",INDEX(Applications_2021!$A$2:$A$651,MATCH($W532,Applications_2021!$AO$2:$AO$651,0)),"NO TRANSCRIPT")</f>
        <v>#N/A</v>
      </c>
      <c r="V532" s="48" t="str">
        <f t="shared" si="90"/>
        <v>|||</v>
      </c>
      <c r="W532" s="48" t="str">
        <f t="shared" si="91"/>
        <v>||</v>
      </c>
      <c r="X532" s="48" t="e">
        <f>INDEX(Applications_2021!$AN$2:$AN$651,MATCH($V532,Applications_2021!$AN$2:$AN$651,0))</f>
        <v>#N/A</v>
      </c>
      <c r="Y532" s="48" t="e">
        <f>INDEX(Applications_2021!$AO$2:$AO$651,MATCH($W532,Applications_2021!$AO$2:$AO$651,0))</f>
        <v>#N/A</v>
      </c>
      <c r="Z532" s="68" t="e">
        <f t="shared" si="92"/>
        <v>#N/A</v>
      </c>
      <c r="AA532" s="68" t="e">
        <f t="shared" si="93"/>
        <v>#N/A</v>
      </c>
      <c r="AB532" s="48" t="str">
        <f t="shared" si="89"/>
        <v>00</v>
      </c>
      <c r="AC532" s="48" t="e">
        <f t="shared" si="95"/>
        <v>#N/A</v>
      </c>
      <c r="AD532" s="68" t="e">
        <f t="shared" si="94"/>
        <v>#N/A</v>
      </c>
    </row>
    <row r="533" spans="1:30" x14ac:dyDescent="0.3">
      <c r="A533" s="48" t="e">
        <f>IF($AA533="Yes",INDEX(Applications_2021!$A$2:$A$651,MATCH($W533,Applications_2021!$AO$2:$AO$651,0)),"NO TRANSCRIPT")</f>
        <v>#N/A</v>
      </c>
      <c r="V533" s="48" t="str">
        <f t="shared" si="90"/>
        <v>|||</v>
      </c>
      <c r="W533" s="48" t="str">
        <f t="shared" si="91"/>
        <v>||</v>
      </c>
      <c r="X533" s="48" t="e">
        <f>INDEX(Applications_2021!$AN$2:$AN$651,MATCH($V533,Applications_2021!$AN$2:$AN$651,0))</f>
        <v>#N/A</v>
      </c>
      <c r="Y533" s="48" t="e">
        <f>INDEX(Applications_2021!$AO$2:$AO$651,MATCH($W533,Applications_2021!$AO$2:$AO$651,0))</f>
        <v>#N/A</v>
      </c>
      <c r="Z533" s="68" t="e">
        <f t="shared" si="92"/>
        <v>#N/A</v>
      </c>
      <c r="AA533" s="68" t="e">
        <f t="shared" si="93"/>
        <v>#N/A</v>
      </c>
      <c r="AB533" s="48" t="str">
        <f t="shared" si="89"/>
        <v>00</v>
      </c>
      <c r="AC533" s="48" t="e">
        <f t="shared" si="95"/>
        <v>#N/A</v>
      </c>
      <c r="AD533" s="68" t="e">
        <f t="shared" si="94"/>
        <v>#N/A</v>
      </c>
    </row>
    <row r="534" spans="1:30" x14ac:dyDescent="0.3">
      <c r="A534" s="48" t="e">
        <f>IF($AA534="Yes",INDEX(Applications_2021!$A$2:$A$651,MATCH($W534,Applications_2021!$AO$2:$AO$651,0)),"NO TRANSCRIPT")</f>
        <v>#N/A</v>
      </c>
      <c r="V534" s="48" t="str">
        <f t="shared" si="90"/>
        <v>|||</v>
      </c>
      <c r="W534" s="48" t="str">
        <f t="shared" si="91"/>
        <v>||</v>
      </c>
      <c r="X534" s="48" t="e">
        <f>INDEX(Applications_2021!$AN$2:$AN$651,MATCH($V534,Applications_2021!$AN$2:$AN$651,0))</f>
        <v>#N/A</v>
      </c>
      <c r="Y534" s="48" t="e">
        <f>INDEX(Applications_2021!$AO$2:$AO$651,MATCH($W534,Applications_2021!$AO$2:$AO$651,0))</f>
        <v>#N/A</v>
      </c>
      <c r="Z534" s="68" t="e">
        <f t="shared" si="92"/>
        <v>#N/A</v>
      </c>
      <c r="AA534" s="68" t="e">
        <f t="shared" si="93"/>
        <v>#N/A</v>
      </c>
      <c r="AB534" s="48" t="str">
        <f t="shared" si="89"/>
        <v>00</v>
      </c>
      <c r="AC534" s="48" t="e">
        <f t="shared" si="95"/>
        <v>#N/A</v>
      </c>
      <c r="AD534" s="68" t="e">
        <f t="shared" si="94"/>
        <v>#N/A</v>
      </c>
    </row>
    <row r="535" spans="1:30" x14ac:dyDescent="0.3">
      <c r="A535" s="48" t="e">
        <f>IF($AA535="Yes",INDEX(Applications_2021!$A$2:$A$651,MATCH($W535,Applications_2021!$AO$2:$AO$651,0)),"NO TRANSCRIPT")</f>
        <v>#N/A</v>
      </c>
      <c r="V535" s="48" t="str">
        <f t="shared" si="90"/>
        <v>|||</v>
      </c>
      <c r="W535" s="48" t="str">
        <f t="shared" si="91"/>
        <v>||</v>
      </c>
      <c r="X535" s="48" t="e">
        <f>INDEX(Applications_2021!$AN$2:$AN$651,MATCH($V535,Applications_2021!$AN$2:$AN$651,0))</f>
        <v>#N/A</v>
      </c>
      <c r="Y535" s="48" t="e">
        <f>INDEX(Applications_2021!$AO$2:$AO$651,MATCH($W535,Applications_2021!$AO$2:$AO$651,0))</f>
        <v>#N/A</v>
      </c>
      <c r="Z535" s="68" t="e">
        <f t="shared" si="92"/>
        <v>#N/A</v>
      </c>
      <c r="AA535" s="68" t="e">
        <f t="shared" si="93"/>
        <v>#N/A</v>
      </c>
      <c r="AB535" s="48" t="str">
        <f t="shared" si="89"/>
        <v>00</v>
      </c>
      <c r="AC535" s="48" t="e">
        <f t="shared" si="95"/>
        <v>#N/A</v>
      </c>
      <c r="AD535" s="68" t="e">
        <f t="shared" si="94"/>
        <v>#N/A</v>
      </c>
    </row>
    <row r="536" spans="1:30" x14ac:dyDescent="0.3">
      <c r="A536" s="48" t="e">
        <f>IF($AA536="Yes",INDEX(Applications_2021!$A$2:$A$651,MATCH($W536,Applications_2021!$AO$2:$AO$651,0)),"NO TRANSCRIPT")</f>
        <v>#N/A</v>
      </c>
      <c r="V536" s="48" t="str">
        <f t="shared" si="90"/>
        <v>|||</v>
      </c>
      <c r="W536" s="48" t="str">
        <f t="shared" si="91"/>
        <v>||</v>
      </c>
      <c r="X536" s="48" t="e">
        <f>INDEX(Applications_2021!$AN$2:$AN$651,MATCH($V536,Applications_2021!$AN$2:$AN$651,0))</f>
        <v>#N/A</v>
      </c>
      <c r="Y536" s="48" t="e">
        <f>INDEX(Applications_2021!$AO$2:$AO$651,MATCH($W536,Applications_2021!$AO$2:$AO$651,0))</f>
        <v>#N/A</v>
      </c>
      <c r="Z536" s="68" t="e">
        <f t="shared" si="92"/>
        <v>#N/A</v>
      </c>
      <c r="AA536" s="68" t="e">
        <f t="shared" si="93"/>
        <v>#N/A</v>
      </c>
      <c r="AB536" s="48" t="str">
        <f t="shared" si="89"/>
        <v>00</v>
      </c>
      <c r="AC536" s="48" t="e">
        <f t="shared" si="95"/>
        <v>#N/A</v>
      </c>
      <c r="AD536" s="68" t="e">
        <f t="shared" si="94"/>
        <v>#N/A</v>
      </c>
    </row>
    <row r="537" spans="1:30" x14ac:dyDescent="0.3">
      <c r="A537" s="48" t="e">
        <f>IF($AA537="Yes",INDEX(Applications_2021!$A$2:$A$651,MATCH($W537,Applications_2021!$AO$2:$AO$651,0)),"NO TRANSCRIPT")</f>
        <v>#N/A</v>
      </c>
      <c r="V537" s="48" t="str">
        <f t="shared" si="90"/>
        <v>|||</v>
      </c>
      <c r="W537" s="48" t="str">
        <f t="shared" si="91"/>
        <v>||</v>
      </c>
      <c r="X537" s="48" t="e">
        <f>INDEX(Applications_2021!$AN$2:$AN$651,MATCH($V537,Applications_2021!$AN$2:$AN$651,0))</f>
        <v>#N/A</v>
      </c>
      <c r="Y537" s="48" t="e">
        <f>INDEX(Applications_2021!$AO$2:$AO$651,MATCH($W537,Applications_2021!$AO$2:$AO$651,0))</f>
        <v>#N/A</v>
      </c>
      <c r="Z537" s="68" t="e">
        <f t="shared" si="92"/>
        <v>#N/A</v>
      </c>
      <c r="AA537" s="68" t="e">
        <f t="shared" si="93"/>
        <v>#N/A</v>
      </c>
      <c r="AB537" s="48" t="str">
        <f t="shared" si="89"/>
        <v>00</v>
      </c>
      <c r="AC537" s="48" t="e">
        <f t="shared" si="95"/>
        <v>#N/A</v>
      </c>
      <c r="AD537" s="68" t="e">
        <f t="shared" si="94"/>
        <v>#N/A</v>
      </c>
    </row>
    <row r="538" spans="1:30" x14ac:dyDescent="0.3">
      <c r="A538" s="48" t="e">
        <f>IF($AA538="Yes",INDEX(Applications_2021!$A$2:$A$651,MATCH($W538,Applications_2021!$AO$2:$AO$651,0)),"NO TRANSCRIPT")</f>
        <v>#N/A</v>
      </c>
      <c r="V538" s="48" t="str">
        <f t="shared" si="90"/>
        <v>|||</v>
      </c>
      <c r="W538" s="48" t="str">
        <f t="shared" si="91"/>
        <v>||</v>
      </c>
      <c r="X538" s="48" t="e">
        <f>INDEX(Applications_2021!$AN$2:$AN$651,MATCH($V538,Applications_2021!$AN$2:$AN$651,0))</f>
        <v>#N/A</v>
      </c>
      <c r="Y538" s="48" t="e">
        <f>INDEX(Applications_2021!$AO$2:$AO$651,MATCH($W538,Applications_2021!$AO$2:$AO$651,0))</f>
        <v>#N/A</v>
      </c>
      <c r="Z538" s="68" t="e">
        <f t="shared" si="92"/>
        <v>#N/A</v>
      </c>
      <c r="AA538" s="68" t="e">
        <f t="shared" si="93"/>
        <v>#N/A</v>
      </c>
      <c r="AB538" s="48" t="str">
        <f t="shared" si="89"/>
        <v>00</v>
      </c>
      <c r="AC538" s="48" t="e">
        <f t="shared" si="95"/>
        <v>#N/A</v>
      </c>
      <c r="AD538" s="68" t="e">
        <f t="shared" si="94"/>
        <v>#N/A</v>
      </c>
    </row>
    <row r="539" spans="1:30" x14ac:dyDescent="0.3">
      <c r="A539" s="48" t="e">
        <f>IF($AA539="Yes",INDEX(Applications_2021!$A$2:$A$651,MATCH($W539,Applications_2021!$AO$2:$AO$651,0)),"NO TRANSCRIPT")</f>
        <v>#N/A</v>
      </c>
      <c r="V539" s="48" t="str">
        <f t="shared" si="90"/>
        <v>|||</v>
      </c>
      <c r="W539" s="48" t="str">
        <f t="shared" si="91"/>
        <v>||</v>
      </c>
      <c r="X539" s="48" t="e">
        <f>INDEX(Applications_2021!$AN$2:$AN$651,MATCH($V539,Applications_2021!$AN$2:$AN$651,0))</f>
        <v>#N/A</v>
      </c>
      <c r="Y539" s="48" t="e">
        <f>INDEX(Applications_2021!$AO$2:$AO$651,MATCH($W539,Applications_2021!$AO$2:$AO$651,0))</f>
        <v>#N/A</v>
      </c>
      <c r="Z539" s="68" t="e">
        <f t="shared" si="92"/>
        <v>#N/A</v>
      </c>
      <c r="AA539" s="68" t="e">
        <f t="shared" si="93"/>
        <v>#N/A</v>
      </c>
      <c r="AB539" s="48" t="str">
        <f t="shared" si="89"/>
        <v>00</v>
      </c>
      <c r="AC539" s="48" t="e">
        <f t="shared" si="95"/>
        <v>#N/A</v>
      </c>
      <c r="AD539" s="68" t="e">
        <f t="shared" si="94"/>
        <v>#N/A</v>
      </c>
    </row>
    <row r="540" spans="1:30" x14ac:dyDescent="0.3">
      <c r="A540" s="48" t="e">
        <f>IF($AA540="Yes",INDEX(Applications_2021!$A$2:$A$651,MATCH($W540,Applications_2021!$AO$2:$AO$651,0)),"NO TRANSCRIPT")</f>
        <v>#N/A</v>
      </c>
      <c r="V540" s="48" t="str">
        <f t="shared" si="90"/>
        <v>|||</v>
      </c>
      <c r="W540" s="48" t="str">
        <f t="shared" si="91"/>
        <v>||</v>
      </c>
      <c r="X540" s="48" t="e">
        <f>INDEX(Applications_2021!$AN$2:$AN$651,MATCH($V540,Applications_2021!$AN$2:$AN$651,0))</f>
        <v>#N/A</v>
      </c>
      <c r="Y540" s="48" t="e">
        <f>INDEX(Applications_2021!$AO$2:$AO$651,MATCH($W540,Applications_2021!$AO$2:$AO$651,0))</f>
        <v>#N/A</v>
      </c>
      <c r="Z540" s="68" t="e">
        <f t="shared" si="92"/>
        <v>#N/A</v>
      </c>
      <c r="AA540" s="68" t="e">
        <f t="shared" si="93"/>
        <v>#N/A</v>
      </c>
      <c r="AB540" s="48" t="str">
        <f t="shared" si="89"/>
        <v>00</v>
      </c>
      <c r="AC540" s="48" t="e">
        <f t="shared" si="95"/>
        <v>#N/A</v>
      </c>
      <c r="AD540" s="68" t="e">
        <f t="shared" si="94"/>
        <v>#N/A</v>
      </c>
    </row>
    <row r="541" spans="1:30" x14ac:dyDescent="0.3">
      <c r="A541" s="48" t="e">
        <f>IF($AA541="Yes",INDEX(Applications_2021!$A$2:$A$651,MATCH($W541,Applications_2021!$AO$2:$AO$651,0)),"NO TRANSCRIPT")</f>
        <v>#N/A</v>
      </c>
      <c r="V541" s="48" t="str">
        <f t="shared" si="90"/>
        <v>|||</v>
      </c>
      <c r="W541" s="48" t="str">
        <f t="shared" si="91"/>
        <v>||</v>
      </c>
      <c r="X541" s="48" t="e">
        <f>INDEX(Applications_2021!$AN$2:$AN$651,MATCH($V541,Applications_2021!$AN$2:$AN$651,0))</f>
        <v>#N/A</v>
      </c>
      <c r="Y541" s="48" t="e">
        <f>INDEX(Applications_2021!$AO$2:$AO$651,MATCH($W541,Applications_2021!$AO$2:$AO$651,0))</f>
        <v>#N/A</v>
      </c>
      <c r="Z541" s="68" t="e">
        <f t="shared" si="92"/>
        <v>#N/A</v>
      </c>
      <c r="AA541" s="68" t="e">
        <f t="shared" si="93"/>
        <v>#N/A</v>
      </c>
      <c r="AB541" s="48" t="str">
        <f t="shared" si="89"/>
        <v>00</v>
      </c>
      <c r="AC541" s="48" t="e">
        <f t="shared" si="95"/>
        <v>#N/A</v>
      </c>
      <c r="AD541" s="68" t="e">
        <f t="shared" si="94"/>
        <v>#N/A</v>
      </c>
    </row>
    <row r="542" spans="1:30" x14ac:dyDescent="0.3">
      <c r="A542" s="48" t="e">
        <f>IF($AA542="Yes",INDEX(Applications_2021!$A$2:$A$651,MATCH($W542,Applications_2021!$AO$2:$AO$651,0)),"NO TRANSCRIPT")</f>
        <v>#N/A</v>
      </c>
      <c r="V542" s="48" t="str">
        <f t="shared" si="90"/>
        <v>|||</v>
      </c>
      <c r="W542" s="48" t="str">
        <f t="shared" si="91"/>
        <v>||</v>
      </c>
      <c r="X542" s="48" t="e">
        <f>INDEX(Applications_2021!$AN$2:$AN$651,MATCH($V542,Applications_2021!$AN$2:$AN$651,0))</f>
        <v>#N/A</v>
      </c>
      <c r="Y542" s="48" t="e">
        <f>INDEX(Applications_2021!$AO$2:$AO$651,MATCH($W542,Applications_2021!$AO$2:$AO$651,0))</f>
        <v>#N/A</v>
      </c>
      <c r="Z542" s="68" t="e">
        <f t="shared" si="92"/>
        <v>#N/A</v>
      </c>
      <c r="AA542" s="68" t="e">
        <f t="shared" si="93"/>
        <v>#N/A</v>
      </c>
      <c r="AB542" s="48" t="str">
        <f t="shared" si="89"/>
        <v>00</v>
      </c>
      <c r="AC542" s="48" t="e">
        <f t="shared" si="95"/>
        <v>#N/A</v>
      </c>
      <c r="AD542" s="68" t="e">
        <f t="shared" si="94"/>
        <v>#N/A</v>
      </c>
    </row>
    <row r="543" spans="1:30" x14ac:dyDescent="0.3">
      <c r="A543" s="48" t="e">
        <f>IF($AA543="Yes",INDEX(Applications_2021!$A$2:$A$651,MATCH($W543,Applications_2021!$AO$2:$AO$651,0)),"NO TRANSCRIPT")</f>
        <v>#N/A</v>
      </c>
      <c r="V543" s="48" t="str">
        <f t="shared" si="90"/>
        <v>|||</v>
      </c>
      <c r="W543" s="48" t="str">
        <f t="shared" si="91"/>
        <v>||</v>
      </c>
      <c r="X543" s="48" t="e">
        <f>INDEX(Applications_2021!$AN$2:$AN$651,MATCH($V543,Applications_2021!$AN$2:$AN$651,0))</f>
        <v>#N/A</v>
      </c>
      <c r="Y543" s="48" t="e">
        <f>INDEX(Applications_2021!$AO$2:$AO$651,MATCH($W543,Applications_2021!$AO$2:$AO$651,0))</f>
        <v>#N/A</v>
      </c>
      <c r="Z543" s="68" t="e">
        <f t="shared" si="92"/>
        <v>#N/A</v>
      </c>
      <c r="AA543" s="68" t="e">
        <f t="shared" si="93"/>
        <v>#N/A</v>
      </c>
      <c r="AB543" s="48" t="str">
        <f t="shared" si="89"/>
        <v>00</v>
      </c>
      <c r="AC543" s="48" t="e">
        <f t="shared" si="95"/>
        <v>#N/A</v>
      </c>
      <c r="AD543" s="68" t="e">
        <f t="shared" si="94"/>
        <v>#N/A</v>
      </c>
    </row>
    <row r="544" spans="1:30" x14ac:dyDescent="0.3">
      <c r="A544" s="48" t="e">
        <f>IF($AA544="Yes",INDEX(Applications_2021!$A$2:$A$651,MATCH($W544,Applications_2021!$AO$2:$AO$651,0)),"NO TRANSCRIPT")</f>
        <v>#N/A</v>
      </c>
      <c r="V544" s="48" t="str">
        <f t="shared" si="90"/>
        <v>|||</v>
      </c>
      <c r="W544" s="48" t="str">
        <f t="shared" si="91"/>
        <v>||</v>
      </c>
      <c r="X544" s="48" t="e">
        <f>INDEX(Applications_2021!$AN$2:$AN$651,MATCH($V544,Applications_2021!$AN$2:$AN$651,0))</f>
        <v>#N/A</v>
      </c>
      <c r="Y544" s="48" t="e">
        <f>INDEX(Applications_2021!$AO$2:$AO$651,MATCH($W544,Applications_2021!$AO$2:$AO$651,0))</f>
        <v>#N/A</v>
      </c>
      <c r="Z544" s="68" t="e">
        <f t="shared" si="92"/>
        <v>#N/A</v>
      </c>
      <c r="AA544" s="68" t="e">
        <f t="shared" si="93"/>
        <v>#N/A</v>
      </c>
      <c r="AB544" s="48" t="str">
        <f t="shared" si="89"/>
        <v>00</v>
      </c>
      <c r="AC544" s="48" t="e">
        <f t="shared" si="95"/>
        <v>#N/A</v>
      </c>
      <c r="AD544" s="68" t="e">
        <f t="shared" si="94"/>
        <v>#N/A</v>
      </c>
    </row>
    <row r="545" spans="1:30" x14ac:dyDescent="0.3">
      <c r="A545" s="48" t="e">
        <f>IF($AA545="Yes",INDEX(Applications_2021!$A$2:$A$651,MATCH($W545,Applications_2021!$AO$2:$AO$651,0)),"NO TRANSCRIPT")</f>
        <v>#N/A</v>
      </c>
      <c r="V545" s="48" t="str">
        <f t="shared" si="90"/>
        <v>|||</v>
      </c>
      <c r="W545" s="48" t="str">
        <f t="shared" si="91"/>
        <v>||</v>
      </c>
      <c r="X545" s="48" t="e">
        <f>INDEX(Applications_2021!$AN$2:$AN$651,MATCH($V545,Applications_2021!$AN$2:$AN$651,0))</f>
        <v>#N/A</v>
      </c>
      <c r="Y545" s="48" t="e">
        <f>INDEX(Applications_2021!$AO$2:$AO$651,MATCH($W545,Applications_2021!$AO$2:$AO$651,0))</f>
        <v>#N/A</v>
      </c>
      <c r="Z545" s="68" t="e">
        <f t="shared" si="92"/>
        <v>#N/A</v>
      </c>
      <c r="AA545" s="68" t="e">
        <f t="shared" si="93"/>
        <v>#N/A</v>
      </c>
      <c r="AB545" s="48" t="str">
        <f t="shared" si="89"/>
        <v>00</v>
      </c>
      <c r="AC545" s="48" t="e">
        <f t="shared" si="95"/>
        <v>#N/A</v>
      </c>
      <c r="AD545" s="68" t="e">
        <f t="shared" si="94"/>
        <v>#N/A</v>
      </c>
    </row>
    <row r="546" spans="1:30" x14ac:dyDescent="0.3">
      <c r="A546" s="48" t="e">
        <f>IF($AA546="Yes",INDEX(Applications_2021!$A$2:$A$651,MATCH($W546,Applications_2021!$AO$2:$AO$651,0)),"NO TRANSCRIPT")</f>
        <v>#N/A</v>
      </c>
      <c r="V546" s="48" t="str">
        <f t="shared" si="90"/>
        <v>|||</v>
      </c>
      <c r="W546" s="48" t="str">
        <f t="shared" si="91"/>
        <v>||</v>
      </c>
      <c r="X546" s="48" t="e">
        <f>INDEX(Applications_2021!$AN$2:$AN$651,MATCH($V546,Applications_2021!$AN$2:$AN$651,0))</f>
        <v>#N/A</v>
      </c>
      <c r="Y546" s="48" t="e">
        <f>INDEX(Applications_2021!$AO$2:$AO$651,MATCH($W546,Applications_2021!$AO$2:$AO$651,0))</f>
        <v>#N/A</v>
      </c>
      <c r="Z546" s="68" t="e">
        <f t="shared" si="92"/>
        <v>#N/A</v>
      </c>
      <c r="AA546" s="68" t="e">
        <f t="shared" si="93"/>
        <v>#N/A</v>
      </c>
      <c r="AB546" s="48" t="str">
        <f t="shared" si="89"/>
        <v>00</v>
      </c>
      <c r="AC546" s="48" t="e">
        <f t="shared" si="95"/>
        <v>#N/A</v>
      </c>
      <c r="AD546" s="68" t="e">
        <f t="shared" si="94"/>
        <v>#N/A</v>
      </c>
    </row>
    <row r="547" spans="1:30" x14ac:dyDescent="0.3">
      <c r="A547" s="48" t="e">
        <f>IF($AA547="Yes",INDEX(Applications_2021!$A$2:$A$651,MATCH($W547,Applications_2021!$AO$2:$AO$651,0)),"NO TRANSCRIPT")</f>
        <v>#N/A</v>
      </c>
      <c r="V547" s="48" t="str">
        <f t="shared" si="90"/>
        <v>|||</v>
      </c>
      <c r="W547" s="48" t="str">
        <f t="shared" si="91"/>
        <v>||</v>
      </c>
      <c r="X547" s="48" t="e">
        <f>INDEX(Applications_2021!$AN$2:$AN$651,MATCH($V547,Applications_2021!$AN$2:$AN$651,0))</f>
        <v>#N/A</v>
      </c>
      <c r="Y547" s="48" t="e">
        <f>INDEX(Applications_2021!$AO$2:$AO$651,MATCH($W547,Applications_2021!$AO$2:$AO$651,0))</f>
        <v>#N/A</v>
      </c>
      <c r="Z547" s="68" t="e">
        <f t="shared" si="92"/>
        <v>#N/A</v>
      </c>
      <c r="AA547" s="68" t="e">
        <f t="shared" si="93"/>
        <v>#N/A</v>
      </c>
      <c r="AB547" s="48" t="str">
        <f t="shared" ref="AB547:AB610" si="96">"0"&amp;TEXT($C547,0)</f>
        <v>00</v>
      </c>
      <c r="AC547" s="48" t="e">
        <f t="shared" si="95"/>
        <v>#N/A</v>
      </c>
      <c r="AD547" s="68" t="e">
        <f t="shared" si="94"/>
        <v>#N/A</v>
      </c>
    </row>
    <row r="548" spans="1:30" x14ac:dyDescent="0.3">
      <c r="A548" s="48" t="e">
        <f>IF($AA548="Yes",INDEX(Applications_2021!$A$2:$A$651,MATCH($W548,Applications_2021!$AO$2:$AO$651,0)),"NO TRANSCRIPT")</f>
        <v>#N/A</v>
      </c>
      <c r="V548" s="48" t="str">
        <f t="shared" si="90"/>
        <v>|||</v>
      </c>
      <c r="W548" s="48" t="str">
        <f t="shared" si="91"/>
        <v>||</v>
      </c>
      <c r="X548" s="48" t="e">
        <f>INDEX(Applications_2021!$AN$2:$AN$651,MATCH($V548,Applications_2021!$AN$2:$AN$651,0))</f>
        <v>#N/A</v>
      </c>
      <c r="Y548" s="48" t="e">
        <f>INDEX(Applications_2021!$AO$2:$AO$651,MATCH($W548,Applications_2021!$AO$2:$AO$651,0))</f>
        <v>#N/A</v>
      </c>
      <c r="Z548" s="68" t="e">
        <f t="shared" si="92"/>
        <v>#N/A</v>
      </c>
      <c r="AA548" s="68" t="e">
        <f t="shared" si="93"/>
        <v>#N/A</v>
      </c>
      <c r="AB548" s="48" t="str">
        <f t="shared" si="96"/>
        <v>00</v>
      </c>
      <c r="AC548" s="48" t="e">
        <f t="shared" si="95"/>
        <v>#N/A</v>
      </c>
      <c r="AD548" s="68" t="e">
        <f t="shared" si="94"/>
        <v>#N/A</v>
      </c>
    </row>
    <row r="549" spans="1:30" x14ac:dyDescent="0.3">
      <c r="A549" s="48" t="e">
        <f>IF($AA549="Yes",INDEX(Applications_2021!$A$2:$A$651,MATCH($W549,Applications_2021!$AO$2:$AO$651,0)),"NO TRANSCRIPT")</f>
        <v>#N/A</v>
      </c>
      <c r="V549" s="48" t="str">
        <f t="shared" si="90"/>
        <v>|||</v>
      </c>
      <c r="W549" s="48" t="str">
        <f t="shared" si="91"/>
        <v>||</v>
      </c>
      <c r="X549" s="48" t="e">
        <f>INDEX(Applications_2021!$AN$2:$AN$651,MATCH($V549,Applications_2021!$AN$2:$AN$651,0))</f>
        <v>#N/A</v>
      </c>
      <c r="Y549" s="48" t="e">
        <f>INDEX(Applications_2021!$AO$2:$AO$651,MATCH($W549,Applications_2021!$AO$2:$AO$651,0))</f>
        <v>#N/A</v>
      </c>
      <c r="Z549" s="68" t="e">
        <f t="shared" si="92"/>
        <v>#N/A</v>
      </c>
      <c r="AA549" s="68" t="e">
        <f t="shared" si="93"/>
        <v>#N/A</v>
      </c>
      <c r="AB549" s="48" t="str">
        <f t="shared" si="96"/>
        <v>00</v>
      </c>
      <c r="AC549" s="48" t="e">
        <f t="shared" si="95"/>
        <v>#N/A</v>
      </c>
      <c r="AD549" s="68" t="e">
        <f t="shared" si="94"/>
        <v>#N/A</v>
      </c>
    </row>
    <row r="550" spans="1:30" x14ac:dyDescent="0.3">
      <c r="A550" s="48" t="e">
        <f>IF($AA550="Yes",INDEX(Applications_2021!$A$2:$A$651,MATCH($W550,Applications_2021!$AO$2:$AO$651,0)),"NO TRANSCRIPT")</f>
        <v>#N/A</v>
      </c>
      <c r="V550" s="48" t="str">
        <f t="shared" si="90"/>
        <v>|||</v>
      </c>
      <c r="W550" s="48" t="str">
        <f t="shared" si="91"/>
        <v>||</v>
      </c>
      <c r="X550" s="48" t="e">
        <f>INDEX(Applications_2021!$AN$2:$AN$651,MATCH($V550,Applications_2021!$AN$2:$AN$651,0))</f>
        <v>#N/A</v>
      </c>
      <c r="Y550" s="48" t="e">
        <f>INDEX(Applications_2021!$AO$2:$AO$651,MATCH($W550,Applications_2021!$AO$2:$AO$651,0))</f>
        <v>#N/A</v>
      </c>
      <c r="Z550" s="68" t="e">
        <f t="shared" si="92"/>
        <v>#N/A</v>
      </c>
      <c r="AA550" s="68" t="e">
        <f t="shared" si="93"/>
        <v>#N/A</v>
      </c>
      <c r="AB550" s="48" t="str">
        <f t="shared" si="96"/>
        <v>00</v>
      </c>
      <c r="AC550" s="48" t="e">
        <f t="shared" si="95"/>
        <v>#N/A</v>
      </c>
      <c r="AD550" s="68" t="e">
        <f t="shared" si="94"/>
        <v>#N/A</v>
      </c>
    </row>
    <row r="551" spans="1:30" x14ac:dyDescent="0.3">
      <c r="A551" s="48" t="e">
        <f>IF($AA551="Yes",INDEX(Applications_2021!$A$2:$A$651,MATCH($W551,Applications_2021!$AO$2:$AO$651,0)),"NO TRANSCRIPT")</f>
        <v>#N/A</v>
      </c>
      <c r="V551" s="48" t="str">
        <f t="shared" si="90"/>
        <v>|||</v>
      </c>
      <c r="W551" s="48" t="str">
        <f t="shared" si="91"/>
        <v>||</v>
      </c>
      <c r="X551" s="48" t="e">
        <f>INDEX(Applications_2021!$AN$2:$AN$651,MATCH($V551,Applications_2021!$AN$2:$AN$651,0))</f>
        <v>#N/A</v>
      </c>
      <c r="Y551" s="48" t="e">
        <f>INDEX(Applications_2021!$AO$2:$AO$651,MATCH($W551,Applications_2021!$AO$2:$AO$651,0))</f>
        <v>#N/A</v>
      </c>
      <c r="Z551" s="68" t="e">
        <f t="shared" si="92"/>
        <v>#N/A</v>
      </c>
      <c r="AA551" s="68" t="e">
        <f t="shared" si="93"/>
        <v>#N/A</v>
      </c>
      <c r="AB551" s="48" t="str">
        <f t="shared" si="96"/>
        <v>00</v>
      </c>
      <c r="AC551" s="48" t="e">
        <f t="shared" si="95"/>
        <v>#N/A</v>
      </c>
      <c r="AD551" s="68" t="e">
        <f t="shared" si="94"/>
        <v>#N/A</v>
      </c>
    </row>
    <row r="552" spans="1:30" x14ac:dyDescent="0.3">
      <c r="A552" s="48" t="e">
        <f>IF($AA552="Yes",INDEX(Applications_2021!$A$2:$A$651,MATCH($W552,Applications_2021!$AO$2:$AO$651,0)),"NO TRANSCRIPT")</f>
        <v>#N/A</v>
      </c>
      <c r="V552" s="48" t="str">
        <f t="shared" si="90"/>
        <v>|||</v>
      </c>
      <c r="W552" s="48" t="str">
        <f t="shared" si="91"/>
        <v>||</v>
      </c>
      <c r="X552" s="48" t="e">
        <f>INDEX(Applications_2021!$AN$2:$AN$651,MATCH($V552,Applications_2021!$AN$2:$AN$651,0))</f>
        <v>#N/A</v>
      </c>
      <c r="Y552" s="48" t="e">
        <f>INDEX(Applications_2021!$AO$2:$AO$651,MATCH($W552,Applications_2021!$AO$2:$AO$651,0))</f>
        <v>#N/A</v>
      </c>
      <c r="Z552" s="68" t="e">
        <f t="shared" si="92"/>
        <v>#N/A</v>
      </c>
      <c r="AA552" s="68" t="e">
        <f t="shared" si="93"/>
        <v>#N/A</v>
      </c>
      <c r="AB552" s="48" t="str">
        <f t="shared" si="96"/>
        <v>00</v>
      </c>
      <c r="AC552" s="48" t="e">
        <f t="shared" si="95"/>
        <v>#N/A</v>
      </c>
      <c r="AD552" s="68" t="e">
        <f t="shared" si="94"/>
        <v>#N/A</v>
      </c>
    </row>
    <row r="553" spans="1:30" x14ac:dyDescent="0.3">
      <c r="A553" s="48" t="e">
        <f>IF($AA553="Yes",INDEX(Applications_2021!$A$2:$A$651,MATCH($W553,Applications_2021!$AO$2:$AO$651,0)),"NO TRANSCRIPT")</f>
        <v>#N/A</v>
      </c>
      <c r="V553" s="48" t="str">
        <f t="shared" si="90"/>
        <v>|||</v>
      </c>
      <c r="W553" s="48" t="str">
        <f t="shared" si="91"/>
        <v>||</v>
      </c>
      <c r="X553" s="48" t="e">
        <f>INDEX(Applications_2021!$AN$2:$AN$651,MATCH($V553,Applications_2021!$AN$2:$AN$651,0))</f>
        <v>#N/A</v>
      </c>
      <c r="Y553" s="48" t="e">
        <f>INDEX(Applications_2021!$AO$2:$AO$651,MATCH($W553,Applications_2021!$AO$2:$AO$651,0))</f>
        <v>#N/A</v>
      </c>
      <c r="Z553" s="68" t="e">
        <f t="shared" si="92"/>
        <v>#N/A</v>
      </c>
      <c r="AA553" s="68" t="e">
        <f t="shared" si="93"/>
        <v>#N/A</v>
      </c>
      <c r="AB553" s="48" t="str">
        <f t="shared" si="96"/>
        <v>00</v>
      </c>
      <c r="AC553" s="48" t="e">
        <f t="shared" si="95"/>
        <v>#N/A</v>
      </c>
      <c r="AD553" s="68" t="e">
        <f t="shared" si="94"/>
        <v>#N/A</v>
      </c>
    </row>
    <row r="554" spans="1:30" x14ac:dyDescent="0.3">
      <c r="A554" s="48" t="e">
        <f>IF($AA554="Yes",INDEX(Applications_2021!$A$2:$A$651,MATCH($W554,Applications_2021!$AO$2:$AO$651,0)),"NO TRANSCRIPT")</f>
        <v>#N/A</v>
      </c>
      <c r="V554" s="48" t="str">
        <f t="shared" si="90"/>
        <v>|||</v>
      </c>
      <c r="W554" s="48" t="str">
        <f t="shared" si="91"/>
        <v>||</v>
      </c>
      <c r="X554" s="48" t="e">
        <f>INDEX(Applications_2021!$AN$2:$AN$651,MATCH($V554,Applications_2021!$AN$2:$AN$651,0))</f>
        <v>#N/A</v>
      </c>
      <c r="Y554" s="48" t="e">
        <f>INDEX(Applications_2021!$AO$2:$AO$651,MATCH($W554,Applications_2021!$AO$2:$AO$651,0))</f>
        <v>#N/A</v>
      </c>
      <c r="Z554" s="68" t="e">
        <f t="shared" si="92"/>
        <v>#N/A</v>
      </c>
      <c r="AA554" s="68" t="e">
        <f t="shared" si="93"/>
        <v>#N/A</v>
      </c>
      <c r="AB554" s="48" t="str">
        <f t="shared" si="96"/>
        <v>00</v>
      </c>
      <c r="AC554" s="48" t="e">
        <f t="shared" si="95"/>
        <v>#N/A</v>
      </c>
      <c r="AD554" s="68" t="e">
        <f t="shared" si="94"/>
        <v>#N/A</v>
      </c>
    </row>
    <row r="555" spans="1:30" x14ac:dyDescent="0.3">
      <c r="A555" s="48" t="e">
        <f>IF($AA555="Yes",INDEX(Applications_2021!$A$2:$A$651,MATCH($W555,Applications_2021!$AO$2:$AO$651,0)),"NO TRANSCRIPT")</f>
        <v>#N/A</v>
      </c>
      <c r="V555" s="48" t="str">
        <f t="shared" si="90"/>
        <v>|||</v>
      </c>
      <c r="W555" s="48" t="str">
        <f t="shared" si="91"/>
        <v>||</v>
      </c>
      <c r="X555" s="48" t="e">
        <f>INDEX(Applications_2021!$AN$2:$AN$651,MATCH($V555,Applications_2021!$AN$2:$AN$651,0))</f>
        <v>#N/A</v>
      </c>
      <c r="Y555" s="48" t="e">
        <f>INDEX(Applications_2021!$AO$2:$AO$651,MATCH($W555,Applications_2021!$AO$2:$AO$651,0))</f>
        <v>#N/A</v>
      </c>
      <c r="Z555" s="68" t="e">
        <f t="shared" si="92"/>
        <v>#N/A</v>
      </c>
      <c r="AA555" s="68" t="e">
        <f t="shared" si="93"/>
        <v>#N/A</v>
      </c>
      <c r="AB555" s="48" t="str">
        <f t="shared" si="96"/>
        <v>00</v>
      </c>
      <c r="AC555" s="48" t="e">
        <f t="shared" si="95"/>
        <v>#N/A</v>
      </c>
      <c r="AD555" s="68" t="e">
        <f t="shared" si="94"/>
        <v>#N/A</v>
      </c>
    </row>
    <row r="556" spans="1:30" x14ac:dyDescent="0.3">
      <c r="A556" s="48" t="e">
        <f>IF($AA556="Yes",INDEX(Applications_2021!$A$2:$A$651,MATCH($W556,Applications_2021!$AO$2:$AO$651,0)),"NO TRANSCRIPT")</f>
        <v>#N/A</v>
      </c>
      <c r="V556" s="48" t="str">
        <f t="shared" si="90"/>
        <v>|||</v>
      </c>
      <c r="W556" s="48" t="str">
        <f t="shared" si="91"/>
        <v>||</v>
      </c>
      <c r="X556" s="48" t="e">
        <f>INDEX(Applications_2021!$AN$2:$AN$651,MATCH($V556,Applications_2021!$AN$2:$AN$651,0))</f>
        <v>#N/A</v>
      </c>
      <c r="Y556" s="48" t="e">
        <f>INDEX(Applications_2021!$AO$2:$AO$651,MATCH($W556,Applications_2021!$AO$2:$AO$651,0))</f>
        <v>#N/A</v>
      </c>
      <c r="Z556" s="68" t="e">
        <f t="shared" si="92"/>
        <v>#N/A</v>
      </c>
      <c r="AA556" s="68" t="e">
        <f t="shared" si="93"/>
        <v>#N/A</v>
      </c>
      <c r="AB556" s="48" t="str">
        <f t="shared" si="96"/>
        <v>00</v>
      </c>
      <c r="AC556" s="48" t="e">
        <f t="shared" si="95"/>
        <v>#N/A</v>
      </c>
      <c r="AD556" s="68" t="e">
        <f t="shared" si="94"/>
        <v>#N/A</v>
      </c>
    </row>
    <row r="557" spans="1:30" x14ac:dyDescent="0.3">
      <c r="A557" s="48" t="e">
        <f>IF($AA557="Yes",INDEX(Applications_2021!$A$2:$A$651,MATCH($W557,Applications_2021!$AO$2:$AO$651,0)),"NO TRANSCRIPT")</f>
        <v>#N/A</v>
      </c>
      <c r="V557" s="48" t="str">
        <f t="shared" si="90"/>
        <v>|||</v>
      </c>
      <c r="W557" s="48" t="str">
        <f t="shared" si="91"/>
        <v>||</v>
      </c>
      <c r="X557" s="48" t="e">
        <f>INDEX(Applications_2021!$AN$2:$AN$651,MATCH($V557,Applications_2021!$AN$2:$AN$651,0))</f>
        <v>#N/A</v>
      </c>
      <c r="Y557" s="48" t="e">
        <f>INDEX(Applications_2021!$AO$2:$AO$651,MATCH($W557,Applications_2021!$AO$2:$AO$651,0))</f>
        <v>#N/A</v>
      </c>
      <c r="Z557" s="68" t="e">
        <f t="shared" si="92"/>
        <v>#N/A</v>
      </c>
      <c r="AA557" s="68" t="e">
        <f t="shared" si="93"/>
        <v>#N/A</v>
      </c>
      <c r="AB557" s="48" t="str">
        <f t="shared" si="96"/>
        <v>00</v>
      </c>
      <c r="AC557" s="48" t="e">
        <f t="shared" si="95"/>
        <v>#N/A</v>
      </c>
      <c r="AD557" s="68" t="e">
        <f t="shared" si="94"/>
        <v>#N/A</v>
      </c>
    </row>
    <row r="558" spans="1:30" x14ac:dyDescent="0.3">
      <c r="A558" s="48" t="e">
        <f>IF($AA558="Yes",INDEX(Applications_2021!$A$2:$A$651,MATCH($W558,Applications_2021!$AO$2:$AO$651,0)),"NO TRANSCRIPT")</f>
        <v>#N/A</v>
      </c>
      <c r="V558" s="48" t="str">
        <f t="shared" si="90"/>
        <v>|||</v>
      </c>
      <c r="W558" s="48" t="str">
        <f t="shared" si="91"/>
        <v>||</v>
      </c>
      <c r="X558" s="48" t="e">
        <f>INDEX(Applications_2021!$AN$2:$AN$651,MATCH($V558,Applications_2021!$AN$2:$AN$651,0))</f>
        <v>#N/A</v>
      </c>
      <c r="Y558" s="48" t="e">
        <f>INDEX(Applications_2021!$AO$2:$AO$651,MATCH($W558,Applications_2021!$AO$2:$AO$651,0))</f>
        <v>#N/A</v>
      </c>
      <c r="Z558" s="68" t="e">
        <f t="shared" si="92"/>
        <v>#N/A</v>
      </c>
      <c r="AA558" s="68" t="e">
        <f t="shared" si="93"/>
        <v>#N/A</v>
      </c>
      <c r="AB558" s="48" t="str">
        <f t="shared" si="96"/>
        <v>00</v>
      </c>
      <c r="AC558" s="48" t="e">
        <f t="shared" si="95"/>
        <v>#N/A</v>
      </c>
      <c r="AD558" s="68" t="e">
        <f t="shared" si="94"/>
        <v>#N/A</v>
      </c>
    </row>
    <row r="559" spans="1:30" x14ac:dyDescent="0.3">
      <c r="A559" s="48" t="e">
        <f>IF($AA559="Yes",INDEX(Applications_2021!$A$2:$A$651,MATCH($W559,Applications_2021!$AO$2:$AO$651,0)),"NO TRANSCRIPT")</f>
        <v>#N/A</v>
      </c>
      <c r="V559" s="48" t="str">
        <f t="shared" si="90"/>
        <v>|||</v>
      </c>
      <c r="W559" s="48" t="str">
        <f t="shared" si="91"/>
        <v>||</v>
      </c>
      <c r="X559" s="48" t="e">
        <f>INDEX(Applications_2021!$AN$2:$AN$651,MATCH($V559,Applications_2021!$AN$2:$AN$651,0))</f>
        <v>#N/A</v>
      </c>
      <c r="Y559" s="48" t="e">
        <f>INDEX(Applications_2021!$AO$2:$AO$651,MATCH($W559,Applications_2021!$AO$2:$AO$651,0))</f>
        <v>#N/A</v>
      </c>
      <c r="Z559" s="68" t="e">
        <f t="shared" si="92"/>
        <v>#N/A</v>
      </c>
      <c r="AA559" s="68" t="e">
        <f t="shared" si="93"/>
        <v>#N/A</v>
      </c>
      <c r="AB559" s="48" t="str">
        <f t="shared" si="96"/>
        <v>00</v>
      </c>
      <c r="AC559" s="48" t="e">
        <f t="shared" si="95"/>
        <v>#N/A</v>
      </c>
      <c r="AD559" s="68" t="e">
        <f t="shared" si="94"/>
        <v>#N/A</v>
      </c>
    </row>
    <row r="560" spans="1:30" x14ac:dyDescent="0.3">
      <c r="A560" s="48" t="e">
        <f>IF($AA560="Yes",INDEX(Applications_2021!$A$2:$A$651,MATCH($W560,Applications_2021!$AO$2:$AO$651,0)),"NO TRANSCRIPT")</f>
        <v>#N/A</v>
      </c>
      <c r="V560" s="48" t="str">
        <f t="shared" si="90"/>
        <v>|||</v>
      </c>
      <c r="W560" s="48" t="str">
        <f t="shared" si="91"/>
        <v>||</v>
      </c>
      <c r="X560" s="48" t="e">
        <f>INDEX(Applications_2021!$AN$2:$AN$651,MATCH($V560,Applications_2021!$AN$2:$AN$651,0))</f>
        <v>#N/A</v>
      </c>
      <c r="Y560" s="48" t="e">
        <f>INDEX(Applications_2021!$AO$2:$AO$651,MATCH($W560,Applications_2021!$AO$2:$AO$651,0))</f>
        <v>#N/A</v>
      </c>
      <c r="Z560" s="68" t="e">
        <f t="shared" si="92"/>
        <v>#N/A</v>
      </c>
      <c r="AA560" s="68" t="e">
        <f t="shared" si="93"/>
        <v>#N/A</v>
      </c>
      <c r="AB560" s="48" t="str">
        <f t="shared" si="96"/>
        <v>00</v>
      </c>
      <c r="AC560" s="48" t="e">
        <f t="shared" si="95"/>
        <v>#N/A</v>
      </c>
      <c r="AD560" s="68" t="e">
        <f t="shared" si="94"/>
        <v>#N/A</v>
      </c>
    </row>
    <row r="561" spans="1:30" x14ac:dyDescent="0.3">
      <c r="A561" s="48" t="e">
        <f>IF($AA561="Yes",INDEX(Applications_2021!$A$2:$A$651,MATCH($W561,Applications_2021!$AO$2:$AO$651,0)),"NO TRANSCRIPT")</f>
        <v>#N/A</v>
      </c>
      <c r="V561" s="48" t="str">
        <f t="shared" si="90"/>
        <v>|||</v>
      </c>
      <c r="W561" s="48" t="str">
        <f t="shared" si="91"/>
        <v>||</v>
      </c>
      <c r="X561" s="48" t="e">
        <f>INDEX(Applications_2021!$AN$2:$AN$651,MATCH($V561,Applications_2021!$AN$2:$AN$651,0))</f>
        <v>#N/A</v>
      </c>
      <c r="Y561" s="48" t="e">
        <f>INDEX(Applications_2021!$AO$2:$AO$651,MATCH($W561,Applications_2021!$AO$2:$AO$651,0))</f>
        <v>#N/A</v>
      </c>
      <c r="Z561" s="68" t="e">
        <f t="shared" si="92"/>
        <v>#N/A</v>
      </c>
      <c r="AA561" s="68" t="e">
        <f t="shared" si="93"/>
        <v>#N/A</v>
      </c>
      <c r="AB561" s="48" t="str">
        <f t="shared" si="96"/>
        <v>00</v>
      </c>
      <c r="AC561" s="48" t="e">
        <f t="shared" si="95"/>
        <v>#N/A</v>
      </c>
      <c r="AD561" s="68" t="e">
        <f t="shared" si="94"/>
        <v>#N/A</v>
      </c>
    </row>
    <row r="562" spans="1:30" x14ac:dyDescent="0.3">
      <c r="A562" s="48" t="e">
        <f>IF($AA562="Yes",INDEX(Applications_2021!$A$2:$A$651,MATCH($W562,Applications_2021!$AO$2:$AO$651,0)),"NO TRANSCRIPT")</f>
        <v>#N/A</v>
      </c>
      <c r="V562" s="48" t="str">
        <f t="shared" si="90"/>
        <v>|||</v>
      </c>
      <c r="W562" s="48" t="str">
        <f t="shared" si="91"/>
        <v>||</v>
      </c>
      <c r="X562" s="48" t="e">
        <f>INDEX(Applications_2021!$AN$2:$AN$651,MATCH($V562,Applications_2021!$AN$2:$AN$651,0))</f>
        <v>#N/A</v>
      </c>
      <c r="Y562" s="48" t="e">
        <f>INDEX(Applications_2021!$AO$2:$AO$651,MATCH($W562,Applications_2021!$AO$2:$AO$651,0))</f>
        <v>#N/A</v>
      </c>
      <c r="Z562" s="68" t="e">
        <f t="shared" si="92"/>
        <v>#N/A</v>
      </c>
      <c r="AA562" s="68" t="e">
        <f t="shared" si="93"/>
        <v>#N/A</v>
      </c>
      <c r="AB562" s="48" t="str">
        <f t="shared" si="96"/>
        <v>00</v>
      </c>
      <c r="AC562" s="48" t="e">
        <f t="shared" si="95"/>
        <v>#N/A</v>
      </c>
      <c r="AD562" s="68" t="e">
        <f t="shared" si="94"/>
        <v>#N/A</v>
      </c>
    </row>
    <row r="563" spans="1:30" x14ac:dyDescent="0.3">
      <c r="A563" s="48" t="e">
        <f>IF($AA563="Yes",INDEX(Applications_2021!$A$2:$A$651,MATCH($W563,Applications_2021!$AO$2:$AO$651,0)),"NO TRANSCRIPT")</f>
        <v>#N/A</v>
      </c>
      <c r="V563" s="48" t="str">
        <f t="shared" si="90"/>
        <v>|||</v>
      </c>
      <c r="W563" s="48" t="str">
        <f t="shared" si="91"/>
        <v>||</v>
      </c>
      <c r="X563" s="48" t="e">
        <f>INDEX(Applications_2021!$AN$2:$AN$651,MATCH($V563,Applications_2021!$AN$2:$AN$651,0))</f>
        <v>#N/A</v>
      </c>
      <c r="Y563" s="48" t="e">
        <f>INDEX(Applications_2021!$AO$2:$AO$651,MATCH($W563,Applications_2021!$AO$2:$AO$651,0))</f>
        <v>#N/A</v>
      </c>
      <c r="Z563" s="68" t="e">
        <f t="shared" si="92"/>
        <v>#N/A</v>
      </c>
      <c r="AA563" s="68" t="e">
        <f t="shared" si="93"/>
        <v>#N/A</v>
      </c>
      <c r="AB563" s="48" t="str">
        <f t="shared" si="96"/>
        <v>00</v>
      </c>
      <c r="AC563" s="48" t="e">
        <f t="shared" si="95"/>
        <v>#N/A</v>
      </c>
      <c r="AD563" s="68" t="e">
        <f t="shared" si="94"/>
        <v>#N/A</v>
      </c>
    </row>
    <row r="564" spans="1:30" x14ac:dyDescent="0.3">
      <c r="A564" s="48" t="e">
        <f>IF($AA564="Yes",INDEX(Applications_2021!$A$2:$A$651,MATCH($W564,Applications_2021!$AO$2:$AO$651,0)),"NO TRANSCRIPT")</f>
        <v>#N/A</v>
      </c>
      <c r="V564" s="48" t="str">
        <f t="shared" si="90"/>
        <v>|||</v>
      </c>
      <c r="W564" s="48" t="str">
        <f t="shared" si="91"/>
        <v>||</v>
      </c>
      <c r="X564" s="48" t="e">
        <f>INDEX(Applications_2021!$AN$2:$AN$651,MATCH($V564,Applications_2021!$AN$2:$AN$651,0))</f>
        <v>#N/A</v>
      </c>
      <c r="Y564" s="48" t="e">
        <f>INDEX(Applications_2021!$AO$2:$AO$651,MATCH($W564,Applications_2021!$AO$2:$AO$651,0))</f>
        <v>#N/A</v>
      </c>
      <c r="Z564" s="68" t="e">
        <f t="shared" si="92"/>
        <v>#N/A</v>
      </c>
      <c r="AA564" s="68" t="e">
        <f t="shared" si="93"/>
        <v>#N/A</v>
      </c>
      <c r="AB564" s="48" t="str">
        <f t="shared" si="96"/>
        <v>00</v>
      </c>
      <c r="AC564" s="48" t="e">
        <f t="shared" si="95"/>
        <v>#N/A</v>
      </c>
      <c r="AD564" s="68" t="e">
        <f t="shared" si="94"/>
        <v>#N/A</v>
      </c>
    </row>
    <row r="565" spans="1:30" x14ac:dyDescent="0.3">
      <c r="A565" s="48" t="e">
        <f>IF($AA565="Yes",INDEX(Applications_2021!$A$2:$A$651,MATCH($W565,Applications_2021!$AO$2:$AO$651,0)),"NO TRANSCRIPT")</f>
        <v>#N/A</v>
      </c>
      <c r="V565" s="48" t="str">
        <f t="shared" si="90"/>
        <v>|||</v>
      </c>
      <c r="W565" s="48" t="str">
        <f t="shared" si="91"/>
        <v>||</v>
      </c>
      <c r="X565" s="48" t="e">
        <f>INDEX(Applications_2021!$AN$2:$AN$651,MATCH($V565,Applications_2021!$AN$2:$AN$651,0))</f>
        <v>#N/A</v>
      </c>
      <c r="Y565" s="48" t="e">
        <f>INDEX(Applications_2021!$AO$2:$AO$651,MATCH($W565,Applications_2021!$AO$2:$AO$651,0))</f>
        <v>#N/A</v>
      </c>
      <c r="Z565" s="68" t="e">
        <f t="shared" si="92"/>
        <v>#N/A</v>
      </c>
      <c r="AA565" s="68" t="e">
        <f t="shared" si="93"/>
        <v>#N/A</v>
      </c>
      <c r="AB565" s="48" t="str">
        <f t="shared" si="96"/>
        <v>00</v>
      </c>
      <c r="AC565" s="48" t="e">
        <f t="shared" si="95"/>
        <v>#N/A</v>
      </c>
      <c r="AD565" s="68" t="e">
        <f t="shared" si="94"/>
        <v>#N/A</v>
      </c>
    </row>
    <row r="566" spans="1:30" x14ac:dyDescent="0.3">
      <c r="A566" s="48" t="e">
        <f>IF($AA566="Yes",INDEX(Applications_2021!$A$2:$A$651,MATCH($W566,Applications_2021!$AO$2:$AO$651,0)),"NO TRANSCRIPT")</f>
        <v>#N/A</v>
      </c>
      <c r="V566" s="48" t="str">
        <f t="shared" si="90"/>
        <v>|||</v>
      </c>
      <c r="W566" s="48" t="str">
        <f t="shared" si="91"/>
        <v>||</v>
      </c>
      <c r="X566" s="48" t="e">
        <f>INDEX(Applications_2021!$AN$2:$AN$651,MATCH($V566,Applications_2021!$AN$2:$AN$651,0))</f>
        <v>#N/A</v>
      </c>
      <c r="Y566" s="48" t="e">
        <f>INDEX(Applications_2021!$AO$2:$AO$651,MATCH($W566,Applications_2021!$AO$2:$AO$651,0))</f>
        <v>#N/A</v>
      </c>
      <c r="Z566" s="68" t="e">
        <f t="shared" si="92"/>
        <v>#N/A</v>
      </c>
      <c r="AA566" s="68" t="e">
        <f t="shared" si="93"/>
        <v>#N/A</v>
      </c>
      <c r="AB566" s="48" t="str">
        <f t="shared" si="96"/>
        <v>00</v>
      </c>
      <c r="AC566" s="48" t="e">
        <f t="shared" si="95"/>
        <v>#N/A</v>
      </c>
      <c r="AD566" s="68" t="e">
        <f t="shared" si="94"/>
        <v>#N/A</v>
      </c>
    </row>
    <row r="567" spans="1:30" x14ac:dyDescent="0.3">
      <c r="A567" s="48" t="e">
        <f>IF($AA567="Yes",INDEX(Applications_2021!$A$2:$A$651,MATCH($W567,Applications_2021!$AO$2:$AO$651,0)),"NO TRANSCRIPT")</f>
        <v>#N/A</v>
      </c>
      <c r="V567" s="48" t="str">
        <f t="shared" si="90"/>
        <v>|||</v>
      </c>
      <c r="W567" s="48" t="str">
        <f t="shared" si="91"/>
        <v>||</v>
      </c>
      <c r="X567" s="48" t="e">
        <f>INDEX(Applications_2021!$AN$2:$AN$651,MATCH($V567,Applications_2021!$AN$2:$AN$651,0))</f>
        <v>#N/A</v>
      </c>
      <c r="Y567" s="48" t="e">
        <f>INDEX(Applications_2021!$AO$2:$AO$651,MATCH($W567,Applications_2021!$AO$2:$AO$651,0))</f>
        <v>#N/A</v>
      </c>
      <c r="Z567" s="68" t="e">
        <f t="shared" si="92"/>
        <v>#N/A</v>
      </c>
      <c r="AA567" s="68" t="e">
        <f t="shared" si="93"/>
        <v>#N/A</v>
      </c>
      <c r="AB567" s="48" t="str">
        <f t="shared" si="96"/>
        <v>00</v>
      </c>
      <c r="AC567" s="48" t="e">
        <f t="shared" si="95"/>
        <v>#N/A</v>
      </c>
      <c r="AD567" s="68" t="e">
        <f t="shared" si="94"/>
        <v>#N/A</v>
      </c>
    </row>
    <row r="568" spans="1:30" x14ac:dyDescent="0.3">
      <c r="A568" s="48" t="e">
        <f>IF($AA568="Yes",INDEX(Applications_2021!$A$2:$A$651,MATCH($W568,Applications_2021!$AO$2:$AO$651,0)),"NO TRANSCRIPT")</f>
        <v>#N/A</v>
      </c>
      <c r="V568" s="48" t="str">
        <f t="shared" si="90"/>
        <v>|||</v>
      </c>
      <c r="W568" s="48" t="str">
        <f t="shared" si="91"/>
        <v>||</v>
      </c>
      <c r="X568" s="48" t="e">
        <f>INDEX(Applications_2021!$AN$2:$AN$651,MATCH($V568,Applications_2021!$AN$2:$AN$651,0))</f>
        <v>#N/A</v>
      </c>
      <c r="Y568" s="48" t="e">
        <f>INDEX(Applications_2021!$AO$2:$AO$651,MATCH($W568,Applications_2021!$AO$2:$AO$651,0))</f>
        <v>#N/A</v>
      </c>
      <c r="Z568" s="68" t="e">
        <f t="shared" si="92"/>
        <v>#N/A</v>
      </c>
      <c r="AA568" s="68" t="e">
        <f t="shared" si="93"/>
        <v>#N/A</v>
      </c>
      <c r="AB568" s="48" t="str">
        <f t="shared" si="96"/>
        <v>00</v>
      </c>
      <c r="AC568" s="48" t="e">
        <f t="shared" si="95"/>
        <v>#N/A</v>
      </c>
      <c r="AD568" s="68" t="e">
        <f t="shared" si="94"/>
        <v>#N/A</v>
      </c>
    </row>
    <row r="569" spans="1:30" x14ac:dyDescent="0.3">
      <c r="A569" s="48" t="e">
        <f>IF($AA569="Yes",INDEX(Applications_2021!$A$2:$A$651,MATCH($W569,Applications_2021!$AO$2:$AO$651,0)),"NO TRANSCRIPT")</f>
        <v>#N/A</v>
      </c>
      <c r="V569" s="48" t="str">
        <f t="shared" si="90"/>
        <v>|||</v>
      </c>
      <c r="W569" s="48" t="str">
        <f t="shared" si="91"/>
        <v>||</v>
      </c>
      <c r="X569" s="48" t="e">
        <f>INDEX(Applications_2021!$AN$2:$AN$651,MATCH($V569,Applications_2021!$AN$2:$AN$651,0))</f>
        <v>#N/A</v>
      </c>
      <c r="Y569" s="48" t="e">
        <f>INDEX(Applications_2021!$AO$2:$AO$651,MATCH($W569,Applications_2021!$AO$2:$AO$651,0))</f>
        <v>#N/A</v>
      </c>
      <c r="Z569" s="68" t="e">
        <f t="shared" si="92"/>
        <v>#N/A</v>
      </c>
      <c r="AA569" s="68" t="e">
        <f t="shared" si="93"/>
        <v>#N/A</v>
      </c>
      <c r="AB569" s="48" t="str">
        <f t="shared" si="96"/>
        <v>00</v>
      </c>
      <c r="AC569" s="48" t="e">
        <f t="shared" si="95"/>
        <v>#N/A</v>
      </c>
      <c r="AD569" s="68" t="e">
        <f t="shared" si="94"/>
        <v>#N/A</v>
      </c>
    </row>
    <row r="570" spans="1:30" x14ac:dyDescent="0.3">
      <c r="A570" s="48" t="e">
        <f>IF($AA570="Yes",INDEX(Applications_2021!$A$2:$A$651,MATCH($W570,Applications_2021!$AO$2:$AO$651,0)),"NO TRANSCRIPT")</f>
        <v>#N/A</v>
      </c>
      <c r="V570" s="48" t="str">
        <f t="shared" si="90"/>
        <v>|||</v>
      </c>
      <c r="W570" s="48" t="str">
        <f t="shared" si="91"/>
        <v>||</v>
      </c>
      <c r="X570" s="48" t="e">
        <f>INDEX(Applications_2021!$AN$2:$AN$651,MATCH($V570,Applications_2021!$AN$2:$AN$651,0))</f>
        <v>#N/A</v>
      </c>
      <c r="Y570" s="48" t="e">
        <f>INDEX(Applications_2021!$AO$2:$AO$651,MATCH($W570,Applications_2021!$AO$2:$AO$651,0))</f>
        <v>#N/A</v>
      </c>
      <c r="Z570" s="68" t="e">
        <f t="shared" si="92"/>
        <v>#N/A</v>
      </c>
      <c r="AA570" s="68" t="e">
        <f t="shared" si="93"/>
        <v>#N/A</v>
      </c>
      <c r="AB570" s="48" t="str">
        <f t="shared" si="96"/>
        <v>00</v>
      </c>
      <c r="AC570" s="48" t="e">
        <f t="shared" si="95"/>
        <v>#N/A</v>
      </c>
      <c r="AD570" s="68" t="e">
        <f t="shared" si="94"/>
        <v>#N/A</v>
      </c>
    </row>
    <row r="571" spans="1:30" x14ac:dyDescent="0.3">
      <c r="A571" s="48" t="e">
        <f>IF($AA571="Yes",INDEX(Applications_2021!$A$2:$A$651,MATCH($W571,Applications_2021!$AO$2:$AO$651,0)),"NO TRANSCRIPT")</f>
        <v>#N/A</v>
      </c>
      <c r="V571" s="48" t="str">
        <f t="shared" si="90"/>
        <v>|||</v>
      </c>
      <c r="W571" s="48" t="str">
        <f t="shared" si="91"/>
        <v>||</v>
      </c>
      <c r="X571" s="48" t="e">
        <f>INDEX(Applications_2021!$AN$2:$AN$651,MATCH($V571,Applications_2021!$AN$2:$AN$651,0))</f>
        <v>#N/A</v>
      </c>
      <c r="Y571" s="48" t="e">
        <f>INDEX(Applications_2021!$AO$2:$AO$651,MATCH($W571,Applications_2021!$AO$2:$AO$651,0))</f>
        <v>#N/A</v>
      </c>
      <c r="Z571" s="68" t="e">
        <f t="shared" si="92"/>
        <v>#N/A</v>
      </c>
      <c r="AA571" s="68" t="e">
        <f t="shared" si="93"/>
        <v>#N/A</v>
      </c>
      <c r="AB571" s="48" t="str">
        <f t="shared" si="96"/>
        <v>00</v>
      </c>
      <c r="AC571" s="48" t="e">
        <f t="shared" si="95"/>
        <v>#N/A</v>
      </c>
      <c r="AD571" s="68" t="e">
        <f t="shared" si="94"/>
        <v>#N/A</v>
      </c>
    </row>
    <row r="572" spans="1:30" x14ac:dyDescent="0.3">
      <c r="A572" s="48" t="e">
        <f>IF($AA572="Yes",INDEX(Applications_2021!$A$2:$A$651,MATCH($W572,Applications_2021!$AO$2:$AO$651,0)),"NO TRANSCRIPT")</f>
        <v>#N/A</v>
      </c>
      <c r="V572" s="48" t="str">
        <f t="shared" si="90"/>
        <v>|||</v>
      </c>
      <c r="W572" s="48" t="str">
        <f t="shared" si="91"/>
        <v>||</v>
      </c>
      <c r="X572" s="48" t="e">
        <f>INDEX(Applications_2021!$AN$2:$AN$651,MATCH($V572,Applications_2021!$AN$2:$AN$651,0))</f>
        <v>#N/A</v>
      </c>
      <c r="Y572" s="48" t="e">
        <f>INDEX(Applications_2021!$AO$2:$AO$651,MATCH($W572,Applications_2021!$AO$2:$AO$651,0))</f>
        <v>#N/A</v>
      </c>
      <c r="Z572" s="68" t="e">
        <f t="shared" si="92"/>
        <v>#N/A</v>
      </c>
      <c r="AA572" s="68" t="e">
        <f t="shared" si="93"/>
        <v>#N/A</v>
      </c>
      <c r="AB572" s="48" t="str">
        <f t="shared" si="96"/>
        <v>00</v>
      </c>
      <c r="AC572" s="48" t="e">
        <f t="shared" si="95"/>
        <v>#N/A</v>
      </c>
      <c r="AD572" s="68" t="e">
        <f t="shared" si="94"/>
        <v>#N/A</v>
      </c>
    </row>
    <row r="573" spans="1:30" x14ac:dyDescent="0.3">
      <c r="A573" s="48" t="e">
        <f>IF($AA573="Yes",INDEX(Applications_2021!$A$2:$A$651,MATCH($W573,Applications_2021!$AO$2:$AO$651,0)),"NO TRANSCRIPT")</f>
        <v>#N/A</v>
      </c>
      <c r="V573" s="48" t="str">
        <f t="shared" si="90"/>
        <v>|||</v>
      </c>
      <c r="W573" s="48" t="str">
        <f t="shared" si="91"/>
        <v>||</v>
      </c>
      <c r="X573" s="48" t="e">
        <f>INDEX(Applications_2021!$AN$2:$AN$651,MATCH($V573,Applications_2021!$AN$2:$AN$651,0))</f>
        <v>#N/A</v>
      </c>
      <c r="Y573" s="48" t="e">
        <f>INDEX(Applications_2021!$AO$2:$AO$651,MATCH($W573,Applications_2021!$AO$2:$AO$651,0))</f>
        <v>#N/A</v>
      </c>
      <c r="Z573" s="68" t="e">
        <f t="shared" si="92"/>
        <v>#N/A</v>
      </c>
      <c r="AA573" s="68" t="e">
        <f t="shared" si="93"/>
        <v>#N/A</v>
      </c>
      <c r="AB573" s="48" t="str">
        <f t="shared" si="96"/>
        <v>00</v>
      </c>
      <c r="AC573" s="48" t="e">
        <f t="shared" si="95"/>
        <v>#N/A</v>
      </c>
      <c r="AD573" s="68" t="e">
        <f t="shared" si="94"/>
        <v>#N/A</v>
      </c>
    </row>
    <row r="574" spans="1:30" x14ac:dyDescent="0.3">
      <c r="A574" s="48" t="e">
        <f>IF($AA574="Yes",INDEX(Applications_2021!$A$2:$A$651,MATCH($W574,Applications_2021!$AO$2:$AO$651,0)),"NO TRANSCRIPT")</f>
        <v>#N/A</v>
      </c>
      <c r="V574" s="48" t="str">
        <f t="shared" si="90"/>
        <v>|||</v>
      </c>
      <c r="W574" s="48" t="str">
        <f t="shared" si="91"/>
        <v>||</v>
      </c>
      <c r="X574" s="48" t="e">
        <f>INDEX(Applications_2021!$AN$2:$AN$651,MATCH($V574,Applications_2021!$AN$2:$AN$651,0))</f>
        <v>#N/A</v>
      </c>
      <c r="Y574" s="48" t="e">
        <f>INDEX(Applications_2021!$AO$2:$AO$651,MATCH($W574,Applications_2021!$AO$2:$AO$651,0))</f>
        <v>#N/A</v>
      </c>
      <c r="Z574" s="68" t="e">
        <f t="shared" si="92"/>
        <v>#N/A</v>
      </c>
      <c r="AA574" s="68" t="e">
        <f t="shared" si="93"/>
        <v>#N/A</v>
      </c>
      <c r="AB574" s="48" t="str">
        <f t="shared" si="96"/>
        <v>00</v>
      </c>
      <c r="AC574" s="48" t="e">
        <f t="shared" si="95"/>
        <v>#N/A</v>
      </c>
      <c r="AD574" s="68" t="e">
        <f t="shared" si="94"/>
        <v>#N/A</v>
      </c>
    </row>
    <row r="575" spans="1:30" x14ac:dyDescent="0.3">
      <c r="A575" s="48" t="e">
        <f>IF($AA575="Yes",INDEX(Applications_2021!$A$2:$A$651,MATCH($W575,Applications_2021!$AO$2:$AO$651,0)),"NO TRANSCRIPT")</f>
        <v>#N/A</v>
      </c>
      <c r="V575" s="48" t="str">
        <f t="shared" si="90"/>
        <v>|||</v>
      </c>
      <c r="W575" s="48" t="str">
        <f t="shared" si="91"/>
        <v>||</v>
      </c>
      <c r="X575" s="48" t="e">
        <f>INDEX(Applications_2021!$AN$2:$AN$651,MATCH($V575,Applications_2021!$AN$2:$AN$651,0))</f>
        <v>#N/A</v>
      </c>
      <c r="Y575" s="48" t="e">
        <f>INDEX(Applications_2021!$AO$2:$AO$651,MATCH($W575,Applications_2021!$AO$2:$AO$651,0))</f>
        <v>#N/A</v>
      </c>
      <c r="Z575" s="68" t="e">
        <f t="shared" si="92"/>
        <v>#N/A</v>
      </c>
      <c r="AA575" s="68" t="e">
        <f t="shared" si="93"/>
        <v>#N/A</v>
      </c>
      <c r="AB575" s="48" t="str">
        <f t="shared" si="96"/>
        <v>00</v>
      </c>
      <c r="AC575" s="48" t="e">
        <f t="shared" si="95"/>
        <v>#N/A</v>
      </c>
      <c r="AD575" s="68" t="e">
        <f t="shared" si="94"/>
        <v>#N/A</v>
      </c>
    </row>
    <row r="576" spans="1:30" x14ac:dyDescent="0.3">
      <c r="A576" s="48" t="e">
        <f>IF($AA576="Yes",INDEX(Applications_2021!$A$2:$A$651,MATCH($W576,Applications_2021!$AO$2:$AO$651,0)),"NO TRANSCRIPT")</f>
        <v>#N/A</v>
      </c>
      <c r="V576" s="48" t="str">
        <f t="shared" ref="V576:V639" si="97">TRIM($H576)&amp;"|"&amp;TRIM($J576)&amp;"|"&amp;TRIM($L576)&amp;"|"&amp;LEFT($M576,1)</f>
        <v>|||</v>
      </c>
      <c r="W576" s="48" t="str">
        <f t="shared" ref="W576:W639" si="98">TRIM($H576)&amp;"|"&amp;TRIM($J576)&amp;"|"&amp;LEFT($M576,1)</f>
        <v>||</v>
      </c>
      <c r="X576" s="48" t="e">
        <f>INDEX(Applications_2021!$AN$2:$AN$651,MATCH($V576,Applications_2021!$AN$2:$AN$651,0))</f>
        <v>#N/A</v>
      </c>
      <c r="Y576" s="48" t="e">
        <f>INDEX(Applications_2021!$AO$2:$AO$651,MATCH($W576,Applications_2021!$AO$2:$AO$651,0))</f>
        <v>#N/A</v>
      </c>
      <c r="Z576" s="68" t="e">
        <f t="shared" si="92"/>
        <v>#N/A</v>
      </c>
      <c r="AA576" s="68" t="e">
        <f t="shared" si="93"/>
        <v>#N/A</v>
      </c>
      <c r="AB576" s="48" t="str">
        <f t="shared" si="96"/>
        <v>00</v>
      </c>
      <c r="AC576" s="48" t="e">
        <f t="shared" si="95"/>
        <v>#N/A</v>
      </c>
      <c r="AD576" s="68" t="e">
        <f t="shared" si="94"/>
        <v>#N/A</v>
      </c>
    </row>
    <row r="577" spans="1:30" x14ac:dyDescent="0.3">
      <c r="A577" s="48" t="e">
        <f>IF($AA577="Yes",INDEX(Applications_2021!$A$2:$A$651,MATCH($W577,Applications_2021!$AO$2:$AO$651,0)),"NO TRANSCRIPT")</f>
        <v>#N/A</v>
      </c>
      <c r="V577" s="48" t="str">
        <f t="shared" si="97"/>
        <v>|||</v>
      </c>
      <c r="W577" s="48" t="str">
        <f t="shared" si="98"/>
        <v>||</v>
      </c>
      <c r="X577" s="48" t="e">
        <f>INDEX(Applications_2021!$AN$2:$AN$651,MATCH($V577,Applications_2021!$AN$2:$AN$651,0))</f>
        <v>#N/A</v>
      </c>
      <c r="Y577" s="48" t="e">
        <f>INDEX(Applications_2021!$AO$2:$AO$651,MATCH($W577,Applications_2021!$AO$2:$AO$651,0))</f>
        <v>#N/A</v>
      </c>
      <c r="Z577" s="68" t="e">
        <f t="shared" si="92"/>
        <v>#N/A</v>
      </c>
      <c r="AA577" s="68" t="e">
        <f t="shared" si="93"/>
        <v>#N/A</v>
      </c>
      <c r="AB577" s="48" t="str">
        <f t="shared" si="96"/>
        <v>00</v>
      </c>
      <c r="AC577" s="48" t="e">
        <f t="shared" si="95"/>
        <v>#N/A</v>
      </c>
      <c r="AD577" s="68" t="e">
        <f t="shared" si="94"/>
        <v>#N/A</v>
      </c>
    </row>
    <row r="578" spans="1:30" x14ac:dyDescent="0.3">
      <c r="A578" s="48" t="e">
        <f>IF($AA578="Yes",INDEX(Applications_2021!$A$2:$A$651,MATCH($W578,Applications_2021!$AO$2:$AO$651,0)),"NO TRANSCRIPT")</f>
        <v>#N/A</v>
      </c>
      <c r="V578" s="48" t="str">
        <f t="shared" si="97"/>
        <v>|||</v>
      </c>
      <c r="W578" s="48" t="str">
        <f t="shared" si="98"/>
        <v>||</v>
      </c>
      <c r="X578" s="48" t="e">
        <f>INDEX(Applications_2021!$AN$2:$AN$651,MATCH($V578,Applications_2021!$AN$2:$AN$651,0))</f>
        <v>#N/A</v>
      </c>
      <c r="Y578" s="48" t="e">
        <f>INDEX(Applications_2021!$AO$2:$AO$651,MATCH($W578,Applications_2021!$AO$2:$AO$651,0))</f>
        <v>#N/A</v>
      </c>
      <c r="Z578" s="68" t="e">
        <f t="shared" ref="Z578:Z641" si="99">IF($V578=$X578,"Yes","No")</f>
        <v>#N/A</v>
      </c>
      <c r="AA578" s="68" t="e">
        <f t="shared" ref="AA578:AA641" si="100">IF($W578=$Y578,"Yes","No")</f>
        <v>#N/A</v>
      </c>
      <c r="AB578" s="48" t="str">
        <f t="shared" si="96"/>
        <v>00</v>
      </c>
      <c r="AC578" s="48" t="e">
        <f t="shared" si="95"/>
        <v>#N/A</v>
      </c>
      <c r="AD578" s="68" t="e">
        <f t="shared" ref="AD578:AD641" si="101">IF($AB578=$AC578,"Yes","No")</f>
        <v>#N/A</v>
      </c>
    </row>
    <row r="579" spans="1:30" x14ac:dyDescent="0.3">
      <c r="A579" s="48" t="e">
        <f>IF($AA579="Yes",INDEX(Applications_2021!$A$2:$A$651,MATCH($W579,Applications_2021!$AO$2:$AO$651,0)),"NO TRANSCRIPT")</f>
        <v>#N/A</v>
      </c>
      <c r="V579" s="48" t="str">
        <f t="shared" si="97"/>
        <v>|||</v>
      </c>
      <c r="W579" s="48" t="str">
        <f t="shared" si="98"/>
        <v>||</v>
      </c>
      <c r="X579" s="48" t="e">
        <f>INDEX(Applications_2021!$AN$2:$AN$651,MATCH($V579,Applications_2021!$AN$2:$AN$651,0))</f>
        <v>#N/A</v>
      </c>
      <c r="Y579" s="48" t="e">
        <f>INDEX(Applications_2021!$AO$2:$AO$651,MATCH($W579,Applications_2021!$AO$2:$AO$651,0))</f>
        <v>#N/A</v>
      </c>
      <c r="Z579" s="68" t="e">
        <f t="shared" si="99"/>
        <v>#N/A</v>
      </c>
      <c r="AA579" s="68" t="e">
        <f t="shared" si="100"/>
        <v>#N/A</v>
      </c>
      <c r="AB579" s="48" t="str">
        <f t="shared" si="96"/>
        <v>00</v>
      </c>
      <c r="AC579" s="48" t="e">
        <f t="shared" si="95"/>
        <v>#N/A</v>
      </c>
      <c r="AD579" s="68" t="e">
        <f t="shared" si="101"/>
        <v>#N/A</v>
      </c>
    </row>
    <row r="580" spans="1:30" x14ac:dyDescent="0.3">
      <c r="A580" s="48" t="e">
        <f>IF($AA580="Yes",INDEX(Applications_2021!$A$2:$A$651,MATCH($W580,Applications_2021!$AO$2:$AO$651,0)),"NO TRANSCRIPT")</f>
        <v>#N/A</v>
      </c>
      <c r="V580" s="48" t="str">
        <f t="shared" si="97"/>
        <v>|||</v>
      </c>
      <c r="W580" s="48" t="str">
        <f t="shared" si="98"/>
        <v>||</v>
      </c>
      <c r="X580" s="48" t="e">
        <f>INDEX(Applications_2021!$AN$2:$AN$651,MATCH($V580,Applications_2021!$AN$2:$AN$651,0))</f>
        <v>#N/A</v>
      </c>
      <c r="Y580" s="48" t="e">
        <f>INDEX(Applications_2021!$AO$2:$AO$651,MATCH($W580,Applications_2021!$AO$2:$AO$651,0))</f>
        <v>#N/A</v>
      </c>
      <c r="Z580" s="68" t="e">
        <f t="shared" si="99"/>
        <v>#N/A</v>
      </c>
      <c r="AA580" s="68" t="e">
        <f t="shared" si="100"/>
        <v>#N/A</v>
      </c>
      <c r="AB580" s="48" t="str">
        <f t="shared" si="96"/>
        <v>00</v>
      </c>
      <c r="AC580" s="48" t="e">
        <f t="shared" si="95"/>
        <v>#N/A</v>
      </c>
      <c r="AD580" s="68" t="e">
        <f t="shared" si="101"/>
        <v>#N/A</v>
      </c>
    </row>
    <row r="581" spans="1:30" x14ac:dyDescent="0.3">
      <c r="A581" s="48" t="e">
        <f>IF($AA581="Yes",INDEX(Applications_2021!$A$2:$A$651,MATCH($W581,Applications_2021!$AO$2:$AO$651,0)),"NO TRANSCRIPT")</f>
        <v>#N/A</v>
      </c>
      <c r="V581" s="48" t="str">
        <f t="shared" si="97"/>
        <v>|||</v>
      </c>
      <c r="W581" s="48" t="str">
        <f t="shared" si="98"/>
        <v>||</v>
      </c>
      <c r="X581" s="48" t="e">
        <f>INDEX(Applications_2021!$AN$2:$AN$651,MATCH($V581,Applications_2021!$AN$2:$AN$651,0))</f>
        <v>#N/A</v>
      </c>
      <c r="Y581" s="48" t="e">
        <f>INDEX(Applications_2021!$AO$2:$AO$651,MATCH($W581,Applications_2021!$AO$2:$AO$651,0))</f>
        <v>#N/A</v>
      </c>
      <c r="Z581" s="68" t="e">
        <f t="shared" si="99"/>
        <v>#N/A</v>
      </c>
      <c r="AA581" s="68" t="e">
        <f t="shared" si="100"/>
        <v>#N/A</v>
      </c>
      <c r="AB581" s="48" t="str">
        <f t="shared" si="96"/>
        <v>00</v>
      </c>
      <c r="AC581" s="48" t="e">
        <f t="shared" ref="AC581:AC644" si="102">IF(AND($AA581="Yes",""&lt;&gt;VLOOKUP($B581,$B$2:$AB$324,12,FALSE)),$AB581,"####")</f>
        <v>#N/A</v>
      </c>
      <c r="AD581" s="68" t="e">
        <f t="shared" si="101"/>
        <v>#N/A</v>
      </c>
    </row>
    <row r="582" spans="1:30" x14ac:dyDescent="0.3">
      <c r="A582" s="48" t="e">
        <f>IF($AA582="Yes",INDEX(Applications_2021!$A$2:$A$651,MATCH($W582,Applications_2021!$AO$2:$AO$651,0)),"NO TRANSCRIPT")</f>
        <v>#N/A</v>
      </c>
      <c r="V582" s="48" t="str">
        <f t="shared" si="97"/>
        <v>|||</v>
      </c>
      <c r="W582" s="48" t="str">
        <f t="shared" si="98"/>
        <v>||</v>
      </c>
      <c r="X582" s="48" t="e">
        <f>INDEX(Applications_2021!$AN$2:$AN$651,MATCH($V582,Applications_2021!$AN$2:$AN$651,0))</f>
        <v>#N/A</v>
      </c>
      <c r="Y582" s="48" t="e">
        <f>INDEX(Applications_2021!$AO$2:$AO$651,MATCH($W582,Applications_2021!$AO$2:$AO$651,0))</f>
        <v>#N/A</v>
      </c>
      <c r="Z582" s="68" t="e">
        <f t="shared" si="99"/>
        <v>#N/A</v>
      </c>
      <c r="AA582" s="68" t="e">
        <f t="shared" si="100"/>
        <v>#N/A</v>
      </c>
      <c r="AB582" s="48" t="str">
        <f t="shared" si="96"/>
        <v>00</v>
      </c>
      <c r="AC582" s="48" t="e">
        <f t="shared" si="102"/>
        <v>#N/A</v>
      </c>
      <c r="AD582" s="68" t="e">
        <f t="shared" si="101"/>
        <v>#N/A</v>
      </c>
    </row>
    <row r="583" spans="1:30" x14ac:dyDescent="0.3">
      <c r="A583" s="48" t="e">
        <f>IF($AA583="Yes",INDEX(Applications_2021!$A$2:$A$651,MATCH($W583,Applications_2021!$AO$2:$AO$651,0)),"NO TRANSCRIPT")</f>
        <v>#N/A</v>
      </c>
      <c r="V583" s="48" t="str">
        <f t="shared" si="97"/>
        <v>|||</v>
      </c>
      <c r="W583" s="48" t="str">
        <f t="shared" si="98"/>
        <v>||</v>
      </c>
      <c r="X583" s="48" t="e">
        <f>INDEX(Applications_2021!$AN$2:$AN$651,MATCH($V583,Applications_2021!$AN$2:$AN$651,0))</f>
        <v>#N/A</v>
      </c>
      <c r="Y583" s="48" t="e">
        <f>INDEX(Applications_2021!$AO$2:$AO$651,MATCH($W583,Applications_2021!$AO$2:$AO$651,0))</f>
        <v>#N/A</v>
      </c>
      <c r="Z583" s="68" t="e">
        <f t="shared" si="99"/>
        <v>#N/A</v>
      </c>
      <c r="AA583" s="68" t="e">
        <f t="shared" si="100"/>
        <v>#N/A</v>
      </c>
      <c r="AB583" s="48" t="str">
        <f t="shared" si="96"/>
        <v>00</v>
      </c>
      <c r="AC583" s="48" t="e">
        <f t="shared" si="102"/>
        <v>#N/A</v>
      </c>
      <c r="AD583" s="68" t="e">
        <f t="shared" si="101"/>
        <v>#N/A</v>
      </c>
    </row>
    <row r="584" spans="1:30" x14ac:dyDescent="0.3">
      <c r="A584" s="48" t="e">
        <f>IF($AA584="Yes",INDEX(Applications_2021!$A$2:$A$651,MATCH($W584,Applications_2021!$AO$2:$AO$651,0)),"NO TRANSCRIPT")</f>
        <v>#N/A</v>
      </c>
      <c r="V584" s="48" t="str">
        <f t="shared" si="97"/>
        <v>|||</v>
      </c>
      <c r="W584" s="48" t="str">
        <f t="shared" si="98"/>
        <v>||</v>
      </c>
      <c r="X584" s="48" t="e">
        <f>INDEX(Applications_2021!$AN$2:$AN$651,MATCH($V584,Applications_2021!$AN$2:$AN$651,0))</f>
        <v>#N/A</v>
      </c>
      <c r="Y584" s="48" t="e">
        <f>INDEX(Applications_2021!$AO$2:$AO$651,MATCH($W584,Applications_2021!$AO$2:$AO$651,0))</f>
        <v>#N/A</v>
      </c>
      <c r="Z584" s="68" t="e">
        <f t="shared" si="99"/>
        <v>#N/A</v>
      </c>
      <c r="AA584" s="68" t="e">
        <f t="shared" si="100"/>
        <v>#N/A</v>
      </c>
      <c r="AB584" s="48" t="str">
        <f t="shared" si="96"/>
        <v>00</v>
      </c>
      <c r="AC584" s="48" t="e">
        <f t="shared" si="102"/>
        <v>#N/A</v>
      </c>
      <c r="AD584" s="68" t="e">
        <f t="shared" si="101"/>
        <v>#N/A</v>
      </c>
    </row>
    <row r="585" spans="1:30" x14ac:dyDescent="0.3">
      <c r="A585" s="48" t="e">
        <f>IF($AA585="Yes",INDEX(Applications_2021!$A$2:$A$651,MATCH($W585,Applications_2021!$AO$2:$AO$651,0)),"NO TRANSCRIPT")</f>
        <v>#N/A</v>
      </c>
      <c r="V585" s="48" t="str">
        <f t="shared" si="97"/>
        <v>|||</v>
      </c>
      <c r="W585" s="48" t="str">
        <f t="shared" si="98"/>
        <v>||</v>
      </c>
      <c r="X585" s="48" t="e">
        <f>INDEX(Applications_2021!$AN$2:$AN$651,MATCH($V585,Applications_2021!$AN$2:$AN$651,0))</f>
        <v>#N/A</v>
      </c>
      <c r="Y585" s="48" t="e">
        <f>INDEX(Applications_2021!$AO$2:$AO$651,MATCH($W585,Applications_2021!$AO$2:$AO$651,0))</f>
        <v>#N/A</v>
      </c>
      <c r="Z585" s="68" t="e">
        <f t="shared" si="99"/>
        <v>#N/A</v>
      </c>
      <c r="AA585" s="68" t="e">
        <f t="shared" si="100"/>
        <v>#N/A</v>
      </c>
      <c r="AB585" s="48" t="str">
        <f t="shared" si="96"/>
        <v>00</v>
      </c>
      <c r="AC585" s="48" t="e">
        <f t="shared" si="102"/>
        <v>#N/A</v>
      </c>
      <c r="AD585" s="68" t="e">
        <f t="shared" si="101"/>
        <v>#N/A</v>
      </c>
    </row>
    <row r="586" spans="1:30" x14ac:dyDescent="0.3">
      <c r="A586" s="48" t="e">
        <f>IF($AA586="Yes",INDEX(Applications_2021!$A$2:$A$651,MATCH($W586,Applications_2021!$AO$2:$AO$651,0)),"NO TRANSCRIPT")</f>
        <v>#N/A</v>
      </c>
      <c r="V586" s="48" t="str">
        <f t="shared" si="97"/>
        <v>|||</v>
      </c>
      <c r="W586" s="48" t="str">
        <f t="shared" si="98"/>
        <v>||</v>
      </c>
      <c r="X586" s="48" t="e">
        <f>INDEX(Applications_2021!$AN$2:$AN$651,MATCH($V586,Applications_2021!$AN$2:$AN$651,0))</f>
        <v>#N/A</v>
      </c>
      <c r="Y586" s="48" t="e">
        <f>INDEX(Applications_2021!$AO$2:$AO$651,MATCH($W586,Applications_2021!$AO$2:$AO$651,0))</f>
        <v>#N/A</v>
      </c>
      <c r="Z586" s="68" t="e">
        <f t="shared" si="99"/>
        <v>#N/A</v>
      </c>
      <c r="AA586" s="68" t="e">
        <f t="shared" si="100"/>
        <v>#N/A</v>
      </c>
      <c r="AB586" s="48" t="str">
        <f t="shared" si="96"/>
        <v>00</v>
      </c>
      <c r="AC586" s="48" t="e">
        <f t="shared" si="102"/>
        <v>#N/A</v>
      </c>
      <c r="AD586" s="68" t="e">
        <f t="shared" si="101"/>
        <v>#N/A</v>
      </c>
    </row>
    <row r="587" spans="1:30" x14ac:dyDescent="0.3">
      <c r="A587" s="48" t="e">
        <f>IF($AA587="Yes",INDEX(Applications_2021!$A$2:$A$651,MATCH($W587,Applications_2021!$AO$2:$AO$651,0)),"NO TRANSCRIPT")</f>
        <v>#N/A</v>
      </c>
      <c r="V587" s="48" t="str">
        <f t="shared" si="97"/>
        <v>|||</v>
      </c>
      <c r="W587" s="48" t="str">
        <f t="shared" si="98"/>
        <v>||</v>
      </c>
      <c r="X587" s="48" t="e">
        <f>INDEX(Applications_2021!$AN$2:$AN$651,MATCH($V587,Applications_2021!$AN$2:$AN$651,0))</f>
        <v>#N/A</v>
      </c>
      <c r="Y587" s="48" t="e">
        <f>INDEX(Applications_2021!$AO$2:$AO$651,MATCH($W587,Applications_2021!$AO$2:$AO$651,0))</f>
        <v>#N/A</v>
      </c>
      <c r="Z587" s="68" t="e">
        <f t="shared" si="99"/>
        <v>#N/A</v>
      </c>
      <c r="AA587" s="68" t="e">
        <f t="shared" si="100"/>
        <v>#N/A</v>
      </c>
      <c r="AB587" s="48" t="str">
        <f t="shared" si="96"/>
        <v>00</v>
      </c>
      <c r="AC587" s="48" t="e">
        <f t="shared" si="102"/>
        <v>#N/A</v>
      </c>
      <c r="AD587" s="68" t="e">
        <f t="shared" si="101"/>
        <v>#N/A</v>
      </c>
    </row>
    <row r="588" spans="1:30" x14ac:dyDescent="0.3">
      <c r="A588" s="48" t="e">
        <f>IF($AA588="Yes",INDEX(Applications_2021!$A$2:$A$651,MATCH($W588,Applications_2021!$AO$2:$AO$651,0)),"NO TRANSCRIPT")</f>
        <v>#N/A</v>
      </c>
      <c r="V588" s="48" t="str">
        <f t="shared" si="97"/>
        <v>|||</v>
      </c>
      <c r="W588" s="48" t="str">
        <f t="shared" si="98"/>
        <v>||</v>
      </c>
      <c r="X588" s="48" t="e">
        <f>INDEX(Applications_2021!$AN$2:$AN$651,MATCH($V588,Applications_2021!$AN$2:$AN$651,0))</f>
        <v>#N/A</v>
      </c>
      <c r="Y588" s="48" t="e">
        <f>INDEX(Applications_2021!$AO$2:$AO$651,MATCH($W588,Applications_2021!$AO$2:$AO$651,0))</f>
        <v>#N/A</v>
      </c>
      <c r="Z588" s="68" t="e">
        <f t="shared" si="99"/>
        <v>#N/A</v>
      </c>
      <c r="AA588" s="68" t="e">
        <f t="shared" si="100"/>
        <v>#N/A</v>
      </c>
      <c r="AB588" s="48" t="str">
        <f t="shared" si="96"/>
        <v>00</v>
      </c>
      <c r="AC588" s="48" t="e">
        <f t="shared" si="102"/>
        <v>#N/A</v>
      </c>
      <c r="AD588" s="68" t="e">
        <f t="shared" si="101"/>
        <v>#N/A</v>
      </c>
    </row>
    <row r="589" spans="1:30" x14ac:dyDescent="0.3">
      <c r="A589" s="48" t="e">
        <f>IF($AA589="Yes",INDEX(Applications_2021!$A$2:$A$651,MATCH($W589,Applications_2021!$AO$2:$AO$651,0)),"NO TRANSCRIPT")</f>
        <v>#N/A</v>
      </c>
      <c r="V589" s="48" t="str">
        <f t="shared" si="97"/>
        <v>|||</v>
      </c>
      <c r="W589" s="48" t="str">
        <f t="shared" si="98"/>
        <v>||</v>
      </c>
      <c r="X589" s="48" t="e">
        <f>INDEX(Applications_2021!$AN$2:$AN$651,MATCH($V589,Applications_2021!$AN$2:$AN$651,0))</f>
        <v>#N/A</v>
      </c>
      <c r="Y589" s="48" t="e">
        <f>INDEX(Applications_2021!$AO$2:$AO$651,MATCH($W589,Applications_2021!$AO$2:$AO$651,0))</f>
        <v>#N/A</v>
      </c>
      <c r="Z589" s="68" t="e">
        <f t="shared" si="99"/>
        <v>#N/A</v>
      </c>
      <c r="AA589" s="68" t="e">
        <f t="shared" si="100"/>
        <v>#N/A</v>
      </c>
      <c r="AB589" s="48" t="str">
        <f t="shared" si="96"/>
        <v>00</v>
      </c>
      <c r="AC589" s="48" t="e">
        <f t="shared" si="102"/>
        <v>#N/A</v>
      </c>
      <c r="AD589" s="68" t="e">
        <f t="shared" si="101"/>
        <v>#N/A</v>
      </c>
    </row>
    <row r="590" spans="1:30" x14ac:dyDescent="0.3">
      <c r="A590" s="48" t="e">
        <f>IF($AA590="Yes",INDEX(Applications_2021!$A$2:$A$651,MATCH($W590,Applications_2021!$AO$2:$AO$651,0)),"NO TRANSCRIPT")</f>
        <v>#N/A</v>
      </c>
      <c r="V590" s="48" t="str">
        <f t="shared" si="97"/>
        <v>|||</v>
      </c>
      <c r="W590" s="48" t="str">
        <f t="shared" si="98"/>
        <v>||</v>
      </c>
      <c r="X590" s="48" t="e">
        <f>INDEX(Applications_2021!$AN$2:$AN$651,MATCH($V590,Applications_2021!$AN$2:$AN$651,0))</f>
        <v>#N/A</v>
      </c>
      <c r="Y590" s="48" t="e">
        <f>INDEX(Applications_2021!$AO$2:$AO$651,MATCH($W590,Applications_2021!$AO$2:$AO$651,0))</f>
        <v>#N/A</v>
      </c>
      <c r="Z590" s="68" t="e">
        <f t="shared" si="99"/>
        <v>#N/A</v>
      </c>
      <c r="AA590" s="68" t="e">
        <f t="shared" si="100"/>
        <v>#N/A</v>
      </c>
      <c r="AB590" s="48" t="str">
        <f t="shared" si="96"/>
        <v>00</v>
      </c>
      <c r="AC590" s="48" t="e">
        <f t="shared" si="102"/>
        <v>#N/A</v>
      </c>
      <c r="AD590" s="68" t="e">
        <f t="shared" si="101"/>
        <v>#N/A</v>
      </c>
    </row>
    <row r="591" spans="1:30" x14ac:dyDescent="0.3">
      <c r="A591" s="48" t="e">
        <f>IF($AA591="Yes",INDEX(Applications_2021!$A$2:$A$651,MATCH($W591,Applications_2021!$AO$2:$AO$651,0)),"NO TRANSCRIPT")</f>
        <v>#N/A</v>
      </c>
      <c r="V591" s="48" t="str">
        <f t="shared" si="97"/>
        <v>|||</v>
      </c>
      <c r="W591" s="48" t="str">
        <f t="shared" si="98"/>
        <v>||</v>
      </c>
      <c r="X591" s="48" t="e">
        <f>INDEX(Applications_2021!$AN$2:$AN$651,MATCH($V591,Applications_2021!$AN$2:$AN$651,0))</f>
        <v>#N/A</v>
      </c>
      <c r="Y591" s="48" t="e">
        <f>INDEX(Applications_2021!$AO$2:$AO$651,MATCH($W591,Applications_2021!$AO$2:$AO$651,0))</f>
        <v>#N/A</v>
      </c>
      <c r="Z591" s="68" t="e">
        <f t="shared" si="99"/>
        <v>#N/A</v>
      </c>
      <c r="AA591" s="68" t="e">
        <f t="shared" si="100"/>
        <v>#N/A</v>
      </c>
      <c r="AB591" s="48" t="str">
        <f t="shared" si="96"/>
        <v>00</v>
      </c>
      <c r="AC591" s="48" t="e">
        <f t="shared" si="102"/>
        <v>#N/A</v>
      </c>
      <c r="AD591" s="68" t="e">
        <f t="shared" si="101"/>
        <v>#N/A</v>
      </c>
    </row>
    <row r="592" spans="1:30" x14ac:dyDescent="0.3">
      <c r="A592" s="48" t="e">
        <f>IF($AA592="Yes",INDEX(Applications_2021!$A$2:$A$651,MATCH($W592,Applications_2021!$AO$2:$AO$651,0)),"NO TRANSCRIPT")</f>
        <v>#N/A</v>
      </c>
      <c r="V592" s="48" t="str">
        <f t="shared" si="97"/>
        <v>|||</v>
      </c>
      <c r="W592" s="48" t="str">
        <f t="shared" si="98"/>
        <v>||</v>
      </c>
      <c r="X592" s="48" t="e">
        <f>INDEX(Applications_2021!$AN$2:$AN$651,MATCH($V592,Applications_2021!$AN$2:$AN$651,0))</f>
        <v>#N/A</v>
      </c>
      <c r="Y592" s="48" t="e">
        <f>INDEX(Applications_2021!$AO$2:$AO$651,MATCH($W592,Applications_2021!$AO$2:$AO$651,0))</f>
        <v>#N/A</v>
      </c>
      <c r="Z592" s="68" t="e">
        <f t="shared" si="99"/>
        <v>#N/A</v>
      </c>
      <c r="AA592" s="68" t="e">
        <f t="shared" si="100"/>
        <v>#N/A</v>
      </c>
      <c r="AB592" s="48" t="str">
        <f t="shared" si="96"/>
        <v>00</v>
      </c>
      <c r="AC592" s="48" t="e">
        <f t="shared" si="102"/>
        <v>#N/A</v>
      </c>
      <c r="AD592" s="68" t="e">
        <f t="shared" si="101"/>
        <v>#N/A</v>
      </c>
    </row>
    <row r="593" spans="1:30" x14ac:dyDescent="0.3">
      <c r="A593" s="48" t="e">
        <f>IF($AA593="Yes",INDEX(Applications_2021!$A$2:$A$651,MATCH($W593,Applications_2021!$AO$2:$AO$651,0)),"NO TRANSCRIPT")</f>
        <v>#N/A</v>
      </c>
      <c r="V593" s="48" t="str">
        <f t="shared" si="97"/>
        <v>|||</v>
      </c>
      <c r="W593" s="48" t="str">
        <f t="shared" si="98"/>
        <v>||</v>
      </c>
      <c r="X593" s="48" t="e">
        <f>INDEX(Applications_2021!$AN$2:$AN$651,MATCH($V593,Applications_2021!$AN$2:$AN$651,0))</f>
        <v>#N/A</v>
      </c>
      <c r="Y593" s="48" t="e">
        <f>INDEX(Applications_2021!$AO$2:$AO$651,MATCH($W593,Applications_2021!$AO$2:$AO$651,0))</f>
        <v>#N/A</v>
      </c>
      <c r="Z593" s="68" t="e">
        <f t="shared" si="99"/>
        <v>#N/A</v>
      </c>
      <c r="AA593" s="68" t="e">
        <f t="shared" si="100"/>
        <v>#N/A</v>
      </c>
      <c r="AB593" s="48" t="str">
        <f t="shared" si="96"/>
        <v>00</v>
      </c>
      <c r="AC593" s="48" t="e">
        <f t="shared" si="102"/>
        <v>#N/A</v>
      </c>
      <c r="AD593" s="68" t="e">
        <f t="shared" si="101"/>
        <v>#N/A</v>
      </c>
    </row>
    <row r="594" spans="1:30" x14ac:dyDescent="0.3">
      <c r="A594" s="48" t="e">
        <f>IF($AA594="Yes",INDEX(Applications_2021!$A$2:$A$651,MATCH($W594,Applications_2021!$AO$2:$AO$651,0)),"NO TRANSCRIPT")</f>
        <v>#N/A</v>
      </c>
      <c r="V594" s="48" t="str">
        <f t="shared" si="97"/>
        <v>|||</v>
      </c>
      <c r="W594" s="48" t="str">
        <f t="shared" si="98"/>
        <v>||</v>
      </c>
      <c r="X594" s="48" t="e">
        <f>INDEX(Applications_2021!$AN$2:$AN$651,MATCH($V594,Applications_2021!$AN$2:$AN$651,0))</f>
        <v>#N/A</v>
      </c>
      <c r="Y594" s="48" t="e">
        <f>INDEX(Applications_2021!$AO$2:$AO$651,MATCH($W594,Applications_2021!$AO$2:$AO$651,0))</f>
        <v>#N/A</v>
      </c>
      <c r="Z594" s="68" t="e">
        <f t="shared" si="99"/>
        <v>#N/A</v>
      </c>
      <c r="AA594" s="68" t="e">
        <f t="shared" si="100"/>
        <v>#N/A</v>
      </c>
      <c r="AB594" s="48" t="str">
        <f t="shared" si="96"/>
        <v>00</v>
      </c>
      <c r="AC594" s="48" t="e">
        <f t="shared" si="102"/>
        <v>#N/A</v>
      </c>
      <c r="AD594" s="68" t="e">
        <f t="shared" si="101"/>
        <v>#N/A</v>
      </c>
    </row>
    <row r="595" spans="1:30" x14ac:dyDescent="0.3">
      <c r="A595" s="48" t="e">
        <f>IF($AA595="Yes",INDEX(Applications_2021!$A$2:$A$651,MATCH($W595,Applications_2021!$AO$2:$AO$651,0)),"NO TRANSCRIPT")</f>
        <v>#N/A</v>
      </c>
      <c r="V595" s="48" t="str">
        <f t="shared" si="97"/>
        <v>|||</v>
      </c>
      <c r="W595" s="48" t="str">
        <f t="shared" si="98"/>
        <v>||</v>
      </c>
      <c r="X595" s="48" t="e">
        <f>INDEX(Applications_2021!$AN$2:$AN$651,MATCH($V595,Applications_2021!$AN$2:$AN$651,0))</f>
        <v>#N/A</v>
      </c>
      <c r="Y595" s="48" t="e">
        <f>INDEX(Applications_2021!$AO$2:$AO$651,MATCH($W595,Applications_2021!$AO$2:$AO$651,0))</f>
        <v>#N/A</v>
      </c>
      <c r="Z595" s="68" t="e">
        <f t="shared" si="99"/>
        <v>#N/A</v>
      </c>
      <c r="AA595" s="68" t="e">
        <f t="shared" si="100"/>
        <v>#N/A</v>
      </c>
      <c r="AB595" s="48" t="str">
        <f t="shared" si="96"/>
        <v>00</v>
      </c>
      <c r="AC595" s="48" t="e">
        <f t="shared" si="102"/>
        <v>#N/A</v>
      </c>
      <c r="AD595" s="68" t="e">
        <f t="shared" si="101"/>
        <v>#N/A</v>
      </c>
    </row>
    <row r="596" spans="1:30" x14ac:dyDescent="0.3">
      <c r="A596" s="48" t="e">
        <f>IF($AA596="Yes",INDEX(Applications_2021!$A$2:$A$651,MATCH($W596,Applications_2021!$AO$2:$AO$651,0)),"NO TRANSCRIPT")</f>
        <v>#N/A</v>
      </c>
      <c r="V596" s="48" t="str">
        <f t="shared" si="97"/>
        <v>|||</v>
      </c>
      <c r="W596" s="48" t="str">
        <f t="shared" si="98"/>
        <v>||</v>
      </c>
      <c r="X596" s="48" t="e">
        <f>INDEX(Applications_2021!$AN$2:$AN$651,MATCH($V596,Applications_2021!$AN$2:$AN$651,0))</f>
        <v>#N/A</v>
      </c>
      <c r="Y596" s="48" t="e">
        <f>INDEX(Applications_2021!$AO$2:$AO$651,MATCH($W596,Applications_2021!$AO$2:$AO$651,0))</f>
        <v>#N/A</v>
      </c>
      <c r="Z596" s="68" t="e">
        <f t="shared" si="99"/>
        <v>#N/A</v>
      </c>
      <c r="AA596" s="68" t="e">
        <f t="shared" si="100"/>
        <v>#N/A</v>
      </c>
      <c r="AB596" s="48" t="str">
        <f t="shared" si="96"/>
        <v>00</v>
      </c>
      <c r="AC596" s="48" t="e">
        <f t="shared" si="102"/>
        <v>#N/A</v>
      </c>
      <c r="AD596" s="68" t="e">
        <f t="shared" si="101"/>
        <v>#N/A</v>
      </c>
    </row>
    <row r="597" spans="1:30" x14ac:dyDescent="0.3">
      <c r="A597" s="48" t="e">
        <f>IF($AA597="Yes",INDEX(Applications_2021!$A$2:$A$651,MATCH($W597,Applications_2021!$AO$2:$AO$651,0)),"NO TRANSCRIPT")</f>
        <v>#N/A</v>
      </c>
      <c r="V597" s="48" t="str">
        <f t="shared" si="97"/>
        <v>|||</v>
      </c>
      <c r="W597" s="48" t="str">
        <f t="shared" si="98"/>
        <v>||</v>
      </c>
      <c r="X597" s="48" t="e">
        <f>INDEX(Applications_2021!$AN$2:$AN$651,MATCH($V597,Applications_2021!$AN$2:$AN$651,0))</f>
        <v>#N/A</v>
      </c>
      <c r="Y597" s="48" t="e">
        <f>INDEX(Applications_2021!$AO$2:$AO$651,MATCH($W597,Applications_2021!$AO$2:$AO$651,0))</f>
        <v>#N/A</v>
      </c>
      <c r="Z597" s="68" t="e">
        <f t="shared" si="99"/>
        <v>#N/A</v>
      </c>
      <c r="AA597" s="68" t="e">
        <f t="shared" si="100"/>
        <v>#N/A</v>
      </c>
      <c r="AB597" s="48" t="str">
        <f t="shared" si="96"/>
        <v>00</v>
      </c>
      <c r="AC597" s="48" t="e">
        <f t="shared" si="102"/>
        <v>#N/A</v>
      </c>
      <c r="AD597" s="68" t="e">
        <f t="shared" si="101"/>
        <v>#N/A</v>
      </c>
    </row>
    <row r="598" spans="1:30" x14ac:dyDescent="0.3">
      <c r="A598" s="48" t="e">
        <f>IF($AA598="Yes",INDEX(Applications_2021!$A$2:$A$651,MATCH($W598,Applications_2021!$AO$2:$AO$651,0)),"NO TRANSCRIPT")</f>
        <v>#N/A</v>
      </c>
      <c r="V598" s="48" t="str">
        <f t="shared" si="97"/>
        <v>|||</v>
      </c>
      <c r="W598" s="48" t="str">
        <f t="shared" si="98"/>
        <v>||</v>
      </c>
      <c r="X598" s="48" t="e">
        <f>INDEX(Applications_2021!$AN$2:$AN$651,MATCH($V598,Applications_2021!$AN$2:$AN$651,0))</f>
        <v>#N/A</v>
      </c>
      <c r="Y598" s="48" t="e">
        <f>INDEX(Applications_2021!$AO$2:$AO$651,MATCH($W598,Applications_2021!$AO$2:$AO$651,0))</f>
        <v>#N/A</v>
      </c>
      <c r="Z598" s="68" t="e">
        <f t="shared" si="99"/>
        <v>#N/A</v>
      </c>
      <c r="AA598" s="68" t="e">
        <f t="shared" si="100"/>
        <v>#N/A</v>
      </c>
      <c r="AB598" s="48" t="str">
        <f t="shared" si="96"/>
        <v>00</v>
      </c>
      <c r="AC598" s="48" t="e">
        <f t="shared" si="102"/>
        <v>#N/A</v>
      </c>
      <c r="AD598" s="68" t="e">
        <f t="shared" si="101"/>
        <v>#N/A</v>
      </c>
    </row>
    <row r="599" spans="1:30" x14ac:dyDescent="0.3">
      <c r="A599" s="48" t="e">
        <f>IF($AA599="Yes",INDEX(Applications_2021!$A$2:$A$651,MATCH($W599,Applications_2021!$AO$2:$AO$651,0)),"NO TRANSCRIPT")</f>
        <v>#N/A</v>
      </c>
      <c r="V599" s="48" t="str">
        <f t="shared" si="97"/>
        <v>|||</v>
      </c>
      <c r="W599" s="48" t="str">
        <f t="shared" si="98"/>
        <v>||</v>
      </c>
      <c r="X599" s="48" t="e">
        <f>INDEX(Applications_2021!$AN$2:$AN$651,MATCH($V599,Applications_2021!$AN$2:$AN$651,0))</f>
        <v>#N/A</v>
      </c>
      <c r="Y599" s="48" t="e">
        <f>INDEX(Applications_2021!$AO$2:$AO$651,MATCH($W599,Applications_2021!$AO$2:$AO$651,0))</f>
        <v>#N/A</v>
      </c>
      <c r="Z599" s="68" t="e">
        <f t="shared" si="99"/>
        <v>#N/A</v>
      </c>
      <c r="AA599" s="68" t="e">
        <f t="shared" si="100"/>
        <v>#N/A</v>
      </c>
      <c r="AB599" s="48" t="str">
        <f t="shared" si="96"/>
        <v>00</v>
      </c>
      <c r="AC599" s="48" t="e">
        <f t="shared" si="102"/>
        <v>#N/A</v>
      </c>
      <c r="AD599" s="68" t="e">
        <f t="shared" si="101"/>
        <v>#N/A</v>
      </c>
    </row>
    <row r="600" spans="1:30" x14ac:dyDescent="0.3">
      <c r="A600" s="48" t="e">
        <f>IF($AA600="Yes",INDEX(Applications_2021!$A$2:$A$651,MATCH($W600,Applications_2021!$AO$2:$AO$651,0)),"NO TRANSCRIPT")</f>
        <v>#N/A</v>
      </c>
      <c r="V600" s="48" t="str">
        <f t="shared" si="97"/>
        <v>|||</v>
      </c>
      <c r="W600" s="48" t="str">
        <f t="shared" si="98"/>
        <v>||</v>
      </c>
      <c r="X600" s="48" t="e">
        <f>INDEX(Applications_2021!$AN$2:$AN$651,MATCH($V600,Applications_2021!$AN$2:$AN$651,0))</f>
        <v>#N/A</v>
      </c>
      <c r="Y600" s="48" t="e">
        <f>INDEX(Applications_2021!$AO$2:$AO$651,MATCH($W600,Applications_2021!$AO$2:$AO$651,0))</f>
        <v>#N/A</v>
      </c>
      <c r="Z600" s="68" t="e">
        <f t="shared" si="99"/>
        <v>#N/A</v>
      </c>
      <c r="AA600" s="68" t="e">
        <f t="shared" si="100"/>
        <v>#N/A</v>
      </c>
      <c r="AB600" s="48" t="str">
        <f t="shared" si="96"/>
        <v>00</v>
      </c>
      <c r="AC600" s="48" t="e">
        <f t="shared" si="102"/>
        <v>#N/A</v>
      </c>
      <c r="AD600" s="68" t="e">
        <f t="shared" si="101"/>
        <v>#N/A</v>
      </c>
    </row>
    <row r="601" spans="1:30" x14ac:dyDescent="0.3">
      <c r="A601" s="48" t="e">
        <f>IF($AA601="Yes",INDEX(Applications_2021!$A$2:$A$651,MATCH($W601,Applications_2021!$AO$2:$AO$651,0)),"NO TRANSCRIPT")</f>
        <v>#N/A</v>
      </c>
      <c r="V601" s="48" t="str">
        <f t="shared" si="97"/>
        <v>|||</v>
      </c>
      <c r="W601" s="48" t="str">
        <f t="shared" si="98"/>
        <v>||</v>
      </c>
      <c r="X601" s="48" t="e">
        <f>INDEX(Applications_2021!$AN$2:$AN$651,MATCH($V601,Applications_2021!$AN$2:$AN$651,0))</f>
        <v>#N/A</v>
      </c>
      <c r="Y601" s="48" t="e">
        <f>INDEX(Applications_2021!$AO$2:$AO$651,MATCH($W601,Applications_2021!$AO$2:$AO$651,0))</f>
        <v>#N/A</v>
      </c>
      <c r="Z601" s="68" t="e">
        <f t="shared" si="99"/>
        <v>#N/A</v>
      </c>
      <c r="AA601" s="68" t="e">
        <f t="shared" si="100"/>
        <v>#N/A</v>
      </c>
      <c r="AB601" s="48" t="str">
        <f t="shared" si="96"/>
        <v>00</v>
      </c>
      <c r="AC601" s="48" t="e">
        <f t="shared" si="102"/>
        <v>#N/A</v>
      </c>
      <c r="AD601" s="68" t="e">
        <f t="shared" si="101"/>
        <v>#N/A</v>
      </c>
    </row>
    <row r="602" spans="1:30" x14ac:dyDescent="0.3">
      <c r="A602" s="48" t="e">
        <f>IF($AA602="Yes",INDEX(Applications_2021!$A$2:$A$651,MATCH($W602,Applications_2021!$AO$2:$AO$651,0)),"NO TRANSCRIPT")</f>
        <v>#N/A</v>
      </c>
      <c r="V602" s="48" t="str">
        <f t="shared" si="97"/>
        <v>|||</v>
      </c>
      <c r="W602" s="48" t="str">
        <f t="shared" si="98"/>
        <v>||</v>
      </c>
      <c r="X602" s="48" t="e">
        <f>INDEX(Applications_2021!$AN$2:$AN$651,MATCH($V602,Applications_2021!$AN$2:$AN$651,0))</f>
        <v>#N/A</v>
      </c>
      <c r="Y602" s="48" t="e">
        <f>INDEX(Applications_2021!$AO$2:$AO$651,MATCH($W602,Applications_2021!$AO$2:$AO$651,0))</f>
        <v>#N/A</v>
      </c>
      <c r="Z602" s="68" t="e">
        <f t="shared" si="99"/>
        <v>#N/A</v>
      </c>
      <c r="AA602" s="68" t="e">
        <f t="shared" si="100"/>
        <v>#N/A</v>
      </c>
      <c r="AB602" s="48" t="str">
        <f t="shared" si="96"/>
        <v>00</v>
      </c>
      <c r="AC602" s="48" t="e">
        <f t="shared" si="102"/>
        <v>#N/A</v>
      </c>
      <c r="AD602" s="68" t="e">
        <f t="shared" si="101"/>
        <v>#N/A</v>
      </c>
    </row>
    <row r="603" spans="1:30" x14ac:dyDescent="0.3">
      <c r="A603" s="48" t="e">
        <f>IF($AA603="Yes",INDEX(Applications_2021!$A$2:$A$651,MATCH($W603,Applications_2021!$AO$2:$AO$651,0)),"NO TRANSCRIPT")</f>
        <v>#N/A</v>
      </c>
      <c r="V603" s="48" t="str">
        <f t="shared" si="97"/>
        <v>|||</v>
      </c>
      <c r="W603" s="48" t="str">
        <f t="shared" si="98"/>
        <v>||</v>
      </c>
      <c r="X603" s="48" t="e">
        <f>INDEX(Applications_2021!$AN$2:$AN$651,MATCH($V603,Applications_2021!$AN$2:$AN$651,0))</f>
        <v>#N/A</v>
      </c>
      <c r="Y603" s="48" t="e">
        <f>INDEX(Applications_2021!$AO$2:$AO$651,MATCH($W603,Applications_2021!$AO$2:$AO$651,0))</f>
        <v>#N/A</v>
      </c>
      <c r="Z603" s="68" t="e">
        <f t="shared" si="99"/>
        <v>#N/A</v>
      </c>
      <c r="AA603" s="68" t="e">
        <f t="shared" si="100"/>
        <v>#N/A</v>
      </c>
      <c r="AB603" s="48" t="str">
        <f t="shared" si="96"/>
        <v>00</v>
      </c>
      <c r="AC603" s="48" t="e">
        <f t="shared" si="102"/>
        <v>#N/A</v>
      </c>
      <c r="AD603" s="68" t="e">
        <f t="shared" si="101"/>
        <v>#N/A</v>
      </c>
    </row>
    <row r="604" spans="1:30" x14ac:dyDescent="0.3">
      <c r="A604" s="48" t="e">
        <f>IF($AA604="Yes",INDEX(Applications_2021!$A$2:$A$651,MATCH($W604,Applications_2021!$AO$2:$AO$651,0)),"NO TRANSCRIPT")</f>
        <v>#N/A</v>
      </c>
      <c r="V604" s="48" t="str">
        <f t="shared" si="97"/>
        <v>|||</v>
      </c>
      <c r="W604" s="48" t="str">
        <f t="shared" si="98"/>
        <v>||</v>
      </c>
      <c r="X604" s="48" t="e">
        <f>INDEX(Applications_2021!$AN$2:$AN$651,MATCH($V604,Applications_2021!$AN$2:$AN$651,0))</f>
        <v>#N/A</v>
      </c>
      <c r="Y604" s="48" t="e">
        <f>INDEX(Applications_2021!$AO$2:$AO$651,MATCH($W604,Applications_2021!$AO$2:$AO$651,0))</f>
        <v>#N/A</v>
      </c>
      <c r="Z604" s="68" t="e">
        <f t="shared" si="99"/>
        <v>#N/A</v>
      </c>
      <c r="AA604" s="68" t="e">
        <f t="shared" si="100"/>
        <v>#N/A</v>
      </c>
      <c r="AB604" s="48" t="str">
        <f t="shared" si="96"/>
        <v>00</v>
      </c>
      <c r="AC604" s="48" t="e">
        <f t="shared" si="102"/>
        <v>#N/A</v>
      </c>
      <c r="AD604" s="68" t="e">
        <f t="shared" si="101"/>
        <v>#N/A</v>
      </c>
    </row>
    <row r="605" spans="1:30" x14ac:dyDescent="0.3">
      <c r="A605" s="48" t="e">
        <f>IF($AA605="Yes",INDEX(Applications_2021!$A$2:$A$651,MATCH($W605,Applications_2021!$AO$2:$AO$651,0)),"NO TRANSCRIPT")</f>
        <v>#N/A</v>
      </c>
      <c r="V605" s="48" t="str">
        <f t="shared" si="97"/>
        <v>|||</v>
      </c>
      <c r="W605" s="48" t="str">
        <f t="shared" si="98"/>
        <v>||</v>
      </c>
      <c r="X605" s="48" t="e">
        <f>INDEX(Applications_2021!$AN$2:$AN$651,MATCH($V605,Applications_2021!$AN$2:$AN$651,0))</f>
        <v>#N/A</v>
      </c>
      <c r="Y605" s="48" t="e">
        <f>INDEX(Applications_2021!$AO$2:$AO$651,MATCH($W605,Applications_2021!$AO$2:$AO$651,0))</f>
        <v>#N/A</v>
      </c>
      <c r="Z605" s="68" t="e">
        <f t="shared" si="99"/>
        <v>#N/A</v>
      </c>
      <c r="AA605" s="68" t="e">
        <f t="shared" si="100"/>
        <v>#N/A</v>
      </c>
      <c r="AB605" s="48" t="str">
        <f t="shared" si="96"/>
        <v>00</v>
      </c>
      <c r="AC605" s="48" t="e">
        <f t="shared" si="102"/>
        <v>#N/A</v>
      </c>
      <c r="AD605" s="68" t="e">
        <f t="shared" si="101"/>
        <v>#N/A</v>
      </c>
    </row>
    <row r="606" spans="1:30" x14ac:dyDescent="0.3">
      <c r="A606" s="48" t="e">
        <f>IF($AA606="Yes",INDEX(Applications_2021!$A$2:$A$651,MATCH($W606,Applications_2021!$AO$2:$AO$651,0)),"NO TRANSCRIPT")</f>
        <v>#N/A</v>
      </c>
      <c r="V606" s="48" t="str">
        <f t="shared" si="97"/>
        <v>|||</v>
      </c>
      <c r="W606" s="48" t="str">
        <f t="shared" si="98"/>
        <v>||</v>
      </c>
      <c r="X606" s="48" t="e">
        <f>INDEX(Applications_2021!$AN$2:$AN$651,MATCH($V606,Applications_2021!$AN$2:$AN$651,0))</f>
        <v>#N/A</v>
      </c>
      <c r="Y606" s="48" t="e">
        <f>INDEX(Applications_2021!$AO$2:$AO$651,MATCH($W606,Applications_2021!$AO$2:$AO$651,0))</f>
        <v>#N/A</v>
      </c>
      <c r="Z606" s="68" t="e">
        <f t="shared" si="99"/>
        <v>#N/A</v>
      </c>
      <c r="AA606" s="68" t="e">
        <f t="shared" si="100"/>
        <v>#N/A</v>
      </c>
      <c r="AB606" s="48" t="str">
        <f t="shared" si="96"/>
        <v>00</v>
      </c>
      <c r="AC606" s="48" t="e">
        <f t="shared" si="102"/>
        <v>#N/A</v>
      </c>
      <c r="AD606" s="68" t="e">
        <f t="shared" si="101"/>
        <v>#N/A</v>
      </c>
    </row>
    <row r="607" spans="1:30" x14ac:dyDescent="0.3">
      <c r="A607" s="48" t="e">
        <f>IF($AA607="Yes",INDEX(Applications_2021!$A$2:$A$651,MATCH($W607,Applications_2021!$AO$2:$AO$651,0)),"NO TRANSCRIPT")</f>
        <v>#N/A</v>
      </c>
      <c r="V607" s="48" t="str">
        <f t="shared" si="97"/>
        <v>|||</v>
      </c>
      <c r="W607" s="48" t="str">
        <f t="shared" si="98"/>
        <v>||</v>
      </c>
      <c r="X607" s="48" t="e">
        <f>INDEX(Applications_2021!$AN$2:$AN$651,MATCH($V607,Applications_2021!$AN$2:$AN$651,0))</f>
        <v>#N/A</v>
      </c>
      <c r="Y607" s="48" t="e">
        <f>INDEX(Applications_2021!$AO$2:$AO$651,MATCH($W607,Applications_2021!$AO$2:$AO$651,0))</f>
        <v>#N/A</v>
      </c>
      <c r="Z607" s="68" t="e">
        <f t="shared" si="99"/>
        <v>#N/A</v>
      </c>
      <c r="AA607" s="68" t="e">
        <f t="shared" si="100"/>
        <v>#N/A</v>
      </c>
      <c r="AB607" s="48" t="str">
        <f t="shared" si="96"/>
        <v>00</v>
      </c>
      <c r="AC607" s="48" t="e">
        <f t="shared" si="102"/>
        <v>#N/A</v>
      </c>
      <c r="AD607" s="68" t="e">
        <f t="shared" si="101"/>
        <v>#N/A</v>
      </c>
    </row>
    <row r="608" spans="1:30" x14ac:dyDescent="0.3">
      <c r="A608" s="48" t="e">
        <f>IF($AA608="Yes",INDEX(Applications_2021!$A$2:$A$651,MATCH($W608,Applications_2021!$AO$2:$AO$651,0)),"NO TRANSCRIPT")</f>
        <v>#N/A</v>
      </c>
      <c r="V608" s="48" t="str">
        <f t="shared" si="97"/>
        <v>|||</v>
      </c>
      <c r="W608" s="48" t="str">
        <f t="shared" si="98"/>
        <v>||</v>
      </c>
      <c r="X608" s="48" t="e">
        <f>INDEX(Applications_2021!$AN$2:$AN$651,MATCH($V608,Applications_2021!$AN$2:$AN$651,0))</f>
        <v>#N/A</v>
      </c>
      <c r="Y608" s="48" t="e">
        <f>INDEX(Applications_2021!$AO$2:$AO$651,MATCH($W608,Applications_2021!$AO$2:$AO$651,0))</f>
        <v>#N/A</v>
      </c>
      <c r="Z608" s="68" t="e">
        <f t="shared" si="99"/>
        <v>#N/A</v>
      </c>
      <c r="AA608" s="68" t="e">
        <f t="shared" si="100"/>
        <v>#N/A</v>
      </c>
      <c r="AB608" s="48" t="str">
        <f t="shared" si="96"/>
        <v>00</v>
      </c>
      <c r="AC608" s="48" t="e">
        <f t="shared" si="102"/>
        <v>#N/A</v>
      </c>
      <c r="AD608" s="68" t="e">
        <f t="shared" si="101"/>
        <v>#N/A</v>
      </c>
    </row>
    <row r="609" spans="1:30" x14ac:dyDescent="0.3">
      <c r="A609" s="48" t="e">
        <f>IF($AA609="Yes",INDEX(Applications_2021!$A$2:$A$651,MATCH($W609,Applications_2021!$AO$2:$AO$651,0)),"NO TRANSCRIPT")</f>
        <v>#N/A</v>
      </c>
      <c r="V609" s="48" t="str">
        <f t="shared" si="97"/>
        <v>|||</v>
      </c>
      <c r="W609" s="48" t="str">
        <f t="shared" si="98"/>
        <v>||</v>
      </c>
      <c r="X609" s="48" t="e">
        <f>INDEX(Applications_2021!$AN$2:$AN$651,MATCH($V609,Applications_2021!$AN$2:$AN$651,0))</f>
        <v>#N/A</v>
      </c>
      <c r="Y609" s="48" t="e">
        <f>INDEX(Applications_2021!$AO$2:$AO$651,MATCH($W609,Applications_2021!$AO$2:$AO$651,0))</f>
        <v>#N/A</v>
      </c>
      <c r="Z609" s="68" t="e">
        <f t="shared" si="99"/>
        <v>#N/A</v>
      </c>
      <c r="AA609" s="68" t="e">
        <f t="shared" si="100"/>
        <v>#N/A</v>
      </c>
      <c r="AB609" s="48" t="str">
        <f t="shared" si="96"/>
        <v>00</v>
      </c>
      <c r="AC609" s="48" t="e">
        <f t="shared" si="102"/>
        <v>#N/A</v>
      </c>
      <c r="AD609" s="68" t="e">
        <f t="shared" si="101"/>
        <v>#N/A</v>
      </c>
    </row>
    <row r="610" spans="1:30" x14ac:dyDescent="0.3">
      <c r="A610" s="48" t="e">
        <f>IF($AA610="Yes",INDEX(Applications_2021!$A$2:$A$651,MATCH($W610,Applications_2021!$AO$2:$AO$651,0)),"NO TRANSCRIPT")</f>
        <v>#N/A</v>
      </c>
      <c r="V610" s="48" t="str">
        <f t="shared" si="97"/>
        <v>|||</v>
      </c>
      <c r="W610" s="48" t="str">
        <f t="shared" si="98"/>
        <v>||</v>
      </c>
      <c r="X610" s="48" t="e">
        <f>INDEX(Applications_2021!$AN$2:$AN$651,MATCH($V610,Applications_2021!$AN$2:$AN$651,0))</f>
        <v>#N/A</v>
      </c>
      <c r="Y610" s="48" t="e">
        <f>INDEX(Applications_2021!$AO$2:$AO$651,MATCH($W610,Applications_2021!$AO$2:$AO$651,0))</f>
        <v>#N/A</v>
      </c>
      <c r="Z610" s="68" t="e">
        <f t="shared" si="99"/>
        <v>#N/A</v>
      </c>
      <c r="AA610" s="68" t="e">
        <f t="shared" si="100"/>
        <v>#N/A</v>
      </c>
      <c r="AB610" s="48" t="str">
        <f t="shared" si="96"/>
        <v>00</v>
      </c>
      <c r="AC610" s="48" t="e">
        <f t="shared" si="102"/>
        <v>#N/A</v>
      </c>
      <c r="AD610" s="68" t="e">
        <f t="shared" si="101"/>
        <v>#N/A</v>
      </c>
    </row>
    <row r="611" spans="1:30" x14ac:dyDescent="0.3">
      <c r="A611" s="48" t="e">
        <f>IF($AA611="Yes",INDEX(Applications_2021!$A$2:$A$651,MATCH($W611,Applications_2021!$AO$2:$AO$651,0)),"NO TRANSCRIPT")</f>
        <v>#N/A</v>
      </c>
      <c r="V611" s="48" t="str">
        <f t="shared" si="97"/>
        <v>|||</v>
      </c>
      <c r="W611" s="48" t="str">
        <f t="shared" si="98"/>
        <v>||</v>
      </c>
      <c r="X611" s="48" t="e">
        <f>INDEX(Applications_2021!$AN$2:$AN$651,MATCH($V611,Applications_2021!$AN$2:$AN$651,0))</f>
        <v>#N/A</v>
      </c>
      <c r="Y611" s="48" t="e">
        <f>INDEX(Applications_2021!$AO$2:$AO$651,MATCH($W611,Applications_2021!$AO$2:$AO$651,0))</f>
        <v>#N/A</v>
      </c>
      <c r="Z611" s="68" t="e">
        <f t="shared" si="99"/>
        <v>#N/A</v>
      </c>
      <c r="AA611" s="68" t="e">
        <f t="shared" si="100"/>
        <v>#N/A</v>
      </c>
      <c r="AB611" s="48" t="str">
        <f t="shared" ref="AB611:AB674" si="103">"0"&amp;TEXT($C611,0)</f>
        <v>00</v>
      </c>
      <c r="AC611" s="48" t="e">
        <f t="shared" si="102"/>
        <v>#N/A</v>
      </c>
      <c r="AD611" s="68" t="e">
        <f t="shared" si="101"/>
        <v>#N/A</v>
      </c>
    </row>
    <row r="612" spans="1:30" x14ac:dyDescent="0.3">
      <c r="A612" s="48" t="e">
        <f>IF($AA612="Yes",INDEX(Applications_2021!$A$2:$A$651,MATCH($W612,Applications_2021!$AO$2:$AO$651,0)),"NO TRANSCRIPT")</f>
        <v>#N/A</v>
      </c>
      <c r="V612" s="48" t="str">
        <f t="shared" si="97"/>
        <v>|||</v>
      </c>
      <c r="W612" s="48" t="str">
        <f t="shared" si="98"/>
        <v>||</v>
      </c>
      <c r="X612" s="48" t="e">
        <f>INDEX(Applications_2021!$AN$2:$AN$651,MATCH($V612,Applications_2021!$AN$2:$AN$651,0))</f>
        <v>#N/A</v>
      </c>
      <c r="Y612" s="48" t="e">
        <f>INDEX(Applications_2021!$AO$2:$AO$651,MATCH($W612,Applications_2021!$AO$2:$AO$651,0))</f>
        <v>#N/A</v>
      </c>
      <c r="Z612" s="68" t="e">
        <f t="shared" si="99"/>
        <v>#N/A</v>
      </c>
      <c r="AA612" s="68" t="e">
        <f t="shared" si="100"/>
        <v>#N/A</v>
      </c>
      <c r="AB612" s="48" t="str">
        <f t="shared" si="103"/>
        <v>00</v>
      </c>
      <c r="AC612" s="48" t="e">
        <f t="shared" si="102"/>
        <v>#N/A</v>
      </c>
      <c r="AD612" s="68" t="e">
        <f t="shared" si="101"/>
        <v>#N/A</v>
      </c>
    </row>
    <row r="613" spans="1:30" x14ac:dyDescent="0.3">
      <c r="A613" s="48" t="e">
        <f>IF($AA613="Yes",INDEX(Applications_2021!$A$2:$A$651,MATCH($W613,Applications_2021!$AO$2:$AO$651,0)),"NO TRANSCRIPT")</f>
        <v>#N/A</v>
      </c>
      <c r="V613" s="48" t="str">
        <f t="shared" si="97"/>
        <v>|||</v>
      </c>
      <c r="W613" s="48" t="str">
        <f t="shared" si="98"/>
        <v>||</v>
      </c>
      <c r="X613" s="48" t="e">
        <f>INDEX(Applications_2021!$AN$2:$AN$651,MATCH($V613,Applications_2021!$AN$2:$AN$651,0))</f>
        <v>#N/A</v>
      </c>
      <c r="Y613" s="48" t="e">
        <f>INDEX(Applications_2021!$AO$2:$AO$651,MATCH($W613,Applications_2021!$AO$2:$AO$651,0))</f>
        <v>#N/A</v>
      </c>
      <c r="Z613" s="68" t="e">
        <f t="shared" si="99"/>
        <v>#N/A</v>
      </c>
      <c r="AA613" s="68" t="e">
        <f t="shared" si="100"/>
        <v>#N/A</v>
      </c>
      <c r="AB613" s="48" t="str">
        <f t="shared" si="103"/>
        <v>00</v>
      </c>
      <c r="AC613" s="48" t="e">
        <f t="shared" si="102"/>
        <v>#N/A</v>
      </c>
      <c r="AD613" s="68" t="e">
        <f t="shared" si="101"/>
        <v>#N/A</v>
      </c>
    </row>
    <row r="614" spans="1:30" x14ac:dyDescent="0.3">
      <c r="A614" s="48" t="e">
        <f>IF($AA614="Yes",INDEX(Applications_2021!$A$2:$A$651,MATCH($W614,Applications_2021!$AO$2:$AO$651,0)),"NO TRANSCRIPT")</f>
        <v>#N/A</v>
      </c>
      <c r="V614" s="48" t="str">
        <f t="shared" si="97"/>
        <v>|||</v>
      </c>
      <c r="W614" s="48" t="str">
        <f t="shared" si="98"/>
        <v>||</v>
      </c>
      <c r="X614" s="48" t="e">
        <f>INDEX(Applications_2021!$AN$2:$AN$651,MATCH($V614,Applications_2021!$AN$2:$AN$651,0))</f>
        <v>#N/A</v>
      </c>
      <c r="Y614" s="48" t="e">
        <f>INDEX(Applications_2021!$AO$2:$AO$651,MATCH($W614,Applications_2021!$AO$2:$AO$651,0))</f>
        <v>#N/A</v>
      </c>
      <c r="Z614" s="68" t="e">
        <f t="shared" si="99"/>
        <v>#N/A</v>
      </c>
      <c r="AA614" s="68" t="e">
        <f t="shared" si="100"/>
        <v>#N/A</v>
      </c>
      <c r="AB614" s="48" t="str">
        <f t="shared" si="103"/>
        <v>00</v>
      </c>
      <c r="AC614" s="48" t="e">
        <f t="shared" si="102"/>
        <v>#N/A</v>
      </c>
      <c r="AD614" s="68" t="e">
        <f t="shared" si="101"/>
        <v>#N/A</v>
      </c>
    </row>
    <row r="615" spans="1:30" x14ac:dyDescent="0.3">
      <c r="A615" s="48" t="e">
        <f>IF($AA615="Yes",INDEX(Applications_2021!$A$2:$A$651,MATCH($W615,Applications_2021!$AO$2:$AO$651,0)),"NO TRANSCRIPT")</f>
        <v>#N/A</v>
      </c>
      <c r="V615" s="48" t="str">
        <f t="shared" si="97"/>
        <v>|||</v>
      </c>
      <c r="W615" s="48" t="str">
        <f t="shared" si="98"/>
        <v>||</v>
      </c>
      <c r="X615" s="48" t="e">
        <f>INDEX(Applications_2021!$AN$2:$AN$651,MATCH($V615,Applications_2021!$AN$2:$AN$651,0))</f>
        <v>#N/A</v>
      </c>
      <c r="Y615" s="48" t="e">
        <f>INDEX(Applications_2021!$AO$2:$AO$651,MATCH($W615,Applications_2021!$AO$2:$AO$651,0))</f>
        <v>#N/A</v>
      </c>
      <c r="Z615" s="68" t="e">
        <f t="shared" si="99"/>
        <v>#N/A</v>
      </c>
      <c r="AA615" s="68" t="e">
        <f t="shared" si="100"/>
        <v>#N/A</v>
      </c>
      <c r="AB615" s="48" t="str">
        <f t="shared" si="103"/>
        <v>00</v>
      </c>
      <c r="AC615" s="48" t="e">
        <f t="shared" si="102"/>
        <v>#N/A</v>
      </c>
      <c r="AD615" s="68" t="e">
        <f t="shared" si="101"/>
        <v>#N/A</v>
      </c>
    </row>
    <row r="616" spans="1:30" x14ac:dyDescent="0.3">
      <c r="A616" s="48" t="e">
        <f>IF($AA616="Yes",INDEX(Applications_2021!$A$2:$A$651,MATCH($W616,Applications_2021!$AO$2:$AO$651,0)),"NO TRANSCRIPT")</f>
        <v>#N/A</v>
      </c>
      <c r="V616" s="48" t="str">
        <f t="shared" si="97"/>
        <v>|||</v>
      </c>
      <c r="W616" s="48" t="str">
        <f t="shared" si="98"/>
        <v>||</v>
      </c>
      <c r="X616" s="48" t="e">
        <f>INDEX(Applications_2021!$AN$2:$AN$651,MATCH($V616,Applications_2021!$AN$2:$AN$651,0))</f>
        <v>#N/A</v>
      </c>
      <c r="Y616" s="48" t="e">
        <f>INDEX(Applications_2021!$AO$2:$AO$651,MATCH($W616,Applications_2021!$AO$2:$AO$651,0))</f>
        <v>#N/A</v>
      </c>
      <c r="Z616" s="68" t="e">
        <f t="shared" si="99"/>
        <v>#N/A</v>
      </c>
      <c r="AA616" s="68" t="e">
        <f t="shared" si="100"/>
        <v>#N/A</v>
      </c>
      <c r="AB616" s="48" t="str">
        <f t="shared" si="103"/>
        <v>00</v>
      </c>
      <c r="AC616" s="48" t="e">
        <f t="shared" si="102"/>
        <v>#N/A</v>
      </c>
      <c r="AD616" s="68" t="e">
        <f t="shared" si="101"/>
        <v>#N/A</v>
      </c>
    </row>
    <row r="617" spans="1:30" x14ac:dyDescent="0.3">
      <c r="A617" s="48" t="e">
        <f>IF($AA617="Yes",INDEX(Applications_2021!$A$2:$A$651,MATCH($W617,Applications_2021!$AO$2:$AO$651,0)),"NO TRANSCRIPT")</f>
        <v>#N/A</v>
      </c>
      <c r="V617" s="48" t="str">
        <f t="shared" si="97"/>
        <v>|||</v>
      </c>
      <c r="W617" s="48" t="str">
        <f t="shared" si="98"/>
        <v>||</v>
      </c>
      <c r="X617" s="48" t="e">
        <f>INDEX(Applications_2021!$AN$2:$AN$651,MATCH($V617,Applications_2021!$AN$2:$AN$651,0))</f>
        <v>#N/A</v>
      </c>
      <c r="Y617" s="48" t="e">
        <f>INDEX(Applications_2021!$AO$2:$AO$651,MATCH($W617,Applications_2021!$AO$2:$AO$651,0))</f>
        <v>#N/A</v>
      </c>
      <c r="Z617" s="68" t="e">
        <f t="shared" si="99"/>
        <v>#N/A</v>
      </c>
      <c r="AA617" s="68" t="e">
        <f t="shared" si="100"/>
        <v>#N/A</v>
      </c>
      <c r="AB617" s="48" t="str">
        <f t="shared" si="103"/>
        <v>00</v>
      </c>
      <c r="AC617" s="48" t="e">
        <f t="shared" si="102"/>
        <v>#N/A</v>
      </c>
      <c r="AD617" s="68" t="e">
        <f t="shared" si="101"/>
        <v>#N/A</v>
      </c>
    </row>
    <row r="618" spans="1:30" x14ac:dyDescent="0.3">
      <c r="A618" s="48" t="e">
        <f>IF($AA618="Yes",INDEX(Applications_2021!$A$2:$A$651,MATCH($W618,Applications_2021!$AO$2:$AO$651,0)),"NO TRANSCRIPT")</f>
        <v>#N/A</v>
      </c>
      <c r="V618" s="48" t="str">
        <f t="shared" si="97"/>
        <v>|||</v>
      </c>
      <c r="W618" s="48" t="str">
        <f t="shared" si="98"/>
        <v>||</v>
      </c>
      <c r="X618" s="48" t="e">
        <f>INDEX(Applications_2021!$AN$2:$AN$651,MATCH($V618,Applications_2021!$AN$2:$AN$651,0))</f>
        <v>#N/A</v>
      </c>
      <c r="Y618" s="48" t="e">
        <f>INDEX(Applications_2021!$AO$2:$AO$651,MATCH($W618,Applications_2021!$AO$2:$AO$651,0))</f>
        <v>#N/A</v>
      </c>
      <c r="Z618" s="68" t="e">
        <f t="shared" si="99"/>
        <v>#N/A</v>
      </c>
      <c r="AA618" s="68" t="e">
        <f t="shared" si="100"/>
        <v>#N/A</v>
      </c>
      <c r="AB618" s="48" t="str">
        <f t="shared" si="103"/>
        <v>00</v>
      </c>
      <c r="AC618" s="48" t="e">
        <f t="shared" si="102"/>
        <v>#N/A</v>
      </c>
      <c r="AD618" s="68" t="e">
        <f t="shared" si="101"/>
        <v>#N/A</v>
      </c>
    </row>
    <row r="619" spans="1:30" x14ac:dyDescent="0.3">
      <c r="A619" s="48" t="e">
        <f>IF($AA619="Yes",INDEX(Applications_2021!$A$2:$A$651,MATCH($W619,Applications_2021!$AO$2:$AO$651,0)),"NO TRANSCRIPT")</f>
        <v>#N/A</v>
      </c>
      <c r="V619" s="48" t="str">
        <f t="shared" si="97"/>
        <v>|||</v>
      </c>
      <c r="W619" s="48" t="str">
        <f t="shared" si="98"/>
        <v>||</v>
      </c>
      <c r="X619" s="48" t="e">
        <f>INDEX(Applications_2021!$AN$2:$AN$651,MATCH($V619,Applications_2021!$AN$2:$AN$651,0))</f>
        <v>#N/A</v>
      </c>
      <c r="Y619" s="48" t="e">
        <f>INDEX(Applications_2021!$AO$2:$AO$651,MATCH($W619,Applications_2021!$AO$2:$AO$651,0))</f>
        <v>#N/A</v>
      </c>
      <c r="Z619" s="68" t="e">
        <f t="shared" si="99"/>
        <v>#N/A</v>
      </c>
      <c r="AA619" s="68" t="e">
        <f t="shared" si="100"/>
        <v>#N/A</v>
      </c>
      <c r="AB619" s="48" t="str">
        <f t="shared" si="103"/>
        <v>00</v>
      </c>
      <c r="AC619" s="48" t="e">
        <f t="shared" si="102"/>
        <v>#N/A</v>
      </c>
      <c r="AD619" s="68" t="e">
        <f t="shared" si="101"/>
        <v>#N/A</v>
      </c>
    </row>
    <row r="620" spans="1:30" x14ac:dyDescent="0.3">
      <c r="A620" s="48" t="e">
        <f>IF($AA620="Yes",INDEX(Applications_2021!$A$2:$A$651,MATCH($W620,Applications_2021!$AO$2:$AO$651,0)),"NO TRANSCRIPT")</f>
        <v>#N/A</v>
      </c>
      <c r="V620" s="48" t="str">
        <f t="shared" si="97"/>
        <v>|||</v>
      </c>
      <c r="W620" s="48" t="str">
        <f t="shared" si="98"/>
        <v>||</v>
      </c>
      <c r="X620" s="48" t="e">
        <f>INDEX(Applications_2021!$AN$2:$AN$651,MATCH($V620,Applications_2021!$AN$2:$AN$651,0))</f>
        <v>#N/A</v>
      </c>
      <c r="Y620" s="48" t="e">
        <f>INDEX(Applications_2021!$AO$2:$AO$651,MATCH($W620,Applications_2021!$AO$2:$AO$651,0))</f>
        <v>#N/A</v>
      </c>
      <c r="Z620" s="68" t="e">
        <f t="shared" si="99"/>
        <v>#N/A</v>
      </c>
      <c r="AA620" s="68" t="e">
        <f t="shared" si="100"/>
        <v>#N/A</v>
      </c>
      <c r="AB620" s="48" t="str">
        <f t="shared" si="103"/>
        <v>00</v>
      </c>
      <c r="AC620" s="48" t="e">
        <f t="shared" si="102"/>
        <v>#N/A</v>
      </c>
      <c r="AD620" s="68" t="e">
        <f t="shared" si="101"/>
        <v>#N/A</v>
      </c>
    </row>
    <row r="621" spans="1:30" x14ac:dyDescent="0.3">
      <c r="A621" s="48" t="e">
        <f>IF($AA621="Yes",INDEX(Applications_2021!$A$2:$A$651,MATCH($W621,Applications_2021!$AO$2:$AO$651,0)),"NO TRANSCRIPT")</f>
        <v>#N/A</v>
      </c>
      <c r="V621" s="48" t="str">
        <f t="shared" si="97"/>
        <v>|||</v>
      </c>
      <c r="W621" s="48" t="str">
        <f t="shared" si="98"/>
        <v>||</v>
      </c>
      <c r="X621" s="48" t="e">
        <f>INDEX(Applications_2021!$AN$2:$AN$651,MATCH($V621,Applications_2021!$AN$2:$AN$651,0))</f>
        <v>#N/A</v>
      </c>
      <c r="Y621" s="48" t="e">
        <f>INDEX(Applications_2021!$AO$2:$AO$651,MATCH($W621,Applications_2021!$AO$2:$AO$651,0))</f>
        <v>#N/A</v>
      </c>
      <c r="Z621" s="68" t="e">
        <f t="shared" si="99"/>
        <v>#N/A</v>
      </c>
      <c r="AA621" s="68" t="e">
        <f t="shared" si="100"/>
        <v>#N/A</v>
      </c>
      <c r="AB621" s="48" t="str">
        <f t="shared" si="103"/>
        <v>00</v>
      </c>
      <c r="AC621" s="48" t="e">
        <f t="shared" si="102"/>
        <v>#N/A</v>
      </c>
      <c r="AD621" s="68" t="e">
        <f t="shared" si="101"/>
        <v>#N/A</v>
      </c>
    </row>
    <row r="622" spans="1:30" x14ac:dyDescent="0.3">
      <c r="A622" s="48" t="e">
        <f>IF($AA622="Yes",INDEX(Applications_2021!$A$2:$A$651,MATCH($W622,Applications_2021!$AO$2:$AO$651,0)),"NO TRANSCRIPT")</f>
        <v>#N/A</v>
      </c>
      <c r="V622" s="48" t="str">
        <f t="shared" si="97"/>
        <v>|||</v>
      </c>
      <c r="W622" s="48" t="str">
        <f t="shared" si="98"/>
        <v>||</v>
      </c>
      <c r="X622" s="48" t="e">
        <f>INDEX(Applications_2021!$AN$2:$AN$651,MATCH($V622,Applications_2021!$AN$2:$AN$651,0))</f>
        <v>#N/A</v>
      </c>
      <c r="Y622" s="48" t="e">
        <f>INDEX(Applications_2021!$AO$2:$AO$651,MATCH($W622,Applications_2021!$AO$2:$AO$651,0))</f>
        <v>#N/A</v>
      </c>
      <c r="Z622" s="68" t="e">
        <f t="shared" si="99"/>
        <v>#N/A</v>
      </c>
      <c r="AA622" s="68" t="e">
        <f t="shared" si="100"/>
        <v>#N/A</v>
      </c>
      <c r="AB622" s="48" t="str">
        <f t="shared" si="103"/>
        <v>00</v>
      </c>
      <c r="AC622" s="48" t="e">
        <f t="shared" si="102"/>
        <v>#N/A</v>
      </c>
      <c r="AD622" s="68" t="e">
        <f t="shared" si="101"/>
        <v>#N/A</v>
      </c>
    </row>
    <row r="623" spans="1:30" x14ac:dyDescent="0.3">
      <c r="A623" s="48" t="e">
        <f>IF($AA623="Yes",INDEX(Applications_2021!$A$2:$A$651,MATCH($W623,Applications_2021!$AO$2:$AO$651,0)),"NO TRANSCRIPT")</f>
        <v>#N/A</v>
      </c>
      <c r="V623" s="48" t="str">
        <f t="shared" si="97"/>
        <v>|||</v>
      </c>
      <c r="W623" s="48" t="str">
        <f t="shared" si="98"/>
        <v>||</v>
      </c>
      <c r="X623" s="48" t="e">
        <f>INDEX(Applications_2021!$AN$2:$AN$651,MATCH($V623,Applications_2021!$AN$2:$AN$651,0))</f>
        <v>#N/A</v>
      </c>
      <c r="Y623" s="48" t="e">
        <f>INDEX(Applications_2021!$AO$2:$AO$651,MATCH($W623,Applications_2021!$AO$2:$AO$651,0))</f>
        <v>#N/A</v>
      </c>
      <c r="Z623" s="68" t="e">
        <f t="shared" si="99"/>
        <v>#N/A</v>
      </c>
      <c r="AA623" s="68" t="e">
        <f t="shared" si="100"/>
        <v>#N/A</v>
      </c>
      <c r="AB623" s="48" t="str">
        <f t="shared" si="103"/>
        <v>00</v>
      </c>
      <c r="AC623" s="48" t="e">
        <f t="shared" si="102"/>
        <v>#N/A</v>
      </c>
      <c r="AD623" s="68" t="e">
        <f t="shared" si="101"/>
        <v>#N/A</v>
      </c>
    </row>
    <row r="624" spans="1:30" x14ac:dyDescent="0.3">
      <c r="A624" s="48" t="e">
        <f>IF($AA624="Yes",INDEX(Applications_2021!$A$2:$A$651,MATCH($W624,Applications_2021!$AO$2:$AO$651,0)),"NO TRANSCRIPT")</f>
        <v>#N/A</v>
      </c>
      <c r="V624" s="48" t="str">
        <f t="shared" si="97"/>
        <v>|||</v>
      </c>
      <c r="W624" s="48" t="str">
        <f t="shared" si="98"/>
        <v>||</v>
      </c>
      <c r="X624" s="48" t="e">
        <f>INDEX(Applications_2021!$AN$2:$AN$651,MATCH($V624,Applications_2021!$AN$2:$AN$651,0))</f>
        <v>#N/A</v>
      </c>
      <c r="Y624" s="48" t="e">
        <f>INDEX(Applications_2021!$AO$2:$AO$651,MATCH($W624,Applications_2021!$AO$2:$AO$651,0))</f>
        <v>#N/A</v>
      </c>
      <c r="Z624" s="68" t="e">
        <f t="shared" si="99"/>
        <v>#N/A</v>
      </c>
      <c r="AA624" s="68" t="e">
        <f t="shared" si="100"/>
        <v>#N/A</v>
      </c>
      <c r="AB624" s="48" t="str">
        <f t="shared" si="103"/>
        <v>00</v>
      </c>
      <c r="AC624" s="48" t="e">
        <f t="shared" si="102"/>
        <v>#N/A</v>
      </c>
      <c r="AD624" s="68" t="e">
        <f t="shared" si="101"/>
        <v>#N/A</v>
      </c>
    </row>
    <row r="625" spans="1:30" x14ac:dyDescent="0.3">
      <c r="A625" s="48" t="e">
        <f>IF($AA625="Yes",INDEX(Applications_2021!$A$2:$A$651,MATCH($W625,Applications_2021!$AO$2:$AO$651,0)),"NO TRANSCRIPT")</f>
        <v>#N/A</v>
      </c>
      <c r="V625" s="48" t="str">
        <f t="shared" si="97"/>
        <v>|||</v>
      </c>
      <c r="W625" s="48" t="str">
        <f t="shared" si="98"/>
        <v>||</v>
      </c>
      <c r="X625" s="48" t="e">
        <f>INDEX(Applications_2021!$AN$2:$AN$651,MATCH($V625,Applications_2021!$AN$2:$AN$651,0))</f>
        <v>#N/A</v>
      </c>
      <c r="Y625" s="48" t="e">
        <f>INDEX(Applications_2021!$AO$2:$AO$651,MATCH($W625,Applications_2021!$AO$2:$AO$651,0))</f>
        <v>#N/A</v>
      </c>
      <c r="Z625" s="68" t="e">
        <f t="shared" si="99"/>
        <v>#N/A</v>
      </c>
      <c r="AA625" s="68" t="e">
        <f t="shared" si="100"/>
        <v>#N/A</v>
      </c>
      <c r="AB625" s="48" t="str">
        <f t="shared" si="103"/>
        <v>00</v>
      </c>
      <c r="AC625" s="48" t="e">
        <f t="shared" si="102"/>
        <v>#N/A</v>
      </c>
      <c r="AD625" s="68" t="e">
        <f t="shared" si="101"/>
        <v>#N/A</v>
      </c>
    </row>
    <row r="626" spans="1:30" x14ac:dyDescent="0.3">
      <c r="A626" s="48" t="e">
        <f>IF($AA626="Yes",INDEX(Applications_2021!$A$2:$A$651,MATCH($W626,Applications_2021!$AO$2:$AO$651,0)),"NO TRANSCRIPT")</f>
        <v>#N/A</v>
      </c>
      <c r="V626" s="48" t="str">
        <f t="shared" si="97"/>
        <v>|||</v>
      </c>
      <c r="W626" s="48" t="str">
        <f t="shared" si="98"/>
        <v>||</v>
      </c>
      <c r="X626" s="48" t="e">
        <f>INDEX(Applications_2021!$AN$2:$AN$651,MATCH($V626,Applications_2021!$AN$2:$AN$651,0))</f>
        <v>#N/A</v>
      </c>
      <c r="Y626" s="48" t="e">
        <f>INDEX(Applications_2021!$AO$2:$AO$651,MATCH($W626,Applications_2021!$AO$2:$AO$651,0))</f>
        <v>#N/A</v>
      </c>
      <c r="Z626" s="68" t="e">
        <f t="shared" si="99"/>
        <v>#N/A</v>
      </c>
      <c r="AA626" s="68" t="e">
        <f t="shared" si="100"/>
        <v>#N/A</v>
      </c>
      <c r="AB626" s="48" t="str">
        <f t="shared" si="103"/>
        <v>00</v>
      </c>
      <c r="AC626" s="48" t="e">
        <f t="shared" si="102"/>
        <v>#N/A</v>
      </c>
      <c r="AD626" s="68" t="e">
        <f t="shared" si="101"/>
        <v>#N/A</v>
      </c>
    </row>
    <row r="627" spans="1:30" x14ac:dyDescent="0.3">
      <c r="A627" s="48" t="e">
        <f>IF($AA627="Yes",INDEX(Applications_2021!$A$2:$A$651,MATCH($W627,Applications_2021!$AO$2:$AO$651,0)),"NO TRANSCRIPT")</f>
        <v>#N/A</v>
      </c>
      <c r="V627" s="48" t="str">
        <f t="shared" si="97"/>
        <v>|||</v>
      </c>
      <c r="W627" s="48" t="str">
        <f t="shared" si="98"/>
        <v>||</v>
      </c>
      <c r="X627" s="48" t="e">
        <f>INDEX(Applications_2021!$AN$2:$AN$651,MATCH($V627,Applications_2021!$AN$2:$AN$651,0))</f>
        <v>#N/A</v>
      </c>
      <c r="Y627" s="48" t="e">
        <f>INDEX(Applications_2021!$AO$2:$AO$651,MATCH($W627,Applications_2021!$AO$2:$AO$651,0))</f>
        <v>#N/A</v>
      </c>
      <c r="Z627" s="68" t="e">
        <f t="shared" si="99"/>
        <v>#N/A</v>
      </c>
      <c r="AA627" s="68" t="e">
        <f t="shared" si="100"/>
        <v>#N/A</v>
      </c>
      <c r="AB627" s="48" t="str">
        <f t="shared" si="103"/>
        <v>00</v>
      </c>
      <c r="AC627" s="48" t="e">
        <f t="shared" si="102"/>
        <v>#N/A</v>
      </c>
      <c r="AD627" s="68" t="e">
        <f t="shared" si="101"/>
        <v>#N/A</v>
      </c>
    </row>
    <row r="628" spans="1:30" x14ac:dyDescent="0.3">
      <c r="A628" s="48" t="e">
        <f>IF($AA628="Yes",INDEX(Applications_2021!$A$2:$A$651,MATCH($W628,Applications_2021!$AO$2:$AO$651,0)),"NO TRANSCRIPT")</f>
        <v>#N/A</v>
      </c>
      <c r="V628" s="48" t="str">
        <f t="shared" si="97"/>
        <v>|||</v>
      </c>
      <c r="W628" s="48" t="str">
        <f t="shared" si="98"/>
        <v>||</v>
      </c>
      <c r="X628" s="48" t="e">
        <f>INDEX(Applications_2021!$AN$2:$AN$651,MATCH($V628,Applications_2021!$AN$2:$AN$651,0))</f>
        <v>#N/A</v>
      </c>
      <c r="Y628" s="48" t="e">
        <f>INDEX(Applications_2021!$AO$2:$AO$651,MATCH($W628,Applications_2021!$AO$2:$AO$651,0))</f>
        <v>#N/A</v>
      </c>
      <c r="Z628" s="68" t="e">
        <f t="shared" si="99"/>
        <v>#N/A</v>
      </c>
      <c r="AA628" s="68" t="e">
        <f t="shared" si="100"/>
        <v>#N/A</v>
      </c>
      <c r="AB628" s="48" t="str">
        <f t="shared" si="103"/>
        <v>00</v>
      </c>
      <c r="AC628" s="48" t="e">
        <f t="shared" si="102"/>
        <v>#N/A</v>
      </c>
      <c r="AD628" s="68" t="e">
        <f t="shared" si="101"/>
        <v>#N/A</v>
      </c>
    </row>
    <row r="629" spans="1:30" x14ac:dyDescent="0.3">
      <c r="A629" s="48" t="e">
        <f>IF($AA629="Yes",INDEX(Applications_2021!$A$2:$A$651,MATCH($W629,Applications_2021!$AO$2:$AO$651,0)),"NO TRANSCRIPT")</f>
        <v>#N/A</v>
      </c>
      <c r="V629" s="48" t="str">
        <f t="shared" si="97"/>
        <v>|||</v>
      </c>
      <c r="W629" s="48" t="str">
        <f t="shared" si="98"/>
        <v>||</v>
      </c>
      <c r="X629" s="48" t="e">
        <f>INDEX(Applications_2021!$AN$2:$AN$651,MATCH($V629,Applications_2021!$AN$2:$AN$651,0))</f>
        <v>#N/A</v>
      </c>
      <c r="Y629" s="48" t="e">
        <f>INDEX(Applications_2021!$AO$2:$AO$651,MATCH($W629,Applications_2021!$AO$2:$AO$651,0))</f>
        <v>#N/A</v>
      </c>
      <c r="Z629" s="68" t="e">
        <f t="shared" si="99"/>
        <v>#N/A</v>
      </c>
      <c r="AA629" s="68" t="e">
        <f t="shared" si="100"/>
        <v>#N/A</v>
      </c>
      <c r="AB629" s="48" t="str">
        <f t="shared" si="103"/>
        <v>00</v>
      </c>
      <c r="AC629" s="48" t="e">
        <f t="shared" si="102"/>
        <v>#N/A</v>
      </c>
      <c r="AD629" s="68" t="e">
        <f t="shared" si="101"/>
        <v>#N/A</v>
      </c>
    </row>
    <row r="630" spans="1:30" x14ac:dyDescent="0.3">
      <c r="A630" s="48" t="e">
        <f>IF($AA630="Yes",INDEX(Applications_2021!$A$2:$A$651,MATCH($W630,Applications_2021!$AO$2:$AO$651,0)),"NO TRANSCRIPT")</f>
        <v>#N/A</v>
      </c>
      <c r="V630" s="48" t="str">
        <f t="shared" si="97"/>
        <v>|||</v>
      </c>
      <c r="W630" s="48" t="str">
        <f t="shared" si="98"/>
        <v>||</v>
      </c>
      <c r="X630" s="48" t="e">
        <f>INDEX(Applications_2021!$AN$2:$AN$651,MATCH($V630,Applications_2021!$AN$2:$AN$651,0))</f>
        <v>#N/A</v>
      </c>
      <c r="Y630" s="48" t="e">
        <f>INDEX(Applications_2021!$AO$2:$AO$651,MATCH($W630,Applications_2021!$AO$2:$AO$651,0))</f>
        <v>#N/A</v>
      </c>
      <c r="Z630" s="68" t="e">
        <f t="shared" si="99"/>
        <v>#N/A</v>
      </c>
      <c r="AA630" s="68" t="e">
        <f t="shared" si="100"/>
        <v>#N/A</v>
      </c>
      <c r="AB630" s="48" t="str">
        <f t="shared" si="103"/>
        <v>00</v>
      </c>
      <c r="AC630" s="48" t="e">
        <f t="shared" si="102"/>
        <v>#N/A</v>
      </c>
      <c r="AD630" s="68" t="e">
        <f t="shared" si="101"/>
        <v>#N/A</v>
      </c>
    </row>
    <row r="631" spans="1:30" x14ac:dyDescent="0.3">
      <c r="A631" s="48" t="e">
        <f>IF($AA631="Yes",INDEX(Applications_2021!$A$2:$A$651,MATCH($W631,Applications_2021!$AO$2:$AO$651,0)),"NO TRANSCRIPT")</f>
        <v>#N/A</v>
      </c>
      <c r="V631" s="48" t="str">
        <f t="shared" si="97"/>
        <v>|||</v>
      </c>
      <c r="W631" s="48" t="str">
        <f t="shared" si="98"/>
        <v>||</v>
      </c>
      <c r="X631" s="48" t="e">
        <f>INDEX(Applications_2021!$AN$2:$AN$651,MATCH($V631,Applications_2021!$AN$2:$AN$651,0))</f>
        <v>#N/A</v>
      </c>
      <c r="Y631" s="48" t="e">
        <f>INDEX(Applications_2021!$AO$2:$AO$651,MATCH($W631,Applications_2021!$AO$2:$AO$651,0))</f>
        <v>#N/A</v>
      </c>
      <c r="Z631" s="68" t="e">
        <f t="shared" si="99"/>
        <v>#N/A</v>
      </c>
      <c r="AA631" s="68" t="e">
        <f t="shared" si="100"/>
        <v>#N/A</v>
      </c>
      <c r="AB631" s="48" t="str">
        <f t="shared" si="103"/>
        <v>00</v>
      </c>
      <c r="AC631" s="48" t="e">
        <f t="shared" si="102"/>
        <v>#N/A</v>
      </c>
      <c r="AD631" s="68" t="e">
        <f t="shared" si="101"/>
        <v>#N/A</v>
      </c>
    </row>
    <row r="632" spans="1:30" x14ac:dyDescent="0.3">
      <c r="A632" s="48" t="e">
        <f>IF($AA632="Yes",INDEX(Applications_2021!$A$2:$A$651,MATCH($W632,Applications_2021!$AO$2:$AO$651,0)),"NO TRANSCRIPT")</f>
        <v>#N/A</v>
      </c>
      <c r="V632" s="48" t="str">
        <f t="shared" si="97"/>
        <v>|||</v>
      </c>
      <c r="W632" s="48" t="str">
        <f t="shared" si="98"/>
        <v>||</v>
      </c>
      <c r="X632" s="48" t="e">
        <f>INDEX(Applications_2021!$AN$2:$AN$651,MATCH($V632,Applications_2021!$AN$2:$AN$651,0))</f>
        <v>#N/A</v>
      </c>
      <c r="Y632" s="48" t="e">
        <f>INDEX(Applications_2021!$AO$2:$AO$651,MATCH($W632,Applications_2021!$AO$2:$AO$651,0))</f>
        <v>#N/A</v>
      </c>
      <c r="Z632" s="68" t="e">
        <f t="shared" si="99"/>
        <v>#N/A</v>
      </c>
      <c r="AA632" s="68" t="e">
        <f t="shared" si="100"/>
        <v>#N/A</v>
      </c>
      <c r="AB632" s="48" t="str">
        <f t="shared" si="103"/>
        <v>00</v>
      </c>
      <c r="AC632" s="48" t="e">
        <f t="shared" si="102"/>
        <v>#N/A</v>
      </c>
      <c r="AD632" s="68" t="e">
        <f t="shared" si="101"/>
        <v>#N/A</v>
      </c>
    </row>
    <row r="633" spans="1:30" x14ac:dyDescent="0.3">
      <c r="A633" s="48" t="e">
        <f>IF($AA633="Yes",INDEX(Applications_2021!$A$2:$A$651,MATCH($W633,Applications_2021!$AO$2:$AO$651,0)),"NO TRANSCRIPT")</f>
        <v>#N/A</v>
      </c>
      <c r="V633" s="48" t="str">
        <f t="shared" si="97"/>
        <v>|||</v>
      </c>
      <c r="W633" s="48" t="str">
        <f t="shared" si="98"/>
        <v>||</v>
      </c>
      <c r="X633" s="48" t="e">
        <f>INDEX(Applications_2021!$AN$2:$AN$651,MATCH($V633,Applications_2021!$AN$2:$AN$651,0))</f>
        <v>#N/A</v>
      </c>
      <c r="Y633" s="48" t="e">
        <f>INDEX(Applications_2021!$AO$2:$AO$651,MATCH($W633,Applications_2021!$AO$2:$AO$651,0))</f>
        <v>#N/A</v>
      </c>
      <c r="Z633" s="68" t="e">
        <f t="shared" si="99"/>
        <v>#N/A</v>
      </c>
      <c r="AA633" s="68" t="e">
        <f t="shared" si="100"/>
        <v>#N/A</v>
      </c>
      <c r="AB633" s="48" t="str">
        <f t="shared" si="103"/>
        <v>00</v>
      </c>
      <c r="AC633" s="48" t="e">
        <f t="shared" si="102"/>
        <v>#N/A</v>
      </c>
      <c r="AD633" s="68" t="e">
        <f t="shared" si="101"/>
        <v>#N/A</v>
      </c>
    </row>
    <row r="634" spans="1:30" x14ac:dyDescent="0.3">
      <c r="A634" s="48" t="e">
        <f>IF($AA634="Yes",INDEX(Applications_2021!$A$2:$A$651,MATCH($W634,Applications_2021!$AO$2:$AO$651,0)),"NO TRANSCRIPT")</f>
        <v>#N/A</v>
      </c>
      <c r="V634" s="48" t="str">
        <f t="shared" si="97"/>
        <v>|||</v>
      </c>
      <c r="W634" s="48" t="str">
        <f t="shared" si="98"/>
        <v>||</v>
      </c>
      <c r="X634" s="48" t="e">
        <f>INDEX(Applications_2021!$AN$2:$AN$651,MATCH($V634,Applications_2021!$AN$2:$AN$651,0))</f>
        <v>#N/A</v>
      </c>
      <c r="Y634" s="48" t="e">
        <f>INDEX(Applications_2021!$AO$2:$AO$651,MATCH($W634,Applications_2021!$AO$2:$AO$651,0))</f>
        <v>#N/A</v>
      </c>
      <c r="Z634" s="68" t="e">
        <f t="shared" si="99"/>
        <v>#N/A</v>
      </c>
      <c r="AA634" s="68" t="e">
        <f t="shared" si="100"/>
        <v>#N/A</v>
      </c>
      <c r="AB634" s="48" t="str">
        <f t="shared" si="103"/>
        <v>00</v>
      </c>
      <c r="AC634" s="48" t="e">
        <f t="shared" si="102"/>
        <v>#N/A</v>
      </c>
      <c r="AD634" s="68" t="e">
        <f t="shared" si="101"/>
        <v>#N/A</v>
      </c>
    </row>
    <row r="635" spans="1:30" x14ac:dyDescent="0.3">
      <c r="A635" s="48" t="e">
        <f>IF($AA635="Yes",INDEX(Applications_2021!$A$2:$A$651,MATCH($W635,Applications_2021!$AO$2:$AO$651,0)),"NO TRANSCRIPT")</f>
        <v>#N/A</v>
      </c>
      <c r="V635" s="48" t="str">
        <f t="shared" si="97"/>
        <v>|||</v>
      </c>
      <c r="W635" s="48" t="str">
        <f t="shared" si="98"/>
        <v>||</v>
      </c>
      <c r="X635" s="48" t="e">
        <f>INDEX(Applications_2021!$AN$2:$AN$651,MATCH($V635,Applications_2021!$AN$2:$AN$651,0))</f>
        <v>#N/A</v>
      </c>
      <c r="Y635" s="48" t="e">
        <f>INDEX(Applications_2021!$AO$2:$AO$651,MATCH($W635,Applications_2021!$AO$2:$AO$651,0))</f>
        <v>#N/A</v>
      </c>
      <c r="Z635" s="68" t="e">
        <f t="shared" si="99"/>
        <v>#N/A</v>
      </c>
      <c r="AA635" s="68" t="e">
        <f t="shared" si="100"/>
        <v>#N/A</v>
      </c>
      <c r="AB635" s="48" t="str">
        <f t="shared" si="103"/>
        <v>00</v>
      </c>
      <c r="AC635" s="48" t="e">
        <f t="shared" si="102"/>
        <v>#N/A</v>
      </c>
      <c r="AD635" s="68" t="e">
        <f t="shared" si="101"/>
        <v>#N/A</v>
      </c>
    </row>
    <row r="636" spans="1:30" x14ac:dyDescent="0.3">
      <c r="A636" s="48" t="e">
        <f>IF($AA636="Yes",INDEX(Applications_2021!$A$2:$A$651,MATCH($W636,Applications_2021!$AO$2:$AO$651,0)),"NO TRANSCRIPT")</f>
        <v>#N/A</v>
      </c>
      <c r="V636" s="48" t="str">
        <f t="shared" si="97"/>
        <v>|||</v>
      </c>
      <c r="W636" s="48" t="str">
        <f t="shared" si="98"/>
        <v>||</v>
      </c>
      <c r="X636" s="48" t="e">
        <f>INDEX(Applications_2021!$AN$2:$AN$651,MATCH($V636,Applications_2021!$AN$2:$AN$651,0))</f>
        <v>#N/A</v>
      </c>
      <c r="Y636" s="48" t="e">
        <f>INDEX(Applications_2021!$AO$2:$AO$651,MATCH($W636,Applications_2021!$AO$2:$AO$651,0))</f>
        <v>#N/A</v>
      </c>
      <c r="Z636" s="68" t="e">
        <f t="shared" si="99"/>
        <v>#N/A</v>
      </c>
      <c r="AA636" s="68" t="e">
        <f t="shared" si="100"/>
        <v>#N/A</v>
      </c>
      <c r="AB636" s="48" t="str">
        <f t="shared" si="103"/>
        <v>00</v>
      </c>
      <c r="AC636" s="48" t="e">
        <f t="shared" si="102"/>
        <v>#N/A</v>
      </c>
      <c r="AD636" s="68" t="e">
        <f t="shared" si="101"/>
        <v>#N/A</v>
      </c>
    </row>
    <row r="637" spans="1:30" x14ac:dyDescent="0.3">
      <c r="A637" s="48" t="e">
        <f>IF($AA637="Yes",INDEX(Applications_2021!$A$2:$A$651,MATCH($W637,Applications_2021!$AO$2:$AO$651,0)),"NO TRANSCRIPT")</f>
        <v>#N/A</v>
      </c>
      <c r="V637" s="48" t="str">
        <f t="shared" si="97"/>
        <v>|||</v>
      </c>
      <c r="W637" s="48" t="str">
        <f t="shared" si="98"/>
        <v>||</v>
      </c>
      <c r="X637" s="48" t="e">
        <f>INDEX(Applications_2021!$AN$2:$AN$651,MATCH($V637,Applications_2021!$AN$2:$AN$651,0))</f>
        <v>#N/A</v>
      </c>
      <c r="Y637" s="48" t="e">
        <f>INDEX(Applications_2021!$AO$2:$AO$651,MATCH($W637,Applications_2021!$AO$2:$AO$651,0))</f>
        <v>#N/A</v>
      </c>
      <c r="Z637" s="68" t="e">
        <f t="shared" si="99"/>
        <v>#N/A</v>
      </c>
      <c r="AA637" s="68" t="e">
        <f t="shared" si="100"/>
        <v>#N/A</v>
      </c>
      <c r="AB637" s="48" t="str">
        <f t="shared" si="103"/>
        <v>00</v>
      </c>
      <c r="AC637" s="48" t="e">
        <f t="shared" si="102"/>
        <v>#N/A</v>
      </c>
      <c r="AD637" s="68" t="e">
        <f t="shared" si="101"/>
        <v>#N/A</v>
      </c>
    </row>
    <row r="638" spans="1:30" x14ac:dyDescent="0.3">
      <c r="A638" s="48" t="e">
        <f>IF($AA638="Yes",INDEX(Applications_2021!$A$2:$A$651,MATCH($W638,Applications_2021!$AO$2:$AO$651,0)),"NO TRANSCRIPT")</f>
        <v>#N/A</v>
      </c>
      <c r="V638" s="48" t="str">
        <f t="shared" si="97"/>
        <v>|||</v>
      </c>
      <c r="W638" s="48" t="str">
        <f t="shared" si="98"/>
        <v>||</v>
      </c>
      <c r="X638" s="48" t="e">
        <f>INDEX(Applications_2021!$AN$2:$AN$651,MATCH($V638,Applications_2021!$AN$2:$AN$651,0))</f>
        <v>#N/A</v>
      </c>
      <c r="Y638" s="48" t="e">
        <f>INDEX(Applications_2021!$AO$2:$AO$651,MATCH($W638,Applications_2021!$AO$2:$AO$651,0))</f>
        <v>#N/A</v>
      </c>
      <c r="Z638" s="68" t="e">
        <f t="shared" si="99"/>
        <v>#N/A</v>
      </c>
      <c r="AA638" s="68" t="e">
        <f t="shared" si="100"/>
        <v>#N/A</v>
      </c>
      <c r="AB638" s="48" t="str">
        <f t="shared" si="103"/>
        <v>00</v>
      </c>
      <c r="AC638" s="48" t="e">
        <f t="shared" si="102"/>
        <v>#N/A</v>
      </c>
      <c r="AD638" s="68" t="e">
        <f t="shared" si="101"/>
        <v>#N/A</v>
      </c>
    </row>
    <row r="639" spans="1:30" x14ac:dyDescent="0.3">
      <c r="A639" s="48" t="e">
        <f>IF($AA639="Yes",INDEX(Applications_2021!$A$2:$A$651,MATCH($W639,Applications_2021!$AO$2:$AO$651,0)),"NO TRANSCRIPT")</f>
        <v>#N/A</v>
      </c>
      <c r="V639" s="48" t="str">
        <f t="shared" si="97"/>
        <v>|||</v>
      </c>
      <c r="W639" s="48" t="str">
        <f t="shared" si="98"/>
        <v>||</v>
      </c>
      <c r="X639" s="48" t="e">
        <f>INDEX(Applications_2021!$AN$2:$AN$651,MATCH($V639,Applications_2021!$AN$2:$AN$651,0))</f>
        <v>#N/A</v>
      </c>
      <c r="Y639" s="48" t="e">
        <f>INDEX(Applications_2021!$AO$2:$AO$651,MATCH($W639,Applications_2021!$AO$2:$AO$651,0))</f>
        <v>#N/A</v>
      </c>
      <c r="Z639" s="68" t="e">
        <f t="shared" si="99"/>
        <v>#N/A</v>
      </c>
      <c r="AA639" s="68" t="e">
        <f t="shared" si="100"/>
        <v>#N/A</v>
      </c>
      <c r="AB639" s="48" t="str">
        <f t="shared" si="103"/>
        <v>00</v>
      </c>
      <c r="AC639" s="48" t="e">
        <f t="shared" si="102"/>
        <v>#N/A</v>
      </c>
      <c r="AD639" s="68" t="e">
        <f t="shared" si="101"/>
        <v>#N/A</v>
      </c>
    </row>
    <row r="640" spans="1:30" x14ac:dyDescent="0.3">
      <c r="A640" s="48" t="e">
        <f>IF($AA640="Yes",INDEX(Applications_2021!$A$2:$A$651,MATCH($W640,Applications_2021!$AO$2:$AO$651,0)),"NO TRANSCRIPT")</f>
        <v>#N/A</v>
      </c>
      <c r="V640" s="48" t="str">
        <f t="shared" ref="V640:V703" si="104">TRIM($H640)&amp;"|"&amp;TRIM($J640)&amp;"|"&amp;TRIM($L640)&amp;"|"&amp;LEFT($M640,1)</f>
        <v>|||</v>
      </c>
      <c r="W640" s="48" t="str">
        <f t="shared" ref="W640:W703" si="105">TRIM($H640)&amp;"|"&amp;TRIM($J640)&amp;"|"&amp;LEFT($M640,1)</f>
        <v>||</v>
      </c>
      <c r="X640" s="48" t="e">
        <f>INDEX(Applications_2021!$AN$2:$AN$651,MATCH($V640,Applications_2021!$AN$2:$AN$651,0))</f>
        <v>#N/A</v>
      </c>
      <c r="Y640" s="48" t="e">
        <f>INDEX(Applications_2021!$AO$2:$AO$651,MATCH($W640,Applications_2021!$AO$2:$AO$651,0))</f>
        <v>#N/A</v>
      </c>
      <c r="Z640" s="68" t="e">
        <f t="shared" si="99"/>
        <v>#N/A</v>
      </c>
      <c r="AA640" s="68" t="e">
        <f t="shared" si="100"/>
        <v>#N/A</v>
      </c>
      <c r="AB640" s="48" t="str">
        <f t="shared" si="103"/>
        <v>00</v>
      </c>
      <c r="AC640" s="48" t="e">
        <f t="shared" si="102"/>
        <v>#N/A</v>
      </c>
      <c r="AD640" s="68" t="e">
        <f t="shared" si="101"/>
        <v>#N/A</v>
      </c>
    </row>
    <row r="641" spans="1:30" x14ac:dyDescent="0.3">
      <c r="A641" s="48" t="e">
        <f>IF($AA641="Yes",INDEX(Applications_2021!$A$2:$A$651,MATCH($W641,Applications_2021!$AO$2:$AO$651,0)),"NO TRANSCRIPT")</f>
        <v>#N/A</v>
      </c>
      <c r="V641" s="48" t="str">
        <f t="shared" si="104"/>
        <v>|||</v>
      </c>
      <c r="W641" s="48" t="str">
        <f t="shared" si="105"/>
        <v>||</v>
      </c>
      <c r="X641" s="48" t="e">
        <f>INDEX(Applications_2021!$AN$2:$AN$651,MATCH($V641,Applications_2021!$AN$2:$AN$651,0))</f>
        <v>#N/A</v>
      </c>
      <c r="Y641" s="48" t="e">
        <f>INDEX(Applications_2021!$AO$2:$AO$651,MATCH($W641,Applications_2021!$AO$2:$AO$651,0))</f>
        <v>#N/A</v>
      </c>
      <c r="Z641" s="68" t="e">
        <f t="shared" si="99"/>
        <v>#N/A</v>
      </c>
      <c r="AA641" s="68" t="e">
        <f t="shared" si="100"/>
        <v>#N/A</v>
      </c>
      <c r="AB641" s="48" t="str">
        <f t="shared" si="103"/>
        <v>00</v>
      </c>
      <c r="AC641" s="48" t="e">
        <f t="shared" si="102"/>
        <v>#N/A</v>
      </c>
      <c r="AD641" s="68" t="e">
        <f t="shared" si="101"/>
        <v>#N/A</v>
      </c>
    </row>
    <row r="642" spans="1:30" x14ac:dyDescent="0.3">
      <c r="A642" s="48" t="e">
        <f>IF($AA642="Yes",INDEX(Applications_2021!$A$2:$A$651,MATCH($W642,Applications_2021!$AO$2:$AO$651,0)),"NO TRANSCRIPT")</f>
        <v>#N/A</v>
      </c>
      <c r="V642" s="48" t="str">
        <f t="shared" si="104"/>
        <v>|||</v>
      </c>
      <c r="W642" s="48" t="str">
        <f t="shared" si="105"/>
        <v>||</v>
      </c>
      <c r="X642" s="48" t="e">
        <f>INDEX(Applications_2021!$AN$2:$AN$651,MATCH($V642,Applications_2021!$AN$2:$AN$651,0))</f>
        <v>#N/A</v>
      </c>
      <c r="Y642" s="48" t="e">
        <f>INDEX(Applications_2021!$AO$2:$AO$651,MATCH($W642,Applications_2021!$AO$2:$AO$651,0))</f>
        <v>#N/A</v>
      </c>
      <c r="Z642" s="68" t="e">
        <f t="shared" ref="Z642:Z705" si="106">IF($V642=$X642,"Yes","No")</f>
        <v>#N/A</v>
      </c>
      <c r="AA642" s="68" t="e">
        <f t="shared" ref="AA642:AA705" si="107">IF($W642=$Y642,"Yes","No")</f>
        <v>#N/A</v>
      </c>
      <c r="AB642" s="48" t="str">
        <f t="shared" si="103"/>
        <v>00</v>
      </c>
      <c r="AC642" s="48" t="e">
        <f t="shared" si="102"/>
        <v>#N/A</v>
      </c>
      <c r="AD642" s="68" t="e">
        <f t="shared" ref="AD642:AD705" si="108">IF($AB642=$AC642,"Yes","No")</f>
        <v>#N/A</v>
      </c>
    </row>
    <row r="643" spans="1:30" x14ac:dyDescent="0.3">
      <c r="A643" s="48" t="e">
        <f>IF($AA643="Yes",INDEX(Applications_2021!$A$2:$A$651,MATCH($W643,Applications_2021!$AO$2:$AO$651,0)),"NO TRANSCRIPT")</f>
        <v>#N/A</v>
      </c>
      <c r="V643" s="48" t="str">
        <f t="shared" si="104"/>
        <v>|||</v>
      </c>
      <c r="W643" s="48" t="str">
        <f t="shared" si="105"/>
        <v>||</v>
      </c>
      <c r="X643" s="48" t="e">
        <f>INDEX(Applications_2021!$AN$2:$AN$651,MATCH($V643,Applications_2021!$AN$2:$AN$651,0))</f>
        <v>#N/A</v>
      </c>
      <c r="Y643" s="48" t="e">
        <f>INDEX(Applications_2021!$AO$2:$AO$651,MATCH($W643,Applications_2021!$AO$2:$AO$651,0))</f>
        <v>#N/A</v>
      </c>
      <c r="Z643" s="68" t="e">
        <f t="shared" si="106"/>
        <v>#N/A</v>
      </c>
      <c r="AA643" s="68" t="e">
        <f t="shared" si="107"/>
        <v>#N/A</v>
      </c>
      <c r="AB643" s="48" t="str">
        <f t="shared" si="103"/>
        <v>00</v>
      </c>
      <c r="AC643" s="48" t="e">
        <f t="shared" si="102"/>
        <v>#N/A</v>
      </c>
      <c r="AD643" s="68" t="e">
        <f t="shared" si="108"/>
        <v>#N/A</v>
      </c>
    </row>
    <row r="644" spans="1:30" x14ac:dyDescent="0.3">
      <c r="A644" s="48" t="e">
        <f>IF($AA644="Yes",INDEX(Applications_2021!$A$2:$A$651,MATCH($W644,Applications_2021!$AO$2:$AO$651,0)),"NO TRANSCRIPT")</f>
        <v>#N/A</v>
      </c>
      <c r="V644" s="48" t="str">
        <f t="shared" si="104"/>
        <v>|||</v>
      </c>
      <c r="W644" s="48" t="str">
        <f t="shared" si="105"/>
        <v>||</v>
      </c>
      <c r="X644" s="48" t="e">
        <f>INDEX(Applications_2021!$AN$2:$AN$651,MATCH($V644,Applications_2021!$AN$2:$AN$651,0))</f>
        <v>#N/A</v>
      </c>
      <c r="Y644" s="48" t="e">
        <f>INDEX(Applications_2021!$AO$2:$AO$651,MATCH($W644,Applications_2021!$AO$2:$AO$651,0))</f>
        <v>#N/A</v>
      </c>
      <c r="Z644" s="68" t="e">
        <f t="shared" si="106"/>
        <v>#N/A</v>
      </c>
      <c r="AA644" s="68" t="e">
        <f t="shared" si="107"/>
        <v>#N/A</v>
      </c>
      <c r="AB644" s="48" t="str">
        <f t="shared" si="103"/>
        <v>00</v>
      </c>
      <c r="AC644" s="48" t="e">
        <f t="shared" si="102"/>
        <v>#N/A</v>
      </c>
      <c r="AD644" s="68" t="e">
        <f t="shared" si="108"/>
        <v>#N/A</v>
      </c>
    </row>
    <row r="645" spans="1:30" x14ac:dyDescent="0.3">
      <c r="A645" s="48" t="e">
        <f>IF($AA645="Yes",INDEX(Applications_2021!$A$2:$A$651,MATCH($W645,Applications_2021!$AO$2:$AO$651,0)),"NO TRANSCRIPT")</f>
        <v>#N/A</v>
      </c>
      <c r="V645" s="48" t="str">
        <f t="shared" si="104"/>
        <v>|||</v>
      </c>
      <c r="W645" s="48" t="str">
        <f t="shared" si="105"/>
        <v>||</v>
      </c>
      <c r="X645" s="48" t="e">
        <f>INDEX(Applications_2021!$AN$2:$AN$651,MATCH($V645,Applications_2021!$AN$2:$AN$651,0))</f>
        <v>#N/A</v>
      </c>
      <c r="Y645" s="48" t="e">
        <f>INDEX(Applications_2021!$AO$2:$AO$651,MATCH($W645,Applications_2021!$AO$2:$AO$651,0))</f>
        <v>#N/A</v>
      </c>
      <c r="Z645" s="68" t="e">
        <f t="shared" si="106"/>
        <v>#N/A</v>
      </c>
      <c r="AA645" s="68" t="e">
        <f t="shared" si="107"/>
        <v>#N/A</v>
      </c>
      <c r="AB645" s="48" t="str">
        <f t="shared" si="103"/>
        <v>00</v>
      </c>
      <c r="AC645" s="48" t="e">
        <f t="shared" ref="AC645:AC708" si="109">IF(AND($AA645="Yes",""&lt;&gt;VLOOKUP($B645,$B$2:$AB$324,12,FALSE)),$AB645,"####")</f>
        <v>#N/A</v>
      </c>
      <c r="AD645" s="68" t="e">
        <f t="shared" si="108"/>
        <v>#N/A</v>
      </c>
    </row>
    <row r="646" spans="1:30" x14ac:dyDescent="0.3">
      <c r="A646" s="48" t="e">
        <f>IF($AA646="Yes",INDEX(Applications_2021!$A$2:$A$651,MATCH($W646,Applications_2021!$AO$2:$AO$651,0)),"NO TRANSCRIPT")</f>
        <v>#N/A</v>
      </c>
      <c r="V646" s="48" t="str">
        <f t="shared" si="104"/>
        <v>|||</v>
      </c>
      <c r="W646" s="48" t="str">
        <f t="shared" si="105"/>
        <v>||</v>
      </c>
      <c r="X646" s="48" t="e">
        <f>INDEX(Applications_2021!$AN$2:$AN$651,MATCH($V646,Applications_2021!$AN$2:$AN$651,0))</f>
        <v>#N/A</v>
      </c>
      <c r="Y646" s="48" t="e">
        <f>INDEX(Applications_2021!$AO$2:$AO$651,MATCH($W646,Applications_2021!$AO$2:$AO$651,0))</f>
        <v>#N/A</v>
      </c>
      <c r="Z646" s="68" t="e">
        <f t="shared" si="106"/>
        <v>#N/A</v>
      </c>
      <c r="AA646" s="68" t="e">
        <f t="shared" si="107"/>
        <v>#N/A</v>
      </c>
      <c r="AB646" s="48" t="str">
        <f t="shared" si="103"/>
        <v>00</v>
      </c>
      <c r="AC646" s="48" t="e">
        <f t="shared" si="109"/>
        <v>#N/A</v>
      </c>
      <c r="AD646" s="68" t="e">
        <f t="shared" si="108"/>
        <v>#N/A</v>
      </c>
    </row>
    <row r="647" spans="1:30" x14ac:dyDescent="0.3">
      <c r="A647" s="48" t="e">
        <f>IF($AA647="Yes",INDEX(Applications_2021!$A$2:$A$651,MATCH($W647,Applications_2021!$AO$2:$AO$651,0)),"NO TRANSCRIPT")</f>
        <v>#N/A</v>
      </c>
      <c r="V647" s="48" t="str">
        <f t="shared" si="104"/>
        <v>|||</v>
      </c>
      <c r="W647" s="48" t="str">
        <f t="shared" si="105"/>
        <v>||</v>
      </c>
      <c r="X647" s="48" t="e">
        <f>INDEX(Applications_2021!$AN$2:$AN$651,MATCH($V647,Applications_2021!$AN$2:$AN$651,0))</f>
        <v>#N/A</v>
      </c>
      <c r="Y647" s="48" t="e">
        <f>INDEX(Applications_2021!$AO$2:$AO$651,MATCH($W647,Applications_2021!$AO$2:$AO$651,0))</f>
        <v>#N/A</v>
      </c>
      <c r="Z647" s="68" t="e">
        <f t="shared" si="106"/>
        <v>#N/A</v>
      </c>
      <c r="AA647" s="68" t="e">
        <f t="shared" si="107"/>
        <v>#N/A</v>
      </c>
      <c r="AB647" s="48" t="str">
        <f t="shared" si="103"/>
        <v>00</v>
      </c>
      <c r="AC647" s="48" t="e">
        <f t="shared" si="109"/>
        <v>#N/A</v>
      </c>
      <c r="AD647" s="68" t="e">
        <f t="shared" si="108"/>
        <v>#N/A</v>
      </c>
    </row>
    <row r="648" spans="1:30" x14ac:dyDescent="0.3">
      <c r="A648" s="48" t="e">
        <f>IF($AA648="Yes",INDEX(Applications_2021!$A$2:$A$651,MATCH($W648,Applications_2021!$AO$2:$AO$651,0)),"NO TRANSCRIPT")</f>
        <v>#N/A</v>
      </c>
      <c r="V648" s="48" t="str">
        <f t="shared" si="104"/>
        <v>|||</v>
      </c>
      <c r="W648" s="48" t="str">
        <f t="shared" si="105"/>
        <v>||</v>
      </c>
      <c r="X648" s="48" t="e">
        <f>INDEX(Applications_2021!$AN$2:$AN$651,MATCH($V648,Applications_2021!$AN$2:$AN$651,0))</f>
        <v>#N/A</v>
      </c>
      <c r="Y648" s="48" t="e">
        <f>INDEX(Applications_2021!$AO$2:$AO$651,MATCH($W648,Applications_2021!$AO$2:$AO$651,0))</f>
        <v>#N/A</v>
      </c>
      <c r="Z648" s="68" t="e">
        <f t="shared" si="106"/>
        <v>#N/A</v>
      </c>
      <c r="AA648" s="68" t="e">
        <f t="shared" si="107"/>
        <v>#N/A</v>
      </c>
      <c r="AB648" s="48" t="str">
        <f t="shared" si="103"/>
        <v>00</v>
      </c>
      <c r="AC648" s="48" t="e">
        <f t="shared" si="109"/>
        <v>#N/A</v>
      </c>
      <c r="AD648" s="68" t="e">
        <f t="shared" si="108"/>
        <v>#N/A</v>
      </c>
    </row>
    <row r="649" spans="1:30" x14ac:dyDescent="0.3">
      <c r="A649" s="48" t="e">
        <f>IF($AA649="Yes",INDEX(Applications_2021!$A$2:$A$651,MATCH($W649,Applications_2021!$AO$2:$AO$651,0)),"NO TRANSCRIPT")</f>
        <v>#N/A</v>
      </c>
      <c r="V649" s="48" t="str">
        <f t="shared" si="104"/>
        <v>|||</v>
      </c>
      <c r="W649" s="48" t="str">
        <f t="shared" si="105"/>
        <v>||</v>
      </c>
      <c r="X649" s="48" t="e">
        <f>INDEX(Applications_2021!$AN$2:$AN$651,MATCH($V649,Applications_2021!$AN$2:$AN$651,0))</f>
        <v>#N/A</v>
      </c>
      <c r="Y649" s="48" t="e">
        <f>INDEX(Applications_2021!$AO$2:$AO$651,MATCH($W649,Applications_2021!$AO$2:$AO$651,0))</f>
        <v>#N/A</v>
      </c>
      <c r="Z649" s="68" t="e">
        <f t="shared" si="106"/>
        <v>#N/A</v>
      </c>
      <c r="AA649" s="68" t="e">
        <f t="shared" si="107"/>
        <v>#N/A</v>
      </c>
      <c r="AB649" s="48" t="str">
        <f t="shared" si="103"/>
        <v>00</v>
      </c>
      <c r="AC649" s="48" t="e">
        <f t="shared" si="109"/>
        <v>#N/A</v>
      </c>
      <c r="AD649" s="68" t="e">
        <f t="shared" si="108"/>
        <v>#N/A</v>
      </c>
    </row>
    <row r="650" spans="1:30" x14ac:dyDescent="0.3">
      <c r="A650" s="48" t="e">
        <f>IF($AA650="Yes",INDEX(Applications_2021!$A$2:$A$651,MATCH($W650,Applications_2021!$AO$2:$AO$651,0)),"NO TRANSCRIPT")</f>
        <v>#N/A</v>
      </c>
      <c r="V650" s="48" t="str">
        <f t="shared" si="104"/>
        <v>|||</v>
      </c>
      <c r="W650" s="48" t="str">
        <f t="shared" si="105"/>
        <v>||</v>
      </c>
      <c r="X650" s="48" t="e">
        <f>INDEX(Applications_2021!$AN$2:$AN$651,MATCH($V650,Applications_2021!$AN$2:$AN$651,0))</f>
        <v>#N/A</v>
      </c>
      <c r="Y650" s="48" t="e">
        <f>INDEX(Applications_2021!$AO$2:$AO$651,MATCH($W650,Applications_2021!$AO$2:$AO$651,0))</f>
        <v>#N/A</v>
      </c>
      <c r="Z650" s="68" t="e">
        <f t="shared" si="106"/>
        <v>#N/A</v>
      </c>
      <c r="AA650" s="68" t="e">
        <f t="shared" si="107"/>
        <v>#N/A</v>
      </c>
      <c r="AB650" s="48" t="str">
        <f t="shared" si="103"/>
        <v>00</v>
      </c>
      <c r="AC650" s="48" t="e">
        <f t="shared" si="109"/>
        <v>#N/A</v>
      </c>
      <c r="AD650" s="68" t="e">
        <f t="shared" si="108"/>
        <v>#N/A</v>
      </c>
    </row>
    <row r="651" spans="1:30" x14ac:dyDescent="0.3">
      <c r="A651" s="48" t="e">
        <f>IF($AA651="Yes",INDEX(Applications_2021!$A$2:$A$651,MATCH($W651,Applications_2021!$AO$2:$AO$651,0)),"NO TRANSCRIPT")</f>
        <v>#N/A</v>
      </c>
      <c r="V651" s="48" t="str">
        <f t="shared" si="104"/>
        <v>|||</v>
      </c>
      <c r="W651" s="48" t="str">
        <f t="shared" si="105"/>
        <v>||</v>
      </c>
      <c r="X651" s="48" t="e">
        <f>INDEX(Applications_2021!$AN$2:$AN$651,MATCH($V651,Applications_2021!$AN$2:$AN$651,0))</f>
        <v>#N/A</v>
      </c>
      <c r="Y651" s="48" t="e">
        <f>INDEX(Applications_2021!$AO$2:$AO$651,MATCH($W651,Applications_2021!$AO$2:$AO$651,0))</f>
        <v>#N/A</v>
      </c>
      <c r="Z651" s="68" t="e">
        <f t="shared" si="106"/>
        <v>#N/A</v>
      </c>
      <c r="AA651" s="68" t="e">
        <f t="shared" si="107"/>
        <v>#N/A</v>
      </c>
      <c r="AB651" s="48" t="str">
        <f t="shared" si="103"/>
        <v>00</v>
      </c>
      <c r="AC651" s="48" t="e">
        <f t="shared" si="109"/>
        <v>#N/A</v>
      </c>
      <c r="AD651" s="68" t="e">
        <f t="shared" si="108"/>
        <v>#N/A</v>
      </c>
    </row>
    <row r="652" spans="1:30" x14ac:dyDescent="0.3">
      <c r="A652" s="48" t="e">
        <f>IF($AA652="Yes",INDEX(Applications_2021!$A$2:$A$651,MATCH($W652,Applications_2021!$AO$2:$AO$651,0)),"NO TRANSCRIPT")</f>
        <v>#N/A</v>
      </c>
      <c r="V652" s="48" t="str">
        <f t="shared" si="104"/>
        <v>|||</v>
      </c>
      <c r="W652" s="48" t="str">
        <f t="shared" si="105"/>
        <v>||</v>
      </c>
      <c r="X652" s="48" t="e">
        <f>INDEX(Applications_2021!$AN$2:$AN$651,MATCH($V652,Applications_2021!$AN$2:$AN$651,0))</f>
        <v>#N/A</v>
      </c>
      <c r="Y652" s="48" t="e">
        <f>INDEX(Applications_2021!$AO$2:$AO$651,MATCH($W652,Applications_2021!$AO$2:$AO$651,0))</f>
        <v>#N/A</v>
      </c>
      <c r="Z652" s="68" t="e">
        <f t="shared" si="106"/>
        <v>#N/A</v>
      </c>
      <c r="AA652" s="68" t="e">
        <f t="shared" si="107"/>
        <v>#N/A</v>
      </c>
      <c r="AB652" s="48" t="str">
        <f t="shared" si="103"/>
        <v>00</v>
      </c>
      <c r="AC652" s="48" t="e">
        <f t="shared" si="109"/>
        <v>#N/A</v>
      </c>
      <c r="AD652" s="68" t="e">
        <f t="shared" si="108"/>
        <v>#N/A</v>
      </c>
    </row>
    <row r="653" spans="1:30" x14ac:dyDescent="0.3">
      <c r="A653" s="48" t="e">
        <f>IF($AA653="Yes",INDEX(Applications_2021!$A$2:$A$651,MATCH($W653,Applications_2021!$AO$2:$AO$651,0)),"NO TRANSCRIPT")</f>
        <v>#N/A</v>
      </c>
      <c r="V653" s="48" t="str">
        <f t="shared" si="104"/>
        <v>|||</v>
      </c>
      <c r="W653" s="48" t="str">
        <f t="shared" si="105"/>
        <v>||</v>
      </c>
      <c r="X653" s="48" t="e">
        <f>INDEX(Applications_2021!$AN$2:$AN$651,MATCH($V653,Applications_2021!$AN$2:$AN$651,0))</f>
        <v>#N/A</v>
      </c>
      <c r="Y653" s="48" t="e">
        <f>INDEX(Applications_2021!$AO$2:$AO$651,MATCH($W653,Applications_2021!$AO$2:$AO$651,0))</f>
        <v>#N/A</v>
      </c>
      <c r="Z653" s="68" t="e">
        <f t="shared" si="106"/>
        <v>#N/A</v>
      </c>
      <c r="AA653" s="68" t="e">
        <f t="shared" si="107"/>
        <v>#N/A</v>
      </c>
      <c r="AB653" s="48" t="str">
        <f t="shared" si="103"/>
        <v>00</v>
      </c>
      <c r="AC653" s="48" t="e">
        <f t="shared" si="109"/>
        <v>#N/A</v>
      </c>
      <c r="AD653" s="68" t="e">
        <f t="shared" si="108"/>
        <v>#N/A</v>
      </c>
    </row>
    <row r="654" spans="1:30" x14ac:dyDescent="0.3">
      <c r="A654" s="48" t="e">
        <f>IF($AA654="Yes",INDEX(Applications_2021!$A$2:$A$651,MATCH($W654,Applications_2021!$AO$2:$AO$651,0)),"NO TRANSCRIPT")</f>
        <v>#N/A</v>
      </c>
      <c r="V654" s="48" t="str">
        <f t="shared" si="104"/>
        <v>|||</v>
      </c>
      <c r="W654" s="48" t="str">
        <f t="shared" si="105"/>
        <v>||</v>
      </c>
      <c r="X654" s="48" t="e">
        <f>INDEX(Applications_2021!$AN$2:$AN$651,MATCH($V654,Applications_2021!$AN$2:$AN$651,0))</f>
        <v>#N/A</v>
      </c>
      <c r="Y654" s="48" t="e">
        <f>INDEX(Applications_2021!$AO$2:$AO$651,MATCH($W654,Applications_2021!$AO$2:$AO$651,0))</f>
        <v>#N/A</v>
      </c>
      <c r="Z654" s="68" t="e">
        <f t="shared" si="106"/>
        <v>#N/A</v>
      </c>
      <c r="AA654" s="68" t="e">
        <f t="shared" si="107"/>
        <v>#N/A</v>
      </c>
      <c r="AB654" s="48" t="str">
        <f t="shared" si="103"/>
        <v>00</v>
      </c>
      <c r="AC654" s="48" t="e">
        <f t="shared" si="109"/>
        <v>#N/A</v>
      </c>
      <c r="AD654" s="68" t="e">
        <f t="shared" si="108"/>
        <v>#N/A</v>
      </c>
    </row>
    <row r="655" spans="1:30" x14ac:dyDescent="0.3">
      <c r="A655" s="48" t="e">
        <f>IF($AA655="Yes",INDEX(Applications_2021!$A$2:$A$651,MATCH($W655,Applications_2021!$AO$2:$AO$651,0)),"NO TRANSCRIPT")</f>
        <v>#N/A</v>
      </c>
      <c r="V655" s="48" t="str">
        <f t="shared" si="104"/>
        <v>|||</v>
      </c>
      <c r="W655" s="48" t="str">
        <f t="shared" si="105"/>
        <v>||</v>
      </c>
      <c r="X655" s="48" t="e">
        <f>INDEX(Applications_2021!$AN$2:$AN$651,MATCH($V655,Applications_2021!$AN$2:$AN$651,0))</f>
        <v>#N/A</v>
      </c>
      <c r="Y655" s="48" t="e">
        <f>INDEX(Applications_2021!$AO$2:$AO$651,MATCH($W655,Applications_2021!$AO$2:$AO$651,0))</f>
        <v>#N/A</v>
      </c>
      <c r="Z655" s="68" t="e">
        <f t="shared" si="106"/>
        <v>#N/A</v>
      </c>
      <c r="AA655" s="68" t="e">
        <f t="shared" si="107"/>
        <v>#N/A</v>
      </c>
      <c r="AB655" s="48" t="str">
        <f t="shared" si="103"/>
        <v>00</v>
      </c>
      <c r="AC655" s="48" t="e">
        <f t="shared" si="109"/>
        <v>#N/A</v>
      </c>
      <c r="AD655" s="68" t="e">
        <f t="shared" si="108"/>
        <v>#N/A</v>
      </c>
    </row>
    <row r="656" spans="1:30" x14ac:dyDescent="0.3">
      <c r="A656" s="48" t="e">
        <f>IF($AA656="Yes",INDEX(Applications_2021!$A$2:$A$651,MATCH($W656,Applications_2021!$AO$2:$AO$651,0)),"NO TRANSCRIPT")</f>
        <v>#N/A</v>
      </c>
      <c r="V656" s="48" t="str">
        <f t="shared" si="104"/>
        <v>|||</v>
      </c>
      <c r="W656" s="48" t="str">
        <f t="shared" si="105"/>
        <v>||</v>
      </c>
      <c r="X656" s="48" t="e">
        <f>INDEX(Applications_2021!$AN$2:$AN$651,MATCH($V656,Applications_2021!$AN$2:$AN$651,0))</f>
        <v>#N/A</v>
      </c>
      <c r="Y656" s="48" t="e">
        <f>INDEX(Applications_2021!$AO$2:$AO$651,MATCH($W656,Applications_2021!$AO$2:$AO$651,0))</f>
        <v>#N/A</v>
      </c>
      <c r="Z656" s="68" t="e">
        <f t="shared" si="106"/>
        <v>#N/A</v>
      </c>
      <c r="AA656" s="68" t="e">
        <f t="shared" si="107"/>
        <v>#N/A</v>
      </c>
      <c r="AB656" s="48" t="str">
        <f t="shared" si="103"/>
        <v>00</v>
      </c>
      <c r="AC656" s="48" t="e">
        <f t="shared" si="109"/>
        <v>#N/A</v>
      </c>
      <c r="AD656" s="68" t="e">
        <f t="shared" si="108"/>
        <v>#N/A</v>
      </c>
    </row>
    <row r="657" spans="1:30" x14ac:dyDescent="0.3">
      <c r="A657" s="48" t="e">
        <f>IF($AA657="Yes",INDEX(Applications_2021!$A$2:$A$651,MATCH($W657,Applications_2021!$AO$2:$AO$651,0)),"NO TRANSCRIPT")</f>
        <v>#N/A</v>
      </c>
      <c r="V657" s="48" t="str">
        <f t="shared" si="104"/>
        <v>|||</v>
      </c>
      <c r="W657" s="48" t="str">
        <f t="shared" si="105"/>
        <v>||</v>
      </c>
      <c r="X657" s="48" t="e">
        <f>INDEX(Applications_2021!$AN$2:$AN$651,MATCH($V657,Applications_2021!$AN$2:$AN$651,0))</f>
        <v>#N/A</v>
      </c>
      <c r="Y657" s="48" t="e">
        <f>INDEX(Applications_2021!$AO$2:$AO$651,MATCH($W657,Applications_2021!$AO$2:$AO$651,0))</f>
        <v>#N/A</v>
      </c>
      <c r="Z657" s="68" t="e">
        <f t="shared" si="106"/>
        <v>#N/A</v>
      </c>
      <c r="AA657" s="68" t="e">
        <f t="shared" si="107"/>
        <v>#N/A</v>
      </c>
      <c r="AB657" s="48" t="str">
        <f t="shared" si="103"/>
        <v>00</v>
      </c>
      <c r="AC657" s="48" t="e">
        <f t="shared" si="109"/>
        <v>#N/A</v>
      </c>
      <c r="AD657" s="68" t="e">
        <f t="shared" si="108"/>
        <v>#N/A</v>
      </c>
    </row>
    <row r="658" spans="1:30" x14ac:dyDescent="0.3">
      <c r="A658" s="48" t="e">
        <f>IF($AA658="Yes",INDEX(Applications_2021!$A$2:$A$651,MATCH($W658,Applications_2021!$AO$2:$AO$651,0)),"NO TRANSCRIPT")</f>
        <v>#N/A</v>
      </c>
      <c r="V658" s="48" t="str">
        <f t="shared" si="104"/>
        <v>|||</v>
      </c>
      <c r="W658" s="48" t="str">
        <f t="shared" si="105"/>
        <v>||</v>
      </c>
      <c r="X658" s="48" t="e">
        <f>INDEX(Applications_2021!$AN$2:$AN$651,MATCH($V658,Applications_2021!$AN$2:$AN$651,0))</f>
        <v>#N/A</v>
      </c>
      <c r="Y658" s="48" t="e">
        <f>INDEX(Applications_2021!$AO$2:$AO$651,MATCH($W658,Applications_2021!$AO$2:$AO$651,0))</f>
        <v>#N/A</v>
      </c>
      <c r="Z658" s="68" t="e">
        <f t="shared" si="106"/>
        <v>#N/A</v>
      </c>
      <c r="AA658" s="68" t="e">
        <f t="shared" si="107"/>
        <v>#N/A</v>
      </c>
      <c r="AB658" s="48" t="str">
        <f t="shared" si="103"/>
        <v>00</v>
      </c>
      <c r="AC658" s="48" t="e">
        <f t="shared" si="109"/>
        <v>#N/A</v>
      </c>
      <c r="AD658" s="68" t="e">
        <f t="shared" si="108"/>
        <v>#N/A</v>
      </c>
    </row>
    <row r="659" spans="1:30" x14ac:dyDescent="0.3">
      <c r="A659" s="48" t="e">
        <f>IF($AA659="Yes",INDEX(Applications_2021!$A$2:$A$651,MATCH($W659,Applications_2021!$AO$2:$AO$651,0)),"NO TRANSCRIPT")</f>
        <v>#N/A</v>
      </c>
      <c r="V659" s="48" t="str">
        <f t="shared" si="104"/>
        <v>|||</v>
      </c>
      <c r="W659" s="48" t="str">
        <f t="shared" si="105"/>
        <v>||</v>
      </c>
      <c r="X659" s="48" t="e">
        <f>INDEX(Applications_2021!$AN$2:$AN$651,MATCH($V659,Applications_2021!$AN$2:$AN$651,0))</f>
        <v>#N/A</v>
      </c>
      <c r="Y659" s="48" t="e">
        <f>INDEX(Applications_2021!$AO$2:$AO$651,MATCH($W659,Applications_2021!$AO$2:$AO$651,0))</f>
        <v>#N/A</v>
      </c>
      <c r="Z659" s="68" t="e">
        <f t="shared" si="106"/>
        <v>#N/A</v>
      </c>
      <c r="AA659" s="68" t="e">
        <f t="shared" si="107"/>
        <v>#N/A</v>
      </c>
      <c r="AB659" s="48" t="str">
        <f t="shared" si="103"/>
        <v>00</v>
      </c>
      <c r="AC659" s="48" t="e">
        <f t="shared" si="109"/>
        <v>#N/A</v>
      </c>
      <c r="AD659" s="68" t="e">
        <f t="shared" si="108"/>
        <v>#N/A</v>
      </c>
    </row>
    <row r="660" spans="1:30" x14ac:dyDescent="0.3">
      <c r="A660" s="48" t="e">
        <f>IF($AA660="Yes",INDEX(Applications_2021!$A$2:$A$651,MATCH($W660,Applications_2021!$AO$2:$AO$651,0)),"NO TRANSCRIPT")</f>
        <v>#N/A</v>
      </c>
      <c r="V660" s="48" t="str">
        <f t="shared" si="104"/>
        <v>|||</v>
      </c>
      <c r="W660" s="48" t="str">
        <f t="shared" si="105"/>
        <v>||</v>
      </c>
      <c r="X660" s="48" t="e">
        <f>INDEX(Applications_2021!$AN$2:$AN$651,MATCH($V660,Applications_2021!$AN$2:$AN$651,0))</f>
        <v>#N/A</v>
      </c>
      <c r="Y660" s="48" t="e">
        <f>INDEX(Applications_2021!$AO$2:$AO$651,MATCH($W660,Applications_2021!$AO$2:$AO$651,0))</f>
        <v>#N/A</v>
      </c>
      <c r="Z660" s="68" t="e">
        <f t="shared" si="106"/>
        <v>#N/A</v>
      </c>
      <c r="AA660" s="68" t="e">
        <f t="shared" si="107"/>
        <v>#N/A</v>
      </c>
      <c r="AB660" s="48" t="str">
        <f t="shared" si="103"/>
        <v>00</v>
      </c>
      <c r="AC660" s="48" t="e">
        <f t="shared" si="109"/>
        <v>#N/A</v>
      </c>
      <c r="AD660" s="68" t="e">
        <f t="shared" si="108"/>
        <v>#N/A</v>
      </c>
    </row>
    <row r="661" spans="1:30" x14ac:dyDescent="0.3">
      <c r="A661" s="48" t="e">
        <f>IF($AA661="Yes",INDEX(Applications_2021!$A$2:$A$651,MATCH($W661,Applications_2021!$AO$2:$AO$651,0)),"NO TRANSCRIPT")</f>
        <v>#N/A</v>
      </c>
      <c r="V661" s="48" t="str">
        <f t="shared" si="104"/>
        <v>|||</v>
      </c>
      <c r="W661" s="48" t="str">
        <f t="shared" si="105"/>
        <v>||</v>
      </c>
      <c r="X661" s="48" t="e">
        <f>INDEX(Applications_2021!$AN$2:$AN$651,MATCH($V661,Applications_2021!$AN$2:$AN$651,0))</f>
        <v>#N/A</v>
      </c>
      <c r="Y661" s="48" t="e">
        <f>INDEX(Applications_2021!$AO$2:$AO$651,MATCH($W661,Applications_2021!$AO$2:$AO$651,0))</f>
        <v>#N/A</v>
      </c>
      <c r="Z661" s="68" t="e">
        <f t="shared" si="106"/>
        <v>#N/A</v>
      </c>
      <c r="AA661" s="68" t="e">
        <f t="shared" si="107"/>
        <v>#N/A</v>
      </c>
      <c r="AB661" s="48" t="str">
        <f t="shared" si="103"/>
        <v>00</v>
      </c>
      <c r="AC661" s="48" t="e">
        <f t="shared" si="109"/>
        <v>#N/A</v>
      </c>
      <c r="AD661" s="68" t="e">
        <f t="shared" si="108"/>
        <v>#N/A</v>
      </c>
    </row>
    <row r="662" spans="1:30" x14ac:dyDescent="0.3">
      <c r="A662" s="48" t="e">
        <f>IF($AA662="Yes",INDEX(Applications_2021!$A$2:$A$651,MATCH($W662,Applications_2021!$AO$2:$AO$651,0)),"NO TRANSCRIPT")</f>
        <v>#N/A</v>
      </c>
      <c r="V662" s="48" t="str">
        <f t="shared" si="104"/>
        <v>|||</v>
      </c>
      <c r="W662" s="48" t="str">
        <f t="shared" si="105"/>
        <v>||</v>
      </c>
      <c r="X662" s="48" t="e">
        <f>INDEX(Applications_2021!$AN$2:$AN$651,MATCH($V662,Applications_2021!$AN$2:$AN$651,0))</f>
        <v>#N/A</v>
      </c>
      <c r="Y662" s="48" t="e">
        <f>INDEX(Applications_2021!$AO$2:$AO$651,MATCH($W662,Applications_2021!$AO$2:$AO$651,0))</f>
        <v>#N/A</v>
      </c>
      <c r="Z662" s="68" t="e">
        <f t="shared" si="106"/>
        <v>#N/A</v>
      </c>
      <c r="AA662" s="68" t="e">
        <f t="shared" si="107"/>
        <v>#N/A</v>
      </c>
      <c r="AB662" s="48" t="str">
        <f t="shared" si="103"/>
        <v>00</v>
      </c>
      <c r="AC662" s="48" t="e">
        <f t="shared" si="109"/>
        <v>#N/A</v>
      </c>
      <c r="AD662" s="68" t="e">
        <f t="shared" si="108"/>
        <v>#N/A</v>
      </c>
    </row>
    <row r="663" spans="1:30" x14ac:dyDescent="0.3">
      <c r="A663" s="48" t="e">
        <f>IF($AA663="Yes",INDEX(Applications_2021!$A$2:$A$651,MATCH($W663,Applications_2021!$AO$2:$AO$651,0)),"NO TRANSCRIPT")</f>
        <v>#N/A</v>
      </c>
      <c r="V663" s="48" t="str">
        <f t="shared" si="104"/>
        <v>|||</v>
      </c>
      <c r="W663" s="48" t="str">
        <f t="shared" si="105"/>
        <v>||</v>
      </c>
      <c r="X663" s="48" t="e">
        <f>INDEX(Applications_2021!$AN$2:$AN$651,MATCH($V663,Applications_2021!$AN$2:$AN$651,0))</f>
        <v>#N/A</v>
      </c>
      <c r="Y663" s="48" t="e">
        <f>INDEX(Applications_2021!$AO$2:$AO$651,MATCH($W663,Applications_2021!$AO$2:$AO$651,0))</f>
        <v>#N/A</v>
      </c>
      <c r="Z663" s="68" t="e">
        <f t="shared" si="106"/>
        <v>#N/A</v>
      </c>
      <c r="AA663" s="68" t="e">
        <f t="shared" si="107"/>
        <v>#N/A</v>
      </c>
      <c r="AB663" s="48" t="str">
        <f t="shared" si="103"/>
        <v>00</v>
      </c>
      <c r="AC663" s="48" t="e">
        <f t="shared" si="109"/>
        <v>#N/A</v>
      </c>
      <c r="AD663" s="68" t="e">
        <f t="shared" si="108"/>
        <v>#N/A</v>
      </c>
    </row>
    <row r="664" spans="1:30" x14ac:dyDescent="0.3">
      <c r="A664" s="48" t="e">
        <f>IF($AA664="Yes",INDEX(Applications_2021!$A$2:$A$651,MATCH($W664,Applications_2021!$AO$2:$AO$651,0)),"NO TRANSCRIPT")</f>
        <v>#N/A</v>
      </c>
      <c r="V664" s="48" t="str">
        <f t="shared" si="104"/>
        <v>|||</v>
      </c>
      <c r="W664" s="48" t="str">
        <f t="shared" si="105"/>
        <v>||</v>
      </c>
      <c r="X664" s="48" t="e">
        <f>INDEX(Applications_2021!$AN$2:$AN$651,MATCH($V664,Applications_2021!$AN$2:$AN$651,0))</f>
        <v>#N/A</v>
      </c>
      <c r="Y664" s="48" t="e">
        <f>INDEX(Applications_2021!$AO$2:$AO$651,MATCH($W664,Applications_2021!$AO$2:$AO$651,0))</f>
        <v>#N/A</v>
      </c>
      <c r="Z664" s="68" t="e">
        <f t="shared" si="106"/>
        <v>#N/A</v>
      </c>
      <c r="AA664" s="68" t="e">
        <f t="shared" si="107"/>
        <v>#N/A</v>
      </c>
      <c r="AB664" s="48" t="str">
        <f t="shared" si="103"/>
        <v>00</v>
      </c>
      <c r="AC664" s="48" t="e">
        <f t="shared" si="109"/>
        <v>#N/A</v>
      </c>
      <c r="AD664" s="68" t="e">
        <f t="shared" si="108"/>
        <v>#N/A</v>
      </c>
    </row>
    <row r="665" spans="1:30" x14ac:dyDescent="0.3">
      <c r="A665" s="48" t="e">
        <f>IF($AA665="Yes",INDEX(Applications_2021!$A$2:$A$651,MATCH($W665,Applications_2021!$AO$2:$AO$651,0)),"NO TRANSCRIPT")</f>
        <v>#N/A</v>
      </c>
      <c r="V665" s="48" t="str">
        <f t="shared" si="104"/>
        <v>|||</v>
      </c>
      <c r="W665" s="48" t="str">
        <f t="shared" si="105"/>
        <v>||</v>
      </c>
      <c r="X665" s="48" t="e">
        <f>INDEX(Applications_2021!$AN$2:$AN$651,MATCH($V665,Applications_2021!$AN$2:$AN$651,0))</f>
        <v>#N/A</v>
      </c>
      <c r="Y665" s="48" t="e">
        <f>INDEX(Applications_2021!$AO$2:$AO$651,MATCH($W665,Applications_2021!$AO$2:$AO$651,0))</f>
        <v>#N/A</v>
      </c>
      <c r="Z665" s="68" t="e">
        <f t="shared" si="106"/>
        <v>#N/A</v>
      </c>
      <c r="AA665" s="68" t="e">
        <f t="shared" si="107"/>
        <v>#N/A</v>
      </c>
      <c r="AB665" s="48" t="str">
        <f t="shared" si="103"/>
        <v>00</v>
      </c>
      <c r="AC665" s="48" t="e">
        <f t="shared" si="109"/>
        <v>#N/A</v>
      </c>
      <c r="AD665" s="68" t="e">
        <f t="shared" si="108"/>
        <v>#N/A</v>
      </c>
    </row>
    <row r="666" spans="1:30" x14ac:dyDescent="0.3">
      <c r="A666" s="48" t="e">
        <f>IF($AA666="Yes",INDEX(Applications_2021!$A$2:$A$651,MATCH($W666,Applications_2021!$AO$2:$AO$651,0)),"NO TRANSCRIPT")</f>
        <v>#N/A</v>
      </c>
      <c r="V666" s="48" t="str">
        <f t="shared" si="104"/>
        <v>|||</v>
      </c>
      <c r="W666" s="48" t="str">
        <f t="shared" si="105"/>
        <v>||</v>
      </c>
      <c r="X666" s="48" t="e">
        <f>INDEX(Applications_2021!$AN$2:$AN$651,MATCH($V666,Applications_2021!$AN$2:$AN$651,0))</f>
        <v>#N/A</v>
      </c>
      <c r="Y666" s="48" t="e">
        <f>INDEX(Applications_2021!$AO$2:$AO$651,MATCH($W666,Applications_2021!$AO$2:$AO$651,0))</f>
        <v>#N/A</v>
      </c>
      <c r="Z666" s="68" t="e">
        <f t="shared" si="106"/>
        <v>#N/A</v>
      </c>
      <c r="AA666" s="68" t="e">
        <f t="shared" si="107"/>
        <v>#N/A</v>
      </c>
      <c r="AB666" s="48" t="str">
        <f t="shared" si="103"/>
        <v>00</v>
      </c>
      <c r="AC666" s="48" t="e">
        <f t="shared" si="109"/>
        <v>#N/A</v>
      </c>
      <c r="AD666" s="68" t="e">
        <f t="shared" si="108"/>
        <v>#N/A</v>
      </c>
    </row>
    <row r="667" spans="1:30" x14ac:dyDescent="0.3">
      <c r="A667" s="48" t="e">
        <f>IF($AA667="Yes",INDEX(Applications_2021!$A$2:$A$651,MATCH($W667,Applications_2021!$AO$2:$AO$651,0)),"NO TRANSCRIPT")</f>
        <v>#N/A</v>
      </c>
      <c r="V667" s="48" t="str">
        <f t="shared" si="104"/>
        <v>|||</v>
      </c>
      <c r="W667" s="48" t="str">
        <f t="shared" si="105"/>
        <v>||</v>
      </c>
      <c r="X667" s="48" t="e">
        <f>INDEX(Applications_2021!$AN$2:$AN$651,MATCH($V667,Applications_2021!$AN$2:$AN$651,0))</f>
        <v>#N/A</v>
      </c>
      <c r="Y667" s="48" t="e">
        <f>INDEX(Applications_2021!$AO$2:$AO$651,MATCH($W667,Applications_2021!$AO$2:$AO$651,0))</f>
        <v>#N/A</v>
      </c>
      <c r="Z667" s="68" t="e">
        <f t="shared" si="106"/>
        <v>#N/A</v>
      </c>
      <c r="AA667" s="68" t="e">
        <f t="shared" si="107"/>
        <v>#N/A</v>
      </c>
      <c r="AB667" s="48" t="str">
        <f t="shared" si="103"/>
        <v>00</v>
      </c>
      <c r="AC667" s="48" t="e">
        <f t="shared" si="109"/>
        <v>#N/A</v>
      </c>
      <c r="AD667" s="68" t="e">
        <f t="shared" si="108"/>
        <v>#N/A</v>
      </c>
    </row>
    <row r="668" spans="1:30" x14ac:dyDescent="0.3">
      <c r="A668" s="48" t="e">
        <f>IF($AA668="Yes",INDEX(Applications_2021!$A$2:$A$651,MATCH($W668,Applications_2021!$AO$2:$AO$651,0)),"NO TRANSCRIPT")</f>
        <v>#N/A</v>
      </c>
      <c r="V668" s="48" t="str">
        <f t="shared" si="104"/>
        <v>|||</v>
      </c>
      <c r="W668" s="48" t="str">
        <f t="shared" si="105"/>
        <v>||</v>
      </c>
      <c r="X668" s="48" t="e">
        <f>INDEX(Applications_2021!$AN$2:$AN$651,MATCH($V668,Applications_2021!$AN$2:$AN$651,0))</f>
        <v>#N/A</v>
      </c>
      <c r="Y668" s="48" t="e">
        <f>INDEX(Applications_2021!$AO$2:$AO$651,MATCH($W668,Applications_2021!$AO$2:$AO$651,0))</f>
        <v>#N/A</v>
      </c>
      <c r="Z668" s="68" t="e">
        <f t="shared" si="106"/>
        <v>#N/A</v>
      </c>
      <c r="AA668" s="68" t="e">
        <f t="shared" si="107"/>
        <v>#N/A</v>
      </c>
      <c r="AB668" s="48" t="str">
        <f t="shared" si="103"/>
        <v>00</v>
      </c>
      <c r="AC668" s="48" t="e">
        <f t="shared" si="109"/>
        <v>#N/A</v>
      </c>
      <c r="AD668" s="68" t="e">
        <f t="shared" si="108"/>
        <v>#N/A</v>
      </c>
    </row>
    <row r="669" spans="1:30" x14ac:dyDescent="0.3">
      <c r="A669" s="48" t="e">
        <f>IF($AA669="Yes",INDEX(Applications_2021!$A$2:$A$651,MATCH($W669,Applications_2021!$AO$2:$AO$651,0)),"NO TRANSCRIPT")</f>
        <v>#N/A</v>
      </c>
      <c r="V669" s="48" t="str">
        <f t="shared" si="104"/>
        <v>|||</v>
      </c>
      <c r="W669" s="48" t="str">
        <f t="shared" si="105"/>
        <v>||</v>
      </c>
      <c r="X669" s="48" t="e">
        <f>INDEX(Applications_2021!$AN$2:$AN$651,MATCH($V669,Applications_2021!$AN$2:$AN$651,0))</f>
        <v>#N/A</v>
      </c>
      <c r="Y669" s="48" t="e">
        <f>INDEX(Applications_2021!$AO$2:$AO$651,MATCH($W669,Applications_2021!$AO$2:$AO$651,0))</f>
        <v>#N/A</v>
      </c>
      <c r="Z669" s="68" t="e">
        <f t="shared" si="106"/>
        <v>#N/A</v>
      </c>
      <c r="AA669" s="68" t="e">
        <f t="shared" si="107"/>
        <v>#N/A</v>
      </c>
      <c r="AB669" s="48" t="str">
        <f t="shared" si="103"/>
        <v>00</v>
      </c>
      <c r="AC669" s="48" t="e">
        <f t="shared" si="109"/>
        <v>#N/A</v>
      </c>
      <c r="AD669" s="68" t="e">
        <f t="shared" si="108"/>
        <v>#N/A</v>
      </c>
    </row>
    <row r="670" spans="1:30" x14ac:dyDescent="0.3">
      <c r="A670" s="48" t="e">
        <f>IF($AA670="Yes",INDEX(Applications_2021!$A$2:$A$651,MATCH($W670,Applications_2021!$AO$2:$AO$651,0)),"NO TRANSCRIPT")</f>
        <v>#N/A</v>
      </c>
      <c r="V670" s="48" t="str">
        <f t="shared" si="104"/>
        <v>|||</v>
      </c>
      <c r="W670" s="48" t="str">
        <f t="shared" si="105"/>
        <v>||</v>
      </c>
      <c r="X670" s="48" t="e">
        <f>INDEX(Applications_2021!$AN$2:$AN$651,MATCH($V670,Applications_2021!$AN$2:$AN$651,0))</f>
        <v>#N/A</v>
      </c>
      <c r="Y670" s="48" t="e">
        <f>INDEX(Applications_2021!$AO$2:$AO$651,MATCH($W670,Applications_2021!$AO$2:$AO$651,0))</f>
        <v>#N/A</v>
      </c>
      <c r="Z670" s="68" t="e">
        <f t="shared" si="106"/>
        <v>#N/A</v>
      </c>
      <c r="AA670" s="68" t="e">
        <f t="shared" si="107"/>
        <v>#N/A</v>
      </c>
      <c r="AB670" s="48" t="str">
        <f t="shared" si="103"/>
        <v>00</v>
      </c>
      <c r="AC670" s="48" t="e">
        <f t="shared" si="109"/>
        <v>#N/A</v>
      </c>
      <c r="AD670" s="68" t="e">
        <f t="shared" si="108"/>
        <v>#N/A</v>
      </c>
    </row>
    <row r="671" spans="1:30" x14ac:dyDescent="0.3">
      <c r="A671" s="48" t="e">
        <f>IF($AA671="Yes",INDEX(Applications_2021!$A$2:$A$651,MATCH($W671,Applications_2021!$AO$2:$AO$651,0)),"NO TRANSCRIPT")</f>
        <v>#N/A</v>
      </c>
      <c r="V671" s="48" t="str">
        <f t="shared" si="104"/>
        <v>|||</v>
      </c>
      <c r="W671" s="48" t="str">
        <f t="shared" si="105"/>
        <v>||</v>
      </c>
      <c r="X671" s="48" t="e">
        <f>INDEX(Applications_2021!$AN$2:$AN$651,MATCH($V671,Applications_2021!$AN$2:$AN$651,0))</f>
        <v>#N/A</v>
      </c>
      <c r="Y671" s="48" t="e">
        <f>INDEX(Applications_2021!$AO$2:$AO$651,MATCH($W671,Applications_2021!$AO$2:$AO$651,0))</f>
        <v>#N/A</v>
      </c>
      <c r="Z671" s="68" t="e">
        <f t="shared" si="106"/>
        <v>#N/A</v>
      </c>
      <c r="AA671" s="68" t="e">
        <f t="shared" si="107"/>
        <v>#N/A</v>
      </c>
      <c r="AB671" s="48" t="str">
        <f t="shared" si="103"/>
        <v>00</v>
      </c>
      <c r="AC671" s="48" t="e">
        <f t="shared" si="109"/>
        <v>#N/A</v>
      </c>
      <c r="AD671" s="68" t="e">
        <f t="shared" si="108"/>
        <v>#N/A</v>
      </c>
    </row>
    <row r="672" spans="1:30" x14ac:dyDescent="0.3">
      <c r="A672" s="48" t="e">
        <f>IF($AA672="Yes",INDEX(Applications_2021!$A$2:$A$651,MATCH($W672,Applications_2021!$AO$2:$AO$651,0)),"NO TRANSCRIPT")</f>
        <v>#N/A</v>
      </c>
      <c r="V672" s="48" t="str">
        <f t="shared" si="104"/>
        <v>|||</v>
      </c>
      <c r="W672" s="48" t="str">
        <f t="shared" si="105"/>
        <v>||</v>
      </c>
      <c r="X672" s="48" t="e">
        <f>INDEX(Applications_2021!$AN$2:$AN$651,MATCH($V672,Applications_2021!$AN$2:$AN$651,0))</f>
        <v>#N/A</v>
      </c>
      <c r="Y672" s="48" t="e">
        <f>INDEX(Applications_2021!$AO$2:$AO$651,MATCH($W672,Applications_2021!$AO$2:$AO$651,0))</f>
        <v>#N/A</v>
      </c>
      <c r="Z672" s="68" t="e">
        <f t="shared" si="106"/>
        <v>#N/A</v>
      </c>
      <c r="AA672" s="68" t="e">
        <f t="shared" si="107"/>
        <v>#N/A</v>
      </c>
      <c r="AB672" s="48" t="str">
        <f t="shared" si="103"/>
        <v>00</v>
      </c>
      <c r="AC672" s="48" t="e">
        <f t="shared" si="109"/>
        <v>#N/A</v>
      </c>
      <c r="AD672" s="68" t="e">
        <f t="shared" si="108"/>
        <v>#N/A</v>
      </c>
    </row>
    <row r="673" spans="1:30" x14ac:dyDescent="0.3">
      <c r="A673" s="48" t="e">
        <f>IF($AA673="Yes",INDEX(Applications_2021!$A$2:$A$651,MATCH($W673,Applications_2021!$AO$2:$AO$651,0)),"NO TRANSCRIPT")</f>
        <v>#N/A</v>
      </c>
      <c r="V673" s="48" t="str">
        <f t="shared" si="104"/>
        <v>|||</v>
      </c>
      <c r="W673" s="48" t="str">
        <f t="shared" si="105"/>
        <v>||</v>
      </c>
      <c r="X673" s="48" t="e">
        <f>INDEX(Applications_2021!$AN$2:$AN$651,MATCH($V673,Applications_2021!$AN$2:$AN$651,0))</f>
        <v>#N/A</v>
      </c>
      <c r="Y673" s="48" t="e">
        <f>INDEX(Applications_2021!$AO$2:$AO$651,MATCH($W673,Applications_2021!$AO$2:$AO$651,0))</f>
        <v>#N/A</v>
      </c>
      <c r="Z673" s="68" t="e">
        <f t="shared" si="106"/>
        <v>#N/A</v>
      </c>
      <c r="AA673" s="68" t="e">
        <f t="shared" si="107"/>
        <v>#N/A</v>
      </c>
      <c r="AB673" s="48" t="str">
        <f t="shared" si="103"/>
        <v>00</v>
      </c>
      <c r="AC673" s="48" t="e">
        <f t="shared" si="109"/>
        <v>#N/A</v>
      </c>
      <c r="AD673" s="68" t="e">
        <f t="shared" si="108"/>
        <v>#N/A</v>
      </c>
    </row>
    <row r="674" spans="1:30" x14ac:dyDescent="0.3">
      <c r="A674" s="48" t="e">
        <f>IF($AA674="Yes",INDEX(Applications_2021!$A$2:$A$651,MATCH($W674,Applications_2021!$AO$2:$AO$651,0)),"NO TRANSCRIPT")</f>
        <v>#N/A</v>
      </c>
      <c r="V674" s="48" t="str">
        <f t="shared" si="104"/>
        <v>|||</v>
      </c>
      <c r="W674" s="48" t="str">
        <f t="shared" si="105"/>
        <v>||</v>
      </c>
      <c r="X674" s="48" t="e">
        <f>INDEX(Applications_2021!$AN$2:$AN$651,MATCH($V674,Applications_2021!$AN$2:$AN$651,0))</f>
        <v>#N/A</v>
      </c>
      <c r="Y674" s="48" t="e">
        <f>INDEX(Applications_2021!$AO$2:$AO$651,MATCH($W674,Applications_2021!$AO$2:$AO$651,0))</f>
        <v>#N/A</v>
      </c>
      <c r="Z674" s="68" t="e">
        <f t="shared" si="106"/>
        <v>#N/A</v>
      </c>
      <c r="AA674" s="68" t="e">
        <f t="shared" si="107"/>
        <v>#N/A</v>
      </c>
      <c r="AB674" s="48" t="str">
        <f t="shared" si="103"/>
        <v>00</v>
      </c>
      <c r="AC674" s="48" t="e">
        <f t="shared" si="109"/>
        <v>#N/A</v>
      </c>
      <c r="AD674" s="68" t="e">
        <f t="shared" si="108"/>
        <v>#N/A</v>
      </c>
    </row>
    <row r="675" spans="1:30" x14ac:dyDescent="0.3">
      <c r="A675" s="48" t="e">
        <f>IF($AA675="Yes",INDEX(Applications_2021!$A$2:$A$651,MATCH($W675,Applications_2021!$AO$2:$AO$651,0)),"NO TRANSCRIPT")</f>
        <v>#N/A</v>
      </c>
      <c r="V675" s="48" t="str">
        <f t="shared" si="104"/>
        <v>|||</v>
      </c>
      <c r="W675" s="48" t="str">
        <f t="shared" si="105"/>
        <v>||</v>
      </c>
      <c r="X675" s="48" t="e">
        <f>INDEX(Applications_2021!$AN$2:$AN$651,MATCH($V675,Applications_2021!$AN$2:$AN$651,0))</f>
        <v>#N/A</v>
      </c>
      <c r="Y675" s="48" t="e">
        <f>INDEX(Applications_2021!$AO$2:$AO$651,MATCH($W675,Applications_2021!$AO$2:$AO$651,0))</f>
        <v>#N/A</v>
      </c>
      <c r="Z675" s="68" t="e">
        <f t="shared" si="106"/>
        <v>#N/A</v>
      </c>
      <c r="AA675" s="68" t="e">
        <f t="shared" si="107"/>
        <v>#N/A</v>
      </c>
      <c r="AB675" s="48" t="str">
        <f t="shared" ref="AB675:AB738" si="110">"0"&amp;TEXT($C675,0)</f>
        <v>00</v>
      </c>
      <c r="AC675" s="48" t="e">
        <f t="shared" si="109"/>
        <v>#N/A</v>
      </c>
      <c r="AD675" s="68" t="e">
        <f t="shared" si="108"/>
        <v>#N/A</v>
      </c>
    </row>
    <row r="676" spans="1:30" x14ac:dyDescent="0.3">
      <c r="A676" s="48" t="e">
        <f>IF($AA676="Yes",INDEX(Applications_2021!$A$2:$A$651,MATCH($W676,Applications_2021!$AO$2:$AO$651,0)),"NO TRANSCRIPT")</f>
        <v>#N/A</v>
      </c>
      <c r="V676" s="48" t="str">
        <f t="shared" si="104"/>
        <v>|||</v>
      </c>
      <c r="W676" s="48" t="str">
        <f t="shared" si="105"/>
        <v>||</v>
      </c>
      <c r="X676" s="48" t="e">
        <f>INDEX(Applications_2021!$AN$2:$AN$651,MATCH($V676,Applications_2021!$AN$2:$AN$651,0))</f>
        <v>#N/A</v>
      </c>
      <c r="Y676" s="48" t="e">
        <f>INDEX(Applications_2021!$AO$2:$AO$651,MATCH($W676,Applications_2021!$AO$2:$AO$651,0))</f>
        <v>#N/A</v>
      </c>
      <c r="Z676" s="68" t="e">
        <f t="shared" si="106"/>
        <v>#N/A</v>
      </c>
      <c r="AA676" s="68" t="e">
        <f t="shared" si="107"/>
        <v>#N/A</v>
      </c>
      <c r="AB676" s="48" t="str">
        <f t="shared" si="110"/>
        <v>00</v>
      </c>
      <c r="AC676" s="48" t="e">
        <f t="shared" si="109"/>
        <v>#N/A</v>
      </c>
      <c r="AD676" s="68" t="e">
        <f t="shared" si="108"/>
        <v>#N/A</v>
      </c>
    </row>
    <row r="677" spans="1:30" x14ac:dyDescent="0.3">
      <c r="A677" s="48" t="e">
        <f>IF($AA677="Yes",INDEX(Applications_2021!$A$2:$A$651,MATCH($W677,Applications_2021!$AO$2:$AO$651,0)),"NO TRANSCRIPT")</f>
        <v>#N/A</v>
      </c>
      <c r="V677" s="48" t="str">
        <f t="shared" si="104"/>
        <v>|||</v>
      </c>
      <c r="W677" s="48" t="str">
        <f t="shared" si="105"/>
        <v>||</v>
      </c>
      <c r="X677" s="48" t="e">
        <f>INDEX(Applications_2021!$AN$2:$AN$651,MATCH($V677,Applications_2021!$AN$2:$AN$651,0))</f>
        <v>#N/A</v>
      </c>
      <c r="Y677" s="48" t="e">
        <f>INDEX(Applications_2021!$AO$2:$AO$651,MATCH($W677,Applications_2021!$AO$2:$AO$651,0))</f>
        <v>#N/A</v>
      </c>
      <c r="Z677" s="68" t="e">
        <f t="shared" si="106"/>
        <v>#N/A</v>
      </c>
      <c r="AA677" s="68" t="e">
        <f t="shared" si="107"/>
        <v>#N/A</v>
      </c>
      <c r="AB677" s="48" t="str">
        <f t="shared" si="110"/>
        <v>00</v>
      </c>
      <c r="AC677" s="48" t="e">
        <f t="shared" si="109"/>
        <v>#N/A</v>
      </c>
      <c r="AD677" s="68" t="e">
        <f t="shared" si="108"/>
        <v>#N/A</v>
      </c>
    </row>
    <row r="678" spans="1:30" x14ac:dyDescent="0.3">
      <c r="A678" s="48" t="e">
        <f>IF($AA678="Yes",INDEX(Applications_2021!$A$2:$A$651,MATCH($W678,Applications_2021!$AO$2:$AO$651,0)),"NO TRANSCRIPT")</f>
        <v>#N/A</v>
      </c>
      <c r="V678" s="48" t="str">
        <f t="shared" si="104"/>
        <v>|||</v>
      </c>
      <c r="W678" s="48" t="str">
        <f t="shared" si="105"/>
        <v>||</v>
      </c>
      <c r="X678" s="48" t="e">
        <f>INDEX(Applications_2021!$AN$2:$AN$651,MATCH($V678,Applications_2021!$AN$2:$AN$651,0))</f>
        <v>#N/A</v>
      </c>
      <c r="Y678" s="48" t="e">
        <f>INDEX(Applications_2021!$AO$2:$AO$651,MATCH($W678,Applications_2021!$AO$2:$AO$651,0))</f>
        <v>#N/A</v>
      </c>
      <c r="Z678" s="68" t="e">
        <f t="shared" si="106"/>
        <v>#N/A</v>
      </c>
      <c r="AA678" s="68" t="e">
        <f t="shared" si="107"/>
        <v>#N/A</v>
      </c>
      <c r="AB678" s="48" t="str">
        <f t="shared" si="110"/>
        <v>00</v>
      </c>
      <c r="AC678" s="48" t="e">
        <f t="shared" si="109"/>
        <v>#N/A</v>
      </c>
      <c r="AD678" s="68" t="e">
        <f t="shared" si="108"/>
        <v>#N/A</v>
      </c>
    </row>
    <row r="679" spans="1:30" x14ac:dyDescent="0.3">
      <c r="A679" s="48" t="e">
        <f>IF($AA679="Yes",INDEX(Applications_2021!$A$2:$A$651,MATCH($W679,Applications_2021!$AO$2:$AO$651,0)),"NO TRANSCRIPT")</f>
        <v>#N/A</v>
      </c>
      <c r="V679" s="48" t="str">
        <f t="shared" si="104"/>
        <v>|||</v>
      </c>
      <c r="W679" s="48" t="str">
        <f t="shared" si="105"/>
        <v>||</v>
      </c>
      <c r="X679" s="48" t="e">
        <f>INDEX(Applications_2021!$AN$2:$AN$651,MATCH($V679,Applications_2021!$AN$2:$AN$651,0))</f>
        <v>#N/A</v>
      </c>
      <c r="Y679" s="48" t="e">
        <f>INDEX(Applications_2021!$AO$2:$AO$651,MATCH($W679,Applications_2021!$AO$2:$AO$651,0))</f>
        <v>#N/A</v>
      </c>
      <c r="Z679" s="68" t="e">
        <f t="shared" si="106"/>
        <v>#N/A</v>
      </c>
      <c r="AA679" s="68" t="e">
        <f t="shared" si="107"/>
        <v>#N/A</v>
      </c>
      <c r="AB679" s="48" t="str">
        <f t="shared" si="110"/>
        <v>00</v>
      </c>
      <c r="AC679" s="48" t="e">
        <f t="shared" si="109"/>
        <v>#N/A</v>
      </c>
      <c r="AD679" s="68" t="e">
        <f t="shared" si="108"/>
        <v>#N/A</v>
      </c>
    </row>
    <row r="680" spans="1:30" x14ac:dyDescent="0.3">
      <c r="A680" s="48" t="e">
        <f>IF($AA680="Yes",INDEX(Applications_2021!$A$2:$A$651,MATCH($W680,Applications_2021!$AO$2:$AO$651,0)),"NO TRANSCRIPT")</f>
        <v>#N/A</v>
      </c>
      <c r="V680" s="48" t="str">
        <f t="shared" si="104"/>
        <v>|||</v>
      </c>
      <c r="W680" s="48" t="str">
        <f t="shared" si="105"/>
        <v>||</v>
      </c>
      <c r="X680" s="48" t="e">
        <f>INDEX(Applications_2021!$AN$2:$AN$651,MATCH($V680,Applications_2021!$AN$2:$AN$651,0))</f>
        <v>#N/A</v>
      </c>
      <c r="Y680" s="48" t="e">
        <f>INDEX(Applications_2021!$AO$2:$AO$651,MATCH($W680,Applications_2021!$AO$2:$AO$651,0))</f>
        <v>#N/A</v>
      </c>
      <c r="Z680" s="68" t="e">
        <f t="shared" si="106"/>
        <v>#N/A</v>
      </c>
      <c r="AA680" s="68" t="e">
        <f t="shared" si="107"/>
        <v>#N/A</v>
      </c>
      <c r="AB680" s="48" t="str">
        <f t="shared" si="110"/>
        <v>00</v>
      </c>
      <c r="AC680" s="48" t="e">
        <f t="shared" si="109"/>
        <v>#N/A</v>
      </c>
      <c r="AD680" s="68" t="e">
        <f t="shared" si="108"/>
        <v>#N/A</v>
      </c>
    </row>
    <row r="681" spans="1:30" x14ac:dyDescent="0.3">
      <c r="A681" s="48" t="e">
        <f>IF($AA681="Yes",INDEX(Applications_2021!$A$2:$A$651,MATCH($W681,Applications_2021!$AO$2:$AO$651,0)),"NO TRANSCRIPT")</f>
        <v>#N/A</v>
      </c>
      <c r="V681" s="48" t="str">
        <f t="shared" si="104"/>
        <v>|||</v>
      </c>
      <c r="W681" s="48" t="str">
        <f t="shared" si="105"/>
        <v>||</v>
      </c>
      <c r="X681" s="48" t="e">
        <f>INDEX(Applications_2021!$AN$2:$AN$651,MATCH($V681,Applications_2021!$AN$2:$AN$651,0))</f>
        <v>#N/A</v>
      </c>
      <c r="Y681" s="48" t="e">
        <f>INDEX(Applications_2021!$AO$2:$AO$651,MATCH($W681,Applications_2021!$AO$2:$AO$651,0))</f>
        <v>#N/A</v>
      </c>
      <c r="Z681" s="68" t="e">
        <f t="shared" si="106"/>
        <v>#N/A</v>
      </c>
      <c r="AA681" s="68" t="e">
        <f t="shared" si="107"/>
        <v>#N/A</v>
      </c>
      <c r="AB681" s="48" t="str">
        <f t="shared" si="110"/>
        <v>00</v>
      </c>
      <c r="AC681" s="48" t="e">
        <f t="shared" si="109"/>
        <v>#N/A</v>
      </c>
      <c r="AD681" s="68" t="e">
        <f t="shared" si="108"/>
        <v>#N/A</v>
      </c>
    </row>
    <row r="682" spans="1:30" x14ac:dyDescent="0.3">
      <c r="A682" s="48" t="e">
        <f>IF($AA682="Yes",INDEX(Applications_2021!$A$2:$A$651,MATCH($W682,Applications_2021!$AO$2:$AO$651,0)),"NO TRANSCRIPT")</f>
        <v>#N/A</v>
      </c>
      <c r="V682" s="48" t="str">
        <f t="shared" si="104"/>
        <v>|||</v>
      </c>
      <c r="W682" s="48" t="str">
        <f t="shared" si="105"/>
        <v>||</v>
      </c>
      <c r="X682" s="48" t="e">
        <f>INDEX(Applications_2021!$AN$2:$AN$651,MATCH($V682,Applications_2021!$AN$2:$AN$651,0))</f>
        <v>#N/A</v>
      </c>
      <c r="Y682" s="48" t="e">
        <f>INDEX(Applications_2021!$AO$2:$AO$651,MATCH($W682,Applications_2021!$AO$2:$AO$651,0))</f>
        <v>#N/A</v>
      </c>
      <c r="Z682" s="68" t="e">
        <f t="shared" si="106"/>
        <v>#N/A</v>
      </c>
      <c r="AA682" s="68" t="e">
        <f t="shared" si="107"/>
        <v>#N/A</v>
      </c>
      <c r="AB682" s="48" t="str">
        <f t="shared" si="110"/>
        <v>00</v>
      </c>
      <c r="AC682" s="48" t="e">
        <f t="shared" si="109"/>
        <v>#N/A</v>
      </c>
      <c r="AD682" s="68" t="e">
        <f t="shared" si="108"/>
        <v>#N/A</v>
      </c>
    </row>
    <row r="683" spans="1:30" x14ac:dyDescent="0.3">
      <c r="A683" s="48" t="e">
        <f>IF($AA683="Yes",INDEX(Applications_2021!$A$2:$A$651,MATCH($W683,Applications_2021!$AO$2:$AO$651,0)),"NO TRANSCRIPT")</f>
        <v>#N/A</v>
      </c>
      <c r="V683" s="48" t="str">
        <f t="shared" si="104"/>
        <v>|||</v>
      </c>
      <c r="W683" s="48" t="str">
        <f t="shared" si="105"/>
        <v>||</v>
      </c>
      <c r="X683" s="48" t="e">
        <f>INDEX(Applications_2021!$AN$2:$AN$651,MATCH($V683,Applications_2021!$AN$2:$AN$651,0))</f>
        <v>#N/A</v>
      </c>
      <c r="Y683" s="48" t="e">
        <f>INDEX(Applications_2021!$AO$2:$AO$651,MATCH($W683,Applications_2021!$AO$2:$AO$651,0))</f>
        <v>#N/A</v>
      </c>
      <c r="Z683" s="68" t="e">
        <f t="shared" si="106"/>
        <v>#N/A</v>
      </c>
      <c r="AA683" s="68" t="e">
        <f t="shared" si="107"/>
        <v>#N/A</v>
      </c>
      <c r="AB683" s="48" t="str">
        <f t="shared" si="110"/>
        <v>00</v>
      </c>
      <c r="AC683" s="48" t="e">
        <f t="shared" si="109"/>
        <v>#N/A</v>
      </c>
      <c r="AD683" s="68" t="e">
        <f t="shared" si="108"/>
        <v>#N/A</v>
      </c>
    </row>
    <row r="684" spans="1:30" x14ac:dyDescent="0.3">
      <c r="A684" s="48" t="e">
        <f>IF($AA684="Yes",INDEX(Applications_2021!$A$2:$A$651,MATCH($W684,Applications_2021!$AO$2:$AO$651,0)),"NO TRANSCRIPT")</f>
        <v>#N/A</v>
      </c>
      <c r="V684" s="48" t="str">
        <f t="shared" si="104"/>
        <v>|||</v>
      </c>
      <c r="W684" s="48" t="str">
        <f t="shared" si="105"/>
        <v>||</v>
      </c>
      <c r="X684" s="48" t="e">
        <f>INDEX(Applications_2021!$AN$2:$AN$651,MATCH($V684,Applications_2021!$AN$2:$AN$651,0))</f>
        <v>#N/A</v>
      </c>
      <c r="Y684" s="48" t="e">
        <f>INDEX(Applications_2021!$AO$2:$AO$651,MATCH($W684,Applications_2021!$AO$2:$AO$651,0))</f>
        <v>#N/A</v>
      </c>
      <c r="Z684" s="68" t="e">
        <f t="shared" si="106"/>
        <v>#N/A</v>
      </c>
      <c r="AA684" s="68" t="e">
        <f t="shared" si="107"/>
        <v>#N/A</v>
      </c>
      <c r="AB684" s="48" t="str">
        <f t="shared" si="110"/>
        <v>00</v>
      </c>
      <c r="AC684" s="48" t="e">
        <f t="shared" si="109"/>
        <v>#N/A</v>
      </c>
      <c r="AD684" s="68" t="e">
        <f t="shared" si="108"/>
        <v>#N/A</v>
      </c>
    </row>
    <row r="685" spans="1:30" x14ac:dyDescent="0.3">
      <c r="A685" s="48" t="e">
        <f>IF($AA685="Yes",INDEX(Applications_2021!$A$2:$A$651,MATCH($W685,Applications_2021!$AO$2:$AO$651,0)),"NO TRANSCRIPT")</f>
        <v>#N/A</v>
      </c>
      <c r="V685" s="48" t="str">
        <f t="shared" si="104"/>
        <v>|||</v>
      </c>
      <c r="W685" s="48" t="str">
        <f t="shared" si="105"/>
        <v>||</v>
      </c>
      <c r="X685" s="48" t="e">
        <f>INDEX(Applications_2021!$AN$2:$AN$651,MATCH($V685,Applications_2021!$AN$2:$AN$651,0))</f>
        <v>#N/A</v>
      </c>
      <c r="Y685" s="48" t="e">
        <f>INDEX(Applications_2021!$AO$2:$AO$651,MATCH($W685,Applications_2021!$AO$2:$AO$651,0))</f>
        <v>#N/A</v>
      </c>
      <c r="Z685" s="68" t="e">
        <f t="shared" si="106"/>
        <v>#N/A</v>
      </c>
      <c r="AA685" s="68" t="e">
        <f t="shared" si="107"/>
        <v>#N/A</v>
      </c>
      <c r="AB685" s="48" t="str">
        <f t="shared" si="110"/>
        <v>00</v>
      </c>
      <c r="AC685" s="48" t="e">
        <f t="shared" si="109"/>
        <v>#N/A</v>
      </c>
      <c r="AD685" s="68" t="e">
        <f t="shared" si="108"/>
        <v>#N/A</v>
      </c>
    </row>
    <row r="686" spans="1:30" x14ac:dyDescent="0.3">
      <c r="A686" s="48" t="e">
        <f>IF($AA686="Yes",INDEX(Applications_2021!$A$2:$A$651,MATCH($W686,Applications_2021!$AO$2:$AO$651,0)),"NO TRANSCRIPT")</f>
        <v>#N/A</v>
      </c>
      <c r="V686" s="48" t="str">
        <f t="shared" si="104"/>
        <v>|||</v>
      </c>
      <c r="W686" s="48" t="str">
        <f t="shared" si="105"/>
        <v>||</v>
      </c>
      <c r="X686" s="48" t="e">
        <f>INDEX(Applications_2021!$AN$2:$AN$651,MATCH($V686,Applications_2021!$AN$2:$AN$651,0))</f>
        <v>#N/A</v>
      </c>
      <c r="Y686" s="48" t="e">
        <f>INDEX(Applications_2021!$AO$2:$AO$651,MATCH($W686,Applications_2021!$AO$2:$AO$651,0))</f>
        <v>#N/A</v>
      </c>
      <c r="Z686" s="68" t="e">
        <f t="shared" si="106"/>
        <v>#N/A</v>
      </c>
      <c r="AA686" s="68" t="e">
        <f t="shared" si="107"/>
        <v>#N/A</v>
      </c>
      <c r="AB686" s="48" t="str">
        <f t="shared" si="110"/>
        <v>00</v>
      </c>
      <c r="AC686" s="48" t="e">
        <f t="shared" si="109"/>
        <v>#N/A</v>
      </c>
      <c r="AD686" s="68" t="e">
        <f t="shared" si="108"/>
        <v>#N/A</v>
      </c>
    </row>
    <row r="687" spans="1:30" x14ac:dyDescent="0.3">
      <c r="A687" s="48" t="e">
        <f>IF($AA687="Yes",INDEX(Applications_2021!$A$2:$A$651,MATCH($W687,Applications_2021!$AO$2:$AO$651,0)),"NO TRANSCRIPT")</f>
        <v>#N/A</v>
      </c>
      <c r="V687" s="48" t="str">
        <f t="shared" si="104"/>
        <v>|||</v>
      </c>
      <c r="W687" s="48" t="str">
        <f t="shared" si="105"/>
        <v>||</v>
      </c>
      <c r="X687" s="48" t="e">
        <f>INDEX(Applications_2021!$AN$2:$AN$651,MATCH($V687,Applications_2021!$AN$2:$AN$651,0))</f>
        <v>#N/A</v>
      </c>
      <c r="Y687" s="48" t="e">
        <f>INDEX(Applications_2021!$AO$2:$AO$651,MATCH($W687,Applications_2021!$AO$2:$AO$651,0))</f>
        <v>#N/A</v>
      </c>
      <c r="Z687" s="68" t="e">
        <f t="shared" si="106"/>
        <v>#N/A</v>
      </c>
      <c r="AA687" s="68" t="e">
        <f t="shared" si="107"/>
        <v>#N/A</v>
      </c>
      <c r="AB687" s="48" t="str">
        <f t="shared" si="110"/>
        <v>00</v>
      </c>
      <c r="AC687" s="48" t="e">
        <f t="shared" si="109"/>
        <v>#N/A</v>
      </c>
      <c r="AD687" s="68" t="e">
        <f t="shared" si="108"/>
        <v>#N/A</v>
      </c>
    </row>
    <row r="688" spans="1:30" x14ac:dyDescent="0.3">
      <c r="A688" s="48" t="e">
        <f>IF($AA688="Yes",INDEX(Applications_2021!$A$2:$A$651,MATCH($W688,Applications_2021!$AO$2:$AO$651,0)),"NO TRANSCRIPT")</f>
        <v>#N/A</v>
      </c>
      <c r="V688" s="48" t="str">
        <f t="shared" si="104"/>
        <v>|||</v>
      </c>
      <c r="W688" s="48" t="str">
        <f t="shared" si="105"/>
        <v>||</v>
      </c>
      <c r="X688" s="48" t="e">
        <f>INDEX(Applications_2021!$AN$2:$AN$651,MATCH($V688,Applications_2021!$AN$2:$AN$651,0))</f>
        <v>#N/A</v>
      </c>
      <c r="Y688" s="48" t="e">
        <f>INDEX(Applications_2021!$AO$2:$AO$651,MATCH($W688,Applications_2021!$AO$2:$AO$651,0))</f>
        <v>#N/A</v>
      </c>
      <c r="Z688" s="68" t="e">
        <f t="shared" si="106"/>
        <v>#N/A</v>
      </c>
      <c r="AA688" s="68" t="e">
        <f t="shared" si="107"/>
        <v>#N/A</v>
      </c>
      <c r="AB688" s="48" t="str">
        <f t="shared" si="110"/>
        <v>00</v>
      </c>
      <c r="AC688" s="48" t="e">
        <f t="shared" si="109"/>
        <v>#N/A</v>
      </c>
      <c r="AD688" s="68" t="e">
        <f t="shared" si="108"/>
        <v>#N/A</v>
      </c>
    </row>
    <row r="689" spans="1:30" x14ac:dyDescent="0.3">
      <c r="A689" s="48" t="e">
        <f>IF($AA689="Yes",INDEX(Applications_2021!$A$2:$A$651,MATCH($W689,Applications_2021!$AO$2:$AO$651,0)),"NO TRANSCRIPT")</f>
        <v>#N/A</v>
      </c>
      <c r="V689" s="48" t="str">
        <f t="shared" si="104"/>
        <v>|||</v>
      </c>
      <c r="W689" s="48" t="str">
        <f t="shared" si="105"/>
        <v>||</v>
      </c>
      <c r="X689" s="48" t="e">
        <f>INDEX(Applications_2021!$AN$2:$AN$651,MATCH($V689,Applications_2021!$AN$2:$AN$651,0))</f>
        <v>#N/A</v>
      </c>
      <c r="Y689" s="48" t="e">
        <f>INDEX(Applications_2021!$AO$2:$AO$651,MATCH($W689,Applications_2021!$AO$2:$AO$651,0))</f>
        <v>#N/A</v>
      </c>
      <c r="Z689" s="68" t="e">
        <f t="shared" si="106"/>
        <v>#N/A</v>
      </c>
      <c r="AA689" s="68" t="e">
        <f t="shared" si="107"/>
        <v>#N/A</v>
      </c>
      <c r="AB689" s="48" t="str">
        <f t="shared" si="110"/>
        <v>00</v>
      </c>
      <c r="AC689" s="48" t="e">
        <f t="shared" si="109"/>
        <v>#N/A</v>
      </c>
      <c r="AD689" s="68" t="e">
        <f t="shared" si="108"/>
        <v>#N/A</v>
      </c>
    </row>
    <row r="690" spans="1:30" x14ac:dyDescent="0.3">
      <c r="A690" s="48" t="e">
        <f>IF($AA690="Yes",INDEX(Applications_2021!$A$2:$A$651,MATCH($W690,Applications_2021!$AO$2:$AO$651,0)),"NO TRANSCRIPT")</f>
        <v>#N/A</v>
      </c>
      <c r="V690" s="48" t="str">
        <f t="shared" si="104"/>
        <v>|||</v>
      </c>
      <c r="W690" s="48" t="str">
        <f t="shared" si="105"/>
        <v>||</v>
      </c>
      <c r="X690" s="48" t="e">
        <f>INDEX(Applications_2021!$AN$2:$AN$651,MATCH($V690,Applications_2021!$AN$2:$AN$651,0))</f>
        <v>#N/A</v>
      </c>
      <c r="Y690" s="48" t="e">
        <f>INDEX(Applications_2021!$AO$2:$AO$651,MATCH($W690,Applications_2021!$AO$2:$AO$651,0))</f>
        <v>#N/A</v>
      </c>
      <c r="Z690" s="68" t="e">
        <f t="shared" si="106"/>
        <v>#N/A</v>
      </c>
      <c r="AA690" s="68" t="e">
        <f t="shared" si="107"/>
        <v>#N/A</v>
      </c>
      <c r="AB690" s="48" t="str">
        <f t="shared" si="110"/>
        <v>00</v>
      </c>
      <c r="AC690" s="48" t="e">
        <f t="shared" si="109"/>
        <v>#N/A</v>
      </c>
      <c r="AD690" s="68" t="e">
        <f t="shared" si="108"/>
        <v>#N/A</v>
      </c>
    </row>
    <row r="691" spans="1:30" x14ac:dyDescent="0.3">
      <c r="A691" s="48" t="e">
        <f>IF($AA691="Yes",INDEX(Applications_2021!$A$2:$A$651,MATCH($W691,Applications_2021!$AO$2:$AO$651,0)),"NO TRANSCRIPT")</f>
        <v>#N/A</v>
      </c>
      <c r="V691" s="48" t="str">
        <f t="shared" si="104"/>
        <v>|||</v>
      </c>
      <c r="W691" s="48" t="str">
        <f t="shared" si="105"/>
        <v>||</v>
      </c>
      <c r="X691" s="48" t="e">
        <f>INDEX(Applications_2021!$AN$2:$AN$651,MATCH($V691,Applications_2021!$AN$2:$AN$651,0))</f>
        <v>#N/A</v>
      </c>
      <c r="Y691" s="48" t="e">
        <f>INDEX(Applications_2021!$AO$2:$AO$651,MATCH($W691,Applications_2021!$AO$2:$AO$651,0))</f>
        <v>#N/A</v>
      </c>
      <c r="Z691" s="68" t="e">
        <f t="shared" si="106"/>
        <v>#N/A</v>
      </c>
      <c r="AA691" s="68" t="e">
        <f t="shared" si="107"/>
        <v>#N/A</v>
      </c>
      <c r="AB691" s="48" t="str">
        <f t="shared" si="110"/>
        <v>00</v>
      </c>
      <c r="AC691" s="48" t="e">
        <f t="shared" si="109"/>
        <v>#N/A</v>
      </c>
      <c r="AD691" s="68" t="e">
        <f t="shared" si="108"/>
        <v>#N/A</v>
      </c>
    </row>
    <row r="692" spans="1:30" x14ac:dyDescent="0.3">
      <c r="A692" s="48" t="e">
        <f>IF($AA692="Yes",INDEX(Applications_2021!$A$2:$A$651,MATCH($W692,Applications_2021!$AO$2:$AO$651,0)),"NO TRANSCRIPT")</f>
        <v>#N/A</v>
      </c>
      <c r="V692" s="48" t="str">
        <f t="shared" si="104"/>
        <v>|||</v>
      </c>
      <c r="W692" s="48" t="str">
        <f t="shared" si="105"/>
        <v>||</v>
      </c>
      <c r="X692" s="48" t="e">
        <f>INDEX(Applications_2021!$AN$2:$AN$651,MATCH($V692,Applications_2021!$AN$2:$AN$651,0))</f>
        <v>#N/A</v>
      </c>
      <c r="Y692" s="48" t="e">
        <f>INDEX(Applications_2021!$AO$2:$AO$651,MATCH($W692,Applications_2021!$AO$2:$AO$651,0))</f>
        <v>#N/A</v>
      </c>
      <c r="Z692" s="68" t="e">
        <f t="shared" si="106"/>
        <v>#N/A</v>
      </c>
      <c r="AA692" s="68" t="e">
        <f t="shared" si="107"/>
        <v>#N/A</v>
      </c>
      <c r="AB692" s="48" t="str">
        <f t="shared" si="110"/>
        <v>00</v>
      </c>
      <c r="AC692" s="48" t="e">
        <f t="shared" si="109"/>
        <v>#N/A</v>
      </c>
      <c r="AD692" s="68" t="e">
        <f t="shared" si="108"/>
        <v>#N/A</v>
      </c>
    </row>
    <row r="693" spans="1:30" x14ac:dyDescent="0.3">
      <c r="A693" s="48" t="e">
        <f>IF($AA693="Yes",INDEX(Applications_2021!$A$2:$A$651,MATCH($W693,Applications_2021!$AO$2:$AO$651,0)),"NO TRANSCRIPT")</f>
        <v>#N/A</v>
      </c>
      <c r="V693" s="48" t="str">
        <f t="shared" si="104"/>
        <v>|||</v>
      </c>
      <c r="W693" s="48" t="str">
        <f t="shared" si="105"/>
        <v>||</v>
      </c>
      <c r="X693" s="48" t="e">
        <f>INDEX(Applications_2021!$AN$2:$AN$651,MATCH($V693,Applications_2021!$AN$2:$AN$651,0))</f>
        <v>#N/A</v>
      </c>
      <c r="Y693" s="48" t="e">
        <f>INDEX(Applications_2021!$AO$2:$AO$651,MATCH($W693,Applications_2021!$AO$2:$AO$651,0))</f>
        <v>#N/A</v>
      </c>
      <c r="Z693" s="68" t="e">
        <f t="shared" si="106"/>
        <v>#N/A</v>
      </c>
      <c r="AA693" s="68" t="e">
        <f t="shared" si="107"/>
        <v>#N/A</v>
      </c>
      <c r="AB693" s="48" t="str">
        <f t="shared" si="110"/>
        <v>00</v>
      </c>
      <c r="AC693" s="48" t="e">
        <f t="shared" si="109"/>
        <v>#N/A</v>
      </c>
      <c r="AD693" s="68" t="e">
        <f t="shared" si="108"/>
        <v>#N/A</v>
      </c>
    </row>
    <row r="694" spans="1:30" x14ac:dyDescent="0.3">
      <c r="A694" s="48" t="e">
        <f>IF($AA694="Yes",INDEX(Applications_2021!$A$2:$A$651,MATCH($W694,Applications_2021!$AO$2:$AO$651,0)),"NO TRANSCRIPT")</f>
        <v>#N/A</v>
      </c>
      <c r="V694" s="48" t="str">
        <f t="shared" si="104"/>
        <v>|||</v>
      </c>
      <c r="W694" s="48" t="str">
        <f t="shared" si="105"/>
        <v>||</v>
      </c>
      <c r="X694" s="48" t="e">
        <f>INDEX(Applications_2021!$AN$2:$AN$651,MATCH($V694,Applications_2021!$AN$2:$AN$651,0))</f>
        <v>#N/A</v>
      </c>
      <c r="Y694" s="48" t="e">
        <f>INDEX(Applications_2021!$AO$2:$AO$651,MATCH($W694,Applications_2021!$AO$2:$AO$651,0))</f>
        <v>#N/A</v>
      </c>
      <c r="Z694" s="68" t="e">
        <f t="shared" si="106"/>
        <v>#N/A</v>
      </c>
      <c r="AA694" s="68" t="e">
        <f t="shared" si="107"/>
        <v>#N/A</v>
      </c>
      <c r="AB694" s="48" t="str">
        <f t="shared" si="110"/>
        <v>00</v>
      </c>
      <c r="AC694" s="48" t="e">
        <f t="shared" si="109"/>
        <v>#N/A</v>
      </c>
      <c r="AD694" s="68" t="e">
        <f t="shared" si="108"/>
        <v>#N/A</v>
      </c>
    </row>
    <row r="695" spans="1:30" x14ac:dyDescent="0.3">
      <c r="A695" s="48" t="e">
        <f>IF($AA695="Yes",INDEX(Applications_2021!$A$2:$A$651,MATCH($W695,Applications_2021!$AO$2:$AO$651,0)),"NO TRANSCRIPT")</f>
        <v>#N/A</v>
      </c>
      <c r="V695" s="48" t="str">
        <f t="shared" si="104"/>
        <v>|||</v>
      </c>
      <c r="W695" s="48" t="str">
        <f t="shared" si="105"/>
        <v>||</v>
      </c>
      <c r="X695" s="48" t="e">
        <f>INDEX(Applications_2021!$AN$2:$AN$651,MATCH($V695,Applications_2021!$AN$2:$AN$651,0))</f>
        <v>#N/A</v>
      </c>
      <c r="Y695" s="48" t="e">
        <f>INDEX(Applications_2021!$AO$2:$AO$651,MATCH($W695,Applications_2021!$AO$2:$AO$651,0))</f>
        <v>#N/A</v>
      </c>
      <c r="Z695" s="68" t="e">
        <f t="shared" si="106"/>
        <v>#N/A</v>
      </c>
      <c r="AA695" s="68" t="e">
        <f t="shared" si="107"/>
        <v>#N/A</v>
      </c>
      <c r="AB695" s="48" t="str">
        <f t="shared" si="110"/>
        <v>00</v>
      </c>
      <c r="AC695" s="48" t="e">
        <f t="shared" si="109"/>
        <v>#N/A</v>
      </c>
      <c r="AD695" s="68" t="e">
        <f t="shared" si="108"/>
        <v>#N/A</v>
      </c>
    </row>
    <row r="696" spans="1:30" x14ac:dyDescent="0.3">
      <c r="A696" s="48" t="e">
        <f>IF($AA696="Yes",INDEX(Applications_2021!$A$2:$A$651,MATCH($W696,Applications_2021!$AO$2:$AO$651,0)),"NO TRANSCRIPT")</f>
        <v>#N/A</v>
      </c>
      <c r="V696" s="48" t="str">
        <f t="shared" si="104"/>
        <v>|||</v>
      </c>
      <c r="W696" s="48" t="str">
        <f t="shared" si="105"/>
        <v>||</v>
      </c>
      <c r="X696" s="48" t="e">
        <f>INDEX(Applications_2021!$AN$2:$AN$651,MATCH($V696,Applications_2021!$AN$2:$AN$651,0))</f>
        <v>#N/A</v>
      </c>
      <c r="Y696" s="48" t="e">
        <f>INDEX(Applications_2021!$AO$2:$AO$651,MATCH($W696,Applications_2021!$AO$2:$AO$651,0))</f>
        <v>#N/A</v>
      </c>
      <c r="Z696" s="68" t="e">
        <f t="shared" si="106"/>
        <v>#N/A</v>
      </c>
      <c r="AA696" s="68" t="e">
        <f t="shared" si="107"/>
        <v>#N/A</v>
      </c>
      <c r="AB696" s="48" t="str">
        <f t="shared" si="110"/>
        <v>00</v>
      </c>
      <c r="AC696" s="48" t="e">
        <f t="shared" si="109"/>
        <v>#N/A</v>
      </c>
      <c r="AD696" s="68" t="e">
        <f t="shared" si="108"/>
        <v>#N/A</v>
      </c>
    </row>
    <row r="697" spans="1:30" x14ac:dyDescent="0.3">
      <c r="A697" s="48" t="e">
        <f>IF($AA697="Yes",INDEX(Applications_2021!$A$2:$A$651,MATCH($W697,Applications_2021!$AO$2:$AO$651,0)),"NO TRANSCRIPT")</f>
        <v>#N/A</v>
      </c>
      <c r="V697" s="48" t="str">
        <f t="shared" si="104"/>
        <v>|||</v>
      </c>
      <c r="W697" s="48" t="str">
        <f t="shared" si="105"/>
        <v>||</v>
      </c>
      <c r="X697" s="48" t="e">
        <f>INDEX(Applications_2021!$AN$2:$AN$651,MATCH($V697,Applications_2021!$AN$2:$AN$651,0))</f>
        <v>#N/A</v>
      </c>
      <c r="Y697" s="48" t="e">
        <f>INDEX(Applications_2021!$AO$2:$AO$651,MATCH($W697,Applications_2021!$AO$2:$AO$651,0))</f>
        <v>#N/A</v>
      </c>
      <c r="Z697" s="68" t="e">
        <f t="shared" si="106"/>
        <v>#N/A</v>
      </c>
      <c r="AA697" s="68" t="e">
        <f t="shared" si="107"/>
        <v>#N/A</v>
      </c>
      <c r="AB697" s="48" t="str">
        <f t="shared" si="110"/>
        <v>00</v>
      </c>
      <c r="AC697" s="48" t="e">
        <f t="shared" si="109"/>
        <v>#N/A</v>
      </c>
      <c r="AD697" s="68" t="e">
        <f t="shared" si="108"/>
        <v>#N/A</v>
      </c>
    </row>
    <row r="698" spans="1:30" x14ac:dyDescent="0.3">
      <c r="A698" s="48" t="e">
        <f>IF($AA698="Yes",INDEX(Applications_2021!$A$2:$A$651,MATCH($W698,Applications_2021!$AO$2:$AO$651,0)),"NO TRANSCRIPT")</f>
        <v>#N/A</v>
      </c>
      <c r="V698" s="48" t="str">
        <f t="shared" si="104"/>
        <v>|||</v>
      </c>
      <c r="W698" s="48" t="str">
        <f t="shared" si="105"/>
        <v>||</v>
      </c>
      <c r="X698" s="48" t="e">
        <f>INDEX(Applications_2021!$AN$2:$AN$651,MATCH($V698,Applications_2021!$AN$2:$AN$651,0))</f>
        <v>#N/A</v>
      </c>
      <c r="Y698" s="48" t="e">
        <f>INDEX(Applications_2021!$AO$2:$AO$651,MATCH($W698,Applications_2021!$AO$2:$AO$651,0))</f>
        <v>#N/A</v>
      </c>
      <c r="Z698" s="68" t="e">
        <f t="shared" si="106"/>
        <v>#N/A</v>
      </c>
      <c r="AA698" s="68" t="e">
        <f t="shared" si="107"/>
        <v>#N/A</v>
      </c>
      <c r="AB698" s="48" t="str">
        <f t="shared" si="110"/>
        <v>00</v>
      </c>
      <c r="AC698" s="48" t="e">
        <f t="shared" si="109"/>
        <v>#N/A</v>
      </c>
      <c r="AD698" s="68" t="e">
        <f t="shared" si="108"/>
        <v>#N/A</v>
      </c>
    </row>
    <row r="699" spans="1:30" x14ac:dyDescent="0.3">
      <c r="A699" s="48" t="e">
        <f>IF($AA699="Yes",INDEX(Applications_2021!$A$2:$A$651,MATCH($W699,Applications_2021!$AO$2:$AO$651,0)),"NO TRANSCRIPT")</f>
        <v>#N/A</v>
      </c>
      <c r="V699" s="48" t="str">
        <f t="shared" si="104"/>
        <v>|||</v>
      </c>
      <c r="W699" s="48" t="str">
        <f t="shared" si="105"/>
        <v>||</v>
      </c>
      <c r="X699" s="48" t="e">
        <f>INDEX(Applications_2021!$AN$2:$AN$651,MATCH($V699,Applications_2021!$AN$2:$AN$651,0))</f>
        <v>#N/A</v>
      </c>
      <c r="Y699" s="48" t="e">
        <f>INDEX(Applications_2021!$AO$2:$AO$651,MATCH($W699,Applications_2021!$AO$2:$AO$651,0))</f>
        <v>#N/A</v>
      </c>
      <c r="Z699" s="68" t="e">
        <f t="shared" si="106"/>
        <v>#N/A</v>
      </c>
      <c r="AA699" s="68" t="e">
        <f t="shared" si="107"/>
        <v>#N/A</v>
      </c>
      <c r="AB699" s="48" t="str">
        <f t="shared" si="110"/>
        <v>00</v>
      </c>
      <c r="AC699" s="48" t="e">
        <f t="shared" si="109"/>
        <v>#N/A</v>
      </c>
      <c r="AD699" s="68" t="e">
        <f t="shared" si="108"/>
        <v>#N/A</v>
      </c>
    </row>
    <row r="700" spans="1:30" x14ac:dyDescent="0.3">
      <c r="A700" s="48" t="e">
        <f>IF($AA700="Yes",INDEX(Applications_2021!$A$2:$A$651,MATCH($W700,Applications_2021!$AO$2:$AO$651,0)),"NO TRANSCRIPT")</f>
        <v>#N/A</v>
      </c>
      <c r="V700" s="48" t="str">
        <f t="shared" si="104"/>
        <v>|||</v>
      </c>
      <c r="W700" s="48" t="str">
        <f t="shared" si="105"/>
        <v>||</v>
      </c>
      <c r="X700" s="48" t="e">
        <f>INDEX(Applications_2021!$AN$2:$AN$651,MATCH($V700,Applications_2021!$AN$2:$AN$651,0))</f>
        <v>#N/A</v>
      </c>
      <c r="Y700" s="48" t="e">
        <f>INDEX(Applications_2021!$AO$2:$AO$651,MATCH($W700,Applications_2021!$AO$2:$AO$651,0))</f>
        <v>#N/A</v>
      </c>
      <c r="Z700" s="68" t="e">
        <f t="shared" si="106"/>
        <v>#N/A</v>
      </c>
      <c r="AA700" s="68" t="e">
        <f t="shared" si="107"/>
        <v>#N/A</v>
      </c>
      <c r="AB700" s="48" t="str">
        <f t="shared" si="110"/>
        <v>00</v>
      </c>
      <c r="AC700" s="48" t="e">
        <f t="shared" si="109"/>
        <v>#N/A</v>
      </c>
      <c r="AD700" s="68" t="e">
        <f t="shared" si="108"/>
        <v>#N/A</v>
      </c>
    </row>
    <row r="701" spans="1:30" x14ac:dyDescent="0.3">
      <c r="A701" s="48" t="e">
        <f>IF($AA701="Yes",INDEX(Applications_2021!$A$2:$A$651,MATCH($W701,Applications_2021!$AO$2:$AO$651,0)),"NO TRANSCRIPT")</f>
        <v>#N/A</v>
      </c>
      <c r="V701" s="48" t="str">
        <f t="shared" si="104"/>
        <v>|||</v>
      </c>
      <c r="W701" s="48" t="str">
        <f t="shared" si="105"/>
        <v>||</v>
      </c>
      <c r="X701" s="48" t="e">
        <f>INDEX(Applications_2021!$AN$2:$AN$651,MATCH($V701,Applications_2021!$AN$2:$AN$651,0))</f>
        <v>#N/A</v>
      </c>
      <c r="Y701" s="48" t="e">
        <f>INDEX(Applications_2021!$AO$2:$AO$651,MATCH($W701,Applications_2021!$AO$2:$AO$651,0))</f>
        <v>#N/A</v>
      </c>
      <c r="Z701" s="68" t="e">
        <f t="shared" si="106"/>
        <v>#N/A</v>
      </c>
      <c r="AA701" s="68" t="e">
        <f t="shared" si="107"/>
        <v>#N/A</v>
      </c>
      <c r="AB701" s="48" t="str">
        <f t="shared" si="110"/>
        <v>00</v>
      </c>
      <c r="AC701" s="48" t="e">
        <f t="shared" si="109"/>
        <v>#N/A</v>
      </c>
      <c r="AD701" s="68" t="e">
        <f t="shared" si="108"/>
        <v>#N/A</v>
      </c>
    </row>
    <row r="702" spans="1:30" x14ac:dyDescent="0.3">
      <c r="A702" s="48" t="e">
        <f>IF($AA702="Yes",INDEX(Applications_2021!$A$2:$A$651,MATCH($W702,Applications_2021!$AO$2:$AO$651,0)),"NO TRANSCRIPT")</f>
        <v>#N/A</v>
      </c>
      <c r="V702" s="48" t="str">
        <f t="shared" si="104"/>
        <v>|||</v>
      </c>
      <c r="W702" s="48" t="str">
        <f t="shared" si="105"/>
        <v>||</v>
      </c>
      <c r="X702" s="48" t="e">
        <f>INDEX(Applications_2021!$AN$2:$AN$651,MATCH($V702,Applications_2021!$AN$2:$AN$651,0))</f>
        <v>#N/A</v>
      </c>
      <c r="Y702" s="48" t="e">
        <f>INDEX(Applications_2021!$AO$2:$AO$651,MATCH($W702,Applications_2021!$AO$2:$AO$651,0))</f>
        <v>#N/A</v>
      </c>
      <c r="Z702" s="68" t="e">
        <f t="shared" si="106"/>
        <v>#N/A</v>
      </c>
      <c r="AA702" s="68" t="e">
        <f t="shared" si="107"/>
        <v>#N/A</v>
      </c>
      <c r="AB702" s="48" t="str">
        <f t="shared" si="110"/>
        <v>00</v>
      </c>
      <c r="AC702" s="48" t="e">
        <f t="shared" si="109"/>
        <v>#N/A</v>
      </c>
      <c r="AD702" s="68" t="e">
        <f t="shared" si="108"/>
        <v>#N/A</v>
      </c>
    </row>
    <row r="703" spans="1:30" x14ac:dyDescent="0.3">
      <c r="A703" s="48" t="e">
        <f>IF($AA703="Yes",INDEX(Applications_2021!$A$2:$A$651,MATCH($W703,Applications_2021!$AO$2:$AO$651,0)),"NO TRANSCRIPT")</f>
        <v>#N/A</v>
      </c>
      <c r="V703" s="48" t="str">
        <f t="shared" si="104"/>
        <v>|||</v>
      </c>
      <c r="W703" s="48" t="str">
        <f t="shared" si="105"/>
        <v>||</v>
      </c>
      <c r="X703" s="48" t="e">
        <f>INDEX(Applications_2021!$AN$2:$AN$651,MATCH($V703,Applications_2021!$AN$2:$AN$651,0))</f>
        <v>#N/A</v>
      </c>
      <c r="Y703" s="48" t="e">
        <f>INDEX(Applications_2021!$AO$2:$AO$651,MATCH($W703,Applications_2021!$AO$2:$AO$651,0))</f>
        <v>#N/A</v>
      </c>
      <c r="Z703" s="68" t="e">
        <f t="shared" si="106"/>
        <v>#N/A</v>
      </c>
      <c r="AA703" s="68" t="e">
        <f t="shared" si="107"/>
        <v>#N/A</v>
      </c>
      <c r="AB703" s="48" t="str">
        <f t="shared" si="110"/>
        <v>00</v>
      </c>
      <c r="AC703" s="48" t="e">
        <f t="shared" si="109"/>
        <v>#N/A</v>
      </c>
      <c r="AD703" s="68" t="e">
        <f t="shared" si="108"/>
        <v>#N/A</v>
      </c>
    </row>
    <row r="704" spans="1:30" x14ac:dyDescent="0.3">
      <c r="A704" s="48" t="e">
        <f>IF($AA704="Yes",INDEX(Applications_2021!$A$2:$A$651,MATCH($W704,Applications_2021!$AO$2:$AO$651,0)),"NO TRANSCRIPT")</f>
        <v>#N/A</v>
      </c>
      <c r="V704" s="48" t="str">
        <f t="shared" ref="V704:V767" si="111">TRIM($H704)&amp;"|"&amp;TRIM($J704)&amp;"|"&amp;TRIM($L704)&amp;"|"&amp;LEFT($M704,1)</f>
        <v>|||</v>
      </c>
      <c r="W704" s="48" t="str">
        <f t="shared" ref="W704:W767" si="112">TRIM($H704)&amp;"|"&amp;TRIM($J704)&amp;"|"&amp;LEFT($M704,1)</f>
        <v>||</v>
      </c>
      <c r="X704" s="48" t="e">
        <f>INDEX(Applications_2021!$AN$2:$AN$651,MATCH($V704,Applications_2021!$AN$2:$AN$651,0))</f>
        <v>#N/A</v>
      </c>
      <c r="Y704" s="48" t="e">
        <f>INDEX(Applications_2021!$AO$2:$AO$651,MATCH($W704,Applications_2021!$AO$2:$AO$651,0))</f>
        <v>#N/A</v>
      </c>
      <c r="Z704" s="68" t="e">
        <f t="shared" si="106"/>
        <v>#N/A</v>
      </c>
      <c r="AA704" s="68" t="e">
        <f t="shared" si="107"/>
        <v>#N/A</v>
      </c>
      <c r="AB704" s="48" t="str">
        <f t="shared" si="110"/>
        <v>00</v>
      </c>
      <c r="AC704" s="48" t="e">
        <f t="shared" si="109"/>
        <v>#N/A</v>
      </c>
      <c r="AD704" s="68" t="e">
        <f t="shared" si="108"/>
        <v>#N/A</v>
      </c>
    </row>
    <row r="705" spans="1:30" x14ac:dyDescent="0.3">
      <c r="A705" s="48" t="e">
        <f>IF($AA705="Yes",INDEX(Applications_2021!$A$2:$A$651,MATCH($W705,Applications_2021!$AO$2:$AO$651,0)),"NO TRANSCRIPT")</f>
        <v>#N/A</v>
      </c>
      <c r="V705" s="48" t="str">
        <f t="shared" si="111"/>
        <v>|||</v>
      </c>
      <c r="W705" s="48" t="str">
        <f t="shared" si="112"/>
        <v>||</v>
      </c>
      <c r="X705" s="48" t="e">
        <f>INDEX(Applications_2021!$AN$2:$AN$651,MATCH($V705,Applications_2021!$AN$2:$AN$651,0))</f>
        <v>#N/A</v>
      </c>
      <c r="Y705" s="48" t="e">
        <f>INDEX(Applications_2021!$AO$2:$AO$651,MATCH($W705,Applications_2021!$AO$2:$AO$651,0))</f>
        <v>#N/A</v>
      </c>
      <c r="Z705" s="68" t="e">
        <f t="shared" si="106"/>
        <v>#N/A</v>
      </c>
      <c r="AA705" s="68" t="e">
        <f t="shared" si="107"/>
        <v>#N/A</v>
      </c>
      <c r="AB705" s="48" t="str">
        <f t="shared" si="110"/>
        <v>00</v>
      </c>
      <c r="AC705" s="48" t="e">
        <f t="shared" si="109"/>
        <v>#N/A</v>
      </c>
      <c r="AD705" s="68" t="e">
        <f t="shared" si="108"/>
        <v>#N/A</v>
      </c>
    </row>
    <row r="706" spans="1:30" x14ac:dyDescent="0.3">
      <c r="A706" s="48" t="e">
        <f>IF($AA706="Yes",INDEX(Applications_2021!$A$2:$A$651,MATCH($W706,Applications_2021!$AO$2:$AO$651,0)),"NO TRANSCRIPT")</f>
        <v>#N/A</v>
      </c>
      <c r="V706" s="48" t="str">
        <f t="shared" si="111"/>
        <v>|||</v>
      </c>
      <c r="W706" s="48" t="str">
        <f t="shared" si="112"/>
        <v>||</v>
      </c>
      <c r="X706" s="48" t="e">
        <f>INDEX(Applications_2021!$AN$2:$AN$651,MATCH($V706,Applications_2021!$AN$2:$AN$651,0))</f>
        <v>#N/A</v>
      </c>
      <c r="Y706" s="48" t="e">
        <f>INDEX(Applications_2021!$AO$2:$AO$651,MATCH($W706,Applications_2021!$AO$2:$AO$651,0))</f>
        <v>#N/A</v>
      </c>
      <c r="Z706" s="68" t="e">
        <f t="shared" ref="Z706:Z769" si="113">IF($V706=$X706,"Yes","No")</f>
        <v>#N/A</v>
      </c>
      <c r="AA706" s="68" t="e">
        <f t="shared" ref="AA706:AA769" si="114">IF($W706=$Y706,"Yes","No")</f>
        <v>#N/A</v>
      </c>
      <c r="AB706" s="48" t="str">
        <f t="shared" si="110"/>
        <v>00</v>
      </c>
      <c r="AC706" s="48" t="e">
        <f t="shared" si="109"/>
        <v>#N/A</v>
      </c>
      <c r="AD706" s="68" t="e">
        <f t="shared" ref="AD706:AD769" si="115">IF($AB706=$AC706,"Yes","No")</f>
        <v>#N/A</v>
      </c>
    </row>
    <row r="707" spans="1:30" x14ac:dyDescent="0.3">
      <c r="A707" s="48" t="e">
        <f>IF($AA707="Yes",INDEX(Applications_2021!$A$2:$A$651,MATCH($W707,Applications_2021!$AO$2:$AO$651,0)),"NO TRANSCRIPT")</f>
        <v>#N/A</v>
      </c>
      <c r="V707" s="48" t="str">
        <f t="shared" si="111"/>
        <v>|||</v>
      </c>
      <c r="W707" s="48" t="str">
        <f t="shared" si="112"/>
        <v>||</v>
      </c>
      <c r="X707" s="48" t="e">
        <f>INDEX(Applications_2021!$AN$2:$AN$651,MATCH($V707,Applications_2021!$AN$2:$AN$651,0))</f>
        <v>#N/A</v>
      </c>
      <c r="Y707" s="48" t="e">
        <f>INDEX(Applications_2021!$AO$2:$AO$651,MATCH($W707,Applications_2021!$AO$2:$AO$651,0))</f>
        <v>#N/A</v>
      </c>
      <c r="Z707" s="68" t="e">
        <f t="shared" si="113"/>
        <v>#N/A</v>
      </c>
      <c r="AA707" s="68" t="e">
        <f t="shared" si="114"/>
        <v>#N/A</v>
      </c>
      <c r="AB707" s="48" t="str">
        <f t="shared" si="110"/>
        <v>00</v>
      </c>
      <c r="AC707" s="48" t="e">
        <f t="shared" si="109"/>
        <v>#N/A</v>
      </c>
      <c r="AD707" s="68" t="e">
        <f t="shared" si="115"/>
        <v>#N/A</v>
      </c>
    </row>
    <row r="708" spans="1:30" x14ac:dyDescent="0.3">
      <c r="A708" s="48" t="e">
        <f>IF($AA708="Yes",INDEX(Applications_2021!$A$2:$A$651,MATCH($W708,Applications_2021!$AO$2:$AO$651,0)),"NO TRANSCRIPT")</f>
        <v>#N/A</v>
      </c>
      <c r="V708" s="48" t="str">
        <f t="shared" si="111"/>
        <v>|||</v>
      </c>
      <c r="W708" s="48" t="str">
        <f t="shared" si="112"/>
        <v>||</v>
      </c>
      <c r="X708" s="48" t="e">
        <f>INDEX(Applications_2021!$AN$2:$AN$651,MATCH($V708,Applications_2021!$AN$2:$AN$651,0))</f>
        <v>#N/A</v>
      </c>
      <c r="Y708" s="48" t="e">
        <f>INDEX(Applications_2021!$AO$2:$AO$651,MATCH($W708,Applications_2021!$AO$2:$AO$651,0))</f>
        <v>#N/A</v>
      </c>
      <c r="Z708" s="68" t="e">
        <f t="shared" si="113"/>
        <v>#N/A</v>
      </c>
      <c r="AA708" s="68" t="e">
        <f t="shared" si="114"/>
        <v>#N/A</v>
      </c>
      <c r="AB708" s="48" t="str">
        <f t="shared" si="110"/>
        <v>00</v>
      </c>
      <c r="AC708" s="48" t="e">
        <f t="shared" si="109"/>
        <v>#N/A</v>
      </c>
      <c r="AD708" s="68" t="e">
        <f t="shared" si="115"/>
        <v>#N/A</v>
      </c>
    </row>
    <row r="709" spans="1:30" x14ac:dyDescent="0.3">
      <c r="A709" s="48" t="e">
        <f>IF($AA709="Yes",INDEX(Applications_2021!$A$2:$A$651,MATCH($W709,Applications_2021!$AO$2:$AO$651,0)),"NO TRANSCRIPT")</f>
        <v>#N/A</v>
      </c>
      <c r="V709" s="48" t="str">
        <f t="shared" si="111"/>
        <v>|||</v>
      </c>
      <c r="W709" s="48" t="str">
        <f t="shared" si="112"/>
        <v>||</v>
      </c>
      <c r="X709" s="48" t="e">
        <f>INDEX(Applications_2021!$AN$2:$AN$651,MATCH($V709,Applications_2021!$AN$2:$AN$651,0))</f>
        <v>#N/A</v>
      </c>
      <c r="Y709" s="48" t="e">
        <f>INDEX(Applications_2021!$AO$2:$AO$651,MATCH($W709,Applications_2021!$AO$2:$AO$651,0))</f>
        <v>#N/A</v>
      </c>
      <c r="Z709" s="68" t="e">
        <f t="shared" si="113"/>
        <v>#N/A</v>
      </c>
      <c r="AA709" s="68" t="e">
        <f t="shared" si="114"/>
        <v>#N/A</v>
      </c>
      <c r="AB709" s="48" t="str">
        <f t="shared" si="110"/>
        <v>00</v>
      </c>
      <c r="AC709" s="48" t="e">
        <f t="shared" ref="AC709:AC772" si="116">IF(AND($AA709="Yes",""&lt;&gt;VLOOKUP($B709,$B$2:$AB$324,12,FALSE)),$AB709,"####")</f>
        <v>#N/A</v>
      </c>
      <c r="AD709" s="68" t="e">
        <f t="shared" si="115"/>
        <v>#N/A</v>
      </c>
    </row>
    <row r="710" spans="1:30" x14ac:dyDescent="0.3">
      <c r="A710" s="48" t="e">
        <f>IF($AA710="Yes",INDEX(Applications_2021!$A$2:$A$651,MATCH($W710,Applications_2021!$AO$2:$AO$651,0)),"NO TRANSCRIPT")</f>
        <v>#N/A</v>
      </c>
      <c r="V710" s="48" t="str">
        <f t="shared" si="111"/>
        <v>|||</v>
      </c>
      <c r="W710" s="48" t="str">
        <f t="shared" si="112"/>
        <v>||</v>
      </c>
      <c r="X710" s="48" t="e">
        <f>INDEX(Applications_2021!$AN$2:$AN$651,MATCH($V710,Applications_2021!$AN$2:$AN$651,0))</f>
        <v>#N/A</v>
      </c>
      <c r="Y710" s="48" t="e">
        <f>INDEX(Applications_2021!$AO$2:$AO$651,MATCH($W710,Applications_2021!$AO$2:$AO$651,0))</f>
        <v>#N/A</v>
      </c>
      <c r="Z710" s="68" t="e">
        <f t="shared" si="113"/>
        <v>#N/A</v>
      </c>
      <c r="AA710" s="68" t="e">
        <f t="shared" si="114"/>
        <v>#N/A</v>
      </c>
      <c r="AB710" s="48" t="str">
        <f t="shared" si="110"/>
        <v>00</v>
      </c>
      <c r="AC710" s="48" t="e">
        <f t="shared" si="116"/>
        <v>#N/A</v>
      </c>
      <c r="AD710" s="68" t="e">
        <f t="shared" si="115"/>
        <v>#N/A</v>
      </c>
    </row>
    <row r="711" spans="1:30" x14ac:dyDescent="0.3">
      <c r="A711" s="48" t="e">
        <f>IF($AA711="Yes",INDEX(Applications_2021!$A$2:$A$651,MATCH($W711,Applications_2021!$AO$2:$AO$651,0)),"NO TRANSCRIPT")</f>
        <v>#N/A</v>
      </c>
      <c r="V711" s="48" t="str">
        <f t="shared" si="111"/>
        <v>|||</v>
      </c>
      <c r="W711" s="48" t="str">
        <f t="shared" si="112"/>
        <v>||</v>
      </c>
      <c r="X711" s="48" t="e">
        <f>INDEX(Applications_2021!$AN$2:$AN$651,MATCH($V711,Applications_2021!$AN$2:$AN$651,0))</f>
        <v>#N/A</v>
      </c>
      <c r="Y711" s="48" t="e">
        <f>INDEX(Applications_2021!$AO$2:$AO$651,MATCH($W711,Applications_2021!$AO$2:$AO$651,0))</f>
        <v>#N/A</v>
      </c>
      <c r="Z711" s="68" t="e">
        <f t="shared" si="113"/>
        <v>#N/A</v>
      </c>
      <c r="AA711" s="68" t="e">
        <f t="shared" si="114"/>
        <v>#N/A</v>
      </c>
      <c r="AB711" s="48" t="str">
        <f t="shared" si="110"/>
        <v>00</v>
      </c>
      <c r="AC711" s="48" t="e">
        <f t="shared" si="116"/>
        <v>#N/A</v>
      </c>
      <c r="AD711" s="68" t="e">
        <f t="shared" si="115"/>
        <v>#N/A</v>
      </c>
    </row>
    <row r="712" spans="1:30" x14ac:dyDescent="0.3">
      <c r="A712" s="48" t="e">
        <f>IF($AA712="Yes",INDEX(Applications_2021!$A$2:$A$651,MATCH($W712,Applications_2021!$AO$2:$AO$651,0)),"NO TRANSCRIPT")</f>
        <v>#N/A</v>
      </c>
      <c r="V712" s="48" t="str">
        <f t="shared" si="111"/>
        <v>|||</v>
      </c>
      <c r="W712" s="48" t="str">
        <f t="shared" si="112"/>
        <v>||</v>
      </c>
      <c r="X712" s="48" t="e">
        <f>INDEX(Applications_2021!$AN$2:$AN$651,MATCH($V712,Applications_2021!$AN$2:$AN$651,0))</f>
        <v>#N/A</v>
      </c>
      <c r="Y712" s="48" t="e">
        <f>INDEX(Applications_2021!$AO$2:$AO$651,MATCH($W712,Applications_2021!$AO$2:$AO$651,0))</f>
        <v>#N/A</v>
      </c>
      <c r="Z712" s="68" t="e">
        <f t="shared" si="113"/>
        <v>#N/A</v>
      </c>
      <c r="AA712" s="68" t="e">
        <f t="shared" si="114"/>
        <v>#N/A</v>
      </c>
      <c r="AB712" s="48" t="str">
        <f t="shared" si="110"/>
        <v>00</v>
      </c>
      <c r="AC712" s="48" t="e">
        <f t="shared" si="116"/>
        <v>#N/A</v>
      </c>
      <c r="AD712" s="68" t="e">
        <f t="shared" si="115"/>
        <v>#N/A</v>
      </c>
    </row>
    <row r="713" spans="1:30" x14ac:dyDescent="0.3">
      <c r="A713" s="48" t="e">
        <f>IF($AA713="Yes",INDEX(Applications_2021!$A$2:$A$651,MATCH($W713,Applications_2021!$AO$2:$AO$651,0)),"NO TRANSCRIPT")</f>
        <v>#N/A</v>
      </c>
      <c r="V713" s="48" t="str">
        <f t="shared" si="111"/>
        <v>|||</v>
      </c>
      <c r="W713" s="48" t="str">
        <f t="shared" si="112"/>
        <v>||</v>
      </c>
      <c r="X713" s="48" t="e">
        <f>INDEX(Applications_2021!$AN$2:$AN$651,MATCH($V713,Applications_2021!$AN$2:$AN$651,0))</f>
        <v>#N/A</v>
      </c>
      <c r="Y713" s="48" t="e">
        <f>INDEX(Applications_2021!$AO$2:$AO$651,MATCH($W713,Applications_2021!$AO$2:$AO$651,0))</f>
        <v>#N/A</v>
      </c>
      <c r="Z713" s="68" t="e">
        <f t="shared" si="113"/>
        <v>#N/A</v>
      </c>
      <c r="AA713" s="68" t="e">
        <f t="shared" si="114"/>
        <v>#N/A</v>
      </c>
      <c r="AB713" s="48" t="str">
        <f t="shared" si="110"/>
        <v>00</v>
      </c>
      <c r="AC713" s="48" t="e">
        <f t="shared" si="116"/>
        <v>#N/A</v>
      </c>
      <c r="AD713" s="68" t="e">
        <f t="shared" si="115"/>
        <v>#N/A</v>
      </c>
    </row>
    <row r="714" spans="1:30" x14ac:dyDescent="0.3">
      <c r="A714" s="48" t="e">
        <f>IF($AA714="Yes",INDEX(Applications_2021!$A$2:$A$651,MATCH($W714,Applications_2021!$AO$2:$AO$651,0)),"NO TRANSCRIPT")</f>
        <v>#N/A</v>
      </c>
      <c r="V714" s="48" t="str">
        <f t="shared" si="111"/>
        <v>|||</v>
      </c>
      <c r="W714" s="48" t="str">
        <f t="shared" si="112"/>
        <v>||</v>
      </c>
      <c r="X714" s="48" t="e">
        <f>INDEX(Applications_2021!$AN$2:$AN$651,MATCH($V714,Applications_2021!$AN$2:$AN$651,0))</f>
        <v>#N/A</v>
      </c>
      <c r="Y714" s="48" t="e">
        <f>INDEX(Applications_2021!$AO$2:$AO$651,MATCH($W714,Applications_2021!$AO$2:$AO$651,0))</f>
        <v>#N/A</v>
      </c>
      <c r="Z714" s="68" t="e">
        <f t="shared" si="113"/>
        <v>#N/A</v>
      </c>
      <c r="AA714" s="68" t="e">
        <f t="shared" si="114"/>
        <v>#N/A</v>
      </c>
      <c r="AB714" s="48" t="str">
        <f t="shared" si="110"/>
        <v>00</v>
      </c>
      <c r="AC714" s="48" t="e">
        <f t="shared" si="116"/>
        <v>#N/A</v>
      </c>
      <c r="AD714" s="68" t="e">
        <f t="shared" si="115"/>
        <v>#N/A</v>
      </c>
    </row>
    <row r="715" spans="1:30" x14ac:dyDescent="0.3">
      <c r="A715" s="48" t="e">
        <f>IF($AA715="Yes",INDEX(Applications_2021!$A$2:$A$651,MATCH($W715,Applications_2021!$AO$2:$AO$651,0)),"NO TRANSCRIPT")</f>
        <v>#N/A</v>
      </c>
      <c r="V715" s="48" t="str">
        <f t="shared" si="111"/>
        <v>|||</v>
      </c>
      <c r="W715" s="48" t="str">
        <f t="shared" si="112"/>
        <v>||</v>
      </c>
      <c r="X715" s="48" t="e">
        <f>INDEX(Applications_2021!$AN$2:$AN$651,MATCH($V715,Applications_2021!$AN$2:$AN$651,0))</f>
        <v>#N/A</v>
      </c>
      <c r="Y715" s="48" t="e">
        <f>INDEX(Applications_2021!$AO$2:$AO$651,MATCH($W715,Applications_2021!$AO$2:$AO$651,0))</f>
        <v>#N/A</v>
      </c>
      <c r="Z715" s="68" t="e">
        <f t="shared" si="113"/>
        <v>#N/A</v>
      </c>
      <c r="AA715" s="68" t="e">
        <f t="shared" si="114"/>
        <v>#N/A</v>
      </c>
      <c r="AB715" s="48" t="str">
        <f t="shared" si="110"/>
        <v>00</v>
      </c>
      <c r="AC715" s="48" t="e">
        <f t="shared" si="116"/>
        <v>#N/A</v>
      </c>
      <c r="AD715" s="68" t="e">
        <f t="shared" si="115"/>
        <v>#N/A</v>
      </c>
    </row>
    <row r="716" spans="1:30" x14ac:dyDescent="0.3">
      <c r="A716" s="48" t="e">
        <f>IF($AA716="Yes",INDEX(Applications_2021!$A$2:$A$651,MATCH($W716,Applications_2021!$AO$2:$AO$651,0)),"NO TRANSCRIPT")</f>
        <v>#N/A</v>
      </c>
      <c r="V716" s="48" t="str">
        <f t="shared" si="111"/>
        <v>|||</v>
      </c>
      <c r="W716" s="48" t="str">
        <f t="shared" si="112"/>
        <v>||</v>
      </c>
      <c r="X716" s="48" t="e">
        <f>INDEX(Applications_2021!$AN$2:$AN$651,MATCH($V716,Applications_2021!$AN$2:$AN$651,0))</f>
        <v>#N/A</v>
      </c>
      <c r="Y716" s="48" t="e">
        <f>INDEX(Applications_2021!$AO$2:$AO$651,MATCH($W716,Applications_2021!$AO$2:$AO$651,0))</f>
        <v>#N/A</v>
      </c>
      <c r="Z716" s="68" t="e">
        <f t="shared" si="113"/>
        <v>#N/A</v>
      </c>
      <c r="AA716" s="68" t="e">
        <f t="shared" si="114"/>
        <v>#N/A</v>
      </c>
      <c r="AB716" s="48" t="str">
        <f t="shared" si="110"/>
        <v>00</v>
      </c>
      <c r="AC716" s="48" t="e">
        <f t="shared" si="116"/>
        <v>#N/A</v>
      </c>
      <c r="AD716" s="68" t="e">
        <f t="shared" si="115"/>
        <v>#N/A</v>
      </c>
    </row>
    <row r="717" spans="1:30" x14ac:dyDescent="0.3">
      <c r="A717" s="48" t="e">
        <f>IF($AA717="Yes",INDEX(Applications_2021!$A$2:$A$651,MATCH($W717,Applications_2021!$AO$2:$AO$651,0)),"NO TRANSCRIPT")</f>
        <v>#N/A</v>
      </c>
      <c r="V717" s="48" t="str">
        <f t="shared" si="111"/>
        <v>|||</v>
      </c>
      <c r="W717" s="48" t="str">
        <f t="shared" si="112"/>
        <v>||</v>
      </c>
      <c r="X717" s="48" t="e">
        <f>INDEX(Applications_2021!$AN$2:$AN$651,MATCH($V717,Applications_2021!$AN$2:$AN$651,0))</f>
        <v>#N/A</v>
      </c>
      <c r="Y717" s="48" t="e">
        <f>INDEX(Applications_2021!$AO$2:$AO$651,MATCH($W717,Applications_2021!$AO$2:$AO$651,0))</f>
        <v>#N/A</v>
      </c>
      <c r="Z717" s="68" t="e">
        <f t="shared" si="113"/>
        <v>#N/A</v>
      </c>
      <c r="AA717" s="68" t="e">
        <f t="shared" si="114"/>
        <v>#N/A</v>
      </c>
      <c r="AB717" s="48" t="str">
        <f t="shared" si="110"/>
        <v>00</v>
      </c>
      <c r="AC717" s="48" t="e">
        <f t="shared" si="116"/>
        <v>#N/A</v>
      </c>
      <c r="AD717" s="68" t="e">
        <f t="shared" si="115"/>
        <v>#N/A</v>
      </c>
    </row>
    <row r="718" spans="1:30" x14ac:dyDescent="0.3">
      <c r="A718" s="48" t="e">
        <f>IF($AA718="Yes",INDEX(Applications_2021!$A$2:$A$651,MATCH($W718,Applications_2021!$AO$2:$AO$651,0)),"NO TRANSCRIPT")</f>
        <v>#N/A</v>
      </c>
      <c r="V718" s="48" t="str">
        <f t="shared" si="111"/>
        <v>|||</v>
      </c>
      <c r="W718" s="48" t="str">
        <f t="shared" si="112"/>
        <v>||</v>
      </c>
      <c r="X718" s="48" t="e">
        <f>INDEX(Applications_2021!$AN$2:$AN$651,MATCH($V718,Applications_2021!$AN$2:$AN$651,0))</f>
        <v>#N/A</v>
      </c>
      <c r="Y718" s="48" t="e">
        <f>INDEX(Applications_2021!$AO$2:$AO$651,MATCH($W718,Applications_2021!$AO$2:$AO$651,0))</f>
        <v>#N/A</v>
      </c>
      <c r="Z718" s="68" t="e">
        <f t="shared" si="113"/>
        <v>#N/A</v>
      </c>
      <c r="AA718" s="68" t="e">
        <f t="shared" si="114"/>
        <v>#N/A</v>
      </c>
      <c r="AB718" s="48" t="str">
        <f t="shared" si="110"/>
        <v>00</v>
      </c>
      <c r="AC718" s="48" t="e">
        <f t="shared" si="116"/>
        <v>#N/A</v>
      </c>
      <c r="AD718" s="68" t="e">
        <f t="shared" si="115"/>
        <v>#N/A</v>
      </c>
    </row>
    <row r="719" spans="1:30" x14ac:dyDescent="0.3">
      <c r="A719" s="48" t="e">
        <f>IF($AA719="Yes",INDEX(Applications_2021!$A$2:$A$651,MATCH($W719,Applications_2021!$AO$2:$AO$651,0)),"NO TRANSCRIPT")</f>
        <v>#N/A</v>
      </c>
      <c r="V719" s="48" t="str">
        <f t="shared" si="111"/>
        <v>|||</v>
      </c>
      <c r="W719" s="48" t="str">
        <f t="shared" si="112"/>
        <v>||</v>
      </c>
      <c r="X719" s="48" t="e">
        <f>INDEX(Applications_2021!$AN$2:$AN$651,MATCH($V719,Applications_2021!$AN$2:$AN$651,0))</f>
        <v>#N/A</v>
      </c>
      <c r="Y719" s="48" t="e">
        <f>INDEX(Applications_2021!$AO$2:$AO$651,MATCH($W719,Applications_2021!$AO$2:$AO$651,0))</f>
        <v>#N/A</v>
      </c>
      <c r="Z719" s="68" t="e">
        <f t="shared" si="113"/>
        <v>#N/A</v>
      </c>
      <c r="AA719" s="68" t="e">
        <f t="shared" si="114"/>
        <v>#N/A</v>
      </c>
      <c r="AB719" s="48" t="str">
        <f t="shared" si="110"/>
        <v>00</v>
      </c>
      <c r="AC719" s="48" t="e">
        <f t="shared" si="116"/>
        <v>#N/A</v>
      </c>
      <c r="AD719" s="68" t="e">
        <f t="shared" si="115"/>
        <v>#N/A</v>
      </c>
    </row>
    <row r="720" spans="1:30" x14ac:dyDescent="0.3">
      <c r="A720" s="48" t="e">
        <f>IF($AA720="Yes",INDEX(Applications_2021!$A$2:$A$651,MATCH($W720,Applications_2021!$AO$2:$AO$651,0)),"NO TRANSCRIPT")</f>
        <v>#N/A</v>
      </c>
      <c r="V720" s="48" t="str">
        <f t="shared" si="111"/>
        <v>|||</v>
      </c>
      <c r="W720" s="48" t="str">
        <f t="shared" si="112"/>
        <v>||</v>
      </c>
      <c r="X720" s="48" t="e">
        <f>INDEX(Applications_2021!$AN$2:$AN$651,MATCH($V720,Applications_2021!$AN$2:$AN$651,0))</f>
        <v>#N/A</v>
      </c>
      <c r="Y720" s="48" t="e">
        <f>INDEX(Applications_2021!$AO$2:$AO$651,MATCH($W720,Applications_2021!$AO$2:$AO$651,0))</f>
        <v>#N/A</v>
      </c>
      <c r="Z720" s="68" t="e">
        <f t="shared" si="113"/>
        <v>#N/A</v>
      </c>
      <c r="AA720" s="68" t="e">
        <f t="shared" si="114"/>
        <v>#N/A</v>
      </c>
      <c r="AB720" s="48" t="str">
        <f t="shared" si="110"/>
        <v>00</v>
      </c>
      <c r="AC720" s="48" t="e">
        <f t="shared" si="116"/>
        <v>#N/A</v>
      </c>
      <c r="AD720" s="68" t="e">
        <f t="shared" si="115"/>
        <v>#N/A</v>
      </c>
    </row>
    <row r="721" spans="1:30" x14ac:dyDescent="0.3">
      <c r="A721" s="48" t="e">
        <f>IF($AA721="Yes",INDEX(Applications_2021!$A$2:$A$651,MATCH($W721,Applications_2021!$AO$2:$AO$651,0)),"NO TRANSCRIPT")</f>
        <v>#N/A</v>
      </c>
      <c r="V721" s="48" t="str">
        <f t="shared" si="111"/>
        <v>|||</v>
      </c>
      <c r="W721" s="48" t="str">
        <f t="shared" si="112"/>
        <v>||</v>
      </c>
      <c r="X721" s="48" t="e">
        <f>INDEX(Applications_2021!$AN$2:$AN$651,MATCH($V721,Applications_2021!$AN$2:$AN$651,0))</f>
        <v>#N/A</v>
      </c>
      <c r="Y721" s="48" t="e">
        <f>INDEX(Applications_2021!$AO$2:$AO$651,MATCH($W721,Applications_2021!$AO$2:$AO$651,0))</f>
        <v>#N/A</v>
      </c>
      <c r="Z721" s="68" t="e">
        <f t="shared" si="113"/>
        <v>#N/A</v>
      </c>
      <c r="AA721" s="68" t="e">
        <f t="shared" si="114"/>
        <v>#N/A</v>
      </c>
      <c r="AB721" s="48" t="str">
        <f t="shared" si="110"/>
        <v>00</v>
      </c>
      <c r="AC721" s="48" t="e">
        <f t="shared" si="116"/>
        <v>#N/A</v>
      </c>
      <c r="AD721" s="68" t="e">
        <f t="shared" si="115"/>
        <v>#N/A</v>
      </c>
    </row>
    <row r="722" spans="1:30" x14ac:dyDescent="0.3">
      <c r="A722" s="48" t="e">
        <f>IF($AA722="Yes",INDEX(Applications_2021!$A$2:$A$651,MATCH($W722,Applications_2021!$AO$2:$AO$651,0)),"NO TRANSCRIPT")</f>
        <v>#N/A</v>
      </c>
      <c r="V722" s="48" t="str">
        <f t="shared" si="111"/>
        <v>|||</v>
      </c>
      <c r="W722" s="48" t="str">
        <f t="shared" si="112"/>
        <v>||</v>
      </c>
      <c r="X722" s="48" t="e">
        <f>INDEX(Applications_2021!$AN$2:$AN$651,MATCH($V722,Applications_2021!$AN$2:$AN$651,0))</f>
        <v>#N/A</v>
      </c>
      <c r="Y722" s="48" t="e">
        <f>INDEX(Applications_2021!$AO$2:$AO$651,MATCH($W722,Applications_2021!$AO$2:$AO$651,0))</f>
        <v>#N/A</v>
      </c>
      <c r="Z722" s="68" t="e">
        <f t="shared" si="113"/>
        <v>#N/A</v>
      </c>
      <c r="AA722" s="68" t="e">
        <f t="shared" si="114"/>
        <v>#N/A</v>
      </c>
      <c r="AB722" s="48" t="str">
        <f t="shared" si="110"/>
        <v>00</v>
      </c>
      <c r="AC722" s="48" t="e">
        <f t="shared" si="116"/>
        <v>#N/A</v>
      </c>
      <c r="AD722" s="68" t="e">
        <f t="shared" si="115"/>
        <v>#N/A</v>
      </c>
    </row>
    <row r="723" spans="1:30" x14ac:dyDescent="0.3">
      <c r="A723" s="48" t="e">
        <f>IF($AA723="Yes",INDEX(Applications_2021!$A$2:$A$651,MATCH($W723,Applications_2021!$AO$2:$AO$651,0)),"NO TRANSCRIPT")</f>
        <v>#N/A</v>
      </c>
      <c r="V723" s="48" t="str">
        <f t="shared" si="111"/>
        <v>|||</v>
      </c>
      <c r="W723" s="48" t="str">
        <f t="shared" si="112"/>
        <v>||</v>
      </c>
      <c r="X723" s="48" t="e">
        <f>INDEX(Applications_2021!$AN$2:$AN$651,MATCH($V723,Applications_2021!$AN$2:$AN$651,0))</f>
        <v>#N/A</v>
      </c>
      <c r="Y723" s="48" t="e">
        <f>INDEX(Applications_2021!$AO$2:$AO$651,MATCH($W723,Applications_2021!$AO$2:$AO$651,0))</f>
        <v>#N/A</v>
      </c>
      <c r="Z723" s="68" t="e">
        <f t="shared" si="113"/>
        <v>#N/A</v>
      </c>
      <c r="AA723" s="68" t="e">
        <f t="shared" si="114"/>
        <v>#N/A</v>
      </c>
      <c r="AB723" s="48" t="str">
        <f t="shared" si="110"/>
        <v>00</v>
      </c>
      <c r="AC723" s="48" t="e">
        <f t="shared" si="116"/>
        <v>#N/A</v>
      </c>
      <c r="AD723" s="68" t="e">
        <f t="shared" si="115"/>
        <v>#N/A</v>
      </c>
    </row>
    <row r="724" spans="1:30" x14ac:dyDescent="0.3">
      <c r="A724" s="48" t="e">
        <f>IF($AA724="Yes",INDEX(Applications_2021!$A$2:$A$651,MATCH($W724,Applications_2021!$AO$2:$AO$651,0)),"NO TRANSCRIPT")</f>
        <v>#N/A</v>
      </c>
      <c r="V724" s="48" t="str">
        <f t="shared" si="111"/>
        <v>|||</v>
      </c>
      <c r="W724" s="48" t="str">
        <f t="shared" si="112"/>
        <v>||</v>
      </c>
      <c r="X724" s="48" t="e">
        <f>INDEX(Applications_2021!$AN$2:$AN$651,MATCH($V724,Applications_2021!$AN$2:$AN$651,0))</f>
        <v>#N/A</v>
      </c>
      <c r="Y724" s="48" t="e">
        <f>INDEX(Applications_2021!$AO$2:$AO$651,MATCH($W724,Applications_2021!$AO$2:$AO$651,0))</f>
        <v>#N/A</v>
      </c>
      <c r="Z724" s="68" t="e">
        <f t="shared" si="113"/>
        <v>#N/A</v>
      </c>
      <c r="AA724" s="68" t="e">
        <f t="shared" si="114"/>
        <v>#N/A</v>
      </c>
      <c r="AB724" s="48" t="str">
        <f t="shared" si="110"/>
        <v>00</v>
      </c>
      <c r="AC724" s="48" t="e">
        <f t="shared" si="116"/>
        <v>#N/A</v>
      </c>
      <c r="AD724" s="68" t="e">
        <f t="shared" si="115"/>
        <v>#N/A</v>
      </c>
    </row>
    <row r="725" spans="1:30" x14ac:dyDescent="0.3">
      <c r="A725" s="48" t="e">
        <f>IF($AA725="Yes",INDEX(Applications_2021!$A$2:$A$651,MATCH($W725,Applications_2021!$AO$2:$AO$651,0)),"NO TRANSCRIPT")</f>
        <v>#N/A</v>
      </c>
      <c r="V725" s="48" t="str">
        <f t="shared" si="111"/>
        <v>|||</v>
      </c>
      <c r="W725" s="48" t="str">
        <f t="shared" si="112"/>
        <v>||</v>
      </c>
      <c r="X725" s="48" t="e">
        <f>INDEX(Applications_2021!$AN$2:$AN$651,MATCH($V725,Applications_2021!$AN$2:$AN$651,0))</f>
        <v>#N/A</v>
      </c>
      <c r="Y725" s="48" t="e">
        <f>INDEX(Applications_2021!$AO$2:$AO$651,MATCH($W725,Applications_2021!$AO$2:$AO$651,0))</f>
        <v>#N/A</v>
      </c>
      <c r="Z725" s="68" t="e">
        <f t="shared" si="113"/>
        <v>#N/A</v>
      </c>
      <c r="AA725" s="68" t="e">
        <f t="shared" si="114"/>
        <v>#N/A</v>
      </c>
      <c r="AB725" s="48" t="str">
        <f t="shared" si="110"/>
        <v>00</v>
      </c>
      <c r="AC725" s="48" t="e">
        <f t="shared" si="116"/>
        <v>#N/A</v>
      </c>
      <c r="AD725" s="68" t="e">
        <f t="shared" si="115"/>
        <v>#N/A</v>
      </c>
    </row>
    <row r="726" spans="1:30" x14ac:dyDescent="0.3">
      <c r="A726" s="48" t="e">
        <f>IF($AA726="Yes",INDEX(Applications_2021!$A$2:$A$651,MATCH($W726,Applications_2021!$AO$2:$AO$651,0)),"NO TRANSCRIPT")</f>
        <v>#N/A</v>
      </c>
      <c r="V726" s="48" t="str">
        <f t="shared" si="111"/>
        <v>|||</v>
      </c>
      <c r="W726" s="48" t="str">
        <f t="shared" si="112"/>
        <v>||</v>
      </c>
      <c r="X726" s="48" t="e">
        <f>INDEX(Applications_2021!$AN$2:$AN$651,MATCH($V726,Applications_2021!$AN$2:$AN$651,0))</f>
        <v>#N/A</v>
      </c>
      <c r="Y726" s="48" t="e">
        <f>INDEX(Applications_2021!$AO$2:$AO$651,MATCH($W726,Applications_2021!$AO$2:$AO$651,0))</f>
        <v>#N/A</v>
      </c>
      <c r="Z726" s="68" t="e">
        <f t="shared" si="113"/>
        <v>#N/A</v>
      </c>
      <c r="AA726" s="68" t="e">
        <f t="shared" si="114"/>
        <v>#N/A</v>
      </c>
      <c r="AB726" s="48" t="str">
        <f t="shared" si="110"/>
        <v>00</v>
      </c>
      <c r="AC726" s="48" t="e">
        <f t="shared" si="116"/>
        <v>#N/A</v>
      </c>
      <c r="AD726" s="68" t="e">
        <f t="shared" si="115"/>
        <v>#N/A</v>
      </c>
    </row>
    <row r="727" spans="1:30" x14ac:dyDescent="0.3">
      <c r="A727" s="48" t="e">
        <f>IF($AA727="Yes",INDEX(Applications_2021!$A$2:$A$651,MATCH($W727,Applications_2021!$AO$2:$AO$651,0)),"NO TRANSCRIPT")</f>
        <v>#N/A</v>
      </c>
      <c r="V727" s="48" t="str">
        <f t="shared" si="111"/>
        <v>|||</v>
      </c>
      <c r="W727" s="48" t="str">
        <f t="shared" si="112"/>
        <v>||</v>
      </c>
      <c r="X727" s="48" t="e">
        <f>INDEX(Applications_2021!$AN$2:$AN$651,MATCH($V727,Applications_2021!$AN$2:$AN$651,0))</f>
        <v>#N/A</v>
      </c>
      <c r="Y727" s="48" t="e">
        <f>INDEX(Applications_2021!$AO$2:$AO$651,MATCH($W727,Applications_2021!$AO$2:$AO$651,0))</f>
        <v>#N/A</v>
      </c>
      <c r="Z727" s="68" t="e">
        <f t="shared" si="113"/>
        <v>#N/A</v>
      </c>
      <c r="AA727" s="68" t="e">
        <f t="shared" si="114"/>
        <v>#N/A</v>
      </c>
      <c r="AB727" s="48" t="str">
        <f t="shared" si="110"/>
        <v>00</v>
      </c>
      <c r="AC727" s="48" t="e">
        <f t="shared" si="116"/>
        <v>#N/A</v>
      </c>
      <c r="AD727" s="68" t="e">
        <f t="shared" si="115"/>
        <v>#N/A</v>
      </c>
    </row>
    <row r="728" spans="1:30" x14ac:dyDescent="0.3">
      <c r="A728" s="48" t="e">
        <f>IF($AA728="Yes",INDEX(Applications_2021!$A$2:$A$651,MATCH($W728,Applications_2021!$AO$2:$AO$651,0)),"NO TRANSCRIPT")</f>
        <v>#N/A</v>
      </c>
      <c r="V728" s="48" t="str">
        <f t="shared" si="111"/>
        <v>|||</v>
      </c>
      <c r="W728" s="48" t="str">
        <f t="shared" si="112"/>
        <v>||</v>
      </c>
      <c r="X728" s="48" t="e">
        <f>INDEX(Applications_2021!$AN$2:$AN$651,MATCH($V728,Applications_2021!$AN$2:$AN$651,0))</f>
        <v>#N/A</v>
      </c>
      <c r="Y728" s="48" t="e">
        <f>INDEX(Applications_2021!$AO$2:$AO$651,MATCH($W728,Applications_2021!$AO$2:$AO$651,0))</f>
        <v>#N/A</v>
      </c>
      <c r="Z728" s="68" t="e">
        <f t="shared" si="113"/>
        <v>#N/A</v>
      </c>
      <c r="AA728" s="68" t="e">
        <f t="shared" si="114"/>
        <v>#N/A</v>
      </c>
      <c r="AB728" s="48" t="str">
        <f t="shared" si="110"/>
        <v>00</v>
      </c>
      <c r="AC728" s="48" t="e">
        <f t="shared" si="116"/>
        <v>#N/A</v>
      </c>
      <c r="AD728" s="68" t="e">
        <f t="shared" si="115"/>
        <v>#N/A</v>
      </c>
    </row>
    <row r="729" spans="1:30" x14ac:dyDescent="0.3">
      <c r="A729" s="48" t="e">
        <f>IF($AA729="Yes",INDEX(Applications_2021!$A$2:$A$651,MATCH($W729,Applications_2021!$AO$2:$AO$651,0)),"NO TRANSCRIPT")</f>
        <v>#N/A</v>
      </c>
      <c r="V729" s="48" t="str">
        <f t="shared" si="111"/>
        <v>|||</v>
      </c>
      <c r="W729" s="48" t="str">
        <f t="shared" si="112"/>
        <v>||</v>
      </c>
      <c r="X729" s="48" t="e">
        <f>INDEX(Applications_2021!$AN$2:$AN$651,MATCH($V729,Applications_2021!$AN$2:$AN$651,0))</f>
        <v>#N/A</v>
      </c>
      <c r="Y729" s="48" t="e">
        <f>INDEX(Applications_2021!$AO$2:$AO$651,MATCH($W729,Applications_2021!$AO$2:$AO$651,0))</f>
        <v>#N/A</v>
      </c>
      <c r="Z729" s="68" t="e">
        <f t="shared" si="113"/>
        <v>#N/A</v>
      </c>
      <c r="AA729" s="68" t="e">
        <f t="shared" si="114"/>
        <v>#N/A</v>
      </c>
      <c r="AB729" s="48" t="str">
        <f t="shared" si="110"/>
        <v>00</v>
      </c>
      <c r="AC729" s="48" t="e">
        <f t="shared" si="116"/>
        <v>#N/A</v>
      </c>
      <c r="AD729" s="68" t="e">
        <f t="shared" si="115"/>
        <v>#N/A</v>
      </c>
    </row>
    <row r="730" spans="1:30" x14ac:dyDescent="0.3">
      <c r="A730" s="48" t="e">
        <f>IF($AA730="Yes",INDEX(Applications_2021!$A$2:$A$651,MATCH($W730,Applications_2021!$AO$2:$AO$651,0)),"NO TRANSCRIPT")</f>
        <v>#N/A</v>
      </c>
      <c r="V730" s="48" t="str">
        <f t="shared" si="111"/>
        <v>|||</v>
      </c>
      <c r="W730" s="48" t="str">
        <f t="shared" si="112"/>
        <v>||</v>
      </c>
      <c r="X730" s="48" t="e">
        <f>INDEX(Applications_2021!$AN$2:$AN$651,MATCH($V730,Applications_2021!$AN$2:$AN$651,0))</f>
        <v>#N/A</v>
      </c>
      <c r="Y730" s="48" t="e">
        <f>INDEX(Applications_2021!$AO$2:$AO$651,MATCH($W730,Applications_2021!$AO$2:$AO$651,0))</f>
        <v>#N/A</v>
      </c>
      <c r="Z730" s="68" t="e">
        <f t="shared" si="113"/>
        <v>#N/A</v>
      </c>
      <c r="AA730" s="68" t="e">
        <f t="shared" si="114"/>
        <v>#N/A</v>
      </c>
      <c r="AB730" s="48" t="str">
        <f t="shared" si="110"/>
        <v>00</v>
      </c>
      <c r="AC730" s="48" t="e">
        <f t="shared" si="116"/>
        <v>#N/A</v>
      </c>
      <c r="AD730" s="68" t="e">
        <f t="shared" si="115"/>
        <v>#N/A</v>
      </c>
    </row>
    <row r="731" spans="1:30" x14ac:dyDescent="0.3">
      <c r="A731" s="48" t="e">
        <f>IF($AA731="Yes",INDEX(Applications_2021!$A$2:$A$651,MATCH($W731,Applications_2021!$AO$2:$AO$651,0)),"NO TRANSCRIPT")</f>
        <v>#N/A</v>
      </c>
      <c r="V731" s="48" t="str">
        <f t="shared" si="111"/>
        <v>|||</v>
      </c>
      <c r="W731" s="48" t="str">
        <f t="shared" si="112"/>
        <v>||</v>
      </c>
      <c r="X731" s="48" t="e">
        <f>INDEX(Applications_2021!$AN$2:$AN$651,MATCH($V731,Applications_2021!$AN$2:$AN$651,0))</f>
        <v>#N/A</v>
      </c>
      <c r="Y731" s="48" t="e">
        <f>INDEX(Applications_2021!$AO$2:$AO$651,MATCH($W731,Applications_2021!$AO$2:$AO$651,0))</f>
        <v>#N/A</v>
      </c>
      <c r="Z731" s="68" t="e">
        <f t="shared" si="113"/>
        <v>#N/A</v>
      </c>
      <c r="AA731" s="68" t="e">
        <f t="shared" si="114"/>
        <v>#N/A</v>
      </c>
      <c r="AB731" s="48" t="str">
        <f t="shared" si="110"/>
        <v>00</v>
      </c>
      <c r="AC731" s="48" t="e">
        <f t="shared" si="116"/>
        <v>#N/A</v>
      </c>
      <c r="AD731" s="68" t="e">
        <f t="shared" si="115"/>
        <v>#N/A</v>
      </c>
    </row>
    <row r="732" spans="1:30" x14ac:dyDescent="0.3">
      <c r="A732" s="48" t="e">
        <f>IF($AA732="Yes",INDEX(Applications_2021!$A$2:$A$651,MATCH($W732,Applications_2021!$AO$2:$AO$651,0)),"NO TRANSCRIPT")</f>
        <v>#N/A</v>
      </c>
      <c r="V732" s="48" t="str">
        <f t="shared" si="111"/>
        <v>|||</v>
      </c>
      <c r="W732" s="48" t="str">
        <f t="shared" si="112"/>
        <v>||</v>
      </c>
      <c r="X732" s="48" t="e">
        <f>INDEX(Applications_2021!$AN$2:$AN$651,MATCH($V732,Applications_2021!$AN$2:$AN$651,0))</f>
        <v>#N/A</v>
      </c>
      <c r="Y732" s="48" t="e">
        <f>INDEX(Applications_2021!$AO$2:$AO$651,MATCH($W732,Applications_2021!$AO$2:$AO$651,0))</f>
        <v>#N/A</v>
      </c>
      <c r="Z732" s="68" t="e">
        <f t="shared" si="113"/>
        <v>#N/A</v>
      </c>
      <c r="AA732" s="68" t="e">
        <f t="shared" si="114"/>
        <v>#N/A</v>
      </c>
      <c r="AB732" s="48" t="str">
        <f t="shared" si="110"/>
        <v>00</v>
      </c>
      <c r="AC732" s="48" t="e">
        <f t="shared" si="116"/>
        <v>#N/A</v>
      </c>
      <c r="AD732" s="68" t="e">
        <f t="shared" si="115"/>
        <v>#N/A</v>
      </c>
    </row>
    <row r="733" spans="1:30" x14ac:dyDescent="0.3">
      <c r="A733" s="48" t="e">
        <f>IF($AA733="Yes",INDEX(Applications_2021!$A$2:$A$651,MATCH($W733,Applications_2021!$AO$2:$AO$651,0)),"NO TRANSCRIPT")</f>
        <v>#N/A</v>
      </c>
      <c r="V733" s="48" t="str">
        <f t="shared" si="111"/>
        <v>|||</v>
      </c>
      <c r="W733" s="48" t="str">
        <f t="shared" si="112"/>
        <v>||</v>
      </c>
      <c r="X733" s="48" t="e">
        <f>INDEX(Applications_2021!$AN$2:$AN$651,MATCH($V733,Applications_2021!$AN$2:$AN$651,0))</f>
        <v>#N/A</v>
      </c>
      <c r="Y733" s="48" t="e">
        <f>INDEX(Applications_2021!$AO$2:$AO$651,MATCH($W733,Applications_2021!$AO$2:$AO$651,0))</f>
        <v>#N/A</v>
      </c>
      <c r="Z733" s="68" t="e">
        <f t="shared" si="113"/>
        <v>#N/A</v>
      </c>
      <c r="AA733" s="68" t="e">
        <f t="shared" si="114"/>
        <v>#N/A</v>
      </c>
      <c r="AB733" s="48" t="str">
        <f t="shared" si="110"/>
        <v>00</v>
      </c>
      <c r="AC733" s="48" t="e">
        <f t="shared" si="116"/>
        <v>#N/A</v>
      </c>
      <c r="AD733" s="68" t="e">
        <f t="shared" si="115"/>
        <v>#N/A</v>
      </c>
    </row>
    <row r="734" spans="1:30" x14ac:dyDescent="0.3">
      <c r="A734" s="48" t="e">
        <f>IF($AA734="Yes",INDEX(Applications_2021!$A$2:$A$651,MATCH($W734,Applications_2021!$AO$2:$AO$651,0)),"NO TRANSCRIPT")</f>
        <v>#N/A</v>
      </c>
      <c r="V734" s="48" t="str">
        <f t="shared" si="111"/>
        <v>|||</v>
      </c>
      <c r="W734" s="48" t="str">
        <f t="shared" si="112"/>
        <v>||</v>
      </c>
      <c r="X734" s="48" t="e">
        <f>INDEX(Applications_2021!$AN$2:$AN$651,MATCH($V734,Applications_2021!$AN$2:$AN$651,0))</f>
        <v>#N/A</v>
      </c>
      <c r="Y734" s="48" t="e">
        <f>INDEX(Applications_2021!$AO$2:$AO$651,MATCH($W734,Applications_2021!$AO$2:$AO$651,0))</f>
        <v>#N/A</v>
      </c>
      <c r="Z734" s="68" t="e">
        <f t="shared" si="113"/>
        <v>#N/A</v>
      </c>
      <c r="AA734" s="68" t="e">
        <f t="shared" si="114"/>
        <v>#N/A</v>
      </c>
      <c r="AB734" s="48" t="str">
        <f t="shared" si="110"/>
        <v>00</v>
      </c>
      <c r="AC734" s="48" t="e">
        <f t="shared" si="116"/>
        <v>#N/A</v>
      </c>
      <c r="AD734" s="68" t="e">
        <f t="shared" si="115"/>
        <v>#N/A</v>
      </c>
    </row>
    <row r="735" spans="1:30" x14ac:dyDescent="0.3">
      <c r="A735" s="48" t="e">
        <f>IF($AA735="Yes",INDEX(Applications_2021!$A$2:$A$651,MATCH($W735,Applications_2021!$AO$2:$AO$651,0)),"NO TRANSCRIPT")</f>
        <v>#N/A</v>
      </c>
      <c r="V735" s="48" t="str">
        <f t="shared" si="111"/>
        <v>|||</v>
      </c>
      <c r="W735" s="48" t="str">
        <f t="shared" si="112"/>
        <v>||</v>
      </c>
      <c r="X735" s="48" t="e">
        <f>INDEX(Applications_2021!$AN$2:$AN$651,MATCH($V735,Applications_2021!$AN$2:$AN$651,0))</f>
        <v>#N/A</v>
      </c>
      <c r="Y735" s="48" t="e">
        <f>INDEX(Applications_2021!$AO$2:$AO$651,MATCH($W735,Applications_2021!$AO$2:$AO$651,0))</f>
        <v>#N/A</v>
      </c>
      <c r="Z735" s="68" t="e">
        <f t="shared" si="113"/>
        <v>#N/A</v>
      </c>
      <c r="AA735" s="68" t="e">
        <f t="shared" si="114"/>
        <v>#N/A</v>
      </c>
      <c r="AB735" s="48" t="str">
        <f t="shared" si="110"/>
        <v>00</v>
      </c>
      <c r="AC735" s="48" t="e">
        <f t="shared" si="116"/>
        <v>#N/A</v>
      </c>
      <c r="AD735" s="68" t="e">
        <f t="shared" si="115"/>
        <v>#N/A</v>
      </c>
    </row>
    <row r="736" spans="1:30" x14ac:dyDescent="0.3">
      <c r="A736" s="48" t="e">
        <f>IF($AA736="Yes",INDEX(Applications_2021!$A$2:$A$651,MATCH($W736,Applications_2021!$AO$2:$AO$651,0)),"NO TRANSCRIPT")</f>
        <v>#N/A</v>
      </c>
      <c r="V736" s="48" t="str">
        <f t="shared" si="111"/>
        <v>|||</v>
      </c>
      <c r="W736" s="48" t="str">
        <f t="shared" si="112"/>
        <v>||</v>
      </c>
      <c r="X736" s="48" t="e">
        <f>INDEX(Applications_2021!$AN$2:$AN$651,MATCH($V736,Applications_2021!$AN$2:$AN$651,0))</f>
        <v>#N/A</v>
      </c>
      <c r="Y736" s="48" t="e">
        <f>INDEX(Applications_2021!$AO$2:$AO$651,MATCH($W736,Applications_2021!$AO$2:$AO$651,0))</f>
        <v>#N/A</v>
      </c>
      <c r="Z736" s="68" t="e">
        <f t="shared" si="113"/>
        <v>#N/A</v>
      </c>
      <c r="AA736" s="68" t="e">
        <f t="shared" si="114"/>
        <v>#N/A</v>
      </c>
      <c r="AB736" s="48" t="str">
        <f t="shared" si="110"/>
        <v>00</v>
      </c>
      <c r="AC736" s="48" t="e">
        <f t="shared" si="116"/>
        <v>#N/A</v>
      </c>
      <c r="AD736" s="68" t="e">
        <f t="shared" si="115"/>
        <v>#N/A</v>
      </c>
    </row>
    <row r="737" spans="1:30" x14ac:dyDescent="0.3">
      <c r="A737" s="48" t="e">
        <f>IF($AA737="Yes",INDEX(Applications_2021!$A$2:$A$651,MATCH($W737,Applications_2021!$AO$2:$AO$651,0)),"NO TRANSCRIPT")</f>
        <v>#N/A</v>
      </c>
      <c r="V737" s="48" t="str">
        <f t="shared" si="111"/>
        <v>|||</v>
      </c>
      <c r="W737" s="48" t="str">
        <f t="shared" si="112"/>
        <v>||</v>
      </c>
      <c r="X737" s="48" t="e">
        <f>INDEX(Applications_2021!$AN$2:$AN$651,MATCH($V737,Applications_2021!$AN$2:$AN$651,0))</f>
        <v>#N/A</v>
      </c>
      <c r="Y737" s="48" t="e">
        <f>INDEX(Applications_2021!$AO$2:$AO$651,MATCH($W737,Applications_2021!$AO$2:$AO$651,0))</f>
        <v>#N/A</v>
      </c>
      <c r="Z737" s="68" t="e">
        <f t="shared" si="113"/>
        <v>#N/A</v>
      </c>
      <c r="AA737" s="68" t="e">
        <f t="shared" si="114"/>
        <v>#N/A</v>
      </c>
      <c r="AB737" s="48" t="str">
        <f t="shared" si="110"/>
        <v>00</v>
      </c>
      <c r="AC737" s="48" t="e">
        <f t="shared" si="116"/>
        <v>#N/A</v>
      </c>
      <c r="AD737" s="68" t="e">
        <f t="shared" si="115"/>
        <v>#N/A</v>
      </c>
    </row>
    <row r="738" spans="1:30" x14ac:dyDescent="0.3">
      <c r="A738" s="48" t="e">
        <f>IF($AA738="Yes",INDEX(Applications_2021!$A$2:$A$651,MATCH($W738,Applications_2021!$AO$2:$AO$651,0)),"NO TRANSCRIPT")</f>
        <v>#N/A</v>
      </c>
      <c r="V738" s="48" t="str">
        <f t="shared" si="111"/>
        <v>|||</v>
      </c>
      <c r="W738" s="48" t="str">
        <f t="shared" si="112"/>
        <v>||</v>
      </c>
      <c r="X738" s="48" t="e">
        <f>INDEX(Applications_2021!$AN$2:$AN$651,MATCH($V738,Applications_2021!$AN$2:$AN$651,0))</f>
        <v>#N/A</v>
      </c>
      <c r="Y738" s="48" t="e">
        <f>INDEX(Applications_2021!$AO$2:$AO$651,MATCH($W738,Applications_2021!$AO$2:$AO$651,0))</f>
        <v>#N/A</v>
      </c>
      <c r="Z738" s="68" t="e">
        <f t="shared" si="113"/>
        <v>#N/A</v>
      </c>
      <c r="AA738" s="68" t="e">
        <f t="shared" si="114"/>
        <v>#N/A</v>
      </c>
      <c r="AB738" s="48" t="str">
        <f t="shared" si="110"/>
        <v>00</v>
      </c>
      <c r="AC738" s="48" t="e">
        <f t="shared" si="116"/>
        <v>#N/A</v>
      </c>
      <c r="AD738" s="68" t="e">
        <f t="shared" si="115"/>
        <v>#N/A</v>
      </c>
    </row>
    <row r="739" spans="1:30" x14ac:dyDescent="0.3">
      <c r="A739" s="48" t="e">
        <f>IF($AA739="Yes",INDEX(Applications_2021!$A$2:$A$651,MATCH($W739,Applications_2021!$AO$2:$AO$651,0)),"NO TRANSCRIPT")</f>
        <v>#N/A</v>
      </c>
      <c r="V739" s="48" t="str">
        <f t="shared" si="111"/>
        <v>|||</v>
      </c>
      <c r="W739" s="48" t="str">
        <f t="shared" si="112"/>
        <v>||</v>
      </c>
      <c r="X739" s="48" t="e">
        <f>INDEX(Applications_2021!$AN$2:$AN$651,MATCH($V739,Applications_2021!$AN$2:$AN$651,0))</f>
        <v>#N/A</v>
      </c>
      <c r="Y739" s="48" t="e">
        <f>INDEX(Applications_2021!$AO$2:$AO$651,MATCH($W739,Applications_2021!$AO$2:$AO$651,0))</f>
        <v>#N/A</v>
      </c>
      <c r="Z739" s="68" t="e">
        <f t="shared" si="113"/>
        <v>#N/A</v>
      </c>
      <c r="AA739" s="68" t="e">
        <f t="shared" si="114"/>
        <v>#N/A</v>
      </c>
      <c r="AB739" s="48" t="str">
        <f t="shared" ref="AB739:AB802" si="117">"0"&amp;TEXT($C739,0)</f>
        <v>00</v>
      </c>
      <c r="AC739" s="48" t="e">
        <f t="shared" si="116"/>
        <v>#N/A</v>
      </c>
      <c r="AD739" s="68" t="e">
        <f t="shared" si="115"/>
        <v>#N/A</v>
      </c>
    </row>
    <row r="740" spans="1:30" x14ac:dyDescent="0.3">
      <c r="A740" s="48" t="e">
        <f>IF($AA740="Yes",INDEX(Applications_2021!$A$2:$A$651,MATCH($W740,Applications_2021!$AO$2:$AO$651,0)),"NO TRANSCRIPT")</f>
        <v>#N/A</v>
      </c>
      <c r="V740" s="48" t="str">
        <f t="shared" si="111"/>
        <v>|||</v>
      </c>
      <c r="W740" s="48" t="str">
        <f t="shared" si="112"/>
        <v>||</v>
      </c>
      <c r="X740" s="48" t="e">
        <f>INDEX(Applications_2021!$AN$2:$AN$651,MATCH($V740,Applications_2021!$AN$2:$AN$651,0))</f>
        <v>#N/A</v>
      </c>
      <c r="Y740" s="48" t="e">
        <f>INDEX(Applications_2021!$AO$2:$AO$651,MATCH($W740,Applications_2021!$AO$2:$AO$651,0))</f>
        <v>#N/A</v>
      </c>
      <c r="Z740" s="68" t="e">
        <f t="shared" si="113"/>
        <v>#N/A</v>
      </c>
      <c r="AA740" s="68" t="e">
        <f t="shared" si="114"/>
        <v>#N/A</v>
      </c>
      <c r="AB740" s="48" t="str">
        <f t="shared" si="117"/>
        <v>00</v>
      </c>
      <c r="AC740" s="48" t="e">
        <f t="shared" si="116"/>
        <v>#N/A</v>
      </c>
      <c r="AD740" s="68" t="e">
        <f t="shared" si="115"/>
        <v>#N/A</v>
      </c>
    </row>
    <row r="741" spans="1:30" x14ac:dyDescent="0.3">
      <c r="A741" s="48" t="e">
        <f>IF($AA741="Yes",INDEX(Applications_2021!$A$2:$A$651,MATCH($W741,Applications_2021!$AO$2:$AO$651,0)),"NO TRANSCRIPT")</f>
        <v>#N/A</v>
      </c>
      <c r="V741" s="48" t="str">
        <f t="shared" si="111"/>
        <v>|||</v>
      </c>
      <c r="W741" s="48" t="str">
        <f t="shared" si="112"/>
        <v>||</v>
      </c>
      <c r="X741" s="48" t="e">
        <f>INDEX(Applications_2021!$AN$2:$AN$651,MATCH($V741,Applications_2021!$AN$2:$AN$651,0))</f>
        <v>#N/A</v>
      </c>
      <c r="Y741" s="48" t="e">
        <f>INDEX(Applications_2021!$AO$2:$AO$651,MATCH($W741,Applications_2021!$AO$2:$AO$651,0))</f>
        <v>#N/A</v>
      </c>
      <c r="Z741" s="68" t="e">
        <f t="shared" si="113"/>
        <v>#N/A</v>
      </c>
      <c r="AA741" s="68" t="e">
        <f t="shared" si="114"/>
        <v>#N/A</v>
      </c>
      <c r="AB741" s="48" t="str">
        <f t="shared" si="117"/>
        <v>00</v>
      </c>
      <c r="AC741" s="48" t="e">
        <f t="shared" si="116"/>
        <v>#N/A</v>
      </c>
      <c r="AD741" s="68" t="e">
        <f t="shared" si="115"/>
        <v>#N/A</v>
      </c>
    </row>
    <row r="742" spans="1:30" x14ac:dyDescent="0.3">
      <c r="A742" s="48" t="e">
        <f>IF($AA742="Yes",INDEX(Applications_2021!$A$2:$A$651,MATCH($W742,Applications_2021!$AO$2:$AO$651,0)),"NO TRANSCRIPT")</f>
        <v>#N/A</v>
      </c>
      <c r="V742" s="48" t="str">
        <f t="shared" si="111"/>
        <v>|||</v>
      </c>
      <c r="W742" s="48" t="str">
        <f t="shared" si="112"/>
        <v>||</v>
      </c>
      <c r="X742" s="48" t="e">
        <f>INDEX(Applications_2021!$AN$2:$AN$651,MATCH($V742,Applications_2021!$AN$2:$AN$651,0))</f>
        <v>#N/A</v>
      </c>
      <c r="Y742" s="48" t="e">
        <f>INDEX(Applications_2021!$AO$2:$AO$651,MATCH($W742,Applications_2021!$AO$2:$AO$651,0))</f>
        <v>#N/A</v>
      </c>
      <c r="Z742" s="68" t="e">
        <f t="shared" si="113"/>
        <v>#N/A</v>
      </c>
      <c r="AA742" s="68" t="e">
        <f t="shared" si="114"/>
        <v>#N/A</v>
      </c>
      <c r="AB742" s="48" t="str">
        <f t="shared" si="117"/>
        <v>00</v>
      </c>
      <c r="AC742" s="48" t="e">
        <f t="shared" si="116"/>
        <v>#N/A</v>
      </c>
      <c r="AD742" s="68" t="e">
        <f t="shared" si="115"/>
        <v>#N/A</v>
      </c>
    </row>
    <row r="743" spans="1:30" x14ac:dyDescent="0.3">
      <c r="A743" s="48" t="e">
        <f>IF($AA743="Yes",INDEX(Applications_2021!$A$2:$A$651,MATCH($W743,Applications_2021!$AO$2:$AO$651,0)),"NO TRANSCRIPT")</f>
        <v>#N/A</v>
      </c>
      <c r="V743" s="48" t="str">
        <f t="shared" si="111"/>
        <v>|||</v>
      </c>
      <c r="W743" s="48" t="str">
        <f t="shared" si="112"/>
        <v>||</v>
      </c>
      <c r="X743" s="48" t="e">
        <f>INDEX(Applications_2021!$AN$2:$AN$651,MATCH($V743,Applications_2021!$AN$2:$AN$651,0))</f>
        <v>#N/A</v>
      </c>
      <c r="Y743" s="48" t="e">
        <f>INDEX(Applications_2021!$AO$2:$AO$651,MATCH($W743,Applications_2021!$AO$2:$AO$651,0))</f>
        <v>#N/A</v>
      </c>
      <c r="Z743" s="68" t="e">
        <f t="shared" si="113"/>
        <v>#N/A</v>
      </c>
      <c r="AA743" s="68" t="e">
        <f t="shared" si="114"/>
        <v>#N/A</v>
      </c>
      <c r="AB743" s="48" t="str">
        <f t="shared" si="117"/>
        <v>00</v>
      </c>
      <c r="AC743" s="48" t="e">
        <f t="shared" si="116"/>
        <v>#N/A</v>
      </c>
      <c r="AD743" s="68" t="e">
        <f t="shared" si="115"/>
        <v>#N/A</v>
      </c>
    </row>
    <row r="744" spans="1:30" x14ac:dyDescent="0.3">
      <c r="A744" s="48" t="e">
        <f>IF($AA744="Yes",INDEX(Applications_2021!$A$2:$A$651,MATCH($W744,Applications_2021!$AO$2:$AO$651,0)),"NO TRANSCRIPT")</f>
        <v>#N/A</v>
      </c>
      <c r="V744" s="48" t="str">
        <f t="shared" si="111"/>
        <v>|||</v>
      </c>
      <c r="W744" s="48" t="str">
        <f t="shared" si="112"/>
        <v>||</v>
      </c>
      <c r="X744" s="48" t="e">
        <f>INDEX(Applications_2021!$AN$2:$AN$651,MATCH($V744,Applications_2021!$AN$2:$AN$651,0))</f>
        <v>#N/A</v>
      </c>
      <c r="Y744" s="48" t="e">
        <f>INDEX(Applications_2021!$AO$2:$AO$651,MATCH($W744,Applications_2021!$AO$2:$AO$651,0))</f>
        <v>#N/A</v>
      </c>
      <c r="Z744" s="68" t="e">
        <f t="shared" si="113"/>
        <v>#N/A</v>
      </c>
      <c r="AA744" s="68" t="e">
        <f t="shared" si="114"/>
        <v>#N/A</v>
      </c>
      <c r="AB744" s="48" t="str">
        <f t="shared" si="117"/>
        <v>00</v>
      </c>
      <c r="AC744" s="48" t="e">
        <f t="shared" si="116"/>
        <v>#N/A</v>
      </c>
      <c r="AD744" s="68" t="e">
        <f t="shared" si="115"/>
        <v>#N/A</v>
      </c>
    </row>
    <row r="745" spans="1:30" x14ac:dyDescent="0.3">
      <c r="A745" s="48" t="e">
        <f>IF($AA745="Yes",INDEX(Applications_2021!$A$2:$A$651,MATCH($W745,Applications_2021!$AO$2:$AO$651,0)),"NO TRANSCRIPT")</f>
        <v>#N/A</v>
      </c>
      <c r="V745" s="48" t="str">
        <f t="shared" si="111"/>
        <v>|||</v>
      </c>
      <c r="W745" s="48" t="str">
        <f t="shared" si="112"/>
        <v>||</v>
      </c>
      <c r="X745" s="48" t="e">
        <f>INDEX(Applications_2021!$AN$2:$AN$651,MATCH($V745,Applications_2021!$AN$2:$AN$651,0))</f>
        <v>#N/A</v>
      </c>
      <c r="Y745" s="48" t="e">
        <f>INDEX(Applications_2021!$AO$2:$AO$651,MATCH($W745,Applications_2021!$AO$2:$AO$651,0))</f>
        <v>#N/A</v>
      </c>
      <c r="Z745" s="68" t="e">
        <f t="shared" si="113"/>
        <v>#N/A</v>
      </c>
      <c r="AA745" s="68" t="e">
        <f t="shared" si="114"/>
        <v>#N/A</v>
      </c>
      <c r="AB745" s="48" t="str">
        <f t="shared" si="117"/>
        <v>00</v>
      </c>
      <c r="AC745" s="48" t="e">
        <f t="shared" si="116"/>
        <v>#N/A</v>
      </c>
      <c r="AD745" s="68" t="e">
        <f t="shared" si="115"/>
        <v>#N/A</v>
      </c>
    </row>
    <row r="746" spans="1:30" x14ac:dyDescent="0.3">
      <c r="A746" s="48" t="e">
        <f>IF($AA746="Yes",INDEX(Applications_2021!$A$2:$A$651,MATCH($W746,Applications_2021!$AO$2:$AO$651,0)),"NO TRANSCRIPT")</f>
        <v>#N/A</v>
      </c>
      <c r="V746" s="48" t="str">
        <f t="shared" si="111"/>
        <v>|||</v>
      </c>
      <c r="W746" s="48" t="str">
        <f t="shared" si="112"/>
        <v>||</v>
      </c>
      <c r="X746" s="48" t="e">
        <f>INDEX(Applications_2021!$AN$2:$AN$651,MATCH($V746,Applications_2021!$AN$2:$AN$651,0))</f>
        <v>#N/A</v>
      </c>
      <c r="Y746" s="48" t="e">
        <f>INDEX(Applications_2021!$AO$2:$AO$651,MATCH($W746,Applications_2021!$AO$2:$AO$651,0))</f>
        <v>#N/A</v>
      </c>
      <c r="Z746" s="68" t="e">
        <f t="shared" si="113"/>
        <v>#N/A</v>
      </c>
      <c r="AA746" s="68" t="e">
        <f t="shared" si="114"/>
        <v>#N/A</v>
      </c>
      <c r="AB746" s="48" t="str">
        <f t="shared" si="117"/>
        <v>00</v>
      </c>
      <c r="AC746" s="48" t="e">
        <f t="shared" si="116"/>
        <v>#N/A</v>
      </c>
      <c r="AD746" s="68" t="e">
        <f t="shared" si="115"/>
        <v>#N/A</v>
      </c>
    </row>
    <row r="747" spans="1:30" x14ac:dyDescent="0.3">
      <c r="A747" s="48" t="e">
        <f>IF($AA747="Yes",INDEX(Applications_2021!$A$2:$A$651,MATCH($W747,Applications_2021!$AO$2:$AO$651,0)),"NO TRANSCRIPT")</f>
        <v>#N/A</v>
      </c>
      <c r="V747" s="48" t="str">
        <f t="shared" si="111"/>
        <v>|||</v>
      </c>
      <c r="W747" s="48" t="str">
        <f t="shared" si="112"/>
        <v>||</v>
      </c>
      <c r="X747" s="48" t="e">
        <f>INDEX(Applications_2021!$AN$2:$AN$651,MATCH($V747,Applications_2021!$AN$2:$AN$651,0))</f>
        <v>#N/A</v>
      </c>
      <c r="Y747" s="48" t="e">
        <f>INDEX(Applications_2021!$AO$2:$AO$651,MATCH($W747,Applications_2021!$AO$2:$AO$651,0))</f>
        <v>#N/A</v>
      </c>
      <c r="Z747" s="68" t="e">
        <f t="shared" si="113"/>
        <v>#N/A</v>
      </c>
      <c r="AA747" s="68" t="e">
        <f t="shared" si="114"/>
        <v>#N/A</v>
      </c>
      <c r="AB747" s="48" t="str">
        <f t="shared" si="117"/>
        <v>00</v>
      </c>
      <c r="AC747" s="48" t="e">
        <f t="shared" si="116"/>
        <v>#N/A</v>
      </c>
      <c r="AD747" s="68" t="e">
        <f t="shared" si="115"/>
        <v>#N/A</v>
      </c>
    </row>
    <row r="748" spans="1:30" x14ac:dyDescent="0.3">
      <c r="A748" s="48" t="e">
        <f>IF($AA748="Yes",INDEX(Applications_2021!$A$2:$A$651,MATCH($W748,Applications_2021!$AO$2:$AO$651,0)),"NO TRANSCRIPT")</f>
        <v>#N/A</v>
      </c>
      <c r="V748" s="48" t="str">
        <f t="shared" si="111"/>
        <v>|||</v>
      </c>
      <c r="W748" s="48" t="str">
        <f t="shared" si="112"/>
        <v>||</v>
      </c>
      <c r="X748" s="48" t="e">
        <f>INDEX(Applications_2021!$AN$2:$AN$651,MATCH($V748,Applications_2021!$AN$2:$AN$651,0))</f>
        <v>#N/A</v>
      </c>
      <c r="Y748" s="48" t="e">
        <f>INDEX(Applications_2021!$AO$2:$AO$651,MATCH($W748,Applications_2021!$AO$2:$AO$651,0))</f>
        <v>#N/A</v>
      </c>
      <c r="Z748" s="68" t="e">
        <f t="shared" si="113"/>
        <v>#N/A</v>
      </c>
      <c r="AA748" s="68" t="e">
        <f t="shared" si="114"/>
        <v>#N/A</v>
      </c>
      <c r="AB748" s="48" t="str">
        <f t="shared" si="117"/>
        <v>00</v>
      </c>
      <c r="AC748" s="48" t="e">
        <f t="shared" si="116"/>
        <v>#N/A</v>
      </c>
      <c r="AD748" s="68" t="e">
        <f t="shared" si="115"/>
        <v>#N/A</v>
      </c>
    </row>
    <row r="749" spans="1:30" x14ac:dyDescent="0.3">
      <c r="A749" s="48" t="e">
        <f>IF($AA749="Yes",INDEX(Applications_2021!$A$2:$A$651,MATCH($W749,Applications_2021!$AO$2:$AO$651,0)),"NO TRANSCRIPT")</f>
        <v>#N/A</v>
      </c>
      <c r="V749" s="48" t="str">
        <f t="shared" si="111"/>
        <v>|||</v>
      </c>
      <c r="W749" s="48" t="str">
        <f t="shared" si="112"/>
        <v>||</v>
      </c>
      <c r="X749" s="48" t="e">
        <f>INDEX(Applications_2021!$AN$2:$AN$651,MATCH($V749,Applications_2021!$AN$2:$AN$651,0))</f>
        <v>#N/A</v>
      </c>
      <c r="Y749" s="48" t="e">
        <f>INDEX(Applications_2021!$AO$2:$AO$651,MATCH($W749,Applications_2021!$AO$2:$AO$651,0))</f>
        <v>#N/A</v>
      </c>
      <c r="Z749" s="68" t="e">
        <f t="shared" si="113"/>
        <v>#N/A</v>
      </c>
      <c r="AA749" s="68" t="e">
        <f t="shared" si="114"/>
        <v>#N/A</v>
      </c>
      <c r="AB749" s="48" t="str">
        <f t="shared" si="117"/>
        <v>00</v>
      </c>
      <c r="AC749" s="48" t="e">
        <f t="shared" si="116"/>
        <v>#N/A</v>
      </c>
      <c r="AD749" s="68" t="e">
        <f t="shared" si="115"/>
        <v>#N/A</v>
      </c>
    </row>
    <row r="750" spans="1:30" x14ac:dyDescent="0.3">
      <c r="A750" s="48" t="e">
        <f>IF($AA750="Yes",INDEX(Applications_2021!$A$2:$A$651,MATCH($W750,Applications_2021!$AO$2:$AO$651,0)),"NO TRANSCRIPT")</f>
        <v>#N/A</v>
      </c>
      <c r="V750" s="48" t="str">
        <f t="shared" si="111"/>
        <v>|||</v>
      </c>
      <c r="W750" s="48" t="str">
        <f t="shared" si="112"/>
        <v>||</v>
      </c>
      <c r="X750" s="48" t="e">
        <f>INDEX(Applications_2021!$AN$2:$AN$651,MATCH($V750,Applications_2021!$AN$2:$AN$651,0))</f>
        <v>#N/A</v>
      </c>
      <c r="Y750" s="48" t="e">
        <f>INDEX(Applications_2021!$AO$2:$AO$651,MATCH($W750,Applications_2021!$AO$2:$AO$651,0))</f>
        <v>#N/A</v>
      </c>
      <c r="Z750" s="68" t="e">
        <f t="shared" si="113"/>
        <v>#N/A</v>
      </c>
      <c r="AA750" s="68" t="e">
        <f t="shared" si="114"/>
        <v>#N/A</v>
      </c>
      <c r="AB750" s="48" t="str">
        <f t="shared" si="117"/>
        <v>00</v>
      </c>
      <c r="AC750" s="48" t="e">
        <f t="shared" si="116"/>
        <v>#N/A</v>
      </c>
      <c r="AD750" s="68" t="e">
        <f t="shared" si="115"/>
        <v>#N/A</v>
      </c>
    </row>
    <row r="751" spans="1:30" x14ac:dyDescent="0.3">
      <c r="A751" s="48" t="e">
        <f>IF($AA751="Yes",INDEX(Applications_2021!$A$2:$A$651,MATCH($W751,Applications_2021!$AO$2:$AO$651,0)),"NO TRANSCRIPT")</f>
        <v>#N/A</v>
      </c>
      <c r="V751" s="48" t="str">
        <f t="shared" si="111"/>
        <v>|||</v>
      </c>
      <c r="W751" s="48" t="str">
        <f t="shared" si="112"/>
        <v>||</v>
      </c>
      <c r="X751" s="48" t="e">
        <f>INDEX(Applications_2021!$AN$2:$AN$651,MATCH($V751,Applications_2021!$AN$2:$AN$651,0))</f>
        <v>#N/A</v>
      </c>
      <c r="Y751" s="48" t="e">
        <f>INDEX(Applications_2021!$AO$2:$AO$651,MATCH($W751,Applications_2021!$AO$2:$AO$651,0))</f>
        <v>#N/A</v>
      </c>
      <c r="Z751" s="68" t="e">
        <f t="shared" si="113"/>
        <v>#N/A</v>
      </c>
      <c r="AA751" s="68" t="e">
        <f t="shared" si="114"/>
        <v>#N/A</v>
      </c>
      <c r="AB751" s="48" t="str">
        <f t="shared" si="117"/>
        <v>00</v>
      </c>
      <c r="AC751" s="48" t="e">
        <f t="shared" si="116"/>
        <v>#N/A</v>
      </c>
      <c r="AD751" s="68" t="e">
        <f t="shared" si="115"/>
        <v>#N/A</v>
      </c>
    </row>
    <row r="752" spans="1:30" x14ac:dyDescent="0.3">
      <c r="A752" s="48" t="e">
        <f>IF($AA752="Yes",INDEX(Applications_2021!$A$2:$A$651,MATCH($W752,Applications_2021!$AO$2:$AO$651,0)),"NO TRANSCRIPT")</f>
        <v>#N/A</v>
      </c>
      <c r="V752" s="48" t="str">
        <f t="shared" si="111"/>
        <v>|||</v>
      </c>
      <c r="W752" s="48" t="str">
        <f t="shared" si="112"/>
        <v>||</v>
      </c>
      <c r="X752" s="48" t="e">
        <f>INDEX(Applications_2021!$AN$2:$AN$651,MATCH($V752,Applications_2021!$AN$2:$AN$651,0))</f>
        <v>#N/A</v>
      </c>
      <c r="Y752" s="48" t="e">
        <f>INDEX(Applications_2021!$AO$2:$AO$651,MATCH($W752,Applications_2021!$AO$2:$AO$651,0))</f>
        <v>#N/A</v>
      </c>
      <c r="Z752" s="68" t="e">
        <f t="shared" si="113"/>
        <v>#N/A</v>
      </c>
      <c r="AA752" s="68" t="e">
        <f t="shared" si="114"/>
        <v>#N/A</v>
      </c>
      <c r="AB752" s="48" t="str">
        <f t="shared" si="117"/>
        <v>00</v>
      </c>
      <c r="AC752" s="48" t="e">
        <f t="shared" si="116"/>
        <v>#N/A</v>
      </c>
      <c r="AD752" s="68" t="e">
        <f t="shared" si="115"/>
        <v>#N/A</v>
      </c>
    </row>
    <row r="753" spans="1:30" x14ac:dyDescent="0.3">
      <c r="A753" s="48" t="e">
        <f>IF($AA753="Yes",INDEX(Applications_2021!$A$2:$A$651,MATCH($W753,Applications_2021!$AO$2:$AO$651,0)),"NO TRANSCRIPT")</f>
        <v>#N/A</v>
      </c>
      <c r="V753" s="48" t="str">
        <f t="shared" si="111"/>
        <v>|||</v>
      </c>
      <c r="W753" s="48" t="str">
        <f t="shared" si="112"/>
        <v>||</v>
      </c>
      <c r="X753" s="48" t="e">
        <f>INDEX(Applications_2021!$AN$2:$AN$651,MATCH($V753,Applications_2021!$AN$2:$AN$651,0))</f>
        <v>#N/A</v>
      </c>
      <c r="Y753" s="48" t="e">
        <f>INDEX(Applications_2021!$AO$2:$AO$651,MATCH($W753,Applications_2021!$AO$2:$AO$651,0))</f>
        <v>#N/A</v>
      </c>
      <c r="Z753" s="68" t="e">
        <f t="shared" si="113"/>
        <v>#N/A</v>
      </c>
      <c r="AA753" s="68" t="e">
        <f t="shared" si="114"/>
        <v>#N/A</v>
      </c>
      <c r="AB753" s="48" t="str">
        <f t="shared" si="117"/>
        <v>00</v>
      </c>
      <c r="AC753" s="48" t="e">
        <f t="shared" si="116"/>
        <v>#N/A</v>
      </c>
      <c r="AD753" s="68" t="e">
        <f t="shared" si="115"/>
        <v>#N/A</v>
      </c>
    </row>
    <row r="754" spans="1:30" x14ac:dyDescent="0.3">
      <c r="A754" s="48" t="e">
        <f>IF($AA754="Yes",INDEX(Applications_2021!$A$2:$A$651,MATCH($W754,Applications_2021!$AO$2:$AO$651,0)),"NO TRANSCRIPT")</f>
        <v>#N/A</v>
      </c>
      <c r="V754" s="48" t="str">
        <f t="shared" si="111"/>
        <v>|||</v>
      </c>
      <c r="W754" s="48" t="str">
        <f t="shared" si="112"/>
        <v>||</v>
      </c>
      <c r="X754" s="48" t="e">
        <f>INDEX(Applications_2021!$AN$2:$AN$651,MATCH($V754,Applications_2021!$AN$2:$AN$651,0))</f>
        <v>#N/A</v>
      </c>
      <c r="Y754" s="48" t="e">
        <f>INDEX(Applications_2021!$AO$2:$AO$651,MATCH($W754,Applications_2021!$AO$2:$AO$651,0))</f>
        <v>#N/A</v>
      </c>
      <c r="Z754" s="68" t="e">
        <f t="shared" si="113"/>
        <v>#N/A</v>
      </c>
      <c r="AA754" s="68" t="e">
        <f t="shared" si="114"/>
        <v>#N/A</v>
      </c>
      <c r="AB754" s="48" t="str">
        <f t="shared" si="117"/>
        <v>00</v>
      </c>
      <c r="AC754" s="48" t="e">
        <f t="shared" si="116"/>
        <v>#N/A</v>
      </c>
      <c r="AD754" s="68" t="e">
        <f t="shared" si="115"/>
        <v>#N/A</v>
      </c>
    </row>
    <row r="755" spans="1:30" x14ac:dyDescent="0.3">
      <c r="A755" s="48" t="e">
        <f>IF($AA755="Yes",INDEX(Applications_2021!$A$2:$A$651,MATCH($W755,Applications_2021!$AO$2:$AO$651,0)),"NO TRANSCRIPT")</f>
        <v>#N/A</v>
      </c>
      <c r="V755" s="48" t="str">
        <f t="shared" si="111"/>
        <v>|||</v>
      </c>
      <c r="W755" s="48" t="str">
        <f t="shared" si="112"/>
        <v>||</v>
      </c>
      <c r="X755" s="48" t="e">
        <f>INDEX(Applications_2021!$AN$2:$AN$651,MATCH($V755,Applications_2021!$AN$2:$AN$651,0))</f>
        <v>#N/A</v>
      </c>
      <c r="Y755" s="48" t="e">
        <f>INDEX(Applications_2021!$AO$2:$AO$651,MATCH($W755,Applications_2021!$AO$2:$AO$651,0))</f>
        <v>#N/A</v>
      </c>
      <c r="Z755" s="68" t="e">
        <f t="shared" si="113"/>
        <v>#N/A</v>
      </c>
      <c r="AA755" s="68" t="e">
        <f t="shared" si="114"/>
        <v>#N/A</v>
      </c>
      <c r="AB755" s="48" t="str">
        <f t="shared" si="117"/>
        <v>00</v>
      </c>
      <c r="AC755" s="48" t="e">
        <f t="shared" si="116"/>
        <v>#N/A</v>
      </c>
      <c r="AD755" s="68" t="e">
        <f t="shared" si="115"/>
        <v>#N/A</v>
      </c>
    </row>
    <row r="756" spans="1:30" x14ac:dyDescent="0.3">
      <c r="A756" s="48" t="e">
        <f>IF($AA756="Yes",INDEX(Applications_2021!$A$2:$A$651,MATCH($W756,Applications_2021!$AO$2:$AO$651,0)),"NO TRANSCRIPT")</f>
        <v>#N/A</v>
      </c>
      <c r="V756" s="48" t="str">
        <f t="shared" si="111"/>
        <v>|||</v>
      </c>
      <c r="W756" s="48" t="str">
        <f t="shared" si="112"/>
        <v>||</v>
      </c>
      <c r="X756" s="48" t="e">
        <f>INDEX(Applications_2021!$AN$2:$AN$651,MATCH($V756,Applications_2021!$AN$2:$AN$651,0))</f>
        <v>#N/A</v>
      </c>
      <c r="Y756" s="48" t="e">
        <f>INDEX(Applications_2021!$AO$2:$AO$651,MATCH($W756,Applications_2021!$AO$2:$AO$651,0))</f>
        <v>#N/A</v>
      </c>
      <c r="Z756" s="68" t="e">
        <f t="shared" si="113"/>
        <v>#N/A</v>
      </c>
      <c r="AA756" s="68" t="e">
        <f t="shared" si="114"/>
        <v>#N/A</v>
      </c>
      <c r="AB756" s="48" t="str">
        <f t="shared" si="117"/>
        <v>00</v>
      </c>
      <c r="AC756" s="48" t="e">
        <f t="shared" si="116"/>
        <v>#N/A</v>
      </c>
      <c r="AD756" s="68" t="e">
        <f t="shared" si="115"/>
        <v>#N/A</v>
      </c>
    </row>
    <row r="757" spans="1:30" x14ac:dyDescent="0.3">
      <c r="A757" s="48" t="e">
        <f>IF($AA757="Yes",INDEX(Applications_2021!$A$2:$A$651,MATCH($W757,Applications_2021!$AO$2:$AO$651,0)),"NO TRANSCRIPT")</f>
        <v>#N/A</v>
      </c>
      <c r="V757" s="48" t="str">
        <f t="shared" si="111"/>
        <v>|||</v>
      </c>
      <c r="W757" s="48" t="str">
        <f t="shared" si="112"/>
        <v>||</v>
      </c>
      <c r="X757" s="48" t="e">
        <f>INDEX(Applications_2021!$AN$2:$AN$651,MATCH($V757,Applications_2021!$AN$2:$AN$651,0))</f>
        <v>#N/A</v>
      </c>
      <c r="Y757" s="48" t="e">
        <f>INDEX(Applications_2021!$AO$2:$AO$651,MATCH($W757,Applications_2021!$AO$2:$AO$651,0))</f>
        <v>#N/A</v>
      </c>
      <c r="Z757" s="68" t="e">
        <f t="shared" si="113"/>
        <v>#N/A</v>
      </c>
      <c r="AA757" s="68" t="e">
        <f t="shared" si="114"/>
        <v>#N/A</v>
      </c>
      <c r="AB757" s="48" t="str">
        <f t="shared" si="117"/>
        <v>00</v>
      </c>
      <c r="AC757" s="48" t="e">
        <f t="shared" si="116"/>
        <v>#N/A</v>
      </c>
      <c r="AD757" s="68" t="e">
        <f t="shared" si="115"/>
        <v>#N/A</v>
      </c>
    </row>
    <row r="758" spans="1:30" x14ac:dyDescent="0.3">
      <c r="A758" s="48" t="e">
        <f>IF($AA758="Yes",INDEX(Applications_2021!$A$2:$A$651,MATCH($W758,Applications_2021!$AO$2:$AO$651,0)),"NO TRANSCRIPT")</f>
        <v>#N/A</v>
      </c>
      <c r="V758" s="48" t="str">
        <f t="shared" si="111"/>
        <v>|||</v>
      </c>
      <c r="W758" s="48" t="str">
        <f t="shared" si="112"/>
        <v>||</v>
      </c>
      <c r="X758" s="48" t="e">
        <f>INDEX(Applications_2021!$AN$2:$AN$651,MATCH($V758,Applications_2021!$AN$2:$AN$651,0))</f>
        <v>#N/A</v>
      </c>
      <c r="Y758" s="48" t="e">
        <f>INDEX(Applications_2021!$AO$2:$AO$651,MATCH($W758,Applications_2021!$AO$2:$AO$651,0))</f>
        <v>#N/A</v>
      </c>
      <c r="Z758" s="68" t="e">
        <f t="shared" si="113"/>
        <v>#N/A</v>
      </c>
      <c r="AA758" s="68" t="e">
        <f t="shared" si="114"/>
        <v>#N/A</v>
      </c>
      <c r="AB758" s="48" t="str">
        <f t="shared" si="117"/>
        <v>00</v>
      </c>
      <c r="AC758" s="48" t="e">
        <f t="shared" si="116"/>
        <v>#N/A</v>
      </c>
      <c r="AD758" s="68" t="e">
        <f t="shared" si="115"/>
        <v>#N/A</v>
      </c>
    </row>
    <row r="759" spans="1:30" x14ac:dyDescent="0.3">
      <c r="A759" s="48" t="e">
        <f>IF($AA759="Yes",INDEX(Applications_2021!$A$2:$A$651,MATCH($W759,Applications_2021!$AO$2:$AO$651,0)),"NO TRANSCRIPT")</f>
        <v>#N/A</v>
      </c>
      <c r="V759" s="48" t="str">
        <f t="shared" si="111"/>
        <v>|||</v>
      </c>
      <c r="W759" s="48" t="str">
        <f t="shared" si="112"/>
        <v>||</v>
      </c>
      <c r="X759" s="48" t="e">
        <f>INDEX(Applications_2021!$AN$2:$AN$651,MATCH($V759,Applications_2021!$AN$2:$AN$651,0))</f>
        <v>#N/A</v>
      </c>
      <c r="Y759" s="48" t="e">
        <f>INDEX(Applications_2021!$AO$2:$AO$651,MATCH($W759,Applications_2021!$AO$2:$AO$651,0))</f>
        <v>#N/A</v>
      </c>
      <c r="Z759" s="68" t="e">
        <f t="shared" si="113"/>
        <v>#N/A</v>
      </c>
      <c r="AA759" s="68" t="e">
        <f t="shared" si="114"/>
        <v>#N/A</v>
      </c>
      <c r="AB759" s="48" t="str">
        <f t="shared" si="117"/>
        <v>00</v>
      </c>
      <c r="AC759" s="48" t="e">
        <f t="shared" si="116"/>
        <v>#N/A</v>
      </c>
      <c r="AD759" s="68" t="e">
        <f t="shared" si="115"/>
        <v>#N/A</v>
      </c>
    </row>
    <row r="760" spans="1:30" x14ac:dyDescent="0.3">
      <c r="A760" s="48" t="e">
        <f>IF($AA760="Yes",INDEX(Applications_2021!$A$2:$A$651,MATCH($W760,Applications_2021!$AO$2:$AO$651,0)),"NO TRANSCRIPT")</f>
        <v>#N/A</v>
      </c>
      <c r="V760" s="48" t="str">
        <f t="shared" si="111"/>
        <v>|||</v>
      </c>
      <c r="W760" s="48" t="str">
        <f t="shared" si="112"/>
        <v>||</v>
      </c>
      <c r="X760" s="48" t="e">
        <f>INDEX(Applications_2021!$AN$2:$AN$651,MATCH($V760,Applications_2021!$AN$2:$AN$651,0))</f>
        <v>#N/A</v>
      </c>
      <c r="Y760" s="48" t="e">
        <f>INDEX(Applications_2021!$AO$2:$AO$651,MATCH($W760,Applications_2021!$AO$2:$AO$651,0))</f>
        <v>#N/A</v>
      </c>
      <c r="Z760" s="68" t="e">
        <f t="shared" si="113"/>
        <v>#N/A</v>
      </c>
      <c r="AA760" s="68" t="e">
        <f t="shared" si="114"/>
        <v>#N/A</v>
      </c>
      <c r="AB760" s="48" t="str">
        <f t="shared" si="117"/>
        <v>00</v>
      </c>
      <c r="AC760" s="48" t="e">
        <f t="shared" si="116"/>
        <v>#N/A</v>
      </c>
      <c r="AD760" s="68" t="e">
        <f t="shared" si="115"/>
        <v>#N/A</v>
      </c>
    </row>
    <row r="761" spans="1:30" x14ac:dyDescent="0.3">
      <c r="A761" s="48" t="e">
        <f>IF($AA761="Yes",INDEX(Applications_2021!$A$2:$A$651,MATCH($W761,Applications_2021!$AO$2:$AO$651,0)),"NO TRANSCRIPT")</f>
        <v>#N/A</v>
      </c>
      <c r="V761" s="48" t="str">
        <f t="shared" si="111"/>
        <v>|||</v>
      </c>
      <c r="W761" s="48" t="str">
        <f t="shared" si="112"/>
        <v>||</v>
      </c>
      <c r="X761" s="48" t="e">
        <f>INDEX(Applications_2021!$AN$2:$AN$651,MATCH($V761,Applications_2021!$AN$2:$AN$651,0))</f>
        <v>#N/A</v>
      </c>
      <c r="Y761" s="48" t="e">
        <f>INDEX(Applications_2021!$AO$2:$AO$651,MATCH($W761,Applications_2021!$AO$2:$AO$651,0))</f>
        <v>#N/A</v>
      </c>
      <c r="Z761" s="68" t="e">
        <f t="shared" si="113"/>
        <v>#N/A</v>
      </c>
      <c r="AA761" s="68" t="e">
        <f t="shared" si="114"/>
        <v>#N/A</v>
      </c>
      <c r="AB761" s="48" t="str">
        <f t="shared" si="117"/>
        <v>00</v>
      </c>
      <c r="AC761" s="48" t="e">
        <f t="shared" si="116"/>
        <v>#N/A</v>
      </c>
      <c r="AD761" s="68" t="e">
        <f t="shared" si="115"/>
        <v>#N/A</v>
      </c>
    </row>
    <row r="762" spans="1:30" x14ac:dyDescent="0.3">
      <c r="A762" s="48" t="e">
        <f>IF($AA762="Yes",INDEX(Applications_2021!$A$2:$A$651,MATCH($W762,Applications_2021!$AO$2:$AO$651,0)),"NO TRANSCRIPT")</f>
        <v>#N/A</v>
      </c>
      <c r="V762" s="48" t="str">
        <f t="shared" si="111"/>
        <v>|||</v>
      </c>
      <c r="W762" s="48" t="str">
        <f t="shared" si="112"/>
        <v>||</v>
      </c>
      <c r="X762" s="48" t="e">
        <f>INDEX(Applications_2021!$AN$2:$AN$651,MATCH($V762,Applications_2021!$AN$2:$AN$651,0))</f>
        <v>#N/A</v>
      </c>
      <c r="Y762" s="48" t="e">
        <f>INDEX(Applications_2021!$AO$2:$AO$651,MATCH($W762,Applications_2021!$AO$2:$AO$651,0))</f>
        <v>#N/A</v>
      </c>
      <c r="Z762" s="68" t="e">
        <f t="shared" si="113"/>
        <v>#N/A</v>
      </c>
      <c r="AA762" s="68" t="e">
        <f t="shared" si="114"/>
        <v>#N/A</v>
      </c>
      <c r="AB762" s="48" t="str">
        <f t="shared" si="117"/>
        <v>00</v>
      </c>
      <c r="AC762" s="48" t="e">
        <f t="shared" si="116"/>
        <v>#N/A</v>
      </c>
      <c r="AD762" s="68" t="e">
        <f t="shared" si="115"/>
        <v>#N/A</v>
      </c>
    </row>
    <row r="763" spans="1:30" x14ac:dyDescent="0.3">
      <c r="A763" s="48" t="e">
        <f>IF($AA763="Yes",INDEX(Applications_2021!$A$2:$A$651,MATCH($W763,Applications_2021!$AO$2:$AO$651,0)),"NO TRANSCRIPT")</f>
        <v>#N/A</v>
      </c>
      <c r="V763" s="48" t="str">
        <f t="shared" si="111"/>
        <v>|||</v>
      </c>
      <c r="W763" s="48" t="str">
        <f t="shared" si="112"/>
        <v>||</v>
      </c>
      <c r="X763" s="48" t="e">
        <f>INDEX(Applications_2021!$AN$2:$AN$651,MATCH($V763,Applications_2021!$AN$2:$AN$651,0))</f>
        <v>#N/A</v>
      </c>
      <c r="Y763" s="48" t="e">
        <f>INDEX(Applications_2021!$AO$2:$AO$651,MATCH($W763,Applications_2021!$AO$2:$AO$651,0))</f>
        <v>#N/A</v>
      </c>
      <c r="Z763" s="68" t="e">
        <f t="shared" si="113"/>
        <v>#N/A</v>
      </c>
      <c r="AA763" s="68" t="e">
        <f t="shared" si="114"/>
        <v>#N/A</v>
      </c>
      <c r="AB763" s="48" t="str">
        <f t="shared" si="117"/>
        <v>00</v>
      </c>
      <c r="AC763" s="48" t="e">
        <f t="shared" si="116"/>
        <v>#N/A</v>
      </c>
      <c r="AD763" s="68" t="e">
        <f t="shared" si="115"/>
        <v>#N/A</v>
      </c>
    </row>
    <row r="764" spans="1:30" x14ac:dyDescent="0.3">
      <c r="A764" s="48" t="e">
        <f>IF($AA764="Yes",INDEX(Applications_2021!$A$2:$A$651,MATCH($W764,Applications_2021!$AO$2:$AO$651,0)),"NO TRANSCRIPT")</f>
        <v>#N/A</v>
      </c>
      <c r="V764" s="48" t="str">
        <f t="shared" si="111"/>
        <v>|||</v>
      </c>
      <c r="W764" s="48" t="str">
        <f t="shared" si="112"/>
        <v>||</v>
      </c>
      <c r="X764" s="48" t="e">
        <f>INDEX(Applications_2021!$AN$2:$AN$651,MATCH($V764,Applications_2021!$AN$2:$AN$651,0))</f>
        <v>#N/A</v>
      </c>
      <c r="Y764" s="48" t="e">
        <f>INDEX(Applications_2021!$AO$2:$AO$651,MATCH($W764,Applications_2021!$AO$2:$AO$651,0))</f>
        <v>#N/A</v>
      </c>
      <c r="Z764" s="68" t="e">
        <f t="shared" si="113"/>
        <v>#N/A</v>
      </c>
      <c r="AA764" s="68" t="e">
        <f t="shared" si="114"/>
        <v>#N/A</v>
      </c>
      <c r="AB764" s="48" t="str">
        <f t="shared" si="117"/>
        <v>00</v>
      </c>
      <c r="AC764" s="48" t="e">
        <f t="shared" si="116"/>
        <v>#N/A</v>
      </c>
      <c r="AD764" s="68" t="e">
        <f t="shared" si="115"/>
        <v>#N/A</v>
      </c>
    </row>
    <row r="765" spans="1:30" x14ac:dyDescent="0.3">
      <c r="A765" s="48" t="e">
        <f>IF($AA765="Yes",INDEX(Applications_2021!$A$2:$A$651,MATCH($W765,Applications_2021!$AO$2:$AO$651,0)),"NO TRANSCRIPT")</f>
        <v>#N/A</v>
      </c>
      <c r="V765" s="48" t="str">
        <f t="shared" si="111"/>
        <v>|||</v>
      </c>
      <c r="W765" s="48" t="str">
        <f t="shared" si="112"/>
        <v>||</v>
      </c>
      <c r="X765" s="48" t="e">
        <f>INDEX(Applications_2021!$AN$2:$AN$651,MATCH($V765,Applications_2021!$AN$2:$AN$651,0))</f>
        <v>#N/A</v>
      </c>
      <c r="Y765" s="48" t="e">
        <f>INDEX(Applications_2021!$AO$2:$AO$651,MATCH($W765,Applications_2021!$AO$2:$AO$651,0))</f>
        <v>#N/A</v>
      </c>
      <c r="Z765" s="68" t="e">
        <f t="shared" si="113"/>
        <v>#N/A</v>
      </c>
      <c r="AA765" s="68" t="e">
        <f t="shared" si="114"/>
        <v>#N/A</v>
      </c>
      <c r="AB765" s="48" t="str">
        <f t="shared" si="117"/>
        <v>00</v>
      </c>
      <c r="AC765" s="48" t="e">
        <f t="shared" si="116"/>
        <v>#N/A</v>
      </c>
      <c r="AD765" s="68" t="e">
        <f t="shared" si="115"/>
        <v>#N/A</v>
      </c>
    </row>
    <row r="766" spans="1:30" x14ac:dyDescent="0.3">
      <c r="A766" s="48" t="e">
        <f>IF($AA766="Yes",INDEX(Applications_2021!$A$2:$A$651,MATCH($W766,Applications_2021!$AO$2:$AO$651,0)),"NO TRANSCRIPT")</f>
        <v>#N/A</v>
      </c>
      <c r="V766" s="48" t="str">
        <f t="shared" si="111"/>
        <v>|||</v>
      </c>
      <c r="W766" s="48" t="str">
        <f t="shared" si="112"/>
        <v>||</v>
      </c>
      <c r="X766" s="48" t="e">
        <f>INDEX(Applications_2021!$AN$2:$AN$651,MATCH($V766,Applications_2021!$AN$2:$AN$651,0))</f>
        <v>#N/A</v>
      </c>
      <c r="Y766" s="48" t="e">
        <f>INDEX(Applications_2021!$AO$2:$AO$651,MATCH($W766,Applications_2021!$AO$2:$AO$651,0))</f>
        <v>#N/A</v>
      </c>
      <c r="Z766" s="68" t="e">
        <f t="shared" si="113"/>
        <v>#N/A</v>
      </c>
      <c r="AA766" s="68" t="e">
        <f t="shared" si="114"/>
        <v>#N/A</v>
      </c>
      <c r="AB766" s="48" t="str">
        <f t="shared" si="117"/>
        <v>00</v>
      </c>
      <c r="AC766" s="48" t="e">
        <f t="shared" si="116"/>
        <v>#N/A</v>
      </c>
      <c r="AD766" s="68" t="e">
        <f t="shared" si="115"/>
        <v>#N/A</v>
      </c>
    </row>
    <row r="767" spans="1:30" x14ac:dyDescent="0.3">
      <c r="A767" s="48" t="e">
        <f>IF($AA767="Yes",INDEX(Applications_2021!$A$2:$A$651,MATCH($W767,Applications_2021!$AO$2:$AO$651,0)),"NO TRANSCRIPT")</f>
        <v>#N/A</v>
      </c>
      <c r="V767" s="48" t="str">
        <f t="shared" si="111"/>
        <v>|||</v>
      </c>
      <c r="W767" s="48" t="str">
        <f t="shared" si="112"/>
        <v>||</v>
      </c>
      <c r="X767" s="48" t="e">
        <f>INDEX(Applications_2021!$AN$2:$AN$651,MATCH($V767,Applications_2021!$AN$2:$AN$651,0))</f>
        <v>#N/A</v>
      </c>
      <c r="Y767" s="48" t="e">
        <f>INDEX(Applications_2021!$AO$2:$AO$651,MATCH($W767,Applications_2021!$AO$2:$AO$651,0))</f>
        <v>#N/A</v>
      </c>
      <c r="Z767" s="68" t="e">
        <f t="shared" si="113"/>
        <v>#N/A</v>
      </c>
      <c r="AA767" s="68" t="e">
        <f t="shared" si="114"/>
        <v>#N/A</v>
      </c>
      <c r="AB767" s="48" t="str">
        <f t="shared" si="117"/>
        <v>00</v>
      </c>
      <c r="AC767" s="48" t="e">
        <f t="shared" si="116"/>
        <v>#N/A</v>
      </c>
      <c r="AD767" s="68" t="e">
        <f t="shared" si="115"/>
        <v>#N/A</v>
      </c>
    </row>
    <row r="768" spans="1:30" x14ac:dyDescent="0.3">
      <c r="A768" s="48" t="e">
        <f>IF($AA768="Yes",INDEX(Applications_2021!$A$2:$A$651,MATCH($W768,Applications_2021!$AO$2:$AO$651,0)),"NO TRANSCRIPT")</f>
        <v>#N/A</v>
      </c>
      <c r="V768" s="48" t="str">
        <f t="shared" ref="V768:V831" si="118">TRIM($H768)&amp;"|"&amp;TRIM($J768)&amp;"|"&amp;TRIM($L768)&amp;"|"&amp;LEFT($M768,1)</f>
        <v>|||</v>
      </c>
      <c r="W768" s="48" t="str">
        <f t="shared" ref="W768:W831" si="119">TRIM($H768)&amp;"|"&amp;TRIM($J768)&amp;"|"&amp;LEFT($M768,1)</f>
        <v>||</v>
      </c>
      <c r="X768" s="48" t="e">
        <f>INDEX(Applications_2021!$AN$2:$AN$651,MATCH($V768,Applications_2021!$AN$2:$AN$651,0))</f>
        <v>#N/A</v>
      </c>
      <c r="Y768" s="48" t="e">
        <f>INDEX(Applications_2021!$AO$2:$AO$651,MATCH($W768,Applications_2021!$AO$2:$AO$651,0))</f>
        <v>#N/A</v>
      </c>
      <c r="Z768" s="68" t="e">
        <f t="shared" si="113"/>
        <v>#N/A</v>
      </c>
      <c r="AA768" s="68" t="e">
        <f t="shared" si="114"/>
        <v>#N/A</v>
      </c>
      <c r="AB768" s="48" t="str">
        <f t="shared" si="117"/>
        <v>00</v>
      </c>
      <c r="AC768" s="48" t="e">
        <f t="shared" si="116"/>
        <v>#N/A</v>
      </c>
      <c r="AD768" s="68" t="e">
        <f t="shared" si="115"/>
        <v>#N/A</v>
      </c>
    </row>
    <row r="769" spans="1:30" x14ac:dyDescent="0.3">
      <c r="A769" s="48" t="e">
        <f>IF($AA769="Yes",INDEX(Applications_2021!$A$2:$A$651,MATCH($W769,Applications_2021!$AO$2:$AO$651,0)),"NO TRANSCRIPT")</f>
        <v>#N/A</v>
      </c>
      <c r="V769" s="48" t="str">
        <f t="shared" si="118"/>
        <v>|||</v>
      </c>
      <c r="W769" s="48" t="str">
        <f t="shared" si="119"/>
        <v>||</v>
      </c>
      <c r="X769" s="48" t="e">
        <f>INDEX(Applications_2021!$AN$2:$AN$651,MATCH($V769,Applications_2021!$AN$2:$AN$651,0))</f>
        <v>#N/A</v>
      </c>
      <c r="Y769" s="48" t="e">
        <f>INDEX(Applications_2021!$AO$2:$AO$651,MATCH($W769,Applications_2021!$AO$2:$AO$651,0))</f>
        <v>#N/A</v>
      </c>
      <c r="Z769" s="68" t="e">
        <f t="shared" si="113"/>
        <v>#N/A</v>
      </c>
      <c r="AA769" s="68" t="e">
        <f t="shared" si="114"/>
        <v>#N/A</v>
      </c>
      <c r="AB769" s="48" t="str">
        <f t="shared" si="117"/>
        <v>00</v>
      </c>
      <c r="AC769" s="48" t="e">
        <f t="shared" si="116"/>
        <v>#N/A</v>
      </c>
      <c r="AD769" s="68" t="e">
        <f t="shared" si="115"/>
        <v>#N/A</v>
      </c>
    </row>
    <row r="770" spans="1:30" x14ac:dyDescent="0.3">
      <c r="A770" s="48" t="e">
        <f>IF($AA770="Yes",INDEX(Applications_2021!$A$2:$A$651,MATCH($W770,Applications_2021!$AO$2:$AO$651,0)),"NO TRANSCRIPT")</f>
        <v>#N/A</v>
      </c>
      <c r="V770" s="48" t="str">
        <f t="shared" si="118"/>
        <v>|||</v>
      </c>
      <c r="W770" s="48" t="str">
        <f t="shared" si="119"/>
        <v>||</v>
      </c>
      <c r="X770" s="48" t="e">
        <f>INDEX(Applications_2021!$AN$2:$AN$651,MATCH($V770,Applications_2021!$AN$2:$AN$651,0))</f>
        <v>#N/A</v>
      </c>
      <c r="Y770" s="48" t="e">
        <f>INDEX(Applications_2021!$AO$2:$AO$651,MATCH($W770,Applications_2021!$AO$2:$AO$651,0))</f>
        <v>#N/A</v>
      </c>
      <c r="Z770" s="68" t="e">
        <f t="shared" ref="Z770:Z833" si="120">IF($V770=$X770,"Yes","No")</f>
        <v>#N/A</v>
      </c>
      <c r="AA770" s="68" t="e">
        <f t="shared" ref="AA770:AA833" si="121">IF($W770=$Y770,"Yes","No")</f>
        <v>#N/A</v>
      </c>
      <c r="AB770" s="48" t="str">
        <f t="shared" si="117"/>
        <v>00</v>
      </c>
      <c r="AC770" s="48" t="e">
        <f t="shared" si="116"/>
        <v>#N/A</v>
      </c>
      <c r="AD770" s="68" t="e">
        <f t="shared" ref="AD770:AD833" si="122">IF($AB770=$AC770,"Yes","No")</f>
        <v>#N/A</v>
      </c>
    </row>
    <row r="771" spans="1:30" x14ac:dyDescent="0.3">
      <c r="A771" s="48" t="e">
        <f>IF($AA771="Yes",INDEX(Applications_2021!$A$2:$A$651,MATCH($W771,Applications_2021!$AO$2:$AO$651,0)),"NO TRANSCRIPT")</f>
        <v>#N/A</v>
      </c>
      <c r="V771" s="48" t="str">
        <f t="shared" si="118"/>
        <v>|||</v>
      </c>
      <c r="W771" s="48" t="str">
        <f t="shared" si="119"/>
        <v>||</v>
      </c>
      <c r="X771" s="48" t="e">
        <f>INDEX(Applications_2021!$AN$2:$AN$651,MATCH($V771,Applications_2021!$AN$2:$AN$651,0))</f>
        <v>#N/A</v>
      </c>
      <c r="Y771" s="48" t="e">
        <f>INDEX(Applications_2021!$AO$2:$AO$651,MATCH($W771,Applications_2021!$AO$2:$AO$651,0))</f>
        <v>#N/A</v>
      </c>
      <c r="Z771" s="68" t="e">
        <f t="shared" si="120"/>
        <v>#N/A</v>
      </c>
      <c r="AA771" s="68" t="e">
        <f t="shared" si="121"/>
        <v>#N/A</v>
      </c>
      <c r="AB771" s="48" t="str">
        <f t="shared" si="117"/>
        <v>00</v>
      </c>
      <c r="AC771" s="48" t="e">
        <f t="shared" si="116"/>
        <v>#N/A</v>
      </c>
      <c r="AD771" s="68" t="e">
        <f t="shared" si="122"/>
        <v>#N/A</v>
      </c>
    </row>
    <row r="772" spans="1:30" x14ac:dyDescent="0.3">
      <c r="A772" s="48" t="e">
        <f>IF($AA772="Yes",INDEX(Applications_2021!$A$2:$A$651,MATCH($W772,Applications_2021!$AO$2:$AO$651,0)),"NO TRANSCRIPT")</f>
        <v>#N/A</v>
      </c>
      <c r="V772" s="48" t="str">
        <f t="shared" si="118"/>
        <v>|||</v>
      </c>
      <c r="W772" s="48" t="str">
        <f t="shared" si="119"/>
        <v>||</v>
      </c>
      <c r="X772" s="48" t="e">
        <f>INDEX(Applications_2021!$AN$2:$AN$651,MATCH($V772,Applications_2021!$AN$2:$AN$651,0))</f>
        <v>#N/A</v>
      </c>
      <c r="Y772" s="48" t="e">
        <f>INDEX(Applications_2021!$AO$2:$AO$651,MATCH($W772,Applications_2021!$AO$2:$AO$651,0))</f>
        <v>#N/A</v>
      </c>
      <c r="Z772" s="68" t="e">
        <f t="shared" si="120"/>
        <v>#N/A</v>
      </c>
      <c r="AA772" s="68" t="e">
        <f t="shared" si="121"/>
        <v>#N/A</v>
      </c>
      <c r="AB772" s="48" t="str">
        <f t="shared" si="117"/>
        <v>00</v>
      </c>
      <c r="AC772" s="48" t="e">
        <f t="shared" si="116"/>
        <v>#N/A</v>
      </c>
      <c r="AD772" s="68" t="e">
        <f t="shared" si="122"/>
        <v>#N/A</v>
      </c>
    </row>
    <row r="773" spans="1:30" x14ac:dyDescent="0.3">
      <c r="A773" s="48" t="e">
        <f>IF($AA773="Yes",INDEX(Applications_2021!$A$2:$A$651,MATCH($W773,Applications_2021!$AO$2:$AO$651,0)),"NO TRANSCRIPT")</f>
        <v>#N/A</v>
      </c>
      <c r="V773" s="48" t="str">
        <f t="shared" si="118"/>
        <v>|||</v>
      </c>
      <c r="W773" s="48" t="str">
        <f t="shared" si="119"/>
        <v>||</v>
      </c>
      <c r="X773" s="48" t="e">
        <f>INDEX(Applications_2021!$AN$2:$AN$651,MATCH($V773,Applications_2021!$AN$2:$AN$651,0))</f>
        <v>#N/A</v>
      </c>
      <c r="Y773" s="48" t="e">
        <f>INDEX(Applications_2021!$AO$2:$AO$651,MATCH($W773,Applications_2021!$AO$2:$AO$651,0))</f>
        <v>#N/A</v>
      </c>
      <c r="Z773" s="68" t="e">
        <f t="shared" si="120"/>
        <v>#N/A</v>
      </c>
      <c r="AA773" s="68" t="e">
        <f t="shared" si="121"/>
        <v>#N/A</v>
      </c>
      <c r="AB773" s="48" t="str">
        <f t="shared" si="117"/>
        <v>00</v>
      </c>
      <c r="AC773" s="48" t="e">
        <f t="shared" ref="AC773:AC836" si="123">IF(AND($AA773="Yes",""&lt;&gt;VLOOKUP($B773,$B$2:$AB$324,12,FALSE)),$AB773,"####")</f>
        <v>#N/A</v>
      </c>
      <c r="AD773" s="68" t="e">
        <f t="shared" si="122"/>
        <v>#N/A</v>
      </c>
    </row>
    <row r="774" spans="1:30" x14ac:dyDescent="0.3">
      <c r="A774" s="48" t="e">
        <f>IF($AA774="Yes",INDEX(Applications_2021!$A$2:$A$651,MATCH($W774,Applications_2021!$AO$2:$AO$651,0)),"NO TRANSCRIPT")</f>
        <v>#N/A</v>
      </c>
      <c r="V774" s="48" t="str">
        <f t="shared" si="118"/>
        <v>|||</v>
      </c>
      <c r="W774" s="48" t="str">
        <f t="shared" si="119"/>
        <v>||</v>
      </c>
      <c r="X774" s="48" t="e">
        <f>INDEX(Applications_2021!$AN$2:$AN$651,MATCH($V774,Applications_2021!$AN$2:$AN$651,0))</f>
        <v>#N/A</v>
      </c>
      <c r="Y774" s="48" t="e">
        <f>INDEX(Applications_2021!$AO$2:$AO$651,MATCH($W774,Applications_2021!$AO$2:$AO$651,0))</f>
        <v>#N/A</v>
      </c>
      <c r="Z774" s="68" t="e">
        <f t="shared" si="120"/>
        <v>#N/A</v>
      </c>
      <c r="AA774" s="68" t="e">
        <f t="shared" si="121"/>
        <v>#N/A</v>
      </c>
      <c r="AB774" s="48" t="str">
        <f t="shared" si="117"/>
        <v>00</v>
      </c>
      <c r="AC774" s="48" t="e">
        <f t="shared" si="123"/>
        <v>#N/A</v>
      </c>
      <c r="AD774" s="68" t="e">
        <f t="shared" si="122"/>
        <v>#N/A</v>
      </c>
    </row>
    <row r="775" spans="1:30" x14ac:dyDescent="0.3">
      <c r="A775" s="48" t="e">
        <f>IF($AA775="Yes",INDEX(Applications_2021!$A$2:$A$651,MATCH($W775,Applications_2021!$AO$2:$AO$651,0)),"NO TRANSCRIPT")</f>
        <v>#N/A</v>
      </c>
      <c r="V775" s="48" t="str">
        <f t="shared" si="118"/>
        <v>|||</v>
      </c>
      <c r="W775" s="48" t="str">
        <f t="shared" si="119"/>
        <v>||</v>
      </c>
      <c r="X775" s="48" t="e">
        <f>INDEX(Applications_2021!$AN$2:$AN$651,MATCH($V775,Applications_2021!$AN$2:$AN$651,0))</f>
        <v>#N/A</v>
      </c>
      <c r="Y775" s="48" t="e">
        <f>INDEX(Applications_2021!$AO$2:$AO$651,MATCH($W775,Applications_2021!$AO$2:$AO$651,0))</f>
        <v>#N/A</v>
      </c>
      <c r="Z775" s="68" t="e">
        <f t="shared" si="120"/>
        <v>#N/A</v>
      </c>
      <c r="AA775" s="68" t="e">
        <f t="shared" si="121"/>
        <v>#N/A</v>
      </c>
      <c r="AB775" s="48" t="str">
        <f t="shared" si="117"/>
        <v>00</v>
      </c>
      <c r="AC775" s="48" t="e">
        <f t="shared" si="123"/>
        <v>#N/A</v>
      </c>
      <c r="AD775" s="68" t="e">
        <f t="shared" si="122"/>
        <v>#N/A</v>
      </c>
    </row>
    <row r="776" spans="1:30" x14ac:dyDescent="0.3">
      <c r="A776" s="48" t="e">
        <f>IF($AA776="Yes",INDEX(Applications_2021!$A$2:$A$651,MATCH($W776,Applications_2021!$AO$2:$AO$651,0)),"NO TRANSCRIPT")</f>
        <v>#N/A</v>
      </c>
      <c r="V776" s="48" t="str">
        <f t="shared" si="118"/>
        <v>|||</v>
      </c>
      <c r="W776" s="48" t="str">
        <f t="shared" si="119"/>
        <v>||</v>
      </c>
      <c r="X776" s="48" t="e">
        <f>INDEX(Applications_2021!$AN$2:$AN$651,MATCH($V776,Applications_2021!$AN$2:$AN$651,0))</f>
        <v>#N/A</v>
      </c>
      <c r="Y776" s="48" t="e">
        <f>INDEX(Applications_2021!$AO$2:$AO$651,MATCH($W776,Applications_2021!$AO$2:$AO$651,0))</f>
        <v>#N/A</v>
      </c>
      <c r="Z776" s="68" t="e">
        <f t="shared" si="120"/>
        <v>#N/A</v>
      </c>
      <c r="AA776" s="68" t="e">
        <f t="shared" si="121"/>
        <v>#N/A</v>
      </c>
      <c r="AB776" s="48" t="str">
        <f t="shared" si="117"/>
        <v>00</v>
      </c>
      <c r="AC776" s="48" t="e">
        <f t="shared" si="123"/>
        <v>#N/A</v>
      </c>
      <c r="AD776" s="68" t="e">
        <f t="shared" si="122"/>
        <v>#N/A</v>
      </c>
    </row>
    <row r="777" spans="1:30" x14ac:dyDescent="0.3">
      <c r="A777" s="48" t="e">
        <f>IF($AA777="Yes",INDEX(Applications_2021!$A$2:$A$651,MATCH($W777,Applications_2021!$AO$2:$AO$651,0)),"NO TRANSCRIPT")</f>
        <v>#N/A</v>
      </c>
      <c r="V777" s="48" t="str">
        <f t="shared" si="118"/>
        <v>|||</v>
      </c>
      <c r="W777" s="48" t="str">
        <f t="shared" si="119"/>
        <v>||</v>
      </c>
      <c r="X777" s="48" t="e">
        <f>INDEX(Applications_2021!$AN$2:$AN$651,MATCH($V777,Applications_2021!$AN$2:$AN$651,0))</f>
        <v>#N/A</v>
      </c>
      <c r="Y777" s="48" t="e">
        <f>INDEX(Applications_2021!$AO$2:$AO$651,MATCH($W777,Applications_2021!$AO$2:$AO$651,0))</f>
        <v>#N/A</v>
      </c>
      <c r="Z777" s="68" t="e">
        <f t="shared" si="120"/>
        <v>#N/A</v>
      </c>
      <c r="AA777" s="68" t="e">
        <f t="shared" si="121"/>
        <v>#N/A</v>
      </c>
      <c r="AB777" s="48" t="str">
        <f t="shared" si="117"/>
        <v>00</v>
      </c>
      <c r="AC777" s="48" t="e">
        <f t="shared" si="123"/>
        <v>#N/A</v>
      </c>
      <c r="AD777" s="68" t="e">
        <f t="shared" si="122"/>
        <v>#N/A</v>
      </c>
    </row>
    <row r="778" spans="1:30" x14ac:dyDescent="0.3">
      <c r="A778" s="48" t="e">
        <f>IF($AA778="Yes",INDEX(Applications_2021!$A$2:$A$651,MATCH($W778,Applications_2021!$AO$2:$AO$651,0)),"NO TRANSCRIPT")</f>
        <v>#N/A</v>
      </c>
      <c r="V778" s="48" t="str">
        <f t="shared" si="118"/>
        <v>|||</v>
      </c>
      <c r="W778" s="48" t="str">
        <f t="shared" si="119"/>
        <v>||</v>
      </c>
      <c r="X778" s="48" t="e">
        <f>INDEX(Applications_2021!$AN$2:$AN$651,MATCH($V778,Applications_2021!$AN$2:$AN$651,0))</f>
        <v>#N/A</v>
      </c>
      <c r="Y778" s="48" t="e">
        <f>INDEX(Applications_2021!$AO$2:$AO$651,MATCH($W778,Applications_2021!$AO$2:$AO$651,0))</f>
        <v>#N/A</v>
      </c>
      <c r="Z778" s="68" t="e">
        <f t="shared" si="120"/>
        <v>#N/A</v>
      </c>
      <c r="AA778" s="68" t="e">
        <f t="shared" si="121"/>
        <v>#N/A</v>
      </c>
      <c r="AB778" s="48" t="str">
        <f t="shared" si="117"/>
        <v>00</v>
      </c>
      <c r="AC778" s="48" t="e">
        <f t="shared" si="123"/>
        <v>#N/A</v>
      </c>
      <c r="AD778" s="68" t="e">
        <f t="shared" si="122"/>
        <v>#N/A</v>
      </c>
    </row>
    <row r="779" spans="1:30" x14ac:dyDescent="0.3">
      <c r="A779" s="48" t="e">
        <f>IF($AA779="Yes",INDEX(Applications_2021!$A$2:$A$651,MATCH($W779,Applications_2021!$AO$2:$AO$651,0)),"NO TRANSCRIPT")</f>
        <v>#N/A</v>
      </c>
      <c r="V779" s="48" t="str">
        <f t="shared" si="118"/>
        <v>|||</v>
      </c>
      <c r="W779" s="48" t="str">
        <f t="shared" si="119"/>
        <v>||</v>
      </c>
      <c r="X779" s="48" t="e">
        <f>INDEX(Applications_2021!$AN$2:$AN$651,MATCH($V779,Applications_2021!$AN$2:$AN$651,0))</f>
        <v>#N/A</v>
      </c>
      <c r="Y779" s="48" t="e">
        <f>INDEX(Applications_2021!$AO$2:$AO$651,MATCH($W779,Applications_2021!$AO$2:$AO$651,0))</f>
        <v>#N/A</v>
      </c>
      <c r="Z779" s="68" t="e">
        <f t="shared" si="120"/>
        <v>#N/A</v>
      </c>
      <c r="AA779" s="68" t="e">
        <f t="shared" si="121"/>
        <v>#N/A</v>
      </c>
      <c r="AB779" s="48" t="str">
        <f t="shared" si="117"/>
        <v>00</v>
      </c>
      <c r="AC779" s="48" t="e">
        <f t="shared" si="123"/>
        <v>#N/A</v>
      </c>
      <c r="AD779" s="68" t="e">
        <f t="shared" si="122"/>
        <v>#N/A</v>
      </c>
    </row>
    <row r="780" spans="1:30" x14ac:dyDescent="0.3">
      <c r="A780" s="48" t="e">
        <f>IF($AA780="Yes",INDEX(Applications_2021!$A$2:$A$651,MATCH($W780,Applications_2021!$AO$2:$AO$651,0)),"NO TRANSCRIPT")</f>
        <v>#N/A</v>
      </c>
      <c r="V780" s="48" t="str">
        <f t="shared" si="118"/>
        <v>|||</v>
      </c>
      <c r="W780" s="48" t="str">
        <f t="shared" si="119"/>
        <v>||</v>
      </c>
      <c r="X780" s="48" t="e">
        <f>INDEX(Applications_2021!$AN$2:$AN$651,MATCH($V780,Applications_2021!$AN$2:$AN$651,0))</f>
        <v>#N/A</v>
      </c>
      <c r="Y780" s="48" t="e">
        <f>INDEX(Applications_2021!$AO$2:$AO$651,MATCH($W780,Applications_2021!$AO$2:$AO$651,0))</f>
        <v>#N/A</v>
      </c>
      <c r="Z780" s="68" t="e">
        <f t="shared" si="120"/>
        <v>#N/A</v>
      </c>
      <c r="AA780" s="68" t="e">
        <f t="shared" si="121"/>
        <v>#N/A</v>
      </c>
      <c r="AB780" s="48" t="str">
        <f t="shared" si="117"/>
        <v>00</v>
      </c>
      <c r="AC780" s="48" t="e">
        <f t="shared" si="123"/>
        <v>#N/A</v>
      </c>
      <c r="AD780" s="68" t="e">
        <f t="shared" si="122"/>
        <v>#N/A</v>
      </c>
    </row>
    <row r="781" spans="1:30" x14ac:dyDescent="0.3">
      <c r="A781" s="48" t="e">
        <f>IF($AA781="Yes",INDEX(Applications_2021!$A$2:$A$651,MATCH($W781,Applications_2021!$AO$2:$AO$651,0)),"NO TRANSCRIPT")</f>
        <v>#N/A</v>
      </c>
      <c r="V781" s="48" t="str">
        <f t="shared" si="118"/>
        <v>|||</v>
      </c>
      <c r="W781" s="48" t="str">
        <f t="shared" si="119"/>
        <v>||</v>
      </c>
      <c r="X781" s="48" t="e">
        <f>INDEX(Applications_2021!$AN$2:$AN$651,MATCH($V781,Applications_2021!$AN$2:$AN$651,0))</f>
        <v>#N/A</v>
      </c>
      <c r="Y781" s="48" t="e">
        <f>INDEX(Applications_2021!$AO$2:$AO$651,MATCH($W781,Applications_2021!$AO$2:$AO$651,0))</f>
        <v>#N/A</v>
      </c>
      <c r="Z781" s="68" t="e">
        <f t="shared" si="120"/>
        <v>#N/A</v>
      </c>
      <c r="AA781" s="68" t="e">
        <f t="shared" si="121"/>
        <v>#N/A</v>
      </c>
      <c r="AB781" s="48" t="str">
        <f t="shared" si="117"/>
        <v>00</v>
      </c>
      <c r="AC781" s="48" t="e">
        <f t="shared" si="123"/>
        <v>#N/A</v>
      </c>
      <c r="AD781" s="68" t="e">
        <f t="shared" si="122"/>
        <v>#N/A</v>
      </c>
    </row>
    <row r="782" spans="1:30" x14ac:dyDescent="0.3">
      <c r="A782" s="48" t="e">
        <f>IF($AA782="Yes",INDEX(Applications_2021!$A$2:$A$651,MATCH($W782,Applications_2021!$AO$2:$AO$651,0)),"NO TRANSCRIPT")</f>
        <v>#N/A</v>
      </c>
      <c r="V782" s="48" t="str">
        <f t="shared" si="118"/>
        <v>|||</v>
      </c>
      <c r="W782" s="48" t="str">
        <f t="shared" si="119"/>
        <v>||</v>
      </c>
      <c r="X782" s="48" t="e">
        <f>INDEX(Applications_2021!$AN$2:$AN$651,MATCH($V782,Applications_2021!$AN$2:$AN$651,0))</f>
        <v>#N/A</v>
      </c>
      <c r="Y782" s="48" t="e">
        <f>INDEX(Applications_2021!$AO$2:$AO$651,MATCH($W782,Applications_2021!$AO$2:$AO$651,0))</f>
        <v>#N/A</v>
      </c>
      <c r="Z782" s="68" t="e">
        <f t="shared" si="120"/>
        <v>#N/A</v>
      </c>
      <c r="AA782" s="68" t="e">
        <f t="shared" si="121"/>
        <v>#N/A</v>
      </c>
      <c r="AB782" s="48" t="str">
        <f t="shared" si="117"/>
        <v>00</v>
      </c>
      <c r="AC782" s="48" t="e">
        <f t="shared" si="123"/>
        <v>#N/A</v>
      </c>
      <c r="AD782" s="68" t="e">
        <f t="shared" si="122"/>
        <v>#N/A</v>
      </c>
    </row>
    <row r="783" spans="1:30" x14ac:dyDescent="0.3">
      <c r="A783" s="48" t="e">
        <f>IF($AA783="Yes",INDEX(Applications_2021!$A$2:$A$651,MATCH($W783,Applications_2021!$AO$2:$AO$651,0)),"NO TRANSCRIPT")</f>
        <v>#N/A</v>
      </c>
      <c r="V783" s="48" t="str">
        <f t="shared" si="118"/>
        <v>|||</v>
      </c>
      <c r="W783" s="48" t="str">
        <f t="shared" si="119"/>
        <v>||</v>
      </c>
      <c r="X783" s="48" t="e">
        <f>INDEX(Applications_2021!$AN$2:$AN$651,MATCH($V783,Applications_2021!$AN$2:$AN$651,0))</f>
        <v>#N/A</v>
      </c>
      <c r="Y783" s="48" t="e">
        <f>INDEX(Applications_2021!$AO$2:$AO$651,MATCH($W783,Applications_2021!$AO$2:$AO$651,0))</f>
        <v>#N/A</v>
      </c>
      <c r="Z783" s="68" t="e">
        <f t="shared" si="120"/>
        <v>#N/A</v>
      </c>
      <c r="AA783" s="68" t="e">
        <f t="shared" si="121"/>
        <v>#N/A</v>
      </c>
      <c r="AB783" s="48" t="str">
        <f t="shared" si="117"/>
        <v>00</v>
      </c>
      <c r="AC783" s="48" t="e">
        <f t="shared" si="123"/>
        <v>#N/A</v>
      </c>
      <c r="AD783" s="68" t="e">
        <f t="shared" si="122"/>
        <v>#N/A</v>
      </c>
    </row>
    <row r="784" spans="1:30" x14ac:dyDescent="0.3">
      <c r="A784" s="48" t="e">
        <f>IF($AA784="Yes",INDEX(Applications_2021!$A$2:$A$651,MATCH($W784,Applications_2021!$AO$2:$AO$651,0)),"NO TRANSCRIPT")</f>
        <v>#N/A</v>
      </c>
      <c r="V784" s="48" t="str">
        <f t="shared" si="118"/>
        <v>|||</v>
      </c>
      <c r="W784" s="48" t="str">
        <f t="shared" si="119"/>
        <v>||</v>
      </c>
      <c r="X784" s="48" t="e">
        <f>INDEX(Applications_2021!$AN$2:$AN$651,MATCH($V784,Applications_2021!$AN$2:$AN$651,0))</f>
        <v>#N/A</v>
      </c>
      <c r="Y784" s="48" t="e">
        <f>INDEX(Applications_2021!$AO$2:$AO$651,MATCH($W784,Applications_2021!$AO$2:$AO$651,0))</f>
        <v>#N/A</v>
      </c>
      <c r="Z784" s="68" t="e">
        <f t="shared" si="120"/>
        <v>#N/A</v>
      </c>
      <c r="AA784" s="68" t="e">
        <f t="shared" si="121"/>
        <v>#N/A</v>
      </c>
      <c r="AB784" s="48" t="str">
        <f t="shared" si="117"/>
        <v>00</v>
      </c>
      <c r="AC784" s="48" t="e">
        <f t="shared" si="123"/>
        <v>#N/A</v>
      </c>
      <c r="AD784" s="68" t="e">
        <f t="shared" si="122"/>
        <v>#N/A</v>
      </c>
    </row>
    <row r="785" spans="1:30" x14ac:dyDescent="0.3">
      <c r="A785" s="48" t="e">
        <f>IF($AA785="Yes",INDEX(Applications_2021!$A$2:$A$651,MATCH($W785,Applications_2021!$AO$2:$AO$651,0)),"NO TRANSCRIPT")</f>
        <v>#N/A</v>
      </c>
      <c r="V785" s="48" t="str">
        <f t="shared" si="118"/>
        <v>|||</v>
      </c>
      <c r="W785" s="48" t="str">
        <f t="shared" si="119"/>
        <v>||</v>
      </c>
      <c r="X785" s="48" t="e">
        <f>INDEX(Applications_2021!$AN$2:$AN$651,MATCH($V785,Applications_2021!$AN$2:$AN$651,0))</f>
        <v>#N/A</v>
      </c>
      <c r="Y785" s="48" t="e">
        <f>INDEX(Applications_2021!$AO$2:$AO$651,MATCH($W785,Applications_2021!$AO$2:$AO$651,0))</f>
        <v>#N/A</v>
      </c>
      <c r="Z785" s="68" t="e">
        <f t="shared" si="120"/>
        <v>#N/A</v>
      </c>
      <c r="AA785" s="68" t="e">
        <f t="shared" si="121"/>
        <v>#N/A</v>
      </c>
      <c r="AB785" s="48" t="str">
        <f t="shared" si="117"/>
        <v>00</v>
      </c>
      <c r="AC785" s="48" t="e">
        <f t="shared" si="123"/>
        <v>#N/A</v>
      </c>
      <c r="AD785" s="68" t="e">
        <f t="shared" si="122"/>
        <v>#N/A</v>
      </c>
    </row>
    <row r="786" spans="1:30" x14ac:dyDescent="0.3">
      <c r="A786" s="48" t="e">
        <f>IF($AA786="Yes",INDEX(Applications_2021!$A$2:$A$651,MATCH($W786,Applications_2021!$AO$2:$AO$651,0)),"NO TRANSCRIPT")</f>
        <v>#N/A</v>
      </c>
      <c r="V786" s="48" t="str">
        <f t="shared" si="118"/>
        <v>|||</v>
      </c>
      <c r="W786" s="48" t="str">
        <f t="shared" si="119"/>
        <v>||</v>
      </c>
      <c r="X786" s="48" t="e">
        <f>INDEX(Applications_2021!$AN$2:$AN$651,MATCH($V786,Applications_2021!$AN$2:$AN$651,0))</f>
        <v>#N/A</v>
      </c>
      <c r="Y786" s="48" t="e">
        <f>INDEX(Applications_2021!$AO$2:$AO$651,MATCH($W786,Applications_2021!$AO$2:$AO$651,0))</f>
        <v>#N/A</v>
      </c>
      <c r="Z786" s="68" t="e">
        <f t="shared" si="120"/>
        <v>#N/A</v>
      </c>
      <c r="AA786" s="68" t="e">
        <f t="shared" si="121"/>
        <v>#N/A</v>
      </c>
      <c r="AB786" s="48" t="str">
        <f t="shared" si="117"/>
        <v>00</v>
      </c>
      <c r="AC786" s="48" t="e">
        <f t="shared" si="123"/>
        <v>#N/A</v>
      </c>
      <c r="AD786" s="68" t="e">
        <f t="shared" si="122"/>
        <v>#N/A</v>
      </c>
    </row>
    <row r="787" spans="1:30" x14ac:dyDescent="0.3">
      <c r="A787" s="48" t="e">
        <f>IF($AA787="Yes",INDEX(Applications_2021!$A$2:$A$651,MATCH($W787,Applications_2021!$AO$2:$AO$651,0)),"NO TRANSCRIPT")</f>
        <v>#N/A</v>
      </c>
      <c r="V787" s="48" t="str">
        <f t="shared" si="118"/>
        <v>|||</v>
      </c>
      <c r="W787" s="48" t="str">
        <f t="shared" si="119"/>
        <v>||</v>
      </c>
      <c r="X787" s="48" t="e">
        <f>INDEX(Applications_2021!$AN$2:$AN$651,MATCH($V787,Applications_2021!$AN$2:$AN$651,0))</f>
        <v>#N/A</v>
      </c>
      <c r="Y787" s="48" t="e">
        <f>INDEX(Applications_2021!$AO$2:$AO$651,MATCH($W787,Applications_2021!$AO$2:$AO$651,0))</f>
        <v>#N/A</v>
      </c>
      <c r="Z787" s="68" t="e">
        <f t="shared" si="120"/>
        <v>#N/A</v>
      </c>
      <c r="AA787" s="68" t="e">
        <f t="shared" si="121"/>
        <v>#N/A</v>
      </c>
      <c r="AB787" s="48" t="str">
        <f t="shared" si="117"/>
        <v>00</v>
      </c>
      <c r="AC787" s="48" t="e">
        <f t="shared" si="123"/>
        <v>#N/A</v>
      </c>
      <c r="AD787" s="68" t="e">
        <f t="shared" si="122"/>
        <v>#N/A</v>
      </c>
    </row>
    <row r="788" spans="1:30" x14ac:dyDescent="0.3">
      <c r="A788" s="48" t="e">
        <f>IF($AA788="Yes",INDEX(Applications_2021!$A$2:$A$651,MATCH($W788,Applications_2021!$AO$2:$AO$651,0)),"NO TRANSCRIPT")</f>
        <v>#N/A</v>
      </c>
      <c r="V788" s="48" t="str">
        <f t="shared" si="118"/>
        <v>|||</v>
      </c>
      <c r="W788" s="48" t="str">
        <f t="shared" si="119"/>
        <v>||</v>
      </c>
      <c r="X788" s="48" t="e">
        <f>INDEX(Applications_2021!$AN$2:$AN$651,MATCH($V788,Applications_2021!$AN$2:$AN$651,0))</f>
        <v>#N/A</v>
      </c>
      <c r="Y788" s="48" t="e">
        <f>INDEX(Applications_2021!$AO$2:$AO$651,MATCH($W788,Applications_2021!$AO$2:$AO$651,0))</f>
        <v>#N/A</v>
      </c>
      <c r="Z788" s="68" t="e">
        <f t="shared" si="120"/>
        <v>#N/A</v>
      </c>
      <c r="AA788" s="68" t="e">
        <f t="shared" si="121"/>
        <v>#N/A</v>
      </c>
      <c r="AB788" s="48" t="str">
        <f t="shared" si="117"/>
        <v>00</v>
      </c>
      <c r="AC788" s="48" t="e">
        <f t="shared" si="123"/>
        <v>#N/A</v>
      </c>
      <c r="AD788" s="68" t="e">
        <f t="shared" si="122"/>
        <v>#N/A</v>
      </c>
    </row>
    <row r="789" spans="1:30" x14ac:dyDescent="0.3">
      <c r="A789" s="48" t="e">
        <f>IF($AA789="Yes",INDEX(Applications_2021!$A$2:$A$651,MATCH($W789,Applications_2021!$AO$2:$AO$651,0)),"NO TRANSCRIPT")</f>
        <v>#N/A</v>
      </c>
      <c r="V789" s="48" t="str">
        <f t="shared" si="118"/>
        <v>|||</v>
      </c>
      <c r="W789" s="48" t="str">
        <f t="shared" si="119"/>
        <v>||</v>
      </c>
      <c r="X789" s="48" t="e">
        <f>INDEX(Applications_2021!$AN$2:$AN$651,MATCH($V789,Applications_2021!$AN$2:$AN$651,0))</f>
        <v>#N/A</v>
      </c>
      <c r="Y789" s="48" t="e">
        <f>INDEX(Applications_2021!$AO$2:$AO$651,MATCH($W789,Applications_2021!$AO$2:$AO$651,0))</f>
        <v>#N/A</v>
      </c>
      <c r="Z789" s="68" t="e">
        <f t="shared" si="120"/>
        <v>#N/A</v>
      </c>
      <c r="AA789" s="68" t="e">
        <f t="shared" si="121"/>
        <v>#N/A</v>
      </c>
      <c r="AB789" s="48" t="str">
        <f t="shared" si="117"/>
        <v>00</v>
      </c>
      <c r="AC789" s="48" t="e">
        <f t="shared" si="123"/>
        <v>#N/A</v>
      </c>
      <c r="AD789" s="68" t="e">
        <f t="shared" si="122"/>
        <v>#N/A</v>
      </c>
    </row>
    <row r="790" spans="1:30" x14ac:dyDescent="0.3">
      <c r="A790" s="48" t="e">
        <f>IF($AA790="Yes",INDEX(Applications_2021!$A$2:$A$651,MATCH($W790,Applications_2021!$AO$2:$AO$651,0)),"NO TRANSCRIPT")</f>
        <v>#N/A</v>
      </c>
      <c r="V790" s="48" t="str">
        <f t="shared" si="118"/>
        <v>|||</v>
      </c>
      <c r="W790" s="48" t="str">
        <f t="shared" si="119"/>
        <v>||</v>
      </c>
      <c r="X790" s="48" t="e">
        <f>INDEX(Applications_2021!$AN$2:$AN$651,MATCH($V790,Applications_2021!$AN$2:$AN$651,0))</f>
        <v>#N/A</v>
      </c>
      <c r="Y790" s="48" t="e">
        <f>INDEX(Applications_2021!$AO$2:$AO$651,MATCH($W790,Applications_2021!$AO$2:$AO$651,0))</f>
        <v>#N/A</v>
      </c>
      <c r="Z790" s="68" t="e">
        <f t="shared" si="120"/>
        <v>#N/A</v>
      </c>
      <c r="AA790" s="68" t="e">
        <f t="shared" si="121"/>
        <v>#N/A</v>
      </c>
      <c r="AB790" s="48" t="str">
        <f t="shared" si="117"/>
        <v>00</v>
      </c>
      <c r="AC790" s="48" t="e">
        <f t="shared" si="123"/>
        <v>#N/A</v>
      </c>
      <c r="AD790" s="68" t="e">
        <f t="shared" si="122"/>
        <v>#N/A</v>
      </c>
    </row>
    <row r="791" spans="1:30" x14ac:dyDescent="0.3">
      <c r="A791" s="48" t="e">
        <f>IF($AA791="Yes",INDEX(Applications_2021!$A$2:$A$651,MATCH($W791,Applications_2021!$AO$2:$AO$651,0)),"NO TRANSCRIPT")</f>
        <v>#N/A</v>
      </c>
      <c r="V791" s="48" t="str">
        <f t="shared" si="118"/>
        <v>|||</v>
      </c>
      <c r="W791" s="48" t="str">
        <f t="shared" si="119"/>
        <v>||</v>
      </c>
      <c r="X791" s="48" t="e">
        <f>INDEX(Applications_2021!$AN$2:$AN$651,MATCH($V791,Applications_2021!$AN$2:$AN$651,0))</f>
        <v>#N/A</v>
      </c>
      <c r="Y791" s="48" t="e">
        <f>INDEX(Applications_2021!$AO$2:$AO$651,MATCH($W791,Applications_2021!$AO$2:$AO$651,0))</f>
        <v>#N/A</v>
      </c>
      <c r="Z791" s="68" t="e">
        <f t="shared" si="120"/>
        <v>#N/A</v>
      </c>
      <c r="AA791" s="68" t="e">
        <f t="shared" si="121"/>
        <v>#N/A</v>
      </c>
      <c r="AB791" s="48" t="str">
        <f t="shared" si="117"/>
        <v>00</v>
      </c>
      <c r="AC791" s="48" t="e">
        <f t="shared" si="123"/>
        <v>#N/A</v>
      </c>
      <c r="AD791" s="68" t="e">
        <f t="shared" si="122"/>
        <v>#N/A</v>
      </c>
    </row>
    <row r="792" spans="1:30" x14ac:dyDescent="0.3">
      <c r="A792" s="48" t="e">
        <f>IF($AA792="Yes",INDEX(Applications_2021!$A$2:$A$651,MATCH($W792,Applications_2021!$AO$2:$AO$651,0)),"NO TRANSCRIPT")</f>
        <v>#N/A</v>
      </c>
      <c r="V792" s="48" t="str">
        <f t="shared" si="118"/>
        <v>|||</v>
      </c>
      <c r="W792" s="48" t="str">
        <f t="shared" si="119"/>
        <v>||</v>
      </c>
      <c r="X792" s="48" t="e">
        <f>INDEX(Applications_2021!$AN$2:$AN$651,MATCH($V792,Applications_2021!$AN$2:$AN$651,0))</f>
        <v>#N/A</v>
      </c>
      <c r="Y792" s="48" t="e">
        <f>INDEX(Applications_2021!$AO$2:$AO$651,MATCH($W792,Applications_2021!$AO$2:$AO$651,0))</f>
        <v>#N/A</v>
      </c>
      <c r="Z792" s="68" t="e">
        <f t="shared" si="120"/>
        <v>#N/A</v>
      </c>
      <c r="AA792" s="68" t="e">
        <f t="shared" si="121"/>
        <v>#N/A</v>
      </c>
      <c r="AB792" s="48" t="str">
        <f t="shared" si="117"/>
        <v>00</v>
      </c>
      <c r="AC792" s="48" t="e">
        <f t="shared" si="123"/>
        <v>#N/A</v>
      </c>
      <c r="AD792" s="68" t="e">
        <f t="shared" si="122"/>
        <v>#N/A</v>
      </c>
    </row>
    <row r="793" spans="1:30" x14ac:dyDescent="0.3">
      <c r="A793" s="48" t="e">
        <f>IF($AA793="Yes",INDEX(Applications_2021!$A$2:$A$651,MATCH($W793,Applications_2021!$AO$2:$AO$651,0)),"NO TRANSCRIPT")</f>
        <v>#N/A</v>
      </c>
      <c r="V793" s="48" t="str">
        <f t="shared" si="118"/>
        <v>|||</v>
      </c>
      <c r="W793" s="48" t="str">
        <f t="shared" si="119"/>
        <v>||</v>
      </c>
      <c r="X793" s="48" t="e">
        <f>INDEX(Applications_2021!$AN$2:$AN$651,MATCH($V793,Applications_2021!$AN$2:$AN$651,0))</f>
        <v>#N/A</v>
      </c>
      <c r="Y793" s="48" t="e">
        <f>INDEX(Applications_2021!$AO$2:$AO$651,MATCH($W793,Applications_2021!$AO$2:$AO$651,0))</f>
        <v>#N/A</v>
      </c>
      <c r="Z793" s="68" t="e">
        <f t="shared" si="120"/>
        <v>#N/A</v>
      </c>
      <c r="AA793" s="68" t="e">
        <f t="shared" si="121"/>
        <v>#N/A</v>
      </c>
      <c r="AB793" s="48" t="str">
        <f t="shared" si="117"/>
        <v>00</v>
      </c>
      <c r="AC793" s="48" t="e">
        <f t="shared" si="123"/>
        <v>#N/A</v>
      </c>
      <c r="AD793" s="68" t="e">
        <f t="shared" si="122"/>
        <v>#N/A</v>
      </c>
    </row>
    <row r="794" spans="1:30" x14ac:dyDescent="0.3">
      <c r="A794" s="48" t="e">
        <f>IF($AA794="Yes",INDEX(Applications_2021!$A$2:$A$651,MATCH($W794,Applications_2021!$AO$2:$AO$651,0)),"NO TRANSCRIPT")</f>
        <v>#N/A</v>
      </c>
      <c r="V794" s="48" t="str">
        <f t="shared" si="118"/>
        <v>|||</v>
      </c>
      <c r="W794" s="48" t="str">
        <f t="shared" si="119"/>
        <v>||</v>
      </c>
      <c r="X794" s="48" t="e">
        <f>INDEX(Applications_2021!$AN$2:$AN$651,MATCH($V794,Applications_2021!$AN$2:$AN$651,0))</f>
        <v>#N/A</v>
      </c>
      <c r="Y794" s="48" t="e">
        <f>INDEX(Applications_2021!$AO$2:$AO$651,MATCH($W794,Applications_2021!$AO$2:$AO$651,0))</f>
        <v>#N/A</v>
      </c>
      <c r="Z794" s="68" t="e">
        <f t="shared" si="120"/>
        <v>#N/A</v>
      </c>
      <c r="AA794" s="68" t="e">
        <f t="shared" si="121"/>
        <v>#N/A</v>
      </c>
      <c r="AB794" s="48" t="str">
        <f t="shared" si="117"/>
        <v>00</v>
      </c>
      <c r="AC794" s="48" t="e">
        <f t="shared" si="123"/>
        <v>#N/A</v>
      </c>
      <c r="AD794" s="68" t="e">
        <f t="shared" si="122"/>
        <v>#N/A</v>
      </c>
    </row>
    <row r="795" spans="1:30" x14ac:dyDescent="0.3">
      <c r="A795" s="48" t="e">
        <f>IF($AA795="Yes",INDEX(Applications_2021!$A$2:$A$651,MATCH($W795,Applications_2021!$AO$2:$AO$651,0)),"NO TRANSCRIPT")</f>
        <v>#N/A</v>
      </c>
      <c r="V795" s="48" t="str">
        <f t="shared" si="118"/>
        <v>|||</v>
      </c>
      <c r="W795" s="48" t="str">
        <f t="shared" si="119"/>
        <v>||</v>
      </c>
      <c r="X795" s="48" t="e">
        <f>INDEX(Applications_2021!$AN$2:$AN$651,MATCH($V795,Applications_2021!$AN$2:$AN$651,0))</f>
        <v>#N/A</v>
      </c>
      <c r="Y795" s="48" t="e">
        <f>INDEX(Applications_2021!$AO$2:$AO$651,MATCH($W795,Applications_2021!$AO$2:$AO$651,0))</f>
        <v>#N/A</v>
      </c>
      <c r="Z795" s="68" t="e">
        <f t="shared" si="120"/>
        <v>#N/A</v>
      </c>
      <c r="AA795" s="68" t="e">
        <f t="shared" si="121"/>
        <v>#N/A</v>
      </c>
      <c r="AB795" s="48" t="str">
        <f t="shared" si="117"/>
        <v>00</v>
      </c>
      <c r="AC795" s="48" t="e">
        <f t="shared" si="123"/>
        <v>#N/A</v>
      </c>
      <c r="AD795" s="68" t="e">
        <f t="shared" si="122"/>
        <v>#N/A</v>
      </c>
    </row>
    <row r="796" spans="1:30" x14ac:dyDescent="0.3">
      <c r="A796" s="48" t="e">
        <f>IF($AA796="Yes",INDEX(Applications_2021!$A$2:$A$651,MATCH($W796,Applications_2021!$AO$2:$AO$651,0)),"NO TRANSCRIPT")</f>
        <v>#N/A</v>
      </c>
      <c r="V796" s="48" t="str">
        <f t="shared" si="118"/>
        <v>|||</v>
      </c>
      <c r="W796" s="48" t="str">
        <f t="shared" si="119"/>
        <v>||</v>
      </c>
      <c r="X796" s="48" t="e">
        <f>INDEX(Applications_2021!$AN$2:$AN$651,MATCH($V796,Applications_2021!$AN$2:$AN$651,0))</f>
        <v>#N/A</v>
      </c>
      <c r="Y796" s="48" t="e">
        <f>INDEX(Applications_2021!$AO$2:$AO$651,MATCH($W796,Applications_2021!$AO$2:$AO$651,0))</f>
        <v>#N/A</v>
      </c>
      <c r="Z796" s="68" t="e">
        <f t="shared" si="120"/>
        <v>#N/A</v>
      </c>
      <c r="AA796" s="68" t="e">
        <f t="shared" si="121"/>
        <v>#N/A</v>
      </c>
      <c r="AB796" s="48" t="str">
        <f t="shared" si="117"/>
        <v>00</v>
      </c>
      <c r="AC796" s="48" t="e">
        <f t="shared" si="123"/>
        <v>#N/A</v>
      </c>
      <c r="AD796" s="68" t="e">
        <f t="shared" si="122"/>
        <v>#N/A</v>
      </c>
    </row>
    <row r="797" spans="1:30" x14ac:dyDescent="0.3">
      <c r="A797" s="48" t="e">
        <f>IF($AA797="Yes",INDEX(Applications_2021!$A$2:$A$651,MATCH($W797,Applications_2021!$AO$2:$AO$651,0)),"NO TRANSCRIPT")</f>
        <v>#N/A</v>
      </c>
      <c r="V797" s="48" t="str">
        <f t="shared" si="118"/>
        <v>|||</v>
      </c>
      <c r="W797" s="48" t="str">
        <f t="shared" si="119"/>
        <v>||</v>
      </c>
      <c r="X797" s="48" t="e">
        <f>INDEX(Applications_2021!$AN$2:$AN$651,MATCH($V797,Applications_2021!$AN$2:$AN$651,0))</f>
        <v>#N/A</v>
      </c>
      <c r="Y797" s="48" t="e">
        <f>INDEX(Applications_2021!$AO$2:$AO$651,MATCH($W797,Applications_2021!$AO$2:$AO$651,0))</f>
        <v>#N/A</v>
      </c>
      <c r="Z797" s="68" t="e">
        <f t="shared" si="120"/>
        <v>#N/A</v>
      </c>
      <c r="AA797" s="68" t="e">
        <f t="shared" si="121"/>
        <v>#N/A</v>
      </c>
      <c r="AB797" s="48" t="str">
        <f t="shared" si="117"/>
        <v>00</v>
      </c>
      <c r="AC797" s="48" t="e">
        <f t="shared" si="123"/>
        <v>#N/A</v>
      </c>
      <c r="AD797" s="68" t="e">
        <f t="shared" si="122"/>
        <v>#N/A</v>
      </c>
    </row>
    <row r="798" spans="1:30" x14ac:dyDescent="0.3">
      <c r="A798" s="48" t="e">
        <f>IF($AA798="Yes",INDEX(Applications_2021!$A$2:$A$651,MATCH($W798,Applications_2021!$AO$2:$AO$651,0)),"NO TRANSCRIPT")</f>
        <v>#N/A</v>
      </c>
      <c r="V798" s="48" t="str">
        <f t="shared" si="118"/>
        <v>|||</v>
      </c>
      <c r="W798" s="48" t="str">
        <f t="shared" si="119"/>
        <v>||</v>
      </c>
      <c r="X798" s="48" t="e">
        <f>INDEX(Applications_2021!$AN$2:$AN$651,MATCH($V798,Applications_2021!$AN$2:$AN$651,0))</f>
        <v>#N/A</v>
      </c>
      <c r="Y798" s="48" t="e">
        <f>INDEX(Applications_2021!$AO$2:$AO$651,MATCH($W798,Applications_2021!$AO$2:$AO$651,0))</f>
        <v>#N/A</v>
      </c>
      <c r="Z798" s="68" t="e">
        <f t="shared" si="120"/>
        <v>#N/A</v>
      </c>
      <c r="AA798" s="68" t="e">
        <f t="shared" si="121"/>
        <v>#N/A</v>
      </c>
      <c r="AB798" s="48" t="str">
        <f t="shared" si="117"/>
        <v>00</v>
      </c>
      <c r="AC798" s="48" t="e">
        <f t="shared" si="123"/>
        <v>#N/A</v>
      </c>
      <c r="AD798" s="68" t="e">
        <f t="shared" si="122"/>
        <v>#N/A</v>
      </c>
    </row>
    <row r="799" spans="1:30" x14ac:dyDescent="0.3">
      <c r="A799" s="48" t="e">
        <f>IF($AA799="Yes",INDEX(Applications_2021!$A$2:$A$651,MATCH($W799,Applications_2021!$AO$2:$AO$651,0)),"NO TRANSCRIPT")</f>
        <v>#N/A</v>
      </c>
      <c r="V799" s="48" t="str">
        <f t="shared" si="118"/>
        <v>|||</v>
      </c>
      <c r="W799" s="48" t="str">
        <f t="shared" si="119"/>
        <v>||</v>
      </c>
      <c r="X799" s="48" t="e">
        <f>INDEX(Applications_2021!$AN$2:$AN$651,MATCH($V799,Applications_2021!$AN$2:$AN$651,0))</f>
        <v>#N/A</v>
      </c>
      <c r="Y799" s="48" t="e">
        <f>INDEX(Applications_2021!$AO$2:$AO$651,MATCH($W799,Applications_2021!$AO$2:$AO$651,0))</f>
        <v>#N/A</v>
      </c>
      <c r="Z799" s="68" t="e">
        <f t="shared" si="120"/>
        <v>#N/A</v>
      </c>
      <c r="AA799" s="68" t="e">
        <f t="shared" si="121"/>
        <v>#N/A</v>
      </c>
      <c r="AB799" s="48" t="str">
        <f t="shared" si="117"/>
        <v>00</v>
      </c>
      <c r="AC799" s="48" t="e">
        <f t="shared" si="123"/>
        <v>#N/A</v>
      </c>
      <c r="AD799" s="68" t="e">
        <f t="shared" si="122"/>
        <v>#N/A</v>
      </c>
    </row>
    <row r="800" spans="1:30" x14ac:dyDescent="0.3">
      <c r="A800" s="48" t="e">
        <f>IF($AA800="Yes",INDEX(Applications_2021!$A$2:$A$651,MATCH($W800,Applications_2021!$AO$2:$AO$651,0)),"NO TRANSCRIPT")</f>
        <v>#N/A</v>
      </c>
      <c r="V800" s="48" t="str">
        <f t="shared" si="118"/>
        <v>|||</v>
      </c>
      <c r="W800" s="48" t="str">
        <f t="shared" si="119"/>
        <v>||</v>
      </c>
      <c r="X800" s="48" t="e">
        <f>INDEX(Applications_2021!$AN$2:$AN$651,MATCH($V800,Applications_2021!$AN$2:$AN$651,0))</f>
        <v>#N/A</v>
      </c>
      <c r="Y800" s="48" t="e">
        <f>INDEX(Applications_2021!$AO$2:$AO$651,MATCH($W800,Applications_2021!$AO$2:$AO$651,0))</f>
        <v>#N/A</v>
      </c>
      <c r="Z800" s="68" t="e">
        <f t="shared" si="120"/>
        <v>#N/A</v>
      </c>
      <c r="AA800" s="68" t="e">
        <f t="shared" si="121"/>
        <v>#N/A</v>
      </c>
      <c r="AB800" s="48" t="str">
        <f t="shared" si="117"/>
        <v>00</v>
      </c>
      <c r="AC800" s="48" t="e">
        <f t="shared" si="123"/>
        <v>#N/A</v>
      </c>
      <c r="AD800" s="68" t="e">
        <f t="shared" si="122"/>
        <v>#N/A</v>
      </c>
    </row>
    <row r="801" spans="1:30" x14ac:dyDescent="0.3">
      <c r="A801" s="48" t="e">
        <f>IF($AA801="Yes",INDEX(Applications_2021!$A$2:$A$651,MATCH($W801,Applications_2021!$AO$2:$AO$651,0)),"NO TRANSCRIPT")</f>
        <v>#N/A</v>
      </c>
      <c r="V801" s="48" t="str">
        <f t="shared" si="118"/>
        <v>|||</v>
      </c>
      <c r="W801" s="48" t="str">
        <f t="shared" si="119"/>
        <v>||</v>
      </c>
      <c r="X801" s="48" t="e">
        <f>INDEX(Applications_2021!$AN$2:$AN$651,MATCH($V801,Applications_2021!$AN$2:$AN$651,0))</f>
        <v>#N/A</v>
      </c>
      <c r="Y801" s="48" t="e">
        <f>INDEX(Applications_2021!$AO$2:$AO$651,MATCH($W801,Applications_2021!$AO$2:$AO$651,0))</f>
        <v>#N/A</v>
      </c>
      <c r="Z801" s="68" t="e">
        <f t="shared" si="120"/>
        <v>#N/A</v>
      </c>
      <c r="AA801" s="68" t="e">
        <f t="shared" si="121"/>
        <v>#N/A</v>
      </c>
      <c r="AB801" s="48" t="str">
        <f t="shared" si="117"/>
        <v>00</v>
      </c>
      <c r="AC801" s="48" t="e">
        <f t="shared" si="123"/>
        <v>#N/A</v>
      </c>
      <c r="AD801" s="68" t="e">
        <f t="shared" si="122"/>
        <v>#N/A</v>
      </c>
    </row>
    <row r="802" spans="1:30" x14ac:dyDescent="0.3">
      <c r="A802" s="48" t="e">
        <f>IF($AA802="Yes",INDEX(Applications_2021!$A$2:$A$651,MATCH($W802,Applications_2021!$AO$2:$AO$651,0)),"NO TRANSCRIPT")</f>
        <v>#N/A</v>
      </c>
      <c r="V802" s="48" t="str">
        <f t="shared" si="118"/>
        <v>|||</v>
      </c>
      <c r="W802" s="48" t="str">
        <f t="shared" si="119"/>
        <v>||</v>
      </c>
      <c r="X802" s="48" t="e">
        <f>INDEX(Applications_2021!$AN$2:$AN$651,MATCH($V802,Applications_2021!$AN$2:$AN$651,0))</f>
        <v>#N/A</v>
      </c>
      <c r="Y802" s="48" t="e">
        <f>INDEX(Applications_2021!$AO$2:$AO$651,MATCH($W802,Applications_2021!$AO$2:$AO$651,0))</f>
        <v>#N/A</v>
      </c>
      <c r="Z802" s="68" t="e">
        <f t="shared" si="120"/>
        <v>#N/A</v>
      </c>
      <c r="AA802" s="68" t="e">
        <f t="shared" si="121"/>
        <v>#N/A</v>
      </c>
      <c r="AB802" s="48" t="str">
        <f t="shared" si="117"/>
        <v>00</v>
      </c>
      <c r="AC802" s="48" t="e">
        <f t="shared" si="123"/>
        <v>#N/A</v>
      </c>
      <c r="AD802" s="68" t="e">
        <f t="shared" si="122"/>
        <v>#N/A</v>
      </c>
    </row>
    <row r="803" spans="1:30" x14ac:dyDescent="0.3">
      <c r="A803" s="48" t="e">
        <f>IF($AA803="Yes",INDEX(Applications_2021!$A$2:$A$651,MATCH($W803,Applications_2021!$AO$2:$AO$651,0)),"NO TRANSCRIPT")</f>
        <v>#N/A</v>
      </c>
      <c r="V803" s="48" t="str">
        <f t="shared" si="118"/>
        <v>|||</v>
      </c>
      <c r="W803" s="48" t="str">
        <f t="shared" si="119"/>
        <v>||</v>
      </c>
      <c r="X803" s="48" t="e">
        <f>INDEX(Applications_2021!$AN$2:$AN$651,MATCH($V803,Applications_2021!$AN$2:$AN$651,0))</f>
        <v>#N/A</v>
      </c>
      <c r="Y803" s="48" t="e">
        <f>INDEX(Applications_2021!$AO$2:$AO$651,MATCH($W803,Applications_2021!$AO$2:$AO$651,0))</f>
        <v>#N/A</v>
      </c>
      <c r="Z803" s="68" t="e">
        <f t="shared" si="120"/>
        <v>#N/A</v>
      </c>
      <c r="AA803" s="68" t="e">
        <f t="shared" si="121"/>
        <v>#N/A</v>
      </c>
      <c r="AB803" s="48" t="str">
        <f t="shared" ref="AB803:AB866" si="124">"0"&amp;TEXT($C803,0)</f>
        <v>00</v>
      </c>
      <c r="AC803" s="48" t="e">
        <f t="shared" si="123"/>
        <v>#N/A</v>
      </c>
      <c r="AD803" s="68" t="e">
        <f t="shared" si="122"/>
        <v>#N/A</v>
      </c>
    </row>
    <row r="804" spans="1:30" x14ac:dyDescent="0.3">
      <c r="A804" s="48" t="e">
        <f>IF($AA804="Yes",INDEX(Applications_2021!$A$2:$A$651,MATCH($W804,Applications_2021!$AO$2:$AO$651,0)),"NO TRANSCRIPT")</f>
        <v>#N/A</v>
      </c>
      <c r="V804" s="48" t="str">
        <f t="shared" si="118"/>
        <v>|||</v>
      </c>
      <c r="W804" s="48" t="str">
        <f t="shared" si="119"/>
        <v>||</v>
      </c>
      <c r="X804" s="48" t="e">
        <f>INDEX(Applications_2021!$AN$2:$AN$651,MATCH($V804,Applications_2021!$AN$2:$AN$651,0))</f>
        <v>#N/A</v>
      </c>
      <c r="Y804" s="48" t="e">
        <f>INDEX(Applications_2021!$AO$2:$AO$651,MATCH($W804,Applications_2021!$AO$2:$AO$651,0))</f>
        <v>#N/A</v>
      </c>
      <c r="Z804" s="68" t="e">
        <f t="shared" si="120"/>
        <v>#N/A</v>
      </c>
      <c r="AA804" s="68" t="e">
        <f t="shared" si="121"/>
        <v>#N/A</v>
      </c>
      <c r="AB804" s="48" t="str">
        <f t="shared" si="124"/>
        <v>00</v>
      </c>
      <c r="AC804" s="48" t="e">
        <f t="shared" si="123"/>
        <v>#N/A</v>
      </c>
      <c r="AD804" s="68" t="e">
        <f t="shared" si="122"/>
        <v>#N/A</v>
      </c>
    </row>
    <row r="805" spans="1:30" x14ac:dyDescent="0.3">
      <c r="A805" s="48" t="e">
        <f>IF($AA805="Yes",INDEX(Applications_2021!$A$2:$A$651,MATCH($W805,Applications_2021!$AO$2:$AO$651,0)),"NO TRANSCRIPT")</f>
        <v>#N/A</v>
      </c>
      <c r="V805" s="48" t="str">
        <f t="shared" si="118"/>
        <v>|||</v>
      </c>
      <c r="W805" s="48" t="str">
        <f t="shared" si="119"/>
        <v>||</v>
      </c>
      <c r="X805" s="48" t="e">
        <f>INDEX(Applications_2021!$AN$2:$AN$651,MATCH($V805,Applications_2021!$AN$2:$AN$651,0))</f>
        <v>#N/A</v>
      </c>
      <c r="Y805" s="48" t="e">
        <f>INDEX(Applications_2021!$AO$2:$AO$651,MATCH($W805,Applications_2021!$AO$2:$AO$651,0))</f>
        <v>#N/A</v>
      </c>
      <c r="Z805" s="68" t="e">
        <f t="shared" si="120"/>
        <v>#N/A</v>
      </c>
      <c r="AA805" s="68" t="e">
        <f t="shared" si="121"/>
        <v>#N/A</v>
      </c>
      <c r="AB805" s="48" t="str">
        <f t="shared" si="124"/>
        <v>00</v>
      </c>
      <c r="AC805" s="48" t="e">
        <f t="shared" si="123"/>
        <v>#N/A</v>
      </c>
      <c r="AD805" s="68" t="e">
        <f t="shared" si="122"/>
        <v>#N/A</v>
      </c>
    </row>
    <row r="806" spans="1:30" x14ac:dyDescent="0.3">
      <c r="A806" s="48" t="e">
        <f>IF($AA806="Yes",INDEX(Applications_2021!$A$2:$A$651,MATCH($W806,Applications_2021!$AO$2:$AO$651,0)),"NO TRANSCRIPT")</f>
        <v>#N/A</v>
      </c>
      <c r="V806" s="48" t="str">
        <f t="shared" si="118"/>
        <v>|||</v>
      </c>
      <c r="W806" s="48" t="str">
        <f t="shared" si="119"/>
        <v>||</v>
      </c>
      <c r="X806" s="48" t="e">
        <f>INDEX(Applications_2021!$AN$2:$AN$651,MATCH($V806,Applications_2021!$AN$2:$AN$651,0))</f>
        <v>#N/A</v>
      </c>
      <c r="Y806" s="48" t="e">
        <f>INDEX(Applications_2021!$AO$2:$AO$651,MATCH($W806,Applications_2021!$AO$2:$AO$651,0))</f>
        <v>#N/A</v>
      </c>
      <c r="Z806" s="68" t="e">
        <f t="shared" si="120"/>
        <v>#N/A</v>
      </c>
      <c r="AA806" s="68" t="e">
        <f t="shared" si="121"/>
        <v>#N/A</v>
      </c>
      <c r="AB806" s="48" t="str">
        <f t="shared" si="124"/>
        <v>00</v>
      </c>
      <c r="AC806" s="48" t="e">
        <f t="shared" si="123"/>
        <v>#N/A</v>
      </c>
      <c r="AD806" s="68" t="e">
        <f t="shared" si="122"/>
        <v>#N/A</v>
      </c>
    </row>
    <row r="807" spans="1:30" x14ac:dyDescent="0.3">
      <c r="A807" s="48" t="e">
        <f>IF($AA807="Yes",INDEX(Applications_2021!$A$2:$A$651,MATCH($W807,Applications_2021!$AO$2:$AO$651,0)),"NO TRANSCRIPT")</f>
        <v>#N/A</v>
      </c>
      <c r="V807" s="48" t="str">
        <f t="shared" si="118"/>
        <v>|||</v>
      </c>
      <c r="W807" s="48" t="str">
        <f t="shared" si="119"/>
        <v>||</v>
      </c>
      <c r="X807" s="48" t="e">
        <f>INDEX(Applications_2021!$AN$2:$AN$651,MATCH($V807,Applications_2021!$AN$2:$AN$651,0))</f>
        <v>#N/A</v>
      </c>
      <c r="Y807" s="48" t="e">
        <f>INDEX(Applications_2021!$AO$2:$AO$651,MATCH($W807,Applications_2021!$AO$2:$AO$651,0))</f>
        <v>#N/A</v>
      </c>
      <c r="Z807" s="68" t="e">
        <f t="shared" si="120"/>
        <v>#N/A</v>
      </c>
      <c r="AA807" s="68" t="e">
        <f t="shared" si="121"/>
        <v>#N/A</v>
      </c>
      <c r="AB807" s="48" t="str">
        <f t="shared" si="124"/>
        <v>00</v>
      </c>
      <c r="AC807" s="48" t="e">
        <f t="shared" si="123"/>
        <v>#N/A</v>
      </c>
      <c r="AD807" s="68" t="e">
        <f t="shared" si="122"/>
        <v>#N/A</v>
      </c>
    </row>
    <row r="808" spans="1:30" x14ac:dyDescent="0.3">
      <c r="A808" s="48" t="e">
        <f>IF($AA808="Yes",INDEX(Applications_2021!$A$2:$A$651,MATCH($W808,Applications_2021!$AO$2:$AO$651,0)),"NO TRANSCRIPT")</f>
        <v>#N/A</v>
      </c>
      <c r="V808" s="48" t="str">
        <f t="shared" si="118"/>
        <v>|||</v>
      </c>
      <c r="W808" s="48" t="str">
        <f t="shared" si="119"/>
        <v>||</v>
      </c>
      <c r="X808" s="48" t="e">
        <f>INDEX(Applications_2021!$AN$2:$AN$651,MATCH($V808,Applications_2021!$AN$2:$AN$651,0))</f>
        <v>#N/A</v>
      </c>
      <c r="Y808" s="48" t="e">
        <f>INDEX(Applications_2021!$AO$2:$AO$651,MATCH($W808,Applications_2021!$AO$2:$AO$651,0))</f>
        <v>#N/A</v>
      </c>
      <c r="Z808" s="68" t="e">
        <f t="shared" si="120"/>
        <v>#N/A</v>
      </c>
      <c r="AA808" s="68" t="e">
        <f t="shared" si="121"/>
        <v>#N/A</v>
      </c>
      <c r="AB808" s="48" t="str">
        <f t="shared" si="124"/>
        <v>00</v>
      </c>
      <c r="AC808" s="48" t="e">
        <f t="shared" si="123"/>
        <v>#N/A</v>
      </c>
      <c r="AD808" s="68" t="e">
        <f t="shared" si="122"/>
        <v>#N/A</v>
      </c>
    </row>
    <row r="809" spans="1:30" x14ac:dyDescent="0.3">
      <c r="A809" s="48" t="e">
        <f>IF($AA809="Yes",INDEX(Applications_2021!$A$2:$A$651,MATCH($W809,Applications_2021!$AO$2:$AO$651,0)),"NO TRANSCRIPT")</f>
        <v>#N/A</v>
      </c>
      <c r="V809" s="48" t="str">
        <f t="shared" si="118"/>
        <v>|||</v>
      </c>
      <c r="W809" s="48" t="str">
        <f t="shared" si="119"/>
        <v>||</v>
      </c>
      <c r="X809" s="48" t="e">
        <f>INDEX(Applications_2021!$AN$2:$AN$651,MATCH($V809,Applications_2021!$AN$2:$AN$651,0))</f>
        <v>#N/A</v>
      </c>
      <c r="Y809" s="48" t="e">
        <f>INDEX(Applications_2021!$AO$2:$AO$651,MATCH($W809,Applications_2021!$AO$2:$AO$651,0))</f>
        <v>#N/A</v>
      </c>
      <c r="Z809" s="68" t="e">
        <f t="shared" si="120"/>
        <v>#N/A</v>
      </c>
      <c r="AA809" s="68" t="e">
        <f t="shared" si="121"/>
        <v>#N/A</v>
      </c>
      <c r="AB809" s="48" t="str">
        <f t="shared" si="124"/>
        <v>00</v>
      </c>
      <c r="AC809" s="48" t="e">
        <f t="shared" si="123"/>
        <v>#N/A</v>
      </c>
      <c r="AD809" s="68" t="e">
        <f t="shared" si="122"/>
        <v>#N/A</v>
      </c>
    </row>
    <row r="810" spans="1:30" x14ac:dyDescent="0.3">
      <c r="A810" s="48" t="e">
        <f>IF($AA810="Yes",INDEX(Applications_2021!$A$2:$A$651,MATCH($W810,Applications_2021!$AO$2:$AO$651,0)),"NO TRANSCRIPT")</f>
        <v>#N/A</v>
      </c>
      <c r="V810" s="48" t="str">
        <f t="shared" si="118"/>
        <v>|||</v>
      </c>
      <c r="W810" s="48" t="str">
        <f t="shared" si="119"/>
        <v>||</v>
      </c>
      <c r="X810" s="48" t="e">
        <f>INDEX(Applications_2021!$AN$2:$AN$651,MATCH($V810,Applications_2021!$AN$2:$AN$651,0))</f>
        <v>#N/A</v>
      </c>
      <c r="Y810" s="48" t="e">
        <f>INDEX(Applications_2021!$AO$2:$AO$651,MATCH($W810,Applications_2021!$AO$2:$AO$651,0))</f>
        <v>#N/A</v>
      </c>
      <c r="Z810" s="68" t="e">
        <f t="shared" si="120"/>
        <v>#N/A</v>
      </c>
      <c r="AA810" s="68" t="e">
        <f t="shared" si="121"/>
        <v>#N/A</v>
      </c>
      <c r="AB810" s="48" t="str">
        <f t="shared" si="124"/>
        <v>00</v>
      </c>
      <c r="AC810" s="48" t="e">
        <f t="shared" si="123"/>
        <v>#N/A</v>
      </c>
      <c r="AD810" s="68" t="e">
        <f t="shared" si="122"/>
        <v>#N/A</v>
      </c>
    </row>
    <row r="811" spans="1:30" x14ac:dyDescent="0.3">
      <c r="A811" s="48" t="e">
        <f>IF($AA811="Yes",INDEX(Applications_2021!$A$2:$A$651,MATCH($W811,Applications_2021!$AO$2:$AO$651,0)),"NO TRANSCRIPT")</f>
        <v>#N/A</v>
      </c>
      <c r="V811" s="48" t="str">
        <f t="shared" si="118"/>
        <v>|||</v>
      </c>
      <c r="W811" s="48" t="str">
        <f t="shared" si="119"/>
        <v>||</v>
      </c>
      <c r="X811" s="48" t="e">
        <f>INDEX(Applications_2021!$AN$2:$AN$651,MATCH($V811,Applications_2021!$AN$2:$AN$651,0))</f>
        <v>#N/A</v>
      </c>
      <c r="Y811" s="48" t="e">
        <f>INDEX(Applications_2021!$AO$2:$AO$651,MATCH($W811,Applications_2021!$AO$2:$AO$651,0))</f>
        <v>#N/A</v>
      </c>
      <c r="Z811" s="68" t="e">
        <f t="shared" si="120"/>
        <v>#N/A</v>
      </c>
      <c r="AA811" s="68" t="e">
        <f t="shared" si="121"/>
        <v>#N/A</v>
      </c>
      <c r="AB811" s="48" t="str">
        <f t="shared" si="124"/>
        <v>00</v>
      </c>
      <c r="AC811" s="48" t="e">
        <f t="shared" si="123"/>
        <v>#N/A</v>
      </c>
      <c r="AD811" s="68" t="e">
        <f t="shared" si="122"/>
        <v>#N/A</v>
      </c>
    </row>
    <row r="812" spans="1:30" x14ac:dyDescent="0.3">
      <c r="A812" s="48" t="e">
        <f>IF($AA812="Yes",INDEX(Applications_2021!$A$2:$A$651,MATCH($W812,Applications_2021!$AO$2:$AO$651,0)),"NO TRANSCRIPT")</f>
        <v>#N/A</v>
      </c>
      <c r="V812" s="48" t="str">
        <f t="shared" si="118"/>
        <v>|||</v>
      </c>
      <c r="W812" s="48" t="str">
        <f t="shared" si="119"/>
        <v>||</v>
      </c>
      <c r="X812" s="48" t="e">
        <f>INDEX(Applications_2021!$AN$2:$AN$651,MATCH($V812,Applications_2021!$AN$2:$AN$651,0))</f>
        <v>#N/A</v>
      </c>
      <c r="Y812" s="48" t="e">
        <f>INDEX(Applications_2021!$AO$2:$AO$651,MATCH($W812,Applications_2021!$AO$2:$AO$651,0))</f>
        <v>#N/A</v>
      </c>
      <c r="Z812" s="68" t="e">
        <f t="shared" si="120"/>
        <v>#N/A</v>
      </c>
      <c r="AA812" s="68" t="e">
        <f t="shared" si="121"/>
        <v>#N/A</v>
      </c>
      <c r="AB812" s="48" t="str">
        <f t="shared" si="124"/>
        <v>00</v>
      </c>
      <c r="AC812" s="48" t="e">
        <f t="shared" si="123"/>
        <v>#N/A</v>
      </c>
      <c r="AD812" s="68" t="e">
        <f t="shared" si="122"/>
        <v>#N/A</v>
      </c>
    </row>
    <row r="813" spans="1:30" x14ac:dyDescent="0.3">
      <c r="A813" s="48" t="e">
        <f>IF($AA813="Yes",INDEX(Applications_2021!$A$2:$A$651,MATCH($W813,Applications_2021!$AO$2:$AO$651,0)),"NO TRANSCRIPT")</f>
        <v>#N/A</v>
      </c>
      <c r="V813" s="48" t="str">
        <f t="shared" si="118"/>
        <v>|||</v>
      </c>
      <c r="W813" s="48" t="str">
        <f t="shared" si="119"/>
        <v>||</v>
      </c>
      <c r="X813" s="48" t="e">
        <f>INDEX(Applications_2021!$AN$2:$AN$651,MATCH($V813,Applications_2021!$AN$2:$AN$651,0))</f>
        <v>#N/A</v>
      </c>
      <c r="Y813" s="48" t="e">
        <f>INDEX(Applications_2021!$AO$2:$AO$651,MATCH($W813,Applications_2021!$AO$2:$AO$651,0))</f>
        <v>#N/A</v>
      </c>
      <c r="Z813" s="68" t="e">
        <f t="shared" si="120"/>
        <v>#N/A</v>
      </c>
      <c r="AA813" s="68" t="e">
        <f t="shared" si="121"/>
        <v>#N/A</v>
      </c>
      <c r="AB813" s="48" t="str">
        <f t="shared" si="124"/>
        <v>00</v>
      </c>
      <c r="AC813" s="48" t="e">
        <f t="shared" si="123"/>
        <v>#N/A</v>
      </c>
      <c r="AD813" s="68" t="e">
        <f t="shared" si="122"/>
        <v>#N/A</v>
      </c>
    </row>
    <row r="814" spans="1:30" x14ac:dyDescent="0.3">
      <c r="A814" s="48" t="e">
        <f>IF($AA814="Yes",INDEX(Applications_2021!$A$2:$A$651,MATCH($W814,Applications_2021!$AO$2:$AO$651,0)),"NO TRANSCRIPT")</f>
        <v>#N/A</v>
      </c>
      <c r="V814" s="48" t="str">
        <f t="shared" si="118"/>
        <v>|||</v>
      </c>
      <c r="W814" s="48" t="str">
        <f t="shared" si="119"/>
        <v>||</v>
      </c>
      <c r="X814" s="48" t="e">
        <f>INDEX(Applications_2021!$AN$2:$AN$651,MATCH($V814,Applications_2021!$AN$2:$AN$651,0))</f>
        <v>#N/A</v>
      </c>
      <c r="Y814" s="48" t="e">
        <f>INDEX(Applications_2021!$AO$2:$AO$651,MATCH($W814,Applications_2021!$AO$2:$AO$651,0))</f>
        <v>#N/A</v>
      </c>
      <c r="Z814" s="68" t="e">
        <f t="shared" si="120"/>
        <v>#N/A</v>
      </c>
      <c r="AA814" s="68" t="e">
        <f t="shared" si="121"/>
        <v>#N/A</v>
      </c>
      <c r="AB814" s="48" t="str">
        <f t="shared" si="124"/>
        <v>00</v>
      </c>
      <c r="AC814" s="48" t="e">
        <f t="shared" si="123"/>
        <v>#N/A</v>
      </c>
      <c r="AD814" s="68" t="e">
        <f t="shared" si="122"/>
        <v>#N/A</v>
      </c>
    </row>
    <row r="815" spans="1:30" x14ac:dyDescent="0.3">
      <c r="A815" s="48" t="e">
        <f>IF($AA815="Yes",INDEX(Applications_2021!$A$2:$A$651,MATCH($W815,Applications_2021!$AO$2:$AO$651,0)),"NO TRANSCRIPT")</f>
        <v>#N/A</v>
      </c>
      <c r="V815" s="48" t="str">
        <f t="shared" si="118"/>
        <v>|||</v>
      </c>
      <c r="W815" s="48" t="str">
        <f t="shared" si="119"/>
        <v>||</v>
      </c>
      <c r="X815" s="48" t="e">
        <f>INDEX(Applications_2021!$AN$2:$AN$651,MATCH($V815,Applications_2021!$AN$2:$AN$651,0))</f>
        <v>#N/A</v>
      </c>
      <c r="Y815" s="48" t="e">
        <f>INDEX(Applications_2021!$AO$2:$AO$651,MATCH($W815,Applications_2021!$AO$2:$AO$651,0))</f>
        <v>#N/A</v>
      </c>
      <c r="Z815" s="68" t="e">
        <f t="shared" si="120"/>
        <v>#N/A</v>
      </c>
      <c r="AA815" s="68" t="e">
        <f t="shared" si="121"/>
        <v>#N/A</v>
      </c>
      <c r="AB815" s="48" t="str">
        <f t="shared" si="124"/>
        <v>00</v>
      </c>
      <c r="AC815" s="48" t="e">
        <f t="shared" si="123"/>
        <v>#N/A</v>
      </c>
      <c r="AD815" s="68" t="e">
        <f t="shared" si="122"/>
        <v>#N/A</v>
      </c>
    </row>
    <row r="816" spans="1:30" x14ac:dyDescent="0.3">
      <c r="A816" s="48" t="e">
        <f>IF($AA816="Yes",INDEX(Applications_2021!$A$2:$A$651,MATCH($W816,Applications_2021!$AO$2:$AO$651,0)),"NO TRANSCRIPT")</f>
        <v>#N/A</v>
      </c>
      <c r="V816" s="48" t="str">
        <f t="shared" si="118"/>
        <v>|||</v>
      </c>
      <c r="W816" s="48" t="str">
        <f t="shared" si="119"/>
        <v>||</v>
      </c>
      <c r="X816" s="48" t="e">
        <f>INDEX(Applications_2021!$AN$2:$AN$651,MATCH($V816,Applications_2021!$AN$2:$AN$651,0))</f>
        <v>#N/A</v>
      </c>
      <c r="Y816" s="48" t="e">
        <f>INDEX(Applications_2021!$AO$2:$AO$651,MATCH($W816,Applications_2021!$AO$2:$AO$651,0))</f>
        <v>#N/A</v>
      </c>
      <c r="Z816" s="68" t="e">
        <f t="shared" si="120"/>
        <v>#N/A</v>
      </c>
      <c r="AA816" s="68" t="e">
        <f t="shared" si="121"/>
        <v>#N/A</v>
      </c>
      <c r="AB816" s="48" t="str">
        <f t="shared" si="124"/>
        <v>00</v>
      </c>
      <c r="AC816" s="48" t="e">
        <f t="shared" si="123"/>
        <v>#N/A</v>
      </c>
      <c r="AD816" s="68" t="e">
        <f t="shared" si="122"/>
        <v>#N/A</v>
      </c>
    </row>
    <row r="817" spans="1:30" x14ac:dyDescent="0.3">
      <c r="A817" s="48" t="e">
        <f>IF($AA817="Yes",INDEX(Applications_2021!$A$2:$A$651,MATCH($W817,Applications_2021!$AO$2:$AO$651,0)),"NO TRANSCRIPT")</f>
        <v>#N/A</v>
      </c>
      <c r="V817" s="48" t="str">
        <f t="shared" si="118"/>
        <v>|||</v>
      </c>
      <c r="W817" s="48" t="str">
        <f t="shared" si="119"/>
        <v>||</v>
      </c>
      <c r="X817" s="48" t="e">
        <f>INDEX(Applications_2021!$AN$2:$AN$651,MATCH($V817,Applications_2021!$AN$2:$AN$651,0))</f>
        <v>#N/A</v>
      </c>
      <c r="Y817" s="48" t="e">
        <f>INDEX(Applications_2021!$AO$2:$AO$651,MATCH($W817,Applications_2021!$AO$2:$AO$651,0))</f>
        <v>#N/A</v>
      </c>
      <c r="Z817" s="68" t="e">
        <f t="shared" si="120"/>
        <v>#N/A</v>
      </c>
      <c r="AA817" s="68" t="e">
        <f t="shared" si="121"/>
        <v>#N/A</v>
      </c>
      <c r="AB817" s="48" t="str">
        <f t="shared" si="124"/>
        <v>00</v>
      </c>
      <c r="AC817" s="48" t="e">
        <f t="shared" si="123"/>
        <v>#N/A</v>
      </c>
      <c r="AD817" s="68" t="e">
        <f t="shared" si="122"/>
        <v>#N/A</v>
      </c>
    </row>
    <row r="818" spans="1:30" x14ac:dyDescent="0.3">
      <c r="A818" s="48" t="e">
        <f>IF($AA818="Yes",INDEX(Applications_2021!$A$2:$A$651,MATCH($W818,Applications_2021!$AO$2:$AO$651,0)),"NO TRANSCRIPT")</f>
        <v>#N/A</v>
      </c>
      <c r="V818" s="48" t="str">
        <f t="shared" si="118"/>
        <v>|||</v>
      </c>
      <c r="W818" s="48" t="str">
        <f t="shared" si="119"/>
        <v>||</v>
      </c>
      <c r="X818" s="48" t="e">
        <f>INDEX(Applications_2021!$AN$2:$AN$651,MATCH($V818,Applications_2021!$AN$2:$AN$651,0))</f>
        <v>#N/A</v>
      </c>
      <c r="Y818" s="48" t="e">
        <f>INDEX(Applications_2021!$AO$2:$AO$651,MATCH($W818,Applications_2021!$AO$2:$AO$651,0))</f>
        <v>#N/A</v>
      </c>
      <c r="Z818" s="68" t="e">
        <f t="shared" si="120"/>
        <v>#N/A</v>
      </c>
      <c r="AA818" s="68" t="e">
        <f t="shared" si="121"/>
        <v>#N/A</v>
      </c>
      <c r="AB818" s="48" t="str">
        <f t="shared" si="124"/>
        <v>00</v>
      </c>
      <c r="AC818" s="48" t="e">
        <f t="shared" si="123"/>
        <v>#N/A</v>
      </c>
      <c r="AD818" s="68" t="e">
        <f t="shared" si="122"/>
        <v>#N/A</v>
      </c>
    </row>
    <row r="819" spans="1:30" x14ac:dyDescent="0.3">
      <c r="A819" s="48" t="e">
        <f>IF($AA819="Yes",INDEX(Applications_2021!$A$2:$A$651,MATCH($W819,Applications_2021!$AO$2:$AO$651,0)),"NO TRANSCRIPT")</f>
        <v>#N/A</v>
      </c>
      <c r="V819" s="48" t="str">
        <f t="shared" si="118"/>
        <v>|||</v>
      </c>
      <c r="W819" s="48" t="str">
        <f t="shared" si="119"/>
        <v>||</v>
      </c>
      <c r="X819" s="48" t="e">
        <f>INDEX(Applications_2021!$AN$2:$AN$651,MATCH($V819,Applications_2021!$AN$2:$AN$651,0))</f>
        <v>#N/A</v>
      </c>
      <c r="Y819" s="48" t="e">
        <f>INDEX(Applications_2021!$AO$2:$AO$651,MATCH($W819,Applications_2021!$AO$2:$AO$651,0))</f>
        <v>#N/A</v>
      </c>
      <c r="Z819" s="68" t="e">
        <f t="shared" si="120"/>
        <v>#N/A</v>
      </c>
      <c r="AA819" s="68" t="e">
        <f t="shared" si="121"/>
        <v>#N/A</v>
      </c>
      <c r="AB819" s="48" t="str">
        <f t="shared" si="124"/>
        <v>00</v>
      </c>
      <c r="AC819" s="48" t="e">
        <f t="shared" si="123"/>
        <v>#N/A</v>
      </c>
      <c r="AD819" s="68" t="e">
        <f t="shared" si="122"/>
        <v>#N/A</v>
      </c>
    </row>
    <row r="820" spans="1:30" x14ac:dyDescent="0.3">
      <c r="A820" s="48" t="e">
        <f>IF($AA820="Yes",INDEX(Applications_2021!$A$2:$A$651,MATCH($W820,Applications_2021!$AO$2:$AO$651,0)),"NO TRANSCRIPT")</f>
        <v>#N/A</v>
      </c>
      <c r="V820" s="48" t="str">
        <f t="shared" si="118"/>
        <v>|||</v>
      </c>
      <c r="W820" s="48" t="str">
        <f t="shared" si="119"/>
        <v>||</v>
      </c>
      <c r="X820" s="48" t="e">
        <f>INDEX(Applications_2021!$AN$2:$AN$651,MATCH($V820,Applications_2021!$AN$2:$AN$651,0))</f>
        <v>#N/A</v>
      </c>
      <c r="Y820" s="48" t="e">
        <f>INDEX(Applications_2021!$AO$2:$AO$651,MATCH($W820,Applications_2021!$AO$2:$AO$651,0))</f>
        <v>#N/A</v>
      </c>
      <c r="Z820" s="68" t="e">
        <f t="shared" si="120"/>
        <v>#N/A</v>
      </c>
      <c r="AA820" s="68" t="e">
        <f t="shared" si="121"/>
        <v>#N/A</v>
      </c>
      <c r="AB820" s="48" t="str">
        <f t="shared" si="124"/>
        <v>00</v>
      </c>
      <c r="AC820" s="48" t="e">
        <f t="shared" si="123"/>
        <v>#N/A</v>
      </c>
      <c r="AD820" s="68" t="e">
        <f t="shared" si="122"/>
        <v>#N/A</v>
      </c>
    </row>
    <row r="821" spans="1:30" x14ac:dyDescent="0.3">
      <c r="A821" s="48" t="e">
        <f>IF($AA821="Yes",INDEX(Applications_2021!$A$2:$A$651,MATCH($W821,Applications_2021!$AO$2:$AO$651,0)),"NO TRANSCRIPT")</f>
        <v>#N/A</v>
      </c>
      <c r="V821" s="48" t="str">
        <f t="shared" si="118"/>
        <v>|||</v>
      </c>
      <c r="W821" s="48" t="str">
        <f t="shared" si="119"/>
        <v>||</v>
      </c>
      <c r="X821" s="48" t="e">
        <f>INDEX(Applications_2021!$AN$2:$AN$651,MATCH($V821,Applications_2021!$AN$2:$AN$651,0))</f>
        <v>#N/A</v>
      </c>
      <c r="Y821" s="48" t="e">
        <f>INDEX(Applications_2021!$AO$2:$AO$651,MATCH($W821,Applications_2021!$AO$2:$AO$651,0))</f>
        <v>#N/A</v>
      </c>
      <c r="Z821" s="68" t="e">
        <f t="shared" si="120"/>
        <v>#N/A</v>
      </c>
      <c r="AA821" s="68" t="e">
        <f t="shared" si="121"/>
        <v>#N/A</v>
      </c>
      <c r="AB821" s="48" t="str">
        <f t="shared" si="124"/>
        <v>00</v>
      </c>
      <c r="AC821" s="48" t="e">
        <f t="shared" si="123"/>
        <v>#N/A</v>
      </c>
      <c r="AD821" s="68" t="e">
        <f t="shared" si="122"/>
        <v>#N/A</v>
      </c>
    </row>
    <row r="822" spans="1:30" x14ac:dyDescent="0.3">
      <c r="A822" s="48" t="e">
        <f>IF($AA822="Yes",INDEX(Applications_2021!$A$2:$A$651,MATCH($W822,Applications_2021!$AO$2:$AO$651,0)),"NO TRANSCRIPT")</f>
        <v>#N/A</v>
      </c>
      <c r="V822" s="48" t="str">
        <f t="shared" si="118"/>
        <v>|||</v>
      </c>
      <c r="W822" s="48" t="str">
        <f t="shared" si="119"/>
        <v>||</v>
      </c>
      <c r="X822" s="48" t="e">
        <f>INDEX(Applications_2021!$AN$2:$AN$651,MATCH($V822,Applications_2021!$AN$2:$AN$651,0))</f>
        <v>#N/A</v>
      </c>
      <c r="Y822" s="48" t="e">
        <f>INDEX(Applications_2021!$AO$2:$AO$651,MATCH($W822,Applications_2021!$AO$2:$AO$651,0))</f>
        <v>#N/A</v>
      </c>
      <c r="Z822" s="68" t="e">
        <f t="shared" si="120"/>
        <v>#N/A</v>
      </c>
      <c r="AA822" s="68" t="e">
        <f t="shared" si="121"/>
        <v>#N/A</v>
      </c>
      <c r="AB822" s="48" t="str">
        <f t="shared" si="124"/>
        <v>00</v>
      </c>
      <c r="AC822" s="48" t="e">
        <f t="shared" si="123"/>
        <v>#N/A</v>
      </c>
      <c r="AD822" s="68" t="e">
        <f t="shared" si="122"/>
        <v>#N/A</v>
      </c>
    </row>
    <row r="823" spans="1:30" x14ac:dyDescent="0.3">
      <c r="A823" s="48" t="e">
        <f>IF($AA823="Yes",INDEX(Applications_2021!$A$2:$A$651,MATCH($W823,Applications_2021!$AO$2:$AO$651,0)),"NO TRANSCRIPT")</f>
        <v>#N/A</v>
      </c>
      <c r="V823" s="48" t="str">
        <f t="shared" si="118"/>
        <v>|||</v>
      </c>
      <c r="W823" s="48" t="str">
        <f t="shared" si="119"/>
        <v>||</v>
      </c>
      <c r="X823" s="48" t="e">
        <f>INDEX(Applications_2021!$AN$2:$AN$651,MATCH($V823,Applications_2021!$AN$2:$AN$651,0))</f>
        <v>#N/A</v>
      </c>
      <c r="Y823" s="48" t="e">
        <f>INDEX(Applications_2021!$AO$2:$AO$651,MATCH($W823,Applications_2021!$AO$2:$AO$651,0))</f>
        <v>#N/A</v>
      </c>
      <c r="Z823" s="68" t="e">
        <f t="shared" si="120"/>
        <v>#N/A</v>
      </c>
      <c r="AA823" s="68" t="e">
        <f t="shared" si="121"/>
        <v>#N/A</v>
      </c>
      <c r="AB823" s="48" t="str">
        <f t="shared" si="124"/>
        <v>00</v>
      </c>
      <c r="AC823" s="48" t="e">
        <f t="shared" si="123"/>
        <v>#N/A</v>
      </c>
      <c r="AD823" s="68" t="e">
        <f t="shared" si="122"/>
        <v>#N/A</v>
      </c>
    </row>
    <row r="824" spans="1:30" x14ac:dyDescent="0.3">
      <c r="A824" s="48" t="e">
        <f>IF($AA824="Yes",INDEX(Applications_2021!$A$2:$A$651,MATCH($W824,Applications_2021!$AO$2:$AO$651,0)),"NO TRANSCRIPT")</f>
        <v>#N/A</v>
      </c>
      <c r="V824" s="48" t="str">
        <f t="shared" si="118"/>
        <v>|||</v>
      </c>
      <c r="W824" s="48" t="str">
        <f t="shared" si="119"/>
        <v>||</v>
      </c>
      <c r="X824" s="48" t="e">
        <f>INDEX(Applications_2021!$AN$2:$AN$651,MATCH($V824,Applications_2021!$AN$2:$AN$651,0))</f>
        <v>#N/A</v>
      </c>
      <c r="Y824" s="48" t="e">
        <f>INDEX(Applications_2021!$AO$2:$AO$651,MATCH($W824,Applications_2021!$AO$2:$AO$651,0))</f>
        <v>#N/A</v>
      </c>
      <c r="Z824" s="68" t="e">
        <f t="shared" si="120"/>
        <v>#N/A</v>
      </c>
      <c r="AA824" s="68" t="e">
        <f t="shared" si="121"/>
        <v>#N/A</v>
      </c>
      <c r="AB824" s="48" t="str">
        <f t="shared" si="124"/>
        <v>00</v>
      </c>
      <c r="AC824" s="48" t="e">
        <f t="shared" si="123"/>
        <v>#N/A</v>
      </c>
      <c r="AD824" s="68" t="e">
        <f t="shared" si="122"/>
        <v>#N/A</v>
      </c>
    </row>
    <row r="825" spans="1:30" x14ac:dyDescent="0.3">
      <c r="A825" s="48" t="e">
        <f>IF($AA825="Yes",INDEX(Applications_2021!$A$2:$A$651,MATCH($W825,Applications_2021!$AO$2:$AO$651,0)),"NO TRANSCRIPT")</f>
        <v>#N/A</v>
      </c>
      <c r="V825" s="48" t="str">
        <f t="shared" si="118"/>
        <v>|||</v>
      </c>
      <c r="W825" s="48" t="str">
        <f t="shared" si="119"/>
        <v>||</v>
      </c>
      <c r="X825" s="48" t="e">
        <f>INDEX(Applications_2021!$AN$2:$AN$651,MATCH($V825,Applications_2021!$AN$2:$AN$651,0))</f>
        <v>#N/A</v>
      </c>
      <c r="Y825" s="48" t="e">
        <f>INDEX(Applications_2021!$AO$2:$AO$651,MATCH($W825,Applications_2021!$AO$2:$AO$651,0))</f>
        <v>#N/A</v>
      </c>
      <c r="Z825" s="68" t="e">
        <f t="shared" si="120"/>
        <v>#N/A</v>
      </c>
      <c r="AA825" s="68" t="e">
        <f t="shared" si="121"/>
        <v>#N/A</v>
      </c>
      <c r="AB825" s="48" t="str">
        <f t="shared" si="124"/>
        <v>00</v>
      </c>
      <c r="AC825" s="48" t="e">
        <f t="shared" si="123"/>
        <v>#N/A</v>
      </c>
      <c r="AD825" s="68" t="e">
        <f t="shared" si="122"/>
        <v>#N/A</v>
      </c>
    </row>
    <row r="826" spans="1:30" x14ac:dyDescent="0.3">
      <c r="A826" s="48" t="e">
        <f>IF($AA826="Yes",INDEX(Applications_2021!$A$2:$A$651,MATCH($W826,Applications_2021!$AO$2:$AO$651,0)),"NO TRANSCRIPT")</f>
        <v>#N/A</v>
      </c>
      <c r="V826" s="48" t="str">
        <f t="shared" si="118"/>
        <v>|||</v>
      </c>
      <c r="W826" s="48" t="str">
        <f t="shared" si="119"/>
        <v>||</v>
      </c>
      <c r="X826" s="48" t="e">
        <f>INDEX(Applications_2021!$AN$2:$AN$651,MATCH($V826,Applications_2021!$AN$2:$AN$651,0))</f>
        <v>#N/A</v>
      </c>
      <c r="Y826" s="48" t="e">
        <f>INDEX(Applications_2021!$AO$2:$AO$651,MATCH($W826,Applications_2021!$AO$2:$AO$651,0))</f>
        <v>#N/A</v>
      </c>
      <c r="Z826" s="68" t="e">
        <f t="shared" si="120"/>
        <v>#N/A</v>
      </c>
      <c r="AA826" s="68" t="e">
        <f t="shared" si="121"/>
        <v>#N/A</v>
      </c>
      <c r="AB826" s="48" t="str">
        <f t="shared" si="124"/>
        <v>00</v>
      </c>
      <c r="AC826" s="48" t="e">
        <f t="shared" si="123"/>
        <v>#N/A</v>
      </c>
      <c r="AD826" s="68" t="e">
        <f t="shared" si="122"/>
        <v>#N/A</v>
      </c>
    </row>
    <row r="827" spans="1:30" x14ac:dyDescent="0.3">
      <c r="A827" s="48" t="e">
        <f>IF($AA827="Yes",INDEX(Applications_2021!$A$2:$A$651,MATCH($W827,Applications_2021!$AO$2:$AO$651,0)),"NO TRANSCRIPT")</f>
        <v>#N/A</v>
      </c>
      <c r="V827" s="48" t="str">
        <f t="shared" si="118"/>
        <v>|||</v>
      </c>
      <c r="W827" s="48" t="str">
        <f t="shared" si="119"/>
        <v>||</v>
      </c>
      <c r="X827" s="48" t="e">
        <f>INDEX(Applications_2021!$AN$2:$AN$651,MATCH($V827,Applications_2021!$AN$2:$AN$651,0))</f>
        <v>#N/A</v>
      </c>
      <c r="Y827" s="48" t="e">
        <f>INDEX(Applications_2021!$AO$2:$AO$651,MATCH($W827,Applications_2021!$AO$2:$AO$651,0))</f>
        <v>#N/A</v>
      </c>
      <c r="Z827" s="68" t="e">
        <f t="shared" si="120"/>
        <v>#N/A</v>
      </c>
      <c r="AA827" s="68" t="e">
        <f t="shared" si="121"/>
        <v>#N/A</v>
      </c>
      <c r="AB827" s="48" t="str">
        <f t="shared" si="124"/>
        <v>00</v>
      </c>
      <c r="AC827" s="48" t="e">
        <f t="shared" si="123"/>
        <v>#N/A</v>
      </c>
      <c r="AD827" s="68" t="e">
        <f t="shared" si="122"/>
        <v>#N/A</v>
      </c>
    </row>
    <row r="828" spans="1:30" x14ac:dyDescent="0.3">
      <c r="A828" s="48" t="e">
        <f>IF($AA828="Yes",INDEX(Applications_2021!$A$2:$A$651,MATCH($W828,Applications_2021!$AO$2:$AO$651,0)),"NO TRANSCRIPT")</f>
        <v>#N/A</v>
      </c>
      <c r="V828" s="48" t="str">
        <f t="shared" si="118"/>
        <v>|||</v>
      </c>
      <c r="W828" s="48" t="str">
        <f t="shared" si="119"/>
        <v>||</v>
      </c>
      <c r="X828" s="48" t="e">
        <f>INDEX(Applications_2021!$AN$2:$AN$651,MATCH($V828,Applications_2021!$AN$2:$AN$651,0))</f>
        <v>#N/A</v>
      </c>
      <c r="Y828" s="48" t="e">
        <f>INDEX(Applications_2021!$AO$2:$AO$651,MATCH($W828,Applications_2021!$AO$2:$AO$651,0))</f>
        <v>#N/A</v>
      </c>
      <c r="Z828" s="68" t="e">
        <f t="shared" si="120"/>
        <v>#N/A</v>
      </c>
      <c r="AA828" s="68" t="e">
        <f t="shared" si="121"/>
        <v>#N/A</v>
      </c>
      <c r="AB828" s="48" t="str">
        <f t="shared" si="124"/>
        <v>00</v>
      </c>
      <c r="AC828" s="48" t="e">
        <f t="shared" si="123"/>
        <v>#N/A</v>
      </c>
      <c r="AD828" s="68" t="e">
        <f t="shared" si="122"/>
        <v>#N/A</v>
      </c>
    </row>
    <row r="829" spans="1:30" x14ac:dyDescent="0.3">
      <c r="A829" s="48" t="e">
        <f>IF($AA829="Yes",INDEX(Applications_2021!$A$2:$A$651,MATCH($W829,Applications_2021!$AO$2:$AO$651,0)),"NO TRANSCRIPT")</f>
        <v>#N/A</v>
      </c>
      <c r="V829" s="48" t="str">
        <f t="shared" si="118"/>
        <v>|||</v>
      </c>
      <c r="W829" s="48" t="str">
        <f t="shared" si="119"/>
        <v>||</v>
      </c>
      <c r="X829" s="48" t="e">
        <f>INDEX(Applications_2021!$AN$2:$AN$651,MATCH($V829,Applications_2021!$AN$2:$AN$651,0))</f>
        <v>#N/A</v>
      </c>
      <c r="Y829" s="48" t="e">
        <f>INDEX(Applications_2021!$AO$2:$AO$651,MATCH($W829,Applications_2021!$AO$2:$AO$651,0))</f>
        <v>#N/A</v>
      </c>
      <c r="Z829" s="68" t="e">
        <f t="shared" si="120"/>
        <v>#N/A</v>
      </c>
      <c r="AA829" s="68" t="e">
        <f t="shared" si="121"/>
        <v>#N/A</v>
      </c>
      <c r="AB829" s="48" t="str">
        <f t="shared" si="124"/>
        <v>00</v>
      </c>
      <c r="AC829" s="48" t="e">
        <f t="shared" si="123"/>
        <v>#N/A</v>
      </c>
      <c r="AD829" s="68" t="e">
        <f t="shared" si="122"/>
        <v>#N/A</v>
      </c>
    </row>
    <row r="830" spans="1:30" x14ac:dyDescent="0.3">
      <c r="A830" s="48" t="e">
        <f>IF($AA830="Yes",INDEX(Applications_2021!$A$2:$A$651,MATCH($W830,Applications_2021!$AO$2:$AO$651,0)),"NO TRANSCRIPT")</f>
        <v>#N/A</v>
      </c>
      <c r="V830" s="48" t="str">
        <f t="shared" si="118"/>
        <v>|||</v>
      </c>
      <c r="W830" s="48" t="str">
        <f t="shared" si="119"/>
        <v>||</v>
      </c>
      <c r="X830" s="48" t="e">
        <f>INDEX(Applications_2021!$AN$2:$AN$651,MATCH($V830,Applications_2021!$AN$2:$AN$651,0))</f>
        <v>#N/A</v>
      </c>
      <c r="Y830" s="48" t="e">
        <f>INDEX(Applications_2021!$AO$2:$AO$651,MATCH($W830,Applications_2021!$AO$2:$AO$651,0))</f>
        <v>#N/A</v>
      </c>
      <c r="Z830" s="68" t="e">
        <f t="shared" si="120"/>
        <v>#N/A</v>
      </c>
      <c r="AA830" s="68" t="e">
        <f t="shared" si="121"/>
        <v>#N/A</v>
      </c>
      <c r="AB830" s="48" t="str">
        <f t="shared" si="124"/>
        <v>00</v>
      </c>
      <c r="AC830" s="48" t="e">
        <f t="shared" si="123"/>
        <v>#N/A</v>
      </c>
      <c r="AD830" s="68" t="e">
        <f t="shared" si="122"/>
        <v>#N/A</v>
      </c>
    </row>
    <row r="831" spans="1:30" x14ac:dyDescent="0.3">
      <c r="A831" s="48" t="e">
        <f>IF($AA831="Yes",INDEX(Applications_2021!$A$2:$A$651,MATCH($W831,Applications_2021!$AO$2:$AO$651,0)),"NO TRANSCRIPT")</f>
        <v>#N/A</v>
      </c>
      <c r="V831" s="48" t="str">
        <f t="shared" si="118"/>
        <v>|||</v>
      </c>
      <c r="W831" s="48" t="str">
        <f t="shared" si="119"/>
        <v>||</v>
      </c>
      <c r="X831" s="48" t="e">
        <f>INDEX(Applications_2021!$AN$2:$AN$651,MATCH($V831,Applications_2021!$AN$2:$AN$651,0))</f>
        <v>#N/A</v>
      </c>
      <c r="Y831" s="48" t="e">
        <f>INDEX(Applications_2021!$AO$2:$AO$651,MATCH($W831,Applications_2021!$AO$2:$AO$651,0))</f>
        <v>#N/A</v>
      </c>
      <c r="Z831" s="68" t="e">
        <f t="shared" si="120"/>
        <v>#N/A</v>
      </c>
      <c r="AA831" s="68" t="e">
        <f t="shared" si="121"/>
        <v>#N/A</v>
      </c>
      <c r="AB831" s="48" t="str">
        <f t="shared" si="124"/>
        <v>00</v>
      </c>
      <c r="AC831" s="48" t="e">
        <f t="shared" si="123"/>
        <v>#N/A</v>
      </c>
      <c r="AD831" s="68" t="e">
        <f t="shared" si="122"/>
        <v>#N/A</v>
      </c>
    </row>
    <row r="832" spans="1:30" x14ac:dyDescent="0.3">
      <c r="A832" s="48" t="e">
        <f>IF($AA832="Yes",INDEX(Applications_2021!$A$2:$A$651,MATCH($W832,Applications_2021!$AO$2:$AO$651,0)),"NO TRANSCRIPT")</f>
        <v>#N/A</v>
      </c>
      <c r="V832" s="48" t="str">
        <f t="shared" ref="V832:V895" si="125">TRIM($H832)&amp;"|"&amp;TRIM($J832)&amp;"|"&amp;TRIM($L832)&amp;"|"&amp;LEFT($M832,1)</f>
        <v>|||</v>
      </c>
      <c r="W832" s="48" t="str">
        <f t="shared" ref="W832:W895" si="126">TRIM($H832)&amp;"|"&amp;TRIM($J832)&amp;"|"&amp;LEFT($M832,1)</f>
        <v>||</v>
      </c>
      <c r="X832" s="48" t="e">
        <f>INDEX(Applications_2021!$AN$2:$AN$651,MATCH($V832,Applications_2021!$AN$2:$AN$651,0))</f>
        <v>#N/A</v>
      </c>
      <c r="Y832" s="48" t="e">
        <f>INDEX(Applications_2021!$AO$2:$AO$651,MATCH($W832,Applications_2021!$AO$2:$AO$651,0))</f>
        <v>#N/A</v>
      </c>
      <c r="Z832" s="68" t="e">
        <f t="shared" si="120"/>
        <v>#N/A</v>
      </c>
      <c r="AA832" s="68" t="e">
        <f t="shared" si="121"/>
        <v>#N/A</v>
      </c>
      <c r="AB832" s="48" t="str">
        <f t="shared" si="124"/>
        <v>00</v>
      </c>
      <c r="AC832" s="48" t="e">
        <f t="shared" si="123"/>
        <v>#N/A</v>
      </c>
      <c r="AD832" s="68" t="e">
        <f t="shared" si="122"/>
        <v>#N/A</v>
      </c>
    </row>
    <row r="833" spans="1:30" x14ac:dyDescent="0.3">
      <c r="A833" s="48" t="e">
        <f>IF($AA833="Yes",INDEX(Applications_2021!$A$2:$A$651,MATCH($W833,Applications_2021!$AO$2:$AO$651,0)),"NO TRANSCRIPT")</f>
        <v>#N/A</v>
      </c>
      <c r="V833" s="48" t="str">
        <f t="shared" si="125"/>
        <v>|||</v>
      </c>
      <c r="W833" s="48" t="str">
        <f t="shared" si="126"/>
        <v>||</v>
      </c>
      <c r="X833" s="48" t="e">
        <f>INDEX(Applications_2021!$AN$2:$AN$651,MATCH($V833,Applications_2021!$AN$2:$AN$651,0))</f>
        <v>#N/A</v>
      </c>
      <c r="Y833" s="48" t="e">
        <f>INDEX(Applications_2021!$AO$2:$AO$651,MATCH($W833,Applications_2021!$AO$2:$AO$651,0))</f>
        <v>#N/A</v>
      </c>
      <c r="Z833" s="68" t="e">
        <f t="shared" si="120"/>
        <v>#N/A</v>
      </c>
      <c r="AA833" s="68" t="e">
        <f t="shared" si="121"/>
        <v>#N/A</v>
      </c>
      <c r="AB833" s="48" t="str">
        <f t="shared" si="124"/>
        <v>00</v>
      </c>
      <c r="AC833" s="48" t="e">
        <f t="shared" si="123"/>
        <v>#N/A</v>
      </c>
      <c r="AD833" s="68" t="e">
        <f t="shared" si="122"/>
        <v>#N/A</v>
      </c>
    </row>
    <row r="834" spans="1:30" x14ac:dyDescent="0.3">
      <c r="A834" s="48" t="e">
        <f>IF($AA834="Yes",INDEX(Applications_2021!$A$2:$A$651,MATCH($W834,Applications_2021!$AO$2:$AO$651,0)),"NO TRANSCRIPT")</f>
        <v>#N/A</v>
      </c>
      <c r="V834" s="48" t="str">
        <f t="shared" si="125"/>
        <v>|||</v>
      </c>
      <c r="W834" s="48" t="str">
        <f t="shared" si="126"/>
        <v>||</v>
      </c>
      <c r="X834" s="48" t="e">
        <f>INDEX(Applications_2021!$AN$2:$AN$651,MATCH($V834,Applications_2021!$AN$2:$AN$651,0))</f>
        <v>#N/A</v>
      </c>
      <c r="Y834" s="48" t="e">
        <f>INDEX(Applications_2021!$AO$2:$AO$651,MATCH($W834,Applications_2021!$AO$2:$AO$651,0))</f>
        <v>#N/A</v>
      </c>
      <c r="Z834" s="68" t="e">
        <f t="shared" ref="Z834:Z897" si="127">IF($V834=$X834,"Yes","No")</f>
        <v>#N/A</v>
      </c>
      <c r="AA834" s="68" t="e">
        <f t="shared" ref="AA834:AA897" si="128">IF($W834=$Y834,"Yes","No")</f>
        <v>#N/A</v>
      </c>
      <c r="AB834" s="48" t="str">
        <f t="shared" si="124"/>
        <v>00</v>
      </c>
      <c r="AC834" s="48" t="e">
        <f t="shared" si="123"/>
        <v>#N/A</v>
      </c>
      <c r="AD834" s="68" t="e">
        <f t="shared" ref="AD834:AD897" si="129">IF($AB834=$AC834,"Yes","No")</f>
        <v>#N/A</v>
      </c>
    </row>
    <row r="835" spans="1:30" x14ac:dyDescent="0.3">
      <c r="A835" s="48" t="e">
        <f>IF($AA835="Yes",INDEX(Applications_2021!$A$2:$A$651,MATCH($W835,Applications_2021!$AO$2:$AO$651,0)),"NO TRANSCRIPT")</f>
        <v>#N/A</v>
      </c>
      <c r="V835" s="48" t="str">
        <f t="shared" si="125"/>
        <v>|||</v>
      </c>
      <c r="W835" s="48" t="str">
        <f t="shared" si="126"/>
        <v>||</v>
      </c>
      <c r="X835" s="48" t="e">
        <f>INDEX(Applications_2021!$AN$2:$AN$651,MATCH($V835,Applications_2021!$AN$2:$AN$651,0))</f>
        <v>#N/A</v>
      </c>
      <c r="Y835" s="48" t="e">
        <f>INDEX(Applications_2021!$AO$2:$AO$651,MATCH($W835,Applications_2021!$AO$2:$AO$651,0))</f>
        <v>#N/A</v>
      </c>
      <c r="Z835" s="68" t="e">
        <f t="shared" si="127"/>
        <v>#N/A</v>
      </c>
      <c r="AA835" s="68" t="e">
        <f t="shared" si="128"/>
        <v>#N/A</v>
      </c>
      <c r="AB835" s="48" t="str">
        <f t="shared" si="124"/>
        <v>00</v>
      </c>
      <c r="AC835" s="48" t="e">
        <f t="shared" si="123"/>
        <v>#N/A</v>
      </c>
      <c r="AD835" s="68" t="e">
        <f t="shared" si="129"/>
        <v>#N/A</v>
      </c>
    </row>
    <row r="836" spans="1:30" x14ac:dyDescent="0.3">
      <c r="A836" s="48" t="e">
        <f>IF($AA836="Yes",INDEX(Applications_2021!$A$2:$A$651,MATCH($W836,Applications_2021!$AO$2:$AO$651,0)),"NO TRANSCRIPT")</f>
        <v>#N/A</v>
      </c>
      <c r="V836" s="48" t="str">
        <f t="shared" si="125"/>
        <v>|||</v>
      </c>
      <c r="W836" s="48" t="str">
        <f t="shared" si="126"/>
        <v>||</v>
      </c>
      <c r="X836" s="48" t="e">
        <f>INDEX(Applications_2021!$AN$2:$AN$651,MATCH($V836,Applications_2021!$AN$2:$AN$651,0))</f>
        <v>#N/A</v>
      </c>
      <c r="Y836" s="48" t="e">
        <f>INDEX(Applications_2021!$AO$2:$AO$651,MATCH($W836,Applications_2021!$AO$2:$AO$651,0))</f>
        <v>#N/A</v>
      </c>
      <c r="Z836" s="68" t="e">
        <f t="shared" si="127"/>
        <v>#N/A</v>
      </c>
      <c r="AA836" s="68" t="e">
        <f t="shared" si="128"/>
        <v>#N/A</v>
      </c>
      <c r="AB836" s="48" t="str">
        <f t="shared" si="124"/>
        <v>00</v>
      </c>
      <c r="AC836" s="48" t="e">
        <f t="shared" si="123"/>
        <v>#N/A</v>
      </c>
      <c r="AD836" s="68" t="e">
        <f t="shared" si="129"/>
        <v>#N/A</v>
      </c>
    </row>
    <row r="837" spans="1:30" x14ac:dyDescent="0.3">
      <c r="A837" s="48" t="e">
        <f>IF($AA837="Yes",INDEX(Applications_2021!$A$2:$A$651,MATCH($W837,Applications_2021!$AO$2:$AO$651,0)),"NO TRANSCRIPT")</f>
        <v>#N/A</v>
      </c>
      <c r="V837" s="48" t="str">
        <f t="shared" si="125"/>
        <v>|||</v>
      </c>
      <c r="W837" s="48" t="str">
        <f t="shared" si="126"/>
        <v>||</v>
      </c>
      <c r="X837" s="48" t="e">
        <f>INDEX(Applications_2021!$AN$2:$AN$651,MATCH($V837,Applications_2021!$AN$2:$AN$651,0))</f>
        <v>#N/A</v>
      </c>
      <c r="Y837" s="48" t="e">
        <f>INDEX(Applications_2021!$AO$2:$AO$651,MATCH($W837,Applications_2021!$AO$2:$AO$651,0))</f>
        <v>#N/A</v>
      </c>
      <c r="Z837" s="68" t="e">
        <f t="shared" si="127"/>
        <v>#N/A</v>
      </c>
      <c r="AA837" s="68" t="e">
        <f t="shared" si="128"/>
        <v>#N/A</v>
      </c>
      <c r="AB837" s="48" t="str">
        <f t="shared" si="124"/>
        <v>00</v>
      </c>
      <c r="AC837" s="48" t="e">
        <f t="shared" ref="AC837:AC900" si="130">IF(AND($AA837="Yes",""&lt;&gt;VLOOKUP($B837,$B$2:$AB$324,12,FALSE)),$AB837,"####")</f>
        <v>#N/A</v>
      </c>
      <c r="AD837" s="68" t="e">
        <f t="shared" si="129"/>
        <v>#N/A</v>
      </c>
    </row>
    <row r="838" spans="1:30" x14ac:dyDescent="0.3">
      <c r="A838" s="48" t="e">
        <f>IF($AA838="Yes",INDEX(Applications_2021!$A$2:$A$651,MATCH($W838,Applications_2021!$AO$2:$AO$651,0)),"NO TRANSCRIPT")</f>
        <v>#N/A</v>
      </c>
      <c r="V838" s="48" t="str">
        <f t="shared" si="125"/>
        <v>|||</v>
      </c>
      <c r="W838" s="48" t="str">
        <f t="shared" si="126"/>
        <v>||</v>
      </c>
      <c r="X838" s="48" t="e">
        <f>INDEX(Applications_2021!$AN$2:$AN$651,MATCH($V838,Applications_2021!$AN$2:$AN$651,0))</f>
        <v>#N/A</v>
      </c>
      <c r="Y838" s="48" t="e">
        <f>INDEX(Applications_2021!$AO$2:$AO$651,MATCH($W838,Applications_2021!$AO$2:$AO$651,0))</f>
        <v>#N/A</v>
      </c>
      <c r="Z838" s="68" t="e">
        <f t="shared" si="127"/>
        <v>#N/A</v>
      </c>
      <c r="AA838" s="68" t="e">
        <f t="shared" si="128"/>
        <v>#N/A</v>
      </c>
      <c r="AB838" s="48" t="str">
        <f t="shared" si="124"/>
        <v>00</v>
      </c>
      <c r="AC838" s="48" t="e">
        <f t="shared" si="130"/>
        <v>#N/A</v>
      </c>
      <c r="AD838" s="68" t="e">
        <f t="shared" si="129"/>
        <v>#N/A</v>
      </c>
    </row>
    <row r="839" spans="1:30" x14ac:dyDescent="0.3">
      <c r="A839" s="48" t="e">
        <f>IF($AA839="Yes",INDEX(Applications_2021!$A$2:$A$651,MATCH($W839,Applications_2021!$AO$2:$AO$651,0)),"NO TRANSCRIPT")</f>
        <v>#N/A</v>
      </c>
      <c r="V839" s="48" t="str">
        <f t="shared" si="125"/>
        <v>|||</v>
      </c>
      <c r="W839" s="48" t="str">
        <f t="shared" si="126"/>
        <v>||</v>
      </c>
      <c r="X839" s="48" t="e">
        <f>INDEX(Applications_2021!$AN$2:$AN$651,MATCH($V839,Applications_2021!$AN$2:$AN$651,0))</f>
        <v>#N/A</v>
      </c>
      <c r="Y839" s="48" t="e">
        <f>INDEX(Applications_2021!$AO$2:$AO$651,MATCH($W839,Applications_2021!$AO$2:$AO$651,0))</f>
        <v>#N/A</v>
      </c>
      <c r="Z839" s="68" t="e">
        <f t="shared" si="127"/>
        <v>#N/A</v>
      </c>
      <c r="AA839" s="68" t="e">
        <f t="shared" si="128"/>
        <v>#N/A</v>
      </c>
      <c r="AB839" s="48" t="str">
        <f t="shared" si="124"/>
        <v>00</v>
      </c>
      <c r="AC839" s="48" t="e">
        <f t="shared" si="130"/>
        <v>#N/A</v>
      </c>
      <c r="AD839" s="68" t="e">
        <f t="shared" si="129"/>
        <v>#N/A</v>
      </c>
    </row>
    <row r="840" spans="1:30" x14ac:dyDescent="0.3">
      <c r="A840" s="48" t="e">
        <f>IF($AA840="Yes",INDEX(Applications_2021!$A$2:$A$651,MATCH($W840,Applications_2021!$AO$2:$AO$651,0)),"NO TRANSCRIPT")</f>
        <v>#N/A</v>
      </c>
      <c r="V840" s="48" t="str">
        <f t="shared" si="125"/>
        <v>|||</v>
      </c>
      <c r="W840" s="48" t="str">
        <f t="shared" si="126"/>
        <v>||</v>
      </c>
      <c r="X840" s="48" t="e">
        <f>INDEX(Applications_2021!$AN$2:$AN$651,MATCH($V840,Applications_2021!$AN$2:$AN$651,0))</f>
        <v>#N/A</v>
      </c>
      <c r="Y840" s="48" t="e">
        <f>INDEX(Applications_2021!$AO$2:$AO$651,MATCH($W840,Applications_2021!$AO$2:$AO$651,0))</f>
        <v>#N/A</v>
      </c>
      <c r="Z840" s="68" t="e">
        <f t="shared" si="127"/>
        <v>#N/A</v>
      </c>
      <c r="AA840" s="68" t="e">
        <f t="shared" si="128"/>
        <v>#N/A</v>
      </c>
      <c r="AB840" s="48" t="str">
        <f t="shared" si="124"/>
        <v>00</v>
      </c>
      <c r="AC840" s="48" t="e">
        <f t="shared" si="130"/>
        <v>#N/A</v>
      </c>
      <c r="AD840" s="68" t="e">
        <f t="shared" si="129"/>
        <v>#N/A</v>
      </c>
    </row>
    <row r="841" spans="1:30" x14ac:dyDescent="0.3">
      <c r="A841" s="48" t="e">
        <f>IF($AA841="Yes",INDEX(Applications_2021!$A$2:$A$651,MATCH($W841,Applications_2021!$AO$2:$AO$651,0)),"NO TRANSCRIPT")</f>
        <v>#N/A</v>
      </c>
      <c r="V841" s="48" t="str">
        <f t="shared" si="125"/>
        <v>|||</v>
      </c>
      <c r="W841" s="48" t="str">
        <f t="shared" si="126"/>
        <v>||</v>
      </c>
      <c r="X841" s="48" t="e">
        <f>INDEX(Applications_2021!$AN$2:$AN$651,MATCH($V841,Applications_2021!$AN$2:$AN$651,0))</f>
        <v>#N/A</v>
      </c>
      <c r="Y841" s="48" t="e">
        <f>INDEX(Applications_2021!$AO$2:$AO$651,MATCH($W841,Applications_2021!$AO$2:$AO$651,0))</f>
        <v>#N/A</v>
      </c>
      <c r="Z841" s="68" t="e">
        <f t="shared" si="127"/>
        <v>#N/A</v>
      </c>
      <c r="AA841" s="68" t="e">
        <f t="shared" si="128"/>
        <v>#N/A</v>
      </c>
      <c r="AB841" s="48" t="str">
        <f t="shared" si="124"/>
        <v>00</v>
      </c>
      <c r="AC841" s="48" t="e">
        <f t="shared" si="130"/>
        <v>#N/A</v>
      </c>
      <c r="AD841" s="68" t="e">
        <f t="shared" si="129"/>
        <v>#N/A</v>
      </c>
    </row>
    <row r="842" spans="1:30" x14ac:dyDescent="0.3">
      <c r="A842" s="48" t="e">
        <f>IF($AA842="Yes",INDEX(Applications_2021!$A$2:$A$651,MATCH($W842,Applications_2021!$AO$2:$AO$651,0)),"NO TRANSCRIPT")</f>
        <v>#N/A</v>
      </c>
      <c r="V842" s="48" t="str">
        <f t="shared" si="125"/>
        <v>|||</v>
      </c>
      <c r="W842" s="48" t="str">
        <f t="shared" si="126"/>
        <v>||</v>
      </c>
      <c r="X842" s="48" t="e">
        <f>INDEX(Applications_2021!$AN$2:$AN$651,MATCH($V842,Applications_2021!$AN$2:$AN$651,0))</f>
        <v>#N/A</v>
      </c>
      <c r="Y842" s="48" t="e">
        <f>INDEX(Applications_2021!$AO$2:$AO$651,MATCH($W842,Applications_2021!$AO$2:$AO$651,0))</f>
        <v>#N/A</v>
      </c>
      <c r="Z842" s="68" t="e">
        <f t="shared" si="127"/>
        <v>#N/A</v>
      </c>
      <c r="AA842" s="68" t="e">
        <f t="shared" si="128"/>
        <v>#N/A</v>
      </c>
      <c r="AB842" s="48" t="str">
        <f t="shared" si="124"/>
        <v>00</v>
      </c>
      <c r="AC842" s="48" t="e">
        <f t="shared" si="130"/>
        <v>#N/A</v>
      </c>
      <c r="AD842" s="68" t="e">
        <f t="shared" si="129"/>
        <v>#N/A</v>
      </c>
    </row>
    <row r="843" spans="1:30" x14ac:dyDescent="0.3">
      <c r="A843" s="48" t="e">
        <f>IF($AA843="Yes",INDEX(Applications_2021!$A$2:$A$651,MATCH($W843,Applications_2021!$AO$2:$AO$651,0)),"NO TRANSCRIPT")</f>
        <v>#N/A</v>
      </c>
      <c r="V843" s="48" t="str">
        <f t="shared" si="125"/>
        <v>|||</v>
      </c>
      <c r="W843" s="48" t="str">
        <f t="shared" si="126"/>
        <v>||</v>
      </c>
      <c r="X843" s="48" t="e">
        <f>INDEX(Applications_2021!$AN$2:$AN$651,MATCH($V843,Applications_2021!$AN$2:$AN$651,0))</f>
        <v>#N/A</v>
      </c>
      <c r="Y843" s="48" t="e">
        <f>INDEX(Applications_2021!$AO$2:$AO$651,MATCH($W843,Applications_2021!$AO$2:$AO$651,0))</f>
        <v>#N/A</v>
      </c>
      <c r="Z843" s="68" t="e">
        <f t="shared" si="127"/>
        <v>#N/A</v>
      </c>
      <c r="AA843" s="68" t="e">
        <f t="shared" si="128"/>
        <v>#N/A</v>
      </c>
      <c r="AB843" s="48" t="str">
        <f t="shared" si="124"/>
        <v>00</v>
      </c>
      <c r="AC843" s="48" t="e">
        <f t="shared" si="130"/>
        <v>#N/A</v>
      </c>
      <c r="AD843" s="68" t="e">
        <f t="shared" si="129"/>
        <v>#N/A</v>
      </c>
    </row>
    <row r="844" spans="1:30" x14ac:dyDescent="0.3">
      <c r="A844" s="48" t="e">
        <f>IF($AA844="Yes",INDEX(Applications_2021!$A$2:$A$651,MATCH($W844,Applications_2021!$AO$2:$AO$651,0)),"NO TRANSCRIPT")</f>
        <v>#N/A</v>
      </c>
      <c r="V844" s="48" t="str">
        <f t="shared" si="125"/>
        <v>|||</v>
      </c>
      <c r="W844" s="48" t="str">
        <f t="shared" si="126"/>
        <v>||</v>
      </c>
      <c r="X844" s="48" t="e">
        <f>INDEX(Applications_2021!$AN$2:$AN$651,MATCH($V844,Applications_2021!$AN$2:$AN$651,0))</f>
        <v>#N/A</v>
      </c>
      <c r="Y844" s="48" t="e">
        <f>INDEX(Applications_2021!$AO$2:$AO$651,MATCH($W844,Applications_2021!$AO$2:$AO$651,0))</f>
        <v>#N/A</v>
      </c>
      <c r="Z844" s="68" t="e">
        <f t="shared" si="127"/>
        <v>#N/A</v>
      </c>
      <c r="AA844" s="68" t="e">
        <f t="shared" si="128"/>
        <v>#N/A</v>
      </c>
      <c r="AB844" s="48" t="str">
        <f t="shared" si="124"/>
        <v>00</v>
      </c>
      <c r="AC844" s="48" t="e">
        <f t="shared" si="130"/>
        <v>#N/A</v>
      </c>
      <c r="AD844" s="68" t="e">
        <f t="shared" si="129"/>
        <v>#N/A</v>
      </c>
    </row>
    <row r="845" spans="1:30" x14ac:dyDescent="0.3">
      <c r="A845" s="48" t="e">
        <f>IF($AA845="Yes",INDEX(Applications_2021!$A$2:$A$651,MATCH($W845,Applications_2021!$AO$2:$AO$651,0)),"NO TRANSCRIPT")</f>
        <v>#N/A</v>
      </c>
      <c r="V845" s="48" t="str">
        <f t="shared" si="125"/>
        <v>|||</v>
      </c>
      <c r="W845" s="48" t="str">
        <f t="shared" si="126"/>
        <v>||</v>
      </c>
      <c r="X845" s="48" t="e">
        <f>INDEX(Applications_2021!$AN$2:$AN$651,MATCH($V845,Applications_2021!$AN$2:$AN$651,0))</f>
        <v>#N/A</v>
      </c>
      <c r="Y845" s="48" t="e">
        <f>INDEX(Applications_2021!$AO$2:$AO$651,MATCH($W845,Applications_2021!$AO$2:$AO$651,0))</f>
        <v>#N/A</v>
      </c>
      <c r="Z845" s="68" t="e">
        <f t="shared" si="127"/>
        <v>#N/A</v>
      </c>
      <c r="AA845" s="68" t="e">
        <f t="shared" si="128"/>
        <v>#N/A</v>
      </c>
      <c r="AB845" s="48" t="str">
        <f t="shared" si="124"/>
        <v>00</v>
      </c>
      <c r="AC845" s="48" t="e">
        <f t="shared" si="130"/>
        <v>#N/A</v>
      </c>
      <c r="AD845" s="68" t="e">
        <f t="shared" si="129"/>
        <v>#N/A</v>
      </c>
    </row>
    <row r="846" spans="1:30" x14ac:dyDescent="0.3">
      <c r="A846" s="48" t="e">
        <f>IF($AA846="Yes",INDEX(Applications_2021!$A$2:$A$651,MATCH($W846,Applications_2021!$AO$2:$AO$651,0)),"NO TRANSCRIPT")</f>
        <v>#N/A</v>
      </c>
      <c r="V846" s="48" t="str">
        <f t="shared" si="125"/>
        <v>|||</v>
      </c>
      <c r="W846" s="48" t="str">
        <f t="shared" si="126"/>
        <v>||</v>
      </c>
      <c r="X846" s="48" t="e">
        <f>INDEX(Applications_2021!$AN$2:$AN$651,MATCH($V846,Applications_2021!$AN$2:$AN$651,0))</f>
        <v>#N/A</v>
      </c>
      <c r="Y846" s="48" t="e">
        <f>INDEX(Applications_2021!$AO$2:$AO$651,MATCH($W846,Applications_2021!$AO$2:$AO$651,0))</f>
        <v>#N/A</v>
      </c>
      <c r="Z846" s="68" t="e">
        <f t="shared" si="127"/>
        <v>#N/A</v>
      </c>
      <c r="AA846" s="68" t="e">
        <f t="shared" si="128"/>
        <v>#N/A</v>
      </c>
      <c r="AB846" s="48" t="str">
        <f t="shared" si="124"/>
        <v>00</v>
      </c>
      <c r="AC846" s="48" t="e">
        <f t="shared" si="130"/>
        <v>#N/A</v>
      </c>
      <c r="AD846" s="68" t="e">
        <f t="shared" si="129"/>
        <v>#N/A</v>
      </c>
    </row>
    <row r="847" spans="1:30" x14ac:dyDescent="0.3">
      <c r="A847" s="48" t="e">
        <f>IF($AA847="Yes",INDEX(Applications_2021!$A$2:$A$651,MATCH($W847,Applications_2021!$AO$2:$AO$651,0)),"NO TRANSCRIPT")</f>
        <v>#N/A</v>
      </c>
      <c r="V847" s="48" t="str">
        <f t="shared" si="125"/>
        <v>|||</v>
      </c>
      <c r="W847" s="48" t="str">
        <f t="shared" si="126"/>
        <v>||</v>
      </c>
      <c r="X847" s="48" t="e">
        <f>INDEX(Applications_2021!$AN$2:$AN$651,MATCH($V847,Applications_2021!$AN$2:$AN$651,0))</f>
        <v>#N/A</v>
      </c>
      <c r="Y847" s="48" t="e">
        <f>INDEX(Applications_2021!$AO$2:$AO$651,MATCH($W847,Applications_2021!$AO$2:$AO$651,0))</f>
        <v>#N/A</v>
      </c>
      <c r="Z847" s="68" t="e">
        <f t="shared" si="127"/>
        <v>#N/A</v>
      </c>
      <c r="AA847" s="68" t="e">
        <f t="shared" si="128"/>
        <v>#N/A</v>
      </c>
      <c r="AB847" s="48" t="str">
        <f t="shared" si="124"/>
        <v>00</v>
      </c>
      <c r="AC847" s="48" t="e">
        <f t="shared" si="130"/>
        <v>#N/A</v>
      </c>
      <c r="AD847" s="68" t="e">
        <f t="shared" si="129"/>
        <v>#N/A</v>
      </c>
    </row>
    <row r="848" spans="1:30" x14ac:dyDescent="0.3">
      <c r="A848" s="48" t="e">
        <f>IF($AA848="Yes",INDEX(Applications_2021!$A$2:$A$651,MATCH($W848,Applications_2021!$AO$2:$AO$651,0)),"NO TRANSCRIPT")</f>
        <v>#N/A</v>
      </c>
      <c r="V848" s="48" t="str">
        <f t="shared" si="125"/>
        <v>|||</v>
      </c>
      <c r="W848" s="48" t="str">
        <f t="shared" si="126"/>
        <v>||</v>
      </c>
      <c r="X848" s="48" t="e">
        <f>INDEX(Applications_2021!$AN$2:$AN$651,MATCH($V848,Applications_2021!$AN$2:$AN$651,0))</f>
        <v>#N/A</v>
      </c>
      <c r="Y848" s="48" t="e">
        <f>INDEX(Applications_2021!$AO$2:$AO$651,MATCH($W848,Applications_2021!$AO$2:$AO$651,0))</f>
        <v>#N/A</v>
      </c>
      <c r="Z848" s="68" t="e">
        <f t="shared" si="127"/>
        <v>#N/A</v>
      </c>
      <c r="AA848" s="68" t="e">
        <f t="shared" si="128"/>
        <v>#N/A</v>
      </c>
      <c r="AB848" s="48" t="str">
        <f t="shared" si="124"/>
        <v>00</v>
      </c>
      <c r="AC848" s="48" t="e">
        <f t="shared" si="130"/>
        <v>#N/A</v>
      </c>
      <c r="AD848" s="68" t="e">
        <f t="shared" si="129"/>
        <v>#N/A</v>
      </c>
    </row>
    <row r="849" spans="1:30" x14ac:dyDescent="0.3">
      <c r="A849" s="48" t="e">
        <f>IF($AA849="Yes",INDEX(Applications_2021!$A$2:$A$651,MATCH($W849,Applications_2021!$AO$2:$AO$651,0)),"NO TRANSCRIPT")</f>
        <v>#N/A</v>
      </c>
      <c r="V849" s="48" t="str">
        <f t="shared" si="125"/>
        <v>|||</v>
      </c>
      <c r="W849" s="48" t="str">
        <f t="shared" si="126"/>
        <v>||</v>
      </c>
      <c r="X849" s="48" t="e">
        <f>INDEX(Applications_2021!$AN$2:$AN$651,MATCH($V849,Applications_2021!$AN$2:$AN$651,0))</f>
        <v>#N/A</v>
      </c>
      <c r="Y849" s="48" t="e">
        <f>INDEX(Applications_2021!$AO$2:$AO$651,MATCH($W849,Applications_2021!$AO$2:$AO$651,0))</f>
        <v>#N/A</v>
      </c>
      <c r="Z849" s="68" t="e">
        <f t="shared" si="127"/>
        <v>#N/A</v>
      </c>
      <c r="AA849" s="68" t="e">
        <f t="shared" si="128"/>
        <v>#N/A</v>
      </c>
      <c r="AB849" s="48" t="str">
        <f t="shared" si="124"/>
        <v>00</v>
      </c>
      <c r="AC849" s="48" t="e">
        <f t="shared" si="130"/>
        <v>#N/A</v>
      </c>
      <c r="AD849" s="68" t="e">
        <f t="shared" si="129"/>
        <v>#N/A</v>
      </c>
    </row>
    <row r="850" spans="1:30" x14ac:dyDescent="0.3">
      <c r="A850" s="48" t="e">
        <f>IF($AA850="Yes",INDEX(Applications_2021!$A$2:$A$651,MATCH($W850,Applications_2021!$AO$2:$AO$651,0)),"NO TRANSCRIPT")</f>
        <v>#N/A</v>
      </c>
      <c r="V850" s="48" t="str">
        <f t="shared" si="125"/>
        <v>|||</v>
      </c>
      <c r="W850" s="48" t="str">
        <f t="shared" si="126"/>
        <v>||</v>
      </c>
      <c r="X850" s="48" t="e">
        <f>INDEX(Applications_2021!$AN$2:$AN$651,MATCH($V850,Applications_2021!$AN$2:$AN$651,0))</f>
        <v>#N/A</v>
      </c>
      <c r="Y850" s="48" t="e">
        <f>INDEX(Applications_2021!$AO$2:$AO$651,MATCH($W850,Applications_2021!$AO$2:$AO$651,0))</f>
        <v>#N/A</v>
      </c>
      <c r="Z850" s="68" t="e">
        <f t="shared" si="127"/>
        <v>#N/A</v>
      </c>
      <c r="AA850" s="68" t="e">
        <f t="shared" si="128"/>
        <v>#N/A</v>
      </c>
      <c r="AB850" s="48" t="str">
        <f t="shared" si="124"/>
        <v>00</v>
      </c>
      <c r="AC850" s="48" t="e">
        <f t="shared" si="130"/>
        <v>#N/A</v>
      </c>
      <c r="AD850" s="68" t="e">
        <f t="shared" si="129"/>
        <v>#N/A</v>
      </c>
    </row>
    <row r="851" spans="1:30" x14ac:dyDescent="0.3">
      <c r="A851" s="48" t="e">
        <f>IF($AA851="Yes",INDEX(Applications_2021!$A$2:$A$651,MATCH($W851,Applications_2021!$AO$2:$AO$651,0)),"NO TRANSCRIPT")</f>
        <v>#N/A</v>
      </c>
      <c r="V851" s="48" t="str">
        <f t="shared" si="125"/>
        <v>|||</v>
      </c>
      <c r="W851" s="48" t="str">
        <f t="shared" si="126"/>
        <v>||</v>
      </c>
      <c r="X851" s="48" t="e">
        <f>INDEX(Applications_2021!$AN$2:$AN$651,MATCH($V851,Applications_2021!$AN$2:$AN$651,0))</f>
        <v>#N/A</v>
      </c>
      <c r="Y851" s="48" t="e">
        <f>INDEX(Applications_2021!$AO$2:$AO$651,MATCH($W851,Applications_2021!$AO$2:$AO$651,0))</f>
        <v>#N/A</v>
      </c>
      <c r="Z851" s="68" t="e">
        <f t="shared" si="127"/>
        <v>#N/A</v>
      </c>
      <c r="AA851" s="68" t="e">
        <f t="shared" si="128"/>
        <v>#N/A</v>
      </c>
      <c r="AB851" s="48" t="str">
        <f t="shared" si="124"/>
        <v>00</v>
      </c>
      <c r="AC851" s="48" t="e">
        <f t="shared" si="130"/>
        <v>#N/A</v>
      </c>
      <c r="AD851" s="68" t="e">
        <f t="shared" si="129"/>
        <v>#N/A</v>
      </c>
    </row>
    <row r="852" spans="1:30" x14ac:dyDescent="0.3">
      <c r="A852" s="48" t="e">
        <f>IF($AA852="Yes",INDEX(Applications_2021!$A$2:$A$651,MATCH($W852,Applications_2021!$AO$2:$AO$651,0)),"NO TRANSCRIPT")</f>
        <v>#N/A</v>
      </c>
      <c r="V852" s="48" t="str">
        <f t="shared" si="125"/>
        <v>|||</v>
      </c>
      <c r="W852" s="48" t="str">
        <f t="shared" si="126"/>
        <v>||</v>
      </c>
      <c r="X852" s="48" t="e">
        <f>INDEX(Applications_2021!$AN$2:$AN$651,MATCH($V852,Applications_2021!$AN$2:$AN$651,0))</f>
        <v>#N/A</v>
      </c>
      <c r="Y852" s="48" t="e">
        <f>INDEX(Applications_2021!$AO$2:$AO$651,MATCH($W852,Applications_2021!$AO$2:$AO$651,0))</f>
        <v>#N/A</v>
      </c>
      <c r="Z852" s="68" t="e">
        <f t="shared" si="127"/>
        <v>#N/A</v>
      </c>
      <c r="AA852" s="68" t="e">
        <f t="shared" si="128"/>
        <v>#N/A</v>
      </c>
      <c r="AB852" s="48" t="str">
        <f t="shared" si="124"/>
        <v>00</v>
      </c>
      <c r="AC852" s="48" t="e">
        <f t="shared" si="130"/>
        <v>#N/A</v>
      </c>
      <c r="AD852" s="68" t="e">
        <f t="shared" si="129"/>
        <v>#N/A</v>
      </c>
    </row>
    <row r="853" spans="1:30" x14ac:dyDescent="0.3">
      <c r="A853" s="48" t="e">
        <f>IF($AA853="Yes",INDEX(Applications_2021!$A$2:$A$651,MATCH($W853,Applications_2021!$AO$2:$AO$651,0)),"NO TRANSCRIPT")</f>
        <v>#N/A</v>
      </c>
      <c r="V853" s="48" t="str">
        <f t="shared" si="125"/>
        <v>|||</v>
      </c>
      <c r="W853" s="48" t="str">
        <f t="shared" si="126"/>
        <v>||</v>
      </c>
      <c r="X853" s="48" t="e">
        <f>INDEX(Applications_2021!$AN$2:$AN$651,MATCH($V853,Applications_2021!$AN$2:$AN$651,0))</f>
        <v>#N/A</v>
      </c>
      <c r="Y853" s="48" t="e">
        <f>INDEX(Applications_2021!$AO$2:$AO$651,MATCH($W853,Applications_2021!$AO$2:$AO$651,0))</f>
        <v>#N/A</v>
      </c>
      <c r="Z853" s="68" t="e">
        <f t="shared" si="127"/>
        <v>#N/A</v>
      </c>
      <c r="AA853" s="68" t="e">
        <f t="shared" si="128"/>
        <v>#N/A</v>
      </c>
      <c r="AB853" s="48" t="str">
        <f t="shared" si="124"/>
        <v>00</v>
      </c>
      <c r="AC853" s="48" t="e">
        <f t="shared" si="130"/>
        <v>#N/A</v>
      </c>
      <c r="AD853" s="68" t="e">
        <f t="shared" si="129"/>
        <v>#N/A</v>
      </c>
    </row>
    <row r="854" spans="1:30" x14ac:dyDescent="0.3">
      <c r="A854" s="48" t="e">
        <f>IF($AA854="Yes",INDEX(Applications_2021!$A$2:$A$651,MATCH($W854,Applications_2021!$AO$2:$AO$651,0)),"NO TRANSCRIPT")</f>
        <v>#N/A</v>
      </c>
      <c r="V854" s="48" t="str">
        <f t="shared" si="125"/>
        <v>|||</v>
      </c>
      <c r="W854" s="48" t="str">
        <f t="shared" si="126"/>
        <v>||</v>
      </c>
      <c r="X854" s="48" t="e">
        <f>INDEX(Applications_2021!$AN$2:$AN$651,MATCH($V854,Applications_2021!$AN$2:$AN$651,0))</f>
        <v>#N/A</v>
      </c>
      <c r="Y854" s="48" t="e">
        <f>INDEX(Applications_2021!$AO$2:$AO$651,MATCH($W854,Applications_2021!$AO$2:$AO$651,0))</f>
        <v>#N/A</v>
      </c>
      <c r="Z854" s="68" t="e">
        <f t="shared" si="127"/>
        <v>#N/A</v>
      </c>
      <c r="AA854" s="68" t="e">
        <f t="shared" si="128"/>
        <v>#N/A</v>
      </c>
      <c r="AB854" s="48" t="str">
        <f t="shared" si="124"/>
        <v>00</v>
      </c>
      <c r="AC854" s="48" t="e">
        <f t="shared" si="130"/>
        <v>#N/A</v>
      </c>
      <c r="AD854" s="68" t="e">
        <f t="shared" si="129"/>
        <v>#N/A</v>
      </c>
    </row>
    <row r="855" spans="1:30" x14ac:dyDescent="0.3">
      <c r="A855" s="48" t="e">
        <f>IF($AA855="Yes",INDEX(Applications_2021!$A$2:$A$651,MATCH($W855,Applications_2021!$AO$2:$AO$651,0)),"NO TRANSCRIPT")</f>
        <v>#N/A</v>
      </c>
      <c r="V855" s="48" t="str">
        <f t="shared" si="125"/>
        <v>|||</v>
      </c>
      <c r="W855" s="48" t="str">
        <f t="shared" si="126"/>
        <v>||</v>
      </c>
      <c r="X855" s="48" t="e">
        <f>INDEX(Applications_2021!$AN$2:$AN$651,MATCH($V855,Applications_2021!$AN$2:$AN$651,0))</f>
        <v>#N/A</v>
      </c>
      <c r="Y855" s="48" t="e">
        <f>INDEX(Applications_2021!$AO$2:$AO$651,MATCH($W855,Applications_2021!$AO$2:$AO$651,0))</f>
        <v>#N/A</v>
      </c>
      <c r="Z855" s="68" t="e">
        <f t="shared" si="127"/>
        <v>#N/A</v>
      </c>
      <c r="AA855" s="68" t="e">
        <f t="shared" si="128"/>
        <v>#N/A</v>
      </c>
      <c r="AB855" s="48" t="str">
        <f t="shared" si="124"/>
        <v>00</v>
      </c>
      <c r="AC855" s="48" t="e">
        <f t="shared" si="130"/>
        <v>#N/A</v>
      </c>
      <c r="AD855" s="68" t="e">
        <f t="shared" si="129"/>
        <v>#N/A</v>
      </c>
    </row>
    <row r="856" spans="1:30" x14ac:dyDescent="0.3">
      <c r="A856" s="48" t="e">
        <f>IF($AA856="Yes",INDEX(Applications_2021!$A$2:$A$651,MATCH($W856,Applications_2021!$AO$2:$AO$651,0)),"NO TRANSCRIPT")</f>
        <v>#N/A</v>
      </c>
      <c r="V856" s="48" t="str">
        <f t="shared" si="125"/>
        <v>|||</v>
      </c>
      <c r="W856" s="48" t="str">
        <f t="shared" si="126"/>
        <v>||</v>
      </c>
      <c r="X856" s="48" t="e">
        <f>INDEX(Applications_2021!$AN$2:$AN$651,MATCH($V856,Applications_2021!$AN$2:$AN$651,0))</f>
        <v>#N/A</v>
      </c>
      <c r="Y856" s="48" t="e">
        <f>INDEX(Applications_2021!$AO$2:$AO$651,MATCH($W856,Applications_2021!$AO$2:$AO$651,0))</f>
        <v>#N/A</v>
      </c>
      <c r="Z856" s="68" t="e">
        <f t="shared" si="127"/>
        <v>#N/A</v>
      </c>
      <c r="AA856" s="68" t="e">
        <f t="shared" si="128"/>
        <v>#N/A</v>
      </c>
      <c r="AB856" s="48" t="str">
        <f t="shared" si="124"/>
        <v>00</v>
      </c>
      <c r="AC856" s="48" t="e">
        <f t="shared" si="130"/>
        <v>#N/A</v>
      </c>
      <c r="AD856" s="68" t="e">
        <f t="shared" si="129"/>
        <v>#N/A</v>
      </c>
    </row>
    <row r="857" spans="1:30" x14ac:dyDescent="0.3">
      <c r="A857" s="48" t="e">
        <f>IF($AA857="Yes",INDEX(Applications_2021!$A$2:$A$651,MATCH($W857,Applications_2021!$AO$2:$AO$651,0)),"NO TRANSCRIPT")</f>
        <v>#N/A</v>
      </c>
      <c r="V857" s="48" t="str">
        <f t="shared" si="125"/>
        <v>|||</v>
      </c>
      <c r="W857" s="48" t="str">
        <f t="shared" si="126"/>
        <v>||</v>
      </c>
      <c r="X857" s="48" t="e">
        <f>INDEX(Applications_2021!$AN$2:$AN$651,MATCH($V857,Applications_2021!$AN$2:$AN$651,0))</f>
        <v>#N/A</v>
      </c>
      <c r="Y857" s="48" t="e">
        <f>INDEX(Applications_2021!$AO$2:$AO$651,MATCH($W857,Applications_2021!$AO$2:$AO$651,0))</f>
        <v>#N/A</v>
      </c>
      <c r="Z857" s="68" t="e">
        <f t="shared" si="127"/>
        <v>#N/A</v>
      </c>
      <c r="AA857" s="68" t="e">
        <f t="shared" si="128"/>
        <v>#N/A</v>
      </c>
      <c r="AB857" s="48" t="str">
        <f t="shared" si="124"/>
        <v>00</v>
      </c>
      <c r="AC857" s="48" t="e">
        <f t="shared" si="130"/>
        <v>#N/A</v>
      </c>
      <c r="AD857" s="68" t="e">
        <f t="shared" si="129"/>
        <v>#N/A</v>
      </c>
    </row>
    <row r="858" spans="1:30" x14ac:dyDescent="0.3">
      <c r="A858" s="48" t="e">
        <f>IF($AA858="Yes",INDEX(Applications_2021!$A$2:$A$651,MATCH($W858,Applications_2021!$AO$2:$AO$651,0)),"NO TRANSCRIPT")</f>
        <v>#N/A</v>
      </c>
      <c r="V858" s="48" t="str">
        <f t="shared" si="125"/>
        <v>|||</v>
      </c>
      <c r="W858" s="48" t="str">
        <f t="shared" si="126"/>
        <v>||</v>
      </c>
      <c r="X858" s="48" t="e">
        <f>INDEX(Applications_2021!$AN$2:$AN$651,MATCH($V858,Applications_2021!$AN$2:$AN$651,0))</f>
        <v>#N/A</v>
      </c>
      <c r="Y858" s="48" t="e">
        <f>INDEX(Applications_2021!$AO$2:$AO$651,MATCH($W858,Applications_2021!$AO$2:$AO$651,0))</f>
        <v>#N/A</v>
      </c>
      <c r="Z858" s="68" t="e">
        <f t="shared" si="127"/>
        <v>#N/A</v>
      </c>
      <c r="AA858" s="68" t="e">
        <f t="shared" si="128"/>
        <v>#N/A</v>
      </c>
      <c r="AB858" s="48" t="str">
        <f t="shared" si="124"/>
        <v>00</v>
      </c>
      <c r="AC858" s="48" t="e">
        <f t="shared" si="130"/>
        <v>#N/A</v>
      </c>
      <c r="AD858" s="68" t="e">
        <f t="shared" si="129"/>
        <v>#N/A</v>
      </c>
    </row>
    <row r="859" spans="1:30" x14ac:dyDescent="0.3">
      <c r="A859" s="48" t="e">
        <f>IF($AA859="Yes",INDEX(Applications_2021!$A$2:$A$651,MATCH($W859,Applications_2021!$AO$2:$AO$651,0)),"NO TRANSCRIPT")</f>
        <v>#N/A</v>
      </c>
      <c r="V859" s="48" t="str">
        <f t="shared" si="125"/>
        <v>|||</v>
      </c>
      <c r="W859" s="48" t="str">
        <f t="shared" si="126"/>
        <v>||</v>
      </c>
      <c r="X859" s="48" t="e">
        <f>INDEX(Applications_2021!$AN$2:$AN$651,MATCH($V859,Applications_2021!$AN$2:$AN$651,0))</f>
        <v>#N/A</v>
      </c>
      <c r="Y859" s="48" t="e">
        <f>INDEX(Applications_2021!$AO$2:$AO$651,MATCH($W859,Applications_2021!$AO$2:$AO$651,0))</f>
        <v>#N/A</v>
      </c>
      <c r="Z859" s="68" t="e">
        <f t="shared" si="127"/>
        <v>#N/A</v>
      </c>
      <c r="AA859" s="68" t="e">
        <f t="shared" si="128"/>
        <v>#N/A</v>
      </c>
      <c r="AB859" s="48" t="str">
        <f t="shared" si="124"/>
        <v>00</v>
      </c>
      <c r="AC859" s="48" t="e">
        <f t="shared" si="130"/>
        <v>#N/A</v>
      </c>
      <c r="AD859" s="68" t="e">
        <f t="shared" si="129"/>
        <v>#N/A</v>
      </c>
    </row>
    <row r="860" spans="1:30" x14ac:dyDescent="0.3">
      <c r="A860" s="48" t="e">
        <f>IF($AA860="Yes",INDEX(Applications_2021!$A$2:$A$651,MATCH($W860,Applications_2021!$AO$2:$AO$651,0)),"NO TRANSCRIPT")</f>
        <v>#N/A</v>
      </c>
      <c r="V860" s="48" t="str">
        <f t="shared" si="125"/>
        <v>|||</v>
      </c>
      <c r="W860" s="48" t="str">
        <f t="shared" si="126"/>
        <v>||</v>
      </c>
      <c r="X860" s="48" t="e">
        <f>INDEX(Applications_2021!$AN$2:$AN$651,MATCH($V860,Applications_2021!$AN$2:$AN$651,0))</f>
        <v>#N/A</v>
      </c>
      <c r="Y860" s="48" t="e">
        <f>INDEX(Applications_2021!$AO$2:$AO$651,MATCH($W860,Applications_2021!$AO$2:$AO$651,0))</f>
        <v>#N/A</v>
      </c>
      <c r="Z860" s="68" t="e">
        <f t="shared" si="127"/>
        <v>#N/A</v>
      </c>
      <c r="AA860" s="68" t="e">
        <f t="shared" si="128"/>
        <v>#N/A</v>
      </c>
      <c r="AB860" s="48" t="str">
        <f t="shared" si="124"/>
        <v>00</v>
      </c>
      <c r="AC860" s="48" t="e">
        <f t="shared" si="130"/>
        <v>#N/A</v>
      </c>
      <c r="AD860" s="68" t="e">
        <f t="shared" si="129"/>
        <v>#N/A</v>
      </c>
    </row>
    <row r="861" spans="1:30" x14ac:dyDescent="0.3">
      <c r="A861" s="48" t="e">
        <f>IF($AA861="Yes",INDEX(Applications_2021!$A$2:$A$651,MATCH($W861,Applications_2021!$AO$2:$AO$651,0)),"NO TRANSCRIPT")</f>
        <v>#N/A</v>
      </c>
      <c r="V861" s="48" t="str">
        <f t="shared" si="125"/>
        <v>|||</v>
      </c>
      <c r="W861" s="48" t="str">
        <f t="shared" si="126"/>
        <v>||</v>
      </c>
      <c r="X861" s="48" t="e">
        <f>INDEX(Applications_2021!$AN$2:$AN$651,MATCH($V861,Applications_2021!$AN$2:$AN$651,0))</f>
        <v>#N/A</v>
      </c>
      <c r="Y861" s="48" t="e">
        <f>INDEX(Applications_2021!$AO$2:$AO$651,MATCH($W861,Applications_2021!$AO$2:$AO$651,0))</f>
        <v>#N/A</v>
      </c>
      <c r="Z861" s="68" t="e">
        <f t="shared" si="127"/>
        <v>#N/A</v>
      </c>
      <c r="AA861" s="68" t="e">
        <f t="shared" si="128"/>
        <v>#N/A</v>
      </c>
      <c r="AB861" s="48" t="str">
        <f t="shared" si="124"/>
        <v>00</v>
      </c>
      <c r="AC861" s="48" t="e">
        <f t="shared" si="130"/>
        <v>#N/A</v>
      </c>
      <c r="AD861" s="68" t="e">
        <f t="shared" si="129"/>
        <v>#N/A</v>
      </c>
    </row>
    <row r="862" spans="1:30" x14ac:dyDescent="0.3">
      <c r="A862" s="48" t="e">
        <f>IF($AA862="Yes",INDEX(Applications_2021!$A$2:$A$651,MATCH($W862,Applications_2021!$AO$2:$AO$651,0)),"NO TRANSCRIPT")</f>
        <v>#N/A</v>
      </c>
      <c r="V862" s="48" t="str">
        <f t="shared" si="125"/>
        <v>|||</v>
      </c>
      <c r="W862" s="48" t="str">
        <f t="shared" si="126"/>
        <v>||</v>
      </c>
      <c r="X862" s="48" t="e">
        <f>INDEX(Applications_2021!$AN$2:$AN$651,MATCH($V862,Applications_2021!$AN$2:$AN$651,0))</f>
        <v>#N/A</v>
      </c>
      <c r="Y862" s="48" t="e">
        <f>INDEX(Applications_2021!$AO$2:$AO$651,MATCH($W862,Applications_2021!$AO$2:$AO$651,0))</f>
        <v>#N/A</v>
      </c>
      <c r="Z862" s="68" t="e">
        <f t="shared" si="127"/>
        <v>#N/A</v>
      </c>
      <c r="AA862" s="68" t="e">
        <f t="shared" si="128"/>
        <v>#N/A</v>
      </c>
      <c r="AB862" s="48" t="str">
        <f t="shared" si="124"/>
        <v>00</v>
      </c>
      <c r="AC862" s="48" t="e">
        <f t="shared" si="130"/>
        <v>#N/A</v>
      </c>
      <c r="AD862" s="68" t="e">
        <f t="shared" si="129"/>
        <v>#N/A</v>
      </c>
    </row>
    <row r="863" spans="1:30" x14ac:dyDescent="0.3">
      <c r="A863" s="48" t="e">
        <f>IF($AA863="Yes",INDEX(Applications_2021!$A$2:$A$651,MATCH($W863,Applications_2021!$AO$2:$AO$651,0)),"NO TRANSCRIPT")</f>
        <v>#N/A</v>
      </c>
      <c r="V863" s="48" t="str">
        <f t="shared" si="125"/>
        <v>|||</v>
      </c>
      <c r="W863" s="48" t="str">
        <f t="shared" si="126"/>
        <v>||</v>
      </c>
      <c r="X863" s="48" t="e">
        <f>INDEX(Applications_2021!$AN$2:$AN$651,MATCH($V863,Applications_2021!$AN$2:$AN$651,0))</f>
        <v>#N/A</v>
      </c>
      <c r="Y863" s="48" t="e">
        <f>INDEX(Applications_2021!$AO$2:$AO$651,MATCH($W863,Applications_2021!$AO$2:$AO$651,0))</f>
        <v>#N/A</v>
      </c>
      <c r="Z863" s="68" t="e">
        <f t="shared" si="127"/>
        <v>#N/A</v>
      </c>
      <c r="AA863" s="68" t="e">
        <f t="shared" si="128"/>
        <v>#N/A</v>
      </c>
      <c r="AB863" s="48" t="str">
        <f t="shared" si="124"/>
        <v>00</v>
      </c>
      <c r="AC863" s="48" t="e">
        <f t="shared" si="130"/>
        <v>#N/A</v>
      </c>
      <c r="AD863" s="68" t="e">
        <f t="shared" si="129"/>
        <v>#N/A</v>
      </c>
    </row>
    <row r="864" spans="1:30" x14ac:dyDescent="0.3">
      <c r="A864" s="48" t="e">
        <f>IF($AA864="Yes",INDEX(Applications_2021!$A$2:$A$651,MATCH($W864,Applications_2021!$AO$2:$AO$651,0)),"NO TRANSCRIPT")</f>
        <v>#N/A</v>
      </c>
      <c r="V864" s="48" t="str">
        <f t="shared" si="125"/>
        <v>|||</v>
      </c>
      <c r="W864" s="48" t="str">
        <f t="shared" si="126"/>
        <v>||</v>
      </c>
      <c r="X864" s="48" t="e">
        <f>INDEX(Applications_2021!$AN$2:$AN$651,MATCH($V864,Applications_2021!$AN$2:$AN$651,0))</f>
        <v>#N/A</v>
      </c>
      <c r="Y864" s="48" t="e">
        <f>INDEX(Applications_2021!$AO$2:$AO$651,MATCH($W864,Applications_2021!$AO$2:$AO$651,0))</f>
        <v>#N/A</v>
      </c>
      <c r="Z864" s="68" t="e">
        <f t="shared" si="127"/>
        <v>#N/A</v>
      </c>
      <c r="AA864" s="68" t="e">
        <f t="shared" si="128"/>
        <v>#N/A</v>
      </c>
      <c r="AB864" s="48" t="str">
        <f t="shared" si="124"/>
        <v>00</v>
      </c>
      <c r="AC864" s="48" t="e">
        <f t="shared" si="130"/>
        <v>#N/A</v>
      </c>
      <c r="AD864" s="68" t="e">
        <f t="shared" si="129"/>
        <v>#N/A</v>
      </c>
    </row>
    <row r="865" spans="1:30" x14ac:dyDescent="0.3">
      <c r="A865" s="48" t="e">
        <f>IF($AA865="Yes",INDEX(Applications_2021!$A$2:$A$651,MATCH($W865,Applications_2021!$AO$2:$AO$651,0)),"NO TRANSCRIPT")</f>
        <v>#N/A</v>
      </c>
      <c r="V865" s="48" t="str">
        <f t="shared" si="125"/>
        <v>|||</v>
      </c>
      <c r="W865" s="48" t="str">
        <f t="shared" si="126"/>
        <v>||</v>
      </c>
      <c r="X865" s="48" t="e">
        <f>INDEX(Applications_2021!$AN$2:$AN$651,MATCH($V865,Applications_2021!$AN$2:$AN$651,0))</f>
        <v>#N/A</v>
      </c>
      <c r="Y865" s="48" t="e">
        <f>INDEX(Applications_2021!$AO$2:$AO$651,MATCH($W865,Applications_2021!$AO$2:$AO$651,0))</f>
        <v>#N/A</v>
      </c>
      <c r="Z865" s="68" t="e">
        <f t="shared" si="127"/>
        <v>#N/A</v>
      </c>
      <c r="AA865" s="68" t="e">
        <f t="shared" si="128"/>
        <v>#N/A</v>
      </c>
      <c r="AB865" s="48" t="str">
        <f t="shared" si="124"/>
        <v>00</v>
      </c>
      <c r="AC865" s="48" t="e">
        <f t="shared" si="130"/>
        <v>#N/A</v>
      </c>
      <c r="AD865" s="68" t="e">
        <f t="shared" si="129"/>
        <v>#N/A</v>
      </c>
    </row>
    <row r="866" spans="1:30" x14ac:dyDescent="0.3">
      <c r="A866" s="48" t="e">
        <f>IF($AA866="Yes",INDEX(Applications_2021!$A$2:$A$651,MATCH($W866,Applications_2021!$AO$2:$AO$651,0)),"NO TRANSCRIPT")</f>
        <v>#N/A</v>
      </c>
      <c r="V866" s="48" t="str">
        <f t="shared" si="125"/>
        <v>|||</v>
      </c>
      <c r="W866" s="48" t="str">
        <f t="shared" si="126"/>
        <v>||</v>
      </c>
      <c r="X866" s="48" t="e">
        <f>INDEX(Applications_2021!$AN$2:$AN$651,MATCH($V866,Applications_2021!$AN$2:$AN$651,0))</f>
        <v>#N/A</v>
      </c>
      <c r="Y866" s="48" t="e">
        <f>INDEX(Applications_2021!$AO$2:$AO$651,MATCH($W866,Applications_2021!$AO$2:$AO$651,0))</f>
        <v>#N/A</v>
      </c>
      <c r="Z866" s="68" t="e">
        <f t="shared" si="127"/>
        <v>#N/A</v>
      </c>
      <c r="AA866" s="68" t="e">
        <f t="shared" si="128"/>
        <v>#N/A</v>
      </c>
      <c r="AB866" s="48" t="str">
        <f t="shared" si="124"/>
        <v>00</v>
      </c>
      <c r="AC866" s="48" t="e">
        <f t="shared" si="130"/>
        <v>#N/A</v>
      </c>
      <c r="AD866" s="68" t="e">
        <f t="shared" si="129"/>
        <v>#N/A</v>
      </c>
    </row>
    <row r="867" spans="1:30" x14ac:dyDescent="0.3">
      <c r="A867" s="48" t="e">
        <f>IF($AA867="Yes",INDEX(Applications_2021!$A$2:$A$651,MATCH($W867,Applications_2021!$AO$2:$AO$651,0)),"NO TRANSCRIPT")</f>
        <v>#N/A</v>
      </c>
      <c r="V867" s="48" t="str">
        <f t="shared" si="125"/>
        <v>|||</v>
      </c>
      <c r="W867" s="48" t="str">
        <f t="shared" si="126"/>
        <v>||</v>
      </c>
      <c r="X867" s="48" t="e">
        <f>INDEX(Applications_2021!$AN$2:$AN$651,MATCH($V867,Applications_2021!$AN$2:$AN$651,0))</f>
        <v>#N/A</v>
      </c>
      <c r="Y867" s="48" t="e">
        <f>INDEX(Applications_2021!$AO$2:$AO$651,MATCH($W867,Applications_2021!$AO$2:$AO$651,0))</f>
        <v>#N/A</v>
      </c>
      <c r="Z867" s="68" t="e">
        <f t="shared" si="127"/>
        <v>#N/A</v>
      </c>
      <c r="AA867" s="68" t="e">
        <f t="shared" si="128"/>
        <v>#N/A</v>
      </c>
      <c r="AB867" s="48" t="str">
        <f t="shared" ref="AB867:AB930" si="131">"0"&amp;TEXT($C867,0)</f>
        <v>00</v>
      </c>
      <c r="AC867" s="48" t="e">
        <f t="shared" si="130"/>
        <v>#N/A</v>
      </c>
      <c r="AD867" s="68" t="e">
        <f t="shared" si="129"/>
        <v>#N/A</v>
      </c>
    </row>
    <row r="868" spans="1:30" x14ac:dyDescent="0.3">
      <c r="A868" s="48" t="e">
        <f>IF($AA868="Yes",INDEX(Applications_2021!$A$2:$A$651,MATCH($W868,Applications_2021!$AO$2:$AO$651,0)),"NO TRANSCRIPT")</f>
        <v>#N/A</v>
      </c>
      <c r="V868" s="48" t="str">
        <f t="shared" si="125"/>
        <v>|||</v>
      </c>
      <c r="W868" s="48" t="str">
        <f t="shared" si="126"/>
        <v>||</v>
      </c>
      <c r="X868" s="48" t="e">
        <f>INDEX(Applications_2021!$AN$2:$AN$651,MATCH($V868,Applications_2021!$AN$2:$AN$651,0))</f>
        <v>#N/A</v>
      </c>
      <c r="Y868" s="48" t="e">
        <f>INDEX(Applications_2021!$AO$2:$AO$651,MATCH($W868,Applications_2021!$AO$2:$AO$651,0))</f>
        <v>#N/A</v>
      </c>
      <c r="Z868" s="68" t="e">
        <f t="shared" si="127"/>
        <v>#N/A</v>
      </c>
      <c r="AA868" s="68" t="e">
        <f t="shared" si="128"/>
        <v>#N/A</v>
      </c>
      <c r="AB868" s="48" t="str">
        <f t="shared" si="131"/>
        <v>00</v>
      </c>
      <c r="AC868" s="48" t="e">
        <f t="shared" si="130"/>
        <v>#N/A</v>
      </c>
      <c r="AD868" s="68" t="e">
        <f t="shared" si="129"/>
        <v>#N/A</v>
      </c>
    </row>
    <row r="869" spans="1:30" x14ac:dyDescent="0.3">
      <c r="A869" s="48" t="e">
        <f>IF($AA869="Yes",INDEX(Applications_2021!$A$2:$A$651,MATCH($W869,Applications_2021!$AO$2:$AO$651,0)),"NO TRANSCRIPT")</f>
        <v>#N/A</v>
      </c>
      <c r="V869" s="48" t="str">
        <f t="shared" si="125"/>
        <v>|||</v>
      </c>
      <c r="W869" s="48" t="str">
        <f t="shared" si="126"/>
        <v>||</v>
      </c>
      <c r="X869" s="48" t="e">
        <f>INDEX(Applications_2021!$AN$2:$AN$651,MATCH($V869,Applications_2021!$AN$2:$AN$651,0))</f>
        <v>#N/A</v>
      </c>
      <c r="Y869" s="48" t="e">
        <f>INDEX(Applications_2021!$AO$2:$AO$651,MATCH($W869,Applications_2021!$AO$2:$AO$651,0))</f>
        <v>#N/A</v>
      </c>
      <c r="Z869" s="68" t="e">
        <f t="shared" si="127"/>
        <v>#N/A</v>
      </c>
      <c r="AA869" s="68" t="e">
        <f t="shared" si="128"/>
        <v>#N/A</v>
      </c>
      <c r="AB869" s="48" t="str">
        <f t="shared" si="131"/>
        <v>00</v>
      </c>
      <c r="AC869" s="48" t="e">
        <f t="shared" si="130"/>
        <v>#N/A</v>
      </c>
      <c r="AD869" s="68" t="e">
        <f t="shared" si="129"/>
        <v>#N/A</v>
      </c>
    </row>
    <row r="870" spans="1:30" x14ac:dyDescent="0.3">
      <c r="A870" s="48" t="e">
        <f>IF($AA870="Yes",INDEX(Applications_2021!$A$2:$A$651,MATCH($W870,Applications_2021!$AO$2:$AO$651,0)),"NO TRANSCRIPT")</f>
        <v>#N/A</v>
      </c>
      <c r="V870" s="48" t="str">
        <f t="shared" si="125"/>
        <v>|||</v>
      </c>
      <c r="W870" s="48" t="str">
        <f t="shared" si="126"/>
        <v>||</v>
      </c>
      <c r="X870" s="48" t="e">
        <f>INDEX(Applications_2021!$AN$2:$AN$651,MATCH($V870,Applications_2021!$AN$2:$AN$651,0))</f>
        <v>#N/A</v>
      </c>
      <c r="Y870" s="48" t="e">
        <f>INDEX(Applications_2021!$AO$2:$AO$651,MATCH($W870,Applications_2021!$AO$2:$AO$651,0))</f>
        <v>#N/A</v>
      </c>
      <c r="Z870" s="68" t="e">
        <f t="shared" si="127"/>
        <v>#N/A</v>
      </c>
      <c r="AA870" s="68" t="e">
        <f t="shared" si="128"/>
        <v>#N/A</v>
      </c>
      <c r="AB870" s="48" t="str">
        <f t="shared" si="131"/>
        <v>00</v>
      </c>
      <c r="AC870" s="48" t="e">
        <f t="shared" si="130"/>
        <v>#N/A</v>
      </c>
      <c r="AD870" s="68" t="e">
        <f t="shared" si="129"/>
        <v>#N/A</v>
      </c>
    </row>
    <row r="871" spans="1:30" x14ac:dyDescent="0.3">
      <c r="A871" s="48" t="e">
        <f>IF($AA871="Yes",INDEX(Applications_2021!$A$2:$A$651,MATCH($W871,Applications_2021!$AO$2:$AO$651,0)),"NO TRANSCRIPT")</f>
        <v>#N/A</v>
      </c>
      <c r="V871" s="48" t="str">
        <f t="shared" si="125"/>
        <v>|||</v>
      </c>
      <c r="W871" s="48" t="str">
        <f t="shared" si="126"/>
        <v>||</v>
      </c>
      <c r="X871" s="48" t="e">
        <f>INDEX(Applications_2021!$AN$2:$AN$651,MATCH($V871,Applications_2021!$AN$2:$AN$651,0))</f>
        <v>#N/A</v>
      </c>
      <c r="Y871" s="48" t="e">
        <f>INDEX(Applications_2021!$AO$2:$AO$651,MATCH($W871,Applications_2021!$AO$2:$AO$651,0))</f>
        <v>#N/A</v>
      </c>
      <c r="Z871" s="68" t="e">
        <f t="shared" si="127"/>
        <v>#N/A</v>
      </c>
      <c r="AA871" s="68" t="e">
        <f t="shared" si="128"/>
        <v>#N/A</v>
      </c>
      <c r="AB871" s="48" t="str">
        <f t="shared" si="131"/>
        <v>00</v>
      </c>
      <c r="AC871" s="48" t="e">
        <f t="shared" si="130"/>
        <v>#N/A</v>
      </c>
      <c r="AD871" s="68" t="e">
        <f t="shared" si="129"/>
        <v>#N/A</v>
      </c>
    </row>
    <row r="872" spans="1:30" x14ac:dyDescent="0.3">
      <c r="A872" s="48" t="e">
        <f>IF($AA872="Yes",INDEX(Applications_2021!$A$2:$A$651,MATCH($W872,Applications_2021!$AO$2:$AO$651,0)),"NO TRANSCRIPT")</f>
        <v>#N/A</v>
      </c>
      <c r="V872" s="48" t="str">
        <f t="shared" si="125"/>
        <v>|||</v>
      </c>
      <c r="W872" s="48" t="str">
        <f t="shared" si="126"/>
        <v>||</v>
      </c>
      <c r="X872" s="48" t="e">
        <f>INDEX(Applications_2021!$AN$2:$AN$651,MATCH($V872,Applications_2021!$AN$2:$AN$651,0))</f>
        <v>#N/A</v>
      </c>
      <c r="Y872" s="48" t="e">
        <f>INDEX(Applications_2021!$AO$2:$AO$651,MATCH($W872,Applications_2021!$AO$2:$AO$651,0))</f>
        <v>#N/A</v>
      </c>
      <c r="Z872" s="68" t="e">
        <f t="shared" si="127"/>
        <v>#N/A</v>
      </c>
      <c r="AA872" s="68" t="e">
        <f t="shared" si="128"/>
        <v>#N/A</v>
      </c>
      <c r="AB872" s="48" t="str">
        <f t="shared" si="131"/>
        <v>00</v>
      </c>
      <c r="AC872" s="48" t="e">
        <f t="shared" si="130"/>
        <v>#N/A</v>
      </c>
      <c r="AD872" s="68" t="e">
        <f t="shared" si="129"/>
        <v>#N/A</v>
      </c>
    </row>
    <row r="873" spans="1:30" x14ac:dyDescent="0.3">
      <c r="A873" s="48" t="e">
        <f>IF($AA873="Yes",INDEX(Applications_2021!$A$2:$A$651,MATCH($W873,Applications_2021!$AO$2:$AO$651,0)),"NO TRANSCRIPT")</f>
        <v>#N/A</v>
      </c>
      <c r="V873" s="48" t="str">
        <f t="shared" si="125"/>
        <v>|||</v>
      </c>
      <c r="W873" s="48" t="str">
        <f t="shared" si="126"/>
        <v>||</v>
      </c>
      <c r="X873" s="48" t="e">
        <f>INDEX(Applications_2021!$AN$2:$AN$651,MATCH($V873,Applications_2021!$AN$2:$AN$651,0))</f>
        <v>#N/A</v>
      </c>
      <c r="Y873" s="48" t="e">
        <f>INDEX(Applications_2021!$AO$2:$AO$651,MATCH($W873,Applications_2021!$AO$2:$AO$651,0))</f>
        <v>#N/A</v>
      </c>
      <c r="Z873" s="68" t="e">
        <f t="shared" si="127"/>
        <v>#N/A</v>
      </c>
      <c r="AA873" s="68" t="e">
        <f t="shared" si="128"/>
        <v>#N/A</v>
      </c>
      <c r="AB873" s="48" t="str">
        <f t="shared" si="131"/>
        <v>00</v>
      </c>
      <c r="AC873" s="48" t="e">
        <f t="shared" si="130"/>
        <v>#N/A</v>
      </c>
      <c r="AD873" s="68" t="e">
        <f t="shared" si="129"/>
        <v>#N/A</v>
      </c>
    </row>
    <row r="874" spans="1:30" x14ac:dyDescent="0.3">
      <c r="A874" s="48" t="e">
        <f>IF($AA874="Yes",INDEX(Applications_2021!$A$2:$A$651,MATCH($W874,Applications_2021!$AO$2:$AO$651,0)),"NO TRANSCRIPT")</f>
        <v>#N/A</v>
      </c>
      <c r="V874" s="48" t="str">
        <f t="shared" si="125"/>
        <v>|||</v>
      </c>
      <c r="W874" s="48" t="str">
        <f t="shared" si="126"/>
        <v>||</v>
      </c>
      <c r="X874" s="48" t="e">
        <f>INDEX(Applications_2021!$AN$2:$AN$651,MATCH($V874,Applications_2021!$AN$2:$AN$651,0))</f>
        <v>#N/A</v>
      </c>
      <c r="Y874" s="48" t="e">
        <f>INDEX(Applications_2021!$AO$2:$AO$651,MATCH($W874,Applications_2021!$AO$2:$AO$651,0))</f>
        <v>#N/A</v>
      </c>
      <c r="Z874" s="68" t="e">
        <f t="shared" si="127"/>
        <v>#N/A</v>
      </c>
      <c r="AA874" s="68" t="e">
        <f t="shared" si="128"/>
        <v>#N/A</v>
      </c>
      <c r="AB874" s="48" t="str">
        <f t="shared" si="131"/>
        <v>00</v>
      </c>
      <c r="AC874" s="48" t="e">
        <f t="shared" si="130"/>
        <v>#N/A</v>
      </c>
      <c r="AD874" s="68" t="e">
        <f t="shared" si="129"/>
        <v>#N/A</v>
      </c>
    </row>
    <row r="875" spans="1:30" x14ac:dyDescent="0.3">
      <c r="A875" s="48" t="e">
        <f>IF($AA875="Yes",INDEX(Applications_2021!$A$2:$A$651,MATCH($W875,Applications_2021!$AO$2:$AO$651,0)),"NO TRANSCRIPT")</f>
        <v>#N/A</v>
      </c>
      <c r="V875" s="48" t="str">
        <f t="shared" si="125"/>
        <v>|||</v>
      </c>
      <c r="W875" s="48" t="str">
        <f t="shared" si="126"/>
        <v>||</v>
      </c>
      <c r="X875" s="48" t="e">
        <f>INDEX(Applications_2021!$AN$2:$AN$651,MATCH($V875,Applications_2021!$AN$2:$AN$651,0))</f>
        <v>#N/A</v>
      </c>
      <c r="Y875" s="48" t="e">
        <f>INDEX(Applications_2021!$AO$2:$AO$651,MATCH($W875,Applications_2021!$AO$2:$AO$651,0))</f>
        <v>#N/A</v>
      </c>
      <c r="Z875" s="68" t="e">
        <f t="shared" si="127"/>
        <v>#N/A</v>
      </c>
      <c r="AA875" s="68" t="e">
        <f t="shared" si="128"/>
        <v>#N/A</v>
      </c>
      <c r="AB875" s="48" t="str">
        <f t="shared" si="131"/>
        <v>00</v>
      </c>
      <c r="AC875" s="48" t="e">
        <f t="shared" si="130"/>
        <v>#N/A</v>
      </c>
      <c r="AD875" s="68" t="e">
        <f t="shared" si="129"/>
        <v>#N/A</v>
      </c>
    </row>
    <row r="876" spans="1:30" x14ac:dyDescent="0.3">
      <c r="A876" s="48" t="e">
        <f>IF($AA876="Yes",INDEX(Applications_2021!$A$2:$A$651,MATCH($W876,Applications_2021!$AO$2:$AO$651,0)),"NO TRANSCRIPT")</f>
        <v>#N/A</v>
      </c>
      <c r="V876" s="48" t="str">
        <f t="shared" si="125"/>
        <v>|||</v>
      </c>
      <c r="W876" s="48" t="str">
        <f t="shared" si="126"/>
        <v>||</v>
      </c>
      <c r="X876" s="48" t="e">
        <f>INDEX(Applications_2021!$AN$2:$AN$651,MATCH($V876,Applications_2021!$AN$2:$AN$651,0))</f>
        <v>#N/A</v>
      </c>
      <c r="Y876" s="48" t="e">
        <f>INDEX(Applications_2021!$AO$2:$AO$651,MATCH($W876,Applications_2021!$AO$2:$AO$651,0))</f>
        <v>#N/A</v>
      </c>
      <c r="Z876" s="68" t="e">
        <f t="shared" si="127"/>
        <v>#N/A</v>
      </c>
      <c r="AA876" s="68" t="e">
        <f t="shared" si="128"/>
        <v>#N/A</v>
      </c>
      <c r="AB876" s="48" t="str">
        <f t="shared" si="131"/>
        <v>00</v>
      </c>
      <c r="AC876" s="48" t="e">
        <f t="shared" si="130"/>
        <v>#N/A</v>
      </c>
      <c r="AD876" s="68" t="e">
        <f t="shared" si="129"/>
        <v>#N/A</v>
      </c>
    </row>
    <row r="877" spans="1:30" x14ac:dyDescent="0.3">
      <c r="A877" s="48" t="e">
        <f>IF($AA877="Yes",INDEX(Applications_2021!$A$2:$A$651,MATCH($W877,Applications_2021!$AO$2:$AO$651,0)),"NO TRANSCRIPT")</f>
        <v>#N/A</v>
      </c>
      <c r="V877" s="48" t="str">
        <f t="shared" si="125"/>
        <v>|||</v>
      </c>
      <c r="W877" s="48" t="str">
        <f t="shared" si="126"/>
        <v>||</v>
      </c>
      <c r="X877" s="48" t="e">
        <f>INDEX(Applications_2021!$AN$2:$AN$651,MATCH($V877,Applications_2021!$AN$2:$AN$651,0))</f>
        <v>#N/A</v>
      </c>
      <c r="Y877" s="48" t="e">
        <f>INDEX(Applications_2021!$AO$2:$AO$651,MATCH($W877,Applications_2021!$AO$2:$AO$651,0))</f>
        <v>#N/A</v>
      </c>
      <c r="Z877" s="68" t="e">
        <f t="shared" si="127"/>
        <v>#N/A</v>
      </c>
      <c r="AA877" s="68" t="e">
        <f t="shared" si="128"/>
        <v>#N/A</v>
      </c>
      <c r="AB877" s="48" t="str">
        <f t="shared" si="131"/>
        <v>00</v>
      </c>
      <c r="AC877" s="48" t="e">
        <f t="shared" si="130"/>
        <v>#N/A</v>
      </c>
      <c r="AD877" s="68" t="e">
        <f t="shared" si="129"/>
        <v>#N/A</v>
      </c>
    </row>
    <row r="878" spans="1:30" x14ac:dyDescent="0.3">
      <c r="A878" s="48" t="e">
        <f>IF($AA878="Yes",INDEX(Applications_2021!$A$2:$A$651,MATCH($W878,Applications_2021!$AO$2:$AO$651,0)),"NO TRANSCRIPT")</f>
        <v>#N/A</v>
      </c>
      <c r="V878" s="48" t="str">
        <f t="shared" si="125"/>
        <v>|||</v>
      </c>
      <c r="W878" s="48" t="str">
        <f t="shared" si="126"/>
        <v>||</v>
      </c>
      <c r="X878" s="48" t="e">
        <f>INDEX(Applications_2021!$AN$2:$AN$651,MATCH($V878,Applications_2021!$AN$2:$AN$651,0))</f>
        <v>#N/A</v>
      </c>
      <c r="Y878" s="48" t="e">
        <f>INDEX(Applications_2021!$AO$2:$AO$651,MATCH($W878,Applications_2021!$AO$2:$AO$651,0))</f>
        <v>#N/A</v>
      </c>
      <c r="Z878" s="68" t="e">
        <f t="shared" si="127"/>
        <v>#N/A</v>
      </c>
      <c r="AA878" s="68" t="e">
        <f t="shared" si="128"/>
        <v>#N/A</v>
      </c>
      <c r="AB878" s="48" t="str">
        <f t="shared" si="131"/>
        <v>00</v>
      </c>
      <c r="AC878" s="48" t="e">
        <f t="shared" si="130"/>
        <v>#N/A</v>
      </c>
      <c r="AD878" s="68" t="e">
        <f t="shared" si="129"/>
        <v>#N/A</v>
      </c>
    </row>
    <row r="879" spans="1:30" x14ac:dyDescent="0.3">
      <c r="A879" s="48" t="e">
        <f>IF($AA879="Yes",INDEX(Applications_2021!$A$2:$A$651,MATCH($W879,Applications_2021!$AO$2:$AO$651,0)),"NO TRANSCRIPT")</f>
        <v>#N/A</v>
      </c>
      <c r="V879" s="48" t="str">
        <f t="shared" si="125"/>
        <v>|||</v>
      </c>
      <c r="W879" s="48" t="str">
        <f t="shared" si="126"/>
        <v>||</v>
      </c>
      <c r="X879" s="48" t="e">
        <f>INDEX(Applications_2021!$AN$2:$AN$651,MATCH($V879,Applications_2021!$AN$2:$AN$651,0))</f>
        <v>#N/A</v>
      </c>
      <c r="Y879" s="48" t="e">
        <f>INDEX(Applications_2021!$AO$2:$AO$651,MATCH($W879,Applications_2021!$AO$2:$AO$651,0))</f>
        <v>#N/A</v>
      </c>
      <c r="Z879" s="68" t="e">
        <f t="shared" si="127"/>
        <v>#N/A</v>
      </c>
      <c r="AA879" s="68" t="e">
        <f t="shared" si="128"/>
        <v>#N/A</v>
      </c>
      <c r="AB879" s="48" t="str">
        <f t="shared" si="131"/>
        <v>00</v>
      </c>
      <c r="AC879" s="48" t="e">
        <f t="shared" si="130"/>
        <v>#N/A</v>
      </c>
      <c r="AD879" s="68" t="e">
        <f t="shared" si="129"/>
        <v>#N/A</v>
      </c>
    </row>
    <row r="880" spans="1:30" x14ac:dyDescent="0.3">
      <c r="A880" s="48" t="e">
        <f>IF($AA880="Yes",INDEX(Applications_2021!$A$2:$A$651,MATCH($W880,Applications_2021!$AO$2:$AO$651,0)),"NO TRANSCRIPT")</f>
        <v>#N/A</v>
      </c>
      <c r="V880" s="48" t="str">
        <f t="shared" si="125"/>
        <v>|||</v>
      </c>
      <c r="W880" s="48" t="str">
        <f t="shared" si="126"/>
        <v>||</v>
      </c>
      <c r="X880" s="48" t="e">
        <f>INDEX(Applications_2021!$AN$2:$AN$651,MATCH($V880,Applications_2021!$AN$2:$AN$651,0))</f>
        <v>#N/A</v>
      </c>
      <c r="Y880" s="48" t="e">
        <f>INDEX(Applications_2021!$AO$2:$AO$651,MATCH($W880,Applications_2021!$AO$2:$AO$651,0))</f>
        <v>#N/A</v>
      </c>
      <c r="Z880" s="68" t="e">
        <f t="shared" si="127"/>
        <v>#N/A</v>
      </c>
      <c r="AA880" s="68" t="e">
        <f t="shared" si="128"/>
        <v>#N/A</v>
      </c>
      <c r="AB880" s="48" t="str">
        <f t="shared" si="131"/>
        <v>00</v>
      </c>
      <c r="AC880" s="48" t="e">
        <f t="shared" si="130"/>
        <v>#N/A</v>
      </c>
      <c r="AD880" s="68" t="e">
        <f t="shared" si="129"/>
        <v>#N/A</v>
      </c>
    </row>
    <row r="881" spans="1:30" x14ac:dyDescent="0.3">
      <c r="A881" s="48" t="e">
        <f>IF($AA881="Yes",INDEX(Applications_2021!$A$2:$A$651,MATCH($W881,Applications_2021!$AO$2:$AO$651,0)),"NO TRANSCRIPT")</f>
        <v>#N/A</v>
      </c>
      <c r="V881" s="48" t="str">
        <f t="shared" si="125"/>
        <v>|||</v>
      </c>
      <c r="W881" s="48" t="str">
        <f t="shared" si="126"/>
        <v>||</v>
      </c>
      <c r="X881" s="48" t="e">
        <f>INDEX(Applications_2021!$AN$2:$AN$651,MATCH($V881,Applications_2021!$AN$2:$AN$651,0))</f>
        <v>#N/A</v>
      </c>
      <c r="Y881" s="48" t="e">
        <f>INDEX(Applications_2021!$AO$2:$AO$651,MATCH($W881,Applications_2021!$AO$2:$AO$651,0))</f>
        <v>#N/A</v>
      </c>
      <c r="Z881" s="68" t="e">
        <f t="shared" si="127"/>
        <v>#N/A</v>
      </c>
      <c r="AA881" s="68" t="e">
        <f t="shared" si="128"/>
        <v>#N/A</v>
      </c>
      <c r="AB881" s="48" t="str">
        <f t="shared" si="131"/>
        <v>00</v>
      </c>
      <c r="AC881" s="48" t="e">
        <f t="shared" si="130"/>
        <v>#N/A</v>
      </c>
      <c r="AD881" s="68" t="e">
        <f t="shared" si="129"/>
        <v>#N/A</v>
      </c>
    </row>
    <row r="882" spans="1:30" x14ac:dyDescent="0.3">
      <c r="A882" s="48" t="e">
        <f>IF($AA882="Yes",INDEX(Applications_2021!$A$2:$A$651,MATCH($W882,Applications_2021!$AO$2:$AO$651,0)),"NO TRANSCRIPT")</f>
        <v>#N/A</v>
      </c>
      <c r="V882" s="48" t="str">
        <f t="shared" si="125"/>
        <v>|||</v>
      </c>
      <c r="W882" s="48" t="str">
        <f t="shared" si="126"/>
        <v>||</v>
      </c>
      <c r="X882" s="48" t="e">
        <f>INDEX(Applications_2021!$AN$2:$AN$651,MATCH($V882,Applications_2021!$AN$2:$AN$651,0))</f>
        <v>#N/A</v>
      </c>
      <c r="Y882" s="48" t="e">
        <f>INDEX(Applications_2021!$AO$2:$AO$651,MATCH($W882,Applications_2021!$AO$2:$AO$651,0))</f>
        <v>#N/A</v>
      </c>
      <c r="Z882" s="68" t="e">
        <f t="shared" si="127"/>
        <v>#N/A</v>
      </c>
      <c r="AA882" s="68" t="e">
        <f t="shared" si="128"/>
        <v>#N/A</v>
      </c>
      <c r="AB882" s="48" t="str">
        <f t="shared" si="131"/>
        <v>00</v>
      </c>
      <c r="AC882" s="48" t="e">
        <f t="shared" si="130"/>
        <v>#N/A</v>
      </c>
      <c r="AD882" s="68" t="e">
        <f t="shared" si="129"/>
        <v>#N/A</v>
      </c>
    </row>
    <row r="883" spans="1:30" x14ac:dyDescent="0.3">
      <c r="A883" s="48" t="e">
        <f>IF($AA883="Yes",INDEX(Applications_2021!$A$2:$A$651,MATCH($W883,Applications_2021!$AO$2:$AO$651,0)),"NO TRANSCRIPT")</f>
        <v>#N/A</v>
      </c>
      <c r="V883" s="48" t="str">
        <f t="shared" si="125"/>
        <v>|||</v>
      </c>
      <c r="W883" s="48" t="str">
        <f t="shared" si="126"/>
        <v>||</v>
      </c>
      <c r="X883" s="48" t="e">
        <f>INDEX(Applications_2021!$AN$2:$AN$651,MATCH($V883,Applications_2021!$AN$2:$AN$651,0))</f>
        <v>#N/A</v>
      </c>
      <c r="Y883" s="48" t="e">
        <f>INDEX(Applications_2021!$AO$2:$AO$651,MATCH($W883,Applications_2021!$AO$2:$AO$651,0))</f>
        <v>#N/A</v>
      </c>
      <c r="Z883" s="68" t="e">
        <f t="shared" si="127"/>
        <v>#N/A</v>
      </c>
      <c r="AA883" s="68" t="e">
        <f t="shared" si="128"/>
        <v>#N/A</v>
      </c>
      <c r="AB883" s="48" t="str">
        <f t="shared" si="131"/>
        <v>00</v>
      </c>
      <c r="AC883" s="48" t="e">
        <f t="shared" si="130"/>
        <v>#N/A</v>
      </c>
      <c r="AD883" s="68" t="e">
        <f t="shared" si="129"/>
        <v>#N/A</v>
      </c>
    </row>
    <row r="884" spans="1:30" x14ac:dyDescent="0.3">
      <c r="A884" s="48" t="e">
        <f>IF($AA884="Yes",INDEX(Applications_2021!$A$2:$A$651,MATCH($W884,Applications_2021!$AO$2:$AO$651,0)),"NO TRANSCRIPT")</f>
        <v>#N/A</v>
      </c>
      <c r="V884" s="48" t="str">
        <f t="shared" si="125"/>
        <v>|||</v>
      </c>
      <c r="W884" s="48" t="str">
        <f t="shared" si="126"/>
        <v>||</v>
      </c>
      <c r="X884" s="48" t="e">
        <f>INDEX(Applications_2021!$AN$2:$AN$651,MATCH($V884,Applications_2021!$AN$2:$AN$651,0))</f>
        <v>#N/A</v>
      </c>
      <c r="Y884" s="48" t="e">
        <f>INDEX(Applications_2021!$AO$2:$AO$651,MATCH($W884,Applications_2021!$AO$2:$AO$651,0))</f>
        <v>#N/A</v>
      </c>
      <c r="Z884" s="68" t="e">
        <f t="shared" si="127"/>
        <v>#N/A</v>
      </c>
      <c r="AA884" s="68" t="e">
        <f t="shared" si="128"/>
        <v>#N/A</v>
      </c>
      <c r="AB884" s="48" t="str">
        <f t="shared" si="131"/>
        <v>00</v>
      </c>
      <c r="AC884" s="48" t="e">
        <f t="shared" si="130"/>
        <v>#N/A</v>
      </c>
      <c r="AD884" s="68" t="e">
        <f t="shared" si="129"/>
        <v>#N/A</v>
      </c>
    </row>
    <row r="885" spans="1:30" x14ac:dyDescent="0.3">
      <c r="A885" s="48" t="e">
        <f>IF($AA885="Yes",INDEX(Applications_2021!$A$2:$A$651,MATCH($W885,Applications_2021!$AO$2:$AO$651,0)),"NO TRANSCRIPT")</f>
        <v>#N/A</v>
      </c>
      <c r="V885" s="48" t="str">
        <f t="shared" si="125"/>
        <v>|||</v>
      </c>
      <c r="W885" s="48" t="str">
        <f t="shared" si="126"/>
        <v>||</v>
      </c>
      <c r="X885" s="48" t="e">
        <f>INDEX(Applications_2021!$AN$2:$AN$651,MATCH($V885,Applications_2021!$AN$2:$AN$651,0))</f>
        <v>#N/A</v>
      </c>
      <c r="Y885" s="48" t="e">
        <f>INDEX(Applications_2021!$AO$2:$AO$651,MATCH($W885,Applications_2021!$AO$2:$AO$651,0))</f>
        <v>#N/A</v>
      </c>
      <c r="Z885" s="68" t="e">
        <f t="shared" si="127"/>
        <v>#N/A</v>
      </c>
      <c r="AA885" s="68" t="e">
        <f t="shared" si="128"/>
        <v>#N/A</v>
      </c>
      <c r="AB885" s="48" t="str">
        <f t="shared" si="131"/>
        <v>00</v>
      </c>
      <c r="AC885" s="48" t="e">
        <f t="shared" si="130"/>
        <v>#N/A</v>
      </c>
      <c r="AD885" s="68" t="e">
        <f t="shared" si="129"/>
        <v>#N/A</v>
      </c>
    </row>
    <row r="886" spans="1:30" x14ac:dyDescent="0.3">
      <c r="A886" s="48" t="e">
        <f>IF($AA886="Yes",INDEX(Applications_2021!$A$2:$A$651,MATCH($W886,Applications_2021!$AO$2:$AO$651,0)),"NO TRANSCRIPT")</f>
        <v>#N/A</v>
      </c>
      <c r="V886" s="48" t="str">
        <f t="shared" si="125"/>
        <v>|||</v>
      </c>
      <c r="W886" s="48" t="str">
        <f t="shared" si="126"/>
        <v>||</v>
      </c>
      <c r="X886" s="48" t="e">
        <f>INDEX(Applications_2021!$AN$2:$AN$651,MATCH($V886,Applications_2021!$AN$2:$AN$651,0))</f>
        <v>#N/A</v>
      </c>
      <c r="Y886" s="48" t="e">
        <f>INDEX(Applications_2021!$AO$2:$AO$651,MATCH($W886,Applications_2021!$AO$2:$AO$651,0))</f>
        <v>#N/A</v>
      </c>
      <c r="Z886" s="68" t="e">
        <f t="shared" si="127"/>
        <v>#N/A</v>
      </c>
      <c r="AA886" s="68" t="e">
        <f t="shared" si="128"/>
        <v>#N/A</v>
      </c>
      <c r="AB886" s="48" t="str">
        <f t="shared" si="131"/>
        <v>00</v>
      </c>
      <c r="AC886" s="48" t="e">
        <f t="shared" si="130"/>
        <v>#N/A</v>
      </c>
      <c r="AD886" s="68" t="e">
        <f t="shared" si="129"/>
        <v>#N/A</v>
      </c>
    </row>
    <row r="887" spans="1:30" x14ac:dyDescent="0.3">
      <c r="A887" s="48" t="e">
        <f>IF($AA887="Yes",INDEX(Applications_2021!$A$2:$A$651,MATCH($W887,Applications_2021!$AO$2:$AO$651,0)),"NO TRANSCRIPT")</f>
        <v>#N/A</v>
      </c>
      <c r="V887" s="48" t="str">
        <f t="shared" si="125"/>
        <v>|||</v>
      </c>
      <c r="W887" s="48" t="str">
        <f t="shared" si="126"/>
        <v>||</v>
      </c>
      <c r="X887" s="48" t="e">
        <f>INDEX(Applications_2021!$AN$2:$AN$651,MATCH($V887,Applications_2021!$AN$2:$AN$651,0))</f>
        <v>#N/A</v>
      </c>
      <c r="Y887" s="48" t="e">
        <f>INDEX(Applications_2021!$AO$2:$AO$651,MATCH($W887,Applications_2021!$AO$2:$AO$651,0))</f>
        <v>#N/A</v>
      </c>
      <c r="Z887" s="68" t="e">
        <f t="shared" si="127"/>
        <v>#N/A</v>
      </c>
      <c r="AA887" s="68" t="e">
        <f t="shared" si="128"/>
        <v>#N/A</v>
      </c>
      <c r="AB887" s="48" t="str">
        <f t="shared" si="131"/>
        <v>00</v>
      </c>
      <c r="AC887" s="48" t="e">
        <f t="shared" si="130"/>
        <v>#N/A</v>
      </c>
      <c r="AD887" s="68" t="e">
        <f t="shared" si="129"/>
        <v>#N/A</v>
      </c>
    </row>
    <row r="888" spans="1:30" x14ac:dyDescent="0.3">
      <c r="A888" s="48" t="e">
        <f>IF($AA888="Yes",INDEX(Applications_2021!$A$2:$A$651,MATCH($W888,Applications_2021!$AO$2:$AO$651,0)),"NO TRANSCRIPT")</f>
        <v>#N/A</v>
      </c>
      <c r="V888" s="48" t="str">
        <f t="shared" si="125"/>
        <v>|||</v>
      </c>
      <c r="W888" s="48" t="str">
        <f t="shared" si="126"/>
        <v>||</v>
      </c>
      <c r="X888" s="48" t="e">
        <f>INDEX(Applications_2021!$AN$2:$AN$651,MATCH($V888,Applications_2021!$AN$2:$AN$651,0))</f>
        <v>#N/A</v>
      </c>
      <c r="Y888" s="48" t="e">
        <f>INDEX(Applications_2021!$AO$2:$AO$651,MATCH($W888,Applications_2021!$AO$2:$AO$651,0))</f>
        <v>#N/A</v>
      </c>
      <c r="Z888" s="68" t="e">
        <f t="shared" si="127"/>
        <v>#N/A</v>
      </c>
      <c r="AA888" s="68" t="e">
        <f t="shared" si="128"/>
        <v>#N/A</v>
      </c>
      <c r="AB888" s="48" t="str">
        <f t="shared" si="131"/>
        <v>00</v>
      </c>
      <c r="AC888" s="48" t="e">
        <f t="shared" si="130"/>
        <v>#N/A</v>
      </c>
      <c r="AD888" s="68" t="e">
        <f t="shared" si="129"/>
        <v>#N/A</v>
      </c>
    </row>
    <row r="889" spans="1:30" x14ac:dyDescent="0.3">
      <c r="A889" s="48" t="e">
        <f>IF($AA889="Yes",INDEX(Applications_2021!$A$2:$A$651,MATCH($W889,Applications_2021!$AO$2:$AO$651,0)),"NO TRANSCRIPT")</f>
        <v>#N/A</v>
      </c>
      <c r="V889" s="48" t="str">
        <f t="shared" si="125"/>
        <v>|||</v>
      </c>
      <c r="W889" s="48" t="str">
        <f t="shared" si="126"/>
        <v>||</v>
      </c>
      <c r="X889" s="48" t="e">
        <f>INDEX(Applications_2021!$AN$2:$AN$651,MATCH($V889,Applications_2021!$AN$2:$AN$651,0))</f>
        <v>#N/A</v>
      </c>
      <c r="Y889" s="48" t="e">
        <f>INDEX(Applications_2021!$AO$2:$AO$651,MATCH($W889,Applications_2021!$AO$2:$AO$651,0))</f>
        <v>#N/A</v>
      </c>
      <c r="Z889" s="68" t="e">
        <f t="shared" si="127"/>
        <v>#N/A</v>
      </c>
      <c r="AA889" s="68" t="e">
        <f t="shared" si="128"/>
        <v>#N/A</v>
      </c>
      <c r="AB889" s="48" t="str">
        <f t="shared" si="131"/>
        <v>00</v>
      </c>
      <c r="AC889" s="48" t="e">
        <f t="shared" si="130"/>
        <v>#N/A</v>
      </c>
      <c r="AD889" s="68" t="e">
        <f t="shared" si="129"/>
        <v>#N/A</v>
      </c>
    </row>
    <row r="890" spans="1:30" x14ac:dyDescent="0.3">
      <c r="A890" s="48" t="e">
        <f>IF($AA890="Yes",INDEX(Applications_2021!$A$2:$A$651,MATCH($W890,Applications_2021!$AO$2:$AO$651,0)),"NO TRANSCRIPT")</f>
        <v>#N/A</v>
      </c>
      <c r="V890" s="48" t="str">
        <f t="shared" si="125"/>
        <v>|||</v>
      </c>
      <c r="W890" s="48" t="str">
        <f t="shared" si="126"/>
        <v>||</v>
      </c>
      <c r="X890" s="48" t="e">
        <f>INDEX(Applications_2021!$AN$2:$AN$651,MATCH($V890,Applications_2021!$AN$2:$AN$651,0))</f>
        <v>#N/A</v>
      </c>
      <c r="Y890" s="48" t="e">
        <f>INDEX(Applications_2021!$AO$2:$AO$651,MATCH($W890,Applications_2021!$AO$2:$AO$651,0))</f>
        <v>#N/A</v>
      </c>
      <c r="Z890" s="68" t="e">
        <f t="shared" si="127"/>
        <v>#N/A</v>
      </c>
      <c r="AA890" s="68" t="e">
        <f t="shared" si="128"/>
        <v>#N/A</v>
      </c>
      <c r="AB890" s="48" t="str">
        <f t="shared" si="131"/>
        <v>00</v>
      </c>
      <c r="AC890" s="48" t="e">
        <f t="shared" si="130"/>
        <v>#N/A</v>
      </c>
      <c r="AD890" s="68" t="e">
        <f t="shared" si="129"/>
        <v>#N/A</v>
      </c>
    </row>
    <row r="891" spans="1:30" x14ac:dyDescent="0.3">
      <c r="A891" s="48" t="e">
        <f>IF($AA891="Yes",INDEX(Applications_2021!$A$2:$A$651,MATCH($W891,Applications_2021!$AO$2:$AO$651,0)),"NO TRANSCRIPT")</f>
        <v>#N/A</v>
      </c>
      <c r="V891" s="48" t="str">
        <f t="shared" si="125"/>
        <v>|||</v>
      </c>
      <c r="W891" s="48" t="str">
        <f t="shared" si="126"/>
        <v>||</v>
      </c>
      <c r="X891" s="48" t="e">
        <f>INDEX(Applications_2021!$AN$2:$AN$651,MATCH($V891,Applications_2021!$AN$2:$AN$651,0))</f>
        <v>#N/A</v>
      </c>
      <c r="Y891" s="48" t="e">
        <f>INDEX(Applications_2021!$AO$2:$AO$651,MATCH($W891,Applications_2021!$AO$2:$AO$651,0))</f>
        <v>#N/A</v>
      </c>
      <c r="Z891" s="68" t="e">
        <f t="shared" si="127"/>
        <v>#N/A</v>
      </c>
      <c r="AA891" s="68" t="e">
        <f t="shared" si="128"/>
        <v>#N/A</v>
      </c>
      <c r="AB891" s="48" t="str">
        <f t="shared" si="131"/>
        <v>00</v>
      </c>
      <c r="AC891" s="48" t="e">
        <f t="shared" si="130"/>
        <v>#N/A</v>
      </c>
      <c r="AD891" s="68" t="e">
        <f t="shared" si="129"/>
        <v>#N/A</v>
      </c>
    </row>
    <row r="892" spans="1:30" x14ac:dyDescent="0.3">
      <c r="A892" s="48" t="e">
        <f>IF($AA892="Yes",INDEX(Applications_2021!$A$2:$A$651,MATCH($W892,Applications_2021!$AO$2:$AO$651,0)),"NO TRANSCRIPT")</f>
        <v>#N/A</v>
      </c>
      <c r="V892" s="48" t="str">
        <f t="shared" si="125"/>
        <v>|||</v>
      </c>
      <c r="W892" s="48" t="str">
        <f t="shared" si="126"/>
        <v>||</v>
      </c>
      <c r="X892" s="48" t="e">
        <f>INDEX(Applications_2021!$AN$2:$AN$651,MATCH($V892,Applications_2021!$AN$2:$AN$651,0))</f>
        <v>#N/A</v>
      </c>
      <c r="Y892" s="48" t="e">
        <f>INDEX(Applications_2021!$AO$2:$AO$651,MATCH($W892,Applications_2021!$AO$2:$AO$651,0))</f>
        <v>#N/A</v>
      </c>
      <c r="Z892" s="68" t="e">
        <f t="shared" si="127"/>
        <v>#N/A</v>
      </c>
      <c r="AA892" s="68" t="e">
        <f t="shared" si="128"/>
        <v>#N/A</v>
      </c>
      <c r="AB892" s="48" t="str">
        <f t="shared" si="131"/>
        <v>00</v>
      </c>
      <c r="AC892" s="48" t="e">
        <f t="shared" si="130"/>
        <v>#N/A</v>
      </c>
      <c r="AD892" s="68" t="e">
        <f t="shared" si="129"/>
        <v>#N/A</v>
      </c>
    </row>
    <row r="893" spans="1:30" x14ac:dyDescent="0.3">
      <c r="A893" s="48" t="e">
        <f>IF($AA893="Yes",INDEX(Applications_2021!$A$2:$A$651,MATCH($W893,Applications_2021!$AO$2:$AO$651,0)),"NO TRANSCRIPT")</f>
        <v>#N/A</v>
      </c>
      <c r="V893" s="48" t="str">
        <f t="shared" si="125"/>
        <v>|||</v>
      </c>
      <c r="W893" s="48" t="str">
        <f t="shared" si="126"/>
        <v>||</v>
      </c>
      <c r="X893" s="48" t="e">
        <f>INDEX(Applications_2021!$AN$2:$AN$651,MATCH($V893,Applications_2021!$AN$2:$AN$651,0))</f>
        <v>#N/A</v>
      </c>
      <c r="Y893" s="48" t="e">
        <f>INDEX(Applications_2021!$AO$2:$AO$651,MATCH($W893,Applications_2021!$AO$2:$AO$651,0))</f>
        <v>#N/A</v>
      </c>
      <c r="Z893" s="68" t="e">
        <f t="shared" si="127"/>
        <v>#N/A</v>
      </c>
      <c r="AA893" s="68" t="e">
        <f t="shared" si="128"/>
        <v>#N/A</v>
      </c>
      <c r="AB893" s="48" t="str">
        <f t="shared" si="131"/>
        <v>00</v>
      </c>
      <c r="AC893" s="48" t="e">
        <f t="shared" si="130"/>
        <v>#N/A</v>
      </c>
      <c r="AD893" s="68" t="e">
        <f t="shared" si="129"/>
        <v>#N/A</v>
      </c>
    </row>
    <row r="894" spans="1:30" x14ac:dyDescent="0.3">
      <c r="A894" s="48" t="e">
        <f>IF($AA894="Yes",INDEX(Applications_2021!$A$2:$A$651,MATCH($W894,Applications_2021!$AO$2:$AO$651,0)),"NO TRANSCRIPT")</f>
        <v>#N/A</v>
      </c>
      <c r="V894" s="48" t="str">
        <f t="shared" si="125"/>
        <v>|||</v>
      </c>
      <c r="W894" s="48" t="str">
        <f t="shared" si="126"/>
        <v>||</v>
      </c>
      <c r="X894" s="48" t="e">
        <f>INDEX(Applications_2021!$AN$2:$AN$651,MATCH($V894,Applications_2021!$AN$2:$AN$651,0))</f>
        <v>#N/A</v>
      </c>
      <c r="Y894" s="48" t="e">
        <f>INDEX(Applications_2021!$AO$2:$AO$651,MATCH($W894,Applications_2021!$AO$2:$AO$651,0))</f>
        <v>#N/A</v>
      </c>
      <c r="Z894" s="68" t="e">
        <f t="shared" si="127"/>
        <v>#N/A</v>
      </c>
      <c r="AA894" s="68" t="e">
        <f t="shared" si="128"/>
        <v>#N/A</v>
      </c>
      <c r="AB894" s="48" t="str">
        <f t="shared" si="131"/>
        <v>00</v>
      </c>
      <c r="AC894" s="48" t="e">
        <f t="shared" si="130"/>
        <v>#N/A</v>
      </c>
      <c r="AD894" s="68" t="e">
        <f t="shared" si="129"/>
        <v>#N/A</v>
      </c>
    </row>
    <row r="895" spans="1:30" x14ac:dyDescent="0.3">
      <c r="A895" s="48" t="e">
        <f>IF($AA895="Yes",INDEX(Applications_2021!$A$2:$A$651,MATCH($W895,Applications_2021!$AO$2:$AO$651,0)),"NO TRANSCRIPT")</f>
        <v>#N/A</v>
      </c>
      <c r="V895" s="48" t="str">
        <f t="shared" si="125"/>
        <v>|||</v>
      </c>
      <c r="W895" s="48" t="str">
        <f t="shared" si="126"/>
        <v>||</v>
      </c>
      <c r="X895" s="48" t="e">
        <f>INDEX(Applications_2021!$AN$2:$AN$651,MATCH($V895,Applications_2021!$AN$2:$AN$651,0))</f>
        <v>#N/A</v>
      </c>
      <c r="Y895" s="48" t="e">
        <f>INDEX(Applications_2021!$AO$2:$AO$651,MATCH($W895,Applications_2021!$AO$2:$AO$651,0))</f>
        <v>#N/A</v>
      </c>
      <c r="Z895" s="68" t="e">
        <f t="shared" si="127"/>
        <v>#N/A</v>
      </c>
      <c r="AA895" s="68" t="e">
        <f t="shared" si="128"/>
        <v>#N/A</v>
      </c>
      <c r="AB895" s="48" t="str">
        <f t="shared" si="131"/>
        <v>00</v>
      </c>
      <c r="AC895" s="48" t="e">
        <f t="shared" si="130"/>
        <v>#N/A</v>
      </c>
      <c r="AD895" s="68" t="e">
        <f t="shared" si="129"/>
        <v>#N/A</v>
      </c>
    </row>
    <row r="896" spans="1:30" x14ac:dyDescent="0.3">
      <c r="A896" s="48" t="e">
        <f>IF($AA896="Yes",INDEX(Applications_2021!$A$2:$A$651,MATCH($W896,Applications_2021!$AO$2:$AO$651,0)),"NO TRANSCRIPT")</f>
        <v>#N/A</v>
      </c>
      <c r="V896" s="48" t="str">
        <f t="shared" ref="V896:V959" si="132">TRIM($H896)&amp;"|"&amp;TRIM($J896)&amp;"|"&amp;TRIM($L896)&amp;"|"&amp;LEFT($M896,1)</f>
        <v>|||</v>
      </c>
      <c r="W896" s="48" t="str">
        <f t="shared" ref="W896:W959" si="133">TRIM($H896)&amp;"|"&amp;TRIM($J896)&amp;"|"&amp;LEFT($M896,1)</f>
        <v>||</v>
      </c>
      <c r="X896" s="48" t="e">
        <f>INDEX(Applications_2021!$AN$2:$AN$651,MATCH($V896,Applications_2021!$AN$2:$AN$651,0))</f>
        <v>#N/A</v>
      </c>
      <c r="Y896" s="48" t="e">
        <f>INDEX(Applications_2021!$AO$2:$AO$651,MATCH($W896,Applications_2021!$AO$2:$AO$651,0))</f>
        <v>#N/A</v>
      </c>
      <c r="Z896" s="68" t="e">
        <f t="shared" si="127"/>
        <v>#N/A</v>
      </c>
      <c r="AA896" s="68" t="e">
        <f t="shared" si="128"/>
        <v>#N/A</v>
      </c>
      <c r="AB896" s="48" t="str">
        <f t="shared" si="131"/>
        <v>00</v>
      </c>
      <c r="AC896" s="48" t="e">
        <f t="shared" si="130"/>
        <v>#N/A</v>
      </c>
      <c r="AD896" s="68" t="e">
        <f t="shared" si="129"/>
        <v>#N/A</v>
      </c>
    </row>
    <row r="897" spans="1:30" x14ac:dyDescent="0.3">
      <c r="A897" s="48" t="e">
        <f>IF($AA897="Yes",INDEX(Applications_2021!$A$2:$A$651,MATCH($W897,Applications_2021!$AO$2:$AO$651,0)),"NO TRANSCRIPT")</f>
        <v>#N/A</v>
      </c>
      <c r="V897" s="48" t="str">
        <f t="shared" si="132"/>
        <v>|||</v>
      </c>
      <c r="W897" s="48" t="str">
        <f t="shared" si="133"/>
        <v>||</v>
      </c>
      <c r="X897" s="48" t="e">
        <f>INDEX(Applications_2021!$AN$2:$AN$651,MATCH($V897,Applications_2021!$AN$2:$AN$651,0))</f>
        <v>#N/A</v>
      </c>
      <c r="Y897" s="48" t="e">
        <f>INDEX(Applications_2021!$AO$2:$AO$651,MATCH($W897,Applications_2021!$AO$2:$AO$651,0))</f>
        <v>#N/A</v>
      </c>
      <c r="Z897" s="68" t="e">
        <f t="shared" si="127"/>
        <v>#N/A</v>
      </c>
      <c r="AA897" s="68" t="e">
        <f t="shared" si="128"/>
        <v>#N/A</v>
      </c>
      <c r="AB897" s="48" t="str">
        <f t="shared" si="131"/>
        <v>00</v>
      </c>
      <c r="AC897" s="48" t="e">
        <f t="shared" si="130"/>
        <v>#N/A</v>
      </c>
      <c r="AD897" s="68" t="e">
        <f t="shared" si="129"/>
        <v>#N/A</v>
      </c>
    </row>
    <row r="898" spans="1:30" x14ac:dyDescent="0.3">
      <c r="A898" s="48" t="e">
        <f>IF($AA898="Yes",INDEX(Applications_2021!$A$2:$A$651,MATCH($W898,Applications_2021!$AO$2:$AO$651,0)),"NO TRANSCRIPT")</f>
        <v>#N/A</v>
      </c>
      <c r="V898" s="48" t="str">
        <f t="shared" si="132"/>
        <v>|||</v>
      </c>
      <c r="W898" s="48" t="str">
        <f t="shared" si="133"/>
        <v>||</v>
      </c>
      <c r="X898" s="48" t="e">
        <f>INDEX(Applications_2021!$AN$2:$AN$651,MATCH($V898,Applications_2021!$AN$2:$AN$651,0))</f>
        <v>#N/A</v>
      </c>
      <c r="Y898" s="48" t="e">
        <f>INDEX(Applications_2021!$AO$2:$AO$651,MATCH($W898,Applications_2021!$AO$2:$AO$651,0))</f>
        <v>#N/A</v>
      </c>
      <c r="Z898" s="68" t="e">
        <f t="shared" ref="Z898:Z961" si="134">IF($V898=$X898,"Yes","No")</f>
        <v>#N/A</v>
      </c>
      <c r="AA898" s="68" t="e">
        <f t="shared" ref="AA898:AA961" si="135">IF($W898=$Y898,"Yes","No")</f>
        <v>#N/A</v>
      </c>
      <c r="AB898" s="48" t="str">
        <f t="shared" si="131"/>
        <v>00</v>
      </c>
      <c r="AC898" s="48" t="e">
        <f t="shared" si="130"/>
        <v>#N/A</v>
      </c>
      <c r="AD898" s="68" t="e">
        <f t="shared" ref="AD898:AD961" si="136">IF($AB898=$AC898,"Yes","No")</f>
        <v>#N/A</v>
      </c>
    </row>
    <row r="899" spans="1:30" x14ac:dyDescent="0.3">
      <c r="A899" s="48" t="e">
        <f>IF($AA899="Yes",INDEX(Applications_2021!$A$2:$A$651,MATCH($W899,Applications_2021!$AO$2:$AO$651,0)),"NO TRANSCRIPT")</f>
        <v>#N/A</v>
      </c>
      <c r="V899" s="48" t="str">
        <f t="shared" si="132"/>
        <v>|||</v>
      </c>
      <c r="W899" s="48" t="str">
        <f t="shared" si="133"/>
        <v>||</v>
      </c>
      <c r="X899" s="48" t="e">
        <f>INDEX(Applications_2021!$AN$2:$AN$651,MATCH($V899,Applications_2021!$AN$2:$AN$651,0))</f>
        <v>#N/A</v>
      </c>
      <c r="Y899" s="48" t="e">
        <f>INDEX(Applications_2021!$AO$2:$AO$651,MATCH($W899,Applications_2021!$AO$2:$AO$651,0))</f>
        <v>#N/A</v>
      </c>
      <c r="Z899" s="68" t="e">
        <f t="shared" si="134"/>
        <v>#N/A</v>
      </c>
      <c r="AA899" s="68" t="e">
        <f t="shared" si="135"/>
        <v>#N/A</v>
      </c>
      <c r="AB899" s="48" t="str">
        <f t="shared" si="131"/>
        <v>00</v>
      </c>
      <c r="AC899" s="48" t="e">
        <f t="shared" si="130"/>
        <v>#N/A</v>
      </c>
      <c r="AD899" s="68" t="e">
        <f t="shared" si="136"/>
        <v>#N/A</v>
      </c>
    </row>
    <row r="900" spans="1:30" x14ac:dyDescent="0.3">
      <c r="A900" s="48" t="e">
        <f>IF($AA900="Yes",INDEX(Applications_2021!$A$2:$A$651,MATCH($W900,Applications_2021!$AO$2:$AO$651,0)),"NO TRANSCRIPT")</f>
        <v>#N/A</v>
      </c>
      <c r="V900" s="48" t="str">
        <f t="shared" si="132"/>
        <v>|||</v>
      </c>
      <c r="W900" s="48" t="str">
        <f t="shared" si="133"/>
        <v>||</v>
      </c>
      <c r="X900" s="48" t="e">
        <f>INDEX(Applications_2021!$AN$2:$AN$651,MATCH($V900,Applications_2021!$AN$2:$AN$651,0))</f>
        <v>#N/A</v>
      </c>
      <c r="Y900" s="48" t="e">
        <f>INDEX(Applications_2021!$AO$2:$AO$651,MATCH($W900,Applications_2021!$AO$2:$AO$651,0))</f>
        <v>#N/A</v>
      </c>
      <c r="Z900" s="68" t="e">
        <f t="shared" si="134"/>
        <v>#N/A</v>
      </c>
      <c r="AA900" s="68" t="e">
        <f t="shared" si="135"/>
        <v>#N/A</v>
      </c>
      <c r="AB900" s="48" t="str">
        <f t="shared" si="131"/>
        <v>00</v>
      </c>
      <c r="AC900" s="48" t="e">
        <f t="shared" si="130"/>
        <v>#N/A</v>
      </c>
      <c r="AD900" s="68" t="e">
        <f t="shared" si="136"/>
        <v>#N/A</v>
      </c>
    </row>
    <row r="901" spans="1:30" x14ac:dyDescent="0.3">
      <c r="A901" s="48" t="e">
        <f>IF($AA901="Yes",INDEX(Applications_2021!$A$2:$A$651,MATCH($W901,Applications_2021!$AO$2:$AO$651,0)),"NO TRANSCRIPT")</f>
        <v>#N/A</v>
      </c>
      <c r="V901" s="48" t="str">
        <f t="shared" si="132"/>
        <v>|||</v>
      </c>
      <c r="W901" s="48" t="str">
        <f t="shared" si="133"/>
        <v>||</v>
      </c>
      <c r="X901" s="48" t="e">
        <f>INDEX(Applications_2021!$AN$2:$AN$651,MATCH($V901,Applications_2021!$AN$2:$AN$651,0))</f>
        <v>#N/A</v>
      </c>
      <c r="Y901" s="48" t="e">
        <f>INDEX(Applications_2021!$AO$2:$AO$651,MATCH($W901,Applications_2021!$AO$2:$AO$651,0))</f>
        <v>#N/A</v>
      </c>
      <c r="Z901" s="68" t="e">
        <f t="shared" si="134"/>
        <v>#N/A</v>
      </c>
      <c r="AA901" s="68" t="e">
        <f t="shared" si="135"/>
        <v>#N/A</v>
      </c>
      <c r="AB901" s="48" t="str">
        <f t="shared" si="131"/>
        <v>00</v>
      </c>
      <c r="AC901" s="48" t="e">
        <f t="shared" ref="AC901:AC964" si="137">IF(AND($AA901="Yes",""&lt;&gt;VLOOKUP($B901,$B$2:$AB$324,12,FALSE)),$AB901,"####")</f>
        <v>#N/A</v>
      </c>
      <c r="AD901" s="68" t="e">
        <f t="shared" si="136"/>
        <v>#N/A</v>
      </c>
    </row>
    <row r="902" spans="1:30" x14ac:dyDescent="0.3">
      <c r="A902" s="48" t="e">
        <f>IF($AA902="Yes",INDEX(Applications_2021!$A$2:$A$651,MATCH($W902,Applications_2021!$AO$2:$AO$651,0)),"NO TRANSCRIPT")</f>
        <v>#N/A</v>
      </c>
      <c r="V902" s="48" t="str">
        <f t="shared" si="132"/>
        <v>|||</v>
      </c>
      <c r="W902" s="48" t="str">
        <f t="shared" si="133"/>
        <v>||</v>
      </c>
      <c r="X902" s="48" t="e">
        <f>INDEX(Applications_2021!$AN$2:$AN$651,MATCH($V902,Applications_2021!$AN$2:$AN$651,0))</f>
        <v>#N/A</v>
      </c>
      <c r="Y902" s="48" t="e">
        <f>INDEX(Applications_2021!$AO$2:$AO$651,MATCH($W902,Applications_2021!$AO$2:$AO$651,0))</f>
        <v>#N/A</v>
      </c>
      <c r="Z902" s="68" t="e">
        <f t="shared" si="134"/>
        <v>#N/A</v>
      </c>
      <c r="AA902" s="68" t="e">
        <f t="shared" si="135"/>
        <v>#N/A</v>
      </c>
      <c r="AB902" s="48" t="str">
        <f t="shared" si="131"/>
        <v>00</v>
      </c>
      <c r="AC902" s="48" t="e">
        <f t="shared" si="137"/>
        <v>#N/A</v>
      </c>
      <c r="AD902" s="68" t="e">
        <f t="shared" si="136"/>
        <v>#N/A</v>
      </c>
    </row>
    <row r="903" spans="1:30" x14ac:dyDescent="0.3">
      <c r="A903" s="48" t="e">
        <f>IF($AA903="Yes",INDEX(Applications_2021!$A$2:$A$651,MATCH($W903,Applications_2021!$AO$2:$AO$651,0)),"NO TRANSCRIPT")</f>
        <v>#N/A</v>
      </c>
      <c r="V903" s="48" t="str">
        <f t="shared" si="132"/>
        <v>|||</v>
      </c>
      <c r="W903" s="48" t="str">
        <f t="shared" si="133"/>
        <v>||</v>
      </c>
      <c r="X903" s="48" t="e">
        <f>INDEX(Applications_2021!$AN$2:$AN$651,MATCH($V903,Applications_2021!$AN$2:$AN$651,0))</f>
        <v>#N/A</v>
      </c>
      <c r="Y903" s="48" t="e">
        <f>INDEX(Applications_2021!$AO$2:$AO$651,MATCH($W903,Applications_2021!$AO$2:$AO$651,0))</f>
        <v>#N/A</v>
      </c>
      <c r="Z903" s="68" t="e">
        <f t="shared" si="134"/>
        <v>#N/A</v>
      </c>
      <c r="AA903" s="68" t="e">
        <f t="shared" si="135"/>
        <v>#N/A</v>
      </c>
      <c r="AB903" s="48" t="str">
        <f t="shared" si="131"/>
        <v>00</v>
      </c>
      <c r="AC903" s="48" t="e">
        <f t="shared" si="137"/>
        <v>#N/A</v>
      </c>
      <c r="AD903" s="68" t="e">
        <f t="shared" si="136"/>
        <v>#N/A</v>
      </c>
    </row>
    <row r="904" spans="1:30" x14ac:dyDescent="0.3">
      <c r="A904" s="48" t="e">
        <f>IF($AA904="Yes",INDEX(Applications_2021!$A$2:$A$651,MATCH($W904,Applications_2021!$AO$2:$AO$651,0)),"NO TRANSCRIPT")</f>
        <v>#N/A</v>
      </c>
      <c r="V904" s="48" t="str">
        <f t="shared" si="132"/>
        <v>|||</v>
      </c>
      <c r="W904" s="48" t="str">
        <f t="shared" si="133"/>
        <v>||</v>
      </c>
      <c r="X904" s="48" t="e">
        <f>INDEX(Applications_2021!$AN$2:$AN$651,MATCH($V904,Applications_2021!$AN$2:$AN$651,0))</f>
        <v>#N/A</v>
      </c>
      <c r="Y904" s="48" t="e">
        <f>INDEX(Applications_2021!$AO$2:$AO$651,MATCH($W904,Applications_2021!$AO$2:$AO$651,0))</f>
        <v>#N/A</v>
      </c>
      <c r="Z904" s="68" t="e">
        <f t="shared" si="134"/>
        <v>#N/A</v>
      </c>
      <c r="AA904" s="68" t="e">
        <f t="shared" si="135"/>
        <v>#N/A</v>
      </c>
      <c r="AB904" s="48" t="str">
        <f t="shared" si="131"/>
        <v>00</v>
      </c>
      <c r="AC904" s="48" t="e">
        <f t="shared" si="137"/>
        <v>#N/A</v>
      </c>
      <c r="AD904" s="68" t="e">
        <f t="shared" si="136"/>
        <v>#N/A</v>
      </c>
    </row>
    <row r="905" spans="1:30" x14ac:dyDescent="0.3">
      <c r="A905" s="48" t="e">
        <f>IF($AA905="Yes",INDEX(Applications_2021!$A$2:$A$651,MATCH($W905,Applications_2021!$AO$2:$AO$651,0)),"NO TRANSCRIPT")</f>
        <v>#N/A</v>
      </c>
      <c r="V905" s="48" t="str">
        <f t="shared" si="132"/>
        <v>|||</v>
      </c>
      <c r="W905" s="48" t="str">
        <f t="shared" si="133"/>
        <v>||</v>
      </c>
      <c r="X905" s="48" t="e">
        <f>INDEX(Applications_2021!$AN$2:$AN$651,MATCH($V905,Applications_2021!$AN$2:$AN$651,0))</f>
        <v>#N/A</v>
      </c>
      <c r="Y905" s="48" t="e">
        <f>INDEX(Applications_2021!$AO$2:$AO$651,MATCH($W905,Applications_2021!$AO$2:$AO$651,0))</f>
        <v>#N/A</v>
      </c>
      <c r="Z905" s="68" t="e">
        <f t="shared" si="134"/>
        <v>#N/A</v>
      </c>
      <c r="AA905" s="68" t="e">
        <f t="shared" si="135"/>
        <v>#N/A</v>
      </c>
      <c r="AB905" s="48" t="str">
        <f t="shared" si="131"/>
        <v>00</v>
      </c>
      <c r="AC905" s="48" t="e">
        <f t="shared" si="137"/>
        <v>#N/A</v>
      </c>
      <c r="AD905" s="68" t="e">
        <f t="shared" si="136"/>
        <v>#N/A</v>
      </c>
    </row>
    <row r="906" spans="1:30" x14ac:dyDescent="0.3">
      <c r="A906" s="48" t="e">
        <f>IF($AA906="Yes",INDEX(Applications_2021!$A$2:$A$651,MATCH($W906,Applications_2021!$AO$2:$AO$651,0)),"NO TRANSCRIPT")</f>
        <v>#N/A</v>
      </c>
      <c r="V906" s="48" t="str">
        <f t="shared" si="132"/>
        <v>|||</v>
      </c>
      <c r="W906" s="48" t="str">
        <f t="shared" si="133"/>
        <v>||</v>
      </c>
      <c r="X906" s="48" t="e">
        <f>INDEX(Applications_2021!$AN$2:$AN$651,MATCH($V906,Applications_2021!$AN$2:$AN$651,0))</f>
        <v>#N/A</v>
      </c>
      <c r="Y906" s="48" t="e">
        <f>INDEX(Applications_2021!$AO$2:$AO$651,MATCH($W906,Applications_2021!$AO$2:$AO$651,0))</f>
        <v>#N/A</v>
      </c>
      <c r="Z906" s="68" t="e">
        <f t="shared" si="134"/>
        <v>#N/A</v>
      </c>
      <c r="AA906" s="68" t="e">
        <f t="shared" si="135"/>
        <v>#N/A</v>
      </c>
      <c r="AB906" s="48" t="str">
        <f t="shared" si="131"/>
        <v>00</v>
      </c>
      <c r="AC906" s="48" t="e">
        <f t="shared" si="137"/>
        <v>#N/A</v>
      </c>
      <c r="AD906" s="68" t="e">
        <f t="shared" si="136"/>
        <v>#N/A</v>
      </c>
    </row>
    <row r="907" spans="1:30" x14ac:dyDescent="0.3">
      <c r="A907" s="48" t="e">
        <f>IF($AA907="Yes",INDEX(Applications_2021!$A$2:$A$651,MATCH($W907,Applications_2021!$AO$2:$AO$651,0)),"NO TRANSCRIPT")</f>
        <v>#N/A</v>
      </c>
      <c r="V907" s="48" t="str">
        <f t="shared" si="132"/>
        <v>|||</v>
      </c>
      <c r="W907" s="48" t="str">
        <f t="shared" si="133"/>
        <v>||</v>
      </c>
      <c r="X907" s="48" t="e">
        <f>INDEX(Applications_2021!$AN$2:$AN$651,MATCH($V907,Applications_2021!$AN$2:$AN$651,0))</f>
        <v>#N/A</v>
      </c>
      <c r="Y907" s="48" t="e">
        <f>INDEX(Applications_2021!$AO$2:$AO$651,MATCH($W907,Applications_2021!$AO$2:$AO$651,0))</f>
        <v>#N/A</v>
      </c>
      <c r="Z907" s="68" t="e">
        <f t="shared" si="134"/>
        <v>#N/A</v>
      </c>
      <c r="AA907" s="68" t="e">
        <f t="shared" si="135"/>
        <v>#N/A</v>
      </c>
      <c r="AB907" s="48" t="str">
        <f t="shared" si="131"/>
        <v>00</v>
      </c>
      <c r="AC907" s="48" t="e">
        <f t="shared" si="137"/>
        <v>#N/A</v>
      </c>
      <c r="AD907" s="68" t="e">
        <f t="shared" si="136"/>
        <v>#N/A</v>
      </c>
    </row>
    <row r="908" spans="1:30" x14ac:dyDescent="0.3">
      <c r="A908" s="48" t="e">
        <f>IF($AA908="Yes",INDEX(Applications_2021!$A$2:$A$651,MATCH($W908,Applications_2021!$AO$2:$AO$651,0)),"NO TRANSCRIPT")</f>
        <v>#N/A</v>
      </c>
      <c r="V908" s="48" t="str">
        <f t="shared" si="132"/>
        <v>|||</v>
      </c>
      <c r="W908" s="48" t="str">
        <f t="shared" si="133"/>
        <v>||</v>
      </c>
      <c r="X908" s="48" t="e">
        <f>INDEX(Applications_2021!$AN$2:$AN$651,MATCH($V908,Applications_2021!$AN$2:$AN$651,0))</f>
        <v>#N/A</v>
      </c>
      <c r="Y908" s="48" t="e">
        <f>INDEX(Applications_2021!$AO$2:$AO$651,MATCH($W908,Applications_2021!$AO$2:$AO$651,0))</f>
        <v>#N/A</v>
      </c>
      <c r="Z908" s="68" t="e">
        <f t="shared" si="134"/>
        <v>#N/A</v>
      </c>
      <c r="AA908" s="68" t="e">
        <f t="shared" si="135"/>
        <v>#N/A</v>
      </c>
      <c r="AB908" s="48" t="str">
        <f t="shared" si="131"/>
        <v>00</v>
      </c>
      <c r="AC908" s="48" t="e">
        <f t="shared" si="137"/>
        <v>#N/A</v>
      </c>
      <c r="AD908" s="68" t="e">
        <f t="shared" si="136"/>
        <v>#N/A</v>
      </c>
    </row>
    <row r="909" spans="1:30" x14ac:dyDescent="0.3">
      <c r="A909" s="48" t="e">
        <f>IF($AA909="Yes",INDEX(Applications_2021!$A$2:$A$651,MATCH($W909,Applications_2021!$AO$2:$AO$651,0)),"NO TRANSCRIPT")</f>
        <v>#N/A</v>
      </c>
      <c r="V909" s="48" t="str">
        <f t="shared" si="132"/>
        <v>|||</v>
      </c>
      <c r="W909" s="48" t="str">
        <f t="shared" si="133"/>
        <v>||</v>
      </c>
      <c r="X909" s="48" t="e">
        <f>INDEX(Applications_2021!$AN$2:$AN$651,MATCH($V909,Applications_2021!$AN$2:$AN$651,0))</f>
        <v>#N/A</v>
      </c>
      <c r="Y909" s="48" t="e">
        <f>INDEX(Applications_2021!$AO$2:$AO$651,MATCH($W909,Applications_2021!$AO$2:$AO$651,0))</f>
        <v>#N/A</v>
      </c>
      <c r="Z909" s="68" t="e">
        <f t="shared" si="134"/>
        <v>#N/A</v>
      </c>
      <c r="AA909" s="68" t="e">
        <f t="shared" si="135"/>
        <v>#N/A</v>
      </c>
      <c r="AB909" s="48" t="str">
        <f t="shared" si="131"/>
        <v>00</v>
      </c>
      <c r="AC909" s="48" t="e">
        <f t="shared" si="137"/>
        <v>#N/A</v>
      </c>
      <c r="AD909" s="68" t="e">
        <f t="shared" si="136"/>
        <v>#N/A</v>
      </c>
    </row>
    <row r="910" spans="1:30" x14ac:dyDescent="0.3">
      <c r="A910" s="48" t="e">
        <f>IF($AA910="Yes",INDEX(Applications_2021!$A$2:$A$651,MATCH($W910,Applications_2021!$AO$2:$AO$651,0)),"NO TRANSCRIPT")</f>
        <v>#N/A</v>
      </c>
      <c r="V910" s="48" t="str">
        <f t="shared" si="132"/>
        <v>|||</v>
      </c>
      <c r="W910" s="48" t="str">
        <f t="shared" si="133"/>
        <v>||</v>
      </c>
      <c r="X910" s="48" t="e">
        <f>INDEX(Applications_2021!$AN$2:$AN$651,MATCH($V910,Applications_2021!$AN$2:$AN$651,0))</f>
        <v>#N/A</v>
      </c>
      <c r="Y910" s="48" t="e">
        <f>INDEX(Applications_2021!$AO$2:$AO$651,MATCH($W910,Applications_2021!$AO$2:$AO$651,0))</f>
        <v>#N/A</v>
      </c>
      <c r="Z910" s="68" t="e">
        <f t="shared" si="134"/>
        <v>#N/A</v>
      </c>
      <c r="AA910" s="68" t="e">
        <f t="shared" si="135"/>
        <v>#N/A</v>
      </c>
      <c r="AB910" s="48" t="str">
        <f t="shared" si="131"/>
        <v>00</v>
      </c>
      <c r="AC910" s="48" t="e">
        <f t="shared" si="137"/>
        <v>#N/A</v>
      </c>
      <c r="AD910" s="68" t="e">
        <f t="shared" si="136"/>
        <v>#N/A</v>
      </c>
    </row>
    <row r="911" spans="1:30" x14ac:dyDescent="0.3">
      <c r="A911" s="48" t="e">
        <f>IF($AA911="Yes",INDEX(Applications_2021!$A$2:$A$651,MATCH($W911,Applications_2021!$AO$2:$AO$651,0)),"NO TRANSCRIPT")</f>
        <v>#N/A</v>
      </c>
      <c r="V911" s="48" t="str">
        <f t="shared" si="132"/>
        <v>|||</v>
      </c>
      <c r="W911" s="48" t="str">
        <f t="shared" si="133"/>
        <v>||</v>
      </c>
      <c r="X911" s="48" t="e">
        <f>INDEX(Applications_2021!$AN$2:$AN$651,MATCH($V911,Applications_2021!$AN$2:$AN$651,0))</f>
        <v>#N/A</v>
      </c>
      <c r="Y911" s="48" t="e">
        <f>INDEX(Applications_2021!$AO$2:$AO$651,MATCH($W911,Applications_2021!$AO$2:$AO$651,0))</f>
        <v>#N/A</v>
      </c>
      <c r="Z911" s="68" t="e">
        <f t="shared" si="134"/>
        <v>#N/A</v>
      </c>
      <c r="AA911" s="68" t="e">
        <f t="shared" si="135"/>
        <v>#N/A</v>
      </c>
      <c r="AB911" s="48" t="str">
        <f t="shared" si="131"/>
        <v>00</v>
      </c>
      <c r="AC911" s="48" t="e">
        <f t="shared" si="137"/>
        <v>#N/A</v>
      </c>
      <c r="AD911" s="68" t="e">
        <f t="shared" si="136"/>
        <v>#N/A</v>
      </c>
    </row>
    <row r="912" spans="1:30" x14ac:dyDescent="0.3">
      <c r="A912" s="48" t="e">
        <f>IF($AA912="Yes",INDEX(Applications_2021!$A$2:$A$651,MATCH($W912,Applications_2021!$AO$2:$AO$651,0)),"NO TRANSCRIPT")</f>
        <v>#N/A</v>
      </c>
      <c r="V912" s="48" t="str">
        <f t="shared" si="132"/>
        <v>|||</v>
      </c>
      <c r="W912" s="48" t="str">
        <f t="shared" si="133"/>
        <v>||</v>
      </c>
      <c r="X912" s="48" t="e">
        <f>INDEX(Applications_2021!$AN$2:$AN$651,MATCH($V912,Applications_2021!$AN$2:$AN$651,0))</f>
        <v>#N/A</v>
      </c>
      <c r="Y912" s="48" t="e">
        <f>INDEX(Applications_2021!$AO$2:$AO$651,MATCH($W912,Applications_2021!$AO$2:$AO$651,0))</f>
        <v>#N/A</v>
      </c>
      <c r="Z912" s="68" t="e">
        <f t="shared" si="134"/>
        <v>#N/A</v>
      </c>
      <c r="AA912" s="68" t="e">
        <f t="shared" si="135"/>
        <v>#N/A</v>
      </c>
      <c r="AB912" s="48" t="str">
        <f t="shared" si="131"/>
        <v>00</v>
      </c>
      <c r="AC912" s="48" t="e">
        <f t="shared" si="137"/>
        <v>#N/A</v>
      </c>
      <c r="AD912" s="68" t="e">
        <f t="shared" si="136"/>
        <v>#N/A</v>
      </c>
    </row>
    <row r="913" spans="1:30" x14ac:dyDescent="0.3">
      <c r="A913" s="48" t="e">
        <f>IF($AA913="Yes",INDEX(Applications_2021!$A$2:$A$651,MATCH($W913,Applications_2021!$AO$2:$AO$651,0)),"NO TRANSCRIPT")</f>
        <v>#N/A</v>
      </c>
      <c r="V913" s="48" t="str">
        <f t="shared" si="132"/>
        <v>|||</v>
      </c>
      <c r="W913" s="48" t="str">
        <f t="shared" si="133"/>
        <v>||</v>
      </c>
      <c r="X913" s="48" t="e">
        <f>INDEX(Applications_2021!$AN$2:$AN$651,MATCH($V913,Applications_2021!$AN$2:$AN$651,0))</f>
        <v>#N/A</v>
      </c>
      <c r="Y913" s="48" t="e">
        <f>INDEX(Applications_2021!$AO$2:$AO$651,MATCH($W913,Applications_2021!$AO$2:$AO$651,0))</f>
        <v>#N/A</v>
      </c>
      <c r="Z913" s="68" t="e">
        <f t="shared" si="134"/>
        <v>#N/A</v>
      </c>
      <c r="AA913" s="68" t="e">
        <f t="shared" si="135"/>
        <v>#N/A</v>
      </c>
      <c r="AB913" s="48" t="str">
        <f t="shared" si="131"/>
        <v>00</v>
      </c>
      <c r="AC913" s="48" t="e">
        <f t="shared" si="137"/>
        <v>#N/A</v>
      </c>
      <c r="AD913" s="68" t="e">
        <f t="shared" si="136"/>
        <v>#N/A</v>
      </c>
    </row>
    <row r="914" spans="1:30" x14ac:dyDescent="0.3">
      <c r="A914" s="48" t="e">
        <f>IF($AA914="Yes",INDEX(Applications_2021!$A$2:$A$651,MATCH($W914,Applications_2021!$AO$2:$AO$651,0)),"NO TRANSCRIPT")</f>
        <v>#N/A</v>
      </c>
      <c r="V914" s="48" t="str">
        <f t="shared" si="132"/>
        <v>|||</v>
      </c>
      <c r="W914" s="48" t="str">
        <f t="shared" si="133"/>
        <v>||</v>
      </c>
      <c r="X914" s="48" t="e">
        <f>INDEX(Applications_2021!$AN$2:$AN$651,MATCH($V914,Applications_2021!$AN$2:$AN$651,0))</f>
        <v>#N/A</v>
      </c>
      <c r="Y914" s="48" t="e">
        <f>INDEX(Applications_2021!$AO$2:$AO$651,MATCH($W914,Applications_2021!$AO$2:$AO$651,0))</f>
        <v>#N/A</v>
      </c>
      <c r="Z914" s="68" t="e">
        <f t="shared" si="134"/>
        <v>#N/A</v>
      </c>
      <c r="AA914" s="68" t="e">
        <f t="shared" si="135"/>
        <v>#N/A</v>
      </c>
      <c r="AB914" s="48" t="str">
        <f t="shared" si="131"/>
        <v>00</v>
      </c>
      <c r="AC914" s="48" t="e">
        <f t="shared" si="137"/>
        <v>#N/A</v>
      </c>
      <c r="AD914" s="68" t="e">
        <f t="shared" si="136"/>
        <v>#N/A</v>
      </c>
    </row>
    <row r="915" spans="1:30" x14ac:dyDescent="0.3">
      <c r="A915" s="48" t="e">
        <f>IF($AA915="Yes",INDEX(Applications_2021!$A$2:$A$651,MATCH($W915,Applications_2021!$AO$2:$AO$651,0)),"NO TRANSCRIPT")</f>
        <v>#N/A</v>
      </c>
      <c r="V915" s="48" t="str">
        <f t="shared" si="132"/>
        <v>|||</v>
      </c>
      <c r="W915" s="48" t="str">
        <f t="shared" si="133"/>
        <v>||</v>
      </c>
      <c r="X915" s="48" t="e">
        <f>INDEX(Applications_2021!$AN$2:$AN$651,MATCH($V915,Applications_2021!$AN$2:$AN$651,0))</f>
        <v>#N/A</v>
      </c>
      <c r="Y915" s="48" t="e">
        <f>INDEX(Applications_2021!$AO$2:$AO$651,MATCH($W915,Applications_2021!$AO$2:$AO$651,0))</f>
        <v>#N/A</v>
      </c>
      <c r="Z915" s="68" t="e">
        <f t="shared" si="134"/>
        <v>#N/A</v>
      </c>
      <c r="AA915" s="68" t="e">
        <f t="shared" si="135"/>
        <v>#N/A</v>
      </c>
      <c r="AB915" s="48" t="str">
        <f t="shared" si="131"/>
        <v>00</v>
      </c>
      <c r="AC915" s="48" t="e">
        <f t="shared" si="137"/>
        <v>#N/A</v>
      </c>
      <c r="AD915" s="68" t="e">
        <f t="shared" si="136"/>
        <v>#N/A</v>
      </c>
    </row>
    <row r="916" spans="1:30" x14ac:dyDescent="0.3">
      <c r="A916" s="48" t="e">
        <f>IF($AA916="Yes",INDEX(Applications_2021!$A$2:$A$651,MATCH($W916,Applications_2021!$AO$2:$AO$651,0)),"NO TRANSCRIPT")</f>
        <v>#N/A</v>
      </c>
      <c r="V916" s="48" t="str">
        <f t="shared" si="132"/>
        <v>|||</v>
      </c>
      <c r="W916" s="48" t="str">
        <f t="shared" si="133"/>
        <v>||</v>
      </c>
      <c r="X916" s="48" t="e">
        <f>INDEX(Applications_2021!$AN$2:$AN$651,MATCH($V916,Applications_2021!$AN$2:$AN$651,0))</f>
        <v>#N/A</v>
      </c>
      <c r="Y916" s="48" t="e">
        <f>INDEX(Applications_2021!$AO$2:$AO$651,MATCH($W916,Applications_2021!$AO$2:$AO$651,0))</f>
        <v>#N/A</v>
      </c>
      <c r="Z916" s="68" t="e">
        <f t="shared" si="134"/>
        <v>#N/A</v>
      </c>
      <c r="AA916" s="68" t="e">
        <f t="shared" si="135"/>
        <v>#N/A</v>
      </c>
      <c r="AB916" s="48" t="str">
        <f t="shared" si="131"/>
        <v>00</v>
      </c>
      <c r="AC916" s="48" t="e">
        <f t="shared" si="137"/>
        <v>#N/A</v>
      </c>
      <c r="AD916" s="68" t="e">
        <f t="shared" si="136"/>
        <v>#N/A</v>
      </c>
    </row>
    <row r="917" spans="1:30" x14ac:dyDescent="0.3">
      <c r="A917" s="48" t="e">
        <f>IF($AA917="Yes",INDEX(Applications_2021!$A$2:$A$651,MATCH($W917,Applications_2021!$AO$2:$AO$651,0)),"NO TRANSCRIPT")</f>
        <v>#N/A</v>
      </c>
      <c r="V917" s="48" t="str">
        <f t="shared" si="132"/>
        <v>|||</v>
      </c>
      <c r="W917" s="48" t="str">
        <f t="shared" si="133"/>
        <v>||</v>
      </c>
      <c r="X917" s="48" t="e">
        <f>INDEX(Applications_2021!$AN$2:$AN$651,MATCH($V917,Applications_2021!$AN$2:$AN$651,0))</f>
        <v>#N/A</v>
      </c>
      <c r="Y917" s="48" t="e">
        <f>INDEX(Applications_2021!$AO$2:$AO$651,MATCH($W917,Applications_2021!$AO$2:$AO$651,0))</f>
        <v>#N/A</v>
      </c>
      <c r="Z917" s="68" t="e">
        <f t="shared" si="134"/>
        <v>#N/A</v>
      </c>
      <c r="AA917" s="68" t="e">
        <f t="shared" si="135"/>
        <v>#N/A</v>
      </c>
      <c r="AB917" s="48" t="str">
        <f t="shared" si="131"/>
        <v>00</v>
      </c>
      <c r="AC917" s="48" t="e">
        <f t="shared" si="137"/>
        <v>#N/A</v>
      </c>
      <c r="AD917" s="68" t="e">
        <f t="shared" si="136"/>
        <v>#N/A</v>
      </c>
    </row>
    <row r="918" spans="1:30" x14ac:dyDescent="0.3">
      <c r="A918" s="48" t="e">
        <f>IF($AA918="Yes",INDEX(Applications_2021!$A$2:$A$651,MATCH($W918,Applications_2021!$AO$2:$AO$651,0)),"NO TRANSCRIPT")</f>
        <v>#N/A</v>
      </c>
      <c r="V918" s="48" t="str">
        <f t="shared" si="132"/>
        <v>|||</v>
      </c>
      <c r="W918" s="48" t="str">
        <f t="shared" si="133"/>
        <v>||</v>
      </c>
      <c r="X918" s="48" t="e">
        <f>INDEX(Applications_2021!$AN$2:$AN$651,MATCH($V918,Applications_2021!$AN$2:$AN$651,0))</f>
        <v>#N/A</v>
      </c>
      <c r="Y918" s="48" t="e">
        <f>INDEX(Applications_2021!$AO$2:$AO$651,MATCH($W918,Applications_2021!$AO$2:$AO$651,0))</f>
        <v>#N/A</v>
      </c>
      <c r="Z918" s="68" t="e">
        <f t="shared" si="134"/>
        <v>#N/A</v>
      </c>
      <c r="AA918" s="68" t="e">
        <f t="shared" si="135"/>
        <v>#N/A</v>
      </c>
      <c r="AB918" s="48" t="str">
        <f t="shared" si="131"/>
        <v>00</v>
      </c>
      <c r="AC918" s="48" t="e">
        <f t="shared" si="137"/>
        <v>#N/A</v>
      </c>
      <c r="AD918" s="68" t="e">
        <f t="shared" si="136"/>
        <v>#N/A</v>
      </c>
    </row>
    <row r="919" spans="1:30" x14ac:dyDescent="0.3">
      <c r="A919" s="48" t="e">
        <f>IF($AA919="Yes",INDEX(Applications_2021!$A$2:$A$651,MATCH($W919,Applications_2021!$AO$2:$AO$651,0)),"NO TRANSCRIPT")</f>
        <v>#N/A</v>
      </c>
      <c r="V919" s="48" t="str">
        <f t="shared" si="132"/>
        <v>|||</v>
      </c>
      <c r="W919" s="48" t="str">
        <f t="shared" si="133"/>
        <v>||</v>
      </c>
      <c r="X919" s="48" t="e">
        <f>INDEX(Applications_2021!$AN$2:$AN$651,MATCH($V919,Applications_2021!$AN$2:$AN$651,0))</f>
        <v>#N/A</v>
      </c>
      <c r="Y919" s="48" t="e">
        <f>INDEX(Applications_2021!$AO$2:$AO$651,MATCH($W919,Applications_2021!$AO$2:$AO$651,0))</f>
        <v>#N/A</v>
      </c>
      <c r="Z919" s="68" t="e">
        <f t="shared" si="134"/>
        <v>#N/A</v>
      </c>
      <c r="AA919" s="68" t="e">
        <f t="shared" si="135"/>
        <v>#N/A</v>
      </c>
      <c r="AB919" s="48" t="str">
        <f t="shared" si="131"/>
        <v>00</v>
      </c>
      <c r="AC919" s="48" t="e">
        <f t="shared" si="137"/>
        <v>#N/A</v>
      </c>
      <c r="AD919" s="68" t="e">
        <f t="shared" si="136"/>
        <v>#N/A</v>
      </c>
    </row>
    <row r="920" spans="1:30" x14ac:dyDescent="0.3">
      <c r="A920" s="48" t="e">
        <f>IF($AA920="Yes",INDEX(Applications_2021!$A$2:$A$651,MATCH($W920,Applications_2021!$AO$2:$AO$651,0)),"NO TRANSCRIPT")</f>
        <v>#N/A</v>
      </c>
      <c r="V920" s="48" t="str">
        <f t="shared" si="132"/>
        <v>|||</v>
      </c>
      <c r="W920" s="48" t="str">
        <f t="shared" si="133"/>
        <v>||</v>
      </c>
      <c r="X920" s="48" t="e">
        <f>INDEX(Applications_2021!$AN$2:$AN$651,MATCH($V920,Applications_2021!$AN$2:$AN$651,0))</f>
        <v>#N/A</v>
      </c>
      <c r="Y920" s="48" t="e">
        <f>INDEX(Applications_2021!$AO$2:$AO$651,MATCH($W920,Applications_2021!$AO$2:$AO$651,0))</f>
        <v>#N/A</v>
      </c>
      <c r="Z920" s="68" t="e">
        <f t="shared" si="134"/>
        <v>#N/A</v>
      </c>
      <c r="AA920" s="68" t="e">
        <f t="shared" si="135"/>
        <v>#N/A</v>
      </c>
      <c r="AB920" s="48" t="str">
        <f t="shared" si="131"/>
        <v>00</v>
      </c>
      <c r="AC920" s="48" t="e">
        <f t="shared" si="137"/>
        <v>#N/A</v>
      </c>
      <c r="AD920" s="68" t="e">
        <f t="shared" si="136"/>
        <v>#N/A</v>
      </c>
    </row>
    <row r="921" spans="1:30" x14ac:dyDescent="0.3">
      <c r="A921" s="48" t="e">
        <f>IF($AA921="Yes",INDEX(Applications_2021!$A$2:$A$651,MATCH($W921,Applications_2021!$AO$2:$AO$651,0)),"NO TRANSCRIPT")</f>
        <v>#N/A</v>
      </c>
      <c r="V921" s="48" t="str">
        <f t="shared" si="132"/>
        <v>|||</v>
      </c>
      <c r="W921" s="48" t="str">
        <f t="shared" si="133"/>
        <v>||</v>
      </c>
      <c r="X921" s="48" t="e">
        <f>INDEX(Applications_2021!$AN$2:$AN$651,MATCH($V921,Applications_2021!$AN$2:$AN$651,0))</f>
        <v>#N/A</v>
      </c>
      <c r="Y921" s="48" t="e">
        <f>INDEX(Applications_2021!$AO$2:$AO$651,MATCH($W921,Applications_2021!$AO$2:$AO$651,0))</f>
        <v>#N/A</v>
      </c>
      <c r="Z921" s="68" t="e">
        <f t="shared" si="134"/>
        <v>#N/A</v>
      </c>
      <c r="AA921" s="68" t="e">
        <f t="shared" si="135"/>
        <v>#N/A</v>
      </c>
      <c r="AB921" s="48" t="str">
        <f t="shared" si="131"/>
        <v>00</v>
      </c>
      <c r="AC921" s="48" t="e">
        <f t="shared" si="137"/>
        <v>#N/A</v>
      </c>
      <c r="AD921" s="68" t="e">
        <f t="shared" si="136"/>
        <v>#N/A</v>
      </c>
    </row>
    <row r="922" spans="1:30" x14ac:dyDescent="0.3">
      <c r="A922" s="48" t="e">
        <f>IF($AA922="Yes",INDEX(Applications_2021!$A$2:$A$651,MATCH($W922,Applications_2021!$AO$2:$AO$651,0)),"NO TRANSCRIPT")</f>
        <v>#N/A</v>
      </c>
      <c r="V922" s="48" t="str">
        <f t="shared" si="132"/>
        <v>|||</v>
      </c>
      <c r="W922" s="48" t="str">
        <f t="shared" si="133"/>
        <v>||</v>
      </c>
      <c r="X922" s="48" t="e">
        <f>INDEX(Applications_2021!$AN$2:$AN$651,MATCH($V922,Applications_2021!$AN$2:$AN$651,0))</f>
        <v>#N/A</v>
      </c>
      <c r="Y922" s="48" t="e">
        <f>INDEX(Applications_2021!$AO$2:$AO$651,MATCH($W922,Applications_2021!$AO$2:$AO$651,0))</f>
        <v>#N/A</v>
      </c>
      <c r="Z922" s="68" t="e">
        <f t="shared" si="134"/>
        <v>#N/A</v>
      </c>
      <c r="AA922" s="68" t="e">
        <f t="shared" si="135"/>
        <v>#N/A</v>
      </c>
      <c r="AB922" s="48" t="str">
        <f t="shared" si="131"/>
        <v>00</v>
      </c>
      <c r="AC922" s="48" t="e">
        <f t="shared" si="137"/>
        <v>#N/A</v>
      </c>
      <c r="AD922" s="68" t="e">
        <f t="shared" si="136"/>
        <v>#N/A</v>
      </c>
    </row>
    <row r="923" spans="1:30" x14ac:dyDescent="0.3">
      <c r="A923" s="48" t="e">
        <f>IF($AA923="Yes",INDEX(Applications_2021!$A$2:$A$651,MATCH($W923,Applications_2021!$AO$2:$AO$651,0)),"NO TRANSCRIPT")</f>
        <v>#N/A</v>
      </c>
      <c r="V923" s="48" t="str">
        <f t="shared" si="132"/>
        <v>|||</v>
      </c>
      <c r="W923" s="48" t="str">
        <f t="shared" si="133"/>
        <v>||</v>
      </c>
      <c r="X923" s="48" t="e">
        <f>INDEX(Applications_2021!$AN$2:$AN$651,MATCH($V923,Applications_2021!$AN$2:$AN$651,0))</f>
        <v>#N/A</v>
      </c>
      <c r="Y923" s="48" t="e">
        <f>INDEX(Applications_2021!$AO$2:$AO$651,MATCH($W923,Applications_2021!$AO$2:$AO$651,0))</f>
        <v>#N/A</v>
      </c>
      <c r="Z923" s="68" t="e">
        <f t="shared" si="134"/>
        <v>#N/A</v>
      </c>
      <c r="AA923" s="68" t="e">
        <f t="shared" si="135"/>
        <v>#N/A</v>
      </c>
      <c r="AB923" s="48" t="str">
        <f t="shared" si="131"/>
        <v>00</v>
      </c>
      <c r="AC923" s="48" t="e">
        <f t="shared" si="137"/>
        <v>#N/A</v>
      </c>
      <c r="AD923" s="68" t="e">
        <f t="shared" si="136"/>
        <v>#N/A</v>
      </c>
    </row>
    <row r="924" spans="1:30" x14ac:dyDescent="0.3">
      <c r="A924" s="48" t="e">
        <f>IF($AA924="Yes",INDEX(Applications_2021!$A$2:$A$651,MATCH($W924,Applications_2021!$AO$2:$AO$651,0)),"NO TRANSCRIPT")</f>
        <v>#N/A</v>
      </c>
      <c r="V924" s="48" t="str">
        <f t="shared" si="132"/>
        <v>|||</v>
      </c>
      <c r="W924" s="48" t="str">
        <f t="shared" si="133"/>
        <v>||</v>
      </c>
      <c r="X924" s="48" t="e">
        <f>INDEX(Applications_2021!$AN$2:$AN$651,MATCH($V924,Applications_2021!$AN$2:$AN$651,0))</f>
        <v>#N/A</v>
      </c>
      <c r="Y924" s="48" t="e">
        <f>INDEX(Applications_2021!$AO$2:$AO$651,MATCH($W924,Applications_2021!$AO$2:$AO$651,0))</f>
        <v>#N/A</v>
      </c>
      <c r="Z924" s="68" t="e">
        <f t="shared" si="134"/>
        <v>#N/A</v>
      </c>
      <c r="AA924" s="68" t="e">
        <f t="shared" si="135"/>
        <v>#N/A</v>
      </c>
      <c r="AB924" s="48" t="str">
        <f t="shared" si="131"/>
        <v>00</v>
      </c>
      <c r="AC924" s="48" t="e">
        <f t="shared" si="137"/>
        <v>#N/A</v>
      </c>
      <c r="AD924" s="68" t="e">
        <f t="shared" si="136"/>
        <v>#N/A</v>
      </c>
    </row>
    <row r="925" spans="1:30" x14ac:dyDescent="0.3">
      <c r="A925" s="48" t="e">
        <f>IF($AA925="Yes",INDEX(Applications_2021!$A$2:$A$651,MATCH($W925,Applications_2021!$AO$2:$AO$651,0)),"NO TRANSCRIPT")</f>
        <v>#N/A</v>
      </c>
      <c r="V925" s="48" t="str">
        <f t="shared" si="132"/>
        <v>|||</v>
      </c>
      <c r="W925" s="48" t="str">
        <f t="shared" si="133"/>
        <v>||</v>
      </c>
      <c r="X925" s="48" t="e">
        <f>INDEX(Applications_2021!$AN$2:$AN$651,MATCH($V925,Applications_2021!$AN$2:$AN$651,0))</f>
        <v>#N/A</v>
      </c>
      <c r="Y925" s="48" t="e">
        <f>INDEX(Applications_2021!$AO$2:$AO$651,MATCH($W925,Applications_2021!$AO$2:$AO$651,0))</f>
        <v>#N/A</v>
      </c>
      <c r="Z925" s="68" t="e">
        <f t="shared" si="134"/>
        <v>#N/A</v>
      </c>
      <c r="AA925" s="68" t="e">
        <f t="shared" si="135"/>
        <v>#N/A</v>
      </c>
      <c r="AB925" s="48" t="str">
        <f t="shared" si="131"/>
        <v>00</v>
      </c>
      <c r="AC925" s="48" t="e">
        <f t="shared" si="137"/>
        <v>#N/A</v>
      </c>
      <c r="AD925" s="68" t="e">
        <f t="shared" si="136"/>
        <v>#N/A</v>
      </c>
    </row>
    <row r="926" spans="1:30" x14ac:dyDescent="0.3">
      <c r="A926" s="48" t="e">
        <f>IF($AA926="Yes",INDEX(Applications_2021!$A$2:$A$651,MATCH($W926,Applications_2021!$AO$2:$AO$651,0)),"NO TRANSCRIPT")</f>
        <v>#N/A</v>
      </c>
      <c r="V926" s="48" t="str">
        <f t="shared" si="132"/>
        <v>|||</v>
      </c>
      <c r="W926" s="48" t="str">
        <f t="shared" si="133"/>
        <v>||</v>
      </c>
      <c r="X926" s="48" t="e">
        <f>INDEX(Applications_2021!$AN$2:$AN$651,MATCH($V926,Applications_2021!$AN$2:$AN$651,0))</f>
        <v>#N/A</v>
      </c>
      <c r="Y926" s="48" t="e">
        <f>INDEX(Applications_2021!$AO$2:$AO$651,MATCH($W926,Applications_2021!$AO$2:$AO$651,0))</f>
        <v>#N/A</v>
      </c>
      <c r="Z926" s="68" t="e">
        <f t="shared" si="134"/>
        <v>#N/A</v>
      </c>
      <c r="AA926" s="68" t="e">
        <f t="shared" si="135"/>
        <v>#N/A</v>
      </c>
      <c r="AB926" s="48" t="str">
        <f t="shared" si="131"/>
        <v>00</v>
      </c>
      <c r="AC926" s="48" t="e">
        <f t="shared" si="137"/>
        <v>#N/A</v>
      </c>
      <c r="AD926" s="68" t="e">
        <f t="shared" si="136"/>
        <v>#N/A</v>
      </c>
    </row>
    <row r="927" spans="1:30" x14ac:dyDescent="0.3">
      <c r="A927" s="48" t="e">
        <f>IF($AA927="Yes",INDEX(Applications_2021!$A$2:$A$651,MATCH($W927,Applications_2021!$AO$2:$AO$651,0)),"NO TRANSCRIPT")</f>
        <v>#N/A</v>
      </c>
      <c r="V927" s="48" t="str">
        <f t="shared" si="132"/>
        <v>|||</v>
      </c>
      <c r="W927" s="48" t="str">
        <f t="shared" si="133"/>
        <v>||</v>
      </c>
      <c r="X927" s="48" t="e">
        <f>INDEX(Applications_2021!$AN$2:$AN$651,MATCH($V927,Applications_2021!$AN$2:$AN$651,0))</f>
        <v>#N/A</v>
      </c>
      <c r="Y927" s="48" t="e">
        <f>INDEX(Applications_2021!$AO$2:$AO$651,MATCH($W927,Applications_2021!$AO$2:$AO$651,0))</f>
        <v>#N/A</v>
      </c>
      <c r="Z927" s="68" t="e">
        <f t="shared" si="134"/>
        <v>#N/A</v>
      </c>
      <c r="AA927" s="68" t="e">
        <f t="shared" si="135"/>
        <v>#N/A</v>
      </c>
      <c r="AB927" s="48" t="str">
        <f t="shared" si="131"/>
        <v>00</v>
      </c>
      <c r="AC927" s="48" t="e">
        <f t="shared" si="137"/>
        <v>#N/A</v>
      </c>
      <c r="AD927" s="68" t="e">
        <f t="shared" si="136"/>
        <v>#N/A</v>
      </c>
    </row>
    <row r="928" spans="1:30" x14ac:dyDescent="0.3">
      <c r="A928" s="48" t="e">
        <f>IF($AA928="Yes",INDEX(Applications_2021!$A$2:$A$651,MATCH($W928,Applications_2021!$AO$2:$AO$651,0)),"NO TRANSCRIPT")</f>
        <v>#N/A</v>
      </c>
      <c r="V928" s="48" t="str">
        <f t="shared" si="132"/>
        <v>|||</v>
      </c>
      <c r="W928" s="48" t="str">
        <f t="shared" si="133"/>
        <v>||</v>
      </c>
      <c r="X928" s="48" t="e">
        <f>INDEX(Applications_2021!$AN$2:$AN$651,MATCH($V928,Applications_2021!$AN$2:$AN$651,0))</f>
        <v>#N/A</v>
      </c>
      <c r="Y928" s="48" t="e">
        <f>INDEX(Applications_2021!$AO$2:$AO$651,MATCH($W928,Applications_2021!$AO$2:$AO$651,0))</f>
        <v>#N/A</v>
      </c>
      <c r="Z928" s="68" t="e">
        <f t="shared" si="134"/>
        <v>#N/A</v>
      </c>
      <c r="AA928" s="68" t="e">
        <f t="shared" si="135"/>
        <v>#N/A</v>
      </c>
      <c r="AB928" s="48" t="str">
        <f t="shared" si="131"/>
        <v>00</v>
      </c>
      <c r="AC928" s="48" t="e">
        <f t="shared" si="137"/>
        <v>#N/A</v>
      </c>
      <c r="AD928" s="68" t="e">
        <f t="shared" si="136"/>
        <v>#N/A</v>
      </c>
    </row>
    <row r="929" spans="1:30" x14ac:dyDescent="0.3">
      <c r="A929" s="48" t="e">
        <f>IF($AA929="Yes",INDEX(Applications_2021!$A$2:$A$651,MATCH($W929,Applications_2021!$AO$2:$AO$651,0)),"NO TRANSCRIPT")</f>
        <v>#N/A</v>
      </c>
      <c r="V929" s="48" t="str">
        <f t="shared" si="132"/>
        <v>|||</v>
      </c>
      <c r="W929" s="48" t="str">
        <f t="shared" si="133"/>
        <v>||</v>
      </c>
      <c r="X929" s="48" t="e">
        <f>INDEX(Applications_2021!$AN$2:$AN$651,MATCH($V929,Applications_2021!$AN$2:$AN$651,0))</f>
        <v>#N/A</v>
      </c>
      <c r="Y929" s="48" t="e">
        <f>INDEX(Applications_2021!$AO$2:$AO$651,MATCH($W929,Applications_2021!$AO$2:$AO$651,0))</f>
        <v>#N/A</v>
      </c>
      <c r="Z929" s="68" t="e">
        <f t="shared" si="134"/>
        <v>#N/A</v>
      </c>
      <c r="AA929" s="68" t="e">
        <f t="shared" si="135"/>
        <v>#N/A</v>
      </c>
      <c r="AB929" s="48" t="str">
        <f t="shared" si="131"/>
        <v>00</v>
      </c>
      <c r="AC929" s="48" t="e">
        <f t="shared" si="137"/>
        <v>#N/A</v>
      </c>
      <c r="AD929" s="68" t="e">
        <f t="shared" si="136"/>
        <v>#N/A</v>
      </c>
    </row>
    <row r="930" spans="1:30" x14ac:dyDescent="0.3">
      <c r="A930" s="48" t="e">
        <f>IF($AA930="Yes",INDEX(Applications_2021!$A$2:$A$651,MATCH($W930,Applications_2021!$AO$2:$AO$651,0)),"NO TRANSCRIPT")</f>
        <v>#N/A</v>
      </c>
      <c r="V930" s="48" t="str">
        <f t="shared" si="132"/>
        <v>|||</v>
      </c>
      <c r="W930" s="48" t="str">
        <f t="shared" si="133"/>
        <v>||</v>
      </c>
      <c r="X930" s="48" t="e">
        <f>INDEX(Applications_2021!$AN$2:$AN$651,MATCH($V930,Applications_2021!$AN$2:$AN$651,0))</f>
        <v>#N/A</v>
      </c>
      <c r="Y930" s="48" t="e">
        <f>INDEX(Applications_2021!$AO$2:$AO$651,MATCH($W930,Applications_2021!$AO$2:$AO$651,0))</f>
        <v>#N/A</v>
      </c>
      <c r="Z930" s="68" t="e">
        <f t="shared" si="134"/>
        <v>#N/A</v>
      </c>
      <c r="AA930" s="68" t="e">
        <f t="shared" si="135"/>
        <v>#N/A</v>
      </c>
      <c r="AB930" s="48" t="str">
        <f t="shared" si="131"/>
        <v>00</v>
      </c>
      <c r="AC930" s="48" t="e">
        <f t="shared" si="137"/>
        <v>#N/A</v>
      </c>
      <c r="AD930" s="68" t="e">
        <f t="shared" si="136"/>
        <v>#N/A</v>
      </c>
    </row>
    <row r="931" spans="1:30" x14ac:dyDescent="0.3">
      <c r="A931" s="48" t="e">
        <f>IF($AA931="Yes",INDEX(Applications_2021!$A$2:$A$651,MATCH($W931,Applications_2021!$AO$2:$AO$651,0)),"NO TRANSCRIPT")</f>
        <v>#N/A</v>
      </c>
      <c r="V931" s="48" t="str">
        <f t="shared" si="132"/>
        <v>|||</v>
      </c>
      <c r="W931" s="48" t="str">
        <f t="shared" si="133"/>
        <v>||</v>
      </c>
      <c r="X931" s="48" t="e">
        <f>INDEX(Applications_2021!$AN$2:$AN$651,MATCH($V931,Applications_2021!$AN$2:$AN$651,0))</f>
        <v>#N/A</v>
      </c>
      <c r="Y931" s="48" t="e">
        <f>INDEX(Applications_2021!$AO$2:$AO$651,MATCH($W931,Applications_2021!$AO$2:$AO$651,0))</f>
        <v>#N/A</v>
      </c>
      <c r="Z931" s="68" t="e">
        <f t="shared" si="134"/>
        <v>#N/A</v>
      </c>
      <c r="AA931" s="68" t="e">
        <f t="shared" si="135"/>
        <v>#N/A</v>
      </c>
      <c r="AB931" s="48" t="str">
        <f t="shared" ref="AB931:AB994" si="138">"0"&amp;TEXT($C931,0)</f>
        <v>00</v>
      </c>
      <c r="AC931" s="48" t="e">
        <f t="shared" si="137"/>
        <v>#N/A</v>
      </c>
      <c r="AD931" s="68" t="e">
        <f t="shared" si="136"/>
        <v>#N/A</v>
      </c>
    </row>
    <row r="932" spans="1:30" x14ac:dyDescent="0.3">
      <c r="A932" s="48" t="e">
        <f>IF($AA932="Yes",INDEX(Applications_2021!$A$2:$A$651,MATCH($W932,Applications_2021!$AO$2:$AO$651,0)),"NO TRANSCRIPT")</f>
        <v>#N/A</v>
      </c>
      <c r="V932" s="48" t="str">
        <f t="shared" si="132"/>
        <v>|||</v>
      </c>
      <c r="W932" s="48" t="str">
        <f t="shared" si="133"/>
        <v>||</v>
      </c>
      <c r="X932" s="48" t="e">
        <f>INDEX(Applications_2021!$AN$2:$AN$651,MATCH($V932,Applications_2021!$AN$2:$AN$651,0))</f>
        <v>#N/A</v>
      </c>
      <c r="Y932" s="48" t="e">
        <f>INDEX(Applications_2021!$AO$2:$AO$651,MATCH($W932,Applications_2021!$AO$2:$AO$651,0))</f>
        <v>#N/A</v>
      </c>
      <c r="Z932" s="68" t="e">
        <f t="shared" si="134"/>
        <v>#N/A</v>
      </c>
      <c r="AA932" s="68" t="e">
        <f t="shared" si="135"/>
        <v>#N/A</v>
      </c>
      <c r="AB932" s="48" t="str">
        <f t="shared" si="138"/>
        <v>00</v>
      </c>
      <c r="AC932" s="48" t="e">
        <f t="shared" si="137"/>
        <v>#N/A</v>
      </c>
      <c r="AD932" s="68" t="e">
        <f t="shared" si="136"/>
        <v>#N/A</v>
      </c>
    </row>
    <row r="933" spans="1:30" x14ac:dyDescent="0.3">
      <c r="A933" s="48" t="e">
        <f>IF($AA933="Yes",INDEX(Applications_2021!$A$2:$A$651,MATCH($W933,Applications_2021!$AO$2:$AO$651,0)),"NO TRANSCRIPT")</f>
        <v>#N/A</v>
      </c>
      <c r="V933" s="48" t="str">
        <f t="shared" si="132"/>
        <v>|||</v>
      </c>
      <c r="W933" s="48" t="str">
        <f t="shared" si="133"/>
        <v>||</v>
      </c>
      <c r="X933" s="48" t="e">
        <f>INDEX(Applications_2021!$AN$2:$AN$651,MATCH($V933,Applications_2021!$AN$2:$AN$651,0))</f>
        <v>#N/A</v>
      </c>
      <c r="Y933" s="48" t="e">
        <f>INDEX(Applications_2021!$AO$2:$AO$651,MATCH($W933,Applications_2021!$AO$2:$AO$651,0))</f>
        <v>#N/A</v>
      </c>
      <c r="Z933" s="68" t="e">
        <f t="shared" si="134"/>
        <v>#N/A</v>
      </c>
      <c r="AA933" s="68" t="e">
        <f t="shared" si="135"/>
        <v>#N/A</v>
      </c>
      <c r="AB933" s="48" t="str">
        <f t="shared" si="138"/>
        <v>00</v>
      </c>
      <c r="AC933" s="48" t="e">
        <f t="shared" si="137"/>
        <v>#N/A</v>
      </c>
      <c r="AD933" s="68" t="e">
        <f t="shared" si="136"/>
        <v>#N/A</v>
      </c>
    </row>
    <row r="934" spans="1:30" x14ac:dyDescent="0.3">
      <c r="A934" s="48" t="e">
        <f>IF($AA934="Yes",INDEX(Applications_2021!$A$2:$A$651,MATCH($W934,Applications_2021!$AO$2:$AO$651,0)),"NO TRANSCRIPT")</f>
        <v>#N/A</v>
      </c>
      <c r="V934" s="48" t="str">
        <f t="shared" si="132"/>
        <v>|||</v>
      </c>
      <c r="W934" s="48" t="str">
        <f t="shared" si="133"/>
        <v>||</v>
      </c>
      <c r="X934" s="48" t="e">
        <f>INDEX(Applications_2021!$AN$2:$AN$651,MATCH($V934,Applications_2021!$AN$2:$AN$651,0))</f>
        <v>#N/A</v>
      </c>
      <c r="Y934" s="48" t="e">
        <f>INDEX(Applications_2021!$AO$2:$AO$651,MATCH($W934,Applications_2021!$AO$2:$AO$651,0))</f>
        <v>#N/A</v>
      </c>
      <c r="Z934" s="68" t="e">
        <f t="shared" si="134"/>
        <v>#N/A</v>
      </c>
      <c r="AA934" s="68" t="e">
        <f t="shared" si="135"/>
        <v>#N/A</v>
      </c>
      <c r="AB934" s="48" t="str">
        <f t="shared" si="138"/>
        <v>00</v>
      </c>
      <c r="AC934" s="48" t="e">
        <f t="shared" si="137"/>
        <v>#N/A</v>
      </c>
      <c r="AD934" s="68" t="e">
        <f t="shared" si="136"/>
        <v>#N/A</v>
      </c>
    </row>
    <row r="935" spans="1:30" x14ac:dyDescent="0.3">
      <c r="A935" s="48" t="e">
        <f>IF($AA935="Yes",INDEX(Applications_2021!$A$2:$A$651,MATCH($W935,Applications_2021!$AO$2:$AO$651,0)),"NO TRANSCRIPT")</f>
        <v>#N/A</v>
      </c>
      <c r="V935" s="48" t="str">
        <f t="shared" si="132"/>
        <v>|||</v>
      </c>
      <c r="W935" s="48" t="str">
        <f t="shared" si="133"/>
        <v>||</v>
      </c>
      <c r="X935" s="48" t="e">
        <f>INDEX(Applications_2021!$AN$2:$AN$651,MATCH($V935,Applications_2021!$AN$2:$AN$651,0))</f>
        <v>#N/A</v>
      </c>
      <c r="Y935" s="48" t="e">
        <f>INDEX(Applications_2021!$AO$2:$AO$651,MATCH($W935,Applications_2021!$AO$2:$AO$651,0))</f>
        <v>#N/A</v>
      </c>
      <c r="Z935" s="68" t="e">
        <f t="shared" si="134"/>
        <v>#N/A</v>
      </c>
      <c r="AA935" s="68" t="e">
        <f t="shared" si="135"/>
        <v>#N/A</v>
      </c>
      <c r="AB935" s="48" t="str">
        <f t="shared" si="138"/>
        <v>00</v>
      </c>
      <c r="AC935" s="48" t="e">
        <f t="shared" si="137"/>
        <v>#N/A</v>
      </c>
      <c r="AD935" s="68" t="e">
        <f t="shared" si="136"/>
        <v>#N/A</v>
      </c>
    </row>
    <row r="936" spans="1:30" x14ac:dyDescent="0.3">
      <c r="A936" s="48" t="e">
        <f>IF($AA936="Yes",INDEX(Applications_2021!$A$2:$A$651,MATCH($W936,Applications_2021!$AO$2:$AO$651,0)),"NO TRANSCRIPT")</f>
        <v>#N/A</v>
      </c>
      <c r="V936" s="48" t="str">
        <f t="shared" si="132"/>
        <v>|||</v>
      </c>
      <c r="W936" s="48" t="str">
        <f t="shared" si="133"/>
        <v>||</v>
      </c>
      <c r="X936" s="48" t="e">
        <f>INDEX(Applications_2021!$AN$2:$AN$651,MATCH($V936,Applications_2021!$AN$2:$AN$651,0))</f>
        <v>#N/A</v>
      </c>
      <c r="Y936" s="48" t="e">
        <f>INDEX(Applications_2021!$AO$2:$AO$651,MATCH($W936,Applications_2021!$AO$2:$AO$651,0))</f>
        <v>#N/A</v>
      </c>
      <c r="Z936" s="68" t="e">
        <f t="shared" si="134"/>
        <v>#N/A</v>
      </c>
      <c r="AA936" s="68" t="e">
        <f t="shared" si="135"/>
        <v>#N/A</v>
      </c>
      <c r="AB936" s="48" t="str">
        <f t="shared" si="138"/>
        <v>00</v>
      </c>
      <c r="AC936" s="48" t="e">
        <f t="shared" si="137"/>
        <v>#N/A</v>
      </c>
      <c r="AD936" s="68" t="e">
        <f t="shared" si="136"/>
        <v>#N/A</v>
      </c>
    </row>
    <row r="937" spans="1:30" x14ac:dyDescent="0.3">
      <c r="A937" s="48" t="e">
        <f>IF($AA937="Yes",INDEX(Applications_2021!$A$2:$A$651,MATCH($W937,Applications_2021!$AO$2:$AO$651,0)),"NO TRANSCRIPT")</f>
        <v>#N/A</v>
      </c>
      <c r="V937" s="48" t="str">
        <f t="shared" si="132"/>
        <v>|||</v>
      </c>
      <c r="W937" s="48" t="str">
        <f t="shared" si="133"/>
        <v>||</v>
      </c>
      <c r="X937" s="48" t="e">
        <f>INDEX(Applications_2021!$AN$2:$AN$651,MATCH($V937,Applications_2021!$AN$2:$AN$651,0))</f>
        <v>#N/A</v>
      </c>
      <c r="Y937" s="48" t="e">
        <f>INDEX(Applications_2021!$AO$2:$AO$651,MATCH($W937,Applications_2021!$AO$2:$AO$651,0))</f>
        <v>#N/A</v>
      </c>
      <c r="Z937" s="68" t="e">
        <f t="shared" si="134"/>
        <v>#N/A</v>
      </c>
      <c r="AA937" s="68" t="e">
        <f t="shared" si="135"/>
        <v>#N/A</v>
      </c>
      <c r="AB937" s="48" t="str">
        <f t="shared" si="138"/>
        <v>00</v>
      </c>
      <c r="AC937" s="48" t="e">
        <f t="shared" si="137"/>
        <v>#N/A</v>
      </c>
      <c r="AD937" s="68" t="e">
        <f t="shared" si="136"/>
        <v>#N/A</v>
      </c>
    </row>
    <row r="938" spans="1:30" x14ac:dyDescent="0.3">
      <c r="A938" s="48" t="e">
        <f>IF($AA938="Yes",INDEX(Applications_2021!$A$2:$A$651,MATCH($W938,Applications_2021!$AO$2:$AO$651,0)),"NO TRANSCRIPT")</f>
        <v>#N/A</v>
      </c>
      <c r="V938" s="48" t="str">
        <f t="shared" si="132"/>
        <v>|||</v>
      </c>
      <c r="W938" s="48" t="str">
        <f t="shared" si="133"/>
        <v>||</v>
      </c>
      <c r="X938" s="48" t="e">
        <f>INDEX(Applications_2021!$AN$2:$AN$651,MATCH($V938,Applications_2021!$AN$2:$AN$651,0))</f>
        <v>#N/A</v>
      </c>
      <c r="Y938" s="48" t="e">
        <f>INDEX(Applications_2021!$AO$2:$AO$651,MATCH($W938,Applications_2021!$AO$2:$AO$651,0))</f>
        <v>#N/A</v>
      </c>
      <c r="Z938" s="68" t="e">
        <f t="shared" si="134"/>
        <v>#N/A</v>
      </c>
      <c r="AA938" s="68" t="e">
        <f t="shared" si="135"/>
        <v>#N/A</v>
      </c>
      <c r="AB938" s="48" t="str">
        <f t="shared" si="138"/>
        <v>00</v>
      </c>
      <c r="AC938" s="48" t="e">
        <f t="shared" si="137"/>
        <v>#N/A</v>
      </c>
      <c r="AD938" s="68" t="e">
        <f t="shared" si="136"/>
        <v>#N/A</v>
      </c>
    </row>
    <row r="939" spans="1:30" x14ac:dyDescent="0.3">
      <c r="A939" s="48" t="e">
        <f>IF($AA939="Yes",INDEX(Applications_2021!$A$2:$A$651,MATCH($W939,Applications_2021!$AO$2:$AO$651,0)),"NO TRANSCRIPT")</f>
        <v>#N/A</v>
      </c>
      <c r="V939" s="48" t="str">
        <f t="shared" si="132"/>
        <v>|||</v>
      </c>
      <c r="W939" s="48" t="str">
        <f t="shared" si="133"/>
        <v>||</v>
      </c>
      <c r="X939" s="48" t="e">
        <f>INDEX(Applications_2021!$AN$2:$AN$651,MATCH($V939,Applications_2021!$AN$2:$AN$651,0))</f>
        <v>#N/A</v>
      </c>
      <c r="Y939" s="48" t="e">
        <f>INDEX(Applications_2021!$AO$2:$AO$651,MATCH($W939,Applications_2021!$AO$2:$AO$651,0))</f>
        <v>#N/A</v>
      </c>
      <c r="Z939" s="68" t="e">
        <f t="shared" si="134"/>
        <v>#N/A</v>
      </c>
      <c r="AA939" s="68" t="e">
        <f t="shared" si="135"/>
        <v>#N/A</v>
      </c>
      <c r="AB939" s="48" t="str">
        <f t="shared" si="138"/>
        <v>00</v>
      </c>
      <c r="AC939" s="48" t="e">
        <f t="shared" si="137"/>
        <v>#N/A</v>
      </c>
      <c r="AD939" s="68" t="e">
        <f t="shared" si="136"/>
        <v>#N/A</v>
      </c>
    </row>
    <row r="940" spans="1:30" x14ac:dyDescent="0.3">
      <c r="A940" s="48" t="e">
        <f>IF($AA940="Yes",INDEX(Applications_2021!$A$2:$A$651,MATCH($W940,Applications_2021!$AO$2:$AO$651,0)),"NO TRANSCRIPT")</f>
        <v>#N/A</v>
      </c>
      <c r="V940" s="48" t="str">
        <f t="shared" si="132"/>
        <v>|||</v>
      </c>
      <c r="W940" s="48" t="str">
        <f t="shared" si="133"/>
        <v>||</v>
      </c>
      <c r="X940" s="48" t="e">
        <f>INDEX(Applications_2021!$AN$2:$AN$651,MATCH($V940,Applications_2021!$AN$2:$AN$651,0))</f>
        <v>#N/A</v>
      </c>
      <c r="Y940" s="48" t="e">
        <f>INDEX(Applications_2021!$AO$2:$AO$651,MATCH($W940,Applications_2021!$AO$2:$AO$651,0))</f>
        <v>#N/A</v>
      </c>
      <c r="Z940" s="68" t="e">
        <f t="shared" si="134"/>
        <v>#N/A</v>
      </c>
      <c r="AA940" s="68" t="e">
        <f t="shared" si="135"/>
        <v>#N/A</v>
      </c>
      <c r="AB940" s="48" t="str">
        <f t="shared" si="138"/>
        <v>00</v>
      </c>
      <c r="AC940" s="48" t="e">
        <f t="shared" si="137"/>
        <v>#N/A</v>
      </c>
      <c r="AD940" s="68" t="e">
        <f t="shared" si="136"/>
        <v>#N/A</v>
      </c>
    </row>
    <row r="941" spans="1:30" x14ac:dyDescent="0.3">
      <c r="A941" s="48" t="e">
        <f>IF($AA941="Yes",INDEX(Applications_2021!$A$2:$A$651,MATCH($W941,Applications_2021!$AO$2:$AO$651,0)),"NO TRANSCRIPT")</f>
        <v>#N/A</v>
      </c>
      <c r="V941" s="48" t="str">
        <f t="shared" si="132"/>
        <v>|||</v>
      </c>
      <c r="W941" s="48" t="str">
        <f t="shared" si="133"/>
        <v>||</v>
      </c>
      <c r="X941" s="48" t="e">
        <f>INDEX(Applications_2021!$AN$2:$AN$651,MATCH($V941,Applications_2021!$AN$2:$AN$651,0))</f>
        <v>#N/A</v>
      </c>
      <c r="Y941" s="48" t="e">
        <f>INDEX(Applications_2021!$AO$2:$AO$651,MATCH($W941,Applications_2021!$AO$2:$AO$651,0))</f>
        <v>#N/A</v>
      </c>
      <c r="Z941" s="68" t="e">
        <f t="shared" si="134"/>
        <v>#N/A</v>
      </c>
      <c r="AA941" s="68" t="e">
        <f t="shared" si="135"/>
        <v>#N/A</v>
      </c>
      <c r="AB941" s="48" t="str">
        <f t="shared" si="138"/>
        <v>00</v>
      </c>
      <c r="AC941" s="48" t="e">
        <f t="shared" si="137"/>
        <v>#N/A</v>
      </c>
      <c r="AD941" s="68" t="e">
        <f t="shared" si="136"/>
        <v>#N/A</v>
      </c>
    </row>
    <row r="942" spans="1:30" x14ac:dyDescent="0.3">
      <c r="A942" s="48" t="e">
        <f>IF($AA942="Yes",INDEX(Applications_2021!$A$2:$A$651,MATCH($W942,Applications_2021!$AO$2:$AO$651,0)),"NO TRANSCRIPT")</f>
        <v>#N/A</v>
      </c>
      <c r="V942" s="48" t="str">
        <f t="shared" si="132"/>
        <v>|||</v>
      </c>
      <c r="W942" s="48" t="str">
        <f t="shared" si="133"/>
        <v>||</v>
      </c>
      <c r="X942" s="48" t="e">
        <f>INDEX(Applications_2021!$AN$2:$AN$651,MATCH($V942,Applications_2021!$AN$2:$AN$651,0))</f>
        <v>#N/A</v>
      </c>
      <c r="Y942" s="48" t="e">
        <f>INDEX(Applications_2021!$AO$2:$AO$651,MATCH($W942,Applications_2021!$AO$2:$AO$651,0))</f>
        <v>#N/A</v>
      </c>
      <c r="Z942" s="68" t="e">
        <f t="shared" si="134"/>
        <v>#N/A</v>
      </c>
      <c r="AA942" s="68" t="e">
        <f t="shared" si="135"/>
        <v>#N/A</v>
      </c>
      <c r="AB942" s="48" t="str">
        <f t="shared" si="138"/>
        <v>00</v>
      </c>
      <c r="AC942" s="48" t="e">
        <f t="shared" si="137"/>
        <v>#N/A</v>
      </c>
      <c r="AD942" s="68" t="e">
        <f t="shared" si="136"/>
        <v>#N/A</v>
      </c>
    </row>
    <row r="943" spans="1:30" x14ac:dyDescent="0.3">
      <c r="A943" s="48" t="e">
        <f>IF($AA943="Yes",INDEX(Applications_2021!$A$2:$A$651,MATCH($W943,Applications_2021!$AO$2:$AO$651,0)),"NO TRANSCRIPT")</f>
        <v>#N/A</v>
      </c>
      <c r="V943" s="48" t="str">
        <f t="shared" si="132"/>
        <v>|||</v>
      </c>
      <c r="W943" s="48" t="str">
        <f t="shared" si="133"/>
        <v>||</v>
      </c>
      <c r="X943" s="48" t="e">
        <f>INDEX(Applications_2021!$AN$2:$AN$651,MATCH($V943,Applications_2021!$AN$2:$AN$651,0))</f>
        <v>#N/A</v>
      </c>
      <c r="Y943" s="48" t="e">
        <f>INDEX(Applications_2021!$AO$2:$AO$651,MATCH($W943,Applications_2021!$AO$2:$AO$651,0))</f>
        <v>#N/A</v>
      </c>
      <c r="Z943" s="68" t="e">
        <f t="shared" si="134"/>
        <v>#N/A</v>
      </c>
      <c r="AA943" s="68" t="e">
        <f t="shared" si="135"/>
        <v>#N/A</v>
      </c>
      <c r="AB943" s="48" t="str">
        <f t="shared" si="138"/>
        <v>00</v>
      </c>
      <c r="AC943" s="48" t="e">
        <f t="shared" si="137"/>
        <v>#N/A</v>
      </c>
      <c r="AD943" s="68" t="e">
        <f t="shared" si="136"/>
        <v>#N/A</v>
      </c>
    </row>
    <row r="944" spans="1:30" x14ac:dyDescent="0.3">
      <c r="A944" s="48" t="e">
        <f>IF($AA944="Yes",INDEX(Applications_2021!$A$2:$A$651,MATCH($W944,Applications_2021!$AO$2:$AO$651,0)),"NO TRANSCRIPT")</f>
        <v>#N/A</v>
      </c>
      <c r="V944" s="48" t="str">
        <f t="shared" si="132"/>
        <v>|||</v>
      </c>
      <c r="W944" s="48" t="str">
        <f t="shared" si="133"/>
        <v>||</v>
      </c>
      <c r="X944" s="48" t="e">
        <f>INDEX(Applications_2021!$AN$2:$AN$651,MATCH($V944,Applications_2021!$AN$2:$AN$651,0))</f>
        <v>#N/A</v>
      </c>
      <c r="Y944" s="48" t="e">
        <f>INDEX(Applications_2021!$AO$2:$AO$651,MATCH($W944,Applications_2021!$AO$2:$AO$651,0))</f>
        <v>#N/A</v>
      </c>
      <c r="Z944" s="68" t="e">
        <f t="shared" si="134"/>
        <v>#N/A</v>
      </c>
      <c r="AA944" s="68" t="e">
        <f t="shared" si="135"/>
        <v>#N/A</v>
      </c>
      <c r="AB944" s="48" t="str">
        <f t="shared" si="138"/>
        <v>00</v>
      </c>
      <c r="AC944" s="48" t="e">
        <f t="shared" si="137"/>
        <v>#N/A</v>
      </c>
      <c r="AD944" s="68" t="e">
        <f t="shared" si="136"/>
        <v>#N/A</v>
      </c>
    </row>
    <row r="945" spans="1:30" x14ac:dyDescent="0.3">
      <c r="A945" s="48" t="e">
        <f>IF($AA945="Yes",INDEX(Applications_2021!$A$2:$A$651,MATCH($W945,Applications_2021!$AO$2:$AO$651,0)),"NO TRANSCRIPT")</f>
        <v>#N/A</v>
      </c>
      <c r="V945" s="48" t="str">
        <f t="shared" si="132"/>
        <v>|||</v>
      </c>
      <c r="W945" s="48" t="str">
        <f t="shared" si="133"/>
        <v>||</v>
      </c>
      <c r="X945" s="48" t="e">
        <f>INDEX(Applications_2021!$AN$2:$AN$651,MATCH($V945,Applications_2021!$AN$2:$AN$651,0))</f>
        <v>#N/A</v>
      </c>
      <c r="Y945" s="48" t="e">
        <f>INDEX(Applications_2021!$AO$2:$AO$651,MATCH($W945,Applications_2021!$AO$2:$AO$651,0))</f>
        <v>#N/A</v>
      </c>
      <c r="Z945" s="68" t="e">
        <f t="shared" si="134"/>
        <v>#N/A</v>
      </c>
      <c r="AA945" s="68" t="e">
        <f t="shared" si="135"/>
        <v>#N/A</v>
      </c>
      <c r="AB945" s="48" t="str">
        <f t="shared" si="138"/>
        <v>00</v>
      </c>
      <c r="AC945" s="48" t="e">
        <f t="shared" si="137"/>
        <v>#N/A</v>
      </c>
      <c r="AD945" s="68" t="e">
        <f t="shared" si="136"/>
        <v>#N/A</v>
      </c>
    </row>
    <row r="946" spans="1:30" x14ac:dyDescent="0.3">
      <c r="A946" s="48" t="e">
        <f>IF($AA946="Yes",INDEX(Applications_2021!$A$2:$A$651,MATCH($W946,Applications_2021!$AO$2:$AO$651,0)),"NO TRANSCRIPT")</f>
        <v>#N/A</v>
      </c>
      <c r="V946" s="48" t="str">
        <f t="shared" si="132"/>
        <v>|||</v>
      </c>
      <c r="W946" s="48" t="str">
        <f t="shared" si="133"/>
        <v>||</v>
      </c>
      <c r="X946" s="48" t="e">
        <f>INDEX(Applications_2021!$AN$2:$AN$651,MATCH($V946,Applications_2021!$AN$2:$AN$651,0))</f>
        <v>#N/A</v>
      </c>
      <c r="Y946" s="48" t="e">
        <f>INDEX(Applications_2021!$AO$2:$AO$651,MATCH($W946,Applications_2021!$AO$2:$AO$651,0))</f>
        <v>#N/A</v>
      </c>
      <c r="Z946" s="68" t="e">
        <f t="shared" si="134"/>
        <v>#N/A</v>
      </c>
      <c r="AA946" s="68" t="e">
        <f t="shared" si="135"/>
        <v>#N/A</v>
      </c>
      <c r="AB946" s="48" t="str">
        <f t="shared" si="138"/>
        <v>00</v>
      </c>
      <c r="AC946" s="48" t="e">
        <f t="shared" si="137"/>
        <v>#N/A</v>
      </c>
      <c r="AD946" s="68" t="e">
        <f t="shared" si="136"/>
        <v>#N/A</v>
      </c>
    </row>
    <row r="947" spans="1:30" x14ac:dyDescent="0.3">
      <c r="A947" s="48" t="e">
        <f>IF($AA947="Yes",INDEX(Applications_2021!$A$2:$A$651,MATCH($W947,Applications_2021!$AO$2:$AO$651,0)),"NO TRANSCRIPT")</f>
        <v>#N/A</v>
      </c>
      <c r="V947" s="48" t="str">
        <f t="shared" si="132"/>
        <v>|||</v>
      </c>
      <c r="W947" s="48" t="str">
        <f t="shared" si="133"/>
        <v>||</v>
      </c>
      <c r="X947" s="48" t="e">
        <f>INDEX(Applications_2021!$AN$2:$AN$651,MATCH($V947,Applications_2021!$AN$2:$AN$651,0))</f>
        <v>#N/A</v>
      </c>
      <c r="Y947" s="48" t="e">
        <f>INDEX(Applications_2021!$AO$2:$AO$651,MATCH($W947,Applications_2021!$AO$2:$AO$651,0))</f>
        <v>#N/A</v>
      </c>
      <c r="Z947" s="68" t="e">
        <f t="shared" si="134"/>
        <v>#N/A</v>
      </c>
      <c r="AA947" s="68" t="e">
        <f t="shared" si="135"/>
        <v>#N/A</v>
      </c>
      <c r="AB947" s="48" t="str">
        <f t="shared" si="138"/>
        <v>00</v>
      </c>
      <c r="AC947" s="48" t="e">
        <f t="shared" si="137"/>
        <v>#N/A</v>
      </c>
      <c r="AD947" s="68" t="e">
        <f t="shared" si="136"/>
        <v>#N/A</v>
      </c>
    </row>
    <row r="948" spans="1:30" x14ac:dyDescent="0.3">
      <c r="A948" s="48" t="e">
        <f>IF($AA948="Yes",INDEX(Applications_2021!$A$2:$A$651,MATCH($W948,Applications_2021!$AO$2:$AO$651,0)),"NO TRANSCRIPT")</f>
        <v>#N/A</v>
      </c>
      <c r="V948" s="48" t="str">
        <f t="shared" si="132"/>
        <v>|||</v>
      </c>
      <c r="W948" s="48" t="str">
        <f t="shared" si="133"/>
        <v>||</v>
      </c>
      <c r="X948" s="48" t="e">
        <f>INDEX(Applications_2021!$AN$2:$AN$651,MATCH($V948,Applications_2021!$AN$2:$AN$651,0))</f>
        <v>#N/A</v>
      </c>
      <c r="Y948" s="48" t="e">
        <f>INDEX(Applications_2021!$AO$2:$AO$651,MATCH($W948,Applications_2021!$AO$2:$AO$651,0))</f>
        <v>#N/A</v>
      </c>
      <c r="Z948" s="68" t="e">
        <f t="shared" si="134"/>
        <v>#N/A</v>
      </c>
      <c r="AA948" s="68" t="e">
        <f t="shared" si="135"/>
        <v>#N/A</v>
      </c>
      <c r="AB948" s="48" t="str">
        <f t="shared" si="138"/>
        <v>00</v>
      </c>
      <c r="AC948" s="48" t="e">
        <f t="shared" si="137"/>
        <v>#N/A</v>
      </c>
      <c r="AD948" s="68" t="e">
        <f t="shared" si="136"/>
        <v>#N/A</v>
      </c>
    </row>
    <row r="949" spans="1:30" x14ac:dyDescent="0.3">
      <c r="A949" s="48" t="e">
        <f>IF($AA949="Yes",INDEX(Applications_2021!$A$2:$A$651,MATCH($W949,Applications_2021!$AO$2:$AO$651,0)),"NO TRANSCRIPT")</f>
        <v>#N/A</v>
      </c>
      <c r="V949" s="48" t="str">
        <f t="shared" si="132"/>
        <v>|||</v>
      </c>
      <c r="W949" s="48" t="str">
        <f t="shared" si="133"/>
        <v>||</v>
      </c>
      <c r="X949" s="48" t="e">
        <f>INDEX(Applications_2021!$AN$2:$AN$651,MATCH($V949,Applications_2021!$AN$2:$AN$651,0))</f>
        <v>#N/A</v>
      </c>
      <c r="Y949" s="48" t="e">
        <f>INDEX(Applications_2021!$AO$2:$AO$651,MATCH($W949,Applications_2021!$AO$2:$AO$651,0))</f>
        <v>#N/A</v>
      </c>
      <c r="Z949" s="68" t="e">
        <f t="shared" si="134"/>
        <v>#N/A</v>
      </c>
      <c r="AA949" s="68" t="e">
        <f t="shared" si="135"/>
        <v>#N/A</v>
      </c>
      <c r="AB949" s="48" t="str">
        <f t="shared" si="138"/>
        <v>00</v>
      </c>
      <c r="AC949" s="48" t="e">
        <f t="shared" si="137"/>
        <v>#N/A</v>
      </c>
      <c r="AD949" s="68" t="e">
        <f t="shared" si="136"/>
        <v>#N/A</v>
      </c>
    </row>
    <row r="950" spans="1:30" x14ac:dyDescent="0.3">
      <c r="A950" s="48" t="e">
        <f>IF($AA950="Yes",INDEX(Applications_2021!$A$2:$A$651,MATCH($W950,Applications_2021!$AO$2:$AO$651,0)),"NO TRANSCRIPT")</f>
        <v>#N/A</v>
      </c>
      <c r="V950" s="48" t="str">
        <f t="shared" si="132"/>
        <v>|||</v>
      </c>
      <c r="W950" s="48" t="str">
        <f t="shared" si="133"/>
        <v>||</v>
      </c>
      <c r="X950" s="48" t="e">
        <f>INDEX(Applications_2021!$AN$2:$AN$651,MATCH($V950,Applications_2021!$AN$2:$AN$651,0))</f>
        <v>#N/A</v>
      </c>
      <c r="Y950" s="48" t="e">
        <f>INDEX(Applications_2021!$AO$2:$AO$651,MATCH($W950,Applications_2021!$AO$2:$AO$651,0))</f>
        <v>#N/A</v>
      </c>
      <c r="Z950" s="68" t="e">
        <f t="shared" si="134"/>
        <v>#N/A</v>
      </c>
      <c r="AA950" s="68" t="e">
        <f t="shared" si="135"/>
        <v>#N/A</v>
      </c>
      <c r="AB950" s="48" t="str">
        <f t="shared" si="138"/>
        <v>00</v>
      </c>
      <c r="AC950" s="48" t="e">
        <f t="shared" si="137"/>
        <v>#N/A</v>
      </c>
      <c r="AD950" s="68" t="e">
        <f t="shared" si="136"/>
        <v>#N/A</v>
      </c>
    </row>
    <row r="951" spans="1:30" x14ac:dyDescent="0.3">
      <c r="A951" s="48" t="e">
        <f>IF($AA951="Yes",INDEX(Applications_2021!$A$2:$A$651,MATCH($W951,Applications_2021!$AO$2:$AO$651,0)),"NO TRANSCRIPT")</f>
        <v>#N/A</v>
      </c>
      <c r="V951" s="48" t="str">
        <f t="shared" si="132"/>
        <v>|||</v>
      </c>
      <c r="W951" s="48" t="str">
        <f t="shared" si="133"/>
        <v>||</v>
      </c>
      <c r="X951" s="48" t="e">
        <f>INDEX(Applications_2021!$AN$2:$AN$651,MATCH($V951,Applications_2021!$AN$2:$AN$651,0))</f>
        <v>#N/A</v>
      </c>
      <c r="Y951" s="48" t="e">
        <f>INDEX(Applications_2021!$AO$2:$AO$651,MATCH($W951,Applications_2021!$AO$2:$AO$651,0))</f>
        <v>#N/A</v>
      </c>
      <c r="Z951" s="68" t="e">
        <f t="shared" si="134"/>
        <v>#N/A</v>
      </c>
      <c r="AA951" s="68" t="e">
        <f t="shared" si="135"/>
        <v>#N/A</v>
      </c>
      <c r="AB951" s="48" t="str">
        <f t="shared" si="138"/>
        <v>00</v>
      </c>
      <c r="AC951" s="48" t="e">
        <f t="shared" si="137"/>
        <v>#N/A</v>
      </c>
      <c r="AD951" s="68" t="e">
        <f t="shared" si="136"/>
        <v>#N/A</v>
      </c>
    </row>
    <row r="952" spans="1:30" x14ac:dyDescent="0.3">
      <c r="A952" s="48" t="e">
        <f>IF($AA952="Yes",INDEX(Applications_2021!$A$2:$A$651,MATCH($W952,Applications_2021!$AO$2:$AO$651,0)),"NO TRANSCRIPT")</f>
        <v>#N/A</v>
      </c>
      <c r="V952" s="48" t="str">
        <f t="shared" si="132"/>
        <v>|||</v>
      </c>
      <c r="W952" s="48" t="str">
        <f t="shared" si="133"/>
        <v>||</v>
      </c>
      <c r="X952" s="48" t="e">
        <f>INDEX(Applications_2021!$AN$2:$AN$651,MATCH($V952,Applications_2021!$AN$2:$AN$651,0))</f>
        <v>#N/A</v>
      </c>
      <c r="Y952" s="48" t="e">
        <f>INDEX(Applications_2021!$AO$2:$AO$651,MATCH($W952,Applications_2021!$AO$2:$AO$651,0))</f>
        <v>#N/A</v>
      </c>
      <c r="Z952" s="68" t="e">
        <f t="shared" si="134"/>
        <v>#N/A</v>
      </c>
      <c r="AA952" s="68" t="e">
        <f t="shared" si="135"/>
        <v>#N/A</v>
      </c>
      <c r="AB952" s="48" t="str">
        <f t="shared" si="138"/>
        <v>00</v>
      </c>
      <c r="AC952" s="48" t="e">
        <f t="shared" si="137"/>
        <v>#N/A</v>
      </c>
      <c r="AD952" s="68" t="e">
        <f t="shared" si="136"/>
        <v>#N/A</v>
      </c>
    </row>
    <row r="953" spans="1:30" x14ac:dyDescent="0.3">
      <c r="A953" s="48" t="e">
        <f>IF($AA953="Yes",INDEX(Applications_2021!$A$2:$A$651,MATCH($W953,Applications_2021!$AO$2:$AO$651,0)),"NO TRANSCRIPT")</f>
        <v>#N/A</v>
      </c>
      <c r="V953" s="48" t="str">
        <f t="shared" si="132"/>
        <v>|||</v>
      </c>
      <c r="W953" s="48" t="str">
        <f t="shared" si="133"/>
        <v>||</v>
      </c>
      <c r="X953" s="48" t="e">
        <f>INDEX(Applications_2021!$AN$2:$AN$651,MATCH($V953,Applications_2021!$AN$2:$AN$651,0))</f>
        <v>#N/A</v>
      </c>
      <c r="Y953" s="48" t="e">
        <f>INDEX(Applications_2021!$AO$2:$AO$651,MATCH($W953,Applications_2021!$AO$2:$AO$651,0))</f>
        <v>#N/A</v>
      </c>
      <c r="Z953" s="68" t="e">
        <f t="shared" si="134"/>
        <v>#N/A</v>
      </c>
      <c r="AA953" s="68" t="e">
        <f t="shared" si="135"/>
        <v>#N/A</v>
      </c>
      <c r="AB953" s="48" t="str">
        <f t="shared" si="138"/>
        <v>00</v>
      </c>
      <c r="AC953" s="48" t="e">
        <f t="shared" si="137"/>
        <v>#N/A</v>
      </c>
      <c r="AD953" s="68" t="e">
        <f t="shared" si="136"/>
        <v>#N/A</v>
      </c>
    </row>
    <row r="954" spans="1:30" x14ac:dyDescent="0.3">
      <c r="A954" s="48" t="e">
        <f>IF($AA954="Yes",INDEX(Applications_2021!$A$2:$A$651,MATCH($W954,Applications_2021!$AO$2:$AO$651,0)),"NO TRANSCRIPT")</f>
        <v>#N/A</v>
      </c>
      <c r="V954" s="48" t="str">
        <f t="shared" si="132"/>
        <v>|||</v>
      </c>
      <c r="W954" s="48" t="str">
        <f t="shared" si="133"/>
        <v>||</v>
      </c>
      <c r="X954" s="48" t="e">
        <f>INDEX(Applications_2021!$AN$2:$AN$651,MATCH($V954,Applications_2021!$AN$2:$AN$651,0))</f>
        <v>#N/A</v>
      </c>
      <c r="Y954" s="48" t="e">
        <f>INDEX(Applications_2021!$AO$2:$AO$651,MATCH($W954,Applications_2021!$AO$2:$AO$651,0))</f>
        <v>#N/A</v>
      </c>
      <c r="Z954" s="68" t="e">
        <f t="shared" si="134"/>
        <v>#N/A</v>
      </c>
      <c r="AA954" s="68" t="e">
        <f t="shared" si="135"/>
        <v>#N/A</v>
      </c>
      <c r="AB954" s="48" t="str">
        <f t="shared" si="138"/>
        <v>00</v>
      </c>
      <c r="AC954" s="48" t="e">
        <f t="shared" si="137"/>
        <v>#N/A</v>
      </c>
      <c r="AD954" s="68" t="e">
        <f t="shared" si="136"/>
        <v>#N/A</v>
      </c>
    </row>
    <row r="955" spans="1:30" x14ac:dyDescent="0.3">
      <c r="A955" s="48" t="e">
        <f>IF($AA955="Yes",INDEX(Applications_2021!$A$2:$A$651,MATCH($W955,Applications_2021!$AO$2:$AO$651,0)),"NO TRANSCRIPT")</f>
        <v>#N/A</v>
      </c>
      <c r="V955" s="48" t="str">
        <f t="shared" si="132"/>
        <v>|||</v>
      </c>
      <c r="W955" s="48" t="str">
        <f t="shared" si="133"/>
        <v>||</v>
      </c>
      <c r="X955" s="48" t="e">
        <f>INDEX(Applications_2021!$AN$2:$AN$651,MATCH($V955,Applications_2021!$AN$2:$AN$651,0))</f>
        <v>#N/A</v>
      </c>
      <c r="Y955" s="48" t="e">
        <f>INDEX(Applications_2021!$AO$2:$AO$651,MATCH($W955,Applications_2021!$AO$2:$AO$651,0))</f>
        <v>#N/A</v>
      </c>
      <c r="Z955" s="68" t="e">
        <f t="shared" si="134"/>
        <v>#N/A</v>
      </c>
      <c r="AA955" s="68" t="e">
        <f t="shared" si="135"/>
        <v>#N/A</v>
      </c>
      <c r="AB955" s="48" t="str">
        <f t="shared" si="138"/>
        <v>00</v>
      </c>
      <c r="AC955" s="48" t="e">
        <f t="shared" si="137"/>
        <v>#N/A</v>
      </c>
      <c r="AD955" s="68" t="e">
        <f t="shared" si="136"/>
        <v>#N/A</v>
      </c>
    </row>
    <row r="956" spans="1:30" x14ac:dyDescent="0.3">
      <c r="A956" s="48" t="e">
        <f>IF($AA956="Yes",INDEX(Applications_2021!$A$2:$A$651,MATCH($W956,Applications_2021!$AO$2:$AO$651,0)),"NO TRANSCRIPT")</f>
        <v>#N/A</v>
      </c>
      <c r="V956" s="48" t="str">
        <f t="shared" si="132"/>
        <v>|||</v>
      </c>
      <c r="W956" s="48" t="str">
        <f t="shared" si="133"/>
        <v>||</v>
      </c>
      <c r="X956" s="48" t="e">
        <f>INDEX(Applications_2021!$AN$2:$AN$651,MATCH($V956,Applications_2021!$AN$2:$AN$651,0))</f>
        <v>#N/A</v>
      </c>
      <c r="Y956" s="48" t="e">
        <f>INDEX(Applications_2021!$AO$2:$AO$651,MATCH($W956,Applications_2021!$AO$2:$AO$651,0))</f>
        <v>#N/A</v>
      </c>
      <c r="Z956" s="68" t="e">
        <f t="shared" si="134"/>
        <v>#N/A</v>
      </c>
      <c r="AA956" s="68" t="e">
        <f t="shared" si="135"/>
        <v>#N/A</v>
      </c>
      <c r="AB956" s="48" t="str">
        <f t="shared" si="138"/>
        <v>00</v>
      </c>
      <c r="AC956" s="48" t="e">
        <f t="shared" si="137"/>
        <v>#N/A</v>
      </c>
      <c r="AD956" s="68" t="e">
        <f t="shared" si="136"/>
        <v>#N/A</v>
      </c>
    </row>
    <row r="957" spans="1:30" x14ac:dyDescent="0.3">
      <c r="A957" s="48" t="e">
        <f>IF($AA957="Yes",INDEX(Applications_2021!$A$2:$A$651,MATCH($W957,Applications_2021!$AO$2:$AO$651,0)),"NO TRANSCRIPT")</f>
        <v>#N/A</v>
      </c>
      <c r="V957" s="48" t="str">
        <f t="shared" si="132"/>
        <v>|||</v>
      </c>
      <c r="W957" s="48" t="str">
        <f t="shared" si="133"/>
        <v>||</v>
      </c>
      <c r="X957" s="48" t="e">
        <f>INDEX(Applications_2021!$AN$2:$AN$651,MATCH($V957,Applications_2021!$AN$2:$AN$651,0))</f>
        <v>#N/A</v>
      </c>
      <c r="Y957" s="48" t="e">
        <f>INDEX(Applications_2021!$AO$2:$AO$651,MATCH($W957,Applications_2021!$AO$2:$AO$651,0))</f>
        <v>#N/A</v>
      </c>
      <c r="Z957" s="68" t="e">
        <f t="shared" si="134"/>
        <v>#N/A</v>
      </c>
      <c r="AA957" s="68" t="e">
        <f t="shared" si="135"/>
        <v>#N/A</v>
      </c>
      <c r="AB957" s="48" t="str">
        <f t="shared" si="138"/>
        <v>00</v>
      </c>
      <c r="AC957" s="48" t="e">
        <f t="shared" si="137"/>
        <v>#N/A</v>
      </c>
      <c r="AD957" s="68" t="e">
        <f t="shared" si="136"/>
        <v>#N/A</v>
      </c>
    </row>
    <row r="958" spans="1:30" x14ac:dyDescent="0.3">
      <c r="A958" s="48" t="e">
        <f>IF($AA958="Yes",INDEX(Applications_2021!$A$2:$A$651,MATCH($W958,Applications_2021!$AO$2:$AO$651,0)),"NO TRANSCRIPT")</f>
        <v>#N/A</v>
      </c>
      <c r="V958" s="48" t="str">
        <f t="shared" si="132"/>
        <v>|||</v>
      </c>
      <c r="W958" s="48" t="str">
        <f t="shared" si="133"/>
        <v>||</v>
      </c>
      <c r="X958" s="48" t="e">
        <f>INDEX(Applications_2021!$AN$2:$AN$651,MATCH($V958,Applications_2021!$AN$2:$AN$651,0))</f>
        <v>#N/A</v>
      </c>
      <c r="Y958" s="48" t="e">
        <f>INDEX(Applications_2021!$AO$2:$AO$651,MATCH($W958,Applications_2021!$AO$2:$AO$651,0))</f>
        <v>#N/A</v>
      </c>
      <c r="Z958" s="68" t="e">
        <f t="shared" si="134"/>
        <v>#N/A</v>
      </c>
      <c r="AA958" s="68" t="e">
        <f t="shared" si="135"/>
        <v>#N/A</v>
      </c>
      <c r="AB958" s="48" t="str">
        <f t="shared" si="138"/>
        <v>00</v>
      </c>
      <c r="AC958" s="48" t="e">
        <f t="shared" si="137"/>
        <v>#N/A</v>
      </c>
      <c r="AD958" s="68" t="e">
        <f t="shared" si="136"/>
        <v>#N/A</v>
      </c>
    </row>
    <row r="959" spans="1:30" x14ac:dyDescent="0.3">
      <c r="A959" s="48" t="e">
        <f>IF($AA959="Yes",INDEX(Applications_2021!$A$2:$A$651,MATCH($W959,Applications_2021!$AO$2:$AO$651,0)),"NO TRANSCRIPT")</f>
        <v>#N/A</v>
      </c>
      <c r="V959" s="48" t="str">
        <f t="shared" si="132"/>
        <v>|||</v>
      </c>
      <c r="W959" s="48" t="str">
        <f t="shared" si="133"/>
        <v>||</v>
      </c>
      <c r="X959" s="48" t="e">
        <f>INDEX(Applications_2021!$AN$2:$AN$651,MATCH($V959,Applications_2021!$AN$2:$AN$651,0))</f>
        <v>#N/A</v>
      </c>
      <c r="Y959" s="48" t="e">
        <f>INDEX(Applications_2021!$AO$2:$AO$651,MATCH($W959,Applications_2021!$AO$2:$AO$651,0))</f>
        <v>#N/A</v>
      </c>
      <c r="Z959" s="68" t="e">
        <f t="shared" si="134"/>
        <v>#N/A</v>
      </c>
      <c r="AA959" s="68" t="e">
        <f t="shared" si="135"/>
        <v>#N/A</v>
      </c>
      <c r="AB959" s="48" t="str">
        <f t="shared" si="138"/>
        <v>00</v>
      </c>
      <c r="AC959" s="48" t="e">
        <f t="shared" si="137"/>
        <v>#N/A</v>
      </c>
      <c r="AD959" s="68" t="e">
        <f t="shared" si="136"/>
        <v>#N/A</v>
      </c>
    </row>
    <row r="960" spans="1:30" x14ac:dyDescent="0.3">
      <c r="A960" s="48" t="e">
        <f>IF($AA960="Yes",INDEX(Applications_2021!$A$2:$A$651,MATCH($W960,Applications_2021!$AO$2:$AO$651,0)),"NO TRANSCRIPT")</f>
        <v>#N/A</v>
      </c>
      <c r="V960" s="48" t="str">
        <f t="shared" ref="V960:V1001" si="139">TRIM($H960)&amp;"|"&amp;TRIM($J960)&amp;"|"&amp;TRIM($L960)&amp;"|"&amp;LEFT($M960,1)</f>
        <v>|||</v>
      </c>
      <c r="W960" s="48" t="str">
        <f t="shared" ref="W960:W1001" si="140">TRIM($H960)&amp;"|"&amp;TRIM($J960)&amp;"|"&amp;LEFT($M960,1)</f>
        <v>||</v>
      </c>
      <c r="X960" s="48" t="e">
        <f>INDEX(Applications_2021!$AN$2:$AN$651,MATCH($V960,Applications_2021!$AN$2:$AN$651,0))</f>
        <v>#N/A</v>
      </c>
      <c r="Y960" s="48" t="e">
        <f>INDEX(Applications_2021!$AO$2:$AO$651,MATCH($W960,Applications_2021!$AO$2:$AO$651,0))</f>
        <v>#N/A</v>
      </c>
      <c r="Z960" s="68" t="e">
        <f t="shared" si="134"/>
        <v>#N/A</v>
      </c>
      <c r="AA960" s="68" t="e">
        <f t="shared" si="135"/>
        <v>#N/A</v>
      </c>
      <c r="AB960" s="48" t="str">
        <f t="shared" si="138"/>
        <v>00</v>
      </c>
      <c r="AC960" s="48" t="e">
        <f t="shared" si="137"/>
        <v>#N/A</v>
      </c>
      <c r="AD960" s="68" t="e">
        <f t="shared" si="136"/>
        <v>#N/A</v>
      </c>
    </row>
    <row r="961" spans="1:30" x14ac:dyDescent="0.3">
      <c r="A961" s="48" t="e">
        <f>IF($AA961="Yes",INDEX(Applications_2021!$A$2:$A$651,MATCH($W961,Applications_2021!$AO$2:$AO$651,0)),"NO TRANSCRIPT")</f>
        <v>#N/A</v>
      </c>
      <c r="V961" s="48" t="str">
        <f t="shared" si="139"/>
        <v>|||</v>
      </c>
      <c r="W961" s="48" t="str">
        <f t="shared" si="140"/>
        <v>||</v>
      </c>
      <c r="X961" s="48" t="e">
        <f>INDEX(Applications_2021!$AN$2:$AN$651,MATCH($V961,Applications_2021!$AN$2:$AN$651,0))</f>
        <v>#N/A</v>
      </c>
      <c r="Y961" s="48" t="e">
        <f>INDEX(Applications_2021!$AO$2:$AO$651,MATCH($W961,Applications_2021!$AO$2:$AO$651,0))</f>
        <v>#N/A</v>
      </c>
      <c r="Z961" s="68" t="e">
        <f t="shared" si="134"/>
        <v>#N/A</v>
      </c>
      <c r="AA961" s="68" t="e">
        <f t="shared" si="135"/>
        <v>#N/A</v>
      </c>
      <c r="AB961" s="48" t="str">
        <f t="shared" si="138"/>
        <v>00</v>
      </c>
      <c r="AC961" s="48" t="e">
        <f t="shared" si="137"/>
        <v>#N/A</v>
      </c>
      <c r="AD961" s="68" t="e">
        <f t="shared" si="136"/>
        <v>#N/A</v>
      </c>
    </row>
    <row r="962" spans="1:30" x14ac:dyDescent="0.3">
      <c r="A962" s="48" t="e">
        <f>IF($AA962="Yes",INDEX(Applications_2021!$A$2:$A$651,MATCH($W962,Applications_2021!$AO$2:$AO$651,0)),"NO TRANSCRIPT")</f>
        <v>#N/A</v>
      </c>
      <c r="V962" s="48" t="str">
        <f t="shared" si="139"/>
        <v>|||</v>
      </c>
      <c r="W962" s="48" t="str">
        <f t="shared" si="140"/>
        <v>||</v>
      </c>
      <c r="X962" s="48" t="e">
        <f>INDEX(Applications_2021!$AN$2:$AN$651,MATCH($V962,Applications_2021!$AN$2:$AN$651,0))</f>
        <v>#N/A</v>
      </c>
      <c r="Y962" s="48" t="e">
        <f>INDEX(Applications_2021!$AO$2:$AO$651,MATCH($W962,Applications_2021!$AO$2:$AO$651,0))</f>
        <v>#N/A</v>
      </c>
      <c r="Z962" s="68" t="e">
        <f t="shared" ref="Z962:Z1001" si="141">IF($V962=$X962,"Yes","No")</f>
        <v>#N/A</v>
      </c>
      <c r="AA962" s="68" t="e">
        <f t="shared" ref="AA962:AA1001" si="142">IF($W962=$Y962,"Yes","No")</f>
        <v>#N/A</v>
      </c>
      <c r="AB962" s="48" t="str">
        <f t="shared" si="138"/>
        <v>00</v>
      </c>
      <c r="AC962" s="48" t="e">
        <f t="shared" si="137"/>
        <v>#N/A</v>
      </c>
      <c r="AD962" s="68" t="e">
        <f t="shared" ref="AD962:AD1001" si="143">IF($AB962=$AC962,"Yes","No")</f>
        <v>#N/A</v>
      </c>
    </row>
    <row r="963" spans="1:30" x14ac:dyDescent="0.3">
      <c r="A963" s="48" t="e">
        <f>IF($AA963="Yes",INDEX(Applications_2021!$A$2:$A$651,MATCH($W963,Applications_2021!$AO$2:$AO$651,0)),"NO TRANSCRIPT")</f>
        <v>#N/A</v>
      </c>
      <c r="V963" s="48" t="str">
        <f t="shared" si="139"/>
        <v>|||</v>
      </c>
      <c r="W963" s="48" t="str">
        <f t="shared" si="140"/>
        <v>||</v>
      </c>
      <c r="X963" s="48" t="e">
        <f>INDEX(Applications_2021!$AN$2:$AN$651,MATCH($V963,Applications_2021!$AN$2:$AN$651,0))</f>
        <v>#N/A</v>
      </c>
      <c r="Y963" s="48" t="e">
        <f>INDEX(Applications_2021!$AO$2:$AO$651,MATCH($W963,Applications_2021!$AO$2:$AO$651,0))</f>
        <v>#N/A</v>
      </c>
      <c r="Z963" s="68" t="e">
        <f t="shared" si="141"/>
        <v>#N/A</v>
      </c>
      <c r="AA963" s="68" t="e">
        <f t="shared" si="142"/>
        <v>#N/A</v>
      </c>
      <c r="AB963" s="48" t="str">
        <f t="shared" si="138"/>
        <v>00</v>
      </c>
      <c r="AC963" s="48" t="e">
        <f t="shared" si="137"/>
        <v>#N/A</v>
      </c>
      <c r="AD963" s="68" t="e">
        <f t="shared" si="143"/>
        <v>#N/A</v>
      </c>
    </row>
    <row r="964" spans="1:30" x14ac:dyDescent="0.3">
      <c r="A964" s="48" t="e">
        <f>IF($AA964="Yes",INDEX(Applications_2021!$A$2:$A$651,MATCH($W964,Applications_2021!$AO$2:$AO$651,0)),"NO TRANSCRIPT")</f>
        <v>#N/A</v>
      </c>
      <c r="V964" s="48" t="str">
        <f t="shared" si="139"/>
        <v>|||</v>
      </c>
      <c r="W964" s="48" t="str">
        <f t="shared" si="140"/>
        <v>||</v>
      </c>
      <c r="X964" s="48" t="e">
        <f>INDEX(Applications_2021!$AN$2:$AN$651,MATCH($V964,Applications_2021!$AN$2:$AN$651,0))</f>
        <v>#N/A</v>
      </c>
      <c r="Y964" s="48" t="e">
        <f>INDEX(Applications_2021!$AO$2:$AO$651,MATCH($W964,Applications_2021!$AO$2:$AO$651,0))</f>
        <v>#N/A</v>
      </c>
      <c r="Z964" s="68" t="e">
        <f t="shared" si="141"/>
        <v>#N/A</v>
      </c>
      <c r="AA964" s="68" t="e">
        <f t="shared" si="142"/>
        <v>#N/A</v>
      </c>
      <c r="AB964" s="48" t="str">
        <f t="shared" si="138"/>
        <v>00</v>
      </c>
      <c r="AC964" s="48" t="e">
        <f t="shared" si="137"/>
        <v>#N/A</v>
      </c>
      <c r="AD964" s="68" t="e">
        <f t="shared" si="143"/>
        <v>#N/A</v>
      </c>
    </row>
    <row r="965" spans="1:30" x14ac:dyDescent="0.3">
      <c r="A965" s="48" t="e">
        <f>IF($AA965="Yes",INDEX(Applications_2021!$A$2:$A$651,MATCH($W965,Applications_2021!$AO$2:$AO$651,0)),"NO TRANSCRIPT")</f>
        <v>#N/A</v>
      </c>
      <c r="V965" s="48" t="str">
        <f t="shared" si="139"/>
        <v>|||</v>
      </c>
      <c r="W965" s="48" t="str">
        <f t="shared" si="140"/>
        <v>||</v>
      </c>
      <c r="X965" s="48" t="e">
        <f>INDEX(Applications_2021!$AN$2:$AN$651,MATCH($V965,Applications_2021!$AN$2:$AN$651,0))</f>
        <v>#N/A</v>
      </c>
      <c r="Y965" s="48" t="e">
        <f>INDEX(Applications_2021!$AO$2:$AO$651,MATCH($W965,Applications_2021!$AO$2:$AO$651,0))</f>
        <v>#N/A</v>
      </c>
      <c r="Z965" s="68" t="e">
        <f t="shared" si="141"/>
        <v>#N/A</v>
      </c>
      <c r="AA965" s="68" t="e">
        <f t="shared" si="142"/>
        <v>#N/A</v>
      </c>
      <c r="AB965" s="48" t="str">
        <f t="shared" si="138"/>
        <v>00</v>
      </c>
      <c r="AC965" s="48" t="e">
        <f t="shared" ref="AC965:AC1001" si="144">IF(AND($AA965="Yes",""&lt;&gt;VLOOKUP($B965,$B$2:$AB$324,12,FALSE)),$AB965,"####")</f>
        <v>#N/A</v>
      </c>
      <c r="AD965" s="68" t="e">
        <f t="shared" si="143"/>
        <v>#N/A</v>
      </c>
    </row>
    <row r="966" spans="1:30" x14ac:dyDescent="0.3">
      <c r="A966" s="48" t="e">
        <f>IF($AA966="Yes",INDEX(Applications_2021!$A$2:$A$651,MATCH($W966,Applications_2021!$AO$2:$AO$651,0)),"NO TRANSCRIPT")</f>
        <v>#N/A</v>
      </c>
      <c r="V966" s="48" t="str">
        <f t="shared" si="139"/>
        <v>|||</v>
      </c>
      <c r="W966" s="48" t="str">
        <f t="shared" si="140"/>
        <v>||</v>
      </c>
      <c r="X966" s="48" t="e">
        <f>INDEX(Applications_2021!$AN$2:$AN$651,MATCH($V966,Applications_2021!$AN$2:$AN$651,0))</f>
        <v>#N/A</v>
      </c>
      <c r="Y966" s="48" t="e">
        <f>INDEX(Applications_2021!$AO$2:$AO$651,MATCH($W966,Applications_2021!$AO$2:$AO$651,0))</f>
        <v>#N/A</v>
      </c>
      <c r="Z966" s="68" t="e">
        <f t="shared" si="141"/>
        <v>#N/A</v>
      </c>
      <c r="AA966" s="68" t="e">
        <f t="shared" si="142"/>
        <v>#N/A</v>
      </c>
      <c r="AB966" s="48" t="str">
        <f t="shared" si="138"/>
        <v>00</v>
      </c>
      <c r="AC966" s="48" t="e">
        <f t="shared" si="144"/>
        <v>#N/A</v>
      </c>
      <c r="AD966" s="68" t="e">
        <f t="shared" si="143"/>
        <v>#N/A</v>
      </c>
    </row>
    <row r="967" spans="1:30" x14ac:dyDescent="0.3">
      <c r="A967" s="48" t="e">
        <f>IF($AA967="Yes",INDEX(Applications_2021!$A$2:$A$651,MATCH($W967,Applications_2021!$AO$2:$AO$651,0)),"NO TRANSCRIPT")</f>
        <v>#N/A</v>
      </c>
      <c r="V967" s="48" t="str">
        <f t="shared" si="139"/>
        <v>|||</v>
      </c>
      <c r="W967" s="48" t="str">
        <f t="shared" si="140"/>
        <v>||</v>
      </c>
      <c r="X967" s="48" t="e">
        <f>INDEX(Applications_2021!$AN$2:$AN$651,MATCH($V967,Applications_2021!$AN$2:$AN$651,0))</f>
        <v>#N/A</v>
      </c>
      <c r="Y967" s="48" t="e">
        <f>INDEX(Applications_2021!$AO$2:$AO$651,MATCH($W967,Applications_2021!$AO$2:$AO$651,0))</f>
        <v>#N/A</v>
      </c>
      <c r="Z967" s="68" t="e">
        <f t="shared" si="141"/>
        <v>#N/A</v>
      </c>
      <c r="AA967" s="68" t="e">
        <f t="shared" si="142"/>
        <v>#N/A</v>
      </c>
      <c r="AB967" s="48" t="str">
        <f t="shared" si="138"/>
        <v>00</v>
      </c>
      <c r="AC967" s="48" t="e">
        <f t="shared" si="144"/>
        <v>#N/A</v>
      </c>
      <c r="AD967" s="68" t="e">
        <f t="shared" si="143"/>
        <v>#N/A</v>
      </c>
    </row>
    <row r="968" spans="1:30" x14ac:dyDescent="0.3">
      <c r="A968" s="48" t="e">
        <f>IF($AA968="Yes",INDEX(Applications_2021!$A$2:$A$651,MATCH($W968,Applications_2021!$AO$2:$AO$651,0)),"NO TRANSCRIPT")</f>
        <v>#N/A</v>
      </c>
      <c r="V968" s="48" t="str">
        <f t="shared" si="139"/>
        <v>|||</v>
      </c>
      <c r="W968" s="48" t="str">
        <f t="shared" si="140"/>
        <v>||</v>
      </c>
      <c r="X968" s="48" t="e">
        <f>INDEX(Applications_2021!$AN$2:$AN$651,MATCH($V968,Applications_2021!$AN$2:$AN$651,0))</f>
        <v>#N/A</v>
      </c>
      <c r="Y968" s="48" t="e">
        <f>INDEX(Applications_2021!$AO$2:$AO$651,MATCH($W968,Applications_2021!$AO$2:$AO$651,0))</f>
        <v>#N/A</v>
      </c>
      <c r="Z968" s="68" t="e">
        <f t="shared" si="141"/>
        <v>#N/A</v>
      </c>
      <c r="AA968" s="68" t="e">
        <f t="shared" si="142"/>
        <v>#N/A</v>
      </c>
      <c r="AB968" s="48" t="str">
        <f t="shared" si="138"/>
        <v>00</v>
      </c>
      <c r="AC968" s="48" t="e">
        <f t="shared" si="144"/>
        <v>#N/A</v>
      </c>
      <c r="AD968" s="68" t="e">
        <f t="shared" si="143"/>
        <v>#N/A</v>
      </c>
    </row>
    <row r="969" spans="1:30" x14ac:dyDescent="0.3">
      <c r="A969" s="48" t="e">
        <f>IF($AA969="Yes",INDEX(Applications_2021!$A$2:$A$651,MATCH($W969,Applications_2021!$AO$2:$AO$651,0)),"NO TRANSCRIPT")</f>
        <v>#N/A</v>
      </c>
      <c r="V969" s="48" t="str">
        <f t="shared" si="139"/>
        <v>|||</v>
      </c>
      <c r="W969" s="48" t="str">
        <f t="shared" si="140"/>
        <v>||</v>
      </c>
      <c r="X969" s="48" t="e">
        <f>INDEX(Applications_2021!$AN$2:$AN$651,MATCH($V969,Applications_2021!$AN$2:$AN$651,0))</f>
        <v>#N/A</v>
      </c>
      <c r="Y969" s="48" t="e">
        <f>INDEX(Applications_2021!$AO$2:$AO$651,MATCH($W969,Applications_2021!$AO$2:$AO$651,0))</f>
        <v>#N/A</v>
      </c>
      <c r="Z969" s="68" t="e">
        <f t="shared" si="141"/>
        <v>#N/A</v>
      </c>
      <c r="AA969" s="68" t="e">
        <f t="shared" si="142"/>
        <v>#N/A</v>
      </c>
      <c r="AB969" s="48" t="str">
        <f t="shared" si="138"/>
        <v>00</v>
      </c>
      <c r="AC969" s="48" t="e">
        <f t="shared" si="144"/>
        <v>#N/A</v>
      </c>
      <c r="AD969" s="68" t="e">
        <f t="shared" si="143"/>
        <v>#N/A</v>
      </c>
    </row>
    <row r="970" spans="1:30" x14ac:dyDescent="0.3">
      <c r="A970" s="48" t="e">
        <f>IF($AA970="Yes",INDEX(Applications_2021!$A$2:$A$651,MATCH($W970,Applications_2021!$AO$2:$AO$651,0)),"NO TRANSCRIPT")</f>
        <v>#N/A</v>
      </c>
      <c r="V970" s="48" t="str">
        <f t="shared" si="139"/>
        <v>|||</v>
      </c>
      <c r="W970" s="48" t="str">
        <f t="shared" si="140"/>
        <v>||</v>
      </c>
      <c r="X970" s="48" t="e">
        <f>INDEX(Applications_2021!$AN$2:$AN$651,MATCH($V970,Applications_2021!$AN$2:$AN$651,0))</f>
        <v>#N/A</v>
      </c>
      <c r="Y970" s="48" t="e">
        <f>INDEX(Applications_2021!$AO$2:$AO$651,MATCH($W970,Applications_2021!$AO$2:$AO$651,0))</f>
        <v>#N/A</v>
      </c>
      <c r="Z970" s="68" t="e">
        <f t="shared" si="141"/>
        <v>#N/A</v>
      </c>
      <c r="AA970" s="68" t="e">
        <f t="shared" si="142"/>
        <v>#N/A</v>
      </c>
      <c r="AB970" s="48" t="str">
        <f t="shared" si="138"/>
        <v>00</v>
      </c>
      <c r="AC970" s="48" t="e">
        <f t="shared" si="144"/>
        <v>#N/A</v>
      </c>
      <c r="AD970" s="68" t="e">
        <f t="shared" si="143"/>
        <v>#N/A</v>
      </c>
    </row>
    <row r="971" spans="1:30" x14ac:dyDescent="0.3">
      <c r="A971" s="48" t="e">
        <f>IF($AA971="Yes",INDEX(Applications_2021!$A$2:$A$651,MATCH($W971,Applications_2021!$AO$2:$AO$651,0)),"NO TRANSCRIPT")</f>
        <v>#N/A</v>
      </c>
      <c r="V971" s="48" t="str">
        <f t="shared" si="139"/>
        <v>|||</v>
      </c>
      <c r="W971" s="48" t="str">
        <f t="shared" si="140"/>
        <v>||</v>
      </c>
      <c r="X971" s="48" t="e">
        <f>INDEX(Applications_2021!$AN$2:$AN$651,MATCH($V971,Applications_2021!$AN$2:$AN$651,0))</f>
        <v>#N/A</v>
      </c>
      <c r="Y971" s="48" t="e">
        <f>INDEX(Applications_2021!$AO$2:$AO$651,MATCH($W971,Applications_2021!$AO$2:$AO$651,0))</f>
        <v>#N/A</v>
      </c>
      <c r="Z971" s="68" t="e">
        <f t="shared" si="141"/>
        <v>#N/A</v>
      </c>
      <c r="AA971" s="68" t="e">
        <f t="shared" si="142"/>
        <v>#N/A</v>
      </c>
      <c r="AB971" s="48" t="str">
        <f t="shared" si="138"/>
        <v>00</v>
      </c>
      <c r="AC971" s="48" t="e">
        <f t="shared" si="144"/>
        <v>#N/A</v>
      </c>
      <c r="AD971" s="68" t="e">
        <f t="shared" si="143"/>
        <v>#N/A</v>
      </c>
    </row>
    <row r="972" spans="1:30" x14ac:dyDescent="0.3">
      <c r="A972" s="48" t="e">
        <f>IF($AA972="Yes",INDEX(Applications_2021!$A$2:$A$651,MATCH($W972,Applications_2021!$AO$2:$AO$651,0)),"NO TRANSCRIPT")</f>
        <v>#N/A</v>
      </c>
      <c r="V972" s="48" t="str">
        <f t="shared" si="139"/>
        <v>|||</v>
      </c>
      <c r="W972" s="48" t="str">
        <f t="shared" si="140"/>
        <v>||</v>
      </c>
      <c r="X972" s="48" t="e">
        <f>INDEX(Applications_2021!$AN$2:$AN$651,MATCH($V972,Applications_2021!$AN$2:$AN$651,0))</f>
        <v>#N/A</v>
      </c>
      <c r="Y972" s="48" t="e">
        <f>INDEX(Applications_2021!$AO$2:$AO$651,MATCH($W972,Applications_2021!$AO$2:$AO$651,0))</f>
        <v>#N/A</v>
      </c>
      <c r="Z972" s="68" t="e">
        <f t="shared" si="141"/>
        <v>#N/A</v>
      </c>
      <c r="AA972" s="68" t="e">
        <f t="shared" si="142"/>
        <v>#N/A</v>
      </c>
      <c r="AB972" s="48" t="str">
        <f t="shared" si="138"/>
        <v>00</v>
      </c>
      <c r="AC972" s="48" t="e">
        <f t="shared" si="144"/>
        <v>#N/A</v>
      </c>
      <c r="AD972" s="68" t="e">
        <f t="shared" si="143"/>
        <v>#N/A</v>
      </c>
    </row>
    <row r="973" spans="1:30" x14ac:dyDescent="0.3">
      <c r="A973" s="48" t="e">
        <f>IF($AA973="Yes",INDEX(Applications_2021!$A$2:$A$651,MATCH($W973,Applications_2021!$AO$2:$AO$651,0)),"NO TRANSCRIPT")</f>
        <v>#N/A</v>
      </c>
      <c r="V973" s="48" t="str">
        <f t="shared" si="139"/>
        <v>|||</v>
      </c>
      <c r="W973" s="48" t="str">
        <f t="shared" si="140"/>
        <v>||</v>
      </c>
      <c r="X973" s="48" t="e">
        <f>INDEX(Applications_2021!$AN$2:$AN$651,MATCH($V973,Applications_2021!$AN$2:$AN$651,0))</f>
        <v>#N/A</v>
      </c>
      <c r="Y973" s="48" t="e">
        <f>INDEX(Applications_2021!$AO$2:$AO$651,MATCH($W973,Applications_2021!$AO$2:$AO$651,0))</f>
        <v>#N/A</v>
      </c>
      <c r="Z973" s="68" t="e">
        <f t="shared" si="141"/>
        <v>#N/A</v>
      </c>
      <c r="AA973" s="68" t="e">
        <f t="shared" si="142"/>
        <v>#N/A</v>
      </c>
      <c r="AB973" s="48" t="str">
        <f t="shared" si="138"/>
        <v>00</v>
      </c>
      <c r="AC973" s="48" t="e">
        <f t="shared" si="144"/>
        <v>#N/A</v>
      </c>
      <c r="AD973" s="68" t="e">
        <f t="shared" si="143"/>
        <v>#N/A</v>
      </c>
    </row>
    <row r="974" spans="1:30" x14ac:dyDescent="0.3">
      <c r="A974" s="48" t="e">
        <f>IF($AA974="Yes",INDEX(Applications_2021!$A$2:$A$651,MATCH($W974,Applications_2021!$AO$2:$AO$651,0)),"NO TRANSCRIPT")</f>
        <v>#N/A</v>
      </c>
      <c r="V974" s="48" t="str">
        <f t="shared" si="139"/>
        <v>|||</v>
      </c>
      <c r="W974" s="48" t="str">
        <f t="shared" si="140"/>
        <v>||</v>
      </c>
      <c r="X974" s="48" t="e">
        <f>INDEX(Applications_2021!$AN$2:$AN$651,MATCH($V974,Applications_2021!$AN$2:$AN$651,0))</f>
        <v>#N/A</v>
      </c>
      <c r="Y974" s="48" t="e">
        <f>INDEX(Applications_2021!$AO$2:$AO$651,MATCH($W974,Applications_2021!$AO$2:$AO$651,0))</f>
        <v>#N/A</v>
      </c>
      <c r="Z974" s="68" t="e">
        <f t="shared" si="141"/>
        <v>#N/A</v>
      </c>
      <c r="AA974" s="68" t="e">
        <f t="shared" si="142"/>
        <v>#N/A</v>
      </c>
      <c r="AB974" s="48" t="str">
        <f t="shared" si="138"/>
        <v>00</v>
      </c>
      <c r="AC974" s="48" t="e">
        <f t="shared" si="144"/>
        <v>#N/A</v>
      </c>
      <c r="AD974" s="68" t="e">
        <f t="shared" si="143"/>
        <v>#N/A</v>
      </c>
    </row>
    <row r="975" spans="1:30" x14ac:dyDescent="0.3">
      <c r="A975" s="48" t="e">
        <f>IF($AA975="Yes",INDEX(Applications_2021!$A$2:$A$651,MATCH($W975,Applications_2021!$AO$2:$AO$651,0)),"NO TRANSCRIPT")</f>
        <v>#N/A</v>
      </c>
      <c r="V975" s="48" t="str">
        <f t="shared" si="139"/>
        <v>|||</v>
      </c>
      <c r="W975" s="48" t="str">
        <f t="shared" si="140"/>
        <v>||</v>
      </c>
      <c r="X975" s="48" t="e">
        <f>INDEX(Applications_2021!$AN$2:$AN$651,MATCH($V975,Applications_2021!$AN$2:$AN$651,0))</f>
        <v>#N/A</v>
      </c>
      <c r="Y975" s="48" t="e">
        <f>INDEX(Applications_2021!$AO$2:$AO$651,MATCH($W975,Applications_2021!$AO$2:$AO$651,0))</f>
        <v>#N/A</v>
      </c>
      <c r="Z975" s="68" t="e">
        <f t="shared" si="141"/>
        <v>#N/A</v>
      </c>
      <c r="AA975" s="68" t="e">
        <f t="shared" si="142"/>
        <v>#N/A</v>
      </c>
      <c r="AB975" s="48" t="str">
        <f t="shared" si="138"/>
        <v>00</v>
      </c>
      <c r="AC975" s="48" t="e">
        <f t="shared" si="144"/>
        <v>#N/A</v>
      </c>
      <c r="AD975" s="68" t="e">
        <f t="shared" si="143"/>
        <v>#N/A</v>
      </c>
    </row>
    <row r="976" spans="1:30" x14ac:dyDescent="0.3">
      <c r="A976" s="48" t="e">
        <f>IF($AA976="Yes",INDEX(Applications_2021!$A$2:$A$651,MATCH($W976,Applications_2021!$AO$2:$AO$651,0)),"NO TRANSCRIPT")</f>
        <v>#N/A</v>
      </c>
      <c r="V976" s="48" t="str">
        <f t="shared" si="139"/>
        <v>|||</v>
      </c>
      <c r="W976" s="48" t="str">
        <f t="shared" si="140"/>
        <v>||</v>
      </c>
      <c r="X976" s="48" t="e">
        <f>INDEX(Applications_2021!$AN$2:$AN$651,MATCH($V976,Applications_2021!$AN$2:$AN$651,0))</f>
        <v>#N/A</v>
      </c>
      <c r="Y976" s="48" t="e">
        <f>INDEX(Applications_2021!$AO$2:$AO$651,MATCH($W976,Applications_2021!$AO$2:$AO$651,0))</f>
        <v>#N/A</v>
      </c>
      <c r="Z976" s="68" t="e">
        <f t="shared" si="141"/>
        <v>#N/A</v>
      </c>
      <c r="AA976" s="68" t="e">
        <f t="shared" si="142"/>
        <v>#N/A</v>
      </c>
      <c r="AB976" s="48" t="str">
        <f t="shared" si="138"/>
        <v>00</v>
      </c>
      <c r="AC976" s="48" t="e">
        <f t="shared" si="144"/>
        <v>#N/A</v>
      </c>
      <c r="AD976" s="68" t="e">
        <f t="shared" si="143"/>
        <v>#N/A</v>
      </c>
    </row>
    <row r="977" spans="1:30" x14ac:dyDescent="0.3">
      <c r="A977" s="48" t="e">
        <f>IF($AA977="Yes",INDEX(Applications_2021!$A$2:$A$651,MATCH($W977,Applications_2021!$AO$2:$AO$651,0)),"NO TRANSCRIPT")</f>
        <v>#N/A</v>
      </c>
      <c r="V977" s="48" t="str">
        <f t="shared" si="139"/>
        <v>|||</v>
      </c>
      <c r="W977" s="48" t="str">
        <f t="shared" si="140"/>
        <v>||</v>
      </c>
      <c r="X977" s="48" t="e">
        <f>INDEX(Applications_2021!$AN$2:$AN$651,MATCH($V977,Applications_2021!$AN$2:$AN$651,0))</f>
        <v>#N/A</v>
      </c>
      <c r="Y977" s="48" t="e">
        <f>INDEX(Applications_2021!$AO$2:$AO$651,MATCH($W977,Applications_2021!$AO$2:$AO$651,0))</f>
        <v>#N/A</v>
      </c>
      <c r="Z977" s="68" t="e">
        <f t="shared" si="141"/>
        <v>#N/A</v>
      </c>
      <c r="AA977" s="68" t="e">
        <f t="shared" si="142"/>
        <v>#N/A</v>
      </c>
      <c r="AB977" s="48" t="str">
        <f t="shared" si="138"/>
        <v>00</v>
      </c>
      <c r="AC977" s="48" t="e">
        <f t="shared" si="144"/>
        <v>#N/A</v>
      </c>
      <c r="AD977" s="68" t="e">
        <f t="shared" si="143"/>
        <v>#N/A</v>
      </c>
    </row>
    <row r="978" spans="1:30" x14ac:dyDescent="0.3">
      <c r="A978" s="48" t="e">
        <f>IF($AA978="Yes",INDEX(Applications_2021!$A$2:$A$651,MATCH($W978,Applications_2021!$AO$2:$AO$651,0)),"NO TRANSCRIPT")</f>
        <v>#N/A</v>
      </c>
      <c r="V978" s="48" t="str">
        <f t="shared" si="139"/>
        <v>|||</v>
      </c>
      <c r="W978" s="48" t="str">
        <f t="shared" si="140"/>
        <v>||</v>
      </c>
      <c r="X978" s="48" t="e">
        <f>INDEX(Applications_2021!$AN$2:$AN$651,MATCH($V978,Applications_2021!$AN$2:$AN$651,0))</f>
        <v>#N/A</v>
      </c>
      <c r="Y978" s="48" t="e">
        <f>INDEX(Applications_2021!$AO$2:$AO$651,MATCH($W978,Applications_2021!$AO$2:$AO$651,0))</f>
        <v>#N/A</v>
      </c>
      <c r="Z978" s="68" t="e">
        <f t="shared" si="141"/>
        <v>#N/A</v>
      </c>
      <c r="AA978" s="68" t="e">
        <f t="shared" si="142"/>
        <v>#N/A</v>
      </c>
      <c r="AB978" s="48" t="str">
        <f t="shared" si="138"/>
        <v>00</v>
      </c>
      <c r="AC978" s="48" t="e">
        <f t="shared" si="144"/>
        <v>#N/A</v>
      </c>
      <c r="AD978" s="68" t="e">
        <f t="shared" si="143"/>
        <v>#N/A</v>
      </c>
    </row>
    <row r="979" spans="1:30" x14ac:dyDescent="0.3">
      <c r="A979" s="48" t="e">
        <f>IF($AA979="Yes",INDEX(Applications_2021!$A$2:$A$651,MATCH($W979,Applications_2021!$AO$2:$AO$651,0)),"NO TRANSCRIPT")</f>
        <v>#N/A</v>
      </c>
      <c r="V979" s="48" t="str">
        <f t="shared" si="139"/>
        <v>|||</v>
      </c>
      <c r="W979" s="48" t="str">
        <f t="shared" si="140"/>
        <v>||</v>
      </c>
      <c r="X979" s="48" t="e">
        <f>INDEX(Applications_2021!$AN$2:$AN$651,MATCH($V979,Applications_2021!$AN$2:$AN$651,0))</f>
        <v>#N/A</v>
      </c>
      <c r="Y979" s="48" t="e">
        <f>INDEX(Applications_2021!$AO$2:$AO$651,MATCH($W979,Applications_2021!$AO$2:$AO$651,0))</f>
        <v>#N/A</v>
      </c>
      <c r="Z979" s="68" t="e">
        <f t="shared" si="141"/>
        <v>#N/A</v>
      </c>
      <c r="AA979" s="68" t="e">
        <f t="shared" si="142"/>
        <v>#N/A</v>
      </c>
      <c r="AB979" s="48" t="str">
        <f t="shared" si="138"/>
        <v>00</v>
      </c>
      <c r="AC979" s="48" t="e">
        <f t="shared" si="144"/>
        <v>#N/A</v>
      </c>
      <c r="AD979" s="68" t="e">
        <f t="shared" si="143"/>
        <v>#N/A</v>
      </c>
    </row>
    <row r="980" spans="1:30" x14ac:dyDescent="0.3">
      <c r="A980" s="48" t="e">
        <f>IF($AA980="Yes",INDEX(Applications_2021!$A$2:$A$651,MATCH($W980,Applications_2021!$AO$2:$AO$651,0)),"NO TRANSCRIPT")</f>
        <v>#N/A</v>
      </c>
      <c r="V980" s="48" t="str">
        <f t="shared" si="139"/>
        <v>|||</v>
      </c>
      <c r="W980" s="48" t="str">
        <f t="shared" si="140"/>
        <v>||</v>
      </c>
      <c r="X980" s="48" t="e">
        <f>INDEX(Applications_2021!$AN$2:$AN$651,MATCH($V980,Applications_2021!$AN$2:$AN$651,0))</f>
        <v>#N/A</v>
      </c>
      <c r="Y980" s="48" t="e">
        <f>INDEX(Applications_2021!$AO$2:$AO$651,MATCH($W980,Applications_2021!$AO$2:$AO$651,0))</f>
        <v>#N/A</v>
      </c>
      <c r="Z980" s="68" t="e">
        <f t="shared" si="141"/>
        <v>#N/A</v>
      </c>
      <c r="AA980" s="68" t="e">
        <f t="shared" si="142"/>
        <v>#N/A</v>
      </c>
      <c r="AB980" s="48" t="str">
        <f t="shared" si="138"/>
        <v>00</v>
      </c>
      <c r="AC980" s="48" t="e">
        <f t="shared" si="144"/>
        <v>#N/A</v>
      </c>
      <c r="AD980" s="68" t="e">
        <f t="shared" si="143"/>
        <v>#N/A</v>
      </c>
    </row>
    <row r="981" spans="1:30" x14ac:dyDescent="0.3">
      <c r="A981" s="48" t="e">
        <f>IF($AA981="Yes",INDEX(Applications_2021!$A$2:$A$651,MATCH($W981,Applications_2021!$AO$2:$AO$651,0)),"NO TRANSCRIPT")</f>
        <v>#N/A</v>
      </c>
      <c r="V981" s="48" t="str">
        <f t="shared" si="139"/>
        <v>|||</v>
      </c>
      <c r="W981" s="48" t="str">
        <f t="shared" si="140"/>
        <v>||</v>
      </c>
      <c r="X981" s="48" t="e">
        <f>INDEX(Applications_2021!$AN$2:$AN$651,MATCH($V981,Applications_2021!$AN$2:$AN$651,0))</f>
        <v>#N/A</v>
      </c>
      <c r="Y981" s="48" t="e">
        <f>INDEX(Applications_2021!$AO$2:$AO$651,MATCH($W981,Applications_2021!$AO$2:$AO$651,0))</f>
        <v>#N/A</v>
      </c>
      <c r="Z981" s="68" t="e">
        <f t="shared" si="141"/>
        <v>#N/A</v>
      </c>
      <c r="AA981" s="68" t="e">
        <f t="shared" si="142"/>
        <v>#N/A</v>
      </c>
      <c r="AB981" s="48" t="str">
        <f t="shared" si="138"/>
        <v>00</v>
      </c>
      <c r="AC981" s="48" t="e">
        <f t="shared" si="144"/>
        <v>#N/A</v>
      </c>
      <c r="AD981" s="68" t="e">
        <f t="shared" si="143"/>
        <v>#N/A</v>
      </c>
    </row>
    <row r="982" spans="1:30" x14ac:dyDescent="0.3">
      <c r="A982" s="48" t="e">
        <f>IF($AA982="Yes",INDEX(Applications_2021!$A$2:$A$651,MATCH($W982,Applications_2021!$AO$2:$AO$651,0)),"NO TRANSCRIPT")</f>
        <v>#N/A</v>
      </c>
      <c r="V982" s="48" t="str">
        <f t="shared" si="139"/>
        <v>|||</v>
      </c>
      <c r="W982" s="48" t="str">
        <f t="shared" si="140"/>
        <v>||</v>
      </c>
      <c r="X982" s="48" t="e">
        <f>INDEX(Applications_2021!$AN$2:$AN$651,MATCH($V982,Applications_2021!$AN$2:$AN$651,0))</f>
        <v>#N/A</v>
      </c>
      <c r="Y982" s="48" t="e">
        <f>INDEX(Applications_2021!$AO$2:$AO$651,MATCH($W982,Applications_2021!$AO$2:$AO$651,0))</f>
        <v>#N/A</v>
      </c>
      <c r="Z982" s="68" t="e">
        <f t="shared" si="141"/>
        <v>#N/A</v>
      </c>
      <c r="AA982" s="68" t="e">
        <f t="shared" si="142"/>
        <v>#N/A</v>
      </c>
      <c r="AB982" s="48" t="str">
        <f t="shared" si="138"/>
        <v>00</v>
      </c>
      <c r="AC982" s="48" t="e">
        <f t="shared" si="144"/>
        <v>#N/A</v>
      </c>
      <c r="AD982" s="68" t="e">
        <f t="shared" si="143"/>
        <v>#N/A</v>
      </c>
    </row>
    <row r="983" spans="1:30" x14ac:dyDescent="0.3">
      <c r="A983" s="48" t="e">
        <f>IF($AA983="Yes",INDEX(Applications_2021!$A$2:$A$651,MATCH($W983,Applications_2021!$AO$2:$AO$651,0)),"NO TRANSCRIPT")</f>
        <v>#N/A</v>
      </c>
      <c r="V983" s="48" t="str">
        <f t="shared" si="139"/>
        <v>|||</v>
      </c>
      <c r="W983" s="48" t="str">
        <f t="shared" si="140"/>
        <v>||</v>
      </c>
      <c r="X983" s="48" t="e">
        <f>INDEX(Applications_2021!$AN$2:$AN$651,MATCH($V983,Applications_2021!$AN$2:$AN$651,0))</f>
        <v>#N/A</v>
      </c>
      <c r="Y983" s="48" t="e">
        <f>INDEX(Applications_2021!$AO$2:$AO$651,MATCH($W983,Applications_2021!$AO$2:$AO$651,0))</f>
        <v>#N/A</v>
      </c>
      <c r="Z983" s="68" t="e">
        <f t="shared" si="141"/>
        <v>#N/A</v>
      </c>
      <c r="AA983" s="68" t="e">
        <f t="shared" si="142"/>
        <v>#N/A</v>
      </c>
      <c r="AB983" s="48" t="str">
        <f t="shared" si="138"/>
        <v>00</v>
      </c>
      <c r="AC983" s="48" t="e">
        <f t="shared" si="144"/>
        <v>#N/A</v>
      </c>
      <c r="AD983" s="68" t="e">
        <f t="shared" si="143"/>
        <v>#N/A</v>
      </c>
    </row>
    <row r="984" spans="1:30" x14ac:dyDescent="0.3">
      <c r="A984" s="48" t="e">
        <f>IF($AA984="Yes",INDEX(Applications_2021!$A$2:$A$651,MATCH($W984,Applications_2021!$AO$2:$AO$651,0)),"NO TRANSCRIPT")</f>
        <v>#N/A</v>
      </c>
      <c r="V984" s="48" t="str">
        <f t="shared" si="139"/>
        <v>|||</v>
      </c>
      <c r="W984" s="48" t="str">
        <f t="shared" si="140"/>
        <v>||</v>
      </c>
      <c r="X984" s="48" t="e">
        <f>INDEX(Applications_2021!$AN$2:$AN$651,MATCH($V984,Applications_2021!$AN$2:$AN$651,0))</f>
        <v>#N/A</v>
      </c>
      <c r="Y984" s="48" t="e">
        <f>INDEX(Applications_2021!$AO$2:$AO$651,MATCH($W984,Applications_2021!$AO$2:$AO$651,0))</f>
        <v>#N/A</v>
      </c>
      <c r="Z984" s="68" t="e">
        <f t="shared" si="141"/>
        <v>#N/A</v>
      </c>
      <c r="AA984" s="68" t="e">
        <f t="shared" si="142"/>
        <v>#N/A</v>
      </c>
      <c r="AB984" s="48" t="str">
        <f t="shared" si="138"/>
        <v>00</v>
      </c>
      <c r="AC984" s="48" t="e">
        <f t="shared" si="144"/>
        <v>#N/A</v>
      </c>
      <c r="AD984" s="68" t="e">
        <f t="shared" si="143"/>
        <v>#N/A</v>
      </c>
    </row>
    <row r="985" spans="1:30" x14ac:dyDescent="0.3">
      <c r="A985" s="48" t="e">
        <f>IF($AA985="Yes",INDEX(Applications_2021!$A$2:$A$651,MATCH($W985,Applications_2021!$AO$2:$AO$651,0)),"NO TRANSCRIPT")</f>
        <v>#N/A</v>
      </c>
      <c r="V985" s="48" t="str">
        <f t="shared" si="139"/>
        <v>|||</v>
      </c>
      <c r="W985" s="48" t="str">
        <f t="shared" si="140"/>
        <v>||</v>
      </c>
      <c r="X985" s="48" t="e">
        <f>INDEX(Applications_2021!$AN$2:$AN$651,MATCH($V985,Applications_2021!$AN$2:$AN$651,0))</f>
        <v>#N/A</v>
      </c>
      <c r="Y985" s="48" t="e">
        <f>INDEX(Applications_2021!$AO$2:$AO$651,MATCH($W985,Applications_2021!$AO$2:$AO$651,0))</f>
        <v>#N/A</v>
      </c>
      <c r="Z985" s="68" t="e">
        <f t="shared" si="141"/>
        <v>#N/A</v>
      </c>
      <c r="AA985" s="68" t="e">
        <f t="shared" si="142"/>
        <v>#N/A</v>
      </c>
      <c r="AB985" s="48" t="str">
        <f t="shared" si="138"/>
        <v>00</v>
      </c>
      <c r="AC985" s="48" t="e">
        <f t="shared" si="144"/>
        <v>#N/A</v>
      </c>
      <c r="AD985" s="68" t="e">
        <f t="shared" si="143"/>
        <v>#N/A</v>
      </c>
    </row>
    <row r="986" spans="1:30" x14ac:dyDescent="0.3">
      <c r="A986" s="48" t="e">
        <f>IF($AA986="Yes",INDEX(Applications_2021!$A$2:$A$651,MATCH($W986,Applications_2021!$AO$2:$AO$651,0)),"NO TRANSCRIPT")</f>
        <v>#N/A</v>
      </c>
      <c r="V986" s="48" t="str">
        <f t="shared" si="139"/>
        <v>|||</v>
      </c>
      <c r="W986" s="48" t="str">
        <f t="shared" si="140"/>
        <v>||</v>
      </c>
      <c r="X986" s="48" t="e">
        <f>INDEX(Applications_2021!$AN$2:$AN$651,MATCH($V986,Applications_2021!$AN$2:$AN$651,0))</f>
        <v>#N/A</v>
      </c>
      <c r="Y986" s="48" t="e">
        <f>INDEX(Applications_2021!$AO$2:$AO$651,MATCH($W986,Applications_2021!$AO$2:$AO$651,0))</f>
        <v>#N/A</v>
      </c>
      <c r="Z986" s="68" t="e">
        <f t="shared" si="141"/>
        <v>#N/A</v>
      </c>
      <c r="AA986" s="68" t="e">
        <f t="shared" si="142"/>
        <v>#N/A</v>
      </c>
      <c r="AB986" s="48" t="str">
        <f t="shared" si="138"/>
        <v>00</v>
      </c>
      <c r="AC986" s="48" t="e">
        <f t="shared" si="144"/>
        <v>#N/A</v>
      </c>
      <c r="AD986" s="68" t="e">
        <f t="shared" si="143"/>
        <v>#N/A</v>
      </c>
    </row>
    <row r="987" spans="1:30" x14ac:dyDescent="0.3">
      <c r="A987" s="48" t="e">
        <f>IF($AA987="Yes",INDEX(Applications_2021!$A$2:$A$651,MATCH($W987,Applications_2021!$AO$2:$AO$651,0)),"NO TRANSCRIPT")</f>
        <v>#N/A</v>
      </c>
      <c r="V987" s="48" t="str">
        <f t="shared" si="139"/>
        <v>|||</v>
      </c>
      <c r="W987" s="48" t="str">
        <f t="shared" si="140"/>
        <v>||</v>
      </c>
      <c r="X987" s="48" t="e">
        <f>INDEX(Applications_2021!$AN$2:$AN$651,MATCH($V987,Applications_2021!$AN$2:$AN$651,0))</f>
        <v>#N/A</v>
      </c>
      <c r="Y987" s="48" t="e">
        <f>INDEX(Applications_2021!$AO$2:$AO$651,MATCH($W987,Applications_2021!$AO$2:$AO$651,0))</f>
        <v>#N/A</v>
      </c>
      <c r="Z987" s="68" t="e">
        <f t="shared" si="141"/>
        <v>#N/A</v>
      </c>
      <c r="AA987" s="68" t="e">
        <f t="shared" si="142"/>
        <v>#N/A</v>
      </c>
      <c r="AB987" s="48" t="str">
        <f t="shared" si="138"/>
        <v>00</v>
      </c>
      <c r="AC987" s="48" t="e">
        <f t="shared" si="144"/>
        <v>#N/A</v>
      </c>
      <c r="AD987" s="68" t="e">
        <f t="shared" si="143"/>
        <v>#N/A</v>
      </c>
    </row>
    <row r="988" spans="1:30" x14ac:dyDescent="0.3">
      <c r="A988" s="48" t="e">
        <f>IF($AA988="Yes",INDEX(Applications_2021!$A$2:$A$651,MATCH($W988,Applications_2021!$AO$2:$AO$651,0)),"NO TRANSCRIPT")</f>
        <v>#N/A</v>
      </c>
      <c r="V988" s="48" t="str">
        <f t="shared" si="139"/>
        <v>|||</v>
      </c>
      <c r="W988" s="48" t="str">
        <f t="shared" si="140"/>
        <v>||</v>
      </c>
      <c r="X988" s="48" t="e">
        <f>INDEX(Applications_2021!$AN$2:$AN$651,MATCH($V988,Applications_2021!$AN$2:$AN$651,0))</f>
        <v>#N/A</v>
      </c>
      <c r="Y988" s="48" t="e">
        <f>INDEX(Applications_2021!$AO$2:$AO$651,MATCH($W988,Applications_2021!$AO$2:$AO$651,0))</f>
        <v>#N/A</v>
      </c>
      <c r="Z988" s="68" t="e">
        <f t="shared" si="141"/>
        <v>#N/A</v>
      </c>
      <c r="AA988" s="68" t="e">
        <f t="shared" si="142"/>
        <v>#N/A</v>
      </c>
      <c r="AB988" s="48" t="str">
        <f t="shared" si="138"/>
        <v>00</v>
      </c>
      <c r="AC988" s="48" t="e">
        <f t="shared" si="144"/>
        <v>#N/A</v>
      </c>
      <c r="AD988" s="68" t="e">
        <f t="shared" si="143"/>
        <v>#N/A</v>
      </c>
    </row>
    <row r="989" spans="1:30" x14ac:dyDescent="0.3">
      <c r="A989" s="48" t="e">
        <f>IF($AA989="Yes",INDEX(Applications_2021!$A$2:$A$651,MATCH($W989,Applications_2021!$AO$2:$AO$651,0)),"NO TRANSCRIPT")</f>
        <v>#N/A</v>
      </c>
      <c r="V989" s="48" t="str">
        <f t="shared" si="139"/>
        <v>|||</v>
      </c>
      <c r="W989" s="48" t="str">
        <f t="shared" si="140"/>
        <v>||</v>
      </c>
      <c r="X989" s="48" t="e">
        <f>INDEX(Applications_2021!$AN$2:$AN$651,MATCH($V989,Applications_2021!$AN$2:$AN$651,0))</f>
        <v>#N/A</v>
      </c>
      <c r="Y989" s="48" t="e">
        <f>INDEX(Applications_2021!$AO$2:$AO$651,MATCH($W989,Applications_2021!$AO$2:$AO$651,0))</f>
        <v>#N/A</v>
      </c>
      <c r="Z989" s="68" t="e">
        <f t="shared" si="141"/>
        <v>#N/A</v>
      </c>
      <c r="AA989" s="68" t="e">
        <f t="shared" si="142"/>
        <v>#N/A</v>
      </c>
      <c r="AB989" s="48" t="str">
        <f t="shared" si="138"/>
        <v>00</v>
      </c>
      <c r="AC989" s="48" t="e">
        <f t="shared" si="144"/>
        <v>#N/A</v>
      </c>
      <c r="AD989" s="68" t="e">
        <f t="shared" si="143"/>
        <v>#N/A</v>
      </c>
    </row>
    <row r="990" spans="1:30" x14ac:dyDescent="0.3">
      <c r="A990" s="48" t="e">
        <f>IF($AA990="Yes",INDEX(Applications_2021!$A$2:$A$651,MATCH($W990,Applications_2021!$AO$2:$AO$651,0)),"NO TRANSCRIPT")</f>
        <v>#N/A</v>
      </c>
      <c r="V990" s="48" t="str">
        <f t="shared" si="139"/>
        <v>|||</v>
      </c>
      <c r="W990" s="48" t="str">
        <f t="shared" si="140"/>
        <v>||</v>
      </c>
      <c r="X990" s="48" t="e">
        <f>INDEX(Applications_2021!$AN$2:$AN$651,MATCH($V990,Applications_2021!$AN$2:$AN$651,0))</f>
        <v>#N/A</v>
      </c>
      <c r="Y990" s="48" t="e">
        <f>INDEX(Applications_2021!$AO$2:$AO$651,MATCH($W990,Applications_2021!$AO$2:$AO$651,0))</f>
        <v>#N/A</v>
      </c>
      <c r="Z990" s="68" t="e">
        <f t="shared" si="141"/>
        <v>#N/A</v>
      </c>
      <c r="AA990" s="68" t="e">
        <f t="shared" si="142"/>
        <v>#N/A</v>
      </c>
      <c r="AB990" s="48" t="str">
        <f t="shared" si="138"/>
        <v>00</v>
      </c>
      <c r="AC990" s="48" t="e">
        <f t="shared" si="144"/>
        <v>#N/A</v>
      </c>
      <c r="AD990" s="68" t="e">
        <f t="shared" si="143"/>
        <v>#N/A</v>
      </c>
    </row>
    <row r="991" spans="1:30" x14ac:dyDescent="0.3">
      <c r="A991" s="48" t="e">
        <f>IF($AA991="Yes",INDEX(Applications_2021!$A$2:$A$651,MATCH($W991,Applications_2021!$AO$2:$AO$651,0)),"NO TRANSCRIPT")</f>
        <v>#N/A</v>
      </c>
      <c r="V991" s="48" t="str">
        <f t="shared" si="139"/>
        <v>|||</v>
      </c>
      <c r="W991" s="48" t="str">
        <f t="shared" si="140"/>
        <v>||</v>
      </c>
      <c r="X991" s="48" t="e">
        <f>INDEX(Applications_2021!$AN$2:$AN$651,MATCH($V991,Applications_2021!$AN$2:$AN$651,0))</f>
        <v>#N/A</v>
      </c>
      <c r="Y991" s="48" t="e">
        <f>INDEX(Applications_2021!$AO$2:$AO$651,MATCH($W991,Applications_2021!$AO$2:$AO$651,0))</f>
        <v>#N/A</v>
      </c>
      <c r="Z991" s="68" t="e">
        <f t="shared" si="141"/>
        <v>#N/A</v>
      </c>
      <c r="AA991" s="68" t="e">
        <f t="shared" si="142"/>
        <v>#N/A</v>
      </c>
      <c r="AB991" s="48" t="str">
        <f t="shared" si="138"/>
        <v>00</v>
      </c>
      <c r="AC991" s="48" t="e">
        <f t="shared" si="144"/>
        <v>#N/A</v>
      </c>
      <c r="AD991" s="68" t="e">
        <f t="shared" si="143"/>
        <v>#N/A</v>
      </c>
    </row>
    <row r="992" spans="1:30" x14ac:dyDescent="0.3">
      <c r="A992" s="48" t="e">
        <f>IF($AA992="Yes",INDEX(Applications_2021!$A$2:$A$651,MATCH($W992,Applications_2021!$AO$2:$AO$651,0)),"NO TRANSCRIPT")</f>
        <v>#N/A</v>
      </c>
      <c r="V992" s="48" t="str">
        <f t="shared" si="139"/>
        <v>|||</v>
      </c>
      <c r="W992" s="48" t="str">
        <f t="shared" si="140"/>
        <v>||</v>
      </c>
      <c r="X992" s="48" t="e">
        <f>INDEX(Applications_2021!$AN$2:$AN$651,MATCH($V992,Applications_2021!$AN$2:$AN$651,0))</f>
        <v>#N/A</v>
      </c>
      <c r="Y992" s="48" t="e">
        <f>INDEX(Applications_2021!$AO$2:$AO$651,MATCH($W992,Applications_2021!$AO$2:$AO$651,0))</f>
        <v>#N/A</v>
      </c>
      <c r="Z992" s="68" t="e">
        <f t="shared" si="141"/>
        <v>#N/A</v>
      </c>
      <c r="AA992" s="68" t="e">
        <f t="shared" si="142"/>
        <v>#N/A</v>
      </c>
      <c r="AB992" s="48" t="str">
        <f t="shared" si="138"/>
        <v>00</v>
      </c>
      <c r="AC992" s="48" t="e">
        <f t="shared" si="144"/>
        <v>#N/A</v>
      </c>
      <c r="AD992" s="68" t="e">
        <f t="shared" si="143"/>
        <v>#N/A</v>
      </c>
    </row>
    <row r="993" spans="1:30" x14ac:dyDescent="0.3">
      <c r="A993" s="48" t="e">
        <f>IF($AA993="Yes",INDEX(Applications_2021!$A$2:$A$651,MATCH($W993,Applications_2021!$AO$2:$AO$651,0)),"NO TRANSCRIPT")</f>
        <v>#N/A</v>
      </c>
      <c r="V993" s="48" t="str">
        <f t="shared" si="139"/>
        <v>|||</v>
      </c>
      <c r="W993" s="48" t="str">
        <f t="shared" si="140"/>
        <v>||</v>
      </c>
      <c r="X993" s="48" t="e">
        <f>INDEX(Applications_2021!$AN$2:$AN$651,MATCH($V993,Applications_2021!$AN$2:$AN$651,0))</f>
        <v>#N/A</v>
      </c>
      <c r="Y993" s="48" t="e">
        <f>INDEX(Applications_2021!$AO$2:$AO$651,MATCH($W993,Applications_2021!$AO$2:$AO$651,0))</f>
        <v>#N/A</v>
      </c>
      <c r="Z993" s="68" t="e">
        <f t="shared" si="141"/>
        <v>#N/A</v>
      </c>
      <c r="AA993" s="68" t="e">
        <f t="shared" si="142"/>
        <v>#N/A</v>
      </c>
      <c r="AB993" s="48" t="str">
        <f t="shared" si="138"/>
        <v>00</v>
      </c>
      <c r="AC993" s="48" t="e">
        <f t="shared" si="144"/>
        <v>#N/A</v>
      </c>
      <c r="AD993" s="68" t="e">
        <f t="shared" si="143"/>
        <v>#N/A</v>
      </c>
    </row>
    <row r="994" spans="1:30" x14ac:dyDescent="0.3">
      <c r="A994" s="48" t="e">
        <f>IF($AA994="Yes",INDEX(Applications_2021!$A$2:$A$651,MATCH($W994,Applications_2021!$AO$2:$AO$651,0)),"NO TRANSCRIPT")</f>
        <v>#N/A</v>
      </c>
      <c r="V994" s="48" t="str">
        <f t="shared" si="139"/>
        <v>|||</v>
      </c>
      <c r="W994" s="48" t="str">
        <f t="shared" si="140"/>
        <v>||</v>
      </c>
      <c r="X994" s="48" t="e">
        <f>INDEX(Applications_2021!$AN$2:$AN$651,MATCH($V994,Applications_2021!$AN$2:$AN$651,0))</f>
        <v>#N/A</v>
      </c>
      <c r="Y994" s="48" t="e">
        <f>INDEX(Applications_2021!$AO$2:$AO$651,MATCH($W994,Applications_2021!$AO$2:$AO$651,0))</f>
        <v>#N/A</v>
      </c>
      <c r="Z994" s="68" t="e">
        <f t="shared" si="141"/>
        <v>#N/A</v>
      </c>
      <c r="AA994" s="68" t="e">
        <f t="shared" si="142"/>
        <v>#N/A</v>
      </c>
      <c r="AB994" s="48" t="str">
        <f t="shared" si="138"/>
        <v>00</v>
      </c>
      <c r="AC994" s="48" t="e">
        <f t="shared" si="144"/>
        <v>#N/A</v>
      </c>
      <c r="AD994" s="68" t="e">
        <f t="shared" si="143"/>
        <v>#N/A</v>
      </c>
    </row>
    <row r="995" spans="1:30" x14ac:dyDescent="0.3">
      <c r="A995" s="48" t="e">
        <f>IF($AA995="Yes",INDEX(Applications_2021!$A$2:$A$651,MATCH($W995,Applications_2021!$AO$2:$AO$651,0)),"NO TRANSCRIPT")</f>
        <v>#N/A</v>
      </c>
      <c r="V995" s="48" t="str">
        <f t="shared" si="139"/>
        <v>|||</v>
      </c>
      <c r="W995" s="48" t="str">
        <f t="shared" si="140"/>
        <v>||</v>
      </c>
      <c r="X995" s="48" t="e">
        <f>INDEX(Applications_2021!$AN$2:$AN$651,MATCH($V995,Applications_2021!$AN$2:$AN$651,0))</f>
        <v>#N/A</v>
      </c>
      <c r="Y995" s="48" t="e">
        <f>INDEX(Applications_2021!$AO$2:$AO$651,MATCH($W995,Applications_2021!$AO$2:$AO$651,0))</f>
        <v>#N/A</v>
      </c>
      <c r="Z995" s="68" t="e">
        <f t="shared" si="141"/>
        <v>#N/A</v>
      </c>
      <c r="AA995" s="68" t="e">
        <f t="shared" si="142"/>
        <v>#N/A</v>
      </c>
      <c r="AB995" s="48" t="str">
        <f t="shared" ref="AB995:AB1001" si="145">"0"&amp;TEXT($C995,0)</f>
        <v>00</v>
      </c>
      <c r="AC995" s="48" t="e">
        <f t="shared" si="144"/>
        <v>#N/A</v>
      </c>
      <c r="AD995" s="68" t="e">
        <f t="shared" si="143"/>
        <v>#N/A</v>
      </c>
    </row>
    <row r="996" spans="1:30" x14ac:dyDescent="0.3">
      <c r="A996" s="48" t="e">
        <f>IF($AA996="Yes",INDEX(Applications_2021!$A$2:$A$651,MATCH($W996,Applications_2021!$AO$2:$AO$651,0)),"NO TRANSCRIPT")</f>
        <v>#N/A</v>
      </c>
      <c r="V996" s="48" t="str">
        <f t="shared" si="139"/>
        <v>|||</v>
      </c>
      <c r="W996" s="48" t="str">
        <f t="shared" si="140"/>
        <v>||</v>
      </c>
      <c r="X996" s="48" t="e">
        <f>INDEX(Applications_2021!$AN$2:$AN$651,MATCH($V996,Applications_2021!$AN$2:$AN$651,0))</f>
        <v>#N/A</v>
      </c>
      <c r="Y996" s="48" t="e">
        <f>INDEX(Applications_2021!$AO$2:$AO$651,MATCH($W996,Applications_2021!$AO$2:$AO$651,0))</f>
        <v>#N/A</v>
      </c>
      <c r="Z996" s="68" t="e">
        <f t="shared" si="141"/>
        <v>#N/A</v>
      </c>
      <c r="AA996" s="68" t="e">
        <f t="shared" si="142"/>
        <v>#N/A</v>
      </c>
      <c r="AB996" s="48" t="str">
        <f t="shared" si="145"/>
        <v>00</v>
      </c>
      <c r="AC996" s="48" t="e">
        <f t="shared" si="144"/>
        <v>#N/A</v>
      </c>
      <c r="AD996" s="68" t="e">
        <f t="shared" si="143"/>
        <v>#N/A</v>
      </c>
    </row>
    <row r="997" spans="1:30" x14ac:dyDescent="0.3">
      <c r="A997" s="48" t="e">
        <f>IF($AA997="Yes",INDEX(Applications_2021!$A$2:$A$651,MATCH($W997,Applications_2021!$AO$2:$AO$651,0)),"NO TRANSCRIPT")</f>
        <v>#N/A</v>
      </c>
      <c r="V997" s="48" t="str">
        <f t="shared" si="139"/>
        <v>|||</v>
      </c>
      <c r="W997" s="48" t="str">
        <f t="shared" si="140"/>
        <v>||</v>
      </c>
      <c r="X997" s="48" t="e">
        <f>INDEX(Applications_2021!$AN$2:$AN$651,MATCH($V997,Applications_2021!$AN$2:$AN$651,0))</f>
        <v>#N/A</v>
      </c>
      <c r="Y997" s="48" t="e">
        <f>INDEX(Applications_2021!$AO$2:$AO$651,MATCH($W997,Applications_2021!$AO$2:$AO$651,0))</f>
        <v>#N/A</v>
      </c>
      <c r="Z997" s="68" t="e">
        <f t="shared" si="141"/>
        <v>#N/A</v>
      </c>
      <c r="AA997" s="68" t="e">
        <f t="shared" si="142"/>
        <v>#N/A</v>
      </c>
      <c r="AB997" s="48" t="str">
        <f t="shared" si="145"/>
        <v>00</v>
      </c>
      <c r="AC997" s="48" t="e">
        <f t="shared" si="144"/>
        <v>#N/A</v>
      </c>
      <c r="AD997" s="68" t="e">
        <f t="shared" si="143"/>
        <v>#N/A</v>
      </c>
    </row>
    <row r="998" spans="1:30" x14ac:dyDescent="0.3">
      <c r="A998" s="48" t="e">
        <f>IF($AA998="Yes",INDEX(Applications_2021!$A$2:$A$651,MATCH($W998,Applications_2021!$AO$2:$AO$651,0)),"NO TRANSCRIPT")</f>
        <v>#N/A</v>
      </c>
      <c r="V998" s="48" t="str">
        <f t="shared" si="139"/>
        <v>|||</v>
      </c>
      <c r="W998" s="48" t="str">
        <f t="shared" si="140"/>
        <v>||</v>
      </c>
      <c r="X998" s="48" t="e">
        <f>INDEX(Applications_2021!$AN$2:$AN$651,MATCH($V998,Applications_2021!$AN$2:$AN$651,0))</f>
        <v>#N/A</v>
      </c>
      <c r="Y998" s="48" t="e">
        <f>INDEX(Applications_2021!$AO$2:$AO$651,MATCH($W998,Applications_2021!$AO$2:$AO$651,0))</f>
        <v>#N/A</v>
      </c>
      <c r="Z998" s="68" t="e">
        <f t="shared" si="141"/>
        <v>#N/A</v>
      </c>
      <c r="AA998" s="68" t="e">
        <f t="shared" si="142"/>
        <v>#N/A</v>
      </c>
      <c r="AB998" s="48" t="str">
        <f t="shared" si="145"/>
        <v>00</v>
      </c>
      <c r="AC998" s="48" t="e">
        <f t="shared" si="144"/>
        <v>#N/A</v>
      </c>
      <c r="AD998" s="68" t="e">
        <f t="shared" si="143"/>
        <v>#N/A</v>
      </c>
    </row>
    <row r="999" spans="1:30" x14ac:dyDescent="0.3">
      <c r="A999" s="48" t="e">
        <f>IF($AA999="Yes",INDEX(Applications_2021!$A$2:$A$651,MATCH($W999,Applications_2021!$AO$2:$AO$651,0)),"NO TRANSCRIPT")</f>
        <v>#N/A</v>
      </c>
      <c r="V999" s="48" t="str">
        <f t="shared" si="139"/>
        <v>|||</v>
      </c>
      <c r="W999" s="48" t="str">
        <f t="shared" si="140"/>
        <v>||</v>
      </c>
      <c r="X999" s="48" t="e">
        <f>INDEX(Applications_2021!$AN$2:$AN$651,MATCH($V999,Applications_2021!$AN$2:$AN$651,0))</f>
        <v>#N/A</v>
      </c>
      <c r="Y999" s="48" t="e">
        <f>INDEX(Applications_2021!$AO$2:$AO$651,MATCH($W999,Applications_2021!$AO$2:$AO$651,0))</f>
        <v>#N/A</v>
      </c>
      <c r="Z999" s="68" t="e">
        <f t="shared" si="141"/>
        <v>#N/A</v>
      </c>
      <c r="AA999" s="68" t="e">
        <f t="shared" si="142"/>
        <v>#N/A</v>
      </c>
      <c r="AB999" s="48" t="str">
        <f t="shared" si="145"/>
        <v>00</v>
      </c>
      <c r="AC999" s="48" t="e">
        <f t="shared" si="144"/>
        <v>#N/A</v>
      </c>
      <c r="AD999" s="68" t="e">
        <f t="shared" si="143"/>
        <v>#N/A</v>
      </c>
    </row>
    <row r="1000" spans="1:30" x14ac:dyDescent="0.3">
      <c r="A1000" s="48" t="e">
        <f>IF($AA1000="Yes",INDEX(Applications_2021!$A$2:$A$651,MATCH($W1000,Applications_2021!$AO$2:$AO$651,0)),"NO TRANSCRIPT")</f>
        <v>#N/A</v>
      </c>
      <c r="V1000" s="48" t="str">
        <f t="shared" si="139"/>
        <v>|||</v>
      </c>
      <c r="W1000" s="48" t="str">
        <f t="shared" si="140"/>
        <v>||</v>
      </c>
      <c r="X1000" s="48" t="e">
        <f>INDEX(Applications_2021!$AN$2:$AN$651,MATCH($V1000,Applications_2021!$AN$2:$AN$651,0))</f>
        <v>#N/A</v>
      </c>
      <c r="Y1000" s="48" t="e">
        <f>INDEX(Applications_2021!$AO$2:$AO$651,MATCH($W1000,Applications_2021!$AO$2:$AO$651,0))</f>
        <v>#N/A</v>
      </c>
      <c r="Z1000" s="68" t="e">
        <f t="shared" si="141"/>
        <v>#N/A</v>
      </c>
      <c r="AA1000" s="68" t="e">
        <f t="shared" si="142"/>
        <v>#N/A</v>
      </c>
      <c r="AB1000" s="48" t="str">
        <f t="shared" si="145"/>
        <v>00</v>
      </c>
      <c r="AC1000" s="48" t="e">
        <f t="shared" si="144"/>
        <v>#N/A</v>
      </c>
      <c r="AD1000" s="68" t="e">
        <f t="shared" si="143"/>
        <v>#N/A</v>
      </c>
    </row>
    <row r="1001" spans="1:30" x14ac:dyDescent="0.3">
      <c r="A1001" s="48" t="e">
        <f>IF($AA1001="Yes",INDEX(Applications_2021!$A$2:$A$651,MATCH($W1001,Applications_2021!$AO$2:$AO$651,0)),"NO TRANSCRIPT")</f>
        <v>#N/A</v>
      </c>
      <c r="V1001" s="48" t="str">
        <f t="shared" si="139"/>
        <v>|||</v>
      </c>
      <c r="W1001" s="48" t="str">
        <f t="shared" si="140"/>
        <v>||</v>
      </c>
      <c r="X1001" s="48" t="e">
        <f>INDEX(Applications_2021!$AN$2:$AN$651,MATCH($V1001,Applications_2021!$AN$2:$AN$651,0))</f>
        <v>#N/A</v>
      </c>
      <c r="Y1001" s="48" t="e">
        <f>INDEX(Applications_2021!$AO$2:$AO$651,MATCH($W1001,Applications_2021!$AO$2:$AO$651,0))</f>
        <v>#N/A</v>
      </c>
      <c r="Z1001" s="68" t="e">
        <f t="shared" si="141"/>
        <v>#N/A</v>
      </c>
      <c r="AA1001" s="68" t="e">
        <f t="shared" si="142"/>
        <v>#N/A</v>
      </c>
      <c r="AB1001" s="48" t="str">
        <f t="shared" si="145"/>
        <v>00</v>
      </c>
      <c r="AC1001" s="48" t="e">
        <f t="shared" si="144"/>
        <v>#N/A</v>
      </c>
      <c r="AD1001" s="68" t="e">
        <f t="shared" si="143"/>
        <v>#N/A</v>
      </c>
    </row>
  </sheetData>
  <sheetProtection algorithmName="SHA-512" hashValue="zJANWeYcHKIrFlORSSRyjIWYh6le5K44tu7mwmuGsLZjSz4AoP6CLAz/U6a9SMmYjm497sC68Ew9mudILJ+AEA==" saltValue="mGQwGEH4ShlZAu9LJJMcsg==" spinCount="100000" sheet="1" objects="1" scenarios="1" autoFilter="0"/>
  <autoFilter ref="A1:AD1001" xr:uid="{79D092FF-4379-45C4-B9EE-7D9CFC508DC9}">
    <sortState xmlns:xlrd2="http://schemas.microsoft.com/office/spreadsheetml/2017/richdata2" ref="A2:AD324">
      <sortCondition descending="1" ref="L1:L324"/>
    </sortState>
  </autoFilter>
  <phoneticPr fontId="7" type="noConversion"/>
  <hyperlinks>
    <hyperlink ref="F219" r:id="rId1" display="mailto:tamlaturner44@gmail.com" xr:uid="{9585AF24-AC4B-469D-ADD7-F6ED0E2B223E}"/>
    <hyperlink ref="L219" r:id="rId2" display="mailto:bcturner4108@gmail.com" xr:uid="{7D62C359-524B-427D-B744-8680EB6FA4FA}"/>
    <hyperlink ref="F150" r:id="rId3" display="mailto:Janiar7290@gmail.com" xr:uid="{6F27FDCE-1DC5-4136-B94B-0D5BDDB3E505}"/>
    <hyperlink ref="L150" r:id="rId4" display="mailto:janiar7290@gmail.com" xr:uid="{EAC5C71B-1B91-445D-836E-BB7371C53077}"/>
    <hyperlink ref="F137" r:id="rId5" display="mailto:jnyatrimble@gmail.com" xr:uid="{BE73F269-CF7F-41FB-828F-CDF9ADB6FC97}"/>
    <hyperlink ref="L137" r:id="rId6" display="mailto:jnyatrimble@gmail.com" xr:uid="{ECBAA993-BA70-4DCB-90B3-0D09C0CBEB6C}"/>
    <hyperlink ref="F27" r:id="rId7" display="mailto:taylojone@coffeevilleschools.org" xr:uid="{371E1947-9CD4-4A3F-AD5A-A624AE3B3AEA}"/>
    <hyperlink ref="L27" r:id="rId8" display="mailto:taylojone@coffeevilleschools.org" xr:uid="{C4FD60C4-0D25-431F-A75C-3B4790343D04}"/>
    <hyperlink ref="F37" r:id="rId9" display="mailto:sumlstyn@coffeevilleschools.org" xr:uid="{152DA725-2E45-4AC8-BC6D-6FB0303FAF58}"/>
    <hyperlink ref="L37" r:id="rId10" display="mailto:sumlstyn@coffeevilleschools.org" xr:uid="{53FE6728-6515-47AF-BC5D-3599FA087E72}"/>
    <hyperlink ref="F75" r:id="rId11" display="mailto:nancysnewson@gmail.com" xr:uid="{BB7F914B-5A0A-4277-A425-8C262E85BF78}"/>
    <hyperlink ref="L75" r:id="rId12" display="mailto:nancysnewson@gmail.com" xr:uid="{A8B19FBB-022B-4533-AC85-70FFF0ACBB0B}"/>
    <hyperlink ref="F89" r:id="rId13" display="mailto:nnburnstiffany@yahoo.com" xr:uid="{A96CD4CA-B7A4-4A87-8417-A497329745B3}"/>
    <hyperlink ref="L89" r:id="rId14" display="mailto:maliyathomas@republicschools.org" xr:uid="{5FA4A29F-2E4C-44C3-80FD-6D209AB269D5}"/>
    <hyperlink ref="F298" r:id="rId15" display="mailto:mcconnelld@columbuscityschools.org" xr:uid="{B151F5E4-52C2-46FC-9CA2-CFFD83883DA4}"/>
    <hyperlink ref="L298" r:id="rId16" display="mailto:" xr:uid="{29C34DA9-1446-428D-8621-5754D836D033}"/>
    <hyperlink ref="F109" r:id="rId17" display="mailto:jminor02@yahoo.com" xr:uid="{5BC5EF5C-5808-4CCF-9960-2579EB7133F2}"/>
    <hyperlink ref="L109" r:id="rId18" display="mailto:lacayla2006@icloud.com" xr:uid="{6B1FC4CE-07B8-406C-A660-16548298DD51}"/>
    <hyperlink ref="F25" r:id="rId19" display="mailto:taylorg112006@gmail.com" xr:uid="{7E57D994-16EB-4309-A18C-B71CB4696ACE}"/>
    <hyperlink ref="L25" r:id="rId20" display="mailto:taylorg112006@gmail.com" xr:uid="{463D4775-27E4-4250-AB80-ECD55B3B2785}"/>
    <hyperlink ref="F238" r:id="rId21" display="mailto:aklnettles@yahoo.com" xr:uid="{9FADA9B5-452A-4A64-8761-F5ADA65FBFFE}"/>
    <hyperlink ref="L238" r:id="rId22" display="mailto:aklnettles@yahoo.com" xr:uid="{97C2BE30-679A-4044-89A5-35886D8B7C82}"/>
    <hyperlink ref="F169" r:id="rId23" display="mailto:mbealnp@gmail.com" xr:uid="{56BC6ED2-4CB8-4FD7-B8DA-57B92795035A}"/>
    <hyperlink ref="L169" r:id="rId24" display="mailto:diva31nicole@gmail.com" xr:uid="{FEF216CC-B67E-4DE1-9C1E-4E74BD1471E1}"/>
    <hyperlink ref="F235" r:id="rId25" display="mailto:destinashai@gmail.com" xr:uid="{EF294D00-76B4-457E-AAF2-8B47AC5085F5}"/>
    <hyperlink ref="L235" r:id="rId26" display="mailto:alichia.gorden@yahoo.com" xr:uid="{ACE08E18-2059-4F10-AEBA-FB7753DC55A4}"/>
    <hyperlink ref="F134" r:id="rId27" display="mailto:joianshaw3@gmail.com" xr:uid="{BE03728B-84C8-4ACE-9306-78F207FF27D9}"/>
    <hyperlink ref="L134" r:id="rId28" display="mailto:jorianshaw@gmail.com" xr:uid="{32B4583B-BE3F-4186-9FF6-6CD5B25A7B6C}"/>
    <hyperlink ref="F289" r:id="rId29" display="mailto:ashleyntollfree@yahoo.com" xr:uid="{A1F9E827-2D0A-42D2-A1ED-DFB3D5977A72}"/>
    <hyperlink ref="L289" r:id="rId30" display="mailto:" xr:uid="{FD1D1828-EF6A-4A45-B6C1-19381D67756A}"/>
    <hyperlink ref="F168" r:id="rId31" display="mailto:dmtm1227@gmail.com" xr:uid="{7C6A5AEF-4238-4DEE-983D-0285532A8373}"/>
    <hyperlink ref="L168" r:id="rId32" display="mailto:dmtm1227@gmail.com" xr:uid="{B6D64067-6A3D-49AC-8F24-8610787EE592}"/>
    <hyperlink ref="F79" r:id="rId33" display="mailto:joannawiggins519@gmail.com" xr:uid="{B802C1AE-9F5C-4F27-A18B-6CD4E3A050DC}"/>
    <hyperlink ref="L79" r:id="rId34" display="mailto:modelmeindia@gmail.com" xr:uid="{AC24F85E-DFDC-472F-9763-C015246B1B33}"/>
    <hyperlink ref="F14" r:id="rId35" display="mailto:ttownes2013@yahoo.com" xr:uid="{418D4231-856F-4702-8D01-1F356A6D6FAE}"/>
    <hyperlink ref="L14" r:id="rId36" display="mailto:tri152@students.rcsd.ms" xr:uid="{45211D34-5D75-4B30-AD6C-08B8FE3D069F}"/>
    <hyperlink ref="F126" r:id="rId37" display="mailto:carol.jones911@hattiesburgpsd.com" xr:uid="{BA1012E5-C675-4F4F-B84B-AEBF805C3562}"/>
    <hyperlink ref="L126" r:id="rId38" display="mailto:karacalise2025@gmail.com" xr:uid="{56F07C81-1FEB-4488-B741-34E7CF2E04AB}"/>
    <hyperlink ref="F166" r:id="rId39" display="mailto:gaylasanders78@gmail.com" xr:uid="{ADB9CAE7-C86A-47AC-8174-EF51F64BE723}"/>
    <hyperlink ref="L166" r:id="rId40" display="mailto:dxmess25@gmail.com" xr:uid="{2D04FBB5-A1F5-4357-AEEC-08552EF2AD6A}"/>
    <hyperlink ref="F110" r:id="rId41" display="mailto:neekaiphone@yahoo.com" xr:uid="{D04688CD-759A-43C3-9359-599C77CB7DF4}"/>
    <hyperlink ref="L110" r:id="rId42" display="mailto:labronejr@yahoo.com" xr:uid="{54FB1CEB-ACB8-47A9-B31C-C66EBD843119}"/>
    <hyperlink ref="F254" r:id="rId43" display="mailto:001240697@clevelandmssd.org" xr:uid="{97E359C9-C5C3-41A1-A253-36AECBA43B15}"/>
    <hyperlink ref="L254" r:id="rId44" display="mailto:001240697@clevelandmssd.org" xr:uid="{6086C071-16AC-41D0-A6DE-61D94114A0CE}"/>
    <hyperlink ref="F38" r:id="rId45" display="mailto:fatimahaaron@yahoo.com" xr:uid="{A4EDA409-4D53-4DD7-B5E6-B48689659D9B}"/>
    <hyperlink ref="L38" r:id="rId46" display="mailto:stewartkyla46@icloud.com" xr:uid="{7C128EBC-D549-42FB-A7AD-81913FC983FB}"/>
    <hyperlink ref="F224" r:id="rId47" display="mailto:ashtonlollis16@gmail.com" xr:uid="{257280BE-059F-42B2-A25E-F50FAE6CF972}"/>
    <hyperlink ref="L224" r:id="rId48" display="mailto:ashtonlollis16@gmail.com" xr:uid="{E9D16EE3-6A26-4ACF-B3E8-A0596FE74AA7}"/>
    <hyperlink ref="F139" r:id="rId49" display="mailto:jlowill2007@gmail.com" xr:uid="{103A9CFE-785A-466B-A022-95D8DD80FBF7}"/>
    <hyperlink ref="L139" r:id="rId50" display="mailto:jlowill2007@gmail.com" xr:uid="{CD9F89F6-0423-464A-8592-044BE412AC6A}"/>
    <hyperlink ref="F142" r:id="rId51" display="mailto:ZandraAnderson5@gmail.com" xr:uid="{CA2DF42A-B730-4E30-9BA9-D18942359FA3}"/>
    <hyperlink ref="L142" r:id="rId52" display="mailto:jercelle07@gmail.com" xr:uid="{09EE4231-F07A-40CB-91AA-C614BD5B68A9}"/>
    <hyperlink ref="F104" r:id="rId53" display="mailto:veronicacavalier@yahoo.com" xr:uid="{FD80552E-1495-4AA8-ACF8-7742E9B8C483}"/>
    <hyperlink ref="L104" r:id="rId54" display="mailto:laurencavalier@icloud.com" xr:uid="{6C8EF098-70E9-418C-95A9-1920CFBC6D2B}"/>
    <hyperlink ref="F4" r:id="rId55" display="mailto:ZandraAnderson5@gmail.com" xr:uid="{75063F58-2D30-465E-9537-C76755E8F029}"/>
    <hyperlink ref="L4" r:id="rId56" display="mailto:zakiraclayton9@gmail.com" xr:uid="{9EB6A5F2-95CF-409B-89B9-3F985D2F7632}"/>
    <hyperlink ref="F82" r:id="rId57" display="mailto:smwm601@gmail.com" xr:uid="{36105DDC-CE09-4330-98B4-ECC30CC517C2}"/>
    <hyperlink ref="L82" r:id="rId58" display="mailto:millergirl601@gmail.com" xr:uid="{E05B27FF-53FB-4406-9BDF-58F17152BCA0}"/>
    <hyperlink ref="F140" r:id="rId59" display="mailto:acmatt2@yahoo.com" xr:uid="{0887757D-CECE-437B-B5CD-82F68189D84E}"/>
    <hyperlink ref="L140" r:id="rId60" display="mailto:jeremymatthews946@yahoo.com" xr:uid="{A0263FE4-6DF2-4FFD-8E83-1E3E78255662}"/>
    <hyperlink ref="F171" r:id="rId61" display="mailto:destiny.fairley06@gmail.com" xr:uid="{6A60DAE2-E3B5-4469-908F-B6A189229A0C}"/>
    <hyperlink ref="L171" r:id="rId62" display="mailto:destiny.fairley06@gmail.com" xr:uid="{3E476374-66B5-491C-A683-968EFC0889AF}"/>
    <hyperlink ref="F197" r:id="rId63" display="mailto:cbrown101780@gmail.com" xr:uid="{908C88DA-371D-4743-896E-87AF5E8B397D}"/>
    <hyperlink ref="L197" r:id="rId64" display="mailto:cbrown101780@gmail.com" xr:uid="{02123FA1-3AB4-4109-972D-ED5D8A67F888}"/>
    <hyperlink ref="F61" r:id="rId65" display="mailto:rhythmles33@yahoo.com" xr:uid="{CBCB827B-CF57-46C3-BC8B-E415FABB9900}"/>
    <hyperlink ref="L61" r:id="rId66" display="mailto:rhythmles33@yahoo.com" xr:uid="{F81C7155-CC7A-4949-9998-09E8126BCB31}"/>
    <hyperlink ref="F165" r:id="rId67" display="mailto:ecbrown01@yahoo.com" xr:uid="{9282E4DB-06FB-4299-9A42-C74082B773E1}"/>
    <hyperlink ref="L165" r:id="rId68" display="mailto:ecbrown01@yahoo.com" xr:uid="{070C72FA-898B-4460-9FD9-3D171A147B8E}"/>
    <hyperlink ref="F160" r:id="rId69" display="mailto:lmirions@gmail.com" xr:uid="{8B91C8B9-FBFA-485C-BC5F-4B9772C80BE8}"/>
    <hyperlink ref="L160" r:id="rId70" display="mailto:gjweatherspoon@gmail.com" xr:uid="{6FBC8942-FB84-4D1C-92B9-FE46BF9CC47D}"/>
    <hyperlink ref="F69" r:id="rId71" display="mailto:tillis726@gmail.com" xr:uid="{F4E6C255-5360-4E11-8567-3D649937B935}"/>
    <hyperlink ref="L69" r:id="rId72" display="mailto:Nkenzie313@gmail.com" xr:uid="{6D151731-C23B-40BB-8579-8F7A5FCCBFDC}"/>
    <hyperlink ref="F53" r:id="rId73" display="mailto:keewee196@gmail.com" xr:uid="{F8645F78-3206-4DFE-8A25-5C6328AC9BB4}"/>
    <hyperlink ref="L53" r:id="rId74" display="mailto:s8461@columbuscityschools.org" xr:uid="{095F1ED4-F8D2-42BE-ACD0-E6F62B32E008}"/>
    <hyperlink ref="F123" r:id="rId75" display="mailto:kelvinpool35@gmail.com" xr:uid="{0C6AE1E2-8B29-4070-9C83-81C4FAA95F45}"/>
    <hyperlink ref="L123" r:id="rId76" display="mailto:kelvinpool35@gmail.com" xr:uid="{9AE9C8C3-F41C-41D1-A138-88DEDF84F470}"/>
    <hyperlink ref="F71" r:id="rId77" display="mailto:niecy_01@hotmail.com" xr:uid="{6345E7A6-1549-4C0F-838A-0CC62E44C981}"/>
    <hyperlink ref="L71" r:id="rId78" display="mailto:niecy_01@hotmail.com" xr:uid="{4D551AF4-995A-4606-96DC-9F1C61963065}"/>
    <hyperlink ref="F277" r:id="rId79" display="mailto:shannonbaird25@gmail.com" xr:uid="{A6CE0488-F598-44EA-8428-6BDF5809639F}"/>
    <hyperlink ref="L277" r:id="rId80" display="mailto:" xr:uid="{A6BF9AD3-C79D-489D-A5D1-D9F54D1B0113}"/>
    <hyperlink ref="F196" r:id="rId81" display="mailto:cdbryant06@yahoo.com" xr:uid="{8E77038D-B9B1-4B11-8147-D475089BD05A}"/>
    <hyperlink ref="L196" r:id="rId82" display="mailto:cdbryant06@yahoo.com" xr:uid="{BB29A00E-C9DC-45E6-86CF-57CC237B979C}"/>
    <hyperlink ref="F16" r:id="rId83" display="mailto:rl3075@laurelschools.org" xr:uid="{33CE471A-CA7C-4383-9AE0-CED953EF20AB}"/>
    <hyperlink ref="L16" r:id="rId84" display="mailto:treasure.pollock@yahoo.com" xr:uid="{AE1A61DF-3426-4F0D-A52F-2A2197D3EAE2}"/>
    <hyperlink ref="F202" r:id="rId85" display="mailto:rogriffin@cmsd.k12.ms.us" xr:uid="{E29F5775-AEFA-4D07-AC8E-25E114C7ADAA}"/>
    <hyperlink ref="L202" r:id="rId86" display="mailto:canderson7515@cmsd.k12.ms.us" xr:uid="{63305912-D26E-4629-825E-8B34BA7FCD2C}"/>
    <hyperlink ref="F118" r:id="rId87" display="mailto:lakeishaivy2015@gmail.com" xr:uid="{0387F64A-890B-4D43-815C-A35AB3FC2896}"/>
    <hyperlink ref="L118" r:id="rId88" display="mailto:kingstonblanchard@okolona.k12.ms.us" xr:uid="{EEAC0BFD-E1F6-4195-BA89-76618D0CB961}"/>
    <hyperlink ref="F63" r:id="rId89" display="mailto:lkivy@okolona.k12.ms.us" xr:uid="{6BD26EB4-C609-4F57-8698-83A8B19821EF}"/>
    <hyperlink ref="L63" r:id="rId90" display="mailto:racheljohnson@okolona.k12.ms.us" xr:uid="{D6F28182-F050-4C73-9B16-14A7CCAADF70}"/>
    <hyperlink ref="F49" r:id="rId91" display="mailto:Shawnicholas333@gmail.com" xr:uid="{A9404B2A-D9CD-45A4-BAC8-49D469F0E23B}"/>
    <hyperlink ref="L49" r:id="rId92" display="mailto:Shawnicholas333@gmail.com" xr:uid="{01A526AB-C0B3-423B-8A81-08D2A9FE603B}"/>
    <hyperlink ref="F59" r:id="rId93" display="mailto:treasure.pollock@yahoo.com" xr:uid="{8A4B690C-1FAD-4BD1-9216-D75E7C3D4BC8}"/>
    <hyperlink ref="L59" r:id="rId94" display="mailto:rl3075@laurelschools.org" xr:uid="{9D9D41C1-3C57-4289-84B2-89C8C4DDA0B9}"/>
    <hyperlink ref="F127" r:id="rId95" display="mailto:lyvonne21@yahoo.com" xr:uid="{A14EDF89-E2AC-415E-A5AF-64588AE1E44A}"/>
    <hyperlink ref="L127" r:id="rId96" display="mailto:Kalexanderjay06@gmail.com" xr:uid="{60CC661C-FA22-4DFD-B8C6-9C768A47F2E5}"/>
    <hyperlink ref="F17" r:id="rId97" display="mailto:tracybevill@rocketmail.com" xr:uid="{075B6D25-0730-4510-9F73-AB2EE3E3C7C2}"/>
    <hyperlink ref="L17" r:id="rId98" display="mailto:tracybevill@rocketmail.com" xr:uid="{59B6BD6A-C3A0-4345-869A-6A3C8659930A}"/>
    <hyperlink ref="F100" r:id="rId99" display="mailto:llbryant79@yahoo.com" xr:uid="{5863FB02-1610-4D01-A44D-06BB25686A97}"/>
    <hyperlink ref="L100" r:id="rId100" display="mailto:llbryant79@yahoo.com" xr:uid="{2A16A168-E49A-440E-AEEE-7BD4D1A26F43}"/>
    <hyperlink ref="F154" r:id="rId101" display="mailto:jaepleasant3@gmail.com" xr:uid="{766D89A6-6C06-4BE4-9E9B-366B2B40A8B8}"/>
    <hyperlink ref="L154" r:id="rId102" display="mailto:jaepleasant3@gmail.com" xr:uid="{AB84E399-8EE7-495F-B9E1-52F511C1DF14}"/>
    <hyperlink ref="F273" r:id="rId103" display="mailto:tamaradtaylor@yahoo.com" xr:uid="{0617A645-BE7B-4C8F-A152-8E2B06A0A988}"/>
    <hyperlink ref="L273" r:id="rId104" display="mailto:" xr:uid="{DBEFE24B-7323-40B4-8E94-05F4BA8B9AB7}"/>
    <hyperlink ref="F263" r:id="rId105" display="mailto:Krdavis29@gmail.com" xr:uid="{06D78837-6049-44AF-A559-E67E4DB64AAC}"/>
    <hyperlink ref="L263" r:id="rId106" display="mailto:" xr:uid="{FA4E056F-69CB-4D76-A4DD-2E0EB2EB53DF}"/>
    <hyperlink ref="F58" r:id="rId107" display="mailto:swdale01@gmail.com" xr:uid="{8EDB7074-F7AD-4C59-A7D8-3AD9F057E18C}"/>
    <hyperlink ref="L58" r:id="rId108" display="mailto:rlydiadale@gmail.com" xr:uid="{8D34BF2C-8B02-4EE5-BD21-D738F08C2007}"/>
    <hyperlink ref="F80" r:id="rId109" display="mailto:gatkins@gville.k12.ms.us" xr:uid="{839BE38D-5D9B-49F5-A2EB-B5176E0806B4}"/>
    <hyperlink ref="L80" r:id="rId110" display="mailto:mmseard@gmail.com" xr:uid="{E820F327-07EA-4957-A043-28F630E84F8A}"/>
    <hyperlink ref="F253" r:id="rId111" display="mailto:cwillis@vwsd.org" xr:uid="{92A0C216-CAFD-4D25-AFD4-04CB2A0A2869}"/>
    <hyperlink ref="L253" r:id="rId112" display="mailto:001279691@vwsd.org" xr:uid="{8A408235-9F67-466F-A58D-BE9FB43BA272}"/>
    <hyperlink ref="F21" r:id="rId113" display="mailto:toniyabrandon@gmail.com" xr:uid="{F465F1E8-352C-4B3F-9BB0-79ADB2163EBB}"/>
    <hyperlink ref="L21" r:id="rId114" display="mailto:toniyabrandon@gmail.com" xr:uid="{496A1C46-1638-4321-AF34-35995C729342}"/>
    <hyperlink ref="F141" r:id="rId115" display="mailto:jeremyhathorn24@gmail.com" xr:uid="{10503EEC-B9FC-4F00-96E4-18E7403BBEE4}"/>
    <hyperlink ref="L141" r:id="rId116" display="mailto:jeremyhathorn24@gmail.com" xr:uid="{585814CA-BC0E-42AC-97A4-1C5369B0D02B}"/>
    <hyperlink ref="F157" r:id="rId117" display="mailto:huddlestonlauren@gmail.com" xr:uid="{1F250FBF-3574-4475-8931-6C215A7FC420}"/>
    <hyperlink ref="L157" r:id="rId118" display="mailto:huddlestonregan@gmail.com" xr:uid="{678E797A-D7F7-4537-99F1-FE8E9617FA95}"/>
    <hyperlink ref="F209" r:id="rId119" display="mailto:ksteele29@gmail.com" xr:uid="{AA43B6A9-2E03-4CE1-9828-31ACF603C7A3}"/>
    <hyperlink ref="L209" r:id="rId120" display="mailto:bts9750@students.rcsd.ms" xr:uid="{0F8F3CF3-706A-4A4D-84FD-D84E40ED0C3F}"/>
    <hyperlink ref="F103" r:id="rId121" display="mailto:lboyd1130@gmail.com" xr:uid="{DF03578F-50C7-4380-A38B-F6517A5C4552}"/>
    <hyperlink ref="L103" r:id="rId122" display="mailto:lboyd1130@gmail.com" xr:uid="{0FCE3394-D9EC-44A5-B6F8-BB7A4821B0AE}"/>
    <hyperlink ref="F205" r:id="rId123" display="mailto:cedric_purnell@yahoo.com" xr:uid="{C2B9EF85-C70C-4B9E-A597-95C7487DDB5F}"/>
    <hyperlink ref="L205" r:id="rId124" display="mailto:caleb.purnell@icloud.com" xr:uid="{91840966-0312-40BD-888D-26CEF64ED146}"/>
    <hyperlink ref="F51" r:id="rId125" display="mailto:sayninahhh@aol.com" xr:uid="{2331EA37-4605-402F-B011-9D82061A7282}"/>
    <hyperlink ref="L51" r:id="rId126" display="mailto:sayninahhh@gmail.com" xr:uid="{0300F340-24C5-40EC-8EC4-BF29C4BD47A9}"/>
    <hyperlink ref="F151" r:id="rId127" display="mailto:lkivy@okolona.k12.ms.us" xr:uid="{01D32115-A203-4E9E-9578-8BBC90DD6B20}"/>
    <hyperlink ref="L151" r:id="rId128" display="mailto:jamesbuchanan@okolona.k12.ms.us" xr:uid="{AB36AFA9-8A19-4A6A-B4D6-170B336D6FF8}"/>
    <hyperlink ref="F153" r:id="rId129" display="mailto:lkivy@okolona.k12.ms.us" xr:uid="{9E4D92C3-AF66-4BE7-B454-9E0278DD9A7A}"/>
    <hyperlink ref="L153" r:id="rId130" display="mailto:jahiemblanchard@okolona.k12.ms.us" xr:uid="{C0CB2C89-14FF-4A97-89CA-DD94EB978DBB}"/>
    <hyperlink ref="F62" r:id="rId131" display="mailto:lkivy@okolona.k12.ms.us" xr:uid="{565608E0-604C-4415-85A9-4063225B384B}"/>
    <hyperlink ref="L62" r:id="rId132" display="mailto:rahiemblanchard@okolona.k12.ms.us" xr:uid="{2376DF12-216A-4F66-84A4-E1FCF31AB38E}"/>
    <hyperlink ref="F225" r:id="rId133" display="mailto:lkivy@okolona.k12.ms.us" xr:uid="{36B00530-00B9-4D70-BF22-B9DF935AF8F1}"/>
    <hyperlink ref="L225" r:id="rId134" display="mailto:armanticrockett@okolona.k12.ms.us" xr:uid="{C6D825B1-AC13-4388-B9F3-3A9069A2E5C4}"/>
    <hyperlink ref="F190" r:id="rId135" display="mailto:cjones@maronmarvel.com" xr:uid="{19106A12-29A7-4976-8B0D-5BDEFDAC8F94}"/>
    <hyperlink ref="L190" r:id="rId136" display="mailto:cjones@maronmarvel.com" xr:uid="{D778FC84-6BAE-4688-9755-261ADA04BC99}"/>
    <hyperlink ref="F52" r:id="rId137" display="mailto:lashundracharris@gmail.com" xr:uid="{99C0234E-A21F-40E9-AAEB-1BA950D9E8AB}"/>
    <hyperlink ref="L52" r:id="rId138" display="mailto:samorentaylor@gmail.com" xr:uid="{A02FE300-7FBF-4E73-ADEF-D5F2463879C9}"/>
    <hyperlink ref="F229" r:id="rId139" display="mailto:annagrace0522@gmail.com" xr:uid="{129566BC-48A9-4E9F-ABFC-0E8B44204EE7}"/>
    <hyperlink ref="L229" r:id="rId140" display="mailto:annagrace0522@gmail.com" xr:uid="{4758D07F-C287-4B58-9284-5B695E34E958}"/>
    <hyperlink ref="F159" r:id="rId141" display="mailto:tdoneal@yahoo.com" xr:uid="{CC9EC556-9149-4557-99DE-E1EF52FD08B6}"/>
    <hyperlink ref="L159" r:id="rId142" display="mailto:havenoneal15@gmail.com" xr:uid="{7AE9E098-8522-46F0-857F-65E487A2770F}"/>
    <hyperlink ref="F233" r:id="rId143" display="mailto:lkivy@okolona.k12.ms.us" xr:uid="{5A16AFA0-E682-4D3E-B4D3-161D17972EB0}"/>
    <hyperlink ref="L233" r:id="rId144" display="mailto:allisonfortson@okolona.k12.ms.us" xr:uid="{970C9505-AEEC-47FB-8180-73F62251B281}"/>
    <hyperlink ref="F258" r:id="rId145" display="mailto:antionette.smith601@gmail.com" xr:uid="{2CA5C34B-6A30-41D5-9A13-C0A5FAA1C881}"/>
    <hyperlink ref="L258" r:id="rId146" display="mailto:" xr:uid="{98312843-E64B-49E2-993C-6B59B8A7F335}"/>
    <hyperlink ref="F261" r:id="rId147" display="mailto:antionette.smith601@gmail.com" xr:uid="{A7D99608-243A-4213-823C-6C9AAB1BF580}"/>
    <hyperlink ref="L261" r:id="rId148" display="mailto:" xr:uid="{C5452008-2DA0-4A62-AD7C-030E566FA7E2}"/>
    <hyperlink ref="F57" r:id="rId149" display="mailto:lkivy@okolona.k12.ms.us" xr:uid="{4EB1741B-3267-4A82-BBDB-20A0ADF71AF0}"/>
    <hyperlink ref="L57" r:id="rId150" display="mailto:romeoharris@okolona.k12.ms.us" xr:uid="{1CBAB523-1CCD-4BCB-BBAC-7285CF1BBB0E}"/>
    <hyperlink ref="F99" r:id="rId151" display="mailto:Gloriashinn@rocketmail.com" xr:uid="{56769A9F-2723-41EF-B55A-B1014A2A29AF}"/>
    <hyperlink ref="L99" r:id="rId152" display="mailto:lonnie.shinn@yahoo.com" xr:uid="{2EAB9654-AC1B-4B20-B2D8-EFFD388A03C6}"/>
    <hyperlink ref="F184" r:id="rId153" display="mailto:communitycounseling@outlook.com" xr:uid="{AA8C4DB1-F0BB-46A8-A5BC-D66BA3D542CC}"/>
    <hyperlink ref="L184" r:id="rId154" display="mailto:communitycounseling@outlook.com" xr:uid="{9CEF5982-CF00-4204-A674-56853A387D24}"/>
    <hyperlink ref="F223" r:id="rId155" display="mailto:asiawindham24@covstudent.com" xr:uid="{6D878610-054B-40A0-B6C0-F0DD927A5C56}"/>
    <hyperlink ref="L223" r:id="rId156" display="mailto:asiawindham24@covstudent.com" xr:uid="{0C34E1CB-98DA-40EE-82AF-A86A98974470}"/>
    <hyperlink ref="F164" r:id="rId157" display="mailto:mnwrldiggs@aol.com" xr:uid="{26BD2582-D1BD-4BC1-BC34-910B8224CD68}"/>
    <hyperlink ref="L164" r:id="rId158" display="mailto:emilyldiggs@gmail.com" xr:uid="{EBD334A3-8127-4C21-A363-39AE5F39AD69}"/>
    <hyperlink ref="F156" r:id="rId159" display="mailto:sybellj@yahoo.com" xr:uid="{279D1361-412E-4689-8BE1-1E162FCE2EFC}"/>
    <hyperlink ref="L156" r:id="rId160" display="mailto:indiadraper60@gmail.com" xr:uid="{71EC4D4E-610A-46E5-8B8E-E64E180CA254}"/>
    <hyperlink ref="F101" r:id="rId161" display="mailto:leyellowpanda@gmail.com" xr:uid="{55162B38-DBFB-464F-A71A-C53C312C79ED}"/>
    <hyperlink ref="L101" r:id="rId162" display="mailto:leyellowpanda@gmail.com" xr:uid="{E04C6205-6A4E-42BE-B6B1-99DC408E6DAF}"/>
    <hyperlink ref="F119" r:id="rId163" display="mailto:kimwanna30@gmail.com" xr:uid="{663F0BFB-8D63-4E2B-8E01-218363F277B4}"/>
    <hyperlink ref="L119" r:id="rId164" display="mailto:kimwanna30@gmail.com" xr:uid="{C9E2F48A-E56E-400C-BBA7-80EA199AD5CC}"/>
    <hyperlink ref="F203" r:id="rId165" display="mailto:Tarshalaclerk1975@gmail.com" xr:uid="{96928CA7-0F21-461D-A922-EBCFF5033832}"/>
    <hyperlink ref="L203" r:id="rId166" display="mailto:caliclerk7@gmail.com" xr:uid="{DBDFF183-95BD-4B45-BB40-76DAA7D3F087}"/>
    <hyperlink ref="F163" r:id="rId167" display="mailto:ewebber77@hotmail.com" xr:uid="{3F3849AE-DBC1-4587-BE36-0E54CD04C7BA}"/>
    <hyperlink ref="L163" r:id="rId168" display="mailto:ewebber77@hotmail.com" xr:uid="{16F77ECF-AF25-4957-B3B8-47117E20EF61}"/>
    <hyperlink ref="F290" r:id="rId169" display="mailto:jthomas@neshobacentral.com" xr:uid="{3C198E27-D52F-48DD-A0DB-C8AB891F9F6F}"/>
    <hyperlink ref="L290" r:id="rId170" display="mailto:" xr:uid="{9B93782C-76C2-4DE8-8505-DE8788CF2A15}"/>
    <hyperlink ref="F85" r:id="rId171" display="mailto:mdbouldin@aol.com" xr:uid="{2F4DA707-2FB6-4762-950C-4BCA7BA3BB6E}"/>
    <hyperlink ref="L85" r:id="rId172" display="mailto:mdbouldin@aol.com" xr:uid="{4E7A67CA-680C-4442-93B8-62EDACFB8FF9}"/>
    <hyperlink ref="F73" r:id="rId173" display="mailto:nbuford123@gmail.com" xr:uid="{DE8FBEA8-62FF-4647-9AE6-707C9B39B528}"/>
    <hyperlink ref="L73" r:id="rId174" display="mailto:nbuford123@gmail.com" xr:uid="{EFCBA375-F831-4DD6-9A2E-2DE2DC93BAC2}"/>
    <hyperlink ref="F221" r:id="rId175" display="mailto:tiffanyridgewayph.d@gmail.com" xr:uid="{F91B4737-C989-4A38-8D83-DF9BFB9580A1}"/>
    <hyperlink ref="L221" r:id="rId176" display="mailto:autumn200812@gmail.com" xr:uid="{3D10A37B-B135-433C-9053-0589D9D42DBB}"/>
    <hyperlink ref="F132" r:id="rId177" display="mailto:shaundra07janiyah@yahoo.com" xr:uid="{C3B33915-BC3A-4A19-95EA-19EC4C518A79}"/>
    <hyperlink ref="L132" r:id="rId178" display="mailto:jstallion06@gmail.com" xr:uid="{D303FA95-5E43-43AE-8A7E-174718E43F24}"/>
    <hyperlink ref="F257" r:id="rId179" display="mailto:miriamdperez@yahoo.com" xr:uid="{44CE64CB-FAF2-44F5-A563-6C8FF7F188CC}"/>
    <hyperlink ref="L257" r:id="rId180" display="mailto:" xr:uid="{3A395528-61BC-42AF-8EBE-AAE4942B4BA6}"/>
    <hyperlink ref="F232" r:id="rId181" display="mailto:mrsmcgowan16@yahoo.com" xr:uid="{E9C2FB84-EACD-40D8-8F36-9074415C3732}"/>
    <hyperlink ref="L232" r:id="rId182" display="mailto:am271768@dcsms.org" xr:uid="{71828FD4-1ABF-4C81-9D6F-98153E1F2E69}"/>
    <hyperlink ref="F215" r:id="rId183" display="mailto:billie_smith@att.net" xr:uid="{C867698B-B80D-49DD-93BF-4912CB3A6349}"/>
    <hyperlink ref="L215" r:id="rId184" display="mailto:billie_smith@att.net" xr:uid="{B18CE13F-54D0-4D5C-9EF4-D3465DAE1F05}"/>
    <hyperlink ref="F200" r:id="rId185" display="mailto:candiewalton@aol.com" xr:uid="{43996E52-BF01-43D6-B887-151C85473CC9}"/>
    <hyperlink ref="L200" r:id="rId186" display="mailto:candiewalton@aol.com" xr:uid="{68F6C3A2-C2C5-4FFC-91B9-42E0B8C322AF}"/>
    <hyperlink ref="F201" r:id="rId187" display="mailto:candiewalton@aol.com" xr:uid="{90F89F24-A0F9-4DC7-8C89-2646FB5EA3D6}"/>
    <hyperlink ref="L201" r:id="rId188" display="mailto:candiewalton@aol.com" xr:uid="{34DE49FF-914D-4FA1-8FD1-52E69ABAEA26}"/>
    <hyperlink ref="F146" r:id="rId189" display="mailto:shorlanda1820@gmail.com" xr:uid="{324A1671-0998-4F61-B38D-89C3C8DAA41A}"/>
    <hyperlink ref="L146" r:id="rId190" display="mailto:jasmyns2005@gmail.com" xr:uid="{F3551D75-6744-4BE2-AA3B-C38DB2C19D7C}"/>
    <hyperlink ref="F275" r:id="rId191" display="mailto:teresasmith1983@yahoo.com" xr:uid="{A442C1C1-68F1-4E92-97CE-2EDAE4AEE991}"/>
    <hyperlink ref="L275" r:id="rId192" display="mailto:" xr:uid="{59C3B111-B4B1-4A0D-BC01-6A44692A24F8}"/>
    <hyperlink ref="F276" r:id="rId193" display="mailto:teresasmith1983@yahoo.com" xr:uid="{C6387B21-98C0-420E-B107-A57C5FFE00F3}"/>
    <hyperlink ref="L276" r:id="rId194" display="mailto:" xr:uid="{C406745F-5D5C-41CB-90D0-102E301F4E72}"/>
    <hyperlink ref="F129" r:id="rId195" display="mailto:kaedenthigpen@gmail.com" xr:uid="{4F7EAA3B-4E64-47B5-B6B9-CDF5A7007417}"/>
    <hyperlink ref="L129" r:id="rId196" display="mailto:kaedenthigpen@gmail.com" xr:uid="{9E1A40DD-F101-4739-806B-B18D041CBD21}"/>
    <hyperlink ref="F178" r:id="rId197" display="mailto:curtiss5@hotmail.com" xr:uid="{B66D4FE3-88FC-472E-B2FD-E9EA2283007F}"/>
    <hyperlink ref="L178" r:id="rId198" display="mailto:curtiss5@hotmail.com" xr:uid="{BFC58419-812F-4A25-85CD-F21D362BE1DF}"/>
    <hyperlink ref="F286" r:id="rId199" display="mailto:shiekkasmith@netzero.com" xr:uid="{33A0F3C2-F38F-4EF9-BCB6-BBCB07938A3F}"/>
    <hyperlink ref="L286" r:id="rId200" display="mailto:" xr:uid="{77EC7289-0E2B-4C50-876C-C99BF33AD732}"/>
    <hyperlink ref="F90" r:id="rId201" display="mailto:vdillard96@gmail.com" xr:uid="{717BA867-5AFB-4541-B862-3F2A28BF8806}"/>
    <hyperlink ref="L90" r:id="rId202" display="mailto:maliyahdillard7@gmail.com" xr:uid="{C04F7C74-913F-40DF-87D6-73DDC18B0D1F}"/>
    <hyperlink ref="F210" r:id="rId203" display="mailto:sheneekaj@aol.com" xr:uid="{C970D86B-1322-4721-8BFC-30056461B9D0}"/>
    <hyperlink ref="L210" r:id="rId204" display="mailto:brooklynjohnson@okolona.k12.ms.us" xr:uid="{3B632160-0AB0-43D1-94CF-A46A847B15A3}"/>
    <hyperlink ref="F240" r:id="rId205" display="mailto:thmlrss2@gmail.com" xr:uid="{35D39C1F-D494-40B6-A34E-F6E55E2E40C0}"/>
    <hyperlink ref="L240" r:id="rId206" display="mailto:ah13631@laurelschools.org" xr:uid="{0EF5B185-676B-44D3-9DBC-F295BAD57016}"/>
    <hyperlink ref="F260" r:id="rId207" display="mailto:jdjtwin@yahoo.com" xr:uid="{B5CC9554-F7DD-4F7F-ADFC-AFCC1D7795E8}"/>
    <hyperlink ref="L260" r:id="rId208" display="mailto:" xr:uid="{83146F90-2DD1-4167-BAA3-AEBF707EEC4B}"/>
    <hyperlink ref="F161" r:id="rId209" display="mailto:gabriellerobinson044@gmail.com" xr:uid="{79902B09-196C-47CA-B5D8-5EBCC037651B}"/>
    <hyperlink ref="L161" r:id="rId210" display="mailto:gabriellerobinson044@gmail.com" xr:uid="{C25AF3EE-6A26-4512-938D-F4F651A13DCA}"/>
    <hyperlink ref="F68" r:id="rId211" display="mailto:anthonybrooksangel3@gmail.com" xr:uid="{EF418BAD-9BE6-4A4D-BFE8-667BC49BD686}"/>
    <hyperlink ref="L68" r:id="rId212" display="mailto:NKING091905@gmail.com" xr:uid="{984D6D0D-84EE-45BE-A187-15621EBB593F}"/>
    <hyperlink ref="F234" r:id="rId213" display="mailto:allensammia@gmail.com" xr:uid="{1967BE91-7FB0-4661-828F-63F1A204B1F0}"/>
    <hyperlink ref="L234" r:id="rId214" display="mailto:allensammia@gmail.com" xr:uid="{CFC644BD-6DBC-4C4A-B25E-D146E420A3B8}"/>
    <hyperlink ref="F50" r:id="rId215" display="mailto:shalaano@yahoo.com" xr:uid="{88460370-FD27-4DE3-8966-FB8141E8DF08}"/>
    <hyperlink ref="L50" r:id="rId216" display="mailto:shalaano@yahoo.com" xr:uid="{E18E71C4-C40C-4A34-82FA-DBBD91F0176F}"/>
    <hyperlink ref="F246" r:id="rId217" display="mailto:daviscamona@yahoo.com" xr:uid="{6B5FEBC4-C556-4A86-ADAD-D0853F706649}"/>
    <hyperlink ref="L246" r:id="rId218" display="mailto:aarondavis2330@gmail.com" xr:uid="{3CB06F0C-9E42-4DF7-A2E0-046EA0A5AF80}"/>
    <hyperlink ref="F288" r:id="rId219" display="mailto:jriels@forrest.k12.ms.us" xr:uid="{51DB869E-DD09-4F70-9A9B-46EEAFEA86A2}"/>
    <hyperlink ref="L288" r:id="rId220" display="mailto:" xr:uid="{7C19FCC5-3480-40AC-AEC2-EB6481A6F1E7}"/>
    <hyperlink ref="F60" r:id="rId221" display="mailto:ribofadam2001@yahoo.com" xr:uid="{B7733842-3CAA-42D8-BFAE-0565145C4ED9}"/>
    <hyperlink ref="L60" r:id="rId222" display="mailto:ribofadam2001@yahoo.com" xr:uid="{085DB8AC-57D4-4929-9A35-E0774F36F46C}"/>
    <hyperlink ref="F213" r:id="rId223" display="mailto:neccab@gmail.com" xr:uid="{F25A67B4-EC59-40F7-AA5C-46561469A712}"/>
    <hyperlink ref="L213" r:id="rId224" display="mailto:blaker1905@gmail.com" xr:uid="{C7AF7FF4-61DE-40FD-B8B3-66D18D1C1A2F}"/>
    <hyperlink ref="F282" r:id="rId225" display="mailto:latoshahubbard80@gmail.com" xr:uid="{9685A339-70D9-4B69-8898-C5F5F4A64F47}"/>
    <hyperlink ref="L282" r:id="rId226" display="mailto:" xr:uid="{B34B8827-C6C9-4EF3-9CC1-E57F498B7D32}"/>
    <hyperlink ref="F191" r:id="rId227" display="mailto:kts_01@yahoo.com" xr:uid="{9C84800B-EC4A-4894-A60A-FE54A161136F}"/>
    <hyperlink ref="L191" r:id="rId228" display="mailto:cjer1901@louisville.k12.ms.us" xr:uid="{489BBEDE-BEAF-49F5-9F85-5EA2E1CCBCF1}"/>
    <hyperlink ref="F175" r:id="rId229" display="mailto:dawsonjak2025@tunicak12.org" xr:uid="{6FD6452D-0F1F-4656-B0D5-5FA595CECD5B}"/>
    <hyperlink ref="L175" r:id="rId230" display="mailto:dawsonjak2025@tunicak12.org" xr:uid="{6E0031E7-7984-445F-815B-38A47D206A10}"/>
    <hyperlink ref="F23" r:id="rId231" display="mailto:kcox@spanola.net" xr:uid="{8597AD4D-6A33-4779-9F0B-220DDDDC1DB8}"/>
    <hyperlink ref="L23" r:id="rId232" display="mailto:tdoyle@spanola.net" xr:uid="{5CABBF53-3F14-4510-B299-D14F629BF347}"/>
    <hyperlink ref="F227" r:id="rId233" display="mailto:akiapierce845@gmail.com" xr:uid="{EC0B0F7A-C621-4205-9046-998E27C0D86F}"/>
    <hyperlink ref="L227" r:id="rId234" display="mailto:ap11732@laurelschools.org" xr:uid="{127A43A1-5421-486E-B66D-BEBAFCB76EDB}"/>
    <hyperlink ref="F217" r:id="rId235" display="mailto:artee.shana.smith@gmail.com" xr:uid="{42035C8E-577D-41A3-BD7D-28859776934D}"/>
    <hyperlink ref="L217" r:id="rId236" display="mailto:bellesbakedgoods08@gmail.con" xr:uid="{6D1A4AEB-9B73-4B7E-9D94-192E53E292F6}"/>
    <hyperlink ref="F31" r:id="rId237" display="mailto:taliahb@hotmail.com" xr:uid="{9FC31E94-D261-4877-8A5F-35BFBC393DF7}"/>
    <hyperlink ref="L31" r:id="rId238" display="mailto:taliahb@hotmail.com" xr:uid="{11F7C178-4601-42F0-AA20-F110F44EF24F}"/>
    <hyperlink ref="F20" r:id="rId239" display="mailto:tori1968@bellsouth.net" xr:uid="{ECC89B8B-0CB4-4731-B1F7-93104172CC25}"/>
    <hyperlink ref="L20" r:id="rId240" display="mailto:tori1968@bellsouth.net" xr:uid="{0F43623D-9A49-4CD9-8BFB-BF878A859772}"/>
    <hyperlink ref="F22" r:id="rId241" display="mailto:thefullers2015@hotmail.com" xr:uid="{E990E2BA-A1DA-4C4E-8E26-2CBF3D28496D}"/>
    <hyperlink ref="L22" r:id="rId242" display="mailto:thefullers2015@hotmail.com" xr:uid="{99EE04A1-EEEC-497C-A139-535FAF14B3F8}"/>
    <hyperlink ref="F271" r:id="rId243" display="mailto:BobbieandWmDavis@aol.com" xr:uid="{97BDADA9-F7EB-4D8C-94DB-ADD6845492A6}"/>
    <hyperlink ref="L271" r:id="rId244" display="mailto:" xr:uid="{EBF1F6A2-4DA4-4872-BD22-AB91EEEB0FE3}"/>
    <hyperlink ref="F296" r:id="rId245" display="mailto:BobbieandWmDavis@aol.com" xr:uid="{889ADD6F-D1F3-4EFF-9346-A601D3505ACA}"/>
    <hyperlink ref="L296" r:id="rId246" display="mailto:" xr:uid="{C27000EB-816A-49BE-B0A5-B48685AD9F8A}"/>
    <hyperlink ref="F237" r:id="rId247" display="mailto:dndedea@yahoo.com" xr:uid="{04928674-A40F-4EA7-9E2C-78689C977C58}"/>
    <hyperlink ref="L237" r:id="rId248" display="mailto:Alaysiadedeaux@gmail.com" xr:uid="{457588D8-8584-48A9-A954-598FFB052A54}"/>
    <hyperlink ref="F130" r:id="rId249" display="mailto:tclark1908@gmail.com" xr:uid="{99CBCDC9-C453-4CD5-9AD6-B2618AE74704}"/>
    <hyperlink ref="L130" r:id="rId250" display="mailto:kaciac101@gmail.com" xr:uid="{0610CA12-B5A9-4B56-B12C-C106366113EA}"/>
    <hyperlink ref="F28" r:id="rId251" display="mailto:tawannasophus@gmail.com" xr:uid="{F1157AF6-CAF1-4E3B-80B5-06345201E873}"/>
    <hyperlink ref="L28" r:id="rId252" display="mailto:tawannasophus@gmail.com" xr:uid="{867D7362-0DCF-40DC-A55B-3583724FF2C1}"/>
    <hyperlink ref="F19" r:id="rId253" display="mailto:toyatweetyt@yahoo.com" xr:uid="{DE8043CC-609B-4F86-9A47-BFF76AC82A7E}"/>
    <hyperlink ref="L19" r:id="rId254" display="mailto:toyatweetyt@yahoo.com" xr:uid="{8F497305-D4E4-401E-B875-1E6BCB574534}"/>
    <hyperlink ref="F188" r:id="rId255" display="mailto:Marvin.Clark@Tronox.com" xr:uid="{A4D09760-D1DB-4CD9-8D6F-3412E2FCC7B7}"/>
    <hyperlink ref="L188" r:id="rId256" display="mailto:clarkjtson@gmail.com" xr:uid="{DA5080EF-E298-44BE-A51D-4599D8AD483D}"/>
    <hyperlink ref="F29" r:id="rId257" display="mailto:tashondaw4@gmail.com" xr:uid="{32390EEB-782E-47AE-9E39-C216CB0FC6C2}"/>
    <hyperlink ref="L29" r:id="rId258" display="mailto:tashondaw4@gmail.com" xr:uid="{FD73DAB3-0D71-45D0-8987-7340A4237873}"/>
    <hyperlink ref="F26" r:id="rId259" display="mailto:embrandon45@gmail.com" xr:uid="{D7739A13-0CA5-4D95-9743-379B18B48F0B}"/>
    <hyperlink ref="L26" r:id="rId260" display="mailto:tayloralexis745@gmail.com" xr:uid="{5B096110-0DAF-4971-A45A-C860EA5C3B01}"/>
    <hyperlink ref="F7" r:id="rId261" display="mailto:kanequawillis@yahoo.com" xr:uid="{91046C55-67D6-4E06-8218-DCE2A3270DB6}"/>
    <hyperlink ref="L7" r:id="rId262" display="mailto:willis_mallory@yahoo.com" xr:uid="{14A64405-0200-4405-833E-DF009C98B8F9}"/>
    <hyperlink ref="F147" r:id="rId263" display="mailto:jashleigh1608@gmail.com" xr:uid="{DC66BEEE-4343-4965-962E-AED2B4393FFB}"/>
    <hyperlink ref="L147" r:id="rId264" display="mailto:jashleigh1608@gmail.com" xr:uid="{03DD54E3-60D0-4509-B457-B74A64C637EF}"/>
    <hyperlink ref="F231" r:id="rId265" display="mailto:001253670@glcsd.org" xr:uid="{25078FFE-97D6-4A07-9BD8-C7106089D760}"/>
    <hyperlink ref="L231" r:id="rId266" display="mailto:andersonandrea1313@gmail.com" xr:uid="{4C4D7A72-7A38-43B4-82F3-8FCE59D76535}"/>
    <hyperlink ref="F204" r:id="rId267" display="mailto:caliciahobbs@gmail.com" xr:uid="{1236A9B9-659C-4CEC-8828-8F350434FF16}"/>
    <hyperlink ref="L204" r:id="rId268" display="mailto:caliciahobbs@gmail.com" xr:uid="{46825636-C4B0-4944-B093-5CBB123F171C}"/>
    <hyperlink ref="F34" r:id="rId269" display="mailto:takeyla.lewis@ncsdstud.org" xr:uid="{855D1F6D-676A-44C6-BA21-C50D542DA72B}"/>
    <hyperlink ref="L34" r:id="rId270" display="mailto:takeyla.lewis@ncsdstud.org" xr:uid="{62542C7B-4FD7-4E3D-B145-3BDE17692322}"/>
    <hyperlink ref="F279" r:id="rId271" display="mailto:rachelvirgess@gmail.com" xr:uid="{4E74B7B6-DF7A-45DA-8DAF-142F5ADCDADF}"/>
    <hyperlink ref="L279" r:id="rId272" display="mailto:" xr:uid="{DE0A6209-11DD-4E0D-971B-60A61C1DF189}"/>
    <hyperlink ref="F212" r:id="rId273" display="mailto:tcyoung1@gmail.com" xr:uid="{A6ED572B-6B37-4DB2-8A27-5F4E74262DA9}"/>
    <hyperlink ref="L212" r:id="rId274" display="mailto:boogieboy1015@gmail.com" xr:uid="{4A418564-6E32-4BF3-86C5-3F09E9ED17A4}"/>
    <hyperlink ref="F285" r:id="rId275" display="mailto:tynisha.terry@gmail.com" xr:uid="{A15D0769-CA62-40F0-AEB3-540DC51E93E2}"/>
    <hyperlink ref="L285" r:id="rId276" display="mailto:" xr:uid="{B4BF9997-B575-463E-8BB0-2D26133079FA}"/>
    <hyperlink ref="F269" r:id="rId277" display="mailto:irisroberson13@yahoo.com" xr:uid="{C5BEB198-4DE6-449D-B9D8-E37D33B46AD3}"/>
    <hyperlink ref="L269" r:id="rId278" display="mailto:" xr:uid="{5C7AB947-EDE1-4274-B66E-F7463A04D438}"/>
    <hyperlink ref="F267" r:id="rId279" display="mailto:khornehill@gmail.com" xr:uid="{2B9B8DC6-C6DB-4B0C-8CC4-5D059A72BFC6}"/>
    <hyperlink ref="L267" r:id="rId280" display="mailto:" xr:uid="{692A7FDC-6D7A-4EB6-AD63-4A81965CA2B4}"/>
    <hyperlink ref="F226" r:id="rId281" display="mailto:arielsago10@gmail.com" xr:uid="{7049FB40-0B48-41FF-BDE5-0C91FF5907E9}"/>
    <hyperlink ref="L226" r:id="rId282" display="mailto:arielsago10@gmail.com" xr:uid="{3D8A06CF-4E50-438A-89F0-E628B6F3A8BF}"/>
    <hyperlink ref="F136" r:id="rId283" display="mailto:johnsonchina@icloud.com" xr:uid="{30FEF2EF-44FF-4A4C-9AED-DFD5C362F82B}"/>
    <hyperlink ref="L136" r:id="rId284" display="mailto:johnsonchina@icloud.com" xr:uid="{58C95DCB-C5AD-4FC6-B405-BBC8FB916341}"/>
    <hyperlink ref="F111" r:id="rId285" display="mailto:brandie_branch@hotmail.com" xr:uid="{91E17FFC-8178-4E88-8D1B-7E31746FB2B1}"/>
    <hyperlink ref="L111" r:id="rId286" display="mailto:kyce.evans34@icloud.com" xr:uid="{8003AC77-191C-4D0F-AD59-6582F5C41F05}"/>
    <hyperlink ref="F98" r:id="rId287" display="mailto:m4melody@hotmail.com" xr:uid="{D23D536C-442A-40A6-8582-7161DD2F87F3}"/>
    <hyperlink ref="L98" r:id="rId288" display="mailto:m4melody@hotmail.com" xr:uid="{2A8BDA0E-F6FD-4CE8-98BB-4361DBAD726A}"/>
    <hyperlink ref="F180" r:id="rId289" display="mailto:Jtbailey62@gmail.com" xr:uid="{E610C58C-2E8E-420F-A3B2-E95223EE9FD1}"/>
    <hyperlink ref="L180" r:id="rId290" display="mailto:courtland6602@gmail.com" xr:uid="{C6156A2A-A78B-412C-AE4A-01AEF13AD4E2}"/>
    <hyperlink ref="F284" r:id="rId291" display="mailto:lancy09@yahoo.com" xr:uid="{F6924D77-082E-4034-A978-C6E59D9394A0}"/>
    <hyperlink ref="L284" r:id="rId292" display="mailto:" xr:uid="{C0CDDF69-D0B0-4272-B909-C84728C598E0}"/>
    <hyperlink ref="F220" r:id="rId293" display="mailto:b_barner@bellsouth.net" xr:uid="{2DFCF893-CACF-424B-B508-D04D620F7F63}"/>
    <hyperlink ref="L220" r:id="rId294" display="mailto:b_barner@bellsouth.net" xr:uid="{B55D57B1-EBEE-4132-A6BB-4530C15B3B4F}"/>
    <hyperlink ref="F158" r:id="rId295" display="mailto:AMTHenry@aol.com" xr:uid="{45005B5E-E346-4BC0-8D73-E4EA6561CD06}"/>
    <hyperlink ref="L158" r:id="rId296" display="mailto:HenryFamily601@gmail.com" xr:uid="{3D643F39-BD39-4159-8CA4-AB9E2ABE8909}"/>
    <hyperlink ref="F64" r:id="rId297" display="mailto:jharrell@coffeevilleschools.org" xr:uid="{8A2949CB-2B57-4471-91F4-30317F500FB0}"/>
    <hyperlink ref="L64" r:id="rId298" display="mailto:polkzyon@coffeevilleschools.org" xr:uid="{C9FEA2CE-70DD-4AE0-A4F8-BC99E1BEC27D}"/>
    <hyperlink ref="F6" r:id="rId299" display="mailto:jharrell@coffeevilleschools.org" xr:uid="{CF1F6CAA-F1D6-469A-A209-33EAE4BBEFEF}"/>
    <hyperlink ref="L6" r:id="rId300" display="mailto:yishunticurtis@gmail.com" xr:uid="{A9A8EE5B-D9BF-457D-868D-BFFD2E4A7D5E}"/>
    <hyperlink ref="F72" r:id="rId301" display="mailto:lkivy@okolona.k12.ms.us" xr:uid="{923B16D2-FA5F-423C-8E7F-1DCF95025B5B}"/>
    <hyperlink ref="L72" r:id="rId302" display="mailto:nevilleewing@okolona.k12.ms.us" xr:uid="{CD71F9A8-BEE5-4131-B7A8-5C5C5E64BDFE}"/>
    <hyperlink ref="F56" r:id="rId303" display="mailto:greaterkingdomlife@gmail.com" xr:uid="{FCF134F8-4387-47D3-835E-CD5DA3F17C6A}"/>
    <hyperlink ref="L56" r:id="rId304" display="mailto:ruckerken@tunicak12.org" xr:uid="{A01E10B0-F73E-41DF-9F25-C3E4FAE63D37}"/>
    <hyperlink ref="F176" r:id="rId305" display="mailto:davison7@comcast.net" xr:uid="{4AFC3049-940F-4B37-8445-080B0DC7B2CA}"/>
    <hyperlink ref="L176" r:id="rId306" display="mailto:davison7@comcast.net" xr:uid="{EBCEA9C0-C687-4944-8EEF-A8BEB92AF81F}"/>
    <hyperlink ref="F270" r:id="rId307" display="mailto:S.toins@gmail.com" xr:uid="{26B391E2-F1EF-456D-934C-05AADB37193C}"/>
    <hyperlink ref="L270" r:id="rId308" display="mailto:" xr:uid="{498B08B4-7FA3-4E12-A615-4CD64DCC297B}"/>
    <hyperlink ref="F230" r:id="rId309" display="mailto:cynthiaaly@yahoo.com" xr:uid="{4BD014C7-830A-43A8-8F18-0468320E7F89}"/>
    <hyperlink ref="L230" r:id="rId310" display="mailto:angellemjp@gmail.com" xr:uid="{076FAE4B-822A-4FA3-AB77-E70732F55514}"/>
    <hyperlink ref="F251" r:id="rId311" display="mailto:001351287@glcsd.org" xr:uid="{F23AC638-572E-43E1-A45E-7A19960B2C4C}"/>
    <hyperlink ref="L251" r:id="rId312" display="mailto:001351287@glcsd.org" xr:uid="{69F47EE7-9EAB-4EF5-841F-D0B3DBCB32AD}"/>
    <hyperlink ref="F91" r:id="rId313" display="mailto:ptmalembeka@outlook.com" xr:uid="{F6999FCF-DA63-4560-92F4-A9DA31A12BC9}"/>
    <hyperlink ref="L91" r:id="rId314" display="mailto:malembekafaith@gmail.com" xr:uid="{90922C47-8B6A-4957-8DA1-86233849BFA9}"/>
    <hyperlink ref="F48" r:id="rId315" display="mailto:latosagardner@yahoo.com" xr:uid="{6032B644-1CDF-4B05-B8AC-D275C16403CA}"/>
    <hyperlink ref="L48" r:id="rId316" display="mailto:shaygard13@icloud.com" xr:uid="{55050D8E-8B60-47CA-A36C-BA30DD6E9DDA}"/>
    <hyperlink ref="F228" r:id="rId317" display="mailto:ant132@students.rcsd.ms" xr:uid="{122A95AC-E4F9-45E9-A1FE-F546E2B168B0}"/>
    <hyperlink ref="L228" r:id="rId318" display="mailto:ant132@students.rcsd.ms" xr:uid="{2B3CA0A2-D1E0-44D3-B9E9-6F36078AABE4}"/>
    <hyperlink ref="F45" r:id="rId319" display="mailto:sheilachristina@icloud.com" xr:uid="{5EE42CE0-CE4B-4985-8BDF-D3952B17E91A}"/>
    <hyperlink ref="L45" r:id="rId320" display="mailto:sheilachristina@icloud.com" xr:uid="{BDE59F36-73B9-4D7F-9F8E-E4423C34E577}"/>
    <hyperlink ref="F297" r:id="rId321" display="mailto:staci200578@gmail.com" xr:uid="{E2707D44-5073-4097-AFF6-FA26BA1F0310}"/>
    <hyperlink ref="L297" r:id="rId322" display="mailto:" xr:uid="{A32DD382-637B-473A-8F7D-3815ED6E75A1}"/>
    <hyperlink ref="F198" r:id="rId323" display="mailto:candicebibbs27@yahoo.com" xr:uid="{6560CF17-08B9-47AF-B38F-D9CE0CAE38EB}"/>
    <hyperlink ref="L198" r:id="rId324" display="mailto:cbib4039@louisville.k12.ms.us" xr:uid="{CF99BC31-E381-4B12-935B-28CCA6095647}"/>
    <hyperlink ref="F189" r:id="rId325" display="mailto:ccoleman.marykay@gmail.com" xr:uid="{4C010C9D-E4C2-4457-B0B7-97A28169E534}"/>
    <hyperlink ref="L189" r:id="rId326" display="mailto:clarissac671@gmail.com" xr:uid="{24004B8B-DC0D-4167-A2D5-7374781AA41B}"/>
    <hyperlink ref="F266" r:id="rId327" display="mailto:cooperv@tunicak12.org" xr:uid="{781773D4-7A9A-40D0-8B28-67D4F994FDC3}"/>
    <hyperlink ref="L266" r:id="rId328" display="mailto:" xr:uid="{8E861B5C-0EFF-48EB-AEA2-6E904D882D96}"/>
    <hyperlink ref="F291" r:id="rId329" display="mailto:longinoboys@gmail.com" xr:uid="{DF4E7B75-C52A-4EF3-A1F3-7C394B078FF8}"/>
    <hyperlink ref="L291" r:id="rId330" display="mailto:" xr:uid="{B3BC73C8-AF71-4B5C-8C64-7283896DE2A9}"/>
    <hyperlink ref="F152" r:id="rId331" display="mailto:beverly.mcclure@rcsd.ms" xr:uid="{A2B9FEFC-76C8-435D-B82A-4DAA1B066723}"/>
    <hyperlink ref="L152" r:id="rId332" display="mailto:jam208@rcsd.ms" xr:uid="{F76F61A2-F817-432E-B149-B5BE18588967}"/>
    <hyperlink ref="F265" r:id="rId333" display="mailto:mcabeern@yahoo.com" xr:uid="{A7476A63-9A19-4D03-BDCE-1DC0B43BDD80}"/>
    <hyperlink ref="L265" r:id="rId334" display="mailto:" xr:uid="{C2929EF4-4A5A-44D2-B799-E969A16EBF9E}"/>
    <hyperlink ref="F244" r:id="rId335" display="mailto:samariacyrus@gmail.com" xr:uid="{D760C3FE-8EC3-4B3F-AE0C-B155DE76E53B}"/>
    <hyperlink ref="L244" r:id="rId336" display="mailto:adreonnacyrus@gmail.com" xr:uid="{EC788279-BC7C-4072-9240-360A6C263274}"/>
    <hyperlink ref="F193" r:id="rId337" display="mailto:crystalmcbride3@gmail.com" xr:uid="{E8508BF3-7F59-4949-8AB8-4933B4650B9C}"/>
    <hyperlink ref="L193" r:id="rId338" display="mailto:cherishmcbride40@gmail.com" xr:uid="{4E31043E-F67A-46E7-AFA3-99675830E684}"/>
    <hyperlink ref="F30" r:id="rId339" display="mailto:tamalamatthews@gmail.com" xr:uid="{763335C7-F87B-4F6D-9CB1-D1641AEB3277}"/>
    <hyperlink ref="L30" r:id="rId340" display="mailto:tamalamatthews@gmail.com" xr:uid="{BCD73D9B-394F-48E3-BE8D-7F8FC31D205C}"/>
    <hyperlink ref="F102" r:id="rId341" display="mailto:bbridgeford@holmesccsd.org" xr:uid="{9DBC07AE-932A-4BA0-923B-3BBF5B7EA7A9}"/>
    <hyperlink ref="L102" r:id="rId342" display="mailto:lebaudrio.bridgeford@holmesccsd.org" xr:uid="{6B3CB526-D399-4E04-9EA7-85C4BCBBC188}"/>
    <hyperlink ref="F179" r:id="rId343" display="mailto:courtney006@gmail.com" xr:uid="{EDFD1759-40AB-42C8-A02B-0CF478410BA1}"/>
    <hyperlink ref="L179" r:id="rId344" display="mailto:courtney006@gmail.com" xr:uid="{AF510BEB-097E-4478-877D-796DF5A53BE2}"/>
    <hyperlink ref="F186" r:id="rId345" display="mailto:claudette.avery@gmail.com" xr:uid="{2701FC11-9671-43B2-ACDA-F398AA803361}"/>
    <hyperlink ref="L186" r:id="rId346" display="mailto:claudette.avery@gmail.com" xr:uid="{16376744-279B-4659-8088-D6DD5B43FD26}"/>
    <hyperlink ref="F86" r:id="rId347" display="mailto:msjohnson329@gmail.com" xr:uid="{89FCA682-84C5-4B6F-9A4E-D2F9232E4A2F}"/>
    <hyperlink ref="L86" r:id="rId348" display="mailto:mckennajordan486@gmail.com" xr:uid="{40F20BB8-99FD-4E07-8B4F-31AC5369E4FE}"/>
    <hyperlink ref="F283" r:id="rId349" display="mailto:kjwkcoleman@yahoo.com" xr:uid="{DD0DF7EE-937D-4679-9E91-A2C030042EA4}"/>
    <hyperlink ref="L283" r:id="rId350" display="mailto:" xr:uid="{28B98969-30D8-4E84-88C3-4D25B0480FCE}"/>
    <hyperlink ref="F170" r:id="rId351" display="mailto:lache.sykes@gmail.com" xr:uid="{C5B5047F-EC3A-4123-9853-4185C87DF300}"/>
    <hyperlink ref="L170" r:id="rId352" display="mailto:destinyjhenesykes@gmail.com" xr:uid="{4665A655-74A0-4E71-B8E8-3D881BC1AF9E}"/>
    <hyperlink ref="F8" r:id="rId353" display="mailto:whitetvh2003@gmail.com" xr:uid="{703A2426-FB2A-4ABB-A26F-41531DF8E436}"/>
    <hyperlink ref="L8" r:id="rId354" display="mailto:whitetvh2003@gmail.com" xr:uid="{767BFF42-B6CF-43D2-B6E5-534A7E9B1061}"/>
    <hyperlink ref="F287" r:id="rId355" display="mailto:Timekagibson@yahoo.com" xr:uid="{1C8AEB48-16B3-43D6-B678-C8FBC174B84C}"/>
    <hyperlink ref="L287" r:id="rId356" display="mailto:" xr:uid="{0D7DD20F-F25D-4D13-9E6B-88743FDA179F}"/>
    <hyperlink ref="F122" r:id="rId357" display="mailto:diandrac2001@yahoo.com" xr:uid="{9F0A7603-B3A2-49AF-9C4A-A8483C5EAC56}"/>
    <hyperlink ref="L122" r:id="rId358" display="mailto:Ken139@students.rcsd.ms" xr:uid="{838D95D1-99E8-4858-9969-050DCE529993}"/>
    <hyperlink ref="F295" r:id="rId359" display="mailto:laquittag@me.com" xr:uid="{4BE73C2E-B278-4A46-B3D0-DB809C43B37E}"/>
    <hyperlink ref="L295" r:id="rId360" display="mailto:" xr:uid="{C24043B0-2809-44D9-85ED-7266144AF538}"/>
    <hyperlink ref="F218" r:id="rId361" display="mailto:begoldn@yahoo.com" xr:uid="{031CFE19-5ACA-4CB7-8607-BD5B9BD2D6AB}"/>
    <hyperlink ref="L218" r:id="rId362" display="mailto:begoldn@yahoo.com" xr:uid="{109A8C12-E595-4B2C-AAC3-69F46947C8E8}"/>
    <hyperlink ref="F87" r:id="rId363" display="mailto:mart501@bellsouth.net" xr:uid="{01C7DC1D-5E33-484B-9315-BECAB52A6D08}"/>
    <hyperlink ref="L87" r:id="rId364" display="mailto:mart501@bellsouth.net" xr:uid="{CD39402D-A088-4C75-B648-03B0EDAD16BE}"/>
    <hyperlink ref="F47" r:id="rId365" display="mailto:shead3@yahoo.com" xr:uid="{CA518BCD-CD63-44B9-8398-ABD38930B271}"/>
    <hyperlink ref="L47" r:id="rId366" display="mailto:shead3@yahoo.com" xr:uid="{C474E310-5171-48A5-8597-E3F54B731C7B}"/>
    <hyperlink ref="F187" r:id="rId367" display="mailto:rrmyles1@yahoo.com" xr:uid="{C9825E25-06C9-4933-AD83-1DCB96523B65}"/>
    <hyperlink ref="L187" r:id="rId368" display="mailto:clarkkole000@gmail.com" xr:uid="{DAC540FF-4AB5-492F-87E2-7116F84E2503}"/>
    <hyperlink ref="F13" r:id="rId369" display="mailto:tamarawashington2002@yahoo.com" xr:uid="{D1C4FA25-C7A6-462F-8D13-1984DC07A7D5}"/>
    <hyperlink ref="L13" r:id="rId370" display="mailto:tylerjwashington2006@gmail.com" xr:uid="{245ABBAC-E268-45FC-B15A-62A678906735}"/>
    <hyperlink ref="F135" r:id="rId371" display="mailto:jnw41947@gmail.com" xr:uid="{07694AE8-451D-4666-B306-74D9757E501F}"/>
    <hyperlink ref="L135" r:id="rId372" display="mailto:jordan.wright@yazoo.k12.ms.us" xr:uid="{7432DD8D-C624-47D5-93E3-36FF36FCE0DD}"/>
    <hyperlink ref="F93" r:id="rId373" display="mailto:chocalatecowgirl25@yahoo.com" xr:uid="{320D475E-1A00-4FEC-8C55-EE3E517206D2}"/>
    <hyperlink ref="L93" r:id="rId374" display="mailto:makiyashipp570@gmail.com" xr:uid="{595AF832-789C-48A0-985A-F4774B9129F4}"/>
    <hyperlink ref="F292" r:id="rId375" display="mailto:mbridges@laurelschools.org" xr:uid="{1FC2A1BB-CE89-4048-ABA7-1AF3D6C16067}"/>
    <hyperlink ref="L292" r:id="rId376" display="mailto:" xr:uid="{06A68215-1C42-434B-AB32-8AFEB3D3D2F8}"/>
    <hyperlink ref="F281" r:id="rId377" display="mailto:kaisha.l.walker@gmail.com" xr:uid="{3659D34D-D921-4CEB-BD5E-8A20043BF016}"/>
    <hyperlink ref="L281" r:id="rId378" display="mailto:" xr:uid="{940C1EE9-F27B-4D42-8AAF-F100229C013D}"/>
    <hyperlink ref="F293" r:id="rId379" display="mailto:bmlott@hotmail.com" xr:uid="{08872DC4-D3AC-449B-B70A-9059B38F78C6}"/>
    <hyperlink ref="L293" r:id="rId380" display="mailto:" xr:uid="{C838EFC0-A234-442C-A461-E9BA23D27A95}"/>
    <hyperlink ref="F206" r:id="rId381" display="mailto:Cait.J.1406@gmail.com" xr:uid="{39EC9C49-61DD-40C2-B906-2F1A5861E825}"/>
    <hyperlink ref="L206" r:id="rId382" display="mailto:Cait.J.1406@gmail.com" xr:uid="{AC416E4F-6D01-4F9E-9451-F2DFD7DE948D}"/>
    <hyperlink ref="F2" r:id="rId383" display="mailto:cwortham06@aol.com" xr:uid="{121764B3-2314-46DA-AFA0-6A97C995BFB6}"/>
    <hyperlink ref="L2" r:id="rId384" display="mailto:zcole08@icloud.com" xr:uid="{99D3EE94-D567-4CA7-A216-BC5E20589EAF}"/>
    <hyperlink ref="F272" r:id="rId385" display="mailto:glenettaduren@icloud.com" xr:uid="{DDA91506-84B6-46FC-BBD4-688BCB618655}"/>
    <hyperlink ref="L272" r:id="rId386" display="mailto:" xr:uid="{5D39133E-B79D-41F2-A7AE-00B2C2887B1C}"/>
    <hyperlink ref="F264" r:id="rId387" display="mailto:lmitchell2005@gmail.com" xr:uid="{F8B37770-7825-402E-8B8A-EF65AA595678}"/>
    <hyperlink ref="L264" r:id="rId388" display="mailto:" xr:uid="{1EB500C4-21C2-4B2D-BBDB-EDD44BC64A94}"/>
    <hyperlink ref="F96" r:id="rId389" display="mailto:Alisha.liddell12@gmail.com" xr:uid="{280A11F7-5A33-4C48-ACB8-074F19F8A996}"/>
    <hyperlink ref="L96" r:id="rId390" display="mailto:Madisonpeterson@masd.k12.ms.us" xr:uid="{7C6A8D39-D3CE-4719-BA14-2E07DFA8E0C4}"/>
    <hyperlink ref="F144" r:id="rId391" display="mailto:awebb1752@gmail.com" xr:uid="{32A0F0D6-56BA-4739-AB7C-4845538EFD8A}"/>
    <hyperlink ref="L144" r:id="rId392" display="mailto:jcwebb621@gmail.com" xr:uid="{7C6F51FC-B307-4E54-B4DA-E72651288B30}"/>
    <hyperlink ref="F112" r:id="rId393" display="mailto:susieaprocter@gmail.com" xr:uid="{8299ADD7-8A06-4E02-948A-3AC123FFB822}"/>
    <hyperlink ref="L112" r:id="rId394" display="mailto:krystenaprocter@gmail.com" xr:uid="{D3E32D84-D68C-4C9E-8336-045091FA574F}"/>
    <hyperlink ref="F83" r:id="rId395" display="mailto:lacy.varner@rcsd.ms" xr:uid="{4064C838-9A92-4D4C-9CD4-092D28E1F019}"/>
    <hyperlink ref="L83" r:id="rId396" display="mailto:miawill22@yahoo.com" xr:uid="{8D5B070C-A728-4518-A623-A85A1AA83BB1}"/>
    <hyperlink ref="F125" r:id="rId397" display="mailto:karmenashlee01@gmail.com" xr:uid="{1393FCEF-1D38-47C7-B5E4-4812C40CE42B}"/>
    <hyperlink ref="L125" r:id="rId398" display="mailto:karmenashlee01@gmail.com" xr:uid="{FEBD7BE4-293D-4FE1-BBB3-545B0B47F058}"/>
    <hyperlink ref="F255" r:id="rId399" display="mailto:001235734@clevelandmssd.org" xr:uid="{144AF5F7-7A31-4125-9858-072AC26E76D1}"/>
    <hyperlink ref="L255" r:id="rId400" display="mailto:001235734@clevelandmssd.org" xr:uid="{4A0B36B8-A559-4CD2-97CB-B05721AA12A8}"/>
    <hyperlink ref="F84" r:id="rId401" display="mailto:chequitia@gmail.com" xr:uid="{28B1AB09-E3F5-4E07-845C-AD4D6B753AD1}"/>
    <hyperlink ref="L84" r:id="rId402" display="mailto:mdixon7472@cmsd.k12.ms.us" xr:uid="{587C2E48-6851-4CC7-81A9-FDA66B642A28}"/>
    <hyperlink ref="F167" r:id="rId403" display="mailto:Dtdickson00@gmail.com" xr:uid="{FF27835D-D300-4DB8-8171-30F3F5260936}"/>
    <hyperlink ref="L167" r:id="rId404" display="mailto:DTdickson00@gmail.com" xr:uid="{793518E5-6551-478F-B0BB-0D8ACC65B2CB}"/>
    <hyperlink ref="F195" r:id="rId405" display="mailto:genetricedoss@gmail.com" xr:uid="{D3AC11F6-8E93-404A-A777-59E018B2A193}"/>
    <hyperlink ref="L195" r:id="rId406" display="mailto:cdoss@kemper.k12.ms.us" xr:uid="{96C4CD0D-B3E9-4CF7-8F7A-F8AC88E80896}"/>
    <hyperlink ref="F249" r:id="rId407" display="mailto:peace32mind2000@yahoo.com" xr:uid="{8A2F4CB3-5316-491B-A729-AA675FFEA999}"/>
    <hyperlink ref="L249" r:id="rId408" display="mailto:43hollyridgeroad@yahoo.com" xr:uid="{587F187F-2531-4C1B-984B-C49999AD7499}"/>
    <hyperlink ref="F46" r:id="rId409" display="mailto:shecleark@yahoo.com" xr:uid="{CD92CEA9-B40C-4A68-9B6E-150E6E163B94}"/>
    <hyperlink ref="L46" r:id="rId410" display="mailto:shecleark@yahoo.com" xr:uid="{E610B27D-EC00-40BC-B11A-C64C49142139}"/>
    <hyperlink ref="F120" r:id="rId411" display="mailto:kettinalrobinson@yahoo.com" xr:uid="{91588BE5-5510-4C69-9414-A2B72B6C3206}"/>
    <hyperlink ref="L120" r:id="rId412" display="mailto:kettinalrobinson@yahoo.com" xr:uid="{117F0285-5069-42D0-9A01-48E129753FCB}"/>
    <hyperlink ref="F241" r:id="rId413" display="mailto:klmason08@gmail.com" xr:uid="{07A9F189-A9BC-4D05-9B33-864AC39BF486}"/>
    <hyperlink ref="L241" r:id="rId414" display="mailto:adunning4222@gmail.com" xr:uid="{249151D8-5A75-4230-9DEA-C3F1CD17ABED}"/>
    <hyperlink ref="F143" r:id="rId415" display="mailto:lkivy@okolona.k12.ms.us" xr:uid="{52E08DCF-EB66-44E6-AD78-0CF80B6956AF}"/>
    <hyperlink ref="L143" r:id="rId416" display="mailto:jefferyisbell@okolona.k12.ms.us" xr:uid="{F7E2B30B-44D3-49F7-8DD6-0550896CD78F}"/>
    <hyperlink ref="F185" r:id="rId417" display="mailto:codybrycehill@gmail.com" xr:uid="{A14353C9-F993-48FE-BF4A-150259682B6B}"/>
    <hyperlink ref="L185" r:id="rId418" display="mailto:codybrycehill@gmail.com" xr:uid="{49926E48-2202-49E5-9590-264B403D3C16}"/>
    <hyperlink ref="F88" r:id="rId419" display="mailto:marjuya.lartey@usm.edu" xr:uid="{E355006B-9673-4800-A767-DE8FA2B00E24}"/>
    <hyperlink ref="L88" r:id="rId420" display="mailto:marjuya.lartey@usm.edu" xr:uid="{8FC1DEC7-0045-42A8-8D2F-861EA1F16A23}"/>
    <hyperlink ref="F262" r:id="rId421" display="mailto:latoya83smith@yahoo.com" xr:uid="{E548B03C-61A9-4431-8081-9CF16B9DA237}"/>
    <hyperlink ref="L262" r:id="rId422" display="mailto:" xr:uid="{39E7BB4D-CF84-47AB-814C-DB339717F060}"/>
    <hyperlink ref="F278" r:id="rId423" display="mailto:reginartodd@yahoo.com" xr:uid="{916D5609-1550-41D9-B5EA-A753AF5730FA}"/>
    <hyperlink ref="L278" r:id="rId424" display="mailto:" xr:uid="{E17C2431-581C-4E51-93BA-8D735C30878E}"/>
    <hyperlink ref="F280" r:id="rId425" display="mailto:ravynhill1207@gmail.com" xr:uid="{0A536B53-93E4-4F31-A10D-762D85FB220E}"/>
    <hyperlink ref="L280" r:id="rId426" display="mailto:" xr:uid="{98F8BD72-EB57-4193-94A3-0B3D94281E1C}"/>
    <hyperlink ref="F128" r:id="rId427" display="mailto:kaleidillon@icloud.com" xr:uid="{E17903F2-CF81-412B-833C-CEBEE5CE6F47}"/>
    <hyperlink ref="L128" r:id="rId428" display="mailto:kaleidillon@icloud.com" xr:uid="{ACDFE8CB-69BE-4247-917D-3420E5EECBEB}"/>
    <hyperlink ref="F183" r:id="rId429" display="mailto:marquetta.conley@att.net" xr:uid="{776CA7CC-10F3-4931-A167-233CC0B2A4B5}"/>
    <hyperlink ref="L183" r:id="rId430" display="mailto:conleyray2025@tunicak12.org" xr:uid="{216F3753-659B-4238-BA1F-2F929B0E8D46}"/>
    <hyperlink ref="F194" r:id="rId431" display="mailto:shelleen0455@yahoo.com" xr:uid="{245B93E2-5430-4143-AABC-10AC2D77E51D}"/>
    <hyperlink ref="L194" r:id="rId432" display="mailto:Chance231K@gmail.com" xr:uid="{E3D3ADD2-E2E4-4AAB-872E-6EBC7B8B523F}"/>
    <hyperlink ref="F268" r:id="rId433" display="mailto:shdixon@glcsd.org" xr:uid="{56CC5E42-9803-4DD0-A33F-F95DD4845128}"/>
    <hyperlink ref="L268" r:id="rId434" display="mailto:" xr:uid="{43DEC342-C3BE-4ACC-B47C-13617AC38ADA}"/>
    <hyperlink ref="F35" r:id="rId435" display="mailto:tabturner5@gmail.com" xr:uid="{64B5B698-FDDD-48FB-8F33-2B3CE19E53C0}"/>
    <hyperlink ref="L35" r:id="rId436" display="mailto:tabturner5@gmail.com" xr:uid="{E8A18E4E-1076-491A-8222-EDCDB6752B8F}"/>
    <hyperlink ref="F5" r:id="rId437" display="mailto:youngty88@gmail.com" xr:uid="{8F225623-E105-462D-820C-162EF937011B}"/>
    <hyperlink ref="L5" r:id="rId438" display="mailto:youngty88@gmail.com" xr:uid="{4EA6FF6B-1C93-4519-8909-118C81B73A5B}"/>
    <hyperlink ref="F294" r:id="rId439" display="mailto:misskendra2u@aol.com" xr:uid="{89479079-B80B-4526-A856-0978D70A0791}"/>
    <hyperlink ref="L294" r:id="rId440" display="mailto:" xr:uid="{CA072936-7129-4793-9D28-263F42A3D045}"/>
    <hyperlink ref="F113" r:id="rId441" display="mailto:kelbymoore08@gmail.com" xr:uid="{20235E01-9077-497D-AAA4-4E6E72E79C48}"/>
    <hyperlink ref="L113" r:id="rId442" display="mailto:kristen_s_bounds@yahoo.com" xr:uid="{14BD1937-4A45-4661-9BDA-EE07DAB27987}"/>
    <hyperlink ref="F124" r:id="rId443" display="mailto:ke_yundra@hotmail.com" xr:uid="{A9B4331E-1765-44C6-B3ED-A8447FEB4DF1}"/>
    <hyperlink ref="L124" r:id="rId444" display="mailto:ke_yundra@hotmail.com" xr:uid="{6C56C3D5-D2FF-4C0A-BA5F-365DC25BE08E}"/>
    <hyperlink ref="F243" r:id="rId445" display="mailto:adriannearmstrong_06@yahoo.com" xr:uid="{88F4520D-779B-49B0-B697-5F8FEF648273}"/>
    <hyperlink ref="L243" r:id="rId446" display="mailto:adriannearmstrong_06@yahoo.com" xr:uid="{88CADA36-7758-40B5-B9EC-4F5FF4306BA7}"/>
    <hyperlink ref="F274" r:id="rId447" display="mailto:mcclainmsa@gmail.com" xr:uid="{62903641-0FA6-4091-9B90-A7B193B7EB76}"/>
    <hyperlink ref="L274" r:id="rId448" display="mailto:" xr:uid="{802EB8D0-9995-49C3-8239-84AEB2B420B7}"/>
    <hyperlink ref="F138" r:id="rId449" display="mailto:jm120107@yahoo.com" xr:uid="{CD5D01DF-2E00-4535-A117-6AE27970B4DB}"/>
    <hyperlink ref="L138" r:id="rId450" display="mailto:jm120107@yahoo.com" xr:uid="{7A69E2A0-7EE0-41CA-A113-234489C54191}"/>
    <hyperlink ref="F208" r:id="rId451" display="mailto:butler.angenette@yahoo.com" xr:uid="{A534120F-54B2-4403-AC18-E9BD38C670AE}"/>
    <hyperlink ref="L208" r:id="rId452" display="mailto:butler.angenette@yahoo.com" xr:uid="{EFA2CE71-A7A0-481F-8575-DCFEAF27AAA6}"/>
    <hyperlink ref="F259" r:id="rId453" display="mailto:scs95@hotmail.com" xr:uid="{0AD70B30-D835-4384-8C44-9E9B92D55279}"/>
    <hyperlink ref="L259" r:id="rId454" display="mailto:" xr:uid="{31EA458E-192E-4304-8B89-359448818D87}"/>
    <hyperlink ref="F106" r:id="rId455" display="mailto:lashandawjordan@yahoo.com" xr:uid="{0C0F1518-27BF-455C-84EA-FA0E1488DCAF}"/>
    <hyperlink ref="F11" r:id="rId456" display="mailto:vanessa.carter@tcatmemphis.edu" xr:uid="{1EE94927-F690-4101-974D-87DDB4CABD47}"/>
    <hyperlink ref="F216" r:id="rId457" display="mailto:alexandra.e.epps@gmail.com" xr:uid="{714C7B2B-FB08-4953-A6EE-0FDDA78F2975}"/>
    <hyperlink ref="F77" r:id="rId458" display="mailto:mrstlr08@gmail.com" xr:uid="{9676264E-00CD-45AC-AC5A-701B9F043093}"/>
    <hyperlink ref="F245" r:id="rId459" display="mailto:ab209702@dcsms.org" xr:uid="{9EEC0372-865F-4135-A5D1-022ABF06E255}"/>
    <hyperlink ref="F66" r:id="rId460" display="mailto:ytaylor82@outlook.com" xr:uid="{C2BE762E-AA6B-4565-A26F-2E76017EBAA6}"/>
    <hyperlink ref="F78" r:id="rId461" display="mailto:msu96@comcast.net" xr:uid="{44FCC543-735C-4AA3-A757-2847CB64F97D}"/>
    <hyperlink ref="F36" r:id="rId462" display="mailto:revetiacaldwell@gmail.com" xr:uid="{83D828FC-ED30-4E54-9A9C-DF36033C70BA}"/>
    <hyperlink ref="F207" r:id="rId463" display="mailto:coralisaw1@aol.com" xr:uid="{D1276867-1D61-45A9-9543-07C0D767D807}"/>
    <hyperlink ref="F305" r:id="rId464" display="mailto:sumrallmaltina43@gmail.com" xr:uid="{F9342775-8E3A-452A-812F-5EF415A11ED4}"/>
    <hyperlink ref="F10" r:id="rId465" display="mailto:vanessa.carter@tcatmemphis.edu" xr:uid="{9E6F1E8B-B6BE-4436-963A-8FECE05A5970}"/>
    <hyperlink ref="F304" r:id="rId466" display="mailto:mleaw84@yahoo.com" xr:uid="{05123F9E-0871-4FA4-AAC0-886AD979D4F7}"/>
    <hyperlink ref="F181" r:id="rId467" display="mailto:coretta06@yahoo.com" xr:uid="{0EF03461-22B4-4AA0-90D9-FD1A241913C3}"/>
    <hyperlink ref="F302" r:id="rId468" display="mailto:morganm3m@yahoo.com" xr:uid="{0388973B-E4C3-4282-867A-FD96E5D57871}"/>
    <hyperlink ref="F172" r:id="rId469" display="mailto:stucker@sunflower.k12.ms.us" xr:uid="{48B28FED-F022-4CFC-A5E2-7480713D06D3}"/>
    <hyperlink ref="F182" r:id="rId470" display="mailto:nicoleeubanks88@gmail.com" xr:uid="{1D2CF9C6-589C-4A83-B80A-2AF455E45FAC}"/>
    <hyperlink ref="F65" r:id="rId471" display="mailto:tphinisey@gmail.com" xr:uid="{B2B659BE-8405-48F3-96F1-F984558C923F}"/>
    <hyperlink ref="F54" r:id="rId472" display="mailto:neelonc@gmail.com" xr:uid="{0FD62C9A-0065-4388-AD40-5EAD812A68DA}"/>
    <hyperlink ref="F105" r:id="rId473" display="mailto:lateshathomas76@gmail.com" xr:uid="{99949B35-4D96-4DEF-8EC0-3B7FBDCBF6FF}"/>
    <hyperlink ref="F306" r:id="rId474" display="mailto:mrwoodard4251@gmail.com" xr:uid="{95137EF6-4678-42F3-A307-7CBE9646C3F4}"/>
    <hyperlink ref="F192" r:id="rId475" display="mailto:chloe.lockett@ncsdstud.org" xr:uid="{47F58BA6-F6CB-4464-A4DE-436E843FAAA8}"/>
    <hyperlink ref="F121" r:id="rId476" display="mailto:kailynreed2006@gmail.com" xr:uid="{8B235186-B31C-40FC-BF89-3ABB4D938DDD}"/>
    <hyperlink ref="F311" r:id="rId477" display="mailto:fubullock@gmail.com" xr:uid="{4C467A05-8C90-4A30-BB83-3A515150343F}"/>
    <hyperlink ref="F242" r:id="rId478" display="mailto:gladysjberry@yahoo.com" xr:uid="{C865003B-FC20-4538-A8BD-472099B6BC1A}"/>
    <hyperlink ref="F214" r:id="rId479" display="mailto:zondra_1974@yahoo.com" xr:uid="{F42599F9-221A-40D8-80D3-50D7CF6B940C}"/>
    <hyperlink ref="F133" r:id="rId480" display="mailto:jsharris19@icloud.com" xr:uid="{BF50CCBB-B784-4D3D-86E0-B0C65E561F92}"/>
    <hyperlink ref="F309" r:id="rId481" display="mailto:daniellebronson23@gmail.com" xr:uid="{811CFB59-B59D-4C5C-9453-963D5E480BD0}"/>
    <hyperlink ref="F74" r:id="rId482" display="mailto:virgo8807@yahoo.com" xr:uid="{2D2D432F-4AD9-49CF-85DF-89E8400F7DCB}"/>
    <hyperlink ref="F70" r:id="rId483" display="mailto:lyshad2000@yahoo.com" xr:uid="{6030999B-9B40-4D19-B2B8-CFB19DC1ED3F}"/>
    <hyperlink ref="F114" r:id="rId484" display="mailto:Kita_Warren@yahoo.com" xr:uid="{43F66134-BFC5-46B0-9D86-B9F960C3AF93}"/>
    <hyperlink ref="F67" r:id="rId485" display="mailto:casandra.girn@yahoo.com" xr:uid="{7F0C0091-D9C0-4E64-A0C6-186902735A5A}"/>
    <hyperlink ref="F248" r:id="rId486" display="mailto:ahanonucs@yahoo.com" xr:uid="{D417C81F-2800-4CCF-9F17-5DF9039B3FC0}"/>
    <hyperlink ref="F247" r:id="rId487" display="mailto:ahanonucs@yahoo.com" xr:uid="{2FFC117C-10B0-4D10-AAE4-0DB793B35104}"/>
    <hyperlink ref="F236" r:id="rId488" display="mailto:danarush77@icloud.com" xr:uid="{F4039AE8-91F8-467F-A1FE-F3D028500646}"/>
    <hyperlink ref="F222" r:id="rId489" display="mailto:vadykes2425@yahoo.com" xr:uid="{655212A6-4351-4DF5-938B-1953E2FAD2F8}"/>
    <hyperlink ref="F256" r:id="rId490" display="mailto:rray@glcsd.org" xr:uid="{9B1543F9-F69A-41C6-BC43-92EA6FACFF67}"/>
    <hyperlink ref="F301" r:id="rId491" display="mailto:aldoug1985@gmail.com" xr:uid="{699AF4E9-829B-4786-8C1D-2E91AFDCA3FA}"/>
    <hyperlink ref="F107" r:id="rId492" display="mailto:lameshia.wilder@mymerithealth.com" xr:uid="{8B75D649-1A86-4F40-B802-1D1FCB559927}"/>
    <hyperlink ref="F108" r:id="rId493" display="mailto:lameshia.wilder@mymerithealth.com" xr:uid="{AFBCC6C9-F237-4E7C-A2C9-AAA007E60918}"/>
    <hyperlink ref="F3" r:id="rId494" display="mailto:blessedattorney@gmail.com" xr:uid="{60F33646-12EE-4C72-A848-3047F8823B7B}"/>
    <hyperlink ref="F12" r:id="rId495" display="mailto:valeriesias40@gmail.com" xr:uid="{E8F1208D-88C0-41EC-A04C-85C124B5F286}"/>
    <hyperlink ref="F15" r:id="rId496" display="mailto:trentonwhitworth24@pirates.pc.k12.ms.us" xr:uid="{8E189393-D63B-4D6C-9109-342AF5BC6497}"/>
    <hyperlink ref="F310" r:id="rId497" display="mailto:nawassie@yahoo.com" xr:uid="{B28B0AEF-7140-4BA4-AD49-8407E2BE457B}"/>
    <hyperlink ref="F131" r:id="rId498" display="mailto:rrwilliams1129@yahoo.com" xr:uid="{CB58CCDA-BAC6-44CB-922E-4362AC9C2709}"/>
    <hyperlink ref="F97" r:id="rId499" display="mailto:anderson_keneshia@hotmail.com" xr:uid="{DDA6CE6B-DC6D-42BC-B304-13AB92CB3C9A}"/>
    <hyperlink ref="F148" r:id="rId500" display="mailto:jameldafulton@ymail.com" xr:uid="{23332B1B-05FD-4E9C-BE61-8D5C042A2BDA}"/>
    <hyperlink ref="F299" r:id="rId501" display="mailto:melodymcampbell@hotmail.com" xr:uid="{29D10192-729E-4DFB-BE2E-2CB5F701FFCC}"/>
    <hyperlink ref="F300" r:id="rId502" display="mailto:melodymcampbell@hotmail.com" xr:uid="{86235431-9E01-4527-B58A-D8855B716527}"/>
    <hyperlink ref="F76" r:id="rId503" display="mailto:plentygoals25@gmail.com" xr:uid="{0BE39AF9-A841-4867-B593-9E202A143DDF}"/>
    <hyperlink ref="F41" r:id="rId504" display="mailto:jsharris19@icloud.com" xr:uid="{A84EE15D-4899-41E1-AE5D-BAF00A33B292}"/>
    <hyperlink ref="F149" r:id="rId505" display="mailto:joyhoover05@gmail.com" xr:uid="{1B1B4A96-F6D5-4C2B-B622-4298B5455E23}"/>
    <hyperlink ref="F115" r:id="rId506" display="mailto:klaasu@yahoo.com" xr:uid="{9765161A-D8B8-4C36-BCD9-29710B7FEDBF}"/>
    <hyperlink ref="F39" r:id="rId507" display="mailto:smorris@ourncsd.org" xr:uid="{C483DA5B-8B5E-44C9-A1FC-6DB990B174DC}"/>
    <hyperlink ref="F94" r:id="rId508" display="mailto:magenmcnair@icloud.com" xr:uid="{51868259-4939-487D-BB36-AC8E96A714E6}"/>
    <hyperlink ref="F92" r:id="rId509" display="mailto:kneely@starkvillesd.com" xr:uid="{884DC1CC-8655-44DE-9FDA-C1F0BAA50092}"/>
    <hyperlink ref="F303" r:id="rId510" display="mailto:sjones@phillytornadoes.com" xr:uid="{E715468D-C95A-47F4-A4FB-8E9DA6B47888}"/>
    <hyperlink ref="F250" r:id="rId511" display="mailto:cheryl.lucious@lowndes.k2.ms.us" xr:uid="{77594B5B-0587-484E-98B6-A3E7CA955626}"/>
    <hyperlink ref="F43" r:id="rId512" display="mailto:skylaj.wilson@umc.edu" xr:uid="{2D49BAB2-E1A6-407F-890F-578AC1E0A733}"/>
    <hyperlink ref="F42" r:id="rId513" display="mailto:skylaj.wilson@umc.edu" xr:uid="{4F11FB69-23E5-4615-8464-01D697B23DF5}"/>
    <hyperlink ref="F33" r:id="rId514" display="mailto:sheka_smith@icloud.com" xr:uid="{B8AE54B0-F0CA-49CD-A7C7-DB380E58C687}"/>
    <hyperlink ref="F177" r:id="rId515" display="mailto:lakitahunter94@gmail.com" xr:uid="{C4ECB5E8-4C31-43FC-B417-74844BB8668D}"/>
    <hyperlink ref="F145" r:id="rId516" display="mailto:lakitahunter94@gmail.com" xr:uid="{2466ABB3-2E50-42B6-ACF7-9C157B129A19}"/>
    <hyperlink ref="F40" r:id="rId517" display="mailto:smit9693@gmail.com" xr:uid="{33AD86FF-DF92-4392-B878-7975CD497592}"/>
    <hyperlink ref="F307" r:id="rId518" display="mailto:tny_pw@yahoo.com" xr:uid="{93BB5252-F469-45A6-9E06-FBC5DFC1E537}"/>
    <hyperlink ref="F95" r:id="rId519" display="mailto:magenmcnair@icloud.com" xr:uid="{BDA7BF31-E908-40F0-8190-736E2C4D0189}"/>
    <hyperlink ref="F24" r:id="rId520" display="mailto:alknighten@email.com" xr:uid="{09CC96A7-0C85-46FE-A554-4B93266B0AA9}"/>
    <hyperlink ref="F199" r:id="rId521" display="mailto:cassandrabrown2018@gmail.com" xr:uid="{4658671A-C39B-4FDD-AE1F-CF59A494FBC2}"/>
    <hyperlink ref="F32" r:id="rId522" display="mailto:talayasiaealy@leakesd.net" xr:uid="{5DFC7264-17BA-4DEB-ADB5-AC723C5DC0DD}"/>
    <hyperlink ref="F81" r:id="rId523" display="mailto:mmcgee855@gmail.com" xr:uid="{202C12C7-F9A9-4077-89B0-9DB5DBB3FBFB}"/>
    <hyperlink ref="F44" r:id="rId524" display="mailto:divajoi99@yahoo.com" xr:uid="{2C5F1297-6B42-4199-AB1E-7D028CA90C21}"/>
    <hyperlink ref="F239" r:id="rId525" display="mailto:striplett00@hotmail.com" xr:uid="{234C6C7C-B684-4260-A801-89E0D8F07FC7}"/>
    <hyperlink ref="F55" r:id="rId526" display="mailto:mellaniwallace@gmail.com" xr:uid="{06D7B689-A299-42A7-A719-C681E64E5C22}"/>
    <hyperlink ref="F116" r:id="rId527" display="mailto:mirendaoliver@gmail.com" xr:uid="{4ABFCD47-B503-4358-8665-A83318E221DF}"/>
    <hyperlink ref="F117" r:id="rId528" display="mailto:pthompson@loveblackgirls.org" xr:uid="{7DD8E316-0A2B-46CF-9BBF-A9CF41372CF7}"/>
    <hyperlink ref="F173" r:id="rId529" display="mailto:debreylon07@gmail.com" xr:uid="{FD707C57-182C-4811-9A79-1A32F1F50DC8}"/>
    <hyperlink ref="F162" r:id="rId530" display="mailto:deundre18@yahoo.com" xr:uid="{486FC25A-6E7C-440E-80AF-0293228436B2}"/>
    <hyperlink ref="F9" r:id="rId531" display="mailto:nakeliacarr@outlook.com" xr:uid="{E45D2483-9198-4258-860B-8AB8FA2E2ED7}"/>
    <hyperlink ref="F155" r:id="rId532" display="mailto:swtpeach@gmail.com" xr:uid="{3585A29C-BC56-4F70-9F27-8E13BFDAE2A2}"/>
    <hyperlink ref="F211" r:id="rId533" display="mailto:brackettd87@gmail.com" xr:uid="{376D20B4-5977-4FD8-B762-31BEF9E8E216}"/>
    <hyperlink ref="F174" r:id="rId534" display="mailto:lmcghee@comcast.net" xr:uid="{B489FCF0-A2F8-40DB-AAD5-DE0A219F5D35}"/>
    <hyperlink ref="F18" r:id="rId535" display="mailto:latoyastevens@yahoo.com" xr:uid="{979E326D-A47B-45AE-8771-1FAD4A02E73D}"/>
    <hyperlink ref="F308" r:id="rId536" display="mailto:sbiel@pgsd.ms" xr:uid="{631A2456-1698-4710-AB03-9E2D82A5C312}"/>
    <hyperlink ref="F252" r:id="rId537" display="mailto:lwmcghee@comcast.net" xr:uid="{E249975D-D1DB-4328-AD8B-E1F3CDE8A592}"/>
    <hyperlink ref="L106" r:id="rId538" display="mailto:lashandawjordan@yahoo.com" xr:uid="{67B2AC3F-6E0F-4F7E-B983-6865A9A38980}"/>
    <hyperlink ref="L11" r:id="rId539" display="mailto:vanessa.carter@tcatmemphis.edu" xr:uid="{5B87AFA6-D5D6-4B69-B00D-13A1FA3E9244}"/>
    <hyperlink ref="L216" r:id="rId540" display="mailto:berrycamiyah@gmail.com" xr:uid="{36852C19-A772-4ACB-BFAB-E6967300F40C}"/>
    <hyperlink ref="L77" r:id="rId541" display="mailto:myraram07@gmail.com" xr:uid="{19671E8F-02B6-4817-9085-488CDB640493}"/>
    <hyperlink ref="L245" r:id="rId542" display="mailto:ab209702@dcsms.org" xr:uid="{2D20EF07-0835-42EE-BFDF-00A14F174306}"/>
    <hyperlink ref="L66" r:id="rId543" display="mailto:oceantsemail@gmail.com" xr:uid="{11B549C2-A2E2-47A3-A198-C090D1EE360B}"/>
    <hyperlink ref="L78" r:id="rId544" display="mailto:msu96@comcast.net" xr:uid="{B2F494A7-B80D-4C46-B49B-41FA518E7A83}"/>
    <hyperlink ref="L36" r:id="rId545" display="mailto:symonnetoni@gmail.com" xr:uid="{42DFBA4F-B808-4D88-BF74-AF4465FFB402}"/>
    <hyperlink ref="L207" r:id="rId546" display="mailto:cailynn04@icloud.com" xr:uid="{360B1143-8FFE-45FF-B881-AFE25E818A36}"/>
    <hyperlink ref="L305" r:id="rId547" display="mailto:" xr:uid="{23FBCFBC-85D6-4308-B55C-78F8248DD260}"/>
    <hyperlink ref="L10" r:id="rId548" display="mailto:vcarternursing@gmail.com" xr:uid="{02E50E0D-5C47-426B-8936-59692D799CFA}"/>
    <hyperlink ref="L304" r:id="rId549" display="mailto:" xr:uid="{E41445A4-D225-458F-9248-D2B3557CF2BC}"/>
    <hyperlink ref="L181" r:id="rId550" display="mailto:coretta06@yahoo.com" xr:uid="{CBE6B5E3-9F26-4D7A-98A9-BF9FC36CD268}"/>
    <hyperlink ref="L302" r:id="rId551" display="mailto:" xr:uid="{B878900E-1FCF-4AFA-A728-556F86C26A01}"/>
    <hyperlink ref="L172" r:id="rId552" display="mailto:desiree.norwood@yahoo.com" xr:uid="{26D6C184-29C3-4709-A08E-8A07811D83AE}"/>
    <hyperlink ref="L182" r:id="rId553" display="mailto:constancebrown767@gmail.com" xr:uid="{D8644157-72B9-4FE4-AE93-E28EDFD84AE5}"/>
    <hyperlink ref="L65" r:id="rId554" display="mailto:phiniseyty@gmail.com" xr:uid="{BB067067-6731-4590-A0ED-0290CCF9334C}"/>
    <hyperlink ref="L54" r:id="rId555" display="mailto:s16332@hindsschools.com" xr:uid="{72AB6A52-1C3F-43B3-A4EC-6565E16D5451}"/>
    <hyperlink ref="L105" r:id="rId556" display="mailto:lateshathomas76@gmail.com" xr:uid="{9C4D00DF-733A-46BB-B19D-30E9D5066734}"/>
    <hyperlink ref="L306" r:id="rId557" display="mailto:" xr:uid="{0B7FA7D1-8A16-4522-8478-78C46DAA5694}"/>
    <hyperlink ref="L192" r:id="rId558" display="mailto:chloe.lockett@ncsdstud.org" xr:uid="{7D7801B9-630A-4B73-A461-7FD70E851F8B}"/>
    <hyperlink ref="L121" r:id="rId559" display="mailto:kenyettamb@yahoo.com" xr:uid="{22F77820-1D59-4742-A913-2FFC7AEE7243}"/>
    <hyperlink ref="L311" r:id="rId560" display="mailto:" xr:uid="{131E2E56-368E-4352-89F2-6E34B04DD8AB}"/>
    <hyperlink ref="L242" r:id="rId561" display="mailto:adriennecoleman2006@icloud.com" xr:uid="{6C9ED0C4-EB70-4711-94DF-672FCD0051FD}"/>
    <hyperlink ref="L214" r:id="rId562" display="mailto:blacknalljer@tunicak12.org" xr:uid="{9F16E840-78F5-4E40-BECF-4E64E95CA75F}"/>
    <hyperlink ref="L133" r:id="rId563" display="mailto:jsharris19@icloud.com" xr:uid="{6AB53489-F19E-416A-B95A-53F67D4806ED}"/>
    <hyperlink ref="L309" r:id="rId564" display="mailto:" xr:uid="{F9661577-F290-459B-B4D9-D2F2057C894A}"/>
    <hyperlink ref="L74" r:id="rId565" display="mailto:Nataleemwelch2007@yahoo.com" xr:uid="{D006E7F1-BF8F-418C-8BF2-5E055D3F5EE2}"/>
    <hyperlink ref="L70" r:id="rId566" display="mailto:nigelkincaid@leakesd.net" xr:uid="{6BFDA662-CB46-43DB-9402-1409AB30B6AD}"/>
    <hyperlink ref="L114" r:id="rId567" display="mailto:Krislyn.warren@phillytornades.com" xr:uid="{4C67647E-8AF3-4240-BEA0-53360824D17E}"/>
    <hyperlink ref="L67" r:id="rId568" display="mailto:Noochiechocolatedrop@gmail.com" xr:uid="{1E419CF7-BE44-4296-956B-233CDB093649}"/>
    <hyperlink ref="L248" r:id="rId569" display="mailto:aahanonu198@gmail.com" xr:uid="{8B9DBABD-7DAC-46D7-BA12-1998587BE5C9}"/>
    <hyperlink ref="L247" r:id="rId570" display="mailto:aahanonu7@gmail.com" xr:uid="{F7930CC1-31B0-4291-B3B4-01FBDE0F5DAF}"/>
    <hyperlink ref="L236" r:id="rId571" display="mailto:aleciarush12@icloud.com" xr:uid="{1A288B27-31F4-47A5-9081-91A1E8953E14}"/>
    <hyperlink ref="L222" r:id="rId572" display="mailto:aubry213@outlook.com" xr:uid="{4CA9B603-3319-4F2F-A09E-B0D50A885C1B}"/>
    <hyperlink ref="L256" r:id="rId573" display="mailto:001198476@glcsd.org" xr:uid="{E6C4C678-0B99-413D-A84F-3530AFB8A8C1}"/>
    <hyperlink ref="L301" r:id="rId574" display="mailto:" xr:uid="{1F162F89-82D1-4E73-9A89-8328C60805CF}"/>
    <hyperlink ref="L107" r:id="rId575" display="mailto:lameshia.wilder@mymerithealth.com" xr:uid="{C10E87D8-87D2-469C-B00D-D76299C95375}"/>
    <hyperlink ref="L108" r:id="rId576" display="mailto:lameshia.wilder@mymerithealth.com" xr:uid="{34331A31-42CA-49AC-892B-728CE0BCD2A5}"/>
    <hyperlink ref="L3" r:id="rId577" display="mailto:zariahburl06@gmail.com" xr:uid="{546D443D-36CC-4798-B698-6227D6469ECC}"/>
    <hyperlink ref="L12" r:id="rId578" display="mailto:valeriesias40@gmail.com" xr:uid="{5EEB2E4A-3094-4FC5-84D4-B52091555B76}"/>
    <hyperlink ref="L15" r:id="rId579" display="mailto:trentonwhitworth24@pirates.pc.k12.ms.us" xr:uid="{F3EE06CE-CE79-4E93-9526-A19E378605F5}"/>
    <hyperlink ref="L310" r:id="rId580" display="mailto:" xr:uid="{1192475B-CFC6-499B-97AD-71081E955693}"/>
    <hyperlink ref="L131" r:id="rId581" display="mailto:Jwilliams1155@spanola.net" xr:uid="{3A370C16-E94B-488A-AB97-9992A31ADF01}"/>
    <hyperlink ref="L97" r:id="rId582" display="mailto:madelyncollins955@gmail.com" xr:uid="{F71D5274-CD20-4314-AE58-76BB88E0719E}"/>
    <hyperlink ref="L148" r:id="rId583" display="mailto:jaria.fulton26@westernline.org" xr:uid="{B99E9CC4-7A9D-4716-A37D-496F2A039544}"/>
    <hyperlink ref="L299" r:id="rId584" display="mailto:" xr:uid="{FB1108F3-BA10-4F0E-950E-37CD9B8320B3}"/>
    <hyperlink ref="L300" r:id="rId585" display="mailto:" xr:uid="{83AA4E44-1EFA-44CC-8A35-76EEE13E9E2A}"/>
    <hyperlink ref="L76" r:id="rId586" display="mailto:nakiya06mombaby@icloud.com" xr:uid="{5654D995-865C-4E39-9E25-3A530F0EF719}"/>
    <hyperlink ref="L41" r:id="rId587" display="mailto:slickrick92@icloud.com" xr:uid="{636D05E6-8ABA-40CF-B362-68BDD920DEFC}"/>
    <hyperlink ref="L149" r:id="rId588" display="mailto:janiyahoover@icould.com" xr:uid="{35426D87-5632-4EE9-8704-2EB8DE885C26}"/>
    <hyperlink ref="L115" r:id="rId589" display="mailto:klaasu@yahoo.com" xr:uid="{66CE74B6-1F12-4535-87C7-1A0BE5747707}"/>
    <hyperlink ref="L39" r:id="rId590" display="mailto:smorris@ourncsd.org" xr:uid="{D7B8E02B-0885-44E7-B248-4405FD5420E9}"/>
    <hyperlink ref="L94" r:id="rId591" display="mailto:magenmcnair@icloud.com" xr:uid="{D5596922-5D3C-42E9-8EB4-DB953EC31A47}"/>
    <hyperlink ref="L92" r:id="rId592" display="mailto:malachi.shambley@starkvillesd.com" xr:uid="{2C1138C8-9514-4502-904F-99956CD19283}"/>
    <hyperlink ref="L303" r:id="rId593" display="mailto:" xr:uid="{42CC0E0F-D230-4582-AFA6-4A065443936C}"/>
    <hyperlink ref="L250" r:id="rId594" display="mailto:1247484@students.lowndes.k12.ms.us" xr:uid="{8CC6D9A4-3E28-47F6-9B64-B26CDAD028B5}"/>
    <hyperlink ref="L43" r:id="rId595" display="mailto:skylaj.wilson@umc.edu" xr:uid="{99E4D77C-63E3-42DA-BF3B-08B06130825B}"/>
    <hyperlink ref="L42" r:id="rId596" display="mailto:skylaj.wilson@umc.edu" xr:uid="{7D3E86AD-3955-47FA-B106-EFD4DF9DBD74}"/>
    <hyperlink ref="L33" r:id="rId597" display="mailto:takydrajanae@icloud.com" xr:uid="{4EB3905C-5908-4177-ABB7-50C629280538}"/>
    <hyperlink ref="L177" r:id="rId598" display="mailto:darrylhunter54@sunflower.k12.ms.us" xr:uid="{85473870-5990-472D-886D-966AE79C4348}"/>
    <hyperlink ref="L145" r:id="rId599" display="mailto:jazzmine300300@gmail.com" xr:uid="{B85A88C7-9056-418E-84CA-2688E80FB14F}"/>
    <hyperlink ref="L40" r:id="rId600" display="mailto:smit9693@gmail.com" xr:uid="{DEC2C028-EF3F-4A95-9E9A-C73835C11C57}"/>
    <hyperlink ref="L307" r:id="rId601" display="mailto:" xr:uid="{43F07927-B992-4944-A912-36A64DC472BF}"/>
    <hyperlink ref="L95" r:id="rId602" display="mailto:magenmcnair@icloud.com" xr:uid="{BD53B007-D8C3-400E-819E-83DEF128EA88}"/>
    <hyperlink ref="L24" r:id="rId603" display="mailto:taylorraedorsey@icloud.com" xr:uid="{F916F264-F0A3-4C5F-850E-56F3EF836137}"/>
    <hyperlink ref="L199" r:id="rId604" display="mailto:cassandrabrown2018@gmail.com" xr:uid="{B1B7D2B3-C57D-4C46-AB60-C9ADE99F5D33}"/>
    <hyperlink ref="L32" r:id="rId605" display="mailto:talayasiaealy@leakesd.net" xr:uid="{262E9D53-DF47-478B-B12E-A56E89147590}"/>
    <hyperlink ref="L81" r:id="rId606" display="mailto:mmcgee855@gmail.com" xr:uid="{383CE299-4B75-4757-AAF8-8220A6378979}"/>
    <hyperlink ref="L44" r:id="rId607" display="mailto:silastamia06@gmail.com" xr:uid="{E9CA9306-FEC0-447B-99B8-C2DD50B3C10F}"/>
    <hyperlink ref="L239" r:id="rId608" display="mailto:aidanlatiker3@gmail.com" xr:uid="{D393488A-BB5E-477A-8A1A-D948A6F5E154}"/>
    <hyperlink ref="L55" r:id="rId609" display="mailto:s15172@hindsschools.com" xr:uid="{9D1EDE12-269F-4E4D-B77D-006FAFCF217A}"/>
    <hyperlink ref="L116" r:id="rId610" display="mailto:kirstyngwoodall@gmail.com" xr:uid="{7EFE3992-77FD-4E85-80D4-8319777EC0F2}"/>
    <hyperlink ref="L117" r:id="rId611" display="mailto:Kiraadams10092007@gmail.com" xr:uid="{1A853FBF-E646-4826-BBEC-6DB2E0B0FCE3}"/>
    <hyperlink ref="L173" r:id="rId612" display="mailto:debreylon07@gmail.com" xr:uid="{2810C508-83B6-4202-98AD-75FB76AF9239}"/>
    <hyperlink ref="L162" r:id="rId613" display="mailto:faithfulchild2006@gmail.com" xr:uid="{454C29B3-D961-496A-BD1A-09A461627040}"/>
    <hyperlink ref="L9" r:id="rId614" display="mailto:vtrellstewart@gmail.com" xr:uid="{4BE7EF30-F329-4985-8FA6-6C5A9E8F884D}"/>
    <hyperlink ref="L155" r:id="rId615" display="mailto:jaelonboi@gmail.com" xr:uid="{E0747A67-2D40-42CD-9DA9-44FAE42F61BA}"/>
    <hyperlink ref="L211" r:id="rId616" display="mailto:brice.crockett@phillytornadoes.com" xr:uid="{3149BBEF-0B41-436D-BC87-47982A17A697}"/>
    <hyperlink ref="L174" r:id="rId617" display="mailto:dcmcghee248@gmail.com" xr:uid="{C84DAC35-43A6-4DCC-BABC-D6AF87DDAEA8}"/>
    <hyperlink ref="L18" r:id="rId618" display="mailto:tracey04tony@hotmail.com" xr:uid="{0FE46CF3-150D-4A1C-B362-FF7B9673A6F9}"/>
    <hyperlink ref="L308" r:id="rId619" display="mailto:" xr:uid="{5A230ACF-E0AD-430E-BE59-79E4501A66DB}"/>
    <hyperlink ref="L252" r:id="rId620" display="mailto:001283304@jpsms.org" xr:uid="{F55A0B26-BDB5-4320-BC89-AF7056C6A5DB}"/>
    <hyperlink ref="P219" r:id="rId621" display="https://msmsadvancement.wufoo.com/cabinet/4061b083-7f42-4f9d-9de1-1806cf91ff5f" xr:uid="{413FAA20-6D05-4A07-A2A3-DDAB01A56762}"/>
    <hyperlink ref="P150" r:id="rId622" display="https://msmsadvancement.wufoo.com/cabinet/9764373c-8535-4e57-bf5d-97e7baf3b316" xr:uid="{A9278F74-58FF-482A-800A-0C0A4681FBB6}"/>
    <hyperlink ref="P137" r:id="rId623" display="https://msmsadvancement.wufoo.com/cabinet/34ac4658-75df-4718-bd18-f40f9be5c047" xr:uid="{5ED022E8-D0BF-4975-BB7D-485742C4277B}"/>
    <hyperlink ref="P27" r:id="rId624" display="https://msmsadvancement.wufoo.com/cabinet/46884a53-82d4-4c6c-a538-668b8fec3fa6" xr:uid="{484C3CFA-0C81-4D34-B859-F03508BCFAFC}"/>
    <hyperlink ref="P37" r:id="rId625" display="https://msmsadvancement.wufoo.com/cabinet/92298114-f804-4e40-8ac5-7e95e6151349" xr:uid="{341B3272-B03C-4771-9B82-2CBD81FD3168}"/>
    <hyperlink ref="P75" r:id="rId626" display="https://msmsadvancement.wufoo.com/cabinet/626fe60a-877c-4133-8506-1c88605319bf" xr:uid="{81D26EA0-CAAB-4B35-8C3D-BCB54A1D39CE}"/>
    <hyperlink ref="P89" r:id="rId627" display="https://msmsadvancement.wufoo.com/cabinet/16ccdb9a-5e9e-4039-8de5-c03df6b81e40" xr:uid="{4325080B-EB85-4557-BE1D-7F3A038147A5}"/>
    <hyperlink ref="P298" r:id="rId628" display="https://msmsadvancement.wufoo.com/cabinet/2b87687a-6c57-4978-9d58-e7cbbd8566ea" xr:uid="{648D5D4B-38A6-4AAC-9D40-92F827FF7858}"/>
    <hyperlink ref="P109" r:id="rId629" display="https://msmsadvancement.wufoo.com/cabinet/eefc0514-f057-405d-a43e-9261fa7b6f4e" xr:uid="{D02DEC10-2D10-4304-9A3A-ADA87A8B350D}"/>
    <hyperlink ref="P25" r:id="rId630" display="https://msmsadvancement.wufoo.com/cabinet/db3a9fa7-4634-410f-89ff-f50b6c3155f2" xr:uid="{34C486EF-23A4-4CC9-9CDD-5EDEBCD04FE4}"/>
    <hyperlink ref="P238" r:id="rId631" display="https://msmsadvancement.wufoo.com/cabinet/70a76c0a-06b5-4a49-809b-ef7b639db1dc" xr:uid="{A16DBF22-6D2B-46CD-8FD9-638ADE09AB8C}"/>
    <hyperlink ref="P169" r:id="rId632" display="https://msmsadvancement.wufoo.com/cabinet/f795c53a-37fb-4e7e-9f38-7210c357a460" xr:uid="{C0B382F1-5790-4597-A06C-290A2BF23045}"/>
    <hyperlink ref="P235" r:id="rId633" display="https://msmsadvancement.wufoo.com/cabinet/13569417-ce3f-433b-927e-f950b7ff69b8" xr:uid="{20B226A8-5792-4F3C-BB51-E8F5F336C7A1}"/>
    <hyperlink ref="P134" r:id="rId634" display="https://msmsadvancement.wufoo.com/cabinet/b731178d-fce8-4e01-8dd4-546d2071c2af" xr:uid="{79AD9DD8-2734-45D2-BF10-3752C1C61C7C}"/>
    <hyperlink ref="P289" r:id="rId635" display="https://msmsadvancement.wufoo.com/cabinet/ef92523c-f465-40f2-96a4-ef09cb8c00d7" xr:uid="{DB3717B2-69A2-408D-85D9-972809B22524}"/>
    <hyperlink ref="P168" r:id="rId636" display="https://msmsadvancement.wufoo.com/cabinet/2918df80-03c2-4c60-a3bd-3b73a2ade2ab" xr:uid="{AE57EE99-A3B8-40FA-BD39-9B07A7EB9A0A}"/>
    <hyperlink ref="P79" r:id="rId637" display="https://msmsadvancement.wufoo.com/cabinet/e2b196ae-5f0f-40df-a4e9-42443cad1f64" xr:uid="{DE31192A-330B-46D4-8B12-3F98998E23F1}"/>
    <hyperlink ref="P14" r:id="rId638" display="https://msmsadvancement.wufoo.com/cabinet/8d0f4e89-e7ab-4f84-91db-07a0a1b5e8da" xr:uid="{F7DF7949-71DB-46E0-B743-D5EEDE0BBAF2}"/>
    <hyperlink ref="P126" r:id="rId639" display="https://msmsadvancement.wufoo.com/cabinet/5ce93314-c380-43e2-adf3-c0e9eac60d5c" xr:uid="{15827BCD-A25B-4288-9FA0-D49F040C84A2}"/>
    <hyperlink ref="P166" r:id="rId640" display="https://msmsadvancement.wufoo.com/cabinet/fbc4a992-214e-42bb-aaef-595386e54c27" xr:uid="{CEE2B0F8-F3E5-4442-B91C-539329946A62}"/>
    <hyperlink ref="P110" r:id="rId641" display="https://msmsadvancement.wufoo.com/cabinet/2ca69c2e-ead2-416f-8964-b19b8d9c359e" xr:uid="{9B717A9A-460D-4849-BF07-C38F684BCD3A}"/>
    <hyperlink ref="P254" r:id="rId642" display="https://msmsadvancement.wufoo.com/cabinet/13cfeced-4714-4c41-9f28-f3eb1cf167b4" xr:uid="{5CFF322B-9C54-4FC5-B162-C36488A010A9}"/>
    <hyperlink ref="P38" r:id="rId643" display="https://msmsadvancement.wufoo.com/cabinet/06b83874-69db-4a0c-bbea-b37a7f908a8c" xr:uid="{6B69A544-6E3F-469C-8B56-FAC1425F5C3C}"/>
    <hyperlink ref="P224" r:id="rId644" display="https://msmsadvancement.wufoo.com/cabinet/2730a0e4-2543-4330-9b79-33f41497cd25" xr:uid="{9372FD1D-63A8-44F5-BE60-C44316501ADE}"/>
    <hyperlink ref="P139" r:id="rId645" display="https://msmsadvancement.wufoo.com/cabinet/d7dc4cd1-f15a-4ddc-a104-a97c2d4a8e3d" xr:uid="{21921869-81DB-4F1F-8763-A73DE5402476}"/>
    <hyperlink ref="P142" r:id="rId646" display="https://msmsadvancement.wufoo.com/cabinet/f4421a4d-b5ca-4163-b920-939ebd0d554f" xr:uid="{78BF16BB-6045-4D75-96ED-8EB17B0F3035}"/>
    <hyperlink ref="P104" r:id="rId647" display="https://msmsadvancement.wufoo.com/cabinet/e738d63a-34f9-4404-98c3-e3fb7c423e3e" xr:uid="{8824CE0F-5588-48F0-A9E1-4F34AA2213BB}"/>
    <hyperlink ref="P4" r:id="rId648" display="https://msmsadvancement.wufoo.com/cabinet/82538261-0e73-4800-98b9-de41f93b3492" xr:uid="{FAEA3BC3-BD18-4471-84EE-29142C02691A}"/>
    <hyperlink ref="P82" r:id="rId649" display="https://msmsadvancement.wufoo.com/cabinet/c345d7ca-22cd-4a27-a27b-db404d97159f" xr:uid="{1E19F089-3F9E-4202-9F7E-5B763A5C31EA}"/>
    <hyperlink ref="P140" r:id="rId650" display="https://msmsadvancement.wufoo.com/cabinet/4c9a6226-c838-4c5a-96c3-22aac82698c8" xr:uid="{BF5F228C-54E0-47EE-A2E8-DE3942FE2F94}"/>
    <hyperlink ref="P171" r:id="rId651" display="https://msmsadvancement.wufoo.com/cabinet/800f56bb-d8be-40fb-8ec7-1f75d59971eb" xr:uid="{C5FC3E52-D5FF-4A64-B0E8-29B0865F8459}"/>
    <hyperlink ref="P197" r:id="rId652" display="https://msmsadvancement.wufoo.com/cabinet/53a44660-ab7d-4e9c-a361-992c6c0d5c6e" xr:uid="{DDF9A274-AD69-4121-BB39-DCC2320D04BC}"/>
    <hyperlink ref="P61" r:id="rId653" display="https://msmsadvancement.wufoo.com/cabinet/af324add-3f97-4cf6-9c9f-ab17d2e278bb" xr:uid="{893A487D-B4C5-44E2-A36F-4121971D72C3}"/>
    <hyperlink ref="P165" r:id="rId654" display="https://msmsadvancement.wufoo.com/cabinet/ba0f842e-5db3-41f2-a31e-9575bc5c9426" xr:uid="{BA2A939B-E2B2-43AC-A7E0-BFF46C682099}"/>
    <hyperlink ref="P160" r:id="rId655" display="https://msmsadvancement.wufoo.com/cabinet/b38bfe77-2027-4db0-863f-41d19834c7b6" xr:uid="{41EEB9D6-F217-4E71-80BE-2FA5BF85E5CD}"/>
    <hyperlink ref="P69" r:id="rId656" display="https://msmsadvancement.wufoo.com/cabinet/45e51773-418e-46a5-8b3e-67654ae9f529" xr:uid="{7EF86EA2-2F45-4F53-90E9-D6CC181D9F03}"/>
    <hyperlink ref="P53" r:id="rId657" display="https://msmsadvancement.wufoo.com/cabinet/c025c0e3-85eb-494d-afdf-30fb0a2cf0ac" xr:uid="{85814D4E-186A-4D05-97F4-065E9356003C}"/>
    <hyperlink ref="P123" r:id="rId658" display="https://msmsadvancement.wufoo.com/cabinet/b28090df-f0e3-41af-866e-c1fe69dba0fe" xr:uid="{9D644329-D987-4030-BC90-473CF5595355}"/>
    <hyperlink ref="P71" r:id="rId659" display="https://msmsadvancement.wufoo.com/cabinet/cc765250-af93-4ad5-95f4-afa907f3b856" xr:uid="{B98EB0B9-94F9-4905-8C78-90DAF4E67D2E}"/>
    <hyperlink ref="P277" r:id="rId660" display="https://msmsadvancement.wufoo.com/cabinet/e90b4fd1-c24e-4137-980e-30dd8e3740b5" xr:uid="{041F4B4E-333A-430F-AC06-6F081A9F5C68}"/>
    <hyperlink ref="P196" r:id="rId661" display="https://msmsadvancement.wufoo.com/cabinet/ee78ca5b-5e45-4610-b71f-92ee7767c829" xr:uid="{D66C94CD-230C-4F6A-A3C8-8CE2C0459688}"/>
    <hyperlink ref="P16" r:id="rId662" display="https://msmsadvancement.wufoo.com/cabinet/1bf8da81-1157-499a-8044-eddb9084f323" xr:uid="{B6050206-6F7D-4203-BAE9-63E73E0F67D1}"/>
    <hyperlink ref="P202" r:id="rId663" display="https://msmsadvancement.wufoo.com/cabinet/fb1f9a02-85ec-4d9c-ae62-b6c322e19bdf" xr:uid="{2B40173F-31CB-42D8-868C-392F4B10F98A}"/>
    <hyperlink ref="P118" r:id="rId664" display="https://msmsadvancement.wufoo.com/cabinet/4029dd05-91ae-40b8-86c0-20b2380646cd" xr:uid="{88776AE2-739B-49D6-B210-F6F329876FB0}"/>
    <hyperlink ref="P63" r:id="rId665" display="https://msmsadvancement.wufoo.com/cabinet/8ef1941f-8152-4636-88a2-c3e6376072e4" xr:uid="{62545C0D-BB48-40E7-9DC6-940E1D03C5E1}"/>
    <hyperlink ref="P49" r:id="rId666" display="https://msmsadvancement.wufoo.com/cabinet/2147a5e0-5656-4084-a6eb-7868280c579f" xr:uid="{3296E94A-14A4-4E78-A284-D133793FB476}"/>
    <hyperlink ref="P59" r:id="rId667" display="https://msmsadvancement.wufoo.com/cabinet/a110f3f5-66bc-42f2-957a-da6a06179352" xr:uid="{C13634A5-184F-4755-8E5A-D2A34C6F359B}"/>
    <hyperlink ref="P127" r:id="rId668" display="https://msmsadvancement.wufoo.com/cabinet/89708e58-9494-4162-9a15-7e018406a059" xr:uid="{82A6A694-673B-4B78-9153-48ACFF638D4A}"/>
    <hyperlink ref="P17" r:id="rId669" display="https://msmsadvancement.wufoo.com/cabinet/cda79f26-32d8-4a01-9787-a6ad623bfbc6" xr:uid="{7DBBDB5F-4C35-47D0-940E-B19FDEF8C509}"/>
    <hyperlink ref="P100" r:id="rId670" display="https://msmsadvancement.wufoo.com/cabinet/2e6046f3-0b7e-4f5b-99f3-25b61803d4a8" xr:uid="{AABDA447-619F-4210-8BEE-4F928082820D}"/>
    <hyperlink ref="P154" r:id="rId671" display="https://msmsadvancement.wufoo.com/cabinet/a8c88cb3-1a08-465c-b5ed-0bbe8c4949c3" xr:uid="{8CD13E9E-4CDC-4BDE-A4E3-AD23C3D0963E}"/>
    <hyperlink ref="P273" r:id="rId672" display="https://msmsadvancement.wufoo.com/cabinet/be137fb6-ef59-4acc-8bd2-462d736fdfe9" xr:uid="{4BF0C248-CC7D-4D41-B7B2-F1765A2DA828}"/>
    <hyperlink ref="P263" r:id="rId673" display="https://msmsadvancement.wufoo.com/cabinet/8c198b50-bdf2-42b8-b6af-7818572c98e5" xr:uid="{86EF6546-B582-466E-A713-446A8036DD7E}"/>
    <hyperlink ref="P58" r:id="rId674" display="https://msmsadvancement.wufoo.com/cabinet/668e5315-8f95-41a1-b6c5-162721dae4ac" xr:uid="{1CE8EF75-C9D2-4799-AAE4-0617FC3E49E5}"/>
    <hyperlink ref="P80" r:id="rId675" display="https://msmsadvancement.wufoo.com/cabinet/fb5ac314-4ef8-46ae-b1f3-b44a03539536" xr:uid="{236D27FF-EF65-40A2-87CE-1E2462755961}"/>
    <hyperlink ref="P253" r:id="rId676" display="https://msmsadvancement.wufoo.com/cabinet/1898366a-c589-40e6-91be-5355dc7ab132" xr:uid="{ABB1DF70-B413-448F-B38B-E79D92299DE5}"/>
    <hyperlink ref="P21" r:id="rId677" display="https://msmsadvancement.wufoo.com/cabinet/db1b1ed6-5ad9-4530-a233-645d1ba573d8" xr:uid="{8DE820BD-6A92-47CE-B120-24888CAAABBB}"/>
    <hyperlink ref="P141" r:id="rId678" display="https://msmsadvancement.wufoo.com/cabinet/a465a48c-e31c-4b59-8a39-12160c0838e9" xr:uid="{6D464899-1874-4EFF-AA7E-141028817F61}"/>
    <hyperlink ref="P157" r:id="rId679" display="https://msmsadvancement.wufoo.com/cabinet/5f37dbd0-b011-481d-9eb9-47ecf4409d5d" xr:uid="{1F7B30F3-73ED-4059-BCAA-B0742F7435F3}"/>
    <hyperlink ref="P209" r:id="rId680" display="https://msmsadvancement.wufoo.com/cabinet/07e5d856-35cb-42b3-8c35-7390eca6164d" xr:uid="{25B87AAE-0CE0-474E-94C2-B513B7B50F5F}"/>
    <hyperlink ref="P103" r:id="rId681" display="https://msmsadvancement.wufoo.com/cabinet/8b691d90-cfe1-451d-a258-504e570844cc" xr:uid="{5D105A1F-CCAF-4050-83EE-AD854E2E3EE1}"/>
    <hyperlink ref="P205" r:id="rId682" display="https://msmsadvancement.wufoo.com/cabinet/1c520b9f-f086-408e-8282-084c387ec429" xr:uid="{4C0C9F68-6AC4-4A93-9EB9-43EB4AB3D105}"/>
    <hyperlink ref="P51" r:id="rId683" display="https://msmsadvancement.wufoo.com/cabinet/3bdeb367-830f-41c2-b73d-08eece912a37" xr:uid="{F3E76372-3C3E-4EC3-84B7-C9BC798E9581}"/>
    <hyperlink ref="P151" r:id="rId684" display="https://msmsadvancement.wufoo.com/cabinet/18a3b8fc-bd8e-4757-a3e1-16acc4be7e00" xr:uid="{B5744B5B-DE33-4D2F-85C8-DDE3A7B3E4C8}"/>
    <hyperlink ref="P153" r:id="rId685" display="https://msmsadvancement.wufoo.com/cabinet/1005f6f9-bc26-40f6-841b-5d3bdc617734" xr:uid="{8D5050AC-6163-4AF3-8312-9F564F58EFBC}"/>
    <hyperlink ref="P62" r:id="rId686" display="https://msmsadvancement.wufoo.com/cabinet/6d397c2c-9a1b-4741-97eb-a47a1ca9c84b" xr:uid="{816A80FE-0F92-43B5-A002-4BDA5824C07C}"/>
    <hyperlink ref="P225" r:id="rId687" display="https://msmsadvancement.wufoo.com/cabinet/f11dcb40-10a5-4083-9fc3-9ebd999086ca" xr:uid="{4B00C11C-CAD1-4CEF-9D63-052C175A5F97}"/>
    <hyperlink ref="P190" r:id="rId688" display="https://msmsadvancement.wufoo.com/cabinet/0f479b08-b4c1-4f92-a44d-6d6581a7039d" xr:uid="{DADB4066-46DD-42CD-BA4A-A513EA2763AA}"/>
    <hyperlink ref="P52" r:id="rId689" display="https://msmsadvancement.wufoo.com/cabinet/c0f2d759-eece-42fe-971f-8e8abc1f0356" xr:uid="{5D8932CE-E290-4032-9D25-C2BB8DB25639}"/>
    <hyperlink ref="P229" r:id="rId690" display="https://msmsadvancement.wufoo.com/cabinet/130d4474-ceb0-4205-a386-e9a35fa54042" xr:uid="{AE331354-55F0-46CD-944D-BB9782D8B421}"/>
    <hyperlink ref="P159" r:id="rId691" display="https://msmsadvancement.wufoo.com/cabinet/dd5767ee-9b02-40b9-acd9-10f5a6d038b6" xr:uid="{5AE54251-1B14-49AF-9200-656C6BEDBB59}"/>
    <hyperlink ref="P233" r:id="rId692" display="https://msmsadvancement.wufoo.com/cabinet/8848ba01-a169-4dc0-861b-2c3a4b273494" xr:uid="{C9058935-792D-4C56-BF50-79F795FCDDC8}"/>
    <hyperlink ref="P258" r:id="rId693" display="https://msmsadvancement.wufoo.com/cabinet/e8870786-390b-4621-be3d-4bebcc40b81b" xr:uid="{E01FDCB0-4822-48F7-A2BD-0C1110371D3B}"/>
    <hyperlink ref="P261" r:id="rId694" display="https://msmsadvancement.wufoo.com/cabinet/cea49afd-ac55-4586-8438-beea7232a5f0" xr:uid="{0846007C-DA89-406B-A1E6-CBB065EA4939}"/>
    <hyperlink ref="P57" r:id="rId695" display="https://msmsadvancement.wufoo.com/cabinet/588dc123-63b6-4ce2-9772-144c6503d7c5" xr:uid="{79449B1F-5975-4C6D-8650-46BB90CDC79D}"/>
    <hyperlink ref="P99" r:id="rId696" display="https://msmsadvancement.wufoo.com/cabinet/4ea0b842-62e4-4568-9c37-b3646aae2c5f" xr:uid="{4E52EF6F-9B10-4495-8414-BBB7887BC20A}"/>
    <hyperlink ref="P184" r:id="rId697" display="https://msmsadvancement.wufoo.com/cabinet/3fb45e20-5fbd-41ff-aa5f-3900adf66f5d" xr:uid="{86584688-1945-4EE7-A6AA-3702ED645E6B}"/>
    <hyperlink ref="P223" r:id="rId698" display="https://msmsadvancement.wufoo.com/cabinet/6265e7e3-34ce-4f1f-876e-f59fbb078651" xr:uid="{82865C05-6AA6-490E-92E8-AACFF89FEBE9}"/>
    <hyperlink ref="P164" r:id="rId699" display="https://msmsadvancement.wufoo.com/cabinet/ae488dba-0bc2-46da-9b62-abbd72103b4a" xr:uid="{C93C7ADD-A878-4FE5-9242-65A59FDAE083}"/>
    <hyperlink ref="P156" r:id="rId700" display="https://msmsadvancement.wufoo.com/cabinet/06971c7e-d355-41d2-9e2b-3effaf2d710d" xr:uid="{DCD9DC5B-3BF4-43E6-9B1C-05C02E7E22F7}"/>
    <hyperlink ref="P101" r:id="rId701" display="https://msmsadvancement.wufoo.com/cabinet/304ff331-080a-46f9-8579-2efdada3acb3" xr:uid="{6DE3049A-2FB1-49E9-8F16-09945A1DC914}"/>
    <hyperlink ref="P119" r:id="rId702" display="https://msmsadvancement.wufoo.com/cabinet/3a1bf683-b771-428a-8201-095aee61f916" xr:uid="{53F48253-85F0-4F4E-84F4-6960325C26D0}"/>
    <hyperlink ref="P203" r:id="rId703" display="https://msmsadvancement.wufoo.com/cabinet/8b73b51c-6eff-4772-bcd7-7bb25c72d72e" xr:uid="{707CEE37-C8B1-4E28-9F70-B0E9E76C61AF}"/>
    <hyperlink ref="P163" r:id="rId704" display="https://msmsadvancement.wufoo.com/cabinet/0684cb23-a975-4e0f-bc89-040b82698725" xr:uid="{8C63F275-716E-4006-9152-01271722B2D4}"/>
    <hyperlink ref="P290" r:id="rId705" display="https://msmsadvancement.wufoo.com/cabinet/59c03ff8-b81b-47a4-9c10-2180cbe86ed3" xr:uid="{A16354D2-0A92-45EC-B542-8E923AF68A78}"/>
    <hyperlink ref="P85" r:id="rId706" display="https://msmsadvancement.wufoo.com/cabinet/8942d6d3-002d-4f94-8635-f9c9c5ecfa1b" xr:uid="{D48A6E51-4778-47E3-8980-74ED905CEBE6}"/>
    <hyperlink ref="P73" r:id="rId707" display="https://msmsadvancement.wufoo.com/cabinet/a7e5e12a-6888-41c4-8c6e-e8df8a4cafe2" xr:uid="{9A6EB61F-AF3F-4BBF-8059-68091226FDFC}"/>
    <hyperlink ref="P221" r:id="rId708" display="https://msmsadvancement.wufoo.com/cabinet/5c5d70fb-6db6-4788-a722-8c2601336d48" xr:uid="{FBAD7D6D-4130-4393-92CE-B980ED33ED1F}"/>
    <hyperlink ref="P132" r:id="rId709" display="https://msmsadvancement.wufoo.com/cabinet/4b02f41c-61bc-40e0-824f-f3e86d006295" xr:uid="{7E3BEAB3-AEB5-456C-96DA-D01C85D4450C}"/>
    <hyperlink ref="P257" r:id="rId710" display="https://msmsadvancement.wufoo.com/cabinet/e9dd93d0-b650-4010-a31f-927584a9c322" xr:uid="{4393D8DA-6141-4EDA-BA23-70CA62555AE2}"/>
    <hyperlink ref="P232" r:id="rId711" display="https://msmsadvancement.wufoo.com/cabinet/fe37ec67-2af3-43bf-b22b-4fcb74e58bf7" xr:uid="{B836C880-104C-4CB9-824C-0F37DF81282C}"/>
    <hyperlink ref="P215" r:id="rId712" display="https://msmsadvancement.wufoo.com/cabinet/6157dc4b-6ac5-4119-929b-8b9a1315ac10" xr:uid="{751CFA47-5715-46FB-A06C-99B4AE381BF5}"/>
    <hyperlink ref="P200" r:id="rId713" display="https://msmsadvancement.wufoo.com/cabinet/b66309e2-5b93-4a48-b4d5-bee5939422a6" xr:uid="{6326C156-E856-4ECC-8123-B45140A8EB53}"/>
    <hyperlink ref="P201" r:id="rId714" display="https://msmsadvancement.wufoo.com/cabinet/721200d1-3741-4ff9-91e4-d128cc75fd32" xr:uid="{3C86129E-0FBB-46D9-A90C-0A6A7250EFA0}"/>
    <hyperlink ref="P146" r:id="rId715" display="https://msmsadvancement.wufoo.com/cabinet/57b45f99-6bc0-49a6-b39e-f9916e38bc93" xr:uid="{C8C8E9B2-44F1-40D5-992F-9E2AB04D833B}"/>
    <hyperlink ref="P275" r:id="rId716" display="https://msmsadvancement.wufoo.com/cabinet/61330c5b-c160-4fce-9f36-1ff275593ac1" xr:uid="{B5A3E3CF-3A00-4C34-A21D-7BCB2B53A53A}"/>
    <hyperlink ref="P276" r:id="rId717" display="https://msmsadvancement.wufoo.com/cabinet/39fef1d1-7df3-4062-8520-d0082bd0715f" xr:uid="{A1FF78D2-C0BC-43B4-8D95-CDBB453E3FC4}"/>
    <hyperlink ref="P129" r:id="rId718" display="https://msmsadvancement.wufoo.com/cabinet/b8105690-54a6-4566-9c7e-d36b93cf5688" xr:uid="{CF0C2F0F-3E03-40FE-ADB9-B3A7B1FA109B}"/>
    <hyperlink ref="P178" r:id="rId719" display="https://msmsadvancement.wufoo.com/cabinet/15523385-59b2-43f0-b508-54513fc9362a" xr:uid="{12F2063C-CEDA-4EC6-9DE7-59D97B3FDEC7}"/>
    <hyperlink ref="P286" r:id="rId720" display="https://msmsadvancement.wufoo.com/cabinet/4f654ce3-31af-4a43-81f9-b2798277b64f" xr:uid="{85FC6C80-4383-4F1B-96D3-A0EE8FC7ABC0}"/>
    <hyperlink ref="P90" r:id="rId721" display="https://msmsadvancement.wufoo.com/cabinet/39f606cc-703e-4f66-a80d-91063d27e377" xr:uid="{74ED5E6C-3695-4275-AC6C-07D875969478}"/>
    <hyperlink ref="P210" r:id="rId722" display="https://msmsadvancement.wufoo.com/cabinet/65f76768-757f-4374-aac6-3ed58638ac80" xr:uid="{CD2005DB-285E-4FEC-8A97-D3B4F74DD9B4}"/>
    <hyperlink ref="P240" r:id="rId723" display="https://msmsadvancement.wufoo.com/cabinet/e6ed62c7-c468-49ec-9b5f-bd148b349449" xr:uid="{4A74B3DC-85D4-4E4E-83C9-FB84EF0D6C23}"/>
    <hyperlink ref="P260" r:id="rId724" display="https://msmsadvancement.wufoo.com/cabinet/02097175-4ffd-4a9b-b5c8-4cf09c002f83" xr:uid="{C10E1C8E-755E-4D35-B9A2-B20D58B52A10}"/>
    <hyperlink ref="P161" r:id="rId725" display="https://msmsadvancement.wufoo.com/cabinet/722454ca-0c05-4855-994a-3743dee1587b" xr:uid="{84065205-0C52-4A9D-B919-5D9BFC8210C0}"/>
    <hyperlink ref="P68" r:id="rId726" display="https://msmsadvancement.wufoo.com/cabinet/13fdb1cc-c008-4fb4-aa0d-6c46682dc07b" xr:uid="{5D971EE8-0586-4FC4-82AC-559301589735}"/>
    <hyperlink ref="P234" r:id="rId727" display="https://msmsadvancement.wufoo.com/cabinet/0b6d6ae2-9ea6-4bdc-9ee5-bcaffe4ad72c" xr:uid="{74DD2CE5-FB0D-44B3-98DD-7C633FED0724}"/>
    <hyperlink ref="P50" r:id="rId728" display="https://msmsadvancement.wufoo.com/cabinet/83447172-1f32-4122-9e4c-79871b27f505" xr:uid="{A93D3ECD-C60B-4127-AA5D-8EE482511723}"/>
    <hyperlink ref="P246" r:id="rId729" display="https://msmsadvancement.wufoo.com/cabinet/a669cc4a-44d7-46e8-903b-b6c978bebe7b" xr:uid="{56407DE8-BAAD-4830-ADEF-309110BF8A40}"/>
    <hyperlink ref="P288" r:id="rId730" display="https://msmsadvancement.wufoo.com/cabinet/44fd8243-151a-4c12-9e9d-39b6967035e4" xr:uid="{698F4A66-45EC-45FD-9C8E-195B04D4B2B5}"/>
    <hyperlink ref="P60" r:id="rId731" display="https://msmsadvancement.wufoo.com/cabinet/aee3da30-3f34-48ed-85b2-e9c43e71c794" xr:uid="{392DB87C-0E29-4E96-A6F2-7CFAE226BB26}"/>
    <hyperlink ref="P213" r:id="rId732" display="https://msmsadvancement.wufoo.com/cabinet/23195118-8c0b-4e7c-97db-eb9f8f5f11bd" xr:uid="{EFC9F25A-540E-41F2-B258-4B0335609A51}"/>
    <hyperlink ref="P282" r:id="rId733" display="https://msmsadvancement.wufoo.com/cabinet/5e4b7e13-12bf-4412-bcc0-e39efac1add4" xr:uid="{FCE114BE-8977-4490-9BCD-42F4ECD27BF8}"/>
    <hyperlink ref="P191" r:id="rId734" display="https://msmsadvancement.wufoo.com/cabinet/ef7dcd5d-0221-4d8a-88ec-fcc4e6f12c30" xr:uid="{2C4ECCE3-FD92-4FAA-A8D5-269AE3F57820}"/>
    <hyperlink ref="P175" r:id="rId735" display="https://msmsadvancement.wufoo.com/cabinet/1fa884b2-a8c9-49a0-8974-6ea0afb0e0a3" xr:uid="{3B3074F1-D93A-4842-8298-4254818F61DE}"/>
    <hyperlink ref="P23" r:id="rId736" display="https://msmsadvancement.wufoo.com/cabinet/6719cf4a-a4e8-4894-aeed-24dd9a3c8655" xr:uid="{F59C8246-530A-4A81-8CE5-78091FA9B6D2}"/>
    <hyperlink ref="P227" r:id="rId737" display="https://msmsadvancement.wufoo.com/cabinet/b9d27467-f12e-4356-b337-d9eefe37f0e9" xr:uid="{35ED97DF-7E0A-4321-9A19-95B4FD2785A7}"/>
    <hyperlink ref="P217" r:id="rId738" display="https://msmsadvancement.wufoo.com/cabinet/dc524f8c-0700-4864-b96f-bb2275896e6a" xr:uid="{97748E58-6A81-420D-B54B-765B7CBE36B9}"/>
    <hyperlink ref="P31" r:id="rId739" display="https://msmsadvancement.wufoo.com/cabinet/1bf4ac80-6863-4949-83a6-c89235050270" xr:uid="{E8ADFFFE-1A5D-402B-8F84-9F5A4C9A1EDA}"/>
    <hyperlink ref="P20" r:id="rId740" display="https://msmsadvancement.wufoo.com/cabinet/e7260b1f-e45d-4731-ab2f-8056dd31b639" xr:uid="{6DEB31CC-8C1D-4120-AE3B-E0D1765CD55A}"/>
    <hyperlink ref="P22" r:id="rId741" display="https://msmsadvancement.wufoo.com/cabinet/bb49004c-a6c0-4e63-95a1-82c21a7ebea8" xr:uid="{5F30DCE8-39CC-4612-B0C4-8DCD937CD708}"/>
    <hyperlink ref="P271" r:id="rId742" display="https://msmsadvancement.wufoo.com/cabinet/33c32729-e356-4488-a66d-d13b57899ef7" xr:uid="{C7EFD77B-EDD5-4BEE-BEBA-0048CC82C4AE}"/>
    <hyperlink ref="P296" r:id="rId743" display="https://msmsadvancement.wufoo.com/cabinet/40ec1106-e595-4144-94fa-264ffef928eb" xr:uid="{35DEBD41-C116-4025-8847-858715C44B99}"/>
    <hyperlink ref="P237" r:id="rId744" display="https://msmsadvancement.wufoo.com/cabinet/b341e6dd-4688-478b-9200-b754fc112ae6" xr:uid="{81066A24-C185-4407-9FE1-935B4D903245}"/>
    <hyperlink ref="P130" r:id="rId745" display="https://msmsadvancement.wufoo.com/cabinet/a352f446-a009-476b-bd03-09a8f03ed6b4" xr:uid="{6C72EF25-9F56-4350-9211-9264D77AFCBA}"/>
    <hyperlink ref="P28" r:id="rId746" display="https://msmsadvancement.wufoo.com/cabinet/56dc97c7-3511-4a80-8748-3ad45735083a" xr:uid="{25C4D919-78BC-43A2-BA64-605CDA377344}"/>
    <hyperlink ref="P19" r:id="rId747" display="https://msmsadvancement.wufoo.com/cabinet/74ce044b-a50e-4c43-abf7-17bca314a092" xr:uid="{0CFE80CC-A439-4AF8-8DE2-23A0473B21F1}"/>
    <hyperlink ref="P188" r:id="rId748" display="https://msmsadvancement.wufoo.com/cabinet/9494da02-067f-4c99-9e44-1cac35155afc" xr:uid="{5F742E70-019F-41CF-968B-039D2B15BB56}"/>
    <hyperlink ref="P29" r:id="rId749" display="https://msmsadvancement.wufoo.com/cabinet/f732baf8-491d-4ab7-8be8-e6c0f768d88f" xr:uid="{634F09A4-37BE-4E88-B944-12068329EF70}"/>
    <hyperlink ref="P26" r:id="rId750" display="https://msmsadvancement.wufoo.com/cabinet/765d6f53-5567-42b4-9937-0ec214c18ded" xr:uid="{CA63ADC8-91CC-4B93-9627-9B1036453750}"/>
    <hyperlink ref="P7" r:id="rId751" display="https://msmsadvancement.wufoo.com/cabinet/76244529-f384-43dc-8255-4e3373a3bad2" xr:uid="{B8E2A9FE-51FF-427E-9902-18DED3DE4109}"/>
    <hyperlink ref="P147" r:id="rId752" display="https://msmsadvancement.wufoo.com/cabinet/f1426089-24fc-41ac-b00d-6ea566c68724" xr:uid="{C12470BE-8361-4A28-8132-52E4A5C13FA6}"/>
    <hyperlink ref="P231" r:id="rId753" display="https://msmsadvancement.wufoo.com/cabinet/d5f9a632-c590-465a-9d90-91b46c87fe51" xr:uid="{06C542ED-B2CA-4FC9-9D15-F792D99E77DD}"/>
    <hyperlink ref="P204" r:id="rId754" display="https://msmsadvancement.wufoo.com/cabinet/cc1127ad-4c54-4d4f-96cd-b261433637f4" xr:uid="{5EFCE7F7-A242-4007-8749-7BD535C2B38F}"/>
    <hyperlink ref="P34" r:id="rId755" display="https://msmsadvancement.wufoo.com/cabinet/96030cd8-5c22-467a-ab26-3eee716093c9" xr:uid="{138894D0-AC63-4788-AC98-8682CC4B99BC}"/>
    <hyperlink ref="P279" r:id="rId756" display="https://msmsadvancement.wufoo.com/cabinet/0be89561-4038-4733-aa42-86d233127cb0" xr:uid="{6826A9F7-069C-45A8-A66D-31DB3BCF5F7E}"/>
    <hyperlink ref="P212" r:id="rId757" display="https://msmsadvancement.wufoo.com/cabinet/336c6cd8-176a-403e-8d80-422e58691aad" xr:uid="{64F2EB40-8D1C-4FB8-BE26-049F6E70BD0D}"/>
    <hyperlink ref="P285" r:id="rId758" display="https://msmsadvancement.wufoo.com/cabinet/c99f9976-eb8f-491e-b371-b972233c1174" xr:uid="{39D42E2A-A6A8-4054-BCB1-1EA7A5DA578A}"/>
    <hyperlink ref="P269" r:id="rId759" display="https://msmsadvancement.wufoo.com/cabinet/05403d30-a555-4551-909b-64797c00ed7c" xr:uid="{40E3832D-D1E1-4303-A79D-EA895C639EE2}"/>
    <hyperlink ref="P267" r:id="rId760" display="https://msmsadvancement.wufoo.com/cabinet/caa5b4c4-037d-46c0-b728-42f9bb20eb9f" xr:uid="{E19AFDE3-3F9F-4E40-AB96-534EF3A301C0}"/>
    <hyperlink ref="P226" r:id="rId761" display="https://msmsadvancement.wufoo.com/cabinet/7b724eda-edde-481b-a3c9-46a814771383" xr:uid="{7128970E-3E19-4518-A1EC-6A43E571BEEC}"/>
    <hyperlink ref="P136" r:id="rId762" display="https://msmsadvancement.wufoo.com/cabinet/366d3ba6-b3ec-48f2-986a-61a2708939b3" xr:uid="{7F4F4515-EE17-415B-A575-BA8DCD209AC1}"/>
    <hyperlink ref="P111" r:id="rId763" display="https://msmsadvancement.wufoo.com/cabinet/e383a873-28b1-4455-b06f-c09b2d9d11f1" xr:uid="{763AEB6F-51CC-47DF-8E52-FD08FCDD4060}"/>
    <hyperlink ref="P98" r:id="rId764" display="https://msmsadvancement.wufoo.com/cabinet/39b033b8-44b0-4673-95f2-76257499e3b8" xr:uid="{0AA0928D-5497-4639-B079-18CC6C1C7DDF}"/>
    <hyperlink ref="P180" r:id="rId765" display="https://msmsadvancement.wufoo.com/cabinet/c0e5434b-53e5-41cd-9bb7-79fc1eed1358" xr:uid="{3BC75CD6-5663-429B-96DA-7A91CBF43072}"/>
    <hyperlink ref="P284" r:id="rId766" display="https://msmsadvancement.wufoo.com/cabinet/ba2df376-08ae-4f41-a588-30985bf2ab27" xr:uid="{86A63377-2C15-4F7B-9483-0447092BC11D}"/>
    <hyperlink ref="P220" r:id="rId767" display="https://msmsadvancement.wufoo.com/cabinet/c3ac3dc0-5e81-49d4-a8f7-d47830647fa2" xr:uid="{277424E3-1965-46DE-A23B-797A710516A2}"/>
    <hyperlink ref="P158" r:id="rId768" display="https://msmsadvancement.wufoo.com/cabinet/b0b330ed-58b9-4e09-a0b1-c89a8d8a24a4" xr:uid="{7F076D95-DF58-4E18-9D90-51948CAB2D9F}"/>
    <hyperlink ref="P64" r:id="rId769" display="https://msmsadvancement.wufoo.com/cabinet/a3724d2b-fa7f-4da3-8bf5-6804e580ad00" xr:uid="{4F527690-7BAC-4B23-90BB-F8909BBDD76B}"/>
    <hyperlink ref="P6" r:id="rId770" display="https://msmsadvancement.wufoo.com/cabinet/0c4c48e8-75cf-4005-869e-05c3c32aba64" xr:uid="{16761765-1F71-42E3-A15B-A6F1F0546AB7}"/>
    <hyperlink ref="P72" r:id="rId771" display="https://msmsadvancement.wufoo.com/cabinet/5f2a33ff-b17d-4e86-97a5-3645dd7d9c58" xr:uid="{26E1C1ED-BC36-4C8E-B73D-3FD1DAB6EB56}"/>
    <hyperlink ref="P56" r:id="rId772" display="https://msmsadvancement.wufoo.com/cabinet/fe47be5d-a67b-493b-bbff-cc5784d45f30" xr:uid="{CD06B4E6-89AF-4DF8-A9C5-7B14D525B674}"/>
    <hyperlink ref="P176" r:id="rId773" display="https://msmsadvancement.wufoo.com/cabinet/def0983c-4c20-447e-9cb9-841ddcc5109a" xr:uid="{EFAACA4C-DDD5-48C9-9F08-37AB8748518B}"/>
    <hyperlink ref="P270" r:id="rId774" display="https://msmsadvancement.wufoo.com/cabinet/650123c4-ba1c-4e35-81df-fb8a5603f845" xr:uid="{EB0610F1-1AE5-4EF6-B088-E42EFD307C9B}"/>
    <hyperlink ref="P230" r:id="rId775" display="https://msmsadvancement.wufoo.com/cabinet/6e432193-f3dd-4883-9185-95d8dbb79838" xr:uid="{D788DA5D-081E-4389-A663-2355FD2CCF03}"/>
    <hyperlink ref="P251" r:id="rId776" display="https://msmsadvancement.wufoo.com/cabinet/b17b4057-2dcc-4f9e-b46b-93956d7d270d" xr:uid="{F506CA7E-1A98-44D3-8D1E-C4C600B33798}"/>
    <hyperlink ref="P91" r:id="rId777" display="https://msmsadvancement.wufoo.com/cabinet/46217517-57de-4391-91cb-759ff9cd3d1f" xr:uid="{682E21E4-0C59-446C-B112-046924D7D29B}"/>
    <hyperlink ref="P48" r:id="rId778" display="https://msmsadvancement.wufoo.com/cabinet/331d5df6-bfe7-42bb-b746-accd5eae628e" xr:uid="{87621BE0-158D-4955-8916-8EBF757D3618}"/>
    <hyperlink ref="P228" r:id="rId779" display="https://msmsadvancement.wufoo.com/cabinet/e846b63c-6e9f-4893-a5b4-f6375f414f8f" xr:uid="{ACB84A12-3258-4C97-AC4B-AA815C13E7E9}"/>
    <hyperlink ref="P45" r:id="rId780" display="https://msmsadvancement.wufoo.com/cabinet/6e39a5d5-debc-4203-bfd1-cad475e08b39" xr:uid="{2726C689-56E2-431D-B470-4C081BCFABE4}"/>
    <hyperlink ref="P297" r:id="rId781" display="https://msmsadvancement.wufoo.com/cabinet/426afeb7-c3ef-4236-9c6b-d06fc3a0457d" xr:uid="{8FC733F8-C189-4147-9FC0-F743707B2864}"/>
    <hyperlink ref="P198" r:id="rId782" display="https://msmsadvancement.wufoo.com/cabinet/f3a1aa22-cf6e-4b3a-94d9-5a9580065c8a" xr:uid="{5752D0D7-9C12-4369-BBF2-427A3B92E764}"/>
    <hyperlink ref="P189" r:id="rId783" display="https://msmsadvancement.wufoo.com/cabinet/66d1ab33-c438-4db9-a8cd-705d9116e7bd" xr:uid="{E04C00C8-783A-4D92-A4A0-5C668FD6E110}"/>
    <hyperlink ref="P266" r:id="rId784" display="https://msmsadvancement.wufoo.com/cabinet/1ff2bb3b-edb4-46d5-afc7-379667c80f06" xr:uid="{68D5A024-C2A8-4934-99C1-74893FCA00E6}"/>
    <hyperlink ref="P291" r:id="rId785" display="https://msmsadvancement.wufoo.com/cabinet/11215633-9d30-4bd1-8530-7afaf65f733e" xr:uid="{4B605878-D970-4A56-9FA5-94485CE544AE}"/>
    <hyperlink ref="P152" r:id="rId786" display="https://msmsadvancement.wufoo.com/cabinet/d1b4c976-8b92-4aca-8ecd-f8a72c35b20b" xr:uid="{AB9CCEAE-81F2-42AF-A129-2927118C7375}"/>
    <hyperlink ref="P265" r:id="rId787" display="https://msmsadvancement.wufoo.com/cabinet/68f333df-bc78-4601-b69e-61fd7b0789d2" xr:uid="{D4283532-41C0-4512-BBCF-13665325AC7D}"/>
    <hyperlink ref="P244" r:id="rId788" display="https://msmsadvancement.wufoo.com/cabinet/97bb67eb-3dbe-4fe5-8746-0a213235f2e6" xr:uid="{34C902E4-7809-44C7-A08A-11B7110F84D5}"/>
    <hyperlink ref="P193" r:id="rId789" display="https://msmsadvancement.wufoo.com/cabinet/209aee5a-851c-418c-9279-f108f991954a" xr:uid="{14347DBB-25CE-4ECD-AAE3-986CFF9C3616}"/>
    <hyperlink ref="P30" r:id="rId790" display="https://msmsadvancement.wufoo.com/cabinet/c8a20428-24ba-499f-82eb-88f3c0027d30" xr:uid="{4BF17FAD-176F-4A08-8BFD-615C49968B51}"/>
    <hyperlink ref="P102" r:id="rId791" display="https://msmsadvancement.wufoo.com/cabinet/ee107ebe-e7ef-4181-9a23-0fbe711b6e55" xr:uid="{5FD1F187-7A7F-4B47-A615-9EF382CCEC83}"/>
    <hyperlink ref="P179" r:id="rId792" display="https://msmsadvancement.wufoo.com/cabinet/80d87773-43fa-46fe-a8c5-a3c94d3a04c5" xr:uid="{73C78076-0C7E-415C-A2EE-9A3FD929F203}"/>
    <hyperlink ref="P186" r:id="rId793" display="https://msmsadvancement.wufoo.com/cabinet/bf2ed9a2-ce30-466b-a212-13803ccb3bbe" xr:uid="{481AAAE4-EE61-4880-8D40-C112062940C0}"/>
    <hyperlink ref="P86" r:id="rId794" display="https://msmsadvancement.wufoo.com/cabinet/350be1bd-43e7-4275-9bac-bbf2ef5c2ade" xr:uid="{4FDAE99C-678F-4000-A28E-A407509E3753}"/>
    <hyperlink ref="P283" r:id="rId795" display="https://msmsadvancement.wufoo.com/cabinet/a881c24a-7811-464c-8087-c4f669e8fecb" xr:uid="{2BC1157A-3704-4341-89F1-65E7DC9F5454}"/>
    <hyperlink ref="P170" r:id="rId796" display="https://msmsadvancement.wufoo.com/cabinet/c487ffbd-e4b0-46a6-8271-293018edeb2c" xr:uid="{83D9913A-8F8C-40D5-9420-A5D91C78C063}"/>
    <hyperlink ref="P8" r:id="rId797" display="https://msmsadvancement.wufoo.com/cabinet/23be4140-7353-4ea3-8568-2f8ce5b17ffd" xr:uid="{BB2AEE20-1B9B-429E-8E51-7024BAE2719A}"/>
    <hyperlink ref="P287" r:id="rId798" display="https://msmsadvancement.wufoo.com/cabinet/5b2336d9-2f50-4e3a-8a12-bb3c8db541a0" xr:uid="{231EB635-4EA8-44D0-BEFF-39B3C45F3CA7}"/>
    <hyperlink ref="P122" r:id="rId799" display="https://msmsadvancement.wufoo.com/cabinet/424749ea-999d-464e-9dc1-d2ad7844302a" xr:uid="{3D7D69C2-12BD-4FBE-8751-924DB2E86F40}"/>
    <hyperlink ref="P295" r:id="rId800" display="https://msmsadvancement.wufoo.com/cabinet/7d956d4a-7f76-4445-bb5d-b2b00bad28a2" xr:uid="{09F2FAEB-7D93-405A-8FAA-2216900FFC7E}"/>
    <hyperlink ref="P218" r:id="rId801" display="https://msmsadvancement.wufoo.com/cabinet/75fad718-737d-4377-b8e7-b2cdf317e0d1" xr:uid="{1F614490-13F2-42E3-A6A3-5C08F166980A}"/>
    <hyperlink ref="P87" r:id="rId802" display="https://msmsadvancement.wufoo.com/cabinet/4111d97b-8837-4c55-9cd4-eaba067d9da1" xr:uid="{C8D1FE2F-F78E-4005-8D05-A75C483FD66E}"/>
    <hyperlink ref="P47" r:id="rId803" display="https://msmsadvancement.wufoo.com/cabinet/96a039ff-8633-4cb6-b8cb-e66154187741" xr:uid="{036612D8-294D-4FEE-90FC-C0565A39F16A}"/>
    <hyperlink ref="P187" r:id="rId804" display="https://msmsadvancement.wufoo.com/cabinet/9ca88a32-a23c-4a76-9dad-116f0e24ad16" xr:uid="{8CACD888-84C4-4A26-9473-53BB05B2870A}"/>
    <hyperlink ref="P13" r:id="rId805" display="https://msmsadvancement.wufoo.com/cabinet/1ee8f1bb-fa5c-44f7-b6ff-1e7e3244b7d6" xr:uid="{8213706C-EFE5-440C-834B-EFAD8AE167CC}"/>
    <hyperlink ref="P135" r:id="rId806" display="https://msmsadvancement.wufoo.com/cabinet/bc86ff60-1683-435e-b8d7-e9636d806ded" xr:uid="{10077C4A-C683-4996-9BC3-5913D54EC9E2}"/>
    <hyperlink ref="P93" r:id="rId807" display="https://msmsadvancement.wufoo.com/cabinet/0d52f7bb-61d7-4807-a120-416cac200f12" xr:uid="{E8B61B3A-2BC5-4609-AE94-F3B6DE9EFD7D}"/>
    <hyperlink ref="P292" r:id="rId808" display="https://msmsadvancement.wufoo.com/cabinet/8728e87c-2218-4cc0-9379-8a473ee6ac91" xr:uid="{FDDBC83B-60F1-4B1A-8EFB-5A9E69D616B5}"/>
    <hyperlink ref="P281" r:id="rId809" display="https://msmsadvancement.wufoo.com/cabinet/cbdacfdb-9806-402a-9b1f-788a60e02d98" xr:uid="{25F35EDB-4BEB-4468-BAA3-F9DED59E2724}"/>
    <hyperlink ref="P293" r:id="rId810" display="https://msmsadvancement.wufoo.com/cabinet/6cf85b96-3a7a-4702-a827-64ec6b11ef4f" xr:uid="{B02DD0D4-9D86-4394-ABBC-56EA375517D8}"/>
    <hyperlink ref="P206" r:id="rId811" display="https://msmsadvancement.wufoo.com/cabinet/41595c5e-fdc6-470c-93af-a4b2efc1f918" xr:uid="{EB4DAEC2-21B5-4D5F-B870-DC48D6262193}"/>
    <hyperlink ref="P2" r:id="rId812" display="https://msmsadvancement.wufoo.com/cabinet/e3262e6a-c6f5-4e8c-8380-2219a00073e5" xr:uid="{E642763F-2C3B-4CDE-8846-A891BD6E7F1A}"/>
    <hyperlink ref="P272" r:id="rId813" display="https://msmsadvancement.wufoo.com/cabinet/fcab885f-8cd5-4401-9e16-7b0cc94f0cda" xr:uid="{7A11B8CF-F78E-4907-9021-7F0D0AC8A4D9}"/>
    <hyperlink ref="P264" r:id="rId814" display="https://msmsadvancement.wufoo.com/cabinet/d2117e04-7d6f-44a2-958c-b0247e433fd6" xr:uid="{5C6CD960-2905-4E11-9C78-2621E3863E80}"/>
    <hyperlink ref="P96" r:id="rId815" display="https://msmsadvancement.wufoo.com/cabinet/a2e34f25-69c4-4116-93b9-d5f1e35286bc" xr:uid="{EE3582DC-374A-4B22-A0C1-438E117EADA4}"/>
    <hyperlink ref="P144" r:id="rId816" display="https://msmsadvancement.wufoo.com/cabinet/e9cfc1c8-6ff6-47ef-bb15-704e7a1b04ed" xr:uid="{E6A8508D-09EE-4637-BC37-1580450BE8DE}"/>
    <hyperlink ref="P112" r:id="rId817" display="https://msmsadvancement.wufoo.com/cabinet/a78b51c0-ef3b-4792-a66d-bfacdee44a20" xr:uid="{7032FB93-B5A9-4D2D-9634-CA4ABDCCFC87}"/>
    <hyperlink ref="P83" r:id="rId818" display="https://msmsadvancement.wufoo.com/cabinet/a0435743-31ec-441a-a319-5b7c83487b30" xr:uid="{94B6CC26-F049-432B-8E0B-DD4E88CC7406}"/>
    <hyperlink ref="P125" r:id="rId819" display="https://msmsadvancement.wufoo.com/cabinet/b29dafb8-64ef-42ee-bcb8-a42516100d64" xr:uid="{220DF869-6728-4D48-A46B-31A1224D1B9B}"/>
    <hyperlink ref="P255" r:id="rId820" display="https://msmsadvancement.wufoo.com/cabinet/6d6cbc68-ba4e-4df6-920c-6f10012d633f" xr:uid="{B165C08F-B554-4E42-875E-2299A66F2209}"/>
    <hyperlink ref="P84" r:id="rId821" display="https://msmsadvancement.wufoo.com/cabinet/8f648907-40ae-4927-bf61-79d34e5ee87d" xr:uid="{F925A11A-7BFD-4F20-91DC-B5A05D8AC7C3}"/>
    <hyperlink ref="P167" r:id="rId822" display="https://msmsadvancement.wufoo.com/cabinet/fd6b9dad-3223-4a61-8429-1f910186c96c" xr:uid="{5BA2AB21-6878-4F3A-8A4A-1C87486DB798}"/>
    <hyperlink ref="P195" r:id="rId823" display="https://msmsadvancement.wufoo.com/cabinet/fd0f44fe-d8f6-4d45-8b79-f1c0bcdf42a0" xr:uid="{18BE0B69-AED0-4808-B2C3-183A5D23B509}"/>
    <hyperlink ref="P249" r:id="rId824" display="https://msmsadvancement.wufoo.com/cabinet/d13530ea-863c-4e82-a5cf-184be52684bf" xr:uid="{81FCF576-5770-4986-B38C-78DDADBD2803}"/>
    <hyperlink ref="P46" r:id="rId825" display="https://msmsadvancement.wufoo.com/cabinet/cc936a2b-d39a-4146-9310-9bf0143c2a1a" xr:uid="{0ABA8E08-B412-4905-85E7-4D3681F6ABDE}"/>
    <hyperlink ref="P120" r:id="rId826" display="https://msmsadvancement.wufoo.com/cabinet/a763ba34-698f-4d20-9dd4-d948f43f7354" xr:uid="{748F7C0B-B5EF-44F7-99B6-858AF86C2CF1}"/>
    <hyperlink ref="P241" r:id="rId827" display="https://msmsadvancement.wufoo.com/cabinet/78fd9d77-a7cd-4e7b-a29b-1ef92e8fe539" xr:uid="{03B37727-8852-40B6-B4CB-DD31E30D865D}"/>
    <hyperlink ref="P143" r:id="rId828" display="https://msmsadvancement.wufoo.com/cabinet/bad8cc18-7362-4089-88a3-29cce287e4e1" xr:uid="{650344F6-D224-4403-A0AA-1680F579D4D1}"/>
    <hyperlink ref="P185" r:id="rId829" display="https://msmsadvancement.wufoo.com/cabinet/c3093ff8-b8ce-4aad-9cf7-6c6b0e3052fc" xr:uid="{537E7F25-37EA-4818-A8CA-1FF63C3ECDE4}"/>
    <hyperlink ref="P88" r:id="rId830" display="https://msmsadvancement.wufoo.com/cabinet/97d99934-291e-4453-974c-ea92c96dfd15" xr:uid="{720C1580-9FC6-4ED1-8861-8D10EE8619D1}"/>
    <hyperlink ref="P262" r:id="rId831" display="https://msmsadvancement.wufoo.com/cabinet/414f305f-18c0-4f97-a3df-c003f590f9fd" xr:uid="{17D9C30A-0734-4FFB-8526-C8E23E350093}"/>
    <hyperlink ref="P278" r:id="rId832" display="https://msmsadvancement.wufoo.com/cabinet/9923c938-81c2-40aa-ac53-383e2dd3c61a" xr:uid="{46CFB39A-E13D-4A90-9F60-7C00F4B13F9D}"/>
    <hyperlink ref="P280" r:id="rId833" display="https://msmsadvancement.wufoo.com/cabinet/b80c6bc3-9e08-422f-ab82-95fb8eb4a408" xr:uid="{73EDFFCE-FC0F-4650-9347-0F24A02C73EC}"/>
    <hyperlink ref="P128" r:id="rId834" display="https://msmsadvancement.wufoo.com/cabinet/3083d09c-4ef4-4b63-8554-0d21ce8745b7" xr:uid="{29ACB156-C169-45FB-965F-CB991A7129C8}"/>
    <hyperlink ref="P183" r:id="rId835" display="https://msmsadvancement.wufoo.com/cabinet/108aa0bb-e895-465e-873e-84ee010c1974" xr:uid="{E3BD6285-1028-4298-8E4B-A7C8D9853F9F}"/>
    <hyperlink ref="P194" r:id="rId836" display="https://msmsadvancement.wufoo.com/cabinet/6cd1fd99-a4fc-4c75-a0a7-0f1fecfd3593" xr:uid="{CD72C0FB-9CCD-4AB7-865E-ED44698B411A}"/>
    <hyperlink ref="P268" r:id="rId837" display="https://msmsadvancement.wufoo.com/cabinet/240ad389-cf11-45b5-83b9-e68573b72ab4" xr:uid="{3EB47828-A5BF-4F66-8073-85CDF6AF826A}"/>
    <hyperlink ref="P35" r:id="rId838" display="https://msmsadvancement.wufoo.com/cabinet/ff7058f7-601d-4f48-b9b6-e149545438aa" xr:uid="{6E5F3401-7C6D-48D6-A8C4-5EE5B02FD68A}"/>
    <hyperlink ref="P5" r:id="rId839" display="https://msmsadvancement.wufoo.com/cabinet/625f78fa-3ea2-4d43-9324-751a7b05de7c" xr:uid="{93A33C14-7072-48B1-B7CA-6539C94E9BED}"/>
    <hyperlink ref="P294" r:id="rId840" display="https://msmsadvancement.wufoo.com/cabinet/f3d97a37-f83a-4565-bad8-9bd62eb986eb" xr:uid="{BDDF72E1-1769-45EC-A8C7-565488A39871}"/>
    <hyperlink ref="P113" r:id="rId841" display="https://msmsadvancement.wufoo.com/cabinet/5c68f6d6-915c-44a3-a0fc-2c9d3bd08409" xr:uid="{466D14D7-2B54-492A-9C1C-8BF1CF3D6A35}"/>
    <hyperlink ref="P124" r:id="rId842" display="https://msmsadvancement.wufoo.com/cabinet/e5201e9f-fbad-4ab3-95cf-f512e8901007" xr:uid="{F0F07292-0155-4588-B12A-2F06F60EA823}"/>
    <hyperlink ref="P243" r:id="rId843" display="https://msmsadvancement.wufoo.com/cabinet/761c7f23-3695-4ba3-a3e0-98ca5484030d" xr:uid="{1BD32956-9AB0-4C35-ADF5-74D16D60F7F0}"/>
    <hyperlink ref="P274" r:id="rId844" display="https://msmsadvancement.wufoo.com/cabinet/f4388728-932e-4738-bc19-83cfa77c8204" xr:uid="{781A3C41-553D-40DF-B556-82607885C755}"/>
    <hyperlink ref="P138" r:id="rId845" display="https://msmsadvancement.wufoo.com/cabinet/fa6c7def-0438-446c-898a-a45079773834" xr:uid="{05007D36-B0E2-4E61-ACBA-3CB0DD503414}"/>
    <hyperlink ref="P208" r:id="rId846" display="https://msmsadvancement.wufoo.com/cabinet/99536198-3e37-4dfe-bd37-0c266811d84c" xr:uid="{96931C89-0207-4260-B96E-D5E3A53C8A80}"/>
    <hyperlink ref="P259" r:id="rId847" display="https://msmsadvancement.wufoo.com/cabinet/c2f95ed1-9ce3-4ae3-b591-9e883ef66b09" xr:uid="{B02DB114-9287-44AE-8161-FAC335ECA4EE}"/>
    <hyperlink ref="P106" r:id="rId848" display="https://msmsadvancement.wufoo.com/cabinet/49953f72-a010-4341-93b0-bca9851197b5" xr:uid="{B4906AF3-DB97-457A-ABB4-5AB1D9C6FAFE}"/>
    <hyperlink ref="P11" r:id="rId849" display="https://msmsadvancement.wufoo.com/cabinet/f22d1998-834b-43da-9997-1530c7d8d9f6" xr:uid="{206FC3F1-BA2D-464C-A41F-881BFC599777}"/>
    <hyperlink ref="P216" r:id="rId850" display="https://msmsadvancement.wufoo.com/cabinet/70033a14-e0f6-4e21-90bb-16d7ff0bcbcf" xr:uid="{51EB2B61-5D2F-4E33-A1A8-40BEB104D193}"/>
    <hyperlink ref="P77" r:id="rId851" display="https://msmsadvancement.wufoo.com/cabinet/89616f7d-7f90-44eb-aad9-f4d4c4180f71" xr:uid="{42BEB2F0-979F-4B7B-A702-6036487DEB92}"/>
    <hyperlink ref="P245" r:id="rId852" display="https://msmsadvancement.wufoo.com/cabinet/939b3489-19bc-4ae0-8088-69b68a676eea" xr:uid="{D39C2329-ED67-4685-ABAA-24B96E44C653}"/>
    <hyperlink ref="P66" r:id="rId853" display="https://msmsadvancement.wufoo.com/cabinet/bbc33685-f3ce-4a21-9634-3e010303ad2d" xr:uid="{9B65834C-76DC-48D4-80EA-B1A0BED5C8B1}"/>
    <hyperlink ref="P78" r:id="rId854" display="https://msmsadvancement.wufoo.com/cabinet/ef16a41d-818e-422f-bdfd-af3238ac1f7a" xr:uid="{98D99164-FD1F-4252-B8E7-68C836C10AB8}"/>
    <hyperlink ref="P36" r:id="rId855" display="https://msmsadvancement.wufoo.com/cabinet/805aca20-0ee0-45d3-9644-4add05b274ac" xr:uid="{9952B02F-0D0B-4E82-9647-957A6298D0FB}"/>
    <hyperlink ref="P207" r:id="rId856" display="https://msmsadvancement.wufoo.com/cabinet/996044ae-2eba-4cf4-ae82-7d6d4fab17d0" xr:uid="{8EA8968F-0D6E-41B8-8E9D-DCACF088588A}"/>
    <hyperlink ref="P305" r:id="rId857" display="https://msmsadvancement.wufoo.com/cabinet/bfd7ed38-2948-4c79-a185-a20a3afdf813" xr:uid="{E9E6937C-A013-42FD-A669-755A3D0F797F}"/>
    <hyperlink ref="P10" r:id="rId858" display="https://msmsadvancement.wufoo.com/cabinet/1af65449-10dd-401a-b28e-03e38fdfa478" xr:uid="{070CEBA5-38F4-4C94-8816-A5D9F42F09DB}"/>
    <hyperlink ref="P304" r:id="rId859" display="https://msmsadvancement.wufoo.com/cabinet/cab0bfb6-b1a9-4c2d-a26e-fea9558657d3" xr:uid="{11361E1B-9CA5-43CF-B2F9-5185D35869EF}"/>
    <hyperlink ref="P181" r:id="rId860" display="https://msmsadvancement.wufoo.com/cabinet/d21ae20b-3057-470d-8e62-768805053275" xr:uid="{6187FD58-6C6F-41F6-9C1C-0DFD88125315}"/>
    <hyperlink ref="P302" r:id="rId861" display="https://msmsadvancement.wufoo.com/cabinet/1153f28e-0f85-400b-8891-2393ed5b811c" xr:uid="{ED9F545E-D77D-4047-8A71-F8A49EDE5230}"/>
    <hyperlink ref="P172" r:id="rId862" display="https://msmsadvancement.wufoo.com/cabinet/40731009-2fda-49d6-bb98-f570a9b3c322" xr:uid="{A4020332-92E1-4B21-96FF-2A687D77AEA9}"/>
    <hyperlink ref="P182" r:id="rId863" display="https://msmsadvancement.wufoo.com/cabinet/51b477da-a9ae-4865-a8a5-e4768c88aab7" xr:uid="{45EC11B0-3436-46E2-94B7-0DF7BD276E76}"/>
    <hyperlink ref="P65" r:id="rId864" display="https://msmsadvancement.wufoo.com/cabinet/f56b031c-1f32-4624-8c73-c5891ec89139" xr:uid="{F206CD08-6FE1-44A0-A677-229CB934F059}"/>
    <hyperlink ref="P54" r:id="rId865" display="https://msmsadvancement.wufoo.com/cabinet/06d4b1a5-c68f-4111-9f57-6b94857f3010" xr:uid="{4D6BB73C-9876-416D-83B5-C53FF8837F8F}"/>
    <hyperlink ref="P105" r:id="rId866" display="https://msmsadvancement.wufoo.com/cabinet/a9fec047-64ca-48d8-8140-3f3271a8f1e2" xr:uid="{700A9DAE-798D-4EBB-AAA0-28CCF192CC66}"/>
    <hyperlink ref="P306" r:id="rId867" display="https://msmsadvancement.wufoo.com/cabinet/75b29e91-c08d-474f-8173-f55d84ba8651" xr:uid="{E4D40E12-7E8E-40AB-BDD0-800D05D628D9}"/>
    <hyperlink ref="P192" r:id="rId868" display="https://msmsadvancement.wufoo.com/cabinet/222d98b0-f69f-403e-938f-af7f2ec66ff5" xr:uid="{7D11FFD0-9AEB-4392-8D01-035150FC79B9}"/>
    <hyperlink ref="P121" r:id="rId869" display="https://msmsadvancement.wufoo.com/cabinet/091eb657-109a-4620-928f-b4e52955ec75" xr:uid="{F11B7D16-6BD4-4017-8040-47DADFFF8D25}"/>
    <hyperlink ref="P311" r:id="rId870" display="https://msmsadvancement.wufoo.com/cabinet/28b30817-993b-4fda-861a-0d8a1cae9838" xr:uid="{27D923DB-ED68-4E9C-A5C3-814F0ABBE34F}"/>
    <hyperlink ref="P242" r:id="rId871" display="https://msmsadvancement.wufoo.com/cabinet/e5366c4d-f502-482c-9fdf-25b88194255f" xr:uid="{96F353C8-35D2-4056-ADB6-733554C0C0AD}"/>
    <hyperlink ref="P214" r:id="rId872" display="https://msmsadvancement.wufoo.com/cabinet/fc61b152-a0c8-489b-9517-bd0754fcafde" xr:uid="{C57229B1-F899-4158-948B-C66BE8E3B40E}"/>
    <hyperlink ref="P133" r:id="rId873" display="https://msmsadvancement.wufoo.com/cabinet/ed8c2bea-b664-4010-b7b1-f5b63944a9c1" xr:uid="{A22D9592-992B-4398-BDB5-DC16D5AD346D}"/>
    <hyperlink ref="P309" r:id="rId874" display="https://msmsadvancement.wufoo.com/cabinet/3bcbd79a-9293-476c-ae0a-2f1ad9fba994" xr:uid="{FB5CBB6F-AD30-4DDB-AA58-48E5C8E32E62}"/>
    <hyperlink ref="P74" r:id="rId875" display="https://msmsadvancement.wufoo.com/cabinet/f64363ec-7173-4efa-81b5-22af58db618c" xr:uid="{770416A6-8F22-43C2-87A9-B39BB107BCC6}"/>
    <hyperlink ref="P70" r:id="rId876" display="https://msmsadvancement.wufoo.com/cabinet/60a21526-0424-4cc2-b129-ab5ddf5fb097" xr:uid="{FD925A5A-0F52-4D61-9994-CA238E6AFF58}"/>
    <hyperlink ref="P114" r:id="rId877" display="https://msmsadvancement.wufoo.com/cabinet/44a7f53f-05a9-4635-bd15-4300895d277c" xr:uid="{F3BEA2E2-4A27-499F-A6D3-265E0A297471}"/>
    <hyperlink ref="P67" r:id="rId878" display="https://msmsadvancement.wufoo.com/cabinet/a0f3b1d3-5309-4fa3-90a3-83fec195e31d" xr:uid="{3FAB775D-F57F-4165-A3BF-4F3C30885157}"/>
    <hyperlink ref="P248" r:id="rId879" display="https://msmsadvancement.wufoo.com/cabinet/f922813c-0b88-4657-887c-3deedba22b16" xr:uid="{EEBDEF97-CFE5-461D-ACC7-81AACCAF3006}"/>
    <hyperlink ref="P247" r:id="rId880" display="https://msmsadvancement.wufoo.com/cabinet/0d23a43b-d41c-4dcf-82a3-5d0b765763a0" xr:uid="{FF0050F9-351B-4D18-9B4F-1F4AA9FA6831}"/>
    <hyperlink ref="P236" r:id="rId881" display="https://msmsadvancement.wufoo.com/cabinet/034cb17d-63f5-45e4-be83-bd321ec33acf" xr:uid="{46A256B7-FB3A-4EB8-9B16-48DDDD110787}"/>
    <hyperlink ref="P222" r:id="rId882" display="https://msmsadvancement.wufoo.com/cabinet/49e548e2-e54b-449c-a517-b832f8b08e52" xr:uid="{B8104D02-61A3-44F8-A369-460C33056998}"/>
    <hyperlink ref="P256" r:id="rId883" display="https://msmsadvancement.wufoo.com/cabinet/224bd755-1a49-4111-81d6-28c0b7d40973" xr:uid="{C901CE8C-24B7-4F5F-84C3-2B6847284976}"/>
    <hyperlink ref="P301" r:id="rId884" display="https://msmsadvancement.wufoo.com/cabinet/c9d04a83-3487-4d12-8d1a-7a6e5cfef968" xr:uid="{FA6E7E66-3E24-4EC1-AEE9-2F1C7563152D}"/>
    <hyperlink ref="P107" r:id="rId885" display="https://msmsadvancement.wufoo.com/cabinet/4222a5f3-e786-4aba-baef-c6e5ac3e9e47" xr:uid="{D8AFAFB0-3464-4B0A-A261-6212E6097DCA}"/>
    <hyperlink ref="P108" r:id="rId886" display="https://msmsadvancement.wufoo.com/cabinet/27c5ea37-c013-43f9-9f74-4c98a081d7f2" xr:uid="{7A74E5FB-6961-4525-AFF0-D17D16F3D299}"/>
    <hyperlink ref="P3" r:id="rId887" display="https://msmsadvancement.wufoo.com/cabinet/2f6ff92d-27da-4358-81cc-2b49c53fc94f" xr:uid="{F12B80A7-9DCA-461D-B30B-21E30D18A0E9}"/>
    <hyperlink ref="P12" r:id="rId888" display="https://msmsadvancement.wufoo.com/cabinet/dfcf0fb0-cc32-471b-a472-2902b15e68ef" xr:uid="{827CE26C-5AC4-4A8D-AE2B-6DA3E41ECEB0}"/>
    <hyperlink ref="P15" r:id="rId889" display="https://msmsadvancement.wufoo.com/cabinet/3e3d4fad-3050-4d2a-b3ec-de62c6397b51" xr:uid="{F83F4DC5-E0FD-4F2F-B49B-F94E48321925}"/>
    <hyperlink ref="P310" r:id="rId890" display="https://msmsadvancement.wufoo.com/cabinet/8fe4522e-7cb1-44b2-974b-53b59c667750" xr:uid="{80E205D0-7BD2-4126-9937-F53FC962023B}"/>
    <hyperlink ref="P131" r:id="rId891" display="https://msmsadvancement.wufoo.com/cabinet/679814ea-0d7c-497f-a964-709966fc0b23" xr:uid="{F6A9ABE3-B6C5-411E-A4C9-71C83CC11EF2}"/>
    <hyperlink ref="P97" r:id="rId892" display="https://msmsadvancement.wufoo.com/cabinet/045d3000-860d-436c-8330-1998d3751923" xr:uid="{0F7E0FB2-A36E-40EA-93F3-C32D14119EBA}"/>
    <hyperlink ref="P148" r:id="rId893" display="https://msmsadvancement.wufoo.com/cabinet/ac15eccc-db53-4e3d-a26d-99a6c502e4de" xr:uid="{F32158C7-6455-4C96-911D-4A7ADA62E4A9}"/>
    <hyperlink ref="P299" r:id="rId894" display="https://msmsadvancement.wufoo.com/cabinet/2780fb92-c7f2-4ff8-8dfb-e9bbb7948d6c" xr:uid="{EC3F5CEE-8A12-42EF-9FA6-F0D0DC104360}"/>
    <hyperlink ref="P300" r:id="rId895" display="https://msmsadvancement.wufoo.com/cabinet/df702843-e811-4be4-b89d-b326463b7430" xr:uid="{B157CAD5-6813-4AFC-8495-F61729785B06}"/>
    <hyperlink ref="P76" r:id="rId896" display="https://msmsadvancement.wufoo.com/cabinet/986f965c-56e2-4145-8b2c-5cbee38b5449" xr:uid="{65DC85CF-0C49-4D85-9C1F-83B6470B5F95}"/>
    <hyperlink ref="P41" r:id="rId897" display="https://msmsadvancement.wufoo.com/cabinet/75c48615-3e80-46c1-87b6-a77def328418" xr:uid="{6C683E94-935F-42C9-8A13-D4BDB59D3B34}"/>
    <hyperlink ref="P149" r:id="rId898" display="https://msmsadvancement.wufoo.com/cabinet/4f50aea5-5489-497a-834c-d309e8534c95" xr:uid="{D74A6DD1-91F8-4797-BC35-79553F7D0E22}"/>
    <hyperlink ref="P115" r:id="rId899" display="https://msmsadvancement.wufoo.com/cabinet/12835173-7d9b-49f4-8e88-b4f4064dc32f" xr:uid="{91CC7D03-59C8-49A8-B4BB-D00EDC8EA109}"/>
    <hyperlink ref="P39" r:id="rId900" display="https://msmsadvancement.wufoo.com/cabinet/bf0f5adc-d570-4034-8fe4-64b7561ee4e5" xr:uid="{E1EAEE60-0783-4F9D-AA1A-61979433B071}"/>
    <hyperlink ref="P94" r:id="rId901" display="https://msmsadvancement.wufoo.com/cabinet/cbb5a161-430b-4a6a-a5ba-0638e96c9905" xr:uid="{597FBC41-9556-4007-A5EF-84AF3831166F}"/>
    <hyperlink ref="P92" r:id="rId902" display="https://msmsadvancement.wufoo.com/cabinet/8ef6baf2-a1ef-48eb-ba7a-b1fad1d91360" xr:uid="{0105CF4A-5E31-4CB0-82A3-5374E068BCBD}"/>
    <hyperlink ref="P303" r:id="rId903" display="https://msmsadvancement.wufoo.com/cabinet/b2171f51-22ab-4924-9b3a-71e5e8699761" xr:uid="{29D85F8A-0248-43E1-921F-C608ABC4EA9A}"/>
    <hyperlink ref="P250" r:id="rId904" display="https://msmsadvancement.wufoo.com/cabinet/3d3e57ee-1994-4267-b050-3d64d2336833" xr:uid="{5EE6BED4-C4F6-4BC0-9C50-2227341495E3}"/>
    <hyperlink ref="P43" r:id="rId905" display="https://msmsadvancement.wufoo.com/cabinet/0eb2382e-b5a3-426e-8937-3e095f15eb00" xr:uid="{4BF6EE15-077B-4FC1-B258-FF18377967ED}"/>
    <hyperlink ref="P42" r:id="rId906" display="https://msmsadvancement.wufoo.com/cabinet/52b8f442-5526-4068-9b91-e262f87be98b" xr:uid="{FAD13AB3-D679-4C0F-B7BB-0925D603F13B}"/>
    <hyperlink ref="P33" r:id="rId907" display="https://msmsadvancement.wufoo.com/cabinet/0c386d67-cb82-4e65-b4ed-25013d3935f4" xr:uid="{50F622E3-BD59-47DF-928E-07744BCD1492}"/>
    <hyperlink ref="P177" r:id="rId908" display="https://msmsadvancement.wufoo.com/cabinet/ad749541-a4b5-4dd2-9141-b4e817d24182" xr:uid="{E2E708DA-46C9-48B7-A53A-B352EEBDC6E5}"/>
    <hyperlink ref="P145" r:id="rId909" display="https://msmsadvancement.wufoo.com/cabinet/6a1e53f9-66df-4fcb-83dd-ba1af8e9a85a" xr:uid="{AE360CC7-7736-4BEC-AC35-541064D4F637}"/>
    <hyperlink ref="P40" r:id="rId910" display="https://msmsadvancement.wufoo.com/cabinet/8ff47529-4777-4442-af2c-784d25e3ebf5" xr:uid="{9514A093-EC43-400F-B0AE-2E6A8E692AE8}"/>
    <hyperlink ref="P307" r:id="rId911" display="https://msmsadvancement.wufoo.com/cabinet/2affde08-b98f-4129-83e6-eb2e18578566" xr:uid="{25215EE3-D046-4C3A-853F-CBCB9795063E}"/>
    <hyperlink ref="P95" r:id="rId912" display="https://msmsadvancement.wufoo.com/cabinet/9836ff96-d31a-4bcf-a332-607318ff8389" xr:uid="{66B2837A-ED91-493A-8E91-53C641159C7C}"/>
    <hyperlink ref="P24" r:id="rId913" display="https://msmsadvancement.wufoo.com/cabinet/4a224f47-2c84-4371-a484-faebb4035130" xr:uid="{07689BCE-C062-4F66-BE6D-99264D499D76}"/>
    <hyperlink ref="P199" r:id="rId914" display="https://msmsadvancement.wufoo.com/cabinet/fdee5d19-cfb9-4e8f-97ae-7a077632241e" xr:uid="{29739E6E-96AC-4B14-8127-29DFDC780E86}"/>
    <hyperlink ref="P32" r:id="rId915" display="https://msmsadvancement.wufoo.com/cabinet/da72a3b0-3241-424a-963d-5040368ed4f5" xr:uid="{F07FBD19-A4D2-4F39-ABB0-EBA3A7B51492}"/>
    <hyperlink ref="P81" r:id="rId916" display="https://msmsadvancement.wufoo.com/cabinet/f71d203e-d59e-4eed-ab98-1a95131b868c" xr:uid="{8E76BB0E-578C-4B30-84F9-FE8CB848A3A6}"/>
    <hyperlink ref="P44" r:id="rId917" display="https://msmsadvancement.wufoo.com/cabinet/3d1038cd-fe6b-473d-80ac-113aafe149ec" xr:uid="{18CE25D6-4BFC-4889-9F67-14DBBC47D1C8}"/>
    <hyperlink ref="P239" r:id="rId918" display="https://msmsadvancement.wufoo.com/cabinet/66d23a94-9f2d-4406-9418-bc6b684db2ee" xr:uid="{DF338138-5230-4235-907E-85DA7589EE52}"/>
    <hyperlink ref="P55" r:id="rId919" display="https://msmsadvancement.wufoo.com/cabinet/afa90541-d3fa-4cfe-960c-3cfa49b5cdeb" xr:uid="{85572E27-5BB1-4B6F-82CA-86F81D11B0D9}"/>
    <hyperlink ref="P116" r:id="rId920" display="https://msmsadvancement.wufoo.com/cabinet/69ad4e2a-1040-4959-b5fe-ac12ff03b4ba" xr:uid="{C5951806-EF63-4263-B843-BBD2E6D585A6}"/>
    <hyperlink ref="P117" r:id="rId921" display="https://msmsadvancement.wufoo.com/cabinet/ca86e2cf-9cf0-4f03-b29b-b601be0ebee6" xr:uid="{147E6AF9-E58B-452C-9A6C-B9C2C7354460}"/>
    <hyperlink ref="P173" r:id="rId922" display="https://msmsadvancement.wufoo.com/cabinet/042b2cef-38c5-4a54-8193-14499598a9ab" xr:uid="{4E4ED8F0-8663-407C-A289-6BE15AAE536D}"/>
    <hyperlink ref="P162" r:id="rId923" display="https://msmsadvancement.wufoo.com/cabinet/9ed2d74e-9e7c-4391-a754-4b8a92224f49" xr:uid="{2D57A261-E55B-46CC-ABCA-9C8AE0B96F6C}"/>
    <hyperlink ref="P9" r:id="rId924" display="https://msmsadvancement.wufoo.com/cabinet/253ab8f4-72dc-4124-bf1c-566ad203ea50" xr:uid="{FFF78243-748F-4AEA-8747-56FB645CB4F2}"/>
    <hyperlink ref="P155" r:id="rId925" display="https://msmsadvancement.wufoo.com/cabinet/cb4efe3e-7915-498f-8e77-8313e635a90f" xr:uid="{255572C4-8875-4F4E-8371-0BFA0BEADD58}"/>
    <hyperlink ref="P211" r:id="rId926" display="https://msmsadvancement.wufoo.com/cabinet/6e47f7a4-1d92-456f-b05b-3a742c6b3098" xr:uid="{A9DBB105-C237-4195-9194-B0427D2A7639}"/>
    <hyperlink ref="P174" r:id="rId927" display="https://msmsadvancement.wufoo.com/cabinet/cd479fbc-20cb-4386-8e48-d3f33291f888" xr:uid="{23D2A911-F412-4583-BFFD-B6998FEE2291}"/>
    <hyperlink ref="P18" r:id="rId928" display="https://msmsadvancement.wufoo.com/cabinet/50b01f41-8711-4bd5-ad5d-ba739401b69d" xr:uid="{907C9544-82E4-4431-9B94-C4B048FC4A57}"/>
    <hyperlink ref="P308" r:id="rId929" display="https://msmsadvancement.wufoo.com/cabinet/ca3377bf-056d-4ecf-8e28-b198787b1a61" xr:uid="{01C209FF-575A-4703-BA1A-17DDDA46F828}"/>
    <hyperlink ref="P252" r:id="rId930" display="https://msmsadvancement.wufoo.com/cabinet/0e087260-d927-4369-af80-bf3f07ed6654" xr:uid="{87A62772-731A-4497-B433-B7FFD47D044A}"/>
    <hyperlink ref="R219" r:id="rId931" display="https://msmsadvancement.wufoo.com/cabinet/dzFsNnhmM2IwdXFtazlj/lfL1dazhxTY%3D/" xr:uid="{69D297A4-CF21-43A9-9B6F-7D1286F948BA}"/>
    <hyperlink ref="R150" r:id="rId932" display="https://msmsadvancement.wufoo.com/cabinet/ae6ebf5c-59c1-498a-a444-d11ad037fd08" xr:uid="{CA2B903B-5112-4845-933A-8AEEF455DC0E}"/>
    <hyperlink ref="R137" r:id="rId933" display="https://msmsadvancement.wufoo.com/cabinet/33df35c3-dbcb-487c-9e88-7a5d507733a0" xr:uid="{BDED34E4-2849-4887-A2A3-FA3784D1DFDC}"/>
    <hyperlink ref="R27" r:id="rId934" display="https://msmsadvancement.wufoo.com/cabinet/dzFsNnhmM2IwdXFtazlj/PDF0ZmJsssI%3D/" xr:uid="{D00D2AC7-08D0-402B-AC41-9857F3A1318F}"/>
    <hyperlink ref="R37" r:id="rId935" display="https://msmsadvancement.wufoo.com/cabinet/dzFsNnhmM2IwdXFtazlj/TwuBepSb6eJOEY%3D/" xr:uid="{B36F6036-FF52-493D-9656-EFF5862728CE}"/>
    <hyperlink ref="R75" r:id="rId936" display="https://msmsadvancement.wufoo.com/cabinet/777b5204-2007-4d4d-983e-72a5f6f0999a" xr:uid="{73D4ACDD-E4F5-4E2C-B6E2-BC9602BDD720}"/>
    <hyperlink ref="R89" r:id="rId937" display="https://msmsadvancement.wufoo.com/cabinet/6728f90b-f14b-4f7f-bc10-0e94e27015d1" xr:uid="{F3D8BDA2-E566-4438-9B33-8A54E3B76F92}"/>
    <hyperlink ref="R298" r:id="rId938" display="https://msmsadvancement.wufoo.com/cabinet/79cf4b4e-72dd-49cd-b5b6-b39b4af97f68" xr:uid="{320E1803-C162-4CAB-BE31-B74CDCC1657C}"/>
    <hyperlink ref="R109" r:id="rId939" display="https://msmsadvancement.wufoo.com/cabinet/dzFsNnhmM2IwdXFtazlj/xv268airVfA%3D/" xr:uid="{84EDF76B-A7A5-426B-A79F-C4AF011E279E}"/>
    <hyperlink ref="R25" r:id="rId940" display="https://msmsadvancement.wufoo.com/cabinet/dzFsNnhmM2IwdXFtazlj/kMt5V3jnq6w%3D/" xr:uid="{A8A24BD5-CA37-485F-A956-7E9231F20F70}"/>
    <hyperlink ref="R238" r:id="rId941" display="https://msmsadvancement.wufoo.com/cabinet/dzFsNnhmM2IwdXFtazlj/4j7zQ3W0cJY%3D/" xr:uid="{EA850969-4CEC-4F99-95FC-1E3AEF344658}"/>
    <hyperlink ref="R169" r:id="rId942" display="https://msmsadvancement.wufoo.com/cabinet/dzFsNnhmM2IwdXFtazlj/mHO37IICDnI%3D/" xr:uid="{F9B01672-FA4B-414F-A9B6-5504872461B1}"/>
    <hyperlink ref="R235" r:id="rId943" display="https://msmsadvancement.wufoo.com/cabinet/dzFsNnhmM2IwdXFtazlj/GiPvY7dQ0ME%3D/" xr:uid="{A147E9AD-74AB-47EA-A9A7-AB13BE7F65F2}"/>
    <hyperlink ref="R134" r:id="rId944" display="https://msmsadvancement.wufoo.com/cabinet/d7d0474c-7206-45b6-b142-7166c65473c7" xr:uid="{94452DDE-FCA8-427D-A3FD-16831A337151}"/>
    <hyperlink ref="R289" r:id="rId945" display="https://msmsadvancement.wufoo.com/cabinet/dzFsNnhmM2IwdXFtazlj/9ZpGudL704c%3D/" xr:uid="{76EFC364-AD96-4CE7-981B-8A12FFF3C7F3}"/>
    <hyperlink ref="R168" r:id="rId946" display="https://msmsadvancement.wufoo.com/cabinet/dzFsNnhmM2IwdXFtazlj/RsPz71NSwuslashwuslash4%3D/" xr:uid="{5D7B27AE-B550-4C4A-81CB-B5E68818022F}"/>
    <hyperlink ref="R79" r:id="rId947" display="https://msmsadvancement.wufoo.com/cabinet/dzFsNnhmM2IwdXFtazlj/pGAVimrd0mU%3D/" xr:uid="{0821EF6C-170E-4F5C-8E50-0591BB55DB4E}"/>
    <hyperlink ref="R14" r:id="rId948" display="https://msmsadvancement.wufoo.com/cabinet/dzFsNnhmM2IwdXFtazlj/rRtqn7MyOLw%3D/" xr:uid="{97DFAB47-449C-40C1-BA35-AD97FBF9D429}"/>
    <hyperlink ref="R126" r:id="rId949" display="https://msmsadvancement.wufoo.com/cabinet/dzFsNnhmM2IwdXFtazlj/fMwuBeNUs46740%3D/" xr:uid="{D12A2617-E150-40A2-BDD4-EBDEB3C969F2}"/>
    <hyperlink ref="R166" r:id="rId950" display="https://msmsadvancement.wufoo.com/cabinet/dzFsNnhmM2IwdXFtazlj/SRxLkTKWFuY%3D/" xr:uid="{F9AF3F04-98BB-4AE5-951A-3A29746C5A16}"/>
    <hyperlink ref="R110" r:id="rId951" display="https://msmsadvancement.wufoo.com/cabinet/dzFsNnhmM2IwdXFtazlj/4tCSZA2D9ho%3D/" xr:uid="{B9D7857F-95DC-4B7F-B36D-281B2E137DFA}"/>
    <hyperlink ref="R254" r:id="rId952" display="https://msmsadvancement.wufoo.com/cabinet/bbbd0369-4d3a-4d75-9f8b-3721f879022b" xr:uid="{84460D0B-A4CD-4B39-8648-D141B3BC9BBB}"/>
    <hyperlink ref="R38" r:id="rId953" display="https://msmsadvancement.wufoo.com/cabinet/1f4e3161-0bf2-4318-847a-62e7f7732c6a" xr:uid="{018C680A-17F5-4633-8B24-95541456A421}"/>
    <hyperlink ref="R224" r:id="rId954" display="https://msmsadvancement.wufoo.com/cabinet/dzFsNnhmM2IwdXFtazlj/AZ35BoIyoLk%3D/" xr:uid="{BBE094C1-52F7-494C-80E3-B7CB22552F49}"/>
    <hyperlink ref="R139" r:id="rId955" display="https://msmsadvancement.wufoo.com/cabinet/dzFsNnhmM2IwdXFtazlj/c5D2x3uR8Gk%3D/" xr:uid="{962E4F94-647E-42BC-814F-88DECE77553D}"/>
    <hyperlink ref="R142" r:id="rId956" display="https://msmsadvancement.wufoo.com/cabinet/dzFsNnhmM2IwdXFtazlj/ks8JF7SqC0M%3D/" xr:uid="{A3EC4550-927E-4C10-92CD-14E6BC7A81D1}"/>
    <hyperlink ref="R104" r:id="rId957" display="https://msmsadvancement.wufoo.com/cabinet/e0b9a6d4-6fb2-4ae2-8428-80e44b39364a" xr:uid="{8A5389E5-FDFA-40B8-A840-8892270FBF0E}"/>
    <hyperlink ref="R4" r:id="rId958" display="https://msmsadvancement.wufoo.com/cabinet/dzFsNnhmM2IwdXFtazlj/pPefmc8sUFg%3D/" xr:uid="{B59E3FDA-6606-47C9-A8A5-B0313B4C5CCE}"/>
    <hyperlink ref="R82" r:id="rId959" display="https://msmsadvancement.wufoo.com/cabinet/dzFsNnhmM2IwdXFtazlj/FOZdwuslashCVGe6s%3D/" xr:uid="{9961AEF9-7571-4A50-9010-12B84CE1DC51}"/>
    <hyperlink ref="R140" r:id="rId960" display="https://msmsadvancement.wufoo.com/cabinet/dzFsNnhmM2IwdXFtazlj/I0AFtQqYXkY%3D/" xr:uid="{CCCE225F-F47E-467C-9FB9-C78DC23C043E}"/>
    <hyperlink ref="R171" r:id="rId961" display="https://msmsadvancement.wufoo.com/cabinet/6d0fa9e8-68f8-467d-9352-9c012a58695c" xr:uid="{A62745F3-59DC-4305-AD65-05FD3DA03672}"/>
    <hyperlink ref="R197" r:id="rId962" display="https://msmsadvancement.wufoo.com/cabinet/3cb9527f-fe3a-4bc3-a794-567c404002a8" xr:uid="{F00E8F61-7C94-4214-BCF0-636E893A199B}"/>
    <hyperlink ref="R61" r:id="rId963" display="https://msmsadvancement.wufoo.com/cabinet/dzFsNnhmM2IwdXFtazlj/4fZUI1sBCsw%3D/" xr:uid="{814A2D18-71DC-43E3-AEDA-07ADF263D5DE}"/>
    <hyperlink ref="R165" r:id="rId964" display="https://msmsadvancement.wufoo.com/cabinet/dzFsNnhmM2IwdXFtazlj/BGSwuslashl5dEVgo%3D/" xr:uid="{C625CC04-CA9A-4615-9A76-AB3CA33A9CC6}"/>
    <hyperlink ref="R160" r:id="rId965" display="https://msmsadvancement.wufoo.com/cabinet/dzFsNnhmM2IwdXFtazlj/qDaikb7Qeqs%3D/" xr:uid="{DC60AEE2-9F1A-4077-B035-270F0361B7E7}"/>
    <hyperlink ref="R69" r:id="rId966" display="https://msmsadvancement.wufoo.com/cabinet/1c41aa1d-d176-4726-8469-89c0f36cd5cd" xr:uid="{4CB6A59E-BD6D-43FE-9411-26B826528D23}"/>
    <hyperlink ref="R53" r:id="rId967" display="https://msmsadvancement.wufoo.com/cabinet/dzFsNnhmM2IwdXFtazlj/RJclUjybSi0%3D/" xr:uid="{1106E0E9-434A-44FF-BCB1-A5E1241DF2DA}"/>
    <hyperlink ref="R123" r:id="rId968" display="https://msmsadvancement.wufoo.com/cabinet/dzFsNnhmM2IwdXFtazlj/sPop8Owuslashr0C0%3D/" xr:uid="{849C2B27-613E-445D-AAF0-A920E9C79203}"/>
    <hyperlink ref="R71" r:id="rId969" display="https://msmsadvancement.wufoo.com/cabinet/8f87e25b-dd02-49cf-aa73-f087122ec74c" xr:uid="{E9A1810B-4B0D-4562-A867-4359584DA552}"/>
    <hyperlink ref="R277" r:id="rId970" display="https://msmsadvancement.wufoo.com/cabinet/8a6ba6f7-b2e8-418a-8133-1017301d2e83" xr:uid="{5C1F902F-5336-4EFC-A730-7B04BAEAC221}"/>
    <hyperlink ref="R196" r:id="rId971" display="https://msmsadvancement.wufoo.com/cabinet/dzFsNnhmM2IwdXFtazlj/DzdcfcxIAwc%3D/" xr:uid="{B6744632-3824-4800-934E-1BF95453B08F}"/>
    <hyperlink ref="R16" r:id="rId972" display="https://msmsadvancement.wufoo.com/cabinet/8bc74d71-2864-4e99-8edb-c2f5d80310f9" xr:uid="{5A1E652A-0697-4CDD-9380-F8169359EDE4}"/>
    <hyperlink ref="R202" r:id="rId973" display="https://msmsadvancement.wufoo.com/cabinet/dzFsNnhmM2IwdXFtazlj/nxYBGKTwzVw%3D/" xr:uid="{5B123F31-58A4-4F94-A216-EBE141FF9DBA}"/>
    <hyperlink ref="R118" r:id="rId974" display="https://msmsadvancement.wufoo.com/cabinet/dzFsNnhmM2IwdXFtazlj/wuslashRi4HQUNv0k%3D/" xr:uid="{BBA01225-AFA9-4216-AA40-E0479DA92544}"/>
    <hyperlink ref="R63" r:id="rId975" display="https://msmsadvancement.wufoo.com/cabinet/dzFsNnhmM2IwdXFtazlj/VJvOf0h6V9Y%3D/" xr:uid="{F906CE74-2AC3-4859-B7FA-9BCBD78E6C03}"/>
    <hyperlink ref="R49" r:id="rId976" display="https://msmsadvancement.wufoo.com/cabinet/dzFsNnhmM2IwdXFtazlj/NVdi9gApJ0s%3D/" xr:uid="{29330CCE-BEAB-4086-A750-D80E075F7542}"/>
    <hyperlink ref="R59" r:id="rId977" display="https://msmsadvancement.wufoo.com/cabinet/dzFsNnhmM2IwdXFtazlj/j9iQZYn1Lqo%3D/" xr:uid="{7DB2C2C5-A9AE-4851-808B-BCA499B4E369}"/>
    <hyperlink ref="R127" r:id="rId978" display="https://msmsadvancement.wufoo.com/cabinet/dzFsNnhmM2IwdXFtazlj/uxIBvXM6uhw%3D/" xr:uid="{9B120B85-F2AA-425B-95EA-D728B3C1C2F2}"/>
    <hyperlink ref="R17" r:id="rId979" display="https://msmsadvancement.wufoo.com/cabinet/dzFsNnhmM2IwdXFtazlj/cwuslashTdGZuGu58%3D/" xr:uid="{8DD8CF5B-D9A7-45F7-8F3E-5BF77686A0AE}"/>
    <hyperlink ref="R100" r:id="rId980" display="https://msmsadvancement.wufoo.com/cabinet/dzFsNnhmM2IwdXFtazlj/7is0qjRZyTg%3D/" xr:uid="{DD0B6A68-F2F3-4C4D-AAAB-B9C785BC5C9B}"/>
    <hyperlink ref="R154" r:id="rId981" display="https://msmsadvancement.wufoo.com/cabinet/dzFsNnhmM2IwdXFtazlj/Y9tbFtza2n4%3D/" xr:uid="{BB7CB6CC-A252-467A-AF86-F64C547587AE}"/>
    <hyperlink ref="R273" r:id="rId982" display="https://msmsadvancement.wufoo.com/cabinet/dzFsNnhmM2IwdXFtazlj/SGreGmlMP8c%3D/" xr:uid="{DB24F6F7-F8B2-41AA-978D-C5EC37F74239}"/>
    <hyperlink ref="R263" r:id="rId983" display="https://msmsadvancement.wufoo.com/cabinet/dzFsNnhmM2IwdXFtazlj/DC4RuSEkkaM%3D/" xr:uid="{8A434885-44E9-4E86-A5A7-7CEAD161AEF0}"/>
    <hyperlink ref="R58" r:id="rId984" display="https://msmsadvancement.wufoo.com/cabinet/dzFsNnhmM2IwdXFtazlj/wuslashnfZOx9Li7Y%3D/" xr:uid="{51487B90-CC7E-4E15-B5FF-489D3D6A1AAB}"/>
    <hyperlink ref="R80" r:id="rId985" display="https://msmsadvancement.wufoo.com/cabinet/dzFsNnhmM2IwdXFtazlj/5w9qObZPJwuslashQ%3D/" xr:uid="{6088826B-8FDD-4CAB-9F75-6EF0832138BD}"/>
    <hyperlink ref="R253" r:id="rId986" display="https://msmsadvancement.wufoo.com/cabinet/dzFsNnhmM2IwdXFtazlj/szoeEW9mXwU%3D/" xr:uid="{04A40F12-D025-41A5-B1F9-5E34CE957978}"/>
    <hyperlink ref="R21" r:id="rId987" display="https://msmsadvancement.wufoo.com/cabinet/dzFsNnhmM2IwdXFtazlj/o8ukVrmjiNc%3D/" xr:uid="{84BA4BDD-0407-4E35-8D65-D67DCDC051F2}"/>
    <hyperlink ref="R141" r:id="rId988" display="https://msmsadvancement.wufoo.com/cabinet/dzFsNnhmM2IwdXFtazlj/RyAlLc5jr3U%3D/" xr:uid="{56AAF153-F27E-4FEE-9159-DBC63FF9092A}"/>
    <hyperlink ref="R157" r:id="rId989" display="https://msmsadvancement.wufoo.com/cabinet/dzFsNnhmM2IwdXFtazlj/StoT5B69S9g%3D/" xr:uid="{423DCE91-6035-4C97-BF2A-E667C8A88E0B}"/>
    <hyperlink ref="R209" r:id="rId990" display="https://msmsadvancement.wufoo.com/cabinet/dzFsNnhmM2IwdXFtazlj/KjyFaZZUCGg%3D/" xr:uid="{998035C6-26DC-4036-B9C9-2E0E1372D3D2}"/>
    <hyperlink ref="R103" r:id="rId991" display="https://msmsadvancement.wufoo.com/cabinet/dzFsNnhmM2IwdXFtazlj/IiZrUhBI8LI%3D/" xr:uid="{ECD83F19-2417-4292-B0AE-E1770AEF4144}"/>
    <hyperlink ref="R205" r:id="rId992" display="https://msmsadvancement.wufoo.com/cabinet/dzFsNnhmM2IwdXFtazlj/n7iwwuslashaj55M0%3D/" xr:uid="{4C6E39AC-B2FB-4074-B254-D7977A8C7169}"/>
    <hyperlink ref="R51" r:id="rId993" display="https://msmsadvancement.wufoo.com/cabinet/dzFsNnhmM2IwdXFtazlj/z3S23f7mTV4%3D/" xr:uid="{D7088C9D-6EA9-403F-91CE-F2BAA53FE26D}"/>
    <hyperlink ref="R151" r:id="rId994" display="https://msmsadvancement.wufoo.com/cabinet/dzFsNnhmM2IwdXFtazlj/6Ug8piK1LJA%3D/" xr:uid="{68613814-D048-4E1C-869C-C8C369C18A6D}"/>
    <hyperlink ref="R153" r:id="rId995" display="https://msmsadvancement.wufoo.com/cabinet/dzFsNnhmM2IwdXFtazlj/2btfNOng9XA%3D/" xr:uid="{2BA09712-65A2-4BCB-8E5A-140F43A5BBD3}"/>
    <hyperlink ref="R62" r:id="rId996" display="https://msmsadvancement.wufoo.com/cabinet/dzFsNnhmM2IwdXFtazlj/KOj6TIMvwuBeSg%3D/" xr:uid="{6BB41142-055A-4834-AD5A-00893070D086}"/>
    <hyperlink ref="R225" r:id="rId997" display="https://msmsadvancement.wufoo.com/cabinet/dzFsNnhmM2IwdXFtazlj/JadL3q5wuslashLKI%3D/" xr:uid="{FCB4E779-10D1-4FE4-B1FA-8CDEC6D8CEE9}"/>
    <hyperlink ref="R190" r:id="rId998" display="https://msmsadvancement.wufoo.com/cabinet/dzFsNnhmM2IwdXFtazlj/4WgBg6g9RzE%3D/" xr:uid="{098B1FDA-2F6B-448F-89BA-60B3E4446731}"/>
    <hyperlink ref="R52" r:id="rId999" display="https://msmsadvancement.wufoo.com/cabinet/dzFsNnhmM2IwdXFtazlj/HMVmlS66wvo%3D/" xr:uid="{21F9915E-AF19-42A4-89DF-1EFFB4DCAF2A}"/>
    <hyperlink ref="R229" r:id="rId1000" display="https://msmsadvancement.wufoo.com/cabinet/dzFsNnhmM2IwdXFtazlj/RVcuQCCz0bU%3D/" xr:uid="{1528FB8D-E5B8-4CE1-AC16-010E2B4F2EAD}"/>
    <hyperlink ref="R159" r:id="rId1001" display="https://msmsadvancement.wufoo.com/cabinet/dzFsNnhmM2IwdXFtazlj/WyRlZZlPJ08%3D/" xr:uid="{BDD0906E-ED6D-40BB-B743-E2F0F84D40DA}"/>
    <hyperlink ref="R233" r:id="rId1002" display="https://msmsadvancement.wufoo.com/cabinet/dzFsNnhmM2IwdXFtazlj/Y4VhOdpKpMM%3D/" xr:uid="{4570A8B2-25B1-451D-B4BA-26FC96349C68}"/>
    <hyperlink ref="R258" r:id="rId1003" display="https://msmsadvancement.wufoo.com/cabinet/dzFsNnhmM2IwdXFtazlj/4wfJu6fH9tM%3D/" xr:uid="{7E8B9CC1-D958-4171-A701-E84D40D22F54}"/>
    <hyperlink ref="R261" r:id="rId1004" display="https://msmsadvancement.wufoo.com/cabinet/dzFsNnhmM2IwdXFtazlj/AqrPRBgStSQ%3D/" xr:uid="{484AFF0B-315A-4008-9B13-C3FB247FCADF}"/>
    <hyperlink ref="R57" r:id="rId1005" display="https://msmsadvancement.wufoo.com/cabinet/dzFsNnhmM2IwdXFtazlj/jgqBDM2TbMM%3D/" xr:uid="{D4180126-4BDC-4C88-B1E6-33492B58382E}"/>
    <hyperlink ref="R99" r:id="rId1006" display="https://msmsadvancement.wufoo.com/cabinet/49b68e81-dad2-4889-be98-3f2ad82c3304" xr:uid="{E26A1AF1-FEC1-4F02-BC4E-5B538FA7DB38}"/>
    <hyperlink ref="R184" r:id="rId1007" display="https://msmsadvancement.wufoo.com/cabinet/dzFsNnhmM2IwdXFtazlj/LuDwuBeSNKPx8Y%3D/" xr:uid="{A4A6474E-FF51-48D7-B6B5-F4F252FD02A4}"/>
    <hyperlink ref="R223" r:id="rId1008" display="https://msmsadvancement.wufoo.com/cabinet/dzFsNnhmM2IwdXFtazlj/oHymRzCd9d8%3D/" xr:uid="{BA386D14-3A89-4411-8156-17E414448F97}"/>
    <hyperlink ref="R164" r:id="rId1009" display="https://msmsadvancement.wufoo.com/cabinet/ad510d64-2771-45e9-8ea3-1b91f4333418" xr:uid="{74B059D6-84E4-4BF3-8C42-FDE1EE5CFE66}"/>
    <hyperlink ref="R156" r:id="rId1010" display="https://msmsadvancement.wufoo.com/cabinet/dzFsNnhmM2IwdXFtazlj/KaNN2VMmLXI%3D/" xr:uid="{24995875-0BC8-4B13-91BD-5A9B3B967440}"/>
    <hyperlink ref="R101" r:id="rId1011" display="https://msmsadvancement.wufoo.com/cabinet/dzFsNnhmM2IwdXFtazlj/9XZky35f4ZY%3D/" xr:uid="{4ADBD3ED-7D91-4296-9A74-FA13A066DB72}"/>
    <hyperlink ref="R119" r:id="rId1012" display="https://msmsadvancement.wufoo.com/cabinet/dzFsNnhmM2IwdXFtazlj/wuslashwuBeWFipWU400%3D/" xr:uid="{AF3B8BB1-030E-4C17-956F-CF918A12F057}"/>
    <hyperlink ref="R203" r:id="rId1013" display="https://msmsadvancement.wufoo.com/cabinet/dzFsNnhmM2IwdXFtazlj/kxlUBr2okuk%3D/" xr:uid="{D32D7D51-DE25-4E12-9821-BC4B0261E42A}"/>
    <hyperlink ref="R163" r:id="rId1014" display="https://msmsadvancement.wufoo.com/cabinet/dzFsNnhmM2IwdXFtazlj/YEdEt46dh2o%3D/" xr:uid="{16CAAB03-3A62-4FD7-8633-1E6D3D49EC57}"/>
    <hyperlink ref="R290" r:id="rId1015" display="https://msmsadvancement.wufoo.com/cabinet/5d47eced-d08f-4d21-948d-db2c06306542" xr:uid="{B130E115-03F9-479A-AE15-7314F263D04A}"/>
    <hyperlink ref="R85" r:id="rId1016" display="https://msmsadvancement.wufoo.com/cabinet/921ff10c-c6b2-4843-8923-6da86a527020" xr:uid="{72AF0213-8912-41DB-A529-94F982F0C6EF}"/>
    <hyperlink ref="R73" r:id="rId1017" display="https://msmsadvancement.wufoo.com/cabinet/dzFsNnhmM2IwdXFtazlj/EqwuslashMRDDOnwg%3D/" xr:uid="{2BB0C9B8-D52E-4C4F-A8E6-CD38FE85830B}"/>
    <hyperlink ref="R221" r:id="rId1018" display="https://msmsadvancement.wufoo.com/cabinet/7189f7a1-5c27-4aba-8100-7fdecc73e398" xr:uid="{DFA65F04-EE8A-4CE5-ABD7-6500E4ECB592}"/>
    <hyperlink ref="R132" r:id="rId1019" display="https://msmsadvancement.wufoo.com/cabinet/dzFsNnhmM2IwdXFtazlj/s7EaZCYbkls%3D/" xr:uid="{B62ADDE7-A352-4A9D-87EF-862AE6B9EE2D}"/>
    <hyperlink ref="R257" r:id="rId1020" display="https://msmsadvancement.wufoo.com/cabinet/dzFsNnhmM2IwdXFtazlj/qh5EmcTLOb4%3D/" xr:uid="{A5000AF7-698D-4273-AF76-31749C2B65CA}"/>
    <hyperlink ref="R232" r:id="rId1021" display="https://msmsadvancement.wufoo.com/cabinet/dzFsNnhmM2IwdXFtazlj/jgxJgCqh3jA%3D/" xr:uid="{3E088AD5-DDBA-4035-BC93-66847E9D305C}"/>
    <hyperlink ref="R215" r:id="rId1022" display="https://msmsadvancement.wufoo.com/cabinet/299232f7-bcd1-4cd9-ac02-eded2d2ae1c2" xr:uid="{ABF79ED2-765F-4ED6-8653-0806A8890D87}"/>
    <hyperlink ref="R200" r:id="rId1023" display="https://msmsadvancement.wufoo.com/cabinet/0293560b-9869-491d-9672-139b52714890" xr:uid="{F0DF3C97-37D5-482E-809B-F5E04C879CA1}"/>
    <hyperlink ref="R201" r:id="rId1024" display="https://msmsadvancement.wufoo.com/cabinet/fb334f03-f503-4826-b862-6bd572a1bf5d" xr:uid="{54DED814-7162-4064-B6CB-D2E032CD6C0A}"/>
    <hyperlink ref="R146" r:id="rId1025" display="https://msmsadvancement.wufoo.com/cabinet/9561d22f-dec6-4267-9dad-3cd154d6820b" xr:uid="{381FD4B7-434F-43AB-8778-AB7FC82FC4C5}"/>
    <hyperlink ref="R275" r:id="rId1026" display="https://msmsadvancement.wufoo.com/cabinet/dzFsNnhmM2IwdXFtazlj/sPwuBeirCKavwuslasho%3D/" xr:uid="{F9CC8F00-C1CD-47BB-BBF8-2A0C36EBBC2C}"/>
    <hyperlink ref="R276" r:id="rId1027" display="https://msmsadvancement.wufoo.com/cabinet/dzFsNnhmM2IwdXFtazlj/0omWfwuBeE6Hv8%3D/" xr:uid="{A9F2D56D-9FBC-4E17-AEFE-904B9A6FA793}"/>
    <hyperlink ref="R129" r:id="rId1028" display="https://msmsadvancement.wufoo.com/cabinet/a2fbf28a-f0ab-4615-990b-1c4d2e93f4cc" xr:uid="{4034DFFA-DFBF-40E6-90D6-033CD251BE4B}"/>
    <hyperlink ref="R178" r:id="rId1029" display="https://msmsadvancement.wufoo.com/cabinet/dzFsNnhmM2IwdXFtazlj/51VR90EjL3o%3D/" xr:uid="{A807ED3F-3B56-48D8-BAD7-F711691AFB50}"/>
    <hyperlink ref="R286" r:id="rId1030" display="https://msmsadvancement.wufoo.com/cabinet/bb2ef17e-d263-4943-932a-dc6f12efe263" xr:uid="{13B84F5F-050C-4ED1-ABBA-230197448BFF}"/>
    <hyperlink ref="R90" r:id="rId1031" display="https://msmsadvancement.wufoo.com/cabinet/dzFsNnhmM2IwdXFtazlj/bZxFwuBei7l0dc%3D/" xr:uid="{175EDA25-FE2B-4C8D-91C1-96D5708003F1}"/>
    <hyperlink ref="R210" r:id="rId1032" display="https://msmsadvancement.wufoo.com/cabinet/dzFsNnhmM2IwdXFtazlj/kITC9AvkRl8%3D/" xr:uid="{1C6FA249-F793-4F65-B1DF-B0C699BC88BC}"/>
    <hyperlink ref="R240" r:id="rId1033" display="https://msmsadvancement.wufoo.com/cabinet/dzFsNnhmM2IwdXFtazlj/kYJ9rtpwuslashRwo%3D/" xr:uid="{E4314D89-5EB6-4694-91A0-989473D662D7}"/>
    <hyperlink ref="R260" r:id="rId1034" display="https://msmsadvancement.wufoo.com/cabinet/dzFsNnhmM2IwdXFtazlj/HuwuBeLzB3mDXQ%3D/" xr:uid="{95735736-4FB9-4622-A785-A6616A27D5D3}"/>
    <hyperlink ref="R161" r:id="rId1035" display="https://msmsadvancement.wufoo.com/cabinet/04a1dca4-af33-4acb-939c-18d331a31f38" xr:uid="{C0DBE1D9-115E-4BA7-AF7A-AF4611F5A380}"/>
    <hyperlink ref="R68" r:id="rId1036" display="https://msmsadvancement.wufoo.com/cabinet/dzFsNnhmM2IwdXFtazlj/vcjgWsjfcE0%3D/" xr:uid="{C34A3BB0-1B36-4060-A24A-89181B0752F4}"/>
    <hyperlink ref="R234" r:id="rId1037" display="https://msmsadvancement.wufoo.com/cabinet/dzFsNnhmM2IwdXFtazlj/5yiEwXukMhQ%3D/" xr:uid="{2D6A3237-7C18-4378-95E9-979A3F4ED717}"/>
    <hyperlink ref="R50" r:id="rId1038" display="https://msmsadvancement.wufoo.com/cabinet/250e7deb-9b9b-4823-95ca-3a3510bd26f8" xr:uid="{EE950362-8283-4969-B5EA-441A5F94A429}"/>
    <hyperlink ref="R246" r:id="rId1039" display="https://msmsadvancement.wufoo.com/cabinet/dzFsNnhmM2IwdXFtazlj/nhUXkbYQzeU%3D/" xr:uid="{7B7BC4A9-C416-4540-A43A-E122F64EDF3A}"/>
    <hyperlink ref="R288" r:id="rId1040" display="https://msmsadvancement.wufoo.com/cabinet/dzFsNnhmM2IwdXFtazlj/k1yVfLwuslashwuslashWac%3D/" xr:uid="{FD85CF6C-EF5C-48FA-BBA1-C2850598F6A0}"/>
    <hyperlink ref="R60" r:id="rId1041" display="https://msmsadvancement.wufoo.com/cabinet/dzFsNnhmM2IwdXFtazlj/Q8lpvcTpKSE%3D/" xr:uid="{C729BD2C-7CD6-4598-95B3-F8E2EF2AC32E}"/>
    <hyperlink ref="R213" r:id="rId1042" display="https://msmsadvancement.wufoo.com/cabinet/dzFsNnhmM2IwdXFtazlj/vC8gs6Ql43Q%3D/" xr:uid="{4BA4699B-EA37-41EB-BBB3-290ED4741341}"/>
    <hyperlink ref="R282" r:id="rId1043" display="https://msmsadvancement.wufoo.com/cabinet/8917b450-1e89-4f3a-aa12-311a14bbea52" xr:uid="{885EADB1-92E7-4B07-B26E-335600B4824E}"/>
    <hyperlink ref="R191" r:id="rId1044" display="https://msmsadvancement.wufoo.com/cabinet/dzFsNnhmM2IwdXFtazlj/XUCSgdgAsnw%3D/" xr:uid="{C84FD70E-83D7-48B6-8F03-58A37D3B77F2}"/>
    <hyperlink ref="R175" r:id="rId1045" display="https://msmsadvancement.wufoo.com/cabinet/dzFsNnhmM2IwdXFtazlj/icmkGwuslashCljwY%3D/" xr:uid="{16C7C47C-347B-4378-BA35-C7B260D795AB}"/>
    <hyperlink ref="R23" r:id="rId1046" display="https://msmsadvancement.wufoo.com/cabinet/dzFsNnhmM2IwdXFtazlj/ZWtyy8dmSZk%3D/" xr:uid="{BFF9C9F2-AE19-449F-88F9-6BFD33C8D279}"/>
    <hyperlink ref="R227" r:id="rId1047" display="https://msmsadvancement.wufoo.com/cabinet/dzFsNnhmM2IwdXFtazlj/LIkEafOdkPk%3D/" xr:uid="{A1CF938D-93B7-4774-9A8B-643706B46211}"/>
    <hyperlink ref="R217" r:id="rId1048" display="https://msmsadvancement.wufoo.com/cabinet/dzFsNnhmM2IwdXFtazlj/42RAkxcwuBeNmc%3D/" xr:uid="{6C549A78-CDD4-438E-A100-9B18D9A6E129}"/>
    <hyperlink ref="R31" r:id="rId1049" display="https://msmsadvancement.wufoo.com/cabinet/27d87c4f-be8c-4d72-95de-df9701ac1923" xr:uid="{B74042A7-DF51-4A55-ACFC-640AF7DCDEC6}"/>
    <hyperlink ref="R20" r:id="rId1050" display="https://msmsadvancement.wufoo.com/cabinet/dzFsNnhmM2IwdXFtazlj/7EblgGcwuslash4TA%3D/" xr:uid="{3FE8DA4D-3B41-4818-8473-F69D6E398158}"/>
    <hyperlink ref="R22" r:id="rId1051" display="https://msmsadvancement.wufoo.com/cabinet/dzFsNnhmM2IwdXFtazlj/DJnLtc052Ng%3D/" xr:uid="{4E2B89CD-F8DB-4947-A1B6-922D779EFA19}"/>
    <hyperlink ref="R271" r:id="rId1052" display="https://msmsadvancement.wufoo.com/cabinet/dzFsNnhmM2IwdXFtazlj/KW374eYUR2o%3D/" xr:uid="{DA3ABC12-499E-42D6-9C27-2A112AAFA321}"/>
    <hyperlink ref="R296" r:id="rId1053" display="https://msmsadvancement.wufoo.com/cabinet/dzFsNnhmM2IwdXFtazlj/3z0KFSwuslashNdZY%3D/" xr:uid="{68003BF3-1B7F-45BA-BBCD-55C06528257D}"/>
    <hyperlink ref="R237" r:id="rId1054" display="https://msmsadvancement.wufoo.com/cabinet/dzFsNnhmM2IwdXFtazlj/azrMGhe0YPU%3D/" xr:uid="{4C7DFDF0-07D5-46B7-9119-2C88BFBA6890}"/>
    <hyperlink ref="R130" r:id="rId1055" display="https://msmsadvancement.wufoo.com/cabinet/dzFsNnhmM2IwdXFtazlj/OzMwuBexf9XaUQ%3D/" xr:uid="{041D3470-6ACC-499B-8C7F-E7DB3B08C0B8}"/>
    <hyperlink ref="R28" r:id="rId1056" display="https://msmsadvancement.wufoo.com/cabinet/dzFsNnhmM2IwdXFtazlj/52VVTFTSDbI%3D/" xr:uid="{4581735A-710B-4B91-B068-BF16F200F207}"/>
    <hyperlink ref="R19" r:id="rId1057" display="https://msmsadvancement.wufoo.com/cabinet/dzFsNnhmM2IwdXFtazlj/LW9pyqTsCWc%3D/" xr:uid="{D6CB000D-C05D-40D9-A7F1-000E1A1E3CA5}"/>
    <hyperlink ref="R188" r:id="rId1058" display="https://msmsadvancement.wufoo.com/cabinet/dzFsNnhmM2IwdXFtazlj/54z23cwuBe5L7Y%3D/" xr:uid="{0BF7F68C-D227-4274-AABF-9D50DAE71744}"/>
    <hyperlink ref="R29" r:id="rId1059" display="https://msmsadvancement.wufoo.com/cabinet/dzFsNnhmM2IwdXFtazlj/XU8ggGM1TYA%3D/" xr:uid="{3820679B-D56C-4C9E-9296-CD5B973E7691}"/>
    <hyperlink ref="R26" r:id="rId1060" display="https://msmsadvancement.wufoo.com/cabinet/dzFsNnhmM2IwdXFtazlj/626lu21X3MM%3D/" xr:uid="{09B3C49C-EC5A-48F3-BE45-FC0D8AE4BC7B}"/>
    <hyperlink ref="R7" r:id="rId1061" display="https://msmsadvancement.wufoo.com/cabinet/dzFsNnhmM2IwdXFtazlj/UkNMTuwPsMM%3D/" xr:uid="{089A795D-8C93-4701-A481-E518383BAB82}"/>
    <hyperlink ref="R147" r:id="rId1062" display="https://msmsadvancement.wufoo.com/cabinet/21ea62c7-95d1-4a57-9ab7-0dc57ac9e87c" xr:uid="{A7FBF760-4684-4495-8602-94C135434BD8}"/>
    <hyperlink ref="R231" r:id="rId1063" display="https://msmsadvancement.wufoo.com/cabinet/dzFsNnhmM2IwdXFtazlj/FgIBrAonhHY%3D/" xr:uid="{984FFA18-3C80-476E-A378-E1ED6FF3A0EA}"/>
    <hyperlink ref="R204" r:id="rId1064" display="https://msmsadvancement.wufoo.com/cabinet/bbf14f69-9fbc-4aba-b77b-0a623ac4161b" xr:uid="{4799E899-01EF-489C-8C41-95EF90DD4DEB}"/>
    <hyperlink ref="R34" r:id="rId1065" display="https://msmsadvancement.wufoo.com/cabinet/dzFsNnhmM2IwdXFtazlj/icVEKSlGAQM%3D/" xr:uid="{7EC1F66C-283A-4F40-9855-D5A83BFA11A8}"/>
    <hyperlink ref="R279" r:id="rId1066" display="https://msmsadvancement.wufoo.com/cabinet/dzFsNnhmM2IwdXFtazlj/kkQWiO3yGLs%3D/" xr:uid="{6AC205A0-DFA7-4A4D-95EA-8CCE6C7FBC6F}"/>
    <hyperlink ref="R212" r:id="rId1067" display="https://msmsadvancement.wufoo.com/cabinet/2ce53b8b-6c4e-4508-9771-0abfee3ae988" xr:uid="{B67D754F-CFCB-42E2-BE26-282D83B04C0D}"/>
    <hyperlink ref="R285" r:id="rId1068" display="https://msmsadvancement.wufoo.com/cabinet/dzFsNnhmM2IwdXFtazlj/4ewuBewuBeGPm8b9c%3D/" xr:uid="{14ABE7A1-4DCB-45B9-8DD4-71C1B530BCB4}"/>
    <hyperlink ref="R269" r:id="rId1069" display="https://msmsadvancement.wufoo.com/cabinet/dzFsNnhmM2IwdXFtazlj/ovPtJaSNiGo%3D/" xr:uid="{0A87A015-0480-4A60-A15D-26BFCFD951DE}"/>
    <hyperlink ref="R267" r:id="rId1070" display="https://msmsadvancement.wufoo.com/cabinet/11ccd8e0-2e90-455a-be6f-44f5d4e522d2" xr:uid="{6D99CB84-7B06-4E24-9466-C2B0D1B55E3E}"/>
    <hyperlink ref="R226" r:id="rId1071" display="https://msmsadvancement.wufoo.com/cabinet/dzFsNnhmM2IwdXFtazlj/S6FfUc8wuBeXOU%3D/" xr:uid="{91526790-B6F9-45BB-8EDD-24D9DA9DDD48}"/>
    <hyperlink ref="R136" r:id="rId1072" display="https://msmsadvancement.wufoo.com/cabinet/dzFsNnhmM2IwdXFtazlj/R00JldelTDQ%3D/" xr:uid="{A0E2FEE8-8D36-4757-BEA5-16878317C28B}"/>
    <hyperlink ref="R111" r:id="rId1073" display="https://msmsadvancement.wufoo.com/cabinet/dzFsNnhmM2IwdXFtazlj/9x6oUlsJOpI%3D/" xr:uid="{83A64DEB-BC70-4C7E-BF74-41E31C20F702}"/>
    <hyperlink ref="R98" r:id="rId1074" display="https://msmsadvancement.wufoo.com/cabinet/dzFsNnhmM2IwdXFtazlj/1nupPg42sWE%3D/" xr:uid="{48222FA5-863B-47E1-9129-F37C7AD1DFB5}"/>
    <hyperlink ref="R180" r:id="rId1075" display="https://msmsadvancement.wufoo.com/cabinet/dzFsNnhmM2IwdXFtazlj/yrvwuslashwgWo9QE%3D/" xr:uid="{2969CFE3-A6EA-45AC-B7F2-B65BB75C0EAC}"/>
    <hyperlink ref="R284" r:id="rId1076" display="https://msmsadvancement.wufoo.com/cabinet/dzFsNnhmM2IwdXFtazlj/0N17ywuslashNRGPo%3D/" xr:uid="{575B76F6-01C1-4C9C-9498-01B34C2F995A}"/>
    <hyperlink ref="R220" r:id="rId1077" display="https://msmsadvancement.wufoo.com/cabinet/ac45fa1e-e217-4c26-9879-0f71c54e659b" xr:uid="{DB971105-6825-4E0D-9EEB-63C8E0AC3962}"/>
    <hyperlink ref="R158" r:id="rId1078" display="https://msmsadvancement.wufoo.com/cabinet/dzFsNnhmM2IwdXFtazlj/unayDb3vrIo%3D/" xr:uid="{8B262971-CD1D-45AC-8360-FFA5C3082B19}"/>
    <hyperlink ref="R64" r:id="rId1079" display="https://msmsadvancement.wufoo.com/cabinet/dzFsNnhmM2IwdXFtazlj/0X5uHMyaFVo%3D/" xr:uid="{C4DF5400-31A5-43D1-B2F4-9270AC2E5478}"/>
    <hyperlink ref="R6" r:id="rId1080" display="https://msmsadvancement.wufoo.com/cabinet/dzFsNnhmM2IwdXFtazlj/ye5SonRc8oo%3D/" xr:uid="{C39481A2-EF95-4DF5-ADA3-203B0A0CE016}"/>
    <hyperlink ref="R72" r:id="rId1081" display="https://msmsadvancement.wufoo.com/cabinet/dzFsNnhmM2IwdXFtazlj/oiLiIHrRFgA%3D/" xr:uid="{611D5090-2258-4FA4-BC02-F1B9D70E21B2}"/>
    <hyperlink ref="R56" r:id="rId1082" display="https://msmsadvancement.wufoo.com/cabinet/7793bca5-58c4-4d34-b270-e48f31380cb7" xr:uid="{17C2AF9C-1986-489B-A86C-153793E5E8B0}"/>
    <hyperlink ref="R176" r:id="rId1083" display="https://msmsadvancement.wufoo.com/cabinet/dzFsNnhmM2IwdXFtazlj/wuslashXp357Fstc8%3D/" xr:uid="{B90B81EF-D871-48CD-9907-E9DB899BB37C}"/>
    <hyperlink ref="R270" r:id="rId1084" display="https://msmsadvancement.wufoo.com/cabinet/dzFsNnhmM2IwdXFtazlj/RNSeptUcTis%3D/" xr:uid="{57648ECD-B52E-4AF0-A822-52EDB52D4AA6}"/>
    <hyperlink ref="R230" r:id="rId1085" display="https://msmsadvancement.wufoo.com/cabinet/2bbb5e57-c1f7-4682-a235-df2703f95519" xr:uid="{BAE4926E-D084-4734-A414-991C1541F961}"/>
    <hyperlink ref="R251" r:id="rId1086" display="https://msmsadvancement.wufoo.com/cabinet/dzFsNnhmM2IwdXFtazlj/YmwuBeiS5gM4rc%3D/" xr:uid="{CDF328C2-8153-4363-B411-AC8737554D11}"/>
    <hyperlink ref="R91" r:id="rId1087" display="https://msmsadvancement.wufoo.com/cabinet/dzFsNnhmM2IwdXFtazlj/YXk7jDM9iHg%3D/" xr:uid="{12423714-C15C-4D63-8637-D57AB3FAB101}"/>
    <hyperlink ref="R48" r:id="rId1088" display="https://msmsadvancement.wufoo.com/cabinet/d832513a-db73-4aa7-af1a-cbf6bf50b7f3" xr:uid="{3116391D-F192-4EEB-8E39-F7C8C98B9749}"/>
    <hyperlink ref="R228" r:id="rId1089" display="https://msmsadvancement.wufoo.com/cabinet/de39ee4c-18c0-43ce-b267-6f3ce1a8aca2" xr:uid="{F2224580-47E2-4F80-AA43-9B16574B5A87}"/>
    <hyperlink ref="R45" r:id="rId1090" display="https://msmsadvancement.wufoo.com/cabinet/dzFsNnhmM2IwdXFtazlj/WnJwuBe46uVwuslashKw%3D/" xr:uid="{04F8F660-F3A9-4987-85E9-2168B5C6A9B4}"/>
    <hyperlink ref="R297" r:id="rId1091" display="https://msmsadvancement.wufoo.com/cabinet/dzFsNnhmM2IwdXFtazlj/FbHjHAd8MiE%3D/" xr:uid="{500FAE5D-5954-4F96-BA36-87FFAA04AA82}"/>
    <hyperlink ref="R198" r:id="rId1092" display="https://msmsadvancement.wufoo.com/cabinet/dzFsNnhmM2IwdXFtazlj/gQmCqCfJsHU%3D/" xr:uid="{32DB15AA-1785-434E-AA94-521B679956AA}"/>
    <hyperlink ref="R189" r:id="rId1093" display="https://msmsadvancement.wufoo.com/cabinet/dzFsNnhmM2IwdXFtazlj/hwuBeJHxBIbwAk%3D/" xr:uid="{8BCA5A8C-ADFD-46B5-A92A-6C41DED002E5}"/>
    <hyperlink ref="R266" r:id="rId1094" display="https://msmsadvancement.wufoo.com/cabinet/dzFsNnhmM2IwdXFtazlj/BnNJpb7VGXA%3D/" xr:uid="{376AF396-C130-491D-B554-852D6C99B1BE}"/>
    <hyperlink ref="R291" r:id="rId1095" display="https://msmsadvancement.wufoo.com/cabinet/dzFsNnhmM2IwdXFtazlj/ny58M57fUzQ%3D/" xr:uid="{313ED208-E984-4036-BF7A-E98A61FE9C65}"/>
    <hyperlink ref="R152" r:id="rId1096" display="https://msmsadvancement.wufoo.com/cabinet/dzFsNnhmM2IwdXFtazlj/Vl0Gwuslash8lqd1I%3D/" xr:uid="{DD5BC187-71CD-435B-8451-B28C07B95504}"/>
    <hyperlink ref="R265" r:id="rId1097" display="https://msmsadvancement.wufoo.com/cabinet/dzFsNnhmM2IwdXFtazlj/wE6sk1baghk%3D/" xr:uid="{6DCB2FE5-B1AA-4184-9DD3-71B1D9CE20C2}"/>
    <hyperlink ref="R244" r:id="rId1098" display="https://msmsadvancement.wufoo.com/cabinet/6350e421-44e2-4711-8696-f4775a47ed23" xr:uid="{12187890-A4F9-41F4-97C1-A2B1FD1E5645}"/>
    <hyperlink ref="R193" r:id="rId1099" display="https://msmsadvancement.wufoo.com/cabinet/dzFsNnhmM2IwdXFtazlj/b6Ua26OpFOM%3D/" xr:uid="{9D645DC4-AB12-4EE0-B5AE-4D2D5479238D}"/>
    <hyperlink ref="R30" r:id="rId1100" display="https://msmsadvancement.wufoo.com/cabinet/78249fd7-2990-44ce-9cff-de807bcdc675" xr:uid="{D4FEFC15-2DF2-4956-9069-223112CBEA56}"/>
    <hyperlink ref="R102" r:id="rId1101" display="https://msmsadvancement.wufoo.com/cabinet/5b077bc7-b454-4af3-be21-e089820a8954" xr:uid="{EB0EFBD6-8FBF-4740-8E74-45C8834D233A}"/>
    <hyperlink ref="R179" r:id="rId1102" display="https://msmsadvancement.wufoo.com/cabinet/dzFsNnhmM2IwdXFtazlj/IDU2npuBHo4%3D/" xr:uid="{C5D0DB4E-7EE7-4B6E-899A-C87404E6B8C2}"/>
    <hyperlink ref="R186" r:id="rId1103" display="https://msmsadvancement.wufoo.com/cabinet/dzFsNnhmM2IwdXFtazlj/k6ds2x4N1Lk%3D/" xr:uid="{6B8957A4-7306-411C-892B-58AA006238EE}"/>
    <hyperlink ref="R86" r:id="rId1104" display="https://msmsadvancement.wufoo.com/cabinet/d4d73294-4b65-4d96-9230-92c0564e72f9" xr:uid="{FFF156BC-9AFC-4651-9081-35F342BA7313}"/>
    <hyperlink ref="R283" r:id="rId1105" display="https://msmsadvancement.wufoo.com/cabinet/dzFsNnhmM2IwdXFtazlj/msj5cVwuslash01BY%3D/" xr:uid="{33887390-009C-465C-AFA1-35D538733256}"/>
    <hyperlink ref="R170" r:id="rId1106" display="https://msmsadvancement.wufoo.com/cabinet/dzFsNnhmM2IwdXFtazlj/hGjxbIWh2KI%3D/" xr:uid="{7D7D5465-EEA6-43EA-8E22-E10DBA641B1A}"/>
    <hyperlink ref="R8" r:id="rId1107" display="https://msmsadvancement.wufoo.com/cabinet/dzFsNnhmM2IwdXFtazlj/2GwuBetqBVXFyk%3D/" xr:uid="{E0E6FD29-742B-4338-B320-D79371AB69A2}"/>
    <hyperlink ref="R287" r:id="rId1108" display="https://msmsadvancement.wufoo.com/cabinet/dzFsNnhmM2IwdXFtazlj/E8I4VtkD670%3D/" xr:uid="{2A930B2A-DD98-4DFE-A6C8-06640E9025EC}"/>
    <hyperlink ref="R122" r:id="rId1109" display="https://msmsadvancement.wufoo.com/cabinet/dzFsNnhmM2IwdXFtazlj/WfpsAUyZhwuslashg%3D/" xr:uid="{50D79F9B-40C9-436C-9F7E-82BB6DD2F8D6}"/>
    <hyperlink ref="R295" r:id="rId1110" display="https://msmsadvancement.wufoo.com/cabinet/dzFsNnhmM2IwdXFtazlj/RX2lWPyiSyw%3D/" xr:uid="{2B808E8D-A922-4CC0-B92B-C2C481BCAB8C}"/>
    <hyperlink ref="R218" r:id="rId1111" display="https://msmsadvancement.wufoo.com/cabinet/dzFsNnhmM2IwdXFtazlj/8SqOVUB3UoA%3D/" xr:uid="{F3A6A2DE-966C-4BBB-885B-D8945D57F77C}"/>
    <hyperlink ref="R87" r:id="rId1112" display="https://msmsadvancement.wufoo.com/cabinet/dzFsNnhmM2IwdXFtazlj/SU1wuslashBbswuBeepE%3D/" xr:uid="{05135E8F-5C74-4446-BA9B-3BDF97C0380D}"/>
    <hyperlink ref="R47" r:id="rId1113" display="https://msmsadvancement.wufoo.com/cabinet/4cfea16a-30aa-41e5-8cf2-94031166d6ef" xr:uid="{6DEFD044-712E-44C7-8FB9-122A28D8E198}"/>
    <hyperlink ref="R187" r:id="rId1114" display="https://msmsadvancement.wufoo.com/cabinet/90cbb214-244d-43eb-90e0-62ffa48d70c7" xr:uid="{D298DACD-67B6-40C2-85B9-5A2EC418D3F1}"/>
    <hyperlink ref="R13" r:id="rId1115" display="https://msmsadvancement.wufoo.com/cabinet/dzFsNnhmM2IwdXFtazlj/IBQILGxplyM%3D/" xr:uid="{F3F40864-DB61-4922-B8E5-11A5F1F74A19}"/>
    <hyperlink ref="R135" r:id="rId1116" display="https://msmsadvancement.wufoo.com/cabinet/dzFsNnhmM2IwdXFtazlj/u1RNAUxircU%3D/" xr:uid="{586E9303-B1E8-4EA2-ACBF-F6699EA9832C}"/>
    <hyperlink ref="R93" r:id="rId1117" display="https://msmsadvancement.wufoo.com/cabinet/dzFsNnhmM2IwdXFtazlj/pcYliTVBPVE%3D/" xr:uid="{1E5BA1D9-DA7D-4D66-A209-73B1B98F7A46}"/>
    <hyperlink ref="R292" r:id="rId1118" display="https://msmsadvancement.wufoo.com/cabinet/dzFsNnhmM2IwdXFtazlj/azpGHaoj21A%3D/" xr:uid="{A4C309DA-8F5C-496F-9267-F7A0CE46B89C}"/>
    <hyperlink ref="R281" r:id="rId1119" display="https://msmsadvancement.wufoo.com/cabinet/dzFsNnhmM2IwdXFtazlj/2uhu9mFOwCc%3D/" xr:uid="{12CADAD8-8346-4AF0-939E-A6B13C36AF08}"/>
    <hyperlink ref="R293" r:id="rId1120" display="https://msmsadvancement.wufoo.com/cabinet/dzFsNnhmM2IwdXFtazlj/w14tiCwuBeRfBM%3D/" xr:uid="{40E841F6-715E-4796-97B9-B3118697C1C9}"/>
    <hyperlink ref="R206" r:id="rId1121" display="https://msmsadvancement.wufoo.com/cabinet/dzFsNnhmM2IwdXFtazlj/2LIUAkReL3o%3D/" xr:uid="{62A65852-140C-4D1A-92C8-B282DCF50198}"/>
    <hyperlink ref="R2" r:id="rId1122" display="https://msmsadvancement.wufoo.com/cabinet/dzFsNnhmM2IwdXFtazlj/aCrKLIQFKNQ%3D/" xr:uid="{A4168BF4-D224-472D-8638-E7C72D8E44B5}"/>
    <hyperlink ref="R272" r:id="rId1123" display="https://msmsadvancement.wufoo.com/cabinet/dzFsNnhmM2IwdXFtazlj/7sYiwssFM34%3D/" xr:uid="{AAD18254-EFE1-49A7-BCAC-DE8243CC09F9}"/>
    <hyperlink ref="R264" r:id="rId1124" display="https://msmsadvancement.wufoo.com/cabinet/82423f60-5ad1-43cb-99a6-20b59250c6f1" xr:uid="{DB385148-F66C-4AD2-9D60-F63FF8CF0056}"/>
    <hyperlink ref="R96" r:id="rId1125" display="https://msmsadvancement.wufoo.com/cabinet/dzFsNnhmM2IwdXFtazlj/OrRzdzwuslashBQRg%3D/" xr:uid="{501EF4C9-C302-4F73-AEEB-3E9035EBCF90}"/>
    <hyperlink ref="R144" r:id="rId1126" display="https://msmsadvancement.wufoo.com/cabinet/dzFsNnhmM2IwdXFtazlj/byoDULhyKEw%3D/" xr:uid="{6FDEF47B-FA6F-4B2F-B7A7-B2DAA6CF4C71}"/>
    <hyperlink ref="R112" r:id="rId1127" display="https://msmsadvancement.wufoo.com/cabinet/e8855970-2aa6-4df0-9dd7-15d9f237f67c" xr:uid="{D2B1677C-B898-41AF-AB5B-95EDA4F8ED66}"/>
    <hyperlink ref="R83" r:id="rId1128" display="https://msmsadvancement.wufoo.com/cabinet/dzFsNnhmM2IwdXFtazlj/ZmoyC4DQWhQ%3D/" xr:uid="{029E3C1A-98E6-48FB-AC31-99F0E841656A}"/>
    <hyperlink ref="R125" r:id="rId1129" display="https://msmsadvancement.wufoo.com/cabinet/dzFsNnhmM2IwdXFtazlj/jcaXwuBeq5wuBejwM%3D/" xr:uid="{308E218F-F0B0-41B8-BDC3-449AA3D185A4}"/>
    <hyperlink ref="R255" r:id="rId1130" display="https://msmsadvancement.wufoo.com/cabinet/dzFsNnhmM2IwdXFtazlj/zvsc1wuBeJp1zU%3D/" xr:uid="{F25C2E84-3648-4DEB-A6D4-C53DCBB01103}"/>
    <hyperlink ref="R84" r:id="rId1131" display="https://msmsadvancement.wufoo.com/cabinet/dzFsNnhmM2IwdXFtazlj/AUYXk9P9vAc%3D/" xr:uid="{BDA46DF7-164F-40E3-9578-7BA07C07F3AC}"/>
    <hyperlink ref="R167" r:id="rId1132" display="https://msmsadvancement.wufoo.com/cabinet/dzFsNnhmM2IwdXFtazlj/ahxve0cQD2w%3D/" xr:uid="{AE13D49D-8FAE-44AD-8FBD-1509BF224E7C}"/>
    <hyperlink ref="R195" r:id="rId1133" display="https://msmsadvancement.wufoo.com/cabinet/dzFsNnhmM2IwdXFtazlj/mb9UoIHeSwuBe0%3D/" xr:uid="{E34CC6B8-CB5E-4116-9DDE-808957EDB0BF}"/>
    <hyperlink ref="R249" r:id="rId1134" display="https://msmsadvancement.wufoo.com/cabinet/dzFsNnhmM2IwdXFtazlj/7dtw1X663eA%3D/" xr:uid="{1BDE0B5A-233F-4D45-8AB9-350F497D65F3}"/>
    <hyperlink ref="R46" r:id="rId1135" display="https://msmsadvancement.wufoo.com/cabinet/dzFsNnhmM2IwdXFtazlj/cFsuQezLhwuslashk%3D/" xr:uid="{B169526B-5717-421B-880B-A647135D28E7}"/>
    <hyperlink ref="R120" r:id="rId1136" display="https://msmsadvancement.wufoo.com/cabinet/dzFsNnhmM2IwdXFtazlj/aX4HLAJzDoY%3D/" xr:uid="{12B136AD-1288-49DC-BAFA-8F933B617A88}"/>
    <hyperlink ref="R241" r:id="rId1137" display="https://msmsadvancement.wufoo.com/cabinet/bfbb6963-f978-469c-9a40-aa988a7e8771" xr:uid="{5807ED4C-62AF-4D0F-8965-4A15D41AD061}"/>
    <hyperlink ref="R143" r:id="rId1138" display="https://msmsadvancement.wufoo.com/cabinet/dzFsNnhmM2IwdXFtazlj/hE8KNGwuBeAkko%3D/" xr:uid="{1CDFB9E1-D098-4BC8-BF94-4D3E2065E388}"/>
    <hyperlink ref="R185" r:id="rId1139" display="https://msmsadvancement.wufoo.com/cabinet/dzFsNnhmM2IwdXFtazlj/zVLqR4P4Jio%3D/" xr:uid="{77DA2252-D8F8-4DB8-8EAF-35863A6002E9}"/>
    <hyperlink ref="R88" r:id="rId1140" display="https://msmsadvancement.wufoo.com/cabinet/dzFsNnhmM2IwdXFtazlj/8Q0b3Cwuslash3VrY%3D/" xr:uid="{AE75817D-E536-48FB-A6D3-CA4886C0523A}"/>
    <hyperlink ref="R262" r:id="rId1141" display="https://msmsadvancement.wufoo.com/cabinet/dzFsNnhmM2IwdXFtazlj/Z0KTTnpKwuBer0%3D/" xr:uid="{2BF12D84-674D-4404-981C-38A6BDB247F5}"/>
    <hyperlink ref="R278" r:id="rId1142" display="https://msmsadvancement.wufoo.com/cabinet/ed2fe8cf-6831-43ec-bc46-f7aca01a2155" xr:uid="{D1B08216-911E-4055-A371-18924D4E13C0}"/>
    <hyperlink ref="R280" r:id="rId1143" display="https://msmsadvancement.wufoo.com/cabinet/45216793-5e15-4ad7-b38e-9b6579f26a7d" xr:uid="{E72975FC-432D-4145-AE73-16DABEF39753}"/>
    <hyperlink ref="R128" r:id="rId1144" display="https://msmsadvancement.wufoo.com/cabinet/dzFsNnhmM2IwdXFtazlj/LFsW0wuslashSJlPQ%3D/" xr:uid="{8E75398E-4AF0-4B7F-91A2-57463594735A}"/>
    <hyperlink ref="R183" r:id="rId1145" display="https://msmsadvancement.wufoo.com/cabinet/1d177f42-de00-4b90-a373-888103fb47b9" xr:uid="{6ECF6379-035D-4F9B-BDE3-A73525800915}"/>
    <hyperlink ref="R194" r:id="rId1146" display="https://msmsadvancement.wufoo.com/cabinet/e7092f1b-14d0-4d6f-9252-ad59d65041be" xr:uid="{639F82F8-1E18-4353-8301-C75B859E532A}"/>
    <hyperlink ref="R268" r:id="rId1147" display="https://msmsadvancement.wufoo.com/cabinet/dzFsNnhmM2IwdXFtazlj/DkwAewuslashPQPIw%3D/" xr:uid="{7F4C82FD-5C29-4540-8B55-B9CFF894FE5E}"/>
    <hyperlink ref="R35" r:id="rId1148" display="https://msmsadvancement.wufoo.com/cabinet/dzFsNnhmM2IwdXFtazlj/12C20MMwE9g%3D/" xr:uid="{0249A374-A5CD-41FB-84BA-C12ECF3C7AF0}"/>
    <hyperlink ref="R5" r:id="rId1149" display="https://msmsadvancement.wufoo.com/cabinet/dzFsNnhmM2IwdXFtazlj/EMs3GjX06v0%3D/" xr:uid="{6B272476-3C96-4002-A7BF-6309E39B0E26}"/>
    <hyperlink ref="R294" r:id="rId1150" display="https://msmsadvancement.wufoo.com/cabinet/dzFsNnhmM2IwdXFtazlj/yClxM0DkwuslashwE%3D/" xr:uid="{559A4B1C-16CF-4DBE-8626-3F14AE665B46}"/>
    <hyperlink ref="R113" r:id="rId1151" display="https://msmsadvancement.wufoo.com/cabinet/02b587fb-1de3-4c3e-9051-5871416f6fe0" xr:uid="{A6936CF1-DD00-4167-AE60-F07882F157F5}"/>
    <hyperlink ref="R124" r:id="rId1152" display="https://msmsadvancement.wufoo.com/cabinet/dzFsNnhmM2IwdXFtazlj/IS6ELIf59ZE%3D/" xr:uid="{528E08A8-2CE7-4D2C-B508-B68E344F16D3}"/>
    <hyperlink ref="R243" r:id="rId1153" display="https://msmsadvancement.wufoo.com/cabinet/dzFsNnhmM2IwdXFtazlj/6khYRQh0FbQ%3D/" xr:uid="{EA0CC374-BED2-4551-859E-477F4FAB5504}"/>
    <hyperlink ref="R274" r:id="rId1154" display="https://msmsadvancement.wufoo.com/cabinet/c18461d7-6307-4937-b79e-0b0d40aaed2f" xr:uid="{9E6CD498-5ECC-487F-83FE-2C9878A9A12D}"/>
    <hyperlink ref="R138" r:id="rId1155" display="https://msmsadvancement.wufoo.com/cabinet/dzFsNnhmM2IwdXFtazlj/q9seC0qivPI%3D/" xr:uid="{CDA5BEC6-0ED0-4B5F-8C6A-667054B55EBC}"/>
    <hyperlink ref="R208" r:id="rId1156" display="https://msmsadvancement.wufoo.com/cabinet/dzFsNnhmM2IwdXFtazlj/q2fUldFBsro%3D/" xr:uid="{441BE944-BF79-4D6D-A9BF-2C8E5C8B7AA6}"/>
    <hyperlink ref="R259" r:id="rId1157" display="https://msmsadvancement.wufoo.com/cabinet/dzFsNnhmM2IwdXFtazlj/FLOQJSaxKXs%3D/" xr:uid="{586E207B-B77C-4968-A67C-F414D675074C}"/>
    <hyperlink ref="R106" r:id="rId1158" display="https://msmsadvancement.wufoo.com/cabinet/dzFsNnhmM2IwdXFtazlj/yppKemwuslashwuslash5J8%3D/" xr:uid="{260A2152-9D53-49AE-A73A-EC43ED14075C}"/>
    <hyperlink ref="R11" r:id="rId1159" display="https://msmsadvancement.wufoo.com/cabinet/dzFsNnhmM2IwdXFtazlj/Lgp7FhFgaT4%3D/" xr:uid="{703C85AE-0CDA-4FDD-9489-66799E2D3E50}"/>
    <hyperlink ref="R216" r:id="rId1160" display="https://msmsadvancement.wufoo.com/cabinet/09381386-d992-4f0b-aad1-a2e72109f03f" xr:uid="{20806CB4-EEFD-4FFD-A073-99E3A5CE0A40}"/>
    <hyperlink ref="R77" r:id="rId1161" display="https://msmsadvancement.wufoo.com/cabinet/dzFsNnhmM2IwdXFtazlj/rYwL0YKjIAM%3D/" xr:uid="{6D7103A6-E85E-46D2-A7DD-65EBD626661F}"/>
    <hyperlink ref="R245" r:id="rId1162" display="https://msmsadvancement.wufoo.com/cabinet/dzFsNnhmM2IwdXFtazlj/ne35JglZ2pM%3D/" xr:uid="{71E9817B-17C6-4B1D-BC70-8549F78241F7}"/>
    <hyperlink ref="R66" r:id="rId1163" display="https://msmsadvancement.wufoo.com/cabinet/dzFsNnhmM2IwdXFtazlj/3nL0jbJ9xlc%3D/" xr:uid="{0A13C660-4B8F-4856-A61F-7260EB94DB92}"/>
    <hyperlink ref="R78" r:id="rId1164" display="https://msmsadvancement.wufoo.com/cabinet/fb4543c8-cd6e-42b4-b040-f8ce51dabde0" xr:uid="{59D21A91-B416-492E-BDF5-4DC8F6EB0AEA}"/>
    <hyperlink ref="R36" r:id="rId1165" display="https://msmsadvancement.wufoo.com/cabinet/141e9c90-6a27-402c-b87f-2cb50b35ce82" xr:uid="{D9241153-A821-4B95-B95B-80832152D1CD}"/>
    <hyperlink ref="R207" r:id="rId1166" display="https://msmsadvancement.wufoo.com/cabinet/dzFsNnhmM2IwdXFtazlj/qpnlJqz9VVw%3D/" xr:uid="{8EAB1E55-7C35-4E20-977F-DF8B725FCF86}"/>
    <hyperlink ref="R305" r:id="rId1167" display="https://msmsadvancement.wufoo.com/cabinet/dzFsNnhmM2IwdXFtazlj/xvKCz0zPkoo%3D/" xr:uid="{F9808E51-B4A0-43F9-89F3-14743555A421}"/>
    <hyperlink ref="R10" r:id="rId1168" display="https://msmsadvancement.wufoo.com/cabinet/dzFsNnhmM2IwdXFtazlj/IUnDEHKGJlY%3D/" xr:uid="{B78B2A41-4F7B-4AF0-B92B-72CA1094C8C9}"/>
    <hyperlink ref="R304" r:id="rId1169" display="https://msmsadvancement.wufoo.com/cabinet/dzFsNnhmM2IwdXFtazlj/iHzHn9cZRxY%3D/" xr:uid="{91F2C125-FCB8-4B76-92AF-1A5577A886EF}"/>
    <hyperlink ref="R181" r:id="rId1170" display="https://msmsadvancement.wufoo.com/cabinet/3240088e-b100-45b6-8f87-0a3ca35fc9c6" xr:uid="{6EA06F36-B803-4F6F-B368-BEB5F510FD94}"/>
    <hyperlink ref="R302" r:id="rId1171" display="https://msmsadvancement.wufoo.com/cabinet/dzFsNnhmM2IwdXFtazlj/FBvs2xahG3g%3D/" xr:uid="{8437BBB6-DA92-41C3-8B6D-F0E442DF9CDB}"/>
    <hyperlink ref="R172" r:id="rId1172" display="https://msmsadvancement.wufoo.com/cabinet/dzFsNnhmM2IwdXFtazlj/LiQQHg3FTi4%3D/" xr:uid="{D540A284-BADD-463A-BEBA-83A17A0E31B1}"/>
    <hyperlink ref="R182" r:id="rId1173" display="https://msmsadvancement.wufoo.com/cabinet/dzFsNnhmM2IwdXFtazlj/SfkpGe9AQo0%3D/" xr:uid="{851E1C2B-FE9C-485F-B06A-1A9968184F7C}"/>
    <hyperlink ref="R65" r:id="rId1174" display="https://msmsadvancement.wufoo.com/cabinet/dzFsNnhmM2IwdXFtazlj/PsvOgJbGkE4%3D/" xr:uid="{4E0D8E49-2605-40E0-91C9-25CDB14F62AD}"/>
    <hyperlink ref="R54" r:id="rId1175" display="https://msmsadvancement.wufoo.com/cabinet/dzFsNnhmM2IwdXFtazlj/JXL8GfuBKK8%3D/" xr:uid="{9224A0E0-9D24-442A-AE41-977A00F1682C}"/>
    <hyperlink ref="R105" r:id="rId1176" display="https://msmsadvancement.wufoo.com/cabinet/dzFsNnhmM2IwdXFtazlj/wuslashvi0PTjT2ZE%3D/" xr:uid="{75DDBF2C-FD91-4DD2-BEC7-496B8A0AC9A7}"/>
    <hyperlink ref="R306" r:id="rId1177" display="https://msmsadvancement.wufoo.com/cabinet/dzFsNnhmM2IwdXFtazlj/DMDJ5BdiT4o%3D/" xr:uid="{4FBB6D1C-6239-4870-912B-B383976A95F1}"/>
    <hyperlink ref="R192" r:id="rId1178" display="https://msmsadvancement.wufoo.com/cabinet/cf434ef5-f389-4902-af9a-fa383fa1456a" xr:uid="{BE736958-210E-4357-9ACA-E4232F241C59}"/>
    <hyperlink ref="R121" r:id="rId1179" display="https://msmsadvancement.wufoo.com/cabinet/dzFsNnhmM2IwdXFtazlj/L95pvdykydA%3D/" xr:uid="{27511037-F4A0-45C1-8E27-D41CFA0FE33B}"/>
    <hyperlink ref="R311" r:id="rId1180" display="https://msmsadvancement.wufoo.com/cabinet/dzFsNnhmM2IwdXFtazlj/iOFyn8UGm6g%3D/" xr:uid="{C4527423-60A9-4316-B2E7-6E97E0AF804E}"/>
    <hyperlink ref="R242" r:id="rId1181" display="https://msmsadvancement.wufoo.com/cabinet/376b2f04-5c47-417f-87d2-00ccfcd57eaf" xr:uid="{685966FE-4F31-47EF-8B0C-88E280402BE4}"/>
    <hyperlink ref="R214" r:id="rId1182" display="https://msmsadvancement.wufoo.com/cabinet/dzFsNnhmM2IwdXFtazlj/LV4HsHY2RQ0%3D/" xr:uid="{62C88A1B-32A6-4141-A159-EF0A26C9CA0E}"/>
    <hyperlink ref="R133" r:id="rId1183" display="https://msmsadvancement.wufoo.com/cabinet/dzFsNnhmM2IwdXFtazlj/Kiy521QDQeU%3D/" xr:uid="{66067B37-86F4-4A45-88F6-65642627B9D9}"/>
    <hyperlink ref="R309" r:id="rId1184" display="https://msmsadvancement.wufoo.com/cabinet/ea9e0ec1-5a72-4b93-8ad5-185db04a047f" xr:uid="{48C8EB5B-1868-4833-A1D4-0C801E423721}"/>
    <hyperlink ref="R74" r:id="rId1185" display="https://msmsadvancement.wufoo.com/cabinet/dzFsNnhmM2IwdXFtazlj/zMhCwuslashwBUHZs%3D/" xr:uid="{F983901A-42C9-4882-8A6A-35410BB739F0}"/>
    <hyperlink ref="R70" r:id="rId1186" display="https://msmsadvancement.wufoo.com/cabinet/dzFsNnhmM2IwdXFtazlj/0hDfrv9w3Eo%3D/" xr:uid="{C49BE0D4-A4D0-4972-A91E-208C2D45DBBF}"/>
    <hyperlink ref="R114" r:id="rId1187" display="https://msmsadvancement.wufoo.com/cabinet/74cdc760-bf1a-45d4-8128-c46de37a32ab" xr:uid="{0D2AB05A-A346-4ADA-A23D-009BA2201D00}"/>
    <hyperlink ref="R67" r:id="rId1188" display="https://msmsadvancement.wufoo.com/cabinet/dzFsNnhmM2IwdXFtazlj/5ONTKeN1UUI%3D/" xr:uid="{8CA2BAC9-08A9-4EF2-807B-F4C39DCC0779}"/>
    <hyperlink ref="R248" r:id="rId1189" display="https://msmsadvancement.wufoo.com/cabinet/dzFsNnhmM2IwdXFtazlj/FGwuBecUA3S4wuslashU%3D/" xr:uid="{606D5008-8BA9-4488-8F14-3ADF8FA02483}"/>
    <hyperlink ref="R247" r:id="rId1190" display="https://msmsadvancement.wufoo.com/cabinet/dzFsNnhmM2IwdXFtazlj/rTXNq50MINI%3D/" xr:uid="{9520F6CC-51A2-41F5-BA6B-E1F550092539}"/>
    <hyperlink ref="R236" r:id="rId1191" display="https://msmsadvancement.wufoo.com/cabinet/dzFsNnhmM2IwdXFtazlj/G6VYEbqj2Jg%3D/" xr:uid="{F6110018-BC13-4EED-AC02-890EF4D5CD9E}"/>
    <hyperlink ref="R222" r:id="rId1192" display="https://msmsadvancement.wufoo.com/cabinet/be128cc7-e956-4ac0-b06d-8b0546f7f301" xr:uid="{8D23A2EA-7B72-4D44-A057-B69C45E53F98}"/>
    <hyperlink ref="R256" r:id="rId1193" display="https://msmsadvancement.wufoo.com/cabinet/dzFsNnhmM2IwdXFtazlj/g8dH3gtjb9g%3D/" xr:uid="{3D773392-DF2F-4915-9AFC-C78DA946C5AA}"/>
    <hyperlink ref="R301" r:id="rId1194" display="https://msmsadvancement.wufoo.com/cabinet/dzFsNnhmM2IwdXFtazlj/wuslash1AzwmnqANI%3D/" xr:uid="{13C2B9CC-E2CB-4D91-94DF-62D587174451}"/>
    <hyperlink ref="R107" r:id="rId1195" display="https://msmsadvancement.wufoo.com/cabinet/dzFsNnhmM2IwdXFtazlj/ejIozcvDLKk%3D/" xr:uid="{1173D65B-6832-49DC-991D-DB88FEE80F46}"/>
    <hyperlink ref="R108" r:id="rId1196" display="https://msmsadvancement.wufoo.com/cabinet/dzFsNnhmM2IwdXFtazlj/hmX4sQw7Vw8%3D/" xr:uid="{9929E3B4-AC6B-4E0B-A1A7-5471594DCF61}"/>
    <hyperlink ref="R3" r:id="rId1197" display="https://msmsadvancement.wufoo.com/cabinet/dzFsNnhmM2IwdXFtazlj/ywC3wuBe6h7WHo%3D/" xr:uid="{334CCE41-816D-43CE-A9B4-48E5145B09B3}"/>
    <hyperlink ref="R12" r:id="rId1198" display="https://msmsadvancement.wufoo.com/cabinet/dzFsNnhmM2IwdXFtazlj/CytyVNuBT2s%3D/" xr:uid="{FC484C00-4DEB-4D9E-8F7F-1D421FD6C873}"/>
    <hyperlink ref="R15" r:id="rId1199" display="https://msmsadvancement.wufoo.com/cabinet/dzFsNnhmM2IwdXFtazlj/RSm2LRDoGP8%3D/" xr:uid="{6AA5E40B-3284-4001-B650-FE21D42AD238}"/>
    <hyperlink ref="R310" r:id="rId1200" display="https://msmsadvancement.wufoo.com/cabinet/dzFsNnhmM2IwdXFtazlj/8s7FaOYON6w%3D/" xr:uid="{8DAD3B23-26DD-4F45-878B-F42BF513AE3A}"/>
    <hyperlink ref="R131" r:id="rId1201" display="https://msmsadvancement.wufoo.com/cabinet/dzFsNnhmM2IwdXFtazlj/xtmB9Sgvw80%3D/" xr:uid="{15E41A99-28F5-4B8B-9379-97086EB20C25}"/>
    <hyperlink ref="R97" r:id="rId1202" display="https://msmsadvancement.wufoo.com/cabinet/dzFsNnhmM2IwdXFtazlj/wuBeaYpeUuyMPU%3D/" xr:uid="{94D1C05A-2075-4E7C-B8E9-1FCAC3CC55E4}"/>
    <hyperlink ref="R148" r:id="rId1203" display="https://msmsadvancement.wufoo.com/cabinet/dzFsNnhmM2IwdXFtazlj/03xtN9GEDOU%3D/" xr:uid="{9BC344DF-A9FB-4B21-9A32-76E9CB28C4F6}"/>
    <hyperlink ref="R299" r:id="rId1204" display="https://msmsadvancement.wufoo.com/cabinet/dzFsNnhmM2IwdXFtazlj/ImNcq8FHh2c%3D/" xr:uid="{0E11AF0A-10E6-4BDA-BD05-43E461A2C2ED}"/>
    <hyperlink ref="R300" r:id="rId1205" display="https://msmsadvancement.wufoo.com/cabinet/dzFsNnhmM2IwdXFtazlj/8hqzsVa4wuBegw%3D/" xr:uid="{1278649A-4478-4303-A6CD-C83B712CFF44}"/>
    <hyperlink ref="R76" r:id="rId1206" display="https://msmsadvancement.wufoo.com/cabinet/dzFsNnhmM2IwdXFtazlj/3jML7o7TuEg%3D/" xr:uid="{31B81369-1EAE-499D-A78F-7A6F26D22B7E}"/>
    <hyperlink ref="R41" r:id="rId1207" display="https://msmsadvancement.wufoo.com/cabinet/dzFsNnhmM2IwdXFtazlj/imbUrJGr1UI%3D/" xr:uid="{482BBDA8-A0A0-48C4-8069-20B5C95BDDDB}"/>
    <hyperlink ref="R149" r:id="rId1208" display="https://msmsadvancement.wufoo.com/cabinet/dzFsNnhmM2IwdXFtazlj/DX9h4IOHMw0%3D/" xr:uid="{32CC3909-E3F8-4EDB-A2C8-6BDE68C828D3}"/>
    <hyperlink ref="R115" r:id="rId1209" display="https://msmsadvancement.wufoo.com/cabinet/dzFsNnhmM2IwdXFtazlj/Z9yg0UDgdlk%3D/" xr:uid="{FCD1A881-C6D1-4306-A320-6610E9107F51}"/>
    <hyperlink ref="R39" r:id="rId1210" display="https://msmsadvancement.wufoo.com/cabinet/dzFsNnhmM2IwdXFtazlj/3Poa1nDBkjM%3D/" xr:uid="{C82662AB-4819-4804-8E6E-35071964653B}"/>
    <hyperlink ref="R94" r:id="rId1211" display="https://msmsadvancement.wufoo.com/cabinet/dzFsNnhmM2IwdXFtazlj/RkdjxRxwuslashkFA%3D/" xr:uid="{128BD938-5747-46A4-A47F-264C8A58DB68}"/>
    <hyperlink ref="R92" r:id="rId1212" display="https://msmsadvancement.wufoo.com/cabinet/dzFsNnhmM2IwdXFtazlj/K4vJ9xcWSsU%3D/" xr:uid="{94EBE1FB-A39A-4574-8496-16314BFAEA96}"/>
    <hyperlink ref="R303" r:id="rId1213" display="https://msmsadvancement.wufoo.com/cabinet/dzFsNnhmM2IwdXFtazlj/mCOLJyhxaR8%3D/" xr:uid="{7F61191D-4543-45FE-8DD0-FC56E291A89C}"/>
    <hyperlink ref="R250" r:id="rId1214" display="https://msmsadvancement.wufoo.com/cabinet/dzFsNnhmM2IwdXFtazlj/xBkpOI8Wj7A%3D/" xr:uid="{866A24A4-63CE-4373-89FF-7F9A5B70E54D}"/>
    <hyperlink ref="R43" r:id="rId1215" display="https://msmsadvancement.wufoo.com/cabinet/dzFsNnhmM2IwdXFtazlj/h55y1E1gjNY%3D/" xr:uid="{7C0CBF26-D9EF-40D6-8EA0-29A734E2DC79}"/>
    <hyperlink ref="R42" r:id="rId1216" display="https://msmsadvancement.wufoo.com/cabinet/dzFsNnhmM2IwdXFtazlj/0bEwftUsy2M%3D/" xr:uid="{E8FC96AA-038D-4C17-BD6E-BDEC9034F69A}"/>
    <hyperlink ref="R33" r:id="rId1217" display="https://msmsadvancement.wufoo.com/cabinet/dce31fc1-32e3-4d6d-b630-6a5f2e9bd22e" xr:uid="{1F60731F-441D-4BDD-B4B3-93A105B99280}"/>
    <hyperlink ref="R177" r:id="rId1218" display="https://msmsadvancement.wufoo.com/cabinet/dzFsNnhmM2IwdXFtazlj/eVbJA8DbGbk%3D/" xr:uid="{DD37F3FA-ED56-46C6-9B27-5122C4871374}"/>
    <hyperlink ref="R145" r:id="rId1219" display="https://msmsadvancement.wufoo.com/cabinet/dzFsNnhmM2IwdXFtazlj/sIwuslashkl0XnHhM%3D/" xr:uid="{85AE9776-5958-4624-A12C-789FB1DC5C44}"/>
    <hyperlink ref="R40" r:id="rId1220" display="https://msmsadvancement.wufoo.com/cabinet/dzFsNnhmM2IwdXFtazlj/gNv8VplggwuslashA%3D/" xr:uid="{825C09E7-BF01-43B0-B66F-090BF2467A60}"/>
    <hyperlink ref="R307" r:id="rId1221" display="https://msmsadvancement.wufoo.com/cabinet/dzFsNnhmM2IwdXFtazlj/C3wuslashSMPexW5s%3D/" xr:uid="{D803FEB4-A21C-4E25-B837-481CE09F043C}"/>
    <hyperlink ref="R95" r:id="rId1222" display="https://msmsadvancement.wufoo.com/cabinet/2ab2062e-cba3-4947-ab95-a800357d780a" xr:uid="{BDB3B0BD-1FC2-43C5-9E14-56CAA3379066}"/>
    <hyperlink ref="R24" r:id="rId1223" display="https://msmsadvancement.wufoo.com/cabinet/dzFsNnhmM2IwdXFtazlj/qmiMvD841FI%3D/" xr:uid="{B000D7D0-246E-4B95-8F77-5160484869BD}"/>
    <hyperlink ref="R199" r:id="rId1224" display="https://msmsadvancement.wufoo.com/cabinet/4898b28c-7b8c-4b98-87ab-21f93439fd26" xr:uid="{B26C731E-F289-4B4D-BB98-2FB7F408FE9F}"/>
    <hyperlink ref="R32" r:id="rId1225" display="https://msmsadvancement.wufoo.com/cabinet/dzFsNnhmM2IwdXFtazlj/6o3sI4KEltc%3D/" xr:uid="{56388BDA-0FC7-4C8A-8891-0E87C21BB66B}"/>
    <hyperlink ref="R81" r:id="rId1226" display="https://msmsadvancement.wufoo.com/cabinet/6a06ec59-e5e8-41d3-b38c-ea28fe9b6127" xr:uid="{6C02CFB2-0420-4709-B2BC-EC5FF45EC388}"/>
    <hyperlink ref="R44" r:id="rId1227" display="https://msmsadvancement.wufoo.com/cabinet/dzFsNnhmM2IwdXFtazlj/ts2DBLj1Rio%3D/" xr:uid="{84846E29-379E-4A0C-A054-F32E6D05AB6E}"/>
    <hyperlink ref="R239" r:id="rId1228" display="https://msmsadvancement.wufoo.com/cabinet/dzFsNnhmM2IwdXFtazlj/wh6Du9HsFKs%3D/" xr:uid="{BD06A11E-2CE9-438B-90C4-8902B078EDCD}"/>
    <hyperlink ref="R55" r:id="rId1229" display="https://msmsadvancement.wufoo.com/cabinet/dzFsNnhmM2IwdXFtazlj/hb9MG495TmQ%3D/" xr:uid="{4C3F033C-4BA7-46AE-AEA7-10D391C5F016}"/>
    <hyperlink ref="R116" r:id="rId1230" display="https://msmsadvancement.wufoo.com/cabinet/dzFsNnhmM2IwdXFtazlj/FYM70cFnJLE%3D/" xr:uid="{30382882-A3EA-46F0-A71E-CC94A1F38675}"/>
    <hyperlink ref="R117" r:id="rId1231" display="https://msmsadvancement.wufoo.com/cabinet/dzFsNnhmM2IwdXFtazlj/wEJvIvybl3o%3D/" xr:uid="{3409B227-B972-4C3D-9063-05FDB8E82712}"/>
    <hyperlink ref="R173" r:id="rId1232" display="https://msmsadvancement.wufoo.com/cabinet/dzFsNnhmM2IwdXFtazlj/sGPOMNM2O4s%3D/" xr:uid="{E4AAEEE2-F90C-4A69-B4C0-A32B317C2E90}"/>
    <hyperlink ref="R162" r:id="rId1233" display="https://msmsadvancement.wufoo.com/cabinet/cfcb0d22-2e01-4d1d-9092-d2d2f592c475" xr:uid="{C471B328-B094-48CF-AB7F-C3D794390558}"/>
    <hyperlink ref="R9" r:id="rId1234" display="https://msmsadvancement.wufoo.com/cabinet/dzFsNnhmM2IwdXFtazlj/T1GgmDv5o8g%3D/" xr:uid="{7C182BA4-F4BD-44D5-B2A1-63F6235E7722}"/>
    <hyperlink ref="R155" r:id="rId1235" display="https://msmsadvancement.wufoo.com/cabinet/dzFsNnhmM2IwdXFtazlj/pLEHYJuVKM0%3D/" xr:uid="{983D895A-B3F8-4ACD-A6A3-69454ED0C3DC}"/>
    <hyperlink ref="R211" r:id="rId1236" display="https://msmsadvancement.wufoo.com/cabinet/dzFsNnhmM2IwdXFtazlj/IwuslashMwEIpc9Xc%3D/" xr:uid="{8B782643-A7A3-4C85-843A-9A0A3F777832}"/>
    <hyperlink ref="R174" r:id="rId1237" display="https://msmsadvancement.wufoo.com/cabinet/dzFsNnhmM2IwdXFtazlj/OFFUSGA60Qo%3D/" xr:uid="{610197BF-505B-425E-A3E6-FEEFD7D5C103}"/>
    <hyperlink ref="R18" r:id="rId1238" display="https://msmsadvancement.wufoo.com/cabinet/dzFsNnhmM2IwdXFtazlj/sYw4GfwuslashA4js%3D/" xr:uid="{4488AC45-882F-4240-82B6-EC647D9AF581}"/>
    <hyperlink ref="R308" r:id="rId1239" display="https://msmsadvancement.wufoo.com/cabinet/dzFsNnhmM2IwdXFtazlj/OIw0iVzg6e4%3D/" xr:uid="{48FED5D3-E562-4C2D-93E9-B1B2506B83AD}"/>
    <hyperlink ref="R252" r:id="rId1240" display="https://msmsadvancement.wufoo.com/cabinet/dzFsNnhmM2IwdXFtazlj/o3iCsV7uB9w%3D/" xr:uid="{21EE8E12-D88A-4A75-89E9-1C17D5CFAB38}"/>
    <hyperlink ref="T137" r:id="rId1241" display="https://msmsadvancement.wufoo.com/cabinet/9da9361d-eaaf-4954-aa35-8846ae4135c6" xr:uid="{74C6CDF5-81C7-4509-8ED3-7597BA1D00CE}"/>
  </hyperlinks>
  <pageMargins left="0.7" right="0.7" top="0.75" bottom="0.75" header="0.3" footer="0.3"/>
  <pageSetup orientation="portrait" r:id="rId124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5313BC-4E30-429C-B6F6-21243072CB0C}">
  <sheetPr>
    <tabColor theme="9" tint="0.59999389629810485"/>
  </sheetPr>
  <dimension ref="A1:BF1001"/>
  <sheetViews>
    <sheetView workbookViewId="0"/>
  </sheetViews>
  <sheetFormatPr defaultColWidth="8.88671875" defaultRowHeight="14.4" x14ac:dyDescent="0.3"/>
  <cols>
    <col min="1" max="1" width="19.44140625" style="8" bestFit="1" customWidth="1"/>
    <col min="2" max="2" width="8.88671875" style="8" hidden="1" customWidth="1"/>
    <col min="3" max="3" width="17.5546875" style="8" bestFit="1" customWidth="1"/>
    <col min="4" max="4" width="15.6640625" style="8" bestFit="1" customWidth="1"/>
    <col min="5" max="5" width="8.88671875" style="8" hidden="1" customWidth="1"/>
    <col min="6" max="6" width="8.88671875" style="8"/>
    <col min="7" max="7" width="44.33203125" style="8" hidden="1" customWidth="1"/>
    <col min="8" max="8" width="17.88671875" style="8" hidden="1" customWidth="1"/>
    <col min="9" max="11" width="8.88671875" style="8" hidden="1" customWidth="1"/>
    <col min="12" max="12" width="19.44140625" style="8" bestFit="1" customWidth="1"/>
    <col min="13" max="13" width="19.109375" style="8" bestFit="1" customWidth="1"/>
    <col min="14" max="14" width="34.44140625" style="8" bestFit="1" customWidth="1"/>
    <col min="15" max="15" width="15.44140625" style="8" bestFit="1" customWidth="1"/>
    <col min="16" max="17" width="8.88671875" style="8" hidden="1" customWidth="1"/>
    <col min="18" max="18" width="56.44140625" style="8" hidden="1" customWidth="1"/>
    <col min="19" max="19" width="12" style="8" hidden="1" customWidth="1"/>
    <col min="20" max="20" width="21.5546875" style="8" hidden="1" customWidth="1"/>
    <col min="21" max="23" width="8.88671875" style="8" hidden="1" customWidth="1"/>
    <col min="24" max="24" width="11.6640625" style="8" hidden="1" customWidth="1"/>
    <col min="25" max="40" width="8.88671875" style="8" hidden="1" customWidth="1"/>
    <col min="41" max="42" width="18.6640625" style="8" hidden="1" customWidth="1"/>
    <col min="43" max="44" width="8.88671875" style="8" hidden="1" customWidth="1"/>
    <col min="45" max="46" width="8.88671875" style="33" hidden="1" customWidth="1"/>
    <col min="47" max="48" width="8.88671875" style="8" hidden="1" customWidth="1"/>
    <col min="49" max="51" width="8.88671875" style="33" hidden="1" customWidth="1"/>
    <col min="52" max="52" width="28" style="8" bestFit="1" customWidth="1"/>
    <col min="53" max="53" width="29.33203125" style="8" bestFit="1" customWidth="1"/>
    <col min="54" max="54" width="8.88671875" style="33"/>
    <col min="55" max="55" width="30.33203125" style="8" bestFit="1" customWidth="1"/>
    <col min="56" max="58" width="8.88671875" style="8" hidden="1" customWidth="1"/>
    <col min="59" max="60" width="0" style="8" hidden="1" customWidth="1"/>
    <col min="61" max="16384" width="8.88671875" style="8"/>
  </cols>
  <sheetData>
    <row r="1" spans="1:57" s="7" customFormat="1" ht="28.8" x14ac:dyDescent="0.3">
      <c r="A1" s="298" t="s">
        <v>267</v>
      </c>
      <c r="B1" s="7" t="s">
        <v>2075</v>
      </c>
      <c r="C1" s="7" t="s">
        <v>2076</v>
      </c>
      <c r="D1" s="7" t="s">
        <v>2077</v>
      </c>
      <c r="E1" s="7" t="s">
        <v>2078</v>
      </c>
      <c r="F1" s="7" t="s">
        <v>2079</v>
      </c>
      <c r="G1" s="7" t="s">
        <v>2080</v>
      </c>
      <c r="H1" s="7" t="s">
        <v>2081</v>
      </c>
      <c r="I1" s="7" t="s">
        <v>281</v>
      </c>
      <c r="J1" s="7" t="s">
        <v>282</v>
      </c>
      <c r="K1" s="7" t="s">
        <v>2082</v>
      </c>
      <c r="L1" s="7" t="s">
        <v>2083</v>
      </c>
      <c r="M1" s="7" t="s">
        <v>2084</v>
      </c>
      <c r="N1" s="7" t="s">
        <v>2085</v>
      </c>
      <c r="O1" s="7" t="s">
        <v>2086</v>
      </c>
      <c r="P1" s="7" t="s">
        <v>2067</v>
      </c>
      <c r="Q1" s="7" t="s">
        <v>42</v>
      </c>
      <c r="R1" s="7" t="s">
        <v>2087</v>
      </c>
      <c r="S1" s="7" t="s">
        <v>2088</v>
      </c>
      <c r="T1" s="7" t="s">
        <v>288</v>
      </c>
      <c r="U1" s="303"/>
      <c r="V1" s="7" t="s">
        <v>2089</v>
      </c>
      <c r="W1" s="7" t="s">
        <v>2090</v>
      </c>
      <c r="X1" s="7" t="s">
        <v>291</v>
      </c>
      <c r="Y1" s="7" t="s">
        <v>183</v>
      </c>
      <c r="Z1" s="7" t="s">
        <v>2091</v>
      </c>
      <c r="AA1" s="7" t="s">
        <v>2092</v>
      </c>
      <c r="AB1" s="7" t="s">
        <v>2093</v>
      </c>
      <c r="AC1" s="7" t="s">
        <v>2094</v>
      </c>
      <c r="AD1" s="7" t="s">
        <v>2095</v>
      </c>
      <c r="AE1" s="7" t="s">
        <v>2068</v>
      </c>
      <c r="AF1" s="7" t="s">
        <v>2069</v>
      </c>
      <c r="AG1" s="7" t="s">
        <v>2070</v>
      </c>
      <c r="AH1" s="7" t="s">
        <v>2071</v>
      </c>
      <c r="AI1" s="7" t="s">
        <v>2096</v>
      </c>
      <c r="AJ1" s="7" t="s">
        <v>2097</v>
      </c>
      <c r="AK1" s="7" t="s">
        <v>2098</v>
      </c>
      <c r="AL1" s="303" t="s">
        <v>2099</v>
      </c>
      <c r="AM1" s="304" t="s">
        <v>2100</v>
      </c>
      <c r="AN1" s="7" t="s">
        <v>313</v>
      </c>
      <c r="AO1" s="7" t="s">
        <v>314</v>
      </c>
      <c r="AP1" s="7" t="s">
        <v>2101</v>
      </c>
      <c r="AQ1" s="7" t="s">
        <v>2102</v>
      </c>
      <c r="AR1" s="7" t="s">
        <v>2103</v>
      </c>
      <c r="AS1" s="36" t="s">
        <v>2104</v>
      </c>
      <c r="AT1" s="36" t="s">
        <v>312</v>
      </c>
      <c r="AU1" s="7" t="s">
        <v>2105</v>
      </c>
      <c r="AV1" s="7" t="s">
        <v>2106</v>
      </c>
      <c r="AW1" s="125" t="s">
        <v>2107</v>
      </c>
      <c r="AX1" s="125" t="s">
        <v>2108</v>
      </c>
      <c r="AY1" s="305" t="s">
        <v>2109</v>
      </c>
      <c r="AZ1" s="7" t="s">
        <v>316</v>
      </c>
      <c r="BA1" s="7" t="s">
        <v>317</v>
      </c>
      <c r="BB1" s="217" t="s">
        <v>182</v>
      </c>
      <c r="BC1" s="306" t="s">
        <v>329</v>
      </c>
    </row>
    <row r="2" spans="1:57" x14ac:dyDescent="0.3">
      <c r="A2" s="48"/>
      <c r="B2" s="8">
        <v>11</v>
      </c>
      <c r="C2" s="143" t="s">
        <v>2206</v>
      </c>
      <c r="D2" s="143" t="s">
        <v>2207</v>
      </c>
      <c r="E2" s="143" t="s">
        <v>335</v>
      </c>
      <c r="F2" s="143" t="s">
        <v>169</v>
      </c>
      <c r="G2" s="8" t="s">
        <v>2208</v>
      </c>
      <c r="H2" s="8">
        <v>6627390357</v>
      </c>
      <c r="I2" s="143" t="s">
        <v>401</v>
      </c>
      <c r="J2" s="143" t="s">
        <v>2209</v>
      </c>
      <c r="K2" s="143" t="s">
        <v>2210</v>
      </c>
      <c r="L2" s="8" t="s">
        <v>2206</v>
      </c>
      <c r="M2" s="8" t="s">
        <v>2211</v>
      </c>
      <c r="N2" s="8" t="s">
        <v>2208</v>
      </c>
      <c r="O2" s="8">
        <v>6625826005</v>
      </c>
      <c r="P2" s="143" t="s">
        <v>2159</v>
      </c>
      <c r="Q2" s="143" t="s">
        <v>394</v>
      </c>
      <c r="R2" s="8" t="s">
        <v>2212</v>
      </c>
      <c r="T2" s="143" t="s">
        <v>2213</v>
      </c>
      <c r="U2" s="143"/>
      <c r="V2" s="143" t="s">
        <v>488</v>
      </c>
      <c r="W2" s="8">
        <v>39090</v>
      </c>
      <c r="X2" s="8" t="s">
        <v>348</v>
      </c>
      <c r="Y2" s="8" t="s">
        <v>488</v>
      </c>
      <c r="Z2" s="143" t="s">
        <v>2114</v>
      </c>
      <c r="AB2" s="8" t="s">
        <v>2115</v>
      </c>
      <c r="AE2" s="8" t="s">
        <v>48</v>
      </c>
      <c r="AF2" s="233" t="s">
        <v>2214</v>
      </c>
      <c r="AG2" s="8" t="s">
        <v>2215</v>
      </c>
      <c r="AH2" s="8" t="s">
        <v>2216</v>
      </c>
      <c r="AI2" s="8" t="s">
        <v>2165</v>
      </c>
      <c r="AJ2" s="8" t="s">
        <v>2210</v>
      </c>
      <c r="AL2" s="8" t="s">
        <v>188</v>
      </c>
      <c r="AM2" s="48" t="s">
        <v>2130</v>
      </c>
      <c r="AN2" s="48" t="s">
        <v>8549</v>
      </c>
      <c r="AO2" s="48" t="s">
        <v>8550</v>
      </c>
      <c r="AP2" s="48" t="e">
        <v>#N/A</v>
      </c>
      <c r="AQ2" s="48" t="e">
        <v>#N/A</v>
      </c>
      <c r="AR2" s="48" t="e">
        <v>#N/A</v>
      </c>
      <c r="AS2" s="68" t="e">
        <v>#N/A</v>
      </c>
      <c r="AT2" s="68">
        <v>11</v>
      </c>
      <c r="AU2" s="48" t="e">
        <v>#N/A</v>
      </c>
      <c r="AV2" s="48" t="s">
        <v>519</v>
      </c>
      <c r="AW2" s="68" t="s">
        <v>8551</v>
      </c>
      <c r="AX2" s="68" t="s">
        <v>8551</v>
      </c>
      <c r="AY2" s="68" t="e">
        <v>#N/A</v>
      </c>
      <c r="AZ2" s="48" t="s">
        <v>8552</v>
      </c>
      <c r="BA2" s="48" t="s">
        <v>8553</v>
      </c>
      <c r="BB2" s="68" t="e">
        <v>#N/A</v>
      </c>
      <c r="BC2" s="48" t="s">
        <v>2131</v>
      </c>
      <c r="BD2" s="48" t="s">
        <v>2119</v>
      </c>
      <c r="BE2" s="8" t="s">
        <v>2120</v>
      </c>
    </row>
    <row r="3" spans="1:57" x14ac:dyDescent="0.3">
      <c r="A3" s="48" t="s">
        <v>8554</v>
      </c>
      <c r="B3" s="8">
        <v>530</v>
      </c>
      <c r="C3" s="143" t="s">
        <v>6521</v>
      </c>
      <c r="D3" s="143" t="s">
        <v>6522</v>
      </c>
      <c r="E3" s="143" t="s">
        <v>335</v>
      </c>
      <c r="F3" s="143" t="s">
        <v>169</v>
      </c>
      <c r="G3" s="8" t="s">
        <v>6523</v>
      </c>
      <c r="H3" s="8">
        <v>6624736229</v>
      </c>
      <c r="I3" s="143" t="s">
        <v>340</v>
      </c>
      <c r="J3" s="143" t="s">
        <v>6524</v>
      </c>
      <c r="K3" s="143" t="s">
        <v>6524</v>
      </c>
      <c r="L3" s="8" t="s">
        <v>370</v>
      </c>
      <c r="M3" s="8" t="s">
        <v>6522</v>
      </c>
      <c r="N3" s="8" t="s">
        <v>6523</v>
      </c>
      <c r="O3" s="8">
        <v>6624736229</v>
      </c>
      <c r="P3" s="143" t="s">
        <v>2112</v>
      </c>
      <c r="Q3" s="143" t="s">
        <v>43</v>
      </c>
      <c r="R3" s="8" t="s">
        <v>6525</v>
      </c>
      <c r="T3" s="143" t="s">
        <v>6524</v>
      </c>
      <c r="U3" s="143"/>
      <c r="V3" s="143" t="s">
        <v>488</v>
      </c>
      <c r="W3" s="8">
        <v>38922</v>
      </c>
      <c r="X3" s="8" t="s">
        <v>348</v>
      </c>
      <c r="Y3" s="8" t="s">
        <v>6526</v>
      </c>
      <c r="Z3" s="143" t="s">
        <v>2114</v>
      </c>
      <c r="AB3" s="8" t="s">
        <v>2115</v>
      </c>
      <c r="AE3" s="8" t="s">
        <v>48</v>
      </c>
      <c r="AF3" s="233" t="s">
        <v>6527</v>
      </c>
      <c r="AG3" s="8" t="s">
        <v>6528</v>
      </c>
      <c r="AH3" s="8" t="s">
        <v>533</v>
      </c>
      <c r="AI3" s="8" t="s">
        <v>2165</v>
      </c>
      <c r="AL3" s="8" t="s">
        <v>265</v>
      </c>
      <c r="AM3" s="48" t="s">
        <v>265</v>
      </c>
      <c r="AN3" s="48" t="s">
        <v>8555</v>
      </c>
      <c r="AO3" s="48" t="s">
        <v>8556</v>
      </c>
      <c r="AP3" s="48" t="s">
        <v>8555</v>
      </c>
      <c r="AQ3" s="48" t="s">
        <v>8556</v>
      </c>
      <c r="AR3" s="48" t="s">
        <v>371</v>
      </c>
      <c r="AS3" s="68" t="s">
        <v>371</v>
      </c>
      <c r="AT3" s="68">
        <v>530</v>
      </c>
      <c r="AU3" s="48">
        <v>245</v>
      </c>
      <c r="AV3" s="48" t="s">
        <v>371</v>
      </c>
      <c r="AW3" s="68" t="e">
        <v>#REF!</v>
      </c>
      <c r="AX3" s="68" t="e">
        <v>#REF!</v>
      </c>
      <c r="AY3" s="68" t="s">
        <v>8554</v>
      </c>
      <c r="AZ3" s="48" t="s">
        <v>8557</v>
      </c>
      <c r="BA3" s="48" t="s">
        <v>8558</v>
      </c>
      <c r="BB3" s="68" t="s">
        <v>371</v>
      </c>
      <c r="BC3" s="48" t="s">
        <v>101</v>
      </c>
      <c r="BD3" s="8" t="s">
        <v>2132</v>
      </c>
    </row>
    <row r="4" spans="1:57" x14ac:dyDescent="0.3">
      <c r="A4" s="66"/>
      <c r="B4" s="8">
        <v>676</v>
      </c>
      <c r="C4" s="8" t="s">
        <v>1408</v>
      </c>
      <c r="D4" s="8" t="s">
        <v>7689</v>
      </c>
      <c r="E4" s="8" t="s">
        <v>335</v>
      </c>
      <c r="F4" s="8" t="s">
        <v>169</v>
      </c>
      <c r="G4" s="8" t="s">
        <v>7690</v>
      </c>
      <c r="H4" s="8">
        <v>6623122611</v>
      </c>
      <c r="I4" s="8" t="s">
        <v>340</v>
      </c>
      <c r="J4" s="8" t="s">
        <v>420</v>
      </c>
      <c r="K4" s="8" t="s">
        <v>1022</v>
      </c>
      <c r="L4" s="8" t="s">
        <v>7691</v>
      </c>
      <c r="M4" s="8" t="s">
        <v>7692</v>
      </c>
      <c r="N4" s="8" t="s">
        <v>7690</v>
      </c>
      <c r="O4" s="8">
        <v>6623122611</v>
      </c>
      <c r="P4" s="8" t="s">
        <v>2112</v>
      </c>
      <c r="Q4" s="8" t="s">
        <v>45</v>
      </c>
      <c r="R4" s="8" t="s">
        <v>7693</v>
      </c>
      <c r="T4" s="8" t="s">
        <v>508</v>
      </c>
      <c r="V4" s="8" t="s">
        <v>488</v>
      </c>
      <c r="W4" s="8">
        <v>39701</v>
      </c>
      <c r="X4" s="8" t="s">
        <v>348</v>
      </c>
      <c r="Y4" s="8" t="s">
        <v>228</v>
      </c>
      <c r="Z4" s="8" t="s">
        <v>2114</v>
      </c>
      <c r="AB4" s="8" t="s">
        <v>2115</v>
      </c>
      <c r="AE4" s="8" t="s">
        <v>49</v>
      </c>
      <c r="AF4" s="8" t="s">
        <v>7694</v>
      </c>
      <c r="AG4" s="8" t="s">
        <v>7695</v>
      </c>
      <c r="AI4" s="8" t="s">
        <v>442</v>
      </c>
      <c r="AL4" s="8" t="s">
        <v>228</v>
      </c>
      <c r="AM4" s="48" t="s">
        <v>2130</v>
      </c>
      <c r="AN4" s="48" t="s">
        <v>8559</v>
      </c>
      <c r="AO4" s="48" t="s">
        <v>8560</v>
      </c>
      <c r="AP4" s="48" t="e">
        <v>#N/A</v>
      </c>
      <c r="AQ4" s="48" t="e">
        <v>#N/A</v>
      </c>
      <c r="AR4" s="48" t="e">
        <v>#N/A</v>
      </c>
      <c r="AS4" s="68" t="e">
        <v>#N/A</v>
      </c>
      <c r="AT4" s="68">
        <v>676</v>
      </c>
      <c r="AU4" s="48" t="e">
        <v>#N/A</v>
      </c>
      <c r="AV4" s="48" t="s">
        <v>371</v>
      </c>
      <c r="AW4" s="68" t="e">
        <v>#REF!</v>
      </c>
      <c r="AX4" s="68" t="e">
        <v>#REF!</v>
      </c>
      <c r="AY4" s="68" t="e">
        <v>#N/A</v>
      </c>
      <c r="AZ4" s="48" t="s">
        <v>8561</v>
      </c>
      <c r="BA4" s="48" t="s">
        <v>8562</v>
      </c>
      <c r="BB4" s="68" t="e">
        <v>#N/A</v>
      </c>
      <c r="BC4" s="48" t="s">
        <v>2131</v>
      </c>
      <c r="BD4" s="8" t="s">
        <v>2141</v>
      </c>
    </row>
    <row r="5" spans="1:57" x14ac:dyDescent="0.3">
      <c r="A5" s="48"/>
      <c r="B5" s="8">
        <v>350</v>
      </c>
      <c r="C5" s="143" t="s">
        <v>5100</v>
      </c>
      <c r="D5" s="143" t="s">
        <v>3912</v>
      </c>
      <c r="E5" s="143" t="s">
        <v>335</v>
      </c>
      <c r="F5" s="143" t="s">
        <v>169</v>
      </c>
      <c r="G5" s="8" t="s">
        <v>5101</v>
      </c>
      <c r="H5" s="8">
        <v>6623865199</v>
      </c>
      <c r="I5" s="143" t="s">
        <v>376</v>
      </c>
      <c r="J5" s="143" t="s">
        <v>2002</v>
      </c>
      <c r="K5" s="143" t="s">
        <v>724</v>
      </c>
      <c r="L5" s="8" t="s">
        <v>5102</v>
      </c>
      <c r="M5" s="8" t="s">
        <v>2783</v>
      </c>
      <c r="N5" s="8" t="s">
        <v>5101</v>
      </c>
      <c r="O5" s="8">
        <v>6623865199</v>
      </c>
      <c r="P5" s="143" t="s">
        <v>2159</v>
      </c>
      <c r="Q5" s="143" t="s">
        <v>45</v>
      </c>
      <c r="R5" s="8" t="s">
        <v>5103</v>
      </c>
      <c r="T5" s="143" t="s">
        <v>1593</v>
      </c>
      <c r="U5" s="143"/>
      <c r="V5" s="143" t="s">
        <v>488</v>
      </c>
      <c r="W5" s="8">
        <v>39705</v>
      </c>
      <c r="X5" s="8" t="s">
        <v>348</v>
      </c>
      <c r="Y5" s="8" t="s">
        <v>228</v>
      </c>
      <c r="Z5" s="143" t="s">
        <v>2114</v>
      </c>
      <c r="AE5" s="8" t="s">
        <v>50</v>
      </c>
      <c r="AF5" s="233" t="s">
        <v>5104</v>
      </c>
      <c r="AG5" s="8" t="s">
        <v>5105</v>
      </c>
      <c r="AH5" s="8" t="s">
        <v>5106</v>
      </c>
      <c r="AI5" s="8" t="s">
        <v>369</v>
      </c>
      <c r="AL5" s="8" t="s">
        <v>228</v>
      </c>
      <c r="AM5" s="48" t="s">
        <v>2130</v>
      </c>
      <c r="AN5" s="48" t="s">
        <v>8563</v>
      </c>
      <c r="AO5" s="48" t="s">
        <v>8564</v>
      </c>
      <c r="AP5" s="48" t="e">
        <v>#N/A</v>
      </c>
      <c r="AQ5" s="48" t="e">
        <v>#N/A</v>
      </c>
      <c r="AR5" s="48" t="e">
        <v>#N/A</v>
      </c>
      <c r="AS5" s="68" t="e">
        <v>#N/A</v>
      </c>
      <c r="AT5" s="68">
        <v>350</v>
      </c>
      <c r="AU5" s="48" t="e">
        <v>#N/A</v>
      </c>
      <c r="AV5" s="48" t="s">
        <v>371</v>
      </c>
      <c r="AW5" s="68" t="e">
        <v>#REF!</v>
      </c>
      <c r="AX5" s="68" t="e">
        <v>#REF!</v>
      </c>
      <c r="AY5" s="68" t="e">
        <v>#N/A</v>
      </c>
      <c r="AZ5" s="48" t="s">
        <v>8565</v>
      </c>
      <c r="BA5" s="48" t="s">
        <v>8566</v>
      </c>
      <c r="BB5" s="68" t="e">
        <v>#N/A</v>
      </c>
      <c r="BC5" s="48" t="s">
        <v>2131</v>
      </c>
      <c r="BD5" s="48" t="s">
        <v>2151</v>
      </c>
    </row>
    <row r="6" spans="1:57" x14ac:dyDescent="0.3">
      <c r="A6" s="48"/>
      <c r="B6" s="8">
        <v>123</v>
      </c>
      <c r="C6" s="143" t="s">
        <v>3252</v>
      </c>
      <c r="D6" s="143" t="s">
        <v>3253</v>
      </c>
      <c r="E6" s="143" t="s">
        <v>335</v>
      </c>
      <c r="F6" s="143" t="s">
        <v>169</v>
      </c>
      <c r="G6" s="8" t="s">
        <v>3254</v>
      </c>
      <c r="H6" s="8">
        <v>7696668619</v>
      </c>
      <c r="I6" s="143" t="s">
        <v>340</v>
      </c>
      <c r="J6" s="143" t="s">
        <v>3255</v>
      </c>
      <c r="K6" s="143" t="s">
        <v>3189</v>
      </c>
      <c r="L6" s="8" t="s">
        <v>3256</v>
      </c>
      <c r="M6" s="8" t="s">
        <v>3257</v>
      </c>
      <c r="N6" s="8" t="s">
        <v>3258</v>
      </c>
      <c r="O6" s="8">
        <v>6018965808</v>
      </c>
      <c r="P6" s="143" t="s">
        <v>2112</v>
      </c>
      <c r="Q6" s="143" t="s">
        <v>45</v>
      </c>
      <c r="R6" s="8" t="s">
        <v>3259</v>
      </c>
      <c r="T6" s="143" t="s">
        <v>214</v>
      </c>
      <c r="U6" s="143"/>
      <c r="V6" s="143" t="s">
        <v>488</v>
      </c>
      <c r="W6" s="8">
        <v>39211</v>
      </c>
      <c r="X6" s="8" t="s">
        <v>348</v>
      </c>
      <c r="Y6" s="8" t="s">
        <v>209</v>
      </c>
      <c r="Z6" s="143" t="s">
        <v>2114</v>
      </c>
      <c r="AB6" s="8" t="s">
        <v>2115</v>
      </c>
      <c r="AE6" s="8" t="s">
        <v>48</v>
      </c>
      <c r="AF6" s="233" t="s">
        <v>3260</v>
      </c>
      <c r="AG6" s="8" t="s">
        <v>3261</v>
      </c>
      <c r="AI6" s="8" t="s">
        <v>442</v>
      </c>
      <c r="AL6" s="8" t="s">
        <v>209</v>
      </c>
      <c r="AM6" s="48" t="s">
        <v>2130</v>
      </c>
      <c r="AN6" s="48" t="s">
        <v>8567</v>
      </c>
      <c r="AO6" s="48" t="s">
        <v>8568</v>
      </c>
      <c r="AP6" s="48" t="e">
        <v>#N/A</v>
      </c>
      <c r="AQ6" s="48" t="e">
        <v>#N/A</v>
      </c>
      <c r="AR6" s="48" t="e">
        <v>#N/A</v>
      </c>
      <c r="AS6" s="68" t="e">
        <v>#N/A</v>
      </c>
      <c r="AT6" s="68">
        <v>123</v>
      </c>
      <c r="AU6" s="48" t="e">
        <v>#N/A</v>
      </c>
      <c r="AV6" s="48" t="s">
        <v>371</v>
      </c>
      <c r="AW6" s="68" t="e">
        <v>#VALUE!</v>
      </c>
      <c r="AX6" s="68" t="s">
        <v>8569</v>
      </c>
      <c r="AY6" s="68" t="e">
        <v>#N/A</v>
      </c>
      <c r="AZ6" s="48" t="s">
        <v>8570</v>
      </c>
      <c r="BA6" s="48" t="s">
        <v>8571</v>
      </c>
      <c r="BB6" s="68" t="e">
        <v>#N/A</v>
      </c>
      <c r="BC6" s="48" t="s">
        <v>2131</v>
      </c>
      <c r="BD6" s="8" t="s">
        <v>2167</v>
      </c>
    </row>
    <row r="7" spans="1:57" x14ac:dyDescent="0.3">
      <c r="A7" s="48" t="s">
        <v>8572</v>
      </c>
      <c r="B7" s="8">
        <v>553</v>
      </c>
      <c r="C7" s="8" t="s">
        <v>6110</v>
      </c>
      <c r="D7" s="8" t="s">
        <v>3751</v>
      </c>
      <c r="E7" s="8" t="s">
        <v>335</v>
      </c>
      <c r="F7" s="8" t="s">
        <v>170</v>
      </c>
      <c r="G7" s="8" t="s">
        <v>6709</v>
      </c>
      <c r="H7" s="8">
        <v>6624534682</v>
      </c>
      <c r="I7" s="8" t="s">
        <v>340</v>
      </c>
      <c r="J7" s="8" t="s">
        <v>6710</v>
      </c>
      <c r="K7" s="8" t="s">
        <v>6711</v>
      </c>
      <c r="L7" s="8" t="s">
        <v>6712</v>
      </c>
      <c r="M7" s="8" t="s">
        <v>3751</v>
      </c>
      <c r="N7" s="8" t="s">
        <v>6713</v>
      </c>
      <c r="O7" s="8">
        <v>6624534682</v>
      </c>
      <c r="P7" s="8" t="s">
        <v>2112</v>
      </c>
      <c r="Q7" s="8" t="s">
        <v>394</v>
      </c>
      <c r="R7" s="8" t="s">
        <v>6714</v>
      </c>
      <c r="T7" s="8" t="s">
        <v>831</v>
      </c>
      <c r="V7" s="8" t="s">
        <v>488</v>
      </c>
      <c r="W7" s="8">
        <v>38930</v>
      </c>
      <c r="X7" s="8" t="s">
        <v>348</v>
      </c>
      <c r="Y7" s="8" t="s">
        <v>226</v>
      </c>
      <c r="Z7" s="8" t="s">
        <v>2114</v>
      </c>
      <c r="AB7" s="8" t="s">
        <v>2115</v>
      </c>
      <c r="AE7" s="8" t="s">
        <v>48</v>
      </c>
      <c r="AF7" s="8" t="s">
        <v>6715</v>
      </c>
      <c r="AG7" s="8" t="s">
        <v>6716</v>
      </c>
      <c r="AH7" s="8" t="s">
        <v>6717</v>
      </c>
      <c r="AI7" s="8" t="s">
        <v>369</v>
      </c>
      <c r="AL7" s="8" t="s">
        <v>226</v>
      </c>
      <c r="AM7" s="48" t="s">
        <v>226</v>
      </c>
      <c r="AN7" s="48" t="s">
        <v>8573</v>
      </c>
      <c r="AO7" s="48" t="s">
        <v>8574</v>
      </c>
      <c r="AP7" s="48" t="s">
        <v>8573</v>
      </c>
      <c r="AQ7" s="48" t="s">
        <v>8574</v>
      </c>
      <c r="AR7" s="48" t="s">
        <v>371</v>
      </c>
      <c r="AS7" s="68" t="s">
        <v>371</v>
      </c>
      <c r="AT7" s="68">
        <v>553</v>
      </c>
      <c r="AU7" s="48">
        <v>168</v>
      </c>
      <c r="AV7" s="48" t="s">
        <v>371</v>
      </c>
      <c r="AW7" s="68" t="e">
        <v>#VALUE!</v>
      </c>
      <c r="AX7" s="68" t="e">
        <v>#REF!</v>
      </c>
      <c r="AY7" s="68" t="s">
        <v>8572</v>
      </c>
      <c r="AZ7" s="48" t="s">
        <v>8575</v>
      </c>
      <c r="BA7" s="48" t="s">
        <v>8576</v>
      </c>
      <c r="BB7" s="68" t="s">
        <v>371</v>
      </c>
      <c r="BC7" s="48" t="s">
        <v>101</v>
      </c>
      <c r="BD7" s="8" t="s">
        <v>2175</v>
      </c>
    </row>
    <row r="8" spans="1:57" x14ac:dyDescent="0.3">
      <c r="A8" s="48" t="s">
        <v>8577</v>
      </c>
      <c r="B8" s="8">
        <v>566</v>
      </c>
      <c r="C8" s="8" t="s">
        <v>6810</v>
      </c>
      <c r="D8" s="8" t="s">
        <v>4608</v>
      </c>
      <c r="E8" s="8" t="s">
        <v>335</v>
      </c>
      <c r="F8" s="8" t="s">
        <v>169</v>
      </c>
      <c r="G8" s="8" t="s">
        <v>6811</v>
      </c>
      <c r="H8" s="8">
        <v>6014476765</v>
      </c>
      <c r="I8" s="8" t="s">
        <v>376</v>
      </c>
      <c r="J8" s="8" t="s">
        <v>6812</v>
      </c>
      <c r="K8" s="8" t="s">
        <v>966</v>
      </c>
      <c r="L8" s="8" t="s">
        <v>4037</v>
      </c>
      <c r="M8" s="8" t="s">
        <v>6283</v>
      </c>
      <c r="N8" s="8" t="s">
        <v>6813</v>
      </c>
      <c r="O8" s="8">
        <v>6014660946</v>
      </c>
      <c r="P8" s="8" t="s">
        <v>2159</v>
      </c>
      <c r="Q8" s="8" t="s">
        <v>43</v>
      </c>
      <c r="R8" s="8" t="s">
        <v>6814</v>
      </c>
      <c r="T8" s="8" t="s">
        <v>235</v>
      </c>
      <c r="V8" s="8" t="s">
        <v>488</v>
      </c>
      <c r="W8" s="8">
        <v>39345</v>
      </c>
      <c r="X8" s="8" t="s">
        <v>348</v>
      </c>
      <c r="Y8" s="8" t="s">
        <v>235</v>
      </c>
      <c r="Z8" s="8" t="s">
        <v>2114</v>
      </c>
      <c r="AB8" s="8" t="s">
        <v>2115</v>
      </c>
      <c r="AE8" s="8" t="s">
        <v>48</v>
      </c>
      <c r="AF8" s="8" t="s">
        <v>6815</v>
      </c>
      <c r="AG8" s="8" t="s">
        <v>6816</v>
      </c>
      <c r="AH8" s="8" t="s">
        <v>6817</v>
      </c>
      <c r="AI8" s="8" t="s">
        <v>2165</v>
      </c>
      <c r="AJ8" s="8" t="s">
        <v>6818</v>
      </c>
      <c r="AL8" s="8" t="s">
        <v>235</v>
      </c>
      <c r="AM8" s="48" t="s">
        <v>235</v>
      </c>
      <c r="AN8" s="48" t="s">
        <v>8578</v>
      </c>
      <c r="AO8" s="48" t="s">
        <v>8579</v>
      </c>
      <c r="AP8" s="48" t="e">
        <v>#N/A</v>
      </c>
      <c r="AQ8" s="48" t="s">
        <v>8579</v>
      </c>
      <c r="AR8" s="48" t="e">
        <v>#N/A</v>
      </c>
      <c r="AS8" s="68" t="s">
        <v>371</v>
      </c>
      <c r="AT8" s="68">
        <v>566</v>
      </c>
      <c r="AU8" s="48">
        <v>291</v>
      </c>
      <c r="AV8" s="48" t="s">
        <v>371</v>
      </c>
      <c r="AW8" s="68" t="e">
        <v>#VALUE!</v>
      </c>
      <c r="AX8" s="68" t="e">
        <v>#VALUE!</v>
      </c>
      <c r="AY8" s="68" t="s">
        <v>8577</v>
      </c>
      <c r="AZ8" s="48" t="s">
        <v>8580</v>
      </c>
      <c r="BA8" s="48" t="s">
        <v>8581</v>
      </c>
      <c r="BB8" s="68" t="s">
        <v>371</v>
      </c>
      <c r="BC8" s="48" t="s">
        <v>83</v>
      </c>
      <c r="BD8" s="8" t="s">
        <v>2183</v>
      </c>
    </row>
    <row r="9" spans="1:57" x14ac:dyDescent="0.3">
      <c r="A9" s="48"/>
      <c r="B9" s="8">
        <v>194</v>
      </c>
      <c r="C9" s="143" t="s">
        <v>1063</v>
      </c>
      <c r="D9" s="143" t="s">
        <v>3842</v>
      </c>
      <c r="E9" s="143" t="s">
        <v>335</v>
      </c>
      <c r="F9" s="143" t="s">
        <v>169</v>
      </c>
      <c r="G9" s="8" t="s">
        <v>3843</v>
      </c>
      <c r="H9" s="8">
        <v>6622310202</v>
      </c>
      <c r="I9" s="143" t="s">
        <v>340</v>
      </c>
      <c r="J9" s="143" t="s">
        <v>1381</v>
      </c>
      <c r="K9" s="143" t="s">
        <v>3272</v>
      </c>
      <c r="L9" s="8" t="s">
        <v>3844</v>
      </c>
      <c r="M9" s="8" t="s">
        <v>3845</v>
      </c>
      <c r="N9" s="8" t="s">
        <v>3843</v>
      </c>
      <c r="O9" s="8">
        <v>6622310202</v>
      </c>
      <c r="P9" s="143" t="s">
        <v>2112</v>
      </c>
      <c r="Q9" s="143" t="s">
        <v>394</v>
      </c>
      <c r="R9" s="8" t="s">
        <v>3846</v>
      </c>
      <c r="T9" s="143" t="s">
        <v>229</v>
      </c>
      <c r="U9" s="143"/>
      <c r="V9" s="143" t="s">
        <v>488</v>
      </c>
      <c r="W9" s="8">
        <v>39110</v>
      </c>
      <c r="X9" s="8" t="s">
        <v>348</v>
      </c>
      <c r="Y9" s="8" t="s">
        <v>229</v>
      </c>
      <c r="Z9" s="143" t="s">
        <v>2114</v>
      </c>
      <c r="AB9" s="8" t="s">
        <v>2115</v>
      </c>
      <c r="AE9" s="8" t="s">
        <v>50</v>
      </c>
      <c r="AF9" s="233" t="s">
        <v>3847</v>
      </c>
      <c r="AG9" s="8" t="s">
        <v>3848</v>
      </c>
      <c r="AH9" s="8" t="s">
        <v>3849</v>
      </c>
      <c r="AI9" s="8" t="s">
        <v>442</v>
      </c>
      <c r="AL9" s="8" t="s">
        <v>229</v>
      </c>
      <c r="AM9" s="48" t="s">
        <v>2130</v>
      </c>
      <c r="AN9" s="48" t="s">
        <v>8582</v>
      </c>
      <c r="AO9" s="48" t="s">
        <v>8583</v>
      </c>
      <c r="AP9" s="48" t="e">
        <v>#N/A</v>
      </c>
      <c r="AQ9" s="48" t="e">
        <v>#N/A</v>
      </c>
      <c r="AR9" s="48" t="e">
        <v>#N/A</v>
      </c>
      <c r="AS9" s="68" t="e">
        <v>#N/A</v>
      </c>
      <c r="AT9" s="68">
        <v>194</v>
      </c>
      <c r="AU9" s="48" t="e">
        <v>#N/A</v>
      </c>
      <c r="AV9" s="48" t="s">
        <v>371</v>
      </c>
      <c r="AW9" s="68" t="e">
        <v>#VALUE!</v>
      </c>
      <c r="AX9" s="68" t="s">
        <v>8584</v>
      </c>
      <c r="AY9" s="68" t="e">
        <v>#N/A</v>
      </c>
      <c r="AZ9" s="48" t="s">
        <v>8585</v>
      </c>
      <c r="BA9" s="48" t="s">
        <v>8586</v>
      </c>
      <c r="BB9" s="68" t="e">
        <v>#N/A</v>
      </c>
      <c r="BC9" s="48" t="s">
        <v>2131</v>
      </c>
      <c r="BD9" s="48" t="s">
        <v>2141</v>
      </c>
    </row>
    <row r="10" spans="1:57" x14ac:dyDescent="0.3">
      <c r="A10" s="48" t="s">
        <v>8587</v>
      </c>
      <c r="B10" s="8">
        <v>642</v>
      </c>
      <c r="C10" s="8" t="s">
        <v>7402</v>
      </c>
      <c r="D10" s="8" t="s">
        <v>3903</v>
      </c>
      <c r="E10" s="8" t="s">
        <v>335</v>
      </c>
      <c r="F10" s="8" t="s">
        <v>170</v>
      </c>
      <c r="G10" s="8" t="s">
        <v>7392</v>
      </c>
      <c r="H10" s="8">
        <v>6625823102</v>
      </c>
      <c r="I10" s="8" t="s">
        <v>376</v>
      </c>
      <c r="J10" s="8" t="s">
        <v>7393</v>
      </c>
      <c r="K10" s="8" t="s">
        <v>1395</v>
      </c>
      <c r="L10" s="8" t="s">
        <v>7394</v>
      </c>
      <c r="M10" s="8" t="s">
        <v>7391</v>
      </c>
      <c r="N10" s="8" t="s">
        <v>7395</v>
      </c>
      <c r="O10" s="8">
        <v>6627395330</v>
      </c>
      <c r="P10" s="8" t="s">
        <v>2112</v>
      </c>
      <c r="Q10" s="8" t="s">
        <v>43</v>
      </c>
      <c r="R10" s="8" t="s">
        <v>7396</v>
      </c>
      <c r="T10" s="8" t="s">
        <v>1336</v>
      </c>
      <c r="V10" s="8" t="s">
        <v>488</v>
      </c>
      <c r="W10" s="8">
        <v>39146</v>
      </c>
      <c r="X10" s="8" t="s">
        <v>348</v>
      </c>
      <c r="Y10" s="8" t="s">
        <v>210</v>
      </c>
      <c r="Z10" s="8" t="s">
        <v>2114</v>
      </c>
      <c r="AB10" s="8" t="s">
        <v>2115</v>
      </c>
      <c r="AE10" s="8" t="s">
        <v>48</v>
      </c>
      <c r="AF10" s="8" t="s">
        <v>7403</v>
      </c>
      <c r="AG10" s="8" t="s">
        <v>7404</v>
      </c>
      <c r="AH10" s="8" t="s">
        <v>7405</v>
      </c>
      <c r="AI10" s="8" t="s">
        <v>2165</v>
      </c>
      <c r="AJ10" s="8" t="s">
        <v>7401</v>
      </c>
      <c r="AL10" s="8" t="s">
        <v>210</v>
      </c>
      <c r="AM10" s="48" t="s">
        <v>210</v>
      </c>
      <c r="AN10" s="48" t="s">
        <v>8588</v>
      </c>
      <c r="AO10" s="48" t="s">
        <v>8589</v>
      </c>
      <c r="AP10" s="48" t="s">
        <v>8588</v>
      </c>
      <c r="AQ10" s="48" t="s">
        <v>8589</v>
      </c>
      <c r="AR10" s="48" t="s">
        <v>371</v>
      </c>
      <c r="AS10" s="68" t="s">
        <v>371</v>
      </c>
      <c r="AT10" s="68">
        <v>642</v>
      </c>
      <c r="AU10" s="48">
        <v>252</v>
      </c>
      <c r="AV10" s="48" t="s">
        <v>371</v>
      </c>
      <c r="AW10" s="68" t="e">
        <v>#REF!</v>
      </c>
      <c r="AX10" s="68" t="e">
        <v>#REF!</v>
      </c>
      <c r="AY10" s="68" t="s">
        <v>8587</v>
      </c>
      <c r="AZ10" s="307" t="s">
        <v>8590</v>
      </c>
      <c r="BA10" s="48" t="s">
        <v>8591</v>
      </c>
      <c r="BB10" s="68" t="s">
        <v>519</v>
      </c>
      <c r="BC10" s="48" t="s">
        <v>379</v>
      </c>
      <c r="BD10" s="48" t="s">
        <v>2205</v>
      </c>
    </row>
    <row r="11" spans="1:57" x14ac:dyDescent="0.3">
      <c r="A11" s="66"/>
      <c r="B11" s="8">
        <v>641</v>
      </c>
      <c r="C11" s="8" t="s">
        <v>7390</v>
      </c>
      <c r="D11" s="8" t="s">
        <v>7391</v>
      </c>
      <c r="E11" s="8" t="s">
        <v>335</v>
      </c>
      <c r="F11" s="8" t="s">
        <v>170</v>
      </c>
      <c r="G11" s="8" t="s">
        <v>7392</v>
      </c>
      <c r="H11" s="8">
        <v>6625823102</v>
      </c>
      <c r="I11" s="8" t="s">
        <v>376</v>
      </c>
      <c r="J11" s="8" t="s">
        <v>7393</v>
      </c>
      <c r="K11" s="8" t="s">
        <v>1395</v>
      </c>
      <c r="L11" s="8" t="s">
        <v>7394</v>
      </c>
      <c r="M11" s="8" t="s">
        <v>7391</v>
      </c>
      <c r="N11" s="8" t="s">
        <v>7395</v>
      </c>
      <c r="O11" s="8">
        <v>6627395330</v>
      </c>
      <c r="P11" s="8" t="s">
        <v>2112</v>
      </c>
      <c r="Q11" s="8" t="s">
        <v>43</v>
      </c>
      <c r="R11" s="8" t="s">
        <v>7396</v>
      </c>
      <c r="T11" s="8" t="s">
        <v>7397</v>
      </c>
      <c r="V11" s="8" t="s">
        <v>488</v>
      </c>
      <c r="W11" s="8">
        <v>39146</v>
      </c>
      <c r="X11" s="8" t="s">
        <v>348</v>
      </c>
      <c r="Y11" s="8" t="s">
        <v>210</v>
      </c>
      <c r="Z11" s="8" t="s">
        <v>2114</v>
      </c>
      <c r="AB11" s="8" t="s">
        <v>2115</v>
      </c>
      <c r="AE11" s="8" t="s">
        <v>48</v>
      </c>
      <c r="AF11" s="8" t="s">
        <v>7398</v>
      </c>
      <c r="AG11" s="8" t="s">
        <v>7399</v>
      </c>
      <c r="AH11" s="8" t="s">
        <v>7400</v>
      </c>
      <c r="AI11" s="8" t="s">
        <v>2165</v>
      </c>
      <c r="AJ11" s="8" t="s">
        <v>7401</v>
      </c>
      <c r="AL11" s="8" t="s">
        <v>210</v>
      </c>
      <c r="AM11" s="48" t="s">
        <v>2130</v>
      </c>
      <c r="AN11" s="48" t="s">
        <v>8592</v>
      </c>
      <c r="AO11" s="48" t="s">
        <v>8593</v>
      </c>
      <c r="AP11" s="48" t="e">
        <v>#N/A</v>
      </c>
      <c r="AQ11" s="48" t="e">
        <v>#N/A</v>
      </c>
      <c r="AR11" s="48" t="e">
        <v>#N/A</v>
      </c>
      <c r="AS11" s="68" t="e">
        <v>#N/A</v>
      </c>
      <c r="AT11" s="68">
        <v>641</v>
      </c>
      <c r="AU11" s="48" t="e">
        <v>#N/A</v>
      </c>
      <c r="AV11" s="48" t="s">
        <v>371</v>
      </c>
      <c r="AW11" s="68" t="e">
        <v>#REF!</v>
      </c>
      <c r="AX11" s="68" t="e">
        <v>#REF!</v>
      </c>
      <c r="AY11" s="68" t="e">
        <v>#N/A</v>
      </c>
      <c r="AZ11" s="307" t="s">
        <v>8590</v>
      </c>
      <c r="BA11" s="48" t="s">
        <v>8594</v>
      </c>
      <c r="BB11" s="68" t="e">
        <v>#N/A</v>
      </c>
      <c r="BC11" s="48" t="s">
        <v>2131</v>
      </c>
      <c r="BD11" s="8" t="s">
        <v>2217</v>
      </c>
    </row>
    <row r="12" spans="1:57" x14ac:dyDescent="0.3">
      <c r="A12" s="48"/>
      <c r="B12" s="8">
        <v>565</v>
      </c>
      <c r="C12" s="8" t="s">
        <v>6801</v>
      </c>
      <c r="D12" s="8" t="s">
        <v>736</v>
      </c>
      <c r="E12" s="8" t="s">
        <v>335</v>
      </c>
      <c r="F12" s="8" t="s">
        <v>170</v>
      </c>
      <c r="G12" s="8" t="s">
        <v>6802</v>
      </c>
      <c r="H12" s="8">
        <v>6013988860</v>
      </c>
      <c r="I12" s="8" t="s">
        <v>376</v>
      </c>
      <c r="J12" s="8" t="s">
        <v>6803</v>
      </c>
      <c r="K12" s="8" t="s">
        <v>1238</v>
      </c>
      <c r="L12" s="8" t="s">
        <v>6804</v>
      </c>
      <c r="M12" s="8" t="s">
        <v>6805</v>
      </c>
      <c r="N12" s="8" t="s">
        <v>6806</v>
      </c>
      <c r="O12" s="8">
        <v>6017507588</v>
      </c>
      <c r="P12" s="8" t="s">
        <v>2159</v>
      </c>
      <c r="Q12" s="8" t="s">
        <v>43</v>
      </c>
      <c r="R12" s="8" t="s">
        <v>6807</v>
      </c>
      <c r="T12" s="8" t="s">
        <v>214</v>
      </c>
      <c r="V12" s="8" t="s">
        <v>488</v>
      </c>
      <c r="W12" s="8">
        <v>39206</v>
      </c>
      <c r="X12" s="8" t="s">
        <v>348</v>
      </c>
      <c r="Y12" s="8" t="s">
        <v>209</v>
      </c>
      <c r="Z12" s="8" t="s">
        <v>2114</v>
      </c>
      <c r="AB12" s="8" t="s">
        <v>2115</v>
      </c>
      <c r="AD12" s="8" t="s">
        <v>2252</v>
      </c>
      <c r="AE12" s="8" t="s">
        <v>48</v>
      </c>
      <c r="AF12" s="8" t="s">
        <v>6808</v>
      </c>
      <c r="AG12" s="8" t="s">
        <v>6809</v>
      </c>
      <c r="AI12" s="8" t="s">
        <v>442</v>
      </c>
      <c r="AL12" s="8" t="s">
        <v>209</v>
      </c>
      <c r="AM12" s="48" t="s">
        <v>2130</v>
      </c>
      <c r="AN12" s="48" t="s">
        <v>8595</v>
      </c>
      <c r="AO12" s="48" t="s">
        <v>8596</v>
      </c>
      <c r="AP12" s="48" t="e">
        <v>#N/A</v>
      </c>
      <c r="AQ12" s="48" t="e">
        <v>#N/A</v>
      </c>
      <c r="AR12" s="48" t="e">
        <v>#N/A</v>
      </c>
      <c r="AS12" s="68" t="e">
        <v>#N/A</v>
      </c>
      <c r="AT12" s="68">
        <v>565</v>
      </c>
      <c r="AU12" s="48" t="e">
        <v>#N/A</v>
      </c>
      <c r="AV12" s="48" t="s">
        <v>371</v>
      </c>
      <c r="AW12" s="68" t="e">
        <v>#REF!</v>
      </c>
      <c r="AX12" s="68" t="e">
        <v>#REF!</v>
      </c>
      <c r="AY12" s="68" t="e">
        <v>#N/A</v>
      </c>
      <c r="AZ12" s="48" t="s">
        <v>8597</v>
      </c>
      <c r="BA12" s="48" t="s">
        <v>8598</v>
      </c>
      <c r="BB12" s="68" t="e">
        <v>#N/A</v>
      </c>
      <c r="BC12" s="48" t="s">
        <v>2131</v>
      </c>
    </row>
    <row r="13" spans="1:57" x14ac:dyDescent="0.3">
      <c r="A13" s="66"/>
      <c r="B13" s="8">
        <v>658</v>
      </c>
      <c r="C13" s="8" t="s">
        <v>1268</v>
      </c>
      <c r="D13" s="8" t="s">
        <v>7541</v>
      </c>
      <c r="E13" s="8" t="s">
        <v>335</v>
      </c>
      <c r="F13" s="8" t="s">
        <v>169</v>
      </c>
      <c r="G13" s="8" t="s">
        <v>7542</v>
      </c>
      <c r="H13" s="8">
        <v>9014275589</v>
      </c>
      <c r="I13" s="8" t="s">
        <v>376</v>
      </c>
      <c r="J13" s="8" t="s">
        <v>7543</v>
      </c>
      <c r="K13" s="8" t="s">
        <v>651</v>
      </c>
      <c r="L13" s="8" t="s">
        <v>5300</v>
      </c>
      <c r="M13" s="8" t="s">
        <v>7541</v>
      </c>
      <c r="N13" s="8" t="s">
        <v>7542</v>
      </c>
      <c r="O13" s="8">
        <v>9012107946</v>
      </c>
      <c r="P13" s="8" t="s">
        <v>2112</v>
      </c>
      <c r="Q13" s="8" t="s">
        <v>45</v>
      </c>
      <c r="R13" s="8" t="s">
        <v>7544</v>
      </c>
      <c r="S13" s="8" t="s">
        <v>5767</v>
      </c>
      <c r="T13" s="8" t="s">
        <v>2979</v>
      </c>
      <c r="V13" s="8" t="s">
        <v>488</v>
      </c>
      <c r="W13" s="8">
        <v>38654</v>
      </c>
      <c r="X13" s="8" t="s">
        <v>348</v>
      </c>
      <c r="Y13" s="8" t="s">
        <v>651</v>
      </c>
      <c r="Z13" s="8" t="s">
        <v>2114</v>
      </c>
      <c r="AB13" s="8" t="s">
        <v>2115</v>
      </c>
      <c r="AE13" s="8" t="s">
        <v>49</v>
      </c>
      <c r="AF13" s="8" t="s">
        <v>7545</v>
      </c>
      <c r="AG13" s="8" t="s">
        <v>7546</v>
      </c>
      <c r="AH13" s="8" t="s">
        <v>7547</v>
      </c>
      <c r="AI13" s="8" t="s">
        <v>2165</v>
      </c>
      <c r="AJ13" s="8" t="s">
        <v>7548</v>
      </c>
      <c r="AK13" s="8" t="s">
        <v>7549</v>
      </c>
      <c r="AL13" s="8" t="s">
        <v>201</v>
      </c>
      <c r="AM13" s="48" t="s">
        <v>2130</v>
      </c>
      <c r="AN13" s="48" t="s">
        <v>8599</v>
      </c>
      <c r="AO13" s="48" t="s">
        <v>8600</v>
      </c>
      <c r="AP13" s="48" t="e">
        <v>#N/A</v>
      </c>
      <c r="AQ13" s="48" t="e">
        <v>#N/A</v>
      </c>
      <c r="AR13" s="48" t="e">
        <v>#N/A</v>
      </c>
      <c r="AS13" s="68" t="e">
        <v>#N/A</v>
      </c>
      <c r="AT13" s="68">
        <v>658</v>
      </c>
      <c r="AU13" s="48" t="e">
        <v>#N/A</v>
      </c>
      <c r="AV13" s="48" t="s">
        <v>519</v>
      </c>
      <c r="AW13" s="68" t="e">
        <v>#VALUE!</v>
      </c>
      <c r="AX13" s="68" t="e">
        <v>#REF!</v>
      </c>
      <c r="AY13" s="68" t="e">
        <v>#N/A</v>
      </c>
      <c r="AZ13" s="48" t="s">
        <v>8601</v>
      </c>
      <c r="BA13" s="48" t="s">
        <v>8602</v>
      </c>
      <c r="BB13" s="68" t="e">
        <v>#N/A</v>
      </c>
      <c r="BC13" s="48" t="s">
        <v>2131</v>
      </c>
      <c r="BD13" s="48"/>
    </row>
    <row r="14" spans="1:57" x14ac:dyDescent="0.3">
      <c r="A14" s="48" t="s">
        <v>8603</v>
      </c>
      <c r="B14" s="8">
        <v>560</v>
      </c>
      <c r="C14" s="8" t="s">
        <v>2600</v>
      </c>
      <c r="D14" s="8" t="s">
        <v>3632</v>
      </c>
      <c r="E14" s="8" t="s">
        <v>335</v>
      </c>
      <c r="F14" s="8" t="s">
        <v>170</v>
      </c>
      <c r="G14" s="8" t="s">
        <v>6767</v>
      </c>
      <c r="H14" s="8">
        <v>6628226424</v>
      </c>
      <c r="I14" s="8" t="s">
        <v>340</v>
      </c>
      <c r="J14" s="8" t="s">
        <v>6768</v>
      </c>
      <c r="K14" s="8" t="s">
        <v>6769</v>
      </c>
      <c r="L14" s="8" t="s">
        <v>5300</v>
      </c>
      <c r="M14" s="8" t="s">
        <v>6770</v>
      </c>
      <c r="N14" s="8" t="s">
        <v>6771</v>
      </c>
      <c r="O14" s="8">
        <v>6628223598</v>
      </c>
      <c r="P14" s="8" t="s">
        <v>2112</v>
      </c>
      <c r="Q14" s="8" t="s">
        <v>45</v>
      </c>
      <c r="R14" s="8" t="s">
        <v>6772</v>
      </c>
      <c r="T14" s="8" t="s">
        <v>781</v>
      </c>
      <c r="V14" s="8" t="s">
        <v>488</v>
      </c>
      <c r="W14" s="8">
        <v>38703</v>
      </c>
      <c r="X14" s="8" t="s">
        <v>348</v>
      </c>
      <c r="Y14" s="8" t="s">
        <v>260</v>
      </c>
      <c r="Z14" s="8" t="s">
        <v>2114</v>
      </c>
      <c r="AB14" s="8" t="s">
        <v>2115</v>
      </c>
      <c r="AE14" s="8" t="s">
        <v>49</v>
      </c>
      <c r="AF14" s="8" t="s">
        <v>6773</v>
      </c>
      <c r="AG14" s="8" t="s">
        <v>6774</v>
      </c>
      <c r="AI14" s="8" t="s">
        <v>720</v>
      </c>
      <c r="AL14" s="8" t="s">
        <v>260</v>
      </c>
      <c r="AM14" s="48" t="s">
        <v>260</v>
      </c>
      <c r="AN14" s="48" t="s">
        <v>8604</v>
      </c>
      <c r="AO14" s="48" t="s">
        <v>8605</v>
      </c>
      <c r="AP14" s="48" t="e">
        <v>#N/A</v>
      </c>
      <c r="AQ14" s="48" t="s">
        <v>8605</v>
      </c>
      <c r="AR14" s="48" t="e">
        <v>#N/A</v>
      </c>
      <c r="AS14" s="68" t="s">
        <v>371</v>
      </c>
      <c r="AT14" s="68">
        <v>560</v>
      </c>
      <c r="AU14" s="48">
        <v>321</v>
      </c>
      <c r="AV14" s="48" t="s">
        <v>371</v>
      </c>
      <c r="AW14" s="68" t="e">
        <v>#REF!</v>
      </c>
      <c r="AX14" s="68" t="e">
        <v>#REF!</v>
      </c>
      <c r="AY14" s="68" t="s">
        <v>8603</v>
      </c>
      <c r="AZ14" s="48" t="s">
        <v>8606</v>
      </c>
      <c r="BA14" s="48" t="s">
        <v>8607</v>
      </c>
      <c r="BB14" s="68" t="s">
        <v>519</v>
      </c>
      <c r="BC14" s="48" t="s">
        <v>107</v>
      </c>
    </row>
    <row r="15" spans="1:57" x14ac:dyDescent="0.3">
      <c r="A15" s="48" t="s">
        <v>8608</v>
      </c>
      <c r="B15" s="8">
        <v>374</v>
      </c>
      <c r="C15" s="143" t="s">
        <v>4037</v>
      </c>
      <c r="D15" s="143" t="s">
        <v>5297</v>
      </c>
      <c r="E15" s="143" t="s">
        <v>335</v>
      </c>
      <c r="F15" s="143" t="s">
        <v>170</v>
      </c>
      <c r="G15" s="8" t="s">
        <v>5298</v>
      </c>
      <c r="H15" s="8">
        <v>6014155607</v>
      </c>
      <c r="I15" s="143" t="s">
        <v>401</v>
      </c>
      <c r="J15" s="143" t="s">
        <v>5299</v>
      </c>
      <c r="K15" s="143" t="s">
        <v>2607</v>
      </c>
      <c r="L15" s="8" t="s">
        <v>5300</v>
      </c>
      <c r="M15" s="8" t="s">
        <v>5297</v>
      </c>
      <c r="N15" s="8" t="s">
        <v>5301</v>
      </c>
      <c r="O15" s="8">
        <v>9015177036</v>
      </c>
      <c r="P15" s="143" t="s">
        <v>2112</v>
      </c>
      <c r="Q15" s="143" t="s">
        <v>394</v>
      </c>
      <c r="R15" s="8" t="s">
        <v>5302</v>
      </c>
      <c r="T15" s="143" t="s">
        <v>5303</v>
      </c>
      <c r="U15" s="143"/>
      <c r="V15" s="143" t="s">
        <v>488</v>
      </c>
      <c r="W15" s="8">
        <v>38637</v>
      </c>
      <c r="X15" s="8" t="s">
        <v>348</v>
      </c>
      <c r="Y15" s="8" t="s">
        <v>201</v>
      </c>
      <c r="Z15" s="143" t="s">
        <v>2114</v>
      </c>
      <c r="AB15" s="8" t="s">
        <v>2115</v>
      </c>
      <c r="AE15" s="8" t="s">
        <v>48</v>
      </c>
      <c r="AF15" s="233" t="s">
        <v>5304</v>
      </c>
      <c r="AG15" s="8" t="s">
        <v>5305</v>
      </c>
      <c r="AI15" s="8" t="s">
        <v>2165</v>
      </c>
      <c r="AJ15" s="8" t="s">
        <v>5306</v>
      </c>
      <c r="AK15" s="8" t="s">
        <v>5307</v>
      </c>
      <c r="AL15" s="8" t="s">
        <v>201</v>
      </c>
      <c r="AM15" s="48" t="s">
        <v>201</v>
      </c>
      <c r="AN15" s="48" t="s">
        <v>8609</v>
      </c>
      <c r="AO15" s="48" t="s">
        <v>8610</v>
      </c>
      <c r="AP15" s="48" t="s">
        <v>8609</v>
      </c>
      <c r="AQ15" s="48" t="s">
        <v>8610</v>
      </c>
      <c r="AR15" s="48" t="s">
        <v>371</v>
      </c>
      <c r="AS15" s="68" t="s">
        <v>371</v>
      </c>
      <c r="AT15" s="68">
        <v>374</v>
      </c>
      <c r="AU15" s="48">
        <v>94</v>
      </c>
      <c r="AV15" s="48" t="s">
        <v>371</v>
      </c>
      <c r="AW15" s="68" t="e">
        <v>#REF!</v>
      </c>
      <c r="AX15" s="68" t="e">
        <v>#REF!</v>
      </c>
      <c r="AY15" s="68" t="s">
        <v>8608</v>
      </c>
      <c r="AZ15" s="48" t="s">
        <v>8611</v>
      </c>
      <c r="BA15" s="48" t="s">
        <v>8612</v>
      </c>
      <c r="BB15" s="68" t="s">
        <v>371</v>
      </c>
      <c r="BC15" s="48" t="s">
        <v>104</v>
      </c>
    </row>
    <row r="16" spans="1:57" x14ac:dyDescent="0.3">
      <c r="A16" s="48" t="s">
        <v>8613</v>
      </c>
      <c r="B16" s="8">
        <v>480</v>
      </c>
      <c r="C16" s="143" t="s">
        <v>6099</v>
      </c>
      <c r="D16" s="143" t="s">
        <v>6100</v>
      </c>
      <c r="E16" s="143" t="s">
        <v>335</v>
      </c>
      <c r="F16" s="143" t="s">
        <v>169</v>
      </c>
      <c r="G16" s="8" t="s">
        <v>6101</v>
      </c>
      <c r="H16" s="8">
        <v>6015721955</v>
      </c>
      <c r="I16" s="143" t="s">
        <v>401</v>
      </c>
      <c r="J16" s="143" t="s">
        <v>6102</v>
      </c>
      <c r="K16" s="143" t="s">
        <v>6103</v>
      </c>
      <c r="L16" s="8" t="s">
        <v>6104</v>
      </c>
      <c r="M16" s="8" t="s">
        <v>6105</v>
      </c>
      <c r="N16" s="8" t="s">
        <v>6101</v>
      </c>
      <c r="O16" s="8">
        <v>6015721955</v>
      </c>
      <c r="P16" s="143" t="s">
        <v>2112</v>
      </c>
      <c r="Q16" s="143" t="s">
        <v>394</v>
      </c>
      <c r="R16" s="8" t="s">
        <v>6106</v>
      </c>
      <c r="T16" s="143" t="s">
        <v>1731</v>
      </c>
      <c r="U16" s="143"/>
      <c r="V16" s="143" t="s">
        <v>488</v>
      </c>
      <c r="W16" s="8">
        <v>39042</v>
      </c>
      <c r="X16" s="8" t="s">
        <v>348</v>
      </c>
      <c r="Y16" s="8" t="s">
        <v>2475</v>
      </c>
      <c r="Z16" s="143" t="s">
        <v>2114</v>
      </c>
      <c r="AB16" s="8" t="s">
        <v>2115</v>
      </c>
      <c r="AE16" s="8" t="s">
        <v>48</v>
      </c>
      <c r="AF16" s="233" t="s">
        <v>6107</v>
      </c>
      <c r="AG16" s="8" t="s">
        <v>6108</v>
      </c>
      <c r="AH16" s="8" t="s">
        <v>6109</v>
      </c>
      <c r="AI16" s="8" t="s">
        <v>2165</v>
      </c>
      <c r="AL16" s="8" t="s">
        <v>245</v>
      </c>
      <c r="AM16" s="48" t="s">
        <v>245</v>
      </c>
      <c r="AN16" s="48" t="s">
        <v>8614</v>
      </c>
      <c r="AO16" s="48" t="s">
        <v>8615</v>
      </c>
      <c r="AP16" s="48" t="s">
        <v>8614</v>
      </c>
      <c r="AQ16" s="48" t="s">
        <v>8615</v>
      </c>
      <c r="AR16" s="48" t="s">
        <v>371</v>
      </c>
      <c r="AS16" s="68" t="s">
        <v>371</v>
      </c>
      <c r="AT16" s="68">
        <v>480</v>
      </c>
      <c r="AU16" s="48">
        <v>128</v>
      </c>
      <c r="AV16" s="48" t="s">
        <v>371</v>
      </c>
      <c r="AW16" s="68" t="e">
        <v>#REF!</v>
      </c>
      <c r="AX16" s="68" t="e">
        <v>#REF!</v>
      </c>
      <c r="AY16" s="68" t="s">
        <v>8613</v>
      </c>
      <c r="AZ16" s="48" t="s">
        <v>8616</v>
      </c>
      <c r="BA16" s="48" t="s">
        <v>8617</v>
      </c>
      <c r="BB16" s="68" t="s">
        <v>371</v>
      </c>
      <c r="BC16" s="48" t="s">
        <v>101</v>
      </c>
    </row>
    <row r="17" spans="1:56" x14ac:dyDescent="0.3">
      <c r="A17" s="48"/>
      <c r="B17" s="8">
        <v>476</v>
      </c>
      <c r="C17" s="143" t="s">
        <v>6070</v>
      </c>
      <c r="D17" s="143" t="s">
        <v>6071</v>
      </c>
      <c r="E17" s="143" t="s">
        <v>335</v>
      </c>
      <c r="F17" s="143" t="s">
        <v>170</v>
      </c>
      <c r="G17" s="8" t="s">
        <v>6072</v>
      </c>
      <c r="H17" s="8">
        <v>2283460222</v>
      </c>
      <c r="I17" s="143" t="s">
        <v>376</v>
      </c>
      <c r="J17" s="143" t="s">
        <v>6073</v>
      </c>
      <c r="K17" s="143" t="s">
        <v>6074</v>
      </c>
      <c r="L17" s="8" t="s">
        <v>6075</v>
      </c>
      <c r="M17" s="8" t="s">
        <v>6071</v>
      </c>
      <c r="N17" s="8" t="s">
        <v>6076</v>
      </c>
      <c r="O17" s="8">
        <v>2283140994</v>
      </c>
      <c r="P17" s="143" t="s">
        <v>441</v>
      </c>
      <c r="Q17" s="143" t="s">
        <v>441</v>
      </c>
      <c r="R17" s="8" t="s">
        <v>6077</v>
      </c>
      <c r="T17" s="143" t="s">
        <v>6074</v>
      </c>
      <c r="U17" s="143"/>
      <c r="V17" s="143" t="s">
        <v>488</v>
      </c>
      <c r="W17" s="8">
        <v>39571</v>
      </c>
      <c r="X17" s="8" t="s">
        <v>348</v>
      </c>
      <c r="Y17" s="8" t="s">
        <v>6078</v>
      </c>
      <c r="Z17" s="143" t="s">
        <v>2114</v>
      </c>
      <c r="AB17" s="8" t="s">
        <v>2115</v>
      </c>
      <c r="AE17" s="8" t="s">
        <v>50</v>
      </c>
      <c r="AF17" s="233" t="s">
        <v>6079</v>
      </c>
      <c r="AG17" s="8" t="s">
        <v>6080</v>
      </c>
      <c r="AI17" s="8" t="s">
        <v>2165</v>
      </c>
      <c r="AJ17" s="8" t="s">
        <v>6081</v>
      </c>
      <c r="AL17" s="8" t="s">
        <v>208</v>
      </c>
      <c r="AM17" s="48" t="s">
        <v>2130</v>
      </c>
      <c r="AN17" s="48" t="s">
        <v>8618</v>
      </c>
      <c r="AO17" s="48" t="s">
        <v>8619</v>
      </c>
      <c r="AP17" s="48" t="e">
        <v>#N/A</v>
      </c>
      <c r="AQ17" s="48" t="e">
        <v>#N/A</v>
      </c>
      <c r="AR17" s="48" t="e">
        <v>#N/A</v>
      </c>
      <c r="AS17" s="68" t="e">
        <v>#N/A</v>
      </c>
      <c r="AT17" s="68">
        <v>476</v>
      </c>
      <c r="AU17" s="48" t="e">
        <v>#N/A</v>
      </c>
      <c r="AV17" s="48" t="s">
        <v>519</v>
      </c>
      <c r="AW17" s="68" t="e">
        <v>#REF!</v>
      </c>
      <c r="AX17" s="68" t="e">
        <v>#REF!</v>
      </c>
      <c r="AY17" s="68" t="e">
        <v>#N/A</v>
      </c>
      <c r="AZ17" s="48" t="s">
        <v>8620</v>
      </c>
      <c r="BA17" s="48" t="s">
        <v>8621</v>
      </c>
      <c r="BB17" s="68" t="e">
        <v>#N/A</v>
      </c>
      <c r="BC17" s="48" t="s">
        <v>2131</v>
      </c>
    </row>
    <row r="18" spans="1:56" x14ac:dyDescent="0.3">
      <c r="A18" s="48"/>
      <c r="B18" s="8">
        <v>12</v>
      </c>
      <c r="C18" s="143" t="s">
        <v>2218</v>
      </c>
      <c r="D18" s="143" t="s">
        <v>1825</v>
      </c>
      <c r="E18" s="143" t="s">
        <v>335</v>
      </c>
      <c r="F18" s="143" t="s">
        <v>169</v>
      </c>
      <c r="G18" s="8" t="s">
        <v>2219</v>
      </c>
      <c r="H18" s="8">
        <v>6016179767</v>
      </c>
      <c r="I18" s="143" t="s">
        <v>340</v>
      </c>
      <c r="J18" s="143" t="s">
        <v>2220</v>
      </c>
      <c r="K18" s="143" t="s">
        <v>2221</v>
      </c>
      <c r="L18" s="8" t="s">
        <v>2222</v>
      </c>
      <c r="M18" s="8" t="s">
        <v>2223</v>
      </c>
      <c r="N18" s="8" t="s">
        <v>2219</v>
      </c>
      <c r="O18" s="8">
        <v>6014157104</v>
      </c>
      <c r="P18" s="143" t="s">
        <v>2112</v>
      </c>
      <c r="Q18" s="143" t="s">
        <v>45</v>
      </c>
      <c r="R18" s="8" t="s">
        <v>2224</v>
      </c>
      <c r="T18" s="143" t="s">
        <v>2225</v>
      </c>
      <c r="U18" s="143"/>
      <c r="V18" s="143" t="s">
        <v>488</v>
      </c>
      <c r="W18" s="8">
        <v>39180</v>
      </c>
      <c r="X18" s="8" t="s">
        <v>348</v>
      </c>
      <c r="Y18" s="8" t="s">
        <v>259</v>
      </c>
      <c r="Z18" s="143" t="s">
        <v>2114</v>
      </c>
      <c r="AB18" s="8" t="s">
        <v>2115</v>
      </c>
      <c r="AE18" s="8" t="s">
        <v>49</v>
      </c>
      <c r="AF18" s="233" t="s">
        <v>2226</v>
      </c>
      <c r="AG18" s="8" t="s">
        <v>2227</v>
      </c>
      <c r="AH18" s="8" t="s">
        <v>2228</v>
      </c>
      <c r="AI18" s="8" t="s">
        <v>2165</v>
      </c>
      <c r="AJ18" s="8" t="s">
        <v>2229</v>
      </c>
      <c r="AL18" s="8" t="s">
        <v>259</v>
      </c>
      <c r="AM18" s="48" t="s">
        <v>2130</v>
      </c>
      <c r="AN18" s="48" t="s">
        <v>8622</v>
      </c>
      <c r="AO18" s="48" t="s">
        <v>8623</v>
      </c>
      <c r="AP18" s="48" t="e">
        <v>#N/A</v>
      </c>
      <c r="AQ18" s="48" t="e">
        <v>#N/A</v>
      </c>
      <c r="AR18" s="48" t="e">
        <v>#N/A</v>
      </c>
      <c r="AS18" s="68" t="e">
        <v>#N/A</v>
      </c>
      <c r="AT18" s="68">
        <v>12</v>
      </c>
      <c r="AU18" s="48" t="e">
        <v>#N/A</v>
      </c>
      <c r="AV18" s="48" t="s">
        <v>371</v>
      </c>
      <c r="AW18" s="68" t="s">
        <v>8624</v>
      </c>
      <c r="AX18" s="68" t="s">
        <v>8624</v>
      </c>
      <c r="AY18" s="68" t="e">
        <v>#N/A</v>
      </c>
      <c r="AZ18" s="48" t="s">
        <v>8625</v>
      </c>
      <c r="BA18" s="48" t="s">
        <v>8626</v>
      </c>
      <c r="BB18" s="68" t="e">
        <v>#N/A</v>
      </c>
      <c r="BC18" s="48" t="s">
        <v>2131</v>
      </c>
    </row>
    <row r="19" spans="1:56" x14ac:dyDescent="0.3">
      <c r="A19" s="48"/>
      <c r="B19" s="8">
        <v>539</v>
      </c>
      <c r="C19" s="8" t="s">
        <v>229</v>
      </c>
      <c r="D19" s="8" t="s">
        <v>1236</v>
      </c>
      <c r="E19" s="8" t="s">
        <v>335</v>
      </c>
      <c r="F19" s="8" t="s">
        <v>170</v>
      </c>
      <c r="G19" s="8" t="s">
        <v>6605</v>
      </c>
      <c r="H19" s="8">
        <v>2282546107</v>
      </c>
      <c r="I19" s="8" t="s">
        <v>376</v>
      </c>
      <c r="J19" s="8" t="s">
        <v>6606</v>
      </c>
      <c r="K19" s="8" t="s">
        <v>6607</v>
      </c>
      <c r="L19" s="8" t="s">
        <v>6608</v>
      </c>
      <c r="M19" s="8" t="s">
        <v>1236</v>
      </c>
      <c r="N19" s="8" t="s">
        <v>6609</v>
      </c>
      <c r="O19" s="8">
        <v>2283800154</v>
      </c>
      <c r="P19" s="8" t="s">
        <v>2159</v>
      </c>
      <c r="Q19" s="8" t="s">
        <v>394</v>
      </c>
      <c r="R19" s="8" t="s">
        <v>6610</v>
      </c>
      <c r="T19" s="8" t="s">
        <v>6277</v>
      </c>
      <c r="V19" s="8" t="s">
        <v>488</v>
      </c>
      <c r="W19" s="8">
        <v>39571</v>
      </c>
      <c r="X19" s="8" t="s">
        <v>348</v>
      </c>
      <c r="Y19" s="8" t="s">
        <v>6278</v>
      </c>
      <c r="AD19" s="8" t="s">
        <v>2252</v>
      </c>
      <c r="AE19" s="8" t="s">
        <v>50</v>
      </c>
      <c r="AF19" s="8" t="s">
        <v>6611</v>
      </c>
      <c r="AG19" s="8" t="s">
        <v>6612</v>
      </c>
      <c r="AI19" s="8" t="s">
        <v>2165</v>
      </c>
      <c r="AJ19" s="8" t="s">
        <v>6613</v>
      </c>
      <c r="AL19" s="8" t="s">
        <v>208</v>
      </c>
      <c r="AM19" s="48" t="s">
        <v>2130</v>
      </c>
      <c r="AN19" s="48" t="s">
        <v>8627</v>
      </c>
      <c r="AO19" s="48" t="s">
        <v>8628</v>
      </c>
      <c r="AP19" s="48" t="e">
        <v>#N/A</v>
      </c>
      <c r="AQ19" s="48" t="e">
        <v>#N/A</v>
      </c>
      <c r="AR19" s="48" t="e">
        <v>#N/A</v>
      </c>
      <c r="AS19" s="68" t="e">
        <v>#N/A</v>
      </c>
      <c r="AT19" s="68">
        <v>539</v>
      </c>
      <c r="AU19" s="48" t="e">
        <v>#N/A</v>
      </c>
      <c r="AV19" s="48" t="s">
        <v>519</v>
      </c>
      <c r="AW19" s="68" t="e">
        <v>#REF!</v>
      </c>
      <c r="AX19" s="68" t="e">
        <v>#REF!</v>
      </c>
      <c r="AY19" s="68" t="e">
        <v>#N/A</v>
      </c>
      <c r="AZ19" s="48" t="s">
        <v>8629</v>
      </c>
      <c r="BA19" s="48" t="s">
        <v>8630</v>
      </c>
      <c r="BB19" s="68" t="e">
        <v>#N/A</v>
      </c>
      <c r="BC19" s="48" t="s">
        <v>2131</v>
      </c>
      <c r="BD19" s="48"/>
    </row>
    <row r="20" spans="1:56" x14ac:dyDescent="0.3">
      <c r="A20" s="48"/>
      <c r="B20" s="8">
        <v>17</v>
      </c>
      <c r="C20" s="143" t="s">
        <v>2277</v>
      </c>
      <c r="D20" s="143" t="s">
        <v>2278</v>
      </c>
      <c r="E20" s="143" t="s">
        <v>335</v>
      </c>
      <c r="F20" s="143" t="s">
        <v>170</v>
      </c>
      <c r="I20" s="143" t="s">
        <v>376</v>
      </c>
      <c r="J20" s="143" t="s">
        <v>2279</v>
      </c>
      <c r="K20" s="143" t="s">
        <v>2280</v>
      </c>
      <c r="L20" s="8" t="s">
        <v>2281</v>
      </c>
      <c r="M20" s="8" t="s">
        <v>2282</v>
      </c>
      <c r="N20" s="8" t="s">
        <v>2283</v>
      </c>
      <c r="O20" s="8">
        <v>2282098112</v>
      </c>
      <c r="P20" s="143" t="s">
        <v>2112</v>
      </c>
      <c r="Q20" s="143" t="s">
        <v>45</v>
      </c>
      <c r="R20" s="8" t="s">
        <v>2284</v>
      </c>
      <c r="T20" s="143" t="s">
        <v>2285</v>
      </c>
      <c r="U20" s="143"/>
      <c r="V20" s="143" t="s">
        <v>488</v>
      </c>
      <c r="W20" s="8">
        <v>39532</v>
      </c>
      <c r="X20" s="8" t="s">
        <v>348</v>
      </c>
      <c r="Y20" s="8" t="s">
        <v>2286</v>
      </c>
      <c r="Z20" s="143" t="s">
        <v>2114</v>
      </c>
      <c r="AB20" s="8" t="s">
        <v>2115</v>
      </c>
      <c r="AE20" s="8" t="s">
        <v>51</v>
      </c>
      <c r="AF20" s="233" t="s">
        <v>2287</v>
      </c>
      <c r="AG20" s="8" t="s">
        <v>2288</v>
      </c>
      <c r="AI20" s="8" t="s">
        <v>720</v>
      </c>
      <c r="AL20" s="8" t="s">
        <v>208</v>
      </c>
      <c r="AM20" s="48" t="s">
        <v>2130</v>
      </c>
      <c r="AN20" s="48" t="s">
        <v>8631</v>
      </c>
      <c r="AO20" s="48" t="s">
        <v>8632</v>
      </c>
      <c r="AP20" s="48" t="e">
        <v>#N/A</v>
      </c>
      <c r="AQ20" s="48" t="e">
        <v>#N/A</v>
      </c>
      <c r="AR20" s="48" t="e">
        <v>#N/A</v>
      </c>
      <c r="AS20" s="68" t="e">
        <v>#N/A</v>
      </c>
      <c r="AT20" s="68">
        <v>17</v>
      </c>
      <c r="AU20" s="48" t="e">
        <v>#N/A</v>
      </c>
      <c r="AV20" s="48" t="s">
        <v>371</v>
      </c>
      <c r="AW20" s="68" t="s">
        <v>8633</v>
      </c>
      <c r="AX20" s="68" t="s">
        <v>8633</v>
      </c>
      <c r="AY20" s="68" t="e">
        <v>#N/A</v>
      </c>
      <c r="AZ20" s="48" t="s">
        <v>8634</v>
      </c>
      <c r="BA20" s="48" t="s">
        <v>8635</v>
      </c>
      <c r="BB20" s="68" t="e">
        <v>#N/A</v>
      </c>
      <c r="BC20" s="48" t="s">
        <v>2131</v>
      </c>
      <c r="BD20" s="48"/>
    </row>
    <row r="21" spans="1:56" x14ac:dyDescent="0.3">
      <c r="A21" s="48"/>
      <c r="B21" s="8">
        <v>195</v>
      </c>
      <c r="C21" s="143" t="s">
        <v>3850</v>
      </c>
      <c r="D21" s="143" t="s">
        <v>1607</v>
      </c>
      <c r="E21" s="143" t="s">
        <v>335</v>
      </c>
      <c r="F21" s="143" t="s">
        <v>170</v>
      </c>
      <c r="G21" s="8" t="s">
        <v>3851</v>
      </c>
      <c r="I21" s="143" t="s">
        <v>340</v>
      </c>
      <c r="J21" s="143" t="s">
        <v>3852</v>
      </c>
      <c r="K21" s="143" t="s">
        <v>228</v>
      </c>
      <c r="L21" s="8" t="s">
        <v>3853</v>
      </c>
      <c r="M21" s="8" t="s">
        <v>1607</v>
      </c>
      <c r="N21" s="8" t="s">
        <v>3851</v>
      </c>
      <c r="O21" s="8">
        <v>6623640924</v>
      </c>
      <c r="P21" s="143" t="s">
        <v>2112</v>
      </c>
      <c r="Q21" s="143" t="s">
        <v>394</v>
      </c>
      <c r="R21" s="8" t="s">
        <v>3854</v>
      </c>
      <c r="T21" s="143" t="s">
        <v>508</v>
      </c>
      <c r="U21" s="143"/>
      <c r="V21" s="143" t="s">
        <v>488</v>
      </c>
      <c r="W21" s="8">
        <v>39702</v>
      </c>
      <c r="X21" s="8" t="s">
        <v>348</v>
      </c>
      <c r="Y21" s="8" t="s">
        <v>228</v>
      </c>
      <c r="Z21" s="143" t="s">
        <v>2114</v>
      </c>
      <c r="AB21" s="8" t="s">
        <v>2115</v>
      </c>
      <c r="AE21" s="8" t="s">
        <v>49</v>
      </c>
      <c r="AF21" s="233" t="s">
        <v>3855</v>
      </c>
      <c r="AG21" s="8" t="s">
        <v>3856</v>
      </c>
      <c r="AH21" s="8" t="s">
        <v>3857</v>
      </c>
      <c r="AI21" s="8" t="s">
        <v>369</v>
      </c>
      <c r="AK21" s="8" t="s">
        <v>3858</v>
      </c>
      <c r="AL21" s="8" t="s">
        <v>228</v>
      </c>
      <c r="AM21" s="48" t="s">
        <v>2130</v>
      </c>
      <c r="AN21" s="48" t="s">
        <v>8636</v>
      </c>
      <c r="AO21" s="48" t="s">
        <v>8637</v>
      </c>
      <c r="AP21" s="48" t="e">
        <v>#N/A</v>
      </c>
      <c r="AQ21" s="48" t="e">
        <v>#N/A</v>
      </c>
      <c r="AR21" s="48" t="e">
        <v>#N/A</v>
      </c>
      <c r="AS21" s="68" t="e">
        <v>#N/A</v>
      </c>
      <c r="AT21" s="68">
        <v>195</v>
      </c>
      <c r="AU21" s="48" t="e">
        <v>#N/A</v>
      </c>
      <c r="AV21" s="48" t="s">
        <v>371</v>
      </c>
      <c r="AW21" s="68" t="s">
        <v>8638</v>
      </c>
      <c r="AX21" s="68" t="s">
        <v>8638</v>
      </c>
      <c r="AY21" s="68" t="e">
        <v>#N/A</v>
      </c>
      <c r="AZ21" s="48" t="s">
        <v>8639</v>
      </c>
      <c r="BA21" s="48" t="s">
        <v>8640</v>
      </c>
      <c r="BB21" s="68" t="e">
        <v>#N/A</v>
      </c>
      <c r="BC21" s="48" t="s">
        <v>2131</v>
      </c>
      <c r="BD21" s="48"/>
    </row>
    <row r="22" spans="1:56" x14ac:dyDescent="0.3">
      <c r="A22" s="48"/>
      <c r="B22" s="8">
        <v>626</v>
      </c>
      <c r="C22" s="8" t="s">
        <v>7284</v>
      </c>
      <c r="D22" s="8" t="s">
        <v>7285</v>
      </c>
      <c r="E22" s="8" t="s">
        <v>335</v>
      </c>
      <c r="F22" s="8" t="s">
        <v>170</v>
      </c>
      <c r="G22" s="8" t="s">
        <v>7286</v>
      </c>
      <c r="H22" s="8">
        <v>6016686235</v>
      </c>
      <c r="I22" s="8" t="s">
        <v>376</v>
      </c>
      <c r="J22" s="8" t="s">
        <v>7287</v>
      </c>
      <c r="K22" s="8" t="s">
        <v>7288</v>
      </c>
      <c r="L22" s="8" t="s">
        <v>7289</v>
      </c>
      <c r="M22" s="8" t="s">
        <v>7290</v>
      </c>
      <c r="N22" s="8" t="s">
        <v>7286</v>
      </c>
      <c r="O22" s="8">
        <v>6016686235</v>
      </c>
      <c r="P22" s="8" t="s">
        <v>2159</v>
      </c>
      <c r="Q22" s="8" t="s">
        <v>43</v>
      </c>
      <c r="R22" s="8" t="s">
        <v>7291</v>
      </c>
      <c r="T22" s="8" t="s">
        <v>7292</v>
      </c>
      <c r="V22" s="8" t="s">
        <v>488</v>
      </c>
      <c r="W22" s="8">
        <v>39179</v>
      </c>
      <c r="X22" s="8" t="s">
        <v>348</v>
      </c>
      <c r="Y22" s="8" t="s">
        <v>7293</v>
      </c>
      <c r="Z22" s="8" t="s">
        <v>2114</v>
      </c>
      <c r="AB22" s="8" t="s">
        <v>2115</v>
      </c>
      <c r="AE22" s="8" t="s">
        <v>51</v>
      </c>
      <c r="AF22" s="8" t="s">
        <v>7294</v>
      </c>
      <c r="AI22" s="8" t="s">
        <v>442</v>
      </c>
      <c r="AL22" s="8" t="s">
        <v>266</v>
      </c>
      <c r="AM22" s="48" t="s">
        <v>2130</v>
      </c>
      <c r="AN22" s="48" t="s">
        <v>8641</v>
      </c>
      <c r="AO22" s="48" t="s">
        <v>8642</v>
      </c>
      <c r="AP22" s="48" t="e">
        <v>#N/A</v>
      </c>
      <c r="AQ22" s="48" t="e">
        <v>#N/A</v>
      </c>
      <c r="AR22" s="48" t="e">
        <v>#N/A</v>
      </c>
      <c r="AS22" s="68" t="e">
        <v>#N/A</v>
      </c>
      <c r="AT22" s="68">
        <v>626</v>
      </c>
      <c r="AU22" s="48" t="e">
        <v>#N/A</v>
      </c>
      <c r="AV22" s="48" t="s">
        <v>371</v>
      </c>
      <c r="AW22" s="68" t="e">
        <v>#VALUE!</v>
      </c>
      <c r="AX22" s="68" t="s">
        <v>8643</v>
      </c>
      <c r="AY22" s="68" t="e">
        <v>#N/A</v>
      </c>
      <c r="AZ22" s="48" t="s">
        <v>8644</v>
      </c>
      <c r="BA22" s="48" t="s">
        <v>8645</v>
      </c>
      <c r="BB22" s="68" t="e">
        <v>#N/A</v>
      </c>
      <c r="BC22" s="48" t="s">
        <v>2131</v>
      </c>
    </row>
    <row r="23" spans="1:56" x14ac:dyDescent="0.3">
      <c r="A23" s="48"/>
      <c r="B23" s="8">
        <v>138</v>
      </c>
      <c r="C23" s="143" t="s">
        <v>3364</v>
      </c>
      <c r="D23" s="143" t="s">
        <v>3365</v>
      </c>
      <c r="E23" s="143" t="s">
        <v>335</v>
      </c>
      <c r="F23" s="143" t="s">
        <v>169</v>
      </c>
      <c r="G23" s="8" t="s">
        <v>3366</v>
      </c>
      <c r="I23" s="143" t="s">
        <v>340</v>
      </c>
      <c r="J23" s="143" t="s">
        <v>3367</v>
      </c>
      <c r="K23" s="143" t="s">
        <v>3368</v>
      </c>
      <c r="L23" s="8" t="s">
        <v>3369</v>
      </c>
      <c r="M23" s="8" t="s">
        <v>884</v>
      </c>
      <c r="N23" s="8" t="s">
        <v>3370</v>
      </c>
      <c r="O23" s="8">
        <v>6016787212</v>
      </c>
      <c r="P23" s="143" t="s">
        <v>2112</v>
      </c>
      <c r="Q23" s="143" t="s">
        <v>45</v>
      </c>
      <c r="R23" s="8" t="s">
        <v>3371</v>
      </c>
      <c r="T23" s="143" t="s">
        <v>894</v>
      </c>
      <c r="U23" s="143"/>
      <c r="V23" s="143" t="s">
        <v>488</v>
      </c>
      <c r="W23" s="8">
        <v>39328</v>
      </c>
      <c r="X23" s="8" t="s">
        <v>348</v>
      </c>
      <c r="Y23" s="8" t="s">
        <v>3368</v>
      </c>
      <c r="Z23" s="143" t="s">
        <v>2114</v>
      </c>
      <c r="AB23" s="8" t="s">
        <v>2115</v>
      </c>
      <c r="AE23" s="8" t="s">
        <v>49</v>
      </c>
      <c r="AF23" s="233" t="s">
        <v>3372</v>
      </c>
      <c r="AI23" s="8" t="s">
        <v>2165</v>
      </c>
      <c r="AJ23" s="8" t="s">
        <v>3373</v>
      </c>
      <c r="AL23" s="8" t="s">
        <v>219</v>
      </c>
      <c r="AM23" s="48" t="s">
        <v>2130</v>
      </c>
      <c r="AN23" s="48" t="s">
        <v>8646</v>
      </c>
      <c r="AO23" s="48" t="s">
        <v>8647</v>
      </c>
      <c r="AP23" s="48" t="e">
        <v>#N/A</v>
      </c>
      <c r="AQ23" s="48" t="e">
        <v>#N/A</v>
      </c>
      <c r="AR23" s="48" t="e">
        <v>#N/A</v>
      </c>
      <c r="AS23" s="68" t="e">
        <v>#N/A</v>
      </c>
      <c r="AT23" s="68">
        <v>138</v>
      </c>
      <c r="AU23" s="48" t="e">
        <v>#N/A</v>
      </c>
      <c r="AV23" s="48" t="s">
        <v>519</v>
      </c>
      <c r="AW23" s="68" t="s">
        <v>8648</v>
      </c>
      <c r="AX23" s="68" t="s">
        <v>8643</v>
      </c>
      <c r="AY23" s="68" t="e">
        <v>#N/A</v>
      </c>
      <c r="AZ23" s="48" t="s">
        <v>8649</v>
      </c>
      <c r="BA23" s="48" t="s">
        <v>8650</v>
      </c>
      <c r="BB23" s="68" t="e">
        <v>#N/A</v>
      </c>
      <c r="BC23" s="48" t="s">
        <v>2131</v>
      </c>
      <c r="BD23" s="48"/>
    </row>
    <row r="24" spans="1:56" x14ac:dyDescent="0.3">
      <c r="A24" s="48"/>
      <c r="B24" s="8">
        <v>611</v>
      </c>
      <c r="C24" s="8" t="s">
        <v>7146</v>
      </c>
      <c r="D24" s="8" t="s">
        <v>7147</v>
      </c>
      <c r="E24" s="8" t="s">
        <v>335</v>
      </c>
      <c r="F24" s="8" t="s">
        <v>170</v>
      </c>
      <c r="H24" s="8">
        <v>6013073097</v>
      </c>
      <c r="I24" s="8" t="s">
        <v>376</v>
      </c>
      <c r="J24" s="8" t="s">
        <v>7148</v>
      </c>
      <c r="K24" s="8" t="s">
        <v>696</v>
      </c>
      <c r="L24" s="8" t="s">
        <v>7149</v>
      </c>
      <c r="M24" s="8" t="s">
        <v>7150</v>
      </c>
      <c r="N24" s="8" t="s">
        <v>7151</v>
      </c>
      <c r="O24" s="8">
        <v>6015959441</v>
      </c>
      <c r="P24" s="8" t="s">
        <v>2112</v>
      </c>
      <c r="Q24" s="8" t="s">
        <v>43</v>
      </c>
      <c r="R24" s="8" t="s">
        <v>7152</v>
      </c>
      <c r="T24" s="8" t="s">
        <v>698</v>
      </c>
      <c r="V24" s="8" t="s">
        <v>488</v>
      </c>
      <c r="W24" s="8">
        <v>39402</v>
      </c>
      <c r="X24" s="8" t="s">
        <v>348</v>
      </c>
      <c r="Y24" s="8" t="s">
        <v>3825</v>
      </c>
      <c r="Z24" s="8" t="s">
        <v>2114</v>
      </c>
      <c r="AB24" s="8" t="s">
        <v>2115</v>
      </c>
      <c r="AE24" s="8" t="s">
        <v>49</v>
      </c>
      <c r="AF24" s="8" t="s">
        <v>7153</v>
      </c>
      <c r="AG24" s="8" t="s">
        <v>7154</v>
      </c>
      <c r="AI24" s="8" t="s">
        <v>369</v>
      </c>
      <c r="AK24" s="8" t="s">
        <v>4517</v>
      </c>
      <c r="AL24" s="8" t="s">
        <v>221</v>
      </c>
      <c r="AM24" s="275" t="s">
        <v>2130</v>
      </c>
      <c r="AN24" s="48" t="s">
        <v>8651</v>
      </c>
      <c r="AO24" s="48" t="s">
        <v>8652</v>
      </c>
      <c r="AP24" s="48" t="e">
        <v>#N/A</v>
      </c>
      <c r="AQ24" s="48" t="e">
        <v>#N/A</v>
      </c>
      <c r="AR24" s="48" t="e">
        <v>#N/A</v>
      </c>
      <c r="AS24" s="68" t="e">
        <v>#N/A</v>
      </c>
      <c r="AT24" s="68">
        <v>611</v>
      </c>
      <c r="AU24" s="48" t="e">
        <v>#N/A</v>
      </c>
      <c r="AV24" s="48" t="s">
        <v>519</v>
      </c>
      <c r="AW24" s="68" t="e">
        <v>#VALUE!</v>
      </c>
      <c r="AX24" s="68" t="e">
        <v>#REF!</v>
      </c>
      <c r="AY24" s="68" t="e">
        <v>#N/A</v>
      </c>
      <c r="AZ24" s="48" t="s">
        <v>8653</v>
      </c>
      <c r="BA24" s="48" t="s">
        <v>8654</v>
      </c>
      <c r="BB24" s="68" t="e">
        <v>#N/A</v>
      </c>
      <c r="BC24" s="48" t="s">
        <v>2131</v>
      </c>
    </row>
    <row r="25" spans="1:56" x14ac:dyDescent="0.3">
      <c r="A25" s="48" t="s">
        <v>8655</v>
      </c>
      <c r="B25" s="8">
        <v>211</v>
      </c>
      <c r="C25" s="143" t="s">
        <v>3983</v>
      </c>
      <c r="D25" s="143" t="s">
        <v>3984</v>
      </c>
      <c r="E25" s="143" t="s">
        <v>335</v>
      </c>
      <c r="F25" s="143" t="s">
        <v>169</v>
      </c>
      <c r="G25" s="8" t="s">
        <v>3985</v>
      </c>
      <c r="H25" s="8">
        <v>6626180111</v>
      </c>
      <c r="I25" s="143" t="s">
        <v>376</v>
      </c>
      <c r="J25" s="143" t="s">
        <v>3986</v>
      </c>
      <c r="K25" s="143" t="s">
        <v>3987</v>
      </c>
      <c r="L25" s="8" t="s">
        <v>3988</v>
      </c>
      <c r="M25" s="8" t="s">
        <v>3989</v>
      </c>
      <c r="N25" s="8" t="s">
        <v>3990</v>
      </c>
      <c r="O25" s="8">
        <v>6628368919</v>
      </c>
      <c r="P25" s="143" t="s">
        <v>2159</v>
      </c>
      <c r="Q25" s="143" t="s">
        <v>394</v>
      </c>
      <c r="R25" s="8" t="s">
        <v>3991</v>
      </c>
      <c r="S25" s="8" t="s">
        <v>3991</v>
      </c>
      <c r="T25" s="143" t="s">
        <v>430</v>
      </c>
      <c r="U25" s="143"/>
      <c r="V25" s="143" t="s">
        <v>488</v>
      </c>
      <c r="W25" s="8">
        <v>39038</v>
      </c>
      <c r="X25" s="8" t="s">
        <v>348</v>
      </c>
      <c r="Y25" s="8" t="s">
        <v>211</v>
      </c>
      <c r="Z25" s="143" t="s">
        <v>2114</v>
      </c>
      <c r="AB25" s="8" t="s">
        <v>2115</v>
      </c>
      <c r="AE25" s="8" t="s">
        <v>48</v>
      </c>
      <c r="AF25" s="233" t="s">
        <v>3992</v>
      </c>
      <c r="AG25" s="8" t="s">
        <v>3993</v>
      </c>
      <c r="AH25" s="8" t="s">
        <v>3994</v>
      </c>
      <c r="AI25" s="8" t="s">
        <v>442</v>
      </c>
      <c r="AL25" s="8" t="s">
        <v>211</v>
      </c>
      <c r="AM25" s="48" t="s">
        <v>211</v>
      </c>
      <c r="AN25" s="48" t="s">
        <v>8656</v>
      </c>
      <c r="AO25" s="48" t="s">
        <v>8657</v>
      </c>
      <c r="AP25" s="48" t="s">
        <v>8656</v>
      </c>
      <c r="AQ25" s="48" t="s">
        <v>8657</v>
      </c>
      <c r="AR25" s="48" t="s">
        <v>371</v>
      </c>
      <c r="AS25" s="68" t="s">
        <v>371</v>
      </c>
      <c r="AT25" s="68">
        <v>211</v>
      </c>
      <c r="AU25" s="48">
        <v>34</v>
      </c>
      <c r="AV25" s="48" t="s">
        <v>371</v>
      </c>
      <c r="AW25" s="68" t="e">
        <v>#VALUE!</v>
      </c>
      <c r="AX25" s="68" t="s">
        <v>8658</v>
      </c>
      <c r="AY25" s="68" t="s">
        <v>8655</v>
      </c>
      <c r="AZ25" s="48" t="s">
        <v>8659</v>
      </c>
      <c r="BA25" s="48" t="s">
        <v>8660</v>
      </c>
      <c r="BB25" s="68" t="s">
        <v>371</v>
      </c>
      <c r="BC25" s="48" t="s">
        <v>101</v>
      </c>
      <c r="BD25" s="48"/>
    </row>
    <row r="26" spans="1:56" x14ac:dyDescent="0.3">
      <c r="A26" s="66"/>
      <c r="B26" s="8">
        <v>651</v>
      </c>
      <c r="C26" s="8" t="s">
        <v>1497</v>
      </c>
      <c r="D26" s="8" t="s">
        <v>1265</v>
      </c>
      <c r="E26" s="8" t="s">
        <v>335</v>
      </c>
      <c r="F26" s="8" t="s">
        <v>169</v>
      </c>
      <c r="G26" s="8" t="s">
        <v>7478</v>
      </c>
      <c r="H26" s="8">
        <v>6629313385</v>
      </c>
      <c r="I26" s="8" t="s">
        <v>401</v>
      </c>
      <c r="J26" s="8" t="s">
        <v>7479</v>
      </c>
      <c r="K26" s="8" t="s">
        <v>7480</v>
      </c>
      <c r="L26" s="8" t="s">
        <v>3062</v>
      </c>
      <c r="M26" s="8" t="s">
        <v>1265</v>
      </c>
      <c r="N26" s="8" t="s">
        <v>7481</v>
      </c>
      <c r="O26" s="8">
        <v>6623475188</v>
      </c>
      <c r="P26" s="8" t="s">
        <v>2112</v>
      </c>
      <c r="Q26" s="8" t="s">
        <v>45</v>
      </c>
      <c r="R26" s="8" t="s">
        <v>7482</v>
      </c>
      <c r="T26" s="8" t="s">
        <v>781</v>
      </c>
      <c r="V26" s="8" t="s">
        <v>488</v>
      </c>
      <c r="W26" s="8">
        <v>38701</v>
      </c>
      <c r="X26" s="8" t="s">
        <v>348</v>
      </c>
      <c r="Y26" s="8" t="s">
        <v>260</v>
      </c>
      <c r="Z26" s="8" t="s">
        <v>2114</v>
      </c>
      <c r="AB26" s="8" t="s">
        <v>2115</v>
      </c>
      <c r="AE26" s="8" t="s">
        <v>49</v>
      </c>
      <c r="AF26" s="8" t="s">
        <v>7483</v>
      </c>
      <c r="AI26" s="8" t="s">
        <v>442</v>
      </c>
      <c r="AL26" s="8" t="s">
        <v>260</v>
      </c>
      <c r="AM26" s="48" t="s">
        <v>2130</v>
      </c>
      <c r="AN26" s="48" t="s">
        <v>8661</v>
      </c>
      <c r="AO26" s="48" t="s">
        <v>8662</v>
      </c>
      <c r="AP26" s="48" t="e">
        <v>#N/A</v>
      </c>
      <c r="AQ26" s="48" t="e">
        <v>#N/A</v>
      </c>
      <c r="AR26" s="48" t="e">
        <v>#N/A</v>
      </c>
      <c r="AS26" s="68" t="e">
        <v>#N/A</v>
      </c>
      <c r="AT26" s="68">
        <v>651</v>
      </c>
      <c r="AU26" s="48" t="e">
        <v>#N/A</v>
      </c>
      <c r="AV26" s="48" t="s">
        <v>371</v>
      </c>
      <c r="AW26" s="68" t="e">
        <v>#REF!</v>
      </c>
      <c r="AX26" s="68" t="s">
        <v>8643</v>
      </c>
      <c r="AY26" s="68" t="e">
        <v>#N/A</v>
      </c>
      <c r="AZ26" s="48" t="s">
        <v>8663</v>
      </c>
      <c r="BA26" s="48" t="s">
        <v>8664</v>
      </c>
      <c r="BB26" s="68" t="e">
        <v>#N/A</v>
      </c>
      <c r="BC26" s="48" t="s">
        <v>2131</v>
      </c>
    </row>
    <row r="27" spans="1:56" x14ac:dyDescent="0.3">
      <c r="A27" s="48" t="s">
        <v>8665</v>
      </c>
      <c r="B27" s="8">
        <v>101</v>
      </c>
      <c r="C27" s="143" t="s">
        <v>1020</v>
      </c>
      <c r="D27" s="143" t="s">
        <v>1314</v>
      </c>
      <c r="E27" s="143" t="s">
        <v>335</v>
      </c>
      <c r="F27" s="143" t="s">
        <v>169</v>
      </c>
      <c r="G27" s="8" t="s">
        <v>3060</v>
      </c>
      <c r="H27" s="8">
        <v>3187928938</v>
      </c>
      <c r="I27" s="143" t="s">
        <v>376</v>
      </c>
      <c r="J27" s="143" t="s">
        <v>3061</v>
      </c>
      <c r="K27" s="143" t="s">
        <v>1238</v>
      </c>
      <c r="L27" s="8" t="s">
        <v>3062</v>
      </c>
      <c r="M27" s="8" t="s">
        <v>1314</v>
      </c>
      <c r="N27" s="8" t="s">
        <v>3063</v>
      </c>
      <c r="O27" s="8">
        <v>6018429689</v>
      </c>
      <c r="P27" s="143" t="s">
        <v>2112</v>
      </c>
      <c r="Q27" s="143" t="s">
        <v>394</v>
      </c>
      <c r="R27" s="8" t="s">
        <v>3064</v>
      </c>
      <c r="T27" s="143" t="s">
        <v>214</v>
      </c>
      <c r="U27" s="143"/>
      <c r="V27" s="143" t="s">
        <v>488</v>
      </c>
      <c r="W27" s="8">
        <v>39206</v>
      </c>
      <c r="X27" s="8" t="s">
        <v>348</v>
      </c>
      <c r="Y27" s="8" t="s">
        <v>209</v>
      </c>
      <c r="Z27" s="143" t="s">
        <v>2114</v>
      </c>
      <c r="AB27" s="8" t="s">
        <v>2115</v>
      </c>
      <c r="AE27" s="8" t="s">
        <v>48</v>
      </c>
      <c r="AF27" s="233" t="s">
        <v>3065</v>
      </c>
      <c r="AI27" s="8" t="s">
        <v>442</v>
      </c>
      <c r="AL27" s="8" t="s">
        <v>209</v>
      </c>
      <c r="AM27" s="48" t="s">
        <v>209</v>
      </c>
      <c r="AN27" s="48" t="s">
        <v>8666</v>
      </c>
      <c r="AO27" s="48" t="s">
        <v>8667</v>
      </c>
      <c r="AP27" s="48" t="s">
        <v>8666</v>
      </c>
      <c r="AQ27" s="48" t="s">
        <v>8667</v>
      </c>
      <c r="AR27" s="48" t="s">
        <v>371</v>
      </c>
      <c r="AS27" s="68" t="s">
        <v>371</v>
      </c>
      <c r="AT27" s="68">
        <v>101</v>
      </c>
      <c r="AU27" s="48">
        <v>158</v>
      </c>
      <c r="AV27" s="48" t="s">
        <v>371</v>
      </c>
      <c r="AW27" s="68" t="e">
        <v>#VALUE!</v>
      </c>
      <c r="AX27" s="68" t="s">
        <v>8643</v>
      </c>
      <c r="AY27" s="68" t="s">
        <v>8665</v>
      </c>
      <c r="AZ27" s="48" t="s">
        <v>8668</v>
      </c>
      <c r="BA27" s="48" t="s">
        <v>8669</v>
      </c>
      <c r="BB27" s="68" t="s">
        <v>371</v>
      </c>
      <c r="BC27" s="48" t="s">
        <v>104</v>
      </c>
    </row>
    <row r="28" spans="1:56" x14ac:dyDescent="0.3">
      <c r="A28" s="48"/>
      <c r="B28" s="8">
        <v>182</v>
      </c>
      <c r="C28" s="143" t="s">
        <v>3756</v>
      </c>
      <c r="D28" s="143" t="s">
        <v>249</v>
      </c>
      <c r="E28" s="143" t="s">
        <v>335</v>
      </c>
      <c r="F28" s="143" t="s">
        <v>169</v>
      </c>
      <c r="G28" s="8" t="s">
        <v>3757</v>
      </c>
      <c r="H28" s="8">
        <v>6623749318</v>
      </c>
      <c r="I28" s="143" t="s">
        <v>401</v>
      </c>
      <c r="J28" s="143" t="s">
        <v>3758</v>
      </c>
      <c r="K28" s="143" t="s">
        <v>1603</v>
      </c>
      <c r="L28" s="8" t="s">
        <v>3564</v>
      </c>
      <c r="M28" s="8" t="s">
        <v>249</v>
      </c>
      <c r="N28" s="8" t="s">
        <v>3757</v>
      </c>
      <c r="O28" s="8">
        <v>6623749318</v>
      </c>
      <c r="P28" s="143" t="s">
        <v>2247</v>
      </c>
      <c r="Q28" s="143" t="s">
        <v>43</v>
      </c>
      <c r="R28" s="8" t="s">
        <v>3759</v>
      </c>
      <c r="T28" s="143" t="s">
        <v>1605</v>
      </c>
      <c r="U28" s="143"/>
      <c r="V28" s="143" t="s">
        <v>488</v>
      </c>
      <c r="W28" s="8">
        <v>38930</v>
      </c>
      <c r="X28" s="8" t="s">
        <v>348</v>
      </c>
      <c r="Y28" s="8" t="s">
        <v>226</v>
      </c>
      <c r="Z28" s="143" t="s">
        <v>2114</v>
      </c>
      <c r="AB28" s="8" t="s">
        <v>2115</v>
      </c>
      <c r="AE28" s="8" t="s">
        <v>49</v>
      </c>
      <c r="AF28" s="233" t="s">
        <v>3760</v>
      </c>
      <c r="AG28" s="8" t="s">
        <v>3761</v>
      </c>
      <c r="AI28" s="8" t="s">
        <v>442</v>
      </c>
      <c r="AL28" s="8" t="s">
        <v>226</v>
      </c>
      <c r="AM28" s="48" t="s">
        <v>2130</v>
      </c>
      <c r="AN28" s="48" t="s">
        <v>8670</v>
      </c>
      <c r="AO28" s="48" t="s">
        <v>8671</v>
      </c>
      <c r="AP28" s="48" t="e">
        <v>#N/A</v>
      </c>
      <c r="AQ28" s="48" t="e">
        <v>#N/A</v>
      </c>
      <c r="AR28" s="48" t="e">
        <v>#N/A</v>
      </c>
      <c r="AS28" s="68" t="e">
        <v>#N/A</v>
      </c>
      <c r="AT28" s="68">
        <v>182</v>
      </c>
      <c r="AU28" s="48" t="e">
        <v>#N/A</v>
      </c>
      <c r="AV28" s="48" t="s">
        <v>371</v>
      </c>
      <c r="AW28" s="68" t="s">
        <v>8672</v>
      </c>
      <c r="AX28" s="68" t="s">
        <v>8672</v>
      </c>
      <c r="AY28" s="68" t="e">
        <v>#N/A</v>
      </c>
      <c r="AZ28" s="48" t="s">
        <v>8673</v>
      </c>
      <c r="BA28" s="48" t="s">
        <v>8674</v>
      </c>
      <c r="BB28" s="68" t="e">
        <v>#N/A</v>
      </c>
      <c r="BC28" s="48" t="s">
        <v>2131</v>
      </c>
      <c r="BD28" s="48"/>
    </row>
    <row r="29" spans="1:56" x14ac:dyDescent="0.3">
      <c r="A29" s="48"/>
      <c r="B29" s="8">
        <v>187</v>
      </c>
      <c r="C29" s="143" t="s">
        <v>3793</v>
      </c>
      <c r="D29" s="143" t="s">
        <v>3794</v>
      </c>
      <c r="E29" s="143" t="s">
        <v>335</v>
      </c>
      <c r="F29" s="143" t="s">
        <v>169</v>
      </c>
      <c r="G29" s="8" t="s">
        <v>3795</v>
      </c>
      <c r="H29" s="8">
        <v>6624005491</v>
      </c>
      <c r="I29" s="143" t="s">
        <v>401</v>
      </c>
      <c r="J29" s="143" t="s">
        <v>3796</v>
      </c>
      <c r="K29" s="143" t="s">
        <v>220</v>
      </c>
      <c r="L29" s="8" t="s">
        <v>3797</v>
      </c>
      <c r="M29" s="8" t="s">
        <v>3794</v>
      </c>
      <c r="N29" s="8" t="s">
        <v>3795</v>
      </c>
      <c r="O29" s="8">
        <v>6624005491</v>
      </c>
      <c r="P29" s="143" t="s">
        <v>2112</v>
      </c>
      <c r="Q29" s="143" t="s">
        <v>43</v>
      </c>
      <c r="R29" s="8" t="s">
        <v>3798</v>
      </c>
      <c r="T29" s="143" t="s">
        <v>3799</v>
      </c>
      <c r="U29" s="143"/>
      <c r="V29" s="143" t="s">
        <v>488</v>
      </c>
      <c r="W29" s="8">
        <v>38871</v>
      </c>
      <c r="X29" s="8" t="s">
        <v>348</v>
      </c>
      <c r="Y29" s="8" t="s">
        <v>220</v>
      </c>
      <c r="Z29" s="143" t="s">
        <v>2114</v>
      </c>
      <c r="AB29" s="8" t="s">
        <v>2115</v>
      </c>
      <c r="AE29" s="8" t="s">
        <v>49</v>
      </c>
      <c r="AF29" s="233" t="s">
        <v>3800</v>
      </c>
      <c r="AG29" s="8" t="s">
        <v>3801</v>
      </c>
      <c r="AI29" s="8" t="s">
        <v>2165</v>
      </c>
      <c r="AJ29" s="8" t="s">
        <v>3802</v>
      </c>
      <c r="AK29" s="8" t="s">
        <v>2150</v>
      </c>
      <c r="AL29" s="8" t="s">
        <v>242</v>
      </c>
      <c r="AM29" s="48" t="s">
        <v>2130</v>
      </c>
      <c r="AN29" s="48" t="s">
        <v>8675</v>
      </c>
      <c r="AO29" s="48" t="s">
        <v>8676</v>
      </c>
      <c r="AP29" s="48" t="e">
        <v>#N/A</v>
      </c>
      <c r="AQ29" s="48" t="e">
        <v>#N/A</v>
      </c>
      <c r="AR29" s="48" t="e">
        <v>#N/A</v>
      </c>
      <c r="AS29" s="68" t="e">
        <v>#N/A</v>
      </c>
      <c r="AT29" s="68">
        <v>187</v>
      </c>
      <c r="AU29" s="48" t="e">
        <v>#N/A</v>
      </c>
      <c r="AV29" s="48" t="s">
        <v>519</v>
      </c>
      <c r="AW29" s="68" t="e">
        <v>#VALUE!</v>
      </c>
      <c r="AX29" s="68" t="s">
        <v>8677</v>
      </c>
      <c r="AY29" s="68" t="e">
        <v>#N/A</v>
      </c>
      <c r="AZ29" s="48" t="s">
        <v>8678</v>
      </c>
      <c r="BA29" s="48" t="s">
        <v>8679</v>
      </c>
      <c r="BB29" s="68" t="e">
        <v>#N/A</v>
      </c>
      <c r="BC29" s="48" t="s">
        <v>2131</v>
      </c>
    </row>
    <row r="30" spans="1:56" x14ac:dyDescent="0.3">
      <c r="A30" s="48" t="s">
        <v>8680</v>
      </c>
      <c r="B30" s="8">
        <v>483</v>
      </c>
      <c r="C30" s="143" t="s">
        <v>6126</v>
      </c>
      <c r="D30" s="143" t="s">
        <v>523</v>
      </c>
      <c r="E30" s="143" t="s">
        <v>335</v>
      </c>
      <c r="F30" s="143" t="s">
        <v>170</v>
      </c>
      <c r="G30" s="8" t="s">
        <v>6127</v>
      </c>
      <c r="H30" s="8">
        <v>6628970797</v>
      </c>
      <c r="I30" s="143" t="s">
        <v>376</v>
      </c>
      <c r="J30" s="143" t="s">
        <v>5633</v>
      </c>
      <c r="K30" s="143" t="s">
        <v>5634</v>
      </c>
      <c r="L30" s="8" t="s">
        <v>1014</v>
      </c>
      <c r="M30" s="8" t="s">
        <v>523</v>
      </c>
      <c r="N30" s="8" t="s">
        <v>6127</v>
      </c>
      <c r="O30" s="8">
        <v>6622546470</v>
      </c>
      <c r="P30" s="143" t="s">
        <v>2112</v>
      </c>
      <c r="Q30" s="143" t="s">
        <v>43</v>
      </c>
      <c r="R30" s="8" t="s">
        <v>6128</v>
      </c>
      <c r="S30" s="8" t="s">
        <v>6129</v>
      </c>
      <c r="T30" s="143" t="s">
        <v>5638</v>
      </c>
      <c r="U30" s="143"/>
      <c r="V30" s="143" t="s">
        <v>488</v>
      </c>
      <c r="W30" s="8">
        <v>38946</v>
      </c>
      <c r="X30" s="8" t="s">
        <v>348</v>
      </c>
      <c r="Y30" s="8" t="s">
        <v>226</v>
      </c>
      <c r="Z30" s="143" t="s">
        <v>2114</v>
      </c>
      <c r="AB30" s="8" t="s">
        <v>2115</v>
      </c>
      <c r="AE30" s="8" t="s">
        <v>49</v>
      </c>
      <c r="AF30" s="233" t="s">
        <v>6130</v>
      </c>
      <c r="AG30" s="8" t="s">
        <v>6131</v>
      </c>
      <c r="AI30" s="8" t="s">
        <v>442</v>
      </c>
      <c r="AJ30" s="8" t="s">
        <v>6132</v>
      </c>
      <c r="AL30" s="8" t="s">
        <v>226</v>
      </c>
      <c r="AM30" s="48" t="s">
        <v>226</v>
      </c>
      <c r="AN30" s="48" t="s">
        <v>8681</v>
      </c>
      <c r="AO30" s="48" t="s">
        <v>8682</v>
      </c>
      <c r="AP30" s="48" t="s">
        <v>8681</v>
      </c>
      <c r="AQ30" s="48" t="s">
        <v>8682</v>
      </c>
      <c r="AR30" s="48" t="s">
        <v>371</v>
      </c>
      <c r="AS30" s="68" t="s">
        <v>371</v>
      </c>
      <c r="AT30" s="68">
        <v>483</v>
      </c>
      <c r="AU30" s="48">
        <v>199</v>
      </c>
      <c r="AV30" s="48" t="s">
        <v>371</v>
      </c>
      <c r="AW30" s="68" t="e">
        <v>#REF!</v>
      </c>
      <c r="AX30" s="68" t="e">
        <v>#REF!</v>
      </c>
      <c r="AY30" s="68" t="s">
        <v>8680</v>
      </c>
      <c r="AZ30" s="48" t="s">
        <v>8683</v>
      </c>
      <c r="BA30" s="48" t="s">
        <v>8684</v>
      </c>
      <c r="BB30" s="68" t="s">
        <v>519</v>
      </c>
      <c r="BC30" s="48" t="s">
        <v>107</v>
      </c>
      <c r="BD30" s="48"/>
    </row>
    <row r="31" spans="1:56" x14ac:dyDescent="0.3">
      <c r="A31" s="48"/>
      <c r="B31" s="8">
        <v>570</v>
      </c>
      <c r="C31" s="8" t="s">
        <v>6846</v>
      </c>
      <c r="D31" s="8" t="s">
        <v>6847</v>
      </c>
      <c r="E31" s="8" t="s">
        <v>335</v>
      </c>
      <c r="F31" s="8" t="s">
        <v>170</v>
      </c>
      <c r="G31" s="8" t="s">
        <v>6848</v>
      </c>
      <c r="H31" s="8">
        <v>7023364286</v>
      </c>
      <c r="I31" s="8" t="s">
        <v>340</v>
      </c>
      <c r="J31" s="8" t="s">
        <v>6849</v>
      </c>
      <c r="K31" s="8" t="s">
        <v>6850</v>
      </c>
      <c r="L31" s="8" t="s">
        <v>6851</v>
      </c>
      <c r="M31" s="8" t="s">
        <v>6852</v>
      </c>
      <c r="N31" s="8" t="s">
        <v>6853</v>
      </c>
      <c r="O31" s="8">
        <v>6012096112</v>
      </c>
      <c r="P31" s="8" t="s">
        <v>2159</v>
      </c>
      <c r="Q31" s="8" t="s">
        <v>394</v>
      </c>
      <c r="R31" s="8" t="s">
        <v>6854</v>
      </c>
      <c r="S31" s="8" t="s">
        <v>6855</v>
      </c>
      <c r="T31" s="8" t="s">
        <v>2438</v>
      </c>
      <c r="V31" s="8" t="s">
        <v>488</v>
      </c>
      <c r="W31" s="8">
        <v>39056</v>
      </c>
      <c r="X31" s="8" t="s">
        <v>348</v>
      </c>
      <c r="Y31" s="8" t="s">
        <v>4695</v>
      </c>
      <c r="Z31" s="8" t="s">
        <v>2114</v>
      </c>
      <c r="AB31" s="8" t="s">
        <v>2115</v>
      </c>
      <c r="AE31" s="8" t="s">
        <v>49</v>
      </c>
      <c r="AF31" s="8" t="s">
        <v>6856</v>
      </c>
      <c r="AI31" s="8" t="s">
        <v>369</v>
      </c>
      <c r="AL31" s="8" t="s">
        <v>209</v>
      </c>
      <c r="AM31" s="48" t="s">
        <v>2130</v>
      </c>
      <c r="AN31" s="48" t="s">
        <v>8685</v>
      </c>
      <c r="AO31" s="48" t="s">
        <v>8686</v>
      </c>
      <c r="AP31" s="48" t="e">
        <v>#N/A</v>
      </c>
      <c r="AQ31" s="48" t="e">
        <v>#N/A</v>
      </c>
      <c r="AR31" s="48" t="e">
        <v>#N/A</v>
      </c>
      <c r="AS31" s="68" t="e">
        <v>#N/A</v>
      </c>
      <c r="AT31" s="68">
        <v>570</v>
      </c>
      <c r="AU31" s="48" t="e">
        <v>#N/A</v>
      </c>
      <c r="AV31" s="48" t="s">
        <v>371</v>
      </c>
      <c r="AW31" s="68" t="e">
        <v>#VALUE!</v>
      </c>
      <c r="AX31" s="68" t="s">
        <v>8643</v>
      </c>
      <c r="AY31" s="68" t="e">
        <v>#N/A</v>
      </c>
      <c r="AZ31" s="48" t="s">
        <v>8687</v>
      </c>
      <c r="BA31" s="48" t="s">
        <v>8688</v>
      </c>
      <c r="BB31" s="68" t="e">
        <v>#N/A</v>
      </c>
      <c r="BC31" s="48" t="s">
        <v>2131</v>
      </c>
    </row>
    <row r="32" spans="1:56" x14ac:dyDescent="0.3">
      <c r="A32" s="48" t="s">
        <v>8689</v>
      </c>
      <c r="B32" s="8">
        <v>5</v>
      </c>
      <c r="C32" s="143" t="s">
        <v>2142</v>
      </c>
      <c r="D32" s="143" t="s">
        <v>218</v>
      </c>
      <c r="E32" s="143" t="s">
        <v>335</v>
      </c>
      <c r="F32" s="143" t="s">
        <v>169</v>
      </c>
      <c r="G32" s="8" t="s">
        <v>2143</v>
      </c>
      <c r="H32" s="8">
        <v>6622513968</v>
      </c>
      <c r="I32" s="143" t="s">
        <v>376</v>
      </c>
      <c r="J32" s="8" t="s">
        <v>2144</v>
      </c>
      <c r="K32" s="143" t="s">
        <v>1367</v>
      </c>
      <c r="L32" s="8" t="s">
        <v>1014</v>
      </c>
      <c r="M32" s="8" t="s">
        <v>218</v>
      </c>
      <c r="N32" s="8" t="s">
        <v>2145</v>
      </c>
      <c r="O32" s="8">
        <v>6623865198</v>
      </c>
      <c r="P32" s="143" t="s">
        <v>2112</v>
      </c>
      <c r="Q32" s="143" t="s">
        <v>45</v>
      </c>
      <c r="R32" s="8" t="s">
        <v>2146</v>
      </c>
      <c r="T32" s="143" t="s">
        <v>508</v>
      </c>
      <c r="U32" s="143"/>
      <c r="V32" s="143" t="s">
        <v>488</v>
      </c>
      <c r="W32" s="8">
        <v>39705</v>
      </c>
      <c r="X32" s="8" t="s">
        <v>348</v>
      </c>
      <c r="Y32" s="8" t="s">
        <v>228</v>
      </c>
      <c r="Z32" s="143" t="s">
        <v>2114</v>
      </c>
      <c r="AB32" s="8" t="s">
        <v>2115</v>
      </c>
      <c r="AE32" s="8" t="s">
        <v>49</v>
      </c>
      <c r="AF32" s="233" t="s">
        <v>2147</v>
      </c>
      <c r="AG32" s="8" t="s">
        <v>2148</v>
      </c>
      <c r="AH32" s="8" t="s">
        <v>2149</v>
      </c>
      <c r="AI32" s="8" t="s">
        <v>442</v>
      </c>
      <c r="AK32" s="8" t="s">
        <v>2150</v>
      </c>
      <c r="AL32" s="8" t="s">
        <v>228</v>
      </c>
      <c r="AM32" s="48" t="s">
        <v>228</v>
      </c>
      <c r="AN32" s="48" t="s">
        <v>8690</v>
      </c>
      <c r="AO32" s="48" t="s">
        <v>8691</v>
      </c>
      <c r="AP32" s="48" t="s">
        <v>8690</v>
      </c>
      <c r="AQ32" s="48" t="s">
        <v>8691</v>
      </c>
      <c r="AR32" s="48" t="s">
        <v>371</v>
      </c>
      <c r="AS32" s="68" t="s">
        <v>371</v>
      </c>
      <c r="AT32" s="68">
        <v>5</v>
      </c>
      <c r="AU32" s="48">
        <v>47</v>
      </c>
      <c r="AV32" s="48" t="s">
        <v>371</v>
      </c>
      <c r="AW32" s="68" t="e">
        <v>#VALUE!</v>
      </c>
      <c r="AX32" s="68" t="e">
        <v>#VALUE!</v>
      </c>
      <c r="AY32" s="68" t="s">
        <v>8689</v>
      </c>
      <c r="AZ32" s="48" t="s">
        <v>8692</v>
      </c>
      <c r="BA32" s="48" t="s">
        <v>8693</v>
      </c>
      <c r="BB32" s="68" t="s">
        <v>519</v>
      </c>
      <c r="BC32" s="48" t="s">
        <v>107</v>
      </c>
    </row>
    <row r="33" spans="1:56" x14ac:dyDescent="0.3">
      <c r="A33" s="48"/>
      <c r="B33" s="8">
        <v>503</v>
      </c>
      <c r="C33" s="143" t="s">
        <v>6300</v>
      </c>
      <c r="D33" s="143" t="s">
        <v>6301</v>
      </c>
      <c r="E33" s="143" t="s">
        <v>335</v>
      </c>
      <c r="F33" s="143" t="s">
        <v>169</v>
      </c>
      <c r="G33" s="8" t="s">
        <v>6302</v>
      </c>
      <c r="H33" s="8">
        <v>6622071748</v>
      </c>
      <c r="I33" s="143" t="s">
        <v>376</v>
      </c>
      <c r="J33" s="143" t="s">
        <v>929</v>
      </c>
      <c r="K33" s="143" t="s">
        <v>6303</v>
      </c>
      <c r="L33" s="8" t="s">
        <v>2572</v>
      </c>
      <c r="M33" s="8" t="s">
        <v>6301</v>
      </c>
      <c r="N33" s="8" t="s">
        <v>6304</v>
      </c>
      <c r="O33" s="8">
        <v>6662071748</v>
      </c>
      <c r="P33" s="143" t="s">
        <v>2247</v>
      </c>
      <c r="Q33" s="143"/>
      <c r="R33" s="8" t="s">
        <v>6305</v>
      </c>
      <c r="S33" s="8" t="s">
        <v>6305</v>
      </c>
      <c r="T33" s="143" t="s">
        <v>922</v>
      </c>
      <c r="U33" s="143"/>
      <c r="V33" s="143" t="s">
        <v>488</v>
      </c>
      <c r="W33" s="8">
        <v>38751</v>
      </c>
      <c r="X33" s="8" t="s">
        <v>348</v>
      </c>
      <c r="Y33" s="8" t="s">
        <v>2407</v>
      </c>
      <c r="Z33" s="143"/>
      <c r="AE33" s="8" t="s">
        <v>49</v>
      </c>
      <c r="AF33" s="233" t="s">
        <v>6306</v>
      </c>
      <c r="AG33" s="8" t="s">
        <v>6307</v>
      </c>
      <c r="AI33" s="8" t="s">
        <v>442</v>
      </c>
      <c r="AL33" s="8" t="s">
        <v>251</v>
      </c>
      <c r="AM33" s="48" t="s">
        <v>2130</v>
      </c>
      <c r="AN33" s="48" t="s">
        <v>8694</v>
      </c>
      <c r="AO33" s="48" t="s">
        <v>8695</v>
      </c>
      <c r="AP33" s="48" t="e">
        <v>#N/A</v>
      </c>
      <c r="AQ33" s="48" t="e">
        <v>#N/A</v>
      </c>
      <c r="AR33" s="48" t="e">
        <v>#N/A</v>
      </c>
      <c r="AS33" s="68" t="e">
        <v>#N/A</v>
      </c>
      <c r="AT33" s="68">
        <v>503</v>
      </c>
      <c r="AU33" s="48" t="e">
        <v>#N/A</v>
      </c>
      <c r="AV33" s="48" t="s">
        <v>371</v>
      </c>
      <c r="AW33" s="68" t="e">
        <v>#VALUE!</v>
      </c>
      <c r="AX33" s="68" t="e">
        <v>#REF!</v>
      </c>
      <c r="AY33" s="68" t="e">
        <v>#N/A</v>
      </c>
      <c r="AZ33" s="48" t="s">
        <v>8696</v>
      </c>
      <c r="BA33" s="48" t="s">
        <v>8697</v>
      </c>
      <c r="BB33" s="68" t="e">
        <v>#N/A</v>
      </c>
      <c r="BC33" s="48" t="s">
        <v>2131</v>
      </c>
      <c r="BD33" s="48"/>
    </row>
    <row r="34" spans="1:56" x14ac:dyDescent="0.3">
      <c r="A34" s="48"/>
      <c r="B34" s="8">
        <v>48</v>
      </c>
      <c r="C34" s="143" t="s">
        <v>2569</v>
      </c>
      <c r="D34" s="143" t="s">
        <v>813</v>
      </c>
      <c r="E34" s="143" t="s">
        <v>335</v>
      </c>
      <c r="F34" s="143" t="s">
        <v>170</v>
      </c>
      <c r="H34" s="8">
        <v>6628325084</v>
      </c>
      <c r="I34" s="143" t="s">
        <v>401</v>
      </c>
      <c r="J34" s="143" t="s">
        <v>2570</v>
      </c>
      <c r="K34" s="143" t="s">
        <v>2571</v>
      </c>
      <c r="L34" s="8" t="s">
        <v>2572</v>
      </c>
      <c r="M34" s="8" t="s">
        <v>2573</v>
      </c>
      <c r="N34" s="8" t="s">
        <v>2574</v>
      </c>
      <c r="O34" s="8">
        <v>6628320732</v>
      </c>
      <c r="P34" s="143" t="s">
        <v>2112</v>
      </c>
      <c r="Q34" s="143" t="s">
        <v>394</v>
      </c>
      <c r="R34" s="8" t="s">
        <v>2575</v>
      </c>
      <c r="T34" s="143" t="s">
        <v>2576</v>
      </c>
      <c r="U34" s="143"/>
      <c r="V34" s="143" t="s">
        <v>488</v>
      </c>
      <c r="W34" s="8">
        <v>38655</v>
      </c>
      <c r="X34" s="8" t="s">
        <v>348</v>
      </c>
      <c r="Y34" s="8" t="s">
        <v>2577</v>
      </c>
      <c r="Z34" s="143" t="s">
        <v>2114</v>
      </c>
      <c r="AB34" s="8" t="s">
        <v>2115</v>
      </c>
      <c r="AE34" s="8" t="s">
        <v>49</v>
      </c>
      <c r="AF34" s="233" t="s">
        <v>2578</v>
      </c>
      <c r="AH34" s="8" t="s">
        <v>2579</v>
      </c>
      <c r="AI34" s="8" t="s">
        <v>2165</v>
      </c>
      <c r="AJ34" s="8" t="s">
        <v>2580</v>
      </c>
      <c r="AL34" s="8" t="s">
        <v>220</v>
      </c>
      <c r="AM34" s="48" t="s">
        <v>2130</v>
      </c>
      <c r="AN34" s="48" t="s">
        <v>8698</v>
      </c>
      <c r="AO34" s="48" t="s">
        <v>8699</v>
      </c>
      <c r="AP34" s="48" t="e">
        <v>#N/A</v>
      </c>
      <c r="AQ34" s="48" t="e">
        <v>#N/A</v>
      </c>
      <c r="AR34" s="48" t="e">
        <v>#N/A</v>
      </c>
      <c r="AS34" s="68" t="e">
        <v>#N/A</v>
      </c>
      <c r="AT34" s="68">
        <v>48</v>
      </c>
      <c r="AU34" s="48" t="e">
        <v>#N/A</v>
      </c>
      <c r="AV34" s="48" t="s">
        <v>371</v>
      </c>
      <c r="AW34" s="68" t="s">
        <v>8700</v>
      </c>
      <c r="AX34" s="68" t="s">
        <v>8643</v>
      </c>
      <c r="AY34" s="68" t="e">
        <v>#N/A</v>
      </c>
      <c r="AZ34" s="48" t="s">
        <v>8701</v>
      </c>
      <c r="BA34" s="48" t="s">
        <v>8702</v>
      </c>
      <c r="BB34" s="68" t="e">
        <v>#N/A</v>
      </c>
      <c r="BC34" s="48" t="s">
        <v>2131</v>
      </c>
    </row>
    <row r="35" spans="1:56" x14ac:dyDescent="0.3">
      <c r="A35" s="48" t="s">
        <v>8703</v>
      </c>
      <c r="B35" s="8">
        <v>45</v>
      </c>
      <c r="C35" s="143" t="s">
        <v>1847</v>
      </c>
      <c r="D35" s="143" t="s">
        <v>2542</v>
      </c>
      <c r="E35" s="143" t="s">
        <v>335</v>
      </c>
      <c r="F35" s="143" t="s">
        <v>169</v>
      </c>
      <c r="G35" s="8" t="s">
        <v>2543</v>
      </c>
      <c r="H35" s="8">
        <v>6622519429</v>
      </c>
      <c r="I35" s="143" t="s">
        <v>376</v>
      </c>
      <c r="J35" s="143" t="s">
        <v>2544</v>
      </c>
      <c r="K35" s="143" t="s">
        <v>2545</v>
      </c>
      <c r="L35" s="8" t="s">
        <v>2546</v>
      </c>
      <c r="M35" s="8" t="s">
        <v>2547</v>
      </c>
      <c r="N35" s="8" t="s">
        <v>2543</v>
      </c>
      <c r="O35" s="8">
        <v>6622519429</v>
      </c>
      <c r="P35" s="143" t="s">
        <v>2159</v>
      </c>
      <c r="Q35" s="143" t="s">
        <v>43</v>
      </c>
      <c r="R35" s="8" t="s">
        <v>2548</v>
      </c>
      <c r="T35" s="143" t="s">
        <v>2549</v>
      </c>
      <c r="U35" s="143"/>
      <c r="V35" s="143" t="s">
        <v>488</v>
      </c>
      <c r="W35" s="8">
        <v>39769</v>
      </c>
      <c r="X35" s="8" t="s">
        <v>348</v>
      </c>
      <c r="Y35" s="8" t="s">
        <v>2545</v>
      </c>
      <c r="Z35" s="143" t="s">
        <v>2114</v>
      </c>
      <c r="AB35" s="8" t="s">
        <v>2115</v>
      </c>
      <c r="AE35" s="8" t="s">
        <v>49</v>
      </c>
      <c r="AF35" s="233" t="s">
        <v>2550</v>
      </c>
      <c r="AH35" s="8" t="s">
        <v>2551</v>
      </c>
      <c r="AI35" s="8" t="s">
        <v>442</v>
      </c>
      <c r="AL35" s="8" t="s">
        <v>237</v>
      </c>
      <c r="AM35" s="48" t="s">
        <v>237</v>
      </c>
      <c r="AN35" s="48" t="s">
        <v>8704</v>
      </c>
      <c r="AO35" s="48" t="s">
        <v>8705</v>
      </c>
      <c r="AP35" s="48" t="s">
        <v>8704</v>
      </c>
      <c r="AQ35" s="48" t="s">
        <v>8705</v>
      </c>
      <c r="AR35" s="48" t="s">
        <v>371</v>
      </c>
      <c r="AS35" s="68" t="s">
        <v>371</v>
      </c>
      <c r="AT35" s="68">
        <v>45</v>
      </c>
      <c r="AU35" s="48">
        <v>248</v>
      </c>
      <c r="AV35" s="48" t="s">
        <v>519</v>
      </c>
      <c r="AW35" s="68" t="s">
        <v>8706</v>
      </c>
      <c r="AX35" s="68" t="s">
        <v>8643</v>
      </c>
      <c r="AY35" s="68" t="s">
        <v>8703</v>
      </c>
      <c r="AZ35" s="48" t="s">
        <v>8707</v>
      </c>
      <c r="BA35" s="48" t="s">
        <v>8708</v>
      </c>
      <c r="BB35" s="68" t="s">
        <v>371</v>
      </c>
      <c r="BC35" s="48" t="s">
        <v>101</v>
      </c>
    </row>
    <row r="36" spans="1:56" x14ac:dyDescent="0.3">
      <c r="A36" s="48"/>
      <c r="B36" s="8">
        <v>140</v>
      </c>
      <c r="C36" s="143" t="s">
        <v>3382</v>
      </c>
      <c r="D36" s="143" t="s">
        <v>3067</v>
      </c>
      <c r="E36" s="143" t="s">
        <v>335</v>
      </c>
      <c r="F36" s="143" t="s">
        <v>170</v>
      </c>
      <c r="G36" s="8" t="s">
        <v>3383</v>
      </c>
      <c r="H36" s="8">
        <v>6014705768</v>
      </c>
      <c r="I36" s="143" t="s">
        <v>376</v>
      </c>
      <c r="J36" s="143" t="s">
        <v>3384</v>
      </c>
      <c r="K36" s="143" t="s">
        <v>1707</v>
      </c>
      <c r="L36" s="8" t="s">
        <v>3385</v>
      </c>
      <c r="M36" s="8" t="s">
        <v>3067</v>
      </c>
      <c r="N36" s="8" t="s">
        <v>3386</v>
      </c>
      <c r="O36" s="8">
        <v>6013353005</v>
      </c>
      <c r="P36" s="143" t="s">
        <v>2112</v>
      </c>
      <c r="Q36" s="143" t="s">
        <v>45</v>
      </c>
      <c r="R36" s="8" t="s">
        <v>3387</v>
      </c>
      <c r="T36" s="143" t="s">
        <v>756</v>
      </c>
      <c r="U36" s="143"/>
      <c r="V36" s="143" t="s">
        <v>488</v>
      </c>
      <c r="W36" s="8">
        <v>39440</v>
      </c>
      <c r="X36" s="8" t="s">
        <v>348</v>
      </c>
      <c r="Y36" s="8" t="s">
        <v>218</v>
      </c>
      <c r="Z36" s="143" t="s">
        <v>2114</v>
      </c>
      <c r="AB36" s="8" t="s">
        <v>2115</v>
      </c>
      <c r="AE36" s="8" t="s">
        <v>48</v>
      </c>
      <c r="AF36" s="233" t="s">
        <v>3388</v>
      </c>
      <c r="AG36" s="8" t="s">
        <v>3389</v>
      </c>
      <c r="AH36" s="8" t="s">
        <v>3390</v>
      </c>
      <c r="AI36" s="8" t="s">
        <v>459</v>
      </c>
      <c r="AJ36" s="8" t="s">
        <v>3391</v>
      </c>
      <c r="AK36" s="8" t="s">
        <v>3392</v>
      </c>
      <c r="AL36" s="8" t="s">
        <v>218</v>
      </c>
      <c r="AM36" s="48" t="s">
        <v>2130</v>
      </c>
      <c r="AN36" s="48" t="s">
        <v>8709</v>
      </c>
      <c r="AO36" s="48" t="s">
        <v>8710</v>
      </c>
      <c r="AP36" s="48" t="e">
        <v>#N/A</v>
      </c>
      <c r="AQ36" s="48" t="e">
        <v>#N/A</v>
      </c>
      <c r="AR36" s="48" t="e">
        <v>#N/A</v>
      </c>
      <c r="AS36" s="68" t="e">
        <v>#N/A</v>
      </c>
      <c r="AT36" s="68">
        <v>140</v>
      </c>
      <c r="AU36" s="48" t="e">
        <v>#N/A</v>
      </c>
      <c r="AV36" s="48" t="s">
        <v>371</v>
      </c>
      <c r="AW36" s="68" t="e">
        <v>#VALUE!</v>
      </c>
      <c r="AX36" s="68" t="e">
        <v>#VALUE!</v>
      </c>
      <c r="AY36" s="68" t="e">
        <v>#N/A</v>
      </c>
      <c r="AZ36" s="48" t="s">
        <v>8711</v>
      </c>
      <c r="BA36" s="48" t="s">
        <v>8712</v>
      </c>
      <c r="BB36" s="68" t="e">
        <v>#N/A</v>
      </c>
      <c r="BC36" s="48" t="s">
        <v>2131</v>
      </c>
    </row>
    <row r="37" spans="1:56" x14ac:dyDescent="0.3">
      <c r="A37" s="48"/>
      <c r="B37" s="8">
        <v>193</v>
      </c>
      <c r="C37" s="143" t="s">
        <v>2142</v>
      </c>
      <c r="D37" s="143" t="s">
        <v>3253</v>
      </c>
      <c r="E37" s="143" t="s">
        <v>335</v>
      </c>
      <c r="F37" s="143" t="s">
        <v>169</v>
      </c>
      <c r="I37" s="143" t="s">
        <v>401</v>
      </c>
      <c r="J37" s="143" t="s">
        <v>517</v>
      </c>
      <c r="K37" s="143" t="s">
        <v>1493</v>
      </c>
      <c r="L37" s="8" t="s">
        <v>3837</v>
      </c>
      <c r="M37" s="8" t="s">
        <v>3838</v>
      </c>
      <c r="N37" s="8" t="s">
        <v>3839</v>
      </c>
      <c r="O37" s="8">
        <v>6623416324</v>
      </c>
      <c r="P37" s="143" t="s">
        <v>2159</v>
      </c>
      <c r="Q37" s="143" t="s">
        <v>394</v>
      </c>
      <c r="R37" s="8" t="s">
        <v>3840</v>
      </c>
      <c r="T37" s="143" t="s">
        <v>508</v>
      </c>
      <c r="U37" s="143"/>
      <c r="V37" s="143" t="s">
        <v>488</v>
      </c>
      <c r="W37" s="8">
        <v>39791</v>
      </c>
      <c r="X37" s="8" t="s">
        <v>348</v>
      </c>
      <c r="Y37" s="8" t="s">
        <v>228</v>
      </c>
      <c r="Z37" s="143" t="s">
        <v>2114</v>
      </c>
      <c r="AB37" s="8" t="s">
        <v>2115</v>
      </c>
      <c r="AE37" s="8" t="s">
        <v>49</v>
      </c>
      <c r="AF37" s="233" t="s">
        <v>3841</v>
      </c>
      <c r="AI37" s="8" t="s">
        <v>369</v>
      </c>
      <c r="AL37" s="8" t="s">
        <v>228</v>
      </c>
      <c r="AM37" s="48" t="s">
        <v>2130</v>
      </c>
      <c r="AN37" s="48" t="s">
        <v>8713</v>
      </c>
      <c r="AO37" s="48" t="s">
        <v>8714</v>
      </c>
      <c r="AP37" s="48" t="e">
        <v>#N/A</v>
      </c>
      <c r="AQ37" s="48" t="e">
        <v>#N/A</v>
      </c>
      <c r="AR37" s="48" t="e">
        <v>#N/A</v>
      </c>
      <c r="AS37" s="68" t="e">
        <v>#N/A</v>
      </c>
      <c r="AT37" s="68">
        <v>193</v>
      </c>
      <c r="AU37" s="48" t="e">
        <v>#N/A</v>
      </c>
      <c r="AV37" s="48" t="s">
        <v>371</v>
      </c>
      <c r="AW37" s="68" t="s">
        <v>8715</v>
      </c>
      <c r="AX37" s="68" t="s">
        <v>8643</v>
      </c>
      <c r="AY37" s="68" t="e">
        <v>#N/A</v>
      </c>
      <c r="AZ37" s="48" t="s">
        <v>8716</v>
      </c>
      <c r="BA37" s="48" t="s">
        <v>8717</v>
      </c>
      <c r="BB37" s="68" t="e">
        <v>#N/A</v>
      </c>
      <c r="BC37" s="48" t="s">
        <v>2131</v>
      </c>
    </row>
    <row r="38" spans="1:56" x14ac:dyDescent="0.3">
      <c r="A38" s="48"/>
      <c r="B38" s="8">
        <v>596</v>
      </c>
      <c r="C38" s="8" t="s">
        <v>5698</v>
      </c>
      <c r="D38" s="8" t="s">
        <v>1053</v>
      </c>
      <c r="E38" s="8" t="s">
        <v>335</v>
      </c>
      <c r="F38" s="8" t="s">
        <v>170</v>
      </c>
      <c r="H38" s="8">
        <v>6017579752</v>
      </c>
      <c r="I38" s="8" t="s">
        <v>376</v>
      </c>
      <c r="J38" s="8" t="s">
        <v>7048</v>
      </c>
      <c r="K38" s="8" t="s">
        <v>7049</v>
      </c>
      <c r="L38" s="8" t="s">
        <v>7050</v>
      </c>
      <c r="M38" s="8" t="s">
        <v>4394</v>
      </c>
      <c r="N38" s="8" t="s">
        <v>7051</v>
      </c>
      <c r="O38" s="8">
        <v>6019531095</v>
      </c>
      <c r="P38" s="8" t="s">
        <v>2112</v>
      </c>
      <c r="Q38" s="8" t="s">
        <v>43</v>
      </c>
      <c r="R38" s="8" t="s">
        <v>7052</v>
      </c>
      <c r="T38" s="8" t="s">
        <v>7053</v>
      </c>
      <c r="V38" s="8" t="s">
        <v>488</v>
      </c>
      <c r="W38" s="8">
        <v>39654</v>
      </c>
      <c r="X38" s="8" t="s">
        <v>348</v>
      </c>
      <c r="Y38" s="8" t="s">
        <v>7054</v>
      </c>
      <c r="Z38" s="8" t="s">
        <v>2114</v>
      </c>
      <c r="AB38" s="8" t="s">
        <v>2115</v>
      </c>
      <c r="AE38" s="8" t="s">
        <v>49</v>
      </c>
      <c r="AF38" s="8" t="s">
        <v>7055</v>
      </c>
      <c r="AG38" s="8" t="s">
        <v>7056</v>
      </c>
      <c r="AH38" s="8" t="s">
        <v>7057</v>
      </c>
      <c r="AI38" s="8" t="s">
        <v>442</v>
      </c>
      <c r="AL38" s="8" t="s">
        <v>223</v>
      </c>
      <c r="AM38" s="48" t="s">
        <v>2130</v>
      </c>
      <c r="AN38" s="48" t="s">
        <v>8718</v>
      </c>
      <c r="AO38" s="48" t="s">
        <v>8719</v>
      </c>
      <c r="AP38" s="48" t="e">
        <v>#N/A</v>
      </c>
      <c r="AQ38" s="48" t="e">
        <v>#N/A</v>
      </c>
      <c r="AR38" s="48" t="e">
        <v>#N/A</v>
      </c>
      <c r="AS38" s="68" t="e">
        <v>#N/A</v>
      </c>
      <c r="AT38" s="68">
        <v>596</v>
      </c>
      <c r="AU38" s="48" t="e">
        <v>#N/A</v>
      </c>
      <c r="AV38" s="48" t="s">
        <v>371</v>
      </c>
      <c r="AW38" s="68" t="e">
        <v>#VALUE!</v>
      </c>
      <c r="AX38" s="68" t="e">
        <v>#VALUE!</v>
      </c>
      <c r="AY38" s="68" t="e">
        <v>#N/A</v>
      </c>
      <c r="AZ38" s="48" t="s">
        <v>8720</v>
      </c>
      <c r="BA38" s="48" t="s">
        <v>8721</v>
      </c>
      <c r="BB38" s="68" t="e">
        <v>#N/A</v>
      </c>
      <c r="BC38" s="48" t="s">
        <v>2131</v>
      </c>
    </row>
    <row r="39" spans="1:56" x14ac:dyDescent="0.3">
      <c r="A39" s="48" t="s">
        <v>8722</v>
      </c>
      <c r="B39" s="8">
        <v>556</v>
      </c>
      <c r="C39" s="8" t="s">
        <v>656</v>
      </c>
      <c r="D39" s="8" t="s">
        <v>593</v>
      </c>
      <c r="E39" s="8" t="s">
        <v>335</v>
      </c>
      <c r="F39" s="8" t="s">
        <v>170</v>
      </c>
      <c r="G39" s="8" t="s">
        <v>6737</v>
      </c>
      <c r="H39" s="8">
        <v>6623526432</v>
      </c>
      <c r="I39" s="8" t="s">
        <v>376</v>
      </c>
      <c r="J39" s="8" t="s">
        <v>6738</v>
      </c>
      <c r="K39" s="8" t="s">
        <v>236</v>
      </c>
      <c r="L39" s="8" t="s">
        <v>6739</v>
      </c>
      <c r="M39" s="8" t="s">
        <v>6740</v>
      </c>
      <c r="N39" s="8" t="s">
        <v>6741</v>
      </c>
      <c r="O39" s="8">
        <v>6624250515</v>
      </c>
      <c r="P39" s="8" t="s">
        <v>2112</v>
      </c>
      <c r="Q39" s="8" t="s">
        <v>394</v>
      </c>
      <c r="R39" s="8" t="s">
        <v>6742</v>
      </c>
      <c r="T39" s="8" t="s">
        <v>3202</v>
      </c>
      <c r="V39" s="8" t="s">
        <v>488</v>
      </c>
      <c r="W39" s="8">
        <v>39341</v>
      </c>
      <c r="X39" s="8" t="s">
        <v>348</v>
      </c>
      <c r="Y39" s="8" t="s">
        <v>3203</v>
      </c>
      <c r="AD39" s="8" t="s">
        <v>2252</v>
      </c>
      <c r="AE39" s="8" t="s">
        <v>49</v>
      </c>
      <c r="AF39" s="8" t="s">
        <v>6743</v>
      </c>
      <c r="AG39" s="8" t="s">
        <v>6744</v>
      </c>
      <c r="AI39" s="8" t="s">
        <v>2165</v>
      </c>
      <c r="AJ39" s="8" t="s">
        <v>6745</v>
      </c>
      <c r="AL39" s="8" t="s">
        <v>236</v>
      </c>
      <c r="AM39" s="48" t="s">
        <v>236</v>
      </c>
      <c r="AN39" s="48" t="s">
        <v>8723</v>
      </c>
      <c r="AO39" s="48" t="s">
        <v>8724</v>
      </c>
      <c r="AP39" s="48" t="s">
        <v>8723</v>
      </c>
      <c r="AQ39" s="48" t="s">
        <v>8724</v>
      </c>
      <c r="AR39" s="48" t="s">
        <v>371</v>
      </c>
      <c r="AS39" s="68" t="s">
        <v>371</v>
      </c>
      <c r="AT39" s="68">
        <v>556</v>
      </c>
      <c r="AU39" s="48">
        <v>109</v>
      </c>
      <c r="AV39" s="48" t="s">
        <v>371</v>
      </c>
      <c r="AW39" s="68" t="e">
        <v>#VALUE!</v>
      </c>
      <c r="AX39" s="68" t="e">
        <v>#REF!</v>
      </c>
      <c r="AY39" s="68" t="s">
        <v>8722</v>
      </c>
      <c r="AZ39" s="48" t="s">
        <v>8725</v>
      </c>
      <c r="BA39" s="48" t="s">
        <v>8726</v>
      </c>
      <c r="BB39" s="68" t="s">
        <v>519</v>
      </c>
      <c r="BC39" s="48" t="s">
        <v>107</v>
      </c>
    </row>
    <row r="40" spans="1:56" x14ac:dyDescent="0.3">
      <c r="A40" s="48" t="s">
        <v>8727</v>
      </c>
      <c r="B40" s="8">
        <v>103</v>
      </c>
      <c r="C40" s="143" t="s">
        <v>3076</v>
      </c>
      <c r="D40" s="143" t="s">
        <v>3077</v>
      </c>
      <c r="E40" s="143" t="s">
        <v>335</v>
      </c>
      <c r="F40" s="143" t="s">
        <v>169</v>
      </c>
      <c r="G40" s="8" t="s">
        <v>3078</v>
      </c>
      <c r="H40" s="8">
        <v>6015734831</v>
      </c>
      <c r="I40" s="143" t="s">
        <v>401</v>
      </c>
      <c r="J40" s="143" t="s">
        <v>1381</v>
      </c>
      <c r="K40" s="143" t="s">
        <v>3079</v>
      </c>
      <c r="L40" s="8" t="s">
        <v>3080</v>
      </c>
      <c r="M40" s="8" t="s">
        <v>3077</v>
      </c>
      <c r="N40" s="8" t="s">
        <v>3081</v>
      </c>
      <c r="O40" s="8">
        <v>6012145636</v>
      </c>
      <c r="P40" s="143" t="s">
        <v>2112</v>
      </c>
      <c r="Q40" s="143" t="s">
        <v>45</v>
      </c>
      <c r="R40" s="8" t="s">
        <v>3082</v>
      </c>
      <c r="T40" s="143" t="s">
        <v>229</v>
      </c>
      <c r="U40" s="143"/>
      <c r="V40" s="143" t="s">
        <v>488</v>
      </c>
      <c r="W40" s="8">
        <v>39110</v>
      </c>
      <c r="X40" s="8" t="s">
        <v>348</v>
      </c>
      <c r="Y40" s="8" t="s">
        <v>229</v>
      </c>
      <c r="Z40" s="143" t="s">
        <v>2114</v>
      </c>
      <c r="AB40" s="8" t="s">
        <v>2115</v>
      </c>
      <c r="AE40" s="8" t="s">
        <v>49</v>
      </c>
      <c r="AF40" s="233" t="s">
        <v>3083</v>
      </c>
      <c r="AI40" s="8" t="s">
        <v>369</v>
      </c>
      <c r="AK40" s="8" t="s">
        <v>3084</v>
      </c>
      <c r="AL40" s="8" t="s">
        <v>229</v>
      </c>
      <c r="AM40" s="48" t="s">
        <v>229</v>
      </c>
      <c r="AN40" s="48" t="s">
        <v>8728</v>
      </c>
      <c r="AO40" s="48" t="s">
        <v>8729</v>
      </c>
      <c r="AP40" s="48" t="s">
        <v>8728</v>
      </c>
      <c r="AQ40" s="48" t="s">
        <v>8729</v>
      </c>
      <c r="AR40" s="48" t="s">
        <v>371</v>
      </c>
      <c r="AS40" s="68" t="s">
        <v>371</v>
      </c>
      <c r="AT40" s="68">
        <v>103</v>
      </c>
      <c r="AU40" s="48">
        <v>215</v>
      </c>
      <c r="AV40" s="48" t="s">
        <v>371</v>
      </c>
      <c r="AW40" s="68" t="s">
        <v>8730</v>
      </c>
      <c r="AX40" s="68" t="s">
        <v>8643</v>
      </c>
      <c r="AY40" s="68" t="s">
        <v>8727</v>
      </c>
      <c r="AZ40" s="48" t="s">
        <v>8731</v>
      </c>
      <c r="BA40" s="48" t="s">
        <v>8732</v>
      </c>
      <c r="BB40" s="68" t="s">
        <v>519</v>
      </c>
      <c r="BC40" s="48" t="s">
        <v>107</v>
      </c>
      <c r="BD40" s="48"/>
    </row>
    <row r="41" spans="1:56" x14ac:dyDescent="0.3">
      <c r="A41" s="48" t="s">
        <v>8733</v>
      </c>
      <c r="B41" s="8">
        <v>151</v>
      </c>
      <c r="C41" s="143" t="s">
        <v>3494</v>
      </c>
      <c r="D41" s="143" t="s">
        <v>3495</v>
      </c>
      <c r="E41" s="143" t="s">
        <v>335</v>
      </c>
      <c r="F41" s="143" t="s">
        <v>170</v>
      </c>
      <c r="H41" s="8">
        <v>6014024069</v>
      </c>
      <c r="I41" s="143" t="s">
        <v>340</v>
      </c>
      <c r="J41" s="143" t="s">
        <v>3496</v>
      </c>
      <c r="K41" s="143" t="s">
        <v>2111</v>
      </c>
      <c r="L41" s="8" t="s">
        <v>3497</v>
      </c>
      <c r="M41" s="8" t="s">
        <v>249</v>
      </c>
      <c r="N41" s="8" t="s">
        <v>3498</v>
      </c>
      <c r="O41" s="8">
        <v>6015205102</v>
      </c>
      <c r="P41" s="143" t="s">
        <v>2112</v>
      </c>
      <c r="Q41" s="143" t="s">
        <v>394</v>
      </c>
      <c r="R41" s="8" t="s">
        <v>3499</v>
      </c>
      <c r="T41" s="143" t="s">
        <v>3122</v>
      </c>
      <c r="U41" s="143"/>
      <c r="V41" s="143" t="s">
        <v>488</v>
      </c>
      <c r="W41" s="8">
        <v>39401</v>
      </c>
      <c r="X41" s="8" t="s">
        <v>348</v>
      </c>
      <c r="Y41" s="8" t="s">
        <v>202</v>
      </c>
      <c r="Z41" s="143" t="s">
        <v>2114</v>
      </c>
      <c r="AB41" s="8" t="s">
        <v>2115</v>
      </c>
      <c r="AE41" s="8" t="s">
        <v>48</v>
      </c>
      <c r="AF41" s="233" t="s">
        <v>3500</v>
      </c>
      <c r="AG41" s="8" t="s">
        <v>3501</v>
      </c>
      <c r="AH41" s="8" t="s">
        <v>3502</v>
      </c>
      <c r="AI41" s="8" t="s">
        <v>442</v>
      </c>
      <c r="AL41" s="8" t="s">
        <v>202</v>
      </c>
      <c r="AM41" s="275" t="s">
        <v>202</v>
      </c>
      <c r="AN41" s="48" t="s">
        <v>8734</v>
      </c>
      <c r="AO41" s="48" t="s">
        <v>8735</v>
      </c>
      <c r="AP41" s="48" t="s">
        <v>8734</v>
      </c>
      <c r="AQ41" s="48" t="s">
        <v>8735</v>
      </c>
      <c r="AR41" s="48" t="s">
        <v>371</v>
      </c>
      <c r="AS41" s="68" t="s">
        <v>371</v>
      </c>
      <c r="AT41" s="68">
        <v>151</v>
      </c>
      <c r="AU41" s="48">
        <v>76</v>
      </c>
      <c r="AV41" s="48" t="s">
        <v>371</v>
      </c>
      <c r="AW41" s="68" t="e">
        <v>#VALUE!</v>
      </c>
      <c r="AX41" s="68" t="e">
        <v>#VALUE!</v>
      </c>
      <c r="AY41" s="68" t="s">
        <v>8733</v>
      </c>
      <c r="AZ41" s="48" t="s">
        <v>8736</v>
      </c>
      <c r="BA41" s="48" t="s">
        <v>8737</v>
      </c>
      <c r="BB41" s="68" t="s">
        <v>519</v>
      </c>
      <c r="BC41" s="48" t="s">
        <v>92</v>
      </c>
    </row>
    <row r="42" spans="1:56" x14ac:dyDescent="0.3">
      <c r="A42" s="48"/>
      <c r="B42" s="8">
        <v>421</v>
      </c>
      <c r="C42" s="143" t="s">
        <v>5654</v>
      </c>
      <c r="D42" s="143" t="s">
        <v>5655</v>
      </c>
      <c r="E42" s="143" t="s">
        <v>335</v>
      </c>
      <c r="F42" s="143" t="s">
        <v>170</v>
      </c>
      <c r="G42" s="8" t="s">
        <v>5656</v>
      </c>
      <c r="H42" s="8">
        <v>6016993906</v>
      </c>
      <c r="I42" s="143" t="s">
        <v>401</v>
      </c>
      <c r="J42" s="143" t="s">
        <v>5657</v>
      </c>
      <c r="K42" s="143" t="s">
        <v>5223</v>
      </c>
      <c r="L42" s="8" t="s">
        <v>5658</v>
      </c>
      <c r="M42" s="8" t="s">
        <v>5659</v>
      </c>
      <c r="N42" s="8" t="s">
        <v>5660</v>
      </c>
      <c r="O42" s="8">
        <v>6013427835</v>
      </c>
      <c r="P42" s="143" t="s">
        <v>2159</v>
      </c>
      <c r="Q42" s="143" t="s">
        <v>43</v>
      </c>
      <c r="R42" s="8" t="s">
        <v>5661</v>
      </c>
      <c r="T42" s="143" t="s">
        <v>5628</v>
      </c>
      <c r="U42" s="143"/>
      <c r="V42" s="143" t="s">
        <v>488</v>
      </c>
      <c r="W42" s="8">
        <v>39366</v>
      </c>
      <c r="X42" s="8" t="s">
        <v>348</v>
      </c>
      <c r="Y42" s="8" t="s">
        <v>215</v>
      </c>
      <c r="Z42" s="143" t="s">
        <v>2114</v>
      </c>
      <c r="AB42" s="8" t="s">
        <v>2115</v>
      </c>
      <c r="AE42" s="8" t="s">
        <v>48</v>
      </c>
      <c r="AF42" s="233" t="s">
        <v>5662</v>
      </c>
      <c r="AG42" s="8" t="s">
        <v>5663</v>
      </c>
      <c r="AH42" s="8" t="s">
        <v>5664</v>
      </c>
      <c r="AI42" s="8" t="s">
        <v>442</v>
      </c>
      <c r="AK42" s="8" t="s">
        <v>5665</v>
      </c>
      <c r="AL42" s="8" t="s">
        <v>215</v>
      </c>
      <c r="AM42" s="48" t="s">
        <v>2130</v>
      </c>
      <c r="AN42" s="48" t="s">
        <v>8738</v>
      </c>
      <c r="AO42" s="48" t="s">
        <v>8739</v>
      </c>
      <c r="AP42" s="48" t="e">
        <v>#N/A</v>
      </c>
      <c r="AQ42" s="48" t="e">
        <v>#N/A</v>
      </c>
      <c r="AR42" s="48" t="e">
        <v>#N/A</v>
      </c>
      <c r="AS42" s="68" t="e">
        <v>#N/A</v>
      </c>
      <c r="AT42" s="68">
        <v>421</v>
      </c>
      <c r="AU42" s="48" t="e">
        <v>#N/A</v>
      </c>
      <c r="AV42" s="48" t="s">
        <v>371</v>
      </c>
      <c r="AW42" s="68" t="e">
        <v>#VALUE!</v>
      </c>
      <c r="AX42" s="68" t="e">
        <v>#REF!</v>
      </c>
      <c r="AY42" s="68" t="e">
        <v>#N/A</v>
      </c>
      <c r="AZ42" s="48" t="s">
        <v>8740</v>
      </c>
      <c r="BA42" s="48" t="s">
        <v>8741</v>
      </c>
      <c r="BB42" s="68" t="e">
        <v>#N/A</v>
      </c>
      <c r="BC42" s="48" t="s">
        <v>2131</v>
      </c>
    </row>
    <row r="43" spans="1:56" x14ac:dyDescent="0.3">
      <c r="A43" s="48"/>
      <c r="B43" s="8">
        <v>220</v>
      </c>
      <c r="C43" s="143" t="s">
        <v>4064</v>
      </c>
      <c r="D43" s="143" t="s">
        <v>1483</v>
      </c>
      <c r="E43" s="143" t="s">
        <v>335</v>
      </c>
      <c r="F43" s="143" t="s">
        <v>170</v>
      </c>
      <c r="I43" s="143" t="s">
        <v>340</v>
      </c>
      <c r="J43" s="143" t="s">
        <v>4065</v>
      </c>
      <c r="K43" s="143" t="s">
        <v>4066</v>
      </c>
      <c r="L43" s="8" t="s">
        <v>4067</v>
      </c>
      <c r="M43" s="8" t="s">
        <v>4068</v>
      </c>
      <c r="N43" s="8" t="s">
        <v>1760</v>
      </c>
      <c r="O43" s="8">
        <v>6016006563</v>
      </c>
      <c r="P43" s="143" t="s">
        <v>2159</v>
      </c>
      <c r="Q43" s="143" t="s">
        <v>43</v>
      </c>
      <c r="R43" s="8" t="s">
        <v>4069</v>
      </c>
      <c r="T43" s="143" t="s">
        <v>4070</v>
      </c>
      <c r="U43" s="143"/>
      <c r="V43" s="143" t="s">
        <v>488</v>
      </c>
      <c r="W43" s="8">
        <v>75035</v>
      </c>
      <c r="X43" s="8" t="s">
        <v>348</v>
      </c>
      <c r="Y43" s="8" t="s">
        <v>241</v>
      </c>
      <c r="Z43" s="143" t="s">
        <v>2114</v>
      </c>
      <c r="AB43" s="8" t="s">
        <v>2115</v>
      </c>
      <c r="AE43" s="8" t="s">
        <v>50</v>
      </c>
      <c r="AF43" s="233" t="s">
        <v>4071</v>
      </c>
      <c r="AG43" s="8" t="s">
        <v>4072</v>
      </c>
      <c r="AH43" s="8" t="s">
        <v>4073</v>
      </c>
      <c r="AI43" s="8" t="s">
        <v>369</v>
      </c>
      <c r="AK43" s="8" t="s">
        <v>4074</v>
      </c>
      <c r="AL43" s="8" t="s">
        <v>241</v>
      </c>
      <c r="AM43" s="48" t="s">
        <v>2130</v>
      </c>
      <c r="AN43" s="48" t="s">
        <v>8742</v>
      </c>
      <c r="AO43" s="48" t="s">
        <v>8743</v>
      </c>
      <c r="AP43" s="48" t="e">
        <v>#N/A</v>
      </c>
      <c r="AQ43" s="48" t="e">
        <v>#N/A</v>
      </c>
      <c r="AR43" s="48" t="e">
        <v>#N/A</v>
      </c>
      <c r="AS43" s="68" t="e">
        <v>#N/A</v>
      </c>
      <c r="AT43" s="68">
        <v>220</v>
      </c>
      <c r="AU43" s="48" t="e">
        <v>#N/A</v>
      </c>
      <c r="AV43" s="48" t="s">
        <v>371</v>
      </c>
      <c r="AW43" s="68" t="s">
        <v>8744</v>
      </c>
      <c r="AX43" s="68" t="s">
        <v>8744</v>
      </c>
      <c r="AY43" s="68" t="e">
        <v>#N/A</v>
      </c>
      <c r="AZ43" s="48" t="s">
        <v>8745</v>
      </c>
      <c r="BA43" s="48" t="s">
        <v>8746</v>
      </c>
      <c r="BB43" s="68" t="e">
        <v>#N/A</v>
      </c>
      <c r="BC43" s="48" t="s">
        <v>2131</v>
      </c>
      <c r="BD43" s="48"/>
    </row>
    <row r="44" spans="1:56" x14ac:dyDescent="0.3">
      <c r="A44" s="146" t="s">
        <v>8747</v>
      </c>
      <c r="B44" s="8">
        <v>20</v>
      </c>
      <c r="C44" s="143" t="s">
        <v>2303</v>
      </c>
      <c r="D44" s="143" t="s">
        <v>2304</v>
      </c>
      <c r="E44" s="143" t="s">
        <v>335</v>
      </c>
      <c r="F44" s="143" t="s">
        <v>170</v>
      </c>
      <c r="G44" s="8" t="s">
        <v>2305</v>
      </c>
      <c r="H44" s="8">
        <v>6014903917</v>
      </c>
      <c r="I44" s="143" t="s">
        <v>376</v>
      </c>
      <c r="J44" s="143" t="s">
        <v>1719</v>
      </c>
      <c r="K44" s="143" t="s">
        <v>2306</v>
      </c>
      <c r="L44" s="8" t="s">
        <v>2307</v>
      </c>
      <c r="M44" s="8" t="s">
        <v>2308</v>
      </c>
      <c r="N44" s="8" t="s">
        <v>2309</v>
      </c>
      <c r="O44" s="8">
        <v>6623855784</v>
      </c>
      <c r="P44" s="143" t="s">
        <v>2112</v>
      </c>
      <c r="Q44" s="143" t="s">
        <v>441</v>
      </c>
      <c r="R44" s="8" t="s">
        <v>2310</v>
      </c>
      <c r="T44" s="143" t="s">
        <v>831</v>
      </c>
      <c r="U44" s="143"/>
      <c r="V44" s="143" t="s">
        <v>488</v>
      </c>
      <c r="W44" s="8">
        <v>38930</v>
      </c>
      <c r="X44" s="8" t="s">
        <v>348</v>
      </c>
      <c r="Y44" s="8" t="s">
        <v>2311</v>
      </c>
      <c r="Z44" s="143" t="s">
        <v>2114</v>
      </c>
      <c r="AB44" s="8" t="s">
        <v>2115</v>
      </c>
      <c r="AE44" s="8" t="s">
        <v>48</v>
      </c>
      <c r="AF44" s="233" t="s">
        <v>2312</v>
      </c>
      <c r="AG44" s="8" t="s">
        <v>2313</v>
      </c>
      <c r="AI44" s="8" t="s">
        <v>442</v>
      </c>
      <c r="AL44" s="8" t="s">
        <v>226</v>
      </c>
      <c r="AM44" s="48" t="s">
        <v>226</v>
      </c>
      <c r="AN44" s="48" t="s">
        <v>8748</v>
      </c>
      <c r="AO44" s="48" t="s">
        <v>8749</v>
      </c>
      <c r="AP44" s="48" t="e">
        <v>#N/A</v>
      </c>
      <c r="AQ44" s="48" t="s">
        <v>8749</v>
      </c>
      <c r="AR44" s="48" t="e">
        <v>#N/A</v>
      </c>
      <c r="AS44" s="68" t="s">
        <v>371</v>
      </c>
      <c r="AT44" s="68">
        <v>20</v>
      </c>
      <c r="AU44" s="48">
        <v>290</v>
      </c>
      <c r="AV44" s="48" t="s">
        <v>371</v>
      </c>
      <c r="AW44" s="68" t="e">
        <v>#VALUE!</v>
      </c>
      <c r="AX44" s="68" t="e">
        <v>#VALUE!</v>
      </c>
      <c r="AY44" s="68" t="s">
        <v>8747</v>
      </c>
      <c r="AZ44" s="48" t="s">
        <v>8750</v>
      </c>
      <c r="BA44" s="48" t="s">
        <v>8751</v>
      </c>
      <c r="BB44" s="68" t="s">
        <v>519</v>
      </c>
      <c r="BC44" s="48" t="s">
        <v>107</v>
      </c>
      <c r="BD44" s="48"/>
    </row>
    <row r="45" spans="1:56" x14ac:dyDescent="0.3">
      <c r="A45" s="48" t="s">
        <v>8752</v>
      </c>
      <c r="B45" s="8">
        <v>509</v>
      </c>
      <c r="C45" s="143" t="s">
        <v>6345</v>
      </c>
      <c r="D45" s="143" t="s">
        <v>1566</v>
      </c>
      <c r="E45" s="143" t="s">
        <v>335</v>
      </c>
      <c r="F45" s="143" t="s">
        <v>170</v>
      </c>
      <c r="G45" s="8" t="s">
        <v>6346</v>
      </c>
      <c r="H45" s="8">
        <v>7692306564</v>
      </c>
      <c r="I45" s="143" t="s">
        <v>376</v>
      </c>
      <c r="J45" s="143" t="s">
        <v>6347</v>
      </c>
      <c r="K45" s="143" t="s">
        <v>3272</v>
      </c>
      <c r="L45" s="8" t="s">
        <v>6348</v>
      </c>
      <c r="M45" s="8" t="s">
        <v>6349</v>
      </c>
      <c r="N45" s="8" t="s">
        <v>6350</v>
      </c>
      <c r="O45" s="8">
        <v>6012137172</v>
      </c>
      <c r="P45" s="143" t="s">
        <v>2112</v>
      </c>
      <c r="Q45" s="143" t="s">
        <v>45</v>
      </c>
      <c r="R45" s="8" t="s">
        <v>6351</v>
      </c>
      <c r="T45" s="143" t="s">
        <v>3969</v>
      </c>
      <c r="U45" s="143"/>
      <c r="V45" s="143" t="s">
        <v>488</v>
      </c>
      <c r="W45" s="8">
        <v>39046</v>
      </c>
      <c r="X45" s="8" t="s">
        <v>348</v>
      </c>
      <c r="Y45" s="8" t="s">
        <v>229</v>
      </c>
      <c r="Z45" s="143" t="s">
        <v>2114</v>
      </c>
      <c r="AB45" s="8" t="s">
        <v>2115</v>
      </c>
      <c r="AE45" s="8" t="s">
        <v>49</v>
      </c>
      <c r="AF45" s="233" t="s">
        <v>6352</v>
      </c>
      <c r="AH45" s="8" t="s">
        <v>6353</v>
      </c>
      <c r="AI45" s="8" t="s">
        <v>442</v>
      </c>
      <c r="AL45" s="8" t="s">
        <v>229</v>
      </c>
      <c r="AM45" s="48" t="s">
        <v>229</v>
      </c>
      <c r="AN45" s="48" t="s">
        <v>8753</v>
      </c>
      <c r="AO45" s="48" t="s">
        <v>8754</v>
      </c>
      <c r="AP45" s="48" t="e">
        <v>#N/A</v>
      </c>
      <c r="AQ45" s="48" t="s">
        <v>8754</v>
      </c>
      <c r="AR45" s="48" t="e">
        <v>#N/A</v>
      </c>
      <c r="AS45" s="68" t="s">
        <v>371</v>
      </c>
      <c r="AT45" s="68">
        <v>509</v>
      </c>
      <c r="AU45" s="48">
        <v>3</v>
      </c>
      <c r="AV45" s="48" t="s">
        <v>371</v>
      </c>
      <c r="AW45" s="68" t="e">
        <v>#REF!</v>
      </c>
      <c r="AX45" s="68" t="s">
        <v>8643</v>
      </c>
      <c r="AY45" s="68" t="s">
        <v>8752</v>
      </c>
      <c r="AZ45" s="48" t="s">
        <v>8755</v>
      </c>
      <c r="BA45" s="48" t="s">
        <v>8756</v>
      </c>
      <c r="BB45" s="68" t="s">
        <v>519</v>
      </c>
      <c r="BC45" s="48" t="s">
        <v>107</v>
      </c>
      <c r="BD45" s="48"/>
    </row>
    <row r="46" spans="1:56" x14ac:dyDescent="0.3">
      <c r="A46" s="48" t="s">
        <v>8757</v>
      </c>
      <c r="B46" s="8">
        <v>234</v>
      </c>
      <c r="C46" s="143" t="s">
        <v>4174</v>
      </c>
      <c r="D46" s="143" t="s">
        <v>4175</v>
      </c>
      <c r="E46" s="143" t="s">
        <v>335</v>
      </c>
      <c r="F46" s="143" t="s">
        <v>170</v>
      </c>
      <c r="G46" s="8" t="s">
        <v>4176</v>
      </c>
      <c r="H46" s="8">
        <v>6016061891</v>
      </c>
      <c r="I46" s="143" t="s">
        <v>376</v>
      </c>
      <c r="J46" s="143" t="s">
        <v>4177</v>
      </c>
      <c r="K46" s="143" t="s">
        <v>3244</v>
      </c>
      <c r="L46" s="8" t="s">
        <v>4178</v>
      </c>
      <c r="M46" s="8" t="s">
        <v>4175</v>
      </c>
      <c r="N46" s="8" t="s">
        <v>4179</v>
      </c>
      <c r="O46" s="8">
        <v>6013102939</v>
      </c>
      <c r="P46" s="143" t="s">
        <v>2112</v>
      </c>
      <c r="Q46" s="143" t="s">
        <v>45</v>
      </c>
      <c r="R46" s="8" t="s">
        <v>4180</v>
      </c>
      <c r="T46" s="143" t="s">
        <v>698</v>
      </c>
      <c r="U46" s="143"/>
      <c r="V46" s="143" t="s">
        <v>488</v>
      </c>
      <c r="W46" s="8">
        <v>39402</v>
      </c>
      <c r="X46" s="8" t="s">
        <v>348</v>
      </c>
      <c r="Y46" s="8" t="s">
        <v>221</v>
      </c>
      <c r="Z46" s="143" t="s">
        <v>2114</v>
      </c>
      <c r="AB46" s="8" t="s">
        <v>2115</v>
      </c>
      <c r="AE46" s="8" t="s">
        <v>49</v>
      </c>
      <c r="AF46" s="233" t="s">
        <v>4181</v>
      </c>
      <c r="AG46" s="8" t="s">
        <v>4182</v>
      </c>
      <c r="AH46" s="8" t="s">
        <v>1088</v>
      </c>
      <c r="AI46" s="8" t="s">
        <v>442</v>
      </c>
      <c r="AK46" s="8" t="s">
        <v>1088</v>
      </c>
      <c r="AL46" s="8" t="s">
        <v>221</v>
      </c>
      <c r="AM46" s="275" t="s">
        <v>221</v>
      </c>
      <c r="AN46" s="48" t="s">
        <v>8758</v>
      </c>
      <c r="AO46" s="48" t="s">
        <v>8759</v>
      </c>
      <c r="AP46" s="48" t="s">
        <v>8758</v>
      </c>
      <c r="AQ46" s="48" t="s">
        <v>8759</v>
      </c>
      <c r="AR46" s="48" t="s">
        <v>371</v>
      </c>
      <c r="AS46" s="68" t="s">
        <v>371</v>
      </c>
      <c r="AT46" s="68">
        <v>234</v>
      </c>
      <c r="AU46" s="48">
        <v>117</v>
      </c>
      <c r="AV46" s="48" t="s">
        <v>371</v>
      </c>
      <c r="AW46" s="68" t="e">
        <v>#VALUE!</v>
      </c>
      <c r="AX46" s="68" t="e">
        <v>#VALUE!</v>
      </c>
      <c r="AY46" s="68" t="s">
        <v>8757</v>
      </c>
      <c r="AZ46" s="48" t="s">
        <v>8760</v>
      </c>
      <c r="BA46" s="48" t="s">
        <v>8761</v>
      </c>
      <c r="BB46" s="68" t="s">
        <v>519</v>
      </c>
      <c r="BC46" s="48" t="s">
        <v>107</v>
      </c>
    </row>
    <row r="47" spans="1:56" x14ac:dyDescent="0.3">
      <c r="A47" s="146" t="s">
        <v>8762</v>
      </c>
      <c r="B47" s="8">
        <v>534</v>
      </c>
      <c r="C47" s="8" t="s">
        <v>400</v>
      </c>
      <c r="D47" s="8" t="s">
        <v>5554</v>
      </c>
      <c r="E47" s="8" t="s">
        <v>335</v>
      </c>
      <c r="F47" s="8" t="s">
        <v>169</v>
      </c>
      <c r="G47" s="8" t="s">
        <v>6561</v>
      </c>
      <c r="H47" s="8">
        <v>6014889543</v>
      </c>
      <c r="I47" s="8" t="s">
        <v>340</v>
      </c>
      <c r="J47" s="8" t="s">
        <v>2435</v>
      </c>
      <c r="K47" s="8" t="s">
        <v>343</v>
      </c>
      <c r="L47" s="8" t="s">
        <v>6562</v>
      </c>
      <c r="M47" s="8" t="s">
        <v>5554</v>
      </c>
      <c r="N47" s="8" t="s">
        <v>6563</v>
      </c>
      <c r="O47" s="8">
        <v>6012018619</v>
      </c>
      <c r="P47" s="8" t="s">
        <v>2112</v>
      </c>
      <c r="Q47" s="8" t="s">
        <v>45</v>
      </c>
      <c r="R47" s="8" t="s">
        <v>6564</v>
      </c>
      <c r="T47" s="143" t="s">
        <v>345</v>
      </c>
      <c r="U47" s="143"/>
      <c r="V47" s="143" t="s">
        <v>488</v>
      </c>
      <c r="W47" s="8">
        <v>39056</v>
      </c>
      <c r="X47" s="8" t="s">
        <v>348</v>
      </c>
      <c r="Y47" s="8" t="s">
        <v>209</v>
      </c>
      <c r="Z47" s="143" t="s">
        <v>2114</v>
      </c>
      <c r="AB47" s="8" t="s">
        <v>2115</v>
      </c>
      <c r="AE47" s="8" t="s">
        <v>48</v>
      </c>
      <c r="AF47" s="8" t="s">
        <v>6565</v>
      </c>
      <c r="AG47" s="8" t="s">
        <v>6566</v>
      </c>
      <c r="AH47" s="8" t="s">
        <v>6567</v>
      </c>
      <c r="AI47" s="8" t="s">
        <v>442</v>
      </c>
      <c r="AL47" s="8" t="s">
        <v>209</v>
      </c>
      <c r="AM47" s="48" t="s">
        <v>209</v>
      </c>
      <c r="AN47" s="48" t="s">
        <v>8763</v>
      </c>
      <c r="AO47" s="48" t="s">
        <v>8764</v>
      </c>
      <c r="AP47" s="48" t="e">
        <v>#N/A</v>
      </c>
      <c r="AQ47" s="48" t="s">
        <v>8764</v>
      </c>
      <c r="AR47" s="48" t="e">
        <v>#N/A</v>
      </c>
      <c r="AS47" s="68" t="s">
        <v>371</v>
      </c>
      <c r="AT47" s="68">
        <v>534</v>
      </c>
      <c r="AU47" s="48">
        <v>350</v>
      </c>
      <c r="AV47" s="48" t="s">
        <v>371</v>
      </c>
      <c r="AW47" s="68" t="e">
        <v>#REF!</v>
      </c>
      <c r="AX47" s="68" t="e">
        <v>#VALUE!</v>
      </c>
      <c r="AY47" s="68" t="s">
        <v>8762</v>
      </c>
      <c r="AZ47" s="48" t="s">
        <v>8765</v>
      </c>
      <c r="BA47" s="48" t="s">
        <v>8766</v>
      </c>
      <c r="BB47" s="68" t="s">
        <v>519</v>
      </c>
      <c r="BC47" s="48" t="s">
        <v>95</v>
      </c>
      <c r="BD47" s="48"/>
    </row>
    <row r="48" spans="1:56" x14ac:dyDescent="0.3">
      <c r="A48" s="48"/>
      <c r="B48" s="8">
        <v>326</v>
      </c>
      <c r="C48" s="143" t="s">
        <v>4884</v>
      </c>
      <c r="D48" s="143" t="s">
        <v>1236</v>
      </c>
      <c r="E48" s="143" t="s">
        <v>335</v>
      </c>
      <c r="F48" s="143" t="s">
        <v>170</v>
      </c>
      <c r="I48" s="143" t="s">
        <v>340</v>
      </c>
      <c r="J48" s="143" t="s">
        <v>4885</v>
      </c>
      <c r="K48" s="143" t="s">
        <v>4886</v>
      </c>
      <c r="L48" s="8" t="s">
        <v>4264</v>
      </c>
      <c r="M48" s="8" t="s">
        <v>4887</v>
      </c>
      <c r="N48" s="8" t="s">
        <v>4888</v>
      </c>
      <c r="O48" s="8">
        <v>7697980798</v>
      </c>
      <c r="P48" s="143" t="s">
        <v>2112</v>
      </c>
      <c r="Q48" s="143" t="s">
        <v>394</v>
      </c>
      <c r="R48" s="8" t="s">
        <v>4889</v>
      </c>
      <c r="T48" s="143" t="s">
        <v>562</v>
      </c>
      <c r="U48" s="143"/>
      <c r="V48" s="143" t="s">
        <v>488</v>
      </c>
      <c r="W48" s="8">
        <v>39213</v>
      </c>
      <c r="X48" s="8" t="s">
        <v>348</v>
      </c>
      <c r="Y48" s="8" t="s">
        <v>4695</v>
      </c>
      <c r="Z48" s="143" t="s">
        <v>2114</v>
      </c>
      <c r="AD48" s="8" t="s">
        <v>2252</v>
      </c>
      <c r="AE48" s="8" t="s">
        <v>49</v>
      </c>
      <c r="AF48" s="233" t="s">
        <v>4890</v>
      </c>
      <c r="AG48" s="8" t="s">
        <v>4891</v>
      </c>
      <c r="AI48" s="8" t="s">
        <v>2165</v>
      </c>
      <c r="AJ48" s="8" t="s">
        <v>4892</v>
      </c>
      <c r="AL48" s="8" t="s">
        <v>209</v>
      </c>
      <c r="AM48" s="48" t="s">
        <v>2130</v>
      </c>
      <c r="AN48" s="48" t="s">
        <v>8767</v>
      </c>
      <c r="AO48" s="48" t="s">
        <v>8768</v>
      </c>
      <c r="AP48" s="48" t="e">
        <v>#N/A</v>
      </c>
      <c r="AQ48" s="48" t="e">
        <v>#N/A</v>
      </c>
      <c r="AR48" s="48" t="e">
        <v>#N/A</v>
      </c>
      <c r="AS48" s="68" t="e">
        <v>#N/A</v>
      </c>
      <c r="AT48" s="68">
        <v>326</v>
      </c>
      <c r="AU48" s="48" t="e">
        <v>#N/A</v>
      </c>
      <c r="AV48" s="48" t="s">
        <v>371</v>
      </c>
      <c r="AW48" s="68" t="s">
        <v>8769</v>
      </c>
      <c r="AX48" s="68" t="s">
        <v>8769</v>
      </c>
      <c r="AY48" s="68" t="e">
        <v>#N/A</v>
      </c>
      <c r="AZ48" s="48" t="s">
        <v>8770</v>
      </c>
      <c r="BA48" s="48" t="s">
        <v>8771</v>
      </c>
      <c r="BB48" s="68" t="e">
        <v>#N/A</v>
      </c>
      <c r="BC48" s="48" t="s">
        <v>2131</v>
      </c>
    </row>
    <row r="49" spans="1:56" x14ac:dyDescent="0.3">
      <c r="A49" s="48"/>
      <c r="B49" s="8">
        <v>245</v>
      </c>
      <c r="C49" s="143" t="s">
        <v>4261</v>
      </c>
      <c r="D49" s="143" t="s">
        <v>2453</v>
      </c>
      <c r="E49" s="143" t="s">
        <v>335</v>
      </c>
      <c r="F49" s="143" t="s">
        <v>169</v>
      </c>
      <c r="G49" s="8" t="s">
        <v>4262</v>
      </c>
      <c r="I49" s="143" t="s">
        <v>401</v>
      </c>
      <c r="J49" s="143" t="s">
        <v>4263</v>
      </c>
      <c r="K49" s="143"/>
      <c r="L49" s="8" t="s">
        <v>4264</v>
      </c>
      <c r="M49" s="8" t="s">
        <v>4265</v>
      </c>
      <c r="N49" s="8" t="s">
        <v>4266</v>
      </c>
      <c r="O49" s="8">
        <v>6017410798</v>
      </c>
      <c r="P49" s="143"/>
      <c r="Q49" s="143"/>
      <c r="R49" s="8" t="s">
        <v>4267</v>
      </c>
      <c r="T49" s="143" t="s">
        <v>3378</v>
      </c>
      <c r="U49" s="143"/>
      <c r="V49" s="143" t="s">
        <v>488</v>
      </c>
      <c r="W49" s="8">
        <v>39350</v>
      </c>
      <c r="X49" s="8" t="s">
        <v>348</v>
      </c>
      <c r="Y49" s="8" t="s">
        <v>224</v>
      </c>
      <c r="Z49" s="143" t="s">
        <v>2114</v>
      </c>
      <c r="AB49" s="8" t="s">
        <v>2115</v>
      </c>
      <c r="AE49" s="8" t="s">
        <v>50</v>
      </c>
      <c r="AF49" s="233" t="s">
        <v>4268</v>
      </c>
      <c r="AI49" s="8" t="s">
        <v>369</v>
      </c>
      <c r="AL49" s="8" t="s">
        <v>234</v>
      </c>
      <c r="AM49" s="48" t="s">
        <v>2130</v>
      </c>
      <c r="AN49" s="48" t="s">
        <v>8772</v>
      </c>
      <c r="AO49" s="48" t="s">
        <v>8773</v>
      </c>
      <c r="AP49" s="48" t="e">
        <v>#N/A</v>
      </c>
      <c r="AQ49" s="48" t="e">
        <v>#N/A</v>
      </c>
      <c r="AR49" s="48" t="e">
        <v>#N/A</v>
      </c>
      <c r="AS49" s="68" t="e">
        <v>#N/A</v>
      </c>
      <c r="AT49" s="68">
        <v>245</v>
      </c>
      <c r="AU49" s="48" t="e">
        <v>#N/A</v>
      </c>
      <c r="AV49" s="48" t="s">
        <v>519</v>
      </c>
      <c r="AW49" s="68" t="s">
        <v>8774</v>
      </c>
      <c r="AX49" s="68" t="s">
        <v>8643</v>
      </c>
      <c r="AY49" s="68" t="e">
        <v>#N/A</v>
      </c>
      <c r="AZ49" s="48" t="s">
        <v>8775</v>
      </c>
      <c r="BA49" s="48" t="s">
        <v>8776</v>
      </c>
      <c r="BB49" s="68" t="e">
        <v>#N/A</v>
      </c>
      <c r="BC49" s="48" t="s">
        <v>2131</v>
      </c>
      <c r="BD49" s="48"/>
    </row>
    <row r="50" spans="1:56" x14ac:dyDescent="0.3">
      <c r="A50" s="48" t="s">
        <v>8777</v>
      </c>
      <c r="B50" s="8">
        <v>277</v>
      </c>
      <c r="C50" s="143" t="s">
        <v>853</v>
      </c>
      <c r="D50" s="143" t="s">
        <v>854</v>
      </c>
      <c r="E50" s="143" t="s">
        <v>335</v>
      </c>
      <c r="F50" s="143" t="s">
        <v>170</v>
      </c>
      <c r="G50" s="8" t="s">
        <v>860</v>
      </c>
      <c r="H50" s="8">
        <v>6623949155</v>
      </c>
      <c r="I50" s="143" t="s">
        <v>401</v>
      </c>
      <c r="J50" s="143" t="s">
        <v>4518</v>
      </c>
      <c r="K50" s="143" t="s">
        <v>1989</v>
      </c>
      <c r="L50" s="8" t="s">
        <v>858</v>
      </c>
      <c r="M50" s="8" t="s">
        <v>859</v>
      </c>
      <c r="N50" s="8" t="s">
        <v>860</v>
      </c>
      <c r="O50" s="8">
        <v>6623949155</v>
      </c>
      <c r="P50" s="143" t="s">
        <v>2112</v>
      </c>
      <c r="Q50" s="143" t="s">
        <v>45</v>
      </c>
      <c r="R50" s="8" t="s">
        <v>857</v>
      </c>
      <c r="T50" s="143" t="s">
        <v>1991</v>
      </c>
      <c r="U50" s="143"/>
      <c r="V50" s="143" t="s">
        <v>488</v>
      </c>
      <c r="W50" s="8">
        <v>38701</v>
      </c>
      <c r="X50" s="8" t="s">
        <v>348</v>
      </c>
      <c r="Y50" s="8" t="s">
        <v>2139</v>
      </c>
      <c r="Z50" s="143" t="s">
        <v>2114</v>
      </c>
      <c r="AB50" s="8" t="s">
        <v>2115</v>
      </c>
      <c r="AE50" s="8" t="s">
        <v>48</v>
      </c>
      <c r="AF50" s="233" t="s">
        <v>4519</v>
      </c>
      <c r="AG50" s="8" t="s">
        <v>4520</v>
      </c>
      <c r="AI50" s="8" t="s">
        <v>369</v>
      </c>
      <c r="AL50" s="8" t="s">
        <v>260</v>
      </c>
      <c r="AM50" s="48" t="s">
        <v>260</v>
      </c>
      <c r="AN50" s="48" t="s">
        <v>8778</v>
      </c>
      <c r="AO50" s="48" t="s">
        <v>8779</v>
      </c>
      <c r="AP50" s="48" t="e">
        <v>#N/A</v>
      </c>
      <c r="AQ50" s="48" t="s">
        <v>8779</v>
      </c>
      <c r="AR50" s="48" t="e">
        <v>#N/A</v>
      </c>
      <c r="AS50" s="68" t="s">
        <v>371</v>
      </c>
      <c r="AT50" s="68">
        <v>277</v>
      </c>
      <c r="AU50" s="48">
        <v>9</v>
      </c>
      <c r="AV50" s="48" t="s">
        <v>371</v>
      </c>
      <c r="AW50" s="68" t="s">
        <v>8780</v>
      </c>
      <c r="AX50" s="68" t="s">
        <v>8780</v>
      </c>
      <c r="AY50" s="68" t="s">
        <v>8777</v>
      </c>
      <c r="AZ50" s="48" t="s">
        <v>8781</v>
      </c>
      <c r="BA50" s="48" t="s">
        <v>8782</v>
      </c>
      <c r="BB50" s="68" t="s">
        <v>519</v>
      </c>
      <c r="BC50" s="48" t="s">
        <v>107</v>
      </c>
      <c r="BD50" s="48"/>
    </row>
    <row r="51" spans="1:56" x14ac:dyDescent="0.3">
      <c r="A51" s="48"/>
      <c r="B51" s="8">
        <v>522</v>
      </c>
      <c r="C51" s="143" t="s">
        <v>4102</v>
      </c>
      <c r="D51" s="143" t="s">
        <v>6459</v>
      </c>
      <c r="E51" s="143" t="s">
        <v>335</v>
      </c>
      <c r="F51" s="143" t="s">
        <v>170</v>
      </c>
      <c r="G51" s="8" t="s">
        <v>6460</v>
      </c>
      <c r="H51" s="8">
        <v>6628974187</v>
      </c>
      <c r="I51" s="143" t="s">
        <v>340</v>
      </c>
      <c r="J51" s="143" t="s">
        <v>6461</v>
      </c>
      <c r="K51" s="143" t="s">
        <v>6462</v>
      </c>
      <c r="L51" s="8" t="s">
        <v>4264</v>
      </c>
      <c r="M51" s="8" t="s">
        <v>6459</v>
      </c>
      <c r="N51" s="8" t="s">
        <v>6460</v>
      </c>
      <c r="O51" s="8">
        <v>6628974187</v>
      </c>
      <c r="P51" s="143" t="s">
        <v>2159</v>
      </c>
      <c r="Q51" s="143" t="s">
        <v>43</v>
      </c>
      <c r="R51" s="8" t="s">
        <v>6463</v>
      </c>
      <c r="T51" s="143" t="s">
        <v>831</v>
      </c>
      <c r="U51" s="143"/>
      <c r="V51" s="143" t="s">
        <v>488</v>
      </c>
      <c r="W51" s="8">
        <v>38930</v>
      </c>
      <c r="X51" s="8" t="s">
        <v>348</v>
      </c>
      <c r="Y51" s="8" t="s">
        <v>226</v>
      </c>
      <c r="Z51" s="143" t="s">
        <v>2114</v>
      </c>
      <c r="AB51" s="8" t="s">
        <v>2115</v>
      </c>
      <c r="AE51" s="8" t="s">
        <v>49</v>
      </c>
      <c r="AF51" s="233" t="s">
        <v>6464</v>
      </c>
      <c r="AI51" s="8" t="s">
        <v>369</v>
      </c>
      <c r="AL51" s="8" t="s">
        <v>226</v>
      </c>
      <c r="AM51" s="48" t="s">
        <v>2130</v>
      </c>
      <c r="AN51" s="48" t="s">
        <v>8783</v>
      </c>
      <c r="AO51" s="48" t="s">
        <v>8784</v>
      </c>
      <c r="AP51" s="48" t="e">
        <v>#N/A</v>
      </c>
      <c r="AQ51" s="48" t="e">
        <v>#N/A</v>
      </c>
      <c r="AR51" s="48" t="e">
        <v>#N/A</v>
      </c>
      <c r="AS51" s="68" t="e">
        <v>#N/A</v>
      </c>
      <c r="AT51" s="68">
        <v>522</v>
      </c>
      <c r="AU51" s="48" t="e">
        <v>#N/A</v>
      </c>
      <c r="AV51" s="48" t="s">
        <v>371</v>
      </c>
      <c r="AW51" s="70" t="e">
        <v>#REF!</v>
      </c>
      <c r="AX51" s="68" t="s">
        <v>8643</v>
      </c>
      <c r="AY51" s="68" t="e">
        <v>#N/A</v>
      </c>
      <c r="AZ51" s="48" t="s">
        <v>8785</v>
      </c>
      <c r="BA51" s="48" t="s">
        <v>8786</v>
      </c>
      <c r="BB51" s="68" t="e">
        <v>#N/A</v>
      </c>
      <c r="BC51" s="48" t="s">
        <v>2131</v>
      </c>
      <c r="BD51" s="48"/>
    </row>
    <row r="52" spans="1:56" x14ac:dyDescent="0.3">
      <c r="A52" s="48"/>
      <c r="B52" s="8">
        <v>614</v>
      </c>
      <c r="C52" s="8" t="s">
        <v>7173</v>
      </c>
      <c r="D52" s="8" t="s">
        <v>7174</v>
      </c>
      <c r="E52" s="8" t="s">
        <v>335</v>
      </c>
      <c r="F52" s="8" t="s">
        <v>170</v>
      </c>
      <c r="G52" s="8" t="s">
        <v>7175</v>
      </c>
      <c r="H52" s="8">
        <v>2282368845</v>
      </c>
      <c r="I52" s="8" t="s">
        <v>401</v>
      </c>
      <c r="J52" s="8" t="s">
        <v>7176</v>
      </c>
      <c r="K52" s="8" t="s">
        <v>7177</v>
      </c>
      <c r="L52" s="8" t="s">
        <v>7178</v>
      </c>
      <c r="M52" s="8" t="s">
        <v>225</v>
      </c>
      <c r="N52" s="8" t="s">
        <v>7179</v>
      </c>
      <c r="O52" s="8">
        <v>2286274274</v>
      </c>
      <c r="P52" s="8" t="s">
        <v>2159</v>
      </c>
      <c r="Q52" s="8" t="s">
        <v>441</v>
      </c>
      <c r="R52" s="8" t="s">
        <v>7180</v>
      </c>
      <c r="T52" s="8" t="s">
        <v>7181</v>
      </c>
      <c r="V52" s="8" t="s">
        <v>488</v>
      </c>
      <c r="W52" s="8">
        <v>39563</v>
      </c>
      <c r="X52" s="8" t="s">
        <v>348</v>
      </c>
      <c r="Y52" s="8" t="s">
        <v>7182</v>
      </c>
      <c r="Z52" s="8" t="s">
        <v>2114</v>
      </c>
      <c r="AB52" s="8" t="s">
        <v>2115</v>
      </c>
      <c r="AE52" s="8" t="s">
        <v>49</v>
      </c>
      <c r="AF52" s="8" t="s">
        <v>7183</v>
      </c>
      <c r="AG52" s="8" t="s">
        <v>7184</v>
      </c>
      <c r="AI52" s="8" t="s">
        <v>2165</v>
      </c>
      <c r="AJ52" s="8" t="s">
        <v>7185</v>
      </c>
      <c r="AL52" s="8" t="s">
        <v>214</v>
      </c>
      <c r="AM52" s="48" t="s">
        <v>2130</v>
      </c>
      <c r="AN52" s="48" t="s">
        <v>8787</v>
      </c>
      <c r="AO52" s="48" t="s">
        <v>8788</v>
      </c>
      <c r="AP52" s="48" t="e">
        <v>#N/A</v>
      </c>
      <c r="AQ52" s="48" t="e">
        <v>#N/A</v>
      </c>
      <c r="AR52" s="48" t="e">
        <v>#N/A</v>
      </c>
      <c r="AS52" s="68" t="e">
        <v>#N/A</v>
      </c>
      <c r="AT52" s="68">
        <v>614</v>
      </c>
      <c r="AU52" s="48" t="e">
        <v>#N/A</v>
      </c>
      <c r="AV52" s="48" t="s">
        <v>519</v>
      </c>
      <c r="AW52" s="68" t="e">
        <v>#REF!</v>
      </c>
      <c r="AX52" s="68" t="e">
        <v>#REF!</v>
      </c>
      <c r="AY52" s="68" t="e">
        <v>#N/A</v>
      </c>
      <c r="AZ52" s="48" t="s">
        <v>8789</v>
      </c>
      <c r="BA52" s="48" t="s">
        <v>8790</v>
      </c>
      <c r="BB52" s="68" t="e">
        <v>#N/A</v>
      </c>
      <c r="BC52" s="48" t="s">
        <v>2131</v>
      </c>
      <c r="BD52" s="48"/>
    </row>
    <row r="53" spans="1:56" x14ac:dyDescent="0.3">
      <c r="A53" s="48" t="s">
        <v>8791</v>
      </c>
      <c r="B53" s="8">
        <v>184</v>
      </c>
      <c r="C53" s="143" t="s">
        <v>3770</v>
      </c>
      <c r="D53" s="143" t="s">
        <v>3771</v>
      </c>
      <c r="E53" s="143" t="s">
        <v>335</v>
      </c>
      <c r="F53" s="143" t="s">
        <v>169</v>
      </c>
      <c r="G53" s="8" t="s">
        <v>3772</v>
      </c>
      <c r="H53" s="8">
        <v>6019411545</v>
      </c>
      <c r="I53" s="143" t="s">
        <v>340</v>
      </c>
      <c r="J53" s="143" t="s">
        <v>3773</v>
      </c>
      <c r="K53" s="143" t="s">
        <v>3272</v>
      </c>
      <c r="L53" s="8" t="s">
        <v>3774</v>
      </c>
      <c r="M53" s="8" t="s">
        <v>879</v>
      </c>
      <c r="N53" s="8" t="s">
        <v>3775</v>
      </c>
      <c r="O53" s="8">
        <v>6019542892</v>
      </c>
      <c r="P53" s="143" t="s">
        <v>2112</v>
      </c>
      <c r="Q53" s="143" t="s">
        <v>45</v>
      </c>
      <c r="R53" s="8" t="s">
        <v>3776</v>
      </c>
      <c r="T53" s="143" t="s">
        <v>579</v>
      </c>
      <c r="U53" s="143"/>
      <c r="V53" s="143" t="s">
        <v>488</v>
      </c>
      <c r="W53" s="8">
        <v>39110</v>
      </c>
      <c r="X53" s="8" t="s">
        <v>348</v>
      </c>
      <c r="Y53" s="8" t="s">
        <v>579</v>
      </c>
      <c r="Z53" s="143" t="s">
        <v>2114</v>
      </c>
      <c r="AB53" s="8" t="s">
        <v>2115</v>
      </c>
      <c r="AE53" s="8" t="s">
        <v>48</v>
      </c>
      <c r="AF53" s="233" t="s">
        <v>3777</v>
      </c>
      <c r="AG53" s="8" t="s">
        <v>3778</v>
      </c>
      <c r="AI53" s="8" t="s">
        <v>442</v>
      </c>
      <c r="AL53" s="8" t="s">
        <v>229</v>
      </c>
      <c r="AM53" s="48" t="s">
        <v>229</v>
      </c>
      <c r="AN53" s="48" t="s">
        <v>8792</v>
      </c>
      <c r="AO53" s="48" t="s">
        <v>8793</v>
      </c>
      <c r="AP53" s="48" t="s">
        <v>8792</v>
      </c>
      <c r="AQ53" s="48" t="s">
        <v>8793</v>
      </c>
      <c r="AR53" s="48" t="s">
        <v>371</v>
      </c>
      <c r="AS53" s="68" t="s">
        <v>371</v>
      </c>
      <c r="AT53" s="68">
        <v>184</v>
      </c>
      <c r="AU53" s="48">
        <v>24</v>
      </c>
      <c r="AV53" s="48" t="s">
        <v>371</v>
      </c>
      <c r="AW53" s="68" t="s">
        <v>356</v>
      </c>
      <c r="AX53" s="68" t="e">
        <v>#VALUE!</v>
      </c>
      <c r="AY53" s="68" t="s">
        <v>8791</v>
      </c>
      <c r="AZ53" s="48" t="s">
        <v>8794</v>
      </c>
      <c r="BA53" s="48" t="s">
        <v>8795</v>
      </c>
      <c r="BB53" s="68" t="s">
        <v>371</v>
      </c>
      <c r="BC53" s="48" t="s">
        <v>101</v>
      </c>
      <c r="BD53" s="48"/>
    </row>
    <row r="54" spans="1:56" x14ac:dyDescent="0.3">
      <c r="A54" s="48"/>
      <c r="B54" s="8">
        <v>576</v>
      </c>
      <c r="C54" s="8" t="s">
        <v>6897</v>
      </c>
      <c r="D54" s="8" t="s">
        <v>6898</v>
      </c>
      <c r="E54" s="8" t="s">
        <v>335</v>
      </c>
      <c r="F54" s="8" t="s">
        <v>170</v>
      </c>
      <c r="G54" s="8" t="s">
        <v>6899</v>
      </c>
      <c r="H54" s="8">
        <v>6019424142</v>
      </c>
      <c r="I54" s="8" t="s">
        <v>340</v>
      </c>
      <c r="J54" s="8" t="s">
        <v>4209</v>
      </c>
      <c r="K54" s="8" t="s">
        <v>6900</v>
      </c>
      <c r="L54" s="8" t="s">
        <v>6901</v>
      </c>
      <c r="M54" s="8" t="s">
        <v>884</v>
      </c>
      <c r="N54" s="8" t="s">
        <v>6902</v>
      </c>
      <c r="O54" s="8">
        <v>6019424142</v>
      </c>
      <c r="P54" s="8" t="s">
        <v>2159</v>
      </c>
      <c r="R54" s="8" t="s">
        <v>6903</v>
      </c>
      <c r="T54" s="8" t="s">
        <v>2128</v>
      </c>
      <c r="V54" s="8" t="s">
        <v>488</v>
      </c>
      <c r="W54" s="8">
        <v>39272</v>
      </c>
      <c r="X54" s="8" t="s">
        <v>348</v>
      </c>
      <c r="Y54" s="8" t="s">
        <v>209</v>
      </c>
      <c r="Z54" s="8" t="s">
        <v>2114</v>
      </c>
      <c r="AA54" s="8" t="s">
        <v>2200</v>
      </c>
      <c r="AC54" s="8" t="s">
        <v>2201</v>
      </c>
      <c r="AE54" s="8" t="s">
        <v>50</v>
      </c>
      <c r="AF54" s="8" t="s">
        <v>6904</v>
      </c>
      <c r="AG54" s="8" t="s">
        <v>6905</v>
      </c>
      <c r="AI54" s="8" t="s">
        <v>2165</v>
      </c>
      <c r="AJ54" s="8" t="s">
        <v>6906</v>
      </c>
      <c r="AL54" s="8" t="s">
        <v>209</v>
      </c>
      <c r="AM54" s="48" t="s">
        <v>2130</v>
      </c>
      <c r="AN54" s="48" t="s">
        <v>8796</v>
      </c>
      <c r="AO54" s="48" t="s">
        <v>8797</v>
      </c>
      <c r="AP54" s="48" t="e">
        <v>#N/A</v>
      </c>
      <c r="AQ54" s="48" t="e">
        <v>#N/A</v>
      </c>
      <c r="AR54" s="48" t="e">
        <v>#N/A</v>
      </c>
      <c r="AS54" s="68" t="e">
        <v>#N/A</v>
      </c>
      <c r="AT54" s="68">
        <v>576</v>
      </c>
      <c r="AU54" s="48" t="e">
        <v>#N/A</v>
      </c>
      <c r="AV54" s="48" t="s">
        <v>371</v>
      </c>
      <c r="AW54" s="68" t="e">
        <v>#REF!</v>
      </c>
      <c r="AX54" s="68" t="e">
        <v>#REF!</v>
      </c>
      <c r="AY54" s="68" t="e">
        <v>#N/A</v>
      </c>
      <c r="AZ54" s="48" t="s">
        <v>8798</v>
      </c>
      <c r="BA54" s="48" t="s">
        <v>8799</v>
      </c>
      <c r="BB54" s="68" t="e">
        <v>#N/A</v>
      </c>
      <c r="BC54" s="48" t="s">
        <v>2131</v>
      </c>
      <c r="BD54" s="48"/>
    </row>
    <row r="55" spans="1:56" x14ac:dyDescent="0.3">
      <c r="A55" s="48" t="s">
        <v>8800</v>
      </c>
      <c r="B55" s="8">
        <v>236</v>
      </c>
      <c r="C55" s="143" t="s">
        <v>4188</v>
      </c>
      <c r="D55" s="143" t="s">
        <v>4189</v>
      </c>
      <c r="E55" s="143" t="s">
        <v>335</v>
      </c>
      <c r="F55" s="143" t="s">
        <v>170</v>
      </c>
      <c r="G55" s="8" t="s">
        <v>4190</v>
      </c>
      <c r="H55" s="8">
        <v>7692202321</v>
      </c>
      <c r="I55" s="143" t="s">
        <v>376</v>
      </c>
      <c r="J55" s="143" t="s">
        <v>524</v>
      </c>
      <c r="K55" s="143" t="s">
        <v>525</v>
      </c>
      <c r="L55" s="8" t="s">
        <v>4191</v>
      </c>
      <c r="M55" s="8" t="s">
        <v>4189</v>
      </c>
      <c r="N55" s="8" t="s">
        <v>4192</v>
      </c>
      <c r="O55" s="8">
        <v>6012480269</v>
      </c>
      <c r="P55" s="143" t="s">
        <v>2112</v>
      </c>
      <c r="Q55" s="143" t="s">
        <v>45</v>
      </c>
      <c r="R55" s="8" t="s">
        <v>4193</v>
      </c>
      <c r="T55" s="143" t="s">
        <v>349</v>
      </c>
      <c r="U55" s="143"/>
      <c r="V55" s="143" t="s">
        <v>488</v>
      </c>
      <c r="W55" s="8">
        <v>39170</v>
      </c>
      <c r="X55" s="8" t="s">
        <v>348</v>
      </c>
      <c r="Y55" s="8" t="s">
        <v>209</v>
      </c>
      <c r="Z55" s="143" t="s">
        <v>2114</v>
      </c>
      <c r="AB55" s="8" t="s">
        <v>2115</v>
      </c>
      <c r="AE55" s="8" t="s">
        <v>49</v>
      </c>
      <c r="AF55" s="233" t="s">
        <v>4194</v>
      </c>
      <c r="AG55" s="8" t="s">
        <v>4195</v>
      </c>
      <c r="AH55" s="8" t="s">
        <v>4196</v>
      </c>
      <c r="AI55" s="8" t="s">
        <v>2165</v>
      </c>
      <c r="AJ55" s="8" t="s">
        <v>4197</v>
      </c>
      <c r="AL55" s="8" t="s">
        <v>209</v>
      </c>
      <c r="AM55" s="48" t="s">
        <v>209</v>
      </c>
      <c r="AN55" s="48" t="s">
        <v>8801</v>
      </c>
      <c r="AO55" s="48" t="s">
        <v>8802</v>
      </c>
      <c r="AP55" s="48" t="s">
        <v>8801</v>
      </c>
      <c r="AQ55" s="48" t="s">
        <v>8802</v>
      </c>
      <c r="AR55" s="48" t="s">
        <v>371</v>
      </c>
      <c r="AS55" s="68" t="s">
        <v>371</v>
      </c>
      <c r="AT55" s="68">
        <v>236</v>
      </c>
      <c r="AU55" s="48">
        <v>234</v>
      </c>
      <c r="AV55" s="48" t="s">
        <v>371</v>
      </c>
      <c r="AW55" s="68" t="e">
        <v>#VALUE!</v>
      </c>
      <c r="AX55" s="68" t="e">
        <v>#VALUE!</v>
      </c>
      <c r="AY55" s="68" t="s">
        <v>8800</v>
      </c>
      <c r="AZ55" s="48" t="s">
        <v>8803</v>
      </c>
      <c r="BA55" s="48" t="s">
        <v>8804</v>
      </c>
      <c r="BB55" s="68" t="s">
        <v>519</v>
      </c>
      <c r="BC55" s="48" t="s">
        <v>107</v>
      </c>
      <c r="BD55" s="48"/>
    </row>
    <row r="56" spans="1:56" x14ac:dyDescent="0.3">
      <c r="A56" s="48"/>
      <c r="B56" s="8">
        <v>263</v>
      </c>
      <c r="C56" s="143" t="s">
        <v>4424</v>
      </c>
      <c r="D56" s="143" t="s">
        <v>4425</v>
      </c>
      <c r="E56" s="143" t="s">
        <v>335</v>
      </c>
      <c r="F56" s="143" t="s">
        <v>170</v>
      </c>
      <c r="G56" s="8" t="s">
        <v>4426</v>
      </c>
      <c r="H56" s="8">
        <v>6016773678</v>
      </c>
      <c r="I56" s="143" t="s">
        <v>376</v>
      </c>
      <c r="J56" s="143" t="s">
        <v>3197</v>
      </c>
      <c r="K56" s="143" t="s">
        <v>236</v>
      </c>
      <c r="L56" s="8" t="s">
        <v>4427</v>
      </c>
      <c r="M56" s="8" t="s">
        <v>4425</v>
      </c>
      <c r="N56" s="8" t="s">
        <v>4428</v>
      </c>
      <c r="O56" s="8">
        <v>6016773678</v>
      </c>
      <c r="P56" s="143" t="s">
        <v>2159</v>
      </c>
      <c r="Q56" s="143" t="s">
        <v>43</v>
      </c>
      <c r="R56" s="8" t="s">
        <v>4429</v>
      </c>
      <c r="T56" s="143" t="s">
        <v>839</v>
      </c>
      <c r="U56" s="143"/>
      <c r="V56" s="143" t="s">
        <v>488</v>
      </c>
      <c r="W56" s="8" t="s">
        <v>4430</v>
      </c>
      <c r="X56" s="8" t="s">
        <v>348</v>
      </c>
      <c r="Y56" s="8" t="s">
        <v>3203</v>
      </c>
      <c r="Z56" s="143" t="s">
        <v>2114</v>
      </c>
      <c r="AB56" s="8" t="s">
        <v>2115</v>
      </c>
      <c r="AE56" s="8" t="s">
        <v>48</v>
      </c>
      <c r="AF56" s="233" t="s">
        <v>4431</v>
      </c>
      <c r="AI56" s="8" t="s">
        <v>2165</v>
      </c>
      <c r="AJ56" s="8" t="s">
        <v>4432</v>
      </c>
      <c r="AL56" s="8" t="s">
        <v>219</v>
      </c>
      <c r="AM56" s="48" t="s">
        <v>2130</v>
      </c>
      <c r="AN56" s="48" t="s">
        <v>8805</v>
      </c>
      <c r="AO56" s="48" t="s">
        <v>8806</v>
      </c>
      <c r="AP56" s="48" t="e">
        <v>#N/A</v>
      </c>
      <c r="AQ56" s="48" t="e">
        <v>#N/A</v>
      </c>
      <c r="AR56" s="48" t="e">
        <v>#N/A</v>
      </c>
      <c r="AS56" s="68" t="e">
        <v>#N/A</v>
      </c>
      <c r="AT56" s="68">
        <v>263</v>
      </c>
      <c r="AU56" s="48" t="e">
        <v>#N/A</v>
      </c>
      <c r="AV56" s="48" t="s">
        <v>519</v>
      </c>
      <c r="AW56" s="68" t="e">
        <v>#VALUE!</v>
      </c>
      <c r="AX56" s="68" t="s">
        <v>8643</v>
      </c>
      <c r="AY56" s="68" t="e">
        <v>#N/A</v>
      </c>
      <c r="AZ56" s="48" t="s">
        <v>8807</v>
      </c>
      <c r="BA56" s="48" t="s">
        <v>8808</v>
      </c>
      <c r="BB56" s="68" t="e">
        <v>#N/A</v>
      </c>
      <c r="BC56" s="48" t="s">
        <v>2131</v>
      </c>
    </row>
    <row r="57" spans="1:56" x14ac:dyDescent="0.3">
      <c r="A57" s="48"/>
      <c r="B57" s="8">
        <v>4</v>
      </c>
      <c r="C57" s="143" t="s">
        <v>2133</v>
      </c>
      <c r="D57" s="143" t="s">
        <v>2134</v>
      </c>
      <c r="E57" s="143" t="s">
        <v>335</v>
      </c>
      <c r="F57" s="143" t="s">
        <v>169</v>
      </c>
      <c r="I57" s="143" t="s">
        <v>401</v>
      </c>
      <c r="J57" s="8" t="s">
        <v>2135</v>
      </c>
      <c r="K57" s="143" t="s">
        <v>2136</v>
      </c>
      <c r="L57" s="8" t="s">
        <v>2133</v>
      </c>
      <c r="M57" s="8" t="s">
        <v>2134</v>
      </c>
      <c r="N57" s="8" t="s">
        <v>2137</v>
      </c>
      <c r="O57" s="8">
        <v>6623941665</v>
      </c>
      <c r="P57" s="143" t="s">
        <v>2112</v>
      </c>
      <c r="Q57" s="143" t="s">
        <v>394</v>
      </c>
      <c r="R57" s="8" t="s">
        <v>2138</v>
      </c>
      <c r="T57" s="143" t="s">
        <v>781</v>
      </c>
      <c r="U57" s="143"/>
      <c r="V57" s="143" t="s">
        <v>488</v>
      </c>
      <c r="W57" s="8">
        <v>38703</v>
      </c>
      <c r="X57" s="8" t="s">
        <v>348</v>
      </c>
      <c r="Y57" s="8" t="s">
        <v>2139</v>
      </c>
      <c r="Z57" s="143" t="s">
        <v>2114</v>
      </c>
      <c r="AB57" s="8" t="s">
        <v>2115</v>
      </c>
      <c r="AE57" s="8" t="s">
        <v>49</v>
      </c>
      <c r="AF57" s="233" t="s">
        <v>2140</v>
      </c>
      <c r="AI57" s="8" t="s">
        <v>459</v>
      </c>
      <c r="AL57" s="8" t="s">
        <v>260</v>
      </c>
      <c r="AM57" s="48" t="s">
        <v>2130</v>
      </c>
      <c r="AN57" s="48" t="s">
        <v>8809</v>
      </c>
      <c r="AO57" s="48" t="s">
        <v>8810</v>
      </c>
      <c r="AP57" s="48" t="e">
        <v>#N/A</v>
      </c>
      <c r="AQ57" s="48" t="e">
        <v>#N/A</v>
      </c>
      <c r="AR57" s="48" t="e">
        <v>#N/A</v>
      </c>
      <c r="AS57" s="68" t="e">
        <v>#N/A</v>
      </c>
      <c r="AT57" s="68">
        <v>4</v>
      </c>
      <c r="AU57" s="48" t="e">
        <v>#N/A</v>
      </c>
      <c r="AV57" s="48" t="s">
        <v>371</v>
      </c>
      <c r="AW57" s="68" t="s">
        <v>8811</v>
      </c>
      <c r="AX57" s="68" t="s">
        <v>8643</v>
      </c>
      <c r="AY57" s="68" t="e">
        <v>#N/A</v>
      </c>
      <c r="AZ57" s="48" t="s">
        <v>8812</v>
      </c>
      <c r="BA57" s="48" t="s">
        <v>8813</v>
      </c>
      <c r="BB57" s="68" t="e">
        <v>#N/A</v>
      </c>
      <c r="BC57" s="48" t="s">
        <v>2131</v>
      </c>
    </row>
    <row r="58" spans="1:56" x14ac:dyDescent="0.3">
      <c r="A58" s="48"/>
      <c r="B58" s="8">
        <v>57</v>
      </c>
      <c r="C58" s="143" t="s">
        <v>2133</v>
      </c>
      <c r="D58" s="143" t="s">
        <v>2660</v>
      </c>
      <c r="E58" s="143" t="s">
        <v>335</v>
      </c>
      <c r="F58" s="143" t="s">
        <v>169</v>
      </c>
      <c r="G58" s="8" t="s">
        <v>2661</v>
      </c>
      <c r="H58" s="8">
        <v>6018325789</v>
      </c>
      <c r="I58" s="143" t="s">
        <v>376</v>
      </c>
      <c r="J58" s="143" t="s">
        <v>2662</v>
      </c>
      <c r="K58" s="143" t="s">
        <v>2663</v>
      </c>
      <c r="L58" s="8" t="s">
        <v>2133</v>
      </c>
      <c r="M58" s="8" t="s">
        <v>2660</v>
      </c>
      <c r="N58" s="8" t="s">
        <v>2664</v>
      </c>
      <c r="O58" s="8">
        <v>6018263156</v>
      </c>
      <c r="P58" s="143" t="s">
        <v>2112</v>
      </c>
      <c r="Q58" s="143" t="s">
        <v>45</v>
      </c>
      <c r="R58" s="8" t="s">
        <v>2665</v>
      </c>
      <c r="T58" s="143" t="s">
        <v>214</v>
      </c>
      <c r="U58" s="143"/>
      <c r="V58" s="143" t="s">
        <v>488</v>
      </c>
      <c r="W58" s="8">
        <v>39232</v>
      </c>
      <c r="X58" s="8" t="s">
        <v>348</v>
      </c>
      <c r="Y58" s="8" t="s">
        <v>245</v>
      </c>
      <c r="Z58" s="143" t="s">
        <v>2114</v>
      </c>
      <c r="AB58" s="8" t="s">
        <v>2115</v>
      </c>
      <c r="AE58" s="8" t="s">
        <v>48</v>
      </c>
      <c r="AF58" s="233" t="s">
        <v>2666</v>
      </c>
      <c r="AI58" s="8" t="s">
        <v>720</v>
      </c>
      <c r="AL58" s="8" t="s">
        <v>245</v>
      </c>
      <c r="AM58" s="275" t="s">
        <v>2130</v>
      </c>
      <c r="AN58" s="48" t="s">
        <v>8814</v>
      </c>
      <c r="AO58" s="48" t="s">
        <v>8815</v>
      </c>
      <c r="AP58" s="48" t="e">
        <v>#N/A</v>
      </c>
      <c r="AQ58" s="48" t="e">
        <v>#N/A</v>
      </c>
      <c r="AR58" s="48" t="e">
        <v>#N/A</v>
      </c>
      <c r="AS58" s="68" t="e">
        <v>#N/A</v>
      </c>
      <c r="AT58" s="68">
        <v>57</v>
      </c>
      <c r="AU58" s="48" t="e">
        <v>#N/A</v>
      </c>
      <c r="AV58" s="48" t="s">
        <v>371</v>
      </c>
      <c r="AW58" s="68" t="s">
        <v>8816</v>
      </c>
      <c r="AX58" s="68" t="s">
        <v>8643</v>
      </c>
      <c r="AY58" s="68" t="e">
        <v>#N/A</v>
      </c>
      <c r="AZ58" s="48" t="s">
        <v>8817</v>
      </c>
      <c r="BA58" s="48" t="s">
        <v>8818</v>
      </c>
      <c r="BB58" s="68" t="e">
        <v>#N/A</v>
      </c>
      <c r="BC58" s="48" t="s">
        <v>2131</v>
      </c>
      <c r="BD58" s="48"/>
    </row>
    <row r="59" spans="1:56" x14ac:dyDescent="0.3">
      <c r="A59" s="48" t="s">
        <v>8819</v>
      </c>
      <c r="B59" s="8">
        <v>75</v>
      </c>
      <c r="C59" s="143" t="s">
        <v>2828</v>
      </c>
      <c r="D59" s="143" t="s">
        <v>2829</v>
      </c>
      <c r="E59" s="143" t="s">
        <v>335</v>
      </c>
      <c r="F59" s="143" t="s">
        <v>169</v>
      </c>
      <c r="G59" s="8" t="s">
        <v>2830</v>
      </c>
      <c r="H59" s="8">
        <v>6012595250</v>
      </c>
      <c r="I59" s="143" t="s">
        <v>340</v>
      </c>
      <c r="J59" s="143" t="s">
        <v>2831</v>
      </c>
      <c r="K59" s="143" t="s">
        <v>2633</v>
      </c>
      <c r="L59" s="8" t="s">
        <v>2832</v>
      </c>
      <c r="M59" s="8" t="s">
        <v>2829</v>
      </c>
      <c r="N59" s="8" t="s">
        <v>1426</v>
      </c>
      <c r="O59" s="8">
        <v>6012595250</v>
      </c>
      <c r="P59" s="143" t="s">
        <v>2112</v>
      </c>
      <c r="Q59" s="143" t="s">
        <v>394</v>
      </c>
      <c r="R59" s="8">
        <v>7228</v>
      </c>
      <c r="S59" s="8" t="s">
        <v>2833</v>
      </c>
      <c r="T59" s="143" t="s">
        <v>2834</v>
      </c>
      <c r="U59" s="143"/>
      <c r="V59" s="143" t="s">
        <v>488</v>
      </c>
      <c r="W59" s="8">
        <v>39079</v>
      </c>
      <c r="X59" s="8" t="s">
        <v>348</v>
      </c>
      <c r="Y59" s="8" t="s">
        <v>210</v>
      </c>
      <c r="Z59" s="143"/>
      <c r="AD59" s="8" t="s">
        <v>2252</v>
      </c>
      <c r="AE59" s="8" t="s">
        <v>48</v>
      </c>
      <c r="AF59" s="233" t="s">
        <v>2835</v>
      </c>
      <c r="AG59" s="8" t="s">
        <v>2836</v>
      </c>
      <c r="AH59" s="8" t="e">
        <v>#NAME?</v>
      </c>
      <c r="AI59" s="8" t="s">
        <v>2165</v>
      </c>
      <c r="AJ59" s="8" t="s">
        <v>2837</v>
      </c>
      <c r="AK59" s="8" t="s">
        <v>2838</v>
      </c>
      <c r="AL59" s="8" t="s">
        <v>210</v>
      </c>
      <c r="AM59" s="48" t="s">
        <v>210</v>
      </c>
      <c r="AN59" s="48" t="s">
        <v>8820</v>
      </c>
      <c r="AO59" s="48" t="s">
        <v>8821</v>
      </c>
      <c r="AP59" s="48" t="s">
        <v>8820</v>
      </c>
      <c r="AQ59" s="48" t="s">
        <v>8821</v>
      </c>
      <c r="AR59" s="48" t="s">
        <v>371</v>
      </c>
      <c r="AS59" s="68" t="s">
        <v>371</v>
      </c>
      <c r="AT59" s="68">
        <v>75</v>
      </c>
      <c r="AU59" s="48">
        <v>186</v>
      </c>
      <c r="AV59" s="48" t="s">
        <v>371</v>
      </c>
      <c r="AW59" s="68" t="e">
        <v>#VALUE!</v>
      </c>
      <c r="AX59" s="68" t="e">
        <v>#VALUE!</v>
      </c>
      <c r="AY59" s="68" t="s">
        <v>8819</v>
      </c>
      <c r="AZ59" s="48" t="s">
        <v>8822</v>
      </c>
      <c r="BA59" s="48" t="s">
        <v>8823</v>
      </c>
      <c r="BB59" s="68" t="s">
        <v>371</v>
      </c>
      <c r="BC59" s="48" t="s">
        <v>101</v>
      </c>
    </row>
    <row r="60" spans="1:56" x14ac:dyDescent="0.3">
      <c r="A60" s="48" t="s">
        <v>8824</v>
      </c>
      <c r="B60" s="8">
        <v>662</v>
      </c>
      <c r="C60" s="8" t="s">
        <v>7577</v>
      </c>
      <c r="D60" s="8" t="s">
        <v>7578</v>
      </c>
      <c r="E60" s="8" t="s">
        <v>335</v>
      </c>
      <c r="F60" s="8" t="s">
        <v>170</v>
      </c>
      <c r="G60" s="8" t="s">
        <v>7579</v>
      </c>
      <c r="H60" s="8">
        <v>6016639765</v>
      </c>
      <c r="I60" s="8" t="s">
        <v>340</v>
      </c>
      <c r="J60" s="8" t="s">
        <v>7580</v>
      </c>
      <c r="K60" s="8" t="s">
        <v>7581</v>
      </c>
      <c r="L60" s="8" t="s">
        <v>7582</v>
      </c>
      <c r="M60" s="8" t="s">
        <v>7583</v>
      </c>
      <c r="N60" s="8" t="s">
        <v>7584</v>
      </c>
      <c r="O60" s="8">
        <v>6015049252</v>
      </c>
      <c r="P60" s="8" t="s">
        <v>2159</v>
      </c>
      <c r="Q60" s="8" t="s">
        <v>43</v>
      </c>
      <c r="R60" s="8" t="s">
        <v>7585</v>
      </c>
      <c r="S60" s="8" t="s">
        <v>7585</v>
      </c>
      <c r="T60" s="8" t="s">
        <v>7520</v>
      </c>
      <c r="V60" s="8" t="s">
        <v>488</v>
      </c>
      <c r="W60" s="8">
        <v>39189</v>
      </c>
      <c r="X60" s="8" t="s">
        <v>348</v>
      </c>
      <c r="Y60" s="8" t="s">
        <v>224</v>
      </c>
      <c r="Z60" s="8" t="s">
        <v>2114</v>
      </c>
      <c r="AE60" s="8" t="s">
        <v>48</v>
      </c>
      <c r="AF60" s="8" t="s">
        <v>7586</v>
      </c>
      <c r="AG60" s="8" t="s">
        <v>7587</v>
      </c>
      <c r="AI60" s="8" t="s">
        <v>2165</v>
      </c>
      <c r="AJ60" s="8" t="s">
        <v>7588</v>
      </c>
      <c r="AL60" s="8" t="s">
        <v>224</v>
      </c>
      <c r="AM60" s="48" t="s">
        <v>224</v>
      </c>
      <c r="AN60" s="48" t="s">
        <v>8825</v>
      </c>
      <c r="AO60" s="48" t="s">
        <v>8826</v>
      </c>
      <c r="AP60" s="48" t="e">
        <v>#N/A</v>
      </c>
      <c r="AQ60" s="48" t="s">
        <v>8827</v>
      </c>
      <c r="AR60" s="48" t="e">
        <v>#N/A</v>
      </c>
      <c r="AS60" s="68" t="s">
        <v>371</v>
      </c>
      <c r="AT60" s="68">
        <v>662</v>
      </c>
      <c r="AU60" s="48">
        <v>345</v>
      </c>
      <c r="AV60" s="48" t="s">
        <v>371</v>
      </c>
      <c r="AW60" s="68" t="e">
        <v>#VALUE!</v>
      </c>
      <c r="AX60" s="68" t="e">
        <v>#REF!</v>
      </c>
      <c r="AY60" s="68" t="s">
        <v>8824</v>
      </c>
      <c r="AZ60" s="48" t="s">
        <v>8828</v>
      </c>
      <c r="BA60" s="48" t="s">
        <v>8829</v>
      </c>
      <c r="BB60" s="68" t="s">
        <v>371</v>
      </c>
      <c r="BC60" s="48" t="s">
        <v>101</v>
      </c>
    </row>
    <row r="61" spans="1:56" x14ac:dyDescent="0.3">
      <c r="A61" s="48"/>
      <c r="B61" s="8">
        <v>37</v>
      </c>
      <c r="C61" s="143" t="s">
        <v>2467</v>
      </c>
      <c r="D61" s="143" t="s">
        <v>2468</v>
      </c>
      <c r="E61" s="143" t="s">
        <v>335</v>
      </c>
      <c r="F61" s="143" t="s">
        <v>169</v>
      </c>
      <c r="G61" s="8" t="s">
        <v>2469</v>
      </c>
      <c r="H61" s="8">
        <v>6017203605</v>
      </c>
      <c r="I61" s="143" t="s">
        <v>340</v>
      </c>
      <c r="J61" s="143" t="s">
        <v>2470</v>
      </c>
      <c r="K61" s="143" t="s">
        <v>2471</v>
      </c>
      <c r="L61" s="8" t="s">
        <v>2472</v>
      </c>
      <c r="M61" s="8" t="s">
        <v>2473</v>
      </c>
      <c r="N61" s="8" t="s">
        <v>2469</v>
      </c>
      <c r="O61" s="8">
        <v>6017203605</v>
      </c>
      <c r="P61" s="143" t="s">
        <v>2112</v>
      </c>
      <c r="Q61" s="143" t="s">
        <v>394</v>
      </c>
      <c r="R61" s="8" t="s">
        <v>2474</v>
      </c>
      <c r="T61" s="143" t="s">
        <v>1731</v>
      </c>
      <c r="U61" s="143"/>
      <c r="V61" s="143" t="s">
        <v>488</v>
      </c>
      <c r="W61" s="8">
        <v>39042</v>
      </c>
      <c r="X61" s="8" t="s">
        <v>348</v>
      </c>
      <c r="Y61" s="8" t="s">
        <v>2475</v>
      </c>
      <c r="Z61" s="143" t="s">
        <v>2114</v>
      </c>
      <c r="AB61" s="8" t="s">
        <v>2115</v>
      </c>
      <c r="AE61" s="8" t="s">
        <v>48</v>
      </c>
      <c r="AF61" s="233" t="s">
        <v>2476</v>
      </c>
      <c r="AI61" s="8" t="s">
        <v>369</v>
      </c>
      <c r="AL61" s="8" t="s">
        <v>245</v>
      </c>
      <c r="AM61" s="48" t="s">
        <v>2130</v>
      </c>
      <c r="AN61" s="48" t="s">
        <v>8830</v>
      </c>
      <c r="AO61" s="48" t="s">
        <v>8831</v>
      </c>
      <c r="AP61" s="48" t="e">
        <v>#N/A</v>
      </c>
      <c r="AQ61" s="48" t="e">
        <v>#N/A</v>
      </c>
      <c r="AR61" s="48" t="e">
        <v>#N/A</v>
      </c>
      <c r="AS61" s="68" t="e">
        <v>#N/A</v>
      </c>
      <c r="AT61" s="68">
        <v>37</v>
      </c>
      <c r="AU61" s="48" t="e">
        <v>#N/A</v>
      </c>
      <c r="AV61" s="48" t="s">
        <v>371</v>
      </c>
      <c r="AW61" s="68" t="s">
        <v>8832</v>
      </c>
      <c r="AX61" s="68" t="s">
        <v>8643</v>
      </c>
      <c r="AY61" s="68" t="e">
        <v>#N/A</v>
      </c>
      <c r="AZ61" s="48" t="s">
        <v>8833</v>
      </c>
      <c r="BA61" s="48" t="s">
        <v>8834</v>
      </c>
      <c r="BB61" s="68" t="e">
        <v>#N/A</v>
      </c>
      <c r="BC61" s="48" t="s">
        <v>2131</v>
      </c>
    </row>
    <row r="62" spans="1:56" x14ac:dyDescent="0.3">
      <c r="A62" s="48" t="s">
        <v>8835</v>
      </c>
      <c r="B62" s="8">
        <v>455</v>
      </c>
      <c r="C62" s="143" t="s">
        <v>1444</v>
      </c>
      <c r="D62" s="143" t="s">
        <v>1445</v>
      </c>
      <c r="E62" s="143" t="s">
        <v>335</v>
      </c>
      <c r="F62" s="143" t="s">
        <v>170</v>
      </c>
      <c r="H62" s="8">
        <v>6013475212</v>
      </c>
      <c r="I62" s="143" t="s">
        <v>340</v>
      </c>
      <c r="J62" s="143" t="s">
        <v>1446</v>
      </c>
      <c r="K62" s="143"/>
      <c r="L62" s="8" t="s">
        <v>1448</v>
      </c>
      <c r="M62" s="8" t="s">
        <v>1445</v>
      </c>
      <c r="N62" s="8" t="s">
        <v>1449</v>
      </c>
      <c r="O62" s="8">
        <v>6013473712</v>
      </c>
      <c r="P62" s="143" t="s">
        <v>2112</v>
      </c>
      <c r="Q62" s="143" t="s">
        <v>45</v>
      </c>
      <c r="R62" s="8" t="s">
        <v>1447</v>
      </c>
      <c r="T62" s="143" t="s">
        <v>548</v>
      </c>
      <c r="U62" s="143"/>
      <c r="V62" s="143" t="s">
        <v>488</v>
      </c>
      <c r="W62" s="8">
        <v>39466</v>
      </c>
      <c r="X62" s="8" t="s">
        <v>348</v>
      </c>
      <c r="Y62" s="8" t="s">
        <v>239</v>
      </c>
      <c r="Z62" s="143" t="s">
        <v>2114</v>
      </c>
      <c r="AB62" s="8" t="s">
        <v>2115</v>
      </c>
      <c r="AE62" s="8" t="s">
        <v>51</v>
      </c>
      <c r="AF62" s="233" t="s">
        <v>5926</v>
      </c>
      <c r="AH62" s="8" t="s">
        <v>5927</v>
      </c>
      <c r="AI62" s="8" t="s">
        <v>442</v>
      </c>
      <c r="AL62" s="8" t="s">
        <v>239</v>
      </c>
      <c r="AM62" s="48" t="s">
        <v>207</v>
      </c>
      <c r="AN62" s="48" t="s">
        <v>8836</v>
      </c>
      <c r="AO62" s="48" t="s">
        <v>8837</v>
      </c>
      <c r="AP62" s="48" t="s">
        <v>8836</v>
      </c>
      <c r="AQ62" s="48" t="s">
        <v>8837</v>
      </c>
      <c r="AR62" s="48" t="s">
        <v>371</v>
      </c>
      <c r="AS62" s="68" t="s">
        <v>371</v>
      </c>
      <c r="AT62" s="68">
        <v>455</v>
      </c>
      <c r="AU62" s="48">
        <v>208</v>
      </c>
      <c r="AV62" s="48" t="s">
        <v>371</v>
      </c>
      <c r="AW62" s="68" t="e">
        <v>#REF!</v>
      </c>
      <c r="AX62" s="68" t="s">
        <v>8643</v>
      </c>
      <c r="AY62" s="68" t="s">
        <v>8835</v>
      </c>
      <c r="AZ62" s="48" t="s">
        <v>8838</v>
      </c>
      <c r="BA62" s="48" t="s">
        <v>8839</v>
      </c>
      <c r="BB62" s="68" t="s">
        <v>371</v>
      </c>
      <c r="BC62" s="48" t="s">
        <v>83</v>
      </c>
      <c r="BD62" s="48"/>
    </row>
    <row r="63" spans="1:56" x14ac:dyDescent="0.3">
      <c r="A63" s="48" t="s">
        <v>8840</v>
      </c>
      <c r="B63" s="8">
        <v>204</v>
      </c>
      <c r="C63" s="143" t="s">
        <v>3924</v>
      </c>
      <c r="D63" s="143" t="s">
        <v>249</v>
      </c>
      <c r="E63" s="143" t="s">
        <v>335</v>
      </c>
      <c r="F63" s="143" t="s">
        <v>170</v>
      </c>
      <c r="H63" s="8">
        <v>6623641250</v>
      </c>
      <c r="I63" s="143" t="s">
        <v>340</v>
      </c>
      <c r="J63" s="143" t="s">
        <v>517</v>
      </c>
      <c r="K63" s="143" t="s">
        <v>1367</v>
      </c>
      <c r="L63" s="8" t="s">
        <v>3925</v>
      </c>
      <c r="M63" s="8" t="s">
        <v>249</v>
      </c>
      <c r="N63" s="8" t="s">
        <v>3926</v>
      </c>
      <c r="O63" s="8">
        <v>6623641250</v>
      </c>
      <c r="P63" s="143" t="s">
        <v>2112</v>
      </c>
      <c r="Q63" s="143" t="s">
        <v>45</v>
      </c>
      <c r="R63" s="8" t="s">
        <v>3927</v>
      </c>
      <c r="T63" s="143" t="s">
        <v>2187</v>
      </c>
      <c r="U63" s="143"/>
      <c r="V63" s="143" t="s">
        <v>488</v>
      </c>
      <c r="W63" s="8">
        <v>39773</v>
      </c>
      <c r="X63" s="8" t="s">
        <v>348</v>
      </c>
      <c r="Y63" s="8" t="s">
        <v>197</v>
      </c>
      <c r="Z63" s="143" t="s">
        <v>2114</v>
      </c>
      <c r="AB63" s="8" t="s">
        <v>2115</v>
      </c>
      <c r="AE63" s="8" t="s">
        <v>48</v>
      </c>
      <c r="AF63" s="233" t="s">
        <v>3928</v>
      </c>
      <c r="AI63" s="8" t="s">
        <v>2165</v>
      </c>
      <c r="AJ63" s="8" t="s">
        <v>3929</v>
      </c>
      <c r="AL63" s="8" t="s">
        <v>197</v>
      </c>
      <c r="AM63" s="48" t="s">
        <v>228</v>
      </c>
      <c r="AN63" s="48" t="s">
        <v>8841</v>
      </c>
      <c r="AO63" s="48" t="s">
        <v>8842</v>
      </c>
      <c r="AP63" s="48" t="e">
        <v>#N/A</v>
      </c>
      <c r="AQ63" s="48" t="s">
        <v>8842</v>
      </c>
      <c r="AR63" s="48" t="e">
        <v>#N/A</v>
      </c>
      <c r="AS63" s="68" t="s">
        <v>371</v>
      </c>
      <c r="AT63" s="68">
        <v>204</v>
      </c>
      <c r="AU63" s="48">
        <v>95</v>
      </c>
      <c r="AV63" s="48" t="s">
        <v>371</v>
      </c>
      <c r="AW63" s="68" t="s">
        <v>8843</v>
      </c>
      <c r="AX63" s="68" t="s">
        <v>8643</v>
      </c>
      <c r="AY63" s="68" t="s">
        <v>8840</v>
      </c>
      <c r="AZ63" s="48" t="s">
        <v>8844</v>
      </c>
      <c r="BA63" s="48" t="s">
        <v>8845</v>
      </c>
      <c r="BB63" s="68" t="s">
        <v>519</v>
      </c>
      <c r="BC63" s="48" t="s">
        <v>107</v>
      </c>
    </row>
    <row r="64" spans="1:56" x14ac:dyDescent="0.3">
      <c r="A64" s="146" t="s">
        <v>8846</v>
      </c>
      <c r="B64" s="8">
        <v>468</v>
      </c>
      <c r="C64" s="143" t="s">
        <v>6012</v>
      </c>
      <c r="D64" s="143" t="s">
        <v>6013</v>
      </c>
      <c r="E64" s="143" t="s">
        <v>335</v>
      </c>
      <c r="F64" s="143" t="s">
        <v>169</v>
      </c>
      <c r="I64" s="143" t="s">
        <v>401</v>
      </c>
      <c r="J64" s="143" t="s">
        <v>1729</v>
      </c>
      <c r="K64" s="143" t="s">
        <v>6006</v>
      </c>
      <c r="L64" s="8" t="s">
        <v>2524</v>
      </c>
      <c r="M64" s="8" t="s">
        <v>6014</v>
      </c>
      <c r="N64" s="8" t="s">
        <v>6007</v>
      </c>
      <c r="O64" s="8">
        <v>6019414114</v>
      </c>
      <c r="P64" s="143" t="s">
        <v>2112</v>
      </c>
      <c r="Q64" s="143" t="s">
        <v>45</v>
      </c>
      <c r="R64" s="8" t="s">
        <v>6008</v>
      </c>
      <c r="T64" s="143" t="s">
        <v>1057</v>
      </c>
      <c r="U64" s="143"/>
      <c r="V64" s="143" t="s">
        <v>488</v>
      </c>
      <c r="W64" s="8">
        <v>39042</v>
      </c>
      <c r="X64" s="8" t="s">
        <v>348</v>
      </c>
      <c r="Y64" s="8" t="s">
        <v>245</v>
      </c>
      <c r="Z64" s="143" t="s">
        <v>2114</v>
      </c>
      <c r="AE64" s="8" t="s">
        <v>49</v>
      </c>
      <c r="AF64" s="233" t="s">
        <v>6009</v>
      </c>
      <c r="AG64" s="8" t="s">
        <v>6010</v>
      </c>
      <c r="AI64" s="8" t="s">
        <v>2165</v>
      </c>
      <c r="AJ64" s="8" t="s">
        <v>6011</v>
      </c>
      <c r="AL64" s="8" t="s">
        <v>245</v>
      </c>
      <c r="AM64" s="48" t="s">
        <v>245</v>
      </c>
      <c r="AN64" s="48" t="s">
        <v>8847</v>
      </c>
      <c r="AO64" s="48" t="s">
        <v>8848</v>
      </c>
      <c r="AP64" s="48" t="s">
        <v>8847</v>
      </c>
      <c r="AQ64" s="48" t="s">
        <v>8848</v>
      </c>
      <c r="AR64" s="48" t="s">
        <v>371</v>
      </c>
      <c r="AS64" s="68" t="s">
        <v>371</v>
      </c>
      <c r="AT64" s="68">
        <v>468</v>
      </c>
      <c r="AU64" s="48">
        <v>130</v>
      </c>
      <c r="AV64" s="48" t="s">
        <v>371</v>
      </c>
      <c r="AW64" s="68" t="e">
        <v>#REF!</v>
      </c>
      <c r="AX64" s="68" t="s">
        <v>8849</v>
      </c>
      <c r="AY64" s="68" t="s">
        <v>8846</v>
      </c>
      <c r="AZ64" s="307" t="s">
        <v>8850</v>
      </c>
      <c r="BA64" s="48" t="s">
        <v>8851</v>
      </c>
      <c r="BB64" s="68" t="s">
        <v>519</v>
      </c>
      <c r="BC64" s="48" t="s">
        <v>107</v>
      </c>
      <c r="BD64" s="48"/>
    </row>
    <row r="65" spans="1:56" x14ac:dyDescent="0.3">
      <c r="A65" s="48" t="s">
        <v>8852</v>
      </c>
      <c r="B65" s="8">
        <v>467</v>
      </c>
      <c r="C65" s="143" t="s">
        <v>924</v>
      </c>
      <c r="D65" s="143" t="s">
        <v>1041</v>
      </c>
      <c r="E65" s="143" t="s">
        <v>335</v>
      </c>
      <c r="F65" s="143" t="s">
        <v>170</v>
      </c>
      <c r="I65" s="143" t="s">
        <v>401</v>
      </c>
      <c r="J65" s="143" t="s">
        <v>1729</v>
      </c>
      <c r="K65" s="143" t="s">
        <v>6006</v>
      </c>
      <c r="L65" s="8" t="s">
        <v>2524</v>
      </c>
      <c r="M65" s="8" t="s">
        <v>1041</v>
      </c>
      <c r="N65" s="8" t="s">
        <v>6007</v>
      </c>
      <c r="O65" s="8">
        <v>6019414114</v>
      </c>
      <c r="P65" s="143" t="s">
        <v>2112</v>
      </c>
      <c r="Q65" s="143" t="s">
        <v>45</v>
      </c>
      <c r="R65" s="8" t="s">
        <v>6008</v>
      </c>
      <c r="T65" s="143" t="s">
        <v>1057</v>
      </c>
      <c r="U65" s="143"/>
      <c r="V65" s="143" t="s">
        <v>488</v>
      </c>
      <c r="W65" s="8">
        <v>39042</v>
      </c>
      <c r="X65" s="8" t="s">
        <v>348</v>
      </c>
      <c r="Y65" s="8" t="s">
        <v>245</v>
      </c>
      <c r="Z65" s="143" t="s">
        <v>2114</v>
      </c>
      <c r="AE65" s="8" t="s">
        <v>49</v>
      </c>
      <c r="AF65" s="233" t="s">
        <v>6009</v>
      </c>
      <c r="AG65" s="8" t="s">
        <v>6010</v>
      </c>
      <c r="AI65" s="8" t="s">
        <v>2165</v>
      </c>
      <c r="AJ65" s="8" t="s">
        <v>6011</v>
      </c>
      <c r="AL65" s="8" t="s">
        <v>245</v>
      </c>
      <c r="AM65" s="48" t="s">
        <v>245</v>
      </c>
      <c r="AN65" s="48" t="s">
        <v>8853</v>
      </c>
      <c r="AO65" s="48" t="s">
        <v>8854</v>
      </c>
      <c r="AP65" s="48" t="s">
        <v>8853</v>
      </c>
      <c r="AQ65" s="48" t="s">
        <v>8854</v>
      </c>
      <c r="AR65" s="48" t="s">
        <v>371</v>
      </c>
      <c r="AS65" s="68" t="s">
        <v>371</v>
      </c>
      <c r="AT65" s="68">
        <v>467</v>
      </c>
      <c r="AU65" s="48">
        <v>129</v>
      </c>
      <c r="AV65" s="48" t="s">
        <v>371</v>
      </c>
      <c r="AW65" s="68" t="e">
        <v>#REF!</v>
      </c>
      <c r="AX65" s="68" t="s">
        <v>8849</v>
      </c>
      <c r="AY65" s="68" t="s">
        <v>8852</v>
      </c>
      <c r="AZ65" s="307" t="s">
        <v>8850</v>
      </c>
      <c r="BA65" s="48" t="s">
        <v>8855</v>
      </c>
      <c r="BB65" s="68" t="s">
        <v>519</v>
      </c>
      <c r="BC65" s="48" t="s">
        <v>107</v>
      </c>
      <c r="BD65" s="48"/>
    </row>
    <row r="66" spans="1:56" x14ac:dyDescent="0.3">
      <c r="A66" s="48" t="s">
        <v>8856</v>
      </c>
      <c r="B66" s="8">
        <v>43</v>
      </c>
      <c r="C66" s="143" t="s">
        <v>2520</v>
      </c>
      <c r="D66" s="143" t="s">
        <v>2521</v>
      </c>
      <c r="E66" s="143" t="s">
        <v>335</v>
      </c>
      <c r="F66" s="143" t="s">
        <v>170</v>
      </c>
      <c r="G66" s="8" t="s">
        <v>2522</v>
      </c>
      <c r="H66" s="8">
        <v>6625208454</v>
      </c>
      <c r="I66" s="143" t="s">
        <v>401</v>
      </c>
      <c r="J66" s="143" t="s">
        <v>485</v>
      </c>
      <c r="K66" s="143" t="s">
        <v>2523</v>
      </c>
      <c r="L66" s="8" t="s">
        <v>2524</v>
      </c>
      <c r="M66" s="8" t="s">
        <v>2521</v>
      </c>
      <c r="N66" s="8" t="s">
        <v>2525</v>
      </c>
      <c r="O66" s="8">
        <v>6622297994</v>
      </c>
      <c r="P66" s="143" t="s">
        <v>2112</v>
      </c>
      <c r="Q66" s="143" t="s">
        <v>45</v>
      </c>
      <c r="R66" s="8" t="s">
        <v>2526</v>
      </c>
      <c r="T66" s="143" t="s">
        <v>2464</v>
      </c>
      <c r="U66" s="143"/>
      <c r="V66" s="143" t="s">
        <v>488</v>
      </c>
      <c r="W66" s="8">
        <v>38901</v>
      </c>
      <c r="X66" s="8" t="s">
        <v>348</v>
      </c>
      <c r="Y66" s="8" t="s">
        <v>2464</v>
      </c>
      <c r="Z66" s="143" t="s">
        <v>2114</v>
      </c>
      <c r="AB66" s="8" t="s">
        <v>2115</v>
      </c>
      <c r="AE66" s="8" t="s">
        <v>48</v>
      </c>
      <c r="AF66" s="233" t="s">
        <v>2527</v>
      </c>
      <c r="AG66" s="8" t="s">
        <v>2528</v>
      </c>
      <c r="AH66" s="8" t="s">
        <v>2529</v>
      </c>
      <c r="AI66" s="8" t="s">
        <v>2165</v>
      </c>
      <c r="AJ66" s="8" t="s">
        <v>2530</v>
      </c>
      <c r="AK66" s="8" t="s">
        <v>2531</v>
      </c>
      <c r="AL66" s="8" t="s">
        <v>206</v>
      </c>
      <c r="AM66" s="48" t="s">
        <v>206</v>
      </c>
      <c r="AN66" s="48" t="s">
        <v>8857</v>
      </c>
      <c r="AO66" s="48" t="s">
        <v>8858</v>
      </c>
      <c r="AP66" s="48" t="e">
        <v>#N/A</v>
      </c>
      <c r="AQ66" s="48" t="s">
        <v>8858</v>
      </c>
      <c r="AR66" s="48" t="e">
        <v>#N/A</v>
      </c>
      <c r="AS66" s="68" t="s">
        <v>371</v>
      </c>
      <c r="AT66" s="68">
        <v>43</v>
      </c>
      <c r="AU66" s="48">
        <v>340</v>
      </c>
      <c r="AV66" s="48" t="s">
        <v>371</v>
      </c>
      <c r="AW66" s="68" t="s">
        <v>8859</v>
      </c>
      <c r="AX66" s="68" t="e">
        <v>#VALUE!</v>
      </c>
      <c r="AY66" s="68" t="s">
        <v>8856</v>
      </c>
      <c r="AZ66" s="48" t="s">
        <v>8860</v>
      </c>
      <c r="BA66" s="48" t="s">
        <v>8861</v>
      </c>
      <c r="BB66" s="68" t="s">
        <v>519</v>
      </c>
      <c r="BC66" s="48" t="s">
        <v>107</v>
      </c>
    </row>
    <row r="67" spans="1:56" x14ac:dyDescent="0.3">
      <c r="A67" s="48"/>
      <c r="B67" s="8">
        <v>449</v>
      </c>
      <c r="C67" s="143" t="s">
        <v>1691</v>
      </c>
      <c r="D67" s="143" t="s">
        <v>5875</v>
      </c>
      <c r="E67" s="143" t="s">
        <v>335</v>
      </c>
      <c r="F67" s="143" t="s">
        <v>169</v>
      </c>
      <c r="G67" s="8" t="s">
        <v>5876</v>
      </c>
      <c r="H67" s="8">
        <v>6622751383</v>
      </c>
      <c r="I67" s="143" t="s">
        <v>376</v>
      </c>
      <c r="J67" s="143" t="s">
        <v>5877</v>
      </c>
      <c r="K67" s="143" t="s">
        <v>5208</v>
      </c>
      <c r="L67" s="8" t="s">
        <v>5878</v>
      </c>
      <c r="M67" s="8" t="s">
        <v>5879</v>
      </c>
      <c r="N67" s="8" t="s">
        <v>5876</v>
      </c>
      <c r="O67" s="8">
        <v>7242347429</v>
      </c>
      <c r="P67" s="143" t="s">
        <v>2112</v>
      </c>
      <c r="Q67" s="143" t="s">
        <v>394</v>
      </c>
      <c r="R67" s="8" t="s">
        <v>5880</v>
      </c>
      <c r="T67" s="143" t="s">
        <v>1851</v>
      </c>
      <c r="U67" s="143"/>
      <c r="V67" s="143" t="s">
        <v>488</v>
      </c>
      <c r="W67" s="8">
        <v>39759</v>
      </c>
      <c r="X67" s="8" t="s">
        <v>348</v>
      </c>
      <c r="Y67" s="8" t="s">
        <v>5208</v>
      </c>
      <c r="Z67" s="143" t="s">
        <v>2114</v>
      </c>
      <c r="AE67" s="8" t="s">
        <v>49</v>
      </c>
      <c r="AF67" s="233" t="s">
        <v>5881</v>
      </c>
      <c r="AG67" s="8" t="s">
        <v>5882</v>
      </c>
      <c r="AH67" s="8" t="s">
        <v>5883</v>
      </c>
      <c r="AI67" s="8" t="s">
        <v>442</v>
      </c>
      <c r="AJ67" s="8" t="s">
        <v>5884</v>
      </c>
      <c r="AL67" s="8" t="s">
        <v>237</v>
      </c>
      <c r="AM67" s="48" t="s">
        <v>2130</v>
      </c>
      <c r="AN67" s="48" t="s">
        <v>8862</v>
      </c>
      <c r="AO67" s="48" t="s">
        <v>8863</v>
      </c>
      <c r="AP67" s="48" t="e">
        <v>#N/A</v>
      </c>
      <c r="AQ67" s="48" t="e">
        <v>#N/A</v>
      </c>
      <c r="AR67" s="48" t="e">
        <v>#N/A</v>
      </c>
      <c r="AS67" s="68" t="e">
        <v>#N/A</v>
      </c>
      <c r="AT67" s="68">
        <v>449</v>
      </c>
      <c r="AU67" s="48" t="e">
        <v>#N/A</v>
      </c>
      <c r="AV67" s="48" t="s">
        <v>371</v>
      </c>
      <c r="AW67" s="68" t="e">
        <v>#REF!</v>
      </c>
      <c r="AX67" s="68" t="e">
        <v>#REF!</v>
      </c>
      <c r="AY67" s="68" t="e">
        <v>#N/A</v>
      </c>
      <c r="AZ67" s="48" t="s">
        <v>8864</v>
      </c>
      <c r="BA67" s="48" t="s">
        <v>8865</v>
      </c>
      <c r="BB67" s="68" t="e">
        <v>#N/A</v>
      </c>
      <c r="BC67" s="48" t="s">
        <v>2131</v>
      </c>
      <c r="BD67" s="48"/>
    </row>
    <row r="68" spans="1:56" x14ac:dyDescent="0.3">
      <c r="A68" s="48" t="s">
        <v>8866</v>
      </c>
      <c r="B68" s="8">
        <v>58</v>
      </c>
      <c r="C68" s="143" t="s">
        <v>2667</v>
      </c>
      <c r="D68" s="143" t="s">
        <v>1614</v>
      </c>
      <c r="E68" s="143" t="s">
        <v>335</v>
      </c>
      <c r="F68" s="143" t="s">
        <v>170</v>
      </c>
      <c r="G68" s="8" t="s">
        <v>2668</v>
      </c>
      <c r="H68" s="8">
        <v>6628970242</v>
      </c>
      <c r="I68" s="143" t="s">
        <v>376</v>
      </c>
      <c r="J68" s="143" t="s">
        <v>2669</v>
      </c>
      <c r="K68" s="143" t="s">
        <v>579</v>
      </c>
      <c r="L68" s="8" t="s">
        <v>2670</v>
      </c>
      <c r="M68" s="8" t="s">
        <v>2671</v>
      </c>
      <c r="N68" s="8" t="s">
        <v>2672</v>
      </c>
      <c r="O68" s="8">
        <v>6623850054</v>
      </c>
      <c r="P68" s="143" t="s">
        <v>2112</v>
      </c>
      <c r="Q68" s="143" t="s">
        <v>394</v>
      </c>
      <c r="R68" s="8" t="s">
        <v>2673</v>
      </c>
      <c r="T68" s="143" t="s">
        <v>2674</v>
      </c>
      <c r="U68" s="143"/>
      <c r="V68" s="143" t="s">
        <v>488</v>
      </c>
      <c r="W68" s="8">
        <v>39157</v>
      </c>
      <c r="X68" s="8" t="s">
        <v>348</v>
      </c>
      <c r="Y68" s="8" t="s">
        <v>229</v>
      </c>
      <c r="Z68" s="143" t="s">
        <v>2114</v>
      </c>
      <c r="AB68" s="8" t="s">
        <v>2115</v>
      </c>
      <c r="AE68" s="8" t="s">
        <v>48</v>
      </c>
      <c r="AF68" s="233" t="e">
        <v>#NAME?</v>
      </c>
      <c r="AI68" s="8" t="s">
        <v>459</v>
      </c>
      <c r="AL68" s="8" t="s">
        <v>229</v>
      </c>
      <c r="AM68" s="48" t="s">
        <v>229</v>
      </c>
      <c r="AN68" s="48" t="s">
        <v>8867</v>
      </c>
      <c r="AO68" s="48" t="s">
        <v>8868</v>
      </c>
      <c r="AP68" s="48" t="s">
        <v>8867</v>
      </c>
      <c r="AQ68" s="48" t="s">
        <v>8868</v>
      </c>
      <c r="AR68" s="48" t="s">
        <v>371</v>
      </c>
      <c r="AS68" s="68" t="s">
        <v>371</v>
      </c>
      <c r="AT68" s="68">
        <v>58</v>
      </c>
      <c r="AU68" s="48">
        <v>153</v>
      </c>
      <c r="AV68" s="48" t="s">
        <v>371</v>
      </c>
      <c r="AW68" s="68" t="e">
        <v>#NAME?</v>
      </c>
      <c r="AX68" s="68" t="s">
        <v>8643</v>
      </c>
      <c r="AY68" s="68" t="s">
        <v>8866</v>
      </c>
      <c r="AZ68" s="48" t="s">
        <v>8869</v>
      </c>
      <c r="BA68" s="48" t="s">
        <v>8870</v>
      </c>
      <c r="BB68" s="68" t="s">
        <v>371</v>
      </c>
      <c r="BC68" s="48" t="s">
        <v>104</v>
      </c>
      <c r="BD68" s="48"/>
    </row>
    <row r="69" spans="1:56" x14ac:dyDescent="0.3">
      <c r="A69" s="48" t="s">
        <v>8871</v>
      </c>
      <c r="B69" s="8">
        <v>555</v>
      </c>
      <c r="C69" s="8" t="s">
        <v>6729</v>
      </c>
      <c r="D69" s="8" t="s">
        <v>1057</v>
      </c>
      <c r="E69" s="8" t="s">
        <v>335</v>
      </c>
      <c r="F69" s="8" t="s">
        <v>170</v>
      </c>
      <c r="G69" s="8" t="s">
        <v>6730</v>
      </c>
      <c r="H69" s="8">
        <v>6626319172</v>
      </c>
      <c r="I69" s="8" t="s">
        <v>376</v>
      </c>
      <c r="J69" s="8" t="s">
        <v>1615</v>
      </c>
      <c r="K69" s="8" t="s">
        <v>4324</v>
      </c>
      <c r="L69" s="8" t="s">
        <v>6731</v>
      </c>
      <c r="M69" s="8" t="s">
        <v>1057</v>
      </c>
      <c r="N69" s="8" t="s">
        <v>6732</v>
      </c>
      <c r="O69" s="8">
        <v>6626319439</v>
      </c>
      <c r="P69" s="8" t="s">
        <v>2112</v>
      </c>
      <c r="Q69" s="8" t="s">
        <v>394</v>
      </c>
      <c r="R69" s="8" t="s">
        <v>6733</v>
      </c>
      <c r="T69" s="8" t="s">
        <v>1618</v>
      </c>
      <c r="V69" s="8" t="s">
        <v>488</v>
      </c>
      <c r="W69" s="8">
        <v>39730</v>
      </c>
      <c r="X69" s="8" t="s">
        <v>348</v>
      </c>
      <c r="Y69" s="8" t="s">
        <v>232</v>
      </c>
      <c r="Z69" s="8" t="s">
        <v>2114</v>
      </c>
      <c r="AE69" s="8" t="s">
        <v>49</v>
      </c>
      <c r="AF69" s="8" t="s">
        <v>6734</v>
      </c>
      <c r="AG69" s="8" t="s">
        <v>6735</v>
      </c>
      <c r="AH69" s="8" t="s">
        <v>6736</v>
      </c>
      <c r="AI69" s="8" t="s">
        <v>369</v>
      </c>
      <c r="AL69" s="8" t="s">
        <v>232</v>
      </c>
      <c r="AM69" s="48" t="s">
        <v>232</v>
      </c>
      <c r="AN69" s="48" t="s">
        <v>8872</v>
      </c>
      <c r="AO69" s="48" t="s">
        <v>8873</v>
      </c>
      <c r="AP69" s="48" t="s">
        <v>8872</v>
      </c>
      <c r="AQ69" s="48" t="s">
        <v>8873</v>
      </c>
      <c r="AR69" s="48" t="s">
        <v>371</v>
      </c>
      <c r="AS69" s="68" t="s">
        <v>371</v>
      </c>
      <c r="AT69" s="68">
        <v>555</v>
      </c>
      <c r="AU69" s="48">
        <v>56</v>
      </c>
      <c r="AV69" s="48" t="s">
        <v>371</v>
      </c>
      <c r="AW69" s="68" t="e">
        <v>#VALUE!</v>
      </c>
      <c r="AX69" s="68" t="e">
        <v>#VALUE!</v>
      </c>
      <c r="AY69" s="68" t="s">
        <v>8871</v>
      </c>
      <c r="AZ69" s="48" t="s">
        <v>8874</v>
      </c>
      <c r="BA69" s="48" t="s">
        <v>8875</v>
      </c>
      <c r="BB69" s="68" t="s">
        <v>371</v>
      </c>
      <c r="BC69" s="48" t="s">
        <v>104</v>
      </c>
      <c r="BD69" s="48"/>
    </row>
    <row r="70" spans="1:56" x14ac:dyDescent="0.3">
      <c r="A70" s="48"/>
      <c r="B70" s="8">
        <v>474</v>
      </c>
      <c r="C70" s="143" t="s">
        <v>6056</v>
      </c>
      <c r="D70" s="143" t="s">
        <v>1728</v>
      </c>
      <c r="E70" s="143" t="s">
        <v>335</v>
      </c>
      <c r="F70" s="143" t="s">
        <v>170</v>
      </c>
      <c r="G70" s="8" t="s">
        <v>6057</v>
      </c>
      <c r="H70" s="8">
        <v>7704039937</v>
      </c>
      <c r="I70" s="143" t="s">
        <v>340</v>
      </c>
      <c r="J70" s="143" t="s">
        <v>1729</v>
      </c>
      <c r="K70" s="143" t="s">
        <v>6058</v>
      </c>
      <c r="L70" s="8" t="s">
        <v>1733</v>
      </c>
      <c r="M70" s="8" t="s">
        <v>6059</v>
      </c>
      <c r="N70" s="8" t="s">
        <v>1734</v>
      </c>
      <c r="O70" s="8">
        <v>7709902395</v>
      </c>
      <c r="P70" s="143" t="s">
        <v>2112</v>
      </c>
      <c r="Q70" s="143" t="s">
        <v>45</v>
      </c>
      <c r="R70" s="8" t="s">
        <v>1730</v>
      </c>
      <c r="T70" s="143" t="s">
        <v>1057</v>
      </c>
      <c r="U70" s="143"/>
      <c r="V70" s="143" t="s">
        <v>488</v>
      </c>
      <c r="W70" s="8">
        <v>39042</v>
      </c>
      <c r="X70" s="8" t="s">
        <v>348</v>
      </c>
      <c r="Y70" s="8" t="s">
        <v>245</v>
      </c>
      <c r="Z70" s="143" t="s">
        <v>2114</v>
      </c>
      <c r="AB70" s="8" t="s">
        <v>2115</v>
      </c>
      <c r="AE70" s="8" t="s">
        <v>50</v>
      </c>
      <c r="AF70" s="233" t="s">
        <v>6060</v>
      </c>
      <c r="AH70" s="8" t="s">
        <v>6061</v>
      </c>
      <c r="AI70" s="8" t="s">
        <v>2165</v>
      </c>
      <c r="AJ70" s="8" t="s">
        <v>1729</v>
      </c>
      <c r="AL70" s="8" t="s">
        <v>245</v>
      </c>
      <c r="AM70" s="48" t="s">
        <v>2130</v>
      </c>
      <c r="AN70" s="48" t="s">
        <v>8876</v>
      </c>
      <c r="AO70" s="48" t="s">
        <v>8877</v>
      </c>
      <c r="AP70" s="48" t="e">
        <v>#N/A</v>
      </c>
      <c r="AQ70" s="48" t="e">
        <v>#N/A</v>
      </c>
      <c r="AR70" s="48" t="e">
        <v>#N/A</v>
      </c>
      <c r="AS70" s="68" t="e">
        <v>#N/A</v>
      </c>
      <c r="AT70" s="68">
        <v>474</v>
      </c>
      <c r="AU70" s="48" t="e">
        <v>#N/A</v>
      </c>
      <c r="AV70" s="48" t="s">
        <v>371</v>
      </c>
      <c r="AW70" s="68" t="e">
        <v>#REF!</v>
      </c>
      <c r="AX70" s="68" t="s">
        <v>8643</v>
      </c>
      <c r="AY70" s="68" t="e">
        <v>#N/A</v>
      </c>
      <c r="AZ70" s="48" t="s">
        <v>8878</v>
      </c>
      <c r="BA70" s="48" t="s">
        <v>8879</v>
      </c>
      <c r="BB70" s="68" t="e">
        <v>#N/A</v>
      </c>
      <c r="BC70" s="48" t="s">
        <v>2131</v>
      </c>
    </row>
    <row r="71" spans="1:56" x14ac:dyDescent="0.3">
      <c r="A71" s="48"/>
      <c r="B71" s="8">
        <v>447</v>
      </c>
      <c r="C71" s="143" t="s">
        <v>5861</v>
      </c>
      <c r="D71" s="143" t="s">
        <v>5418</v>
      </c>
      <c r="E71" s="143" t="s">
        <v>335</v>
      </c>
      <c r="F71" s="143" t="s">
        <v>170</v>
      </c>
      <c r="G71" s="8" t="s">
        <v>5862</v>
      </c>
      <c r="I71" s="143" t="s">
        <v>401</v>
      </c>
      <c r="J71" s="143" t="s">
        <v>1410</v>
      </c>
      <c r="K71" s="143" t="s">
        <v>1707</v>
      </c>
      <c r="L71" s="8" t="s">
        <v>1581</v>
      </c>
      <c r="M71" s="8" t="s">
        <v>5863</v>
      </c>
      <c r="N71" s="8" t="s">
        <v>5421</v>
      </c>
      <c r="O71" s="8">
        <v>6146786703</v>
      </c>
      <c r="P71" s="143" t="s">
        <v>2159</v>
      </c>
      <c r="Q71" s="143" t="s">
        <v>441</v>
      </c>
      <c r="R71" s="8" t="s">
        <v>5864</v>
      </c>
      <c r="T71" s="143" t="s">
        <v>756</v>
      </c>
      <c r="U71" s="143"/>
      <c r="V71" s="143" t="s">
        <v>488</v>
      </c>
      <c r="W71" s="8">
        <v>39440</v>
      </c>
      <c r="X71" s="8" t="s">
        <v>348</v>
      </c>
      <c r="Y71" s="8" t="s">
        <v>218</v>
      </c>
      <c r="Z71" s="143"/>
      <c r="AA71" s="8" t="s">
        <v>2200</v>
      </c>
      <c r="AC71" s="8" t="s">
        <v>2201</v>
      </c>
      <c r="AE71" s="8" t="s">
        <v>48</v>
      </c>
      <c r="AF71" s="233" t="s">
        <v>5865</v>
      </c>
      <c r="AG71" s="8" t="s">
        <v>5866</v>
      </c>
      <c r="AI71" s="8" t="s">
        <v>442</v>
      </c>
      <c r="AL71" s="8" t="s">
        <v>218</v>
      </c>
      <c r="AM71" s="48" t="s">
        <v>2130</v>
      </c>
      <c r="AN71" s="48" t="s">
        <v>8880</v>
      </c>
      <c r="AO71" s="48" t="s">
        <v>8881</v>
      </c>
      <c r="AP71" s="48" t="e">
        <v>#N/A</v>
      </c>
      <c r="AQ71" s="48" t="e">
        <v>#N/A</v>
      </c>
      <c r="AR71" s="48" t="e">
        <v>#N/A</v>
      </c>
      <c r="AS71" s="68" t="e">
        <v>#N/A</v>
      </c>
      <c r="AT71" s="68">
        <v>447</v>
      </c>
      <c r="AU71" s="48" t="e">
        <v>#N/A</v>
      </c>
      <c r="AV71" s="48" t="s">
        <v>371</v>
      </c>
      <c r="AW71" s="68" t="e">
        <v>#REF!</v>
      </c>
      <c r="AX71" s="68" t="e">
        <v>#REF!</v>
      </c>
      <c r="AY71" s="68" t="e">
        <v>#N/A</v>
      </c>
      <c r="AZ71" s="307" t="s">
        <v>8882</v>
      </c>
      <c r="BA71" s="48" t="s">
        <v>8883</v>
      </c>
      <c r="BB71" s="68" t="e">
        <v>#N/A</v>
      </c>
      <c r="BC71" s="48" t="s">
        <v>2131</v>
      </c>
      <c r="BD71" s="48"/>
    </row>
    <row r="72" spans="1:56" x14ac:dyDescent="0.3">
      <c r="A72" s="48"/>
      <c r="B72" s="8">
        <v>389</v>
      </c>
      <c r="C72" s="143" t="s">
        <v>5417</v>
      </c>
      <c r="D72" s="143" t="s">
        <v>5418</v>
      </c>
      <c r="E72" s="143" t="s">
        <v>335</v>
      </c>
      <c r="F72" s="143" t="s">
        <v>170</v>
      </c>
      <c r="G72" s="8" t="s">
        <v>5419</v>
      </c>
      <c r="H72" s="8">
        <v>6146786703</v>
      </c>
      <c r="I72" s="143" t="s">
        <v>376</v>
      </c>
      <c r="J72" s="143" t="s">
        <v>3384</v>
      </c>
      <c r="K72" s="143" t="s">
        <v>3384</v>
      </c>
      <c r="L72" s="8" t="s">
        <v>1581</v>
      </c>
      <c r="M72" s="8" t="s">
        <v>5420</v>
      </c>
      <c r="N72" s="8" t="s">
        <v>5421</v>
      </c>
      <c r="O72" s="8">
        <v>6014380162</v>
      </c>
      <c r="P72" s="143" t="s">
        <v>2159</v>
      </c>
      <c r="Q72" s="143" t="s">
        <v>441</v>
      </c>
      <c r="R72" s="8" t="s">
        <v>5422</v>
      </c>
      <c r="T72" s="143" t="s">
        <v>756</v>
      </c>
      <c r="U72" s="143"/>
      <c r="V72" s="143" t="s">
        <v>488</v>
      </c>
      <c r="W72" s="8">
        <v>39440</v>
      </c>
      <c r="X72" s="8" t="s">
        <v>348</v>
      </c>
      <c r="Y72" s="8" t="s">
        <v>218</v>
      </c>
      <c r="Z72" s="143"/>
      <c r="AA72" s="8" t="s">
        <v>2200</v>
      </c>
      <c r="AC72" s="8" t="s">
        <v>2201</v>
      </c>
      <c r="AE72" s="8" t="s">
        <v>48</v>
      </c>
      <c r="AF72" s="233" t="s">
        <v>5423</v>
      </c>
      <c r="AG72" s="8" t="s">
        <v>5424</v>
      </c>
      <c r="AI72" s="8" t="s">
        <v>720</v>
      </c>
      <c r="AJ72" s="8" t="s">
        <v>3384</v>
      </c>
      <c r="AK72" s="8" t="s">
        <v>533</v>
      </c>
      <c r="AL72" s="8" t="s">
        <v>218</v>
      </c>
      <c r="AM72" s="48" t="s">
        <v>2130</v>
      </c>
      <c r="AN72" s="48" t="s">
        <v>8884</v>
      </c>
      <c r="AO72" s="48" t="s">
        <v>8885</v>
      </c>
      <c r="AP72" s="48" t="e">
        <v>#N/A</v>
      </c>
      <c r="AQ72" s="48" t="e">
        <v>#N/A</v>
      </c>
      <c r="AR72" s="48" t="e">
        <v>#N/A</v>
      </c>
      <c r="AS72" s="68" t="e">
        <v>#N/A</v>
      </c>
      <c r="AT72" s="68">
        <v>389</v>
      </c>
      <c r="AU72" s="48" t="e">
        <v>#N/A</v>
      </c>
      <c r="AV72" s="48" t="s">
        <v>371</v>
      </c>
      <c r="AW72" s="68" t="e">
        <v>#REF!</v>
      </c>
      <c r="AX72" s="68" t="e">
        <v>#REF!</v>
      </c>
      <c r="AY72" s="68" t="e">
        <v>#N/A</v>
      </c>
      <c r="AZ72" s="307" t="s">
        <v>8882</v>
      </c>
      <c r="BA72" s="48" t="s">
        <v>8886</v>
      </c>
      <c r="BB72" s="68" t="e">
        <v>#N/A</v>
      </c>
      <c r="BC72" s="48" t="s">
        <v>2131</v>
      </c>
      <c r="BD72" s="48"/>
    </row>
    <row r="73" spans="1:56" x14ac:dyDescent="0.3">
      <c r="A73" s="48"/>
      <c r="B73" s="8">
        <v>189</v>
      </c>
      <c r="C73" s="143" t="s">
        <v>1577</v>
      </c>
      <c r="D73" s="143" t="s">
        <v>1578</v>
      </c>
      <c r="E73" s="143" t="s">
        <v>335</v>
      </c>
      <c r="F73" s="143" t="s">
        <v>170</v>
      </c>
      <c r="I73" s="143" t="s">
        <v>401</v>
      </c>
      <c r="J73" s="143" t="s">
        <v>3803</v>
      </c>
      <c r="K73" s="143"/>
      <c r="L73" s="8" t="s">
        <v>1581</v>
      </c>
      <c r="M73" s="8" t="s">
        <v>1578</v>
      </c>
      <c r="N73" s="8" t="s">
        <v>1582</v>
      </c>
      <c r="O73" s="8">
        <v>6625491902</v>
      </c>
      <c r="P73" s="143" t="s">
        <v>2112</v>
      </c>
      <c r="Q73" s="143" t="s">
        <v>45</v>
      </c>
      <c r="R73" s="8" t="s">
        <v>3804</v>
      </c>
      <c r="T73" s="143" t="s">
        <v>508</v>
      </c>
      <c r="U73" s="143"/>
      <c r="V73" s="143" t="s">
        <v>488</v>
      </c>
      <c r="W73" s="8">
        <v>39701</v>
      </c>
      <c r="X73" s="8" t="s">
        <v>348</v>
      </c>
      <c r="Y73" s="8" t="s">
        <v>228</v>
      </c>
      <c r="Z73" s="143" t="s">
        <v>2114</v>
      </c>
      <c r="AB73" s="8" t="s">
        <v>2115</v>
      </c>
      <c r="AE73" s="8" t="s">
        <v>48</v>
      </c>
      <c r="AF73" s="233" t="s">
        <v>3807</v>
      </c>
      <c r="AG73" s="8" t="s">
        <v>3806</v>
      </c>
      <c r="AI73" s="8" t="s">
        <v>369</v>
      </c>
      <c r="AL73" s="8" t="s">
        <v>228</v>
      </c>
      <c r="AM73" s="48" t="s">
        <v>2130</v>
      </c>
      <c r="AN73" s="48" t="s">
        <v>8887</v>
      </c>
      <c r="AO73" s="48" t="s">
        <v>8888</v>
      </c>
      <c r="AP73" s="48" t="e">
        <v>#N/A</v>
      </c>
      <c r="AQ73" s="48" t="e">
        <v>#N/A</v>
      </c>
      <c r="AR73" s="48" t="e">
        <v>#N/A</v>
      </c>
      <c r="AS73" s="68" t="e">
        <v>#N/A</v>
      </c>
      <c r="AT73" s="68">
        <v>189</v>
      </c>
      <c r="AU73" s="48" t="e">
        <v>#N/A</v>
      </c>
      <c r="AV73" s="48" t="s">
        <v>371</v>
      </c>
      <c r="AW73" s="68" t="s">
        <v>8889</v>
      </c>
      <c r="AX73" s="68" t="s">
        <v>8889</v>
      </c>
      <c r="AY73" s="68" t="e">
        <v>#N/A</v>
      </c>
      <c r="AZ73" s="307" t="s">
        <v>8890</v>
      </c>
      <c r="BA73" s="48" t="s">
        <v>8891</v>
      </c>
      <c r="BB73" s="68" t="e">
        <v>#N/A</v>
      </c>
      <c r="BC73" s="48" t="s">
        <v>2131</v>
      </c>
    </row>
    <row r="74" spans="1:56" x14ac:dyDescent="0.3">
      <c r="A74" s="48"/>
      <c r="B74" s="8">
        <v>188</v>
      </c>
      <c r="C74" s="143" t="s">
        <v>1581</v>
      </c>
      <c r="D74" s="143" t="s">
        <v>1578</v>
      </c>
      <c r="E74" s="143" t="s">
        <v>335</v>
      </c>
      <c r="F74" s="143" t="s">
        <v>170</v>
      </c>
      <c r="I74" s="143" t="s">
        <v>401</v>
      </c>
      <c r="J74" s="143" t="s">
        <v>3803</v>
      </c>
      <c r="K74" s="143"/>
      <c r="L74" s="8" t="s">
        <v>1581</v>
      </c>
      <c r="M74" s="8" t="s">
        <v>1578</v>
      </c>
      <c r="N74" s="8" t="s">
        <v>1582</v>
      </c>
      <c r="O74" s="8">
        <v>6625491902</v>
      </c>
      <c r="P74" s="143" t="s">
        <v>2112</v>
      </c>
      <c r="Q74" s="143" t="s">
        <v>45</v>
      </c>
      <c r="R74" s="8" t="s">
        <v>3804</v>
      </c>
      <c r="T74" s="143" t="s">
        <v>508</v>
      </c>
      <c r="U74" s="143"/>
      <c r="V74" s="143" t="s">
        <v>488</v>
      </c>
      <c r="W74" s="8">
        <v>39701</v>
      </c>
      <c r="X74" s="8" t="s">
        <v>348</v>
      </c>
      <c r="Y74" s="8" t="s">
        <v>228</v>
      </c>
      <c r="Z74" s="143" t="s">
        <v>2114</v>
      </c>
      <c r="AB74" s="8" t="s">
        <v>2115</v>
      </c>
      <c r="AE74" s="8" t="s">
        <v>48</v>
      </c>
      <c r="AF74" s="233" t="s">
        <v>3805</v>
      </c>
      <c r="AG74" s="8" t="s">
        <v>3806</v>
      </c>
      <c r="AI74" s="8" t="s">
        <v>369</v>
      </c>
      <c r="AL74" s="8" t="s">
        <v>228</v>
      </c>
      <c r="AM74" s="48" t="s">
        <v>2130</v>
      </c>
      <c r="AN74" s="48" t="s">
        <v>8892</v>
      </c>
      <c r="AO74" s="48" t="s">
        <v>8893</v>
      </c>
      <c r="AP74" s="48" t="e">
        <v>#N/A</v>
      </c>
      <c r="AQ74" s="48" t="e">
        <v>#N/A</v>
      </c>
      <c r="AR74" s="48" t="e">
        <v>#N/A</v>
      </c>
      <c r="AS74" s="68" t="e">
        <v>#N/A</v>
      </c>
      <c r="AT74" s="68">
        <v>188</v>
      </c>
      <c r="AU74" s="48" t="e">
        <v>#N/A</v>
      </c>
      <c r="AV74" s="48" t="s">
        <v>371</v>
      </c>
      <c r="AW74" s="68" t="s">
        <v>8889</v>
      </c>
      <c r="AX74" s="68" t="s">
        <v>8889</v>
      </c>
      <c r="AY74" s="68" t="e">
        <v>#N/A</v>
      </c>
      <c r="AZ74" s="307" t="s">
        <v>8890</v>
      </c>
      <c r="BA74" s="48" t="s">
        <v>8894</v>
      </c>
      <c r="BB74" s="68" t="e">
        <v>#N/A</v>
      </c>
      <c r="BC74" s="48" t="s">
        <v>2131</v>
      </c>
      <c r="BD74" s="48"/>
    </row>
    <row r="75" spans="1:56" x14ac:dyDescent="0.3">
      <c r="A75" s="48"/>
      <c r="B75" s="8">
        <v>248</v>
      </c>
      <c r="C75" s="143" t="s">
        <v>4291</v>
      </c>
      <c r="D75" s="143" t="s">
        <v>3963</v>
      </c>
      <c r="E75" s="143" t="s">
        <v>335</v>
      </c>
      <c r="F75" s="143" t="s">
        <v>170</v>
      </c>
      <c r="G75" s="8" t="s">
        <v>4292</v>
      </c>
      <c r="I75" s="143" t="s">
        <v>401</v>
      </c>
      <c r="J75" s="143" t="s">
        <v>3376</v>
      </c>
      <c r="K75" s="143" t="s">
        <v>4155</v>
      </c>
      <c r="L75" s="8" t="s">
        <v>4293</v>
      </c>
      <c r="M75" s="8" t="s">
        <v>4294</v>
      </c>
      <c r="N75" s="8" t="s">
        <v>4295</v>
      </c>
      <c r="O75" s="8">
        <v>6615374188</v>
      </c>
      <c r="P75" s="143" t="s">
        <v>2112</v>
      </c>
      <c r="Q75" s="143" t="s">
        <v>394</v>
      </c>
      <c r="R75" s="8" t="s">
        <v>4296</v>
      </c>
      <c r="T75" s="143" t="s">
        <v>4130</v>
      </c>
      <c r="U75" s="143"/>
      <c r="V75" s="143" t="s">
        <v>488</v>
      </c>
      <c r="W75" s="8">
        <v>38821</v>
      </c>
      <c r="X75" s="8" t="s">
        <v>348</v>
      </c>
      <c r="Y75" s="8" t="s">
        <v>232</v>
      </c>
      <c r="Z75" s="143" t="s">
        <v>2114</v>
      </c>
      <c r="AB75" s="8" t="s">
        <v>2115</v>
      </c>
      <c r="AE75" s="8" t="s">
        <v>48</v>
      </c>
      <c r="AF75" s="233" t="s">
        <v>4297</v>
      </c>
      <c r="AG75" s="8" t="s">
        <v>4298</v>
      </c>
      <c r="AH75" s="8" t="s">
        <v>4299</v>
      </c>
      <c r="AI75" s="8" t="s">
        <v>369</v>
      </c>
      <c r="AL75" s="8" t="s">
        <v>232</v>
      </c>
      <c r="AM75" s="48" t="s">
        <v>2130</v>
      </c>
      <c r="AN75" s="48" t="s">
        <v>8895</v>
      </c>
      <c r="AO75" s="48" t="s">
        <v>8896</v>
      </c>
      <c r="AP75" s="48" t="e">
        <v>#N/A</v>
      </c>
      <c r="AQ75" s="48" t="e">
        <v>#N/A</v>
      </c>
      <c r="AR75" s="48" t="e">
        <v>#N/A</v>
      </c>
      <c r="AS75" s="68" t="e">
        <v>#N/A</v>
      </c>
      <c r="AT75" s="68">
        <v>248</v>
      </c>
      <c r="AU75" s="48" t="e">
        <v>#N/A</v>
      </c>
      <c r="AV75" s="48" t="s">
        <v>371</v>
      </c>
      <c r="AW75" s="68" t="s">
        <v>8897</v>
      </c>
      <c r="AX75" s="68" t="s">
        <v>8897</v>
      </c>
      <c r="AY75" s="68" t="e">
        <v>#N/A</v>
      </c>
      <c r="AZ75" s="48" t="s">
        <v>8898</v>
      </c>
      <c r="BA75" s="48" t="s">
        <v>8899</v>
      </c>
      <c r="BB75" s="68" t="e">
        <v>#N/A</v>
      </c>
      <c r="BC75" s="48" t="s">
        <v>2131</v>
      </c>
      <c r="BD75" s="48"/>
    </row>
    <row r="76" spans="1:56" x14ac:dyDescent="0.3">
      <c r="A76" s="48" t="s">
        <v>8900</v>
      </c>
      <c r="B76" s="8">
        <v>113</v>
      </c>
      <c r="C76" s="143" t="s">
        <v>3163</v>
      </c>
      <c r="D76" s="143" t="s">
        <v>3164</v>
      </c>
      <c r="E76" s="143" t="s">
        <v>335</v>
      </c>
      <c r="F76" s="143" t="s">
        <v>170</v>
      </c>
      <c r="G76" s="8" t="s">
        <v>3165</v>
      </c>
      <c r="H76" s="8">
        <v>6627030145</v>
      </c>
      <c r="I76" s="143" t="s">
        <v>376</v>
      </c>
      <c r="J76" s="143" t="s">
        <v>2773</v>
      </c>
      <c r="K76" s="143" t="s">
        <v>2774</v>
      </c>
      <c r="L76" s="8" t="s">
        <v>2126</v>
      </c>
      <c r="M76" s="8" t="s">
        <v>3164</v>
      </c>
      <c r="N76" s="8" t="s">
        <v>3166</v>
      </c>
      <c r="O76" s="8">
        <v>6626190337</v>
      </c>
      <c r="P76" s="143" t="s">
        <v>2159</v>
      </c>
      <c r="Q76" s="143" t="s">
        <v>394</v>
      </c>
      <c r="R76" s="8" t="s">
        <v>3167</v>
      </c>
      <c r="T76" s="143" t="s">
        <v>2757</v>
      </c>
      <c r="U76" s="143"/>
      <c r="V76" s="143" t="s">
        <v>488</v>
      </c>
      <c r="W76" s="8">
        <v>38606</v>
      </c>
      <c r="X76" s="8" t="s">
        <v>348</v>
      </c>
      <c r="Y76" s="8" t="s">
        <v>238</v>
      </c>
      <c r="Z76" s="143" t="s">
        <v>2114</v>
      </c>
      <c r="AB76" s="8" t="s">
        <v>2115</v>
      </c>
      <c r="AE76" s="8" t="s">
        <v>49</v>
      </c>
      <c r="AF76" s="233" t="s">
        <v>3168</v>
      </c>
      <c r="AI76" s="8" t="s">
        <v>442</v>
      </c>
      <c r="AL76" s="8" t="s">
        <v>238</v>
      </c>
      <c r="AM76" s="48" t="s">
        <v>238</v>
      </c>
      <c r="AN76" s="48" t="s">
        <v>8901</v>
      </c>
      <c r="AO76" s="48" t="s">
        <v>8902</v>
      </c>
      <c r="AP76" s="48" t="s">
        <v>8903</v>
      </c>
      <c r="AQ76" s="48" t="s">
        <v>8902</v>
      </c>
      <c r="AR76" s="48" t="s">
        <v>371</v>
      </c>
      <c r="AS76" s="68" t="s">
        <v>371</v>
      </c>
      <c r="AT76" s="68">
        <v>113</v>
      </c>
      <c r="AU76" s="48">
        <v>83</v>
      </c>
      <c r="AV76" s="48" t="s">
        <v>371</v>
      </c>
      <c r="AW76" s="68" t="e">
        <v>#VALUE!</v>
      </c>
      <c r="AX76" s="68" t="s">
        <v>8643</v>
      </c>
      <c r="AY76" s="68" t="s">
        <v>8900</v>
      </c>
      <c r="AZ76" s="48" t="s">
        <v>8904</v>
      </c>
      <c r="BA76" s="48" t="s">
        <v>8905</v>
      </c>
      <c r="BB76" s="68" t="s">
        <v>371</v>
      </c>
      <c r="BC76" s="48" t="s">
        <v>104</v>
      </c>
    </row>
    <row r="77" spans="1:56" x14ac:dyDescent="0.3">
      <c r="A77" s="48"/>
      <c r="B77" s="8">
        <v>3</v>
      </c>
      <c r="C77" s="143" t="s">
        <v>2121</v>
      </c>
      <c r="D77" s="143" t="s">
        <v>2122</v>
      </c>
      <c r="E77" s="143" t="s">
        <v>335</v>
      </c>
      <c r="F77" s="143" t="s">
        <v>169</v>
      </c>
      <c r="G77" s="8" t="s">
        <v>2123</v>
      </c>
      <c r="H77" s="8">
        <v>6015944534</v>
      </c>
      <c r="I77" s="143" t="s">
        <v>376</v>
      </c>
      <c r="J77" s="8" t="s">
        <v>2124</v>
      </c>
      <c r="K77" s="143" t="s">
        <v>2125</v>
      </c>
      <c r="L77" s="8" t="s">
        <v>2126</v>
      </c>
      <c r="M77" s="8" t="s">
        <v>253</v>
      </c>
      <c r="N77" s="8" t="s">
        <v>2123</v>
      </c>
      <c r="O77" s="8">
        <v>6015944534</v>
      </c>
      <c r="P77" s="143" t="s">
        <v>2112</v>
      </c>
      <c r="Q77" s="143" t="s">
        <v>394</v>
      </c>
      <c r="R77" s="8" t="s">
        <v>2127</v>
      </c>
      <c r="T77" s="143" t="s">
        <v>2128</v>
      </c>
      <c r="U77" s="143"/>
      <c r="V77" s="143" t="s">
        <v>488</v>
      </c>
      <c r="W77" s="8">
        <v>39272</v>
      </c>
      <c r="X77" s="8" t="s">
        <v>348</v>
      </c>
      <c r="Y77" s="8" t="s">
        <v>209</v>
      </c>
      <c r="Z77" s="143" t="s">
        <v>2114</v>
      </c>
      <c r="AE77" s="8" t="s">
        <v>49</v>
      </c>
      <c r="AF77" s="233" t="s">
        <v>2129</v>
      </c>
      <c r="AI77" s="8" t="s">
        <v>442</v>
      </c>
      <c r="AL77" s="8" t="s">
        <v>209</v>
      </c>
      <c r="AM77" s="48" t="s">
        <v>2130</v>
      </c>
      <c r="AN77" s="48" t="s">
        <v>8906</v>
      </c>
      <c r="AO77" s="48" t="s">
        <v>8907</v>
      </c>
      <c r="AP77" s="48" t="e">
        <v>#N/A</v>
      </c>
      <c r="AQ77" s="48" t="e">
        <v>#N/A</v>
      </c>
      <c r="AR77" s="48" t="e">
        <v>#N/A</v>
      </c>
      <c r="AS77" s="68" t="e">
        <v>#N/A</v>
      </c>
      <c r="AT77" s="68">
        <v>3</v>
      </c>
      <c r="AU77" s="48" t="e">
        <v>#N/A</v>
      </c>
      <c r="AV77" s="48" t="s">
        <v>371</v>
      </c>
      <c r="AW77" s="68" t="s">
        <v>8908</v>
      </c>
      <c r="AX77" s="68" t="s">
        <v>8643</v>
      </c>
      <c r="AY77" s="68" t="e">
        <v>#N/A</v>
      </c>
      <c r="AZ77" s="48" t="s">
        <v>8909</v>
      </c>
      <c r="BA77" s="48" t="s">
        <v>8910</v>
      </c>
      <c r="BB77" s="68" t="e">
        <v>#N/A</v>
      </c>
      <c r="BC77" s="48" t="s">
        <v>2131</v>
      </c>
    </row>
    <row r="78" spans="1:56" x14ac:dyDescent="0.3">
      <c r="A78" s="48"/>
      <c r="B78" s="8">
        <v>318</v>
      </c>
      <c r="C78" s="143" t="s">
        <v>4824</v>
      </c>
      <c r="D78" s="143" t="s">
        <v>4825</v>
      </c>
      <c r="E78" s="143" t="s">
        <v>335</v>
      </c>
      <c r="F78" s="143" t="s">
        <v>169</v>
      </c>
      <c r="I78" s="143" t="s">
        <v>401</v>
      </c>
      <c r="J78" s="143" t="s">
        <v>2325</v>
      </c>
      <c r="K78" s="143" t="s">
        <v>4826</v>
      </c>
      <c r="L78" s="8" t="s">
        <v>4827</v>
      </c>
      <c r="M78" s="8" t="s">
        <v>854</v>
      </c>
      <c r="N78" s="8" t="s">
        <v>4828</v>
      </c>
      <c r="O78" s="8">
        <v>6625906656</v>
      </c>
      <c r="P78" s="143" t="s">
        <v>2112</v>
      </c>
      <c r="Q78" s="143" t="s">
        <v>394</v>
      </c>
      <c r="R78" s="8" t="s">
        <v>4829</v>
      </c>
      <c r="T78" s="143" t="s">
        <v>2326</v>
      </c>
      <c r="U78" s="143"/>
      <c r="V78" s="143" t="s">
        <v>488</v>
      </c>
      <c r="W78" s="8">
        <v>39194</v>
      </c>
      <c r="X78" s="8" t="s">
        <v>348</v>
      </c>
      <c r="Y78" s="8" t="s">
        <v>3438</v>
      </c>
      <c r="Z78" s="143" t="s">
        <v>2114</v>
      </c>
      <c r="AB78" s="8" t="s">
        <v>2115</v>
      </c>
      <c r="AE78" s="8" t="s">
        <v>48</v>
      </c>
      <c r="AF78" s="233" t="s">
        <v>4830</v>
      </c>
      <c r="AI78" s="8" t="s">
        <v>369</v>
      </c>
      <c r="AL78" s="8" t="s">
        <v>266</v>
      </c>
      <c r="AM78" s="48" t="s">
        <v>2130</v>
      </c>
      <c r="AN78" s="48" t="s">
        <v>8911</v>
      </c>
      <c r="AO78" s="48" t="s">
        <v>8912</v>
      </c>
      <c r="AP78" s="48" t="e">
        <v>#N/A</v>
      </c>
      <c r="AQ78" s="48" t="e">
        <v>#N/A</v>
      </c>
      <c r="AR78" s="48" t="e">
        <v>#N/A</v>
      </c>
      <c r="AS78" s="68" t="e">
        <v>#N/A</v>
      </c>
      <c r="AT78" s="68">
        <v>318</v>
      </c>
      <c r="AU78" s="48" t="e">
        <v>#N/A</v>
      </c>
      <c r="AV78" s="48" t="s">
        <v>371</v>
      </c>
      <c r="AW78" s="68" t="s">
        <v>8913</v>
      </c>
      <c r="AX78" s="68" t="s">
        <v>8643</v>
      </c>
      <c r="AY78" s="68" t="e">
        <v>#N/A</v>
      </c>
      <c r="AZ78" s="48" t="s">
        <v>8914</v>
      </c>
      <c r="BA78" s="48" t="s">
        <v>8915</v>
      </c>
      <c r="BB78" s="68" t="e">
        <v>#N/A</v>
      </c>
      <c r="BC78" s="48" t="s">
        <v>2131</v>
      </c>
    </row>
    <row r="79" spans="1:56" x14ac:dyDescent="0.3">
      <c r="A79" s="48" t="s">
        <v>8916</v>
      </c>
      <c r="B79" s="8">
        <v>249</v>
      </c>
      <c r="C79" s="143" t="s">
        <v>574</v>
      </c>
      <c r="D79" s="143" t="s">
        <v>575</v>
      </c>
      <c r="E79" s="143" t="s">
        <v>335</v>
      </c>
      <c r="F79" s="143" t="s">
        <v>170</v>
      </c>
      <c r="G79" s="8" t="s">
        <v>4300</v>
      </c>
      <c r="H79" s="8">
        <v>6018701388</v>
      </c>
      <c r="I79" s="143" t="s">
        <v>401</v>
      </c>
      <c r="J79" s="143" t="s">
        <v>4301</v>
      </c>
      <c r="K79" s="143" t="s">
        <v>1055</v>
      </c>
      <c r="L79" s="8" t="s">
        <v>4302</v>
      </c>
      <c r="M79" s="8" t="s">
        <v>575</v>
      </c>
      <c r="N79" s="8" t="s">
        <v>4300</v>
      </c>
      <c r="O79" s="8">
        <v>6018701388</v>
      </c>
      <c r="P79" s="143" t="s">
        <v>2112</v>
      </c>
      <c r="Q79" s="143" t="s">
        <v>394</v>
      </c>
      <c r="R79" s="8" t="s">
        <v>4303</v>
      </c>
      <c r="T79" s="143" t="s">
        <v>1057</v>
      </c>
      <c r="U79" s="143"/>
      <c r="V79" s="143" t="s">
        <v>488</v>
      </c>
      <c r="W79" s="8">
        <v>39047</v>
      </c>
      <c r="X79" s="8" t="s">
        <v>348</v>
      </c>
      <c r="Y79" s="8" t="s">
        <v>245</v>
      </c>
      <c r="Z79" s="143" t="s">
        <v>2114</v>
      </c>
      <c r="AB79" s="8" t="s">
        <v>2115</v>
      </c>
      <c r="AE79" s="8" t="s">
        <v>49</v>
      </c>
      <c r="AF79" s="233" t="s">
        <v>4304</v>
      </c>
      <c r="AG79" s="8" t="s">
        <v>4305</v>
      </c>
      <c r="AH79" s="8" t="s">
        <v>4306</v>
      </c>
      <c r="AI79" s="8" t="s">
        <v>369</v>
      </c>
      <c r="AK79" s="8" t="s">
        <v>4307</v>
      </c>
      <c r="AL79" s="8" t="s">
        <v>245</v>
      </c>
      <c r="AM79" s="48" t="s">
        <v>245</v>
      </c>
      <c r="AN79" s="48" t="s">
        <v>8917</v>
      </c>
      <c r="AO79" s="48" t="s">
        <v>8918</v>
      </c>
      <c r="AP79" s="48" t="s">
        <v>8917</v>
      </c>
      <c r="AQ79" s="48" t="s">
        <v>8918</v>
      </c>
      <c r="AR79" s="48" t="s">
        <v>371</v>
      </c>
      <c r="AS79" s="68" t="s">
        <v>371</v>
      </c>
      <c r="AT79" s="68">
        <v>249</v>
      </c>
      <c r="AU79" s="48">
        <v>141</v>
      </c>
      <c r="AV79" s="48" t="s">
        <v>371</v>
      </c>
      <c r="AW79" s="68" t="s">
        <v>8919</v>
      </c>
      <c r="AX79" s="68" t="s">
        <v>8919</v>
      </c>
      <c r="AY79" s="68" t="s">
        <v>8916</v>
      </c>
      <c r="AZ79" s="48" t="s">
        <v>8920</v>
      </c>
      <c r="BA79" s="48" t="s">
        <v>8921</v>
      </c>
      <c r="BB79" s="68" t="s">
        <v>519</v>
      </c>
      <c r="BC79" s="48" t="s">
        <v>92</v>
      </c>
      <c r="BD79" s="48"/>
    </row>
    <row r="80" spans="1:56" x14ac:dyDescent="0.3">
      <c r="A80" s="48"/>
      <c r="B80" s="8">
        <v>141</v>
      </c>
      <c r="C80" s="143" t="s">
        <v>3393</v>
      </c>
      <c r="D80" s="143" t="s">
        <v>3394</v>
      </c>
      <c r="E80" s="143" t="s">
        <v>335</v>
      </c>
      <c r="F80" s="143" t="s">
        <v>169</v>
      </c>
      <c r="I80" s="143" t="s">
        <v>401</v>
      </c>
      <c r="J80" s="143" t="s">
        <v>3395</v>
      </c>
      <c r="K80" s="143" t="s">
        <v>231</v>
      </c>
      <c r="L80" s="8" t="s">
        <v>3396</v>
      </c>
      <c r="M80" s="8" t="s">
        <v>3394</v>
      </c>
      <c r="N80" s="8" t="s">
        <v>3397</v>
      </c>
      <c r="O80" s="8">
        <v>6622749176</v>
      </c>
      <c r="P80" s="143" t="s">
        <v>2159</v>
      </c>
      <c r="Q80" s="143" t="s">
        <v>43</v>
      </c>
      <c r="R80" s="8" t="s">
        <v>3398</v>
      </c>
      <c r="T80" s="143" t="s">
        <v>221</v>
      </c>
      <c r="U80" s="143"/>
      <c r="V80" s="143" t="s">
        <v>488</v>
      </c>
      <c r="W80" s="8">
        <v>38642</v>
      </c>
      <c r="X80" s="8" t="s">
        <v>348</v>
      </c>
      <c r="Y80" s="8" t="s">
        <v>231</v>
      </c>
      <c r="Z80" s="143" t="s">
        <v>2114</v>
      </c>
      <c r="AB80" s="8" t="s">
        <v>2115</v>
      </c>
      <c r="AE80" s="8" t="s">
        <v>50</v>
      </c>
      <c r="AF80" s="233" t="s">
        <v>3399</v>
      </c>
      <c r="AI80" s="8" t="s">
        <v>369</v>
      </c>
      <c r="AL80" s="8" t="s">
        <v>231</v>
      </c>
      <c r="AM80" s="48" t="s">
        <v>2130</v>
      </c>
      <c r="AN80" s="48" t="s">
        <v>8922</v>
      </c>
      <c r="AO80" s="48" t="s">
        <v>8923</v>
      </c>
      <c r="AP80" s="48" t="e">
        <v>#N/A</v>
      </c>
      <c r="AQ80" s="48" t="e">
        <v>#N/A</v>
      </c>
      <c r="AR80" s="48" t="e">
        <v>#N/A</v>
      </c>
      <c r="AS80" s="68" t="e">
        <v>#N/A</v>
      </c>
      <c r="AT80" s="68">
        <v>141</v>
      </c>
      <c r="AU80" s="48" t="e">
        <v>#N/A</v>
      </c>
      <c r="AV80" s="48" t="s">
        <v>371</v>
      </c>
      <c r="AW80" s="68" t="s">
        <v>8924</v>
      </c>
      <c r="AX80" s="68" t="s">
        <v>8643</v>
      </c>
      <c r="AY80" s="68" t="e">
        <v>#N/A</v>
      </c>
      <c r="AZ80" s="48" t="s">
        <v>8925</v>
      </c>
      <c r="BA80" s="48" t="s">
        <v>8926</v>
      </c>
      <c r="BB80" s="68" t="e">
        <v>#N/A</v>
      </c>
      <c r="BC80" s="48" t="s">
        <v>2131</v>
      </c>
    </row>
    <row r="81" spans="1:56" x14ac:dyDescent="0.3">
      <c r="A81" s="48" t="s">
        <v>8927</v>
      </c>
      <c r="B81" s="8">
        <v>538</v>
      </c>
      <c r="C81" s="8" t="s">
        <v>6596</v>
      </c>
      <c r="D81" s="8" t="s">
        <v>1041</v>
      </c>
      <c r="E81" s="8" t="s">
        <v>335</v>
      </c>
      <c r="F81" s="8" t="s">
        <v>169</v>
      </c>
      <c r="G81" s="8" t="s">
        <v>6597</v>
      </c>
      <c r="H81" s="8">
        <v>6016686681</v>
      </c>
      <c r="I81" s="8" t="s">
        <v>401</v>
      </c>
      <c r="J81" s="8" t="s">
        <v>6598</v>
      </c>
      <c r="K81" s="8" t="s">
        <v>1423</v>
      </c>
      <c r="L81" s="8" t="s">
        <v>1950</v>
      </c>
      <c r="M81" s="8" t="s">
        <v>1041</v>
      </c>
      <c r="N81" s="8" t="s">
        <v>1951</v>
      </c>
      <c r="O81" s="8">
        <v>6014542412</v>
      </c>
      <c r="P81" s="8" t="s">
        <v>2112</v>
      </c>
      <c r="Q81" s="8" t="s">
        <v>394</v>
      </c>
      <c r="R81" s="8" t="s">
        <v>6599</v>
      </c>
      <c r="T81" s="8" t="s">
        <v>1948</v>
      </c>
      <c r="V81" s="8" t="s">
        <v>488</v>
      </c>
      <c r="W81" s="8" t="s">
        <v>1949</v>
      </c>
      <c r="X81" s="8" t="s">
        <v>348</v>
      </c>
      <c r="Y81" s="8" t="s">
        <v>1395</v>
      </c>
      <c r="Z81" s="8" t="s">
        <v>2114</v>
      </c>
      <c r="AB81" s="8" t="s">
        <v>2115</v>
      </c>
      <c r="AE81" s="8" t="s">
        <v>48</v>
      </c>
      <c r="AF81" s="8" t="s">
        <v>6600</v>
      </c>
      <c r="AG81" s="8" t="s">
        <v>6601</v>
      </c>
      <c r="AH81" s="8" t="s">
        <v>6602</v>
      </c>
      <c r="AI81" s="8" t="s">
        <v>2165</v>
      </c>
      <c r="AJ81" s="8" t="s">
        <v>6603</v>
      </c>
      <c r="AK81" s="8" t="s">
        <v>6604</v>
      </c>
      <c r="AL81" s="8" t="s">
        <v>210</v>
      </c>
      <c r="AM81" s="48" t="s">
        <v>210</v>
      </c>
      <c r="AN81" s="48" t="s">
        <v>8928</v>
      </c>
      <c r="AO81" s="48" t="s">
        <v>8929</v>
      </c>
      <c r="AP81" s="48" t="s">
        <v>8928</v>
      </c>
      <c r="AQ81" s="48" t="s">
        <v>8929</v>
      </c>
      <c r="AR81" s="48" t="s">
        <v>371</v>
      </c>
      <c r="AS81" s="68" t="s">
        <v>371</v>
      </c>
      <c r="AT81" s="68">
        <v>538</v>
      </c>
      <c r="AU81" s="48">
        <v>113</v>
      </c>
      <c r="AV81" s="48" t="s">
        <v>519</v>
      </c>
      <c r="AW81" s="68" t="e">
        <v>#VALUE!</v>
      </c>
      <c r="AX81" s="68" t="e">
        <v>#VALUE!</v>
      </c>
      <c r="AY81" s="68" t="s">
        <v>8927</v>
      </c>
      <c r="AZ81" s="48" t="s">
        <v>8930</v>
      </c>
      <c r="BA81" s="48" t="s">
        <v>8931</v>
      </c>
      <c r="BB81" s="68" t="s">
        <v>371</v>
      </c>
      <c r="BC81" s="48" t="s">
        <v>101</v>
      </c>
    </row>
    <row r="82" spans="1:56" x14ac:dyDescent="0.3">
      <c r="A82" s="48" t="s">
        <v>8932</v>
      </c>
      <c r="B82" s="8">
        <v>19</v>
      </c>
      <c r="C82" s="143" t="s">
        <v>2296</v>
      </c>
      <c r="D82" s="143" t="s">
        <v>1895</v>
      </c>
      <c r="E82" s="143" t="s">
        <v>335</v>
      </c>
      <c r="F82" s="143" t="s">
        <v>169</v>
      </c>
      <c r="I82" s="143" t="s">
        <v>401</v>
      </c>
      <c r="J82" s="143" t="s">
        <v>2297</v>
      </c>
      <c r="K82" s="143"/>
      <c r="L82" s="8" t="s">
        <v>2298</v>
      </c>
      <c r="M82" s="8" t="s">
        <v>2299</v>
      </c>
      <c r="N82" s="8" t="s">
        <v>2300</v>
      </c>
      <c r="O82" s="8">
        <v>6628225168</v>
      </c>
      <c r="P82" s="143" t="s">
        <v>2112</v>
      </c>
      <c r="Q82" s="143" t="s">
        <v>394</v>
      </c>
      <c r="R82" s="8" t="s">
        <v>2301</v>
      </c>
      <c r="T82" s="143" t="s">
        <v>1991</v>
      </c>
      <c r="U82" s="143"/>
      <c r="V82" s="143" t="s">
        <v>488</v>
      </c>
      <c r="W82" s="8">
        <v>38703</v>
      </c>
      <c r="X82" s="8" t="s">
        <v>348</v>
      </c>
      <c r="Y82" s="8" t="s">
        <v>2139</v>
      </c>
      <c r="Z82" s="143" t="s">
        <v>2114</v>
      </c>
      <c r="AB82" s="8" t="s">
        <v>2115</v>
      </c>
      <c r="AE82" s="8" t="s">
        <v>49</v>
      </c>
      <c r="AF82" s="233" t="s">
        <v>2302</v>
      </c>
      <c r="AI82" s="8" t="s">
        <v>369</v>
      </c>
      <c r="AL82" s="8" t="s">
        <v>260</v>
      </c>
      <c r="AM82" s="48" t="s">
        <v>260</v>
      </c>
      <c r="AN82" s="48" t="s">
        <v>8933</v>
      </c>
      <c r="AO82" s="48" t="s">
        <v>8934</v>
      </c>
      <c r="AP82" s="48" t="e">
        <v>#N/A</v>
      </c>
      <c r="AQ82" s="48" t="s">
        <v>8934</v>
      </c>
      <c r="AR82" s="48" t="e">
        <v>#N/A</v>
      </c>
      <c r="AS82" s="68" t="s">
        <v>371</v>
      </c>
      <c r="AT82" s="68">
        <v>19</v>
      </c>
      <c r="AU82" s="48">
        <v>39</v>
      </c>
      <c r="AV82" s="48" t="s">
        <v>371</v>
      </c>
      <c r="AW82" s="68" t="s">
        <v>8935</v>
      </c>
      <c r="AX82" s="68" t="s">
        <v>8643</v>
      </c>
      <c r="AY82" s="68" t="s">
        <v>8932</v>
      </c>
      <c r="AZ82" s="48" t="s">
        <v>8936</v>
      </c>
      <c r="BA82" s="48" t="s">
        <v>8937</v>
      </c>
      <c r="BB82" s="68" t="s">
        <v>371</v>
      </c>
      <c r="BC82" s="48" t="s">
        <v>104</v>
      </c>
    </row>
    <row r="83" spans="1:56" x14ac:dyDescent="0.3">
      <c r="A83" s="48"/>
      <c r="B83" s="8">
        <v>270</v>
      </c>
      <c r="C83" s="143" t="s">
        <v>4481</v>
      </c>
      <c r="D83" s="143" t="s">
        <v>562</v>
      </c>
      <c r="E83" s="143" t="s">
        <v>335</v>
      </c>
      <c r="F83" s="143" t="s">
        <v>170</v>
      </c>
      <c r="G83" s="8" t="s">
        <v>4482</v>
      </c>
      <c r="H83" s="8">
        <v>6626871614</v>
      </c>
      <c r="I83" s="143" t="s">
        <v>340</v>
      </c>
      <c r="J83" s="143" t="s">
        <v>4483</v>
      </c>
      <c r="K83" s="143" t="s">
        <v>2767</v>
      </c>
      <c r="L83" s="8" t="s">
        <v>4484</v>
      </c>
      <c r="M83" s="8" t="s">
        <v>214</v>
      </c>
      <c r="N83" s="8" t="s">
        <v>4482</v>
      </c>
      <c r="O83" s="8">
        <v>6626871614</v>
      </c>
      <c r="P83" s="143" t="s">
        <v>2159</v>
      </c>
      <c r="Q83" s="143" t="s">
        <v>394</v>
      </c>
      <c r="R83" s="8" t="s">
        <v>4485</v>
      </c>
      <c r="T83" s="143" t="s">
        <v>2767</v>
      </c>
      <c r="U83" s="143"/>
      <c r="V83" s="143" t="s">
        <v>488</v>
      </c>
      <c r="W83" s="8">
        <v>39730</v>
      </c>
      <c r="X83" s="8" t="s">
        <v>348</v>
      </c>
      <c r="Y83" s="8" t="s">
        <v>232</v>
      </c>
      <c r="Z83" s="143" t="s">
        <v>2114</v>
      </c>
      <c r="AB83" s="8" t="s">
        <v>2115</v>
      </c>
      <c r="AE83" s="8" t="s">
        <v>49</v>
      </c>
      <c r="AF83" s="233" t="s">
        <v>4486</v>
      </c>
      <c r="AI83" s="8" t="s">
        <v>369</v>
      </c>
      <c r="AL83" s="8" t="s">
        <v>232</v>
      </c>
      <c r="AM83" s="48" t="s">
        <v>2130</v>
      </c>
      <c r="AN83" s="48" t="s">
        <v>8938</v>
      </c>
      <c r="AO83" s="48" t="s">
        <v>8939</v>
      </c>
      <c r="AP83" s="48" t="e">
        <v>#N/A</v>
      </c>
      <c r="AQ83" s="48" t="e">
        <v>#N/A</v>
      </c>
      <c r="AR83" s="48" t="e">
        <v>#N/A</v>
      </c>
      <c r="AS83" s="68" t="e">
        <v>#N/A</v>
      </c>
      <c r="AT83" s="68">
        <v>270</v>
      </c>
      <c r="AU83" s="48" t="e">
        <v>#N/A</v>
      </c>
      <c r="AV83" s="48" t="s">
        <v>371</v>
      </c>
      <c r="AW83" s="68" t="s">
        <v>8940</v>
      </c>
      <c r="AX83" s="68" t="s">
        <v>8643</v>
      </c>
      <c r="AY83" s="68" t="e">
        <v>#N/A</v>
      </c>
      <c r="AZ83" s="48" t="s">
        <v>8941</v>
      </c>
      <c r="BA83" s="48" t="s">
        <v>8942</v>
      </c>
      <c r="BB83" s="68" t="e">
        <v>#N/A</v>
      </c>
      <c r="BC83" s="48" t="s">
        <v>2131</v>
      </c>
    </row>
    <row r="84" spans="1:56" x14ac:dyDescent="0.3">
      <c r="A84" s="48" t="s">
        <v>8943</v>
      </c>
      <c r="B84" s="8">
        <v>111</v>
      </c>
      <c r="C84" s="143" t="s">
        <v>3145</v>
      </c>
      <c r="D84" s="143" t="s">
        <v>3146</v>
      </c>
      <c r="E84" s="143" t="s">
        <v>335</v>
      </c>
      <c r="F84" s="143" t="s">
        <v>170</v>
      </c>
      <c r="H84" s="8">
        <v>6627051409</v>
      </c>
      <c r="I84" s="143" t="s">
        <v>340</v>
      </c>
      <c r="J84" s="143" t="s">
        <v>3147</v>
      </c>
      <c r="K84" s="143" t="s">
        <v>3148</v>
      </c>
      <c r="L84" s="8" t="s">
        <v>3149</v>
      </c>
      <c r="M84" s="8" t="s">
        <v>3150</v>
      </c>
      <c r="N84" s="8" t="s">
        <v>3151</v>
      </c>
      <c r="O84" s="8">
        <v>6627360482</v>
      </c>
      <c r="P84" s="143" t="s">
        <v>2112</v>
      </c>
      <c r="Q84" s="143" t="s">
        <v>43</v>
      </c>
      <c r="R84" s="8" t="s">
        <v>3152</v>
      </c>
      <c r="T84" s="143" t="s">
        <v>3153</v>
      </c>
      <c r="U84" s="143"/>
      <c r="V84" s="143" t="s">
        <v>488</v>
      </c>
      <c r="W84" s="8">
        <v>39339</v>
      </c>
      <c r="X84" s="8" t="s">
        <v>348</v>
      </c>
      <c r="Y84" s="8" t="s">
        <v>264</v>
      </c>
      <c r="Z84" s="143" t="s">
        <v>2114</v>
      </c>
      <c r="AE84" s="8" t="s">
        <v>49</v>
      </c>
      <c r="AF84" s="233" t="s">
        <v>3154</v>
      </c>
      <c r="AI84" s="8" t="s">
        <v>2165</v>
      </c>
      <c r="AJ84" s="8" t="s">
        <v>3155</v>
      </c>
      <c r="AL84" s="8" t="s">
        <v>264</v>
      </c>
      <c r="AM84" s="48" t="s">
        <v>264</v>
      </c>
      <c r="AN84" s="48" t="s">
        <v>8944</v>
      </c>
      <c r="AO84" s="48" t="s">
        <v>8945</v>
      </c>
      <c r="AP84" s="48" t="e">
        <v>#N/A</v>
      </c>
      <c r="AQ84" s="48" t="s">
        <v>8945</v>
      </c>
      <c r="AR84" s="48" t="e">
        <v>#N/A</v>
      </c>
      <c r="AS84" s="68" t="s">
        <v>371</v>
      </c>
      <c r="AT84" s="68">
        <v>111</v>
      </c>
      <c r="AU84" s="48">
        <v>176</v>
      </c>
      <c r="AV84" s="48" t="s">
        <v>371</v>
      </c>
      <c r="AW84" s="68" t="s">
        <v>8946</v>
      </c>
      <c r="AX84" s="68" t="s">
        <v>8643</v>
      </c>
      <c r="AY84" s="68" t="s">
        <v>8943</v>
      </c>
      <c r="AZ84" s="48" t="s">
        <v>8947</v>
      </c>
      <c r="BA84" s="48" t="s">
        <v>8948</v>
      </c>
      <c r="BB84" s="68" t="s">
        <v>519</v>
      </c>
      <c r="BC84" s="48" t="s">
        <v>107</v>
      </c>
    </row>
    <row r="85" spans="1:56" x14ac:dyDescent="0.3">
      <c r="A85" s="48" t="s">
        <v>8949</v>
      </c>
      <c r="B85" s="8">
        <v>99</v>
      </c>
      <c r="C85" s="143" t="s">
        <v>3040</v>
      </c>
      <c r="D85" s="143" t="s">
        <v>3041</v>
      </c>
      <c r="E85" s="143" t="s">
        <v>335</v>
      </c>
      <c r="F85" s="143" t="s">
        <v>169</v>
      </c>
      <c r="H85" s="8">
        <v>6627637562</v>
      </c>
      <c r="I85" s="143" t="s">
        <v>340</v>
      </c>
      <c r="J85" s="143" t="s">
        <v>3042</v>
      </c>
      <c r="K85" s="143" t="s">
        <v>3043</v>
      </c>
      <c r="L85" s="8" t="s">
        <v>3044</v>
      </c>
      <c r="M85" s="8" t="s">
        <v>3045</v>
      </c>
      <c r="N85" s="8" t="s">
        <v>2728</v>
      </c>
      <c r="O85" s="8">
        <v>6627637562</v>
      </c>
      <c r="P85" s="143" t="s">
        <v>2159</v>
      </c>
      <c r="Q85" s="143" t="s">
        <v>394</v>
      </c>
      <c r="R85" s="8" t="s">
        <v>3046</v>
      </c>
      <c r="T85" s="143" t="s">
        <v>3047</v>
      </c>
      <c r="U85" s="143"/>
      <c r="V85" s="143" t="s">
        <v>488</v>
      </c>
      <c r="W85" s="8">
        <v>39194</v>
      </c>
      <c r="X85" s="8" t="s">
        <v>348</v>
      </c>
      <c r="Y85" s="8" t="s">
        <v>3048</v>
      </c>
      <c r="Z85" s="143" t="s">
        <v>2114</v>
      </c>
      <c r="AB85" s="8" t="s">
        <v>2115</v>
      </c>
      <c r="AE85" s="8" t="s">
        <v>49</v>
      </c>
      <c r="AF85" s="233" t="s">
        <v>3049</v>
      </c>
      <c r="AG85" s="8" t="s">
        <v>3050</v>
      </c>
      <c r="AI85" s="8" t="s">
        <v>369</v>
      </c>
      <c r="AL85" s="8" t="s">
        <v>266</v>
      </c>
      <c r="AM85" s="48" t="s">
        <v>266</v>
      </c>
      <c r="AN85" s="48" t="s">
        <v>8950</v>
      </c>
      <c r="AO85" s="48" t="s">
        <v>8951</v>
      </c>
      <c r="AP85" s="48" t="e">
        <v>#N/A</v>
      </c>
      <c r="AQ85" s="48" t="s">
        <v>8952</v>
      </c>
      <c r="AR85" s="48" t="e">
        <v>#N/A</v>
      </c>
      <c r="AS85" s="68" t="s">
        <v>371</v>
      </c>
      <c r="AT85" s="68">
        <v>99</v>
      </c>
      <c r="AU85" s="48">
        <v>96</v>
      </c>
      <c r="AV85" s="48" t="s">
        <v>371</v>
      </c>
      <c r="AW85" s="68" t="s">
        <v>8953</v>
      </c>
      <c r="AX85" s="68" t="s">
        <v>8953</v>
      </c>
      <c r="AY85" s="68" t="s">
        <v>8949</v>
      </c>
      <c r="AZ85" s="307" t="s">
        <v>8954</v>
      </c>
      <c r="BA85" s="48" t="s">
        <v>8955</v>
      </c>
      <c r="BB85" s="68" t="s">
        <v>519</v>
      </c>
      <c r="BC85" s="48" t="s">
        <v>92</v>
      </c>
      <c r="BD85" s="48"/>
    </row>
    <row r="86" spans="1:56" x14ac:dyDescent="0.3">
      <c r="A86" s="48" t="s">
        <v>8956</v>
      </c>
      <c r="B86" s="8">
        <v>64</v>
      </c>
      <c r="C86" s="143" t="s">
        <v>2723</v>
      </c>
      <c r="D86" s="143" t="s">
        <v>2724</v>
      </c>
      <c r="E86" s="143" t="s">
        <v>335</v>
      </c>
      <c r="F86" s="143" t="s">
        <v>169</v>
      </c>
      <c r="H86" s="8">
        <v>6627637562</v>
      </c>
      <c r="I86" s="143" t="s">
        <v>401</v>
      </c>
      <c r="J86" s="143" t="s">
        <v>2325</v>
      </c>
      <c r="K86" s="143" t="s">
        <v>2725</v>
      </c>
      <c r="L86" s="8" t="s">
        <v>2726</v>
      </c>
      <c r="M86" s="8" t="s">
        <v>2727</v>
      </c>
      <c r="N86" s="8" t="s">
        <v>2728</v>
      </c>
      <c r="O86" s="8">
        <v>6627637562</v>
      </c>
      <c r="P86" s="143" t="s">
        <v>2159</v>
      </c>
      <c r="Q86" s="143" t="s">
        <v>394</v>
      </c>
      <c r="R86" s="8" t="s">
        <v>2729</v>
      </c>
      <c r="T86" s="143" t="s">
        <v>2330</v>
      </c>
      <c r="U86" s="143"/>
      <c r="V86" s="143" t="s">
        <v>488</v>
      </c>
      <c r="W86" s="8">
        <v>39194</v>
      </c>
      <c r="X86" s="8" t="s">
        <v>348</v>
      </c>
      <c r="Y86" s="8" t="s">
        <v>266</v>
      </c>
      <c r="Z86" s="143" t="s">
        <v>2114</v>
      </c>
      <c r="AB86" s="8" t="s">
        <v>2115</v>
      </c>
      <c r="AE86" s="8" t="s">
        <v>49</v>
      </c>
      <c r="AF86" s="233" t="s">
        <v>2730</v>
      </c>
      <c r="AG86" s="8" t="s">
        <v>2731</v>
      </c>
      <c r="AI86" s="8" t="s">
        <v>369</v>
      </c>
      <c r="AL86" s="8" t="s">
        <v>266</v>
      </c>
      <c r="AM86" s="48" t="s">
        <v>266</v>
      </c>
      <c r="AN86" s="48" t="s">
        <v>8957</v>
      </c>
      <c r="AO86" s="48" t="s">
        <v>8958</v>
      </c>
      <c r="AP86" s="48" t="e">
        <v>#N/A</v>
      </c>
      <c r="AQ86" s="48" t="s">
        <v>8958</v>
      </c>
      <c r="AR86" s="48" t="e">
        <v>#N/A</v>
      </c>
      <c r="AS86" s="68" t="s">
        <v>371</v>
      </c>
      <c r="AT86" s="68">
        <v>64</v>
      </c>
      <c r="AU86" s="48">
        <v>97</v>
      </c>
      <c r="AV86" s="48" t="s">
        <v>371</v>
      </c>
      <c r="AW86" s="68" t="s">
        <v>8959</v>
      </c>
      <c r="AX86" s="68" t="s">
        <v>8959</v>
      </c>
      <c r="AY86" s="68" t="s">
        <v>8956</v>
      </c>
      <c r="AZ86" s="307" t="s">
        <v>8960</v>
      </c>
      <c r="BA86" s="48" t="s">
        <v>8961</v>
      </c>
      <c r="BB86" s="68" t="s">
        <v>519</v>
      </c>
      <c r="BC86" s="48" t="s">
        <v>92</v>
      </c>
    </row>
    <row r="87" spans="1:56" x14ac:dyDescent="0.3">
      <c r="A87" s="66"/>
      <c r="B87" s="8">
        <v>659</v>
      </c>
      <c r="C87" s="8" t="s">
        <v>1521</v>
      </c>
      <c r="D87" s="8" t="s">
        <v>1522</v>
      </c>
      <c r="E87" s="8" t="s">
        <v>335</v>
      </c>
      <c r="F87" s="8" t="s">
        <v>170</v>
      </c>
      <c r="G87" s="8" t="s">
        <v>1529</v>
      </c>
      <c r="H87" s="8">
        <v>6628541113</v>
      </c>
      <c r="I87" s="8" t="s">
        <v>401</v>
      </c>
      <c r="J87" s="8" t="s">
        <v>7550</v>
      </c>
      <c r="K87" s="8" t="s">
        <v>4747</v>
      </c>
      <c r="L87" s="8" t="s">
        <v>7551</v>
      </c>
      <c r="M87" s="8" t="s">
        <v>1522</v>
      </c>
      <c r="N87" s="8" t="s">
        <v>7552</v>
      </c>
      <c r="O87" s="8">
        <v>6628541113</v>
      </c>
      <c r="P87" s="8" t="s">
        <v>2159</v>
      </c>
      <c r="Q87" s="8" t="s">
        <v>394</v>
      </c>
      <c r="R87" s="8" t="s">
        <v>7553</v>
      </c>
      <c r="T87" s="8" t="s">
        <v>508</v>
      </c>
      <c r="V87" s="8" t="s">
        <v>488</v>
      </c>
      <c r="W87" s="8">
        <v>39702</v>
      </c>
      <c r="X87" s="8" t="s">
        <v>348</v>
      </c>
      <c r="Y87" s="8" t="s">
        <v>7554</v>
      </c>
      <c r="Z87" s="8" t="s">
        <v>2114</v>
      </c>
      <c r="AE87" s="8" t="s">
        <v>48</v>
      </c>
      <c r="AF87" s="8" t="s">
        <v>7555</v>
      </c>
      <c r="AG87" s="8" t="s">
        <v>7556</v>
      </c>
      <c r="AH87" s="8" t="s">
        <v>7557</v>
      </c>
      <c r="AI87" s="8" t="s">
        <v>442</v>
      </c>
      <c r="AL87" s="8" t="s">
        <v>228</v>
      </c>
      <c r="AM87" s="48" t="s">
        <v>2130</v>
      </c>
      <c r="AN87" s="48" t="s">
        <v>8962</v>
      </c>
      <c r="AO87" s="48" t="s">
        <v>8963</v>
      </c>
      <c r="AP87" s="48" t="e">
        <v>#N/A</v>
      </c>
      <c r="AQ87" s="48" t="e">
        <v>#N/A</v>
      </c>
      <c r="AR87" s="48" t="e">
        <v>#N/A</v>
      </c>
      <c r="AS87" s="68" t="e">
        <v>#N/A</v>
      </c>
      <c r="AT87" s="68">
        <v>659</v>
      </c>
      <c r="AU87" s="48" t="e">
        <v>#N/A</v>
      </c>
      <c r="AV87" s="48" t="s">
        <v>519</v>
      </c>
      <c r="AW87" s="68" t="e">
        <v>#REF!</v>
      </c>
      <c r="AX87" s="68" t="e">
        <v>#REF!</v>
      </c>
      <c r="AY87" s="68" t="e">
        <v>#N/A</v>
      </c>
      <c r="AZ87" s="48" t="s">
        <v>8964</v>
      </c>
      <c r="BA87" s="48" t="s">
        <v>8965</v>
      </c>
      <c r="BB87" s="68" t="e">
        <v>#N/A</v>
      </c>
      <c r="BC87" s="48" t="s">
        <v>2131</v>
      </c>
    </row>
    <row r="88" spans="1:56" x14ac:dyDescent="0.3">
      <c r="A88" s="48"/>
      <c r="B88" s="8">
        <v>264</v>
      </c>
      <c r="C88" s="143" t="s">
        <v>4433</v>
      </c>
      <c r="D88" s="143" t="s">
        <v>4434</v>
      </c>
      <c r="E88" s="143" t="s">
        <v>335</v>
      </c>
      <c r="F88" s="143" t="s">
        <v>170</v>
      </c>
      <c r="G88" s="8" t="s">
        <v>4435</v>
      </c>
      <c r="H88" s="8">
        <v>6628894045</v>
      </c>
      <c r="I88" s="143" t="s">
        <v>340</v>
      </c>
      <c r="J88" s="143" t="s">
        <v>4436</v>
      </c>
      <c r="K88" s="143" t="s">
        <v>724</v>
      </c>
      <c r="L88" s="8" t="s">
        <v>4437</v>
      </c>
      <c r="M88" s="8" t="s">
        <v>4434</v>
      </c>
      <c r="N88" s="8" t="s">
        <v>4435</v>
      </c>
      <c r="O88" s="8">
        <v>6628894045</v>
      </c>
      <c r="P88" s="143" t="s">
        <v>2112</v>
      </c>
      <c r="Q88" s="143" t="s">
        <v>45</v>
      </c>
      <c r="R88" s="8" t="s">
        <v>4438</v>
      </c>
      <c r="T88" s="143" t="s">
        <v>1593</v>
      </c>
      <c r="U88" s="143"/>
      <c r="V88" s="143" t="s">
        <v>488</v>
      </c>
      <c r="W88" s="8">
        <v>39702</v>
      </c>
      <c r="X88" s="8" t="s">
        <v>348</v>
      </c>
      <c r="Y88" s="8" t="s">
        <v>4439</v>
      </c>
      <c r="Z88" s="143" t="s">
        <v>2114</v>
      </c>
      <c r="AB88" s="8" t="s">
        <v>2115</v>
      </c>
      <c r="AE88" s="8" t="s">
        <v>48</v>
      </c>
      <c r="AF88" s="233" t="s">
        <v>4440</v>
      </c>
      <c r="AG88" s="8" t="s">
        <v>4441</v>
      </c>
      <c r="AI88" s="8" t="s">
        <v>369</v>
      </c>
      <c r="AL88" s="8" t="s">
        <v>228</v>
      </c>
      <c r="AM88" s="48" t="s">
        <v>2130</v>
      </c>
      <c r="AN88" s="48" t="s">
        <v>8966</v>
      </c>
      <c r="AO88" s="48" t="s">
        <v>8967</v>
      </c>
      <c r="AP88" s="48" t="e">
        <v>#N/A</v>
      </c>
      <c r="AQ88" s="48" t="e">
        <v>#N/A</v>
      </c>
      <c r="AR88" s="48" t="e">
        <v>#N/A</v>
      </c>
      <c r="AS88" s="68" t="e">
        <v>#N/A</v>
      </c>
      <c r="AT88" s="68">
        <v>264</v>
      </c>
      <c r="AU88" s="48" t="e">
        <v>#N/A</v>
      </c>
      <c r="AV88" s="48" t="s">
        <v>519</v>
      </c>
      <c r="AW88" s="68" t="s">
        <v>8968</v>
      </c>
      <c r="AX88" s="68" t="s">
        <v>8968</v>
      </c>
      <c r="AY88" s="68" t="e">
        <v>#N/A</v>
      </c>
      <c r="AZ88" s="48" t="s">
        <v>8969</v>
      </c>
      <c r="BA88" s="48" t="s">
        <v>8970</v>
      </c>
      <c r="BB88" s="68" t="e">
        <v>#N/A</v>
      </c>
      <c r="BC88" s="48" t="s">
        <v>2131</v>
      </c>
    </row>
    <row r="89" spans="1:56" x14ac:dyDescent="0.3">
      <c r="A89" s="48"/>
      <c r="B89" s="8">
        <v>100</v>
      </c>
      <c r="C89" s="143" t="s">
        <v>3051</v>
      </c>
      <c r="D89" s="143" t="s">
        <v>2268</v>
      </c>
      <c r="E89" s="143" t="s">
        <v>335</v>
      </c>
      <c r="F89" s="143" t="s">
        <v>169</v>
      </c>
      <c r="G89" s="8" t="s">
        <v>3052</v>
      </c>
      <c r="H89" s="8">
        <v>6014935607</v>
      </c>
      <c r="I89" s="143" t="s">
        <v>401</v>
      </c>
      <c r="J89" s="143" t="s">
        <v>3053</v>
      </c>
      <c r="K89" s="143" t="s">
        <v>3054</v>
      </c>
      <c r="L89" s="8" t="s">
        <v>3055</v>
      </c>
      <c r="M89" s="8" t="s">
        <v>3056</v>
      </c>
      <c r="N89" s="8" t="s">
        <v>3052</v>
      </c>
      <c r="O89" s="8">
        <v>6013950313</v>
      </c>
      <c r="P89" s="143" t="s">
        <v>2112</v>
      </c>
      <c r="Q89" s="143" t="s">
        <v>394</v>
      </c>
      <c r="R89" s="8" t="s">
        <v>3057</v>
      </c>
      <c r="T89" s="143" t="s">
        <v>3058</v>
      </c>
      <c r="U89" s="143"/>
      <c r="V89" s="143" t="s">
        <v>488</v>
      </c>
      <c r="W89" s="8">
        <v>39645</v>
      </c>
      <c r="X89" s="8" t="s">
        <v>348</v>
      </c>
      <c r="Y89" s="8" t="s">
        <v>187</v>
      </c>
      <c r="Z89" s="143" t="s">
        <v>2114</v>
      </c>
      <c r="AB89" s="8" t="s">
        <v>2115</v>
      </c>
      <c r="AE89" s="8" t="s">
        <v>49</v>
      </c>
      <c r="AF89" s="233" t="s">
        <v>3059</v>
      </c>
      <c r="AI89" s="8" t="s">
        <v>442</v>
      </c>
      <c r="AL89" s="8" t="s">
        <v>187</v>
      </c>
      <c r="AM89" s="48" t="s">
        <v>2130</v>
      </c>
      <c r="AN89" s="48" t="s">
        <v>8971</v>
      </c>
      <c r="AO89" s="48" t="s">
        <v>8972</v>
      </c>
      <c r="AP89" s="48" t="e">
        <v>#N/A</v>
      </c>
      <c r="AQ89" s="48" t="e">
        <v>#N/A</v>
      </c>
      <c r="AR89" s="48" t="e">
        <v>#N/A</v>
      </c>
      <c r="AS89" s="68" t="e">
        <v>#N/A</v>
      </c>
      <c r="AT89" s="68">
        <v>100</v>
      </c>
      <c r="AU89" s="48" t="e">
        <v>#N/A</v>
      </c>
      <c r="AV89" s="48" t="s">
        <v>371</v>
      </c>
      <c r="AW89" s="68" t="s">
        <v>8973</v>
      </c>
      <c r="AX89" s="68" t="s">
        <v>8643</v>
      </c>
      <c r="AY89" s="68" t="e">
        <v>#N/A</v>
      </c>
      <c r="AZ89" s="48" t="s">
        <v>8974</v>
      </c>
      <c r="BA89" s="48" t="s">
        <v>8975</v>
      </c>
      <c r="BB89" s="68" t="e">
        <v>#N/A</v>
      </c>
      <c r="BC89" s="48" t="s">
        <v>2131</v>
      </c>
    </row>
    <row r="90" spans="1:56" x14ac:dyDescent="0.3">
      <c r="A90" s="48" t="s">
        <v>8976</v>
      </c>
      <c r="B90" s="8">
        <v>305</v>
      </c>
      <c r="C90" s="143" t="s">
        <v>4733</v>
      </c>
      <c r="D90" s="143" t="s">
        <v>4734</v>
      </c>
      <c r="E90" s="143" t="s">
        <v>335</v>
      </c>
      <c r="F90" s="143" t="s">
        <v>170</v>
      </c>
      <c r="G90" s="8" t="s">
        <v>4735</v>
      </c>
      <c r="H90" s="8">
        <v>6014930545</v>
      </c>
      <c r="I90" s="143" t="s">
        <v>376</v>
      </c>
      <c r="J90" s="143" t="s">
        <v>4736</v>
      </c>
      <c r="K90" s="143" t="s">
        <v>1568</v>
      </c>
      <c r="L90" s="8" t="s">
        <v>4737</v>
      </c>
      <c r="M90" s="8" t="s">
        <v>246</v>
      </c>
      <c r="N90" s="8" t="s">
        <v>4738</v>
      </c>
      <c r="O90" s="8">
        <v>2817394025</v>
      </c>
      <c r="P90" s="143" t="s">
        <v>2112</v>
      </c>
      <c r="Q90" s="143" t="s">
        <v>45</v>
      </c>
      <c r="R90" s="8" t="s">
        <v>4739</v>
      </c>
      <c r="T90" s="143" t="s">
        <v>2326</v>
      </c>
      <c r="U90" s="143"/>
      <c r="V90" s="143" t="s">
        <v>488</v>
      </c>
      <c r="W90" s="8">
        <v>39194</v>
      </c>
      <c r="X90" s="8" t="s">
        <v>348</v>
      </c>
      <c r="Y90" s="8" t="s">
        <v>4740</v>
      </c>
      <c r="Z90" s="143" t="s">
        <v>2114</v>
      </c>
      <c r="AB90" s="8" t="s">
        <v>2115</v>
      </c>
      <c r="AE90" s="8" t="s">
        <v>48</v>
      </c>
      <c r="AF90" s="233" t="s">
        <v>4741</v>
      </c>
      <c r="AG90" s="8" t="s">
        <v>4742</v>
      </c>
      <c r="AH90" s="8" t="s">
        <v>4743</v>
      </c>
      <c r="AI90" s="8" t="s">
        <v>442</v>
      </c>
      <c r="AJ90" s="8" t="s">
        <v>2325</v>
      </c>
      <c r="AL90" s="8" t="s">
        <v>266</v>
      </c>
      <c r="AM90" s="48" t="s">
        <v>266</v>
      </c>
      <c r="AN90" s="48" t="s">
        <v>8977</v>
      </c>
      <c r="AO90" s="48" t="s">
        <v>8978</v>
      </c>
      <c r="AP90" s="48" t="e">
        <v>#N/A</v>
      </c>
      <c r="AQ90" s="48" t="s">
        <v>8978</v>
      </c>
      <c r="AR90" s="48" t="e">
        <v>#N/A</v>
      </c>
      <c r="AS90" s="68" t="s">
        <v>371</v>
      </c>
      <c r="AT90" s="68">
        <v>305</v>
      </c>
      <c r="AU90" s="48">
        <v>219</v>
      </c>
      <c r="AV90" s="48" t="s">
        <v>519</v>
      </c>
      <c r="AW90" s="68" t="e">
        <v>#VALUE!</v>
      </c>
      <c r="AX90" s="68" t="s">
        <v>8979</v>
      </c>
      <c r="AY90" s="68" t="s">
        <v>8976</v>
      </c>
      <c r="AZ90" s="48" t="s">
        <v>8980</v>
      </c>
      <c r="BA90" s="48" t="s">
        <v>8981</v>
      </c>
      <c r="BB90" s="68" t="s">
        <v>519</v>
      </c>
      <c r="BC90" s="48" t="s">
        <v>107</v>
      </c>
    </row>
    <row r="91" spans="1:56" x14ac:dyDescent="0.3">
      <c r="A91" s="48" t="s">
        <v>8982</v>
      </c>
      <c r="B91" s="8">
        <v>97</v>
      </c>
      <c r="C91" s="143" t="s">
        <v>1794</v>
      </c>
      <c r="D91" s="143" t="s">
        <v>218</v>
      </c>
      <c r="E91" s="143" t="s">
        <v>335</v>
      </c>
      <c r="F91" s="143" t="s">
        <v>170</v>
      </c>
      <c r="G91" s="8" t="s">
        <v>3026</v>
      </c>
      <c r="H91" s="8">
        <v>6013250059</v>
      </c>
      <c r="I91" s="143" t="s">
        <v>401</v>
      </c>
      <c r="J91" s="143" t="s">
        <v>3027</v>
      </c>
      <c r="K91" s="143" t="s">
        <v>696</v>
      </c>
      <c r="L91" s="8" t="s">
        <v>3028</v>
      </c>
      <c r="M91" s="8" t="s">
        <v>218</v>
      </c>
      <c r="N91" s="8" t="s">
        <v>3029</v>
      </c>
      <c r="O91" s="8">
        <v>6014100260</v>
      </c>
      <c r="P91" s="143" t="s">
        <v>2112</v>
      </c>
      <c r="Q91" s="143" t="s">
        <v>45</v>
      </c>
      <c r="R91" s="8" t="s">
        <v>3030</v>
      </c>
      <c r="T91" s="143" t="s">
        <v>1437</v>
      </c>
      <c r="U91" s="143"/>
      <c r="V91" s="143" t="s">
        <v>488</v>
      </c>
      <c r="W91" s="8">
        <v>39402</v>
      </c>
      <c r="X91" s="8" t="s">
        <v>348</v>
      </c>
      <c r="Y91" s="8" t="s">
        <v>202</v>
      </c>
      <c r="Z91" s="143" t="s">
        <v>2114</v>
      </c>
      <c r="AE91" s="8" t="s">
        <v>48</v>
      </c>
      <c r="AF91" s="233" t="s">
        <v>3031</v>
      </c>
      <c r="AG91" s="8" t="s">
        <v>3032</v>
      </c>
      <c r="AI91" s="8" t="s">
        <v>605</v>
      </c>
      <c r="AL91" s="8" t="s">
        <v>221</v>
      </c>
      <c r="AM91" s="275" t="s">
        <v>221</v>
      </c>
      <c r="AN91" s="48" t="s">
        <v>8983</v>
      </c>
      <c r="AO91" s="48" t="s">
        <v>8984</v>
      </c>
      <c r="AP91" s="48" t="s">
        <v>8983</v>
      </c>
      <c r="AQ91" s="48" t="s">
        <v>8984</v>
      </c>
      <c r="AR91" s="48" t="s">
        <v>371</v>
      </c>
      <c r="AS91" s="68" t="s">
        <v>371</v>
      </c>
      <c r="AT91" s="68">
        <v>97</v>
      </c>
      <c r="AU91" s="48">
        <v>13</v>
      </c>
      <c r="AV91" s="48" t="s">
        <v>519</v>
      </c>
      <c r="AW91" s="68" t="s">
        <v>8985</v>
      </c>
      <c r="AX91" s="68" t="s">
        <v>8985</v>
      </c>
      <c r="AY91" s="68" t="s">
        <v>8982</v>
      </c>
      <c r="AZ91" s="48" t="s">
        <v>8986</v>
      </c>
      <c r="BA91" s="48" t="s">
        <v>8987</v>
      </c>
      <c r="BB91" s="68" t="s">
        <v>371</v>
      </c>
      <c r="BC91" s="48" t="s">
        <v>104</v>
      </c>
    </row>
    <row r="92" spans="1:56" x14ac:dyDescent="0.3">
      <c r="A92" s="48" t="s">
        <v>8988</v>
      </c>
      <c r="B92" s="8">
        <v>161</v>
      </c>
      <c r="C92" s="143" t="s">
        <v>3574</v>
      </c>
      <c r="D92" s="143" t="s">
        <v>787</v>
      </c>
      <c r="E92" s="143" t="s">
        <v>335</v>
      </c>
      <c r="F92" s="143" t="s">
        <v>170</v>
      </c>
      <c r="G92" s="8" t="s">
        <v>3575</v>
      </c>
      <c r="H92" s="8">
        <v>6628226685</v>
      </c>
      <c r="I92" s="143" t="s">
        <v>376</v>
      </c>
      <c r="J92" s="143" t="s">
        <v>3576</v>
      </c>
      <c r="K92" s="143"/>
      <c r="L92" s="8" t="s">
        <v>1797</v>
      </c>
      <c r="M92" s="8" t="s">
        <v>787</v>
      </c>
      <c r="N92" s="8" t="s">
        <v>3575</v>
      </c>
      <c r="O92" s="8">
        <v>6628226685</v>
      </c>
      <c r="P92" s="143" t="s">
        <v>2112</v>
      </c>
      <c r="Q92" s="143" t="s">
        <v>45</v>
      </c>
      <c r="R92" s="8" t="s">
        <v>3577</v>
      </c>
      <c r="T92" s="143" t="s">
        <v>781</v>
      </c>
      <c r="U92" s="143"/>
      <c r="V92" s="143" t="s">
        <v>488</v>
      </c>
      <c r="W92" s="8">
        <v>38701</v>
      </c>
      <c r="X92" s="8" t="s">
        <v>348</v>
      </c>
      <c r="Y92" s="8" t="s">
        <v>260</v>
      </c>
      <c r="Z92" s="143" t="s">
        <v>2114</v>
      </c>
      <c r="AB92" s="8" t="s">
        <v>2115</v>
      </c>
      <c r="AE92" s="8" t="s">
        <v>48</v>
      </c>
      <c r="AF92" s="233" t="s">
        <v>3578</v>
      </c>
      <c r="AG92" s="8" t="s">
        <v>3579</v>
      </c>
      <c r="AH92" s="8" t="s">
        <v>3580</v>
      </c>
      <c r="AI92" s="8" t="s">
        <v>442</v>
      </c>
      <c r="AL92" s="8" t="s">
        <v>260</v>
      </c>
      <c r="AM92" s="48" t="s">
        <v>260</v>
      </c>
      <c r="AN92" s="48" t="s">
        <v>8989</v>
      </c>
      <c r="AO92" s="48" t="s">
        <v>8990</v>
      </c>
      <c r="AP92" s="48" t="s">
        <v>8989</v>
      </c>
      <c r="AQ92" s="48" t="s">
        <v>8990</v>
      </c>
      <c r="AR92" s="48" t="s">
        <v>371</v>
      </c>
      <c r="AS92" s="68" t="s">
        <v>371</v>
      </c>
      <c r="AT92" s="68">
        <v>161</v>
      </c>
      <c r="AU92" s="48">
        <v>29</v>
      </c>
      <c r="AV92" s="48" t="s">
        <v>371</v>
      </c>
      <c r="AW92" s="68" t="e">
        <v>#VALUE!</v>
      </c>
      <c r="AX92" s="68" t="s">
        <v>8991</v>
      </c>
      <c r="AY92" s="68" t="s">
        <v>8988</v>
      </c>
      <c r="AZ92" s="48" t="s">
        <v>8992</v>
      </c>
      <c r="BA92" s="48" t="s">
        <v>8993</v>
      </c>
      <c r="BB92" s="68" t="s">
        <v>519</v>
      </c>
      <c r="BC92" s="48" t="s">
        <v>107</v>
      </c>
    </row>
    <row r="93" spans="1:56" x14ac:dyDescent="0.3">
      <c r="A93" s="48"/>
      <c r="B93" s="8">
        <v>463</v>
      </c>
      <c r="C93" s="143" t="s">
        <v>3358</v>
      </c>
      <c r="D93" s="143" t="s">
        <v>5970</v>
      </c>
      <c r="E93" s="143" t="s">
        <v>335</v>
      </c>
      <c r="F93" s="143" t="s">
        <v>170</v>
      </c>
      <c r="G93" s="8" t="s">
        <v>5971</v>
      </c>
      <c r="H93" s="8">
        <v>6015499725</v>
      </c>
      <c r="I93" s="143" t="s">
        <v>376</v>
      </c>
      <c r="J93" s="143" t="s">
        <v>5972</v>
      </c>
      <c r="K93" s="143" t="s">
        <v>5973</v>
      </c>
      <c r="L93" s="8" t="s">
        <v>670</v>
      </c>
      <c r="M93" s="8" t="s">
        <v>5970</v>
      </c>
      <c r="N93" s="8" t="s">
        <v>5974</v>
      </c>
      <c r="O93" s="8">
        <v>6016742508</v>
      </c>
      <c r="P93" s="143" t="s">
        <v>2112</v>
      </c>
      <c r="Q93" s="143" t="s">
        <v>394</v>
      </c>
      <c r="R93" s="8" t="s">
        <v>5975</v>
      </c>
      <c r="S93" s="8" t="s">
        <v>5975</v>
      </c>
      <c r="T93" s="143" t="s">
        <v>5976</v>
      </c>
      <c r="U93" s="143"/>
      <c r="V93" s="143" t="s">
        <v>488</v>
      </c>
      <c r="W93" s="8">
        <v>39421</v>
      </c>
      <c r="X93" s="8" t="s">
        <v>348</v>
      </c>
      <c r="Y93" s="8" t="s">
        <v>217</v>
      </c>
      <c r="Z93" s="143" t="s">
        <v>2114</v>
      </c>
      <c r="AB93" s="8" t="s">
        <v>2115</v>
      </c>
      <c r="AE93" s="8" t="s">
        <v>48</v>
      </c>
      <c r="AF93" s="233" t="s">
        <v>5977</v>
      </c>
      <c r="AG93" s="8" t="s">
        <v>5978</v>
      </c>
      <c r="AH93" s="8" t="s">
        <v>4517</v>
      </c>
      <c r="AI93" s="8" t="s">
        <v>2165</v>
      </c>
      <c r="AJ93" s="8" t="s">
        <v>5979</v>
      </c>
      <c r="AK93" s="8" t="s">
        <v>5980</v>
      </c>
      <c r="AL93" s="8" t="s">
        <v>217</v>
      </c>
      <c r="AM93" s="48" t="s">
        <v>2130</v>
      </c>
      <c r="AN93" s="48" t="s">
        <v>8994</v>
      </c>
      <c r="AO93" s="48" t="s">
        <v>8995</v>
      </c>
      <c r="AP93" s="48" t="e">
        <v>#N/A</v>
      </c>
      <c r="AQ93" s="48" t="e">
        <v>#N/A</v>
      </c>
      <c r="AR93" s="48" t="e">
        <v>#N/A</v>
      </c>
      <c r="AS93" s="68" t="e">
        <v>#N/A</v>
      </c>
      <c r="AT93" s="68">
        <v>463</v>
      </c>
      <c r="AU93" s="48" t="e">
        <v>#N/A</v>
      </c>
      <c r="AV93" s="48" t="s">
        <v>371</v>
      </c>
      <c r="AW93" s="68" t="e">
        <v>#VALUE!</v>
      </c>
      <c r="AX93" s="68" t="e">
        <v>#VALUE!</v>
      </c>
      <c r="AY93" s="68" t="e">
        <v>#N/A</v>
      </c>
      <c r="AZ93" s="48" t="s">
        <v>8996</v>
      </c>
      <c r="BA93" s="48" t="s">
        <v>8997</v>
      </c>
      <c r="BB93" s="68" t="e">
        <v>#N/A</v>
      </c>
      <c r="BC93" s="48" t="s">
        <v>2131</v>
      </c>
      <c r="BD93" s="48"/>
    </row>
    <row r="94" spans="1:56" x14ac:dyDescent="0.3">
      <c r="A94" s="48"/>
      <c r="B94" s="8">
        <v>493</v>
      </c>
      <c r="C94" s="143" t="s">
        <v>4797</v>
      </c>
      <c r="D94" s="143" t="s">
        <v>6213</v>
      </c>
      <c r="E94" s="143" t="s">
        <v>335</v>
      </c>
      <c r="F94" s="143" t="s">
        <v>169</v>
      </c>
      <c r="G94" s="8" t="s">
        <v>6214</v>
      </c>
      <c r="I94" s="143" t="s">
        <v>376</v>
      </c>
      <c r="J94" s="143" t="s">
        <v>6215</v>
      </c>
      <c r="K94" s="143" t="s">
        <v>6216</v>
      </c>
      <c r="L94" s="8" t="s">
        <v>6217</v>
      </c>
      <c r="M94" s="8" t="s">
        <v>641</v>
      </c>
      <c r="N94" s="8" t="s">
        <v>6218</v>
      </c>
      <c r="O94" s="8">
        <v>6625441139</v>
      </c>
      <c r="P94" s="143" t="s">
        <v>2159</v>
      </c>
      <c r="Q94" s="143" t="s">
        <v>45</v>
      </c>
      <c r="R94" s="8" t="s">
        <v>6219</v>
      </c>
      <c r="T94" s="143" t="s">
        <v>956</v>
      </c>
      <c r="U94" s="143"/>
      <c r="V94" s="143" t="s">
        <v>488</v>
      </c>
      <c r="W94" s="8">
        <v>38635</v>
      </c>
      <c r="X94" s="8" t="s">
        <v>348</v>
      </c>
      <c r="Y94" s="8" t="s">
        <v>3414</v>
      </c>
      <c r="Z94" s="143" t="s">
        <v>2114</v>
      </c>
      <c r="AB94" s="8" t="s">
        <v>2115</v>
      </c>
      <c r="AE94" s="8" t="s">
        <v>49</v>
      </c>
      <c r="AF94" s="233" t="s">
        <v>6220</v>
      </c>
      <c r="AI94" s="8" t="s">
        <v>442</v>
      </c>
      <c r="AK94" s="8" t="s">
        <v>6221</v>
      </c>
      <c r="AL94" s="8" t="s">
        <v>231</v>
      </c>
      <c r="AM94" s="48" t="s">
        <v>2130</v>
      </c>
      <c r="AN94" s="48" t="s">
        <v>8998</v>
      </c>
      <c r="AO94" s="48" t="s">
        <v>8999</v>
      </c>
      <c r="AP94" s="48" t="e">
        <v>#N/A</v>
      </c>
      <c r="AQ94" s="48" t="e">
        <v>#N/A</v>
      </c>
      <c r="AR94" s="48" t="e">
        <v>#N/A</v>
      </c>
      <c r="AS94" s="68" t="e">
        <v>#N/A</v>
      </c>
      <c r="AT94" s="68">
        <v>493</v>
      </c>
      <c r="AU94" s="48" t="e">
        <v>#N/A</v>
      </c>
      <c r="AV94" s="48" t="s">
        <v>371</v>
      </c>
      <c r="AW94" s="68" t="e">
        <v>#REF!</v>
      </c>
      <c r="AX94" s="68" t="s">
        <v>8643</v>
      </c>
      <c r="AY94" s="68" t="e">
        <v>#N/A</v>
      </c>
      <c r="AZ94" s="48" t="s">
        <v>9000</v>
      </c>
      <c r="BA94" s="48" t="s">
        <v>9001</v>
      </c>
      <c r="BB94" s="68" t="e">
        <v>#N/A</v>
      </c>
      <c r="BC94" s="48" t="s">
        <v>2131</v>
      </c>
      <c r="BD94" s="48"/>
    </row>
    <row r="95" spans="1:56" x14ac:dyDescent="0.3">
      <c r="A95" s="48"/>
      <c r="B95" s="8">
        <v>233</v>
      </c>
      <c r="C95" s="143" t="s">
        <v>1677</v>
      </c>
      <c r="D95" s="143" t="s">
        <v>1678</v>
      </c>
      <c r="E95" s="143" t="s">
        <v>335</v>
      </c>
      <c r="F95" s="143" t="s">
        <v>170</v>
      </c>
      <c r="G95" s="8" t="s">
        <v>4167</v>
      </c>
      <c r="H95" s="8">
        <v>9012867452</v>
      </c>
      <c r="I95" s="143" t="s">
        <v>340</v>
      </c>
      <c r="J95" s="143" t="s">
        <v>4168</v>
      </c>
      <c r="K95" s="143" t="s">
        <v>4169</v>
      </c>
      <c r="L95" s="8" t="s">
        <v>1684</v>
      </c>
      <c r="M95" s="8" t="s">
        <v>4170</v>
      </c>
      <c r="N95" s="8" t="s">
        <v>1686</v>
      </c>
      <c r="O95" s="8">
        <v>9013613142</v>
      </c>
      <c r="P95" s="143" t="s">
        <v>2112</v>
      </c>
      <c r="Q95" s="143" t="s">
        <v>394</v>
      </c>
      <c r="R95" s="8" t="s">
        <v>1681</v>
      </c>
      <c r="T95" s="143" t="s">
        <v>1682</v>
      </c>
      <c r="U95" s="143"/>
      <c r="V95" s="143" t="s">
        <v>488</v>
      </c>
      <c r="W95" s="8">
        <v>38611</v>
      </c>
      <c r="X95" s="8" t="s">
        <v>348</v>
      </c>
      <c r="Y95" s="8" t="s">
        <v>4171</v>
      </c>
      <c r="Z95" s="143" t="s">
        <v>2114</v>
      </c>
      <c r="AB95" s="8" t="s">
        <v>2115</v>
      </c>
      <c r="AE95" s="8" t="s">
        <v>49</v>
      </c>
      <c r="AF95" s="233" t="s">
        <v>4172</v>
      </c>
      <c r="AG95" s="8" t="s">
        <v>4173</v>
      </c>
      <c r="AI95" s="8" t="s">
        <v>459</v>
      </c>
      <c r="AL95" s="8" t="s">
        <v>231</v>
      </c>
      <c r="AM95" s="48" t="s">
        <v>2130</v>
      </c>
      <c r="AN95" s="48" t="s">
        <v>9002</v>
      </c>
      <c r="AO95" s="48" t="s">
        <v>9003</v>
      </c>
      <c r="AP95" s="48" t="e">
        <v>#N/A</v>
      </c>
      <c r="AQ95" s="48" t="e">
        <v>#N/A</v>
      </c>
      <c r="AR95" s="48" t="e">
        <v>#N/A</v>
      </c>
      <c r="AS95" s="68" t="e">
        <v>#N/A</v>
      </c>
      <c r="AT95" s="68">
        <v>233</v>
      </c>
      <c r="AU95" s="48" t="e">
        <v>#N/A</v>
      </c>
      <c r="AV95" s="48" t="s">
        <v>519</v>
      </c>
      <c r="AW95" s="68" t="s">
        <v>9004</v>
      </c>
      <c r="AX95" s="68" t="s">
        <v>9004</v>
      </c>
      <c r="AY95" s="68" t="e">
        <v>#N/A</v>
      </c>
      <c r="AZ95" s="48" t="s">
        <v>9005</v>
      </c>
      <c r="BA95" s="48" t="s">
        <v>9006</v>
      </c>
      <c r="BB95" s="68" t="e">
        <v>#N/A</v>
      </c>
      <c r="BC95" s="48" t="s">
        <v>2131</v>
      </c>
      <c r="BD95" s="48"/>
    </row>
    <row r="96" spans="1:56" x14ac:dyDescent="0.3">
      <c r="A96" s="48" t="s">
        <v>9007</v>
      </c>
      <c r="B96" s="8">
        <v>502</v>
      </c>
      <c r="C96" s="143" t="s">
        <v>6293</v>
      </c>
      <c r="D96" s="143" t="s">
        <v>6294</v>
      </c>
      <c r="E96" s="143" t="s">
        <v>335</v>
      </c>
      <c r="F96" s="143" t="s">
        <v>170</v>
      </c>
      <c r="G96" s="8" t="s">
        <v>6295</v>
      </c>
      <c r="H96" s="8">
        <v>6628200590</v>
      </c>
      <c r="I96" s="143" t="s">
        <v>401</v>
      </c>
      <c r="J96" s="143" t="s">
        <v>2297</v>
      </c>
      <c r="K96" s="143" t="s">
        <v>2136</v>
      </c>
      <c r="L96" s="8" t="s">
        <v>6296</v>
      </c>
      <c r="M96" s="8" t="s">
        <v>6294</v>
      </c>
      <c r="N96" s="8" t="s">
        <v>6295</v>
      </c>
      <c r="O96" s="8">
        <v>6628222215</v>
      </c>
      <c r="P96" s="143" t="s">
        <v>2112</v>
      </c>
      <c r="Q96" s="143" t="s">
        <v>45</v>
      </c>
      <c r="R96" s="8" t="s">
        <v>6297</v>
      </c>
      <c r="T96" s="143" t="s">
        <v>1991</v>
      </c>
      <c r="U96" s="143"/>
      <c r="V96" s="143" t="s">
        <v>488</v>
      </c>
      <c r="W96" s="8">
        <v>38701</v>
      </c>
      <c r="X96" s="8" t="s">
        <v>348</v>
      </c>
      <c r="Y96" s="8" t="s">
        <v>2139</v>
      </c>
      <c r="Z96" s="143" t="s">
        <v>2114</v>
      </c>
      <c r="AB96" s="8" t="s">
        <v>2115</v>
      </c>
      <c r="AE96" s="8" t="s">
        <v>49</v>
      </c>
      <c r="AF96" s="233" t="s">
        <v>6298</v>
      </c>
      <c r="AI96" s="8" t="s">
        <v>2165</v>
      </c>
      <c r="AJ96" s="8" t="s">
        <v>6299</v>
      </c>
      <c r="AL96" s="8" t="s">
        <v>260</v>
      </c>
      <c r="AM96" s="48" t="s">
        <v>260</v>
      </c>
      <c r="AN96" s="48" t="s">
        <v>9008</v>
      </c>
      <c r="AO96" s="48" t="s">
        <v>9009</v>
      </c>
      <c r="AP96" s="48" t="e">
        <v>#N/A</v>
      </c>
      <c r="AQ96" s="48" t="s">
        <v>9009</v>
      </c>
      <c r="AR96" s="48" t="e">
        <v>#N/A</v>
      </c>
      <c r="AS96" s="68" t="s">
        <v>371</v>
      </c>
      <c r="AT96" s="68">
        <v>502</v>
      </c>
      <c r="AU96" s="48">
        <v>285</v>
      </c>
      <c r="AV96" s="48" t="s">
        <v>371</v>
      </c>
      <c r="AW96" s="68" t="e">
        <v>#REF!</v>
      </c>
      <c r="AX96" s="68" t="s">
        <v>8643</v>
      </c>
      <c r="AY96" s="68" t="s">
        <v>9007</v>
      </c>
      <c r="AZ96" s="48" t="s">
        <v>9010</v>
      </c>
      <c r="BA96" s="48" t="s">
        <v>9011</v>
      </c>
      <c r="BB96" s="68" t="s">
        <v>519</v>
      </c>
      <c r="BC96" s="48" t="s">
        <v>107</v>
      </c>
      <c r="BD96" s="48"/>
    </row>
    <row r="97" spans="1:56" x14ac:dyDescent="0.3">
      <c r="A97" s="48" t="s">
        <v>9012</v>
      </c>
      <c r="B97" s="8">
        <v>95</v>
      </c>
      <c r="C97" s="143" t="s">
        <v>3018</v>
      </c>
      <c r="D97" s="143" t="s">
        <v>1236</v>
      </c>
      <c r="E97" s="143" t="s">
        <v>335</v>
      </c>
      <c r="F97" s="143" t="s">
        <v>169</v>
      </c>
      <c r="G97" s="8" t="s">
        <v>3019</v>
      </c>
      <c r="H97" s="8">
        <v>6628366927</v>
      </c>
      <c r="I97" s="143" t="s">
        <v>340</v>
      </c>
      <c r="J97" s="143" t="s">
        <v>3020</v>
      </c>
      <c r="K97" s="143" t="s">
        <v>1568</v>
      </c>
      <c r="L97" s="8" t="s">
        <v>1244</v>
      </c>
      <c r="M97" s="8" t="s">
        <v>1236</v>
      </c>
      <c r="N97" s="8" t="s">
        <v>3019</v>
      </c>
      <c r="O97" s="8">
        <v>6628366927</v>
      </c>
      <c r="P97" s="143" t="s">
        <v>2112</v>
      </c>
      <c r="Q97" s="143" t="s">
        <v>45</v>
      </c>
      <c r="R97" s="8" t="s">
        <v>3021</v>
      </c>
      <c r="T97" s="143" t="s">
        <v>430</v>
      </c>
      <c r="U97" s="143"/>
      <c r="V97" s="143" t="s">
        <v>488</v>
      </c>
      <c r="W97" s="8">
        <v>39038</v>
      </c>
      <c r="X97" s="8" t="s">
        <v>348</v>
      </c>
      <c r="Y97" s="8" t="s">
        <v>211</v>
      </c>
      <c r="Z97" s="143" t="s">
        <v>2114</v>
      </c>
      <c r="AB97" s="8" t="s">
        <v>2115</v>
      </c>
      <c r="AE97" s="8" t="s">
        <v>49</v>
      </c>
      <c r="AF97" s="233" t="s">
        <v>3022</v>
      </c>
      <c r="AG97" s="8" t="s">
        <v>3023</v>
      </c>
      <c r="AH97" s="8" t="s">
        <v>3024</v>
      </c>
      <c r="AI97" s="8" t="s">
        <v>2165</v>
      </c>
      <c r="AJ97" s="8" t="s">
        <v>3025</v>
      </c>
      <c r="AL97" s="8" t="s">
        <v>211</v>
      </c>
      <c r="AM97" s="48" t="s">
        <v>211</v>
      </c>
      <c r="AN97" s="48" t="s">
        <v>9013</v>
      </c>
      <c r="AO97" s="48" t="s">
        <v>9014</v>
      </c>
      <c r="AP97" s="48" t="s">
        <v>9013</v>
      </c>
      <c r="AQ97" s="48" t="s">
        <v>9014</v>
      </c>
      <c r="AR97" s="48" t="s">
        <v>371</v>
      </c>
      <c r="AS97" s="68" t="s">
        <v>371</v>
      </c>
      <c r="AT97" s="68">
        <v>95</v>
      </c>
      <c r="AU97" s="48">
        <v>322</v>
      </c>
      <c r="AV97" s="48" t="s">
        <v>371</v>
      </c>
      <c r="AW97" s="68" t="s">
        <v>9015</v>
      </c>
      <c r="AX97" s="68" t="e">
        <v>#VALUE!</v>
      </c>
      <c r="AY97" s="68" t="s">
        <v>9012</v>
      </c>
      <c r="AZ97" s="48" t="s">
        <v>9016</v>
      </c>
      <c r="BA97" s="48" t="s">
        <v>9017</v>
      </c>
      <c r="BB97" s="68" t="s">
        <v>519</v>
      </c>
      <c r="BC97" s="48" t="s">
        <v>92</v>
      </c>
      <c r="BD97" s="48"/>
    </row>
    <row r="98" spans="1:56" x14ac:dyDescent="0.3">
      <c r="A98" s="48" t="s">
        <v>9018</v>
      </c>
      <c r="B98" s="8">
        <v>554</v>
      </c>
      <c r="C98" s="8" t="s">
        <v>6718</v>
      </c>
      <c r="D98" s="8" t="s">
        <v>1433</v>
      </c>
      <c r="E98" s="8" t="s">
        <v>335</v>
      </c>
      <c r="F98" s="8" t="s">
        <v>170</v>
      </c>
      <c r="G98" s="8" t="s">
        <v>6719</v>
      </c>
      <c r="H98" s="8">
        <v>6626166678</v>
      </c>
      <c r="I98" s="8" t="s">
        <v>401</v>
      </c>
      <c r="J98" s="8" t="s">
        <v>6720</v>
      </c>
      <c r="K98" s="8" t="s">
        <v>779</v>
      </c>
      <c r="L98" s="8" t="s">
        <v>6721</v>
      </c>
      <c r="M98" s="8" t="s">
        <v>2360</v>
      </c>
      <c r="N98" s="8" t="s">
        <v>6722</v>
      </c>
      <c r="O98" s="8">
        <v>9017079337</v>
      </c>
      <c r="P98" s="8" t="s">
        <v>2159</v>
      </c>
      <c r="Q98" s="8" t="s">
        <v>43</v>
      </c>
      <c r="R98" s="8" t="s">
        <v>6723</v>
      </c>
      <c r="T98" s="8" t="s">
        <v>781</v>
      </c>
      <c r="V98" s="8" t="s">
        <v>488</v>
      </c>
      <c r="W98" s="8">
        <v>38701</v>
      </c>
      <c r="X98" s="8" t="s">
        <v>348</v>
      </c>
      <c r="Y98" s="8" t="s">
        <v>260</v>
      </c>
      <c r="AA98" s="8" t="s">
        <v>2200</v>
      </c>
      <c r="AC98" s="8" t="s">
        <v>2201</v>
      </c>
      <c r="AE98" s="8" t="s">
        <v>48</v>
      </c>
      <c r="AF98" s="8" t="s">
        <v>6724</v>
      </c>
      <c r="AG98" s="8" t="s">
        <v>6725</v>
      </c>
      <c r="AH98" s="8" t="s">
        <v>6726</v>
      </c>
      <c r="AI98" s="8" t="s">
        <v>2165</v>
      </c>
      <c r="AJ98" s="8" t="s">
        <v>6727</v>
      </c>
      <c r="AK98" s="8" t="s">
        <v>6728</v>
      </c>
      <c r="AL98" s="8" t="s">
        <v>260</v>
      </c>
      <c r="AM98" s="48" t="s">
        <v>260</v>
      </c>
      <c r="AN98" s="48" t="s">
        <v>9019</v>
      </c>
      <c r="AO98" s="48" t="s">
        <v>9020</v>
      </c>
      <c r="AP98" s="48" t="s">
        <v>9019</v>
      </c>
      <c r="AQ98" s="48" t="s">
        <v>9020</v>
      </c>
      <c r="AR98" s="48" t="s">
        <v>371</v>
      </c>
      <c r="AS98" s="68" t="s">
        <v>371</v>
      </c>
      <c r="AT98" s="68">
        <v>554</v>
      </c>
      <c r="AU98" s="48">
        <v>90</v>
      </c>
      <c r="AV98" s="48" t="s">
        <v>371</v>
      </c>
      <c r="AW98" s="68" t="e">
        <v>#REF!</v>
      </c>
      <c r="AX98" s="68" t="e">
        <v>#REF!</v>
      </c>
      <c r="AY98" s="68" t="s">
        <v>9018</v>
      </c>
      <c r="AZ98" s="48" t="s">
        <v>9021</v>
      </c>
      <c r="BA98" s="48" t="s">
        <v>9022</v>
      </c>
      <c r="BB98" s="68" t="s">
        <v>519</v>
      </c>
      <c r="BC98" s="48" t="s">
        <v>92</v>
      </c>
    </row>
    <row r="99" spans="1:56" x14ac:dyDescent="0.3">
      <c r="A99" s="48"/>
      <c r="B99" s="8">
        <v>7</v>
      </c>
      <c r="C99" s="143" t="s">
        <v>1408</v>
      </c>
      <c r="D99" s="143" t="s">
        <v>2168</v>
      </c>
      <c r="E99" s="143" t="s">
        <v>335</v>
      </c>
      <c r="F99" s="143" t="s">
        <v>169</v>
      </c>
      <c r="G99" s="8" t="s">
        <v>2169</v>
      </c>
      <c r="H99" s="8">
        <v>6625496532</v>
      </c>
      <c r="I99" s="143" t="s">
        <v>376</v>
      </c>
      <c r="J99" s="8" t="s">
        <v>2170</v>
      </c>
      <c r="K99" s="143" t="s">
        <v>228</v>
      </c>
      <c r="L99" s="8" t="s">
        <v>2171</v>
      </c>
      <c r="M99" s="8" t="s">
        <v>1020</v>
      </c>
      <c r="N99" s="8" t="s">
        <v>2169</v>
      </c>
      <c r="O99" s="8">
        <v>6625496532</v>
      </c>
      <c r="P99" s="143" t="s">
        <v>2112</v>
      </c>
      <c r="Q99" s="143" t="s">
        <v>394</v>
      </c>
      <c r="R99" s="8" t="s">
        <v>2172</v>
      </c>
      <c r="T99" s="143" t="s">
        <v>2173</v>
      </c>
      <c r="U99" s="143"/>
      <c r="V99" s="143" t="s">
        <v>488</v>
      </c>
      <c r="W99" s="8">
        <v>39743</v>
      </c>
      <c r="X99" s="8" t="s">
        <v>348</v>
      </c>
      <c r="Y99" s="8" t="s">
        <v>228</v>
      </c>
      <c r="Z99" s="143" t="s">
        <v>2114</v>
      </c>
      <c r="AB99" s="8" t="s">
        <v>2115</v>
      </c>
      <c r="AE99" s="8" t="s">
        <v>49</v>
      </c>
      <c r="AF99" s="233" t="s">
        <v>2174</v>
      </c>
      <c r="AG99" s="8" t="s">
        <v>1088</v>
      </c>
      <c r="AH99" s="8" t="s">
        <v>1088</v>
      </c>
      <c r="AI99" s="8" t="s">
        <v>442</v>
      </c>
      <c r="AL99" s="8" t="s">
        <v>228</v>
      </c>
      <c r="AM99" s="48" t="s">
        <v>2130</v>
      </c>
      <c r="AN99" s="48" t="s">
        <v>9023</v>
      </c>
      <c r="AO99" s="48" t="s">
        <v>9024</v>
      </c>
      <c r="AP99" s="48" t="e">
        <v>#N/A</v>
      </c>
      <c r="AQ99" s="48" t="e">
        <v>#N/A</v>
      </c>
      <c r="AR99" s="48" t="e">
        <v>#N/A</v>
      </c>
      <c r="AS99" s="68" t="e">
        <v>#N/A</v>
      </c>
      <c r="AT99" s="68">
        <v>7</v>
      </c>
      <c r="AU99" s="48" t="e">
        <v>#N/A</v>
      </c>
      <c r="AV99" s="48" t="s">
        <v>371</v>
      </c>
      <c r="AW99" s="68" t="s">
        <v>9025</v>
      </c>
      <c r="AX99" s="68" t="s">
        <v>9025</v>
      </c>
      <c r="AY99" s="68" t="e">
        <v>#N/A</v>
      </c>
      <c r="AZ99" s="48" t="s">
        <v>9026</v>
      </c>
      <c r="BA99" s="48" t="s">
        <v>9027</v>
      </c>
      <c r="BB99" s="68" t="e">
        <v>#N/A</v>
      </c>
      <c r="BC99" s="48" t="s">
        <v>2131</v>
      </c>
      <c r="BD99" s="48"/>
    </row>
    <row r="100" spans="1:56" x14ac:dyDescent="0.3">
      <c r="A100" s="48"/>
      <c r="B100" s="8">
        <v>309</v>
      </c>
      <c r="C100" s="143" t="s">
        <v>4769</v>
      </c>
      <c r="D100" s="143" t="s">
        <v>1236</v>
      </c>
      <c r="E100" s="143" t="s">
        <v>335</v>
      </c>
      <c r="F100" s="143" t="s">
        <v>170</v>
      </c>
      <c r="G100" s="8" t="s">
        <v>4770</v>
      </c>
      <c r="H100" s="8">
        <v>6017609467</v>
      </c>
      <c r="I100" s="143" t="s">
        <v>401</v>
      </c>
      <c r="J100" s="143" t="s">
        <v>559</v>
      </c>
      <c r="K100" s="143" t="s">
        <v>1238</v>
      </c>
      <c r="L100" s="8" t="s">
        <v>4771</v>
      </c>
      <c r="M100" s="8" t="s">
        <v>1236</v>
      </c>
      <c r="N100" s="8" t="s">
        <v>4772</v>
      </c>
      <c r="O100" s="8">
        <v>6018074144</v>
      </c>
      <c r="P100" s="143" t="s">
        <v>2112</v>
      </c>
      <c r="Q100" s="143" t="s">
        <v>394</v>
      </c>
      <c r="R100" s="8" t="s">
        <v>578</v>
      </c>
      <c r="S100" s="8" t="s">
        <v>578</v>
      </c>
      <c r="T100" s="143" t="s">
        <v>229</v>
      </c>
      <c r="U100" s="143"/>
      <c r="V100" s="143" t="s">
        <v>488</v>
      </c>
      <c r="W100" s="8">
        <v>39110</v>
      </c>
      <c r="X100" s="8" t="s">
        <v>348</v>
      </c>
      <c r="Y100" s="8" t="s">
        <v>577</v>
      </c>
      <c r="Z100" s="143" t="s">
        <v>2114</v>
      </c>
      <c r="AE100" s="8" t="s">
        <v>49</v>
      </c>
      <c r="AF100" s="233" t="s">
        <v>4773</v>
      </c>
      <c r="AG100" s="8" t="s">
        <v>4774</v>
      </c>
      <c r="AI100" s="8" t="s">
        <v>442</v>
      </c>
      <c r="AL100" s="8" t="s">
        <v>229</v>
      </c>
      <c r="AM100" s="48" t="s">
        <v>2130</v>
      </c>
      <c r="AN100" s="48" t="s">
        <v>9028</v>
      </c>
      <c r="AO100" s="48" t="s">
        <v>9029</v>
      </c>
      <c r="AP100" s="48" t="e">
        <v>#N/A</v>
      </c>
      <c r="AQ100" s="48" t="e">
        <v>#N/A</v>
      </c>
      <c r="AR100" s="48" t="e">
        <v>#N/A</v>
      </c>
      <c r="AS100" s="68" t="e">
        <v>#N/A</v>
      </c>
      <c r="AT100" s="68">
        <v>309</v>
      </c>
      <c r="AU100" s="48" t="e">
        <v>#N/A</v>
      </c>
      <c r="AV100" s="48" t="s">
        <v>519</v>
      </c>
      <c r="AW100" s="68" t="s">
        <v>9030</v>
      </c>
      <c r="AX100" s="68" t="e">
        <v>#VALUE!</v>
      </c>
      <c r="AY100" s="68" t="e">
        <v>#N/A</v>
      </c>
      <c r="AZ100" s="48" t="s">
        <v>9031</v>
      </c>
      <c r="BA100" s="48" t="s">
        <v>9032</v>
      </c>
      <c r="BB100" s="68" t="e">
        <v>#N/A</v>
      </c>
      <c r="BC100" s="48" t="s">
        <v>2131</v>
      </c>
    </row>
    <row r="101" spans="1:56" x14ac:dyDescent="0.3">
      <c r="A101" s="48" t="s">
        <v>9033</v>
      </c>
      <c r="B101" s="8">
        <v>243</v>
      </c>
      <c r="C101" s="143" t="s">
        <v>4246</v>
      </c>
      <c r="D101" s="143" t="s">
        <v>4247</v>
      </c>
      <c r="E101" s="143" t="s">
        <v>335</v>
      </c>
      <c r="F101" s="143" t="s">
        <v>169</v>
      </c>
      <c r="G101" s="8" t="s">
        <v>4248</v>
      </c>
      <c r="H101" s="8">
        <v>9724152169</v>
      </c>
      <c r="I101" s="143" t="s">
        <v>401</v>
      </c>
      <c r="J101" s="143" t="s">
        <v>4249</v>
      </c>
      <c r="K101" s="143" t="s">
        <v>4250</v>
      </c>
      <c r="L101" s="8" t="s">
        <v>3887</v>
      </c>
      <c r="M101" s="8" t="s">
        <v>4247</v>
      </c>
      <c r="N101" s="8" t="s">
        <v>4248</v>
      </c>
      <c r="O101" s="8">
        <v>9724152169</v>
      </c>
      <c r="P101" s="143" t="s">
        <v>2112</v>
      </c>
      <c r="Q101" s="143" t="s">
        <v>441</v>
      </c>
      <c r="R101" s="8" t="s">
        <v>4251</v>
      </c>
      <c r="T101" s="143" t="s">
        <v>654</v>
      </c>
      <c r="U101" s="143"/>
      <c r="V101" s="143" t="s">
        <v>488</v>
      </c>
      <c r="W101" s="8">
        <v>38672</v>
      </c>
      <c r="X101" s="8" t="s">
        <v>348</v>
      </c>
      <c r="Y101" s="8" t="s">
        <v>3355</v>
      </c>
      <c r="Z101" s="143" t="s">
        <v>2114</v>
      </c>
      <c r="AB101" s="8" t="s">
        <v>2115</v>
      </c>
      <c r="AE101" s="8" t="s">
        <v>48</v>
      </c>
      <c r="AF101" s="233" t="s">
        <v>4252</v>
      </c>
      <c r="AI101" s="8" t="s">
        <v>459</v>
      </c>
      <c r="AL101" s="8" t="s">
        <v>201</v>
      </c>
      <c r="AM101" s="48" t="s">
        <v>201</v>
      </c>
      <c r="AN101" s="48" t="s">
        <v>9034</v>
      </c>
      <c r="AO101" s="48" t="s">
        <v>9035</v>
      </c>
      <c r="AP101" s="48" t="e">
        <v>#N/A</v>
      </c>
      <c r="AQ101" s="48" t="s">
        <v>9035</v>
      </c>
      <c r="AR101" s="48" t="e">
        <v>#N/A</v>
      </c>
      <c r="AS101" s="68" t="s">
        <v>371</v>
      </c>
      <c r="AT101" s="68">
        <v>243</v>
      </c>
      <c r="AU101" s="48">
        <v>64</v>
      </c>
      <c r="AV101" s="48" t="s">
        <v>371</v>
      </c>
      <c r="AW101" s="68" t="s">
        <v>9036</v>
      </c>
      <c r="AX101" s="68" t="s">
        <v>8643</v>
      </c>
      <c r="AY101" s="68" t="s">
        <v>9033</v>
      </c>
      <c r="AZ101" s="48" t="s">
        <v>9037</v>
      </c>
      <c r="BA101" s="48" t="s">
        <v>9038</v>
      </c>
      <c r="BB101" s="68" t="s">
        <v>371</v>
      </c>
      <c r="BC101" s="48" t="s">
        <v>104</v>
      </c>
      <c r="BD101" s="48"/>
    </row>
    <row r="102" spans="1:56" x14ac:dyDescent="0.3">
      <c r="A102" s="48"/>
      <c r="B102" s="8">
        <v>429</v>
      </c>
      <c r="C102" s="143" t="s">
        <v>5712</v>
      </c>
      <c r="D102" s="143" t="s">
        <v>629</v>
      </c>
      <c r="E102" s="143" t="s">
        <v>335</v>
      </c>
      <c r="F102" s="143" t="s">
        <v>170</v>
      </c>
      <c r="G102" s="8" t="s">
        <v>5713</v>
      </c>
      <c r="H102" s="8">
        <v>9015580654</v>
      </c>
      <c r="I102" s="143" t="s">
        <v>376</v>
      </c>
      <c r="J102" s="143" t="s">
        <v>5714</v>
      </c>
      <c r="K102" s="143" t="s">
        <v>5715</v>
      </c>
      <c r="L102" s="8" t="s">
        <v>3887</v>
      </c>
      <c r="M102" s="8" t="s">
        <v>629</v>
      </c>
      <c r="N102" s="8" t="s">
        <v>5716</v>
      </c>
      <c r="O102" s="8">
        <v>9014279441</v>
      </c>
      <c r="P102" s="143" t="s">
        <v>2159</v>
      </c>
      <c r="Q102" s="143" t="s">
        <v>43</v>
      </c>
      <c r="R102" s="8" t="s">
        <v>5717</v>
      </c>
      <c r="T102" s="143" t="s">
        <v>654</v>
      </c>
      <c r="U102" s="143"/>
      <c r="V102" s="143" t="s">
        <v>488</v>
      </c>
      <c r="W102" s="8">
        <v>38671</v>
      </c>
      <c r="X102" s="8" t="s">
        <v>348</v>
      </c>
      <c r="Y102" s="8" t="s">
        <v>2393</v>
      </c>
      <c r="Z102" s="143"/>
      <c r="AA102" s="8" t="s">
        <v>2200</v>
      </c>
      <c r="AC102" s="8" t="s">
        <v>2201</v>
      </c>
      <c r="AE102" s="8" t="s">
        <v>49</v>
      </c>
      <c r="AF102" s="233" t="s">
        <v>5718</v>
      </c>
      <c r="AG102" s="8" t="s">
        <v>5719</v>
      </c>
      <c r="AI102" s="8" t="s">
        <v>442</v>
      </c>
      <c r="AL102" s="8" t="s">
        <v>201</v>
      </c>
      <c r="AM102" s="48" t="s">
        <v>2130</v>
      </c>
      <c r="AN102" s="48" t="s">
        <v>9039</v>
      </c>
      <c r="AO102" s="48" t="s">
        <v>9040</v>
      </c>
      <c r="AP102" s="48" t="e">
        <v>#N/A</v>
      </c>
      <c r="AQ102" s="48" t="e">
        <v>#N/A</v>
      </c>
      <c r="AR102" s="48" t="e">
        <v>#N/A</v>
      </c>
      <c r="AS102" s="68" t="e">
        <v>#N/A</v>
      </c>
      <c r="AT102" s="68">
        <v>429</v>
      </c>
      <c r="AU102" s="48" t="e">
        <v>#N/A</v>
      </c>
      <c r="AV102" s="48" t="s">
        <v>371</v>
      </c>
      <c r="AW102" s="68" t="e">
        <v>#REF!</v>
      </c>
      <c r="AX102" s="68" t="e">
        <v>#REF!</v>
      </c>
      <c r="AY102" s="68" t="e">
        <v>#N/A</v>
      </c>
      <c r="AZ102" s="48" t="s">
        <v>9041</v>
      </c>
      <c r="BA102" s="48" t="s">
        <v>9042</v>
      </c>
      <c r="BB102" s="68" t="e">
        <v>#N/A</v>
      </c>
      <c r="BC102" s="48" t="s">
        <v>2131</v>
      </c>
    </row>
    <row r="103" spans="1:56" x14ac:dyDescent="0.3">
      <c r="A103" s="48"/>
      <c r="B103" s="8">
        <v>398</v>
      </c>
      <c r="C103" s="143" t="s">
        <v>5476</v>
      </c>
      <c r="D103" s="143" t="s">
        <v>3909</v>
      </c>
      <c r="E103" s="143" t="s">
        <v>335</v>
      </c>
      <c r="F103" s="143" t="s">
        <v>170</v>
      </c>
      <c r="G103" s="8" t="s">
        <v>5477</v>
      </c>
      <c r="H103" s="8">
        <v>4044232796</v>
      </c>
      <c r="I103" s="143" t="s">
        <v>340</v>
      </c>
      <c r="J103" s="143" t="s">
        <v>4633</v>
      </c>
      <c r="K103" s="143" t="s">
        <v>5478</v>
      </c>
      <c r="L103" s="8" t="s">
        <v>5479</v>
      </c>
      <c r="M103" s="8" t="s">
        <v>3909</v>
      </c>
      <c r="N103" s="8" t="s">
        <v>5480</v>
      </c>
      <c r="O103" s="8">
        <v>4044232796</v>
      </c>
      <c r="P103" s="143" t="s">
        <v>2112</v>
      </c>
      <c r="Q103" s="143" t="s">
        <v>45</v>
      </c>
      <c r="R103" s="8" t="s">
        <v>5481</v>
      </c>
      <c r="S103" s="8" t="s">
        <v>5482</v>
      </c>
      <c r="T103" s="143" t="s">
        <v>214</v>
      </c>
      <c r="U103" s="143"/>
      <c r="V103" s="143" t="s">
        <v>488</v>
      </c>
      <c r="W103" s="8">
        <v>39211</v>
      </c>
      <c r="X103" s="8" t="s">
        <v>348</v>
      </c>
      <c r="Y103" s="8" t="s">
        <v>214</v>
      </c>
      <c r="Z103" s="143" t="s">
        <v>2114</v>
      </c>
      <c r="AB103" s="8" t="s">
        <v>2115</v>
      </c>
      <c r="AE103" s="8" t="s">
        <v>49</v>
      </c>
      <c r="AF103" s="233" t="s">
        <v>5483</v>
      </c>
      <c r="AG103" s="8" t="s">
        <v>5484</v>
      </c>
      <c r="AH103" s="8" t="s">
        <v>5485</v>
      </c>
      <c r="AI103" s="8" t="s">
        <v>442</v>
      </c>
      <c r="AK103" s="8" t="s">
        <v>5486</v>
      </c>
      <c r="AL103" s="8" t="s">
        <v>209</v>
      </c>
      <c r="AM103" s="48" t="s">
        <v>2130</v>
      </c>
      <c r="AN103" s="48" t="s">
        <v>9043</v>
      </c>
      <c r="AO103" s="48" t="s">
        <v>9044</v>
      </c>
      <c r="AP103" s="48" t="e">
        <v>#N/A</v>
      </c>
      <c r="AQ103" s="48" t="e">
        <v>#N/A</v>
      </c>
      <c r="AR103" s="48" t="e">
        <v>#N/A</v>
      </c>
      <c r="AS103" s="68" t="e">
        <v>#N/A</v>
      </c>
      <c r="AT103" s="68">
        <v>398</v>
      </c>
      <c r="AU103" s="48" t="e">
        <v>#N/A</v>
      </c>
      <c r="AV103" s="48" t="s">
        <v>519</v>
      </c>
      <c r="AW103" s="68" t="e">
        <v>#REF!</v>
      </c>
      <c r="AX103" s="68" t="e">
        <v>#VALUE!</v>
      </c>
      <c r="AY103" s="68" t="e">
        <v>#N/A</v>
      </c>
      <c r="AZ103" s="48" t="s">
        <v>9045</v>
      </c>
      <c r="BA103" s="48" t="s">
        <v>9046</v>
      </c>
      <c r="BB103" s="68" t="e">
        <v>#N/A</v>
      </c>
      <c r="BC103" s="48" t="s">
        <v>2131</v>
      </c>
    </row>
    <row r="104" spans="1:56" x14ac:dyDescent="0.3">
      <c r="A104" s="48"/>
      <c r="B104" s="8">
        <v>484</v>
      </c>
      <c r="C104" s="143" t="s">
        <v>6133</v>
      </c>
      <c r="D104" s="143" t="s">
        <v>6134</v>
      </c>
      <c r="E104" s="143" t="s">
        <v>335</v>
      </c>
      <c r="F104" s="143" t="s">
        <v>170</v>
      </c>
      <c r="G104" s="8" t="s">
        <v>6135</v>
      </c>
      <c r="H104" s="8">
        <v>2055320369</v>
      </c>
      <c r="I104" s="143" t="s">
        <v>340</v>
      </c>
      <c r="J104" s="143" t="s">
        <v>6136</v>
      </c>
      <c r="K104" s="143" t="s">
        <v>6137</v>
      </c>
      <c r="L104" s="8" t="s">
        <v>6138</v>
      </c>
      <c r="M104" s="8" t="s">
        <v>6134</v>
      </c>
      <c r="N104" s="8" t="s">
        <v>6139</v>
      </c>
      <c r="O104" s="8">
        <v>2055335802</v>
      </c>
      <c r="P104" s="143" t="s">
        <v>2112</v>
      </c>
      <c r="Q104" s="143" t="s">
        <v>45</v>
      </c>
      <c r="R104" s="8" t="s">
        <v>6140</v>
      </c>
      <c r="T104" s="143" t="s">
        <v>3148</v>
      </c>
      <c r="U104" s="143"/>
      <c r="V104" s="143" t="s">
        <v>488</v>
      </c>
      <c r="W104" s="8">
        <v>39339</v>
      </c>
      <c r="X104" s="8" t="s">
        <v>348</v>
      </c>
      <c r="Y104" s="8" t="s">
        <v>6141</v>
      </c>
      <c r="Z104" s="143" t="s">
        <v>2114</v>
      </c>
      <c r="AB104" s="8" t="s">
        <v>2115</v>
      </c>
      <c r="AE104" s="8" t="s">
        <v>48</v>
      </c>
      <c r="AF104" s="233" t="s">
        <v>6142</v>
      </c>
      <c r="AG104" s="8" t="s">
        <v>6143</v>
      </c>
      <c r="AH104" s="8" t="s">
        <v>6144</v>
      </c>
      <c r="AI104" s="8" t="s">
        <v>396</v>
      </c>
      <c r="AJ104" s="8" t="s">
        <v>6145</v>
      </c>
      <c r="AK104" s="8" t="s">
        <v>6146</v>
      </c>
      <c r="AL104" s="8" t="s">
        <v>264</v>
      </c>
      <c r="AM104" s="48" t="s">
        <v>2130</v>
      </c>
      <c r="AN104" s="48" t="s">
        <v>9047</v>
      </c>
      <c r="AO104" s="48" t="s">
        <v>9048</v>
      </c>
      <c r="AP104" s="48" t="e">
        <v>#N/A</v>
      </c>
      <c r="AQ104" s="48" t="e">
        <v>#N/A</v>
      </c>
      <c r="AR104" s="48" t="e">
        <v>#N/A</v>
      </c>
      <c r="AS104" s="68" t="e">
        <v>#N/A</v>
      </c>
      <c r="AT104" s="68">
        <v>484</v>
      </c>
      <c r="AU104" s="48" t="e">
        <v>#N/A</v>
      </c>
      <c r="AV104" s="48" t="s">
        <v>371</v>
      </c>
      <c r="AW104" s="68" t="e">
        <v>#REF!</v>
      </c>
      <c r="AX104" s="68" t="e">
        <v>#REF!</v>
      </c>
      <c r="AY104" s="68" t="e">
        <v>#N/A</v>
      </c>
      <c r="AZ104" s="48" t="s">
        <v>9049</v>
      </c>
      <c r="BA104" s="48" t="s">
        <v>9050</v>
      </c>
      <c r="BB104" s="68" t="e">
        <v>#N/A</v>
      </c>
      <c r="BC104" s="48" t="s">
        <v>2131</v>
      </c>
    </row>
    <row r="105" spans="1:56" x14ac:dyDescent="0.3">
      <c r="A105" s="48" t="s">
        <v>9051</v>
      </c>
      <c r="B105" s="8">
        <v>514</v>
      </c>
      <c r="C105" s="143" t="s">
        <v>4845</v>
      </c>
      <c r="D105" s="143" t="s">
        <v>6396</v>
      </c>
      <c r="E105" s="143" t="s">
        <v>335</v>
      </c>
      <c r="F105" s="143" t="s">
        <v>169</v>
      </c>
      <c r="G105" s="8" t="s">
        <v>6397</v>
      </c>
      <c r="H105" s="8">
        <v>2282570055</v>
      </c>
      <c r="I105" s="143" t="s">
        <v>376</v>
      </c>
      <c r="J105" s="143" t="s">
        <v>6273</v>
      </c>
      <c r="K105" s="143" t="s">
        <v>6274</v>
      </c>
      <c r="L105" s="8" t="s">
        <v>6398</v>
      </c>
      <c r="M105" s="8" t="s">
        <v>6399</v>
      </c>
      <c r="N105" s="8" t="s">
        <v>6400</v>
      </c>
      <c r="O105" s="8">
        <v>2286090110</v>
      </c>
      <c r="P105" s="143" t="s">
        <v>2112</v>
      </c>
      <c r="Q105" s="143" t="s">
        <v>43</v>
      </c>
      <c r="R105" s="8" t="s">
        <v>6401</v>
      </c>
      <c r="T105" s="143" t="s">
        <v>6074</v>
      </c>
      <c r="U105" s="143"/>
      <c r="V105" s="143" t="s">
        <v>488</v>
      </c>
      <c r="W105" s="8">
        <v>39671</v>
      </c>
      <c r="X105" s="8" t="s">
        <v>348</v>
      </c>
      <c r="Y105" s="8" t="s">
        <v>208</v>
      </c>
      <c r="Z105" s="143"/>
      <c r="AD105" s="8" t="s">
        <v>2252</v>
      </c>
      <c r="AE105" s="8" t="s">
        <v>48</v>
      </c>
      <c r="AF105" s="233" t="s">
        <v>6402</v>
      </c>
      <c r="AG105" s="8" t="s">
        <v>6403</v>
      </c>
      <c r="AH105" s="8" t="s">
        <v>6404</v>
      </c>
      <c r="AI105" s="8" t="s">
        <v>2165</v>
      </c>
      <c r="AJ105" s="8" t="s">
        <v>6405</v>
      </c>
      <c r="AL105" s="8" t="s">
        <v>208</v>
      </c>
      <c r="AM105" s="48" t="s">
        <v>208</v>
      </c>
      <c r="AN105" s="48" t="s">
        <v>9052</v>
      </c>
      <c r="AO105" s="48" t="s">
        <v>9053</v>
      </c>
      <c r="AP105" s="48" t="s">
        <v>9052</v>
      </c>
      <c r="AQ105" s="48" t="s">
        <v>9053</v>
      </c>
      <c r="AR105" s="48" t="s">
        <v>371</v>
      </c>
      <c r="AS105" s="68" t="s">
        <v>371</v>
      </c>
      <c r="AT105" s="68">
        <v>514</v>
      </c>
      <c r="AU105" s="48">
        <v>296</v>
      </c>
      <c r="AV105" s="48" t="s">
        <v>371</v>
      </c>
      <c r="AW105" s="68" t="e">
        <v>#VALUE!</v>
      </c>
      <c r="AX105" s="68" t="e">
        <v>#REF!</v>
      </c>
      <c r="AY105" s="68" t="s">
        <v>9051</v>
      </c>
      <c r="AZ105" s="48" t="s">
        <v>9054</v>
      </c>
      <c r="BA105" s="48" t="s">
        <v>9055</v>
      </c>
      <c r="BB105" s="68" t="s">
        <v>371</v>
      </c>
      <c r="BC105" s="48" t="s">
        <v>101</v>
      </c>
    </row>
    <row r="106" spans="1:56" x14ac:dyDescent="0.3">
      <c r="A106" s="48"/>
      <c r="B106" s="8">
        <v>383</v>
      </c>
      <c r="C106" s="143" t="s">
        <v>3018</v>
      </c>
      <c r="D106" s="143" t="s">
        <v>593</v>
      </c>
      <c r="E106" s="143" t="s">
        <v>335</v>
      </c>
      <c r="F106" s="143" t="s">
        <v>169</v>
      </c>
      <c r="G106" s="8" t="s">
        <v>5373</v>
      </c>
      <c r="H106" s="8">
        <v>9018575141</v>
      </c>
      <c r="I106" s="143" t="s">
        <v>401</v>
      </c>
      <c r="J106" s="143" t="s">
        <v>5299</v>
      </c>
      <c r="K106" s="143" t="s">
        <v>651</v>
      </c>
      <c r="L106" s="8" t="s">
        <v>5374</v>
      </c>
      <c r="M106" s="8" t="s">
        <v>5375</v>
      </c>
      <c r="N106" s="8" t="s">
        <v>5373</v>
      </c>
      <c r="O106" s="8">
        <v>9018575141</v>
      </c>
      <c r="P106" s="143" t="s">
        <v>2159</v>
      </c>
      <c r="Q106" s="143" t="s">
        <v>394</v>
      </c>
      <c r="R106" s="8" t="s">
        <v>5376</v>
      </c>
      <c r="T106" s="143" t="s">
        <v>5377</v>
      </c>
      <c r="U106" s="143"/>
      <c r="V106" s="143" t="s">
        <v>488</v>
      </c>
      <c r="W106" s="8">
        <v>38637</v>
      </c>
      <c r="X106" s="8" t="s">
        <v>348</v>
      </c>
      <c r="Y106" s="8" t="s">
        <v>2393</v>
      </c>
      <c r="Z106" s="143" t="s">
        <v>2114</v>
      </c>
      <c r="AB106" s="8" t="s">
        <v>2115</v>
      </c>
      <c r="AE106" s="8" t="s">
        <v>48</v>
      </c>
      <c r="AF106" s="233" t="s">
        <v>5378</v>
      </c>
      <c r="AI106" s="8" t="s">
        <v>2165</v>
      </c>
      <c r="AJ106" s="8" t="s">
        <v>5334</v>
      </c>
      <c r="AL106" s="8" t="s">
        <v>201</v>
      </c>
      <c r="AM106" s="48" t="s">
        <v>2130</v>
      </c>
      <c r="AN106" s="48" t="s">
        <v>9056</v>
      </c>
      <c r="AO106" s="48" t="s">
        <v>9057</v>
      </c>
      <c r="AP106" s="48" t="e">
        <v>#N/A</v>
      </c>
      <c r="AQ106" s="48" t="e">
        <v>#N/A</v>
      </c>
      <c r="AR106" s="48" t="e">
        <v>#N/A</v>
      </c>
      <c r="AS106" s="68" t="e">
        <v>#N/A</v>
      </c>
      <c r="AT106" s="68">
        <v>383</v>
      </c>
      <c r="AU106" s="48" t="e">
        <v>#N/A</v>
      </c>
      <c r="AV106" s="48" t="s">
        <v>371</v>
      </c>
      <c r="AW106" s="68" t="e">
        <v>#REF!</v>
      </c>
      <c r="AX106" s="68" t="s">
        <v>8643</v>
      </c>
      <c r="AY106" s="68" t="e">
        <v>#N/A</v>
      </c>
      <c r="AZ106" s="48" t="s">
        <v>9058</v>
      </c>
      <c r="BA106" s="48" t="s">
        <v>9059</v>
      </c>
      <c r="BB106" s="68" t="e">
        <v>#N/A</v>
      </c>
      <c r="BC106" s="48" t="s">
        <v>2131</v>
      </c>
    </row>
    <row r="107" spans="1:56" x14ac:dyDescent="0.3">
      <c r="A107" s="146" t="s">
        <v>9060</v>
      </c>
      <c r="B107" s="8">
        <v>410</v>
      </c>
      <c r="C107" s="143" t="s">
        <v>5576</v>
      </c>
      <c r="D107" s="143" t="s">
        <v>884</v>
      </c>
      <c r="E107" s="143" t="s">
        <v>335</v>
      </c>
      <c r="F107" s="143" t="s">
        <v>170</v>
      </c>
      <c r="G107" s="8" t="s">
        <v>5577</v>
      </c>
      <c r="H107" s="8">
        <v>6012787075</v>
      </c>
      <c r="I107" s="143" t="s">
        <v>401</v>
      </c>
      <c r="J107" s="143" t="s">
        <v>2435</v>
      </c>
      <c r="K107" s="143" t="s">
        <v>766</v>
      </c>
      <c r="L107" s="8" t="s">
        <v>5578</v>
      </c>
      <c r="M107" s="8" t="s">
        <v>884</v>
      </c>
      <c r="N107" s="8" t="s">
        <v>5579</v>
      </c>
      <c r="O107" s="8">
        <v>6012017750</v>
      </c>
      <c r="P107" s="143" t="s">
        <v>2112</v>
      </c>
      <c r="Q107" s="143" t="s">
        <v>45</v>
      </c>
      <c r="R107" s="8" t="s">
        <v>5580</v>
      </c>
      <c r="T107" s="143" t="s">
        <v>214</v>
      </c>
      <c r="U107" s="143"/>
      <c r="V107" s="143" t="s">
        <v>488</v>
      </c>
      <c r="W107" s="8">
        <v>39209</v>
      </c>
      <c r="X107" s="8" t="s">
        <v>348</v>
      </c>
      <c r="Y107" s="8" t="s">
        <v>209</v>
      </c>
      <c r="Z107" s="143" t="s">
        <v>2114</v>
      </c>
      <c r="AB107" s="8" t="s">
        <v>2115</v>
      </c>
      <c r="AD107" s="8" t="s">
        <v>2252</v>
      </c>
      <c r="AE107" s="8" t="s">
        <v>48</v>
      </c>
      <c r="AF107" s="233" t="s">
        <v>5581</v>
      </c>
      <c r="AG107" s="8" t="s">
        <v>5582</v>
      </c>
      <c r="AH107" s="8" t="s">
        <v>5583</v>
      </c>
      <c r="AI107" s="8" t="s">
        <v>459</v>
      </c>
      <c r="AL107" s="8" t="s">
        <v>209</v>
      </c>
      <c r="AM107" s="48" t="s">
        <v>209</v>
      </c>
      <c r="AN107" s="48" t="s">
        <v>9061</v>
      </c>
      <c r="AO107" s="48" t="s">
        <v>9062</v>
      </c>
      <c r="AP107" s="48" t="s">
        <v>9061</v>
      </c>
      <c r="AQ107" s="48" t="s">
        <v>9062</v>
      </c>
      <c r="AR107" s="48" t="s">
        <v>371</v>
      </c>
      <c r="AS107" s="68" t="s">
        <v>371</v>
      </c>
      <c r="AT107" s="68">
        <v>410</v>
      </c>
      <c r="AU107" s="48">
        <v>19</v>
      </c>
      <c r="AV107" s="48" t="s">
        <v>371</v>
      </c>
      <c r="AW107" s="68" t="e">
        <v>#VALUE!</v>
      </c>
      <c r="AX107" s="68" t="e">
        <v>#VALUE!</v>
      </c>
      <c r="AY107" s="68" t="s">
        <v>9060</v>
      </c>
      <c r="AZ107" s="48" t="s">
        <v>9063</v>
      </c>
      <c r="BA107" s="48" t="s">
        <v>9064</v>
      </c>
      <c r="BB107" s="68" t="s">
        <v>519</v>
      </c>
      <c r="BC107" s="48" t="s">
        <v>107</v>
      </c>
      <c r="BD107" s="48"/>
    </row>
    <row r="108" spans="1:56" x14ac:dyDescent="0.3">
      <c r="A108" s="48"/>
      <c r="B108" s="8">
        <v>61</v>
      </c>
      <c r="C108" s="143" t="s">
        <v>2693</v>
      </c>
      <c r="D108" s="143" t="s">
        <v>218</v>
      </c>
      <c r="E108" s="143" t="s">
        <v>335</v>
      </c>
      <c r="F108" s="143" t="s">
        <v>169</v>
      </c>
      <c r="I108" s="143" t="s">
        <v>376</v>
      </c>
      <c r="J108" s="143" t="s">
        <v>2694</v>
      </c>
      <c r="K108" s="143" t="s">
        <v>2695</v>
      </c>
      <c r="L108" s="8" t="s">
        <v>2696</v>
      </c>
      <c r="M108" s="8" t="s">
        <v>2697</v>
      </c>
      <c r="N108" s="8" t="s">
        <v>2698</v>
      </c>
      <c r="O108" s="8">
        <v>6015739582</v>
      </c>
      <c r="P108" s="143" t="s">
        <v>2112</v>
      </c>
      <c r="Q108" s="143" t="s">
        <v>45</v>
      </c>
      <c r="R108" s="8" t="s">
        <v>2699</v>
      </c>
      <c r="T108" s="143" t="s">
        <v>2700</v>
      </c>
      <c r="U108" s="143"/>
      <c r="V108" s="143" t="s">
        <v>488</v>
      </c>
      <c r="W108" s="8">
        <v>39074</v>
      </c>
      <c r="X108" s="8" t="s">
        <v>348</v>
      </c>
      <c r="Y108" s="8" t="s">
        <v>2701</v>
      </c>
      <c r="Z108" s="143" t="s">
        <v>2114</v>
      </c>
      <c r="AB108" s="8" t="s">
        <v>2115</v>
      </c>
      <c r="AE108" s="8" t="s">
        <v>50</v>
      </c>
      <c r="AF108" s="233" t="s">
        <v>2702</v>
      </c>
      <c r="AG108" s="8" t="s">
        <v>2703</v>
      </c>
      <c r="AI108" s="8" t="s">
        <v>442</v>
      </c>
      <c r="AL108" s="8" t="s">
        <v>246</v>
      </c>
      <c r="AM108" s="48" t="s">
        <v>2130</v>
      </c>
      <c r="AN108" s="48" t="s">
        <v>9065</v>
      </c>
      <c r="AO108" s="48" t="s">
        <v>9066</v>
      </c>
      <c r="AP108" s="48" t="e">
        <v>#N/A</v>
      </c>
      <c r="AQ108" s="48" t="e">
        <v>#N/A</v>
      </c>
      <c r="AR108" s="48" t="e">
        <v>#N/A</v>
      </c>
      <c r="AS108" s="68" t="e">
        <v>#N/A</v>
      </c>
      <c r="AT108" s="68">
        <v>61</v>
      </c>
      <c r="AU108" s="48" t="e">
        <v>#N/A</v>
      </c>
      <c r="AV108" s="48" t="s">
        <v>371</v>
      </c>
      <c r="AW108" s="68" t="e">
        <v>#VALUE!</v>
      </c>
      <c r="AX108" s="68" t="s">
        <v>8551</v>
      </c>
      <c r="AY108" s="68" t="e">
        <v>#N/A</v>
      </c>
      <c r="AZ108" s="48" t="s">
        <v>9067</v>
      </c>
      <c r="BA108" s="48" t="s">
        <v>9068</v>
      </c>
      <c r="BB108" s="68" t="e">
        <v>#N/A</v>
      </c>
      <c r="BC108" s="48" t="s">
        <v>2131</v>
      </c>
      <c r="BD108" s="48"/>
    </row>
    <row r="109" spans="1:56" x14ac:dyDescent="0.3">
      <c r="A109" s="48" t="s">
        <v>9069</v>
      </c>
      <c r="B109" s="8">
        <v>155</v>
      </c>
      <c r="C109" s="143" t="s">
        <v>3524</v>
      </c>
      <c r="D109" s="143" t="s">
        <v>3525</v>
      </c>
      <c r="E109" s="143" t="s">
        <v>335</v>
      </c>
      <c r="F109" s="143" t="s">
        <v>170</v>
      </c>
      <c r="G109" s="8" t="s">
        <v>3526</v>
      </c>
      <c r="H109" s="8">
        <v>6623027571</v>
      </c>
      <c r="I109" s="143" t="s">
        <v>376</v>
      </c>
      <c r="J109" s="143" t="s">
        <v>3527</v>
      </c>
      <c r="K109" s="143" t="s">
        <v>3528</v>
      </c>
      <c r="L109" s="8" t="s">
        <v>3529</v>
      </c>
      <c r="M109" s="8" t="s">
        <v>3525</v>
      </c>
      <c r="N109" s="8" t="s">
        <v>3530</v>
      </c>
      <c r="O109" s="8">
        <v>6629028941</v>
      </c>
      <c r="P109" s="143" t="s">
        <v>2112</v>
      </c>
      <c r="Q109" s="143" t="s">
        <v>45</v>
      </c>
      <c r="R109" s="8" t="s">
        <v>3531</v>
      </c>
      <c r="S109" s="8" t="s">
        <v>3532</v>
      </c>
      <c r="T109" s="143" t="s">
        <v>1495</v>
      </c>
      <c r="U109" s="143"/>
      <c r="V109" s="143" t="s">
        <v>488</v>
      </c>
      <c r="W109" s="8">
        <v>38614</v>
      </c>
      <c r="X109" s="8" t="s">
        <v>348</v>
      </c>
      <c r="Y109" s="8" t="s">
        <v>3533</v>
      </c>
      <c r="Z109" s="143" t="s">
        <v>2114</v>
      </c>
      <c r="AB109" s="8" t="s">
        <v>2115</v>
      </c>
      <c r="AE109" s="8" t="s">
        <v>49</v>
      </c>
      <c r="AF109" s="233" t="s">
        <v>3534</v>
      </c>
      <c r="AG109" s="8" t="s">
        <v>3535</v>
      </c>
      <c r="AH109" s="8" t="s">
        <v>3536</v>
      </c>
      <c r="AI109" s="8" t="s">
        <v>442</v>
      </c>
      <c r="AL109" s="8" t="s">
        <v>198</v>
      </c>
      <c r="AM109" s="48" t="s">
        <v>198</v>
      </c>
      <c r="AN109" s="48" t="s">
        <v>9070</v>
      </c>
      <c r="AO109" s="48" t="s">
        <v>9071</v>
      </c>
      <c r="AP109" s="48" t="s">
        <v>9070</v>
      </c>
      <c r="AQ109" s="48" t="s">
        <v>9071</v>
      </c>
      <c r="AR109" s="48" t="s">
        <v>371</v>
      </c>
      <c r="AS109" s="68" t="s">
        <v>371</v>
      </c>
      <c r="AT109" s="68">
        <v>155</v>
      </c>
      <c r="AU109" s="48">
        <v>221</v>
      </c>
      <c r="AV109" s="48" t="s">
        <v>371</v>
      </c>
      <c r="AW109" s="68" t="s">
        <v>9072</v>
      </c>
      <c r="AX109" s="68" t="s">
        <v>9072</v>
      </c>
      <c r="AY109" s="68" t="s">
        <v>9069</v>
      </c>
      <c r="AZ109" s="48" t="s">
        <v>9073</v>
      </c>
      <c r="BA109" s="48" t="s">
        <v>9074</v>
      </c>
      <c r="BB109" s="68" t="s">
        <v>519</v>
      </c>
      <c r="BC109" s="48" t="s">
        <v>107</v>
      </c>
      <c r="BD109" s="48"/>
    </row>
    <row r="110" spans="1:56" x14ac:dyDescent="0.3">
      <c r="A110" s="48" t="s">
        <v>9075</v>
      </c>
      <c r="B110" s="8">
        <v>510</v>
      </c>
      <c r="C110" s="143" t="s">
        <v>6354</v>
      </c>
      <c r="D110" s="143" t="s">
        <v>708</v>
      </c>
      <c r="E110" s="143" t="s">
        <v>335</v>
      </c>
      <c r="F110" s="143" t="s">
        <v>169</v>
      </c>
      <c r="G110" s="8" t="s">
        <v>6355</v>
      </c>
      <c r="H110" s="8">
        <v>2287314231</v>
      </c>
      <c r="I110" s="143" t="s">
        <v>376</v>
      </c>
      <c r="J110" s="143" t="s">
        <v>6273</v>
      </c>
      <c r="K110" s="143" t="s">
        <v>6277</v>
      </c>
      <c r="L110" s="8" t="s">
        <v>6356</v>
      </c>
      <c r="M110" s="8" t="s">
        <v>6357</v>
      </c>
      <c r="N110" s="8" t="s">
        <v>6358</v>
      </c>
      <c r="O110" s="8">
        <v>2288066830</v>
      </c>
      <c r="P110" s="143" t="s">
        <v>2112</v>
      </c>
      <c r="Q110" s="143" t="s">
        <v>45</v>
      </c>
      <c r="R110" s="8" t="s">
        <v>6359</v>
      </c>
      <c r="T110" s="143" t="s">
        <v>6360</v>
      </c>
      <c r="U110" s="143"/>
      <c r="V110" s="143" t="s">
        <v>488</v>
      </c>
      <c r="W110" s="8">
        <v>39571</v>
      </c>
      <c r="X110" s="8" t="s">
        <v>348</v>
      </c>
      <c r="Y110" s="8" t="s">
        <v>6361</v>
      </c>
      <c r="Z110" s="143" t="s">
        <v>2114</v>
      </c>
      <c r="AE110" s="8" t="s">
        <v>49</v>
      </c>
      <c r="AF110" s="233" t="s">
        <v>6362</v>
      </c>
      <c r="AG110" s="8" t="s">
        <v>6363</v>
      </c>
      <c r="AI110" s="8" t="s">
        <v>2165</v>
      </c>
      <c r="AJ110" s="8" t="s">
        <v>6364</v>
      </c>
      <c r="AL110" s="8" t="s">
        <v>208</v>
      </c>
      <c r="AM110" s="48" t="s">
        <v>208</v>
      </c>
      <c r="AN110" s="48" t="s">
        <v>9076</v>
      </c>
      <c r="AO110" s="48" t="s">
        <v>9077</v>
      </c>
      <c r="AP110" s="48" t="s">
        <v>9076</v>
      </c>
      <c r="AQ110" s="48" t="s">
        <v>9077</v>
      </c>
      <c r="AR110" s="48" t="s">
        <v>371</v>
      </c>
      <c r="AS110" s="68" t="s">
        <v>371</v>
      </c>
      <c r="AT110" s="68">
        <v>510</v>
      </c>
      <c r="AU110" s="48">
        <v>211</v>
      </c>
      <c r="AV110" s="48" t="s">
        <v>371</v>
      </c>
      <c r="AW110" s="68" t="e">
        <v>#REF!</v>
      </c>
      <c r="AX110" s="68" t="e">
        <v>#REF!</v>
      </c>
      <c r="AY110" s="68" t="s">
        <v>9075</v>
      </c>
      <c r="AZ110" s="48" t="s">
        <v>9078</v>
      </c>
      <c r="BA110" s="48" t="s">
        <v>9079</v>
      </c>
      <c r="BB110" s="68" t="s">
        <v>371</v>
      </c>
      <c r="BC110" s="48" t="s">
        <v>104</v>
      </c>
      <c r="BD110" s="48"/>
    </row>
    <row r="111" spans="1:56" x14ac:dyDescent="0.3">
      <c r="A111" s="48" t="s">
        <v>9080</v>
      </c>
      <c r="B111" s="8">
        <v>131</v>
      </c>
      <c r="C111" s="143" t="s">
        <v>3304</v>
      </c>
      <c r="D111" s="143" t="s">
        <v>3305</v>
      </c>
      <c r="E111" s="143" t="s">
        <v>335</v>
      </c>
      <c r="F111" s="143" t="s">
        <v>170</v>
      </c>
      <c r="G111" s="8" t="s">
        <v>3306</v>
      </c>
      <c r="H111" s="8">
        <v>6623861897</v>
      </c>
      <c r="I111" s="143" t="s">
        <v>376</v>
      </c>
      <c r="J111" s="143" t="s">
        <v>709</v>
      </c>
      <c r="K111" s="143" t="s">
        <v>1367</v>
      </c>
      <c r="L111" s="8" t="s">
        <v>3307</v>
      </c>
      <c r="M111" s="8" t="s">
        <v>3308</v>
      </c>
      <c r="N111" s="8" t="s">
        <v>3309</v>
      </c>
      <c r="O111" s="8">
        <v>6623860616</v>
      </c>
      <c r="P111" s="143" t="s">
        <v>2112</v>
      </c>
      <c r="Q111" s="143" t="s">
        <v>394</v>
      </c>
      <c r="R111" s="8" t="s">
        <v>3310</v>
      </c>
      <c r="T111" s="143" t="s">
        <v>508</v>
      </c>
      <c r="U111" s="143"/>
      <c r="V111" s="143" t="s">
        <v>488</v>
      </c>
      <c r="W111" s="8">
        <v>39705</v>
      </c>
      <c r="X111" s="8" t="s">
        <v>348</v>
      </c>
      <c r="Y111" s="8" t="s">
        <v>228</v>
      </c>
      <c r="Z111" s="143" t="s">
        <v>2114</v>
      </c>
      <c r="AB111" s="8" t="s">
        <v>2115</v>
      </c>
      <c r="AE111" s="8" t="s">
        <v>48</v>
      </c>
      <c r="AF111" s="233" t="s">
        <v>3311</v>
      </c>
      <c r="AG111" s="8" t="s">
        <v>3312</v>
      </c>
      <c r="AI111" s="8" t="s">
        <v>2165</v>
      </c>
      <c r="AJ111" s="8" t="s">
        <v>709</v>
      </c>
      <c r="AL111" s="8" t="s">
        <v>228</v>
      </c>
      <c r="AM111" s="48" t="s">
        <v>228</v>
      </c>
      <c r="AN111" s="48" t="s">
        <v>9081</v>
      </c>
      <c r="AO111" s="48" t="s">
        <v>9082</v>
      </c>
      <c r="AP111" s="48" t="s">
        <v>9081</v>
      </c>
      <c r="AQ111" s="48" t="s">
        <v>9082</v>
      </c>
      <c r="AR111" s="48" t="s">
        <v>371</v>
      </c>
      <c r="AS111" s="68" t="s">
        <v>371</v>
      </c>
      <c r="AT111" s="68">
        <v>131</v>
      </c>
      <c r="AU111" s="48">
        <v>36</v>
      </c>
      <c r="AV111" s="48" t="s">
        <v>371</v>
      </c>
      <c r="AW111" s="68" t="e">
        <v>#VALUE!</v>
      </c>
      <c r="AX111" s="68" t="s">
        <v>9083</v>
      </c>
      <c r="AY111" s="68" t="s">
        <v>9080</v>
      </c>
      <c r="AZ111" s="48" t="s">
        <v>9084</v>
      </c>
      <c r="BA111" s="48" t="s">
        <v>9085</v>
      </c>
      <c r="BB111" s="68" t="s">
        <v>519</v>
      </c>
      <c r="BC111" s="48" t="s">
        <v>107</v>
      </c>
    </row>
    <row r="112" spans="1:56" x14ac:dyDescent="0.3">
      <c r="A112" s="48"/>
      <c r="B112" s="8">
        <v>327</v>
      </c>
      <c r="C112" s="143" t="s">
        <v>4893</v>
      </c>
      <c r="D112" s="143" t="s">
        <v>4894</v>
      </c>
      <c r="E112" s="143" t="s">
        <v>335</v>
      </c>
      <c r="F112" s="143" t="s">
        <v>170</v>
      </c>
      <c r="G112" s="8" t="s">
        <v>4895</v>
      </c>
      <c r="H112" s="8">
        <v>6018132043</v>
      </c>
      <c r="I112" s="143" t="s">
        <v>340</v>
      </c>
      <c r="J112" s="143" t="s">
        <v>4885</v>
      </c>
      <c r="K112" s="143" t="s">
        <v>560</v>
      </c>
      <c r="L112" s="8" t="s">
        <v>4896</v>
      </c>
      <c r="M112" s="8" t="s">
        <v>4897</v>
      </c>
      <c r="N112" s="8" t="s">
        <v>4898</v>
      </c>
      <c r="O112" s="8">
        <v>6018132043</v>
      </c>
      <c r="P112" s="143" t="s">
        <v>2112</v>
      </c>
      <c r="Q112" s="143" t="s">
        <v>43</v>
      </c>
      <c r="R112" s="8" t="s">
        <v>4899</v>
      </c>
      <c r="T112" s="143" t="s">
        <v>214</v>
      </c>
      <c r="U112" s="143"/>
      <c r="V112" s="143" t="s">
        <v>488</v>
      </c>
      <c r="W112" s="8">
        <v>39203</v>
      </c>
      <c r="X112" s="8" t="s">
        <v>348</v>
      </c>
      <c r="Y112" s="8" t="s">
        <v>209</v>
      </c>
      <c r="Z112" s="143" t="s">
        <v>2114</v>
      </c>
      <c r="AB112" s="8" t="s">
        <v>2115</v>
      </c>
      <c r="AE112" s="8" t="s">
        <v>50</v>
      </c>
      <c r="AF112" s="233" t="s">
        <v>4900</v>
      </c>
      <c r="AH112" s="8" t="s">
        <v>4901</v>
      </c>
      <c r="AI112" s="8" t="s">
        <v>2165</v>
      </c>
      <c r="AJ112" s="8" t="s">
        <v>4902</v>
      </c>
      <c r="AL112" s="8" t="s">
        <v>209</v>
      </c>
      <c r="AM112" s="48" t="s">
        <v>2130</v>
      </c>
      <c r="AN112" s="48" t="s">
        <v>9086</v>
      </c>
      <c r="AO112" s="48" t="s">
        <v>9087</v>
      </c>
      <c r="AP112" s="48" t="e">
        <v>#N/A</v>
      </c>
      <c r="AQ112" s="48" t="e">
        <v>#N/A</v>
      </c>
      <c r="AR112" s="48" t="e">
        <v>#N/A</v>
      </c>
      <c r="AS112" s="68" t="e">
        <v>#N/A</v>
      </c>
      <c r="AT112" s="68">
        <v>327</v>
      </c>
      <c r="AU112" s="48" t="e">
        <v>#N/A</v>
      </c>
      <c r="AV112" s="48" t="s">
        <v>371</v>
      </c>
      <c r="AW112" s="68" t="s">
        <v>9088</v>
      </c>
      <c r="AX112" s="68" t="s">
        <v>8643</v>
      </c>
      <c r="AY112" s="68" t="e">
        <v>#N/A</v>
      </c>
      <c r="AZ112" s="48" t="s">
        <v>9089</v>
      </c>
      <c r="BA112" s="48" t="s">
        <v>9090</v>
      </c>
      <c r="BB112" s="68" t="e">
        <v>#N/A</v>
      </c>
      <c r="BC112" s="48" t="s">
        <v>2131</v>
      </c>
      <c r="BD112" s="48"/>
    </row>
    <row r="113" spans="1:56" x14ac:dyDescent="0.3">
      <c r="A113" s="48" t="s">
        <v>9091</v>
      </c>
      <c r="B113" s="8">
        <v>205</v>
      </c>
      <c r="C113" s="143" t="s">
        <v>3930</v>
      </c>
      <c r="D113" s="143" t="s">
        <v>3931</v>
      </c>
      <c r="E113" s="143" t="s">
        <v>335</v>
      </c>
      <c r="F113" s="143" t="s">
        <v>170</v>
      </c>
      <c r="G113" s="8" t="s">
        <v>3932</v>
      </c>
      <c r="H113" s="8">
        <v>6627697338</v>
      </c>
      <c r="I113" s="143" t="s">
        <v>401</v>
      </c>
      <c r="J113" s="143" t="s">
        <v>2678</v>
      </c>
      <c r="K113" s="143" t="s">
        <v>2911</v>
      </c>
      <c r="L113" s="8" t="s">
        <v>3933</v>
      </c>
      <c r="M113" s="8" t="s">
        <v>3934</v>
      </c>
      <c r="N113" s="8" t="s">
        <v>3935</v>
      </c>
      <c r="O113" s="8">
        <v>6627697338</v>
      </c>
      <c r="P113" s="143" t="s">
        <v>2112</v>
      </c>
      <c r="Q113" s="143" t="s">
        <v>43</v>
      </c>
      <c r="R113" s="8">
        <v>503</v>
      </c>
      <c r="S113" s="8" t="s">
        <v>3936</v>
      </c>
      <c r="T113" s="143" t="s">
        <v>1593</v>
      </c>
      <c r="U113" s="143"/>
      <c r="V113" s="143" t="s">
        <v>488</v>
      </c>
      <c r="W113" s="8">
        <v>39701</v>
      </c>
      <c r="X113" s="8" t="s">
        <v>348</v>
      </c>
      <c r="Y113" s="8" t="s">
        <v>228</v>
      </c>
      <c r="Z113" s="143" t="s">
        <v>2114</v>
      </c>
      <c r="AB113" s="8" t="s">
        <v>2115</v>
      </c>
      <c r="AE113" s="8" t="s">
        <v>48</v>
      </c>
      <c r="AF113" s="233" t="s">
        <v>3937</v>
      </c>
      <c r="AG113" s="8" t="s">
        <v>3938</v>
      </c>
      <c r="AI113" s="8" t="s">
        <v>459</v>
      </c>
      <c r="AL113" s="8" t="s">
        <v>228</v>
      </c>
      <c r="AM113" s="48" t="s">
        <v>228</v>
      </c>
      <c r="AN113" s="48" t="s">
        <v>9092</v>
      </c>
      <c r="AO113" s="48" t="s">
        <v>9093</v>
      </c>
      <c r="AP113" s="48" t="s">
        <v>9094</v>
      </c>
      <c r="AQ113" s="48" t="s">
        <v>9095</v>
      </c>
      <c r="AR113" s="48" t="s">
        <v>371</v>
      </c>
      <c r="AS113" s="68" t="s">
        <v>371</v>
      </c>
      <c r="AT113" s="68">
        <v>205</v>
      </c>
      <c r="AU113" s="48">
        <v>311</v>
      </c>
      <c r="AV113" s="48" t="s">
        <v>371</v>
      </c>
      <c r="AW113" s="68" t="s">
        <v>9096</v>
      </c>
      <c r="AX113" s="68" t="s">
        <v>9096</v>
      </c>
      <c r="AY113" s="68" t="s">
        <v>9091</v>
      </c>
      <c r="AZ113" s="48" t="s">
        <v>9097</v>
      </c>
      <c r="BA113" s="48" t="s">
        <v>9098</v>
      </c>
      <c r="BB113" s="68" t="s">
        <v>519</v>
      </c>
      <c r="BC113" s="48" t="s">
        <v>107</v>
      </c>
      <c r="BD113" s="48"/>
    </row>
    <row r="114" spans="1:56" x14ac:dyDescent="0.3">
      <c r="A114" s="48"/>
      <c r="B114" s="8">
        <v>526</v>
      </c>
      <c r="C114" s="143" t="s">
        <v>1268</v>
      </c>
      <c r="D114" s="143" t="s">
        <v>6490</v>
      </c>
      <c r="E114" s="143" t="s">
        <v>335</v>
      </c>
      <c r="F114" s="143" t="s">
        <v>169</v>
      </c>
      <c r="G114" s="8" t="s">
        <v>6491</v>
      </c>
      <c r="H114" s="8">
        <v>6623712235</v>
      </c>
      <c r="I114" s="143" t="s">
        <v>376</v>
      </c>
      <c r="J114" s="143" t="s">
        <v>2411</v>
      </c>
      <c r="K114" s="143" t="s">
        <v>191</v>
      </c>
      <c r="L114" s="8" t="s">
        <v>3933</v>
      </c>
      <c r="M114" s="8" t="s">
        <v>854</v>
      </c>
      <c r="N114" s="8" t="s">
        <v>6492</v>
      </c>
      <c r="O114" s="8">
        <v>6623712805</v>
      </c>
      <c r="P114" s="143" t="s">
        <v>2159</v>
      </c>
      <c r="Q114" s="143" t="s">
        <v>43</v>
      </c>
      <c r="R114" s="8" t="s">
        <v>6493</v>
      </c>
      <c r="T114" s="143" t="s">
        <v>2415</v>
      </c>
      <c r="U114" s="143"/>
      <c r="V114" s="143" t="s">
        <v>488</v>
      </c>
      <c r="W114" s="8">
        <v>38915</v>
      </c>
      <c r="X114" s="8" t="s">
        <v>348</v>
      </c>
      <c r="Y114" s="8" t="s">
        <v>191</v>
      </c>
      <c r="Z114" s="143" t="s">
        <v>2114</v>
      </c>
      <c r="AB114" s="8" t="s">
        <v>2115</v>
      </c>
      <c r="AE114" s="8" t="s">
        <v>48</v>
      </c>
      <c r="AF114" s="233" t="s">
        <v>6494</v>
      </c>
      <c r="AG114" s="8" t="s">
        <v>6495</v>
      </c>
      <c r="AI114" s="8" t="s">
        <v>396</v>
      </c>
      <c r="AJ114" s="8" t="s">
        <v>6496</v>
      </c>
      <c r="AL114" s="8" t="s">
        <v>191</v>
      </c>
      <c r="AM114" s="48" t="s">
        <v>2130</v>
      </c>
      <c r="AN114" s="48" t="s">
        <v>9099</v>
      </c>
      <c r="AO114" s="48" t="s">
        <v>9100</v>
      </c>
      <c r="AP114" s="48" t="e">
        <v>#N/A</v>
      </c>
      <c r="AQ114" s="48" t="e">
        <v>#N/A</v>
      </c>
      <c r="AR114" s="48" t="e">
        <v>#N/A</v>
      </c>
      <c r="AS114" s="68" t="e">
        <v>#N/A</v>
      </c>
      <c r="AT114" s="68">
        <v>526</v>
      </c>
      <c r="AU114" s="48" t="e">
        <v>#N/A</v>
      </c>
      <c r="AV114" s="48" t="s">
        <v>371</v>
      </c>
      <c r="AW114" s="68" t="e">
        <v>#REF!</v>
      </c>
      <c r="AX114" s="68" t="e">
        <v>#VALUE!</v>
      </c>
      <c r="AY114" s="68" t="e">
        <v>#N/A</v>
      </c>
      <c r="AZ114" s="48" t="s">
        <v>9101</v>
      </c>
      <c r="BA114" s="48" t="s">
        <v>9102</v>
      </c>
      <c r="BB114" s="68" t="e">
        <v>#N/A</v>
      </c>
      <c r="BC114" s="48" t="s">
        <v>2131</v>
      </c>
      <c r="BD114" s="48"/>
    </row>
    <row r="115" spans="1:56" x14ac:dyDescent="0.3">
      <c r="A115" s="48" t="s">
        <v>9103</v>
      </c>
      <c r="B115" s="8">
        <v>85</v>
      </c>
      <c r="C115" s="143" t="s">
        <v>2927</v>
      </c>
      <c r="D115" s="143" t="s">
        <v>736</v>
      </c>
      <c r="E115" s="143" t="s">
        <v>335</v>
      </c>
      <c r="F115" s="143" t="s">
        <v>170</v>
      </c>
      <c r="I115" s="143" t="s">
        <v>340</v>
      </c>
      <c r="J115" s="143" t="s">
        <v>2763</v>
      </c>
      <c r="K115" s="143" t="s">
        <v>1618</v>
      </c>
      <c r="L115" s="8" t="s">
        <v>2928</v>
      </c>
      <c r="M115" s="8" t="s">
        <v>736</v>
      </c>
      <c r="N115" s="8" t="s">
        <v>2929</v>
      </c>
      <c r="O115" s="8">
        <v>6624360275</v>
      </c>
      <c r="P115" s="143" t="s">
        <v>2112</v>
      </c>
      <c r="Q115" s="143" t="s">
        <v>45</v>
      </c>
      <c r="R115" s="8" t="s">
        <v>2930</v>
      </c>
      <c r="T115" s="143" t="s">
        <v>1618</v>
      </c>
      <c r="U115" s="143"/>
      <c r="V115" s="143" t="s">
        <v>488</v>
      </c>
      <c r="W115" s="8">
        <v>39730</v>
      </c>
      <c r="X115" s="8" t="s">
        <v>348</v>
      </c>
      <c r="Y115" s="8" t="s">
        <v>232</v>
      </c>
      <c r="Z115" s="143" t="s">
        <v>2114</v>
      </c>
      <c r="AB115" s="8" t="s">
        <v>2115</v>
      </c>
      <c r="AE115" s="8" t="s">
        <v>48</v>
      </c>
      <c r="AF115" s="233" t="s">
        <v>2931</v>
      </c>
      <c r="AG115" s="8" t="s">
        <v>2932</v>
      </c>
      <c r="AI115" s="8" t="s">
        <v>442</v>
      </c>
      <c r="AL115" s="8" t="s">
        <v>232</v>
      </c>
      <c r="AM115" s="48" t="s">
        <v>232</v>
      </c>
      <c r="AN115" s="48" t="s">
        <v>9104</v>
      </c>
      <c r="AO115" s="48" t="s">
        <v>9105</v>
      </c>
      <c r="AP115" s="48" t="e">
        <v>#N/A</v>
      </c>
      <c r="AQ115" s="48" t="s">
        <v>9105</v>
      </c>
      <c r="AR115" s="48" t="e">
        <v>#N/A</v>
      </c>
      <c r="AS115" s="68" t="s">
        <v>371</v>
      </c>
      <c r="AT115" s="68">
        <v>85</v>
      </c>
      <c r="AU115" s="48">
        <v>151</v>
      </c>
      <c r="AV115" s="48" t="s">
        <v>371</v>
      </c>
      <c r="AW115" s="68" t="s">
        <v>9106</v>
      </c>
      <c r="AX115" s="68" t="s">
        <v>9106</v>
      </c>
      <c r="AY115" s="68" t="s">
        <v>9103</v>
      </c>
      <c r="AZ115" s="48" t="s">
        <v>9107</v>
      </c>
      <c r="BA115" s="48" t="s">
        <v>9108</v>
      </c>
      <c r="BB115" s="68" t="s">
        <v>519</v>
      </c>
      <c r="BC115" s="48" t="s">
        <v>107</v>
      </c>
      <c r="BD115" s="48"/>
    </row>
    <row r="116" spans="1:56" x14ac:dyDescent="0.3">
      <c r="A116" s="48"/>
      <c r="B116" s="8">
        <v>336</v>
      </c>
      <c r="C116" s="143" t="s">
        <v>2600</v>
      </c>
      <c r="D116" s="143" t="s">
        <v>4965</v>
      </c>
      <c r="E116" s="143" t="s">
        <v>335</v>
      </c>
      <c r="F116" s="143" t="s">
        <v>169</v>
      </c>
      <c r="H116" s="8">
        <v>6013310047</v>
      </c>
      <c r="I116" s="143" t="s">
        <v>340</v>
      </c>
      <c r="J116" s="143" t="s">
        <v>1321</v>
      </c>
      <c r="K116" s="143" t="s">
        <v>4966</v>
      </c>
      <c r="L116" s="8" t="s">
        <v>4967</v>
      </c>
      <c r="M116" s="8" t="s">
        <v>4965</v>
      </c>
      <c r="N116" s="8" t="s">
        <v>4968</v>
      </c>
      <c r="O116" s="8">
        <v>6013310047</v>
      </c>
      <c r="P116" s="143" t="s">
        <v>2112</v>
      </c>
      <c r="Q116" s="143" t="s">
        <v>45</v>
      </c>
      <c r="R116" s="8" t="s">
        <v>4969</v>
      </c>
      <c r="T116" s="143" t="s">
        <v>214</v>
      </c>
      <c r="U116" s="143"/>
      <c r="V116" s="143" t="s">
        <v>488</v>
      </c>
      <c r="W116" s="8">
        <v>39211</v>
      </c>
      <c r="X116" s="8" t="s">
        <v>348</v>
      </c>
      <c r="Y116" s="8" t="s">
        <v>209</v>
      </c>
      <c r="Z116" s="143" t="s">
        <v>2114</v>
      </c>
      <c r="AB116" s="8" t="s">
        <v>2115</v>
      </c>
      <c r="AE116" s="8" t="s">
        <v>49</v>
      </c>
      <c r="AF116" s="233" t="s">
        <v>4970</v>
      </c>
      <c r="AG116" s="8" t="s">
        <v>4971</v>
      </c>
      <c r="AI116" s="8" t="s">
        <v>442</v>
      </c>
      <c r="AL116" s="8" t="s">
        <v>209</v>
      </c>
      <c r="AM116" s="48" t="s">
        <v>2130</v>
      </c>
      <c r="AN116" s="48" t="s">
        <v>9109</v>
      </c>
      <c r="AO116" s="48" t="s">
        <v>9110</v>
      </c>
      <c r="AP116" s="48" t="e">
        <v>#N/A</v>
      </c>
      <c r="AQ116" s="48" t="e">
        <v>#N/A</v>
      </c>
      <c r="AR116" s="48" t="e">
        <v>#N/A</v>
      </c>
      <c r="AS116" s="68" t="e">
        <v>#N/A</v>
      </c>
      <c r="AT116" s="68">
        <v>336</v>
      </c>
      <c r="AU116" s="48" t="e">
        <v>#N/A</v>
      </c>
      <c r="AV116" s="48" t="s">
        <v>371</v>
      </c>
      <c r="AW116" s="68" t="s">
        <v>9111</v>
      </c>
      <c r="AX116" s="68" t="s">
        <v>9111</v>
      </c>
      <c r="AY116" s="68" t="e">
        <v>#N/A</v>
      </c>
      <c r="AZ116" s="48" t="s">
        <v>9112</v>
      </c>
      <c r="BA116" s="48" t="s">
        <v>9113</v>
      </c>
      <c r="BB116" s="68" t="e">
        <v>#N/A</v>
      </c>
      <c r="BC116" s="48" t="s">
        <v>2131</v>
      </c>
      <c r="BD116" s="48"/>
    </row>
    <row r="117" spans="1:56" x14ac:dyDescent="0.3">
      <c r="A117" s="48" t="s">
        <v>9114</v>
      </c>
      <c r="B117" s="8">
        <v>472</v>
      </c>
      <c r="C117" s="143" t="s">
        <v>6039</v>
      </c>
      <c r="D117" s="143" t="s">
        <v>218</v>
      </c>
      <c r="E117" s="143" t="s">
        <v>335</v>
      </c>
      <c r="F117" s="143" t="s">
        <v>169</v>
      </c>
      <c r="G117" s="8" t="s">
        <v>6040</v>
      </c>
      <c r="H117" s="8">
        <v>6012971360</v>
      </c>
      <c r="I117" s="143" t="s">
        <v>340</v>
      </c>
      <c r="J117" s="143" t="s">
        <v>1729</v>
      </c>
      <c r="K117" s="143" t="s">
        <v>1055</v>
      </c>
      <c r="L117" s="8" t="s">
        <v>6041</v>
      </c>
      <c r="M117" s="8" t="s">
        <v>218</v>
      </c>
      <c r="N117" s="8" t="s">
        <v>6040</v>
      </c>
      <c r="O117" s="8">
        <v>6012971360</v>
      </c>
      <c r="P117" s="143" t="s">
        <v>2112</v>
      </c>
      <c r="Q117" s="143" t="s">
        <v>45</v>
      </c>
      <c r="R117" s="8" t="s">
        <v>6042</v>
      </c>
      <c r="T117" s="143" t="s">
        <v>1057</v>
      </c>
      <c r="U117" s="143"/>
      <c r="V117" s="143" t="s">
        <v>488</v>
      </c>
      <c r="W117" s="8">
        <v>39042</v>
      </c>
      <c r="X117" s="8" t="s">
        <v>348</v>
      </c>
      <c r="Y117" s="8" t="s">
        <v>245</v>
      </c>
      <c r="Z117" s="143" t="s">
        <v>2114</v>
      </c>
      <c r="AB117" s="8" t="s">
        <v>2115</v>
      </c>
      <c r="AE117" s="8" t="s">
        <v>50</v>
      </c>
      <c r="AF117" s="233" t="s">
        <v>6043</v>
      </c>
      <c r="AH117" s="8" t="s">
        <v>6044</v>
      </c>
      <c r="AI117" s="8" t="s">
        <v>720</v>
      </c>
      <c r="AL117" s="8" t="s">
        <v>245</v>
      </c>
      <c r="AM117" s="48" t="s">
        <v>245</v>
      </c>
      <c r="AN117" s="48" t="s">
        <v>9115</v>
      </c>
      <c r="AO117" s="48" t="s">
        <v>9116</v>
      </c>
      <c r="AP117" s="48" t="s">
        <v>9115</v>
      </c>
      <c r="AQ117" s="48" t="s">
        <v>9116</v>
      </c>
      <c r="AR117" s="48" t="s">
        <v>371</v>
      </c>
      <c r="AS117" s="68" t="s">
        <v>371</v>
      </c>
      <c r="AT117" s="68">
        <v>472</v>
      </c>
      <c r="AU117" s="48">
        <v>70</v>
      </c>
      <c r="AV117" s="48" t="s">
        <v>371</v>
      </c>
      <c r="AW117" s="68" t="e">
        <v>#REF!</v>
      </c>
      <c r="AX117" s="68" t="s">
        <v>8643</v>
      </c>
      <c r="AY117" s="68" t="s">
        <v>9114</v>
      </c>
      <c r="AZ117" s="48" t="s">
        <v>9117</v>
      </c>
      <c r="BA117" s="48" t="s">
        <v>9118</v>
      </c>
      <c r="BB117" s="68" t="s">
        <v>519</v>
      </c>
      <c r="BC117" s="48" t="s">
        <v>107</v>
      </c>
      <c r="BD117" s="48"/>
    </row>
    <row r="118" spans="1:56" x14ac:dyDescent="0.3">
      <c r="A118" s="48"/>
      <c r="B118" s="8">
        <v>561</v>
      </c>
      <c r="C118" s="8" t="s">
        <v>503</v>
      </c>
      <c r="D118" s="8" t="s">
        <v>6775</v>
      </c>
      <c r="E118" s="8" t="s">
        <v>335</v>
      </c>
      <c r="F118" s="8" t="s">
        <v>170</v>
      </c>
      <c r="G118" s="8" t="s">
        <v>6776</v>
      </c>
      <c r="H118" s="8">
        <v>7697984498</v>
      </c>
      <c r="I118" s="8" t="s">
        <v>401</v>
      </c>
      <c r="J118" s="8" t="s">
        <v>6777</v>
      </c>
      <c r="K118" s="8" t="s">
        <v>229</v>
      </c>
      <c r="L118" s="8" t="s">
        <v>3135</v>
      </c>
      <c r="M118" s="8" t="s">
        <v>2468</v>
      </c>
      <c r="N118" s="8" t="s">
        <v>6776</v>
      </c>
      <c r="O118" s="8">
        <v>7697984498</v>
      </c>
      <c r="P118" s="8" t="s">
        <v>2112</v>
      </c>
      <c r="Q118" s="8" t="s">
        <v>394</v>
      </c>
      <c r="R118" s="8" t="s">
        <v>6778</v>
      </c>
      <c r="T118" s="8" t="s">
        <v>3745</v>
      </c>
      <c r="V118" s="8" t="s">
        <v>488</v>
      </c>
      <c r="W118" s="8">
        <v>39157</v>
      </c>
      <c r="X118" s="8" t="s">
        <v>348</v>
      </c>
      <c r="Y118" s="8" t="s">
        <v>229</v>
      </c>
      <c r="Z118" s="8" t="s">
        <v>2114</v>
      </c>
      <c r="AD118" s="8" t="s">
        <v>2252</v>
      </c>
      <c r="AE118" s="8" t="s">
        <v>49</v>
      </c>
      <c r="AF118" s="8" t="s">
        <v>6779</v>
      </c>
      <c r="AG118" s="8" t="s">
        <v>6780</v>
      </c>
      <c r="AI118" s="8" t="s">
        <v>442</v>
      </c>
      <c r="AL118" s="8" t="s">
        <v>229</v>
      </c>
      <c r="AM118" s="48" t="s">
        <v>2130</v>
      </c>
      <c r="AN118" s="48" t="s">
        <v>9119</v>
      </c>
      <c r="AO118" s="48" t="s">
        <v>9120</v>
      </c>
      <c r="AP118" s="48" t="e">
        <v>#N/A</v>
      </c>
      <c r="AQ118" s="48" t="e">
        <v>#N/A</v>
      </c>
      <c r="AR118" s="48" t="e">
        <v>#N/A</v>
      </c>
      <c r="AS118" s="68" t="e">
        <v>#N/A</v>
      </c>
      <c r="AT118" s="68">
        <v>561</v>
      </c>
      <c r="AU118" s="48" t="e">
        <v>#N/A</v>
      </c>
      <c r="AV118" s="48" t="s">
        <v>371</v>
      </c>
      <c r="AW118" s="68" t="e">
        <v>#VALUE!</v>
      </c>
      <c r="AX118" s="68" t="e">
        <v>#REF!</v>
      </c>
      <c r="AY118" s="68" t="e">
        <v>#N/A</v>
      </c>
      <c r="AZ118" s="48" t="s">
        <v>9121</v>
      </c>
      <c r="BA118" s="48" t="s">
        <v>9122</v>
      </c>
      <c r="BB118" s="68" t="e">
        <v>#N/A</v>
      </c>
      <c r="BC118" s="48" t="s">
        <v>2131</v>
      </c>
      <c r="BD118" s="48"/>
    </row>
    <row r="119" spans="1:56" x14ac:dyDescent="0.3">
      <c r="A119" s="48" t="s">
        <v>9123</v>
      </c>
      <c r="B119" s="8">
        <v>334</v>
      </c>
      <c r="C119" s="143" t="s">
        <v>4952</v>
      </c>
      <c r="D119" s="143" t="s">
        <v>708</v>
      </c>
      <c r="E119" s="143" t="s">
        <v>335</v>
      </c>
      <c r="F119" s="143" t="s">
        <v>170</v>
      </c>
      <c r="G119" s="8" t="s">
        <v>4953</v>
      </c>
      <c r="H119" s="8">
        <v>6019490082</v>
      </c>
      <c r="I119" s="143" t="s">
        <v>340</v>
      </c>
      <c r="J119" s="143" t="s">
        <v>559</v>
      </c>
      <c r="K119" s="143" t="s">
        <v>560</v>
      </c>
      <c r="L119" s="8" t="s">
        <v>397</v>
      </c>
      <c r="M119" s="8" t="s">
        <v>708</v>
      </c>
      <c r="N119" s="8" t="s">
        <v>4954</v>
      </c>
      <c r="O119" s="8">
        <v>6016688186</v>
      </c>
      <c r="P119" s="143" t="s">
        <v>2112</v>
      </c>
      <c r="Q119" s="143" t="s">
        <v>45</v>
      </c>
      <c r="R119" s="8" t="s">
        <v>4955</v>
      </c>
      <c r="T119" s="143" t="s">
        <v>562</v>
      </c>
      <c r="U119" s="143"/>
      <c r="V119" s="143" t="s">
        <v>488</v>
      </c>
      <c r="W119" s="8">
        <v>39211</v>
      </c>
      <c r="X119" s="8" t="s">
        <v>348</v>
      </c>
      <c r="Y119" s="8" t="s">
        <v>209</v>
      </c>
      <c r="Z119" s="143" t="s">
        <v>2114</v>
      </c>
      <c r="AB119" s="8" t="s">
        <v>2115</v>
      </c>
      <c r="AE119" s="8" t="s">
        <v>48</v>
      </c>
      <c r="AF119" s="233" t="s">
        <v>4956</v>
      </c>
      <c r="AG119" s="8" t="s">
        <v>4957</v>
      </c>
      <c r="AI119" s="8" t="s">
        <v>2165</v>
      </c>
      <c r="AJ119" s="8" t="s">
        <v>4958</v>
      </c>
      <c r="AL119" s="8" t="s">
        <v>209</v>
      </c>
      <c r="AM119" s="48" t="s">
        <v>209</v>
      </c>
      <c r="AN119" s="48" t="s">
        <v>9124</v>
      </c>
      <c r="AO119" s="48" t="s">
        <v>9125</v>
      </c>
      <c r="AP119" s="48" t="s">
        <v>9124</v>
      </c>
      <c r="AQ119" s="48" t="s">
        <v>9125</v>
      </c>
      <c r="AR119" s="48" t="s">
        <v>371</v>
      </c>
      <c r="AS119" s="68" t="s">
        <v>371</v>
      </c>
      <c r="AT119" s="68">
        <v>334</v>
      </c>
      <c r="AU119" s="48">
        <v>177</v>
      </c>
      <c r="AV119" s="48" t="s">
        <v>371</v>
      </c>
      <c r="AW119" s="68" t="s">
        <v>9126</v>
      </c>
      <c r="AX119" s="68" t="e">
        <v>#VALUE!</v>
      </c>
      <c r="AY119" s="68" t="s">
        <v>9123</v>
      </c>
      <c r="AZ119" s="48" t="s">
        <v>9127</v>
      </c>
      <c r="BA119" s="48" t="s">
        <v>9128</v>
      </c>
      <c r="BB119" s="68" t="s">
        <v>519</v>
      </c>
      <c r="BC119" s="48" t="s">
        <v>107</v>
      </c>
    </row>
    <row r="120" spans="1:56" x14ac:dyDescent="0.3">
      <c r="A120" s="48"/>
      <c r="B120" s="8">
        <v>516</v>
      </c>
      <c r="C120" s="143" t="s">
        <v>6414</v>
      </c>
      <c r="D120" s="143" t="s">
        <v>6415</v>
      </c>
      <c r="E120" s="143" t="s">
        <v>335</v>
      </c>
      <c r="F120" s="143" t="s">
        <v>169</v>
      </c>
      <c r="G120" s="8" t="s">
        <v>6416</v>
      </c>
      <c r="H120" s="8">
        <v>6624356566</v>
      </c>
      <c r="I120" s="143" t="s">
        <v>376</v>
      </c>
      <c r="J120" s="143" t="s">
        <v>6417</v>
      </c>
      <c r="K120" s="143" t="s">
        <v>1593</v>
      </c>
      <c r="L120" s="8" t="s">
        <v>397</v>
      </c>
      <c r="M120" s="8" t="s">
        <v>6415</v>
      </c>
      <c r="N120" s="8" t="s">
        <v>6416</v>
      </c>
      <c r="O120" s="8">
        <v>6624356566</v>
      </c>
      <c r="P120" s="143" t="s">
        <v>2112</v>
      </c>
      <c r="Q120" s="143" t="s">
        <v>45</v>
      </c>
      <c r="R120" s="8" t="s">
        <v>6418</v>
      </c>
      <c r="T120" s="143" t="s">
        <v>508</v>
      </c>
      <c r="U120" s="143"/>
      <c r="V120" s="143" t="s">
        <v>488</v>
      </c>
      <c r="W120" s="8">
        <v>39702</v>
      </c>
      <c r="X120" s="8" t="s">
        <v>348</v>
      </c>
      <c r="Y120" s="8" t="s">
        <v>403</v>
      </c>
      <c r="Z120" s="143" t="s">
        <v>2114</v>
      </c>
      <c r="AB120" s="8" t="s">
        <v>2115</v>
      </c>
      <c r="AE120" s="8" t="s">
        <v>49</v>
      </c>
      <c r="AF120" s="233" t="s">
        <v>6419</v>
      </c>
      <c r="AG120" s="8" t="s">
        <v>6420</v>
      </c>
      <c r="AI120" s="8" t="s">
        <v>442</v>
      </c>
      <c r="AL120" s="8" t="s">
        <v>228</v>
      </c>
      <c r="AM120" s="48" t="s">
        <v>2130</v>
      </c>
      <c r="AN120" s="48" t="s">
        <v>9129</v>
      </c>
      <c r="AO120" s="48" t="s">
        <v>9130</v>
      </c>
      <c r="AP120" s="48" t="e">
        <v>#N/A</v>
      </c>
      <c r="AQ120" s="48" t="e">
        <v>#N/A</v>
      </c>
      <c r="AR120" s="48" t="e">
        <v>#N/A</v>
      </c>
      <c r="AS120" s="68" t="e">
        <v>#N/A</v>
      </c>
      <c r="AT120" s="68">
        <v>516</v>
      </c>
      <c r="AU120" s="48" t="e">
        <v>#N/A</v>
      </c>
      <c r="AV120" s="48" t="s">
        <v>371</v>
      </c>
      <c r="AW120" s="68" t="e">
        <v>#REF!</v>
      </c>
      <c r="AX120" s="68" t="e">
        <v>#REF!</v>
      </c>
      <c r="AY120" s="68" t="e">
        <v>#N/A</v>
      </c>
      <c r="AZ120" s="48" t="s">
        <v>9131</v>
      </c>
      <c r="BA120" s="48" t="s">
        <v>9132</v>
      </c>
      <c r="BB120" s="68" t="e">
        <v>#N/A</v>
      </c>
      <c r="BC120" s="48" t="s">
        <v>2131</v>
      </c>
      <c r="BD120" s="48"/>
    </row>
    <row r="121" spans="1:56" x14ac:dyDescent="0.3">
      <c r="A121" s="48" t="s">
        <v>9133</v>
      </c>
      <c r="B121" s="8">
        <v>622</v>
      </c>
      <c r="C121" s="8" t="s">
        <v>7245</v>
      </c>
      <c r="D121" s="8" t="s">
        <v>7238</v>
      </c>
      <c r="E121" s="8" t="s">
        <v>335</v>
      </c>
      <c r="F121" s="8" t="s">
        <v>170</v>
      </c>
      <c r="G121" s="8" t="s">
        <v>7246</v>
      </c>
      <c r="H121" s="8">
        <v>6626446183</v>
      </c>
      <c r="I121" s="8" t="s">
        <v>340</v>
      </c>
      <c r="J121" s="8" t="s">
        <v>4715</v>
      </c>
      <c r="K121" s="8" t="s">
        <v>1603</v>
      </c>
      <c r="L121" s="8" t="s">
        <v>7237</v>
      </c>
      <c r="M121" s="8" t="s">
        <v>7238</v>
      </c>
      <c r="N121" s="8" t="s">
        <v>7239</v>
      </c>
      <c r="O121" s="8">
        <v>6623853724</v>
      </c>
      <c r="P121" s="8" t="s">
        <v>2112</v>
      </c>
      <c r="Q121" s="8" t="s">
        <v>45</v>
      </c>
      <c r="R121" s="8" t="s">
        <v>7247</v>
      </c>
      <c r="T121" s="8" t="s">
        <v>1605</v>
      </c>
      <c r="V121" s="8" t="s">
        <v>488</v>
      </c>
      <c r="W121" s="8">
        <v>38930</v>
      </c>
      <c r="X121" s="8" t="s">
        <v>348</v>
      </c>
      <c r="Y121" s="8" t="s">
        <v>5697</v>
      </c>
      <c r="Z121" s="8" t="s">
        <v>2114</v>
      </c>
      <c r="AB121" s="8" t="s">
        <v>2115</v>
      </c>
      <c r="AE121" s="8" t="s">
        <v>48</v>
      </c>
      <c r="AF121" s="8" t="s">
        <v>7248</v>
      </c>
      <c r="AG121" s="8" t="s">
        <v>7249</v>
      </c>
      <c r="AH121" s="8" t="s">
        <v>7250</v>
      </c>
      <c r="AI121" s="8" t="s">
        <v>442</v>
      </c>
      <c r="AL121" s="8" t="s">
        <v>226</v>
      </c>
      <c r="AM121" s="48" t="s">
        <v>226</v>
      </c>
      <c r="AN121" s="48" t="s">
        <v>9134</v>
      </c>
      <c r="AO121" s="48" t="s">
        <v>9135</v>
      </c>
      <c r="AP121" s="48" t="s">
        <v>9134</v>
      </c>
      <c r="AQ121" s="48" t="s">
        <v>9135</v>
      </c>
      <c r="AR121" s="48" t="s">
        <v>371</v>
      </c>
      <c r="AS121" s="68" t="s">
        <v>371</v>
      </c>
      <c r="AT121" s="68">
        <v>622</v>
      </c>
      <c r="AU121" s="48">
        <v>286</v>
      </c>
      <c r="AV121" s="48" t="s">
        <v>519</v>
      </c>
      <c r="AW121" s="68" t="e">
        <v>#VALUE!</v>
      </c>
      <c r="AX121" s="68" t="e">
        <v>#REF!</v>
      </c>
      <c r="AY121" s="68" t="s">
        <v>9133</v>
      </c>
      <c r="AZ121" s="307" t="s">
        <v>9136</v>
      </c>
      <c r="BA121" s="48" t="s">
        <v>9137</v>
      </c>
      <c r="BB121" s="68" t="s">
        <v>519</v>
      </c>
      <c r="BC121" s="48" t="s">
        <v>107</v>
      </c>
      <c r="BD121" s="48"/>
    </row>
    <row r="122" spans="1:56" x14ac:dyDescent="0.3">
      <c r="A122" s="48" t="s">
        <v>9138</v>
      </c>
      <c r="B122" s="8">
        <v>621</v>
      </c>
      <c r="C122" s="8" t="s">
        <v>7234</v>
      </c>
      <c r="D122" s="8" t="s">
        <v>7235</v>
      </c>
      <c r="E122" s="8" t="s">
        <v>335</v>
      </c>
      <c r="F122" s="8" t="s">
        <v>170</v>
      </c>
      <c r="G122" s="8" t="s">
        <v>7236</v>
      </c>
      <c r="H122" s="8">
        <v>6626446019</v>
      </c>
      <c r="I122" s="8" t="s">
        <v>376</v>
      </c>
      <c r="J122" s="8" t="s">
        <v>1602</v>
      </c>
      <c r="K122" s="8" t="s">
        <v>1603</v>
      </c>
      <c r="L122" s="8" t="s">
        <v>7237</v>
      </c>
      <c r="M122" s="8" t="s">
        <v>7238</v>
      </c>
      <c r="N122" s="8" t="s">
        <v>7239</v>
      </c>
      <c r="O122" s="8">
        <v>6623853724</v>
      </c>
      <c r="P122" s="8" t="s">
        <v>2112</v>
      </c>
      <c r="Q122" s="8" t="s">
        <v>45</v>
      </c>
      <c r="R122" s="8" t="s">
        <v>7240</v>
      </c>
      <c r="S122" s="8" t="s">
        <v>7241</v>
      </c>
      <c r="T122" s="8" t="s">
        <v>1605</v>
      </c>
      <c r="V122" s="8" t="s">
        <v>488</v>
      </c>
      <c r="W122" s="8">
        <v>38930</v>
      </c>
      <c r="X122" s="8" t="s">
        <v>348</v>
      </c>
      <c r="Y122" s="8" t="s">
        <v>226</v>
      </c>
      <c r="Z122" s="8" t="s">
        <v>2114</v>
      </c>
      <c r="AB122" s="8" t="s">
        <v>2115</v>
      </c>
      <c r="AE122" s="8" t="s">
        <v>48</v>
      </c>
      <c r="AF122" s="8" t="s">
        <v>7242</v>
      </c>
      <c r="AG122" s="8" t="s">
        <v>7243</v>
      </c>
      <c r="AH122" s="8" t="s">
        <v>7244</v>
      </c>
      <c r="AI122" s="8" t="s">
        <v>442</v>
      </c>
      <c r="AL122" s="8" t="s">
        <v>226</v>
      </c>
      <c r="AM122" s="48" t="s">
        <v>226</v>
      </c>
      <c r="AN122" s="48" t="s">
        <v>9139</v>
      </c>
      <c r="AO122" s="48" t="s">
        <v>9140</v>
      </c>
      <c r="AP122" s="48" t="s">
        <v>9139</v>
      </c>
      <c r="AQ122" s="48" t="s">
        <v>9140</v>
      </c>
      <c r="AR122" s="48" t="s">
        <v>371</v>
      </c>
      <c r="AS122" s="68" t="s">
        <v>371</v>
      </c>
      <c r="AT122" s="68">
        <v>621</v>
      </c>
      <c r="AU122" s="48">
        <v>287</v>
      </c>
      <c r="AV122" s="48" t="s">
        <v>371</v>
      </c>
      <c r="AW122" s="68" t="e">
        <v>#REF!</v>
      </c>
      <c r="AX122" s="68" t="e">
        <v>#REF!</v>
      </c>
      <c r="AY122" s="68" t="s">
        <v>9138</v>
      </c>
      <c r="AZ122" s="307" t="s">
        <v>9136</v>
      </c>
      <c r="BA122" s="48" t="s">
        <v>9141</v>
      </c>
      <c r="BB122" s="68" t="s">
        <v>519</v>
      </c>
      <c r="BC122" s="48" t="s">
        <v>107</v>
      </c>
    </row>
    <row r="123" spans="1:56" x14ac:dyDescent="0.3">
      <c r="A123" s="48"/>
      <c r="B123" s="8">
        <v>250</v>
      </c>
      <c r="C123" s="143" t="s">
        <v>4308</v>
      </c>
      <c r="D123" s="143" t="s">
        <v>4309</v>
      </c>
      <c r="E123" s="143" t="s">
        <v>335</v>
      </c>
      <c r="F123" s="143" t="s">
        <v>170</v>
      </c>
      <c r="G123" s="8" t="s">
        <v>4310</v>
      </c>
      <c r="H123" s="8">
        <v>6626873255</v>
      </c>
      <c r="I123" s="143" t="s">
        <v>376</v>
      </c>
      <c r="J123" s="143" t="s">
        <v>4311</v>
      </c>
      <c r="K123" s="143" t="s">
        <v>4312</v>
      </c>
      <c r="L123" s="8" t="s">
        <v>4313</v>
      </c>
      <c r="M123" s="8" t="s">
        <v>4314</v>
      </c>
      <c r="N123" s="8" t="s">
        <v>4310</v>
      </c>
      <c r="O123" s="8">
        <v>6626873255</v>
      </c>
      <c r="P123" s="143" t="s">
        <v>2159</v>
      </c>
      <c r="Q123" s="143" t="s">
        <v>394</v>
      </c>
      <c r="R123" s="8" t="s">
        <v>4315</v>
      </c>
      <c r="T123" s="143" t="s">
        <v>4316</v>
      </c>
      <c r="U123" s="143"/>
      <c r="V123" s="143" t="s">
        <v>488</v>
      </c>
      <c r="W123" s="8">
        <v>38860</v>
      </c>
      <c r="X123" s="8" t="s">
        <v>348</v>
      </c>
      <c r="Y123" s="8" t="s">
        <v>4317</v>
      </c>
      <c r="Z123" s="143" t="s">
        <v>2114</v>
      </c>
      <c r="AB123" s="8" t="s">
        <v>2115</v>
      </c>
      <c r="AE123" s="8" t="s">
        <v>49</v>
      </c>
      <c r="AF123" s="233" t="s">
        <v>4318</v>
      </c>
      <c r="AG123" s="8" t="s">
        <v>4319</v>
      </c>
      <c r="AI123" s="8" t="s">
        <v>2165</v>
      </c>
      <c r="AJ123" s="8" t="s">
        <v>4320</v>
      </c>
      <c r="AL123" s="8" t="s">
        <v>193</v>
      </c>
      <c r="AM123" s="48" t="s">
        <v>2130</v>
      </c>
      <c r="AN123" s="48" t="s">
        <v>9142</v>
      </c>
      <c r="AO123" s="48" t="s">
        <v>9143</v>
      </c>
      <c r="AP123" s="48" t="e">
        <v>#N/A</v>
      </c>
      <c r="AQ123" s="48" t="e">
        <v>#N/A</v>
      </c>
      <c r="AR123" s="48" t="e">
        <v>#N/A</v>
      </c>
      <c r="AS123" s="68" t="e">
        <v>#N/A</v>
      </c>
      <c r="AT123" s="68">
        <v>250</v>
      </c>
      <c r="AU123" s="48" t="e">
        <v>#N/A</v>
      </c>
      <c r="AV123" s="48" t="s">
        <v>371</v>
      </c>
      <c r="AW123" s="68" t="s">
        <v>9144</v>
      </c>
      <c r="AX123" s="68" t="s">
        <v>9144</v>
      </c>
      <c r="AY123" s="68" t="e">
        <v>#N/A</v>
      </c>
      <c r="AZ123" s="48" t="s">
        <v>9145</v>
      </c>
      <c r="BA123" s="48" t="s">
        <v>9146</v>
      </c>
      <c r="BB123" s="68" t="e">
        <v>#N/A</v>
      </c>
      <c r="BC123" s="48" t="s">
        <v>2131</v>
      </c>
    </row>
    <row r="124" spans="1:56" x14ac:dyDescent="0.3">
      <c r="A124" s="48"/>
      <c r="B124" s="8">
        <v>592</v>
      </c>
      <c r="C124" s="8" t="s">
        <v>7010</v>
      </c>
      <c r="D124" s="8" t="s">
        <v>7011</v>
      </c>
      <c r="E124" s="8" t="s">
        <v>335</v>
      </c>
      <c r="F124" s="8" t="s">
        <v>170</v>
      </c>
      <c r="G124" s="8" t="s">
        <v>7012</v>
      </c>
      <c r="H124" s="8">
        <v>6017655493</v>
      </c>
      <c r="I124" s="8" t="s">
        <v>340</v>
      </c>
      <c r="J124" s="8" t="s">
        <v>7013</v>
      </c>
      <c r="K124" s="8" t="s">
        <v>202</v>
      </c>
      <c r="L124" s="8" t="s">
        <v>4952</v>
      </c>
      <c r="M124" s="8" t="s">
        <v>7011</v>
      </c>
      <c r="N124" s="8" t="s">
        <v>7012</v>
      </c>
      <c r="O124" s="8">
        <v>6017655491</v>
      </c>
      <c r="P124" s="8" t="s">
        <v>2159</v>
      </c>
      <c r="Q124" s="8" t="s">
        <v>45</v>
      </c>
      <c r="R124" s="8" t="s">
        <v>7014</v>
      </c>
      <c r="T124" s="8" t="s">
        <v>698</v>
      </c>
      <c r="V124" s="8" t="s">
        <v>488</v>
      </c>
      <c r="W124" s="8">
        <v>39401</v>
      </c>
      <c r="X124" s="8" t="s">
        <v>348</v>
      </c>
      <c r="Y124" s="8" t="s">
        <v>202</v>
      </c>
      <c r="AD124" s="8" t="s">
        <v>2252</v>
      </c>
      <c r="AE124" s="8" t="s">
        <v>49</v>
      </c>
      <c r="AF124" s="8" t="s">
        <v>7015</v>
      </c>
      <c r="AI124" s="8" t="s">
        <v>369</v>
      </c>
      <c r="AL124" s="8" t="s">
        <v>202</v>
      </c>
      <c r="AM124" s="275" t="s">
        <v>2130</v>
      </c>
      <c r="AN124" s="48" t="s">
        <v>9147</v>
      </c>
      <c r="AO124" s="48" t="s">
        <v>9148</v>
      </c>
      <c r="AP124" s="48" t="e">
        <v>#N/A</v>
      </c>
      <c r="AQ124" s="48" t="e">
        <v>#N/A</v>
      </c>
      <c r="AR124" s="48" t="e">
        <v>#N/A</v>
      </c>
      <c r="AS124" s="68" t="e">
        <v>#N/A</v>
      </c>
      <c r="AT124" s="68">
        <v>592</v>
      </c>
      <c r="AU124" s="48" t="e">
        <v>#N/A</v>
      </c>
      <c r="AV124" s="48" t="s">
        <v>371</v>
      </c>
      <c r="AW124" s="68" t="e">
        <v>#REF!</v>
      </c>
      <c r="AX124" s="68" t="s">
        <v>8643</v>
      </c>
      <c r="AY124" s="68" t="e">
        <v>#N/A</v>
      </c>
      <c r="AZ124" s="48" t="s">
        <v>9149</v>
      </c>
      <c r="BA124" s="48" t="s">
        <v>9150</v>
      </c>
      <c r="BB124" s="68" t="e">
        <v>#N/A</v>
      </c>
      <c r="BC124" s="48" t="s">
        <v>2131</v>
      </c>
    </row>
    <row r="125" spans="1:56" x14ac:dyDescent="0.3">
      <c r="A125" s="48" t="s">
        <v>9151</v>
      </c>
      <c r="B125" s="8">
        <v>53</v>
      </c>
      <c r="C125" s="143" t="s">
        <v>2621</v>
      </c>
      <c r="D125" s="143" t="s">
        <v>2622</v>
      </c>
      <c r="E125" s="143" t="s">
        <v>335</v>
      </c>
      <c r="F125" s="143" t="s">
        <v>170</v>
      </c>
      <c r="G125" s="8" t="s">
        <v>2623</v>
      </c>
      <c r="H125" s="8">
        <v>6626144402</v>
      </c>
      <c r="I125" s="143" t="s">
        <v>401</v>
      </c>
      <c r="J125" s="143" t="s">
        <v>2624</v>
      </c>
      <c r="K125" s="143" t="s">
        <v>206</v>
      </c>
      <c r="L125" s="8" t="s">
        <v>2625</v>
      </c>
      <c r="M125" s="8" t="s">
        <v>2622</v>
      </c>
      <c r="N125" s="8" t="s">
        <v>2623</v>
      </c>
      <c r="O125" s="8">
        <v>6624170950</v>
      </c>
      <c r="P125" s="143" t="s">
        <v>2159</v>
      </c>
      <c r="Q125" s="143" t="s">
        <v>394</v>
      </c>
      <c r="R125" s="8" t="s">
        <v>2626</v>
      </c>
      <c r="T125" s="143" t="s">
        <v>2464</v>
      </c>
      <c r="U125" s="143"/>
      <c r="V125" s="143" t="s">
        <v>488</v>
      </c>
      <c r="W125" s="8">
        <v>38901</v>
      </c>
      <c r="X125" s="8" t="s">
        <v>348</v>
      </c>
      <c r="Y125" s="8" t="s">
        <v>2464</v>
      </c>
      <c r="Z125" s="143" t="s">
        <v>2114</v>
      </c>
      <c r="AB125" s="8" t="s">
        <v>2115</v>
      </c>
      <c r="AE125" s="8" t="s">
        <v>50</v>
      </c>
      <c r="AF125" s="233" t="s">
        <v>2627</v>
      </c>
      <c r="AG125" s="8" t="s">
        <v>2628</v>
      </c>
      <c r="AH125" s="8" t="s">
        <v>2629</v>
      </c>
      <c r="AI125" s="8" t="s">
        <v>459</v>
      </c>
      <c r="AL125" s="8" t="s">
        <v>206</v>
      </c>
      <c r="AM125" s="48" t="s">
        <v>206</v>
      </c>
      <c r="AN125" s="48" t="s">
        <v>9152</v>
      </c>
      <c r="AO125" s="48" t="s">
        <v>9153</v>
      </c>
      <c r="AP125" s="48" t="s">
        <v>9152</v>
      </c>
      <c r="AQ125" s="48" t="s">
        <v>9153</v>
      </c>
      <c r="AR125" s="48" t="s">
        <v>371</v>
      </c>
      <c r="AS125" s="68" t="s">
        <v>371</v>
      </c>
      <c r="AT125" s="68">
        <v>53</v>
      </c>
      <c r="AU125" s="48">
        <v>189</v>
      </c>
      <c r="AV125" s="48" t="s">
        <v>371</v>
      </c>
      <c r="AW125" s="68" t="s">
        <v>9154</v>
      </c>
      <c r="AX125" s="68" t="s">
        <v>9154</v>
      </c>
      <c r="AY125" s="68" t="s">
        <v>9151</v>
      </c>
      <c r="AZ125" s="48" t="s">
        <v>9155</v>
      </c>
      <c r="BA125" s="48" t="s">
        <v>9156</v>
      </c>
      <c r="BB125" s="68" t="s">
        <v>519</v>
      </c>
      <c r="BC125" s="48" t="s">
        <v>107</v>
      </c>
      <c r="BD125" s="48"/>
    </row>
    <row r="126" spans="1:56" x14ac:dyDescent="0.3">
      <c r="A126" s="48"/>
      <c r="B126" s="8">
        <v>599</v>
      </c>
      <c r="C126" s="8" t="s">
        <v>7066</v>
      </c>
      <c r="D126" s="8" t="s">
        <v>7067</v>
      </c>
      <c r="E126" s="8" t="s">
        <v>335</v>
      </c>
      <c r="F126" s="8" t="s">
        <v>170</v>
      </c>
      <c r="H126" s="8">
        <v>2282562975</v>
      </c>
      <c r="I126" s="8" t="s">
        <v>376</v>
      </c>
      <c r="J126" s="8" t="s">
        <v>7068</v>
      </c>
      <c r="L126" s="8" t="s">
        <v>7069</v>
      </c>
      <c r="M126" s="8" t="s">
        <v>7067</v>
      </c>
      <c r="N126" s="8" t="s">
        <v>7070</v>
      </c>
      <c r="O126" s="8">
        <v>2282546050</v>
      </c>
      <c r="P126" s="8" t="s">
        <v>2159</v>
      </c>
      <c r="Q126" s="8" t="s">
        <v>394</v>
      </c>
      <c r="R126" s="8" t="s">
        <v>7071</v>
      </c>
      <c r="T126" s="8" t="s">
        <v>7072</v>
      </c>
      <c r="V126" s="8" t="s">
        <v>488</v>
      </c>
      <c r="W126" s="8">
        <v>39560</v>
      </c>
      <c r="X126" s="8" t="s">
        <v>348</v>
      </c>
      <c r="Y126" s="8" t="s">
        <v>208</v>
      </c>
      <c r="Z126" s="8" t="s">
        <v>2114</v>
      </c>
      <c r="AE126" s="8" t="s">
        <v>48</v>
      </c>
      <c r="AF126" s="8" t="s">
        <v>7073</v>
      </c>
      <c r="AI126" s="8" t="s">
        <v>2165</v>
      </c>
      <c r="AJ126" s="8" t="s">
        <v>6081</v>
      </c>
      <c r="AL126" s="8" t="s">
        <v>208</v>
      </c>
      <c r="AM126" s="48" t="s">
        <v>2130</v>
      </c>
      <c r="AN126" s="48" t="s">
        <v>9157</v>
      </c>
      <c r="AO126" s="48" t="s">
        <v>9158</v>
      </c>
      <c r="AP126" s="48" t="e">
        <v>#N/A</v>
      </c>
      <c r="AQ126" s="48" t="e">
        <v>#N/A</v>
      </c>
      <c r="AR126" s="48" t="e">
        <v>#N/A</v>
      </c>
      <c r="AS126" s="68" t="e">
        <v>#N/A</v>
      </c>
      <c r="AT126" s="68">
        <v>599</v>
      </c>
      <c r="AU126" s="48" t="e">
        <v>#N/A</v>
      </c>
      <c r="AV126" s="48" t="s">
        <v>371</v>
      </c>
      <c r="AW126" s="68" t="e">
        <v>#REF!</v>
      </c>
      <c r="AX126" s="68" t="s">
        <v>8643</v>
      </c>
      <c r="AY126" s="68" t="e">
        <v>#N/A</v>
      </c>
      <c r="AZ126" s="48" t="s">
        <v>9159</v>
      </c>
      <c r="BA126" s="48" t="s">
        <v>9160</v>
      </c>
      <c r="BB126" s="68" t="e">
        <v>#N/A</v>
      </c>
      <c r="BC126" s="48" t="s">
        <v>2131</v>
      </c>
    </row>
    <row r="127" spans="1:56" x14ac:dyDescent="0.3">
      <c r="A127" s="48" t="s">
        <v>9161</v>
      </c>
      <c r="B127" s="8">
        <v>418</v>
      </c>
      <c r="C127" s="143" t="s">
        <v>5631</v>
      </c>
      <c r="D127" s="143" t="s">
        <v>214</v>
      </c>
      <c r="E127" s="143" t="s">
        <v>335</v>
      </c>
      <c r="F127" s="143" t="s">
        <v>170</v>
      </c>
      <c r="G127" s="8" t="s">
        <v>5632</v>
      </c>
      <c r="I127" s="143" t="s">
        <v>376</v>
      </c>
      <c r="J127" s="143" t="s">
        <v>5633</v>
      </c>
      <c r="K127" s="143" t="s">
        <v>5634</v>
      </c>
      <c r="L127" s="8" t="s">
        <v>842</v>
      </c>
      <c r="M127" s="8" t="s">
        <v>5635</v>
      </c>
      <c r="N127" s="8" t="s">
        <v>5636</v>
      </c>
      <c r="O127" s="8">
        <v>6627040815</v>
      </c>
      <c r="P127" s="143" t="s">
        <v>2112</v>
      </c>
      <c r="Q127" s="143" t="s">
        <v>43</v>
      </c>
      <c r="R127" s="8" t="s">
        <v>5637</v>
      </c>
      <c r="T127" s="143" t="s">
        <v>5638</v>
      </c>
      <c r="U127" s="143"/>
      <c r="V127" s="143" t="s">
        <v>488</v>
      </c>
      <c r="W127" s="8">
        <v>38946</v>
      </c>
      <c r="X127" s="8" t="s">
        <v>348</v>
      </c>
      <c r="Y127" s="8" t="s">
        <v>5639</v>
      </c>
      <c r="Z127" s="143" t="s">
        <v>2114</v>
      </c>
      <c r="AB127" s="8" t="s">
        <v>2115</v>
      </c>
      <c r="AE127" s="8" t="s">
        <v>48</v>
      </c>
      <c r="AF127" s="233" t="s">
        <v>5640</v>
      </c>
      <c r="AG127" s="8" t="s">
        <v>5641</v>
      </c>
      <c r="AI127" s="8" t="s">
        <v>442</v>
      </c>
      <c r="AL127" s="8" t="s">
        <v>226</v>
      </c>
      <c r="AM127" s="48" t="s">
        <v>226</v>
      </c>
      <c r="AN127" s="48" t="s">
        <v>9162</v>
      </c>
      <c r="AO127" s="48" t="s">
        <v>9163</v>
      </c>
      <c r="AP127" s="48" t="s">
        <v>9162</v>
      </c>
      <c r="AQ127" s="48" t="s">
        <v>9163</v>
      </c>
      <c r="AR127" s="48" t="s">
        <v>371</v>
      </c>
      <c r="AS127" s="68" t="s">
        <v>371</v>
      </c>
      <c r="AT127" s="68">
        <v>418</v>
      </c>
      <c r="AU127" s="48">
        <v>210</v>
      </c>
      <c r="AV127" s="48" t="s">
        <v>519</v>
      </c>
      <c r="AW127" s="68" t="e">
        <v>#VALUE!</v>
      </c>
      <c r="AX127" s="68" t="e">
        <v>#N/A</v>
      </c>
      <c r="AY127" s="68" t="s">
        <v>9161</v>
      </c>
      <c r="AZ127" s="48" t="s">
        <v>9164</v>
      </c>
      <c r="BA127" s="48" t="s">
        <v>9165</v>
      </c>
      <c r="BB127" s="68" t="s">
        <v>371</v>
      </c>
      <c r="BC127" s="48" t="s">
        <v>104</v>
      </c>
    </row>
    <row r="128" spans="1:56" x14ac:dyDescent="0.3">
      <c r="A128" s="48" t="s">
        <v>9166</v>
      </c>
      <c r="B128" s="8">
        <v>645</v>
      </c>
      <c r="C128" s="8" t="s">
        <v>7421</v>
      </c>
      <c r="D128" s="8" t="s">
        <v>884</v>
      </c>
      <c r="E128" s="8" t="s">
        <v>335</v>
      </c>
      <c r="F128" s="8" t="s">
        <v>170</v>
      </c>
      <c r="G128" s="8" t="s">
        <v>7422</v>
      </c>
      <c r="H128" s="8">
        <v>7692336836</v>
      </c>
      <c r="I128" s="8" t="s">
        <v>340</v>
      </c>
      <c r="J128" s="8" t="s">
        <v>7423</v>
      </c>
      <c r="K128" s="8" t="s">
        <v>2734</v>
      </c>
      <c r="L128" s="8" t="s">
        <v>7424</v>
      </c>
      <c r="M128" s="8" t="s">
        <v>4352</v>
      </c>
      <c r="N128" s="8" t="s">
        <v>7425</v>
      </c>
      <c r="O128" s="8">
        <v>6012096076</v>
      </c>
      <c r="P128" s="8" t="s">
        <v>2112</v>
      </c>
      <c r="Q128" s="8" t="s">
        <v>45</v>
      </c>
      <c r="R128" s="8" t="s">
        <v>7426</v>
      </c>
      <c r="T128" s="8" t="s">
        <v>7427</v>
      </c>
      <c r="V128" s="8" t="s">
        <v>488</v>
      </c>
      <c r="W128" s="8">
        <v>39154</v>
      </c>
      <c r="X128" s="8" t="s">
        <v>348</v>
      </c>
      <c r="Y128" s="8" t="s">
        <v>209</v>
      </c>
      <c r="Z128" s="8" t="s">
        <v>2114</v>
      </c>
      <c r="AE128" s="8" t="s">
        <v>48</v>
      </c>
      <c r="AF128" s="8" t="s">
        <v>7428</v>
      </c>
      <c r="AG128" s="8" t="s">
        <v>7429</v>
      </c>
      <c r="AI128" s="8" t="s">
        <v>2165</v>
      </c>
      <c r="AJ128" s="8" t="s">
        <v>7430</v>
      </c>
      <c r="AL128" s="8" t="s">
        <v>209</v>
      </c>
      <c r="AM128" s="48" t="s">
        <v>209</v>
      </c>
      <c r="AN128" s="48" t="s">
        <v>9167</v>
      </c>
      <c r="AO128" s="48" t="s">
        <v>9168</v>
      </c>
      <c r="AP128" s="48" t="s">
        <v>9167</v>
      </c>
      <c r="AQ128" s="48" t="s">
        <v>9168</v>
      </c>
      <c r="AR128" s="48" t="s">
        <v>371</v>
      </c>
      <c r="AS128" s="68" t="s">
        <v>371</v>
      </c>
      <c r="AT128" s="68">
        <v>645</v>
      </c>
      <c r="AU128" s="48">
        <v>258</v>
      </c>
      <c r="AV128" s="48" t="s">
        <v>371</v>
      </c>
      <c r="AW128" s="68" t="e">
        <v>#VALUE!</v>
      </c>
      <c r="AX128" s="68" t="e">
        <v>#REF!</v>
      </c>
      <c r="AY128" s="68" t="s">
        <v>9166</v>
      </c>
      <c r="AZ128" s="48" t="s">
        <v>9169</v>
      </c>
      <c r="BA128" s="48" t="s">
        <v>9170</v>
      </c>
      <c r="BB128" s="68" t="s">
        <v>519</v>
      </c>
      <c r="BC128" s="48" t="s">
        <v>107</v>
      </c>
    </row>
    <row r="129" spans="1:56" x14ac:dyDescent="0.3">
      <c r="A129" s="48" t="s">
        <v>9171</v>
      </c>
      <c r="B129" s="8">
        <v>541</v>
      </c>
      <c r="C129" s="8" t="s">
        <v>6614</v>
      </c>
      <c r="D129" s="8" t="s">
        <v>3989</v>
      </c>
      <c r="E129" s="8" t="s">
        <v>335</v>
      </c>
      <c r="F129" s="8" t="s">
        <v>170</v>
      </c>
      <c r="G129" s="8" t="s">
        <v>5178</v>
      </c>
      <c r="H129" s="8">
        <v>6625888819</v>
      </c>
      <c r="I129" s="8" t="s">
        <v>376</v>
      </c>
      <c r="J129" s="8" t="s">
        <v>978</v>
      </c>
      <c r="K129" s="8" t="s">
        <v>979</v>
      </c>
      <c r="L129" s="8" t="s">
        <v>6615</v>
      </c>
      <c r="M129" s="8" t="s">
        <v>694</v>
      </c>
      <c r="N129" s="8" t="s">
        <v>5178</v>
      </c>
      <c r="O129" s="8">
        <v>6625888819</v>
      </c>
      <c r="P129" s="8" t="s">
        <v>2112</v>
      </c>
      <c r="Q129" s="8" t="s">
        <v>394</v>
      </c>
      <c r="R129" s="8" t="s">
        <v>6616</v>
      </c>
      <c r="T129" s="8" t="s">
        <v>981</v>
      </c>
      <c r="V129" s="8" t="s">
        <v>488</v>
      </c>
      <c r="W129" s="8">
        <v>38732</v>
      </c>
      <c r="X129" s="8" t="s">
        <v>348</v>
      </c>
      <c r="Y129" s="8" t="s">
        <v>190</v>
      </c>
      <c r="Z129" s="8" t="s">
        <v>2114</v>
      </c>
      <c r="AB129" s="8" t="s">
        <v>2115</v>
      </c>
      <c r="AE129" s="8" t="s">
        <v>48</v>
      </c>
      <c r="AF129" s="8" t="s">
        <v>6617</v>
      </c>
      <c r="AG129" s="8" t="s">
        <v>6618</v>
      </c>
      <c r="AH129" s="8" t="s">
        <v>6619</v>
      </c>
      <c r="AI129" s="8" t="s">
        <v>442</v>
      </c>
      <c r="AL129" s="8" t="s">
        <v>190</v>
      </c>
      <c r="AM129" s="48" t="s">
        <v>190</v>
      </c>
      <c r="AN129" s="48" t="s">
        <v>9172</v>
      </c>
      <c r="AO129" s="48" t="s">
        <v>9173</v>
      </c>
      <c r="AP129" s="48" t="s">
        <v>9172</v>
      </c>
      <c r="AQ129" s="48" t="s">
        <v>9173</v>
      </c>
      <c r="AR129" s="48" t="s">
        <v>371</v>
      </c>
      <c r="AS129" s="68" t="s">
        <v>371</v>
      </c>
      <c r="AT129" s="68">
        <v>541</v>
      </c>
      <c r="AU129" s="48">
        <v>262</v>
      </c>
      <c r="AV129" s="48" t="s">
        <v>371</v>
      </c>
      <c r="AW129" s="68" t="e">
        <v>#REF!</v>
      </c>
      <c r="AX129" s="68" t="e">
        <v>#REF!</v>
      </c>
      <c r="AY129" s="68" t="s">
        <v>9171</v>
      </c>
      <c r="AZ129" s="307" t="s">
        <v>9174</v>
      </c>
      <c r="BA129" s="48" t="s">
        <v>9175</v>
      </c>
      <c r="BB129" s="68" t="s">
        <v>519</v>
      </c>
      <c r="BC129" s="48" t="s">
        <v>98</v>
      </c>
    </row>
    <row r="130" spans="1:56" x14ac:dyDescent="0.3">
      <c r="A130" s="146" t="s">
        <v>9176</v>
      </c>
      <c r="B130" s="8">
        <v>359</v>
      </c>
      <c r="C130" s="143" t="s">
        <v>5175</v>
      </c>
      <c r="D130" s="143" t="s">
        <v>3989</v>
      </c>
      <c r="E130" s="143" t="s">
        <v>335</v>
      </c>
      <c r="F130" s="143" t="s">
        <v>170</v>
      </c>
      <c r="H130" s="8">
        <v>6624087053</v>
      </c>
      <c r="I130" s="143" t="s">
        <v>376</v>
      </c>
      <c r="J130" s="143" t="s">
        <v>5176</v>
      </c>
      <c r="K130" s="143" t="s">
        <v>3291</v>
      </c>
      <c r="L130" s="8" t="s">
        <v>5177</v>
      </c>
      <c r="M130" s="8" t="s">
        <v>694</v>
      </c>
      <c r="N130" s="8" t="s">
        <v>5178</v>
      </c>
      <c r="O130" s="8">
        <v>6625888819</v>
      </c>
      <c r="P130" s="143" t="s">
        <v>2112</v>
      </c>
      <c r="Q130" s="143" t="s">
        <v>394</v>
      </c>
      <c r="R130" s="8" t="s">
        <v>5179</v>
      </c>
      <c r="T130" s="274" t="s">
        <v>5180</v>
      </c>
      <c r="U130" s="274"/>
      <c r="V130" s="143" t="s">
        <v>488</v>
      </c>
      <c r="W130" s="8">
        <v>38732</v>
      </c>
      <c r="X130" s="8" t="s">
        <v>348</v>
      </c>
      <c r="Y130" s="8" t="s">
        <v>3426</v>
      </c>
      <c r="Z130" s="143" t="s">
        <v>2114</v>
      </c>
      <c r="AB130" s="8" t="s">
        <v>2115</v>
      </c>
      <c r="AE130" s="8" t="s">
        <v>48</v>
      </c>
      <c r="AF130" s="233" t="s">
        <v>5182</v>
      </c>
      <c r="AG130" s="8" t="s">
        <v>5183</v>
      </c>
      <c r="AI130" s="8" t="s">
        <v>442</v>
      </c>
      <c r="AL130" s="8" t="s">
        <v>226</v>
      </c>
      <c r="AM130" s="48" t="s">
        <v>190</v>
      </c>
      <c r="AN130" s="48" t="s">
        <v>9177</v>
      </c>
      <c r="AO130" s="48" t="s">
        <v>9173</v>
      </c>
      <c r="AP130" s="48" t="e">
        <v>#N/A</v>
      </c>
      <c r="AQ130" s="48" t="s">
        <v>9173</v>
      </c>
      <c r="AR130" s="48" t="e">
        <v>#N/A</v>
      </c>
      <c r="AS130" s="68" t="s">
        <v>371</v>
      </c>
      <c r="AT130" s="68">
        <v>359</v>
      </c>
      <c r="AU130" s="48">
        <v>262</v>
      </c>
      <c r="AV130" s="48" t="s">
        <v>519</v>
      </c>
      <c r="AW130" s="68" t="e">
        <v>#REF!</v>
      </c>
      <c r="AX130" s="68" t="e">
        <v>#REF!</v>
      </c>
      <c r="AY130" s="68" t="s">
        <v>9176</v>
      </c>
      <c r="AZ130" s="307" t="s">
        <v>9174</v>
      </c>
      <c r="BA130" s="48" t="s">
        <v>9178</v>
      </c>
      <c r="BB130" s="68" t="s">
        <v>371</v>
      </c>
      <c r="BC130" s="48" t="s">
        <v>104</v>
      </c>
      <c r="BD130" s="48"/>
    </row>
    <row r="131" spans="1:56" x14ac:dyDescent="0.3">
      <c r="A131" s="48" t="s">
        <v>9179</v>
      </c>
      <c r="B131" s="8">
        <v>630</v>
      </c>
      <c r="C131" s="8" t="s">
        <v>1471</v>
      </c>
      <c r="D131" s="8" t="s">
        <v>1483</v>
      </c>
      <c r="E131" s="8" t="s">
        <v>335</v>
      </c>
      <c r="F131" s="8" t="s">
        <v>170</v>
      </c>
      <c r="H131" s="8">
        <v>2282651297</v>
      </c>
      <c r="I131" s="8" t="s">
        <v>401</v>
      </c>
      <c r="J131" s="8" t="s">
        <v>7312</v>
      </c>
      <c r="K131" s="8" t="s">
        <v>1476</v>
      </c>
      <c r="L131" s="8" t="s">
        <v>7313</v>
      </c>
      <c r="M131" s="8" t="s">
        <v>1483</v>
      </c>
      <c r="N131" s="8" t="s">
        <v>1480</v>
      </c>
      <c r="O131" s="8">
        <v>2282651297</v>
      </c>
      <c r="P131" s="8" t="s">
        <v>2112</v>
      </c>
      <c r="Q131" s="8" t="s">
        <v>45</v>
      </c>
      <c r="R131" s="8" t="s">
        <v>1475</v>
      </c>
      <c r="T131" s="8" t="s">
        <v>1476</v>
      </c>
      <c r="V131" s="8" t="s">
        <v>488</v>
      </c>
      <c r="W131" s="8" t="s">
        <v>7314</v>
      </c>
      <c r="X131" s="8" t="s">
        <v>348</v>
      </c>
      <c r="Y131" s="8" t="s">
        <v>208</v>
      </c>
      <c r="Z131" s="8" t="s">
        <v>2114</v>
      </c>
      <c r="AB131" s="8" t="s">
        <v>2115</v>
      </c>
      <c r="AE131" s="8" t="s">
        <v>49</v>
      </c>
      <c r="AF131" s="8" t="s">
        <v>7315</v>
      </c>
      <c r="AG131" s="8" t="s">
        <v>7316</v>
      </c>
      <c r="AI131" s="8" t="s">
        <v>442</v>
      </c>
      <c r="AL131" s="8" t="s">
        <v>208</v>
      </c>
      <c r="AM131" s="48" t="s">
        <v>208</v>
      </c>
      <c r="AN131" s="48" t="s">
        <v>9180</v>
      </c>
      <c r="AO131" s="48" t="s">
        <v>9181</v>
      </c>
      <c r="AP131" s="48" t="e">
        <v>#N/A</v>
      </c>
      <c r="AQ131" s="48" t="s">
        <v>9181</v>
      </c>
      <c r="AR131" s="48" t="e">
        <v>#N/A</v>
      </c>
      <c r="AS131" s="68" t="s">
        <v>371</v>
      </c>
      <c r="AT131" s="68">
        <v>630</v>
      </c>
      <c r="AU131" s="48">
        <v>187</v>
      </c>
      <c r="AV131" s="48" t="s">
        <v>371</v>
      </c>
      <c r="AW131" s="68" t="e">
        <v>#VALUE!</v>
      </c>
      <c r="AX131" s="68" t="e">
        <v>#REF!</v>
      </c>
      <c r="AY131" s="68" t="s">
        <v>9179</v>
      </c>
      <c r="AZ131" s="48" t="s">
        <v>9182</v>
      </c>
      <c r="BA131" s="48" t="s">
        <v>9183</v>
      </c>
      <c r="BB131" s="68" t="s">
        <v>371</v>
      </c>
      <c r="BC131" s="48" t="s">
        <v>101</v>
      </c>
      <c r="BD131" s="48"/>
    </row>
    <row r="132" spans="1:56" x14ac:dyDescent="0.3">
      <c r="A132" s="48"/>
      <c r="B132" s="8">
        <v>397</v>
      </c>
      <c r="C132" s="143" t="s">
        <v>5474</v>
      </c>
      <c r="D132" s="143" t="s">
        <v>884</v>
      </c>
      <c r="E132" s="143" t="s">
        <v>335</v>
      </c>
      <c r="F132" s="143" t="s">
        <v>169</v>
      </c>
      <c r="I132" s="143" t="s">
        <v>376</v>
      </c>
      <c r="J132" s="143" t="s">
        <v>5469</v>
      </c>
      <c r="K132" s="143" t="s">
        <v>2911</v>
      </c>
      <c r="L132" s="8" t="s">
        <v>4379</v>
      </c>
      <c r="M132" s="8" t="s">
        <v>5470</v>
      </c>
      <c r="N132" s="8" t="s">
        <v>5471</v>
      </c>
      <c r="O132" s="8">
        <v>6622514552</v>
      </c>
      <c r="P132" s="143" t="s">
        <v>2159</v>
      </c>
      <c r="Q132" s="143" t="s">
        <v>394</v>
      </c>
      <c r="R132" s="8" t="s">
        <v>5472</v>
      </c>
      <c r="T132" s="143" t="s">
        <v>508</v>
      </c>
      <c r="U132" s="143"/>
      <c r="V132" s="143" t="s">
        <v>488</v>
      </c>
      <c r="W132" s="8">
        <v>39705</v>
      </c>
      <c r="X132" s="8" t="s">
        <v>348</v>
      </c>
      <c r="Y132" s="8" t="s">
        <v>228</v>
      </c>
      <c r="Z132" s="143" t="s">
        <v>2114</v>
      </c>
      <c r="AB132" s="8" t="s">
        <v>2115</v>
      </c>
      <c r="AE132" s="8" t="s">
        <v>49</v>
      </c>
      <c r="AF132" s="233" t="s">
        <v>5475</v>
      </c>
      <c r="AI132" s="8" t="s">
        <v>369</v>
      </c>
      <c r="AL132" s="8" t="s">
        <v>228</v>
      </c>
      <c r="AM132" s="48" t="s">
        <v>2130</v>
      </c>
      <c r="AN132" s="48" t="s">
        <v>9184</v>
      </c>
      <c r="AO132" s="48" t="s">
        <v>9185</v>
      </c>
      <c r="AP132" s="48" t="e">
        <v>#N/A</v>
      </c>
      <c r="AQ132" s="48" t="e">
        <v>#N/A</v>
      </c>
      <c r="AR132" s="48" t="e">
        <v>#N/A</v>
      </c>
      <c r="AS132" s="68" t="e">
        <v>#N/A</v>
      </c>
      <c r="AT132" s="68">
        <v>397</v>
      </c>
      <c r="AU132" s="48" t="e">
        <v>#N/A</v>
      </c>
      <c r="AV132" s="48" t="s">
        <v>371</v>
      </c>
      <c r="AW132" s="68" t="e">
        <v>#REF!</v>
      </c>
      <c r="AX132" s="68" t="s">
        <v>8643</v>
      </c>
      <c r="AY132" s="68" t="e">
        <v>#N/A</v>
      </c>
      <c r="AZ132" s="307" t="s">
        <v>9186</v>
      </c>
      <c r="BA132" s="48" t="s">
        <v>9187</v>
      </c>
      <c r="BB132" s="68" t="e">
        <v>#N/A</v>
      </c>
      <c r="BC132" s="48" t="s">
        <v>2131</v>
      </c>
    </row>
    <row r="133" spans="1:56" x14ac:dyDescent="0.3">
      <c r="A133" s="48" t="s">
        <v>9188</v>
      </c>
      <c r="B133" s="8">
        <v>396</v>
      </c>
      <c r="C133" s="143" t="s">
        <v>2771</v>
      </c>
      <c r="D133" s="143" t="s">
        <v>4352</v>
      </c>
      <c r="E133" s="143" t="s">
        <v>335</v>
      </c>
      <c r="F133" s="143" t="s">
        <v>169</v>
      </c>
      <c r="I133" s="143" t="s">
        <v>376</v>
      </c>
      <c r="J133" s="143" t="s">
        <v>5469</v>
      </c>
      <c r="K133" s="143" t="s">
        <v>2911</v>
      </c>
      <c r="L133" s="8" t="s">
        <v>4379</v>
      </c>
      <c r="M133" s="8" t="s">
        <v>5470</v>
      </c>
      <c r="N133" s="8" t="s">
        <v>5471</v>
      </c>
      <c r="O133" s="8">
        <v>6622514552</v>
      </c>
      <c r="P133" s="143" t="s">
        <v>2159</v>
      </c>
      <c r="Q133" s="143" t="s">
        <v>394</v>
      </c>
      <c r="R133" s="8" t="s">
        <v>5472</v>
      </c>
      <c r="T133" s="143" t="s">
        <v>508</v>
      </c>
      <c r="U133" s="143"/>
      <c r="V133" s="143" t="s">
        <v>488</v>
      </c>
      <c r="W133" s="8">
        <v>39705</v>
      </c>
      <c r="X133" s="8" t="s">
        <v>348</v>
      </c>
      <c r="Y133" s="8" t="s">
        <v>228</v>
      </c>
      <c r="Z133" s="143" t="s">
        <v>2114</v>
      </c>
      <c r="AB133" s="8" t="s">
        <v>2115</v>
      </c>
      <c r="AE133" s="8" t="s">
        <v>51</v>
      </c>
      <c r="AF133" s="233" t="s">
        <v>5473</v>
      </c>
      <c r="AI133" s="8" t="s">
        <v>369</v>
      </c>
      <c r="AL133" s="8" t="s">
        <v>228</v>
      </c>
      <c r="AM133" s="48" t="s">
        <v>228</v>
      </c>
      <c r="AN133" s="48" t="s">
        <v>9189</v>
      </c>
      <c r="AO133" s="48" t="s">
        <v>9190</v>
      </c>
      <c r="AP133" s="48" t="e">
        <v>#N/A</v>
      </c>
      <c r="AQ133" s="48" t="s">
        <v>9190</v>
      </c>
      <c r="AR133" s="48" t="e">
        <v>#N/A</v>
      </c>
      <c r="AS133" s="68" t="s">
        <v>371</v>
      </c>
      <c r="AT133" s="68">
        <v>396</v>
      </c>
      <c r="AU133" s="48">
        <v>298</v>
      </c>
      <c r="AV133" s="48" t="s">
        <v>371</v>
      </c>
      <c r="AW133" s="68" t="e">
        <v>#REF!</v>
      </c>
      <c r="AX133" s="68" t="s">
        <v>8643</v>
      </c>
      <c r="AY133" s="68" t="s">
        <v>9188</v>
      </c>
      <c r="AZ133" s="307" t="s">
        <v>9186</v>
      </c>
      <c r="BA133" s="48" t="s">
        <v>9191</v>
      </c>
      <c r="BB133" s="68" t="s">
        <v>519</v>
      </c>
      <c r="BC133" s="48" t="s">
        <v>107</v>
      </c>
    </row>
    <row r="134" spans="1:56" x14ac:dyDescent="0.3">
      <c r="A134" s="48" t="s">
        <v>9192</v>
      </c>
      <c r="B134" s="8">
        <v>258</v>
      </c>
      <c r="C134" s="143" t="s">
        <v>3684</v>
      </c>
      <c r="D134" s="143" t="s">
        <v>3751</v>
      </c>
      <c r="E134" s="143" t="s">
        <v>335</v>
      </c>
      <c r="F134" s="143" t="s">
        <v>170</v>
      </c>
      <c r="G134" s="8" t="s">
        <v>4378</v>
      </c>
      <c r="H134" s="8">
        <v>6018356264</v>
      </c>
      <c r="I134" s="143" t="s">
        <v>340</v>
      </c>
      <c r="J134" s="143" t="s">
        <v>4105</v>
      </c>
      <c r="K134" s="143" t="s">
        <v>1238</v>
      </c>
      <c r="L134" s="8" t="s">
        <v>4379</v>
      </c>
      <c r="M134" s="8" t="s">
        <v>3751</v>
      </c>
      <c r="N134" s="8" t="s">
        <v>4380</v>
      </c>
      <c r="O134" s="8">
        <v>6012093571</v>
      </c>
      <c r="P134" s="143" t="s">
        <v>2112</v>
      </c>
      <c r="Q134" s="143" t="s">
        <v>45</v>
      </c>
      <c r="R134" s="8" t="s">
        <v>4381</v>
      </c>
      <c r="T134" s="143" t="s">
        <v>214</v>
      </c>
      <c r="U134" s="143"/>
      <c r="V134" s="143" t="s">
        <v>488</v>
      </c>
      <c r="W134" s="8">
        <v>39206</v>
      </c>
      <c r="X134" s="8" t="s">
        <v>348</v>
      </c>
      <c r="Y134" s="8" t="s">
        <v>2734</v>
      </c>
      <c r="Z134" s="143" t="s">
        <v>2114</v>
      </c>
      <c r="AB134" s="8" t="s">
        <v>2115</v>
      </c>
      <c r="AE134" s="8" t="s">
        <v>48</v>
      </c>
      <c r="AF134" s="233" t="s">
        <v>4382</v>
      </c>
      <c r="AG134" s="8" t="s">
        <v>4383</v>
      </c>
      <c r="AI134" s="8" t="s">
        <v>442</v>
      </c>
      <c r="AL134" s="8" t="s">
        <v>209</v>
      </c>
      <c r="AM134" s="48" t="s">
        <v>209</v>
      </c>
      <c r="AN134" s="48" t="s">
        <v>9193</v>
      </c>
      <c r="AO134" s="48" t="s">
        <v>9194</v>
      </c>
      <c r="AP134" s="48" t="s">
        <v>9193</v>
      </c>
      <c r="AQ134" s="48" t="s">
        <v>9194</v>
      </c>
      <c r="AR134" s="48" t="s">
        <v>371</v>
      </c>
      <c r="AS134" s="68" t="s">
        <v>371</v>
      </c>
      <c r="AT134" s="68">
        <v>258</v>
      </c>
      <c r="AU134" s="48">
        <v>72</v>
      </c>
      <c r="AV134" s="48" t="s">
        <v>519</v>
      </c>
      <c r="AW134" s="68" t="s">
        <v>9195</v>
      </c>
      <c r="AX134" s="68" t="s">
        <v>9195</v>
      </c>
      <c r="AY134" s="68" t="s">
        <v>9192</v>
      </c>
      <c r="AZ134" s="48" t="s">
        <v>9196</v>
      </c>
      <c r="BA134" s="48" t="s">
        <v>9197</v>
      </c>
      <c r="BB134" s="68" t="s">
        <v>519</v>
      </c>
      <c r="BC134" s="48" t="s">
        <v>107</v>
      </c>
    </row>
    <row r="135" spans="1:56" x14ac:dyDescent="0.3">
      <c r="A135" s="48" t="s">
        <v>9198</v>
      </c>
      <c r="B135" s="8">
        <v>317</v>
      </c>
      <c r="C135" s="143" t="s">
        <v>1782</v>
      </c>
      <c r="D135" s="143" t="s">
        <v>1783</v>
      </c>
      <c r="E135" s="143" t="s">
        <v>335</v>
      </c>
      <c r="F135" s="143" t="s">
        <v>170</v>
      </c>
      <c r="G135" s="8" t="s">
        <v>4820</v>
      </c>
      <c r="H135" s="8">
        <v>6014662672</v>
      </c>
      <c r="I135" s="143" t="s">
        <v>340</v>
      </c>
      <c r="J135" s="143" t="s">
        <v>1785</v>
      </c>
      <c r="K135" s="143" t="s">
        <v>1055</v>
      </c>
      <c r="L135" s="8" t="s">
        <v>4379</v>
      </c>
      <c r="M135" s="8" t="s">
        <v>1783</v>
      </c>
      <c r="N135" s="8" t="s">
        <v>1790</v>
      </c>
      <c r="O135" s="8">
        <v>6018328221</v>
      </c>
      <c r="P135" s="143" t="s">
        <v>2112</v>
      </c>
      <c r="Q135" s="143" t="s">
        <v>394</v>
      </c>
      <c r="R135" s="8" t="s">
        <v>1786</v>
      </c>
      <c r="T135" s="143" t="s">
        <v>1787</v>
      </c>
      <c r="U135" s="143"/>
      <c r="V135" s="143" t="s">
        <v>488</v>
      </c>
      <c r="W135" s="8">
        <v>39073</v>
      </c>
      <c r="X135" s="8" t="s">
        <v>348</v>
      </c>
      <c r="Y135" s="8" t="s">
        <v>245</v>
      </c>
      <c r="Z135" s="143" t="s">
        <v>2114</v>
      </c>
      <c r="AB135" s="8" t="s">
        <v>2115</v>
      </c>
      <c r="AE135" s="8" t="s">
        <v>49</v>
      </c>
      <c r="AF135" s="233" t="s">
        <v>4821</v>
      </c>
      <c r="AG135" s="8" t="s">
        <v>4822</v>
      </c>
      <c r="AH135" s="8" t="s">
        <v>4823</v>
      </c>
      <c r="AI135" s="8" t="s">
        <v>442</v>
      </c>
      <c r="AL135" s="8" t="s">
        <v>245</v>
      </c>
      <c r="AM135" s="48" t="s">
        <v>245</v>
      </c>
      <c r="AN135" s="48" t="s">
        <v>9199</v>
      </c>
      <c r="AO135" s="48" t="s">
        <v>9200</v>
      </c>
      <c r="AP135" s="48" t="s">
        <v>9199</v>
      </c>
      <c r="AQ135" s="48" t="s">
        <v>9200</v>
      </c>
      <c r="AR135" s="48" t="s">
        <v>371</v>
      </c>
      <c r="AS135" s="68" t="s">
        <v>371</v>
      </c>
      <c r="AT135" s="68">
        <v>317</v>
      </c>
      <c r="AU135" s="48">
        <v>184</v>
      </c>
      <c r="AV135" s="48" t="s">
        <v>371</v>
      </c>
      <c r="AW135" s="68" t="e">
        <v>#VALUE!</v>
      </c>
      <c r="AX135" s="68" t="s">
        <v>9201</v>
      </c>
      <c r="AY135" s="68" t="s">
        <v>9198</v>
      </c>
      <c r="AZ135" s="48" t="s">
        <v>9202</v>
      </c>
      <c r="BA135" s="48" t="s">
        <v>9203</v>
      </c>
      <c r="BB135" s="68" t="s">
        <v>371</v>
      </c>
      <c r="BC135" s="48" t="s">
        <v>104</v>
      </c>
    </row>
    <row r="136" spans="1:56" x14ac:dyDescent="0.3">
      <c r="A136" s="48" t="s">
        <v>9204</v>
      </c>
      <c r="B136" s="8">
        <v>395</v>
      </c>
      <c r="C136" s="143" t="s">
        <v>5458</v>
      </c>
      <c r="D136" s="143" t="s">
        <v>5459</v>
      </c>
      <c r="E136" s="143" t="s">
        <v>335</v>
      </c>
      <c r="F136" s="143" t="s">
        <v>170</v>
      </c>
      <c r="I136" s="143" t="s">
        <v>340</v>
      </c>
      <c r="J136" s="143" t="s">
        <v>5460</v>
      </c>
      <c r="K136" s="143" t="s">
        <v>5461</v>
      </c>
      <c r="L136" s="8" t="s">
        <v>5462</v>
      </c>
      <c r="M136" s="8" t="s">
        <v>5459</v>
      </c>
      <c r="N136" s="8" t="s">
        <v>5463</v>
      </c>
      <c r="O136" s="8">
        <v>3475264485</v>
      </c>
      <c r="P136" s="143" t="s">
        <v>2112</v>
      </c>
      <c r="Q136" s="143" t="s">
        <v>45</v>
      </c>
      <c r="R136" s="8" t="s">
        <v>5464</v>
      </c>
      <c r="T136" s="143" t="s">
        <v>5465</v>
      </c>
      <c r="U136" s="143"/>
      <c r="V136" s="143" t="s">
        <v>488</v>
      </c>
      <c r="W136" s="8">
        <v>39426</v>
      </c>
      <c r="X136" s="8" t="s">
        <v>348</v>
      </c>
      <c r="Y136" s="8" t="s">
        <v>239</v>
      </c>
      <c r="Z136" s="143" t="s">
        <v>2114</v>
      </c>
      <c r="AB136" s="8" t="s">
        <v>2115</v>
      </c>
      <c r="AE136" s="8" t="s">
        <v>48</v>
      </c>
      <c r="AF136" s="233" t="s">
        <v>5466</v>
      </c>
      <c r="AG136" s="8" t="s">
        <v>5467</v>
      </c>
      <c r="AH136" s="8" t="s">
        <v>5468</v>
      </c>
      <c r="AI136" s="8" t="s">
        <v>442</v>
      </c>
      <c r="AL136" s="8" t="s">
        <v>239</v>
      </c>
      <c r="AM136" s="48" t="s">
        <v>239</v>
      </c>
      <c r="AN136" s="48" t="s">
        <v>9205</v>
      </c>
      <c r="AO136" s="48" t="s">
        <v>9206</v>
      </c>
      <c r="AP136" s="48" t="e">
        <v>#N/A</v>
      </c>
      <c r="AQ136" s="48" t="s">
        <v>9206</v>
      </c>
      <c r="AR136" s="48" t="e">
        <v>#N/A</v>
      </c>
      <c r="AS136" s="68" t="s">
        <v>371</v>
      </c>
      <c r="AT136" s="68">
        <v>395</v>
      </c>
      <c r="AU136" s="48">
        <v>167</v>
      </c>
      <c r="AV136" s="48" t="s">
        <v>371</v>
      </c>
      <c r="AW136" s="68" t="e">
        <v>#REF!</v>
      </c>
      <c r="AX136" s="68" t="e">
        <v>#REF!</v>
      </c>
      <c r="AY136" s="68" t="s">
        <v>9204</v>
      </c>
      <c r="AZ136" s="48" t="s">
        <v>9207</v>
      </c>
      <c r="BA136" s="48" t="s">
        <v>9208</v>
      </c>
      <c r="BB136" s="68" t="s">
        <v>371</v>
      </c>
      <c r="BC136" s="48" t="s">
        <v>83</v>
      </c>
    </row>
    <row r="137" spans="1:56" x14ac:dyDescent="0.3">
      <c r="A137" s="48"/>
      <c r="B137" s="8">
        <v>575</v>
      </c>
      <c r="C137" s="8" t="s">
        <v>6891</v>
      </c>
      <c r="D137" s="8" t="s">
        <v>2139</v>
      </c>
      <c r="E137" s="8" t="s">
        <v>335</v>
      </c>
      <c r="F137" s="8" t="s">
        <v>170</v>
      </c>
      <c r="I137" s="8" t="s">
        <v>340</v>
      </c>
      <c r="J137" s="8" t="s">
        <v>1807</v>
      </c>
      <c r="K137" s="8" t="s">
        <v>209</v>
      </c>
      <c r="L137" s="8" t="s">
        <v>6892</v>
      </c>
      <c r="M137" s="8" t="s">
        <v>3963</v>
      </c>
      <c r="N137" s="8" t="s">
        <v>6893</v>
      </c>
      <c r="O137" s="8">
        <v>6015034550</v>
      </c>
      <c r="P137" s="8" t="s">
        <v>2159</v>
      </c>
      <c r="Q137" s="8" t="s">
        <v>43</v>
      </c>
      <c r="R137" s="8" t="s">
        <v>6894</v>
      </c>
      <c r="T137" s="8" t="s">
        <v>4670</v>
      </c>
      <c r="V137" s="8" t="s">
        <v>488</v>
      </c>
      <c r="W137" s="8">
        <v>39272</v>
      </c>
      <c r="X137" s="8" t="s">
        <v>348</v>
      </c>
      <c r="Y137" s="8" t="s">
        <v>209</v>
      </c>
      <c r="Z137" s="8" t="s">
        <v>2114</v>
      </c>
      <c r="AE137" s="8" t="s">
        <v>50</v>
      </c>
      <c r="AF137" s="8" t="s">
        <v>6895</v>
      </c>
      <c r="AI137" s="8" t="s">
        <v>2165</v>
      </c>
      <c r="AJ137" s="8" t="s">
        <v>6896</v>
      </c>
      <c r="AL137" s="8" t="s">
        <v>209</v>
      </c>
      <c r="AM137" s="48" t="s">
        <v>2130</v>
      </c>
      <c r="AN137" s="48" t="s">
        <v>9209</v>
      </c>
      <c r="AO137" s="48" t="s">
        <v>9210</v>
      </c>
      <c r="AP137" s="48" t="e">
        <v>#N/A</v>
      </c>
      <c r="AQ137" s="48" t="e">
        <v>#N/A</v>
      </c>
      <c r="AR137" s="48" t="e">
        <v>#N/A</v>
      </c>
      <c r="AS137" s="68" t="e">
        <v>#N/A</v>
      </c>
      <c r="AT137" s="68">
        <v>575</v>
      </c>
      <c r="AU137" s="48" t="e">
        <v>#N/A</v>
      </c>
      <c r="AV137" s="48" t="s">
        <v>371</v>
      </c>
      <c r="AW137" s="68" t="e">
        <v>#REF!</v>
      </c>
      <c r="AX137" s="68" t="s">
        <v>8643</v>
      </c>
      <c r="AY137" s="68" t="e">
        <v>#N/A</v>
      </c>
      <c r="AZ137" s="48" t="s">
        <v>9211</v>
      </c>
      <c r="BA137" s="48" t="s">
        <v>9212</v>
      </c>
      <c r="BB137" s="68" t="e">
        <v>#N/A</v>
      </c>
      <c r="BC137" s="48" t="s">
        <v>2131</v>
      </c>
    </row>
    <row r="138" spans="1:56" x14ac:dyDescent="0.3">
      <c r="A138" s="48"/>
      <c r="B138" s="8">
        <v>569</v>
      </c>
      <c r="C138" s="8" t="s">
        <v>6838</v>
      </c>
      <c r="D138" s="8" t="s">
        <v>6839</v>
      </c>
      <c r="E138" s="8" t="s">
        <v>335</v>
      </c>
      <c r="F138" s="8" t="s">
        <v>169</v>
      </c>
      <c r="G138" s="8" t="s">
        <v>6840</v>
      </c>
      <c r="H138" s="8">
        <v>6019915648</v>
      </c>
      <c r="I138" s="8" t="s">
        <v>401</v>
      </c>
      <c r="J138" s="8" t="s">
        <v>1785</v>
      </c>
      <c r="K138" s="8" t="s">
        <v>6841</v>
      </c>
      <c r="L138" s="8" t="s">
        <v>6842</v>
      </c>
      <c r="M138" s="8" t="s">
        <v>6839</v>
      </c>
      <c r="N138" s="8" t="s">
        <v>6840</v>
      </c>
      <c r="O138" s="8">
        <v>6017170931</v>
      </c>
      <c r="P138" s="8" t="s">
        <v>2112</v>
      </c>
      <c r="Q138" s="8" t="s">
        <v>45</v>
      </c>
      <c r="R138" s="8" t="s">
        <v>6843</v>
      </c>
      <c r="T138" s="8" t="s">
        <v>349</v>
      </c>
      <c r="V138" s="8" t="s">
        <v>488</v>
      </c>
      <c r="W138" s="8">
        <v>39170</v>
      </c>
      <c r="X138" s="8" t="s">
        <v>348</v>
      </c>
      <c r="Y138" s="8" t="s">
        <v>209</v>
      </c>
      <c r="Z138" s="8" t="s">
        <v>2114</v>
      </c>
      <c r="AB138" s="8" t="s">
        <v>2115</v>
      </c>
      <c r="AE138" s="8" t="s">
        <v>49</v>
      </c>
      <c r="AF138" s="8" t="s">
        <v>6844</v>
      </c>
      <c r="AG138" s="8" t="s">
        <v>6845</v>
      </c>
      <c r="AI138" s="8" t="s">
        <v>369</v>
      </c>
      <c r="AL138" s="8" t="s">
        <v>209</v>
      </c>
      <c r="AM138" s="48" t="s">
        <v>2130</v>
      </c>
      <c r="AN138" s="48" t="s">
        <v>9213</v>
      </c>
      <c r="AO138" s="48" t="s">
        <v>9214</v>
      </c>
      <c r="AP138" s="48" t="e">
        <v>#N/A</v>
      </c>
      <c r="AQ138" s="48" t="e">
        <v>#N/A</v>
      </c>
      <c r="AR138" s="48" t="e">
        <v>#N/A</v>
      </c>
      <c r="AS138" s="68" t="e">
        <v>#N/A</v>
      </c>
      <c r="AT138" s="68">
        <v>569</v>
      </c>
      <c r="AU138" s="48" t="e">
        <v>#N/A</v>
      </c>
      <c r="AV138" s="48" t="s">
        <v>371</v>
      </c>
      <c r="AW138" s="68" t="e">
        <v>#REF!</v>
      </c>
      <c r="AX138" s="68" t="e">
        <v>#REF!</v>
      </c>
      <c r="AY138" s="68" t="e">
        <v>#N/A</v>
      </c>
      <c r="AZ138" s="48" t="s">
        <v>9215</v>
      </c>
      <c r="BA138" s="48" t="s">
        <v>9216</v>
      </c>
      <c r="BB138" s="68" t="e">
        <v>#N/A</v>
      </c>
      <c r="BC138" s="48" t="s">
        <v>2131</v>
      </c>
    </row>
    <row r="139" spans="1:56" x14ac:dyDescent="0.3">
      <c r="A139" s="48" t="s">
        <v>9217</v>
      </c>
      <c r="B139" s="8">
        <v>664</v>
      </c>
      <c r="C139" s="8" t="s">
        <v>3844</v>
      </c>
      <c r="D139" s="8" t="s">
        <v>7598</v>
      </c>
      <c r="E139" s="8" t="s">
        <v>335</v>
      </c>
      <c r="F139" s="8" t="s">
        <v>170</v>
      </c>
      <c r="I139" s="8" t="s">
        <v>340</v>
      </c>
      <c r="J139" s="8" t="s">
        <v>4783</v>
      </c>
      <c r="K139" s="8" t="s">
        <v>4784</v>
      </c>
      <c r="L139" s="8" t="s">
        <v>6842</v>
      </c>
      <c r="M139" s="8" t="s">
        <v>7598</v>
      </c>
      <c r="N139" s="8" t="s">
        <v>7599</v>
      </c>
      <c r="O139" s="8">
        <v>6015071880</v>
      </c>
      <c r="P139" s="8" t="s">
        <v>2112</v>
      </c>
      <c r="Q139" s="8" t="s">
        <v>45</v>
      </c>
      <c r="R139" s="8" t="s">
        <v>7600</v>
      </c>
      <c r="T139" s="8" t="s">
        <v>7601</v>
      </c>
      <c r="V139" s="8" t="s">
        <v>488</v>
      </c>
      <c r="W139" s="8">
        <v>39325</v>
      </c>
      <c r="X139" s="8" t="s">
        <v>348</v>
      </c>
      <c r="Y139" s="8" t="s">
        <v>219</v>
      </c>
      <c r="Z139" s="8" t="s">
        <v>2114</v>
      </c>
      <c r="AB139" s="8" t="s">
        <v>2115</v>
      </c>
      <c r="AE139" s="8" t="s">
        <v>49</v>
      </c>
      <c r="AF139" s="8" t="s">
        <v>7602</v>
      </c>
      <c r="AG139" s="8" t="s">
        <v>7603</v>
      </c>
      <c r="AI139" s="8" t="s">
        <v>442</v>
      </c>
      <c r="AL139" s="8" t="s">
        <v>222</v>
      </c>
      <c r="AM139" s="48" t="s">
        <v>234</v>
      </c>
      <c r="AN139" s="48" t="s">
        <v>9218</v>
      </c>
      <c r="AO139" s="48" t="s">
        <v>9219</v>
      </c>
      <c r="AP139" s="48" t="e">
        <v>#N/A</v>
      </c>
      <c r="AQ139" s="48" t="s">
        <v>9219</v>
      </c>
      <c r="AR139" s="48" t="e">
        <v>#N/A</v>
      </c>
      <c r="AS139" s="68" t="s">
        <v>371</v>
      </c>
      <c r="AT139" s="68">
        <v>664</v>
      </c>
      <c r="AU139" s="48">
        <v>288</v>
      </c>
      <c r="AV139" s="48" t="s">
        <v>519</v>
      </c>
      <c r="AW139" s="68" t="e">
        <v>#REF!</v>
      </c>
      <c r="AX139" s="68" t="e">
        <v>#REF!</v>
      </c>
      <c r="AY139" s="68" t="s">
        <v>9217</v>
      </c>
      <c r="AZ139" s="48" t="s">
        <v>9220</v>
      </c>
      <c r="BA139" s="48" t="s">
        <v>9221</v>
      </c>
      <c r="BB139" s="68" t="s">
        <v>371</v>
      </c>
      <c r="BC139" s="48" t="s">
        <v>101</v>
      </c>
      <c r="BD139" s="48"/>
    </row>
    <row r="140" spans="1:56" x14ac:dyDescent="0.3">
      <c r="A140" s="48" t="s">
        <v>9222</v>
      </c>
      <c r="B140" s="8">
        <v>623</v>
      </c>
      <c r="C140" s="8" t="s">
        <v>7251</v>
      </c>
      <c r="D140" s="8" t="s">
        <v>7252</v>
      </c>
      <c r="E140" s="8" t="s">
        <v>335</v>
      </c>
      <c r="F140" s="8" t="s">
        <v>170</v>
      </c>
      <c r="G140" s="8" t="s">
        <v>7253</v>
      </c>
      <c r="H140" s="8">
        <v>6628366365</v>
      </c>
      <c r="I140" s="8" t="s">
        <v>376</v>
      </c>
      <c r="J140" s="8" t="s">
        <v>7254</v>
      </c>
      <c r="K140" s="8" t="s">
        <v>7255</v>
      </c>
      <c r="L140" s="8" t="s">
        <v>7256</v>
      </c>
      <c r="M140" s="8" t="s">
        <v>7252</v>
      </c>
      <c r="N140" s="8" t="s">
        <v>7257</v>
      </c>
      <c r="O140" s="8">
        <v>6624524013</v>
      </c>
      <c r="P140" s="8" t="s">
        <v>2159</v>
      </c>
      <c r="Q140" s="8" t="s">
        <v>43</v>
      </c>
      <c r="R140" s="8" t="s">
        <v>7258</v>
      </c>
      <c r="T140" s="8" t="s">
        <v>7259</v>
      </c>
      <c r="V140" s="8" t="s">
        <v>488</v>
      </c>
      <c r="W140" s="8">
        <v>39038</v>
      </c>
      <c r="X140" s="8" t="s">
        <v>348</v>
      </c>
      <c r="Y140" s="8" t="s">
        <v>7260</v>
      </c>
      <c r="Z140" s="8" t="s">
        <v>2114</v>
      </c>
      <c r="AB140" s="8" t="s">
        <v>2115</v>
      </c>
      <c r="AE140" s="8" t="s">
        <v>49</v>
      </c>
      <c r="AF140" s="8" t="s">
        <v>7261</v>
      </c>
      <c r="AG140" s="8" t="s">
        <v>7262</v>
      </c>
      <c r="AI140" s="8" t="s">
        <v>2165</v>
      </c>
      <c r="AJ140" s="8" t="s">
        <v>7263</v>
      </c>
      <c r="AL140" s="8" t="s">
        <v>211</v>
      </c>
      <c r="AM140" s="48" t="s">
        <v>211</v>
      </c>
      <c r="AN140" s="48" t="s">
        <v>9223</v>
      </c>
      <c r="AO140" s="48" t="s">
        <v>9224</v>
      </c>
      <c r="AP140" s="48" t="e">
        <v>#N/A</v>
      </c>
      <c r="AQ140" s="48" t="s">
        <v>9225</v>
      </c>
      <c r="AR140" s="48" t="e">
        <v>#N/A</v>
      </c>
      <c r="AS140" s="68" t="s">
        <v>371</v>
      </c>
      <c r="AT140" s="68">
        <v>623</v>
      </c>
      <c r="AU140" s="48">
        <v>281</v>
      </c>
      <c r="AV140" s="48" t="s">
        <v>371</v>
      </c>
      <c r="AW140" s="68" t="e">
        <v>#REF!</v>
      </c>
      <c r="AX140" s="68" t="e">
        <v>#VALUE!</v>
      </c>
      <c r="AY140" s="68" t="s">
        <v>9222</v>
      </c>
      <c r="AZ140" s="48" t="s">
        <v>9226</v>
      </c>
      <c r="BA140" s="48" t="s">
        <v>9227</v>
      </c>
      <c r="BB140" s="68" t="s">
        <v>519</v>
      </c>
      <c r="BC140" s="48" t="s">
        <v>92</v>
      </c>
      <c r="BD140" s="48"/>
    </row>
    <row r="141" spans="1:56" x14ac:dyDescent="0.3">
      <c r="A141" s="48"/>
      <c r="B141" s="8">
        <v>485</v>
      </c>
      <c r="C141" s="143" t="s">
        <v>6012</v>
      </c>
      <c r="D141" s="143" t="s">
        <v>1365</v>
      </c>
      <c r="E141" s="143" t="s">
        <v>335</v>
      </c>
      <c r="F141" s="143" t="s">
        <v>169</v>
      </c>
      <c r="G141" s="8" t="s">
        <v>6147</v>
      </c>
      <c r="H141" s="8">
        <v>9859740071</v>
      </c>
      <c r="I141" s="143" t="s">
        <v>340</v>
      </c>
      <c r="J141" s="143" t="s">
        <v>6148</v>
      </c>
      <c r="K141" s="143" t="s">
        <v>6149</v>
      </c>
      <c r="L141" s="8" t="s">
        <v>6150</v>
      </c>
      <c r="M141" s="8" t="s">
        <v>6151</v>
      </c>
      <c r="N141" s="8" t="s">
        <v>6152</v>
      </c>
      <c r="O141" s="8">
        <v>9853208924</v>
      </c>
      <c r="P141" s="143" t="s">
        <v>2112</v>
      </c>
      <c r="Q141" s="143" t="s">
        <v>394</v>
      </c>
      <c r="R141" s="8" t="s">
        <v>6153</v>
      </c>
      <c r="S141" s="8" t="s">
        <v>6154</v>
      </c>
      <c r="T141" s="143" t="s">
        <v>4066</v>
      </c>
      <c r="U141" s="143"/>
      <c r="V141" s="143" t="s">
        <v>488</v>
      </c>
      <c r="W141" s="8">
        <v>39648</v>
      </c>
      <c r="X141" s="8" t="s">
        <v>348</v>
      </c>
      <c r="Y141" s="8" t="s">
        <v>241</v>
      </c>
      <c r="Z141" s="143" t="s">
        <v>2114</v>
      </c>
      <c r="AB141" s="8" t="s">
        <v>2115</v>
      </c>
      <c r="AE141" s="8" t="s">
        <v>49</v>
      </c>
      <c r="AF141" s="233" t="s">
        <v>6155</v>
      </c>
      <c r="AI141" s="8" t="s">
        <v>369</v>
      </c>
      <c r="AL141" s="8" t="s">
        <v>241</v>
      </c>
      <c r="AM141" s="48" t="s">
        <v>2130</v>
      </c>
      <c r="AN141" s="48" t="s">
        <v>9228</v>
      </c>
      <c r="AO141" s="48" t="s">
        <v>9229</v>
      </c>
      <c r="AP141" s="48" t="e">
        <v>#N/A</v>
      </c>
      <c r="AQ141" s="48" t="e">
        <v>#N/A</v>
      </c>
      <c r="AR141" s="48" t="e">
        <v>#N/A</v>
      </c>
      <c r="AS141" s="68" t="e">
        <v>#N/A</v>
      </c>
      <c r="AT141" s="68">
        <v>485</v>
      </c>
      <c r="AU141" s="48" t="e">
        <v>#N/A</v>
      </c>
      <c r="AV141" s="48" t="s">
        <v>371</v>
      </c>
      <c r="AW141" s="68" t="e">
        <v>#REF!</v>
      </c>
      <c r="AX141" s="68" t="s">
        <v>8643</v>
      </c>
      <c r="AY141" s="68" t="e">
        <v>#N/A</v>
      </c>
      <c r="AZ141" s="48" t="s">
        <v>9230</v>
      </c>
      <c r="BA141" s="48" t="s">
        <v>9231</v>
      </c>
      <c r="BB141" s="68" t="e">
        <v>#N/A</v>
      </c>
      <c r="BC141" s="48" t="s">
        <v>2131</v>
      </c>
      <c r="BD141" s="48"/>
    </row>
    <row r="142" spans="1:56" x14ac:dyDescent="0.3">
      <c r="A142" s="48"/>
      <c r="B142" s="8">
        <v>408</v>
      </c>
      <c r="C142" s="143" t="s">
        <v>5563</v>
      </c>
      <c r="D142" s="143" t="s">
        <v>185</v>
      </c>
      <c r="E142" s="143" t="s">
        <v>335</v>
      </c>
      <c r="F142" s="143" t="s">
        <v>170</v>
      </c>
      <c r="H142" s="8">
        <v>6018139850</v>
      </c>
      <c r="I142" s="143" t="s">
        <v>340</v>
      </c>
      <c r="J142" s="143" t="s">
        <v>4633</v>
      </c>
      <c r="K142" s="143" t="s">
        <v>560</v>
      </c>
      <c r="L142" s="8" t="s">
        <v>5564</v>
      </c>
      <c r="M142" s="8" t="s">
        <v>3751</v>
      </c>
      <c r="N142" s="8" t="s">
        <v>5565</v>
      </c>
      <c r="O142" s="8">
        <v>6018139850</v>
      </c>
      <c r="P142" s="143" t="s">
        <v>2159</v>
      </c>
      <c r="Q142" s="143" t="s">
        <v>394</v>
      </c>
      <c r="R142" s="8" t="s">
        <v>5566</v>
      </c>
      <c r="S142" s="8" t="s">
        <v>5567</v>
      </c>
      <c r="T142" s="143" t="s">
        <v>214</v>
      </c>
      <c r="U142" s="143"/>
      <c r="V142" s="143" t="s">
        <v>488</v>
      </c>
      <c r="W142" s="8">
        <v>39206</v>
      </c>
      <c r="X142" s="8" t="s">
        <v>348</v>
      </c>
      <c r="Y142" s="8" t="s">
        <v>209</v>
      </c>
      <c r="Z142" s="143" t="s">
        <v>2114</v>
      </c>
      <c r="AE142" s="8" t="s">
        <v>48</v>
      </c>
      <c r="AF142" s="233" t="s">
        <v>5568</v>
      </c>
      <c r="AG142" s="8" t="s">
        <v>5569</v>
      </c>
      <c r="AI142" s="8" t="s">
        <v>2165</v>
      </c>
      <c r="AJ142" s="8" t="s">
        <v>5570</v>
      </c>
      <c r="AL142" s="8" t="s">
        <v>209</v>
      </c>
      <c r="AM142" s="48" t="s">
        <v>2130</v>
      </c>
      <c r="AN142" s="48" t="s">
        <v>9232</v>
      </c>
      <c r="AO142" s="48" t="s">
        <v>9233</v>
      </c>
      <c r="AP142" s="48" t="e">
        <v>#N/A</v>
      </c>
      <c r="AQ142" s="48" t="e">
        <v>#N/A</v>
      </c>
      <c r="AR142" s="48" t="e">
        <v>#N/A</v>
      </c>
      <c r="AS142" s="68" t="e">
        <v>#N/A</v>
      </c>
      <c r="AT142" s="68">
        <v>408</v>
      </c>
      <c r="AU142" s="48" t="e">
        <v>#N/A</v>
      </c>
      <c r="AV142" s="48" t="s">
        <v>371</v>
      </c>
      <c r="AW142" s="68" t="e">
        <v>#REF!</v>
      </c>
      <c r="AX142" s="68" t="e">
        <v>#REF!</v>
      </c>
      <c r="AY142" s="68" t="e">
        <v>#N/A</v>
      </c>
      <c r="AZ142" s="48" t="s">
        <v>9234</v>
      </c>
      <c r="BA142" s="48" t="s">
        <v>9235</v>
      </c>
      <c r="BB142" s="68" t="e">
        <v>#N/A</v>
      </c>
      <c r="BC142" s="48" t="s">
        <v>2131</v>
      </c>
      <c r="BD142" s="48"/>
    </row>
    <row r="143" spans="1:56" x14ac:dyDescent="0.3">
      <c r="A143" s="48"/>
      <c r="B143" s="8">
        <v>73</v>
      </c>
      <c r="C143" s="143" t="s">
        <v>1543</v>
      </c>
      <c r="D143" s="143" t="s">
        <v>2697</v>
      </c>
      <c r="E143" s="143" t="s">
        <v>335</v>
      </c>
      <c r="F143" s="143" t="s">
        <v>169</v>
      </c>
      <c r="I143" s="143" t="s">
        <v>340</v>
      </c>
      <c r="J143" s="143" t="s">
        <v>479</v>
      </c>
      <c r="K143" s="143" t="s">
        <v>2813</v>
      </c>
      <c r="L143" s="8" t="s">
        <v>2814</v>
      </c>
      <c r="M143" s="8" t="s">
        <v>2697</v>
      </c>
      <c r="N143" s="8" t="s">
        <v>2815</v>
      </c>
      <c r="O143" s="8">
        <v>6017800973</v>
      </c>
      <c r="P143" s="143" t="s">
        <v>2159</v>
      </c>
      <c r="Q143" s="143" t="s">
        <v>394</v>
      </c>
      <c r="R143" s="8" t="s">
        <v>2699</v>
      </c>
      <c r="T143" s="143" t="s">
        <v>2700</v>
      </c>
      <c r="U143" s="143"/>
      <c r="V143" s="143" t="s">
        <v>488</v>
      </c>
      <c r="W143" s="8" t="s">
        <v>2816</v>
      </c>
      <c r="X143" s="8" t="s">
        <v>348</v>
      </c>
      <c r="Y143" s="8" t="s">
        <v>246</v>
      </c>
      <c r="Z143" s="143" t="s">
        <v>2114</v>
      </c>
      <c r="AB143" s="8" t="s">
        <v>2115</v>
      </c>
      <c r="AE143" s="8" t="s">
        <v>48</v>
      </c>
      <c r="AF143" s="233" t="s">
        <v>2817</v>
      </c>
      <c r="AG143" s="8" t="s">
        <v>2818</v>
      </c>
      <c r="AI143" s="8" t="s">
        <v>442</v>
      </c>
      <c r="AL143" s="8" t="s">
        <v>246</v>
      </c>
      <c r="AM143" s="48" t="s">
        <v>2130</v>
      </c>
      <c r="AN143" s="48" t="s">
        <v>9236</v>
      </c>
      <c r="AO143" s="48" t="s">
        <v>9237</v>
      </c>
      <c r="AP143" s="48" t="e">
        <v>#N/A</v>
      </c>
      <c r="AQ143" s="48" t="e">
        <v>#N/A</v>
      </c>
      <c r="AR143" s="48" t="e">
        <v>#N/A</v>
      </c>
      <c r="AS143" s="68" t="e">
        <v>#N/A</v>
      </c>
      <c r="AT143" s="68">
        <v>73</v>
      </c>
      <c r="AU143" s="48" t="e">
        <v>#N/A</v>
      </c>
      <c r="AV143" s="48" t="s">
        <v>371</v>
      </c>
      <c r="AW143" s="68" t="e">
        <v>#VALUE!</v>
      </c>
      <c r="AX143" s="68" t="s">
        <v>9238</v>
      </c>
      <c r="AY143" s="68" t="e">
        <v>#N/A</v>
      </c>
      <c r="AZ143" s="48" t="s">
        <v>9239</v>
      </c>
      <c r="BA143" s="48" t="s">
        <v>9240</v>
      </c>
      <c r="BB143" s="68" t="e">
        <v>#N/A</v>
      </c>
      <c r="BC143" s="48" t="s">
        <v>2131</v>
      </c>
    </row>
    <row r="144" spans="1:56" x14ac:dyDescent="0.3">
      <c r="A144" s="48"/>
      <c r="B144" s="8">
        <v>589</v>
      </c>
      <c r="C144" s="8" t="s">
        <v>592</v>
      </c>
      <c r="D144" s="8" t="s">
        <v>593</v>
      </c>
      <c r="E144" s="8" t="s">
        <v>335</v>
      </c>
      <c r="F144" s="8" t="s">
        <v>169</v>
      </c>
      <c r="H144" s="8">
        <v>6019069706</v>
      </c>
      <c r="I144" s="8" t="s">
        <v>401</v>
      </c>
      <c r="J144" s="8" t="s">
        <v>6991</v>
      </c>
      <c r="K144" s="8" t="s">
        <v>2436</v>
      </c>
      <c r="L144" s="8" t="s">
        <v>597</v>
      </c>
      <c r="M144" s="8" t="s">
        <v>598</v>
      </c>
      <c r="N144" s="8" t="s">
        <v>599</v>
      </c>
      <c r="O144" s="8">
        <v>7697989898</v>
      </c>
      <c r="P144" s="8" t="s">
        <v>2112</v>
      </c>
      <c r="Q144" s="8" t="s">
        <v>45</v>
      </c>
      <c r="R144" s="8" t="s">
        <v>6992</v>
      </c>
      <c r="T144" s="8" t="s">
        <v>345</v>
      </c>
      <c r="V144" s="8" t="s">
        <v>488</v>
      </c>
      <c r="W144" s="8">
        <v>39056</v>
      </c>
      <c r="X144" s="8" t="s">
        <v>348</v>
      </c>
      <c r="Y144" s="8" t="s">
        <v>209</v>
      </c>
      <c r="Z144" s="8" t="s">
        <v>2114</v>
      </c>
      <c r="AE144" s="8" t="s">
        <v>49</v>
      </c>
      <c r="AF144" s="8" t="s">
        <v>6993</v>
      </c>
      <c r="AG144" s="8" t="s">
        <v>6994</v>
      </c>
      <c r="AH144" s="8" t="s">
        <v>6995</v>
      </c>
      <c r="AI144" s="8" t="s">
        <v>369</v>
      </c>
      <c r="AL144" s="8" t="s">
        <v>209</v>
      </c>
      <c r="AM144" s="48" t="s">
        <v>2130</v>
      </c>
      <c r="AN144" s="48" t="s">
        <v>9241</v>
      </c>
      <c r="AO144" s="48" t="s">
        <v>9242</v>
      </c>
      <c r="AP144" s="48" t="e">
        <v>#N/A</v>
      </c>
      <c r="AQ144" s="48" t="e">
        <v>#N/A</v>
      </c>
      <c r="AR144" s="48" t="e">
        <v>#N/A</v>
      </c>
      <c r="AS144" s="68" t="e">
        <v>#N/A</v>
      </c>
      <c r="AT144" s="68">
        <v>589</v>
      </c>
      <c r="AU144" s="48" t="e">
        <v>#N/A</v>
      </c>
      <c r="AV144" s="48" t="s">
        <v>371</v>
      </c>
      <c r="AW144" s="68" t="e">
        <v>#REF!</v>
      </c>
      <c r="AX144" s="68" t="e">
        <v>#REF!</v>
      </c>
      <c r="AY144" s="68" t="e">
        <v>#N/A</v>
      </c>
      <c r="AZ144" s="48" t="s">
        <v>9243</v>
      </c>
      <c r="BA144" s="48" t="s">
        <v>9244</v>
      </c>
      <c r="BB144" s="68" t="e">
        <v>#N/A</v>
      </c>
      <c r="BC144" s="48" t="s">
        <v>2131</v>
      </c>
    </row>
    <row r="145" spans="1:56" x14ac:dyDescent="0.3">
      <c r="A145" s="48" t="s">
        <v>9245</v>
      </c>
      <c r="B145" s="8">
        <v>311</v>
      </c>
      <c r="C145" s="143" t="s">
        <v>4780</v>
      </c>
      <c r="D145" s="143" t="s">
        <v>4781</v>
      </c>
      <c r="E145" s="143" t="s">
        <v>335</v>
      </c>
      <c r="F145" s="143" t="s">
        <v>169</v>
      </c>
      <c r="G145" s="8" t="s">
        <v>4782</v>
      </c>
      <c r="H145" s="8">
        <v>6015759302</v>
      </c>
      <c r="I145" s="143" t="s">
        <v>401</v>
      </c>
      <c r="J145" s="143" t="s">
        <v>4783</v>
      </c>
      <c r="K145" s="143" t="s">
        <v>4784</v>
      </c>
      <c r="L145" s="8" t="s">
        <v>4785</v>
      </c>
      <c r="M145" s="8" t="s">
        <v>4786</v>
      </c>
      <c r="N145" s="8" t="s">
        <v>4787</v>
      </c>
      <c r="O145" s="8">
        <v>6015759909</v>
      </c>
      <c r="P145" s="143" t="s">
        <v>2159</v>
      </c>
      <c r="Q145" s="143" t="s">
        <v>394</v>
      </c>
      <c r="R145" s="8" t="s">
        <v>4788</v>
      </c>
      <c r="S145" s="8" t="s">
        <v>4789</v>
      </c>
      <c r="T145" s="143" t="s">
        <v>3378</v>
      </c>
      <c r="U145" s="143"/>
      <c r="V145" s="143" t="s">
        <v>488</v>
      </c>
      <c r="W145" s="8">
        <v>39350</v>
      </c>
      <c r="X145" s="8" t="s">
        <v>348</v>
      </c>
      <c r="Y145" s="8" t="s">
        <v>3379</v>
      </c>
      <c r="Z145" s="143" t="s">
        <v>2114</v>
      </c>
      <c r="AB145" s="8" t="s">
        <v>2115</v>
      </c>
      <c r="AE145" s="8" t="s">
        <v>49</v>
      </c>
      <c r="AF145" s="233" t="s">
        <v>4790</v>
      </c>
      <c r="AG145" s="8" t="s">
        <v>4791</v>
      </c>
      <c r="AI145" s="8" t="s">
        <v>2165</v>
      </c>
      <c r="AJ145" s="8" t="s">
        <v>4792</v>
      </c>
      <c r="AL145" s="8" t="s">
        <v>234</v>
      </c>
      <c r="AM145" s="48" t="s">
        <v>234</v>
      </c>
      <c r="AN145" s="48" t="s">
        <v>9246</v>
      </c>
      <c r="AO145" s="48" t="s">
        <v>9247</v>
      </c>
      <c r="AP145" s="48" t="s">
        <v>9246</v>
      </c>
      <c r="AQ145" s="48" t="s">
        <v>9247</v>
      </c>
      <c r="AR145" s="48" t="s">
        <v>371</v>
      </c>
      <c r="AS145" s="68" t="s">
        <v>371</v>
      </c>
      <c r="AT145" s="68">
        <v>311</v>
      </c>
      <c r="AU145" s="48">
        <v>334</v>
      </c>
      <c r="AV145" s="48" t="s">
        <v>371</v>
      </c>
      <c r="AW145" s="68" t="e">
        <v>#VALUE!</v>
      </c>
      <c r="AX145" s="68" t="s">
        <v>8551</v>
      </c>
      <c r="AY145" s="68" t="s">
        <v>9245</v>
      </c>
      <c r="AZ145" s="48" t="s">
        <v>9248</v>
      </c>
      <c r="BA145" s="48" t="s">
        <v>9249</v>
      </c>
      <c r="BB145" s="68" t="s">
        <v>371</v>
      </c>
      <c r="BC145" s="48" t="s">
        <v>104</v>
      </c>
      <c r="BD145" s="48"/>
    </row>
    <row r="146" spans="1:56" x14ac:dyDescent="0.3">
      <c r="A146" s="48"/>
      <c r="B146" s="8">
        <v>411</v>
      </c>
      <c r="C146" s="143" t="s">
        <v>1170</v>
      </c>
      <c r="D146" s="143" t="s">
        <v>5487</v>
      </c>
      <c r="E146" s="143" t="s">
        <v>335</v>
      </c>
      <c r="F146" s="143" t="s">
        <v>169</v>
      </c>
      <c r="G146" s="8" t="s">
        <v>5584</v>
      </c>
      <c r="H146" s="8">
        <v>6019341178</v>
      </c>
      <c r="I146" s="143" t="s">
        <v>401</v>
      </c>
      <c r="J146" s="143" t="s">
        <v>5319</v>
      </c>
      <c r="K146" s="143" t="s">
        <v>5320</v>
      </c>
      <c r="L146" s="8" t="s">
        <v>5585</v>
      </c>
      <c r="M146" s="8" t="s">
        <v>5487</v>
      </c>
      <c r="N146" s="8" t="s">
        <v>5586</v>
      </c>
      <c r="O146" s="8">
        <v>6019385119</v>
      </c>
      <c r="P146" s="143" t="s">
        <v>2112</v>
      </c>
      <c r="Q146" s="143" t="s">
        <v>45</v>
      </c>
      <c r="R146" s="8" t="s">
        <v>5587</v>
      </c>
      <c r="T146" s="143" t="s">
        <v>5324</v>
      </c>
      <c r="U146" s="143"/>
      <c r="V146" s="143" t="s">
        <v>488</v>
      </c>
      <c r="W146" s="8">
        <v>39305</v>
      </c>
      <c r="X146" s="8" t="s">
        <v>348</v>
      </c>
      <c r="Y146" s="8" t="s">
        <v>222</v>
      </c>
      <c r="Z146" s="143" t="s">
        <v>2114</v>
      </c>
      <c r="AB146" s="8" t="s">
        <v>2115</v>
      </c>
      <c r="AE146" s="8" t="s">
        <v>48</v>
      </c>
      <c r="AF146" s="233" t="s">
        <v>5588</v>
      </c>
      <c r="AG146" s="8" t="s">
        <v>5589</v>
      </c>
      <c r="AH146" s="8" t="s">
        <v>5590</v>
      </c>
      <c r="AI146" s="8" t="s">
        <v>2165</v>
      </c>
      <c r="AJ146" s="8" t="s">
        <v>5591</v>
      </c>
      <c r="AK146" s="8" t="s">
        <v>5592</v>
      </c>
      <c r="AL146" s="8" t="s">
        <v>222</v>
      </c>
      <c r="AM146" s="48" t="s">
        <v>2130</v>
      </c>
      <c r="AN146" s="48" t="s">
        <v>9250</v>
      </c>
      <c r="AO146" s="48" t="s">
        <v>9251</v>
      </c>
      <c r="AP146" s="48" t="e">
        <v>#N/A</v>
      </c>
      <c r="AQ146" s="48" t="e">
        <v>#N/A</v>
      </c>
      <c r="AR146" s="48" t="e">
        <v>#N/A</v>
      </c>
      <c r="AS146" s="68" t="e">
        <v>#N/A</v>
      </c>
      <c r="AT146" s="68">
        <v>411</v>
      </c>
      <c r="AU146" s="48" t="e">
        <v>#N/A</v>
      </c>
      <c r="AV146" s="48" t="s">
        <v>371</v>
      </c>
      <c r="AW146" s="68" t="e">
        <v>#REF!</v>
      </c>
      <c r="AX146" s="68" t="e">
        <v>#REF!</v>
      </c>
      <c r="AY146" s="68" t="e">
        <v>#N/A</v>
      </c>
      <c r="AZ146" s="48" t="s">
        <v>9252</v>
      </c>
      <c r="BA146" s="48" t="s">
        <v>9253</v>
      </c>
      <c r="BB146" s="68" t="e">
        <v>#N/A</v>
      </c>
      <c r="BC146" s="48" t="s">
        <v>2131</v>
      </c>
    </row>
    <row r="147" spans="1:56" x14ac:dyDescent="0.3">
      <c r="A147" s="48"/>
      <c r="B147" s="8">
        <v>15</v>
      </c>
      <c r="C147" s="143" t="s">
        <v>2255</v>
      </c>
      <c r="D147" s="143" t="s">
        <v>2256</v>
      </c>
      <c r="E147" s="143" t="s">
        <v>335</v>
      </c>
      <c r="F147" s="143" t="s">
        <v>170</v>
      </c>
      <c r="G147" s="8" t="s">
        <v>2257</v>
      </c>
      <c r="H147" s="8">
        <v>6013079424</v>
      </c>
      <c r="I147" s="143" t="s">
        <v>376</v>
      </c>
      <c r="J147" s="143" t="s">
        <v>2258</v>
      </c>
      <c r="K147" s="143" t="s">
        <v>2259</v>
      </c>
      <c r="L147" s="8" t="s">
        <v>2255</v>
      </c>
      <c r="M147" s="8" t="s">
        <v>2260</v>
      </c>
      <c r="N147" s="8" t="s">
        <v>2261</v>
      </c>
      <c r="O147" s="8">
        <v>6013423830</v>
      </c>
      <c r="P147" s="143" t="s">
        <v>441</v>
      </c>
      <c r="Q147" s="143" t="s">
        <v>441</v>
      </c>
      <c r="R147" s="8" t="s">
        <v>2262</v>
      </c>
      <c r="T147" s="143" t="s">
        <v>2250</v>
      </c>
      <c r="U147" s="143"/>
      <c r="V147" s="143" t="s">
        <v>488</v>
      </c>
      <c r="W147" s="8">
        <v>39402</v>
      </c>
      <c r="X147" s="8" t="s">
        <v>348</v>
      </c>
      <c r="Y147" s="8" t="s">
        <v>2263</v>
      </c>
      <c r="Z147" s="143"/>
      <c r="AA147" s="8" t="s">
        <v>2200</v>
      </c>
      <c r="AC147" s="8" t="s">
        <v>2201</v>
      </c>
      <c r="AE147" s="8" t="s">
        <v>49</v>
      </c>
      <c r="AF147" s="233" t="s">
        <v>2264</v>
      </c>
      <c r="AG147" s="8" t="s">
        <v>2265</v>
      </c>
      <c r="AH147" s="8" t="s">
        <v>2266</v>
      </c>
      <c r="AI147" s="8" t="s">
        <v>720</v>
      </c>
      <c r="AL147" s="8" t="s">
        <v>221</v>
      </c>
      <c r="AM147" s="275" t="s">
        <v>2130</v>
      </c>
      <c r="AN147" s="48" t="s">
        <v>9254</v>
      </c>
      <c r="AO147" s="48" t="s">
        <v>9255</v>
      </c>
      <c r="AP147" s="48" t="e">
        <v>#N/A</v>
      </c>
      <c r="AQ147" s="48" t="e">
        <v>#N/A</v>
      </c>
      <c r="AR147" s="48" t="e">
        <v>#N/A</v>
      </c>
      <c r="AS147" s="68" t="e">
        <v>#N/A</v>
      </c>
      <c r="AT147" s="68">
        <v>15</v>
      </c>
      <c r="AU147" s="48" t="e">
        <v>#N/A</v>
      </c>
      <c r="AV147" s="48" t="s">
        <v>371</v>
      </c>
      <c r="AW147" s="68" t="s">
        <v>9256</v>
      </c>
      <c r="AX147" s="68" t="s">
        <v>9256</v>
      </c>
      <c r="AY147" s="68" t="e">
        <v>#N/A</v>
      </c>
      <c r="AZ147" s="48" t="s">
        <v>9257</v>
      </c>
      <c r="BA147" s="48" t="s">
        <v>9258</v>
      </c>
      <c r="BB147" s="68" t="e">
        <v>#N/A</v>
      </c>
      <c r="BC147" s="48" t="s">
        <v>2131</v>
      </c>
    </row>
    <row r="148" spans="1:56" x14ac:dyDescent="0.3">
      <c r="A148" s="48" t="s">
        <v>9259</v>
      </c>
      <c r="B148" s="8">
        <v>44</v>
      </c>
      <c r="C148" s="143" t="s">
        <v>2532</v>
      </c>
      <c r="D148" s="143" t="s">
        <v>2533</v>
      </c>
      <c r="E148" s="143" t="s">
        <v>335</v>
      </c>
      <c r="F148" s="143" t="s">
        <v>170</v>
      </c>
      <c r="G148" s="8" t="s">
        <v>2534</v>
      </c>
      <c r="H148" s="8">
        <v>6013346992</v>
      </c>
      <c r="I148" s="143" t="s">
        <v>401</v>
      </c>
      <c r="J148" s="143" t="s">
        <v>2535</v>
      </c>
      <c r="K148" s="143"/>
      <c r="L148" s="8" t="s">
        <v>2536</v>
      </c>
      <c r="M148" s="8" t="s">
        <v>2537</v>
      </c>
      <c r="N148" s="8" t="s">
        <v>2534</v>
      </c>
      <c r="O148" s="8">
        <v>6012496942</v>
      </c>
      <c r="P148" s="143" t="s">
        <v>2112</v>
      </c>
      <c r="Q148" s="143" t="s">
        <v>394</v>
      </c>
      <c r="R148" s="8" t="s">
        <v>2538</v>
      </c>
      <c r="T148" s="143" t="s">
        <v>801</v>
      </c>
      <c r="U148" s="143"/>
      <c r="V148" s="143" t="s">
        <v>488</v>
      </c>
      <c r="W148" s="8">
        <v>39120</v>
      </c>
      <c r="X148" s="8" t="s">
        <v>348</v>
      </c>
      <c r="Y148" s="8" t="s">
        <v>185</v>
      </c>
      <c r="Z148" s="143" t="s">
        <v>2114</v>
      </c>
      <c r="AB148" s="8" t="s">
        <v>2115</v>
      </c>
      <c r="AE148" s="8" t="s">
        <v>49</v>
      </c>
      <c r="AF148" s="233" t="s">
        <v>2539</v>
      </c>
      <c r="AG148" s="8" t="s">
        <v>2540</v>
      </c>
      <c r="AH148" s="8" t="s">
        <v>2541</v>
      </c>
      <c r="AI148" s="8" t="s">
        <v>459</v>
      </c>
      <c r="AL148" s="8" t="s">
        <v>185</v>
      </c>
      <c r="AM148" s="48" t="s">
        <v>185</v>
      </c>
      <c r="AN148" s="48" t="s">
        <v>9260</v>
      </c>
      <c r="AO148" s="48" t="s">
        <v>9261</v>
      </c>
      <c r="AP148" s="48" t="s">
        <v>9260</v>
      </c>
      <c r="AQ148" s="48" t="s">
        <v>9261</v>
      </c>
      <c r="AR148" s="48" t="s">
        <v>371</v>
      </c>
      <c r="AS148" s="68" t="s">
        <v>371</v>
      </c>
      <c r="AT148" s="68">
        <v>44</v>
      </c>
      <c r="AU148" s="48">
        <v>10</v>
      </c>
      <c r="AV148" s="48" t="s">
        <v>371</v>
      </c>
      <c r="AW148" s="68" t="e">
        <v>#VALUE!</v>
      </c>
      <c r="AX148" s="68" t="s">
        <v>9262</v>
      </c>
      <c r="AY148" s="68" t="s">
        <v>9259</v>
      </c>
      <c r="AZ148" s="48" t="s">
        <v>9263</v>
      </c>
      <c r="BA148" s="48" t="s">
        <v>9264</v>
      </c>
      <c r="BB148" s="68" t="s">
        <v>371</v>
      </c>
      <c r="BC148" s="48" t="s">
        <v>83</v>
      </c>
      <c r="BD148" s="48"/>
    </row>
    <row r="149" spans="1:56" x14ac:dyDescent="0.3">
      <c r="A149" s="48"/>
      <c r="B149" s="8">
        <v>355</v>
      </c>
      <c r="C149" s="143" t="s">
        <v>1629</v>
      </c>
      <c r="D149" s="143" t="s">
        <v>884</v>
      </c>
      <c r="E149" s="143" t="s">
        <v>335</v>
      </c>
      <c r="F149" s="143" t="s">
        <v>170</v>
      </c>
      <c r="G149" s="8" t="s">
        <v>5146</v>
      </c>
      <c r="H149" s="8">
        <v>6623672304</v>
      </c>
      <c r="I149" s="143" t="s">
        <v>401</v>
      </c>
      <c r="J149" s="143" t="s">
        <v>3622</v>
      </c>
      <c r="K149" s="143" t="s">
        <v>3623</v>
      </c>
      <c r="L149" s="8" t="s">
        <v>5147</v>
      </c>
      <c r="M149" s="8" t="s">
        <v>1636</v>
      </c>
      <c r="N149" s="8" t="s">
        <v>1637</v>
      </c>
      <c r="O149" s="8">
        <v>6623673956</v>
      </c>
      <c r="P149" s="143" t="s">
        <v>2159</v>
      </c>
      <c r="Q149" s="143" t="s">
        <v>43</v>
      </c>
      <c r="R149" s="8" t="s">
        <v>1632</v>
      </c>
      <c r="T149" s="143" t="s">
        <v>1633</v>
      </c>
      <c r="U149" s="143"/>
      <c r="V149" s="143" t="s">
        <v>488</v>
      </c>
      <c r="W149" s="8">
        <v>38664</v>
      </c>
      <c r="X149" s="8" t="s">
        <v>348</v>
      </c>
      <c r="Y149" s="8" t="s">
        <v>256</v>
      </c>
      <c r="Z149" s="143" t="s">
        <v>2114</v>
      </c>
      <c r="AB149" s="8" t="s">
        <v>2115</v>
      </c>
      <c r="AE149" s="8" t="s">
        <v>49</v>
      </c>
      <c r="AF149" s="233" t="s">
        <v>5148</v>
      </c>
      <c r="AG149" s="8" t="s">
        <v>5149</v>
      </c>
      <c r="AH149" s="8" t="s">
        <v>5150</v>
      </c>
      <c r="AI149" s="8" t="s">
        <v>720</v>
      </c>
      <c r="AJ149" s="8" t="s">
        <v>5151</v>
      </c>
      <c r="AK149" s="8" t="s">
        <v>5152</v>
      </c>
      <c r="AL149" s="8" t="s">
        <v>256</v>
      </c>
      <c r="AM149" s="48" t="s">
        <v>2130</v>
      </c>
      <c r="AN149" s="48" t="s">
        <v>9265</v>
      </c>
      <c r="AO149" s="48" t="s">
        <v>9266</v>
      </c>
      <c r="AP149" s="48" t="e">
        <v>#N/A</v>
      </c>
      <c r="AQ149" s="48" t="e">
        <v>#N/A</v>
      </c>
      <c r="AR149" s="48" t="e">
        <v>#N/A</v>
      </c>
      <c r="AS149" s="68" t="e">
        <v>#N/A</v>
      </c>
      <c r="AT149" s="68">
        <v>355</v>
      </c>
      <c r="AU149" s="48" t="e">
        <v>#N/A</v>
      </c>
      <c r="AV149" s="48" t="s">
        <v>371</v>
      </c>
      <c r="AW149" s="68" t="e">
        <v>#REF!</v>
      </c>
      <c r="AX149" s="68" t="e">
        <v>#VALUE!</v>
      </c>
      <c r="AY149" s="68" t="e">
        <v>#N/A</v>
      </c>
      <c r="AZ149" s="48" t="s">
        <v>9267</v>
      </c>
      <c r="BA149" s="48" t="s">
        <v>9268</v>
      </c>
      <c r="BB149" s="68" t="e">
        <v>#N/A</v>
      </c>
      <c r="BC149" s="48" t="s">
        <v>2131</v>
      </c>
    </row>
    <row r="150" spans="1:56" x14ac:dyDescent="0.3">
      <c r="A150" s="48"/>
      <c r="B150" s="8">
        <v>133</v>
      </c>
      <c r="C150" s="143" t="s">
        <v>3324</v>
      </c>
      <c r="D150" s="143" t="s">
        <v>3325</v>
      </c>
      <c r="E150" s="143" t="s">
        <v>335</v>
      </c>
      <c r="F150" s="143" t="s">
        <v>170</v>
      </c>
      <c r="G150" s="8" t="s">
        <v>3326</v>
      </c>
      <c r="H150" s="8">
        <v>8133342470</v>
      </c>
      <c r="I150" s="143" t="s">
        <v>376</v>
      </c>
      <c r="J150" s="143" t="s">
        <v>3316</v>
      </c>
      <c r="K150" s="143" t="s">
        <v>3327</v>
      </c>
      <c r="L150" s="8" t="s">
        <v>3328</v>
      </c>
      <c r="M150" s="8" t="s">
        <v>3325</v>
      </c>
      <c r="N150" s="8" t="s">
        <v>3329</v>
      </c>
      <c r="O150" s="8">
        <v>8138435735</v>
      </c>
      <c r="P150" s="143" t="s">
        <v>2112</v>
      </c>
      <c r="Q150" s="143" t="s">
        <v>441</v>
      </c>
      <c r="R150" s="8" t="s">
        <v>3330</v>
      </c>
      <c r="T150" s="143" t="s">
        <v>3322</v>
      </c>
      <c r="U150" s="143"/>
      <c r="V150" s="143" t="s">
        <v>488</v>
      </c>
      <c r="W150" s="8">
        <v>38801</v>
      </c>
      <c r="X150" s="8" t="s">
        <v>348</v>
      </c>
      <c r="Y150" s="8" t="s">
        <v>225</v>
      </c>
      <c r="Z150" s="143" t="s">
        <v>2114</v>
      </c>
      <c r="AB150" s="8" t="s">
        <v>2115</v>
      </c>
      <c r="AE150" s="8" t="s">
        <v>50</v>
      </c>
      <c r="AF150" s="233" t="s">
        <v>3331</v>
      </c>
      <c r="AI150" s="8" t="s">
        <v>442</v>
      </c>
      <c r="AL150" s="8" t="s">
        <v>225</v>
      </c>
      <c r="AM150" s="48" t="s">
        <v>2130</v>
      </c>
      <c r="AN150" s="48" t="s">
        <v>9269</v>
      </c>
      <c r="AO150" s="48" t="s">
        <v>9270</v>
      </c>
      <c r="AP150" s="48" t="e">
        <v>#N/A</v>
      </c>
      <c r="AQ150" s="48" t="e">
        <v>#N/A</v>
      </c>
      <c r="AR150" s="48" t="e">
        <v>#N/A</v>
      </c>
      <c r="AS150" s="68" t="e">
        <v>#N/A</v>
      </c>
      <c r="AT150" s="68">
        <v>133</v>
      </c>
      <c r="AU150" s="48" t="e">
        <v>#N/A</v>
      </c>
      <c r="AV150" s="48" t="s">
        <v>371</v>
      </c>
      <c r="AW150" s="68" t="s">
        <v>9271</v>
      </c>
      <c r="AX150" s="68" t="s">
        <v>8643</v>
      </c>
      <c r="AY150" s="68" t="e">
        <v>#N/A</v>
      </c>
      <c r="AZ150" s="48" t="s">
        <v>9272</v>
      </c>
      <c r="BA150" s="48" t="s">
        <v>9273</v>
      </c>
      <c r="BB150" s="68" t="e">
        <v>#N/A</v>
      </c>
      <c r="BC150" s="48" t="s">
        <v>2131</v>
      </c>
      <c r="BD150" s="48"/>
    </row>
    <row r="151" spans="1:56" x14ac:dyDescent="0.3">
      <c r="A151" s="48"/>
      <c r="B151" s="8">
        <v>512</v>
      </c>
      <c r="C151" s="143" t="s">
        <v>6377</v>
      </c>
      <c r="D151" s="143" t="s">
        <v>6378</v>
      </c>
      <c r="E151" s="143" t="s">
        <v>335</v>
      </c>
      <c r="F151" s="143" t="s">
        <v>170</v>
      </c>
      <c r="G151" s="8" t="s">
        <v>6379</v>
      </c>
      <c r="H151" s="8">
        <v>6687823448</v>
      </c>
      <c r="I151" s="143" t="s">
        <v>340</v>
      </c>
      <c r="J151" s="143" t="s">
        <v>992</v>
      </c>
      <c r="K151" s="143" t="s">
        <v>651</v>
      </c>
      <c r="L151" s="8" t="s">
        <v>6380</v>
      </c>
      <c r="M151" s="8" t="s">
        <v>884</v>
      </c>
      <c r="N151" s="8" t="s">
        <v>6381</v>
      </c>
      <c r="O151" s="8">
        <v>6627823381</v>
      </c>
      <c r="P151" s="143" t="s">
        <v>2112</v>
      </c>
      <c r="Q151" s="143" t="s">
        <v>394</v>
      </c>
      <c r="R151" s="8" t="s">
        <v>6382</v>
      </c>
      <c r="T151" s="143" t="s">
        <v>654</v>
      </c>
      <c r="U151" s="143"/>
      <c r="V151" s="143" t="s">
        <v>488</v>
      </c>
      <c r="W151" s="8">
        <v>38671</v>
      </c>
      <c r="X151" s="8" t="s">
        <v>348</v>
      </c>
      <c r="Y151" s="8" t="s">
        <v>2393</v>
      </c>
      <c r="Z151" s="143" t="s">
        <v>2114</v>
      </c>
      <c r="AB151" s="8" t="s">
        <v>2115</v>
      </c>
      <c r="AE151" s="8" t="s">
        <v>50</v>
      </c>
      <c r="AF151" s="233" t="s">
        <v>6383</v>
      </c>
      <c r="AI151" s="8" t="s">
        <v>442</v>
      </c>
      <c r="AL151" s="8" t="s">
        <v>201</v>
      </c>
      <c r="AM151" s="48" t="s">
        <v>2130</v>
      </c>
      <c r="AN151" s="48" t="s">
        <v>9274</v>
      </c>
      <c r="AO151" s="48" t="s">
        <v>9275</v>
      </c>
      <c r="AP151" s="48" t="e">
        <v>#N/A</v>
      </c>
      <c r="AQ151" s="48" t="e">
        <v>#N/A</v>
      </c>
      <c r="AR151" s="48" t="e">
        <v>#N/A</v>
      </c>
      <c r="AS151" s="68" t="e">
        <v>#N/A</v>
      </c>
      <c r="AT151" s="68">
        <v>512</v>
      </c>
      <c r="AU151" s="48" t="e">
        <v>#N/A</v>
      </c>
      <c r="AV151" s="48" t="s">
        <v>371</v>
      </c>
      <c r="AW151" s="68" t="e">
        <v>#VALUE!</v>
      </c>
      <c r="AX151" s="68" t="s">
        <v>8643</v>
      </c>
      <c r="AY151" s="68" t="e">
        <v>#N/A</v>
      </c>
      <c r="AZ151" s="48" t="s">
        <v>9276</v>
      </c>
      <c r="BA151" s="48" t="s">
        <v>9277</v>
      </c>
      <c r="BB151" s="68" t="e">
        <v>#N/A</v>
      </c>
      <c r="BC151" s="48" t="s">
        <v>2131</v>
      </c>
      <c r="BD151" s="48"/>
    </row>
    <row r="152" spans="1:56" x14ac:dyDescent="0.3">
      <c r="A152" s="48" t="s">
        <v>9278</v>
      </c>
      <c r="B152" s="8">
        <v>446</v>
      </c>
      <c r="C152" s="143" t="s">
        <v>1458</v>
      </c>
      <c r="D152" s="143" t="s">
        <v>225</v>
      </c>
      <c r="E152" s="143" t="s">
        <v>335</v>
      </c>
      <c r="F152" s="143" t="s">
        <v>169</v>
      </c>
      <c r="G152" s="8" t="s">
        <v>5855</v>
      </c>
      <c r="H152" s="8">
        <v>7692041680</v>
      </c>
      <c r="I152" s="143" t="s">
        <v>340</v>
      </c>
      <c r="J152" s="143" t="s">
        <v>5856</v>
      </c>
      <c r="K152" s="143" t="s">
        <v>1460</v>
      </c>
      <c r="L152" s="8" t="s">
        <v>5857</v>
      </c>
      <c r="M152" s="8" t="s">
        <v>225</v>
      </c>
      <c r="N152" s="8" t="s">
        <v>5858</v>
      </c>
      <c r="O152" s="8">
        <v>6013959057</v>
      </c>
      <c r="P152" s="143" t="s">
        <v>2112</v>
      </c>
      <c r="Q152" s="143" t="s">
        <v>394</v>
      </c>
      <c r="R152" s="8" t="s">
        <v>1461</v>
      </c>
      <c r="T152" s="143" t="s">
        <v>1463</v>
      </c>
      <c r="U152" s="143"/>
      <c r="V152" s="143" t="s">
        <v>488</v>
      </c>
      <c r="W152" s="8">
        <v>39652</v>
      </c>
      <c r="X152" s="8" t="s">
        <v>348</v>
      </c>
      <c r="Y152" s="8" t="s">
        <v>241</v>
      </c>
      <c r="Z152" s="143"/>
      <c r="AD152" s="8" t="s">
        <v>2252</v>
      </c>
      <c r="AE152" s="8" t="s">
        <v>48</v>
      </c>
      <c r="AF152" s="233" t="s">
        <v>5859</v>
      </c>
      <c r="AG152" s="8" t="s">
        <v>5860</v>
      </c>
      <c r="AI152" s="8" t="s">
        <v>442</v>
      </c>
      <c r="AL152" s="8" t="s">
        <v>241</v>
      </c>
      <c r="AM152" s="48" t="s">
        <v>241</v>
      </c>
      <c r="AN152" s="48" t="s">
        <v>9279</v>
      </c>
      <c r="AO152" s="48" t="s">
        <v>9280</v>
      </c>
      <c r="AP152" s="48" t="s">
        <v>9279</v>
      </c>
      <c r="AQ152" s="48" t="s">
        <v>9280</v>
      </c>
      <c r="AR152" s="48" t="s">
        <v>371</v>
      </c>
      <c r="AS152" s="68" t="s">
        <v>371</v>
      </c>
      <c r="AT152" s="68">
        <v>446</v>
      </c>
      <c r="AU152" s="48">
        <v>330</v>
      </c>
      <c r="AV152" s="48" t="s">
        <v>371</v>
      </c>
      <c r="AW152" s="68" t="e">
        <v>#REF!</v>
      </c>
      <c r="AX152" s="68" t="e">
        <v>#REF!</v>
      </c>
      <c r="AY152" s="68" t="s">
        <v>9278</v>
      </c>
      <c r="AZ152" s="48" t="s">
        <v>9281</v>
      </c>
      <c r="BA152" s="48" t="s">
        <v>9282</v>
      </c>
      <c r="BB152" s="68" t="s">
        <v>371</v>
      </c>
      <c r="BC152" s="48" t="s">
        <v>83</v>
      </c>
      <c r="BD152" s="48"/>
    </row>
    <row r="153" spans="1:56" x14ac:dyDescent="0.3">
      <c r="A153" s="48" t="s">
        <v>9283</v>
      </c>
      <c r="B153" s="8">
        <v>54</v>
      </c>
      <c r="C153" s="143" t="s">
        <v>2630</v>
      </c>
      <c r="D153" s="143" t="s">
        <v>1280</v>
      </c>
      <c r="E153" s="143" t="s">
        <v>335</v>
      </c>
      <c r="F153" s="143" t="s">
        <v>170</v>
      </c>
      <c r="G153" s="8" t="s">
        <v>2631</v>
      </c>
      <c r="H153" s="8">
        <v>6626390234</v>
      </c>
      <c r="I153" s="143" t="s">
        <v>376</v>
      </c>
      <c r="J153" s="143" t="s">
        <v>2632</v>
      </c>
      <c r="K153" s="143" t="s">
        <v>2633</v>
      </c>
      <c r="L153" s="8" t="s">
        <v>2634</v>
      </c>
      <c r="M153" s="8" t="s">
        <v>2635</v>
      </c>
      <c r="N153" s="8" t="s">
        <v>2636</v>
      </c>
      <c r="O153" s="8">
        <v>6622991998</v>
      </c>
      <c r="P153" s="143" t="s">
        <v>2112</v>
      </c>
      <c r="Q153" s="143" t="s">
        <v>43</v>
      </c>
      <c r="R153" s="8" t="s">
        <v>2637</v>
      </c>
      <c r="T153" s="143" t="s">
        <v>2638</v>
      </c>
      <c r="U153" s="143"/>
      <c r="V153" s="143" t="s">
        <v>488</v>
      </c>
      <c r="W153" s="8">
        <v>39169</v>
      </c>
      <c r="X153" s="8" t="s">
        <v>348</v>
      </c>
      <c r="Y153" s="8" t="s">
        <v>210</v>
      </c>
      <c r="Z153" s="143" t="s">
        <v>2114</v>
      </c>
      <c r="AB153" s="8" t="s">
        <v>2115</v>
      </c>
      <c r="AE153" s="8" t="s">
        <v>49</v>
      </c>
      <c r="AF153" s="233" t="s">
        <v>2639</v>
      </c>
      <c r="AG153" s="8" t="s">
        <v>2640</v>
      </c>
      <c r="AH153" s="8" t="s">
        <v>1088</v>
      </c>
      <c r="AI153" s="8" t="s">
        <v>442</v>
      </c>
      <c r="AK153" s="8" t="s">
        <v>1088</v>
      </c>
      <c r="AL153" s="8" t="s">
        <v>210</v>
      </c>
      <c r="AM153" s="48" t="s">
        <v>210</v>
      </c>
      <c r="AN153" s="48" t="s">
        <v>9284</v>
      </c>
      <c r="AO153" s="48" t="s">
        <v>9285</v>
      </c>
      <c r="AP153" s="48" t="s">
        <v>9284</v>
      </c>
      <c r="AQ153" s="48" t="s">
        <v>9285</v>
      </c>
      <c r="AR153" s="48" t="s">
        <v>371</v>
      </c>
      <c r="AS153" s="68" t="s">
        <v>371</v>
      </c>
      <c r="AT153" s="68">
        <v>54</v>
      </c>
      <c r="AU153" s="48">
        <v>331</v>
      </c>
      <c r="AV153" s="48" t="s">
        <v>371</v>
      </c>
      <c r="AW153" s="68" t="e">
        <v>#VALUE!</v>
      </c>
      <c r="AX153" s="68" t="s">
        <v>8849</v>
      </c>
      <c r="AY153" s="68" t="s">
        <v>9283</v>
      </c>
      <c r="AZ153" s="48" t="s">
        <v>9286</v>
      </c>
      <c r="BA153" s="48" t="s">
        <v>9287</v>
      </c>
      <c r="BB153" s="68" t="s">
        <v>519</v>
      </c>
      <c r="BC153" s="48" t="s">
        <v>92</v>
      </c>
      <c r="BD153" s="48"/>
    </row>
    <row r="154" spans="1:56" x14ac:dyDescent="0.3">
      <c r="A154" s="48"/>
      <c r="B154" s="8">
        <v>167</v>
      </c>
      <c r="C154" s="143" t="s">
        <v>3631</v>
      </c>
      <c r="D154" s="143" t="s">
        <v>3632</v>
      </c>
      <c r="E154" s="143" t="s">
        <v>335</v>
      </c>
      <c r="F154" s="143" t="s">
        <v>170</v>
      </c>
      <c r="G154" s="8" t="s">
        <v>3633</v>
      </c>
      <c r="H154" s="8">
        <v>6624418854</v>
      </c>
      <c r="I154" s="143" t="s">
        <v>340</v>
      </c>
      <c r="J154" s="143" t="s">
        <v>3634</v>
      </c>
      <c r="K154" s="143" t="s">
        <v>190</v>
      </c>
      <c r="L154" s="8" t="s">
        <v>3635</v>
      </c>
      <c r="M154" s="8" t="s">
        <v>3636</v>
      </c>
      <c r="N154" s="8" t="s">
        <v>3637</v>
      </c>
      <c r="O154" s="8">
        <v>6626446784</v>
      </c>
      <c r="P154" s="143" t="s">
        <v>2159</v>
      </c>
      <c r="Q154" s="143" t="s">
        <v>43</v>
      </c>
      <c r="R154" s="8" t="s">
        <v>3638</v>
      </c>
      <c r="T154" s="143" t="s">
        <v>2514</v>
      </c>
      <c r="U154" s="143"/>
      <c r="V154" s="143" t="s">
        <v>488</v>
      </c>
      <c r="W154" s="8">
        <v>38773</v>
      </c>
      <c r="X154" s="8" t="s">
        <v>348</v>
      </c>
      <c r="Y154" s="8" t="s">
        <v>190</v>
      </c>
      <c r="Z154" s="143" t="s">
        <v>2114</v>
      </c>
      <c r="AB154" s="8" t="s">
        <v>2115</v>
      </c>
      <c r="AE154" s="8" t="s">
        <v>49</v>
      </c>
      <c r="AF154" s="233" t="s">
        <v>3639</v>
      </c>
      <c r="AG154" s="8" t="s">
        <v>3640</v>
      </c>
      <c r="AI154" s="8" t="s">
        <v>2165</v>
      </c>
      <c r="AJ154" s="8" t="s">
        <v>379</v>
      </c>
      <c r="AL154" s="8" t="s">
        <v>190</v>
      </c>
      <c r="AM154" s="48" t="s">
        <v>2130</v>
      </c>
      <c r="AN154" s="48" t="s">
        <v>9288</v>
      </c>
      <c r="AO154" s="48" t="s">
        <v>9289</v>
      </c>
      <c r="AP154" s="48" t="e">
        <v>#N/A</v>
      </c>
      <c r="AQ154" s="48" t="e">
        <v>#N/A</v>
      </c>
      <c r="AR154" s="48" t="e">
        <v>#N/A</v>
      </c>
      <c r="AS154" s="68" t="e">
        <v>#N/A</v>
      </c>
      <c r="AT154" s="68">
        <v>167</v>
      </c>
      <c r="AU154" s="48" t="e">
        <v>#N/A</v>
      </c>
      <c r="AV154" s="48" t="s">
        <v>371</v>
      </c>
      <c r="AW154" s="68" t="s">
        <v>9290</v>
      </c>
      <c r="AX154" s="68" t="s">
        <v>9291</v>
      </c>
      <c r="AY154" s="68" t="e">
        <v>#N/A</v>
      </c>
      <c r="AZ154" s="48" t="s">
        <v>9292</v>
      </c>
      <c r="BA154" s="48" t="s">
        <v>9293</v>
      </c>
      <c r="BB154" s="68" t="e">
        <v>#N/A</v>
      </c>
      <c r="BC154" s="48" t="s">
        <v>2131</v>
      </c>
      <c r="BD154" s="48"/>
    </row>
    <row r="155" spans="1:56" x14ac:dyDescent="0.3">
      <c r="A155" s="48" t="s">
        <v>9294</v>
      </c>
      <c r="B155" s="8">
        <v>469</v>
      </c>
      <c r="C155" s="143" t="s">
        <v>6015</v>
      </c>
      <c r="D155" s="143" t="s">
        <v>6016</v>
      </c>
      <c r="E155" s="143" t="s">
        <v>335</v>
      </c>
      <c r="F155" s="143" t="s">
        <v>170</v>
      </c>
      <c r="G155" s="8" t="s">
        <v>6017</v>
      </c>
      <c r="H155" s="8">
        <v>6624738490</v>
      </c>
      <c r="I155" s="143" t="s">
        <v>376</v>
      </c>
      <c r="J155" s="143" t="s">
        <v>5836</v>
      </c>
      <c r="K155" s="143" t="s">
        <v>5930</v>
      </c>
      <c r="L155" s="8" t="s">
        <v>6018</v>
      </c>
      <c r="M155" s="8" t="s">
        <v>6016</v>
      </c>
      <c r="N155" s="8" t="s">
        <v>6019</v>
      </c>
      <c r="O155" s="8">
        <v>6628092285</v>
      </c>
      <c r="P155" s="143" t="s">
        <v>2159</v>
      </c>
      <c r="Q155" s="143" t="s">
        <v>43</v>
      </c>
      <c r="R155" s="8" t="s">
        <v>6020</v>
      </c>
      <c r="T155" s="143" t="s">
        <v>5930</v>
      </c>
      <c r="U155" s="143"/>
      <c r="V155" s="143" t="s">
        <v>488</v>
      </c>
      <c r="W155" s="8">
        <v>38922</v>
      </c>
      <c r="X155" s="8" t="s">
        <v>348</v>
      </c>
      <c r="Y155" s="8" t="s">
        <v>265</v>
      </c>
      <c r="Z155" s="143" t="s">
        <v>2114</v>
      </c>
      <c r="AB155" s="8" t="s">
        <v>2115</v>
      </c>
      <c r="AE155" s="8" t="s">
        <v>49</v>
      </c>
      <c r="AF155" s="233" t="s">
        <v>6021</v>
      </c>
      <c r="AG155" s="8" t="s">
        <v>6022</v>
      </c>
      <c r="AI155" s="8" t="s">
        <v>396</v>
      </c>
      <c r="AJ155" s="8" t="s">
        <v>6023</v>
      </c>
      <c r="AL155" s="8" t="s">
        <v>265</v>
      </c>
      <c r="AM155" s="48" t="s">
        <v>265</v>
      </c>
      <c r="AN155" s="48" t="s">
        <v>9295</v>
      </c>
      <c r="AO155" s="48" t="s">
        <v>9296</v>
      </c>
      <c r="AP155" s="48" t="s">
        <v>9295</v>
      </c>
      <c r="AQ155" s="48" t="s">
        <v>9296</v>
      </c>
      <c r="AR155" s="48" t="s">
        <v>371</v>
      </c>
      <c r="AS155" s="68" t="s">
        <v>371</v>
      </c>
      <c r="AT155" s="68">
        <v>469</v>
      </c>
      <c r="AU155" s="48">
        <v>160</v>
      </c>
      <c r="AV155" s="48" t="s">
        <v>371</v>
      </c>
      <c r="AW155" s="68" t="e">
        <v>#REF!</v>
      </c>
      <c r="AX155" s="68" t="e">
        <v>#VALUE!</v>
      </c>
      <c r="AY155" s="68" t="s">
        <v>9294</v>
      </c>
      <c r="AZ155" s="48" t="s">
        <v>9297</v>
      </c>
      <c r="BA155" s="48" t="s">
        <v>9298</v>
      </c>
      <c r="BB155" s="68" t="s">
        <v>519</v>
      </c>
      <c r="BC155" s="48" t="s">
        <v>107</v>
      </c>
    </row>
    <row r="156" spans="1:56" x14ac:dyDescent="0.3">
      <c r="A156" s="146" t="s">
        <v>9299</v>
      </c>
      <c r="B156" s="8">
        <v>25</v>
      </c>
      <c r="C156" s="143" t="s">
        <v>2356</v>
      </c>
      <c r="D156" s="143" t="s">
        <v>2357</v>
      </c>
      <c r="E156" s="143" t="s">
        <v>335</v>
      </c>
      <c r="F156" s="143" t="s">
        <v>170</v>
      </c>
      <c r="H156" s="8">
        <v>6622070100</v>
      </c>
      <c r="I156" s="143" t="s">
        <v>340</v>
      </c>
      <c r="J156" s="143" t="s">
        <v>2358</v>
      </c>
      <c r="K156" s="143" t="s">
        <v>920</v>
      </c>
      <c r="L156" s="8" t="s">
        <v>2359</v>
      </c>
      <c r="M156" s="8" t="s">
        <v>2360</v>
      </c>
      <c r="N156" s="8" t="s">
        <v>2361</v>
      </c>
      <c r="O156" s="8">
        <v>6622073358</v>
      </c>
      <c r="P156" s="143" t="s">
        <v>2112</v>
      </c>
      <c r="Q156" s="143" t="s">
        <v>394</v>
      </c>
      <c r="R156" s="8" t="s">
        <v>2362</v>
      </c>
      <c r="T156" s="143" t="s">
        <v>251</v>
      </c>
      <c r="U156" s="143"/>
      <c r="V156" s="143" t="s">
        <v>488</v>
      </c>
      <c r="W156" s="8">
        <v>38778</v>
      </c>
      <c r="X156" s="8" t="s">
        <v>348</v>
      </c>
      <c r="Y156" s="8" t="s">
        <v>251</v>
      </c>
      <c r="Z156" s="143" t="s">
        <v>2114</v>
      </c>
      <c r="AB156" s="8" t="s">
        <v>2115</v>
      </c>
      <c r="AE156" s="8" t="s">
        <v>48</v>
      </c>
      <c r="AF156" s="233" t="s">
        <v>2363</v>
      </c>
      <c r="AG156" s="8" t="s">
        <v>2364</v>
      </c>
      <c r="AH156" s="8" t="s">
        <v>2365</v>
      </c>
      <c r="AI156" s="8" t="s">
        <v>442</v>
      </c>
      <c r="AK156" s="8" t="s">
        <v>2366</v>
      </c>
      <c r="AL156" s="8" t="s">
        <v>251</v>
      </c>
      <c r="AM156" s="48" t="s">
        <v>251</v>
      </c>
      <c r="AN156" s="48" t="s">
        <v>9300</v>
      </c>
      <c r="AO156" s="48" t="s">
        <v>9301</v>
      </c>
      <c r="AP156" s="48" t="e">
        <v>#N/A</v>
      </c>
      <c r="AQ156" s="48" t="s">
        <v>9301</v>
      </c>
      <c r="AR156" s="48" t="e">
        <v>#N/A</v>
      </c>
      <c r="AS156" s="68" t="s">
        <v>371</v>
      </c>
      <c r="AT156" s="68">
        <v>25</v>
      </c>
      <c r="AU156" s="48">
        <v>264</v>
      </c>
      <c r="AV156" s="48" t="s">
        <v>371</v>
      </c>
      <c r="AW156" s="68" t="e">
        <v>#VALUE!</v>
      </c>
      <c r="AX156" s="68" t="e">
        <v>#VALUE!</v>
      </c>
      <c r="AY156" s="68" t="s">
        <v>9299</v>
      </c>
      <c r="AZ156" s="48" t="s">
        <v>9302</v>
      </c>
      <c r="BA156" s="48" t="s">
        <v>9303</v>
      </c>
      <c r="BB156" s="68" t="s">
        <v>371</v>
      </c>
      <c r="BC156" s="48" t="s">
        <v>101</v>
      </c>
      <c r="BD156" s="48"/>
    </row>
    <row r="157" spans="1:56" x14ac:dyDescent="0.3">
      <c r="A157" s="48" t="s">
        <v>9304</v>
      </c>
      <c r="B157" s="8">
        <v>239</v>
      </c>
      <c r="C157" s="143" t="s">
        <v>4213</v>
      </c>
      <c r="D157" s="143" t="s">
        <v>4214</v>
      </c>
      <c r="E157" s="143" t="s">
        <v>335</v>
      </c>
      <c r="F157" s="143" t="s">
        <v>169</v>
      </c>
      <c r="G157" s="8" t="s">
        <v>4215</v>
      </c>
      <c r="H157" s="8">
        <v>6013250602</v>
      </c>
      <c r="I157" s="143" t="s">
        <v>376</v>
      </c>
      <c r="J157" s="143" t="s">
        <v>2244</v>
      </c>
      <c r="K157" s="143" t="s">
        <v>4216</v>
      </c>
      <c r="L157" s="8" t="s">
        <v>4217</v>
      </c>
      <c r="M157" s="8" t="s">
        <v>629</v>
      </c>
      <c r="N157" s="8" t="s">
        <v>4218</v>
      </c>
      <c r="O157" s="8">
        <v>6019380266</v>
      </c>
      <c r="P157" s="143"/>
      <c r="Q157" s="143"/>
      <c r="R157" s="8" t="s">
        <v>4219</v>
      </c>
      <c r="T157" s="143" t="s">
        <v>3122</v>
      </c>
      <c r="U157" s="143"/>
      <c r="V157" s="143" t="s">
        <v>488</v>
      </c>
      <c r="W157" s="8">
        <v>39402</v>
      </c>
      <c r="X157" s="8" t="s">
        <v>348</v>
      </c>
      <c r="Y157" s="8" t="s">
        <v>1005</v>
      </c>
      <c r="Z157" s="143" t="s">
        <v>2114</v>
      </c>
      <c r="AE157" s="8" t="s">
        <v>49</v>
      </c>
      <c r="AF157" s="233" t="s">
        <v>4220</v>
      </c>
      <c r="AG157" s="8" t="s">
        <v>4221</v>
      </c>
      <c r="AH157" s="8" t="s">
        <v>4222</v>
      </c>
      <c r="AI157" s="8" t="s">
        <v>442</v>
      </c>
      <c r="AL157" s="8" t="s">
        <v>221</v>
      </c>
      <c r="AM157" s="275" t="s">
        <v>221</v>
      </c>
      <c r="AN157" s="48" t="s">
        <v>9305</v>
      </c>
      <c r="AO157" s="48" t="s">
        <v>9306</v>
      </c>
      <c r="AP157" s="48" t="s">
        <v>9305</v>
      </c>
      <c r="AQ157" s="48" t="s">
        <v>9306</v>
      </c>
      <c r="AR157" s="48" t="s">
        <v>371</v>
      </c>
      <c r="AS157" s="68" t="s">
        <v>371</v>
      </c>
      <c r="AT157" s="68">
        <v>239</v>
      </c>
      <c r="AU157" s="48">
        <v>101</v>
      </c>
      <c r="AV157" s="48" t="s">
        <v>519</v>
      </c>
      <c r="AW157" s="68" t="e">
        <v>#VALUE!</v>
      </c>
      <c r="AX157" s="68" t="s">
        <v>9307</v>
      </c>
      <c r="AY157" s="68" t="s">
        <v>9304</v>
      </c>
      <c r="AZ157" s="48" t="s">
        <v>9308</v>
      </c>
      <c r="BA157" s="48" t="s">
        <v>9309</v>
      </c>
      <c r="BB157" s="68" t="s">
        <v>519</v>
      </c>
      <c r="BC157" s="48" t="s">
        <v>107</v>
      </c>
    </row>
    <row r="158" spans="1:56" x14ac:dyDescent="0.3">
      <c r="A158" s="48"/>
      <c r="B158" s="8">
        <v>135</v>
      </c>
      <c r="C158" s="143" t="s">
        <v>3338</v>
      </c>
      <c r="D158" s="143" t="s">
        <v>3339</v>
      </c>
      <c r="E158" s="143" t="s">
        <v>335</v>
      </c>
      <c r="F158" s="143" t="s">
        <v>170</v>
      </c>
      <c r="G158" s="8" t="s">
        <v>3340</v>
      </c>
      <c r="H158" s="8">
        <v>6013170197</v>
      </c>
      <c r="I158" s="143" t="s">
        <v>340</v>
      </c>
      <c r="J158" s="143" t="s">
        <v>559</v>
      </c>
      <c r="K158" s="143" t="s">
        <v>3189</v>
      </c>
      <c r="L158" s="8" t="s">
        <v>3341</v>
      </c>
      <c r="M158" s="8" t="s">
        <v>3339</v>
      </c>
      <c r="N158" s="8" t="s">
        <v>3342</v>
      </c>
      <c r="O158" s="8">
        <v>6015037109</v>
      </c>
      <c r="P158" s="143" t="s">
        <v>2159</v>
      </c>
      <c r="Q158" s="143" t="s">
        <v>45</v>
      </c>
      <c r="R158" s="8" t="s">
        <v>3343</v>
      </c>
      <c r="T158" s="143" t="s">
        <v>214</v>
      </c>
      <c r="U158" s="143"/>
      <c r="V158" s="143" t="s">
        <v>488</v>
      </c>
      <c r="W158" s="8">
        <v>39209</v>
      </c>
      <c r="X158" s="8" t="s">
        <v>348</v>
      </c>
      <c r="Y158" s="8" t="s">
        <v>209</v>
      </c>
      <c r="Z158" s="143" t="s">
        <v>2114</v>
      </c>
      <c r="AB158" s="8" t="s">
        <v>2115</v>
      </c>
      <c r="AE158" s="8" t="s">
        <v>48</v>
      </c>
      <c r="AF158" s="233" t="s">
        <v>3344</v>
      </c>
      <c r="AI158" s="8" t="s">
        <v>2165</v>
      </c>
      <c r="AJ158" s="8" t="s">
        <v>3345</v>
      </c>
      <c r="AL158" s="8" t="s">
        <v>209</v>
      </c>
      <c r="AM158" s="48" t="s">
        <v>2130</v>
      </c>
      <c r="AN158" s="48" t="s">
        <v>9310</v>
      </c>
      <c r="AO158" s="48" t="s">
        <v>9311</v>
      </c>
      <c r="AP158" s="48" t="e">
        <v>#N/A</v>
      </c>
      <c r="AQ158" s="48" t="e">
        <v>#N/A</v>
      </c>
      <c r="AR158" s="48" t="e">
        <v>#N/A</v>
      </c>
      <c r="AS158" s="68" t="e">
        <v>#N/A</v>
      </c>
      <c r="AT158" s="68">
        <v>135</v>
      </c>
      <c r="AU158" s="48" t="e">
        <v>#N/A</v>
      </c>
      <c r="AV158" s="48" t="s">
        <v>371</v>
      </c>
      <c r="AW158" s="68" t="e">
        <v>#VALUE!</v>
      </c>
      <c r="AX158" s="68" t="s">
        <v>8643</v>
      </c>
      <c r="AY158" s="68" t="e">
        <v>#N/A</v>
      </c>
      <c r="AZ158" s="48" t="s">
        <v>9312</v>
      </c>
      <c r="BA158" s="48" t="s">
        <v>9313</v>
      </c>
      <c r="BB158" s="68" t="e">
        <v>#N/A</v>
      </c>
      <c r="BC158" s="48" t="s">
        <v>2131</v>
      </c>
      <c r="BD158" s="48"/>
    </row>
    <row r="159" spans="1:56" x14ac:dyDescent="0.3">
      <c r="A159" s="48" t="s">
        <v>9314</v>
      </c>
      <c r="B159" s="8">
        <v>508</v>
      </c>
      <c r="C159" s="143" t="s">
        <v>2675</v>
      </c>
      <c r="D159" s="143" t="s">
        <v>6337</v>
      </c>
      <c r="E159" s="143" t="s">
        <v>335</v>
      </c>
      <c r="F159" s="143" t="s">
        <v>170</v>
      </c>
      <c r="G159" s="8" t="s">
        <v>6338</v>
      </c>
      <c r="H159" s="8">
        <v>6018134962</v>
      </c>
      <c r="I159" s="143" t="s">
        <v>401</v>
      </c>
      <c r="J159" s="143" t="s">
        <v>1729</v>
      </c>
      <c r="K159" s="143" t="s">
        <v>245</v>
      </c>
      <c r="L159" s="8" t="s">
        <v>6339</v>
      </c>
      <c r="M159" s="8" t="s">
        <v>225</v>
      </c>
      <c r="N159" s="8" t="s">
        <v>6340</v>
      </c>
      <c r="O159" s="8">
        <v>6018134962</v>
      </c>
      <c r="P159" s="143" t="s">
        <v>2112</v>
      </c>
      <c r="Q159" s="143" t="s">
        <v>45</v>
      </c>
      <c r="R159" s="8" t="s">
        <v>6341</v>
      </c>
      <c r="T159" s="143" t="s">
        <v>1057</v>
      </c>
      <c r="U159" s="143"/>
      <c r="V159" s="143" t="s">
        <v>488</v>
      </c>
      <c r="W159" s="8">
        <v>39042</v>
      </c>
      <c r="X159" s="8" t="s">
        <v>348</v>
      </c>
      <c r="Y159" s="8" t="s">
        <v>245</v>
      </c>
      <c r="Z159" s="143" t="s">
        <v>2114</v>
      </c>
      <c r="AB159" s="8" t="s">
        <v>2115</v>
      </c>
      <c r="AE159" s="8" t="s">
        <v>48</v>
      </c>
      <c r="AF159" s="233" t="s">
        <v>6342</v>
      </c>
      <c r="AG159" s="8" t="s">
        <v>6343</v>
      </c>
      <c r="AI159" s="8" t="s">
        <v>2165</v>
      </c>
      <c r="AJ159" s="8" t="s">
        <v>6344</v>
      </c>
      <c r="AL159" s="8" t="s">
        <v>245</v>
      </c>
      <c r="AM159" s="48" t="s">
        <v>245</v>
      </c>
      <c r="AN159" s="48" t="s">
        <v>9315</v>
      </c>
      <c r="AO159" s="48" t="s">
        <v>9316</v>
      </c>
      <c r="AP159" s="48" t="s">
        <v>9315</v>
      </c>
      <c r="AQ159" s="48" t="s">
        <v>9316</v>
      </c>
      <c r="AR159" s="48" t="s">
        <v>371</v>
      </c>
      <c r="AS159" s="68" t="s">
        <v>371</v>
      </c>
      <c r="AT159" s="68">
        <v>508</v>
      </c>
      <c r="AU159" s="48">
        <v>195</v>
      </c>
      <c r="AV159" s="48" t="s">
        <v>371</v>
      </c>
      <c r="AW159" s="68" t="e">
        <v>#REF!</v>
      </c>
      <c r="AX159" s="68" t="e">
        <v>#REF!</v>
      </c>
      <c r="AY159" s="68" t="s">
        <v>9314</v>
      </c>
      <c r="AZ159" s="48" t="s">
        <v>9317</v>
      </c>
      <c r="BA159" s="48" t="s">
        <v>9318</v>
      </c>
      <c r="BB159" s="68" t="s">
        <v>519</v>
      </c>
      <c r="BC159" s="48" t="s">
        <v>107</v>
      </c>
    </row>
    <row r="160" spans="1:56" x14ac:dyDescent="0.3">
      <c r="A160" s="146" t="s">
        <v>9319</v>
      </c>
      <c r="B160" s="8">
        <v>668</v>
      </c>
      <c r="C160" s="8" t="s">
        <v>7625</v>
      </c>
      <c r="D160" s="8" t="s">
        <v>7626</v>
      </c>
      <c r="E160" s="8" t="s">
        <v>335</v>
      </c>
      <c r="F160" s="8" t="s">
        <v>170</v>
      </c>
      <c r="G160" s="8" t="s">
        <v>7627</v>
      </c>
      <c r="H160" s="8">
        <v>6016972326</v>
      </c>
      <c r="I160" s="8" t="s">
        <v>401</v>
      </c>
      <c r="J160" s="8" t="s">
        <v>7628</v>
      </c>
      <c r="K160" s="8" t="s">
        <v>7629</v>
      </c>
      <c r="L160" s="8" t="s">
        <v>7630</v>
      </c>
      <c r="M160" s="8" t="s">
        <v>7631</v>
      </c>
      <c r="N160" s="8" t="s">
        <v>7632</v>
      </c>
      <c r="O160" s="8">
        <v>6012537060</v>
      </c>
      <c r="P160" s="8" t="s">
        <v>2159</v>
      </c>
      <c r="Q160" s="8" t="s">
        <v>394</v>
      </c>
      <c r="R160" s="8" t="s">
        <v>7633</v>
      </c>
      <c r="T160" s="8" t="s">
        <v>7634</v>
      </c>
      <c r="V160" s="8" t="s">
        <v>488</v>
      </c>
      <c r="W160" s="8">
        <v>39189</v>
      </c>
      <c r="X160" s="8" t="s">
        <v>348</v>
      </c>
      <c r="Y160" s="8" t="s">
        <v>2156</v>
      </c>
      <c r="AA160" s="8" t="s">
        <v>2200</v>
      </c>
      <c r="AC160" s="8" t="s">
        <v>2201</v>
      </c>
      <c r="AE160" s="8" t="s">
        <v>49</v>
      </c>
      <c r="AF160" s="8" t="s">
        <v>7635</v>
      </c>
      <c r="AG160" s="8" t="s">
        <v>7636</v>
      </c>
      <c r="AI160" s="8" t="s">
        <v>2165</v>
      </c>
      <c r="AJ160" s="8" t="s">
        <v>7637</v>
      </c>
      <c r="AL160" s="8" t="s">
        <v>224</v>
      </c>
      <c r="AM160" s="48" t="s">
        <v>224</v>
      </c>
      <c r="AN160" s="48" t="s">
        <v>9320</v>
      </c>
      <c r="AO160" s="48" t="s">
        <v>9321</v>
      </c>
      <c r="AP160" s="48" t="e">
        <v>#N/A</v>
      </c>
      <c r="AQ160" s="48" t="s">
        <v>9321</v>
      </c>
      <c r="AR160" s="48" t="e">
        <v>#N/A</v>
      </c>
      <c r="AS160" s="68" t="s">
        <v>371</v>
      </c>
      <c r="AT160" s="68">
        <v>668</v>
      </c>
      <c r="AU160" s="48">
        <v>346</v>
      </c>
      <c r="AV160" s="48" t="s">
        <v>519</v>
      </c>
      <c r="AW160" s="68" t="e">
        <v>#VALUE!</v>
      </c>
      <c r="AX160" s="68" t="e">
        <v>#REF!</v>
      </c>
      <c r="AY160" s="68" t="s">
        <v>9319</v>
      </c>
      <c r="AZ160" s="48" t="s">
        <v>9322</v>
      </c>
      <c r="BA160" s="48" t="s">
        <v>9323</v>
      </c>
      <c r="BB160" s="68" t="s">
        <v>519</v>
      </c>
      <c r="BC160" s="48" t="s">
        <v>95</v>
      </c>
    </row>
    <row r="161" spans="1:56" x14ac:dyDescent="0.3">
      <c r="A161" s="48"/>
      <c r="B161" s="8">
        <v>63</v>
      </c>
      <c r="C161" s="143" t="s">
        <v>2714</v>
      </c>
      <c r="D161" s="143" t="s">
        <v>2715</v>
      </c>
      <c r="E161" s="143" t="s">
        <v>335</v>
      </c>
      <c r="F161" s="143" t="s">
        <v>170</v>
      </c>
      <c r="I161" s="143" t="s">
        <v>401</v>
      </c>
      <c r="J161" s="143" t="s">
        <v>2716</v>
      </c>
      <c r="K161" s="143" t="s">
        <v>2717</v>
      </c>
      <c r="L161" s="8" t="s">
        <v>2718</v>
      </c>
      <c r="M161" s="8" t="s">
        <v>2600</v>
      </c>
      <c r="N161" s="8" t="s">
        <v>2719</v>
      </c>
      <c r="O161" s="8">
        <v>6626477380</v>
      </c>
      <c r="P161" s="143" t="s">
        <v>2112</v>
      </c>
      <c r="Q161" s="143" t="s">
        <v>43</v>
      </c>
      <c r="R161" s="8" t="s">
        <v>2720</v>
      </c>
      <c r="T161" s="143" t="s">
        <v>2721</v>
      </c>
      <c r="U161" s="143"/>
      <c r="V161" s="143" t="s">
        <v>488</v>
      </c>
      <c r="W161" s="8">
        <v>38921</v>
      </c>
      <c r="X161" s="8" t="s">
        <v>348</v>
      </c>
      <c r="Y161" s="8" t="s">
        <v>252</v>
      </c>
      <c r="Z161" s="143" t="s">
        <v>2114</v>
      </c>
      <c r="AB161" s="8" t="s">
        <v>2115</v>
      </c>
      <c r="AE161" s="8" t="s">
        <v>48</v>
      </c>
      <c r="AF161" s="233" t="s">
        <v>2722</v>
      </c>
      <c r="AI161" s="8" t="s">
        <v>928</v>
      </c>
      <c r="AL161" s="8" t="s">
        <v>252</v>
      </c>
      <c r="AM161" s="48" t="s">
        <v>2130</v>
      </c>
      <c r="AN161" s="48" t="s">
        <v>9324</v>
      </c>
      <c r="AO161" s="48" t="s">
        <v>9325</v>
      </c>
      <c r="AP161" s="48" t="e">
        <v>#N/A</v>
      </c>
      <c r="AQ161" s="48" t="e">
        <v>#N/A</v>
      </c>
      <c r="AR161" s="48" t="e">
        <v>#N/A</v>
      </c>
      <c r="AS161" s="68" t="e">
        <v>#N/A</v>
      </c>
      <c r="AT161" s="68">
        <v>63</v>
      </c>
      <c r="AU161" s="48" t="e">
        <v>#N/A</v>
      </c>
      <c r="AV161" s="48" t="s">
        <v>371</v>
      </c>
      <c r="AW161" s="68" t="s">
        <v>9326</v>
      </c>
      <c r="AX161" s="68" t="s">
        <v>8643</v>
      </c>
      <c r="AY161" s="68" t="e">
        <v>#N/A</v>
      </c>
      <c r="AZ161" s="48" t="s">
        <v>9327</v>
      </c>
      <c r="BA161" s="48" t="s">
        <v>9328</v>
      </c>
      <c r="BB161" s="68" t="e">
        <v>#N/A</v>
      </c>
      <c r="BC161" s="48" t="s">
        <v>2131</v>
      </c>
      <c r="BD161" s="48"/>
    </row>
    <row r="162" spans="1:56" x14ac:dyDescent="0.3">
      <c r="A162" s="48"/>
      <c r="B162" s="8">
        <v>323</v>
      </c>
      <c r="C162" s="143" t="s">
        <v>2782</v>
      </c>
      <c r="D162" s="143" t="s">
        <v>4863</v>
      </c>
      <c r="E162" s="143" t="s">
        <v>335</v>
      </c>
      <c r="F162" s="143" t="s">
        <v>169</v>
      </c>
      <c r="I162" s="143" t="s">
        <v>376</v>
      </c>
      <c r="J162" s="143" t="s">
        <v>4864</v>
      </c>
      <c r="K162" s="143" t="s">
        <v>195</v>
      </c>
      <c r="L162" s="8" t="s">
        <v>4865</v>
      </c>
      <c r="M162" s="8" t="s">
        <v>4863</v>
      </c>
      <c r="N162" s="8" t="s">
        <v>4866</v>
      </c>
      <c r="O162" s="8">
        <v>6013102992</v>
      </c>
      <c r="P162" s="143" t="s">
        <v>2112</v>
      </c>
      <c r="Q162" s="143" t="s">
        <v>43</v>
      </c>
      <c r="R162" s="8" t="s">
        <v>4867</v>
      </c>
      <c r="S162" s="8" t="s">
        <v>4868</v>
      </c>
      <c r="T162" s="143" t="s">
        <v>4869</v>
      </c>
      <c r="U162" s="143"/>
      <c r="V162" s="143" t="s">
        <v>488</v>
      </c>
      <c r="W162" s="8">
        <v>39086</v>
      </c>
      <c r="X162" s="8" t="s">
        <v>348</v>
      </c>
      <c r="Y162" s="8" t="s">
        <v>4870</v>
      </c>
      <c r="Z162" s="143" t="s">
        <v>2114</v>
      </c>
      <c r="AB162" s="8" t="s">
        <v>2115</v>
      </c>
      <c r="AE162" s="8" t="s">
        <v>50</v>
      </c>
      <c r="AF162" s="233" t="s">
        <v>4871</v>
      </c>
      <c r="AG162" s="8" t="s">
        <v>4872</v>
      </c>
      <c r="AI162" s="8" t="s">
        <v>2165</v>
      </c>
      <c r="AJ162" s="8" t="s">
        <v>4873</v>
      </c>
      <c r="AL162" s="8" t="s">
        <v>195</v>
      </c>
      <c r="AM162" s="48" t="s">
        <v>2130</v>
      </c>
      <c r="AN162" s="48" t="s">
        <v>9329</v>
      </c>
      <c r="AO162" s="48" t="s">
        <v>9330</v>
      </c>
      <c r="AP162" s="48" t="e">
        <v>#N/A</v>
      </c>
      <c r="AQ162" s="48" t="e">
        <v>#N/A</v>
      </c>
      <c r="AR162" s="48" t="e">
        <v>#N/A</v>
      </c>
      <c r="AS162" s="68" t="e">
        <v>#N/A</v>
      </c>
      <c r="AT162" s="68">
        <v>323</v>
      </c>
      <c r="AU162" s="48" t="e">
        <v>#N/A</v>
      </c>
      <c r="AV162" s="48" t="s">
        <v>371</v>
      </c>
      <c r="AW162" s="68" t="s">
        <v>9331</v>
      </c>
      <c r="AX162" s="68" t="s">
        <v>9331</v>
      </c>
      <c r="AY162" s="68" t="e">
        <v>#N/A</v>
      </c>
      <c r="AZ162" s="48" t="s">
        <v>9332</v>
      </c>
      <c r="BA162" s="48" t="s">
        <v>9333</v>
      </c>
      <c r="BB162" s="68" t="e">
        <v>#N/A</v>
      </c>
      <c r="BC162" s="48" t="s">
        <v>2131</v>
      </c>
      <c r="BD162" s="48"/>
    </row>
    <row r="163" spans="1:56" x14ac:dyDescent="0.3">
      <c r="A163" s="48" t="s">
        <v>9334</v>
      </c>
      <c r="B163" s="8">
        <v>500</v>
      </c>
      <c r="C163" s="143" t="s">
        <v>6270</v>
      </c>
      <c r="D163" s="143" t="s">
        <v>6271</v>
      </c>
      <c r="E163" s="143" t="s">
        <v>335</v>
      </c>
      <c r="F163" s="143" t="s">
        <v>170</v>
      </c>
      <c r="G163" s="8" t="s">
        <v>6272</v>
      </c>
      <c r="H163" s="8">
        <v>2285478527</v>
      </c>
      <c r="I163" s="143" t="s">
        <v>376</v>
      </c>
      <c r="J163" s="143" t="s">
        <v>6273</v>
      </c>
      <c r="K163" s="143" t="s">
        <v>6274</v>
      </c>
      <c r="L163" s="8" t="s">
        <v>3423</v>
      </c>
      <c r="M163" s="8" t="s">
        <v>6271</v>
      </c>
      <c r="N163" s="8" t="s">
        <v>6275</v>
      </c>
      <c r="O163" s="8">
        <v>2283438621</v>
      </c>
      <c r="P163" s="143" t="s">
        <v>2159</v>
      </c>
      <c r="Q163" s="143" t="s">
        <v>441</v>
      </c>
      <c r="R163" s="8" t="s">
        <v>6276</v>
      </c>
      <c r="T163" s="143" t="s">
        <v>6277</v>
      </c>
      <c r="U163" s="143"/>
      <c r="V163" s="143" t="s">
        <v>488</v>
      </c>
      <c r="W163" s="8">
        <v>39571</v>
      </c>
      <c r="X163" s="8" t="s">
        <v>348</v>
      </c>
      <c r="Y163" s="8" t="s">
        <v>6278</v>
      </c>
      <c r="Z163" s="143" t="s">
        <v>2114</v>
      </c>
      <c r="AB163" s="8" t="s">
        <v>2115</v>
      </c>
      <c r="AE163" s="8" t="s">
        <v>48</v>
      </c>
      <c r="AF163" s="233" t="s">
        <v>6279</v>
      </c>
      <c r="AG163" s="8" t="s">
        <v>6280</v>
      </c>
      <c r="AH163" s="8" t="s">
        <v>6281</v>
      </c>
      <c r="AI163" s="8" t="s">
        <v>2165</v>
      </c>
      <c r="AJ163" s="8" t="s">
        <v>6282</v>
      </c>
      <c r="AL163" s="8" t="s">
        <v>208</v>
      </c>
      <c r="AM163" s="48" t="s">
        <v>208</v>
      </c>
      <c r="AN163" s="48" t="s">
        <v>9335</v>
      </c>
      <c r="AO163" s="48" t="s">
        <v>9336</v>
      </c>
      <c r="AP163" s="48" t="s">
        <v>9337</v>
      </c>
      <c r="AQ163" s="48" t="s">
        <v>9336</v>
      </c>
      <c r="AR163" s="48" t="s">
        <v>371</v>
      </c>
      <c r="AS163" s="68" t="s">
        <v>371</v>
      </c>
      <c r="AT163" s="68">
        <v>500</v>
      </c>
      <c r="AU163" s="48">
        <v>131</v>
      </c>
      <c r="AV163" s="48" t="s">
        <v>519</v>
      </c>
      <c r="AW163" s="68" t="e">
        <v>#REF!</v>
      </c>
      <c r="AX163" s="68" t="e">
        <v>#REF!</v>
      </c>
      <c r="AY163" s="68" t="s">
        <v>9334</v>
      </c>
      <c r="AZ163" s="48" t="s">
        <v>9338</v>
      </c>
      <c r="BA163" s="48" t="s">
        <v>9339</v>
      </c>
      <c r="BB163" s="68" t="s">
        <v>371</v>
      </c>
      <c r="BC163" s="48" t="s">
        <v>104</v>
      </c>
    </row>
    <row r="164" spans="1:56" x14ac:dyDescent="0.3">
      <c r="A164" s="48"/>
      <c r="B164" s="8">
        <v>477</v>
      </c>
      <c r="C164" s="143" t="s">
        <v>579</v>
      </c>
      <c r="D164" s="143" t="s">
        <v>3685</v>
      </c>
      <c r="E164" s="143" t="s">
        <v>335</v>
      </c>
      <c r="F164" s="143" t="s">
        <v>170</v>
      </c>
      <c r="G164" s="8" t="s">
        <v>6082</v>
      </c>
      <c r="H164" s="8">
        <v>6015404115</v>
      </c>
      <c r="I164" s="143" t="s">
        <v>401</v>
      </c>
      <c r="J164" s="143" t="s">
        <v>2435</v>
      </c>
      <c r="K164" s="143" t="s">
        <v>345</v>
      </c>
      <c r="L164" s="8" t="s">
        <v>6083</v>
      </c>
      <c r="M164" s="8" t="s">
        <v>3685</v>
      </c>
      <c r="N164" s="8" t="s">
        <v>6082</v>
      </c>
      <c r="O164" s="8">
        <v>6015404115</v>
      </c>
      <c r="P164" s="143" t="s">
        <v>2112</v>
      </c>
      <c r="Q164" s="143"/>
      <c r="R164" s="8" t="s">
        <v>6084</v>
      </c>
      <c r="T164" s="143" t="s">
        <v>2438</v>
      </c>
      <c r="U164" s="143"/>
      <c r="V164" s="143" t="s">
        <v>488</v>
      </c>
      <c r="W164" s="8">
        <v>39056</v>
      </c>
      <c r="X164" s="8" t="s">
        <v>348</v>
      </c>
      <c r="Y164" s="8" t="s">
        <v>209</v>
      </c>
      <c r="Z164" s="143" t="s">
        <v>2114</v>
      </c>
      <c r="AE164" s="8" t="s">
        <v>49</v>
      </c>
      <c r="AF164" s="233" t="s">
        <v>6085</v>
      </c>
      <c r="AG164" s="8" t="s">
        <v>533</v>
      </c>
      <c r="AH164" s="8" t="s">
        <v>533</v>
      </c>
      <c r="AI164" s="8" t="s">
        <v>442</v>
      </c>
      <c r="AJ164" s="8" t="s">
        <v>533</v>
      </c>
      <c r="AL164" s="8" t="s">
        <v>209</v>
      </c>
      <c r="AM164" s="48" t="s">
        <v>2130</v>
      </c>
      <c r="AN164" s="48" t="s">
        <v>9340</v>
      </c>
      <c r="AO164" s="48" t="s">
        <v>9341</v>
      </c>
      <c r="AP164" s="48" t="e">
        <v>#N/A</v>
      </c>
      <c r="AQ164" s="48" t="e">
        <v>#N/A</v>
      </c>
      <c r="AR164" s="48" t="e">
        <v>#N/A</v>
      </c>
      <c r="AS164" s="68" t="e">
        <v>#N/A</v>
      </c>
      <c r="AT164" s="68">
        <v>477</v>
      </c>
      <c r="AU164" s="48" t="e">
        <v>#N/A</v>
      </c>
      <c r="AV164" s="48" t="s">
        <v>371</v>
      </c>
      <c r="AW164" s="70" t="e">
        <v>#REF!</v>
      </c>
      <c r="AX164" s="68" t="s">
        <v>9025</v>
      </c>
      <c r="AY164" s="68" t="e">
        <v>#N/A</v>
      </c>
      <c r="AZ164" s="48" t="s">
        <v>9342</v>
      </c>
      <c r="BA164" s="48" t="s">
        <v>9343</v>
      </c>
      <c r="BB164" s="68" t="e">
        <v>#N/A</v>
      </c>
      <c r="BC164" s="48" t="s">
        <v>2131</v>
      </c>
    </row>
    <row r="165" spans="1:56" x14ac:dyDescent="0.3">
      <c r="A165" s="48"/>
      <c r="B165" s="8">
        <v>144</v>
      </c>
      <c r="C165" s="143" t="s">
        <v>3418</v>
      </c>
      <c r="D165" s="143" t="s">
        <v>3419</v>
      </c>
      <c r="E165" s="143" t="s">
        <v>335</v>
      </c>
      <c r="F165" s="143" t="s">
        <v>170</v>
      </c>
      <c r="G165" s="8" t="s">
        <v>3420</v>
      </c>
      <c r="H165" s="8">
        <v>6629317070</v>
      </c>
      <c r="I165" s="143" t="s">
        <v>340</v>
      </c>
      <c r="J165" s="143" t="s">
        <v>3421</v>
      </c>
      <c r="K165" s="143" t="s">
        <v>3422</v>
      </c>
      <c r="L165" s="8" t="s">
        <v>3423</v>
      </c>
      <c r="M165" s="8" t="s">
        <v>884</v>
      </c>
      <c r="N165" s="8" t="s">
        <v>3424</v>
      </c>
      <c r="O165" s="8">
        <v>6629317070</v>
      </c>
      <c r="P165" s="143" t="s">
        <v>2112</v>
      </c>
      <c r="Q165" s="143" t="s">
        <v>45</v>
      </c>
      <c r="R165" s="8" t="s">
        <v>3425</v>
      </c>
      <c r="T165" s="143" t="s">
        <v>2514</v>
      </c>
      <c r="U165" s="143"/>
      <c r="V165" s="143" t="s">
        <v>488</v>
      </c>
      <c r="W165" s="8">
        <v>38773</v>
      </c>
      <c r="X165" s="8" t="s">
        <v>348</v>
      </c>
      <c r="Y165" s="8" t="s">
        <v>3426</v>
      </c>
      <c r="Z165" s="143" t="s">
        <v>2114</v>
      </c>
      <c r="AE165" s="8" t="s">
        <v>50</v>
      </c>
      <c r="AF165" s="233" t="s">
        <v>3427</v>
      </c>
      <c r="AI165" s="8" t="s">
        <v>2165</v>
      </c>
      <c r="AJ165" s="8" t="s">
        <v>3428</v>
      </c>
      <c r="AL165" s="8" t="s">
        <v>190</v>
      </c>
      <c r="AM165" s="48" t="s">
        <v>2130</v>
      </c>
      <c r="AN165" s="48" t="s">
        <v>9344</v>
      </c>
      <c r="AO165" s="48" t="s">
        <v>9345</v>
      </c>
      <c r="AP165" s="48" t="e">
        <v>#N/A</v>
      </c>
      <c r="AQ165" s="48" t="e">
        <v>#N/A</v>
      </c>
      <c r="AR165" s="48" t="e">
        <v>#N/A</v>
      </c>
      <c r="AS165" s="68" t="e">
        <v>#N/A</v>
      </c>
      <c r="AT165" s="68">
        <v>144</v>
      </c>
      <c r="AU165" s="48" t="e">
        <v>#N/A</v>
      </c>
      <c r="AV165" s="48" t="s">
        <v>371</v>
      </c>
      <c r="AW165" s="68" t="s">
        <v>9346</v>
      </c>
      <c r="AX165" s="68" t="s">
        <v>8643</v>
      </c>
      <c r="AY165" s="68" t="e">
        <v>#N/A</v>
      </c>
      <c r="AZ165" s="48" t="s">
        <v>9347</v>
      </c>
      <c r="BA165" s="48" t="s">
        <v>9348</v>
      </c>
      <c r="BB165" s="68" t="e">
        <v>#N/A</v>
      </c>
      <c r="BC165" s="48" t="s">
        <v>2131</v>
      </c>
    </row>
    <row r="166" spans="1:56" x14ac:dyDescent="0.3">
      <c r="A166" s="48" t="s">
        <v>9349</v>
      </c>
      <c r="B166" s="8">
        <v>145</v>
      </c>
      <c r="C166" s="143" t="s">
        <v>3429</v>
      </c>
      <c r="D166" s="143" t="s">
        <v>3430</v>
      </c>
      <c r="E166" s="143" t="s">
        <v>335</v>
      </c>
      <c r="F166" s="143" t="s">
        <v>170</v>
      </c>
      <c r="G166" s="8" t="s">
        <v>3431</v>
      </c>
      <c r="H166" s="8">
        <v>6625719999</v>
      </c>
      <c r="I166" s="143" t="s">
        <v>376</v>
      </c>
      <c r="J166" s="143" t="s">
        <v>3432</v>
      </c>
      <c r="K166" s="143" t="s">
        <v>3433</v>
      </c>
      <c r="L166" s="8" t="s">
        <v>3434</v>
      </c>
      <c r="M166" s="8" t="s">
        <v>3435</v>
      </c>
      <c r="N166" s="8" t="s">
        <v>3436</v>
      </c>
      <c r="O166" s="8">
        <v>6013166091</v>
      </c>
      <c r="P166" s="143" t="s">
        <v>2159</v>
      </c>
      <c r="Q166" s="143" t="s">
        <v>394</v>
      </c>
      <c r="R166" s="8" t="s">
        <v>3437</v>
      </c>
      <c r="S166" s="8" t="s">
        <v>3433</v>
      </c>
      <c r="T166" s="143" t="s">
        <v>3433</v>
      </c>
      <c r="U166" s="143"/>
      <c r="V166" s="143" t="s">
        <v>488</v>
      </c>
      <c r="W166" s="8">
        <v>39194</v>
      </c>
      <c r="X166" s="8" t="s">
        <v>348</v>
      </c>
      <c r="Y166" s="8" t="s">
        <v>3438</v>
      </c>
      <c r="Z166" s="143" t="s">
        <v>2114</v>
      </c>
      <c r="AB166" s="8" t="s">
        <v>2115</v>
      </c>
      <c r="AE166" s="8" t="s">
        <v>48</v>
      </c>
      <c r="AF166" s="233" t="s">
        <v>3439</v>
      </c>
      <c r="AG166" s="8" t="s">
        <v>3440</v>
      </c>
      <c r="AH166" s="8" t="s">
        <v>3441</v>
      </c>
      <c r="AI166" s="8" t="s">
        <v>2165</v>
      </c>
      <c r="AJ166" s="8" t="s">
        <v>3442</v>
      </c>
      <c r="AK166" s="8" t="s">
        <v>3443</v>
      </c>
      <c r="AL166" s="8" t="s">
        <v>266</v>
      </c>
      <c r="AM166" s="48" t="s">
        <v>266</v>
      </c>
      <c r="AN166" s="48" t="s">
        <v>9350</v>
      </c>
      <c r="AO166" s="48" t="s">
        <v>9351</v>
      </c>
      <c r="AP166" s="48" t="s">
        <v>9350</v>
      </c>
      <c r="AQ166" s="48" t="s">
        <v>9351</v>
      </c>
      <c r="AR166" s="48" t="s">
        <v>371</v>
      </c>
      <c r="AS166" s="68" t="s">
        <v>371</v>
      </c>
      <c r="AT166" s="68">
        <v>145</v>
      </c>
      <c r="AU166" s="48">
        <v>110</v>
      </c>
      <c r="AV166" s="48" t="s">
        <v>371</v>
      </c>
      <c r="AW166" s="68" t="e">
        <v>#VALUE!</v>
      </c>
      <c r="AX166" s="68" t="e">
        <v>#VALUE!</v>
      </c>
      <c r="AY166" s="68" t="s">
        <v>9349</v>
      </c>
      <c r="AZ166" s="48" t="s">
        <v>9352</v>
      </c>
      <c r="BA166" s="48" t="s">
        <v>9353</v>
      </c>
      <c r="BB166" s="68" t="s">
        <v>371</v>
      </c>
      <c r="BC166" s="48" t="s">
        <v>101</v>
      </c>
    </row>
    <row r="167" spans="1:56" x14ac:dyDescent="0.3">
      <c r="A167" s="66"/>
      <c r="B167" s="8">
        <v>653</v>
      </c>
      <c r="C167" s="8" t="s">
        <v>1408</v>
      </c>
      <c r="D167" s="8" t="s">
        <v>7493</v>
      </c>
      <c r="E167" s="8" t="s">
        <v>335</v>
      </c>
      <c r="F167" s="8" t="s">
        <v>170</v>
      </c>
      <c r="G167" s="8" t="s">
        <v>7494</v>
      </c>
      <c r="H167" s="8">
        <v>6019418159</v>
      </c>
      <c r="I167" s="8" t="s">
        <v>401</v>
      </c>
      <c r="J167" s="8" t="s">
        <v>7495</v>
      </c>
      <c r="K167" s="8" t="s">
        <v>2285</v>
      </c>
      <c r="L167" s="8" t="s">
        <v>7496</v>
      </c>
      <c r="M167" s="8" t="s">
        <v>1614</v>
      </c>
      <c r="N167" s="8" t="s">
        <v>7494</v>
      </c>
      <c r="O167" s="8">
        <v>6019418159</v>
      </c>
      <c r="P167" s="8" t="s">
        <v>2112</v>
      </c>
      <c r="Q167" s="8" t="s">
        <v>45</v>
      </c>
      <c r="R167" s="8" t="s">
        <v>7497</v>
      </c>
      <c r="T167" s="8" t="s">
        <v>2285</v>
      </c>
      <c r="V167" s="8" t="s">
        <v>488</v>
      </c>
      <c r="W167" s="8">
        <v>39532</v>
      </c>
      <c r="X167" s="8" t="s">
        <v>348</v>
      </c>
      <c r="Y167" s="8" t="s">
        <v>2286</v>
      </c>
      <c r="Z167" s="8" t="s">
        <v>2114</v>
      </c>
      <c r="AB167" s="8" t="s">
        <v>2115</v>
      </c>
      <c r="AE167" s="8" t="s">
        <v>49</v>
      </c>
      <c r="AF167" s="8" t="s">
        <v>7498</v>
      </c>
      <c r="AG167" s="8" t="s">
        <v>7499</v>
      </c>
      <c r="AI167" s="8" t="s">
        <v>442</v>
      </c>
      <c r="AK167" s="8" t="s">
        <v>7500</v>
      </c>
      <c r="AL167" s="8" t="s">
        <v>208</v>
      </c>
      <c r="AM167" s="48" t="s">
        <v>2130</v>
      </c>
      <c r="AN167" s="48" t="s">
        <v>9354</v>
      </c>
      <c r="AO167" s="48" t="s">
        <v>9355</v>
      </c>
      <c r="AP167" s="48" t="e">
        <v>#N/A</v>
      </c>
      <c r="AQ167" s="48" t="e">
        <v>#N/A</v>
      </c>
      <c r="AR167" s="48" t="e">
        <v>#N/A</v>
      </c>
      <c r="AS167" s="68" t="e">
        <v>#N/A</v>
      </c>
      <c r="AT167" s="68">
        <v>653</v>
      </c>
      <c r="AU167" s="48" t="e">
        <v>#N/A</v>
      </c>
      <c r="AV167" s="48" t="s">
        <v>371</v>
      </c>
      <c r="AW167" s="68" t="e">
        <v>#VALUE!</v>
      </c>
      <c r="AX167" s="68" t="e">
        <v>#REF!</v>
      </c>
      <c r="AY167" s="68" t="e">
        <v>#N/A</v>
      </c>
      <c r="AZ167" s="48" t="s">
        <v>9356</v>
      </c>
      <c r="BA167" s="48" t="s">
        <v>9357</v>
      </c>
      <c r="BB167" s="68" t="e">
        <v>#N/A</v>
      </c>
      <c r="BC167" s="48" t="s">
        <v>2131</v>
      </c>
    </row>
    <row r="168" spans="1:56" x14ac:dyDescent="0.3">
      <c r="A168" s="48"/>
      <c r="B168" s="8">
        <v>114</v>
      </c>
      <c r="C168" s="143" t="s">
        <v>3169</v>
      </c>
      <c r="D168" s="143" t="s">
        <v>3170</v>
      </c>
      <c r="E168" s="143" t="s">
        <v>335</v>
      </c>
      <c r="F168" s="143" t="s">
        <v>170</v>
      </c>
      <c r="G168" s="8" t="s">
        <v>3171</v>
      </c>
      <c r="H168" s="8">
        <v>6622955905</v>
      </c>
      <c r="I168" s="143" t="s">
        <v>376</v>
      </c>
      <c r="J168" s="143" t="s">
        <v>3172</v>
      </c>
      <c r="K168" s="143" t="s">
        <v>2895</v>
      </c>
      <c r="L168" s="8" t="s">
        <v>3173</v>
      </c>
      <c r="M168" s="8" t="s">
        <v>3174</v>
      </c>
      <c r="N168" s="8" t="s">
        <v>3171</v>
      </c>
      <c r="O168" s="8">
        <v>6625240215</v>
      </c>
      <c r="P168" s="143" t="s">
        <v>2112</v>
      </c>
      <c r="Q168" s="143" t="s">
        <v>43</v>
      </c>
      <c r="R168" s="8" t="s">
        <v>3175</v>
      </c>
      <c r="T168" s="143" t="s">
        <v>2895</v>
      </c>
      <c r="U168" s="143"/>
      <c r="V168" s="143" t="s">
        <v>488</v>
      </c>
      <c r="W168" s="8">
        <v>39773</v>
      </c>
      <c r="X168" s="8" t="s">
        <v>348</v>
      </c>
      <c r="Y168" s="8" t="s">
        <v>197</v>
      </c>
      <c r="Z168" s="143" t="s">
        <v>2114</v>
      </c>
      <c r="AB168" s="8" t="s">
        <v>2115</v>
      </c>
      <c r="AE168" s="8" t="s">
        <v>49</v>
      </c>
      <c r="AF168" s="233" t="s">
        <v>3176</v>
      </c>
      <c r="AG168" s="8" t="s">
        <v>3177</v>
      </c>
      <c r="AI168" s="8" t="s">
        <v>442</v>
      </c>
      <c r="AL168" s="8" t="s">
        <v>197</v>
      </c>
      <c r="AM168" s="48" t="s">
        <v>2130</v>
      </c>
      <c r="AN168" s="48" t="s">
        <v>9358</v>
      </c>
      <c r="AO168" s="48" t="s">
        <v>9359</v>
      </c>
      <c r="AP168" s="48" t="e">
        <v>#N/A</v>
      </c>
      <c r="AQ168" s="48" t="e">
        <v>#N/A</v>
      </c>
      <c r="AR168" s="48" t="e">
        <v>#N/A</v>
      </c>
      <c r="AS168" s="68" t="e">
        <v>#N/A</v>
      </c>
      <c r="AT168" s="68">
        <v>114</v>
      </c>
      <c r="AU168" s="48" t="e">
        <v>#N/A</v>
      </c>
      <c r="AV168" s="48" t="s">
        <v>371</v>
      </c>
      <c r="AW168" s="68" t="s">
        <v>9360</v>
      </c>
      <c r="AX168" s="68" t="s">
        <v>9360</v>
      </c>
      <c r="AY168" s="68" t="e">
        <v>#N/A</v>
      </c>
      <c r="AZ168" s="48" t="s">
        <v>9361</v>
      </c>
      <c r="BA168" s="48" t="s">
        <v>9362</v>
      </c>
      <c r="BB168" s="68" t="e">
        <v>#N/A</v>
      </c>
      <c r="BC168" s="48" t="s">
        <v>2131</v>
      </c>
      <c r="BD168" s="48"/>
    </row>
    <row r="169" spans="1:56" x14ac:dyDescent="0.3">
      <c r="A169" s="195" t="s">
        <v>9363</v>
      </c>
      <c r="B169" s="8">
        <v>433</v>
      </c>
      <c r="C169" s="308" t="s">
        <v>5744</v>
      </c>
      <c r="D169" s="308" t="s">
        <v>5737</v>
      </c>
      <c r="E169" s="143" t="s">
        <v>335</v>
      </c>
      <c r="F169" s="308" t="s">
        <v>169</v>
      </c>
      <c r="I169" s="143" t="s">
        <v>376</v>
      </c>
      <c r="J169" s="143" t="s">
        <v>4311</v>
      </c>
      <c r="K169" s="143" t="s">
        <v>1774</v>
      </c>
      <c r="L169" s="195" t="s">
        <v>664</v>
      </c>
      <c r="M169" s="195" t="s">
        <v>1770</v>
      </c>
      <c r="N169" s="195" t="s">
        <v>5739</v>
      </c>
      <c r="O169" s="195">
        <v>6625426299</v>
      </c>
      <c r="P169" s="143" t="s">
        <v>2159</v>
      </c>
      <c r="Q169" s="143" t="s">
        <v>43</v>
      </c>
      <c r="R169" s="8" t="s">
        <v>5745</v>
      </c>
      <c r="T169" s="143" t="s">
        <v>4316</v>
      </c>
      <c r="U169" s="143"/>
      <c r="V169" s="143" t="s">
        <v>488</v>
      </c>
      <c r="W169" s="8">
        <v>38860</v>
      </c>
      <c r="X169" s="8" t="s">
        <v>348</v>
      </c>
      <c r="Y169" s="8" t="s">
        <v>4317</v>
      </c>
      <c r="Z169" s="143" t="s">
        <v>2114</v>
      </c>
      <c r="AB169" s="8" t="s">
        <v>2115</v>
      </c>
      <c r="AE169" s="8" t="s">
        <v>48</v>
      </c>
      <c r="AF169" s="233" t="s">
        <v>5746</v>
      </c>
      <c r="AI169" s="8" t="s">
        <v>2165</v>
      </c>
      <c r="AJ169" s="8" t="s">
        <v>5747</v>
      </c>
      <c r="AL169" s="8" t="s">
        <v>193</v>
      </c>
      <c r="AM169" s="48" t="s">
        <v>193</v>
      </c>
      <c r="AN169" s="48" t="s">
        <v>9364</v>
      </c>
      <c r="AO169" s="48" t="s">
        <v>9365</v>
      </c>
      <c r="AP169" s="48" t="e">
        <v>#N/A</v>
      </c>
      <c r="AQ169" s="48" t="s">
        <v>9365</v>
      </c>
      <c r="AR169" s="48" t="e">
        <v>#N/A</v>
      </c>
      <c r="AS169" s="68" t="s">
        <v>371</v>
      </c>
      <c r="AT169" s="68">
        <v>433</v>
      </c>
      <c r="AU169" s="48">
        <v>68</v>
      </c>
      <c r="AV169" s="48" t="s">
        <v>371</v>
      </c>
      <c r="AW169" s="68" t="e">
        <v>#REF!</v>
      </c>
      <c r="AX169" s="68" t="s">
        <v>8643</v>
      </c>
      <c r="AY169" s="68" t="s">
        <v>9363</v>
      </c>
      <c r="AZ169" s="307" t="s">
        <v>9366</v>
      </c>
      <c r="BA169" s="195" t="s">
        <v>9367</v>
      </c>
      <c r="BB169" s="196" t="s">
        <v>371</v>
      </c>
      <c r="BC169" s="195" t="s">
        <v>104</v>
      </c>
      <c r="BD169" s="48"/>
    </row>
    <row r="170" spans="1:56" x14ac:dyDescent="0.3">
      <c r="A170" s="309" t="s">
        <v>9368</v>
      </c>
      <c r="B170" s="8">
        <v>432</v>
      </c>
      <c r="C170" s="310" t="s">
        <v>5736</v>
      </c>
      <c r="D170" s="310" t="s">
        <v>5737</v>
      </c>
      <c r="E170" s="143" t="s">
        <v>335</v>
      </c>
      <c r="F170" s="310" t="s">
        <v>169</v>
      </c>
      <c r="I170" s="143" t="s">
        <v>376</v>
      </c>
      <c r="J170" s="143" t="s">
        <v>4311</v>
      </c>
      <c r="K170" s="143" t="s">
        <v>4316</v>
      </c>
      <c r="L170" s="309" t="s">
        <v>5738</v>
      </c>
      <c r="M170" s="309" t="s">
        <v>1770</v>
      </c>
      <c r="N170" s="309" t="s">
        <v>5739</v>
      </c>
      <c r="O170" s="309">
        <v>6625426299</v>
      </c>
      <c r="P170" s="143" t="s">
        <v>2159</v>
      </c>
      <c r="Q170" s="143" t="s">
        <v>43</v>
      </c>
      <c r="R170" s="8" t="s">
        <v>5740</v>
      </c>
      <c r="T170" s="143" t="s">
        <v>4316</v>
      </c>
      <c r="U170" s="143"/>
      <c r="V170" s="143" t="s">
        <v>488</v>
      </c>
      <c r="W170" s="8">
        <v>38860</v>
      </c>
      <c r="X170" s="8" t="s">
        <v>348</v>
      </c>
      <c r="Y170" s="8" t="s">
        <v>193</v>
      </c>
      <c r="Z170" s="143" t="s">
        <v>2114</v>
      </c>
      <c r="AB170" s="8" t="s">
        <v>2115</v>
      </c>
      <c r="AE170" s="8" t="s">
        <v>48</v>
      </c>
      <c r="AF170" s="233" t="s">
        <v>5741</v>
      </c>
      <c r="AG170" s="8" t="s">
        <v>5742</v>
      </c>
      <c r="AI170" s="8" t="s">
        <v>2165</v>
      </c>
      <c r="AJ170" s="8" t="s">
        <v>5743</v>
      </c>
      <c r="AL170" s="8" t="s">
        <v>193</v>
      </c>
      <c r="AM170" s="48" t="s">
        <v>193</v>
      </c>
      <c r="AN170" s="48" t="s">
        <v>9369</v>
      </c>
      <c r="AO170" s="48" t="s">
        <v>9370</v>
      </c>
      <c r="AP170" s="48" t="e">
        <v>#N/A</v>
      </c>
      <c r="AQ170" s="48" t="s">
        <v>9370</v>
      </c>
      <c r="AR170" s="48" t="e">
        <v>#N/A</v>
      </c>
      <c r="AS170" s="68" t="s">
        <v>371</v>
      </c>
      <c r="AT170" s="68">
        <v>432</v>
      </c>
      <c r="AU170" s="48">
        <v>67</v>
      </c>
      <c r="AV170" s="48" t="s">
        <v>371</v>
      </c>
      <c r="AW170" s="68" t="e">
        <v>#REF!</v>
      </c>
      <c r="AX170" s="68" t="e">
        <v>#REF!</v>
      </c>
      <c r="AY170" s="68" t="s">
        <v>9368</v>
      </c>
      <c r="AZ170" s="307" t="s">
        <v>9366</v>
      </c>
      <c r="BA170" s="309" t="s">
        <v>9371</v>
      </c>
      <c r="BB170" s="311" t="s">
        <v>371</v>
      </c>
      <c r="BC170" s="309" t="s">
        <v>101</v>
      </c>
    </row>
    <row r="171" spans="1:56" x14ac:dyDescent="0.3">
      <c r="A171" s="48" t="s">
        <v>9372</v>
      </c>
      <c r="B171" s="8">
        <v>197</v>
      </c>
      <c r="C171" s="143" t="s">
        <v>3867</v>
      </c>
      <c r="D171" s="143" t="s">
        <v>3868</v>
      </c>
      <c r="E171" s="143" t="s">
        <v>335</v>
      </c>
      <c r="F171" s="143" t="s">
        <v>169</v>
      </c>
      <c r="G171" s="8" t="s">
        <v>3869</v>
      </c>
      <c r="H171" s="8">
        <v>6018427686</v>
      </c>
      <c r="I171" s="143" t="s">
        <v>376</v>
      </c>
      <c r="J171" s="143" t="s">
        <v>3870</v>
      </c>
      <c r="K171" s="143" t="s">
        <v>3871</v>
      </c>
      <c r="L171" s="8" t="s">
        <v>3872</v>
      </c>
      <c r="M171" s="8" t="s">
        <v>3868</v>
      </c>
      <c r="N171" s="8" t="s">
        <v>3873</v>
      </c>
      <c r="O171" s="8">
        <v>6018322136</v>
      </c>
      <c r="P171" s="143" t="s">
        <v>2112</v>
      </c>
      <c r="Q171" s="143" t="s">
        <v>394</v>
      </c>
      <c r="R171" s="8" t="s">
        <v>3874</v>
      </c>
      <c r="S171" s="8">
        <v>1164</v>
      </c>
      <c r="T171" s="143" t="s">
        <v>2674</v>
      </c>
      <c r="U171" s="143"/>
      <c r="V171" s="143" t="s">
        <v>488</v>
      </c>
      <c r="W171" s="8">
        <v>39157</v>
      </c>
      <c r="X171" s="8" t="s">
        <v>348</v>
      </c>
      <c r="Y171" s="8" t="s">
        <v>229</v>
      </c>
      <c r="Z171" s="143" t="s">
        <v>2114</v>
      </c>
      <c r="AB171" s="8" t="s">
        <v>2115</v>
      </c>
      <c r="AE171" s="8" t="s">
        <v>48</v>
      </c>
      <c r="AF171" s="233" t="s">
        <v>3875</v>
      </c>
      <c r="AG171" s="8" t="s">
        <v>3876</v>
      </c>
      <c r="AH171" s="8" t="s">
        <v>3877</v>
      </c>
      <c r="AI171" s="8" t="s">
        <v>442</v>
      </c>
      <c r="AK171" s="8" t="s">
        <v>519</v>
      </c>
      <c r="AL171" s="8" t="s">
        <v>229</v>
      </c>
      <c r="AM171" s="48" t="s">
        <v>229</v>
      </c>
      <c r="AN171" s="48" t="s">
        <v>9373</v>
      </c>
      <c r="AO171" s="48" t="s">
        <v>9374</v>
      </c>
      <c r="AP171" s="48" t="e">
        <v>#N/A</v>
      </c>
      <c r="AQ171" s="48" t="s">
        <v>9374</v>
      </c>
      <c r="AR171" s="48" t="e">
        <v>#N/A</v>
      </c>
      <c r="AS171" s="68" t="s">
        <v>371</v>
      </c>
      <c r="AT171" s="68">
        <v>197</v>
      </c>
      <c r="AU171" s="48">
        <v>179</v>
      </c>
      <c r="AV171" s="48" t="s">
        <v>371</v>
      </c>
      <c r="AW171" s="68" t="s">
        <v>9375</v>
      </c>
      <c r="AX171" s="68" t="s">
        <v>9375</v>
      </c>
      <c r="AY171" s="68" t="s">
        <v>9372</v>
      </c>
      <c r="AZ171" s="48" t="s">
        <v>9376</v>
      </c>
      <c r="BA171" s="48" t="s">
        <v>9377</v>
      </c>
      <c r="BB171" s="68" t="s">
        <v>519</v>
      </c>
      <c r="BC171" s="48" t="s">
        <v>92</v>
      </c>
      <c r="BD171" s="48"/>
    </row>
    <row r="172" spans="1:56" x14ac:dyDescent="0.3">
      <c r="A172" s="48" t="s">
        <v>9378</v>
      </c>
      <c r="B172" s="8">
        <v>582</v>
      </c>
      <c r="C172" s="8" t="s">
        <v>6935</v>
      </c>
      <c r="D172" s="8" t="s">
        <v>6936</v>
      </c>
      <c r="E172" s="8" t="s">
        <v>335</v>
      </c>
      <c r="F172" s="8" t="s">
        <v>169</v>
      </c>
      <c r="G172" s="8" t="s">
        <v>6937</v>
      </c>
      <c r="H172" s="8">
        <v>6014987371</v>
      </c>
      <c r="I172" s="8" t="s">
        <v>376</v>
      </c>
      <c r="J172" s="8" t="s">
        <v>6938</v>
      </c>
      <c r="K172" s="8" t="s">
        <v>6939</v>
      </c>
      <c r="L172" s="8" t="s">
        <v>6940</v>
      </c>
      <c r="M172" s="8" t="s">
        <v>6936</v>
      </c>
      <c r="N172" s="8" t="s">
        <v>6941</v>
      </c>
      <c r="O172" s="8">
        <v>6016163029</v>
      </c>
      <c r="P172" s="8" t="s">
        <v>2112</v>
      </c>
      <c r="Q172" s="8" t="s">
        <v>45</v>
      </c>
      <c r="R172" s="8" t="s">
        <v>6942</v>
      </c>
      <c r="T172" s="8" t="s">
        <v>6943</v>
      </c>
      <c r="V172" s="8" t="s">
        <v>488</v>
      </c>
      <c r="W172" s="8">
        <v>39439</v>
      </c>
      <c r="X172" s="8" t="s">
        <v>348</v>
      </c>
      <c r="Y172" s="8" t="s">
        <v>215</v>
      </c>
      <c r="Z172" s="8" t="s">
        <v>2114</v>
      </c>
      <c r="AB172" s="8" t="s">
        <v>2115</v>
      </c>
      <c r="AE172" s="8" t="s">
        <v>48</v>
      </c>
      <c r="AF172" s="8" t="s">
        <v>6944</v>
      </c>
      <c r="AG172" s="8" t="s">
        <v>6945</v>
      </c>
      <c r="AH172" s="8" t="s">
        <v>6946</v>
      </c>
      <c r="AI172" s="8" t="s">
        <v>369</v>
      </c>
      <c r="AL172" s="8" t="s">
        <v>215</v>
      </c>
      <c r="AM172" s="48" t="s">
        <v>215</v>
      </c>
      <c r="AN172" s="48" t="s">
        <v>9379</v>
      </c>
      <c r="AO172" s="48" t="s">
        <v>9380</v>
      </c>
      <c r="AP172" s="48" t="s">
        <v>9379</v>
      </c>
      <c r="AQ172" s="48" t="s">
        <v>9380</v>
      </c>
      <c r="AR172" s="48" t="s">
        <v>371</v>
      </c>
      <c r="AS172" s="68" t="s">
        <v>371</v>
      </c>
      <c r="AT172" s="68">
        <v>582</v>
      </c>
      <c r="AU172" s="48">
        <v>65</v>
      </c>
      <c r="AV172" s="48" t="s">
        <v>371</v>
      </c>
      <c r="AW172" s="68" t="e">
        <v>#VALUE!</v>
      </c>
      <c r="AX172" s="68" t="e">
        <v>#REF!</v>
      </c>
      <c r="AY172" s="68" t="s">
        <v>9378</v>
      </c>
      <c r="AZ172" s="48" t="s">
        <v>9381</v>
      </c>
      <c r="BA172" s="48" t="s">
        <v>9382</v>
      </c>
      <c r="BB172" s="68" t="s">
        <v>371</v>
      </c>
      <c r="BC172" s="48" t="s">
        <v>101</v>
      </c>
      <c r="BD172" s="48"/>
    </row>
    <row r="173" spans="1:56" x14ac:dyDescent="0.3">
      <c r="A173" s="48"/>
      <c r="B173" s="8">
        <v>542</v>
      </c>
      <c r="C173" s="8" t="s">
        <v>6620</v>
      </c>
      <c r="D173" s="8" t="s">
        <v>6621</v>
      </c>
      <c r="E173" s="8" t="s">
        <v>335</v>
      </c>
      <c r="F173" s="8" t="s">
        <v>170</v>
      </c>
      <c r="G173" s="8" t="s">
        <v>6622</v>
      </c>
      <c r="H173" s="8">
        <v>2282296175</v>
      </c>
      <c r="I173" s="8" t="s">
        <v>340</v>
      </c>
      <c r="J173" s="8" t="s">
        <v>6623</v>
      </c>
      <c r="K173" s="8" t="s">
        <v>6624</v>
      </c>
      <c r="L173" s="8" t="s">
        <v>6625</v>
      </c>
      <c r="M173" s="8" t="s">
        <v>6621</v>
      </c>
      <c r="N173" s="8" t="s">
        <v>6622</v>
      </c>
      <c r="O173" s="8">
        <v>2282296175</v>
      </c>
      <c r="P173" s="8" t="s">
        <v>2159</v>
      </c>
      <c r="Q173" s="8" t="s">
        <v>43</v>
      </c>
      <c r="R173" s="8" t="s">
        <v>6626</v>
      </c>
      <c r="T173" s="8" t="s">
        <v>6627</v>
      </c>
      <c r="V173" s="8" t="s">
        <v>488</v>
      </c>
      <c r="W173" s="8">
        <v>39503</v>
      </c>
      <c r="X173" s="8" t="s">
        <v>348</v>
      </c>
      <c r="Y173" s="8" t="s">
        <v>208</v>
      </c>
      <c r="Z173" s="8" t="s">
        <v>2114</v>
      </c>
      <c r="AB173" s="8" t="s">
        <v>2115</v>
      </c>
      <c r="AE173" s="8" t="s">
        <v>50</v>
      </c>
      <c r="AF173" s="8" t="s">
        <v>6628</v>
      </c>
      <c r="AG173" s="8" t="s">
        <v>6629</v>
      </c>
      <c r="AI173" s="8" t="s">
        <v>369</v>
      </c>
      <c r="AL173" s="8" t="s">
        <v>208</v>
      </c>
      <c r="AM173" s="48" t="s">
        <v>2130</v>
      </c>
      <c r="AN173" s="48" t="s">
        <v>9383</v>
      </c>
      <c r="AO173" s="48" t="s">
        <v>9384</v>
      </c>
      <c r="AP173" s="48" t="e">
        <v>#N/A</v>
      </c>
      <c r="AQ173" s="48" t="e">
        <v>#N/A</v>
      </c>
      <c r="AR173" s="48" t="e">
        <v>#N/A</v>
      </c>
      <c r="AS173" s="68" t="e">
        <v>#N/A</v>
      </c>
      <c r="AT173" s="68">
        <v>542</v>
      </c>
      <c r="AU173" s="48" t="e">
        <v>#N/A</v>
      </c>
      <c r="AV173" s="48" t="s">
        <v>371</v>
      </c>
      <c r="AW173" s="68" t="e">
        <v>#REF!</v>
      </c>
      <c r="AX173" s="68" t="e">
        <v>#REF!</v>
      </c>
      <c r="AY173" s="68" t="e">
        <v>#N/A</v>
      </c>
      <c r="AZ173" s="48" t="s">
        <v>9385</v>
      </c>
      <c r="BA173" s="48" t="s">
        <v>9386</v>
      </c>
      <c r="BB173" s="68" t="e">
        <v>#N/A</v>
      </c>
      <c r="BC173" s="48" t="s">
        <v>2131</v>
      </c>
    </row>
    <row r="174" spans="1:56" x14ac:dyDescent="0.3">
      <c r="A174" s="48"/>
      <c r="B174" s="8">
        <v>315</v>
      </c>
      <c r="C174" s="143" t="s">
        <v>4808</v>
      </c>
      <c r="D174" s="143" t="s">
        <v>4798</v>
      </c>
      <c r="E174" s="143" t="s">
        <v>335</v>
      </c>
      <c r="F174" s="143" t="s">
        <v>169</v>
      </c>
      <c r="G174" s="8" t="s">
        <v>4809</v>
      </c>
      <c r="I174" s="143" t="s">
        <v>340</v>
      </c>
      <c r="J174" s="143" t="s">
        <v>4301</v>
      </c>
      <c r="K174" s="143" t="s">
        <v>1055</v>
      </c>
      <c r="L174" s="8" t="s">
        <v>4801</v>
      </c>
      <c r="M174" s="8" t="s">
        <v>4798</v>
      </c>
      <c r="N174" s="8" t="s">
        <v>4802</v>
      </c>
      <c r="O174" s="8">
        <v>6017509768</v>
      </c>
      <c r="P174" s="143" t="s">
        <v>2112</v>
      </c>
      <c r="Q174" s="143" t="s">
        <v>45</v>
      </c>
      <c r="R174" s="8" t="s">
        <v>4803</v>
      </c>
      <c r="T174" s="143" t="s">
        <v>1057</v>
      </c>
      <c r="U174" s="143"/>
      <c r="V174" s="143" t="s">
        <v>488</v>
      </c>
      <c r="W174" s="8">
        <v>39047</v>
      </c>
      <c r="X174" s="8" t="s">
        <v>348</v>
      </c>
      <c r="Y174" s="8" t="s">
        <v>1055</v>
      </c>
      <c r="Z174" s="143" t="s">
        <v>2114</v>
      </c>
      <c r="AB174" s="8" t="s">
        <v>2115</v>
      </c>
      <c r="AE174" s="8" t="s">
        <v>49</v>
      </c>
      <c r="AF174" s="233" t="s">
        <v>4810</v>
      </c>
      <c r="AG174" s="8" t="s">
        <v>4811</v>
      </c>
      <c r="AH174" s="8" t="s">
        <v>4812</v>
      </c>
      <c r="AI174" s="8" t="s">
        <v>369</v>
      </c>
      <c r="AL174" s="8" t="s">
        <v>245</v>
      </c>
      <c r="AM174" s="48" t="s">
        <v>2130</v>
      </c>
      <c r="AN174" s="48" t="s">
        <v>9387</v>
      </c>
      <c r="AO174" s="48" t="s">
        <v>9388</v>
      </c>
      <c r="AP174" s="48" t="e">
        <v>#N/A</v>
      </c>
      <c r="AQ174" s="48" t="e">
        <v>#N/A</v>
      </c>
      <c r="AR174" s="48" t="e">
        <v>#N/A</v>
      </c>
      <c r="AS174" s="68" t="e">
        <v>#N/A</v>
      </c>
      <c r="AT174" s="68">
        <v>315</v>
      </c>
      <c r="AU174" s="48" t="e">
        <v>#N/A</v>
      </c>
      <c r="AV174" s="48" t="s">
        <v>519</v>
      </c>
      <c r="AW174" s="68" t="s">
        <v>9389</v>
      </c>
      <c r="AX174" s="68" t="s">
        <v>9389</v>
      </c>
      <c r="AY174" s="68" t="e">
        <v>#N/A</v>
      </c>
      <c r="AZ174" s="307" t="s">
        <v>9390</v>
      </c>
      <c r="BA174" s="48" t="s">
        <v>9391</v>
      </c>
      <c r="BB174" s="68" t="e">
        <v>#N/A</v>
      </c>
      <c r="BC174" s="48" t="s">
        <v>2131</v>
      </c>
    </row>
    <row r="175" spans="1:56" x14ac:dyDescent="0.3">
      <c r="A175" s="48"/>
      <c r="B175" s="8">
        <v>314</v>
      </c>
      <c r="C175" s="143" t="s">
        <v>4797</v>
      </c>
      <c r="D175" s="143" t="s">
        <v>4798</v>
      </c>
      <c r="E175" s="143" t="s">
        <v>335</v>
      </c>
      <c r="F175" s="143" t="s">
        <v>169</v>
      </c>
      <c r="G175" s="8" t="s">
        <v>4799</v>
      </c>
      <c r="I175" s="143" t="s">
        <v>376</v>
      </c>
      <c r="J175" s="143" t="s">
        <v>4800</v>
      </c>
      <c r="K175" s="143" t="s">
        <v>738</v>
      </c>
      <c r="L175" s="8" t="s">
        <v>4801</v>
      </c>
      <c r="M175" s="8" t="s">
        <v>4798</v>
      </c>
      <c r="N175" s="8" t="s">
        <v>4802</v>
      </c>
      <c r="O175" s="8">
        <v>6017509768</v>
      </c>
      <c r="P175" s="143" t="s">
        <v>2112</v>
      </c>
      <c r="Q175" s="143" t="s">
        <v>45</v>
      </c>
      <c r="R175" s="8" t="s">
        <v>4803</v>
      </c>
      <c r="T175" s="143" t="s">
        <v>1057</v>
      </c>
      <c r="U175" s="143"/>
      <c r="V175" s="143" t="s">
        <v>488</v>
      </c>
      <c r="W175" s="8">
        <v>39047</v>
      </c>
      <c r="X175" s="8" t="s">
        <v>348</v>
      </c>
      <c r="Y175" s="8" t="s">
        <v>245</v>
      </c>
      <c r="Z175" s="143" t="s">
        <v>2114</v>
      </c>
      <c r="AB175" s="8" t="s">
        <v>2115</v>
      </c>
      <c r="AE175" s="8" t="s">
        <v>49</v>
      </c>
      <c r="AF175" s="233" t="s">
        <v>4804</v>
      </c>
      <c r="AG175" s="8" t="s">
        <v>4805</v>
      </c>
      <c r="AH175" s="8" t="s">
        <v>4806</v>
      </c>
      <c r="AI175" s="8" t="s">
        <v>369</v>
      </c>
      <c r="AK175" s="8" t="s">
        <v>4807</v>
      </c>
      <c r="AL175" s="8" t="s">
        <v>245</v>
      </c>
      <c r="AM175" s="48" t="s">
        <v>2130</v>
      </c>
      <c r="AN175" s="48" t="s">
        <v>9392</v>
      </c>
      <c r="AO175" s="48" t="s">
        <v>9393</v>
      </c>
      <c r="AP175" s="48" t="e">
        <v>#N/A</v>
      </c>
      <c r="AQ175" s="48" t="e">
        <v>#N/A</v>
      </c>
      <c r="AR175" s="48" t="e">
        <v>#N/A</v>
      </c>
      <c r="AS175" s="68" t="e">
        <v>#N/A</v>
      </c>
      <c r="AT175" s="68">
        <v>314</v>
      </c>
      <c r="AU175" s="48" t="e">
        <v>#N/A</v>
      </c>
      <c r="AV175" s="48" t="s">
        <v>371</v>
      </c>
      <c r="AW175" s="68" t="s">
        <v>9394</v>
      </c>
      <c r="AX175" s="68" t="s">
        <v>9394</v>
      </c>
      <c r="AY175" s="68" t="e">
        <v>#N/A</v>
      </c>
      <c r="AZ175" s="307" t="s">
        <v>9390</v>
      </c>
      <c r="BA175" s="48" t="s">
        <v>9395</v>
      </c>
      <c r="BB175" s="68" t="e">
        <v>#N/A</v>
      </c>
      <c r="BC175" s="48" t="s">
        <v>2131</v>
      </c>
    </row>
    <row r="176" spans="1:56" x14ac:dyDescent="0.3">
      <c r="A176" s="146" t="s">
        <v>9396</v>
      </c>
      <c r="B176" s="8">
        <v>52</v>
      </c>
      <c r="C176" s="143" t="s">
        <v>2612</v>
      </c>
      <c r="D176" s="143" t="s">
        <v>218</v>
      </c>
      <c r="E176" s="143" t="s">
        <v>335</v>
      </c>
      <c r="F176" s="143" t="s">
        <v>170</v>
      </c>
      <c r="G176" s="8" t="s">
        <v>2613</v>
      </c>
      <c r="H176" s="8">
        <v>6622296252</v>
      </c>
      <c r="I176" s="143" t="s">
        <v>401</v>
      </c>
      <c r="J176" s="143" t="s">
        <v>485</v>
      </c>
      <c r="K176" s="143" t="s">
        <v>486</v>
      </c>
      <c r="L176" s="8" t="s">
        <v>2614</v>
      </c>
      <c r="M176" s="8" t="s">
        <v>2615</v>
      </c>
      <c r="N176" s="8" t="s">
        <v>2616</v>
      </c>
      <c r="O176" s="8">
        <v>6623855678</v>
      </c>
      <c r="P176" s="143" t="s">
        <v>2159</v>
      </c>
      <c r="Q176" s="143" t="s">
        <v>43</v>
      </c>
      <c r="R176" s="8" t="s">
        <v>2617</v>
      </c>
      <c r="T176" s="143" t="s">
        <v>206</v>
      </c>
      <c r="U176" s="143"/>
      <c r="V176" s="143" t="s">
        <v>488</v>
      </c>
      <c r="W176" s="8">
        <v>38901</v>
      </c>
      <c r="X176" s="8" t="s">
        <v>348</v>
      </c>
      <c r="Y176" s="8" t="s">
        <v>206</v>
      </c>
      <c r="Z176" s="143" t="s">
        <v>2114</v>
      </c>
      <c r="AC176" s="8" t="s">
        <v>2201</v>
      </c>
      <c r="AE176" s="8" t="s">
        <v>49</v>
      </c>
      <c r="AF176" s="233" t="s">
        <v>2618</v>
      </c>
      <c r="AG176" s="8" t="s">
        <v>2619</v>
      </c>
      <c r="AH176" s="8" t="s">
        <v>2620</v>
      </c>
      <c r="AI176" s="8" t="s">
        <v>369</v>
      </c>
      <c r="AL176" s="8" t="s">
        <v>206</v>
      </c>
      <c r="AM176" s="48" t="s">
        <v>206</v>
      </c>
      <c r="AN176" s="48" t="s">
        <v>9397</v>
      </c>
      <c r="AO176" s="48" t="s">
        <v>9398</v>
      </c>
      <c r="AP176" s="48" t="s">
        <v>9397</v>
      </c>
      <c r="AQ176" s="48" t="s">
        <v>9398</v>
      </c>
      <c r="AR176" s="48" t="s">
        <v>371</v>
      </c>
      <c r="AS176" s="68" t="s">
        <v>371</v>
      </c>
      <c r="AT176" s="68">
        <v>52</v>
      </c>
      <c r="AU176" s="48">
        <v>170</v>
      </c>
      <c r="AV176" s="48" t="s">
        <v>371</v>
      </c>
      <c r="AW176" s="68" t="s">
        <v>9399</v>
      </c>
      <c r="AX176" s="68" t="s">
        <v>9399</v>
      </c>
      <c r="AY176" s="68" t="s">
        <v>9396</v>
      </c>
      <c r="AZ176" s="48" t="s">
        <v>9400</v>
      </c>
      <c r="BA176" s="48" t="s">
        <v>9401</v>
      </c>
      <c r="BB176" s="68" t="s">
        <v>519</v>
      </c>
      <c r="BC176" s="48" t="s">
        <v>92</v>
      </c>
      <c r="BD176" s="48"/>
    </row>
    <row r="177" spans="1:56" x14ac:dyDescent="0.3">
      <c r="A177" s="48" t="s">
        <v>9402</v>
      </c>
      <c r="B177" s="8">
        <v>495</v>
      </c>
      <c r="C177" s="143" t="s">
        <v>1413</v>
      </c>
      <c r="D177" s="143" t="s">
        <v>736</v>
      </c>
      <c r="E177" s="143" t="s">
        <v>335</v>
      </c>
      <c r="F177" s="143" t="s">
        <v>170</v>
      </c>
      <c r="G177" s="8" t="s">
        <v>6230</v>
      </c>
      <c r="H177" s="8">
        <v>6626310252</v>
      </c>
      <c r="I177" s="143" t="s">
        <v>340</v>
      </c>
      <c r="J177" s="143" t="s">
        <v>6231</v>
      </c>
      <c r="K177" s="143" t="s">
        <v>6232</v>
      </c>
      <c r="L177" s="8" t="s">
        <v>6233</v>
      </c>
      <c r="M177" s="8" t="s">
        <v>736</v>
      </c>
      <c r="N177" s="8" t="s">
        <v>6234</v>
      </c>
      <c r="O177" s="8">
        <v>6626310252</v>
      </c>
      <c r="P177" s="143" t="s">
        <v>2159</v>
      </c>
      <c r="Q177" s="143" t="s">
        <v>43</v>
      </c>
      <c r="R177" s="8" t="s">
        <v>6235</v>
      </c>
      <c r="T177" s="143" t="s">
        <v>6232</v>
      </c>
      <c r="U177" s="143"/>
      <c r="V177" s="143" t="s">
        <v>488</v>
      </c>
      <c r="W177" s="8">
        <v>38860</v>
      </c>
      <c r="X177" s="8" t="s">
        <v>348</v>
      </c>
      <c r="Y177" s="8" t="s">
        <v>6236</v>
      </c>
      <c r="Z177" s="143" t="s">
        <v>2114</v>
      </c>
      <c r="AB177" s="8" t="s">
        <v>2115</v>
      </c>
      <c r="AE177" s="8" t="s">
        <v>49</v>
      </c>
      <c r="AF177" s="233" t="s">
        <v>6237</v>
      </c>
      <c r="AH177" s="8" t="s">
        <v>6238</v>
      </c>
      <c r="AI177" s="8" t="s">
        <v>2165</v>
      </c>
      <c r="AJ177" s="8" t="s">
        <v>6239</v>
      </c>
      <c r="AL177" s="8" t="s">
        <v>193</v>
      </c>
      <c r="AM177" s="48" t="s">
        <v>193</v>
      </c>
      <c r="AN177" s="48" t="s">
        <v>9403</v>
      </c>
      <c r="AO177" s="48" t="s">
        <v>9404</v>
      </c>
      <c r="AP177" s="48" t="s">
        <v>9405</v>
      </c>
      <c r="AQ177" s="48" t="s">
        <v>9404</v>
      </c>
      <c r="AR177" s="48" t="s">
        <v>371</v>
      </c>
      <c r="AS177" s="68" t="s">
        <v>371</v>
      </c>
      <c r="AT177" s="68">
        <v>495</v>
      </c>
      <c r="AU177" s="48">
        <v>43</v>
      </c>
      <c r="AV177" s="48" t="s">
        <v>371</v>
      </c>
      <c r="AW177" s="68" t="e">
        <v>#REF!</v>
      </c>
      <c r="AX177" s="68" t="s">
        <v>8643</v>
      </c>
      <c r="AY177" s="68" t="s">
        <v>9402</v>
      </c>
      <c r="AZ177" s="48" t="s">
        <v>9406</v>
      </c>
      <c r="BA177" s="48" t="s">
        <v>9407</v>
      </c>
      <c r="BB177" s="68" t="s">
        <v>371</v>
      </c>
      <c r="BC177" s="48" t="s">
        <v>104</v>
      </c>
      <c r="BD177" s="48"/>
    </row>
    <row r="178" spans="1:56" x14ac:dyDescent="0.3">
      <c r="A178" s="48"/>
      <c r="B178" s="8">
        <v>42</v>
      </c>
      <c r="C178" s="143" t="s">
        <v>2513</v>
      </c>
      <c r="D178" s="143" t="s">
        <v>2514</v>
      </c>
      <c r="E178" s="143" t="s">
        <v>335</v>
      </c>
      <c r="F178" s="143" t="s">
        <v>170</v>
      </c>
      <c r="H178" s="8">
        <v>6622078710</v>
      </c>
      <c r="I178" s="143" t="s">
        <v>376</v>
      </c>
      <c r="J178" s="143" t="s">
        <v>2515</v>
      </c>
      <c r="K178" s="143"/>
      <c r="L178" s="8" t="s">
        <v>2516</v>
      </c>
      <c r="M178" s="8" t="s">
        <v>2514</v>
      </c>
      <c r="N178" s="8" t="s">
        <v>2517</v>
      </c>
      <c r="O178" s="8">
        <v>6626166836</v>
      </c>
      <c r="P178" s="143" t="s">
        <v>2112</v>
      </c>
      <c r="Q178" s="143"/>
      <c r="R178" s="8" t="s">
        <v>2518</v>
      </c>
      <c r="T178" s="143" t="s">
        <v>781</v>
      </c>
      <c r="U178" s="143"/>
      <c r="V178" s="143" t="s">
        <v>488</v>
      </c>
      <c r="W178" s="8">
        <v>38703</v>
      </c>
      <c r="X178" s="8" t="s">
        <v>348</v>
      </c>
      <c r="Y178" s="8" t="s">
        <v>2139</v>
      </c>
      <c r="Z178" s="143" t="s">
        <v>2114</v>
      </c>
      <c r="AB178" s="8" t="s">
        <v>2115</v>
      </c>
      <c r="AE178" s="8" t="s">
        <v>49</v>
      </c>
      <c r="AF178" s="233" t="s">
        <v>2519</v>
      </c>
      <c r="AI178" s="8" t="s">
        <v>442</v>
      </c>
      <c r="AL178" s="8" t="s">
        <v>260</v>
      </c>
      <c r="AM178" s="48" t="s">
        <v>2130</v>
      </c>
      <c r="AN178" s="48" t="s">
        <v>9408</v>
      </c>
      <c r="AO178" s="48" t="s">
        <v>9409</v>
      </c>
      <c r="AP178" s="48" t="e">
        <v>#N/A</v>
      </c>
      <c r="AQ178" s="48" t="e">
        <v>#N/A</v>
      </c>
      <c r="AR178" s="48" t="e">
        <v>#N/A</v>
      </c>
      <c r="AS178" s="68" t="e">
        <v>#N/A</v>
      </c>
      <c r="AT178" s="68">
        <v>42</v>
      </c>
      <c r="AU178" s="48" t="e">
        <v>#N/A</v>
      </c>
      <c r="AV178" s="48" t="s">
        <v>371</v>
      </c>
      <c r="AW178" s="68" t="s">
        <v>9410</v>
      </c>
      <c r="AX178" s="68" t="s">
        <v>8643</v>
      </c>
      <c r="AY178" s="68" t="e">
        <v>#N/A</v>
      </c>
      <c r="AZ178" s="48" t="s">
        <v>9411</v>
      </c>
      <c r="BA178" s="48" t="s">
        <v>9412</v>
      </c>
      <c r="BB178" s="68" t="e">
        <v>#N/A</v>
      </c>
      <c r="BC178" s="48" t="s">
        <v>2131</v>
      </c>
    </row>
    <row r="179" spans="1:56" x14ac:dyDescent="0.3">
      <c r="A179" s="48"/>
      <c r="B179" s="8">
        <v>498</v>
      </c>
      <c r="C179" s="143" t="s">
        <v>6251</v>
      </c>
      <c r="D179" s="143" t="s">
        <v>1041</v>
      </c>
      <c r="E179" s="143" t="s">
        <v>335</v>
      </c>
      <c r="F179" s="143" t="s">
        <v>170</v>
      </c>
      <c r="G179" s="8" t="s">
        <v>6252</v>
      </c>
      <c r="H179" s="8">
        <v>6018358610</v>
      </c>
      <c r="I179" s="143" t="s">
        <v>401</v>
      </c>
      <c r="J179" s="143" t="s">
        <v>1729</v>
      </c>
      <c r="K179" s="143" t="s">
        <v>738</v>
      </c>
      <c r="L179" s="8" t="s">
        <v>6253</v>
      </c>
      <c r="M179" s="8" t="s">
        <v>1041</v>
      </c>
      <c r="N179" s="8" t="s">
        <v>6254</v>
      </c>
      <c r="O179" s="8">
        <v>6019463356</v>
      </c>
      <c r="P179" s="143" t="s">
        <v>2112</v>
      </c>
      <c r="Q179" s="143" t="s">
        <v>394</v>
      </c>
      <c r="R179" s="8" t="s">
        <v>6255</v>
      </c>
      <c r="T179" s="143" t="s">
        <v>1057</v>
      </c>
      <c r="U179" s="143"/>
      <c r="V179" s="143" t="s">
        <v>488</v>
      </c>
      <c r="W179" s="8">
        <v>39042</v>
      </c>
      <c r="X179" s="8" t="s">
        <v>348</v>
      </c>
      <c r="Y179" s="8" t="s">
        <v>245</v>
      </c>
      <c r="Z179" s="143" t="s">
        <v>2114</v>
      </c>
      <c r="AB179" s="8" t="s">
        <v>2115</v>
      </c>
      <c r="AE179" s="8" t="s">
        <v>49</v>
      </c>
      <c r="AF179" s="233" t="s">
        <v>6256</v>
      </c>
      <c r="AG179" s="8" t="s">
        <v>6257</v>
      </c>
      <c r="AI179" s="8" t="s">
        <v>605</v>
      </c>
      <c r="AL179" s="8" t="s">
        <v>245</v>
      </c>
      <c r="AM179" s="48" t="s">
        <v>2130</v>
      </c>
      <c r="AN179" s="48" t="s">
        <v>9413</v>
      </c>
      <c r="AO179" s="48" t="s">
        <v>9414</v>
      </c>
      <c r="AP179" s="48" t="e">
        <v>#N/A</v>
      </c>
      <c r="AQ179" s="48" t="e">
        <v>#N/A</v>
      </c>
      <c r="AR179" s="48" t="e">
        <v>#N/A</v>
      </c>
      <c r="AS179" s="68" t="e">
        <v>#N/A</v>
      </c>
      <c r="AT179" s="68">
        <v>498</v>
      </c>
      <c r="AU179" s="48" t="e">
        <v>#N/A</v>
      </c>
      <c r="AV179" s="48" t="s">
        <v>371</v>
      </c>
      <c r="AW179" s="68" t="e">
        <v>#REF!</v>
      </c>
      <c r="AX179" s="68" t="e">
        <v>#REF!</v>
      </c>
      <c r="AY179" s="68" t="e">
        <v>#N/A</v>
      </c>
      <c r="AZ179" s="48" t="s">
        <v>9415</v>
      </c>
      <c r="BA179" s="48" t="s">
        <v>9416</v>
      </c>
      <c r="BB179" s="68" t="e">
        <v>#N/A</v>
      </c>
      <c r="BC179" s="48" t="s">
        <v>2131</v>
      </c>
    </row>
    <row r="180" spans="1:56" x14ac:dyDescent="0.3">
      <c r="A180" s="48"/>
      <c r="B180" s="8">
        <v>128</v>
      </c>
      <c r="C180" s="143" t="s">
        <v>976</v>
      </c>
      <c r="D180" s="143" t="s">
        <v>977</v>
      </c>
      <c r="E180" s="143" t="s">
        <v>335</v>
      </c>
      <c r="F180" s="143" t="s">
        <v>170</v>
      </c>
      <c r="G180" s="8" t="s">
        <v>3289</v>
      </c>
      <c r="H180" s="8">
        <v>6625451993</v>
      </c>
      <c r="I180" s="143" t="s">
        <v>401</v>
      </c>
      <c r="J180" s="143" t="s">
        <v>3290</v>
      </c>
      <c r="K180" s="143" t="s">
        <v>3291</v>
      </c>
      <c r="L180" s="8" t="s">
        <v>983</v>
      </c>
      <c r="M180" s="8" t="s">
        <v>977</v>
      </c>
      <c r="N180" s="8" t="s">
        <v>984</v>
      </c>
      <c r="O180" s="8">
        <v>6624025561</v>
      </c>
      <c r="P180" s="143" t="s">
        <v>2112</v>
      </c>
      <c r="Q180" s="143" t="s">
        <v>394</v>
      </c>
      <c r="R180" s="8" t="s">
        <v>980</v>
      </c>
      <c r="T180" s="143" t="s">
        <v>3291</v>
      </c>
      <c r="U180" s="143"/>
      <c r="V180" s="143" t="s">
        <v>488</v>
      </c>
      <c r="W180" s="8">
        <v>38732</v>
      </c>
      <c r="X180" s="8" t="s">
        <v>348</v>
      </c>
      <c r="Y180" s="8" t="s">
        <v>190</v>
      </c>
      <c r="Z180" s="143" t="s">
        <v>2114</v>
      </c>
      <c r="AB180" s="8" t="s">
        <v>2115</v>
      </c>
      <c r="AE180" s="8" t="s">
        <v>48</v>
      </c>
      <c r="AF180" s="233" t="s">
        <v>3292</v>
      </c>
      <c r="AI180" s="8" t="s">
        <v>369</v>
      </c>
      <c r="AL180" s="8" t="s">
        <v>190</v>
      </c>
      <c r="AM180" s="48" t="s">
        <v>2130</v>
      </c>
      <c r="AN180" s="48" t="s">
        <v>9417</v>
      </c>
      <c r="AO180" s="48" t="s">
        <v>9418</v>
      </c>
      <c r="AP180" s="48" t="e">
        <v>#N/A</v>
      </c>
      <c r="AQ180" s="48" t="e">
        <v>#N/A</v>
      </c>
      <c r="AR180" s="48" t="e">
        <v>#N/A</v>
      </c>
      <c r="AS180" s="68" t="e">
        <v>#N/A</v>
      </c>
      <c r="AT180" s="68">
        <v>128</v>
      </c>
      <c r="AU180" s="48" t="e">
        <v>#N/A</v>
      </c>
      <c r="AV180" s="48" t="s">
        <v>371</v>
      </c>
      <c r="AW180" s="68" t="s">
        <v>9419</v>
      </c>
      <c r="AX180" s="68" t="s">
        <v>8643</v>
      </c>
      <c r="AY180" s="68" t="e">
        <v>#N/A</v>
      </c>
      <c r="AZ180" s="48" t="s">
        <v>9420</v>
      </c>
      <c r="BA180" s="48" t="s">
        <v>9421</v>
      </c>
      <c r="BB180" s="68" t="e">
        <v>#N/A</v>
      </c>
      <c r="BC180" s="48" t="s">
        <v>2131</v>
      </c>
    </row>
    <row r="181" spans="1:56" x14ac:dyDescent="0.3">
      <c r="A181" s="48" t="s">
        <v>9422</v>
      </c>
      <c r="B181" s="8">
        <v>179</v>
      </c>
      <c r="C181" s="143" t="s">
        <v>3728</v>
      </c>
      <c r="D181" s="143" t="s">
        <v>1057</v>
      </c>
      <c r="E181" s="143" t="s">
        <v>335</v>
      </c>
      <c r="F181" s="143" t="s">
        <v>170</v>
      </c>
      <c r="G181" s="8" t="s">
        <v>3729</v>
      </c>
      <c r="H181" s="8">
        <v>6013833010</v>
      </c>
      <c r="I181" s="143" t="s">
        <v>376</v>
      </c>
      <c r="J181" s="143" t="s">
        <v>3730</v>
      </c>
      <c r="K181" s="143" t="s">
        <v>3731</v>
      </c>
      <c r="L181" s="8" t="s">
        <v>2972</v>
      </c>
      <c r="M181" s="8" t="s">
        <v>1057</v>
      </c>
      <c r="N181" s="8" t="s">
        <v>3732</v>
      </c>
      <c r="O181" s="8">
        <v>6625744923</v>
      </c>
      <c r="P181" s="143" t="s">
        <v>2112</v>
      </c>
      <c r="Q181" s="143" t="s">
        <v>45</v>
      </c>
      <c r="R181" s="8" t="s">
        <v>3733</v>
      </c>
      <c r="T181" s="143" t="s">
        <v>2674</v>
      </c>
      <c r="U181" s="143"/>
      <c r="V181" s="143" t="s">
        <v>488</v>
      </c>
      <c r="W181" s="8">
        <v>39157</v>
      </c>
      <c r="X181" s="8" t="s">
        <v>348</v>
      </c>
      <c r="Y181" s="8" t="s">
        <v>579</v>
      </c>
      <c r="Z181" s="143" t="s">
        <v>2114</v>
      </c>
      <c r="AB181" s="8" t="s">
        <v>2115</v>
      </c>
      <c r="AE181" s="8" t="s">
        <v>48</v>
      </c>
      <c r="AF181" s="233" t="s">
        <v>3734</v>
      </c>
      <c r="AG181" s="8" t="s">
        <v>3735</v>
      </c>
      <c r="AI181" s="8" t="s">
        <v>442</v>
      </c>
      <c r="AL181" s="8" t="s">
        <v>229</v>
      </c>
      <c r="AM181" s="48" t="s">
        <v>229</v>
      </c>
      <c r="AN181" s="48" t="s">
        <v>9423</v>
      </c>
      <c r="AO181" s="48" t="s">
        <v>9424</v>
      </c>
      <c r="AP181" s="48" t="s">
        <v>9423</v>
      </c>
      <c r="AQ181" s="48" t="s">
        <v>9424</v>
      </c>
      <c r="AR181" s="48" t="s">
        <v>371</v>
      </c>
      <c r="AS181" s="68" t="s">
        <v>371</v>
      </c>
      <c r="AT181" s="68">
        <v>179</v>
      </c>
      <c r="AU181" s="48">
        <v>137</v>
      </c>
      <c r="AV181" s="48" t="s">
        <v>371</v>
      </c>
      <c r="AW181" s="68" t="e">
        <v>#VALUE!</v>
      </c>
      <c r="AX181" s="68" t="s">
        <v>9425</v>
      </c>
      <c r="AY181" s="68" t="s">
        <v>9422</v>
      </c>
      <c r="AZ181" s="48" t="s">
        <v>9426</v>
      </c>
      <c r="BA181" s="48" t="s">
        <v>9427</v>
      </c>
      <c r="BB181" s="68" t="s">
        <v>519</v>
      </c>
      <c r="BC181" s="48" t="s">
        <v>107</v>
      </c>
    </row>
    <row r="182" spans="1:56" x14ac:dyDescent="0.3">
      <c r="A182" s="66"/>
      <c r="B182" s="8">
        <v>643</v>
      </c>
      <c r="C182" s="8" t="s">
        <v>7406</v>
      </c>
      <c r="D182" s="8" t="s">
        <v>884</v>
      </c>
      <c r="E182" s="8" t="s">
        <v>335</v>
      </c>
      <c r="F182" s="8" t="s">
        <v>170</v>
      </c>
      <c r="G182" s="8" t="s">
        <v>7407</v>
      </c>
      <c r="H182" s="8">
        <v>6623125959</v>
      </c>
      <c r="I182" s="8" t="s">
        <v>376</v>
      </c>
      <c r="J182" s="8" t="s">
        <v>7408</v>
      </c>
      <c r="K182" s="8" t="s">
        <v>7409</v>
      </c>
      <c r="L182" s="8" t="s">
        <v>7410</v>
      </c>
      <c r="M182" s="8" t="s">
        <v>884</v>
      </c>
      <c r="N182" s="8" t="s">
        <v>7407</v>
      </c>
      <c r="O182" s="8">
        <v>6018267040</v>
      </c>
      <c r="P182" s="8" t="s">
        <v>2112</v>
      </c>
      <c r="Q182" s="8" t="s">
        <v>45</v>
      </c>
      <c r="R182" s="8" t="s">
        <v>7411</v>
      </c>
      <c r="T182" s="8" t="s">
        <v>229</v>
      </c>
      <c r="V182" s="8" t="s">
        <v>488</v>
      </c>
      <c r="W182" s="8">
        <v>39110</v>
      </c>
      <c r="X182" s="8" t="s">
        <v>348</v>
      </c>
      <c r="Y182" s="8" t="s">
        <v>7412</v>
      </c>
      <c r="Z182" s="8" t="s">
        <v>2114</v>
      </c>
      <c r="AE182" s="8" t="s">
        <v>48</v>
      </c>
      <c r="AF182" s="8" t="s">
        <v>7413</v>
      </c>
      <c r="AG182" s="8" t="s">
        <v>7414</v>
      </c>
      <c r="AI182" s="8" t="s">
        <v>442</v>
      </c>
      <c r="AK182" s="8" t="s">
        <v>519</v>
      </c>
      <c r="AL182" s="8" t="s">
        <v>229</v>
      </c>
      <c r="AM182" s="48" t="s">
        <v>2130</v>
      </c>
      <c r="AN182" s="48" t="s">
        <v>9428</v>
      </c>
      <c r="AO182" s="48" t="s">
        <v>9429</v>
      </c>
      <c r="AP182" s="48" t="e">
        <v>#N/A</v>
      </c>
      <c r="AQ182" s="48" t="e">
        <v>#N/A</v>
      </c>
      <c r="AR182" s="48" t="e">
        <v>#N/A</v>
      </c>
      <c r="AS182" s="68" t="e">
        <v>#N/A</v>
      </c>
      <c r="AT182" s="68">
        <v>643</v>
      </c>
      <c r="AU182" s="48" t="e">
        <v>#N/A</v>
      </c>
      <c r="AV182" s="48" t="s">
        <v>371</v>
      </c>
      <c r="AW182" s="68" t="e">
        <v>#REF!</v>
      </c>
      <c r="AX182" s="68" t="e">
        <v>#REF!</v>
      </c>
      <c r="AY182" s="68" t="e">
        <v>#N/A</v>
      </c>
      <c r="AZ182" s="48" t="s">
        <v>9430</v>
      </c>
      <c r="BA182" s="48" t="s">
        <v>9431</v>
      </c>
      <c r="BB182" s="68" t="e">
        <v>#N/A</v>
      </c>
      <c r="BC182" s="48" t="s">
        <v>2131</v>
      </c>
      <c r="BD182" s="48"/>
    </row>
    <row r="183" spans="1:56" x14ac:dyDescent="0.3">
      <c r="A183" s="48" t="s">
        <v>9432</v>
      </c>
      <c r="B183" s="8">
        <v>40</v>
      </c>
      <c r="C183" s="143" t="s">
        <v>2492</v>
      </c>
      <c r="D183" s="143" t="s">
        <v>218</v>
      </c>
      <c r="E183" s="143" t="s">
        <v>335</v>
      </c>
      <c r="F183" s="143" t="s">
        <v>169</v>
      </c>
      <c r="G183" s="8" t="s">
        <v>2493</v>
      </c>
      <c r="H183" s="8">
        <v>6013315051</v>
      </c>
      <c r="I183" s="143" t="s">
        <v>340</v>
      </c>
      <c r="J183" s="143" t="s">
        <v>2494</v>
      </c>
      <c r="K183" s="143" t="s">
        <v>2495</v>
      </c>
      <c r="L183" s="8" t="s">
        <v>2496</v>
      </c>
      <c r="M183" s="8" t="s">
        <v>218</v>
      </c>
      <c r="N183" s="8" t="s">
        <v>2493</v>
      </c>
      <c r="O183" s="8">
        <v>6013315051</v>
      </c>
      <c r="P183" s="143" t="s">
        <v>2112</v>
      </c>
      <c r="Q183" s="143" t="s">
        <v>45</v>
      </c>
      <c r="R183" s="8" t="s">
        <v>2497</v>
      </c>
      <c r="T183" s="143" t="s">
        <v>2498</v>
      </c>
      <c r="U183" s="143"/>
      <c r="V183" s="143" t="s">
        <v>488</v>
      </c>
      <c r="W183" s="8">
        <v>39073</v>
      </c>
      <c r="X183" s="8" t="s">
        <v>348</v>
      </c>
      <c r="Y183" s="8" t="s">
        <v>2475</v>
      </c>
      <c r="Z183" s="143" t="s">
        <v>2114</v>
      </c>
      <c r="AB183" s="8" t="s">
        <v>2115</v>
      </c>
      <c r="AE183" s="8" t="s">
        <v>49</v>
      </c>
      <c r="AF183" s="233" t="s">
        <v>2499</v>
      </c>
      <c r="AG183" s="8" t="s">
        <v>2500</v>
      </c>
      <c r="AH183" s="8" t="s">
        <v>2501</v>
      </c>
      <c r="AI183" s="8" t="s">
        <v>369</v>
      </c>
      <c r="AL183" s="8" t="s">
        <v>245</v>
      </c>
      <c r="AM183" s="48" t="s">
        <v>209</v>
      </c>
      <c r="AN183" s="48" t="s">
        <v>9433</v>
      </c>
      <c r="AO183" s="48" t="s">
        <v>9434</v>
      </c>
      <c r="AP183" s="48" t="s">
        <v>9433</v>
      </c>
      <c r="AQ183" s="48" t="s">
        <v>9434</v>
      </c>
      <c r="AR183" s="48" t="s">
        <v>371</v>
      </c>
      <c r="AS183" s="68" t="s">
        <v>371</v>
      </c>
      <c r="AT183" s="68">
        <v>40</v>
      </c>
      <c r="AU183" s="48">
        <v>87</v>
      </c>
      <c r="AV183" s="48" t="s">
        <v>371</v>
      </c>
      <c r="AW183" s="68" t="s">
        <v>9435</v>
      </c>
      <c r="AX183" s="68" t="s">
        <v>9435</v>
      </c>
      <c r="AY183" s="68" t="s">
        <v>9432</v>
      </c>
      <c r="AZ183" s="48" t="s">
        <v>9436</v>
      </c>
      <c r="BA183" s="48" t="s">
        <v>9437</v>
      </c>
      <c r="BB183" s="68" t="s">
        <v>371</v>
      </c>
      <c r="BC183" s="48" t="s">
        <v>104</v>
      </c>
    </row>
    <row r="184" spans="1:56" x14ac:dyDescent="0.3">
      <c r="A184" s="48"/>
      <c r="B184" s="8">
        <v>427</v>
      </c>
      <c r="C184" s="143" t="s">
        <v>5693</v>
      </c>
      <c r="D184" s="143" t="s">
        <v>5694</v>
      </c>
      <c r="E184" s="143" t="s">
        <v>335</v>
      </c>
      <c r="F184" s="143" t="s">
        <v>169</v>
      </c>
      <c r="G184" s="8" t="s">
        <v>5695</v>
      </c>
      <c r="H184" s="8">
        <v>6623606124</v>
      </c>
      <c r="I184" s="143" t="s">
        <v>376</v>
      </c>
      <c r="J184" s="143" t="s">
        <v>5696</v>
      </c>
      <c r="K184" s="143" t="s">
        <v>5697</v>
      </c>
      <c r="L184" s="8" t="s">
        <v>5698</v>
      </c>
      <c r="M184" s="8" t="s">
        <v>5699</v>
      </c>
      <c r="N184" s="8" t="s">
        <v>5700</v>
      </c>
      <c r="O184" s="8">
        <v>6622990975</v>
      </c>
      <c r="P184" s="143" t="s">
        <v>2112</v>
      </c>
      <c r="Q184" s="143" t="s">
        <v>394</v>
      </c>
      <c r="R184" s="8" t="s">
        <v>5701</v>
      </c>
      <c r="T184" s="143" t="s">
        <v>831</v>
      </c>
      <c r="U184" s="143"/>
      <c r="V184" s="143" t="s">
        <v>488</v>
      </c>
      <c r="W184" s="8">
        <v>38930</v>
      </c>
      <c r="X184" s="8" t="s">
        <v>348</v>
      </c>
      <c r="Y184" s="8" t="s">
        <v>371</v>
      </c>
      <c r="Z184" s="143" t="s">
        <v>2114</v>
      </c>
      <c r="AB184" s="8" t="s">
        <v>2115</v>
      </c>
      <c r="AE184" s="8" t="s">
        <v>49</v>
      </c>
      <c r="AF184" s="233" t="s">
        <v>5702</v>
      </c>
      <c r="AG184" s="8" t="s">
        <v>5703</v>
      </c>
      <c r="AH184" s="8" t="s">
        <v>5704</v>
      </c>
      <c r="AI184" s="8" t="s">
        <v>369</v>
      </c>
      <c r="AK184" s="8" t="s">
        <v>5705</v>
      </c>
      <c r="AL184" s="8" t="s">
        <v>226</v>
      </c>
      <c r="AM184" s="48" t="s">
        <v>2130</v>
      </c>
      <c r="AN184" s="48" t="s">
        <v>9438</v>
      </c>
      <c r="AO184" s="48" t="s">
        <v>9439</v>
      </c>
      <c r="AP184" s="48" t="e">
        <v>#N/A</v>
      </c>
      <c r="AQ184" s="48" t="e">
        <v>#N/A</v>
      </c>
      <c r="AR184" s="48" t="e">
        <v>#N/A</v>
      </c>
      <c r="AS184" s="68" t="e">
        <v>#N/A</v>
      </c>
      <c r="AT184" s="68">
        <v>427</v>
      </c>
      <c r="AU184" s="48" t="e">
        <v>#N/A</v>
      </c>
      <c r="AV184" s="48" t="s">
        <v>519</v>
      </c>
      <c r="AW184" s="68" t="e">
        <v>#REF!</v>
      </c>
      <c r="AX184" s="68" t="e">
        <v>#REF!</v>
      </c>
      <c r="AY184" s="68" t="e">
        <v>#N/A</v>
      </c>
      <c r="AZ184" s="48" t="s">
        <v>9440</v>
      </c>
      <c r="BA184" s="48" t="s">
        <v>9441</v>
      </c>
      <c r="BB184" s="68" t="e">
        <v>#N/A</v>
      </c>
      <c r="BC184" s="48" t="s">
        <v>2131</v>
      </c>
    </row>
    <row r="185" spans="1:56" x14ac:dyDescent="0.3">
      <c r="A185" s="48"/>
      <c r="B185" s="8">
        <v>333</v>
      </c>
      <c r="C185" s="143" t="s">
        <v>4941</v>
      </c>
      <c r="D185" s="143" t="s">
        <v>4942</v>
      </c>
      <c r="E185" s="143" t="s">
        <v>335</v>
      </c>
      <c r="F185" s="143" t="s">
        <v>170</v>
      </c>
      <c r="G185" s="8" t="s">
        <v>4943</v>
      </c>
      <c r="H185" s="8">
        <v>6013167199</v>
      </c>
      <c r="I185" s="143" t="s">
        <v>340</v>
      </c>
      <c r="J185" s="143" t="s">
        <v>4944</v>
      </c>
      <c r="K185" s="143" t="s">
        <v>4945</v>
      </c>
      <c r="L185" s="8" t="s">
        <v>4946</v>
      </c>
      <c r="M185" s="8" t="s">
        <v>4942</v>
      </c>
      <c r="N185" s="8" t="s">
        <v>4947</v>
      </c>
      <c r="O185" s="8">
        <v>6017603921</v>
      </c>
      <c r="P185" s="143" t="s">
        <v>2112</v>
      </c>
      <c r="Q185" s="143" t="s">
        <v>394</v>
      </c>
      <c r="R185" s="8" t="s">
        <v>4948</v>
      </c>
      <c r="T185" s="143" t="s">
        <v>214</v>
      </c>
      <c r="U185" s="143"/>
      <c r="V185" s="143" t="s">
        <v>488</v>
      </c>
      <c r="W185" s="8">
        <v>39202</v>
      </c>
      <c r="X185" s="8" t="s">
        <v>348</v>
      </c>
      <c r="Y185" s="8" t="s">
        <v>209</v>
      </c>
      <c r="Z185" s="143" t="s">
        <v>2114</v>
      </c>
      <c r="AB185" s="8" t="s">
        <v>2115</v>
      </c>
      <c r="AE185" s="8" t="s">
        <v>48</v>
      </c>
      <c r="AF185" s="233" t="s">
        <v>4949</v>
      </c>
      <c r="AG185" s="8" t="s">
        <v>4950</v>
      </c>
      <c r="AI185" s="8" t="s">
        <v>2165</v>
      </c>
      <c r="AJ185" s="8" t="s">
        <v>4951</v>
      </c>
      <c r="AL185" s="8" t="s">
        <v>209</v>
      </c>
      <c r="AM185" s="48" t="s">
        <v>2130</v>
      </c>
      <c r="AN185" s="48" t="s">
        <v>9442</v>
      </c>
      <c r="AO185" s="48" t="s">
        <v>9443</v>
      </c>
      <c r="AP185" s="48" t="e">
        <v>#N/A</v>
      </c>
      <c r="AQ185" s="48" t="e">
        <v>#N/A</v>
      </c>
      <c r="AR185" s="48" t="e">
        <v>#N/A</v>
      </c>
      <c r="AS185" s="68" t="e">
        <v>#N/A</v>
      </c>
      <c r="AT185" s="68">
        <v>333</v>
      </c>
      <c r="AU185" s="48" t="e">
        <v>#N/A</v>
      </c>
      <c r="AV185" s="48" t="s">
        <v>371</v>
      </c>
      <c r="AW185" s="68" t="s">
        <v>9444</v>
      </c>
      <c r="AX185" s="68" t="s">
        <v>9444</v>
      </c>
      <c r="AY185" s="68" t="e">
        <v>#N/A</v>
      </c>
      <c r="AZ185" s="48" t="s">
        <v>9445</v>
      </c>
      <c r="BA185" s="48" t="s">
        <v>9446</v>
      </c>
      <c r="BB185" s="68" t="e">
        <v>#N/A</v>
      </c>
      <c r="BC185" s="48" t="s">
        <v>2131</v>
      </c>
    </row>
    <row r="186" spans="1:56" x14ac:dyDescent="0.3">
      <c r="A186" s="48" t="s">
        <v>9447</v>
      </c>
      <c r="B186" s="8">
        <v>313</v>
      </c>
      <c r="C186" s="143" t="s">
        <v>1490</v>
      </c>
      <c r="D186" s="143" t="s">
        <v>1491</v>
      </c>
      <c r="E186" s="143" t="s">
        <v>335</v>
      </c>
      <c r="F186" s="143" t="s">
        <v>170</v>
      </c>
      <c r="G186" s="8" t="s">
        <v>1499</v>
      </c>
      <c r="H186" s="8">
        <v>6624026464</v>
      </c>
      <c r="I186" s="143" t="s">
        <v>340</v>
      </c>
      <c r="J186" s="143" t="s">
        <v>1506</v>
      </c>
      <c r="K186" s="143" t="s">
        <v>1656</v>
      </c>
      <c r="L186" s="8" t="s">
        <v>1497</v>
      </c>
      <c r="M186" s="8" t="s">
        <v>1498</v>
      </c>
      <c r="N186" s="8" t="s">
        <v>1499</v>
      </c>
      <c r="O186" s="8">
        <v>6624026464</v>
      </c>
      <c r="P186" s="143" t="s">
        <v>2112</v>
      </c>
      <c r="Q186" s="143" t="s">
        <v>45</v>
      </c>
      <c r="R186" s="8" t="s">
        <v>4793</v>
      </c>
      <c r="T186" s="143" t="s">
        <v>1646</v>
      </c>
      <c r="U186" s="143"/>
      <c r="V186" s="143" t="s">
        <v>488</v>
      </c>
      <c r="W186" s="8">
        <v>38614</v>
      </c>
      <c r="X186" s="8" t="s">
        <v>348</v>
      </c>
      <c r="Y186" s="8" t="s">
        <v>198</v>
      </c>
      <c r="Z186" s="143" t="s">
        <v>2114</v>
      </c>
      <c r="AB186" s="8" t="s">
        <v>2115</v>
      </c>
      <c r="AE186" s="8" t="s">
        <v>48</v>
      </c>
      <c r="AF186" s="233" t="s">
        <v>4794</v>
      </c>
      <c r="AG186" s="8" t="s">
        <v>4795</v>
      </c>
      <c r="AH186" s="8" t="s">
        <v>4796</v>
      </c>
      <c r="AI186" s="8" t="s">
        <v>442</v>
      </c>
      <c r="AL186" s="8" t="s">
        <v>198</v>
      </c>
      <c r="AM186" s="48" t="s">
        <v>198</v>
      </c>
      <c r="AN186" s="48" t="s">
        <v>9448</v>
      </c>
      <c r="AO186" s="48" t="s">
        <v>9449</v>
      </c>
      <c r="AP186" s="48" t="s">
        <v>9448</v>
      </c>
      <c r="AQ186" s="48" t="s">
        <v>9449</v>
      </c>
      <c r="AR186" s="48" t="s">
        <v>371</v>
      </c>
      <c r="AS186" s="68" t="s">
        <v>371</v>
      </c>
      <c r="AT186" s="68">
        <v>313</v>
      </c>
      <c r="AU186" s="48">
        <v>30</v>
      </c>
      <c r="AV186" s="48" t="s">
        <v>371</v>
      </c>
      <c r="AW186" s="68" t="s">
        <v>9450</v>
      </c>
      <c r="AX186" s="68" t="s">
        <v>9450</v>
      </c>
      <c r="AY186" s="68" t="s">
        <v>9447</v>
      </c>
      <c r="AZ186" s="48" t="s">
        <v>9451</v>
      </c>
      <c r="BA186" s="48" t="s">
        <v>9452</v>
      </c>
      <c r="BB186" s="68" t="s">
        <v>371</v>
      </c>
      <c r="BC186" s="48" t="s">
        <v>101</v>
      </c>
    </row>
    <row r="187" spans="1:56" x14ac:dyDescent="0.3">
      <c r="A187" s="48" t="s">
        <v>9453</v>
      </c>
      <c r="B187" s="8">
        <v>441</v>
      </c>
      <c r="C187" s="143" t="s">
        <v>5805</v>
      </c>
      <c r="D187" s="143" t="s">
        <v>3067</v>
      </c>
      <c r="E187" s="143" t="s">
        <v>335</v>
      </c>
      <c r="F187" s="143" t="s">
        <v>169</v>
      </c>
      <c r="G187" s="8" t="s">
        <v>5806</v>
      </c>
      <c r="H187" s="8">
        <v>6013831970</v>
      </c>
      <c r="I187" s="143" t="s">
        <v>376</v>
      </c>
      <c r="J187" s="143" t="s">
        <v>2662</v>
      </c>
      <c r="K187" s="143" t="s">
        <v>738</v>
      </c>
      <c r="L187" s="8" t="s">
        <v>5807</v>
      </c>
      <c r="M187" s="8" t="s">
        <v>3067</v>
      </c>
      <c r="N187" s="8" t="s">
        <v>5808</v>
      </c>
      <c r="O187" s="8">
        <v>6015193129</v>
      </c>
      <c r="P187" s="143" t="s">
        <v>2112</v>
      </c>
      <c r="Q187" s="143" t="s">
        <v>45</v>
      </c>
      <c r="R187" s="8" t="s">
        <v>5809</v>
      </c>
      <c r="S187" s="8" t="s">
        <v>5810</v>
      </c>
      <c r="T187" s="143" t="s">
        <v>5811</v>
      </c>
      <c r="U187" s="143"/>
      <c r="V187" s="143" t="s">
        <v>488</v>
      </c>
      <c r="W187" s="8">
        <v>39232</v>
      </c>
      <c r="X187" s="8" t="s">
        <v>348</v>
      </c>
      <c r="Y187" s="8" t="s">
        <v>245</v>
      </c>
      <c r="Z187" s="143" t="s">
        <v>2114</v>
      </c>
      <c r="AB187" s="8" t="s">
        <v>2115</v>
      </c>
      <c r="AE187" s="8" t="s">
        <v>48</v>
      </c>
      <c r="AF187" s="233" t="s">
        <v>5812</v>
      </c>
      <c r="AG187" s="8" t="s">
        <v>5813</v>
      </c>
      <c r="AH187" s="8" t="s">
        <v>5814</v>
      </c>
      <c r="AI187" s="8" t="s">
        <v>442</v>
      </c>
      <c r="AL187" s="8" t="s">
        <v>245</v>
      </c>
      <c r="AM187" s="48" t="s">
        <v>245</v>
      </c>
      <c r="AN187" s="48" t="s">
        <v>9454</v>
      </c>
      <c r="AO187" s="48" t="s">
        <v>9455</v>
      </c>
      <c r="AP187" s="48" t="s">
        <v>9454</v>
      </c>
      <c r="AQ187" s="48" t="s">
        <v>9455</v>
      </c>
      <c r="AR187" s="48" t="s">
        <v>371</v>
      </c>
      <c r="AS187" s="68" t="s">
        <v>371</v>
      </c>
      <c r="AT187" s="68">
        <v>441</v>
      </c>
      <c r="AU187" s="48">
        <v>229</v>
      </c>
      <c r="AV187" s="48" t="s">
        <v>371</v>
      </c>
      <c r="AW187" s="68" t="e">
        <v>#VALUE!</v>
      </c>
      <c r="AX187" s="68" t="e">
        <v>#REF!</v>
      </c>
      <c r="AY187" s="68" t="s">
        <v>9453</v>
      </c>
      <c r="AZ187" s="48" t="s">
        <v>9456</v>
      </c>
      <c r="BA187" s="48" t="s">
        <v>9457</v>
      </c>
      <c r="BB187" s="68" t="s">
        <v>519</v>
      </c>
      <c r="BC187" s="48" t="s">
        <v>107</v>
      </c>
    </row>
    <row r="188" spans="1:56" x14ac:dyDescent="0.3">
      <c r="A188" s="48"/>
      <c r="B188" s="8">
        <v>428</v>
      </c>
      <c r="C188" s="143" t="s">
        <v>5706</v>
      </c>
      <c r="D188" s="143" t="s">
        <v>5643</v>
      </c>
      <c r="E188" s="143" t="s">
        <v>335</v>
      </c>
      <c r="F188" s="143" t="s">
        <v>169</v>
      </c>
      <c r="G188" s="8" t="s">
        <v>5707</v>
      </c>
      <c r="H188" s="8">
        <v>6018099380</v>
      </c>
      <c r="I188" s="143" t="s">
        <v>340</v>
      </c>
      <c r="J188" s="143" t="s">
        <v>5645</v>
      </c>
      <c r="K188" s="143" t="s">
        <v>1005</v>
      </c>
      <c r="L188" s="8" t="s">
        <v>5647</v>
      </c>
      <c r="M188" s="8" t="s">
        <v>5643</v>
      </c>
      <c r="N188" s="8" t="s">
        <v>5648</v>
      </c>
      <c r="O188" s="8">
        <v>7736778770</v>
      </c>
      <c r="P188" s="143" t="s">
        <v>2112</v>
      </c>
      <c r="Q188" s="143" t="s">
        <v>45</v>
      </c>
      <c r="R188" s="8" t="s">
        <v>5708</v>
      </c>
      <c r="S188" s="8" t="s">
        <v>5708</v>
      </c>
      <c r="T188" s="143" t="s">
        <v>3100</v>
      </c>
      <c r="U188" s="143"/>
      <c r="V188" s="143" t="s">
        <v>488</v>
      </c>
      <c r="W188" s="8">
        <v>39475</v>
      </c>
      <c r="X188" s="8" t="s">
        <v>348</v>
      </c>
      <c r="Y188" s="8" t="s">
        <v>221</v>
      </c>
      <c r="Z188" s="143" t="s">
        <v>2114</v>
      </c>
      <c r="AB188" s="8" t="s">
        <v>2115</v>
      </c>
      <c r="AE188" s="8" t="s">
        <v>48</v>
      </c>
      <c r="AF188" s="233" t="s">
        <v>5709</v>
      </c>
      <c r="AG188" s="8" t="s">
        <v>5710</v>
      </c>
      <c r="AH188" s="8" t="s">
        <v>5711</v>
      </c>
      <c r="AI188" s="8" t="s">
        <v>459</v>
      </c>
      <c r="AL188" s="8" t="s">
        <v>221</v>
      </c>
      <c r="AM188" s="48" t="s">
        <v>2130</v>
      </c>
      <c r="AN188" s="48" t="s">
        <v>9458</v>
      </c>
      <c r="AO188" s="48" t="s">
        <v>9459</v>
      </c>
      <c r="AP188" s="48" t="e">
        <v>#N/A</v>
      </c>
      <c r="AQ188" s="48" t="e">
        <v>#N/A</v>
      </c>
      <c r="AR188" s="48" t="e">
        <v>#N/A</v>
      </c>
      <c r="AS188" s="68" t="e">
        <v>#N/A</v>
      </c>
      <c r="AT188" s="68">
        <v>428</v>
      </c>
      <c r="AU188" s="48" t="e">
        <v>#N/A</v>
      </c>
      <c r="AV188" s="48" t="s">
        <v>371</v>
      </c>
      <c r="AW188" s="68" t="e">
        <v>#REF!</v>
      </c>
      <c r="AX188" s="68" t="e">
        <v>#VALUE!</v>
      </c>
      <c r="AY188" s="68" t="e">
        <v>#N/A</v>
      </c>
      <c r="AZ188" s="307" t="s">
        <v>9460</v>
      </c>
      <c r="BA188" s="48" t="s">
        <v>9461</v>
      </c>
      <c r="BB188" s="68" t="e">
        <v>#N/A</v>
      </c>
      <c r="BC188" s="48" t="s">
        <v>2131</v>
      </c>
    </row>
    <row r="189" spans="1:56" x14ac:dyDescent="0.3">
      <c r="A189" s="48"/>
      <c r="B189" s="8">
        <v>419</v>
      </c>
      <c r="C189" s="143" t="s">
        <v>5642</v>
      </c>
      <c r="D189" s="143" t="s">
        <v>5643</v>
      </c>
      <c r="E189" s="143" t="s">
        <v>335</v>
      </c>
      <c r="F189" s="143" t="s">
        <v>170</v>
      </c>
      <c r="G189" s="8" t="s">
        <v>5644</v>
      </c>
      <c r="H189" s="8">
        <v>6018099381</v>
      </c>
      <c r="I189" s="143" t="s">
        <v>340</v>
      </c>
      <c r="J189" s="143" t="s">
        <v>5645</v>
      </c>
      <c r="K189" s="143" t="s">
        <v>5646</v>
      </c>
      <c r="L189" s="8" t="s">
        <v>5647</v>
      </c>
      <c r="M189" s="8" t="s">
        <v>5643</v>
      </c>
      <c r="N189" s="8" t="s">
        <v>5648</v>
      </c>
      <c r="O189" s="8">
        <v>7736778770</v>
      </c>
      <c r="P189" s="143" t="s">
        <v>2112</v>
      </c>
      <c r="Q189" s="143" t="s">
        <v>45</v>
      </c>
      <c r="R189" s="8" t="s">
        <v>5649</v>
      </c>
      <c r="S189" s="8" t="s">
        <v>5650</v>
      </c>
      <c r="T189" s="143" t="s">
        <v>3100</v>
      </c>
      <c r="U189" s="143"/>
      <c r="V189" s="143" t="s">
        <v>488</v>
      </c>
      <c r="W189" s="8">
        <v>39475</v>
      </c>
      <c r="X189" s="8" t="s">
        <v>348</v>
      </c>
      <c r="Y189" s="8" t="s">
        <v>1005</v>
      </c>
      <c r="Z189" s="143" t="s">
        <v>2114</v>
      </c>
      <c r="AB189" s="8" t="s">
        <v>2115</v>
      </c>
      <c r="AE189" s="8" t="s">
        <v>48</v>
      </c>
      <c r="AF189" s="233" t="s">
        <v>5651</v>
      </c>
      <c r="AG189" s="8" t="s">
        <v>5652</v>
      </c>
      <c r="AH189" s="8" t="s">
        <v>5653</v>
      </c>
      <c r="AI189" s="8" t="s">
        <v>459</v>
      </c>
      <c r="AL189" s="8" t="s">
        <v>221</v>
      </c>
      <c r="AM189" s="48" t="s">
        <v>2130</v>
      </c>
      <c r="AN189" s="48" t="s">
        <v>9462</v>
      </c>
      <c r="AO189" s="48" t="s">
        <v>9463</v>
      </c>
      <c r="AP189" s="48" t="e">
        <v>#N/A</v>
      </c>
      <c r="AQ189" s="48" t="e">
        <v>#N/A</v>
      </c>
      <c r="AR189" s="48" t="e">
        <v>#N/A</v>
      </c>
      <c r="AS189" s="68" t="e">
        <v>#N/A</v>
      </c>
      <c r="AT189" s="68">
        <v>419</v>
      </c>
      <c r="AU189" s="48" t="e">
        <v>#N/A</v>
      </c>
      <c r="AV189" s="48" t="s">
        <v>519</v>
      </c>
      <c r="AW189" s="68" t="e">
        <v>#VALUE!</v>
      </c>
      <c r="AX189" s="68" t="e">
        <v>#VALUE!</v>
      </c>
      <c r="AY189" s="68" t="e">
        <v>#N/A</v>
      </c>
      <c r="AZ189" s="307" t="s">
        <v>9460</v>
      </c>
      <c r="BA189" s="48" t="s">
        <v>9464</v>
      </c>
      <c r="BB189" s="68" t="e">
        <v>#N/A</v>
      </c>
      <c r="BC189" s="48" t="s">
        <v>2131</v>
      </c>
      <c r="BD189" s="48"/>
    </row>
    <row r="190" spans="1:56" x14ac:dyDescent="0.3">
      <c r="A190" s="48"/>
      <c r="B190" s="8">
        <v>230</v>
      </c>
      <c r="C190" s="143" t="s">
        <v>4149</v>
      </c>
      <c r="D190" s="143" t="s">
        <v>884</v>
      </c>
      <c r="E190" s="143" t="s">
        <v>335</v>
      </c>
      <c r="F190" s="143" t="s">
        <v>170</v>
      </c>
      <c r="G190" s="8" t="s">
        <v>4150</v>
      </c>
      <c r="H190" s="8">
        <v>6624361627</v>
      </c>
      <c r="I190" s="143" t="s">
        <v>401</v>
      </c>
      <c r="J190" s="143" t="s">
        <v>4151</v>
      </c>
      <c r="K190" s="143" t="s">
        <v>232</v>
      </c>
      <c r="L190" s="8" t="s">
        <v>4152</v>
      </c>
      <c r="M190" s="8" t="s">
        <v>884</v>
      </c>
      <c r="N190" s="8" t="s">
        <v>4153</v>
      </c>
      <c r="O190" s="8">
        <v>6628253155</v>
      </c>
      <c r="P190" s="143" t="s">
        <v>2112</v>
      </c>
      <c r="Q190" s="143" t="s">
        <v>394</v>
      </c>
      <c r="R190" s="8" t="s">
        <v>4154</v>
      </c>
      <c r="T190" s="143" t="s">
        <v>4155</v>
      </c>
      <c r="U190" s="143"/>
      <c r="V190" s="143" t="s">
        <v>488</v>
      </c>
      <c r="W190" s="8" t="s">
        <v>4155</v>
      </c>
      <c r="X190" s="8" t="s">
        <v>348</v>
      </c>
      <c r="Y190" s="8" t="s">
        <v>232</v>
      </c>
      <c r="Z190" s="143" t="s">
        <v>2114</v>
      </c>
      <c r="AB190" s="8" t="s">
        <v>2115</v>
      </c>
      <c r="AE190" s="8" t="s">
        <v>48</v>
      </c>
      <c r="AF190" s="233" t="s">
        <v>4156</v>
      </c>
      <c r="AG190" s="8" t="s">
        <v>4157</v>
      </c>
      <c r="AI190" s="8" t="s">
        <v>442</v>
      </c>
      <c r="AL190" s="8" t="s">
        <v>232</v>
      </c>
      <c r="AM190" s="48" t="s">
        <v>2130</v>
      </c>
      <c r="AN190" s="48" t="s">
        <v>9465</v>
      </c>
      <c r="AO190" s="48" t="s">
        <v>9466</v>
      </c>
      <c r="AP190" s="48" t="e">
        <v>#N/A</v>
      </c>
      <c r="AQ190" s="48" t="e">
        <v>#N/A</v>
      </c>
      <c r="AR190" s="48" t="e">
        <v>#N/A</v>
      </c>
      <c r="AS190" s="68" t="e">
        <v>#N/A</v>
      </c>
      <c r="AT190" s="68">
        <v>230</v>
      </c>
      <c r="AU190" s="48" t="e">
        <v>#N/A</v>
      </c>
      <c r="AV190" s="48" t="s">
        <v>371</v>
      </c>
      <c r="AW190" s="68" t="s">
        <v>9467</v>
      </c>
      <c r="AX190" s="68" t="s">
        <v>9467</v>
      </c>
      <c r="AY190" s="68" t="e">
        <v>#N/A</v>
      </c>
      <c r="AZ190" s="48" t="s">
        <v>9468</v>
      </c>
      <c r="BA190" s="48" t="s">
        <v>9469</v>
      </c>
      <c r="BB190" s="68" t="e">
        <v>#N/A</v>
      </c>
      <c r="BC190" s="48" t="s">
        <v>2131</v>
      </c>
      <c r="BD190" s="48"/>
    </row>
    <row r="191" spans="1:56" x14ac:dyDescent="0.3">
      <c r="A191" s="48"/>
      <c r="B191" s="8">
        <v>482</v>
      </c>
      <c r="C191" s="143" t="s">
        <v>5791</v>
      </c>
      <c r="D191" s="143" t="s">
        <v>3728</v>
      </c>
      <c r="E191" s="143" t="s">
        <v>335</v>
      </c>
      <c r="F191" s="143" t="s">
        <v>170</v>
      </c>
      <c r="I191" s="143" t="s">
        <v>401</v>
      </c>
      <c r="J191" s="143" t="s">
        <v>6119</v>
      </c>
      <c r="K191" s="143" t="s">
        <v>2475</v>
      </c>
      <c r="L191" s="8" t="s">
        <v>6120</v>
      </c>
      <c r="M191" s="8" t="s">
        <v>2600</v>
      </c>
      <c r="N191" s="8" t="s">
        <v>6121</v>
      </c>
      <c r="O191" s="8">
        <v>6015913923</v>
      </c>
      <c r="P191" s="143" t="s">
        <v>2112</v>
      </c>
      <c r="Q191" s="143" t="s">
        <v>394</v>
      </c>
      <c r="R191" s="8" t="s">
        <v>6122</v>
      </c>
      <c r="T191" s="143" t="s">
        <v>1731</v>
      </c>
      <c r="U191" s="143"/>
      <c r="V191" s="143" t="s">
        <v>488</v>
      </c>
      <c r="W191" s="8">
        <v>39047</v>
      </c>
      <c r="X191" s="8" t="s">
        <v>348</v>
      </c>
      <c r="Y191" s="8" t="s">
        <v>245</v>
      </c>
      <c r="Z191" s="143" t="s">
        <v>2114</v>
      </c>
      <c r="AE191" s="8" t="s">
        <v>49</v>
      </c>
      <c r="AF191" s="233" t="s">
        <v>6123</v>
      </c>
      <c r="AH191" s="8" t="s">
        <v>6124</v>
      </c>
      <c r="AI191" s="8" t="s">
        <v>442</v>
      </c>
      <c r="AK191" s="8" t="s">
        <v>6125</v>
      </c>
      <c r="AL191" s="8" t="s">
        <v>245</v>
      </c>
      <c r="AM191" s="48" t="s">
        <v>2130</v>
      </c>
      <c r="AN191" s="48" t="s">
        <v>9470</v>
      </c>
      <c r="AO191" s="48" t="s">
        <v>9471</v>
      </c>
      <c r="AP191" s="48" t="e">
        <v>#N/A</v>
      </c>
      <c r="AQ191" s="48" t="e">
        <v>#N/A</v>
      </c>
      <c r="AR191" s="48" t="e">
        <v>#N/A</v>
      </c>
      <c r="AS191" s="68" t="e">
        <v>#N/A</v>
      </c>
      <c r="AT191" s="68">
        <v>482</v>
      </c>
      <c r="AU191" s="48" t="e">
        <v>#N/A</v>
      </c>
      <c r="AV191" s="48" t="s">
        <v>371</v>
      </c>
      <c r="AW191" s="68" t="e">
        <v>#VALUE!</v>
      </c>
      <c r="AX191" s="68" t="s">
        <v>8643</v>
      </c>
      <c r="AY191" s="68" t="e">
        <v>#N/A</v>
      </c>
      <c r="AZ191" s="48" t="s">
        <v>9472</v>
      </c>
      <c r="BA191" s="48" t="s">
        <v>9473</v>
      </c>
      <c r="BB191" s="68" t="e">
        <v>#N/A</v>
      </c>
      <c r="BC191" s="48" t="s">
        <v>2131</v>
      </c>
    </row>
    <row r="192" spans="1:56" x14ac:dyDescent="0.3">
      <c r="A192" s="48"/>
      <c r="B192" s="8">
        <v>595</v>
      </c>
      <c r="C192" s="8" t="s">
        <v>7035</v>
      </c>
      <c r="D192" s="8" t="s">
        <v>7036</v>
      </c>
      <c r="E192" s="8" t="s">
        <v>335</v>
      </c>
      <c r="F192" s="8" t="s">
        <v>169</v>
      </c>
      <c r="G192" s="8" t="s">
        <v>7037</v>
      </c>
      <c r="H192" s="8">
        <v>6623640239</v>
      </c>
      <c r="I192" s="8" t="s">
        <v>401</v>
      </c>
      <c r="J192" s="8" t="s">
        <v>7038</v>
      </c>
      <c r="K192" s="8" t="s">
        <v>7039</v>
      </c>
      <c r="L192" s="8" t="s">
        <v>7040</v>
      </c>
      <c r="M192" s="8" t="s">
        <v>7036</v>
      </c>
      <c r="N192" s="8" t="s">
        <v>7041</v>
      </c>
      <c r="O192" s="8">
        <v>6623866441</v>
      </c>
      <c r="P192" s="8" t="s">
        <v>2159</v>
      </c>
      <c r="Q192" s="8" t="s">
        <v>394</v>
      </c>
      <c r="R192" s="8" t="s">
        <v>7042</v>
      </c>
      <c r="S192" s="8" t="s">
        <v>7043</v>
      </c>
      <c r="T192" s="8" t="s">
        <v>1593</v>
      </c>
      <c r="V192" s="8" t="s">
        <v>488</v>
      </c>
      <c r="W192" s="8">
        <v>39702</v>
      </c>
      <c r="X192" s="8" t="s">
        <v>348</v>
      </c>
      <c r="Y192" s="8" t="s">
        <v>228</v>
      </c>
      <c r="Z192" s="8" t="s">
        <v>2114</v>
      </c>
      <c r="AA192" s="8" t="s">
        <v>2200</v>
      </c>
      <c r="AB192" s="8" t="s">
        <v>2115</v>
      </c>
      <c r="AE192" s="8" t="s">
        <v>49</v>
      </c>
      <c r="AF192" s="8" t="s">
        <v>7044</v>
      </c>
      <c r="AG192" s="8" t="s">
        <v>7045</v>
      </c>
      <c r="AH192" s="8" t="s">
        <v>7046</v>
      </c>
      <c r="AI192" s="8" t="s">
        <v>442</v>
      </c>
      <c r="AK192" s="8" t="s">
        <v>7047</v>
      </c>
      <c r="AL192" s="8" t="s">
        <v>228</v>
      </c>
      <c r="AM192" s="48" t="s">
        <v>2130</v>
      </c>
      <c r="AN192" s="48" t="s">
        <v>9474</v>
      </c>
      <c r="AO192" s="48" t="s">
        <v>9475</v>
      </c>
      <c r="AP192" s="48" t="e">
        <v>#N/A</v>
      </c>
      <c r="AQ192" s="48" t="e">
        <v>#N/A</v>
      </c>
      <c r="AR192" s="48" t="e">
        <v>#N/A</v>
      </c>
      <c r="AS192" s="68" t="e">
        <v>#N/A</v>
      </c>
      <c r="AT192" s="68">
        <v>595</v>
      </c>
      <c r="AU192" s="48" t="e">
        <v>#N/A</v>
      </c>
      <c r="AV192" s="48" t="s">
        <v>371</v>
      </c>
      <c r="AW192" s="68" t="e">
        <v>#VALUE!</v>
      </c>
      <c r="AX192" s="68" t="e">
        <v>#REF!</v>
      </c>
      <c r="AY192" s="68" t="e">
        <v>#N/A</v>
      </c>
      <c r="AZ192" s="48" t="s">
        <v>9476</v>
      </c>
      <c r="BA192" s="48" t="s">
        <v>9477</v>
      </c>
      <c r="BB192" s="68" t="e">
        <v>#N/A</v>
      </c>
      <c r="BC192" s="48" t="s">
        <v>2131</v>
      </c>
      <c r="BD192" s="48"/>
    </row>
    <row r="193" spans="1:56" x14ac:dyDescent="0.3">
      <c r="A193" s="48" t="s">
        <v>9478</v>
      </c>
      <c r="B193" s="8">
        <v>117</v>
      </c>
      <c r="C193" s="143" t="s">
        <v>3195</v>
      </c>
      <c r="D193" s="143" t="s">
        <v>1536</v>
      </c>
      <c r="E193" s="143" t="s">
        <v>335</v>
      </c>
      <c r="F193" s="143" t="s">
        <v>170</v>
      </c>
      <c r="G193" s="8" t="s">
        <v>3196</v>
      </c>
      <c r="H193" s="8">
        <v>6628896397</v>
      </c>
      <c r="I193" s="143" t="s">
        <v>376</v>
      </c>
      <c r="J193" s="143" t="s">
        <v>3197</v>
      </c>
      <c r="K193" s="143" t="s">
        <v>3198</v>
      </c>
      <c r="L193" s="8" t="s">
        <v>3199</v>
      </c>
      <c r="M193" s="8" t="s">
        <v>1943</v>
      </c>
      <c r="N193" s="8" t="s">
        <v>3200</v>
      </c>
      <c r="O193" s="8">
        <v>6623611602</v>
      </c>
      <c r="P193" s="143" t="s">
        <v>2112</v>
      </c>
      <c r="Q193" s="143" t="s">
        <v>43</v>
      </c>
      <c r="R193" s="8" t="s">
        <v>3201</v>
      </c>
      <c r="T193" s="143" t="s">
        <v>3202</v>
      </c>
      <c r="U193" s="143"/>
      <c r="V193" s="143" t="s">
        <v>488</v>
      </c>
      <c r="W193" s="8">
        <v>39341</v>
      </c>
      <c r="X193" s="8" t="s">
        <v>348</v>
      </c>
      <c r="Y193" s="8" t="s">
        <v>3203</v>
      </c>
      <c r="Z193" s="143"/>
      <c r="AD193" s="8" t="s">
        <v>2252</v>
      </c>
      <c r="AE193" s="8" t="s">
        <v>48</v>
      </c>
      <c r="AF193" s="233" t="s">
        <v>3204</v>
      </c>
      <c r="AG193" s="8" t="s">
        <v>3205</v>
      </c>
      <c r="AH193" s="8" t="s">
        <v>3206</v>
      </c>
      <c r="AI193" s="8" t="s">
        <v>2165</v>
      </c>
      <c r="AL193" s="8" t="s">
        <v>236</v>
      </c>
      <c r="AM193" s="48" t="s">
        <v>236</v>
      </c>
      <c r="AN193" s="48" t="s">
        <v>9479</v>
      </c>
      <c r="AO193" s="48" t="s">
        <v>9480</v>
      </c>
      <c r="AP193" s="48" t="s">
        <v>9479</v>
      </c>
      <c r="AQ193" s="48" t="s">
        <v>9480</v>
      </c>
      <c r="AR193" s="48" t="s">
        <v>371</v>
      </c>
      <c r="AS193" s="68" t="s">
        <v>371</v>
      </c>
      <c r="AT193" s="68">
        <v>117</v>
      </c>
      <c r="AU193" s="48">
        <v>17</v>
      </c>
      <c r="AV193" s="48" t="s">
        <v>371</v>
      </c>
      <c r="AW193" s="68" t="e">
        <v>#VALUE!</v>
      </c>
      <c r="AX193" s="68" t="e">
        <v>#VALUE!</v>
      </c>
      <c r="AY193" s="68" t="s">
        <v>9478</v>
      </c>
      <c r="AZ193" s="48" t="s">
        <v>9481</v>
      </c>
      <c r="BA193" s="48" t="s">
        <v>9482</v>
      </c>
      <c r="BB193" s="68" t="s">
        <v>519</v>
      </c>
      <c r="BC193" s="48" t="s">
        <v>92</v>
      </c>
      <c r="BD193" s="48"/>
    </row>
    <row r="194" spans="1:56" x14ac:dyDescent="0.3">
      <c r="A194" s="48"/>
      <c r="B194" s="8">
        <v>294</v>
      </c>
      <c r="C194" s="143" t="s">
        <v>4656</v>
      </c>
      <c r="D194" s="143" t="s">
        <v>4657</v>
      </c>
      <c r="E194" s="143" t="s">
        <v>335</v>
      </c>
      <c r="F194" s="143" t="s">
        <v>170</v>
      </c>
      <c r="H194" s="8">
        <v>7692430007</v>
      </c>
      <c r="I194" s="143" t="s">
        <v>340</v>
      </c>
      <c r="J194" s="143" t="s">
        <v>2494</v>
      </c>
      <c r="K194" s="143" t="s">
        <v>209</v>
      </c>
      <c r="L194" s="8" t="s">
        <v>4658</v>
      </c>
      <c r="M194" s="8" t="s">
        <v>4659</v>
      </c>
      <c r="N194" s="8" t="s">
        <v>4660</v>
      </c>
      <c r="O194" s="8">
        <v>7692430007</v>
      </c>
      <c r="P194" s="143" t="s">
        <v>2247</v>
      </c>
      <c r="Q194" s="143" t="s">
        <v>43</v>
      </c>
      <c r="R194" s="8" t="s">
        <v>4661</v>
      </c>
      <c r="T194" s="143" t="s">
        <v>2128</v>
      </c>
      <c r="U194" s="143"/>
      <c r="V194" s="143" t="s">
        <v>488</v>
      </c>
      <c r="W194" s="8">
        <v>39212</v>
      </c>
      <c r="X194" s="8" t="s">
        <v>348</v>
      </c>
      <c r="Y194" s="8" t="s">
        <v>209</v>
      </c>
      <c r="Z194" s="143" t="s">
        <v>2114</v>
      </c>
      <c r="AB194" s="8" t="s">
        <v>2115</v>
      </c>
      <c r="AE194" s="8" t="s">
        <v>49</v>
      </c>
      <c r="AF194" s="233" t="s">
        <v>4662</v>
      </c>
      <c r="AI194" s="8" t="s">
        <v>2165</v>
      </c>
      <c r="AJ194" s="8" t="s">
        <v>4663</v>
      </c>
      <c r="AL194" s="8" t="s">
        <v>209</v>
      </c>
      <c r="AM194" s="48" t="s">
        <v>2130</v>
      </c>
      <c r="AN194" s="48" t="s">
        <v>9483</v>
      </c>
      <c r="AO194" s="48" t="s">
        <v>9484</v>
      </c>
      <c r="AP194" s="48" t="e">
        <v>#N/A</v>
      </c>
      <c r="AQ194" s="48" t="e">
        <v>#N/A</v>
      </c>
      <c r="AR194" s="48" t="e">
        <v>#N/A</v>
      </c>
      <c r="AS194" s="68" t="e">
        <v>#N/A</v>
      </c>
      <c r="AT194" s="68">
        <v>294</v>
      </c>
      <c r="AU194" s="48" t="e">
        <v>#N/A</v>
      </c>
      <c r="AV194" s="48" t="s">
        <v>371</v>
      </c>
      <c r="AW194" s="68" t="s">
        <v>9485</v>
      </c>
      <c r="AX194" s="68" t="s">
        <v>8643</v>
      </c>
      <c r="AY194" s="68" t="e">
        <v>#N/A</v>
      </c>
      <c r="AZ194" s="48" t="s">
        <v>9486</v>
      </c>
      <c r="BA194" s="48" t="s">
        <v>9487</v>
      </c>
      <c r="BB194" s="68" t="e">
        <v>#N/A</v>
      </c>
      <c r="BC194" s="48" t="s">
        <v>2131</v>
      </c>
    </row>
    <row r="195" spans="1:56" x14ac:dyDescent="0.3">
      <c r="A195" s="48" t="s">
        <v>9488</v>
      </c>
      <c r="B195" s="8">
        <v>352</v>
      </c>
      <c r="C195" s="143" t="s">
        <v>5118</v>
      </c>
      <c r="D195" s="143" t="s">
        <v>210</v>
      </c>
      <c r="E195" s="143" t="s">
        <v>335</v>
      </c>
      <c r="F195" s="143" t="s">
        <v>170</v>
      </c>
      <c r="G195" s="8" t="s">
        <v>5119</v>
      </c>
      <c r="H195" s="8">
        <v>6622073425</v>
      </c>
      <c r="I195" s="143" t="s">
        <v>401</v>
      </c>
      <c r="J195" s="143" t="s">
        <v>5120</v>
      </c>
      <c r="K195" s="143" t="s">
        <v>5121</v>
      </c>
      <c r="L195" s="8" t="s">
        <v>1787</v>
      </c>
      <c r="M195" s="8" t="s">
        <v>5122</v>
      </c>
      <c r="N195" s="8" t="s">
        <v>5119</v>
      </c>
      <c r="O195" s="8">
        <v>6622073425</v>
      </c>
      <c r="P195" s="143"/>
      <c r="Q195" s="143"/>
      <c r="R195" s="8" t="s">
        <v>5123</v>
      </c>
      <c r="S195" s="8" t="s">
        <v>5124</v>
      </c>
      <c r="T195" s="143" t="s">
        <v>430</v>
      </c>
      <c r="U195" s="143"/>
      <c r="V195" s="143" t="s">
        <v>488</v>
      </c>
      <c r="W195" s="8">
        <v>39038</v>
      </c>
      <c r="X195" s="8" t="s">
        <v>348</v>
      </c>
      <c r="Y195" s="8" t="s">
        <v>5061</v>
      </c>
      <c r="Z195" s="143" t="s">
        <v>2114</v>
      </c>
      <c r="AB195" s="8" t="s">
        <v>2115</v>
      </c>
      <c r="AE195" s="8" t="s">
        <v>49</v>
      </c>
      <c r="AF195" s="233" t="s">
        <v>5125</v>
      </c>
      <c r="AG195" s="8" t="s">
        <v>5126</v>
      </c>
      <c r="AI195" s="8" t="s">
        <v>369</v>
      </c>
      <c r="AL195" s="8" t="s">
        <v>211</v>
      </c>
      <c r="AM195" s="48" t="s">
        <v>211</v>
      </c>
      <c r="AN195" s="48" t="s">
        <v>9489</v>
      </c>
      <c r="AO195" s="48" t="s">
        <v>9490</v>
      </c>
      <c r="AP195" s="48" t="e">
        <v>#N/A</v>
      </c>
      <c r="AQ195" s="48" t="s">
        <v>9490</v>
      </c>
      <c r="AR195" s="48" t="e">
        <v>#N/A</v>
      </c>
      <c r="AS195" s="68" t="s">
        <v>371</v>
      </c>
      <c r="AT195" s="68">
        <v>352</v>
      </c>
      <c r="AU195" s="48">
        <v>274</v>
      </c>
      <c r="AV195" s="48" t="s">
        <v>519</v>
      </c>
      <c r="AW195" s="70" t="e">
        <v>#VALUE!</v>
      </c>
      <c r="AX195" s="68" t="e">
        <v>#REF!</v>
      </c>
      <c r="AY195" s="68" t="s">
        <v>9488</v>
      </c>
      <c r="AZ195" s="48" t="s">
        <v>9491</v>
      </c>
      <c r="BA195" s="48" t="s">
        <v>9492</v>
      </c>
      <c r="BB195" s="68" t="s">
        <v>519</v>
      </c>
      <c r="BC195" s="48" t="s">
        <v>107</v>
      </c>
    </row>
    <row r="196" spans="1:56" x14ac:dyDescent="0.3">
      <c r="A196" s="146" t="s">
        <v>9493</v>
      </c>
      <c r="B196" s="8">
        <v>337</v>
      </c>
      <c r="C196" s="143" t="s">
        <v>557</v>
      </c>
      <c r="D196" s="143" t="s">
        <v>1302</v>
      </c>
      <c r="E196" s="143" t="s">
        <v>335</v>
      </c>
      <c r="F196" s="143" t="s">
        <v>169</v>
      </c>
      <c r="G196" s="8" t="s">
        <v>4972</v>
      </c>
      <c r="H196" s="8">
        <v>6017505601</v>
      </c>
      <c r="I196" s="143" t="s">
        <v>340</v>
      </c>
      <c r="J196" s="143" t="s">
        <v>4973</v>
      </c>
      <c r="K196" s="143" t="s">
        <v>4974</v>
      </c>
      <c r="L196" s="8" t="s">
        <v>4975</v>
      </c>
      <c r="M196" s="8" t="s">
        <v>1302</v>
      </c>
      <c r="N196" s="8" t="s">
        <v>4972</v>
      </c>
      <c r="O196" s="8">
        <v>6017505601</v>
      </c>
      <c r="P196" s="143" t="s">
        <v>2112</v>
      </c>
      <c r="Q196" s="143" t="s">
        <v>45</v>
      </c>
      <c r="R196" s="8" t="s">
        <v>4976</v>
      </c>
      <c r="T196" s="143" t="s">
        <v>214</v>
      </c>
      <c r="U196" s="143"/>
      <c r="V196" s="143" t="s">
        <v>488</v>
      </c>
      <c r="W196" s="8">
        <v>39211</v>
      </c>
      <c r="X196" s="8" t="s">
        <v>348</v>
      </c>
      <c r="Y196" s="8" t="s">
        <v>209</v>
      </c>
      <c r="Z196" s="143" t="s">
        <v>2114</v>
      </c>
      <c r="AB196" s="8" t="s">
        <v>2115</v>
      </c>
      <c r="AE196" s="8" t="s">
        <v>49</v>
      </c>
      <c r="AF196" s="233" t="s">
        <v>4977</v>
      </c>
      <c r="AG196" s="8" t="s">
        <v>4978</v>
      </c>
      <c r="AI196" s="8" t="s">
        <v>2165</v>
      </c>
      <c r="AJ196" s="8" t="s">
        <v>4979</v>
      </c>
      <c r="AL196" s="8" t="s">
        <v>209</v>
      </c>
      <c r="AM196" s="48" t="s">
        <v>209</v>
      </c>
      <c r="AN196" s="48" t="s">
        <v>9494</v>
      </c>
      <c r="AO196" s="48" t="s">
        <v>9495</v>
      </c>
      <c r="AP196" s="48" t="e">
        <v>#N/A</v>
      </c>
      <c r="AQ196" s="48" t="s">
        <v>9495</v>
      </c>
      <c r="AR196" s="48" t="e">
        <v>#N/A</v>
      </c>
      <c r="AS196" s="68" t="s">
        <v>371</v>
      </c>
      <c r="AT196" s="68">
        <v>337</v>
      </c>
      <c r="AU196" s="48">
        <v>14</v>
      </c>
      <c r="AV196" s="48" t="s">
        <v>371</v>
      </c>
      <c r="AW196" s="68" t="s">
        <v>9496</v>
      </c>
      <c r="AX196" s="68" t="s">
        <v>9496</v>
      </c>
      <c r="AY196" s="68" t="s">
        <v>9493</v>
      </c>
      <c r="AZ196" s="48" t="s">
        <v>9497</v>
      </c>
      <c r="BA196" s="48" t="s">
        <v>9498</v>
      </c>
      <c r="BB196" s="68" t="s">
        <v>371</v>
      </c>
      <c r="BC196" s="48" t="s">
        <v>104</v>
      </c>
      <c r="BD196" s="48"/>
    </row>
    <row r="197" spans="1:56" x14ac:dyDescent="0.3">
      <c r="A197" s="48"/>
      <c r="B197" s="8">
        <v>229</v>
      </c>
      <c r="C197" s="143" t="s">
        <v>4140</v>
      </c>
      <c r="D197" s="143" t="s">
        <v>3825</v>
      </c>
      <c r="E197" s="143" t="s">
        <v>335</v>
      </c>
      <c r="F197" s="143" t="s">
        <v>170</v>
      </c>
      <c r="G197" s="8" t="s">
        <v>4141</v>
      </c>
      <c r="H197" s="8">
        <v>6625887646</v>
      </c>
      <c r="I197" s="143" t="s">
        <v>401</v>
      </c>
      <c r="J197" s="143" t="s">
        <v>3290</v>
      </c>
      <c r="K197" s="143" t="s">
        <v>4142</v>
      </c>
      <c r="L197" s="8" t="s">
        <v>4143</v>
      </c>
      <c r="M197" s="8" t="s">
        <v>202</v>
      </c>
      <c r="N197" s="8" t="s">
        <v>4141</v>
      </c>
      <c r="O197" s="8">
        <v>6625887646</v>
      </c>
      <c r="P197" s="143" t="s">
        <v>2112</v>
      </c>
      <c r="Q197" s="143" t="s">
        <v>394</v>
      </c>
      <c r="R197" s="8" t="s">
        <v>4144</v>
      </c>
      <c r="T197" s="143" t="s">
        <v>3291</v>
      </c>
      <c r="U197" s="143"/>
      <c r="V197" s="143" t="s">
        <v>488</v>
      </c>
      <c r="W197" s="8">
        <v>38732</v>
      </c>
      <c r="X197" s="8" t="s">
        <v>348</v>
      </c>
      <c r="Y197" s="8" t="s">
        <v>190</v>
      </c>
      <c r="Z197" s="143" t="s">
        <v>2114</v>
      </c>
      <c r="AB197" s="8" t="s">
        <v>2115</v>
      </c>
      <c r="AE197" s="8" t="s">
        <v>48</v>
      </c>
      <c r="AF197" s="233" t="s">
        <v>4145</v>
      </c>
      <c r="AG197" s="8" t="s">
        <v>4146</v>
      </c>
      <c r="AH197" s="8" t="s">
        <v>4147</v>
      </c>
      <c r="AI197" s="8" t="s">
        <v>442</v>
      </c>
      <c r="AK197" s="8" t="s">
        <v>4148</v>
      </c>
      <c r="AL197" s="8" t="s">
        <v>190</v>
      </c>
      <c r="AM197" s="48" t="s">
        <v>2130</v>
      </c>
      <c r="AN197" s="48" t="s">
        <v>9499</v>
      </c>
      <c r="AO197" s="48" t="s">
        <v>9500</v>
      </c>
      <c r="AP197" s="48" t="e">
        <v>#N/A</v>
      </c>
      <c r="AQ197" s="48" t="e">
        <v>#N/A</v>
      </c>
      <c r="AR197" s="48" t="e">
        <v>#N/A</v>
      </c>
      <c r="AS197" s="68" t="e">
        <v>#N/A</v>
      </c>
      <c r="AT197" s="68">
        <v>229</v>
      </c>
      <c r="AU197" s="48" t="e">
        <v>#N/A</v>
      </c>
      <c r="AV197" s="48" t="s">
        <v>371</v>
      </c>
      <c r="AW197" s="68" t="e">
        <v>#VALUE!</v>
      </c>
      <c r="AX197" s="68" t="e">
        <v>#VALUE!</v>
      </c>
      <c r="AY197" s="68" t="e">
        <v>#N/A</v>
      </c>
      <c r="AZ197" s="48" t="s">
        <v>9501</v>
      </c>
      <c r="BA197" s="48" t="s">
        <v>9502</v>
      </c>
      <c r="BB197" s="68" t="e">
        <v>#N/A</v>
      </c>
      <c r="BC197" s="48" t="s">
        <v>2131</v>
      </c>
      <c r="BD197" s="48"/>
    </row>
    <row r="198" spans="1:56" x14ac:dyDescent="0.3">
      <c r="A198" s="48"/>
      <c r="B198" s="8">
        <v>564</v>
      </c>
      <c r="C198" s="8" t="s">
        <v>6797</v>
      </c>
      <c r="D198" s="8" t="s">
        <v>3231</v>
      </c>
      <c r="E198" s="8" t="s">
        <v>335</v>
      </c>
      <c r="F198" s="8" t="s">
        <v>170</v>
      </c>
      <c r="G198" s="8" t="s">
        <v>6798</v>
      </c>
      <c r="H198" s="8">
        <v>6625452999</v>
      </c>
      <c r="I198" s="8" t="s">
        <v>401</v>
      </c>
      <c r="J198" s="8" t="s">
        <v>3290</v>
      </c>
      <c r="K198" s="8" t="s">
        <v>979</v>
      </c>
      <c r="L198" s="8" t="s">
        <v>3233</v>
      </c>
      <c r="M198" s="8" t="s">
        <v>3231</v>
      </c>
      <c r="N198" s="8" t="s">
        <v>3234</v>
      </c>
      <c r="O198" s="8">
        <v>6625882551</v>
      </c>
      <c r="P198" s="8" t="s">
        <v>2112</v>
      </c>
      <c r="Q198" s="8" t="s">
        <v>394</v>
      </c>
      <c r="R198" s="8" t="s">
        <v>3235</v>
      </c>
      <c r="S198" s="8" t="s">
        <v>3236</v>
      </c>
      <c r="T198" s="8" t="s">
        <v>981</v>
      </c>
      <c r="V198" s="8" t="s">
        <v>488</v>
      </c>
      <c r="W198" s="8">
        <v>38732</v>
      </c>
      <c r="X198" s="8" t="s">
        <v>348</v>
      </c>
      <c r="Y198" s="8" t="s">
        <v>190</v>
      </c>
      <c r="Z198" s="8" t="s">
        <v>2114</v>
      </c>
      <c r="AB198" s="8" t="s">
        <v>2115</v>
      </c>
      <c r="AE198" s="8" t="s">
        <v>48</v>
      </c>
      <c r="AF198" s="8" t="s">
        <v>6799</v>
      </c>
      <c r="AG198" s="8" t="s">
        <v>6800</v>
      </c>
      <c r="AI198" s="8" t="s">
        <v>459</v>
      </c>
      <c r="AL198" s="8" t="s">
        <v>190</v>
      </c>
      <c r="AM198" s="48" t="s">
        <v>2130</v>
      </c>
      <c r="AN198" s="48" t="s">
        <v>9503</v>
      </c>
      <c r="AO198" s="48" t="s">
        <v>9504</v>
      </c>
      <c r="AP198" s="48" t="e">
        <v>#N/A</v>
      </c>
      <c r="AQ198" s="48" t="e">
        <v>#N/A</v>
      </c>
      <c r="AR198" s="48" t="e">
        <v>#N/A</v>
      </c>
      <c r="AS198" s="68" t="e">
        <v>#N/A</v>
      </c>
      <c r="AT198" s="68">
        <v>564</v>
      </c>
      <c r="AU198" s="48" t="e">
        <v>#N/A</v>
      </c>
      <c r="AV198" s="48" t="s">
        <v>371</v>
      </c>
      <c r="AW198" s="68" t="e">
        <v>#REF!</v>
      </c>
      <c r="AX198" s="68" t="e">
        <v>#VALUE!</v>
      </c>
      <c r="AY198" s="68" t="e">
        <v>#N/A</v>
      </c>
      <c r="AZ198" s="307" t="s">
        <v>9505</v>
      </c>
      <c r="BA198" s="48" t="s">
        <v>9506</v>
      </c>
      <c r="BB198" s="68" t="e">
        <v>#N/A</v>
      </c>
      <c r="BC198" s="48" t="s">
        <v>2131</v>
      </c>
      <c r="BD198" s="48"/>
    </row>
    <row r="199" spans="1:56" x14ac:dyDescent="0.3">
      <c r="A199" s="48" t="s">
        <v>9507</v>
      </c>
      <c r="B199" s="8">
        <v>121</v>
      </c>
      <c r="C199" s="143" t="s">
        <v>3230</v>
      </c>
      <c r="D199" s="143" t="s">
        <v>3231</v>
      </c>
      <c r="E199" s="143" t="s">
        <v>335</v>
      </c>
      <c r="F199" s="143" t="s">
        <v>170</v>
      </c>
      <c r="G199" s="8" t="s">
        <v>3232</v>
      </c>
      <c r="H199" s="8">
        <v>6627192551</v>
      </c>
      <c r="I199" s="143" t="s">
        <v>376</v>
      </c>
      <c r="J199" s="143" t="s">
        <v>978</v>
      </c>
      <c r="K199" s="143" t="s">
        <v>979</v>
      </c>
      <c r="L199" s="8" t="s">
        <v>3233</v>
      </c>
      <c r="M199" s="8" t="s">
        <v>3231</v>
      </c>
      <c r="N199" s="8" t="s">
        <v>3234</v>
      </c>
      <c r="O199" s="8">
        <v>6625882551</v>
      </c>
      <c r="P199" s="143" t="s">
        <v>2112</v>
      </c>
      <c r="Q199" s="143" t="s">
        <v>394</v>
      </c>
      <c r="R199" s="8" t="s">
        <v>3235</v>
      </c>
      <c r="S199" s="8" t="s">
        <v>3236</v>
      </c>
      <c r="T199" s="143" t="s">
        <v>981</v>
      </c>
      <c r="U199" s="143"/>
      <c r="V199" s="143" t="s">
        <v>488</v>
      </c>
      <c r="W199" s="8">
        <v>38732</v>
      </c>
      <c r="X199" s="8" t="s">
        <v>348</v>
      </c>
      <c r="Y199" s="8" t="s">
        <v>190</v>
      </c>
      <c r="Z199" s="143" t="s">
        <v>2114</v>
      </c>
      <c r="AB199" s="8" t="s">
        <v>2115</v>
      </c>
      <c r="AE199" s="8" t="s">
        <v>48</v>
      </c>
      <c r="AF199" s="233" t="s">
        <v>3237</v>
      </c>
      <c r="AG199" s="8" t="s">
        <v>3238</v>
      </c>
      <c r="AI199" s="8" t="s">
        <v>720</v>
      </c>
      <c r="AJ199" s="8" t="s">
        <v>3239</v>
      </c>
      <c r="AL199" s="8" t="s">
        <v>190</v>
      </c>
      <c r="AM199" s="48" t="s">
        <v>190</v>
      </c>
      <c r="AN199" s="48" t="s">
        <v>9508</v>
      </c>
      <c r="AO199" s="48" t="s">
        <v>9509</v>
      </c>
      <c r="AP199" s="48" t="s">
        <v>9508</v>
      </c>
      <c r="AQ199" s="48" t="s">
        <v>9509</v>
      </c>
      <c r="AR199" s="48" t="s">
        <v>371</v>
      </c>
      <c r="AS199" s="68" t="s">
        <v>371</v>
      </c>
      <c r="AT199" s="68">
        <v>121</v>
      </c>
      <c r="AU199" s="48">
        <v>16</v>
      </c>
      <c r="AV199" s="48" t="s">
        <v>371</v>
      </c>
      <c r="AW199" s="68" t="e">
        <v>#VALUE!</v>
      </c>
      <c r="AX199" s="68" t="e">
        <v>#VALUE!</v>
      </c>
      <c r="AY199" s="68" t="s">
        <v>9507</v>
      </c>
      <c r="AZ199" s="307" t="s">
        <v>9505</v>
      </c>
      <c r="BA199" s="48" t="s">
        <v>9510</v>
      </c>
      <c r="BB199" s="68" t="s">
        <v>519</v>
      </c>
      <c r="BC199" s="48" t="s">
        <v>92</v>
      </c>
      <c r="BD199" s="48"/>
    </row>
    <row r="200" spans="1:56" x14ac:dyDescent="0.3">
      <c r="A200" s="48" t="s">
        <v>9511</v>
      </c>
      <c r="B200" s="8">
        <v>110</v>
      </c>
      <c r="C200" s="143" t="s">
        <v>3135</v>
      </c>
      <c r="D200" s="143" t="s">
        <v>2893</v>
      </c>
      <c r="E200" s="143" t="s">
        <v>335</v>
      </c>
      <c r="F200" s="143" t="s">
        <v>169</v>
      </c>
      <c r="G200" s="8" t="s">
        <v>3136</v>
      </c>
      <c r="H200" s="8">
        <v>6019177968</v>
      </c>
      <c r="I200" s="143" t="s">
        <v>340</v>
      </c>
      <c r="J200" s="143" t="s">
        <v>3137</v>
      </c>
      <c r="K200" s="143" t="s">
        <v>3138</v>
      </c>
      <c r="L200" s="8" t="s">
        <v>3139</v>
      </c>
      <c r="M200" s="8" t="s">
        <v>2893</v>
      </c>
      <c r="N200" s="8" t="s">
        <v>3136</v>
      </c>
      <c r="O200" s="8">
        <v>6019177968</v>
      </c>
      <c r="P200" s="143" t="s">
        <v>2112</v>
      </c>
      <c r="Q200" s="143" t="s">
        <v>394</v>
      </c>
      <c r="R200" s="8" t="s">
        <v>3140</v>
      </c>
      <c r="T200" s="143" t="s">
        <v>3141</v>
      </c>
      <c r="U200" s="143"/>
      <c r="V200" s="143" t="s">
        <v>488</v>
      </c>
      <c r="W200" s="8">
        <v>39358</v>
      </c>
      <c r="X200" s="8" t="s">
        <v>348</v>
      </c>
      <c r="Y200" s="8" t="s">
        <v>3142</v>
      </c>
      <c r="Z200" s="143" t="s">
        <v>2114</v>
      </c>
      <c r="AB200" s="8" t="s">
        <v>2115</v>
      </c>
      <c r="AE200" s="8" t="s">
        <v>48</v>
      </c>
      <c r="AF200" s="233" t="s">
        <v>3143</v>
      </c>
      <c r="AG200" s="8" t="s">
        <v>3144</v>
      </c>
      <c r="AI200" s="8" t="s">
        <v>369</v>
      </c>
      <c r="AL200" s="8" t="s">
        <v>219</v>
      </c>
      <c r="AM200" s="48" t="s">
        <v>219</v>
      </c>
      <c r="AN200" s="48" t="s">
        <v>9512</v>
      </c>
      <c r="AO200" s="48" t="s">
        <v>9513</v>
      </c>
      <c r="AP200" s="48" t="e">
        <v>#N/A</v>
      </c>
      <c r="AQ200" s="48" t="s">
        <v>9513</v>
      </c>
      <c r="AR200" s="48" t="e">
        <v>#N/A</v>
      </c>
      <c r="AS200" s="68" t="s">
        <v>371</v>
      </c>
      <c r="AT200" s="68">
        <v>110</v>
      </c>
      <c r="AU200" s="48">
        <v>223</v>
      </c>
      <c r="AV200" s="48" t="s">
        <v>519</v>
      </c>
      <c r="AW200" s="68" t="s">
        <v>9514</v>
      </c>
      <c r="AX200" s="68" t="s">
        <v>9514</v>
      </c>
      <c r="AY200" s="68" t="s">
        <v>9511</v>
      </c>
      <c r="AZ200" s="48" t="s">
        <v>9515</v>
      </c>
      <c r="BA200" s="48" t="s">
        <v>9516</v>
      </c>
      <c r="BB200" s="68" t="s">
        <v>371</v>
      </c>
      <c r="BC200" s="48" t="s">
        <v>83</v>
      </c>
    </row>
    <row r="201" spans="1:56" x14ac:dyDescent="0.3">
      <c r="A201" s="48"/>
      <c r="B201" s="8">
        <v>178</v>
      </c>
      <c r="C201" s="143" t="s">
        <v>3720</v>
      </c>
      <c r="D201" s="143" t="s">
        <v>3721</v>
      </c>
      <c r="E201" s="143" t="s">
        <v>335</v>
      </c>
      <c r="F201" s="143" t="s">
        <v>169</v>
      </c>
      <c r="G201" s="8" t="s">
        <v>3722</v>
      </c>
      <c r="H201" s="8">
        <v>6627749609</v>
      </c>
      <c r="I201" s="143" t="s">
        <v>376</v>
      </c>
      <c r="J201" s="143" t="s">
        <v>978</v>
      </c>
      <c r="K201" s="143" t="s">
        <v>3723</v>
      </c>
      <c r="L201" s="8" t="s">
        <v>3724</v>
      </c>
      <c r="M201" s="8" t="s">
        <v>3721</v>
      </c>
      <c r="N201" s="8" t="s">
        <v>3725</v>
      </c>
      <c r="O201" s="8">
        <v>6625880814</v>
      </c>
      <c r="P201" s="143" t="s">
        <v>2159</v>
      </c>
      <c r="Q201" s="143" t="s">
        <v>43</v>
      </c>
      <c r="R201" s="8" t="s">
        <v>3726</v>
      </c>
      <c r="T201" s="143" t="s">
        <v>3291</v>
      </c>
      <c r="U201" s="143"/>
      <c r="V201" s="143" t="s">
        <v>488</v>
      </c>
      <c r="W201" s="8">
        <v>38732</v>
      </c>
      <c r="X201" s="8" t="s">
        <v>348</v>
      </c>
      <c r="Y201" s="8" t="s">
        <v>3426</v>
      </c>
      <c r="Z201" s="143"/>
      <c r="AD201" s="8" t="s">
        <v>2252</v>
      </c>
      <c r="AE201" s="8" t="s">
        <v>49</v>
      </c>
      <c r="AF201" s="233" t="s">
        <v>3727</v>
      </c>
      <c r="AI201" s="8" t="s">
        <v>442</v>
      </c>
      <c r="AL201" s="8" t="s">
        <v>190</v>
      </c>
      <c r="AM201" s="48" t="s">
        <v>2130</v>
      </c>
      <c r="AN201" s="48" t="s">
        <v>9517</v>
      </c>
      <c r="AO201" s="48" t="s">
        <v>9518</v>
      </c>
      <c r="AP201" s="48" t="e">
        <v>#N/A</v>
      </c>
      <c r="AQ201" s="48" t="e">
        <v>#N/A</v>
      </c>
      <c r="AR201" s="48" t="e">
        <v>#N/A</v>
      </c>
      <c r="AS201" s="68" t="e">
        <v>#N/A</v>
      </c>
      <c r="AT201" s="68">
        <v>178</v>
      </c>
      <c r="AU201" s="48" t="e">
        <v>#N/A</v>
      </c>
      <c r="AV201" s="48" t="s">
        <v>371</v>
      </c>
      <c r="AW201" s="68" t="e">
        <v>#VALUE!</v>
      </c>
      <c r="AX201" s="68" t="s">
        <v>8643</v>
      </c>
      <c r="AY201" s="68" t="e">
        <v>#N/A</v>
      </c>
      <c r="AZ201" s="48" t="s">
        <v>9519</v>
      </c>
      <c r="BA201" s="48" t="s">
        <v>9520</v>
      </c>
      <c r="BB201" s="68" t="e">
        <v>#N/A</v>
      </c>
      <c r="BC201" s="48" t="s">
        <v>2131</v>
      </c>
    </row>
    <row r="202" spans="1:56" x14ac:dyDescent="0.3">
      <c r="A202" s="48" t="s">
        <v>9521</v>
      </c>
      <c r="B202" s="8">
        <v>201</v>
      </c>
      <c r="C202" s="143" t="s">
        <v>3900</v>
      </c>
      <c r="D202" s="143" t="s">
        <v>708</v>
      </c>
      <c r="E202" s="143" t="s">
        <v>335</v>
      </c>
      <c r="F202" s="143" t="s">
        <v>170</v>
      </c>
      <c r="G202" s="8" t="s">
        <v>3901</v>
      </c>
      <c r="H202" s="8">
        <v>6015407032</v>
      </c>
      <c r="I202" s="143" t="s">
        <v>401</v>
      </c>
      <c r="J202" s="143" t="s">
        <v>449</v>
      </c>
      <c r="K202" s="143"/>
      <c r="L202" s="8" t="s">
        <v>3902</v>
      </c>
      <c r="M202" s="8" t="s">
        <v>3903</v>
      </c>
      <c r="N202" s="8" t="s">
        <v>3904</v>
      </c>
      <c r="O202" s="8">
        <v>6625712315</v>
      </c>
      <c r="P202" s="143" t="s">
        <v>2112</v>
      </c>
      <c r="Q202" s="143" t="s">
        <v>394</v>
      </c>
      <c r="R202" s="8" t="s">
        <v>3905</v>
      </c>
      <c r="T202" s="143" t="s">
        <v>2438</v>
      </c>
      <c r="U202" s="143"/>
      <c r="V202" s="143" t="s">
        <v>488</v>
      </c>
      <c r="W202" s="8">
        <v>39056</v>
      </c>
      <c r="X202" s="8" t="s">
        <v>348</v>
      </c>
      <c r="Y202" s="8" t="s">
        <v>209</v>
      </c>
      <c r="Z202" s="143" t="s">
        <v>2114</v>
      </c>
      <c r="AB202" s="8" t="s">
        <v>2115</v>
      </c>
      <c r="AE202" s="8" t="s">
        <v>48</v>
      </c>
      <c r="AF202" s="233" t="s">
        <v>3906</v>
      </c>
      <c r="AG202" s="8" t="s">
        <v>3907</v>
      </c>
      <c r="AH202" s="8" t="s">
        <v>3908</v>
      </c>
      <c r="AI202" s="8" t="s">
        <v>442</v>
      </c>
      <c r="AL202" s="8" t="s">
        <v>209</v>
      </c>
      <c r="AM202" s="48" t="s">
        <v>209</v>
      </c>
      <c r="AN202" s="48" t="s">
        <v>9522</v>
      </c>
      <c r="AO202" s="48" t="s">
        <v>9523</v>
      </c>
      <c r="AP202" s="48" t="s">
        <v>9522</v>
      </c>
      <c r="AQ202" s="48" t="s">
        <v>9523</v>
      </c>
      <c r="AR202" s="48" t="s">
        <v>371</v>
      </c>
      <c r="AS202" s="68" t="s">
        <v>371</v>
      </c>
      <c r="AT202" s="68">
        <v>201</v>
      </c>
      <c r="AU202" s="48">
        <v>275</v>
      </c>
      <c r="AV202" s="48" t="s">
        <v>371</v>
      </c>
      <c r="AW202" s="68" t="s">
        <v>9524</v>
      </c>
      <c r="AX202" s="68" t="s">
        <v>9524</v>
      </c>
      <c r="AY202" s="68" t="s">
        <v>9521</v>
      </c>
      <c r="AZ202" s="48" t="s">
        <v>9525</v>
      </c>
      <c r="BA202" s="48" t="s">
        <v>9526</v>
      </c>
      <c r="BB202" s="68" t="s">
        <v>371</v>
      </c>
      <c r="BC202" s="48" t="s">
        <v>104</v>
      </c>
    </row>
    <row r="203" spans="1:56" x14ac:dyDescent="0.3">
      <c r="A203" s="48"/>
      <c r="B203" s="8">
        <v>235</v>
      </c>
      <c r="C203" s="143" t="s">
        <v>1691</v>
      </c>
      <c r="D203" s="143" t="s">
        <v>3067</v>
      </c>
      <c r="E203" s="143" t="s">
        <v>335</v>
      </c>
      <c r="F203" s="143" t="s">
        <v>169</v>
      </c>
      <c r="I203" s="143" t="s">
        <v>340</v>
      </c>
      <c r="J203" s="143" t="s">
        <v>4183</v>
      </c>
      <c r="K203" s="143"/>
      <c r="L203" s="8" t="s">
        <v>4184</v>
      </c>
      <c r="M203" s="8" t="s">
        <v>3067</v>
      </c>
      <c r="N203" s="8" t="s">
        <v>4185</v>
      </c>
      <c r="O203" s="8">
        <v>6015196979</v>
      </c>
      <c r="P203" s="143" t="s">
        <v>2112</v>
      </c>
      <c r="Q203" s="143" t="s">
        <v>45</v>
      </c>
      <c r="R203" s="8" t="s">
        <v>4186</v>
      </c>
      <c r="T203" s="143" t="s">
        <v>214</v>
      </c>
      <c r="U203" s="143"/>
      <c r="V203" s="143" t="s">
        <v>488</v>
      </c>
      <c r="W203" s="8">
        <v>39206</v>
      </c>
      <c r="X203" s="8" t="s">
        <v>348</v>
      </c>
      <c r="Y203" s="8" t="s">
        <v>209</v>
      </c>
      <c r="Z203" s="143" t="s">
        <v>2114</v>
      </c>
      <c r="AB203" s="8" t="s">
        <v>2115</v>
      </c>
      <c r="AE203" s="8" t="s">
        <v>49</v>
      </c>
      <c r="AF203" s="233" t="s">
        <v>4187</v>
      </c>
      <c r="AI203" s="8" t="s">
        <v>442</v>
      </c>
      <c r="AL203" s="8" t="s">
        <v>209</v>
      </c>
      <c r="AM203" s="48" t="s">
        <v>2130</v>
      </c>
      <c r="AN203" s="48" t="s">
        <v>9527</v>
      </c>
      <c r="AO203" s="48" t="s">
        <v>9528</v>
      </c>
      <c r="AP203" s="48" t="e">
        <v>#N/A</v>
      </c>
      <c r="AQ203" s="48" t="e">
        <v>#N/A</v>
      </c>
      <c r="AR203" s="48" t="e">
        <v>#N/A</v>
      </c>
      <c r="AS203" s="68" t="e">
        <v>#N/A</v>
      </c>
      <c r="AT203" s="68">
        <v>235</v>
      </c>
      <c r="AU203" s="48" t="e">
        <v>#N/A</v>
      </c>
      <c r="AV203" s="48" t="s">
        <v>371</v>
      </c>
      <c r="AW203" s="68" t="s">
        <v>9529</v>
      </c>
      <c r="AX203" s="68" t="s">
        <v>8643</v>
      </c>
      <c r="AY203" s="68" t="e">
        <v>#N/A</v>
      </c>
      <c r="AZ203" s="48" t="s">
        <v>9530</v>
      </c>
      <c r="BA203" s="48" t="s">
        <v>9531</v>
      </c>
      <c r="BB203" s="68" t="e">
        <v>#N/A</v>
      </c>
      <c r="BC203" s="48" t="s">
        <v>2131</v>
      </c>
      <c r="BD203" s="48"/>
    </row>
    <row r="204" spans="1:56" x14ac:dyDescent="0.3">
      <c r="A204" s="48"/>
      <c r="B204" s="8">
        <v>259</v>
      </c>
      <c r="C204" s="143" t="s">
        <v>4384</v>
      </c>
      <c r="D204" s="143" t="s">
        <v>4385</v>
      </c>
      <c r="E204" s="143" t="s">
        <v>335</v>
      </c>
      <c r="F204" s="143" t="s">
        <v>170</v>
      </c>
      <c r="G204" s="8" t="s">
        <v>4386</v>
      </c>
      <c r="H204" s="8">
        <v>6624229568</v>
      </c>
      <c r="I204" s="143" t="s">
        <v>401</v>
      </c>
      <c r="J204" s="143" t="s">
        <v>4387</v>
      </c>
      <c r="K204" s="143" t="s">
        <v>225</v>
      </c>
      <c r="L204" s="8" t="s">
        <v>4388</v>
      </c>
      <c r="M204" s="8" t="s">
        <v>4389</v>
      </c>
      <c r="N204" s="8" t="s">
        <v>4386</v>
      </c>
      <c r="O204" s="8">
        <v>6624226683</v>
      </c>
      <c r="P204" s="143" t="s">
        <v>2159</v>
      </c>
      <c r="Q204" s="143" t="s">
        <v>43</v>
      </c>
      <c r="R204" s="8" t="s">
        <v>4390</v>
      </c>
      <c r="T204" s="143" t="s">
        <v>4391</v>
      </c>
      <c r="U204" s="143"/>
      <c r="V204" s="143" t="s">
        <v>488</v>
      </c>
      <c r="W204" s="8">
        <v>38868</v>
      </c>
      <c r="X204" s="8" t="s">
        <v>348</v>
      </c>
      <c r="Y204" s="8" t="s">
        <v>225</v>
      </c>
      <c r="Z204" s="143" t="s">
        <v>2114</v>
      </c>
      <c r="AB204" s="8" t="s">
        <v>2115</v>
      </c>
      <c r="AE204" s="8" t="s">
        <v>49</v>
      </c>
      <c r="AF204" s="233" t="s">
        <v>4392</v>
      </c>
      <c r="AI204" s="8" t="s">
        <v>369</v>
      </c>
      <c r="AL204" s="8" t="s">
        <v>225</v>
      </c>
      <c r="AM204" s="48" t="s">
        <v>2130</v>
      </c>
      <c r="AN204" s="48" t="s">
        <v>9532</v>
      </c>
      <c r="AO204" s="48" t="s">
        <v>9533</v>
      </c>
      <c r="AP204" s="48" t="e">
        <v>#N/A</v>
      </c>
      <c r="AQ204" s="48" t="e">
        <v>#N/A</v>
      </c>
      <c r="AR204" s="48" t="e">
        <v>#N/A</v>
      </c>
      <c r="AS204" s="68" t="e">
        <v>#N/A</v>
      </c>
      <c r="AT204" s="68">
        <v>259</v>
      </c>
      <c r="AU204" s="48" t="e">
        <v>#N/A</v>
      </c>
      <c r="AV204" s="48" t="s">
        <v>371</v>
      </c>
      <c r="AW204" s="68" t="s">
        <v>9534</v>
      </c>
      <c r="AX204" s="68" t="s">
        <v>8643</v>
      </c>
      <c r="AY204" s="68" t="e">
        <v>#N/A</v>
      </c>
      <c r="AZ204" s="48" t="s">
        <v>9535</v>
      </c>
      <c r="BA204" s="48" t="s">
        <v>9536</v>
      </c>
      <c r="BB204" s="68" t="e">
        <v>#N/A</v>
      </c>
      <c r="BC204" s="48" t="s">
        <v>2131</v>
      </c>
    </row>
    <row r="205" spans="1:56" x14ac:dyDescent="0.3">
      <c r="A205" s="195" t="s">
        <v>9537</v>
      </c>
      <c r="B205" s="8">
        <v>55</v>
      </c>
      <c r="C205" s="308" t="s">
        <v>2641</v>
      </c>
      <c r="D205" s="308" t="s">
        <v>2642</v>
      </c>
      <c r="E205" s="143" t="s">
        <v>335</v>
      </c>
      <c r="F205" s="308" t="s">
        <v>170</v>
      </c>
      <c r="H205" s="8">
        <v>6019003542</v>
      </c>
      <c r="I205" s="143" t="s">
        <v>340</v>
      </c>
      <c r="J205" s="143" t="s">
        <v>2643</v>
      </c>
      <c r="K205" s="143" t="s">
        <v>2644</v>
      </c>
      <c r="L205" s="195" t="s">
        <v>1146</v>
      </c>
      <c r="M205" s="195" t="s">
        <v>2645</v>
      </c>
      <c r="N205" s="195" t="s">
        <v>2646</v>
      </c>
      <c r="O205" s="195">
        <v>6019003638</v>
      </c>
      <c r="P205" s="143" t="s">
        <v>2112</v>
      </c>
      <c r="Q205" s="143" t="s">
        <v>394</v>
      </c>
      <c r="R205" s="8" t="s">
        <v>2647</v>
      </c>
      <c r="S205" s="8" t="s">
        <v>2647</v>
      </c>
      <c r="T205" s="143" t="s">
        <v>2210</v>
      </c>
      <c r="U205" s="143"/>
      <c r="V205" s="143" t="s">
        <v>488</v>
      </c>
      <c r="W205" s="8">
        <v>39090</v>
      </c>
      <c r="X205" s="8" t="s">
        <v>348</v>
      </c>
      <c r="Y205" s="8" t="s">
        <v>2644</v>
      </c>
      <c r="Z205" s="143" t="s">
        <v>2114</v>
      </c>
      <c r="AB205" s="8" t="s">
        <v>2115</v>
      </c>
      <c r="AE205" s="8" t="s">
        <v>49</v>
      </c>
      <c r="AF205" s="233" t="s">
        <v>2648</v>
      </c>
      <c r="AG205" s="8" t="s">
        <v>2649</v>
      </c>
      <c r="AI205" s="8" t="s">
        <v>442</v>
      </c>
      <c r="AL205" s="8" t="s">
        <v>188</v>
      </c>
      <c r="AM205" s="48" t="s">
        <v>224</v>
      </c>
      <c r="AN205" s="48" t="s">
        <v>9538</v>
      </c>
      <c r="AO205" s="48" t="s">
        <v>9539</v>
      </c>
      <c r="AP205" s="48" t="s">
        <v>9538</v>
      </c>
      <c r="AQ205" s="48" t="s">
        <v>9539</v>
      </c>
      <c r="AR205" s="48" t="s">
        <v>371</v>
      </c>
      <c r="AS205" s="68" t="s">
        <v>371</v>
      </c>
      <c r="AT205" s="68">
        <v>55</v>
      </c>
      <c r="AU205" s="48">
        <v>212</v>
      </c>
      <c r="AV205" s="48" t="s">
        <v>519</v>
      </c>
      <c r="AW205" s="68" t="e">
        <v>#VALUE!</v>
      </c>
      <c r="AX205" s="68" t="s">
        <v>9291</v>
      </c>
      <c r="AY205" s="68" t="s">
        <v>9537</v>
      </c>
      <c r="AZ205" s="307" t="s">
        <v>9540</v>
      </c>
      <c r="BA205" s="195" t="s">
        <v>9541</v>
      </c>
      <c r="BB205" s="196" t="s">
        <v>371</v>
      </c>
      <c r="BC205" s="195" t="s">
        <v>104</v>
      </c>
    </row>
    <row r="206" spans="1:56" x14ac:dyDescent="0.3">
      <c r="A206" s="195" t="s">
        <v>9542</v>
      </c>
      <c r="B206" s="8">
        <v>49</v>
      </c>
      <c r="C206" s="308" t="s">
        <v>1141</v>
      </c>
      <c r="D206" s="308" t="s">
        <v>1140</v>
      </c>
      <c r="E206" s="143" t="s">
        <v>335</v>
      </c>
      <c r="F206" s="308" t="s">
        <v>170</v>
      </c>
      <c r="H206" s="8">
        <v>6019002110</v>
      </c>
      <c r="I206" s="143" t="s">
        <v>401</v>
      </c>
      <c r="J206" s="143" t="s">
        <v>1142</v>
      </c>
      <c r="K206" s="143" t="s">
        <v>2581</v>
      </c>
      <c r="L206" s="195" t="s">
        <v>1146</v>
      </c>
      <c r="M206" s="195" t="s">
        <v>1147</v>
      </c>
      <c r="N206" s="195" t="s">
        <v>2582</v>
      </c>
      <c r="O206" s="195">
        <v>6019003638</v>
      </c>
      <c r="P206" s="143" t="s">
        <v>2112</v>
      </c>
      <c r="Q206" s="143" t="s">
        <v>394</v>
      </c>
      <c r="R206" s="8" t="s">
        <v>2583</v>
      </c>
      <c r="T206" s="143" t="s">
        <v>2210</v>
      </c>
      <c r="U206" s="143"/>
      <c r="V206" s="143" t="s">
        <v>488</v>
      </c>
      <c r="W206" s="8">
        <v>39090</v>
      </c>
      <c r="X206" s="8" t="s">
        <v>348</v>
      </c>
      <c r="Y206" s="8" t="s">
        <v>224</v>
      </c>
      <c r="Z206" s="143" t="s">
        <v>2114</v>
      </c>
      <c r="AB206" s="8" t="s">
        <v>2115</v>
      </c>
      <c r="AE206" s="8" t="s">
        <v>49</v>
      </c>
      <c r="AF206" s="233" t="s">
        <v>2584</v>
      </c>
      <c r="AG206" s="8" t="s">
        <v>2585</v>
      </c>
      <c r="AH206" s="8" t="s">
        <v>2586</v>
      </c>
      <c r="AI206" s="8" t="s">
        <v>442</v>
      </c>
      <c r="AJ206" s="8" t="s">
        <v>2587</v>
      </c>
      <c r="AL206" s="8" t="s">
        <v>188</v>
      </c>
      <c r="AM206" s="48" t="s">
        <v>224</v>
      </c>
      <c r="AN206" s="48" t="s">
        <v>9543</v>
      </c>
      <c r="AO206" s="48" t="s">
        <v>9544</v>
      </c>
      <c r="AP206" s="48" t="s">
        <v>9543</v>
      </c>
      <c r="AQ206" s="48" t="s">
        <v>9544</v>
      </c>
      <c r="AR206" s="48" t="s">
        <v>371</v>
      </c>
      <c r="AS206" s="68" t="s">
        <v>371</v>
      </c>
      <c r="AT206" s="68">
        <v>49</v>
      </c>
      <c r="AU206" s="48">
        <v>341</v>
      </c>
      <c r="AV206" s="48" t="s">
        <v>519</v>
      </c>
      <c r="AW206" s="68" t="s">
        <v>9545</v>
      </c>
      <c r="AX206" s="68" t="s">
        <v>9545</v>
      </c>
      <c r="AY206" s="68" t="s">
        <v>9542</v>
      </c>
      <c r="AZ206" s="307" t="s">
        <v>9546</v>
      </c>
      <c r="BA206" s="195" t="s">
        <v>9547</v>
      </c>
      <c r="BB206" s="196" t="s">
        <v>371</v>
      </c>
      <c r="BC206" s="195" t="s">
        <v>104</v>
      </c>
      <c r="BD206" s="48"/>
    </row>
    <row r="207" spans="1:56" x14ac:dyDescent="0.3">
      <c r="A207" s="146" t="s">
        <v>9548</v>
      </c>
      <c r="B207" s="8">
        <v>306</v>
      </c>
      <c r="C207" s="143" t="s">
        <v>4744</v>
      </c>
      <c r="D207" s="143" t="s">
        <v>4745</v>
      </c>
      <c r="E207" s="143" t="s">
        <v>335</v>
      </c>
      <c r="F207" s="143" t="s">
        <v>169</v>
      </c>
      <c r="G207" s="8" t="s">
        <v>4746</v>
      </c>
      <c r="H207" s="8">
        <v>6628895885</v>
      </c>
      <c r="I207" s="143" t="s">
        <v>401</v>
      </c>
      <c r="J207" s="143" t="s">
        <v>4747</v>
      </c>
      <c r="K207" s="143" t="s">
        <v>228</v>
      </c>
      <c r="L207" s="8" t="s">
        <v>4748</v>
      </c>
      <c r="M207" s="8" t="s">
        <v>4745</v>
      </c>
      <c r="N207" s="8" t="s">
        <v>4749</v>
      </c>
      <c r="O207" s="8">
        <v>6623869008</v>
      </c>
      <c r="P207" s="143" t="s">
        <v>2112</v>
      </c>
      <c r="Q207" s="143" t="s">
        <v>43</v>
      </c>
      <c r="R207" s="8" t="s">
        <v>4750</v>
      </c>
      <c r="T207" s="143" t="s">
        <v>508</v>
      </c>
      <c r="U207" s="143"/>
      <c r="V207" s="143" t="s">
        <v>488</v>
      </c>
      <c r="W207" s="8">
        <v>39702</v>
      </c>
      <c r="X207" s="8" t="s">
        <v>348</v>
      </c>
      <c r="Y207" s="8" t="s">
        <v>228</v>
      </c>
      <c r="Z207" s="143" t="s">
        <v>2114</v>
      </c>
      <c r="AB207" s="8" t="s">
        <v>2115</v>
      </c>
      <c r="AE207" s="8" t="s">
        <v>48</v>
      </c>
      <c r="AF207" s="233" t="s">
        <v>4751</v>
      </c>
      <c r="AG207" s="8" t="s">
        <v>4752</v>
      </c>
      <c r="AH207" s="8" t="s">
        <v>4753</v>
      </c>
      <c r="AI207" s="8" t="s">
        <v>442</v>
      </c>
      <c r="AL207" s="8" t="s">
        <v>228</v>
      </c>
      <c r="AM207" s="48" t="s">
        <v>228</v>
      </c>
      <c r="AN207" s="48" t="s">
        <v>9549</v>
      </c>
      <c r="AO207" s="48" t="s">
        <v>9550</v>
      </c>
      <c r="AP207" s="48" t="e">
        <v>#N/A</v>
      </c>
      <c r="AQ207" s="48" t="s">
        <v>9550</v>
      </c>
      <c r="AR207" s="48" t="e">
        <v>#N/A</v>
      </c>
      <c r="AS207" s="68" t="s">
        <v>371</v>
      </c>
      <c r="AT207" s="68">
        <v>306</v>
      </c>
      <c r="AU207" s="48">
        <v>79</v>
      </c>
      <c r="AV207" s="48" t="s">
        <v>371</v>
      </c>
      <c r="AW207" s="68" t="s">
        <v>9551</v>
      </c>
      <c r="AX207" s="68" t="s">
        <v>9551</v>
      </c>
      <c r="AY207" s="68" t="s">
        <v>9548</v>
      </c>
      <c r="AZ207" s="48" t="s">
        <v>9552</v>
      </c>
      <c r="BA207" s="48" t="s">
        <v>9553</v>
      </c>
      <c r="BB207" s="68" t="s">
        <v>371</v>
      </c>
      <c r="BC207" s="48" t="s">
        <v>101</v>
      </c>
    </row>
    <row r="208" spans="1:56" x14ac:dyDescent="0.3">
      <c r="A208" s="48" t="s">
        <v>9554</v>
      </c>
      <c r="B208" s="8">
        <v>636</v>
      </c>
      <c r="C208" s="8" t="s">
        <v>693</v>
      </c>
      <c r="D208" s="8" t="s">
        <v>2783</v>
      </c>
      <c r="E208" s="8" t="s">
        <v>335</v>
      </c>
      <c r="F208" s="8" t="s">
        <v>170</v>
      </c>
      <c r="G208" s="8" t="s">
        <v>7357</v>
      </c>
      <c r="I208" s="8" t="s">
        <v>401</v>
      </c>
      <c r="J208" s="8" t="s">
        <v>3290</v>
      </c>
      <c r="K208" s="8" t="s">
        <v>979</v>
      </c>
      <c r="L208" s="8" t="s">
        <v>4748</v>
      </c>
      <c r="M208" s="8" t="s">
        <v>2783</v>
      </c>
      <c r="N208" s="8" t="s">
        <v>7098</v>
      </c>
      <c r="O208" s="8">
        <v>6625888539</v>
      </c>
      <c r="P208" s="8" t="s">
        <v>2159</v>
      </c>
      <c r="Q208" s="8" t="s">
        <v>43</v>
      </c>
      <c r="R208" s="8" t="s">
        <v>7358</v>
      </c>
      <c r="T208" s="8" t="s">
        <v>7359</v>
      </c>
      <c r="V208" s="8" t="s">
        <v>488</v>
      </c>
      <c r="W208" s="8">
        <v>38732</v>
      </c>
      <c r="X208" s="8" t="s">
        <v>348</v>
      </c>
      <c r="Y208" s="8" t="s">
        <v>190</v>
      </c>
      <c r="AD208" s="8" t="s">
        <v>2252</v>
      </c>
      <c r="AE208" s="8" t="s">
        <v>49</v>
      </c>
      <c r="AF208" s="8" t="s">
        <v>7360</v>
      </c>
      <c r="AG208" s="8" t="s">
        <v>7361</v>
      </c>
      <c r="AI208" s="8" t="s">
        <v>2165</v>
      </c>
      <c r="AJ208" s="8" t="s">
        <v>7362</v>
      </c>
      <c r="AL208" s="8" t="s">
        <v>190</v>
      </c>
      <c r="AM208" s="48" t="s">
        <v>190</v>
      </c>
      <c r="AN208" s="48" t="s">
        <v>9555</v>
      </c>
      <c r="AO208" s="48" t="s">
        <v>9556</v>
      </c>
      <c r="AP208" s="48" t="e">
        <v>#N/A</v>
      </c>
      <c r="AQ208" s="48" t="s">
        <v>9556</v>
      </c>
      <c r="AR208" s="48" t="e">
        <v>#N/A</v>
      </c>
      <c r="AS208" s="68" t="s">
        <v>371</v>
      </c>
      <c r="AT208" s="68">
        <v>636</v>
      </c>
      <c r="AU208" s="48">
        <v>220</v>
      </c>
      <c r="AV208" s="48" t="s">
        <v>371</v>
      </c>
      <c r="AW208" s="68" t="e">
        <v>#REF!</v>
      </c>
      <c r="AX208" s="68" t="e">
        <v>#REF!</v>
      </c>
      <c r="AY208" s="68" t="s">
        <v>9554</v>
      </c>
      <c r="AZ208" s="307" t="s">
        <v>9557</v>
      </c>
      <c r="BA208" s="48" t="s">
        <v>9558</v>
      </c>
      <c r="BB208" s="68" t="s">
        <v>519</v>
      </c>
      <c r="BC208" s="48" t="s">
        <v>98</v>
      </c>
      <c r="BD208" s="48"/>
    </row>
    <row r="209" spans="1:56" x14ac:dyDescent="0.3">
      <c r="A209" s="48" t="s">
        <v>9559</v>
      </c>
      <c r="B209" s="8">
        <v>603</v>
      </c>
      <c r="C209" s="8" t="s">
        <v>693</v>
      </c>
      <c r="D209" s="8" t="s">
        <v>2783</v>
      </c>
      <c r="E209" s="8" t="s">
        <v>335</v>
      </c>
      <c r="F209" s="8" t="s">
        <v>170</v>
      </c>
      <c r="G209" s="8" t="s">
        <v>7098</v>
      </c>
      <c r="H209" s="8">
        <v>6625888539</v>
      </c>
      <c r="I209" s="8" t="s">
        <v>401</v>
      </c>
      <c r="J209" s="8" t="s">
        <v>7099</v>
      </c>
      <c r="K209" s="8" t="s">
        <v>4142</v>
      </c>
      <c r="L209" s="8" t="s">
        <v>4748</v>
      </c>
      <c r="M209" s="8" t="s">
        <v>2783</v>
      </c>
      <c r="N209" s="8" t="s">
        <v>7100</v>
      </c>
      <c r="O209" s="8">
        <v>6625888539</v>
      </c>
      <c r="P209" s="8" t="s">
        <v>441</v>
      </c>
      <c r="Q209" s="8" t="s">
        <v>43</v>
      </c>
      <c r="R209" s="8" t="s">
        <v>7101</v>
      </c>
      <c r="T209" s="8" t="s">
        <v>3291</v>
      </c>
      <c r="V209" s="8" t="s">
        <v>488</v>
      </c>
      <c r="W209" s="8">
        <v>38732</v>
      </c>
      <c r="X209" s="8" t="s">
        <v>348</v>
      </c>
      <c r="Y209" s="8" t="s">
        <v>190</v>
      </c>
      <c r="AD209" s="8" t="s">
        <v>2252</v>
      </c>
      <c r="AE209" s="8" t="s">
        <v>49</v>
      </c>
      <c r="AF209" s="8" t="s">
        <v>7102</v>
      </c>
      <c r="AG209" s="8" t="s">
        <v>7103</v>
      </c>
      <c r="AH209" s="8" t="s">
        <v>7104</v>
      </c>
      <c r="AI209" s="8" t="s">
        <v>2165</v>
      </c>
      <c r="AJ209" s="8" t="s">
        <v>7105</v>
      </c>
      <c r="AL209" s="8" t="s">
        <v>190</v>
      </c>
      <c r="AM209" s="48" t="s">
        <v>190</v>
      </c>
      <c r="AN209" s="48" t="s">
        <v>9560</v>
      </c>
      <c r="AO209" s="48" t="s">
        <v>9556</v>
      </c>
      <c r="AP209" s="48" t="s">
        <v>9560</v>
      </c>
      <c r="AQ209" s="48" t="s">
        <v>9556</v>
      </c>
      <c r="AR209" s="48" t="s">
        <v>371</v>
      </c>
      <c r="AS209" s="68" t="s">
        <v>371</v>
      </c>
      <c r="AT209" s="68">
        <v>603</v>
      </c>
      <c r="AU209" s="48">
        <v>220</v>
      </c>
      <c r="AV209" s="48" t="s">
        <v>371</v>
      </c>
      <c r="AW209" s="68" t="e">
        <v>#REF!</v>
      </c>
      <c r="AX209" s="68" t="e">
        <v>#REF!</v>
      </c>
      <c r="AY209" s="68" t="s">
        <v>9559</v>
      </c>
      <c r="AZ209" s="307" t="s">
        <v>9557</v>
      </c>
      <c r="BA209" s="48" t="s">
        <v>9561</v>
      </c>
      <c r="BB209" s="68" t="s">
        <v>519</v>
      </c>
      <c r="BC209" s="48" t="s">
        <v>92</v>
      </c>
    </row>
    <row r="210" spans="1:56" x14ac:dyDescent="0.3">
      <c r="A210" s="48"/>
      <c r="B210" s="8">
        <v>405</v>
      </c>
      <c r="C210" s="143" t="s">
        <v>5534</v>
      </c>
      <c r="D210" s="143" t="s">
        <v>5535</v>
      </c>
      <c r="E210" s="143" t="s">
        <v>335</v>
      </c>
      <c r="F210" s="143" t="s">
        <v>170</v>
      </c>
      <c r="G210" s="8" t="s">
        <v>5536</v>
      </c>
      <c r="H210" s="8">
        <v>6622312939</v>
      </c>
      <c r="I210" s="143" t="s">
        <v>401</v>
      </c>
      <c r="J210" s="143" t="s">
        <v>5537</v>
      </c>
      <c r="K210" s="143" t="s">
        <v>5538</v>
      </c>
      <c r="L210" s="8" t="s">
        <v>5539</v>
      </c>
      <c r="M210" s="8" t="s">
        <v>5535</v>
      </c>
      <c r="N210" s="8" t="s">
        <v>5536</v>
      </c>
      <c r="O210" s="8">
        <v>6622312939</v>
      </c>
      <c r="P210" s="143" t="s">
        <v>2112</v>
      </c>
      <c r="Q210" s="143" t="s">
        <v>45</v>
      </c>
      <c r="R210" s="8" t="s">
        <v>5540</v>
      </c>
      <c r="T210" s="143" t="s">
        <v>242</v>
      </c>
      <c r="U210" s="143"/>
      <c r="V210" s="143" t="s">
        <v>488</v>
      </c>
      <c r="W210" s="8">
        <v>38863</v>
      </c>
      <c r="X210" s="8" t="s">
        <v>348</v>
      </c>
      <c r="Y210" s="8" t="s">
        <v>242</v>
      </c>
      <c r="Z210" s="143" t="s">
        <v>2114</v>
      </c>
      <c r="AB210" s="8" t="s">
        <v>2115</v>
      </c>
      <c r="AE210" s="8" t="s">
        <v>48</v>
      </c>
      <c r="AF210" s="233" t="s">
        <v>5541</v>
      </c>
      <c r="AG210" s="8" t="s">
        <v>5542</v>
      </c>
      <c r="AH210" s="8" t="s">
        <v>5543</v>
      </c>
      <c r="AI210" s="8" t="s">
        <v>928</v>
      </c>
      <c r="AL210" s="8" t="s">
        <v>242</v>
      </c>
      <c r="AM210" s="48" t="s">
        <v>2130</v>
      </c>
      <c r="AN210" s="48" t="s">
        <v>9562</v>
      </c>
      <c r="AO210" s="48" t="s">
        <v>9563</v>
      </c>
      <c r="AP210" s="48" t="e">
        <v>#N/A</v>
      </c>
      <c r="AQ210" s="48" t="e">
        <v>#N/A</v>
      </c>
      <c r="AR210" s="48" t="e">
        <v>#N/A</v>
      </c>
      <c r="AS210" s="68" t="e">
        <v>#N/A</v>
      </c>
      <c r="AT210" s="68">
        <v>405</v>
      </c>
      <c r="AU210" s="48" t="e">
        <v>#N/A</v>
      </c>
      <c r="AV210" s="48" t="s">
        <v>371</v>
      </c>
      <c r="AW210" s="68" t="e">
        <v>#VALUE!</v>
      </c>
      <c r="AX210" s="68" t="e">
        <v>#REF!</v>
      </c>
      <c r="AY210" s="68" t="e">
        <v>#N/A</v>
      </c>
      <c r="AZ210" s="48" t="s">
        <v>9564</v>
      </c>
      <c r="BA210" s="48" t="s">
        <v>9565</v>
      </c>
      <c r="BB210" s="68" t="e">
        <v>#N/A</v>
      </c>
      <c r="BC210" s="48" t="s">
        <v>2131</v>
      </c>
      <c r="BD210" s="48"/>
    </row>
    <row r="211" spans="1:56" x14ac:dyDescent="0.3">
      <c r="A211" s="48"/>
      <c r="B211" s="8">
        <v>391</v>
      </c>
      <c r="C211" s="143" t="s">
        <v>5433</v>
      </c>
      <c r="D211" s="143" t="s">
        <v>5434</v>
      </c>
      <c r="E211" s="143" t="s">
        <v>335</v>
      </c>
      <c r="F211" s="143" t="s">
        <v>170</v>
      </c>
      <c r="G211" s="8" t="s">
        <v>5435</v>
      </c>
      <c r="H211" s="8">
        <v>6625714551</v>
      </c>
      <c r="I211" s="143" t="s">
        <v>340</v>
      </c>
      <c r="J211" s="143" t="s">
        <v>3642</v>
      </c>
      <c r="K211" s="143" t="s">
        <v>3643</v>
      </c>
      <c r="L211" s="8" t="s">
        <v>5436</v>
      </c>
      <c r="M211" s="8" t="s">
        <v>884</v>
      </c>
      <c r="N211" s="8" t="s">
        <v>5437</v>
      </c>
      <c r="O211" s="8">
        <v>6015035297</v>
      </c>
      <c r="P211" s="143" t="s">
        <v>2159</v>
      </c>
      <c r="Q211" s="143" t="s">
        <v>394</v>
      </c>
      <c r="R211" s="8" t="s">
        <v>5438</v>
      </c>
      <c r="T211" s="143" t="s">
        <v>2326</v>
      </c>
      <c r="U211" s="143"/>
      <c r="V211" s="143" t="s">
        <v>488</v>
      </c>
      <c r="W211" s="8">
        <v>39194</v>
      </c>
      <c r="X211" s="8" t="s">
        <v>348</v>
      </c>
      <c r="Y211" s="8" t="s">
        <v>4740</v>
      </c>
      <c r="Z211" s="143" t="s">
        <v>2114</v>
      </c>
      <c r="AB211" s="8" t="s">
        <v>2115</v>
      </c>
      <c r="AE211" s="8" t="s">
        <v>49</v>
      </c>
      <c r="AF211" s="233" t="s">
        <v>5439</v>
      </c>
      <c r="AI211" s="8" t="s">
        <v>369</v>
      </c>
      <c r="AL211" s="8" t="s">
        <v>266</v>
      </c>
      <c r="AM211" s="48" t="s">
        <v>2130</v>
      </c>
      <c r="AN211" s="48" t="s">
        <v>9566</v>
      </c>
      <c r="AO211" s="48" t="s">
        <v>9567</v>
      </c>
      <c r="AP211" s="48" t="e">
        <v>#N/A</v>
      </c>
      <c r="AQ211" s="48" t="e">
        <v>#N/A</v>
      </c>
      <c r="AR211" s="48" t="e">
        <v>#N/A</v>
      </c>
      <c r="AS211" s="68" t="e">
        <v>#N/A</v>
      </c>
      <c r="AT211" s="68">
        <v>391</v>
      </c>
      <c r="AU211" s="48" t="e">
        <v>#N/A</v>
      </c>
      <c r="AV211" s="48" t="s">
        <v>519</v>
      </c>
      <c r="AW211" s="68" t="e">
        <v>#REF!</v>
      </c>
      <c r="AX211" s="68" t="s">
        <v>8643</v>
      </c>
      <c r="AY211" s="68" t="e">
        <v>#N/A</v>
      </c>
      <c r="AZ211" s="48" t="s">
        <v>9568</v>
      </c>
      <c r="BA211" s="48" t="s">
        <v>9569</v>
      </c>
      <c r="BB211" s="68" t="e">
        <v>#N/A</v>
      </c>
      <c r="BC211" s="48" t="s">
        <v>2131</v>
      </c>
      <c r="BD211" s="48"/>
    </row>
    <row r="212" spans="1:56" x14ac:dyDescent="0.3">
      <c r="A212" s="48"/>
      <c r="B212" s="8">
        <v>269</v>
      </c>
      <c r="C212" s="143" t="s">
        <v>4476</v>
      </c>
      <c r="D212" s="143" t="s">
        <v>1691</v>
      </c>
      <c r="E212" s="143" t="s">
        <v>335</v>
      </c>
      <c r="F212" s="143" t="s">
        <v>169</v>
      </c>
      <c r="I212" s="143" t="s">
        <v>376</v>
      </c>
      <c r="J212" s="143" t="s">
        <v>4311</v>
      </c>
      <c r="K212" s="143"/>
      <c r="L212" s="8" t="s">
        <v>3163</v>
      </c>
      <c r="M212" s="8" t="s">
        <v>4477</v>
      </c>
      <c r="N212" s="8" t="s">
        <v>4478</v>
      </c>
      <c r="O212" s="8">
        <v>6625424264</v>
      </c>
      <c r="P212" s="143" t="s">
        <v>2159</v>
      </c>
      <c r="Q212" s="143" t="s">
        <v>43</v>
      </c>
      <c r="R212" s="8" t="s">
        <v>4479</v>
      </c>
      <c r="T212" s="143" t="s">
        <v>4316</v>
      </c>
      <c r="U212" s="143"/>
      <c r="V212" s="143" t="s">
        <v>488</v>
      </c>
      <c r="W212" s="8">
        <v>38860</v>
      </c>
      <c r="X212" s="8" t="s">
        <v>348</v>
      </c>
      <c r="Y212" s="8" t="s">
        <v>4317</v>
      </c>
      <c r="Z212" s="143" t="s">
        <v>2114</v>
      </c>
      <c r="AB212" s="8" t="s">
        <v>2115</v>
      </c>
      <c r="AE212" s="8" t="s">
        <v>48</v>
      </c>
      <c r="AF212" s="233" t="s">
        <v>4480</v>
      </c>
      <c r="AI212" s="8" t="s">
        <v>2165</v>
      </c>
      <c r="AJ212" s="8" t="s">
        <v>4311</v>
      </c>
      <c r="AL212" s="8" t="s">
        <v>193</v>
      </c>
      <c r="AM212" s="48" t="s">
        <v>2130</v>
      </c>
      <c r="AN212" s="48" t="s">
        <v>9570</v>
      </c>
      <c r="AO212" s="48" t="s">
        <v>9571</v>
      </c>
      <c r="AP212" s="48" t="e">
        <v>#N/A</v>
      </c>
      <c r="AQ212" s="48" t="e">
        <v>#N/A</v>
      </c>
      <c r="AR212" s="48" t="e">
        <v>#N/A</v>
      </c>
      <c r="AS212" s="68" t="e">
        <v>#N/A</v>
      </c>
      <c r="AT212" s="68">
        <v>269</v>
      </c>
      <c r="AU212" s="48" t="e">
        <v>#N/A</v>
      </c>
      <c r="AV212" s="48" t="s">
        <v>371</v>
      </c>
      <c r="AW212" s="68" t="e">
        <v>#VALUE!</v>
      </c>
      <c r="AX212" s="68" t="s">
        <v>8643</v>
      </c>
      <c r="AY212" s="68" t="e">
        <v>#N/A</v>
      </c>
      <c r="AZ212" s="48" t="s">
        <v>9572</v>
      </c>
      <c r="BA212" s="48" t="s">
        <v>9573</v>
      </c>
      <c r="BB212" s="68" t="e">
        <v>#N/A</v>
      </c>
      <c r="BC212" s="48" t="s">
        <v>2131</v>
      </c>
    </row>
    <row r="213" spans="1:56" x14ac:dyDescent="0.3">
      <c r="A213" s="66"/>
      <c r="B213" s="8">
        <v>663</v>
      </c>
      <c r="C213" s="8" t="s">
        <v>7589</v>
      </c>
      <c r="D213" s="8" t="s">
        <v>7590</v>
      </c>
      <c r="E213" s="8" t="s">
        <v>335</v>
      </c>
      <c r="F213" s="8" t="s">
        <v>170</v>
      </c>
      <c r="G213" s="8" t="s">
        <v>7591</v>
      </c>
      <c r="H213" s="8">
        <v>6623047506</v>
      </c>
      <c r="I213" s="8" t="s">
        <v>401</v>
      </c>
      <c r="J213" s="8" t="s">
        <v>7592</v>
      </c>
      <c r="K213" s="8" t="s">
        <v>232</v>
      </c>
      <c r="L213" s="8" t="s">
        <v>7593</v>
      </c>
      <c r="M213" s="8" t="s">
        <v>7590</v>
      </c>
      <c r="N213" s="8" t="s">
        <v>7591</v>
      </c>
      <c r="O213" s="8">
        <v>6623047506</v>
      </c>
      <c r="P213" s="8" t="s">
        <v>2159</v>
      </c>
      <c r="Q213" s="8" t="s">
        <v>394</v>
      </c>
      <c r="R213" s="8" t="s">
        <v>7594</v>
      </c>
      <c r="T213" s="8" t="s">
        <v>1618</v>
      </c>
      <c r="V213" s="8" t="s">
        <v>488</v>
      </c>
      <c r="W213" s="8">
        <v>39730</v>
      </c>
      <c r="X213" s="8" t="s">
        <v>348</v>
      </c>
      <c r="Y213" s="8" t="s">
        <v>232</v>
      </c>
      <c r="AB213" s="8" t="s">
        <v>2115</v>
      </c>
      <c r="AD213" s="8" t="s">
        <v>2252</v>
      </c>
      <c r="AE213" s="8" t="s">
        <v>50</v>
      </c>
      <c r="AF213" s="8" t="s">
        <v>7595</v>
      </c>
      <c r="AG213" s="8" t="s">
        <v>7596</v>
      </c>
      <c r="AH213" s="8" t="s">
        <v>7597</v>
      </c>
      <c r="AI213" s="8" t="s">
        <v>369</v>
      </c>
      <c r="AL213" s="8" t="s">
        <v>232</v>
      </c>
      <c r="AM213" s="48" t="s">
        <v>2130</v>
      </c>
      <c r="AN213" s="48" t="s">
        <v>9574</v>
      </c>
      <c r="AO213" s="48" t="s">
        <v>9575</v>
      </c>
      <c r="AP213" s="48" t="e">
        <v>#N/A</v>
      </c>
      <c r="AQ213" s="48" t="e">
        <v>#N/A</v>
      </c>
      <c r="AR213" s="48" t="e">
        <v>#N/A</v>
      </c>
      <c r="AS213" s="68" t="e">
        <v>#N/A</v>
      </c>
      <c r="AT213" s="68">
        <v>663</v>
      </c>
      <c r="AU213" s="48" t="e">
        <v>#N/A</v>
      </c>
      <c r="AV213" s="48" t="s">
        <v>371</v>
      </c>
      <c r="AW213" s="68" t="e">
        <v>#REF!</v>
      </c>
      <c r="AX213" s="68" t="s">
        <v>9576</v>
      </c>
      <c r="AY213" s="68" t="e">
        <v>#N/A</v>
      </c>
      <c r="AZ213" s="48" t="s">
        <v>9577</v>
      </c>
      <c r="BA213" s="48" t="s">
        <v>9578</v>
      </c>
      <c r="BB213" s="68" t="e">
        <v>#N/A</v>
      </c>
      <c r="BC213" s="48" t="s">
        <v>2131</v>
      </c>
      <c r="BD213" s="48"/>
    </row>
    <row r="214" spans="1:56" x14ac:dyDescent="0.3">
      <c r="A214" s="48" t="s">
        <v>9579</v>
      </c>
      <c r="B214" s="8">
        <v>535</v>
      </c>
      <c r="C214" s="8" t="s">
        <v>6568</v>
      </c>
      <c r="D214" s="8" t="s">
        <v>6569</v>
      </c>
      <c r="E214" s="8" t="s">
        <v>335</v>
      </c>
      <c r="F214" s="8" t="s">
        <v>169</v>
      </c>
      <c r="I214" s="8" t="s">
        <v>401</v>
      </c>
      <c r="J214" s="8" t="s">
        <v>6570</v>
      </c>
      <c r="K214" s="8" t="s">
        <v>3189</v>
      </c>
      <c r="L214" s="8" t="s">
        <v>6571</v>
      </c>
      <c r="M214" s="8" t="s">
        <v>6572</v>
      </c>
      <c r="N214" s="8" t="s">
        <v>6573</v>
      </c>
      <c r="O214" s="8">
        <v>6016245913</v>
      </c>
      <c r="P214" s="8" t="s">
        <v>2112</v>
      </c>
      <c r="Q214" s="8" t="s">
        <v>43</v>
      </c>
      <c r="R214" s="8" t="s">
        <v>6574</v>
      </c>
      <c r="T214" s="143" t="s">
        <v>5084</v>
      </c>
      <c r="U214" s="143"/>
      <c r="V214" s="143" t="s">
        <v>488</v>
      </c>
      <c r="W214" s="8">
        <v>39206</v>
      </c>
      <c r="X214" s="8" t="s">
        <v>348</v>
      </c>
      <c r="Y214" s="8" t="s">
        <v>209</v>
      </c>
      <c r="Z214" s="143" t="s">
        <v>2114</v>
      </c>
      <c r="AB214" s="8" t="s">
        <v>2115</v>
      </c>
      <c r="AE214" s="8" t="s">
        <v>50</v>
      </c>
      <c r="AF214" s="8" t="s">
        <v>6575</v>
      </c>
      <c r="AG214" s="8" t="s">
        <v>6576</v>
      </c>
      <c r="AH214" s="8" t="s">
        <v>1088</v>
      </c>
      <c r="AI214" s="8" t="s">
        <v>442</v>
      </c>
      <c r="AK214" s="8" t="s">
        <v>6577</v>
      </c>
      <c r="AL214" s="8" t="s">
        <v>209</v>
      </c>
      <c r="AM214" s="48" t="s">
        <v>209</v>
      </c>
      <c r="AN214" s="48" t="s">
        <v>9580</v>
      </c>
      <c r="AO214" s="48" t="s">
        <v>9581</v>
      </c>
      <c r="AP214" s="48" t="s">
        <v>9580</v>
      </c>
      <c r="AQ214" s="48" t="s">
        <v>9581</v>
      </c>
      <c r="AR214" s="48" t="s">
        <v>371</v>
      </c>
      <c r="AS214" s="68" t="s">
        <v>371</v>
      </c>
      <c r="AT214" s="68">
        <v>535</v>
      </c>
      <c r="AU214" s="48">
        <v>147</v>
      </c>
      <c r="AV214" s="48" t="s">
        <v>371</v>
      </c>
      <c r="AW214" s="68" t="e">
        <v>#REF!</v>
      </c>
      <c r="AX214" s="68" t="e">
        <v>#REF!</v>
      </c>
      <c r="AY214" s="68" t="s">
        <v>9579</v>
      </c>
      <c r="AZ214" s="48" t="s">
        <v>9582</v>
      </c>
      <c r="BA214" s="48" t="s">
        <v>9583</v>
      </c>
      <c r="BB214" s="68" t="s">
        <v>371</v>
      </c>
      <c r="BC214" s="48" t="s">
        <v>104</v>
      </c>
    </row>
    <row r="215" spans="1:56" x14ac:dyDescent="0.3">
      <c r="A215" s="48"/>
      <c r="B215" s="8">
        <v>629</v>
      </c>
      <c r="C215" s="8" t="s">
        <v>2802</v>
      </c>
      <c r="D215" s="8" t="s">
        <v>3279</v>
      </c>
      <c r="E215" s="8" t="s">
        <v>335</v>
      </c>
      <c r="F215" s="8" t="s">
        <v>170</v>
      </c>
      <c r="G215" s="8" t="s">
        <v>7306</v>
      </c>
      <c r="H215" s="8">
        <v>6014673078</v>
      </c>
      <c r="I215" s="8" t="s">
        <v>340</v>
      </c>
      <c r="J215" s="8" t="s">
        <v>1729</v>
      </c>
      <c r="K215" s="8" t="s">
        <v>738</v>
      </c>
      <c r="L215" s="8" t="s">
        <v>6034</v>
      </c>
      <c r="M215" s="8" t="s">
        <v>3279</v>
      </c>
      <c r="N215" s="8" t="s">
        <v>7307</v>
      </c>
      <c r="O215" s="8">
        <v>6014673078</v>
      </c>
      <c r="P215" s="8" t="s">
        <v>2112</v>
      </c>
      <c r="Q215" s="8" t="s">
        <v>45</v>
      </c>
      <c r="R215" s="8" t="s">
        <v>7308</v>
      </c>
      <c r="T215" s="8" t="s">
        <v>1057</v>
      </c>
      <c r="V215" s="8" t="s">
        <v>488</v>
      </c>
      <c r="W215" s="8">
        <v>39042</v>
      </c>
      <c r="X215" s="8" t="s">
        <v>348</v>
      </c>
      <c r="Y215" s="8" t="s">
        <v>245</v>
      </c>
      <c r="Z215" s="8" t="s">
        <v>2114</v>
      </c>
      <c r="AB215" s="8" t="s">
        <v>2115</v>
      </c>
      <c r="AE215" s="8" t="s">
        <v>48</v>
      </c>
      <c r="AF215" s="8" t="s">
        <v>7309</v>
      </c>
      <c r="AG215" s="8" t="s">
        <v>7310</v>
      </c>
      <c r="AH215" s="8" t="s">
        <v>7311</v>
      </c>
      <c r="AI215" s="8" t="s">
        <v>928</v>
      </c>
      <c r="AL215" s="8" t="s">
        <v>245</v>
      </c>
      <c r="AM215" s="48" t="s">
        <v>2130</v>
      </c>
      <c r="AN215" s="48" t="s">
        <v>9584</v>
      </c>
      <c r="AO215" s="48" t="s">
        <v>9585</v>
      </c>
      <c r="AP215" s="48" t="e">
        <v>#N/A</v>
      </c>
      <c r="AQ215" s="48" t="e">
        <v>#N/A</v>
      </c>
      <c r="AR215" s="48" t="e">
        <v>#N/A</v>
      </c>
      <c r="AS215" s="68" t="e">
        <v>#N/A</v>
      </c>
      <c r="AT215" s="68">
        <v>629</v>
      </c>
      <c r="AU215" s="48" t="e">
        <v>#N/A</v>
      </c>
      <c r="AV215" s="48" t="s">
        <v>371</v>
      </c>
      <c r="AW215" s="68" t="e">
        <v>#REF!</v>
      </c>
      <c r="AX215" s="68" t="e">
        <v>#REF!</v>
      </c>
      <c r="AY215" s="68" t="e">
        <v>#N/A</v>
      </c>
      <c r="AZ215" s="48" t="s">
        <v>9586</v>
      </c>
      <c r="BA215" s="48" t="s">
        <v>9587</v>
      </c>
      <c r="BB215" s="68" t="e">
        <v>#N/A</v>
      </c>
      <c r="BC215" s="48" t="s">
        <v>2131</v>
      </c>
      <c r="BD215" s="48"/>
    </row>
    <row r="216" spans="1:56" x14ac:dyDescent="0.3">
      <c r="A216" s="48"/>
      <c r="B216" s="8">
        <v>471</v>
      </c>
      <c r="C216" s="143" t="s">
        <v>6031</v>
      </c>
      <c r="D216" s="143" t="s">
        <v>6032</v>
      </c>
      <c r="E216" s="143" t="s">
        <v>335</v>
      </c>
      <c r="F216" s="143" t="s">
        <v>169</v>
      </c>
      <c r="G216" s="8" t="s">
        <v>6033</v>
      </c>
      <c r="H216" s="8">
        <v>6624176521</v>
      </c>
      <c r="I216" s="143" t="s">
        <v>376</v>
      </c>
      <c r="J216" s="143" t="s">
        <v>5836</v>
      </c>
      <c r="K216" s="143" t="s">
        <v>5930</v>
      </c>
      <c r="L216" s="8" t="s">
        <v>6034</v>
      </c>
      <c r="M216" s="8" t="s">
        <v>6032</v>
      </c>
      <c r="N216" s="8" t="s">
        <v>6035</v>
      </c>
      <c r="O216" s="8">
        <v>6627090386</v>
      </c>
      <c r="P216" s="143" t="s">
        <v>2159</v>
      </c>
      <c r="Q216" s="143" t="s">
        <v>43</v>
      </c>
      <c r="R216" s="8" t="s">
        <v>6036</v>
      </c>
      <c r="T216" s="143" t="s">
        <v>5930</v>
      </c>
      <c r="U216" s="143"/>
      <c r="V216" s="143" t="s">
        <v>488</v>
      </c>
      <c r="W216" s="8">
        <v>38922</v>
      </c>
      <c r="X216" s="8" t="s">
        <v>348</v>
      </c>
      <c r="Y216" s="8" t="s">
        <v>265</v>
      </c>
      <c r="Z216" s="143" t="s">
        <v>2114</v>
      </c>
      <c r="AB216" s="8" t="s">
        <v>2115</v>
      </c>
      <c r="AE216" s="8" t="s">
        <v>49</v>
      </c>
      <c r="AF216" s="233" t="s">
        <v>6037</v>
      </c>
      <c r="AG216" s="8" t="s">
        <v>6038</v>
      </c>
      <c r="AI216" s="8" t="s">
        <v>396</v>
      </c>
      <c r="AJ216" s="8" t="s">
        <v>6023</v>
      </c>
      <c r="AL216" s="8" t="s">
        <v>265</v>
      </c>
      <c r="AM216" s="48" t="s">
        <v>2130</v>
      </c>
      <c r="AN216" s="48" t="s">
        <v>9588</v>
      </c>
      <c r="AO216" s="48" t="s">
        <v>9589</v>
      </c>
      <c r="AP216" s="48" t="e">
        <v>#N/A</v>
      </c>
      <c r="AQ216" s="48" t="e">
        <v>#N/A</v>
      </c>
      <c r="AR216" s="48" t="e">
        <v>#N/A</v>
      </c>
      <c r="AS216" s="68" t="e">
        <v>#N/A</v>
      </c>
      <c r="AT216" s="68">
        <v>471</v>
      </c>
      <c r="AU216" s="48" t="e">
        <v>#N/A</v>
      </c>
      <c r="AV216" s="48" t="s">
        <v>371</v>
      </c>
      <c r="AW216" s="68" t="e">
        <v>#REF!</v>
      </c>
      <c r="AX216" s="68" t="e">
        <v>#REF!</v>
      </c>
      <c r="AY216" s="68" t="e">
        <v>#N/A</v>
      </c>
      <c r="AZ216" s="48" t="s">
        <v>9590</v>
      </c>
      <c r="BA216" s="48" t="s">
        <v>9591</v>
      </c>
      <c r="BB216" s="68" t="e">
        <v>#N/A</v>
      </c>
      <c r="BC216" s="48" t="s">
        <v>2131</v>
      </c>
      <c r="BD216" s="48"/>
    </row>
    <row r="217" spans="1:56" x14ac:dyDescent="0.3">
      <c r="A217" s="48"/>
      <c r="B217" s="8">
        <v>322</v>
      </c>
      <c r="C217" s="143" t="s">
        <v>4854</v>
      </c>
      <c r="D217" s="143" t="s">
        <v>4855</v>
      </c>
      <c r="E217" s="143" t="s">
        <v>335</v>
      </c>
      <c r="F217" s="143" t="s">
        <v>169</v>
      </c>
      <c r="I217" s="143" t="s">
        <v>376</v>
      </c>
      <c r="J217" s="143" t="s">
        <v>4856</v>
      </c>
      <c r="K217" s="143" t="s">
        <v>232</v>
      </c>
      <c r="L217" s="8" t="s">
        <v>4857</v>
      </c>
      <c r="M217" s="8" t="s">
        <v>4855</v>
      </c>
      <c r="N217" s="8" t="s">
        <v>4858</v>
      </c>
      <c r="O217" s="8">
        <v>6622518951</v>
      </c>
      <c r="P217" s="143" t="s">
        <v>2247</v>
      </c>
      <c r="Q217" s="143"/>
      <c r="R217" s="8" t="s">
        <v>4859</v>
      </c>
      <c r="T217" s="143" t="s">
        <v>4856</v>
      </c>
      <c r="U217" s="143"/>
      <c r="V217" s="143" t="s">
        <v>488</v>
      </c>
      <c r="W217" s="8">
        <v>39746</v>
      </c>
      <c r="X217" s="8" t="s">
        <v>348</v>
      </c>
      <c r="Y217" s="8" t="s">
        <v>232</v>
      </c>
      <c r="Z217" s="143" t="s">
        <v>2114</v>
      </c>
      <c r="AB217" s="8" t="s">
        <v>2115</v>
      </c>
      <c r="AE217" s="8" t="s">
        <v>51</v>
      </c>
      <c r="AF217" s="233" t="s">
        <v>4860</v>
      </c>
      <c r="AG217" s="8" t="s">
        <v>4861</v>
      </c>
      <c r="AI217" s="8" t="s">
        <v>2165</v>
      </c>
      <c r="AJ217" s="8" t="s">
        <v>4862</v>
      </c>
      <c r="AL217" s="8" t="s">
        <v>232</v>
      </c>
      <c r="AM217" s="48" t="s">
        <v>2130</v>
      </c>
      <c r="AN217" s="48" t="s">
        <v>9592</v>
      </c>
      <c r="AO217" s="48" t="s">
        <v>9593</v>
      </c>
      <c r="AP217" s="48" t="e">
        <v>#N/A</v>
      </c>
      <c r="AQ217" s="48" t="e">
        <v>#N/A</v>
      </c>
      <c r="AR217" s="48" t="e">
        <v>#N/A</v>
      </c>
      <c r="AS217" s="68" t="e">
        <v>#N/A</v>
      </c>
      <c r="AT217" s="68">
        <v>322</v>
      </c>
      <c r="AU217" s="48" t="e">
        <v>#N/A</v>
      </c>
      <c r="AV217" s="48" t="s">
        <v>371</v>
      </c>
      <c r="AW217" s="68" t="s">
        <v>9594</v>
      </c>
      <c r="AX217" s="68" t="s">
        <v>9594</v>
      </c>
      <c r="AY217" s="68" t="e">
        <v>#N/A</v>
      </c>
      <c r="AZ217" s="48" t="s">
        <v>9595</v>
      </c>
      <c r="BA217" s="48" t="s">
        <v>9596</v>
      </c>
      <c r="BB217" s="68" t="e">
        <v>#N/A</v>
      </c>
      <c r="BC217" s="48" t="s">
        <v>2131</v>
      </c>
    </row>
    <row r="218" spans="1:56" x14ac:dyDescent="0.3">
      <c r="A218" s="48" t="s">
        <v>9597</v>
      </c>
      <c r="B218" s="8">
        <v>567</v>
      </c>
      <c r="C218" s="8" t="s">
        <v>6819</v>
      </c>
      <c r="D218" s="8" t="s">
        <v>6820</v>
      </c>
      <c r="E218" s="8" t="s">
        <v>335</v>
      </c>
      <c r="F218" s="8" t="s">
        <v>170</v>
      </c>
      <c r="G218" s="8" t="s">
        <v>6821</v>
      </c>
      <c r="H218" s="8">
        <v>6628221003</v>
      </c>
      <c r="I218" s="8" t="s">
        <v>340</v>
      </c>
      <c r="J218" s="8" t="s">
        <v>6822</v>
      </c>
      <c r="K218" s="8" t="s">
        <v>856</v>
      </c>
      <c r="L218" s="8" t="s">
        <v>6823</v>
      </c>
      <c r="M218" s="8" t="s">
        <v>6820</v>
      </c>
      <c r="N218" s="8" t="s">
        <v>6824</v>
      </c>
      <c r="O218" s="8">
        <v>6628222004</v>
      </c>
      <c r="P218" s="8" t="s">
        <v>2112</v>
      </c>
      <c r="Q218" s="8" t="s">
        <v>45</v>
      </c>
      <c r="R218" s="8" t="s">
        <v>6825</v>
      </c>
      <c r="T218" s="8" t="s">
        <v>6826</v>
      </c>
      <c r="V218" s="8" t="s">
        <v>488</v>
      </c>
      <c r="W218" s="8">
        <v>38701</v>
      </c>
      <c r="X218" s="8" t="s">
        <v>348</v>
      </c>
      <c r="Y218" s="8" t="s">
        <v>260</v>
      </c>
      <c r="Z218" s="8" t="s">
        <v>2114</v>
      </c>
      <c r="AB218" s="8" t="s">
        <v>2115</v>
      </c>
      <c r="AE218" s="8" t="s">
        <v>49</v>
      </c>
      <c r="AF218" s="8" t="s">
        <v>6827</v>
      </c>
      <c r="AG218" s="8" t="s">
        <v>6828</v>
      </c>
      <c r="AI218" s="8" t="s">
        <v>396</v>
      </c>
      <c r="AL218" s="8" t="s">
        <v>260</v>
      </c>
      <c r="AM218" s="48" t="s">
        <v>260</v>
      </c>
      <c r="AN218" s="48" t="s">
        <v>9598</v>
      </c>
      <c r="AO218" s="48" t="s">
        <v>9599</v>
      </c>
      <c r="AP218" s="48" t="s">
        <v>9598</v>
      </c>
      <c r="AQ218" s="48" t="s">
        <v>9599</v>
      </c>
      <c r="AR218" s="48" t="s">
        <v>371</v>
      </c>
      <c r="AS218" s="68" t="s">
        <v>371</v>
      </c>
      <c r="AT218" s="68">
        <v>567</v>
      </c>
      <c r="AU218" s="48">
        <v>300</v>
      </c>
      <c r="AV218" s="48" t="s">
        <v>371</v>
      </c>
      <c r="AW218" s="68" t="e">
        <v>#REF!</v>
      </c>
      <c r="AX218" s="68" t="e">
        <v>#VALUE!</v>
      </c>
      <c r="AY218" s="68" t="s">
        <v>9597</v>
      </c>
      <c r="AZ218" s="48" t="s">
        <v>9600</v>
      </c>
      <c r="BA218" s="48" t="s">
        <v>9601</v>
      </c>
      <c r="BB218" s="68" t="s">
        <v>519</v>
      </c>
      <c r="BC218" s="48" t="s">
        <v>107</v>
      </c>
    </row>
    <row r="219" spans="1:56" x14ac:dyDescent="0.3">
      <c r="A219" s="48" t="s">
        <v>9602</v>
      </c>
      <c r="B219" s="8">
        <v>47</v>
      </c>
      <c r="C219" s="143" t="s">
        <v>1691</v>
      </c>
      <c r="D219" s="143" t="s">
        <v>2559</v>
      </c>
      <c r="E219" s="143" t="s">
        <v>335</v>
      </c>
      <c r="F219" s="143" t="s">
        <v>169</v>
      </c>
      <c r="G219" s="8" t="s">
        <v>2560</v>
      </c>
      <c r="H219" s="8">
        <v>6626558333</v>
      </c>
      <c r="I219" s="143" t="s">
        <v>376</v>
      </c>
      <c r="J219" s="143" t="s">
        <v>2561</v>
      </c>
      <c r="K219" s="143" t="s">
        <v>2562</v>
      </c>
      <c r="L219" s="8" t="s">
        <v>1691</v>
      </c>
      <c r="M219" s="8" t="s">
        <v>2559</v>
      </c>
      <c r="N219" s="8" t="s">
        <v>2560</v>
      </c>
      <c r="O219" s="8">
        <v>6015727468</v>
      </c>
      <c r="P219" s="143" t="s">
        <v>2112</v>
      </c>
      <c r="Q219" s="143" t="s">
        <v>45</v>
      </c>
      <c r="R219" s="8" t="s">
        <v>2563</v>
      </c>
      <c r="T219" s="143" t="s">
        <v>654</v>
      </c>
      <c r="U219" s="143"/>
      <c r="V219" s="143" t="s">
        <v>488</v>
      </c>
      <c r="W219" s="8">
        <v>38671</v>
      </c>
      <c r="X219" s="8" t="s">
        <v>348</v>
      </c>
      <c r="Y219" s="8" t="s">
        <v>2393</v>
      </c>
      <c r="Z219" s="143"/>
      <c r="AA219" s="8" t="s">
        <v>2200</v>
      </c>
      <c r="AC219" s="8" t="s">
        <v>2201</v>
      </c>
      <c r="AE219" s="8" t="s">
        <v>48</v>
      </c>
      <c r="AF219" s="233" t="s">
        <v>2564</v>
      </c>
      <c r="AG219" s="8" t="s">
        <v>2565</v>
      </c>
      <c r="AH219" s="8" t="s">
        <v>2566</v>
      </c>
      <c r="AI219" s="8" t="s">
        <v>442</v>
      </c>
      <c r="AJ219" s="8" t="s">
        <v>2567</v>
      </c>
      <c r="AK219" s="8" t="s">
        <v>2568</v>
      </c>
      <c r="AL219" s="8" t="s">
        <v>201</v>
      </c>
      <c r="AM219" s="48" t="s">
        <v>201</v>
      </c>
      <c r="AN219" s="48" t="s">
        <v>9603</v>
      </c>
      <c r="AO219" s="48" t="s">
        <v>9604</v>
      </c>
      <c r="AP219" s="48" t="e">
        <v>#N/A</v>
      </c>
      <c r="AQ219" s="48" t="s">
        <v>9604</v>
      </c>
      <c r="AR219" s="48" t="e">
        <v>#N/A</v>
      </c>
      <c r="AS219" s="68" t="s">
        <v>371</v>
      </c>
      <c r="AT219" s="68">
        <v>47</v>
      </c>
      <c r="AU219" s="48">
        <v>155</v>
      </c>
      <c r="AV219" s="48" t="s">
        <v>371</v>
      </c>
      <c r="AW219" s="68" t="e">
        <v>#VALUE!</v>
      </c>
      <c r="AX219" s="68" t="e">
        <v>#VALUE!</v>
      </c>
      <c r="AY219" s="68" t="s">
        <v>9602</v>
      </c>
      <c r="AZ219" s="48" t="s">
        <v>9605</v>
      </c>
      <c r="BA219" s="48" t="s">
        <v>9606</v>
      </c>
      <c r="BB219" s="68" t="s">
        <v>519</v>
      </c>
      <c r="BC219" s="48" t="s">
        <v>107</v>
      </c>
      <c r="BD219" s="48"/>
    </row>
    <row r="220" spans="1:56" x14ac:dyDescent="0.3">
      <c r="A220" s="48" t="s">
        <v>9607</v>
      </c>
      <c r="B220" s="8">
        <v>496</v>
      </c>
      <c r="C220" s="143" t="s">
        <v>436</v>
      </c>
      <c r="D220" s="143" t="s">
        <v>694</v>
      </c>
      <c r="E220" s="143" t="s">
        <v>335</v>
      </c>
      <c r="F220" s="143" t="s">
        <v>169</v>
      </c>
      <c r="H220" s="8">
        <v>2053569919</v>
      </c>
      <c r="I220" s="143" t="s">
        <v>376</v>
      </c>
      <c r="J220" s="143" t="s">
        <v>5232</v>
      </c>
      <c r="K220" s="143" t="s">
        <v>738</v>
      </c>
      <c r="L220" s="8" t="s">
        <v>6224</v>
      </c>
      <c r="M220" s="8" t="s">
        <v>694</v>
      </c>
      <c r="N220" s="8" t="s">
        <v>6225</v>
      </c>
      <c r="O220" s="8">
        <v>2053569919</v>
      </c>
      <c r="P220" s="143" t="s">
        <v>2112</v>
      </c>
      <c r="Q220" s="143" t="s">
        <v>45</v>
      </c>
      <c r="R220" s="8" t="s">
        <v>6226</v>
      </c>
      <c r="T220" s="143" t="s">
        <v>1057</v>
      </c>
      <c r="U220" s="143"/>
      <c r="V220" s="143" t="s">
        <v>488</v>
      </c>
      <c r="W220" s="8">
        <v>39042</v>
      </c>
      <c r="X220" s="8" t="s">
        <v>348</v>
      </c>
      <c r="Y220" s="8" t="s">
        <v>245</v>
      </c>
      <c r="Z220" s="143" t="s">
        <v>2114</v>
      </c>
      <c r="AE220" s="8" t="s">
        <v>49</v>
      </c>
      <c r="AF220" s="233" t="s">
        <v>6240</v>
      </c>
      <c r="AG220" s="8" t="s">
        <v>6241</v>
      </c>
      <c r="AH220" s="8" t="s">
        <v>6242</v>
      </c>
      <c r="AI220" s="8" t="s">
        <v>2165</v>
      </c>
      <c r="AL220" s="8" t="s">
        <v>245</v>
      </c>
      <c r="AM220" s="48" t="s">
        <v>245</v>
      </c>
      <c r="AN220" s="48" t="s">
        <v>9608</v>
      </c>
      <c r="AO220" s="48" t="s">
        <v>9609</v>
      </c>
      <c r="AP220" s="48" t="e">
        <v>#N/A</v>
      </c>
      <c r="AQ220" s="48" t="s">
        <v>9609</v>
      </c>
      <c r="AR220" s="48" t="e">
        <v>#N/A</v>
      </c>
      <c r="AS220" s="68" t="s">
        <v>371</v>
      </c>
      <c r="AT220" s="68">
        <v>496</v>
      </c>
      <c r="AU220" s="48">
        <v>304</v>
      </c>
      <c r="AV220" s="48" t="s">
        <v>371</v>
      </c>
      <c r="AW220" s="68" t="e">
        <v>#REF!</v>
      </c>
      <c r="AX220" s="68" t="e">
        <v>#VALUE!</v>
      </c>
      <c r="AY220" s="68" t="s">
        <v>9607</v>
      </c>
      <c r="AZ220" s="307" t="s">
        <v>9610</v>
      </c>
      <c r="BA220" s="48" t="s">
        <v>9611</v>
      </c>
      <c r="BB220" s="68" t="s">
        <v>519</v>
      </c>
      <c r="BC220" s="48" t="s">
        <v>107</v>
      </c>
    </row>
    <row r="221" spans="1:56" x14ac:dyDescent="0.3">
      <c r="A221" s="195" t="s">
        <v>9612</v>
      </c>
      <c r="B221" s="8">
        <v>494</v>
      </c>
      <c r="C221" s="308" t="s">
        <v>6222</v>
      </c>
      <c r="D221" s="308" t="s">
        <v>694</v>
      </c>
      <c r="E221" s="143" t="s">
        <v>335</v>
      </c>
      <c r="F221" s="308" t="s">
        <v>169</v>
      </c>
      <c r="H221" s="8">
        <v>2053569919</v>
      </c>
      <c r="I221" s="143" t="s">
        <v>340</v>
      </c>
      <c r="J221" s="143" t="s">
        <v>6223</v>
      </c>
      <c r="K221" s="143" t="s">
        <v>738</v>
      </c>
      <c r="L221" s="195" t="s">
        <v>6224</v>
      </c>
      <c r="M221" s="195" t="s">
        <v>694</v>
      </c>
      <c r="N221" s="195" t="s">
        <v>6225</v>
      </c>
      <c r="O221" s="195">
        <v>2053569919</v>
      </c>
      <c r="P221" s="143" t="s">
        <v>2112</v>
      </c>
      <c r="Q221" s="143" t="s">
        <v>45</v>
      </c>
      <c r="R221" s="8" t="s">
        <v>6226</v>
      </c>
      <c r="T221" s="143" t="s">
        <v>1057</v>
      </c>
      <c r="U221" s="143"/>
      <c r="V221" s="143" t="s">
        <v>488</v>
      </c>
      <c r="W221" s="8">
        <v>39042</v>
      </c>
      <c r="X221" s="8" t="s">
        <v>348</v>
      </c>
      <c r="Y221" s="8" t="s">
        <v>245</v>
      </c>
      <c r="Z221" s="143" t="s">
        <v>2114</v>
      </c>
      <c r="AE221" s="8" t="s">
        <v>48</v>
      </c>
      <c r="AF221" s="233" t="s">
        <v>6227</v>
      </c>
      <c r="AG221" s="8" t="s">
        <v>6228</v>
      </c>
      <c r="AH221" s="8" t="s">
        <v>6229</v>
      </c>
      <c r="AI221" s="8" t="s">
        <v>2165</v>
      </c>
      <c r="AL221" s="8" t="s">
        <v>245</v>
      </c>
      <c r="AM221" s="48" t="s">
        <v>245</v>
      </c>
      <c r="AN221" s="48" t="s">
        <v>9613</v>
      </c>
      <c r="AO221" s="48" t="s">
        <v>9614</v>
      </c>
      <c r="AP221" s="48" t="e">
        <v>#N/A</v>
      </c>
      <c r="AQ221" s="48" t="s">
        <v>9614</v>
      </c>
      <c r="AR221" s="48" t="e">
        <v>#N/A</v>
      </c>
      <c r="AS221" s="68" t="s">
        <v>371</v>
      </c>
      <c r="AT221" s="68">
        <v>494</v>
      </c>
      <c r="AU221" s="48">
        <v>278</v>
      </c>
      <c r="AV221" s="48" t="s">
        <v>371</v>
      </c>
      <c r="AW221" s="68" t="e">
        <v>#REF!</v>
      </c>
      <c r="AX221" s="68" t="e">
        <v>#REF!</v>
      </c>
      <c r="AY221" s="68" t="s">
        <v>9612</v>
      </c>
      <c r="AZ221" s="307" t="s">
        <v>9610</v>
      </c>
      <c r="BA221" s="195" t="s">
        <v>9615</v>
      </c>
      <c r="BB221" s="196" t="s">
        <v>371</v>
      </c>
      <c r="BC221" s="195" t="s">
        <v>104</v>
      </c>
    </row>
    <row r="222" spans="1:56" x14ac:dyDescent="0.3">
      <c r="A222" s="48" t="s">
        <v>9616</v>
      </c>
      <c r="B222" s="8">
        <v>148</v>
      </c>
      <c r="C222" s="143" t="s">
        <v>3468</v>
      </c>
      <c r="D222" s="143" t="s">
        <v>3469</v>
      </c>
      <c r="E222" s="143" t="s">
        <v>335</v>
      </c>
      <c r="F222" s="143" t="s">
        <v>169</v>
      </c>
      <c r="G222" s="8" t="s">
        <v>3470</v>
      </c>
      <c r="H222" s="8">
        <v>6019383946</v>
      </c>
      <c r="I222" s="143" t="s">
        <v>376</v>
      </c>
      <c r="J222" s="143" t="s">
        <v>3471</v>
      </c>
      <c r="K222" s="143" t="s">
        <v>245</v>
      </c>
      <c r="L222" s="8" t="s">
        <v>3472</v>
      </c>
      <c r="M222" s="8" t="s">
        <v>3473</v>
      </c>
      <c r="N222" s="8" t="s">
        <v>3474</v>
      </c>
      <c r="O222" s="8">
        <v>6019383946</v>
      </c>
      <c r="P222" s="143" t="s">
        <v>2112</v>
      </c>
      <c r="Q222" s="143" t="s">
        <v>441</v>
      </c>
      <c r="R222" s="8" t="s">
        <v>3475</v>
      </c>
      <c r="T222" s="143" t="s">
        <v>1057</v>
      </c>
      <c r="U222" s="143"/>
      <c r="V222" s="143" t="s">
        <v>488</v>
      </c>
      <c r="W222" s="8">
        <v>39047</v>
      </c>
      <c r="X222" s="8" t="s">
        <v>348</v>
      </c>
      <c r="Y222" s="8" t="s">
        <v>245</v>
      </c>
      <c r="Z222" s="143" t="s">
        <v>2114</v>
      </c>
      <c r="AB222" s="8" t="s">
        <v>2115</v>
      </c>
      <c r="AE222" s="8" t="s">
        <v>49</v>
      </c>
      <c r="AF222" s="233" t="s">
        <v>3476</v>
      </c>
      <c r="AG222" s="8" t="s">
        <v>3477</v>
      </c>
      <c r="AI222" s="8" t="s">
        <v>2165</v>
      </c>
      <c r="AJ222" s="8" t="s">
        <v>3478</v>
      </c>
      <c r="AL222" s="8" t="s">
        <v>245</v>
      </c>
      <c r="AM222" s="48" t="s">
        <v>245</v>
      </c>
      <c r="AN222" s="48" t="s">
        <v>9617</v>
      </c>
      <c r="AO222" s="48" t="s">
        <v>9618</v>
      </c>
      <c r="AP222" s="48" t="e">
        <v>#N/A</v>
      </c>
      <c r="AQ222" s="48" t="s">
        <v>9618</v>
      </c>
      <c r="AR222" s="48" t="e">
        <v>#N/A</v>
      </c>
      <c r="AS222" s="68" t="s">
        <v>371</v>
      </c>
      <c r="AT222" s="68">
        <v>148</v>
      </c>
      <c r="AU222" s="48">
        <v>180</v>
      </c>
      <c r="AV222" s="48" t="s">
        <v>371</v>
      </c>
      <c r="AW222" s="68" t="s">
        <v>9619</v>
      </c>
      <c r="AX222" s="68" t="s">
        <v>9619</v>
      </c>
      <c r="AY222" s="68" t="s">
        <v>9616</v>
      </c>
      <c r="AZ222" s="48" t="s">
        <v>9620</v>
      </c>
      <c r="BA222" s="48" t="s">
        <v>9621</v>
      </c>
      <c r="BB222" s="68" t="s">
        <v>519</v>
      </c>
      <c r="BC222" s="48" t="s">
        <v>107</v>
      </c>
    </row>
    <row r="223" spans="1:56" x14ac:dyDescent="0.3">
      <c r="A223" s="146" t="s">
        <v>9622</v>
      </c>
      <c r="B223" s="8">
        <v>665</v>
      </c>
      <c r="C223" s="8" t="s">
        <v>7604</v>
      </c>
      <c r="D223" s="8" t="s">
        <v>7605</v>
      </c>
      <c r="E223" s="8" t="s">
        <v>335</v>
      </c>
      <c r="F223" s="8" t="s">
        <v>170</v>
      </c>
      <c r="G223" s="8" t="s">
        <v>7606</v>
      </c>
      <c r="H223" s="8">
        <v>7692409170</v>
      </c>
      <c r="I223" s="8" t="s">
        <v>401</v>
      </c>
      <c r="J223" s="8" t="s">
        <v>7580</v>
      </c>
      <c r="K223" s="8" t="s">
        <v>2870</v>
      </c>
      <c r="L223" s="8" t="s">
        <v>7607</v>
      </c>
      <c r="M223" s="8" t="s">
        <v>1417</v>
      </c>
      <c r="N223" s="8" t="s">
        <v>7608</v>
      </c>
      <c r="O223" s="8">
        <v>6012597317</v>
      </c>
      <c r="P223" s="8" t="s">
        <v>2159</v>
      </c>
      <c r="Q223" s="8" t="s">
        <v>43</v>
      </c>
      <c r="R223" s="8" t="s">
        <v>7609</v>
      </c>
      <c r="T223" s="8" t="s">
        <v>7610</v>
      </c>
      <c r="V223" s="8" t="s">
        <v>488</v>
      </c>
      <c r="W223" s="8">
        <v>39189</v>
      </c>
      <c r="X223" s="8" t="s">
        <v>348</v>
      </c>
      <c r="Y223" s="8" t="s">
        <v>224</v>
      </c>
      <c r="Z223" s="8" t="s">
        <v>2114</v>
      </c>
      <c r="AB223" s="8" t="s">
        <v>2115</v>
      </c>
      <c r="AE223" s="8" t="s">
        <v>48</v>
      </c>
      <c r="AF223" s="8" t="s">
        <v>7611</v>
      </c>
      <c r="AG223" s="8" t="s">
        <v>7612</v>
      </c>
      <c r="AH223" s="8" t="s">
        <v>7613</v>
      </c>
      <c r="AI223" s="8" t="s">
        <v>2165</v>
      </c>
      <c r="AJ223" s="8" t="s">
        <v>7614</v>
      </c>
      <c r="AL223" s="8" t="s">
        <v>224</v>
      </c>
      <c r="AM223" s="48" t="s">
        <v>224</v>
      </c>
      <c r="AN223" s="48" t="s">
        <v>9623</v>
      </c>
      <c r="AO223" s="48" t="s">
        <v>9624</v>
      </c>
      <c r="AP223" s="48" t="s">
        <v>9623</v>
      </c>
      <c r="AQ223" s="48" t="s">
        <v>9624</v>
      </c>
      <c r="AR223" s="48" t="s">
        <v>371</v>
      </c>
      <c r="AS223" s="68" t="s">
        <v>371</v>
      </c>
      <c r="AT223" s="68">
        <v>665</v>
      </c>
      <c r="AU223" s="48">
        <v>323</v>
      </c>
      <c r="AV223" s="48" t="s">
        <v>371</v>
      </c>
      <c r="AW223" s="68" t="e">
        <v>#VALUE!</v>
      </c>
      <c r="AX223" s="68" t="e">
        <v>#VALUE!</v>
      </c>
      <c r="AY223" s="68" t="s">
        <v>9622</v>
      </c>
      <c r="AZ223" s="48" t="s">
        <v>9625</v>
      </c>
      <c r="BA223" s="48" t="s">
        <v>9626</v>
      </c>
      <c r="BB223" s="68" t="s">
        <v>519</v>
      </c>
      <c r="BC223" s="48" t="s">
        <v>92</v>
      </c>
    </row>
    <row r="224" spans="1:56" x14ac:dyDescent="0.3">
      <c r="A224" s="48" t="s">
        <v>9627</v>
      </c>
      <c r="B224" s="8">
        <v>23</v>
      </c>
      <c r="C224" s="143" t="s">
        <v>2334</v>
      </c>
      <c r="D224" s="143" t="s">
        <v>2335</v>
      </c>
      <c r="E224" s="143" t="s">
        <v>335</v>
      </c>
      <c r="F224" s="143" t="s">
        <v>169</v>
      </c>
      <c r="G224" s="8" t="s">
        <v>2336</v>
      </c>
      <c r="H224" s="8">
        <v>6013349188</v>
      </c>
      <c r="I224" s="143" t="s">
        <v>376</v>
      </c>
      <c r="J224" s="143" t="s">
        <v>2337</v>
      </c>
      <c r="K224" s="143" t="s">
        <v>2338</v>
      </c>
      <c r="L224" s="8" t="s">
        <v>2339</v>
      </c>
      <c r="M224" s="8" t="s">
        <v>2335</v>
      </c>
      <c r="N224" s="8" t="s">
        <v>2340</v>
      </c>
      <c r="O224" s="8">
        <v>6015974114</v>
      </c>
      <c r="P224" s="143" t="s">
        <v>2112</v>
      </c>
      <c r="Q224" s="143" t="s">
        <v>45</v>
      </c>
      <c r="R224" s="8" t="s">
        <v>2341</v>
      </c>
      <c r="T224" s="143" t="s">
        <v>2342</v>
      </c>
      <c r="U224" s="143"/>
      <c r="V224" s="143" t="s">
        <v>488</v>
      </c>
      <c r="W224" s="8">
        <v>39669</v>
      </c>
      <c r="X224" s="8" t="s">
        <v>348</v>
      </c>
      <c r="Y224" s="8" t="s">
        <v>263</v>
      </c>
      <c r="Z224" s="143" t="s">
        <v>2114</v>
      </c>
      <c r="AB224" s="8" t="s">
        <v>2115</v>
      </c>
      <c r="AE224" s="8" t="s">
        <v>48</v>
      </c>
      <c r="AF224" s="233" t="s">
        <v>2343</v>
      </c>
      <c r="AG224" s="8" t="s">
        <v>2344</v>
      </c>
      <c r="AH224" s="8" t="s">
        <v>2345</v>
      </c>
      <c r="AI224" s="8" t="s">
        <v>459</v>
      </c>
      <c r="AL224" s="8" t="s">
        <v>263</v>
      </c>
      <c r="AM224" s="48" t="s">
        <v>263</v>
      </c>
      <c r="AN224" s="48" t="s">
        <v>9628</v>
      </c>
      <c r="AO224" s="48" t="s">
        <v>9629</v>
      </c>
      <c r="AP224" s="48" t="s">
        <v>9630</v>
      </c>
      <c r="AQ224" s="48" t="s">
        <v>9629</v>
      </c>
      <c r="AR224" s="48" t="s">
        <v>371</v>
      </c>
      <c r="AS224" s="68" t="s">
        <v>371</v>
      </c>
      <c r="AT224" s="68">
        <v>23</v>
      </c>
      <c r="AU224" s="48">
        <v>18</v>
      </c>
      <c r="AV224" s="48" t="s">
        <v>371</v>
      </c>
      <c r="AW224" s="68" t="e">
        <v>#VALUE!</v>
      </c>
      <c r="AX224" s="68" t="e">
        <v>#VALUE!</v>
      </c>
      <c r="AY224" s="68" t="s">
        <v>9627</v>
      </c>
      <c r="AZ224" s="48" t="s">
        <v>9631</v>
      </c>
      <c r="BA224" s="48" t="s">
        <v>9632</v>
      </c>
      <c r="BB224" s="68" t="s">
        <v>519</v>
      </c>
      <c r="BC224" s="48" t="s">
        <v>92</v>
      </c>
    </row>
    <row r="225" spans="1:56" x14ac:dyDescent="0.3">
      <c r="A225" s="48"/>
      <c r="B225" s="8">
        <v>525</v>
      </c>
      <c r="C225" s="143" t="s">
        <v>1937</v>
      </c>
      <c r="D225" s="143" t="s">
        <v>6481</v>
      </c>
      <c r="E225" s="143" t="s">
        <v>335</v>
      </c>
      <c r="F225" s="143" t="s">
        <v>170</v>
      </c>
      <c r="G225" s="8" t="s">
        <v>6482</v>
      </c>
      <c r="H225" s="8">
        <v>6628006039</v>
      </c>
      <c r="I225" s="143" t="s">
        <v>376</v>
      </c>
      <c r="J225" s="143" t="s">
        <v>2411</v>
      </c>
      <c r="K225" s="143" t="s">
        <v>191</v>
      </c>
      <c r="L225" s="8" t="s">
        <v>6483</v>
      </c>
      <c r="M225" s="8" t="s">
        <v>6484</v>
      </c>
      <c r="N225" s="8" t="s">
        <v>6485</v>
      </c>
      <c r="O225" s="8">
        <v>6624195604</v>
      </c>
      <c r="P225" s="143" t="s">
        <v>2159</v>
      </c>
      <c r="Q225" s="143" t="s">
        <v>43</v>
      </c>
      <c r="R225" s="8" t="s">
        <v>6486</v>
      </c>
      <c r="T225" s="143" t="s">
        <v>2415</v>
      </c>
      <c r="U225" s="143"/>
      <c r="V225" s="143" t="s">
        <v>488</v>
      </c>
      <c r="W225" s="8">
        <v>38915</v>
      </c>
      <c r="X225" s="8" t="s">
        <v>348</v>
      </c>
      <c r="Y225" s="8" t="s">
        <v>191</v>
      </c>
      <c r="Z225" s="143" t="s">
        <v>2114</v>
      </c>
      <c r="AB225" s="8" t="s">
        <v>2115</v>
      </c>
      <c r="AE225" s="8" t="s">
        <v>49</v>
      </c>
      <c r="AF225" s="233" t="s">
        <v>6487</v>
      </c>
      <c r="AG225" s="8" t="s">
        <v>6488</v>
      </c>
      <c r="AI225" s="8" t="s">
        <v>396</v>
      </c>
      <c r="AJ225" s="8" t="s">
        <v>6489</v>
      </c>
      <c r="AL225" s="8" t="s">
        <v>191</v>
      </c>
      <c r="AM225" s="48" t="s">
        <v>2130</v>
      </c>
      <c r="AN225" s="48" t="s">
        <v>9633</v>
      </c>
      <c r="AO225" s="48" t="s">
        <v>9634</v>
      </c>
      <c r="AP225" s="48" t="e">
        <v>#N/A</v>
      </c>
      <c r="AQ225" s="48" t="e">
        <v>#N/A</v>
      </c>
      <c r="AR225" s="48" t="e">
        <v>#N/A</v>
      </c>
      <c r="AS225" s="68" t="e">
        <v>#N/A</v>
      </c>
      <c r="AT225" s="68">
        <v>525</v>
      </c>
      <c r="AU225" s="48" t="e">
        <v>#N/A</v>
      </c>
      <c r="AV225" s="48" t="s">
        <v>371</v>
      </c>
      <c r="AW225" s="68" t="e">
        <v>#REF!</v>
      </c>
      <c r="AX225" s="68" t="e">
        <v>#REF!</v>
      </c>
      <c r="AY225" s="68" t="e">
        <v>#N/A</v>
      </c>
      <c r="AZ225" s="48" t="s">
        <v>9635</v>
      </c>
      <c r="BA225" s="48" t="s">
        <v>9636</v>
      </c>
      <c r="BB225" s="68" t="e">
        <v>#N/A</v>
      </c>
      <c r="BC225" s="48" t="s">
        <v>2131</v>
      </c>
      <c r="BD225" s="48"/>
    </row>
    <row r="226" spans="1:56" x14ac:dyDescent="0.3">
      <c r="A226" s="48"/>
      <c r="B226" s="8">
        <v>532</v>
      </c>
      <c r="C226" s="143" t="s">
        <v>6541</v>
      </c>
      <c r="D226" s="143" t="s">
        <v>6542</v>
      </c>
      <c r="E226" s="143" t="s">
        <v>335</v>
      </c>
      <c r="F226" s="143" t="s">
        <v>170</v>
      </c>
      <c r="G226" s="8" t="s">
        <v>6543</v>
      </c>
      <c r="H226" s="8">
        <v>6623856380</v>
      </c>
      <c r="I226" s="143" t="s">
        <v>376</v>
      </c>
      <c r="J226" s="143" t="s">
        <v>1719</v>
      </c>
      <c r="K226" s="143" t="s">
        <v>1603</v>
      </c>
      <c r="L226" s="8" t="s">
        <v>6544</v>
      </c>
      <c r="M226" s="8" t="s">
        <v>6542</v>
      </c>
      <c r="N226" s="8" t="s">
        <v>6545</v>
      </c>
      <c r="O226" s="8">
        <v>6623920597</v>
      </c>
      <c r="P226" s="143" t="s">
        <v>2159</v>
      </c>
      <c r="Q226" s="143" t="s">
        <v>43</v>
      </c>
      <c r="R226" s="8" t="s">
        <v>6546</v>
      </c>
      <c r="T226" s="143" t="s">
        <v>1605</v>
      </c>
      <c r="U226" s="143"/>
      <c r="V226" s="143" t="s">
        <v>488</v>
      </c>
      <c r="W226" s="8">
        <v>38930</v>
      </c>
      <c r="X226" s="8" t="s">
        <v>348</v>
      </c>
      <c r="Y226" s="8" t="s">
        <v>226</v>
      </c>
      <c r="Z226" s="143" t="s">
        <v>2114</v>
      </c>
      <c r="AE226" s="8" t="s">
        <v>48</v>
      </c>
      <c r="AF226" s="233" t="s">
        <v>6547</v>
      </c>
      <c r="AG226" s="8" t="s">
        <v>6548</v>
      </c>
      <c r="AI226" s="8" t="s">
        <v>442</v>
      </c>
      <c r="AL226" s="8" t="s">
        <v>226</v>
      </c>
      <c r="AM226" s="48" t="s">
        <v>2130</v>
      </c>
      <c r="AN226" s="48" t="s">
        <v>9637</v>
      </c>
      <c r="AO226" s="48" t="s">
        <v>9638</v>
      </c>
      <c r="AP226" s="48" t="e">
        <v>#N/A</v>
      </c>
      <c r="AQ226" s="48" t="e">
        <v>#N/A</v>
      </c>
      <c r="AR226" s="48" t="e">
        <v>#N/A</v>
      </c>
      <c r="AS226" s="68" t="e">
        <v>#N/A</v>
      </c>
      <c r="AT226" s="68">
        <v>532</v>
      </c>
      <c r="AU226" s="48" t="e">
        <v>#N/A</v>
      </c>
      <c r="AV226" s="48" t="s">
        <v>371</v>
      </c>
      <c r="AW226" s="68" t="e">
        <v>#REF!</v>
      </c>
      <c r="AX226" s="68" t="e">
        <v>#REF!</v>
      </c>
      <c r="AY226" s="68" t="e">
        <v>#N/A</v>
      </c>
      <c r="AZ226" s="48" t="s">
        <v>9639</v>
      </c>
      <c r="BA226" s="48" t="s">
        <v>9640</v>
      </c>
      <c r="BB226" s="68" t="e">
        <v>#N/A</v>
      </c>
      <c r="BC226" s="48" t="s">
        <v>2131</v>
      </c>
    </row>
    <row r="227" spans="1:56" x14ac:dyDescent="0.3">
      <c r="A227" s="48"/>
      <c r="B227" s="8">
        <v>348</v>
      </c>
      <c r="C227" s="143" t="s">
        <v>5076</v>
      </c>
      <c r="D227" s="143" t="s">
        <v>5077</v>
      </c>
      <c r="E227" s="143" t="s">
        <v>335</v>
      </c>
      <c r="F227" s="143" t="s">
        <v>170</v>
      </c>
      <c r="G227" s="8" t="s">
        <v>5078</v>
      </c>
      <c r="H227" s="8">
        <v>6015038745</v>
      </c>
      <c r="I227" s="143" t="s">
        <v>340</v>
      </c>
      <c r="J227" s="143" t="s">
        <v>5079</v>
      </c>
      <c r="K227" s="143" t="s">
        <v>560</v>
      </c>
      <c r="L227" s="8" t="s">
        <v>5080</v>
      </c>
      <c r="M227" s="8" t="s">
        <v>5081</v>
      </c>
      <c r="N227" s="8" t="s">
        <v>5082</v>
      </c>
      <c r="O227" s="8">
        <v>6015002037</v>
      </c>
      <c r="P227" s="143" t="s">
        <v>2112</v>
      </c>
      <c r="Q227" s="143" t="s">
        <v>43</v>
      </c>
      <c r="R227" s="8" t="s">
        <v>5083</v>
      </c>
      <c r="T227" s="143" t="s">
        <v>5084</v>
      </c>
      <c r="U227" s="143"/>
      <c r="V227" s="143" t="s">
        <v>488</v>
      </c>
      <c r="W227" s="8">
        <v>39204</v>
      </c>
      <c r="X227" s="8" t="s">
        <v>348</v>
      </c>
      <c r="Y227" s="8" t="s">
        <v>209</v>
      </c>
      <c r="Z227" s="143" t="s">
        <v>2114</v>
      </c>
      <c r="AB227" s="8" t="s">
        <v>2115</v>
      </c>
      <c r="AE227" s="8" t="s">
        <v>49</v>
      </c>
      <c r="AF227" s="233" t="s">
        <v>5085</v>
      </c>
      <c r="AG227" s="8" t="s">
        <v>5086</v>
      </c>
      <c r="AH227" s="8" t="s">
        <v>5087</v>
      </c>
      <c r="AI227" s="8" t="s">
        <v>2165</v>
      </c>
      <c r="AJ227" s="8" t="s">
        <v>5088</v>
      </c>
      <c r="AL227" s="8" t="s">
        <v>209</v>
      </c>
      <c r="AM227" s="48" t="s">
        <v>2130</v>
      </c>
      <c r="AN227" s="48" t="s">
        <v>9641</v>
      </c>
      <c r="AO227" s="48" t="s">
        <v>9642</v>
      </c>
      <c r="AP227" s="48" t="e">
        <v>#N/A</v>
      </c>
      <c r="AQ227" s="48" t="e">
        <v>#N/A</v>
      </c>
      <c r="AR227" s="48" t="e">
        <v>#N/A</v>
      </c>
      <c r="AS227" s="68" t="e">
        <v>#N/A</v>
      </c>
      <c r="AT227" s="68">
        <v>348</v>
      </c>
      <c r="AU227" s="48" t="e">
        <v>#N/A</v>
      </c>
      <c r="AV227" s="48" t="s">
        <v>371</v>
      </c>
      <c r="AW227" s="68" t="s">
        <v>9643</v>
      </c>
      <c r="AX227" s="68" t="s">
        <v>9643</v>
      </c>
      <c r="AY227" s="68" t="e">
        <v>#N/A</v>
      </c>
      <c r="AZ227" s="48" t="s">
        <v>9644</v>
      </c>
      <c r="BA227" s="48" t="s">
        <v>9645</v>
      </c>
      <c r="BB227" s="68" t="e">
        <v>#N/A</v>
      </c>
      <c r="BC227" s="48" t="s">
        <v>2131</v>
      </c>
      <c r="BD227" s="48"/>
    </row>
    <row r="228" spans="1:56" x14ac:dyDescent="0.3">
      <c r="A228" s="48" t="s">
        <v>9646</v>
      </c>
      <c r="B228" s="8">
        <v>617</v>
      </c>
      <c r="C228" s="8" t="s">
        <v>7203</v>
      </c>
      <c r="D228" s="8" t="s">
        <v>7204</v>
      </c>
      <c r="E228" s="8" t="s">
        <v>335</v>
      </c>
      <c r="F228" s="8" t="s">
        <v>170</v>
      </c>
      <c r="G228" s="8" t="s">
        <v>7205</v>
      </c>
      <c r="H228" s="8">
        <v>6627216089</v>
      </c>
      <c r="I228" s="8" t="s">
        <v>376</v>
      </c>
      <c r="J228" s="8" t="s">
        <v>978</v>
      </c>
      <c r="L228" s="8" t="s">
        <v>1190</v>
      </c>
      <c r="M228" s="8" t="s">
        <v>7206</v>
      </c>
      <c r="N228" s="8" t="s">
        <v>7207</v>
      </c>
      <c r="O228" s="8">
        <v>6623070739</v>
      </c>
      <c r="P228" s="8" t="s">
        <v>2112</v>
      </c>
      <c r="Q228" s="8" t="s">
        <v>394</v>
      </c>
      <c r="R228" s="8" t="s">
        <v>7208</v>
      </c>
      <c r="T228" s="8" t="s">
        <v>7209</v>
      </c>
      <c r="V228" s="8" t="s">
        <v>488</v>
      </c>
      <c r="W228" s="8">
        <v>38730</v>
      </c>
      <c r="X228" s="8" t="s">
        <v>348</v>
      </c>
      <c r="Y228" s="8" t="s">
        <v>190</v>
      </c>
      <c r="Z228" s="8" t="s">
        <v>2114</v>
      </c>
      <c r="AB228" s="8" t="s">
        <v>2115</v>
      </c>
      <c r="AE228" s="8" t="s">
        <v>49</v>
      </c>
      <c r="AF228" s="8" t="s">
        <v>7210</v>
      </c>
      <c r="AI228" s="8" t="s">
        <v>720</v>
      </c>
      <c r="AL228" s="8" t="s">
        <v>190</v>
      </c>
      <c r="AM228" s="48" t="s">
        <v>190</v>
      </c>
      <c r="AN228" s="48" t="s">
        <v>9647</v>
      </c>
      <c r="AO228" s="48" t="s">
        <v>9648</v>
      </c>
      <c r="AP228" s="48" t="s">
        <v>9647</v>
      </c>
      <c r="AQ228" s="48" t="s">
        <v>9648</v>
      </c>
      <c r="AR228" s="48" t="s">
        <v>371</v>
      </c>
      <c r="AS228" s="68" t="s">
        <v>371</v>
      </c>
      <c r="AT228" s="68">
        <v>617</v>
      </c>
      <c r="AU228" s="48">
        <v>294</v>
      </c>
      <c r="AV228" s="48" t="s">
        <v>371</v>
      </c>
      <c r="AW228" s="68" t="e">
        <v>#REF!</v>
      </c>
      <c r="AX228" s="68" t="s">
        <v>8643</v>
      </c>
      <c r="AY228" s="68" t="s">
        <v>9646</v>
      </c>
      <c r="AZ228" s="48" t="s">
        <v>9649</v>
      </c>
      <c r="BA228" s="48" t="s">
        <v>9650</v>
      </c>
      <c r="BB228" s="68" t="s">
        <v>519</v>
      </c>
      <c r="BC228" s="48" t="s">
        <v>92</v>
      </c>
      <c r="BD228" s="48"/>
    </row>
    <row r="229" spans="1:56" x14ac:dyDescent="0.3">
      <c r="A229" s="48"/>
      <c r="B229" s="8">
        <v>157</v>
      </c>
      <c r="C229" s="143" t="s">
        <v>3537</v>
      </c>
      <c r="D229" s="143" t="s">
        <v>3538</v>
      </c>
      <c r="E229" s="143" t="s">
        <v>335</v>
      </c>
      <c r="F229" s="143" t="s">
        <v>170</v>
      </c>
      <c r="G229" s="8" t="s">
        <v>3539</v>
      </c>
      <c r="H229" s="8">
        <v>6015759240</v>
      </c>
      <c r="I229" s="143" t="s">
        <v>376</v>
      </c>
      <c r="J229" s="143" t="s">
        <v>3540</v>
      </c>
      <c r="K229" s="143" t="s">
        <v>3541</v>
      </c>
      <c r="L229" s="8" t="s">
        <v>3542</v>
      </c>
      <c r="M229" s="8" t="s">
        <v>879</v>
      </c>
      <c r="N229" s="8" t="s">
        <v>3539</v>
      </c>
      <c r="O229" s="8">
        <v>6015759240</v>
      </c>
      <c r="P229" s="143" t="s">
        <v>2112</v>
      </c>
      <c r="Q229" s="143" t="s">
        <v>394</v>
      </c>
      <c r="R229" s="8" t="s">
        <v>3543</v>
      </c>
      <c r="T229" s="143" t="s">
        <v>3544</v>
      </c>
      <c r="U229" s="143"/>
      <c r="V229" s="143" t="s">
        <v>488</v>
      </c>
      <c r="W229" s="8">
        <v>39350</v>
      </c>
      <c r="X229" s="8" t="s">
        <v>348</v>
      </c>
      <c r="Y229" s="8" t="s">
        <v>3379</v>
      </c>
      <c r="Z229" s="143" t="s">
        <v>2114</v>
      </c>
      <c r="AE229" s="8" t="s">
        <v>48</v>
      </c>
      <c r="AF229" s="233" t="s">
        <v>3545</v>
      </c>
      <c r="AI229" s="8" t="s">
        <v>2165</v>
      </c>
      <c r="AJ229" s="8" t="s">
        <v>3546</v>
      </c>
      <c r="AL229" s="8" t="s">
        <v>234</v>
      </c>
      <c r="AM229" s="48" t="s">
        <v>2130</v>
      </c>
      <c r="AN229" s="48" t="s">
        <v>9651</v>
      </c>
      <c r="AO229" s="48" t="s">
        <v>9652</v>
      </c>
      <c r="AP229" s="48" t="e">
        <v>#N/A</v>
      </c>
      <c r="AQ229" s="48" t="e">
        <v>#N/A</v>
      </c>
      <c r="AR229" s="48" t="e">
        <v>#N/A</v>
      </c>
      <c r="AS229" s="68" t="e">
        <v>#N/A</v>
      </c>
      <c r="AT229" s="68">
        <v>157</v>
      </c>
      <c r="AU229" s="48" t="e">
        <v>#N/A</v>
      </c>
      <c r="AV229" s="48" t="s">
        <v>371</v>
      </c>
      <c r="AW229" s="68" t="s">
        <v>9653</v>
      </c>
      <c r="AX229" s="68" t="s">
        <v>8643</v>
      </c>
      <c r="AY229" s="68" t="e">
        <v>#N/A</v>
      </c>
      <c r="AZ229" s="48" t="s">
        <v>9654</v>
      </c>
      <c r="BA229" s="48" t="s">
        <v>9655</v>
      </c>
      <c r="BB229" s="68" t="e">
        <v>#N/A</v>
      </c>
      <c r="BC229" s="48" t="s">
        <v>2131</v>
      </c>
    </row>
    <row r="230" spans="1:56" x14ac:dyDescent="0.3">
      <c r="A230" s="48"/>
      <c r="B230" s="8">
        <v>38</v>
      </c>
      <c r="C230" s="143" t="s">
        <v>2477</v>
      </c>
      <c r="D230" s="143" t="s">
        <v>694</v>
      </c>
      <c r="E230" s="143" t="s">
        <v>335</v>
      </c>
      <c r="F230" s="143" t="s">
        <v>170</v>
      </c>
      <c r="G230" s="8" t="s">
        <v>2478</v>
      </c>
      <c r="H230" s="8">
        <v>6622996499</v>
      </c>
      <c r="I230" s="143" t="s">
        <v>376</v>
      </c>
      <c r="J230" s="143" t="s">
        <v>2479</v>
      </c>
      <c r="K230" s="143" t="s">
        <v>560</v>
      </c>
      <c r="L230" s="8" t="s">
        <v>1190</v>
      </c>
      <c r="M230" s="8" t="s">
        <v>694</v>
      </c>
      <c r="N230" s="8" t="s">
        <v>2480</v>
      </c>
      <c r="O230" s="8">
        <v>6622996499</v>
      </c>
      <c r="P230" s="143" t="s">
        <v>2112</v>
      </c>
      <c r="Q230" s="143" t="s">
        <v>45</v>
      </c>
      <c r="R230" s="8" t="s">
        <v>2481</v>
      </c>
      <c r="S230" s="8" t="s">
        <v>2481</v>
      </c>
      <c r="T230" s="143" t="s">
        <v>214</v>
      </c>
      <c r="U230" s="143"/>
      <c r="V230" s="143" t="s">
        <v>488</v>
      </c>
      <c r="W230" s="8">
        <v>39211</v>
      </c>
      <c r="X230" s="8" t="s">
        <v>348</v>
      </c>
      <c r="Y230" s="8" t="s">
        <v>209</v>
      </c>
      <c r="Z230" s="143" t="s">
        <v>2114</v>
      </c>
      <c r="AB230" s="8" t="s">
        <v>2115</v>
      </c>
      <c r="AE230" s="8" t="s">
        <v>49</v>
      </c>
      <c r="AF230" s="233" t="s">
        <v>2482</v>
      </c>
      <c r="AI230" s="8" t="s">
        <v>442</v>
      </c>
      <c r="AL230" s="8" t="s">
        <v>209</v>
      </c>
      <c r="AM230" s="48" t="s">
        <v>2130</v>
      </c>
      <c r="AN230" s="48" t="s">
        <v>9656</v>
      </c>
      <c r="AO230" s="48" t="s">
        <v>9657</v>
      </c>
      <c r="AP230" s="48" t="e">
        <v>#N/A</v>
      </c>
      <c r="AQ230" s="48" t="e">
        <v>#N/A</v>
      </c>
      <c r="AR230" s="48" t="e">
        <v>#N/A</v>
      </c>
      <c r="AS230" s="68" t="e">
        <v>#N/A</v>
      </c>
      <c r="AT230" s="68">
        <v>38</v>
      </c>
      <c r="AU230" s="48" t="e">
        <v>#N/A</v>
      </c>
      <c r="AV230" s="48" t="s">
        <v>371</v>
      </c>
      <c r="AW230" s="68" t="s">
        <v>9658</v>
      </c>
      <c r="AX230" s="68" t="s">
        <v>8643</v>
      </c>
      <c r="AY230" s="68" t="e">
        <v>#N/A</v>
      </c>
      <c r="AZ230" s="48" t="s">
        <v>9659</v>
      </c>
      <c r="BA230" s="48" t="s">
        <v>9660</v>
      </c>
      <c r="BB230" s="68" t="e">
        <v>#N/A</v>
      </c>
      <c r="BC230" s="48" t="s">
        <v>2131</v>
      </c>
      <c r="BD230" s="48"/>
    </row>
    <row r="231" spans="1:56" x14ac:dyDescent="0.3">
      <c r="A231" s="48"/>
      <c r="B231" s="8">
        <v>139</v>
      </c>
      <c r="C231" s="143" t="s">
        <v>3374</v>
      </c>
      <c r="D231" s="143" t="s">
        <v>2377</v>
      </c>
      <c r="E231" s="143" t="s">
        <v>335</v>
      </c>
      <c r="F231" s="143" t="s">
        <v>170</v>
      </c>
      <c r="G231" s="8" t="s">
        <v>3375</v>
      </c>
      <c r="H231" s="8">
        <v>6014166123</v>
      </c>
      <c r="I231" s="143" t="s">
        <v>401</v>
      </c>
      <c r="J231" s="143" t="s">
        <v>3376</v>
      </c>
      <c r="K231" s="143"/>
      <c r="L231" s="8" t="s">
        <v>1190</v>
      </c>
      <c r="M231" s="8" t="s">
        <v>2377</v>
      </c>
      <c r="N231" s="8" t="s">
        <v>3375</v>
      </c>
      <c r="O231" s="8">
        <v>6014166123</v>
      </c>
      <c r="P231" s="143" t="s">
        <v>2112</v>
      </c>
      <c r="Q231" s="143" t="s">
        <v>394</v>
      </c>
      <c r="R231" s="8" t="s">
        <v>3377</v>
      </c>
      <c r="T231" s="143" t="s">
        <v>3378</v>
      </c>
      <c r="U231" s="143"/>
      <c r="V231" s="143" t="s">
        <v>488</v>
      </c>
      <c r="W231" s="8">
        <v>39350</v>
      </c>
      <c r="X231" s="8" t="s">
        <v>348</v>
      </c>
      <c r="Y231" s="8" t="s">
        <v>3379</v>
      </c>
      <c r="Z231" s="143" t="s">
        <v>2114</v>
      </c>
      <c r="AB231" s="8" t="s">
        <v>2115</v>
      </c>
      <c r="AE231" s="8" t="s">
        <v>48</v>
      </c>
      <c r="AF231" s="233" t="s">
        <v>3380</v>
      </c>
      <c r="AG231" s="8" t="s">
        <v>3381</v>
      </c>
      <c r="AI231" s="8" t="s">
        <v>442</v>
      </c>
      <c r="AL231" s="8" t="s">
        <v>234</v>
      </c>
      <c r="AM231" s="48" t="s">
        <v>2130</v>
      </c>
      <c r="AN231" s="48" t="s">
        <v>9661</v>
      </c>
      <c r="AO231" s="48" t="s">
        <v>9662</v>
      </c>
      <c r="AP231" s="48" t="e">
        <v>#N/A</v>
      </c>
      <c r="AQ231" s="48" t="e">
        <v>#N/A</v>
      </c>
      <c r="AR231" s="48" t="e">
        <v>#N/A</v>
      </c>
      <c r="AS231" s="68" t="e">
        <v>#N/A</v>
      </c>
      <c r="AT231" s="68">
        <v>139</v>
      </c>
      <c r="AU231" s="48" t="e">
        <v>#N/A</v>
      </c>
      <c r="AV231" s="48" t="s">
        <v>371</v>
      </c>
      <c r="AW231" s="68" t="e">
        <v>#VALUE!</v>
      </c>
      <c r="AX231" s="68" t="e">
        <v>#VALUE!</v>
      </c>
      <c r="AY231" s="68" t="e">
        <v>#N/A</v>
      </c>
      <c r="AZ231" s="48" t="s">
        <v>9663</v>
      </c>
      <c r="BA231" s="48" t="s">
        <v>9664</v>
      </c>
      <c r="BB231" s="68" t="e">
        <v>#N/A</v>
      </c>
      <c r="BC231" s="48" t="s">
        <v>2131</v>
      </c>
    </row>
    <row r="232" spans="1:56" x14ac:dyDescent="0.3">
      <c r="A232" s="48"/>
      <c r="B232" s="8">
        <v>310</v>
      </c>
      <c r="C232" s="143" t="s">
        <v>4775</v>
      </c>
      <c r="D232" s="143" t="s">
        <v>641</v>
      </c>
      <c r="E232" s="143" t="s">
        <v>335</v>
      </c>
      <c r="F232" s="143" t="s">
        <v>169</v>
      </c>
      <c r="H232" s="8">
        <v>6019548089</v>
      </c>
      <c r="I232" s="143" t="s">
        <v>340</v>
      </c>
      <c r="J232" s="143" t="s">
        <v>3613</v>
      </c>
      <c r="K232" s="143"/>
      <c r="L232" s="8" t="s">
        <v>3542</v>
      </c>
      <c r="M232" s="8" t="s">
        <v>641</v>
      </c>
      <c r="N232" s="8" t="s">
        <v>4776</v>
      </c>
      <c r="O232" s="8">
        <v>6019548089</v>
      </c>
      <c r="P232" s="143" t="s">
        <v>2112</v>
      </c>
      <c r="Q232" s="143" t="s">
        <v>45</v>
      </c>
      <c r="R232" s="8" t="s">
        <v>4777</v>
      </c>
      <c r="T232" s="143" t="s">
        <v>4778</v>
      </c>
      <c r="U232" s="143"/>
      <c r="V232" s="143" t="s">
        <v>488</v>
      </c>
      <c r="W232" s="8">
        <v>39071</v>
      </c>
      <c r="X232" s="8" t="s">
        <v>348</v>
      </c>
      <c r="Y232" s="8" t="s">
        <v>229</v>
      </c>
      <c r="Z232" s="143" t="s">
        <v>2114</v>
      </c>
      <c r="AE232" s="8" t="s">
        <v>50</v>
      </c>
      <c r="AF232" s="233" t="s">
        <v>4779</v>
      </c>
      <c r="AI232" s="8" t="s">
        <v>369</v>
      </c>
      <c r="AL232" s="8" t="s">
        <v>229</v>
      </c>
      <c r="AM232" s="48" t="s">
        <v>2130</v>
      </c>
      <c r="AN232" s="48" t="s">
        <v>9665</v>
      </c>
      <c r="AO232" s="48" t="s">
        <v>9666</v>
      </c>
      <c r="AP232" s="48" t="e">
        <v>#N/A</v>
      </c>
      <c r="AQ232" s="48" t="e">
        <v>#N/A</v>
      </c>
      <c r="AR232" s="48" t="e">
        <v>#N/A</v>
      </c>
      <c r="AS232" s="68" t="e">
        <v>#N/A</v>
      </c>
      <c r="AT232" s="68">
        <v>310</v>
      </c>
      <c r="AU232" s="48" t="e">
        <v>#N/A</v>
      </c>
      <c r="AV232" s="48" t="s">
        <v>371</v>
      </c>
      <c r="AW232" s="68" t="s">
        <v>9667</v>
      </c>
      <c r="AX232" s="68" t="s">
        <v>8643</v>
      </c>
      <c r="AY232" s="68" t="e">
        <v>#N/A</v>
      </c>
      <c r="AZ232" s="48" t="s">
        <v>9668</v>
      </c>
      <c r="BA232" s="48" t="s">
        <v>9669</v>
      </c>
      <c r="BB232" s="68" t="e">
        <v>#N/A</v>
      </c>
      <c r="BC232" s="48" t="s">
        <v>2131</v>
      </c>
      <c r="BD232" s="48"/>
    </row>
    <row r="233" spans="1:56" x14ac:dyDescent="0.3">
      <c r="A233" s="48" t="s">
        <v>9670</v>
      </c>
      <c r="B233" s="8">
        <v>207</v>
      </c>
      <c r="C233" s="143" t="s">
        <v>3946</v>
      </c>
      <c r="D233" s="143" t="s">
        <v>3947</v>
      </c>
      <c r="E233" s="143" t="s">
        <v>335</v>
      </c>
      <c r="F233" s="143" t="s">
        <v>170</v>
      </c>
      <c r="H233" s="8">
        <v>6628892571</v>
      </c>
      <c r="I233" s="143" t="s">
        <v>401</v>
      </c>
      <c r="J233" s="143" t="s">
        <v>517</v>
      </c>
      <c r="K233" s="143" t="s">
        <v>724</v>
      </c>
      <c r="L233" s="8" t="s">
        <v>1190</v>
      </c>
      <c r="M233" s="8" t="s">
        <v>3947</v>
      </c>
      <c r="N233" s="8" t="s">
        <v>3948</v>
      </c>
      <c r="O233" s="8">
        <v>6623974840</v>
      </c>
      <c r="P233" s="143" t="s">
        <v>2112</v>
      </c>
      <c r="Q233" s="143" t="s">
        <v>45</v>
      </c>
      <c r="R233" s="8" t="s">
        <v>3949</v>
      </c>
      <c r="T233" s="143" t="s">
        <v>508</v>
      </c>
      <c r="U233" s="143"/>
      <c r="V233" s="143" t="s">
        <v>488</v>
      </c>
      <c r="W233" s="8">
        <v>39705</v>
      </c>
      <c r="X233" s="8" t="s">
        <v>348</v>
      </c>
      <c r="Y233" s="8" t="s">
        <v>228</v>
      </c>
      <c r="Z233" s="143" t="s">
        <v>2114</v>
      </c>
      <c r="AB233" s="8" t="s">
        <v>2115</v>
      </c>
      <c r="AE233" s="8" t="s">
        <v>48</v>
      </c>
      <c r="AF233" s="233" t="s">
        <v>3950</v>
      </c>
      <c r="AG233" s="8" t="s">
        <v>3951</v>
      </c>
      <c r="AH233" s="8" t="s">
        <v>3952</v>
      </c>
      <c r="AI233" s="8" t="s">
        <v>369</v>
      </c>
      <c r="AL233" s="8" t="s">
        <v>228</v>
      </c>
      <c r="AM233" s="48" t="s">
        <v>228</v>
      </c>
      <c r="AN233" s="48" t="s">
        <v>9671</v>
      </c>
      <c r="AO233" s="48" t="s">
        <v>9672</v>
      </c>
      <c r="AP233" s="48" t="s">
        <v>9671</v>
      </c>
      <c r="AQ233" s="48" t="s">
        <v>9672</v>
      </c>
      <c r="AR233" s="48" t="s">
        <v>371</v>
      </c>
      <c r="AS233" s="68" t="s">
        <v>371</v>
      </c>
      <c r="AT233" s="68">
        <v>207</v>
      </c>
      <c r="AU233" s="48">
        <v>107</v>
      </c>
      <c r="AV233" s="48" t="s">
        <v>371</v>
      </c>
      <c r="AW233" s="68" t="s">
        <v>9673</v>
      </c>
      <c r="AX233" s="68" t="e">
        <v>#VALUE!</v>
      </c>
      <c r="AY233" s="68" t="s">
        <v>9670</v>
      </c>
      <c r="AZ233" s="48" t="s">
        <v>9674</v>
      </c>
      <c r="BA233" s="48" t="s">
        <v>9675</v>
      </c>
      <c r="BB233" s="68" t="s">
        <v>519</v>
      </c>
      <c r="BC233" s="48" t="s">
        <v>107</v>
      </c>
      <c r="BD233" s="48"/>
    </row>
    <row r="234" spans="1:56" x14ac:dyDescent="0.3">
      <c r="A234" s="48"/>
      <c r="B234" s="8">
        <v>104</v>
      </c>
      <c r="C234" s="143" t="s">
        <v>3085</v>
      </c>
      <c r="D234" s="143" t="s">
        <v>3086</v>
      </c>
      <c r="E234" s="143" t="s">
        <v>335</v>
      </c>
      <c r="F234" s="143" t="s">
        <v>170</v>
      </c>
      <c r="I234" s="143" t="s">
        <v>340</v>
      </c>
      <c r="J234" s="143" t="s">
        <v>880</v>
      </c>
      <c r="K234" s="143" t="s">
        <v>3087</v>
      </c>
      <c r="L234" s="8" t="s">
        <v>3088</v>
      </c>
      <c r="M234" s="8" t="s">
        <v>3086</v>
      </c>
      <c r="N234" s="8" t="s">
        <v>3089</v>
      </c>
      <c r="O234" s="8">
        <v>4012267382</v>
      </c>
      <c r="P234" s="143" t="s">
        <v>2112</v>
      </c>
      <c r="Q234" s="143" t="s">
        <v>45</v>
      </c>
      <c r="R234" s="8" t="s">
        <v>3090</v>
      </c>
      <c r="T234" s="143" t="s">
        <v>508</v>
      </c>
      <c r="U234" s="143"/>
      <c r="V234" s="143" t="s">
        <v>488</v>
      </c>
      <c r="W234" s="8">
        <v>39705</v>
      </c>
      <c r="X234" s="8" t="s">
        <v>348</v>
      </c>
      <c r="Y234" s="8" t="s">
        <v>228</v>
      </c>
      <c r="Z234" s="143"/>
      <c r="AA234" s="8" t="s">
        <v>2200</v>
      </c>
      <c r="AC234" s="8" t="s">
        <v>2201</v>
      </c>
      <c r="AE234" s="8" t="s">
        <v>48</v>
      </c>
      <c r="AF234" s="233" t="s">
        <v>3091</v>
      </c>
      <c r="AG234" s="8" t="s">
        <v>3092</v>
      </c>
      <c r="AH234" s="8" t="s">
        <v>3093</v>
      </c>
      <c r="AI234" s="8" t="s">
        <v>369</v>
      </c>
      <c r="AL234" s="8" t="s">
        <v>228</v>
      </c>
      <c r="AM234" s="48" t="s">
        <v>2130</v>
      </c>
      <c r="AN234" s="48" t="s">
        <v>9676</v>
      </c>
      <c r="AO234" s="48" t="s">
        <v>9677</v>
      </c>
      <c r="AP234" s="48" t="e">
        <v>#N/A</v>
      </c>
      <c r="AQ234" s="48" t="e">
        <v>#N/A</v>
      </c>
      <c r="AR234" s="48" t="e">
        <v>#N/A</v>
      </c>
      <c r="AS234" s="68" t="e">
        <v>#N/A</v>
      </c>
      <c r="AT234" s="68">
        <v>104</v>
      </c>
      <c r="AU234" s="48" t="e">
        <v>#N/A</v>
      </c>
      <c r="AV234" s="48" t="s">
        <v>371</v>
      </c>
      <c r="AW234" s="68" t="e">
        <v>#VALUE!</v>
      </c>
      <c r="AX234" s="68" t="s">
        <v>9678</v>
      </c>
      <c r="AY234" s="68" t="e">
        <v>#N/A</v>
      </c>
      <c r="AZ234" s="48" t="s">
        <v>9679</v>
      </c>
      <c r="BA234" s="48" t="s">
        <v>9680</v>
      </c>
      <c r="BB234" s="68" t="e">
        <v>#N/A</v>
      </c>
      <c r="BC234" s="48" t="s">
        <v>2131</v>
      </c>
      <c r="BD234" s="48"/>
    </row>
    <row r="235" spans="1:56" x14ac:dyDescent="0.3">
      <c r="A235" s="48" t="s">
        <v>9681</v>
      </c>
      <c r="B235" s="8">
        <v>301</v>
      </c>
      <c r="C235" s="143" t="s">
        <v>4713</v>
      </c>
      <c r="D235" s="143" t="s">
        <v>1883</v>
      </c>
      <c r="E235" s="143" t="s">
        <v>335</v>
      </c>
      <c r="F235" s="143" t="s">
        <v>170</v>
      </c>
      <c r="G235" s="8" t="s">
        <v>4714</v>
      </c>
      <c r="H235" s="8">
        <v>6628975378</v>
      </c>
      <c r="I235" s="143" t="s">
        <v>401</v>
      </c>
      <c r="J235" s="143" t="s">
        <v>4715</v>
      </c>
      <c r="K235" s="143" t="s">
        <v>1603</v>
      </c>
      <c r="L235" s="8" t="s">
        <v>3088</v>
      </c>
      <c r="M235" s="8" t="s">
        <v>4716</v>
      </c>
      <c r="N235" s="8" t="s">
        <v>4717</v>
      </c>
      <c r="O235" s="8">
        <v>6628975377</v>
      </c>
      <c r="P235" s="143" t="s">
        <v>2112</v>
      </c>
      <c r="Q235" s="143" t="s">
        <v>45</v>
      </c>
      <c r="R235" s="8" t="s">
        <v>4718</v>
      </c>
      <c r="T235" s="143" t="s">
        <v>831</v>
      </c>
      <c r="U235" s="143"/>
      <c r="V235" s="143" t="s">
        <v>488</v>
      </c>
      <c r="W235" s="8">
        <v>38930</v>
      </c>
      <c r="X235" s="8" t="s">
        <v>348</v>
      </c>
      <c r="Y235" s="8" t="s">
        <v>226</v>
      </c>
      <c r="Z235" s="143" t="s">
        <v>2114</v>
      </c>
      <c r="AE235" s="8" t="s">
        <v>49</v>
      </c>
      <c r="AF235" s="233" t="s">
        <v>4719</v>
      </c>
      <c r="AG235" s="8" t="s">
        <v>4720</v>
      </c>
      <c r="AH235" s="8" t="s">
        <v>4721</v>
      </c>
      <c r="AI235" s="8" t="s">
        <v>2165</v>
      </c>
      <c r="AJ235" s="8" t="s">
        <v>4722</v>
      </c>
      <c r="AL235" s="8" t="s">
        <v>226</v>
      </c>
      <c r="AM235" s="48" t="s">
        <v>226</v>
      </c>
      <c r="AN235" s="48" t="s">
        <v>9682</v>
      </c>
      <c r="AO235" s="48" t="s">
        <v>9683</v>
      </c>
      <c r="AP235" s="48" t="s">
        <v>9682</v>
      </c>
      <c r="AQ235" s="48" t="s">
        <v>9683</v>
      </c>
      <c r="AR235" s="48" t="s">
        <v>371</v>
      </c>
      <c r="AS235" s="68" t="s">
        <v>371</v>
      </c>
      <c r="AT235" s="68">
        <v>301</v>
      </c>
      <c r="AU235" s="48">
        <v>50</v>
      </c>
      <c r="AV235" s="48" t="s">
        <v>371</v>
      </c>
      <c r="AW235" s="68" t="s">
        <v>9684</v>
      </c>
      <c r="AX235" s="68" t="s">
        <v>9684</v>
      </c>
      <c r="AY235" s="68" t="s">
        <v>9681</v>
      </c>
      <c r="AZ235" s="48" t="s">
        <v>9685</v>
      </c>
      <c r="BA235" s="48" t="s">
        <v>9686</v>
      </c>
      <c r="BB235" s="68" t="s">
        <v>519</v>
      </c>
      <c r="BC235" s="48" t="s">
        <v>107</v>
      </c>
    </row>
    <row r="236" spans="1:56" x14ac:dyDescent="0.3">
      <c r="A236" s="48" t="s">
        <v>9687</v>
      </c>
      <c r="B236" s="8">
        <v>628</v>
      </c>
      <c r="C236" s="8" t="s">
        <v>1295</v>
      </c>
      <c r="D236" s="8" t="s">
        <v>2547</v>
      </c>
      <c r="E236" s="8" t="s">
        <v>335</v>
      </c>
      <c r="F236" s="8" t="s">
        <v>170</v>
      </c>
      <c r="I236" s="8" t="s">
        <v>340</v>
      </c>
      <c r="J236" s="8" t="s">
        <v>4633</v>
      </c>
      <c r="K236" s="8" t="s">
        <v>560</v>
      </c>
      <c r="L236" s="8" t="s">
        <v>7301</v>
      </c>
      <c r="M236" s="8" t="s">
        <v>7302</v>
      </c>
      <c r="N236" s="8" t="s">
        <v>7303</v>
      </c>
      <c r="O236" s="8">
        <v>6016135444</v>
      </c>
      <c r="P236" s="8" t="s">
        <v>2112</v>
      </c>
      <c r="Q236" s="8" t="s">
        <v>45</v>
      </c>
      <c r="R236" s="8" t="s">
        <v>7304</v>
      </c>
      <c r="T236" s="8" t="s">
        <v>562</v>
      </c>
      <c r="V236" s="8" t="s">
        <v>488</v>
      </c>
      <c r="W236" s="8">
        <v>39212</v>
      </c>
      <c r="X236" s="8" t="s">
        <v>348</v>
      </c>
      <c r="Y236" s="8" t="s">
        <v>209</v>
      </c>
      <c r="Z236" s="8" t="s">
        <v>2114</v>
      </c>
      <c r="AB236" s="8" t="s">
        <v>2115</v>
      </c>
      <c r="AE236" s="8" t="s">
        <v>49</v>
      </c>
      <c r="AF236" s="8" t="s">
        <v>7305</v>
      </c>
      <c r="AI236" s="8" t="s">
        <v>2165</v>
      </c>
      <c r="AJ236" s="8" t="s">
        <v>4633</v>
      </c>
      <c r="AL236" s="8" t="s">
        <v>209</v>
      </c>
      <c r="AM236" s="48" t="s">
        <v>209</v>
      </c>
      <c r="AN236" s="48" t="s">
        <v>9688</v>
      </c>
      <c r="AO236" s="48" t="s">
        <v>9689</v>
      </c>
      <c r="AP236" s="48" t="s">
        <v>9688</v>
      </c>
      <c r="AQ236" s="48" t="s">
        <v>9689</v>
      </c>
      <c r="AR236" s="48" t="s">
        <v>371</v>
      </c>
      <c r="AS236" s="68" t="s">
        <v>371</v>
      </c>
      <c r="AT236" s="68">
        <v>628</v>
      </c>
      <c r="AU236" s="48">
        <v>242</v>
      </c>
      <c r="AV236" s="48" t="s">
        <v>371</v>
      </c>
      <c r="AW236" s="68" t="e">
        <v>#REF!</v>
      </c>
      <c r="AX236" s="68" t="s">
        <v>8643</v>
      </c>
      <c r="AY236" s="68" t="s">
        <v>9687</v>
      </c>
      <c r="AZ236" s="48" t="s">
        <v>9690</v>
      </c>
      <c r="BA236" s="48" t="s">
        <v>9691</v>
      </c>
      <c r="BB236" s="68" t="s">
        <v>519</v>
      </c>
      <c r="BC236" s="48" t="s">
        <v>107</v>
      </c>
    </row>
    <row r="237" spans="1:56" x14ac:dyDescent="0.3">
      <c r="A237" s="48" t="s">
        <v>9692</v>
      </c>
      <c r="B237" s="8">
        <v>349</v>
      </c>
      <c r="C237" s="143" t="s">
        <v>5089</v>
      </c>
      <c r="D237" s="143" t="s">
        <v>854</v>
      </c>
      <c r="E237" s="143" t="s">
        <v>335</v>
      </c>
      <c r="F237" s="143" t="s">
        <v>170</v>
      </c>
      <c r="G237" s="8" t="s">
        <v>5090</v>
      </c>
      <c r="H237" s="8">
        <v>9512507834</v>
      </c>
      <c r="I237" s="143" t="s">
        <v>340</v>
      </c>
      <c r="J237" s="143" t="s">
        <v>5091</v>
      </c>
      <c r="K237" s="143" t="s">
        <v>2987</v>
      </c>
      <c r="L237" s="8" t="s">
        <v>5092</v>
      </c>
      <c r="M237" s="8" t="s">
        <v>5093</v>
      </c>
      <c r="N237" s="8" t="s">
        <v>5094</v>
      </c>
      <c r="O237" s="8">
        <v>9512507834</v>
      </c>
      <c r="P237" s="143" t="s">
        <v>2112</v>
      </c>
      <c r="Q237" s="143" t="s">
        <v>43</v>
      </c>
      <c r="R237" s="8" t="s">
        <v>5095</v>
      </c>
      <c r="T237" s="143" t="s">
        <v>3122</v>
      </c>
      <c r="U237" s="143"/>
      <c r="V237" s="143" t="s">
        <v>488</v>
      </c>
      <c r="W237" s="8">
        <v>39401</v>
      </c>
      <c r="X237" s="8" t="s">
        <v>348</v>
      </c>
      <c r="Y237" s="8" t="s">
        <v>202</v>
      </c>
      <c r="Z237" s="143" t="s">
        <v>2114</v>
      </c>
      <c r="AB237" s="8" t="s">
        <v>2115</v>
      </c>
      <c r="AE237" s="8" t="s">
        <v>48</v>
      </c>
      <c r="AF237" s="233" t="s">
        <v>5096</v>
      </c>
      <c r="AG237" s="8" t="s">
        <v>5097</v>
      </c>
      <c r="AH237" s="8" t="s">
        <v>5098</v>
      </c>
      <c r="AI237" s="8" t="s">
        <v>2165</v>
      </c>
      <c r="AJ237" s="8" t="s">
        <v>5099</v>
      </c>
      <c r="AL237" s="8" t="s">
        <v>202</v>
      </c>
      <c r="AM237" s="275" t="s">
        <v>221</v>
      </c>
      <c r="AN237" s="48" t="s">
        <v>9693</v>
      </c>
      <c r="AO237" s="48" t="s">
        <v>9694</v>
      </c>
      <c r="AP237" s="48" t="s">
        <v>9693</v>
      </c>
      <c r="AQ237" s="48" t="s">
        <v>9694</v>
      </c>
      <c r="AR237" s="48" t="s">
        <v>371</v>
      </c>
      <c r="AS237" s="68" t="s">
        <v>371</v>
      </c>
      <c r="AT237" s="68">
        <v>349</v>
      </c>
      <c r="AU237" s="48">
        <v>11</v>
      </c>
      <c r="AV237" s="48" t="s">
        <v>371</v>
      </c>
      <c r="AW237" s="68" t="e">
        <v>#VALUE!</v>
      </c>
      <c r="AX237" s="68" t="e">
        <v>#REF!</v>
      </c>
      <c r="AY237" s="68" t="s">
        <v>9692</v>
      </c>
      <c r="AZ237" s="48" t="s">
        <v>9695</v>
      </c>
      <c r="BA237" s="48" t="s">
        <v>9696</v>
      </c>
      <c r="BB237" s="68" t="s">
        <v>371</v>
      </c>
      <c r="BC237" s="48" t="s">
        <v>101</v>
      </c>
      <c r="BD237" s="48"/>
    </row>
    <row r="238" spans="1:56" x14ac:dyDescent="0.3">
      <c r="A238" s="48" t="s">
        <v>9697</v>
      </c>
      <c r="B238" s="8">
        <v>98</v>
      </c>
      <c r="C238" s="143" t="s">
        <v>3033</v>
      </c>
      <c r="D238" s="143" t="s">
        <v>708</v>
      </c>
      <c r="E238" s="143" t="s">
        <v>335</v>
      </c>
      <c r="F238" s="143" t="s">
        <v>170</v>
      </c>
      <c r="I238" s="143" t="s">
        <v>340</v>
      </c>
      <c r="J238" s="143" t="s">
        <v>3034</v>
      </c>
      <c r="K238" s="143" t="s">
        <v>766</v>
      </c>
      <c r="L238" s="8" t="s">
        <v>3035</v>
      </c>
      <c r="M238" s="8" t="s">
        <v>708</v>
      </c>
      <c r="N238" s="8" t="s">
        <v>3036</v>
      </c>
      <c r="O238" s="8">
        <v>6018423961</v>
      </c>
      <c r="P238" s="143" t="s">
        <v>2112</v>
      </c>
      <c r="Q238" s="143" t="s">
        <v>45</v>
      </c>
      <c r="R238" s="8" t="s">
        <v>3037</v>
      </c>
      <c r="T238" s="143" t="s">
        <v>345</v>
      </c>
      <c r="U238" s="143"/>
      <c r="V238" s="143" t="s">
        <v>488</v>
      </c>
      <c r="W238" s="8">
        <v>39056</v>
      </c>
      <c r="X238" s="8" t="s">
        <v>348</v>
      </c>
      <c r="Y238" s="8" t="s">
        <v>209</v>
      </c>
      <c r="Z238" s="143" t="s">
        <v>2114</v>
      </c>
      <c r="AB238" s="8" t="s">
        <v>2115</v>
      </c>
      <c r="AE238" s="8" t="s">
        <v>48</v>
      </c>
      <c r="AF238" s="233" t="s">
        <v>3038</v>
      </c>
      <c r="AG238" s="8" t="s">
        <v>3039</v>
      </c>
      <c r="AI238" s="8" t="s">
        <v>442</v>
      </c>
      <c r="AL238" s="8" t="s">
        <v>209</v>
      </c>
      <c r="AM238" s="48" t="s">
        <v>209</v>
      </c>
      <c r="AN238" s="48" t="s">
        <v>9698</v>
      </c>
      <c r="AO238" s="48" t="s">
        <v>9699</v>
      </c>
      <c r="AP238" s="48" t="s">
        <v>9698</v>
      </c>
      <c r="AQ238" s="48" t="s">
        <v>9699</v>
      </c>
      <c r="AR238" s="48" t="s">
        <v>371</v>
      </c>
      <c r="AS238" s="68" t="s">
        <v>371</v>
      </c>
      <c r="AT238" s="68">
        <v>98</v>
      </c>
      <c r="AU238" s="48">
        <v>191</v>
      </c>
      <c r="AV238" s="48" t="s">
        <v>371</v>
      </c>
      <c r="AW238" s="68" t="e">
        <v>#VALUE!</v>
      </c>
      <c r="AX238" s="68" t="e">
        <v>#VALUE!</v>
      </c>
      <c r="AY238" s="68" t="s">
        <v>9697</v>
      </c>
      <c r="AZ238" s="48" t="s">
        <v>9700</v>
      </c>
      <c r="BA238" s="48" t="s">
        <v>9701</v>
      </c>
      <c r="BB238" s="68" t="s">
        <v>519</v>
      </c>
      <c r="BC238" s="48" t="s">
        <v>107</v>
      </c>
    </row>
    <row r="239" spans="1:56" x14ac:dyDescent="0.3">
      <c r="A239" s="48"/>
      <c r="B239" s="8">
        <v>635</v>
      </c>
      <c r="C239" s="8" t="s">
        <v>7349</v>
      </c>
      <c r="D239" s="8" t="s">
        <v>3989</v>
      </c>
      <c r="E239" s="8" t="s">
        <v>335</v>
      </c>
      <c r="F239" s="8" t="s">
        <v>170</v>
      </c>
      <c r="G239" s="8" t="s">
        <v>7350</v>
      </c>
      <c r="I239" s="8" t="s">
        <v>401</v>
      </c>
      <c r="J239" s="8" t="s">
        <v>7351</v>
      </c>
      <c r="K239" s="8" t="s">
        <v>7352</v>
      </c>
      <c r="L239" s="8" t="s">
        <v>7353</v>
      </c>
      <c r="M239" s="8" t="s">
        <v>3989</v>
      </c>
      <c r="N239" s="8" t="s">
        <v>7354</v>
      </c>
      <c r="O239" s="8">
        <v>6625375561</v>
      </c>
      <c r="P239" s="8" t="s">
        <v>441</v>
      </c>
      <c r="Q239" s="8" t="s">
        <v>441</v>
      </c>
      <c r="R239" s="8" t="s">
        <v>7355</v>
      </c>
      <c r="S239" s="8" t="s">
        <v>7355</v>
      </c>
      <c r="T239" s="8" t="s">
        <v>781</v>
      </c>
      <c r="V239" s="8" t="s">
        <v>488</v>
      </c>
      <c r="X239" s="8" t="s">
        <v>348</v>
      </c>
      <c r="Y239" s="8">
        <v>38701</v>
      </c>
      <c r="Z239" s="8" t="s">
        <v>2114</v>
      </c>
      <c r="AB239" s="8" t="s">
        <v>2115</v>
      </c>
      <c r="AE239" s="8" t="s">
        <v>50</v>
      </c>
      <c r="AF239" s="8" t="s">
        <v>7356</v>
      </c>
      <c r="AI239" s="8" t="s">
        <v>2165</v>
      </c>
      <c r="AL239" s="8" t="s">
        <v>260</v>
      </c>
      <c r="AM239" s="48" t="s">
        <v>2130</v>
      </c>
      <c r="AN239" s="48" t="s">
        <v>9702</v>
      </c>
      <c r="AO239" s="48" t="s">
        <v>9703</v>
      </c>
      <c r="AP239" s="48" t="e">
        <v>#N/A</v>
      </c>
      <c r="AQ239" s="48" t="e">
        <v>#N/A</v>
      </c>
      <c r="AR239" s="48" t="e">
        <v>#N/A</v>
      </c>
      <c r="AS239" s="68" t="e">
        <v>#N/A</v>
      </c>
      <c r="AT239" s="68">
        <v>635</v>
      </c>
      <c r="AU239" s="48" t="e">
        <v>#N/A</v>
      </c>
      <c r="AV239" s="48" t="s">
        <v>519</v>
      </c>
      <c r="AW239" s="68" t="e">
        <v>#REF!</v>
      </c>
      <c r="AX239" s="68" t="s">
        <v>8643</v>
      </c>
      <c r="AY239" s="68" t="e">
        <v>#N/A</v>
      </c>
      <c r="AZ239" s="48" t="s">
        <v>9704</v>
      </c>
      <c r="BA239" s="48" t="s">
        <v>9705</v>
      </c>
      <c r="BB239" s="68" t="e">
        <v>#N/A</v>
      </c>
      <c r="BC239" s="48" t="s">
        <v>2131</v>
      </c>
      <c r="BD239" s="48"/>
    </row>
    <row r="240" spans="1:56" x14ac:dyDescent="0.3">
      <c r="A240" s="48" t="s">
        <v>9706</v>
      </c>
      <c r="B240" s="8">
        <v>242</v>
      </c>
      <c r="C240" s="143" t="s">
        <v>4235</v>
      </c>
      <c r="D240" s="143" t="s">
        <v>2514</v>
      </c>
      <c r="E240" s="143" t="s">
        <v>335</v>
      </c>
      <c r="F240" s="143" t="s">
        <v>169</v>
      </c>
      <c r="G240" s="8" t="s">
        <v>4236</v>
      </c>
      <c r="H240" s="8">
        <v>6628163349</v>
      </c>
      <c r="I240" s="143" t="s">
        <v>376</v>
      </c>
      <c r="J240" s="143" t="s">
        <v>4237</v>
      </c>
      <c r="K240" s="143" t="s">
        <v>4238</v>
      </c>
      <c r="L240" s="8" t="s">
        <v>4239</v>
      </c>
      <c r="M240" s="8" t="s">
        <v>2514</v>
      </c>
      <c r="N240" s="8" t="s">
        <v>4240</v>
      </c>
      <c r="O240" s="8">
        <v>6628160187</v>
      </c>
      <c r="P240" s="143" t="s">
        <v>2112</v>
      </c>
      <c r="Q240" s="143" t="s">
        <v>394</v>
      </c>
      <c r="R240" s="8" t="s">
        <v>4241</v>
      </c>
      <c r="T240" s="143" t="s">
        <v>2600</v>
      </c>
      <c r="U240" s="143"/>
      <c r="V240" s="143" t="s">
        <v>488</v>
      </c>
      <c r="W240" s="8">
        <v>38673</v>
      </c>
      <c r="X240" s="8" t="s">
        <v>348</v>
      </c>
      <c r="Y240" s="8" t="s">
        <v>220</v>
      </c>
      <c r="Z240" s="143" t="s">
        <v>2114</v>
      </c>
      <c r="AB240" s="8" t="s">
        <v>2115</v>
      </c>
      <c r="AE240" s="8" t="s">
        <v>48</v>
      </c>
      <c r="AF240" s="233" t="s">
        <v>4242</v>
      </c>
      <c r="AG240" s="8" t="s">
        <v>4243</v>
      </c>
      <c r="AH240" s="8" t="s">
        <v>4244</v>
      </c>
      <c r="AI240" s="8" t="s">
        <v>2165</v>
      </c>
      <c r="AJ240" s="8" t="s">
        <v>4245</v>
      </c>
      <c r="AL240" s="8" t="s">
        <v>220</v>
      </c>
      <c r="AM240" s="48" t="s">
        <v>220</v>
      </c>
      <c r="AN240" s="48" t="s">
        <v>9707</v>
      </c>
      <c r="AO240" s="48" t="s">
        <v>9708</v>
      </c>
      <c r="AP240" s="48" t="s">
        <v>9707</v>
      </c>
      <c r="AQ240" s="48" t="s">
        <v>9708</v>
      </c>
      <c r="AR240" s="48" t="s">
        <v>371</v>
      </c>
      <c r="AS240" s="68" t="s">
        <v>371</v>
      </c>
      <c r="AT240" s="68">
        <v>242</v>
      </c>
      <c r="AU240" s="48">
        <v>7</v>
      </c>
      <c r="AV240" s="48" t="s">
        <v>371</v>
      </c>
      <c r="AW240" s="68" t="s">
        <v>9709</v>
      </c>
      <c r="AX240" s="68" t="s">
        <v>9709</v>
      </c>
      <c r="AY240" s="68" t="s">
        <v>9706</v>
      </c>
      <c r="AZ240" s="48" t="s">
        <v>9710</v>
      </c>
      <c r="BA240" s="48" t="s">
        <v>9711</v>
      </c>
      <c r="BB240" s="68" t="s">
        <v>371</v>
      </c>
      <c r="BC240" s="48" t="s">
        <v>83</v>
      </c>
    </row>
    <row r="241" spans="1:56" x14ac:dyDescent="0.3">
      <c r="A241" s="48" t="s">
        <v>9712</v>
      </c>
      <c r="B241" s="8">
        <v>548</v>
      </c>
      <c r="C241" s="8" t="s">
        <v>6670</v>
      </c>
      <c r="D241" s="8" t="s">
        <v>1041</v>
      </c>
      <c r="E241" s="8" t="s">
        <v>335</v>
      </c>
      <c r="F241" s="8" t="s">
        <v>170</v>
      </c>
      <c r="I241" s="8" t="s">
        <v>376</v>
      </c>
      <c r="J241" s="8" t="s">
        <v>6671</v>
      </c>
      <c r="K241" s="8" t="s">
        <v>816</v>
      </c>
      <c r="L241" s="8" t="s">
        <v>6672</v>
      </c>
      <c r="M241" s="8" t="s">
        <v>1041</v>
      </c>
      <c r="N241" s="8" t="s">
        <v>6673</v>
      </c>
      <c r="O241" s="8">
        <v>9014943124</v>
      </c>
      <c r="P241" s="8" t="s">
        <v>2112</v>
      </c>
      <c r="Q241" s="8" t="s">
        <v>394</v>
      </c>
      <c r="R241" s="8" t="s">
        <v>6674</v>
      </c>
      <c r="T241" s="8" t="s">
        <v>816</v>
      </c>
      <c r="V241" s="8" t="s">
        <v>488</v>
      </c>
      <c r="W241" s="8">
        <v>38635</v>
      </c>
      <c r="X241" s="8" t="s">
        <v>348</v>
      </c>
      <c r="Y241" s="8" t="s">
        <v>231</v>
      </c>
      <c r="Z241" s="8" t="s">
        <v>2114</v>
      </c>
      <c r="AB241" s="8" t="s">
        <v>2115</v>
      </c>
      <c r="AE241" s="8" t="s">
        <v>48</v>
      </c>
      <c r="AF241" s="8" t="s">
        <v>6675</v>
      </c>
      <c r="AI241" s="8" t="s">
        <v>459</v>
      </c>
      <c r="AL241" s="8" t="s">
        <v>231</v>
      </c>
      <c r="AM241" s="48" t="s">
        <v>231</v>
      </c>
      <c r="AN241" s="48" t="s">
        <v>9713</v>
      </c>
      <c r="AO241" s="48" t="s">
        <v>9714</v>
      </c>
      <c r="AP241" s="48" t="s">
        <v>9713</v>
      </c>
      <c r="AQ241" s="48" t="s">
        <v>9714</v>
      </c>
      <c r="AR241" s="48" t="s">
        <v>371</v>
      </c>
      <c r="AS241" s="68" t="s">
        <v>371</v>
      </c>
      <c r="AT241" s="68">
        <v>548</v>
      </c>
      <c r="AU241" s="48">
        <v>38</v>
      </c>
      <c r="AV241" s="48" t="s">
        <v>371</v>
      </c>
      <c r="AW241" s="68" t="e">
        <v>#REF!</v>
      </c>
      <c r="AX241" s="68" t="s">
        <v>8643</v>
      </c>
      <c r="AY241" s="68" t="s">
        <v>9712</v>
      </c>
      <c r="AZ241" s="48" t="s">
        <v>9715</v>
      </c>
      <c r="BA241" s="48" t="s">
        <v>9716</v>
      </c>
      <c r="BB241" s="68" t="s">
        <v>371</v>
      </c>
      <c r="BC241" s="48" t="s">
        <v>83</v>
      </c>
      <c r="BD241" s="48"/>
    </row>
    <row r="242" spans="1:56" x14ac:dyDescent="0.3">
      <c r="A242" s="48"/>
      <c r="B242" s="8">
        <v>545</v>
      </c>
      <c r="C242" s="8" t="s">
        <v>6645</v>
      </c>
      <c r="D242" s="8" t="s">
        <v>1498</v>
      </c>
      <c r="E242" s="8" t="s">
        <v>335</v>
      </c>
      <c r="F242" s="8" t="s">
        <v>170</v>
      </c>
      <c r="G242" s="8" t="s">
        <v>6646</v>
      </c>
      <c r="H242" s="8">
        <v>6625222746</v>
      </c>
      <c r="I242" s="8" t="s">
        <v>401</v>
      </c>
      <c r="J242" s="8" t="s">
        <v>6647</v>
      </c>
      <c r="K242" s="8" t="s">
        <v>6648</v>
      </c>
      <c r="L242" s="8" t="s">
        <v>6649</v>
      </c>
      <c r="M242" s="8" t="s">
        <v>6650</v>
      </c>
      <c r="N242" s="8" t="s">
        <v>6651</v>
      </c>
      <c r="O242" s="8">
        <v>4059772539</v>
      </c>
      <c r="P242" s="8" t="s">
        <v>441</v>
      </c>
      <c r="Q242" s="8" t="s">
        <v>43</v>
      </c>
      <c r="R242" s="8" t="s">
        <v>6652</v>
      </c>
      <c r="S242" s="8" t="s">
        <v>6653</v>
      </c>
      <c r="T242" s="8" t="s">
        <v>781</v>
      </c>
      <c r="V242" s="8" t="s">
        <v>488</v>
      </c>
      <c r="W242" s="8" t="s">
        <v>488</v>
      </c>
      <c r="X242" s="8" t="s">
        <v>348</v>
      </c>
      <c r="Y242" s="8" t="s">
        <v>488</v>
      </c>
      <c r="AA242" s="8" t="s">
        <v>2200</v>
      </c>
      <c r="AC242" s="8" t="s">
        <v>2201</v>
      </c>
      <c r="AE242" s="8" t="s">
        <v>50</v>
      </c>
      <c r="AF242" s="8" t="s">
        <v>6654</v>
      </c>
      <c r="AI242" s="8" t="s">
        <v>442</v>
      </c>
      <c r="AJ242" s="8" t="s">
        <v>6647</v>
      </c>
      <c r="AL242" s="8" t="s">
        <v>260</v>
      </c>
      <c r="AM242" s="48" t="s">
        <v>2130</v>
      </c>
      <c r="AN242" s="48" t="s">
        <v>9717</v>
      </c>
      <c r="AO242" s="48" t="s">
        <v>9718</v>
      </c>
      <c r="AP242" s="48" t="e">
        <v>#N/A</v>
      </c>
      <c r="AQ242" s="48" t="e">
        <v>#N/A</v>
      </c>
      <c r="AR242" s="48" t="e">
        <v>#N/A</v>
      </c>
      <c r="AS242" s="68" t="e">
        <v>#N/A</v>
      </c>
      <c r="AT242" s="68">
        <v>545</v>
      </c>
      <c r="AU242" s="48" t="e">
        <v>#N/A</v>
      </c>
      <c r="AV242" s="48" t="s">
        <v>519</v>
      </c>
      <c r="AW242" s="68" t="e">
        <v>#REF!</v>
      </c>
      <c r="AX242" s="68" t="s">
        <v>8643</v>
      </c>
      <c r="AY242" s="68" t="e">
        <v>#N/A</v>
      </c>
      <c r="AZ242" s="48" t="s">
        <v>9719</v>
      </c>
      <c r="BA242" s="48" t="s">
        <v>9720</v>
      </c>
      <c r="BB242" s="68" t="e">
        <v>#N/A</v>
      </c>
      <c r="BC242" s="48" t="s">
        <v>2131</v>
      </c>
      <c r="BD242" s="48"/>
    </row>
    <row r="243" spans="1:56" x14ac:dyDescent="0.3">
      <c r="A243" s="48"/>
      <c r="B243" s="8">
        <v>163</v>
      </c>
      <c r="C243" s="143" t="s">
        <v>3590</v>
      </c>
      <c r="D243" s="143" t="s">
        <v>2783</v>
      </c>
      <c r="E243" s="143" t="s">
        <v>335</v>
      </c>
      <c r="F243" s="143" t="s">
        <v>170</v>
      </c>
      <c r="G243" s="8" t="s">
        <v>3591</v>
      </c>
      <c r="H243" s="8">
        <v>6015966311</v>
      </c>
      <c r="I243" s="143" t="s">
        <v>376</v>
      </c>
      <c r="J243" s="143" t="s">
        <v>2244</v>
      </c>
      <c r="K243" s="143" t="s">
        <v>3592</v>
      </c>
      <c r="L243" s="8" t="s">
        <v>3593</v>
      </c>
      <c r="M243" s="8" t="s">
        <v>3594</v>
      </c>
      <c r="N243" s="8" t="s">
        <v>3595</v>
      </c>
      <c r="O243" s="8">
        <v>6013161800</v>
      </c>
      <c r="P243" s="143" t="s">
        <v>2112</v>
      </c>
      <c r="Q243" s="143" t="s">
        <v>394</v>
      </c>
      <c r="R243" s="8" t="s">
        <v>3596</v>
      </c>
      <c r="T243" s="143" t="s">
        <v>3122</v>
      </c>
      <c r="U243" s="143"/>
      <c r="V243" s="143" t="s">
        <v>488</v>
      </c>
      <c r="W243" s="8">
        <v>39402</v>
      </c>
      <c r="X243" s="8" t="s">
        <v>348</v>
      </c>
      <c r="Y243" s="8" t="s">
        <v>3597</v>
      </c>
      <c r="Z243" s="143" t="s">
        <v>2114</v>
      </c>
      <c r="AB243" s="8" t="s">
        <v>2115</v>
      </c>
      <c r="AE243" s="8" t="s">
        <v>49</v>
      </c>
      <c r="AF243" s="233" t="s">
        <v>3598</v>
      </c>
      <c r="AI243" s="8" t="s">
        <v>2165</v>
      </c>
      <c r="AJ243" s="8" t="s">
        <v>3599</v>
      </c>
      <c r="AL243" s="8" t="s">
        <v>221</v>
      </c>
      <c r="AM243" s="275" t="s">
        <v>2130</v>
      </c>
      <c r="AN243" s="48" t="s">
        <v>9721</v>
      </c>
      <c r="AO243" s="48" t="s">
        <v>9722</v>
      </c>
      <c r="AP243" s="48" t="e">
        <v>#N/A</v>
      </c>
      <c r="AQ243" s="48" t="e">
        <v>#N/A</v>
      </c>
      <c r="AR243" s="48" t="e">
        <v>#N/A</v>
      </c>
      <c r="AS243" s="68" t="e">
        <v>#N/A</v>
      </c>
      <c r="AT243" s="68">
        <v>163</v>
      </c>
      <c r="AU243" s="48" t="e">
        <v>#N/A</v>
      </c>
      <c r="AV243" s="48" t="s">
        <v>519</v>
      </c>
      <c r="AW243" s="68" t="s">
        <v>9723</v>
      </c>
      <c r="AX243" s="68" t="s">
        <v>8643</v>
      </c>
      <c r="AY243" s="68" t="e">
        <v>#N/A</v>
      </c>
      <c r="AZ243" s="48" t="s">
        <v>9724</v>
      </c>
      <c r="BA243" s="48" t="s">
        <v>9725</v>
      </c>
      <c r="BB243" s="68" t="e">
        <v>#N/A</v>
      </c>
      <c r="BC243" s="48" t="s">
        <v>2131</v>
      </c>
      <c r="BD243" s="48"/>
    </row>
    <row r="244" spans="1:56" x14ac:dyDescent="0.3">
      <c r="A244" s="48" t="s">
        <v>9726</v>
      </c>
      <c r="B244" s="8">
        <v>62</v>
      </c>
      <c r="C244" s="143" t="s">
        <v>917</v>
      </c>
      <c r="D244" s="143" t="s">
        <v>2704</v>
      </c>
      <c r="E244" s="143" t="s">
        <v>335</v>
      </c>
      <c r="F244" s="143" t="s">
        <v>170</v>
      </c>
      <c r="G244" s="8" t="s">
        <v>2705</v>
      </c>
      <c r="H244" s="8">
        <v>6628589975</v>
      </c>
      <c r="I244" s="143" t="s">
        <v>376</v>
      </c>
      <c r="J244" s="143" t="s">
        <v>2706</v>
      </c>
      <c r="K244" s="143" t="s">
        <v>192</v>
      </c>
      <c r="L244" s="8" t="s">
        <v>2707</v>
      </c>
      <c r="M244" s="8" t="s">
        <v>2704</v>
      </c>
      <c r="N244" s="8" t="s">
        <v>2708</v>
      </c>
      <c r="O244" s="8">
        <v>6628097883</v>
      </c>
      <c r="P244" s="143" t="s">
        <v>2112</v>
      </c>
      <c r="Q244" s="143" t="s">
        <v>394</v>
      </c>
      <c r="R244" s="8" t="s">
        <v>2709</v>
      </c>
      <c r="T244" s="143" t="s">
        <v>2455</v>
      </c>
      <c r="U244" s="143"/>
      <c r="V244" s="143" t="s">
        <v>488</v>
      </c>
      <c r="W244" s="8">
        <v>38923</v>
      </c>
      <c r="X244" s="8" t="s">
        <v>348</v>
      </c>
      <c r="Y244" s="8" t="s">
        <v>2710</v>
      </c>
      <c r="Z244" s="143" t="s">
        <v>2114</v>
      </c>
      <c r="AB244" s="8" t="s">
        <v>2115</v>
      </c>
      <c r="AE244" s="8" t="s">
        <v>48</v>
      </c>
      <c r="AF244" s="233" t="s">
        <v>2711</v>
      </c>
      <c r="AG244" s="8" t="s">
        <v>2712</v>
      </c>
      <c r="AI244" s="8" t="s">
        <v>2165</v>
      </c>
      <c r="AJ244" s="8" t="s">
        <v>2713</v>
      </c>
      <c r="AL244" s="8" t="s">
        <v>192</v>
      </c>
      <c r="AM244" s="48" t="s">
        <v>192</v>
      </c>
      <c r="AN244" s="48" t="s">
        <v>9727</v>
      </c>
      <c r="AO244" s="48" t="s">
        <v>9728</v>
      </c>
      <c r="AP244" s="48" t="e">
        <v>#N/A</v>
      </c>
      <c r="AQ244" s="48" t="s">
        <v>9728</v>
      </c>
      <c r="AR244" s="48" t="e">
        <v>#N/A</v>
      </c>
      <c r="AS244" s="68" t="s">
        <v>371</v>
      </c>
      <c r="AT244" s="68">
        <v>62</v>
      </c>
      <c r="AU244" s="48">
        <v>305</v>
      </c>
      <c r="AV244" s="48" t="s">
        <v>371</v>
      </c>
      <c r="AW244" s="68" t="e">
        <v>#VALUE!</v>
      </c>
      <c r="AX244" s="68" t="s">
        <v>9729</v>
      </c>
      <c r="AY244" s="68" t="s">
        <v>9726</v>
      </c>
      <c r="AZ244" s="48" t="s">
        <v>9730</v>
      </c>
      <c r="BA244" s="48" t="s">
        <v>9731</v>
      </c>
      <c r="BB244" s="68" t="s">
        <v>371</v>
      </c>
      <c r="BC244" s="48" t="s">
        <v>83</v>
      </c>
    </row>
    <row r="245" spans="1:56" x14ac:dyDescent="0.3">
      <c r="A245" s="48" t="s">
        <v>9732</v>
      </c>
      <c r="B245" s="8">
        <v>533</v>
      </c>
      <c r="C245" s="8" t="s">
        <v>6549</v>
      </c>
      <c r="D245" s="8" t="s">
        <v>6550</v>
      </c>
      <c r="E245" s="8" t="s">
        <v>335</v>
      </c>
      <c r="F245" s="8" t="s">
        <v>170</v>
      </c>
      <c r="G245" s="8" t="s">
        <v>6551</v>
      </c>
      <c r="H245" s="8">
        <v>6625742350</v>
      </c>
      <c r="I245" s="8" t="s">
        <v>376</v>
      </c>
      <c r="J245" s="8" t="s">
        <v>5285</v>
      </c>
      <c r="K245" s="8" t="s">
        <v>5286</v>
      </c>
      <c r="L245" s="8" t="s">
        <v>6552</v>
      </c>
      <c r="M245" s="8" t="s">
        <v>6553</v>
      </c>
      <c r="N245" s="8" t="s">
        <v>6554</v>
      </c>
      <c r="O245" s="8">
        <v>6627080455</v>
      </c>
      <c r="P245" s="8" t="s">
        <v>2159</v>
      </c>
      <c r="Q245" s="8" t="s">
        <v>43</v>
      </c>
      <c r="R245" s="8" t="s">
        <v>6555</v>
      </c>
      <c r="T245" s="143" t="s">
        <v>6556</v>
      </c>
      <c r="U245" s="143"/>
      <c r="V245" s="143" t="s">
        <v>488</v>
      </c>
      <c r="W245" s="8">
        <v>39739</v>
      </c>
      <c r="X245" s="8" t="s">
        <v>348</v>
      </c>
      <c r="Y245" s="8" t="s">
        <v>236</v>
      </c>
      <c r="Z245" s="143" t="s">
        <v>2114</v>
      </c>
      <c r="AB245" s="8" t="s">
        <v>2115</v>
      </c>
      <c r="AE245" s="8" t="s">
        <v>49</v>
      </c>
      <c r="AF245" s="8" t="s">
        <v>6557</v>
      </c>
      <c r="AG245" s="8" t="s">
        <v>6558</v>
      </c>
      <c r="AH245" s="8" t="s">
        <v>6559</v>
      </c>
      <c r="AI245" s="8" t="s">
        <v>2165</v>
      </c>
      <c r="AJ245" s="8" t="s">
        <v>6560</v>
      </c>
      <c r="AL245" s="8" t="s">
        <v>236</v>
      </c>
      <c r="AM245" s="48" t="s">
        <v>236</v>
      </c>
      <c r="AN245" s="48" t="s">
        <v>9733</v>
      </c>
      <c r="AO245" s="48" t="s">
        <v>9734</v>
      </c>
      <c r="AP245" s="48" t="s">
        <v>9733</v>
      </c>
      <c r="AQ245" s="48" t="s">
        <v>9734</v>
      </c>
      <c r="AR245" s="48" t="s">
        <v>371</v>
      </c>
      <c r="AS245" s="68" t="s">
        <v>371</v>
      </c>
      <c r="AT245" s="68">
        <v>533</v>
      </c>
      <c r="AU245" s="48">
        <v>272</v>
      </c>
      <c r="AV245" s="48" t="s">
        <v>371</v>
      </c>
      <c r="AW245" s="68" t="e">
        <v>#VALUE!</v>
      </c>
      <c r="AX245" s="68" t="e">
        <v>#REF!</v>
      </c>
      <c r="AY245" s="68" t="s">
        <v>9732</v>
      </c>
      <c r="AZ245" s="48" t="s">
        <v>9735</v>
      </c>
      <c r="BA245" s="48" t="s">
        <v>9736</v>
      </c>
      <c r="BB245" s="68" t="s">
        <v>371</v>
      </c>
      <c r="BC245" s="48" t="s">
        <v>101</v>
      </c>
      <c r="BD245" s="48"/>
    </row>
    <row r="246" spans="1:56" x14ac:dyDescent="0.3">
      <c r="A246" s="146" t="s">
        <v>9737</v>
      </c>
      <c r="B246" s="8">
        <v>632</v>
      </c>
      <c r="C246" s="8" t="s">
        <v>6167</v>
      </c>
      <c r="D246" s="8" t="s">
        <v>7325</v>
      </c>
      <c r="E246" s="8" t="s">
        <v>335</v>
      </c>
      <c r="F246" s="8" t="s">
        <v>169</v>
      </c>
      <c r="H246" s="8">
        <v>6628203307</v>
      </c>
      <c r="I246" s="8" t="s">
        <v>401</v>
      </c>
      <c r="J246" s="8" t="s">
        <v>6647</v>
      </c>
      <c r="K246" s="8" t="s">
        <v>7326</v>
      </c>
      <c r="L246" s="8" t="s">
        <v>7327</v>
      </c>
      <c r="M246" s="8" t="s">
        <v>629</v>
      </c>
      <c r="N246" s="8" t="s">
        <v>7328</v>
      </c>
      <c r="O246" s="8">
        <v>6626163215</v>
      </c>
      <c r="P246" s="8" t="s">
        <v>2112</v>
      </c>
      <c r="Q246" s="8" t="s">
        <v>394</v>
      </c>
      <c r="R246" s="8" t="s">
        <v>7329</v>
      </c>
      <c r="T246" s="8" t="s">
        <v>781</v>
      </c>
      <c r="V246" s="8" t="s">
        <v>488</v>
      </c>
      <c r="W246" s="8">
        <v>38703</v>
      </c>
      <c r="X246" s="8" t="s">
        <v>348</v>
      </c>
      <c r="Y246" s="8" t="s">
        <v>2139</v>
      </c>
      <c r="Z246" s="8" t="s">
        <v>2114</v>
      </c>
      <c r="AB246" s="8" t="s">
        <v>2115</v>
      </c>
      <c r="AE246" s="8" t="s">
        <v>49</v>
      </c>
      <c r="AF246" s="8" t="s">
        <v>7330</v>
      </c>
      <c r="AI246" s="8" t="s">
        <v>2165</v>
      </c>
      <c r="AJ246" s="8" t="s">
        <v>7331</v>
      </c>
      <c r="AL246" s="8" t="s">
        <v>260</v>
      </c>
      <c r="AM246" s="48" t="s">
        <v>260</v>
      </c>
      <c r="AN246" s="48" t="s">
        <v>9738</v>
      </c>
      <c r="AO246" s="48" t="s">
        <v>9739</v>
      </c>
      <c r="AP246" s="48" t="s">
        <v>9738</v>
      </c>
      <c r="AQ246" s="48" t="s">
        <v>9739</v>
      </c>
      <c r="AR246" s="48" t="s">
        <v>371</v>
      </c>
      <c r="AS246" s="68" t="s">
        <v>371</v>
      </c>
      <c r="AT246" s="68">
        <v>632</v>
      </c>
      <c r="AU246" s="48">
        <v>206</v>
      </c>
      <c r="AV246" s="48" t="s">
        <v>371</v>
      </c>
      <c r="AW246" s="68" t="e">
        <v>#REF!</v>
      </c>
      <c r="AX246" s="68" t="s">
        <v>8643</v>
      </c>
      <c r="AY246" s="68" t="s">
        <v>9737</v>
      </c>
      <c r="AZ246" s="48" t="s">
        <v>9740</v>
      </c>
      <c r="BA246" s="48" t="s">
        <v>9741</v>
      </c>
      <c r="BB246" s="68" t="s">
        <v>371</v>
      </c>
      <c r="BC246" s="48" t="s">
        <v>104</v>
      </c>
      <c r="BD246" s="48"/>
    </row>
    <row r="247" spans="1:56" x14ac:dyDescent="0.3">
      <c r="A247" s="48" t="s">
        <v>9742</v>
      </c>
      <c r="B247" s="8">
        <v>50</v>
      </c>
      <c r="C247" s="143" t="s">
        <v>2588</v>
      </c>
      <c r="D247" s="143" t="s">
        <v>2521</v>
      </c>
      <c r="E247" s="143" t="s">
        <v>335</v>
      </c>
      <c r="F247" s="143" t="s">
        <v>170</v>
      </c>
      <c r="G247" s="8" t="s">
        <v>2589</v>
      </c>
      <c r="H247" s="8">
        <v>6622304484</v>
      </c>
      <c r="I247" s="143" t="s">
        <v>401</v>
      </c>
      <c r="J247" s="143" t="s">
        <v>2590</v>
      </c>
      <c r="K247" s="143" t="s">
        <v>2458</v>
      </c>
      <c r="L247" s="8" t="s">
        <v>2591</v>
      </c>
      <c r="M247" s="8" t="s">
        <v>2592</v>
      </c>
      <c r="N247" s="8" t="s">
        <v>2593</v>
      </c>
      <c r="O247" s="8">
        <v>6622301094</v>
      </c>
      <c r="P247" s="143" t="s">
        <v>2112</v>
      </c>
      <c r="Q247" s="143" t="s">
        <v>45</v>
      </c>
      <c r="R247" s="8" t="s">
        <v>2594</v>
      </c>
      <c r="T247" s="143" t="s">
        <v>2464</v>
      </c>
      <c r="U247" s="143"/>
      <c r="V247" s="143" t="s">
        <v>488</v>
      </c>
      <c r="W247" s="8">
        <v>38901</v>
      </c>
      <c r="X247" s="8" t="s">
        <v>348</v>
      </c>
      <c r="Y247" s="8" t="s">
        <v>2464</v>
      </c>
      <c r="Z247" s="143" t="s">
        <v>2114</v>
      </c>
      <c r="AB247" s="8" t="s">
        <v>2115</v>
      </c>
      <c r="AE247" s="8" t="s">
        <v>48</v>
      </c>
      <c r="AF247" s="233" t="s">
        <v>2595</v>
      </c>
      <c r="AG247" s="8" t="s">
        <v>2596</v>
      </c>
      <c r="AH247" s="8" t="s">
        <v>2597</v>
      </c>
      <c r="AI247" s="8" t="s">
        <v>459</v>
      </c>
      <c r="AK247" s="8" t="s">
        <v>2598</v>
      </c>
      <c r="AL247" s="8" t="s">
        <v>206</v>
      </c>
      <c r="AM247" s="48" t="s">
        <v>206</v>
      </c>
      <c r="AN247" s="48" t="s">
        <v>9743</v>
      </c>
      <c r="AO247" s="48" t="s">
        <v>9744</v>
      </c>
      <c r="AP247" s="48" t="s">
        <v>9743</v>
      </c>
      <c r="AQ247" s="48" t="s">
        <v>9744</v>
      </c>
      <c r="AR247" s="48" t="s">
        <v>371</v>
      </c>
      <c r="AS247" s="68" t="s">
        <v>371</v>
      </c>
      <c r="AT247" s="68">
        <v>50</v>
      </c>
      <c r="AU247" s="48">
        <v>138</v>
      </c>
      <c r="AV247" s="48" t="s">
        <v>371</v>
      </c>
      <c r="AW247" s="68" t="s">
        <v>9745</v>
      </c>
      <c r="AX247" s="68" t="e">
        <v>#VALUE!</v>
      </c>
      <c r="AY247" s="68" t="s">
        <v>9742</v>
      </c>
      <c r="AZ247" s="48" t="s">
        <v>9746</v>
      </c>
      <c r="BA247" s="48" t="s">
        <v>9747</v>
      </c>
      <c r="BB247" s="68" t="s">
        <v>371</v>
      </c>
      <c r="BC247" s="48" t="s">
        <v>101</v>
      </c>
    </row>
    <row r="248" spans="1:56" x14ac:dyDescent="0.3">
      <c r="A248" s="48" t="s">
        <v>9748</v>
      </c>
      <c r="B248" s="8">
        <v>473</v>
      </c>
      <c r="C248" s="143" t="s">
        <v>6045</v>
      </c>
      <c r="D248" s="143" t="s">
        <v>6046</v>
      </c>
      <c r="E248" s="143" t="s">
        <v>335</v>
      </c>
      <c r="F248" s="143" t="s">
        <v>170</v>
      </c>
      <c r="G248" s="8" t="s">
        <v>6047</v>
      </c>
      <c r="H248" s="8">
        <v>6013455200</v>
      </c>
      <c r="I248" s="143" t="s">
        <v>401</v>
      </c>
      <c r="J248" s="143" t="s">
        <v>6048</v>
      </c>
      <c r="K248" s="143" t="s">
        <v>6049</v>
      </c>
      <c r="L248" s="8" t="s">
        <v>6050</v>
      </c>
      <c r="M248" s="8" t="s">
        <v>6046</v>
      </c>
      <c r="N248" s="8" t="s">
        <v>6047</v>
      </c>
      <c r="O248" s="8">
        <v>6013455200</v>
      </c>
      <c r="P248" s="143" t="s">
        <v>2159</v>
      </c>
      <c r="Q248" s="143"/>
      <c r="R248" s="8" t="s">
        <v>6051</v>
      </c>
      <c r="T248" s="143" t="s">
        <v>6052</v>
      </c>
      <c r="U248" s="143"/>
      <c r="V248" s="143" t="s">
        <v>488</v>
      </c>
      <c r="W248" s="8">
        <v>39272</v>
      </c>
      <c r="X248" s="8" t="s">
        <v>348</v>
      </c>
      <c r="Y248" s="8" t="s">
        <v>6049</v>
      </c>
      <c r="Z248" s="143" t="s">
        <v>2114</v>
      </c>
      <c r="AB248" s="8" t="s">
        <v>2115</v>
      </c>
      <c r="AE248" s="8" t="s">
        <v>49</v>
      </c>
      <c r="AF248" s="233" t="s">
        <v>6053</v>
      </c>
      <c r="AG248" s="8" t="s">
        <v>6054</v>
      </c>
      <c r="AH248" s="8" t="s">
        <v>6055</v>
      </c>
      <c r="AI248" s="8" t="s">
        <v>442</v>
      </c>
      <c r="AL248" s="8" t="s">
        <v>209</v>
      </c>
      <c r="AM248" s="48" t="s">
        <v>209</v>
      </c>
      <c r="AN248" s="48" t="s">
        <v>9749</v>
      </c>
      <c r="AO248" s="48" t="s">
        <v>9750</v>
      </c>
      <c r="AP248" s="48" t="e">
        <v>#N/A</v>
      </c>
      <c r="AQ248" s="48" t="s">
        <v>9751</v>
      </c>
      <c r="AR248" s="48" t="e">
        <v>#N/A</v>
      </c>
      <c r="AS248" s="68" t="s">
        <v>371</v>
      </c>
      <c r="AT248" s="68">
        <v>473</v>
      </c>
      <c r="AU248" s="48">
        <v>351</v>
      </c>
      <c r="AV248" s="48" t="s">
        <v>371</v>
      </c>
      <c r="AW248" s="68" t="e">
        <v>#VALUE!</v>
      </c>
      <c r="AX248" s="68" t="e">
        <v>#VALUE!</v>
      </c>
      <c r="AY248" s="68" t="s">
        <v>9748</v>
      </c>
      <c r="AZ248" s="48" t="s">
        <v>9752</v>
      </c>
      <c r="BA248" s="48" t="s">
        <v>9753</v>
      </c>
      <c r="BB248" s="68" t="s">
        <v>519</v>
      </c>
      <c r="BC248" s="48" t="s">
        <v>95</v>
      </c>
      <c r="BD248" s="48"/>
    </row>
    <row r="249" spans="1:56" x14ac:dyDescent="0.3">
      <c r="A249" s="48"/>
      <c r="B249" s="8">
        <v>465</v>
      </c>
      <c r="C249" s="143" t="s">
        <v>5990</v>
      </c>
      <c r="D249" s="143" t="s">
        <v>3002</v>
      </c>
      <c r="E249" s="143" t="s">
        <v>335</v>
      </c>
      <c r="F249" s="143" t="s">
        <v>170</v>
      </c>
      <c r="G249" s="8" t="s">
        <v>5991</v>
      </c>
      <c r="H249" s="8">
        <v>6626488389</v>
      </c>
      <c r="I249" s="143" t="s">
        <v>376</v>
      </c>
      <c r="J249" s="143" t="s">
        <v>5992</v>
      </c>
      <c r="K249" s="143" t="s">
        <v>5993</v>
      </c>
      <c r="L249" s="8" t="s">
        <v>5994</v>
      </c>
      <c r="M249" s="8" t="s">
        <v>3002</v>
      </c>
      <c r="N249" s="8" t="s">
        <v>5991</v>
      </c>
      <c r="O249" s="8">
        <v>6626488389</v>
      </c>
      <c r="P249" s="143" t="s">
        <v>2112</v>
      </c>
      <c r="Q249" s="143" t="s">
        <v>43</v>
      </c>
      <c r="R249" s="8" t="s">
        <v>5995</v>
      </c>
      <c r="T249" s="143" t="s">
        <v>638</v>
      </c>
      <c r="U249" s="143"/>
      <c r="V249" s="143" t="s">
        <v>488</v>
      </c>
      <c r="W249" s="8">
        <v>39759</v>
      </c>
      <c r="X249" s="8" t="s">
        <v>348</v>
      </c>
      <c r="Y249" s="8" t="s">
        <v>5208</v>
      </c>
      <c r="Z249" s="143" t="s">
        <v>2114</v>
      </c>
      <c r="AE249" s="8" t="s">
        <v>48</v>
      </c>
      <c r="AF249" s="233" t="s">
        <v>5996</v>
      </c>
      <c r="AI249" s="8" t="s">
        <v>442</v>
      </c>
      <c r="AL249" s="8" t="s">
        <v>237</v>
      </c>
      <c r="AM249" s="48" t="s">
        <v>2130</v>
      </c>
      <c r="AN249" s="48" t="s">
        <v>9754</v>
      </c>
      <c r="AO249" s="48" t="s">
        <v>9755</v>
      </c>
      <c r="AP249" s="48" t="e">
        <v>#N/A</v>
      </c>
      <c r="AQ249" s="48" t="e">
        <v>#N/A</v>
      </c>
      <c r="AR249" s="48" t="e">
        <v>#N/A</v>
      </c>
      <c r="AS249" s="68" t="e">
        <v>#N/A</v>
      </c>
      <c r="AT249" s="68">
        <v>465</v>
      </c>
      <c r="AU249" s="48" t="e">
        <v>#N/A</v>
      </c>
      <c r="AV249" s="48" t="s">
        <v>371</v>
      </c>
      <c r="AW249" s="68" t="e">
        <v>#REF!</v>
      </c>
      <c r="AX249" s="68" t="s">
        <v>8643</v>
      </c>
      <c r="AY249" s="68" t="e">
        <v>#N/A</v>
      </c>
      <c r="AZ249" s="48" t="s">
        <v>9756</v>
      </c>
      <c r="BA249" s="48" t="s">
        <v>9757</v>
      </c>
      <c r="BB249" s="68" t="e">
        <v>#N/A</v>
      </c>
      <c r="BC249" s="48" t="s">
        <v>2131</v>
      </c>
    </row>
    <row r="250" spans="1:56" x14ac:dyDescent="0.3">
      <c r="A250" s="48"/>
      <c r="B250" s="8">
        <v>209</v>
      </c>
      <c r="C250" s="143" t="s">
        <v>3963</v>
      </c>
      <c r="D250" s="143" t="s">
        <v>3964</v>
      </c>
      <c r="E250" s="143" t="s">
        <v>335</v>
      </c>
      <c r="F250" s="143" t="s">
        <v>169</v>
      </c>
      <c r="I250" s="143" t="s">
        <v>401</v>
      </c>
      <c r="J250" s="143" t="s">
        <v>1381</v>
      </c>
      <c r="K250" s="143" t="s">
        <v>3272</v>
      </c>
      <c r="L250" s="8" t="s">
        <v>3965</v>
      </c>
      <c r="M250" s="8" t="s">
        <v>3966</v>
      </c>
      <c r="N250" s="8" t="s">
        <v>3967</v>
      </c>
      <c r="O250" s="8">
        <v>6624171634</v>
      </c>
      <c r="P250" s="143" t="s">
        <v>2159</v>
      </c>
      <c r="Q250" s="143" t="s">
        <v>45</v>
      </c>
      <c r="R250" s="8" t="s">
        <v>3968</v>
      </c>
      <c r="T250" s="143" t="s">
        <v>3969</v>
      </c>
      <c r="U250" s="143"/>
      <c r="V250" s="143" t="s">
        <v>488</v>
      </c>
      <c r="W250" s="8">
        <v>39046</v>
      </c>
      <c r="X250" s="8" t="s">
        <v>348</v>
      </c>
      <c r="Y250" s="8" t="s">
        <v>579</v>
      </c>
      <c r="Z250" s="143" t="s">
        <v>2114</v>
      </c>
      <c r="AB250" s="8" t="s">
        <v>2115</v>
      </c>
      <c r="AE250" s="8" t="s">
        <v>49</v>
      </c>
      <c r="AF250" s="233" t="s">
        <v>3970</v>
      </c>
      <c r="AG250" s="8" t="s">
        <v>3971</v>
      </c>
      <c r="AI250" s="8" t="s">
        <v>459</v>
      </c>
      <c r="AL250" s="8" t="s">
        <v>229</v>
      </c>
      <c r="AM250" s="48" t="s">
        <v>2130</v>
      </c>
      <c r="AN250" s="48" t="s">
        <v>9758</v>
      </c>
      <c r="AO250" s="48" t="s">
        <v>9759</v>
      </c>
      <c r="AP250" s="48" t="e">
        <v>#N/A</v>
      </c>
      <c r="AQ250" s="48" t="e">
        <v>#N/A</v>
      </c>
      <c r="AR250" s="48" t="e">
        <v>#N/A</v>
      </c>
      <c r="AS250" s="68" t="e">
        <v>#N/A</v>
      </c>
      <c r="AT250" s="68">
        <v>209</v>
      </c>
      <c r="AU250" s="48" t="e">
        <v>#N/A</v>
      </c>
      <c r="AV250" s="48" t="s">
        <v>371</v>
      </c>
      <c r="AW250" s="68" t="s">
        <v>9760</v>
      </c>
      <c r="AX250" s="68" t="s">
        <v>9760</v>
      </c>
      <c r="AY250" s="68" t="e">
        <v>#N/A</v>
      </c>
      <c r="AZ250" s="48" t="s">
        <v>9761</v>
      </c>
      <c r="BA250" s="48" t="s">
        <v>9762</v>
      </c>
      <c r="BB250" s="68" t="e">
        <v>#N/A</v>
      </c>
      <c r="BC250" s="48" t="s">
        <v>2131</v>
      </c>
    </row>
    <row r="251" spans="1:56" x14ac:dyDescent="0.3">
      <c r="A251" s="48" t="s">
        <v>9763</v>
      </c>
      <c r="B251" s="8">
        <v>511</v>
      </c>
      <c r="C251" s="143" t="s">
        <v>6365</v>
      </c>
      <c r="D251" s="143" t="s">
        <v>694</v>
      </c>
      <c r="E251" s="143" t="s">
        <v>335</v>
      </c>
      <c r="F251" s="143" t="s">
        <v>169</v>
      </c>
      <c r="G251" s="8" t="s">
        <v>6366</v>
      </c>
      <c r="H251" s="8">
        <v>6627861322</v>
      </c>
      <c r="I251" s="143" t="s">
        <v>340</v>
      </c>
      <c r="J251" s="143" t="s">
        <v>6367</v>
      </c>
      <c r="K251" s="143" t="s">
        <v>6368</v>
      </c>
      <c r="L251" s="8" t="s">
        <v>6369</v>
      </c>
      <c r="M251" s="8" t="s">
        <v>694</v>
      </c>
      <c r="N251" s="8" t="s">
        <v>6370</v>
      </c>
      <c r="O251" s="8">
        <v>6622751546</v>
      </c>
      <c r="P251" s="143" t="s">
        <v>441</v>
      </c>
      <c r="Q251" s="143" t="s">
        <v>45</v>
      </c>
      <c r="R251" s="8" t="s">
        <v>6371</v>
      </c>
      <c r="T251" s="143" t="s">
        <v>1774</v>
      </c>
      <c r="U251" s="143"/>
      <c r="V251" s="143" t="s">
        <v>488</v>
      </c>
      <c r="W251" s="8">
        <v>38860</v>
      </c>
      <c r="X251" s="8" t="s">
        <v>348</v>
      </c>
      <c r="Y251" s="8" t="s">
        <v>6372</v>
      </c>
      <c r="Z251" s="143"/>
      <c r="AD251" s="8" t="s">
        <v>2252</v>
      </c>
      <c r="AE251" s="8" t="s">
        <v>49</v>
      </c>
      <c r="AF251" s="233" t="s">
        <v>6373</v>
      </c>
      <c r="AG251" s="8" t="s">
        <v>6374</v>
      </c>
      <c r="AH251" s="8" t="s">
        <v>6375</v>
      </c>
      <c r="AI251" s="8" t="s">
        <v>2165</v>
      </c>
      <c r="AJ251" s="8" t="s">
        <v>6376</v>
      </c>
      <c r="AL251" s="8" t="s">
        <v>193</v>
      </c>
      <c r="AM251" s="48" t="s">
        <v>193</v>
      </c>
      <c r="AN251" s="48" t="s">
        <v>9764</v>
      </c>
      <c r="AO251" s="48" t="s">
        <v>9765</v>
      </c>
      <c r="AP251" s="48" t="s">
        <v>9764</v>
      </c>
      <c r="AQ251" s="48" t="s">
        <v>9765</v>
      </c>
      <c r="AR251" s="48" t="s">
        <v>371</v>
      </c>
      <c r="AS251" s="68" t="s">
        <v>371</v>
      </c>
      <c r="AT251" s="68">
        <v>511</v>
      </c>
      <c r="AU251" s="48">
        <v>78</v>
      </c>
      <c r="AV251" s="48" t="s">
        <v>519</v>
      </c>
      <c r="AW251" s="68" t="e">
        <v>#REF!</v>
      </c>
      <c r="AX251" s="68" t="e">
        <v>#REF!</v>
      </c>
      <c r="AY251" s="68" t="s">
        <v>9763</v>
      </c>
      <c r="AZ251" s="48" t="s">
        <v>9766</v>
      </c>
      <c r="BA251" s="48" t="s">
        <v>9767</v>
      </c>
      <c r="BB251" s="68" t="s">
        <v>371</v>
      </c>
      <c r="BC251" s="48" t="s">
        <v>104</v>
      </c>
      <c r="BD251" s="48"/>
    </row>
    <row r="252" spans="1:56" x14ac:dyDescent="0.3">
      <c r="A252" s="48"/>
      <c r="B252" s="8">
        <v>59</v>
      </c>
      <c r="C252" s="143" t="s">
        <v>2675</v>
      </c>
      <c r="D252" s="143" t="s">
        <v>2676</v>
      </c>
      <c r="E252" s="143" t="s">
        <v>335</v>
      </c>
      <c r="F252" s="143" t="s">
        <v>170</v>
      </c>
      <c r="G252" s="8" t="s">
        <v>2677</v>
      </c>
      <c r="H252" s="8">
        <v>6622516994</v>
      </c>
      <c r="I252" s="143" t="s">
        <v>401</v>
      </c>
      <c r="J252" s="143" t="s">
        <v>2678</v>
      </c>
      <c r="K252" s="143" t="s">
        <v>1022</v>
      </c>
      <c r="L252" s="8" t="s">
        <v>2679</v>
      </c>
      <c r="M252" s="8" t="s">
        <v>1614</v>
      </c>
      <c r="N252" s="8" t="s">
        <v>2677</v>
      </c>
      <c r="O252" s="8">
        <v>6622514603</v>
      </c>
      <c r="P252" s="143" t="s">
        <v>2112</v>
      </c>
      <c r="Q252" s="143" t="s">
        <v>394</v>
      </c>
      <c r="R252" s="8" t="s">
        <v>2680</v>
      </c>
      <c r="T252" s="143" t="s">
        <v>1593</v>
      </c>
      <c r="U252" s="143"/>
      <c r="V252" s="143" t="s">
        <v>488</v>
      </c>
      <c r="W252" s="8">
        <v>39702</v>
      </c>
      <c r="X252" s="8" t="s">
        <v>348</v>
      </c>
      <c r="Y252" s="8" t="s">
        <v>228</v>
      </c>
      <c r="Z252" s="143" t="s">
        <v>2114</v>
      </c>
      <c r="AB252" s="8" t="s">
        <v>2115</v>
      </c>
      <c r="AE252" s="8" t="s">
        <v>50</v>
      </c>
      <c r="AF252" s="233" t="s">
        <v>2681</v>
      </c>
      <c r="AG252" s="8" t="s">
        <v>2682</v>
      </c>
      <c r="AH252" s="8" t="s">
        <v>2683</v>
      </c>
      <c r="AI252" s="8" t="s">
        <v>442</v>
      </c>
      <c r="AK252" s="8" t="s">
        <v>2684</v>
      </c>
      <c r="AL252" s="8" t="s">
        <v>228</v>
      </c>
      <c r="AM252" s="48" t="s">
        <v>2130</v>
      </c>
      <c r="AN252" s="48" t="s">
        <v>9768</v>
      </c>
      <c r="AO252" s="48" t="s">
        <v>9769</v>
      </c>
      <c r="AP252" s="48" t="e">
        <v>#N/A</v>
      </c>
      <c r="AQ252" s="48" t="e">
        <v>#N/A</v>
      </c>
      <c r="AR252" s="48" t="e">
        <v>#N/A</v>
      </c>
      <c r="AS252" s="68" t="e">
        <v>#N/A</v>
      </c>
      <c r="AT252" s="68">
        <v>59</v>
      </c>
      <c r="AU252" s="48" t="e">
        <v>#N/A</v>
      </c>
      <c r="AV252" s="48" t="s">
        <v>371</v>
      </c>
      <c r="AW252" s="68" t="s">
        <v>9770</v>
      </c>
      <c r="AX252" s="68" t="s">
        <v>9770</v>
      </c>
      <c r="AY252" s="68" t="e">
        <v>#N/A</v>
      </c>
      <c r="AZ252" s="48" t="s">
        <v>9771</v>
      </c>
      <c r="BA252" s="48" t="s">
        <v>9772</v>
      </c>
      <c r="BB252" s="68" t="e">
        <v>#N/A</v>
      </c>
      <c r="BC252" s="48" t="s">
        <v>2131</v>
      </c>
      <c r="BD252" s="48"/>
    </row>
    <row r="253" spans="1:56" x14ac:dyDescent="0.3">
      <c r="A253" s="48" t="s">
        <v>9773</v>
      </c>
      <c r="B253" s="8">
        <v>339</v>
      </c>
      <c r="C253" s="143" t="s">
        <v>2792</v>
      </c>
      <c r="D253" s="143" t="s">
        <v>4987</v>
      </c>
      <c r="E253" s="143" t="s">
        <v>335</v>
      </c>
      <c r="F253" s="143" t="s">
        <v>169</v>
      </c>
      <c r="H253" s="8">
        <v>6625677370</v>
      </c>
      <c r="I253" s="143" t="s">
        <v>376</v>
      </c>
      <c r="J253" s="143" t="s">
        <v>1774</v>
      </c>
      <c r="K253" s="143" t="s">
        <v>193</v>
      </c>
      <c r="L253" s="8" t="s">
        <v>2679</v>
      </c>
      <c r="M253" s="8" t="s">
        <v>4987</v>
      </c>
      <c r="N253" s="8" t="s">
        <v>4988</v>
      </c>
      <c r="O253" s="8">
        <v>6625677370</v>
      </c>
      <c r="P253" s="143" t="s">
        <v>2159</v>
      </c>
      <c r="Q253" s="143" t="s">
        <v>43</v>
      </c>
      <c r="R253" s="8" t="s">
        <v>4989</v>
      </c>
      <c r="S253" s="8" t="s">
        <v>4990</v>
      </c>
      <c r="T253" s="143" t="s">
        <v>4316</v>
      </c>
      <c r="U253" s="143"/>
      <c r="V253" s="143" t="s">
        <v>488</v>
      </c>
      <c r="W253" s="8">
        <v>38860</v>
      </c>
      <c r="X253" s="8" t="s">
        <v>348</v>
      </c>
      <c r="Y253" s="8" t="s">
        <v>193</v>
      </c>
      <c r="Z253" s="143" t="s">
        <v>2114</v>
      </c>
      <c r="AB253" s="8" t="s">
        <v>2115</v>
      </c>
      <c r="AE253" s="8" t="s">
        <v>49</v>
      </c>
      <c r="AF253" s="233" t="s">
        <v>4991</v>
      </c>
      <c r="AG253" s="8" t="s">
        <v>4992</v>
      </c>
      <c r="AI253" s="8" t="s">
        <v>2165</v>
      </c>
      <c r="AJ253" s="8" t="s">
        <v>4993</v>
      </c>
      <c r="AL253" s="8" t="s">
        <v>193</v>
      </c>
      <c r="AM253" s="48" t="s">
        <v>193</v>
      </c>
      <c r="AN253" s="48" t="s">
        <v>9774</v>
      </c>
      <c r="AO253" s="48" t="s">
        <v>9775</v>
      </c>
      <c r="AP253" s="48" t="e">
        <v>#N/A</v>
      </c>
      <c r="AQ253" s="48" t="s">
        <v>9775</v>
      </c>
      <c r="AR253" s="48" t="e">
        <v>#N/A</v>
      </c>
      <c r="AS253" s="68" t="s">
        <v>371</v>
      </c>
      <c r="AT253" s="68">
        <v>339</v>
      </c>
      <c r="AU253" s="48">
        <v>228</v>
      </c>
      <c r="AV253" s="48" t="s">
        <v>371</v>
      </c>
      <c r="AW253" s="68" t="s">
        <v>9776</v>
      </c>
      <c r="AX253" s="68" t="s">
        <v>9776</v>
      </c>
      <c r="AY253" s="68" t="s">
        <v>9773</v>
      </c>
      <c r="AZ253" s="48" t="s">
        <v>9777</v>
      </c>
      <c r="BA253" s="48" t="s">
        <v>9778</v>
      </c>
      <c r="BB253" s="68" t="s">
        <v>371</v>
      </c>
      <c r="BC253" s="48" t="s">
        <v>104</v>
      </c>
    </row>
    <row r="254" spans="1:56" x14ac:dyDescent="0.3">
      <c r="A254" s="48" t="s">
        <v>9779</v>
      </c>
      <c r="B254" s="8">
        <v>365</v>
      </c>
      <c r="C254" s="143" t="s">
        <v>5229</v>
      </c>
      <c r="D254" s="143" t="s">
        <v>5230</v>
      </c>
      <c r="E254" s="143" t="s">
        <v>335</v>
      </c>
      <c r="F254" s="143" t="s">
        <v>169</v>
      </c>
      <c r="G254" s="8" t="s">
        <v>5231</v>
      </c>
      <c r="H254" s="8">
        <v>6012783423</v>
      </c>
      <c r="I254" s="143" t="s">
        <v>376</v>
      </c>
      <c r="J254" s="143" t="s">
        <v>5232</v>
      </c>
      <c r="K254" s="143" t="s">
        <v>738</v>
      </c>
      <c r="L254" s="8" t="s">
        <v>2679</v>
      </c>
      <c r="M254" s="8" t="s">
        <v>5230</v>
      </c>
      <c r="N254" s="8" t="s">
        <v>5233</v>
      </c>
      <c r="O254" s="8">
        <v>6015036032</v>
      </c>
      <c r="P254" s="143" t="s">
        <v>2112</v>
      </c>
      <c r="Q254" s="143" t="s">
        <v>45</v>
      </c>
      <c r="R254" s="8" t="s">
        <v>5234</v>
      </c>
      <c r="T254" s="143" t="s">
        <v>1057</v>
      </c>
      <c r="U254" s="143"/>
      <c r="V254" s="143" t="s">
        <v>488</v>
      </c>
      <c r="W254" s="8">
        <v>39042</v>
      </c>
      <c r="X254" s="8" t="s">
        <v>348</v>
      </c>
      <c r="Y254" s="8" t="s">
        <v>245</v>
      </c>
      <c r="Z254" s="143" t="s">
        <v>2114</v>
      </c>
      <c r="AB254" s="8" t="s">
        <v>2115</v>
      </c>
      <c r="AE254" s="8" t="s">
        <v>49</v>
      </c>
      <c r="AF254" s="233" t="s">
        <v>5235</v>
      </c>
      <c r="AI254" s="8" t="s">
        <v>2165</v>
      </c>
      <c r="AJ254" s="8" t="s">
        <v>5236</v>
      </c>
      <c r="AL254" s="8" t="s">
        <v>245</v>
      </c>
      <c r="AM254" s="48" t="s">
        <v>245</v>
      </c>
      <c r="AN254" s="48" t="s">
        <v>9780</v>
      </c>
      <c r="AO254" s="48" t="s">
        <v>9781</v>
      </c>
      <c r="AP254" s="48" t="s">
        <v>9780</v>
      </c>
      <c r="AQ254" s="48" t="s">
        <v>9781</v>
      </c>
      <c r="AR254" s="48" t="s">
        <v>371</v>
      </c>
      <c r="AS254" s="68" t="s">
        <v>371</v>
      </c>
      <c r="AT254" s="68">
        <v>365</v>
      </c>
      <c r="AU254" s="48">
        <v>62</v>
      </c>
      <c r="AV254" s="48" t="s">
        <v>371</v>
      </c>
      <c r="AW254" s="68" t="e">
        <v>#REF!</v>
      </c>
      <c r="AX254" s="68" t="s">
        <v>8643</v>
      </c>
      <c r="AY254" s="68" t="s">
        <v>9779</v>
      </c>
      <c r="AZ254" s="48" t="s">
        <v>9782</v>
      </c>
      <c r="BA254" s="48" t="s">
        <v>9783</v>
      </c>
      <c r="BB254" s="68" t="s">
        <v>519</v>
      </c>
      <c r="BC254" s="48" t="s">
        <v>107</v>
      </c>
    </row>
    <row r="255" spans="1:56" x14ac:dyDescent="0.3">
      <c r="A255" s="309" t="s">
        <v>9784</v>
      </c>
      <c r="B255" s="8">
        <v>673</v>
      </c>
      <c r="C255" s="309" t="s">
        <v>7670</v>
      </c>
      <c r="D255" s="309" t="s">
        <v>7075</v>
      </c>
      <c r="E255" s="8" t="s">
        <v>335</v>
      </c>
      <c r="F255" s="309" t="s">
        <v>170</v>
      </c>
      <c r="G255" s="8" t="s">
        <v>7076</v>
      </c>
      <c r="H255" s="8">
        <v>6623167295</v>
      </c>
      <c r="I255" s="8" t="s">
        <v>401</v>
      </c>
      <c r="J255" s="8" t="s">
        <v>7077</v>
      </c>
      <c r="K255" s="8" t="s">
        <v>7671</v>
      </c>
      <c r="L255" s="309" t="s">
        <v>7074</v>
      </c>
      <c r="M255" s="309" t="s">
        <v>7075</v>
      </c>
      <c r="N255" s="309" t="s">
        <v>7076</v>
      </c>
      <c r="O255" s="309">
        <v>6623167295</v>
      </c>
      <c r="P255" s="8" t="s">
        <v>2112</v>
      </c>
      <c r="Q255" s="8" t="s">
        <v>45</v>
      </c>
      <c r="R255" s="8" t="s">
        <v>7672</v>
      </c>
      <c r="T255" s="8" t="s">
        <v>7080</v>
      </c>
      <c r="V255" s="8" t="s">
        <v>488</v>
      </c>
      <c r="W255" s="8">
        <v>38652</v>
      </c>
      <c r="X255" s="8" t="s">
        <v>348</v>
      </c>
      <c r="Y255" s="8" t="s">
        <v>257</v>
      </c>
      <c r="Z255" s="8" t="s">
        <v>2114</v>
      </c>
      <c r="AB255" s="8" t="s">
        <v>2115</v>
      </c>
      <c r="AE255" s="8" t="s">
        <v>49</v>
      </c>
      <c r="AF255" s="8" t="s">
        <v>7673</v>
      </c>
      <c r="AG255" s="8" t="s">
        <v>7674</v>
      </c>
      <c r="AH255" s="8" t="s">
        <v>7675</v>
      </c>
      <c r="AI255" s="8" t="s">
        <v>369</v>
      </c>
      <c r="AL255" s="8" t="s">
        <v>257</v>
      </c>
      <c r="AM255" s="48" t="s">
        <v>257</v>
      </c>
      <c r="AN255" s="48" t="s">
        <v>9785</v>
      </c>
      <c r="AO255" s="48" t="s">
        <v>9786</v>
      </c>
      <c r="AP255" s="48" t="s">
        <v>9785</v>
      </c>
      <c r="AQ255" s="48" t="s">
        <v>9786</v>
      </c>
      <c r="AR255" s="48" t="s">
        <v>371</v>
      </c>
      <c r="AS255" s="68" t="s">
        <v>371</v>
      </c>
      <c r="AT255" s="68">
        <v>673</v>
      </c>
      <c r="AU255" s="48">
        <v>306</v>
      </c>
      <c r="AV255" s="48" t="s">
        <v>371</v>
      </c>
      <c r="AW255" s="68" t="e">
        <v>#VALUE!</v>
      </c>
      <c r="AX255" s="68" t="e">
        <v>#REF!</v>
      </c>
      <c r="AY255" s="68" t="s">
        <v>9784</v>
      </c>
      <c r="AZ255" s="307" t="s">
        <v>9787</v>
      </c>
      <c r="BA255" s="309" t="s">
        <v>9788</v>
      </c>
      <c r="BB255" s="311" t="s">
        <v>371</v>
      </c>
      <c r="BC255" s="309" t="s">
        <v>83</v>
      </c>
      <c r="BD255" s="48"/>
    </row>
    <row r="256" spans="1:56" x14ac:dyDescent="0.3">
      <c r="A256" s="48"/>
      <c r="B256" s="8">
        <v>600</v>
      </c>
      <c r="C256" s="8" t="s">
        <v>7074</v>
      </c>
      <c r="D256" s="8" t="s">
        <v>7075</v>
      </c>
      <c r="E256" s="8" t="s">
        <v>335</v>
      </c>
      <c r="F256" s="8" t="s">
        <v>170</v>
      </c>
      <c r="G256" s="8" t="s">
        <v>7076</v>
      </c>
      <c r="H256" s="8">
        <v>6623167295</v>
      </c>
      <c r="I256" s="8" t="s">
        <v>401</v>
      </c>
      <c r="J256" s="8" t="s">
        <v>7077</v>
      </c>
      <c r="K256" s="8" t="s">
        <v>7078</v>
      </c>
      <c r="L256" s="8" t="s">
        <v>7074</v>
      </c>
      <c r="M256" s="8" t="s">
        <v>7075</v>
      </c>
      <c r="N256" s="8" t="s">
        <v>7076</v>
      </c>
      <c r="O256" s="8">
        <v>6623167295</v>
      </c>
      <c r="P256" s="8" t="s">
        <v>2112</v>
      </c>
      <c r="Q256" s="8" t="s">
        <v>45</v>
      </c>
      <c r="R256" s="8" t="s">
        <v>7079</v>
      </c>
      <c r="T256" s="8" t="s">
        <v>7080</v>
      </c>
      <c r="V256" s="8" t="s">
        <v>488</v>
      </c>
      <c r="W256" s="8">
        <v>38652</v>
      </c>
      <c r="X256" s="8" t="s">
        <v>348</v>
      </c>
      <c r="Y256" s="8" t="s">
        <v>7081</v>
      </c>
      <c r="Z256" s="8" t="s">
        <v>2114</v>
      </c>
      <c r="AB256" s="8" t="s">
        <v>2115</v>
      </c>
      <c r="AE256" s="8" t="s">
        <v>49</v>
      </c>
      <c r="AF256" s="8" t="s">
        <v>7082</v>
      </c>
      <c r="AG256" s="8" t="s">
        <v>7083</v>
      </c>
      <c r="AI256" s="8" t="s">
        <v>369</v>
      </c>
      <c r="AL256" s="8" t="s">
        <v>257</v>
      </c>
      <c r="AM256" s="48" t="s">
        <v>2130</v>
      </c>
      <c r="AN256" s="48" t="s">
        <v>9789</v>
      </c>
      <c r="AO256" s="48" t="s">
        <v>9790</v>
      </c>
      <c r="AP256" s="48" t="e">
        <v>#N/A</v>
      </c>
      <c r="AQ256" s="48" t="e">
        <v>#N/A</v>
      </c>
      <c r="AR256" s="48" t="e">
        <v>#N/A</v>
      </c>
      <c r="AS256" s="68" t="e">
        <v>#N/A</v>
      </c>
      <c r="AT256" s="68">
        <v>600</v>
      </c>
      <c r="AU256" s="48" t="e">
        <v>#N/A</v>
      </c>
      <c r="AV256" s="48" t="s">
        <v>371</v>
      </c>
      <c r="AW256" s="68" t="e">
        <v>#REF!</v>
      </c>
      <c r="AX256" s="68" t="e">
        <v>#REF!</v>
      </c>
      <c r="AY256" s="68" t="e">
        <v>#N/A</v>
      </c>
      <c r="AZ256" s="307" t="s">
        <v>9787</v>
      </c>
      <c r="BA256" s="48" t="s">
        <v>9791</v>
      </c>
      <c r="BB256" s="68" t="e">
        <v>#N/A</v>
      </c>
      <c r="BC256" s="48" t="s">
        <v>2131</v>
      </c>
      <c r="BD256" s="48"/>
    </row>
    <row r="257" spans="1:56" x14ac:dyDescent="0.3">
      <c r="A257" s="48" t="s">
        <v>9792</v>
      </c>
      <c r="B257" s="8">
        <v>224</v>
      </c>
      <c r="C257" s="143" t="s">
        <v>4102</v>
      </c>
      <c r="D257" s="143" t="s">
        <v>4103</v>
      </c>
      <c r="E257" s="143" t="s">
        <v>335</v>
      </c>
      <c r="F257" s="143" t="s">
        <v>170</v>
      </c>
      <c r="G257" s="8" t="s">
        <v>4104</v>
      </c>
      <c r="H257" s="8">
        <v>6019415167</v>
      </c>
      <c r="I257" s="143" t="s">
        <v>340</v>
      </c>
      <c r="J257" s="143" t="s">
        <v>4105</v>
      </c>
      <c r="K257" s="143"/>
      <c r="L257" s="8" t="s">
        <v>4106</v>
      </c>
      <c r="M257" s="8" t="s">
        <v>1041</v>
      </c>
      <c r="N257" s="8" t="s">
        <v>4104</v>
      </c>
      <c r="O257" s="8">
        <v>6019415167</v>
      </c>
      <c r="P257" s="143" t="s">
        <v>2112</v>
      </c>
      <c r="Q257" s="143" t="s">
        <v>394</v>
      </c>
      <c r="R257" s="8" t="s">
        <v>4107</v>
      </c>
      <c r="T257" s="143" t="s">
        <v>214</v>
      </c>
      <c r="U257" s="143"/>
      <c r="V257" s="143" t="s">
        <v>488</v>
      </c>
      <c r="W257" s="8">
        <v>39203</v>
      </c>
      <c r="X257" s="8" t="s">
        <v>348</v>
      </c>
      <c r="Y257" s="8" t="s">
        <v>209</v>
      </c>
      <c r="Z257" s="143" t="s">
        <v>2114</v>
      </c>
      <c r="AB257" s="8" t="s">
        <v>2115</v>
      </c>
      <c r="AE257" s="8" t="s">
        <v>48</v>
      </c>
      <c r="AF257" s="233" t="s">
        <v>4108</v>
      </c>
      <c r="AG257" s="8" t="s">
        <v>4109</v>
      </c>
      <c r="AH257" s="8" t="s">
        <v>4110</v>
      </c>
      <c r="AI257" s="8" t="s">
        <v>369</v>
      </c>
      <c r="AK257" s="8" t="s">
        <v>4111</v>
      </c>
      <c r="AL257" s="8" t="s">
        <v>209</v>
      </c>
      <c r="AM257" s="48" t="s">
        <v>209</v>
      </c>
      <c r="AN257" s="48" t="s">
        <v>9793</v>
      </c>
      <c r="AO257" s="48" t="s">
        <v>9794</v>
      </c>
      <c r="AP257" s="48" t="e">
        <v>#N/A</v>
      </c>
      <c r="AQ257" s="48" t="s">
        <v>9794</v>
      </c>
      <c r="AR257" s="48" t="e">
        <v>#N/A</v>
      </c>
      <c r="AS257" s="68" t="s">
        <v>371</v>
      </c>
      <c r="AT257" s="68">
        <v>224</v>
      </c>
      <c r="AU257" s="48">
        <v>52</v>
      </c>
      <c r="AV257" s="48" t="e">
        <v>#VALUE!</v>
      </c>
      <c r="AW257" s="72" t="s">
        <v>9795</v>
      </c>
      <c r="AX257" s="68" t="s">
        <v>9795</v>
      </c>
      <c r="AY257" s="68" t="s">
        <v>9792</v>
      </c>
      <c r="AZ257" s="48" t="s">
        <v>9796</v>
      </c>
      <c r="BA257" s="48" t="s">
        <v>9797</v>
      </c>
      <c r="BB257" s="68" t="s">
        <v>371</v>
      </c>
      <c r="BC257" s="48" t="s">
        <v>104</v>
      </c>
    </row>
    <row r="258" spans="1:56" x14ac:dyDescent="0.3">
      <c r="A258" s="48"/>
      <c r="B258" s="8">
        <v>559</v>
      </c>
      <c r="C258" s="8" t="s">
        <v>6758</v>
      </c>
      <c r="D258" s="8" t="s">
        <v>1127</v>
      </c>
      <c r="E258" s="8" t="s">
        <v>335</v>
      </c>
      <c r="F258" s="8" t="s">
        <v>169</v>
      </c>
      <c r="H258" s="8">
        <v>6016411411</v>
      </c>
      <c r="I258" s="8" t="s">
        <v>340</v>
      </c>
      <c r="J258" s="8" t="s">
        <v>6759</v>
      </c>
      <c r="K258" s="8" t="s">
        <v>6760</v>
      </c>
      <c r="L258" s="8" t="s">
        <v>6761</v>
      </c>
      <c r="M258" s="8" t="s">
        <v>6762</v>
      </c>
      <c r="N258" s="8" t="s">
        <v>6763</v>
      </c>
      <c r="O258" s="8">
        <v>6016411411</v>
      </c>
      <c r="P258" s="8" t="s">
        <v>2112</v>
      </c>
      <c r="Q258" s="8" t="s">
        <v>45</v>
      </c>
      <c r="R258" s="8" t="s">
        <v>6764</v>
      </c>
      <c r="T258" s="8" t="s">
        <v>5324</v>
      </c>
      <c r="V258" s="8" t="s">
        <v>488</v>
      </c>
      <c r="W258" s="8">
        <v>39301</v>
      </c>
      <c r="X258" s="8" t="s">
        <v>348</v>
      </c>
      <c r="Y258" s="8" t="s">
        <v>222</v>
      </c>
      <c r="AD258" s="8" t="s">
        <v>2252</v>
      </c>
      <c r="AE258" s="8" t="s">
        <v>49</v>
      </c>
      <c r="AF258" s="8" t="s">
        <v>6765</v>
      </c>
      <c r="AI258" s="8" t="s">
        <v>442</v>
      </c>
      <c r="AK258" s="8" t="s">
        <v>6766</v>
      </c>
      <c r="AL258" s="8" t="s">
        <v>222</v>
      </c>
      <c r="AM258" s="48" t="s">
        <v>2130</v>
      </c>
      <c r="AN258" s="48" t="s">
        <v>9798</v>
      </c>
      <c r="AO258" s="48" t="s">
        <v>9799</v>
      </c>
      <c r="AP258" s="48" t="e">
        <v>#N/A</v>
      </c>
      <c r="AQ258" s="48" t="e">
        <v>#N/A</v>
      </c>
      <c r="AR258" s="48" t="e">
        <v>#N/A</v>
      </c>
      <c r="AS258" s="68" t="e">
        <v>#N/A</v>
      </c>
      <c r="AT258" s="68">
        <v>559</v>
      </c>
      <c r="AU258" s="48" t="e">
        <v>#N/A</v>
      </c>
      <c r="AV258" s="48" t="s">
        <v>371</v>
      </c>
      <c r="AW258" s="68" t="e">
        <v>#VALUE!</v>
      </c>
      <c r="AX258" s="68" t="s">
        <v>8643</v>
      </c>
      <c r="AY258" s="68" t="e">
        <v>#N/A</v>
      </c>
      <c r="AZ258" s="48" t="s">
        <v>9800</v>
      </c>
      <c r="BA258" s="48" t="s">
        <v>9801</v>
      </c>
      <c r="BB258" s="68" t="e">
        <v>#N/A</v>
      </c>
      <c r="BC258" s="48" t="s">
        <v>2131</v>
      </c>
    </row>
    <row r="259" spans="1:56" x14ac:dyDescent="0.3">
      <c r="A259" s="48" t="s">
        <v>9802</v>
      </c>
      <c r="B259" s="8">
        <v>185</v>
      </c>
      <c r="C259" s="143" t="s">
        <v>3779</v>
      </c>
      <c r="D259" s="143" t="s">
        <v>3780</v>
      </c>
      <c r="E259" s="143" t="s">
        <v>335</v>
      </c>
      <c r="F259" s="143" t="s">
        <v>170</v>
      </c>
      <c r="G259" s="8" t="s">
        <v>3781</v>
      </c>
      <c r="H259" s="8">
        <v>6018744828</v>
      </c>
      <c r="I259" s="143" t="s">
        <v>401</v>
      </c>
      <c r="J259" s="143" t="s">
        <v>3782</v>
      </c>
      <c r="K259" s="143" t="s">
        <v>2734</v>
      </c>
      <c r="L259" s="8" t="s">
        <v>3783</v>
      </c>
      <c r="M259" s="8" t="s">
        <v>1127</v>
      </c>
      <c r="N259" s="8" t="s">
        <v>3784</v>
      </c>
      <c r="O259" s="8">
        <v>6018744828</v>
      </c>
      <c r="P259" s="143" t="s">
        <v>2112</v>
      </c>
      <c r="Q259" s="143" t="s">
        <v>394</v>
      </c>
      <c r="R259" s="8" t="s">
        <v>3785</v>
      </c>
      <c r="T259" s="143" t="s">
        <v>2128</v>
      </c>
      <c r="U259" s="143"/>
      <c r="V259" s="143" t="s">
        <v>488</v>
      </c>
      <c r="W259" s="8">
        <v>39372</v>
      </c>
      <c r="X259" s="8" t="s">
        <v>348</v>
      </c>
      <c r="Y259" s="8" t="s">
        <v>209</v>
      </c>
      <c r="Z259" s="143" t="s">
        <v>2114</v>
      </c>
      <c r="AB259" s="8" t="s">
        <v>2115</v>
      </c>
      <c r="AE259" s="8" t="s">
        <v>49</v>
      </c>
      <c r="AF259" s="233" t="s">
        <v>3786</v>
      </c>
      <c r="AI259" s="8" t="s">
        <v>369</v>
      </c>
      <c r="AL259" s="8" t="s">
        <v>209</v>
      </c>
      <c r="AM259" s="48" t="s">
        <v>209</v>
      </c>
      <c r="AN259" s="48" t="s">
        <v>9803</v>
      </c>
      <c r="AO259" s="48" t="s">
        <v>9804</v>
      </c>
      <c r="AP259" s="48" t="e">
        <v>#N/A</v>
      </c>
      <c r="AQ259" s="48" t="s">
        <v>9804</v>
      </c>
      <c r="AR259" s="48" t="e">
        <v>#N/A</v>
      </c>
      <c r="AS259" s="68" t="s">
        <v>371</v>
      </c>
      <c r="AT259" s="68">
        <v>185</v>
      </c>
      <c r="AU259" s="48">
        <v>299</v>
      </c>
      <c r="AV259" s="48" t="s">
        <v>371</v>
      </c>
      <c r="AW259" s="68" t="s">
        <v>9805</v>
      </c>
      <c r="AX259" s="68" t="s">
        <v>8643</v>
      </c>
      <c r="AY259" s="68" t="s">
        <v>9802</v>
      </c>
      <c r="AZ259" s="48" t="s">
        <v>9806</v>
      </c>
      <c r="BA259" s="48" t="s">
        <v>9807</v>
      </c>
      <c r="BB259" s="68" t="s">
        <v>519</v>
      </c>
      <c r="BC259" s="48" t="s">
        <v>107</v>
      </c>
    </row>
    <row r="260" spans="1:56" x14ac:dyDescent="0.3">
      <c r="A260" s="48" t="s">
        <v>9808</v>
      </c>
      <c r="B260" s="8">
        <v>219</v>
      </c>
      <c r="C260" s="143" t="s">
        <v>4055</v>
      </c>
      <c r="D260" s="143" t="s">
        <v>3105</v>
      </c>
      <c r="E260" s="143" t="s">
        <v>335</v>
      </c>
      <c r="F260" s="143" t="s">
        <v>170</v>
      </c>
      <c r="G260" s="8" t="s">
        <v>4056</v>
      </c>
      <c r="H260" s="8">
        <v>6628893305</v>
      </c>
      <c r="I260" s="143" t="s">
        <v>401</v>
      </c>
      <c r="J260" s="143" t="s">
        <v>517</v>
      </c>
      <c r="K260" s="143" t="s">
        <v>1493</v>
      </c>
      <c r="L260" s="8" t="s">
        <v>4057</v>
      </c>
      <c r="M260" s="8" t="s">
        <v>3105</v>
      </c>
      <c r="N260" s="8" t="s">
        <v>4058</v>
      </c>
      <c r="O260" s="8">
        <v>6622516191</v>
      </c>
      <c r="P260" s="143" t="s">
        <v>2112</v>
      </c>
      <c r="Q260" s="143" t="s">
        <v>394</v>
      </c>
      <c r="R260" s="8" t="s">
        <v>4059</v>
      </c>
      <c r="T260" s="143" t="s">
        <v>508</v>
      </c>
      <c r="U260" s="143"/>
      <c r="V260" s="143" t="s">
        <v>488</v>
      </c>
      <c r="W260" s="8">
        <v>39702</v>
      </c>
      <c r="X260" s="8" t="s">
        <v>348</v>
      </c>
      <c r="Y260" s="8" t="s">
        <v>228</v>
      </c>
      <c r="Z260" s="143" t="s">
        <v>2114</v>
      </c>
      <c r="AB260" s="8" t="s">
        <v>2115</v>
      </c>
      <c r="AE260" s="8" t="s">
        <v>49</v>
      </c>
      <c r="AF260" s="233" t="s">
        <v>4060</v>
      </c>
      <c r="AG260" s="8" t="s">
        <v>4061</v>
      </c>
      <c r="AH260" s="8" t="s">
        <v>4062</v>
      </c>
      <c r="AI260" s="8" t="s">
        <v>2165</v>
      </c>
      <c r="AJ260" s="8" t="s">
        <v>4063</v>
      </c>
      <c r="AL260" s="8" t="s">
        <v>228</v>
      </c>
      <c r="AM260" s="48" t="s">
        <v>228</v>
      </c>
      <c r="AN260" s="48" t="s">
        <v>9809</v>
      </c>
      <c r="AO260" s="48" t="s">
        <v>9810</v>
      </c>
      <c r="AP260" s="48" t="e">
        <v>#N/A</v>
      </c>
      <c r="AQ260" s="48" t="s">
        <v>9810</v>
      </c>
      <c r="AR260" s="48" t="e">
        <v>#N/A</v>
      </c>
      <c r="AS260" s="68" t="s">
        <v>371</v>
      </c>
      <c r="AT260" s="68">
        <v>219</v>
      </c>
      <c r="AU260" s="48">
        <v>33</v>
      </c>
      <c r="AV260" s="48" t="s">
        <v>371</v>
      </c>
      <c r="AW260" s="68" t="s">
        <v>9811</v>
      </c>
      <c r="AX260" s="68" t="s">
        <v>9811</v>
      </c>
      <c r="AY260" s="68" t="s">
        <v>9808</v>
      </c>
      <c r="AZ260" s="48" t="s">
        <v>9812</v>
      </c>
      <c r="BA260" s="48" t="s">
        <v>9813</v>
      </c>
      <c r="BB260" s="68" t="s">
        <v>519</v>
      </c>
      <c r="BC260" s="48" t="s">
        <v>107</v>
      </c>
    </row>
    <row r="261" spans="1:56" x14ac:dyDescent="0.3">
      <c r="A261" s="48"/>
      <c r="B261" s="8">
        <v>203</v>
      </c>
      <c r="C261" s="143" t="s">
        <v>2176</v>
      </c>
      <c r="D261" s="143" t="s">
        <v>3915</v>
      </c>
      <c r="E261" s="143" t="s">
        <v>335</v>
      </c>
      <c r="F261" s="143" t="s">
        <v>169</v>
      </c>
      <c r="G261" s="8" t="s">
        <v>3916</v>
      </c>
      <c r="H261" s="8">
        <v>6014218368</v>
      </c>
      <c r="I261" s="143" t="s">
        <v>376</v>
      </c>
      <c r="J261" s="143" t="s">
        <v>2669</v>
      </c>
      <c r="K261" s="143" t="s">
        <v>3917</v>
      </c>
      <c r="L261" s="8" t="s">
        <v>3918</v>
      </c>
      <c r="M261" s="8" t="s">
        <v>3915</v>
      </c>
      <c r="N261" s="8" t="s">
        <v>3919</v>
      </c>
      <c r="O261" s="8">
        <v>6014213067</v>
      </c>
      <c r="P261" s="143" t="s">
        <v>2112</v>
      </c>
      <c r="Q261" s="143" t="s">
        <v>45</v>
      </c>
      <c r="R261" s="8" t="s">
        <v>3920</v>
      </c>
      <c r="T261" s="143" t="s">
        <v>2674</v>
      </c>
      <c r="U261" s="143"/>
      <c r="V261" s="143" t="s">
        <v>488</v>
      </c>
      <c r="W261" s="8">
        <v>39157</v>
      </c>
      <c r="X261" s="8" t="s">
        <v>348</v>
      </c>
      <c r="Y261" s="8" t="s">
        <v>229</v>
      </c>
      <c r="Z261" s="143" t="s">
        <v>2114</v>
      </c>
      <c r="AB261" s="8" t="s">
        <v>2115</v>
      </c>
      <c r="AE261" s="8" t="s">
        <v>49</v>
      </c>
      <c r="AF261" s="233" t="s">
        <v>3921</v>
      </c>
      <c r="AH261" s="8" t="s">
        <v>3922</v>
      </c>
      <c r="AI261" s="8" t="s">
        <v>442</v>
      </c>
      <c r="AK261" s="8" t="s">
        <v>3923</v>
      </c>
      <c r="AL261" s="8" t="s">
        <v>229</v>
      </c>
      <c r="AM261" s="48" t="s">
        <v>2130</v>
      </c>
      <c r="AN261" s="48" t="s">
        <v>9814</v>
      </c>
      <c r="AO261" s="48" t="s">
        <v>9815</v>
      </c>
      <c r="AP261" s="48" t="e">
        <v>#N/A</v>
      </c>
      <c r="AQ261" s="48" t="e">
        <v>#N/A</v>
      </c>
      <c r="AR261" s="48" t="e">
        <v>#N/A</v>
      </c>
      <c r="AS261" s="68" t="e">
        <v>#N/A</v>
      </c>
      <c r="AT261" s="68">
        <v>203</v>
      </c>
      <c r="AU261" s="48" t="e">
        <v>#N/A</v>
      </c>
      <c r="AV261" s="48" t="s">
        <v>371</v>
      </c>
      <c r="AW261" s="68" t="e">
        <v>#VALUE!</v>
      </c>
      <c r="AX261" s="68" t="s">
        <v>8643</v>
      </c>
      <c r="AY261" s="68" t="e">
        <v>#N/A</v>
      </c>
      <c r="AZ261" s="48" t="s">
        <v>9816</v>
      </c>
      <c r="BA261" s="48" t="s">
        <v>9817</v>
      </c>
      <c r="BB261" s="68" t="e">
        <v>#N/A</v>
      </c>
      <c r="BC261" s="48" t="s">
        <v>2131</v>
      </c>
    </row>
    <row r="262" spans="1:56" x14ac:dyDescent="0.3">
      <c r="A262" s="48" t="s">
        <v>9818</v>
      </c>
      <c r="B262" s="8">
        <v>345</v>
      </c>
      <c r="C262" s="143" t="s">
        <v>5041</v>
      </c>
      <c r="D262" s="143" t="s">
        <v>5042</v>
      </c>
      <c r="E262" s="143" t="s">
        <v>335</v>
      </c>
      <c r="F262" s="143" t="s">
        <v>170</v>
      </c>
      <c r="G262" s="8" t="s">
        <v>5043</v>
      </c>
      <c r="H262" s="8">
        <v>6623514551</v>
      </c>
      <c r="I262" s="143" t="s">
        <v>401</v>
      </c>
      <c r="J262" s="143" t="s">
        <v>3622</v>
      </c>
      <c r="K262" s="143" t="s">
        <v>3654</v>
      </c>
      <c r="L262" s="8" t="s">
        <v>5044</v>
      </c>
      <c r="M262" s="8" t="s">
        <v>5042</v>
      </c>
      <c r="N262" s="8" t="s">
        <v>5045</v>
      </c>
      <c r="O262" s="8">
        <v>6623134804</v>
      </c>
      <c r="P262" s="143" t="s">
        <v>2159</v>
      </c>
      <c r="Q262" s="143" t="s">
        <v>43</v>
      </c>
      <c r="R262" s="8" t="s">
        <v>5046</v>
      </c>
      <c r="S262" s="8" t="s">
        <v>5047</v>
      </c>
      <c r="T262" s="143" t="s">
        <v>1646</v>
      </c>
      <c r="U262" s="143"/>
      <c r="V262" s="143" t="s">
        <v>488</v>
      </c>
      <c r="W262" s="8">
        <v>38614</v>
      </c>
      <c r="X262" s="8" t="s">
        <v>2824</v>
      </c>
      <c r="Y262" s="8" t="s">
        <v>5048</v>
      </c>
      <c r="Z262" s="143"/>
      <c r="AD262" s="8" t="s">
        <v>2252</v>
      </c>
      <c r="AE262" s="8" t="s">
        <v>48</v>
      </c>
      <c r="AF262" s="233" t="s">
        <v>5049</v>
      </c>
      <c r="AG262" s="8" t="s">
        <v>5050</v>
      </c>
      <c r="AH262" s="8" t="s">
        <v>5051</v>
      </c>
      <c r="AI262" s="8" t="s">
        <v>2165</v>
      </c>
      <c r="AJ262" s="8" t="s">
        <v>5052</v>
      </c>
      <c r="AK262" s="8" t="s">
        <v>5053</v>
      </c>
      <c r="AL262" s="8" t="s">
        <v>198</v>
      </c>
      <c r="AM262" s="48" t="s">
        <v>256</v>
      </c>
      <c r="AN262" s="48" t="s">
        <v>9819</v>
      </c>
      <c r="AO262" s="48" t="s">
        <v>9820</v>
      </c>
      <c r="AP262" s="48" t="e">
        <v>#N/A</v>
      </c>
      <c r="AQ262" s="48" t="s">
        <v>9820</v>
      </c>
      <c r="AR262" s="48" t="e">
        <v>#N/A</v>
      </c>
      <c r="AS262" s="68" t="s">
        <v>371</v>
      </c>
      <c r="AT262" s="68">
        <v>345</v>
      </c>
      <c r="AU262" s="48">
        <v>164</v>
      </c>
      <c r="AV262" s="48" t="s">
        <v>519</v>
      </c>
      <c r="AW262" s="68" t="s">
        <v>9821</v>
      </c>
      <c r="AX262" s="68" t="s">
        <v>9821</v>
      </c>
      <c r="AY262" s="68" t="s">
        <v>9818</v>
      </c>
      <c r="AZ262" s="48" t="s">
        <v>9822</v>
      </c>
      <c r="BA262" s="48" t="s">
        <v>9823</v>
      </c>
      <c r="BB262" s="68" t="s">
        <v>371</v>
      </c>
      <c r="BC262" s="48" t="s">
        <v>104</v>
      </c>
      <c r="BD262" s="48"/>
    </row>
    <row r="263" spans="1:56" x14ac:dyDescent="0.3">
      <c r="A263" s="48"/>
      <c r="B263" s="8">
        <v>384</v>
      </c>
      <c r="C263" s="143" t="s">
        <v>5379</v>
      </c>
      <c r="D263" s="143" t="s">
        <v>5380</v>
      </c>
      <c r="E263" s="143" t="s">
        <v>335</v>
      </c>
      <c r="F263" s="143" t="s">
        <v>169</v>
      </c>
      <c r="G263" s="8" t="s">
        <v>5381</v>
      </c>
      <c r="H263" s="8">
        <v>2166816222</v>
      </c>
      <c r="I263" s="143" t="s">
        <v>401</v>
      </c>
      <c r="J263" s="143" t="s">
        <v>5382</v>
      </c>
      <c r="K263" s="143" t="s">
        <v>5383</v>
      </c>
      <c r="L263" s="8" t="s">
        <v>5384</v>
      </c>
      <c r="M263" s="8" t="s">
        <v>641</v>
      </c>
      <c r="N263" s="8" t="s">
        <v>5385</v>
      </c>
      <c r="O263" s="8">
        <v>9014970337</v>
      </c>
      <c r="P263" s="143" t="s">
        <v>2112</v>
      </c>
      <c r="Q263" s="143" t="s">
        <v>45</v>
      </c>
      <c r="R263" s="8" t="s">
        <v>5386</v>
      </c>
      <c r="T263" s="143" t="s">
        <v>638</v>
      </c>
      <c r="U263" s="143"/>
      <c r="V263" s="143" t="s">
        <v>488</v>
      </c>
      <c r="W263" s="8">
        <v>39759</v>
      </c>
      <c r="X263" s="8" t="s">
        <v>348</v>
      </c>
      <c r="Y263" s="8" t="s">
        <v>237</v>
      </c>
      <c r="Z263" s="143" t="s">
        <v>2114</v>
      </c>
      <c r="AB263" s="8" t="s">
        <v>2115</v>
      </c>
      <c r="AE263" s="8" t="s">
        <v>48</v>
      </c>
      <c r="AF263" s="233" t="s">
        <v>5387</v>
      </c>
      <c r="AG263" s="8" t="s">
        <v>5388</v>
      </c>
      <c r="AI263" s="8" t="s">
        <v>396</v>
      </c>
      <c r="AL263" s="8" t="s">
        <v>237</v>
      </c>
      <c r="AM263" s="48" t="s">
        <v>2130</v>
      </c>
      <c r="AN263" s="48" t="s">
        <v>9824</v>
      </c>
      <c r="AO263" s="48" t="s">
        <v>9825</v>
      </c>
      <c r="AP263" s="48" t="e">
        <v>#N/A</v>
      </c>
      <c r="AQ263" s="48" t="e">
        <v>#N/A</v>
      </c>
      <c r="AR263" s="48" t="e">
        <v>#N/A</v>
      </c>
      <c r="AS263" s="68" t="e">
        <v>#N/A</v>
      </c>
      <c r="AT263" s="68">
        <v>384</v>
      </c>
      <c r="AU263" s="48" t="e">
        <v>#N/A</v>
      </c>
      <c r="AV263" s="48" t="s">
        <v>371</v>
      </c>
      <c r="AW263" s="68" t="e">
        <v>#REF!</v>
      </c>
      <c r="AX263" s="68" t="e">
        <v>#REF!</v>
      </c>
      <c r="AY263" s="68" t="e">
        <v>#N/A</v>
      </c>
      <c r="AZ263" s="48" t="s">
        <v>9826</v>
      </c>
      <c r="BA263" s="48" t="s">
        <v>9827</v>
      </c>
      <c r="BB263" s="68" t="e">
        <v>#N/A</v>
      </c>
      <c r="BC263" s="48" t="s">
        <v>2131</v>
      </c>
      <c r="BD263" s="48"/>
    </row>
    <row r="264" spans="1:56" x14ac:dyDescent="0.3">
      <c r="A264" s="48"/>
      <c r="B264" s="8">
        <v>602</v>
      </c>
      <c r="C264" s="8" t="s">
        <v>7091</v>
      </c>
      <c r="D264" s="8" t="s">
        <v>736</v>
      </c>
      <c r="E264" s="8" t="s">
        <v>335</v>
      </c>
      <c r="F264" s="8" t="s">
        <v>169</v>
      </c>
      <c r="G264" s="8" t="s">
        <v>7092</v>
      </c>
      <c r="I264" s="8" t="s">
        <v>401</v>
      </c>
      <c r="J264" s="8" t="s">
        <v>6720</v>
      </c>
      <c r="K264" s="8" t="s">
        <v>779</v>
      </c>
      <c r="L264" s="8" t="s">
        <v>783</v>
      </c>
      <c r="M264" s="8" t="s">
        <v>784</v>
      </c>
      <c r="N264" s="8" t="s">
        <v>785</v>
      </c>
      <c r="O264" s="8">
        <v>6623473494</v>
      </c>
      <c r="P264" s="8" t="s">
        <v>2112</v>
      </c>
      <c r="Q264" s="8" t="s">
        <v>43</v>
      </c>
      <c r="R264" s="8" t="s">
        <v>7093</v>
      </c>
      <c r="T264" s="146" t="s">
        <v>7094</v>
      </c>
      <c r="U264" s="146"/>
      <c r="V264" s="8" t="s">
        <v>488</v>
      </c>
      <c r="W264" s="8">
        <v>38701</v>
      </c>
      <c r="X264" s="8" t="s">
        <v>348</v>
      </c>
      <c r="Y264" s="8" t="s">
        <v>260</v>
      </c>
      <c r="Z264" s="8" t="s">
        <v>2114</v>
      </c>
      <c r="AB264" s="8" t="s">
        <v>2115</v>
      </c>
      <c r="AE264" s="8" t="s">
        <v>48</v>
      </c>
      <c r="AF264" s="8" t="s">
        <v>7095</v>
      </c>
      <c r="AG264" s="8" t="s">
        <v>7096</v>
      </c>
      <c r="AI264" s="8" t="s">
        <v>2165</v>
      </c>
      <c r="AJ264" s="8" t="s">
        <v>7097</v>
      </c>
      <c r="AL264" s="8" t="s">
        <v>260</v>
      </c>
      <c r="AM264" s="48" t="s">
        <v>2130</v>
      </c>
      <c r="AN264" s="48" t="s">
        <v>9828</v>
      </c>
      <c r="AO264" s="48" t="s">
        <v>9829</v>
      </c>
      <c r="AP264" s="48" t="e">
        <v>#N/A</v>
      </c>
      <c r="AQ264" s="48" t="e">
        <v>#N/A</v>
      </c>
      <c r="AR264" s="48" t="e">
        <v>#N/A</v>
      </c>
      <c r="AS264" s="68" t="e">
        <v>#N/A</v>
      </c>
      <c r="AT264" s="68">
        <v>602</v>
      </c>
      <c r="AU264" s="48" t="e">
        <v>#N/A</v>
      </c>
      <c r="AV264" s="48" t="s">
        <v>371</v>
      </c>
      <c r="AW264" s="68" t="e">
        <v>#REF!</v>
      </c>
      <c r="AX264" s="68" t="e">
        <v>#REF!</v>
      </c>
      <c r="AY264" s="68" t="e">
        <v>#N/A</v>
      </c>
      <c r="AZ264" s="48" t="s">
        <v>9830</v>
      </c>
      <c r="BA264" s="48" t="s">
        <v>9831</v>
      </c>
      <c r="BB264" s="68" t="e">
        <v>#N/A</v>
      </c>
      <c r="BC264" s="48" t="s">
        <v>2131</v>
      </c>
    </row>
    <row r="265" spans="1:56" x14ac:dyDescent="0.3">
      <c r="A265" s="48"/>
      <c r="B265" s="8">
        <v>238</v>
      </c>
      <c r="C265" s="143" t="s">
        <v>2693</v>
      </c>
      <c r="D265" s="143" t="s">
        <v>1236</v>
      </c>
      <c r="E265" s="143" t="s">
        <v>335</v>
      </c>
      <c r="F265" s="143" t="s">
        <v>169</v>
      </c>
      <c r="G265" s="8" t="s">
        <v>4208</v>
      </c>
      <c r="H265" s="8">
        <v>6016223459</v>
      </c>
      <c r="I265" s="143" t="s">
        <v>401</v>
      </c>
      <c r="J265" s="143" t="s">
        <v>4209</v>
      </c>
      <c r="K265" s="143" t="s">
        <v>209</v>
      </c>
      <c r="L265" s="8" t="s">
        <v>4210</v>
      </c>
      <c r="M265" s="8" t="s">
        <v>1236</v>
      </c>
      <c r="N265" s="8" t="s">
        <v>4208</v>
      </c>
      <c r="O265" s="8">
        <v>6016223459</v>
      </c>
      <c r="P265" s="143" t="s">
        <v>2159</v>
      </c>
      <c r="Q265" s="143" t="s">
        <v>45</v>
      </c>
      <c r="R265" s="8" t="s">
        <v>4211</v>
      </c>
      <c r="T265" s="143" t="s">
        <v>2128</v>
      </c>
      <c r="U265" s="143"/>
      <c r="V265" s="143" t="s">
        <v>488</v>
      </c>
      <c r="W265" s="8">
        <v>39272</v>
      </c>
      <c r="X265" s="8" t="s">
        <v>348</v>
      </c>
      <c r="Y265" s="8" t="s">
        <v>209</v>
      </c>
      <c r="Z265" s="143" t="s">
        <v>2114</v>
      </c>
      <c r="AE265" s="8" t="s">
        <v>49</v>
      </c>
      <c r="AF265" s="233" t="s">
        <v>4212</v>
      </c>
      <c r="AI265" s="8" t="s">
        <v>459</v>
      </c>
      <c r="AL265" s="8" t="s">
        <v>209</v>
      </c>
      <c r="AM265" s="48" t="s">
        <v>2130</v>
      </c>
      <c r="AN265" s="48" t="s">
        <v>9832</v>
      </c>
      <c r="AO265" s="48" t="s">
        <v>9833</v>
      </c>
      <c r="AP265" s="48" t="e">
        <v>#N/A</v>
      </c>
      <c r="AQ265" s="48" t="e">
        <v>#N/A</v>
      </c>
      <c r="AR265" s="48" t="e">
        <v>#N/A</v>
      </c>
      <c r="AS265" s="68" t="e">
        <v>#N/A</v>
      </c>
      <c r="AT265" s="68">
        <v>238</v>
      </c>
      <c r="AU265" s="48" t="e">
        <v>#N/A</v>
      </c>
      <c r="AV265" s="48" t="s">
        <v>371</v>
      </c>
      <c r="AW265" s="68" t="s">
        <v>9834</v>
      </c>
      <c r="AX265" s="68" t="s">
        <v>8643</v>
      </c>
      <c r="AY265" s="68" t="e">
        <v>#N/A</v>
      </c>
      <c r="AZ265" s="48" t="s">
        <v>9835</v>
      </c>
      <c r="BA265" s="48" t="s">
        <v>9836</v>
      </c>
      <c r="BB265" s="68" t="e">
        <v>#N/A</v>
      </c>
      <c r="BC265" s="48" t="s">
        <v>2131</v>
      </c>
      <c r="BD265" s="48"/>
    </row>
    <row r="266" spans="1:56" x14ac:dyDescent="0.3">
      <c r="A266" s="48"/>
      <c r="B266" s="8">
        <v>280</v>
      </c>
      <c r="C266" s="143" t="s">
        <v>4537</v>
      </c>
      <c r="D266" s="143" t="s">
        <v>3912</v>
      </c>
      <c r="E266" s="143" t="s">
        <v>335</v>
      </c>
      <c r="F266" s="143" t="s">
        <v>170</v>
      </c>
      <c r="G266" s="8" t="s">
        <v>4538</v>
      </c>
      <c r="H266" s="8">
        <v>6018965656</v>
      </c>
      <c r="I266" s="143" t="s">
        <v>376</v>
      </c>
      <c r="J266" s="143" t="s">
        <v>524</v>
      </c>
      <c r="K266" s="143" t="s">
        <v>4539</v>
      </c>
      <c r="L266" s="8" t="s">
        <v>4540</v>
      </c>
      <c r="M266" s="8" t="s">
        <v>3912</v>
      </c>
      <c r="N266" s="8" t="s">
        <v>4541</v>
      </c>
      <c r="O266" s="8">
        <v>6012142424</v>
      </c>
      <c r="P266" s="143" t="s">
        <v>2112</v>
      </c>
      <c r="Q266" s="143" t="s">
        <v>394</v>
      </c>
      <c r="R266" s="8" t="s">
        <v>4542</v>
      </c>
      <c r="T266" s="143" t="s">
        <v>2128</v>
      </c>
      <c r="U266" s="143"/>
      <c r="V266" s="143" t="s">
        <v>488</v>
      </c>
      <c r="W266" s="8">
        <v>39272</v>
      </c>
      <c r="X266" s="8" t="s">
        <v>348</v>
      </c>
      <c r="Y266" s="8" t="s">
        <v>209</v>
      </c>
      <c r="Z266" s="143" t="s">
        <v>2114</v>
      </c>
      <c r="AE266" s="8" t="s">
        <v>49</v>
      </c>
      <c r="AF266" s="233" t="s">
        <v>4543</v>
      </c>
      <c r="AG266" s="8" t="s">
        <v>4544</v>
      </c>
      <c r="AI266" s="8" t="s">
        <v>442</v>
      </c>
      <c r="AL266" s="8" t="s">
        <v>209</v>
      </c>
      <c r="AM266" s="48" t="s">
        <v>2130</v>
      </c>
      <c r="AN266" s="48" t="s">
        <v>9837</v>
      </c>
      <c r="AO266" s="48" t="s">
        <v>9838</v>
      </c>
      <c r="AP266" s="48" t="e">
        <v>#N/A</v>
      </c>
      <c r="AQ266" s="48" t="e">
        <v>#N/A</v>
      </c>
      <c r="AR266" s="48" t="e">
        <v>#N/A</v>
      </c>
      <c r="AS266" s="68" t="e">
        <v>#N/A</v>
      </c>
      <c r="AT266" s="68">
        <v>280</v>
      </c>
      <c r="AU266" s="48" t="e">
        <v>#N/A</v>
      </c>
      <c r="AV266" s="48" t="s">
        <v>371</v>
      </c>
      <c r="AW266" s="68" t="e">
        <v>#VALUE!</v>
      </c>
      <c r="AX266" s="68" t="e">
        <v>#VALUE!</v>
      </c>
      <c r="AY266" s="68" t="e">
        <v>#N/A</v>
      </c>
      <c r="AZ266" s="48" t="s">
        <v>9839</v>
      </c>
      <c r="BA266" s="48" t="s">
        <v>9840</v>
      </c>
      <c r="BB266" s="68" t="e">
        <v>#N/A</v>
      </c>
      <c r="BC266" s="48" t="s">
        <v>2131</v>
      </c>
      <c r="BD266" s="48"/>
    </row>
    <row r="267" spans="1:56" x14ac:dyDescent="0.3">
      <c r="A267" s="66"/>
      <c r="B267" s="8">
        <v>648</v>
      </c>
      <c r="C267" s="8" t="s">
        <v>4189</v>
      </c>
      <c r="D267" s="8" t="s">
        <v>7450</v>
      </c>
      <c r="E267" s="8" t="s">
        <v>335</v>
      </c>
      <c r="F267" s="8" t="s">
        <v>169</v>
      </c>
      <c r="G267" s="8" t="s">
        <v>7451</v>
      </c>
      <c r="H267" s="8">
        <v>6627929851</v>
      </c>
      <c r="I267" s="8" t="s">
        <v>376</v>
      </c>
      <c r="J267" s="8" t="s">
        <v>7452</v>
      </c>
      <c r="K267" s="8" t="s">
        <v>7453</v>
      </c>
      <c r="L267" s="8" t="s">
        <v>7454</v>
      </c>
      <c r="M267" s="8" t="s">
        <v>7450</v>
      </c>
      <c r="N267" s="8" t="s">
        <v>7455</v>
      </c>
      <c r="O267" s="8">
        <v>6016648147</v>
      </c>
      <c r="P267" s="8" t="s">
        <v>2112</v>
      </c>
      <c r="Q267" s="8" t="s">
        <v>441</v>
      </c>
      <c r="R267" s="8" t="s">
        <v>7456</v>
      </c>
      <c r="T267" s="8" t="s">
        <v>7457</v>
      </c>
      <c r="V267" s="8" t="s">
        <v>488</v>
      </c>
      <c r="W267" s="8">
        <v>39095</v>
      </c>
      <c r="X267" s="8" t="s">
        <v>348</v>
      </c>
      <c r="Y267" s="8" t="s">
        <v>7458</v>
      </c>
      <c r="Z267" s="8" t="s">
        <v>2114</v>
      </c>
      <c r="AE267" s="8" t="s">
        <v>48</v>
      </c>
      <c r="AF267" s="8" t="s">
        <v>7459</v>
      </c>
      <c r="AI267" s="8" t="s">
        <v>2165</v>
      </c>
      <c r="AJ267" s="8" t="s">
        <v>7460</v>
      </c>
      <c r="AK267" s="8" t="s">
        <v>7461</v>
      </c>
      <c r="AL267" s="8" t="s">
        <v>210</v>
      </c>
      <c r="AM267" s="48" t="s">
        <v>2130</v>
      </c>
      <c r="AN267" s="48" t="s">
        <v>9841</v>
      </c>
      <c r="AO267" s="48" t="s">
        <v>9842</v>
      </c>
      <c r="AP267" s="48" t="e">
        <v>#N/A</v>
      </c>
      <c r="AQ267" s="48" t="e">
        <v>#N/A</v>
      </c>
      <c r="AR267" s="48" t="e">
        <v>#N/A</v>
      </c>
      <c r="AS267" s="68" t="e">
        <v>#N/A</v>
      </c>
      <c r="AT267" s="68">
        <v>648</v>
      </c>
      <c r="AU267" s="48" t="e">
        <v>#N/A</v>
      </c>
      <c r="AV267" s="48" t="s">
        <v>371</v>
      </c>
      <c r="AW267" s="68" t="e">
        <v>#REF!</v>
      </c>
      <c r="AX267" s="68" t="s">
        <v>8643</v>
      </c>
      <c r="AY267" s="68" t="e">
        <v>#N/A</v>
      </c>
      <c r="AZ267" s="48" t="s">
        <v>9843</v>
      </c>
      <c r="BA267" s="48" t="s">
        <v>9844</v>
      </c>
      <c r="BB267" s="68" t="e">
        <v>#N/A</v>
      </c>
      <c r="BC267" s="48" t="s">
        <v>2131</v>
      </c>
      <c r="BD267" s="48"/>
    </row>
    <row r="268" spans="1:56" x14ac:dyDescent="0.3">
      <c r="A268" s="48" t="s">
        <v>9845</v>
      </c>
      <c r="B268" s="8">
        <v>244</v>
      </c>
      <c r="C268" s="143" t="s">
        <v>4253</v>
      </c>
      <c r="D268" s="143" t="s">
        <v>1661</v>
      </c>
      <c r="E268" s="143" t="s">
        <v>335</v>
      </c>
      <c r="F268" s="143" t="s">
        <v>170</v>
      </c>
      <c r="G268" s="8" t="s">
        <v>1668</v>
      </c>
      <c r="H268" s="8">
        <v>6622752716</v>
      </c>
      <c r="I268" s="143" t="s">
        <v>340</v>
      </c>
      <c r="J268" s="143" t="s">
        <v>1662</v>
      </c>
      <c r="K268" s="143" t="s">
        <v>4254</v>
      </c>
      <c r="L268" s="8" t="s">
        <v>4255</v>
      </c>
      <c r="M268" s="8" t="s">
        <v>3809</v>
      </c>
      <c r="N268" s="8" t="s">
        <v>1668</v>
      </c>
      <c r="O268" s="8">
        <v>6622752716</v>
      </c>
      <c r="P268" s="143" t="s">
        <v>2112</v>
      </c>
      <c r="Q268" s="143" t="s">
        <v>43</v>
      </c>
      <c r="R268" s="8" t="s">
        <v>4256</v>
      </c>
      <c r="T268" s="143" t="s">
        <v>4257</v>
      </c>
      <c r="U268" s="143"/>
      <c r="V268" s="143" t="s">
        <v>488</v>
      </c>
      <c r="W268" s="8">
        <v>38851</v>
      </c>
      <c r="X268" s="8" t="s">
        <v>348</v>
      </c>
      <c r="Y268" s="8" t="s">
        <v>193</v>
      </c>
      <c r="Z268" s="143" t="s">
        <v>2114</v>
      </c>
      <c r="AB268" s="8" t="s">
        <v>2115</v>
      </c>
      <c r="AE268" s="8" t="s">
        <v>48</v>
      </c>
      <c r="AF268" s="233" t="s">
        <v>4258</v>
      </c>
      <c r="AG268" s="8" t="s">
        <v>4259</v>
      </c>
      <c r="AH268" s="8" t="s">
        <v>4260</v>
      </c>
      <c r="AI268" s="8" t="s">
        <v>369</v>
      </c>
      <c r="AL268" s="8" t="s">
        <v>193</v>
      </c>
      <c r="AM268" s="48" t="s">
        <v>193</v>
      </c>
      <c r="AN268" s="48" t="s">
        <v>9846</v>
      </c>
      <c r="AO268" s="48" t="s">
        <v>9847</v>
      </c>
      <c r="AP268" s="48" t="s">
        <v>9846</v>
      </c>
      <c r="AQ268" s="48" t="s">
        <v>9847</v>
      </c>
      <c r="AR268" s="48" t="s">
        <v>371</v>
      </c>
      <c r="AS268" s="68" t="s">
        <v>371</v>
      </c>
      <c r="AT268" s="68">
        <v>244</v>
      </c>
      <c r="AU268" s="48">
        <v>226</v>
      </c>
      <c r="AV268" s="48" t="s">
        <v>371</v>
      </c>
      <c r="AW268" s="68" t="s">
        <v>9848</v>
      </c>
      <c r="AX268" s="68" t="s">
        <v>9848</v>
      </c>
      <c r="AY268" s="68" t="s">
        <v>9845</v>
      </c>
      <c r="AZ268" s="48" t="s">
        <v>9849</v>
      </c>
      <c r="BA268" s="48" t="s">
        <v>9850</v>
      </c>
      <c r="BB268" s="68" t="s">
        <v>371</v>
      </c>
      <c r="BC268" s="48" t="s">
        <v>101</v>
      </c>
    </row>
    <row r="269" spans="1:56" x14ac:dyDescent="0.3">
      <c r="A269" s="48" t="s">
        <v>9851</v>
      </c>
      <c r="B269" s="8">
        <v>671</v>
      </c>
      <c r="C269" s="8" t="s">
        <v>7650</v>
      </c>
      <c r="D269" s="8" t="s">
        <v>3931</v>
      </c>
      <c r="E269" s="8" t="s">
        <v>335</v>
      </c>
      <c r="F269" s="8" t="s">
        <v>170</v>
      </c>
      <c r="G269" s="8" t="s">
        <v>7651</v>
      </c>
      <c r="H269" s="8">
        <v>6019270614</v>
      </c>
      <c r="I269" s="8" t="s">
        <v>376</v>
      </c>
      <c r="J269" s="8" t="s">
        <v>7652</v>
      </c>
      <c r="K269" s="8" t="s">
        <v>1055</v>
      </c>
      <c r="L269" s="8" t="s">
        <v>7653</v>
      </c>
      <c r="M269" s="8" t="s">
        <v>884</v>
      </c>
      <c r="N269" s="8" t="s">
        <v>7654</v>
      </c>
      <c r="O269" s="8">
        <v>6625885572</v>
      </c>
      <c r="P269" s="8" t="s">
        <v>2159</v>
      </c>
      <c r="Q269" s="8" t="s">
        <v>43</v>
      </c>
      <c r="R269" s="8" t="s">
        <v>7655</v>
      </c>
      <c r="T269" s="8" t="s">
        <v>1057</v>
      </c>
      <c r="V269" s="8" t="s">
        <v>488</v>
      </c>
      <c r="W269" s="8">
        <v>39042</v>
      </c>
      <c r="X269" s="8" t="s">
        <v>348</v>
      </c>
      <c r="Y269" s="8" t="s">
        <v>245</v>
      </c>
      <c r="Z269" s="8" t="s">
        <v>2114</v>
      </c>
      <c r="AB269" s="8" t="s">
        <v>2115</v>
      </c>
      <c r="AE269" s="8" t="s">
        <v>48</v>
      </c>
      <c r="AF269" s="8" t="s">
        <v>7656</v>
      </c>
      <c r="AG269" s="8" t="s">
        <v>7657</v>
      </c>
      <c r="AH269" s="8" t="s">
        <v>7658</v>
      </c>
      <c r="AI269" s="8" t="s">
        <v>459</v>
      </c>
      <c r="AJ269" s="8" t="s">
        <v>533</v>
      </c>
      <c r="AK269" s="8" t="s">
        <v>7659</v>
      </c>
      <c r="AL269" s="8" t="s">
        <v>245</v>
      </c>
      <c r="AM269" s="48" t="s">
        <v>245</v>
      </c>
      <c r="AN269" s="48" t="s">
        <v>9852</v>
      </c>
      <c r="AO269" s="48" t="s">
        <v>9853</v>
      </c>
      <c r="AP269" s="48" t="s">
        <v>9852</v>
      </c>
      <c r="AQ269" s="48" t="s">
        <v>9853</v>
      </c>
      <c r="AR269" s="48" t="s">
        <v>371</v>
      </c>
      <c r="AS269" s="68" t="s">
        <v>371</v>
      </c>
      <c r="AT269" s="68">
        <v>671</v>
      </c>
      <c r="AU269" s="48">
        <v>324</v>
      </c>
      <c r="AV269" s="48" t="s">
        <v>371</v>
      </c>
      <c r="AW269" s="68" t="e">
        <v>#VALUE!</v>
      </c>
      <c r="AX269" s="68" t="e">
        <v>#VALUE!</v>
      </c>
      <c r="AY269" s="68" t="s">
        <v>9851</v>
      </c>
      <c r="AZ269" s="48" t="s">
        <v>9854</v>
      </c>
      <c r="BA269" s="48" t="s">
        <v>9855</v>
      </c>
      <c r="BB269" s="68" t="s">
        <v>519</v>
      </c>
      <c r="BC269" s="48" t="s">
        <v>92</v>
      </c>
    </row>
    <row r="270" spans="1:56" x14ac:dyDescent="0.3">
      <c r="A270" s="48"/>
      <c r="B270" s="8">
        <v>153</v>
      </c>
      <c r="C270" s="143" t="s">
        <v>3503</v>
      </c>
      <c r="D270" s="143" t="s">
        <v>3504</v>
      </c>
      <c r="E270" s="143" t="s">
        <v>335</v>
      </c>
      <c r="F270" s="143" t="s">
        <v>170</v>
      </c>
      <c r="G270" s="8" t="s">
        <v>3505</v>
      </c>
      <c r="H270" s="8">
        <v>6623855473</v>
      </c>
      <c r="I270" s="143" t="s">
        <v>376</v>
      </c>
      <c r="J270" s="143" t="s">
        <v>3506</v>
      </c>
      <c r="K270" s="143" t="s">
        <v>2315</v>
      </c>
      <c r="L270" s="8" t="s">
        <v>3507</v>
      </c>
      <c r="M270" s="8" t="s">
        <v>3508</v>
      </c>
      <c r="N270" s="8" t="s">
        <v>3509</v>
      </c>
      <c r="O270" s="8">
        <v>6623851460</v>
      </c>
      <c r="P270" s="143" t="s">
        <v>2112</v>
      </c>
      <c r="Q270" s="143" t="s">
        <v>394</v>
      </c>
      <c r="R270" s="8" t="s">
        <v>3510</v>
      </c>
      <c r="T270" s="143" t="s">
        <v>1605</v>
      </c>
      <c r="U270" s="143"/>
      <c r="V270" s="143" t="s">
        <v>488</v>
      </c>
      <c r="W270" s="8">
        <v>38930</v>
      </c>
      <c r="X270" s="8" t="s">
        <v>348</v>
      </c>
      <c r="Y270" s="8" t="s">
        <v>2311</v>
      </c>
      <c r="Z270" s="143" t="s">
        <v>2114</v>
      </c>
      <c r="AE270" s="8" t="s">
        <v>48</v>
      </c>
      <c r="AF270" s="233" t="s">
        <v>3511</v>
      </c>
      <c r="AG270" s="8" t="s">
        <v>3512</v>
      </c>
      <c r="AI270" s="8" t="s">
        <v>2165</v>
      </c>
      <c r="AJ270" s="8" t="s">
        <v>3513</v>
      </c>
      <c r="AL270" s="8" t="s">
        <v>226</v>
      </c>
      <c r="AM270" s="48" t="s">
        <v>2130</v>
      </c>
      <c r="AN270" s="48" t="s">
        <v>9856</v>
      </c>
      <c r="AO270" s="48" t="s">
        <v>9857</v>
      </c>
      <c r="AP270" s="48" t="e">
        <v>#N/A</v>
      </c>
      <c r="AQ270" s="48" t="e">
        <v>#N/A</v>
      </c>
      <c r="AR270" s="48" t="e">
        <v>#N/A</v>
      </c>
      <c r="AS270" s="68" t="e">
        <v>#N/A</v>
      </c>
      <c r="AT270" s="68">
        <v>153</v>
      </c>
      <c r="AU270" s="48" t="e">
        <v>#N/A</v>
      </c>
      <c r="AV270" s="48" t="s">
        <v>371</v>
      </c>
      <c r="AW270" s="68" t="e">
        <v>#VALUE!</v>
      </c>
      <c r="AX270" s="68" t="s">
        <v>9858</v>
      </c>
      <c r="AY270" s="68" t="e">
        <v>#N/A</v>
      </c>
      <c r="AZ270" s="48" t="s">
        <v>9859</v>
      </c>
      <c r="BA270" s="48" t="s">
        <v>9860</v>
      </c>
      <c r="BB270" s="68" t="e">
        <v>#N/A</v>
      </c>
      <c r="BC270" s="48" t="s">
        <v>2131</v>
      </c>
    </row>
    <row r="271" spans="1:56" x14ac:dyDescent="0.3">
      <c r="A271" s="48"/>
      <c r="B271" s="8">
        <v>587</v>
      </c>
      <c r="C271" s="8" t="s">
        <v>6981</v>
      </c>
      <c r="D271" s="8" t="s">
        <v>6982</v>
      </c>
      <c r="E271" s="8" t="s">
        <v>335</v>
      </c>
      <c r="F271" s="8" t="s">
        <v>170</v>
      </c>
      <c r="G271" s="8" t="s">
        <v>6983</v>
      </c>
      <c r="H271" s="8">
        <v>6018743622</v>
      </c>
      <c r="I271" s="8" t="s">
        <v>340</v>
      </c>
      <c r="J271" s="8" t="s">
        <v>1807</v>
      </c>
      <c r="K271" s="8" t="s">
        <v>4665</v>
      </c>
      <c r="L271" s="8" t="s">
        <v>6984</v>
      </c>
      <c r="M271" s="8" t="s">
        <v>6985</v>
      </c>
      <c r="N271" s="8" t="s">
        <v>6986</v>
      </c>
      <c r="O271" s="8">
        <v>6015002451</v>
      </c>
      <c r="P271" s="8" t="s">
        <v>2112</v>
      </c>
      <c r="Q271" s="8" t="s">
        <v>45</v>
      </c>
      <c r="R271" s="8" t="s">
        <v>6987</v>
      </c>
      <c r="T271" s="8" t="s">
        <v>2128</v>
      </c>
      <c r="V271" s="8" t="s">
        <v>488</v>
      </c>
      <c r="W271" s="8">
        <v>39272</v>
      </c>
      <c r="X271" s="8" t="s">
        <v>348</v>
      </c>
      <c r="Y271" s="8" t="s">
        <v>2495</v>
      </c>
      <c r="Z271" s="8" t="s">
        <v>2114</v>
      </c>
      <c r="AB271" s="8" t="s">
        <v>2115</v>
      </c>
      <c r="AE271" s="8" t="s">
        <v>48</v>
      </c>
      <c r="AF271" s="8" t="s">
        <v>6988</v>
      </c>
      <c r="AG271" s="8" t="s">
        <v>6989</v>
      </c>
      <c r="AI271" s="8" t="s">
        <v>2165</v>
      </c>
      <c r="AJ271" s="8" t="s">
        <v>6990</v>
      </c>
      <c r="AL271" s="8" t="s">
        <v>209</v>
      </c>
      <c r="AM271" s="48" t="s">
        <v>2130</v>
      </c>
      <c r="AN271" s="48" t="s">
        <v>9861</v>
      </c>
      <c r="AO271" s="48" t="s">
        <v>9862</v>
      </c>
      <c r="AP271" s="48" t="e">
        <v>#N/A</v>
      </c>
      <c r="AQ271" s="48" t="e">
        <v>#N/A</v>
      </c>
      <c r="AR271" s="48" t="e">
        <v>#N/A</v>
      </c>
      <c r="AS271" s="68" t="e">
        <v>#N/A</v>
      </c>
      <c r="AT271" s="68">
        <v>587</v>
      </c>
      <c r="AU271" s="48" t="e">
        <v>#N/A</v>
      </c>
      <c r="AV271" s="48" t="s">
        <v>519</v>
      </c>
      <c r="AW271" s="68" t="e">
        <v>#VALUE!</v>
      </c>
      <c r="AX271" s="68" t="e">
        <v>#VALUE!</v>
      </c>
      <c r="AY271" s="68" t="e">
        <v>#N/A</v>
      </c>
      <c r="AZ271" s="48" t="s">
        <v>9863</v>
      </c>
      <c r="BA271" s="48" t="s">
        <v>9864</v>
      </c>
      <c r="BB271" s="68" t="e">
        <v>#N/A</v>
      </c>
      <c r="BC271" s="48" t="s">
        <v>2131</v>
      </c>
      <c r="BD271" s="48"/>
    </row>
    <row r="272" spans="1:56" x14ac:dyDescent="0.3">
      <c r="A272" s="48" t="s">
        <v>9865</v>
      </c>
      <c r="B272" s="8">
        <v>660</v>
      </c>
      <c r="C272" s="8" t="s">
        <v>1190</v>
      </c>
      <c r="D272" s="8" t="s">
        <v>7558</v>
      </c>
      <c r="E272" s="8" t="s">
        <v>335</v>
      </c>
      <c r="F272" s="8" t="s">
        <v>170</v>
      </c>
      <c r="G272" s="8" t="s">
        <v>7559</v>
      </c>
      <c r="H272" s="8">
        <v>6019687032</v>
      </c>
      <c r="I272" s="8" t="s">
        <v>340</v>
      </c>
      <c r="J272" s="8" t="s">
        <v>7560</v>
      </c>
      <c r="K272" s="8" t="s">
        <v>209</v>
      </c>
      <c r="L272" s="8" t="s">
        <v>7561</v>
      </c>
      <c r="M272" s="8" t="s">
        <v>7558</v>
      </c>
      <c r="N272" s="8" t="s">
        <v>7559</v>
      </c>
      <c r="O272" s="8">
        <v>6012593823</v>
      </c>
      <c r="P272" s="8" t="s">
        <v>2112</v>
      </c>
      <c r="Q272" s="8" t="s">
        <v>45</v>
      </c>
      <c r="R272" s="8" t="s">
        <v>7562</v>
      </c>
      <c r="T272" s="8" t="s">
        <v>7563</v>
      </c>
      <c r="V272" s="8" t="s">
        <v>488</v>
      </c>
      <c r="W272" s="8">
        <v>39041</v>
      </c>
      <c r="X272" s="8" t="s">
        <v>348</v>
      </c>
      <c r="Y272" s="8" t="s">
        <v>209</v>
      </c>
      <c r="Z272" s="8" t="s">
        <v>2114</v>
      </c>
      <c r="AB272" s="8" t="s">
        <v>2115</v>
      </c>
      <c r="AE272" s="8" t="s">
        <v>48</v>
      </c>
      <c r="AF272" s="8" t="s">
        <v>7564</v>
      </c>
      <c r="AG272" s="8" t="s">
        <v>7565</v>
      </c>
      <c r="AH272" s="8" t="s">
        <v>7566</v>
      </c>
      <c r="AI272" s="8" t="s">
        <v>2165</v>
      </c>
      <c r="AL272" s="8" t="s">
        <v>209</v>
      </c>
      <c r="AM272" s="48" t="s">
        <v>209</v>
      </c>
      <c r="AN272" s="48" t="s">
        <v>9866</v>
      </c>
      <c r="AO272" s="48" t="s">
        <v>9867</v>
      </c>
      <c r="AP272" s="48" t="e">
        <v>#N/A</v>
      </c>
      <c r="AQ272" s="48" t="s">
        <v>9867</v>
      </c>
      <c r="AR272" s="48" t="e">
        <v>#N/A</v>
      </c>
      <c r="AS272" s="68" t="s">
        <v>371</v>
      </c>
      <c r="AT272" s="68">
        <v>660</v>
      </c>
      <c r="AU272" s="48">
        <v>327</v>
      </c>
      <c r="AV272" s="48" t="s">
        <v>371</v>
      </c>
      <c r="AW272" s="68" t="e">
        <v>#REF!</v>
      </c>
      <c r="AX272" s="68" t="e">
        <v>#REF!</v>
      </c>
      <c r="AY272" s="68" t="s">
        <v>9865</v>
      </c>
      <c r="AZ272" s="48" t="s">
        <v>9868</v>
      </c>
      <c r="BA272" s="48" t="s">
        <v>9869</v>
      </c>
      <c r="BB272" s="68" t="s">
        <v>519</v>
      </c>
      <c r="BC272" s="48" t="s">
        <v>107</v>
      </c>
    </row>
    <row r="273" spans="1:56" x14ac:dyDescent="0.3">
      <c r="A273" s="48" t="s">
        <v>9870</v>
      </c>
      <c r="B273" s="8">
        <v>376</v>
      </c>
      <c r="C273" s="143" t="s">
        <v>5317</v>
      </c>
      <c r="D273" s="143" t="s">
        <v>3067</v>
      </c>
      <c r="E273" s="143" t="s">
        <v>335</v>
      </c>
      <c r="F273" s="143" t="s">
        <v>169</v>
      </c>
      <c r="G273" s="8" t="s">
        <v>5318</v>
      </c>
      <c r="H273" s="8">
        <v>6016786821</v>
      </c>
      <c r="I273" s="143" t="s">
        <v>401</v>
      </c>
      <c r="J273" s="143" t="s">
        <v>5319</v>
      </c>
      <c r="K273" s="143" t="s">
        <v>5320</v>
      </c>
      <c r="L273" s="8" t="s">
        <v>5321</v>
      </c>
      <c r="M273" s="8" t="s">
        <v>3067</v>
      </c>
      <c r="N273" s="8" t="s">
        <v>5322</v>
      </c>
      <c r="O273" s="8">
        <v>6012278663</v>
      </c>
      <c r="P273" s="143" t="s">
        <v>2112</v>
      </c>
      <c r="Q273" s="143" t="s">
        <v>45</v>
      </c>
      <c r="R273" s="8" t="s">
        <v>5323</v>
      </c>
      <c r="T273" s="143" t="s">
        <v>5324</v>
      </c>
      <c r="U273" s="143"/>
      <c r="V273" s="143" t="s">
        <v>488</v>
      </c>
      <c r="W273" s="8">
        <v>39305</v>
      </c>
      <c r="X273" s="8" t="s">
        <v>348</v>
      </c>
      <c r="Y273" s="8" t="s">
        <v>222</v>
      </c>
      <c r="Z273" s="143" t="s">
        <v>2114</v>
      </c>
      <c r="AB273" s="8" t="s">
        <v>2115</v>
      </c>
      <c r="AE273" s="8" t="s">
        <v>48</v>
      </c>
      <c r="AF273" s="233" t="s">
        <v>5325</v>
      </c>
      <c r="AG273" s="8" t="s">
        <v>5326</v>
      </c>
      <c r="AI273" s="8" t="s">
        <v>2165</v>
      </c>
      <c r="AJ273" s="8" t="s">
        <v>5327</v>
      </c>
      <c r="AL273" s="8" t="s">
        <v>222</v>
      </c>
      <c r="AM273" s="48" t="s">
        <v>222</v>
      </c>
      <c r="AN273" s="48" t="s">
        <v>9871</v>
      </c>
      <c r="AO273" s="48" t="s">
        <v>9872</v>
      </c>
      <c r="AP273" s="48" t="e">
        <v>#N/A</v>
      </c>
      <c r="AQ273" s="48" t="s">
        <v>9872</v>
      </c>
      <c r="AR273" s="48" t="e">
        <v>#N/A</v>
      </c>
      <c r="AS273" s="68" t="s">
        <v>371</v>
      </c>
      <c r="AT273" s="68">
        <v>376</v>
      </c>
      <c r="AU273" s="48">
        <v>148</v>
      </c>
      <c r="AV273" s="48" t="s">
        <v>371</v>
      </c>
      <c r="AW273" s="68" t="e">
        <v>#VALUE!</v>
      </c>
      <c r="AX273" s="68" t="e">
        <v>#VALUE!</v>
      </c>
      <c r="AY273" s="68" t="s">
        <v>9870</v>
      </c>
      <c r="AZ273" s="48" t="s">
        <v>9873</v>
      </c>
      <c r="BA273" s="48" t="s">
        <v>9874</v>
      </c>
      <c r="BB273" s="68" t="s">
        <v>371</v>
      </c>
      <c r="BC273" s="48" t="s">
        <v>83</v>
      </c>
      <c r="BD273" s="48"/>
    </row>
    <row r="274" spans="1:56" x14ac:dyDescent="0.3">
      <c r="A274" s="48" t="s">
        <v>9875</v>
      </c>
      <c r="B274" s="8">
        <v>190</v>
      </c>
      <c r="C274" s="143" t="s">
        <v>3808</v>
      </c>
      <c r="D274" s="143" t="s">
        <v>3809</v>
      </c>
      <c r="E274" s="143" t="s">
        <v>335</v>
      </c>
      <c r="F274" s="143" t="s">
        <v>170</v>
      </c>
      <c r="G274" s="8" t="s">
        <v>3810</v>
      </c>
      <c r="H274" s="8">
        <v>6019679002</v>
      </c>
      <c r="I274" s="143" t="s">
        <v>376</v>
      </c>
      <c r="J274" s="143" t="s">
        <v>3811</v>
      </c>
      <c r="K274" s="143" t="s">
        <v>3812</v>
      </c>
      <c r="L274" s="8" t="s">
        <v>3212</v>
      </c>
      <c r="M274" s="8" t="s">
        <v>3813</v>
      </c>
      <c r="N274" s="8" t="s">
        <v>3814</v>
      </c>
      <c r="O274" s="8">
        <v>6016249192</v>
      </c>
      <c r="P274" s="143" t="s">
        <v>2112</v>
      </c>
      <c r="Q274" s="143" t="s">
        <v>43</v>
      </c>
      <c r="R274" s="8" t="s">
        <v>3815</v>
      </c>
      <c r="S274" s="8" t="s">
        <v>3816</v>
      </c>
      <c r="T274" s="143" t="s">
        <v>3817</v>
      </c>
      <c r="U274" s="143"/>
      <c r="V274" s="143" t="s">
        <v>488</v>
      </c>
      <c r="W274" s="8">
        <v>39083</v>
      </c>
      <c r="X274" s="8" t="s">
        <v>348</v>
      </c>
      <c r="Y274" s="8" t="s">
        <v>199</v>
      </c>
      <c r="Z274" s="143"/>
      <c r="AD274" s="8" t="s">
        <v>2252</v>
      </c>
      <c r="AE274" s="8" t="s">
        <v>49</v>
      </c>
      <c r="AF274" s="233" t="s">
        <v>3818</v>
      </c>
      <c r="AG274" s="8" t="s">
        <v>3819</v>
      </c>
      <c r="AH274" s="8" t="s">
        <v>3820</v>
      </c>
      <c r="AI274" s="8" t="s">
        <v>369</v>
      </c>
      <c r="AK274" s="8" t="s">
        <v>533</v>
      </c>
      <c r="AL274" s="8" t="s">
        <v>199</v>
      </c>
      <c r="AM274" s="48" t="s">
        <v>199</v>
      </c>
      <c r="AN274" s="48" t="s">
        <v>9876</v>
      </c>
      <c r="AO274" s="48" t="s">
        <v>9877</v>
      </c>
      <c r="AP274" s="48" t="s">
        <v>9876</v>
      </c>
      <c r="AQ274" s="48" t="s">
        <v>9877</v>
      </c>
      <c r="AR274" s="48" t="s">
        <v>371</v>
      </c>
      <c r="AS274" s="68" t="s">
        <v>371</v>
      </c>
      <c r="AT274" s="68">
        <v>190</v>
      </c>
      <c r="AU274" s="48">
        <v>108</v>
      </c>
      <c r="AV274" s="48" t="s">
        <v>371</v>
      </c>
      <c r="AW274" s="68" t="s">
        <v>9878</v>
      </c>
      <c r="AX274" s="68" t="s">
        <v>9878</v>
      </c>
      <c r="AY274" s="68" t="s">
        <v>9875</v>
      </c>
      <c r="AZ274" s="48" t="s">
        <v>9879</v>
      </c>
      <c r="BA274" s="48" t="s">
        <v>9880</v>
      </c>
      <c r="BB274" s="68" t="s">
        <v>371</v>
      </c>
      <c r="BC274" s="48" t="s">
        <v>101</v>
      </c>
    </row>
    <row r="275" spans="1:56" x14ac:dyDescent="0.3">
      <c r="A275" s="48"/>
      <c r="B275" s="8">
        <v>491</v>
      </c>
      <c r="C275" s="143" t="s">
        <v>6197</v>
      </c>
      <c r="D275" s="143" t="s">
        <v>210</v>
      </c>
      <c r="E275" s="143" t="s">
        <v>335</v>
      </c>
      <c r="F275" s="143" t="s">
        <v>169</v>
      </c>
      <c r="G275" s="8" t="s">
        <v>6198</v>
      </c>
      <c r="H275" s="8">
        <v>6013371200</v>
      </c>
      <c r="I275" s="143" t="s">
        <v>401</v>
      </c>
      <c r="J275" s="143" t="s">
        <v>559</v>
      </c>
      <c r="K275" s="143" t="s">
        <v>1238</v>
      </c>
      <c r="L275" s="8" t="s">
        <v>3212</v>
      </c>
      <c r="M275" s="8" t="s">
        <v>1614</v>
      </c>
      <c r="N275" s="8" t="s">
        <v>6199</v>
      </c>
      <c r="O275" s="8">
        <v>6019531473</v>
      </c>
      <c r="P275" s="143" t="s">
        <v>2112</v>
      </c>
      <c r="Q275" s="143" t="s">
        <v>394</v>
      </c>
      <c r="R275" s="8" t="s">
        <v>6200</v>
      </c>
      <c r="T275" s="143" t="s">
        <v>214</v>
      </c>
      <c r="U275" s="143"/>
      <c r="V275" s="143" t="s">
        <v>488</v>
      </c>
      <c r="W275" s="8">
        <v>39209</v>
      </c>
      <c r="X275" s="8" t="s">
        <v>348</v>
      </c>
      <c r="Y275" s="8" t="s">
        <v>209</v>
      </c>
      <c r="Z275" s="143"/>
      <c r="AD275" s="8" t="s">
        <v>2252</v>
      </c>
      <c r="AE275" s="8" t="s">
        <v>50</v>
      </c>
      <c r="AF275" s="233" t="s">
        <v>6201</v>
      </c>
      <c r="AG275" s="8" t="s">
        <v>6202</v>
      </c>
      <c r="AH275" s="8" t="s">
        <v>6203</v>
      </c>
      <c r="AI275" s="8" t="s">
        <v>442</v>
      </c>
      <c r="AL275" s="8" t="s">
        <v>209</v>
      </c>
      <c r="AM275" s="48" t="s">
        <v>2130</v>
      </c>
      <c r="AN275" s="48" t="s">
        <v>9881</v>
      </c>
      <c r="AO275" s="48" t="s">
        <v>9882</v>
      </c>
      <c r="AP275" s="48" t="e">
        <v>#N/A</v>
      </c>
      <c r="AQ275" s="48" t="e">
        <v>#N/A</v>
      </c>
      <c r="AR275" s="48" t="e">
        <v>#N/A</v>
      </c>
      <c r="AS275" s="68" t="e">
        <v>#N/A</v>
      </c>
      <c r="AT275" s="68">
        <v>491</v>
      </c>
      <c r="AU275" s="48" t="e">
        <v>#N/A</v>
      </c>
      <c r="AV275" s="48" t="s">
        <v>371</v>
      </c>
      <c r="AW275" s="68" t="e">
        <v>#REF!</v>
      </c>
      <c r="AX275" s="68" t="e">
        <v>#REF!</v>
      </c>
      <c r="AY275" s="68" t="e">
        <v>#N/A</v>
      </c>
      <c r="AZ275" s="48" t="s">
        <v>9883</v>
      </c>
      <c r="BA275" s="48" t="s">
        <v>9884</v>
      </c>
      <c r="BB275" s="68" t="e">
        <v>#N/A</v>
      </c>
      <c r="BC275" s="48" t="s">
        <v>2131</v>
      </c>
    </row>
    <row r="276" spans="1:56" x14ac:dyDescent="0.3">
      <c r="A276" s="48"/>
      <c r="B276" s="8">
        <v>199</v>
      </c>
      <c r="C276" s="143" t="s">
        <v>3887</v>
      </c>
      <c r="D276" s="143" t="s">
        <v>3888</v>
      </c>
      <c r="E276" s="143" t="s">
        <v>335</v>
      </c>
      <c r="F276" s="143" t="s">
        <v>169</v>
      </c>
      <c r="G276" s="8" t="s">
        <v>3889</v>
      </c>
      <c r="H276" s="8">
        <v>6625705066</v>
      </c>
      <c r="I276" s="143" t="s">
        <v>401</v>
      </c>
      <c r="J276" s="143" t="s">
        <v>1579</v>
      </c>
      <c r="K276" s="143"/>
      <c r="L276" s="8" t="s">
        <v>3212</v>
      </c>
      <c r="M276" s="8" t="s">
        <v>3888</v>
      </c>
      <c r="N276" s="8" t="s">
        <v>3889</v>
      </c>
      <c r="O276" s="8">
        <v>6625497499</v>
      </c>
      <c r="P276" s="143" t="s">
        <v>2112</v>
      </c>
      <c r="Q276" s="143" t="s">
        <v>45</v>
      </c>
      <c r="R276" s="8" t="s">
        <v>3890</v>
      </c>
      <c r="T276" s="143" t="s">
        <v>1593</v>
      </c>
      <c r="U276" s="143"/>
      <c r="V276" s="143" t="s">
        <v>488</v>
      </c>
      <c r="W276" s="8">
        <v>39705</v>
      </c>
      <c r="X276" s="8" t="s">
        <v>348</v>
      </c>
      <c r="Y276" s="8" t="s">
        <v>228</v>
      </c>
      <c r="Z276" s="143" t="s">
        <v>2114</v>
      </c>
      <c r="AB276" s="8" t="s">
        <v>2115</v>
      </c>
      <c r="AE276" s="8" t="s">
        <v>49</v>
      </c>
      <c r="AF276" s="233" t="s">
        <v>3891</v>
      </c>
      <c r="AG276" s="8" t="s">
        <v>3892</v>
      </c>
      <c r="AI276" s="8" t="s">
        <v>442</v>
      </c>
      <c r="AL276" s="8" t="s">
        <v>228</v>
      </c>
      <c r="AM276" s="48" t="s">
        <v>2130</v>
      </c>
      <c r="AN276" s="48" t="s">
        <v>9885</v>
      </c>
      <c r="AO276" s="48" t="s">
        <v>9886</v>
      </c>
      <c r="AP276" s="48" t="e">
        <v>#N/A</v>
      </c>
      <c r="AQ276" s="48" t="e">
        <v>#N/A</v>
      </c>
      <c r="AR276" s="48" t="e">
        <v>#N/A</v>
      </c>
      <c r="AS276" s="68" t="e">
        <v>#N/A</v>
      </c>
      <c r="AT276" s="68">
        <v>199</v>
      </c>
      <c r="AU276" s="48" t="e">
        <v>#N/A</v>
      </c>
      <c r="AV276" s="48" t="s">
        <v>371</v>
      </c>
      <c r="AW276" s="68" t="s">
        <v>9887</v>
      </c>
      <c r="AX276" s="68" t="s">
        <v>9887</v>
      </c>
      <c r="AY276" s="68" t="e">
        <v>#N/A</v>
      </c>
      <c r="AZ276" s="48" t="s">
        <v>9888</v>
      </c>
      <c r="BA276" s="48" t="s">
        <v>9889</v>
      </c>
      <c r="BB276" s="68" t="e">
        <v>#N/A</v>
      </c>
      <c r="BC276" s="48" t="s">
        <v>2131</v>
      </c>
    </row>
    <row r="277" spans="1:56" x14ac:dyDescent="0.3">
      <c r="A277" s="48"/>
      <c r="B277" s="8">
        <v>335</v>
      </c>
      <c r="C277" s="143" t="s">
        <v>693</v>
      </c>
      <c r="D277" s="143" t="s">
        <v>4959</v>
      </c>
      <c r="E277" s="143" t="s">
        <v>335</v>
      </c>
      <c r="F277" s="143" t="s">
        <v>170</v>
      </c>
      <c r="I277" s="143" t="s">
        <v>401</v>
      </c>
      <c r="J277" s="143" t="s">
        <v>4960</v>
      </c>
      <c r="K277" s="143" t="s">
        <v>2903</v>
      </c>
      <c r="L277" s="8" t="s">
        <v>409</v>
      </c>
      <c r="M277" s="8" t="s">
        <v>736</v>
      </c>
      <c r="N277" s="8" t="s">
        <v>4961</v>
      </c>
      <c r="O277" s="8">
        <v>6624571115</v>
      </c>
      <c r="P277" s="143" t="s">
        <v>2159</v>
      </c>
      <c r="Q277" s="143" t="s">
        <v>43</v>
      </c>
      <c r="R277" s="8" t="s">
        <v>4962</v>
      </c>
      <c r="T277" s="143" t="s">
        <v>4963</v>
      </c>
      <c r="U277" s="143"/>
      <c r="V277" s="143" t="s">
        <v>488</v>
      </c>
      <c r="W277" s="8">
        <v>38761</v>
      </c>
      <c r="X277" s="8" t="s">
        <v>348</v>
      </c>
      <c r="Y277" s="8" t="s">
        <v>251</v>
      </c>
      <c r="Z277" s="143" t="s">
        <v>2114</v>
      </c>
      <c r="AB277" s="8" t="s">
        <v>2115</v>
      </c>
      <c r="AE277" s="8" t="s">
        <v>50</v>
      </c>
      <c r="AF277" s="233" t="s">
        <v>4964</v>
      </c>
      <c r="AI277" s="8" t="s">
        <v>2165</v>
      </c>
      <c r="AL277" s="8" t="s">
        <v>251</v>
      </c>
      <c r="AM277" s="48" t="s">
        <v>2130</v>
      </c>
      <c r="AN277" s="48" t="s">
        <v>9890</v>
      </c>
      <c r="AO277" s="48" t="s">
        <v>9891</v>
      </c>
      <c r="AP277" s="48" t="e">
        <v>#N/A</v>
      </c>
      <c r="AQ277" s="48" t="e">
        <v>#N/A</v>
      </c>
      <c r="AR277" s="48" t="e">
        <v>#N/A</v>
      </c>
      <c r="AS277" s="68" t="e">
        <v>#N/A</v>
      </c>
      <c r="AT277" s="68">
        <v>335</v>
      </c>
      <c r="AU277" s="48" t="e">
        <v>#N/A</v>
      </c>
      <c r="AV277" s="48" t="s">
        <v>371</v>
      </c>
      <c r="AW277" s="68" t="s">
        <v>9892</v>
      </c>
      <c r="AX277" s="68" t="s">
        <v>8643</v>
      </c>
      <c r="AY277" s="68" t="e">
        <v>#N/A</v>
      </c>
      <c r="AZ277" s="48" t="s">
        <v>9893</v>
      </c>
      <c r="BA277" s="48" t="s">
        <v>9894</v>
      </c>
      <c r="BB277" s="68" t="e">
        <v>#N/A</v>
      </c>
      <c r="BC277" s="48" t="s">
        <v>2131</v>
      </c>
      <c r="BD277" s="48"/>
    </row>
    <row r="278" spans="1:56" x14ac:dyDescent="0.3">
      <c r="A278" s="48" t="s">
        <v>9895</v>
      </c>
      <c r="B278" s="8">
        <v>13</v>
      </c>
      <c r="C278" s="143" t="s">
        <v>2230</v>
      </c>
      <c r="D278" s="143" t="s">
        <v>2231</v>
      </c>
      <c r="E278" s="143" t="s">
        <v>335</v>
      </c>
      <c r="F278" s="143" t="s">
        <v>169</v>
      </c>
      <c r="G278" s="8" t="s">
        <v>2232</v>
      </c>
      <c r="H278" s="8">
        <v>6626942153</v>
      </c>
      <c r="I278" s="143" t="s">
        <v>340</v>
      </c>
      <c r="J278" s="143" t="s">
        <v>2233</v>
      </c>
      <c r="K278" s="143" t="s">
        <v>2234</v>
      </c>
      <c r="L278" s="8" t="s">
        <v>409</v>
      </c>
      <c r="M278" s="8" t="s">
        <v>2235</v>
      </c>
      <c r="N278" s="8" t="s">
        <v>2236</v>
      </c>
      <c r="O278" s="8">
        <v>6626942143</v>
      </c>
      <c r="P278" s="143" t="s">
        <v>2112</v>
      </c>
      <c r="Q278" s="143" t="s">
        <v>441</v>
      </c>
      <c r="R278" s="8" t="s">
        <v>2237</v>
      </c>
      <c r="T278" s="143" t="s">
        <v>1851</v>
      </c>
      <c r="U278" s="143"/>
      <c r="V278" s="143" t="s">
        <v>488</v>
      </c>
      <c r="W278" s="8">
        <v>39759</v>
      </c>
      <c r="X278" s="8" t="s">
        <v>348</v>
      </c>
      <c r="Y278" s="8" t="s">
        <v>237</v>
      </c>
      <c r="Z278" s="143" t="s">
        <v>2114</v>
      </c>
      <c r="AE278" s="8" t="s">
        <v>49</v>
      </c>
      <c r="AF278" s="233" t="s">
        <v>2238</v>
      </c>
      <c r="AG278" s="8" t="s">
        <v>2239</v>
      </c>
      <c r="AH278" s="8" t="s">
        <v>2240</v>
      </c>
      <c r="AI278" s="8" t="s">
        <v>459</v>
      </c>
      <c r="AL278" s="8" t="s">
        <v>237</v>
      </c>
      <c r="AM278" s="48" t="s">
        <v>237</v>
      </c>
      <c r="AN278" s="48" t="s">
        <v>9896</v>
      </c>
      <c r="AO278" s="48" t="s">
        <v>9897</v>
      </c>
      <c r="AP278" s="48" t="s">
        <v>9896</v>
      </c>
      <c r="AQ278" s="48" t="s">
        <v>9897</v>
      </c>
      <c r="AR278" s="48" t="s">
        <v>371</v>
      </c>
      <c r="AS278" s="68" t="s">
        <v>371</v>
      </c>
      <c r="AT278" s="68">
        <v>13</v>
      </c>
      <c r="AU278" s="48">
        <v>227</v>
      </c>
      <c r="AV278" s="48" t="s">
        <v>371</v>
      </c>
      <c r="AW278" s="68" t="s">
        <v>9898</v>
      </c>
      <c r="AX278" s="68" t="s">
        <v>9898</v>
      </c>
      <c r="AY278" s="68" t="s">
        <v>9895</v>
      </c>
      <c r="AZ278" s="48" t="s">
        <v>9899</v>
      </c>
      <c r="BA278" s="48" t="s">
        <v>9900</v>
      </c>
      <c r="BB278" s="68" t="s">
        <v>371</v>
      </c>
      <c r="BC278" s="48" t="s">
        <v>101</v>
      </c>
    </row>
    <row r="279" spans="1:56" x14ac:dyDescent="0.3">
      <c r="A279" s="48" t="s">
        <v>9901</v>
      </c>
      <c r="B279" s="8">
        <v>118</v>
      </c>
      <c r="C279" s="143" t="s">
        <v>3207</v>
      </c>
      <c r="D279" s="143" t="s">
        <v>3208</v>
      </c>
      <c r="E279" s="143" t="s">
        <v>335</v>
      </c>
      <c r="F279" s="143" t="s">
        <v>169</v>
      </c>
      <c r="G279" s="8" t="s">
        <v>3209</v>
      </c>
      <c r="H279" s="8">
        <v>6628227371</v>
      </c>
      <c r="I279" s="143" t="s">
        <v>376</v>
      </c>
      <c r="J279" s="143" t="s">
        <v>3210</v>
      </c>
      <c r="K279" s="143" t="s">
        <v>3211</v>
      </c>
      <c r="L279" s="8" t="s">
        <v>3212</v>
      </c>
      <c r="M279" s="8" t="s">
        <v>3213</v>
      </c>
      <c r="N279" s="8" t="s">
        <v>3214</v>
      </c>
      <c r="O279" s="8">
        <v>6628226627</v>
      </c>
      <c r="P279" s="143" t="s">
        <v>2112</v>
      </c>
      <c r="Q279" s="143" t="s">
        <v>394</v>
      </c>
      <c r="R279" s="8" t="s">
        <v>3215</v>
      </c>
      <c r="T279" s="143" t="s">
        <v>1991</v>
      </c>
      <c r="U279" s="143"/>
      <c r="V279" s="143" t="s">
        <v>488</v>
      </c>
      <c r="W279" s="8">
        <v>38701</v>
      </c>
      <c r="X279" s="8" t="s">
        <v>348</v>
      </c>
      <c r="Y279" s="8" t="s">
        <v>2139</v>
      </c>
      <c r="Z279" s="143" t="s">
        <v>2114</v>
      </c>
      <c r="AB279" s="8" t="s">
        <v>2115</v>
      </c>
      <c r="AE279" s="8" t="s">
        <v>48</v>
      </c>
      <c r="AF279" s="233" t="s">
        <v>3216</v>
      </c>
      <c r="AG279" s="8" t="s">
        <v>3217</v>
      </c>
      <c r="AH279" s="8" t="s">
        <v>3218</v>
      </c>
      <c r="AI279" s="8" t="s">
        <v>369</v>
      </c>
      <c r="AL279" s="8" t="s">
        <v>260</v>
      </c>
      <c r="AM279" s="48" t="s">
        <v>260</v>
      </c>
      <c r="AN279" s="48" t="s">
        <v>9902</v>
      </c>
      <c r="AO279" s="48" t="s">
        <v>9903</v>
      </c>
      <c r="AP279" s="48" t="e">
        <v>#N/A</v>
      </c>
      <c r="AQ279" s="48" t="s">
        <v>9903</v>
      </c>
      <c r="AR279" s="48" t="e">
        <v>#N/A</v>
      </c>
      <c r="AS279" s="68" t="s">
        <v>371</v>
      </c>
      <c r="AT279" s="68">
        <v>118</v>
      </c>
      <c r="AU279" s="48">
        <v>200</v>
      </c>
      <c r="AV279" s="48" t="s">
        <v>371</v>
      </c>
      <c r="AW279" s="68" t="s">
        <v>9904</v>
      </c>
      <c r="AX279" s="68" t="s">
        <v>9904</v>
      </c>
      <c r="AY279" s="68" t="s">
        <v>9901</v>
      </c>
      <c r="AZ279" s="48" t="s">
        <v>9905</v>
      </c>
      <c r="BA279" s="48" t="s">
        <v>9906</v>
      </c>
      <c r="BB279" s="68" t="s">
        <v>519</v>
      </c>
      <c r="BC279" s="48" t="s">
        <v>92</v>
      </c>
    </row>
    <row r="280" spans="1:56" x14ac:dyDescent="0.3">
      <c r="A280" s="48"/>
      <c r="B280" s="8">
        <v>186</v>
      </c>
      <c r="C280" s="143" t="s">
        <v>3787</v>
      </c>
      <c r="D280" s="143" t="s">
        <v>249</v>
      </c>
      <c r="E280" s="143" t="s">
        <v>335</v>
      </c>
      <c r="F280" s="143" t="s">
        <v>169</v>
      </c>
      <c r="I280" s="143" t="s">
        <v>340</v>
      </c>
      <c r="J280" s="143" t="s">
        <v>3788</v>
      </c>
      <c r="K280" s="143" t="s">
        <v>403</v>
      </c>
      <c r="L280" s="8" t="s">
        <v>3212</v>
      </c>
      <c r="M280" s="8" t="s">
        <v>249</v>
      </c>
      <c r="N280" s="8" t="s">
        <v>3789</v>
      </c>
      <c r="O280" s="8">
        <v>6622518555</v>
      </c>
      <c r="P280" s="143" t="s">
        <v>2112</v>
      </c>
      <c r="Q280" s="143" t="s">
        <v>394</v>
      </c>
      <c r="R280" s="8" t="s">
        <v>3790</v>
      </c>
      <c r="T280" s="143" t="s">
        <v>406</v>
      </c>
      <c r="U280" s="143"/>
      <c r="V280" s="143" t="s">
        <v>488</v>
      </c>
      <c r="W280" s="8">
        <v>39743</v>
      </c>
      <c r="X280" s="8" t="s">
        <v>348</v>
      </c>
      <c r="Y280" s="8" t="s">
        <v>403</v>
      </c>
      <c r="Z280" s="143" t="s">
        <v>2114</v>
      </c>
      <c r="AE280" s="8" t="s">
        <v>48</v>
      </c>
      <c r="AF280" s="233" t="s">
        <v>3791</v>
      </c>
      <c r="AG280" s="8" t="s">
        <v>3792</v>
      </c>
      <c r="AI280" s="8" t="s">
        <v>369</v>
      </c>
      <c r="AL280" s="8" t="s">
        <v>228</v>
      </c>
      <c r="AM280" s="48" t="s">
        <v>2130</v>
      </c>
      <c r="AN280" s="48" t="s">
        <v>9907</v>
      </c>
      <c r="AO280" s="48" t="s">
        <v>9908</v>
      </c>
      <c r="AP280" s="48" t="e">
        <v>#N/A</v>
      </c>
      <c r="AQ280" s="48" t="e">
        <v>#N/A</v>
      </c>
      <c r="AR280" s="48" t="e">
        <v>#N/A</v>
      </c>
      <c r="AS280" s="68" t="e">
        <v>#N/A</v>
      </c>
      <c r="AT280" s="68">
        <v>186</v>
      </c>
      <c r="AU280" s="48" t="e">
        <v>#N/A</v>
      </c>
      <c r="AV280" s="48" t="s">
        <v>371</v>
      </c>
      <c r="AW280" s="68" t="s">
        <v>9909</v>
      </c>
      <c r="AX280" s="68" t="s">
        <v>9909</v>
      </c>
      <c r="AY280" s="68" t="e">
        <v>#N/A</v>
      </c>
      <c r="AZ280" s="48" t="s">
        <v>9910</v>
      </c>
      <c r="BA280" s="48" t="s">
        <v>9911</v>
      </c>
      <c r="BB280" s="68" t="e">
        <v>#N/A</v>
      </c>
      <c r="BC280" s="48" t="s">
        <v>2131</v>
      </c>
    </row>
    <row r="281" spans="1:56" x14ac:dyDescent="0.3">
      <c r="A281" s="48" t="s">
        <v>9912</v>
      </c>
      <c r="B281" s="8">
        <v>329</v>
      </c>
      <c r="C281" s="143" t="s">
        <v>4908</v>
      </c>
      <c r="D281" s="143" t="s">
        <v>4909</v>
      </c>
      <c r="E281" s="143" t="s">
        <v>335</v>
      </c>
      <c r="F281" s="143" t="s">
        <v>170</v>
      </c>
      <c r="G281" s="8" t="s">
        <v>4910</v>
      </c>
      <c r="H281" s="8">
        <v>6626712428</v>
      </c>
      <c r="I281" s="143" t="s">
        <v>401</v>
      </c>
      <c r="J281" s="143" t="s">
        <v>3622</v>
      </c>
      <c r="K281" s="143" t="s">
        <v>4911</v>
      </c>
      <c r="L281" s="8" t="s">
        <v>4912</v>
      </c>
      <c r="M281" s="8" t="s">
        <v>260</v>
      </c>
      <c r="N281" s="8" t="s">
        <v>4913</v>
      </c>
      <c r="O281" s="8">
        <v>6626459741</v>
      </c>
      <c r="P281" s="143" t="s">
        <v>2159</v>
      </c>
      <c r="Q281" s="143" t="s">
        <v>43</v>
      </c>
      <c r="R281" s="8" t="s">
        <v>4914</v>
      </c>
      <c r="T281" s="143" t="s">
        <v>256</v>
      </c>
      <c r="U281" s="143"/>
      <c r="V281" s="143" t="s">
        <v>488</v>
      </c>
      <c r="W281" s="8">
        <v>38676</v>
      </c>
      <c r="X281" s="8" t="s">
        <v>348</v>
      </c>
      <c r="Y281" s="8" t="s">
        <v>256</v>
      </c>
      <c r="Z281" s="143"/>
      <c r="AA281" s="8" t="s">
        <v>2200</v>
      </c>
      <c r="AC281" s="8" t="s">
        <v>2201</v>
      </c>
      <c r="AE281" s="8" t="s">
        <v>48</v>
      </c>
      <c r="AF281" s="233" t="s">
        <v>4915</v>
      </c>
      <c r="AI281" s="8" t="s">
        <v>720</v>
      </c>
      <c r="AL281" s="8" t="s">
        <v>256</v>
      </c>
      <c r="AM281" s="48" t="s">
        <v>256</v>
      </c>
      <c r="AN281" s="48" t="s">
        <v>9913</v>
      </c>
      <c r="AO281" s="48" t="s">
        <v>9914</v>
      </c>
      <c r="AP281" s="48" t="e">
        <v>#N/A</v>
      </c>
      <c r="AQ281" s="48" t="s">
        <v>9914</v>
      </c>
      <c r="AR281" s="48" t="e">
        <v>#N/A</v>
      </c>
      <c r="AS281" s="68" t="s">
        <v>371</v>
      </c>
      <c r="AT281" s="68">
        <v>329</v>
      </c>
      <c r="AU281" s="48">
        <v>85</v>
      </c>
      <c r="AV281" s="48" t="s">
        <v>371</v>
      </c>
      <c r="AW281" s="68" t="s">
        <v>9915</v>
      </c>
      <c r="AX281" s="68" t="s">
        <v>8643</v>
      </c>
      <c r="AY281" s="68" t="s">
        <v>9912</v>
      </c>
      <c r="AZ281" s="48" t="s">
        <v>9916</v>
      </c>
      <c r="BA281" s="48" t="s">
        <v>9917</v>
      </c>
      <c r="BB281" s="68" t="s">
        <v>519</v>
      </c>
      <c r="BC281" s="48" t="s">
        <v>92</v>
      </c>
      <c r="BD281" s="48"/>
    </row>
    <row r="282" spans="1:56" x14ac:dyDescent="0.3">
      <c r="A282" s="48"/>
      <c r="B282" s="8">
        <v>127</v>
      </c>
      <c r="C282" s="143" t="s">
        <v>2441</v>
      </c>
      <c r="D282" s="143" t="s">
        <v>3279</v>
      </c>
      <c r="E282" s="143" t="s">
        <v>335</v>
      </c>
      <c r="F282" s="143" t="s">
        <v>169</v>
      </c>
      <c r="G282" s="8" t="s">
        <v>3280</v>
      </c>
      <c r="H282" s="8">
        <v>6019559378</v>
      </c>
      <c r="I282" s="143" t="s">
        <v>340</v>
      </c>
      <c r="J282" s="143" t="s">
        <v>559</v>
      </c>
      <c r="K282" s="143" t="s">
        <v>3281</v>
      </c>
      <c r="L282" s="8" t="s">
        <v>3282</v>
      </c>
      <c r="M282" s="8" t="s">
        <v>2783</v>
      </c>
      <c r="N282" s="8" t="s">
        <v>3283</v>
      </c>
      <c r="O282" s="8">
        <v>6019187022</v>
      </c>
      <c r="P282" s="143" t="s">
        <v>2112</v>
      </c>
      <c r="Q282" s="143" t="s">
        <v>45</v>
      </c>
      <c r="R282" s="8" t="s">
        <v>3284</v>
      </c>
      <c r="T282" s="143" t="s">
        <v>2128</v>
      </c>
      <c r="U282" s="143"/>
      <c r="V282" s="143" t="s">
        <v>488</v>
      </c>
      <c r="W282" s="8">
        <v>39272</v>
      </c>
      <c r="X282" s="8" t="s">
        <v>348</v>
      </c>
      <c r="Y282" s="8" t="s">
        <v>209</v>
      </c>
      <c r="Z282" s="143" t="s">
        <v>2114</v>
      </c>
      <c r="AB282" s="8" t="s">
        <v>2115</v>
      </c>
      <c r="AE282" s="8" t="s">
        <v>49</v>
      </c>
      <c r="AF282" s="233" t="s">
        <v>3285</v>
      </c>
      <c r="AG282" s="8" t="s">
        <v>3286</v>
      </c>
      <c r="AH282" s="8" t="s">
        <v>3287</v>
      </c>
      <c r="AI282" s="8" t="s">
        <v>442</v>
      </c>
      <c r="AJ282" s="8" t="s">
        <v>533</v>
      </c>
      <c r="AK282" s="8" t="s">
        <v>3288</v>
      </c>
      <c r="AL282" s="8" t="s">
        <v>209</v>
      </c>
      <c r="AM282" s="48" t="s">
        <v>2130</v>
      </c>
      <c r="AN282" s="48" t="s">
        <v>9918</v>
      </c>
      <c r="AO282" s="48" t="s">
        <v>9919</v>
      </c>
      <c r="AP282" s="48" t="e">
        <v>#N/A</v>
      </c>
      <c r="AQ282" s="48" t="e">
        <v>#N/A</v>
      </c>
      <c r="AR282" s="48" t="e">
        <v>#N/A</v>
      </c>
      <c r="AS282" s="68" t="e">
        <v>#N/A</v>
      </c>
      <c r="AT282" s="68">
        <v>127</v>
      </c>
      <c r="AU282" s="48" t="e">
        <v>#N/A</v>
      </c>
      <c r="AV282" s="48" t="s">
        <v>371</v>
      </c>
      <c r="AW282" s="68" t="s">
        <v>9920</v>
      </c>
      <c r="AX282" s="68" t="e">
        <v>#VALUE!</v>
      </c>
      <c r="AY282" s="68" t="e">
        <v>#N/A</v>
      </c>
      <c r="AZ282" s="48" t="s">
        <v>9921</v>
      </c>
      <c r="BA282" s="48" t="s">
        <v>9922</v>
      </c>
      <c r="BB282" s="68" t="e">
        <v>#N/A</v>
      </c>
      <c r="BC282" s="48" t="s">
        <v>2131</v>
      </c>
    </row>
    <row r="283" spans="1:56" x14ac:dyDescent="0.3">
      <c r="A283" s="48"/>
      <c r="B283" s="8">
        <v>344</v>
      </c>
      <c r="C283" s="143" t="s">
        <v>5029</v>
      </c>
      <c r="D283" s="143" t="s">
        <v>879</v>
      </c>
      <c r="E283" s="143" t="s">
        <v>335</v>
      </c>
      <c r="F283" s="143" t="s">
        <v>170</v>
      </c>
      <c r="G283" s="8" t="s">
        <v>5030</v>
      </c>
      <c r="H283" s="8">
        <v>6626710931</v>
      </c>
      <c r="I283" s="143" t="s">
        <v>401</v>
      </c>
      <c r="J283" s="143" t="s">
        <v>3622</v>
      </c>
      <c r="K283" s="143" t="s">
        <v>5031</v>
      </c>
      <c r="L283" s="8" t="s">
        <v>5032</v>
      </c>
      <c r="M283" s="8" t="s">
        <v>1224</v>
      </c>
      <c r="N283" s="8" t="s">
        <v>5033</v>
      </c>
      <c r="O283" s="8">
        <v>6622925483</v>
      </c>
      <c r="P283" s="143" t="s">
        <v>2159</v>
      </c>
      <c r="Q283" s="143" t="s">
        <v>441</v>
      </c>
      <c r="R283" s="8" t="s">
        <v>5034</v>
      </c>
      <c r="T283" s="143" t="s">
        <v>5035</v>
      </c>
      <c r="U283" s="143"/>
      <c r="V283" s="143" t="s">
        <v>488</v>
      </c>
      <c r="W283" s="8">
        <v>38626</v>
      </c>
      <c r="X283" s="8" t="s">
        <v>348</v>
      </c>
      <c r="Y283" s="8" t="s">
        <v>5036</v>
      </c>
      <c r="Z283" s="143"/>
      <c r="AD283" s="8" t="s">
        <v>2252</v>
      </c>
      <c r="AE283" s="8" t="s">
        <v>48</v>
      </c>
      <c r="AF283" s="233" t="s">
        <v>5037</v>
      </c>
      <c r="AG283" s="8" t="s">
        <v>5038</v>
      </c>
      <c r="AH283" s="8" t="s">
        <v>5039</v>
      </c>
      <c r="AI283" s="8" t="s">
        <v>2165</v>
      </c>
      <c r="AJ283" s="8" t="s">
        <v>5040</v>
      </c>
      <c r="AL283" s="8" t="s">
        <v>256</v>
      </c>
      <c r="AM283" s="48" t="s">
        <v>2130</v>
      </c>
      <c r="AN283" s="48" t="s">
        <v>9923</v>
      </c>
      <c r="AO283" s="48" t="s">
        <v>9924</v>
      </c>
      <c r="AP283" s="48" t="e">
        <v>#N/A</v>
      </c>
      <c r="AQ283" s="48" t="e">
        <v>#N/A</v>
      </c>
      <c r="AR283" s="48" t="e">
        <v>#N/A</v>
      </c>
      <c r="AS283" s="68" t="e">
        <v>#N/A</v>
      </c>
      <c r="AT283" s="68">
        <v>344</v>
      </c>
      <c r="AU283" s="48" t="e">
        <v>#N/A</v>
      </c>
      <c r="AV283" s="48" t="s">
        <v>519</v>
      </c>
      <c r="AW283" s="68" t="s">
        <v>9925</v>
      </c>
      <c r="AX283" s="68" t="s">
        <v>9925</v>
      </c>
      <c r="AY283" s="68" t="e">
        <v>#N/A</v>
      </c>
      <c r="AZ283" s="48" t="s">
        <v>9926</v>
      </c>
      <c r="BA283" s="48" t="s">
        <v>9927</v>
      </c>
      <c r="BB283" s="68" t="e">
        <v>#N/A</v>
      </c>
      <c r="BC283" s="48" t="s">
        <v>2131</v>
      </c>
    </row>
    <row r="284" spans="1:56" x14ac:dyDescent="0.3">
      <c r="A284" s="48" t="s">
        <v>9928</v>
      </c>
      <c r="B284" s="8">
        <v>424</v>
      </c>
      <c r="C284" s="143" t="s">
        <v>5680</v>
      </c>
      <c r="D284" s="143" t="s">
        <v>2635</v>
      </c>
      <c r="E284" s="143" t="s">
        <v>335</v>
      </c>
      <c r="F284" s="143" t="s">
        <v>170</v>
      </c>
      <c r="I284" s="143" t="s">
        <v>376</v>
      </c>
      <c r="J284" s="143" t="s">
        <v>5681</v>
      </c>
      <c r="K284" s="143"/>
      <c r="L284" s="8" t="s">
        <v>2892</v>
      </c>
      <c r="M284" s="8" t="s">
        <v>5682</v>
      </c>
      <c r="N284" s="8" t="s">
        <v>5683</v>
      </c>
      <c r="O284" s="8">
        <v>6628897844</v>
      </c>
      <c r="P284" s="143" t="s">
        <v>2159</v>
      </c>
      <c r="Q284" s="143"/>
      <c r="R284" s="8" t="s">
        <v>5684</v>
      </c>
      <c r="T284" s="143" t="s">
        <v>4316</v>
      </c>
      <c r="U284" s="143"/>
      <c r="V284" s="143" t="s">
        <v>488</v>
      </c>
      <c r="W284" s="8">
        <v>38860</v>
      </c>
      <c r="X284" s="8" t="s">
        <v>348</v>
      </c>
      <c r="Y284" s="8" t="s">
        <v>193</v>
      </c>
      <c r="Z284" s="143" t="s">
        <v>2114</v>
      </c>
      <c r="AE284" s="8" t="s">
        <v>48</v>
      </c>
      <c r="AF284" s="233" t="s">
        <v>5685</v>
      </c>
      <c r="AI284" s="8" t="s">
        <v>2165</v>
      </c>
      <c r="AJ284" s="8" t="s">
        <v>5686</v>
      </c>
      <c r="AL284" s="8" t="s">
        <v>193</v>
      </c>
      <c r="AM284" s="48" t="s">
        <v>193</v>
      </c>
      <c r="AN284" s="48" t="s">
        <v>9929</v>
      </c>
      <c r="AO284" s="48" t="s">
        <v>9930</v>
      </c>
      <c r="AP284" s="48" t="e">
        <v>#N/A</v>
      </c>
      <c r="AQ284" s="48" t="s">
        <v>9930</v>
      </c>
      <c r="AR284" s="48" t="e">
        <v>#N/A</v>
      </c>
      <c r="AS284" s="68" t="s">
        <v>371</v>
      </c>
      <c r="AT284" s="68">
        <v>424</v>
      </c>
      <c r="AU284" s="48">
        <v>69</v>
      </c>
      <c r="AV284" s="48" t="s">
        <v>371</v>
      </c>
      <c r="AW284" s="68" t="e">
        <v>#REF!</v>
      </c>
      <c r="AX284" s="68" t="s">
        <v>8643</v>
      </c>
      <c r="AY284" s="68" t="s">
        <v>9928</v>
      </c>
      <c r="AZ284" s="48" t="s">
        <v>9931</v>
      </c>
      <c r="BA284" s="48" t="s">
        <v>9932</v>
      </c>
      <c r="BB284" s="68" t="s">
        <v>519</v>
      </c>
      <c r="BC284" s="48" t="s">
        <v>107</v>
      </c>
      <c r="BD284" s="48"/>
    </row>
    <row r="285" spans="1:56" x14ac:dyDescent="0.3">
      <c r="A285" s="48"/>
      <c r="B285" s="8">
        <v>81</v>
      </c>
      <c r="C285" s="143" t="s">
        <v>2887</v>
      </c>
      <c r="D285" s="143" t="s">
        <v>2888</v>
      </c>
      <c r="E285" s="143" t="s">
        <v>335</v>
      </c>
      <c r="F285" s="143" t="s">
        <v>169</v>
      </c>
      <c r="G285" s="8" t="s">
        <v>2889</v>
      </c>
      <c r="H285" s="8">
        <v>6622953142</v>
      </c>
      <c r="I285" s="143" t="s">
        <v>376</v>
      </c>
      <c r="J285" s="143" t="s">
        <v>2890</v>
      </c>
      <c r="K285" s="143" t="s">
        <v>2891</v>
      </c>
      <c r="L285" s="8" t="s">
        <v>2892</v>
      </c>
      <c r="M285" s="8" t="s">
        <v>2893</v>
      </c>
      <c r="N285" s="8" t="s">
        <v>2889</v>
      </c>
      <c r="O285" s="8">
        <v>6622750183</v>
      </c>
      <c r="P285" s="143" t="s">
        <v>2112</v>
      </c>
      <c r="Q285" s="143" t="s">
        <v>394</v>
      </c>
      <c r="R285" s="8" t="s">
        <v>2894</v>
      </c>
      <c r="T285" s="143" t="s">
        <v>2895</v>
      </c>
      <c r="U285" s="143"/>
      <c r="V285" s="143" t="s">
        <v>488</v>
      </c>
      <c r="W285" s="8">
        <v>39773</v>
      </c>
      <c r="X285" s="8" t="s">
        <v>348</v>
      </c>
      <c r="Y285" s="8" t="s">
        <v>197</v>
      </c>
      <c r="Z285" s="143"/>
      <c r="AA285" s="8" t="s">
        <v>2200</v>
      </c>
      <c r="AE285" s="8" t="s">
        <v>50</v>
      </c>
      <c r="AF285" s="233" t="s">
        <v>2896</v>
      </c>
      <c r="AH285" s="8" t="s">
        <v>2897</v>
      </c>
      <c r="AI285" s="8" t="s">
        <v>369</v>
      </c>
      <c r="AJ285" s="8" t="s">
        <v>2898</v>
      </c>
      <c r="AL285" s="8" t="s">
        <v>197</v>
      </c>
      <c r="AM285" s="48" t="s">
        <v>2130</v>
      </c>
      <c r="AN285" s="48" t="s">
        <v>9933</v>
      </c>
      <c r="AO285" s="48" t="s">
        <v>9934</v>
      </c>
      <c r="AP285" s="48" t="e">
        <v>#N/A</v>
      </c>
      <c r="AQ285" s="48" t="e">
        <v>#N/A</v>
      </c>
      <c r="AR285" s="48" t="e">
        <v>#N/A</v>
      </c>
      <c r="AS285" s="68" t="e">
        <v>#N/A</v>
      </c>
      <c r="AT285" s="68">
        <v>81</v>
      </c>
      <c r="AU285" s="48" t="e">
        <v>#N/A</v>
      </c>
      <c r="AV285" s="48" t="s">
        <v>371</v>
      </c>
      <c r="AW285" s="68" t="s">
        <v>9935</v>
      </c>
      <c r="AX285" s="68" t="s">
        <v>8643</v>
      </c>
      <c r="AY285" s="68" t="e">
        <v>#N/A</v>
      </c>
      <c r="AZ285" s="48" t="s">
        <v>9936</v>
      </c>
      <c r="BA285" s="48" t="s">
        <v>9937</v>
      </c>
      <c r="BB285" s="68" t="e">
        <v>#N/A</v>
      </c>
      <c r="BC285" s="48" t="s">
        <v>2131</v>
      </c>
      <c r="BD285" s="48"/>
    </row>
    <row r="286" spans="1:56" x14ac:dyDescent="0.3">
      <c r="A286" s="48" t="s">
        <v>9938</v>
      </c>
      <c r="B286" s="8">
        <v>448</v>
      </c>
      <c r="C286" s="143" t="s">
        <v>3793</v>
      </c>
      <c r="D286" s="143" t="s">
        <v>5827</v>
      </c>
      <c r="E286" s="143" t="s">
        <v>335</v>
      </c>
      <c r="F286" s="143" t="s">
        <v>169</v>
      </c>
      <c r="H286" s="8">
        <v>6627223888</v>
      </c>
      <c r="I286" s="143" t="s">
        <v>376</v>
      </c>
      <c r="J286" s="143" t="s">
        <v>5867</v>
      </c>
      <c r="K286" s="143" t="s">
        <v>5868</v>
      </c>
      <c r="L286" s="8" t="s">
        <v>5869</v>
      </c>
      <c r="M286" s="8" t="s">
        <v>5870</v>
      </c>
      <c r="N286" s="8" t="s">
        <v>5871</v>
      </c>
      <c r="O286" s="8">
        <v>6627223888</v>
      </c>
      <c r="P286" s="143" t="s">
        <v>2112</v>
      </c>
      <c r="Q286" s="143" t="s">
        <v>394</v>
      </c>
      <c r="R286" s="8" t="s">
        <v>5872</v>
      </c>
      <c r="T286" s="143" t="s">
        <v>1851</v>
      </c>
      <c r="U286" s="143"/>
      <c r="V286" s="143" t="s">
        <v>488</v>
      </c>
      <c r="W286" s="8">
        <v>39759</v>
      </c>
      <c r="X286" s="8" t="s">
        <v>348</v>
      </c>
      <c r="Y286" s="8" t="s">
        <v>237</v>
      </c>
      <c r="Z286" s="143" t="s">
        <v>2114</v>
      </c>
      <c r="AB286" s="8" t="s">
        <v>2115</v>
      </c>
      <c r="AE286" s="8" t="s">
        <v>50</v>
      </c>
      <c r="AF286" s="233" t="s">
        <v>5873</v>
      </c>
      <c r="AG286" s="8" t="s">
        <v>5874</v>
      </c>
      <c r="AI286" s="8" t="s">
        <v>442</v>
      </c>
      <c r="AL286" s="8" t="s">
        <v>237</v>
      </c>
      <c r="AM286" s="48" t="s">
        <v>237</v>
      </c>
      <c r="AN286" s="48" t="s">
        <v>9939</v>
      </c>
      <c r="AO286" s="48" t="s">
        <v>9940</v>
      </c>
      <c r="AP286" s="48" t="e">
        <v>#N/A</v>
      </c>
      <c r="AQ286" s="48" t="s">
        <v>9940</v>
      </c>
      <c r="AR286" s="48" t="e">
        <v>#N/A</v>
      </c>
      <c r="AS286" s="68" t="s">
        <v>371</v>
      </c>
      <c r="AT286" s="68">
        <v>448</v>
      </c>
      <c r="AU286" s="48">
        <v>309</v>
      </c>
      <c r="AV286" s="48" t="s">
        <v>371</v>
      </c>
      <c r="AW286" s="68" t="e">
        <v>#VALUE!</v>
      </c>
      <c r="AX286" s="68" t="e">
        <v>#VALUE!</v>
      </c>
      <c r="AY286" s="68" t="s">
        <v>9938</v>
      </c>
      <c r="AZ286" s="48" t="s">
        <v>9941</v>
      </c>
      <c r="BA286" s="48" t="s">
        <v>9942</v>
      </c>
      <c r="BB286" s="68" t="s">
        <v>371</v>
      </c>
      <c r="BC286" s="48" t="s">
        <v>104</v>
      </c>
    </row>
    <row r="287" spans="1:56" x14ac:dyDescent="0.3">
      <c r="A287" s="48" t="s">
        <v>9943</v>
      </c>
      <c r="B287" s="8">
        <v>28</v>
      </c>
      <c r="C287" s="143" t="s">
        <v>2386</v>
      </c>
      <c r="D287" s="143" t="s">
        <v>2387</v>
      </c>
      <c r="E287" s="143" t="s">
        <v>335</v>
      </c>
      <c r="F287" s="143" t="s">
        <v>169</v>
      </c>
      <c r="G287" s="8" t="s">
        <v>2388</v>
      </c>
      <c r="H287" s="8">
        <v>9017302272</v>
      </c>
      <c r="I287" s="143" t="s">
        <v>340</v>
      </c>
      <c r="J287" s="143" t="s">
        <v>2389</v>
      </c>
      <c r="K287" s="143"/>
      <c r="L287" s="8" t="s">
        <v>1260</v>
      </c>
      <c r="M287" s="8" t="s">
        <v>2390</v>
      </c>
      <c r="N287" s="8" t="s">
        <v>2391</v>
      </c>
      <c r="O287" s="8">
        <v>6628097849</v>
      </c>
      <c r="P287" s="143" t="s">
        <v>2112</v>
      </c>
      <c r="Q287" s="143" t="s">
        <v>394</v>
      </c>
      <c r="R287" s="8" t="s">
        <v>2392</v>
      </c>
      <c r="T287" s="143" t="s">
        <v>683</v>
      </c>
      <c r="U287" s="143"/>
      <c r="V287" s="143" t="s">
        <v>488</v>
      </c>
      <c r="W287" s="8">
        <v>38654</v>
      </c>
      <c r="X287" s="8" t="s">
        <v>348</v>
      </c>
      <c r="Y287" s="8" t="s">
        <v>2393</v>
      </c>
      <c r="Z287" s="143" t="s">
        <v>2114</v>
      </c>
      <c r="AB287" s="8" t="s">
        <v>2115</v>
      </c>
      <c r="AE287" s="8" t="s">
        <v>49</v>
      </c>
      <c r="AF287" s="233" t="s">
        <v>2394</v>
      </c>
      <c r="AG287" s="8" t="s">
        <v>2395</v>
      </c>
      <c r="AH287" s="8" t="s">
        <v>2396</v>
      </c>
      <c r="AI287" s="8" t="s">
        <v>369</v>
      </c>
      <c r="AL287" s="8" t="s">
        <v>201</v>
      </c>
      <c r="AM287" s="48" t="s">
        <v>201</v>
      </c>
      <c r="AN287" s="48" t="s">
        <v>9944</v>
      </c>
      <c r="AO287" s="48" t="s">
        <v>9945</v>
      </c>
      <c r="AP287" s="48" t="e">
        <v>#N/A</v>
      </c>
      <c r="AQ287" s="48" t="s">
        <v>9945</v>
      </c>
      <c r="AR287" s="48" t="e">
        <v>#N/A</v>
      </c>
      <c r="AS287" s="68" t="s">
        <v>371</v>
      </c>
      <c r="AT287" s="68">
        <v>28</v>
      </c>
      <c r="AU287" s="48">
        <v>243</v>
      </c>
      <c r="AV287" s="48" t="s">
        <v>371</v>
      </c>
      <c r="AW287" s="68" t="s">
        <v>9576</v>
      </c>
      <c r="AX287" s="68" t="s">
        <v>9576</v>
      </c>
      <c r="AY287" s="68" t="s">
        <v>9943</v>
      </c>
      <c r="AZ287" s="48" t="s">
        <v>9946</v>
      </c>
      <c r="BA287" s="48" t="s">
        <v>9947</v>
      </c>
      <c r="BB287" s="68" t="s">
        <v>371</v>
      </c>
      <c r="BC287" s="48" t="s">
        <v>101</v>
      </c>
    </row>
    <row r="288" spans="1:56" x14ac:dyDescent="0.3">
      <c r="A288" s="48"/>
      <c r="B288" s="8">
        <v>454</v>
      </c>
      <c r="C288" s="143" t="s">
        <v>5916</v>
      </c>
      <c r="D288" s="143" t="s">
        <v>5470</v>
      </c>
      <c r="E288" s="143" t="s">
        <v>335</v>
      </c>
      <c r="F288" s="143" t="s">
        <v>170</v>
      </c>
      <c r="G288" s="8" t="s">
        <v>5917</v>
      </c>
      <c r="H288" s="8">
        <v>6624189296</v>
      </c>
      <c r="I288" s="143" t="s">
        <v>376</v>
      </c>
      <c r="J288" s="143" t="s">
        <v>5918</v>
      </c>
      <c r="K288" s="143" t="s">
        <v>638</v>
      </c>
      <c r="L288" s="8" t="s">
        <v>5919</v>
      </c>
      <c r="M288" s="8" t="s">
        <v>5920</v>
      </c>
      <c r="N288" s="8" t="s">
        <v>5921</v>
      </c>
      <c r="O288" s="8">
        <v>6624189229</v>
      </c>
      <c r="P288" s="143" t="s">
        <v>2112</v>
      </c>
      <c r="Q288" s="143" t="s">
        <v>45</v>
      </c>
      <c r="R288" s="8" t="s">
        <v>5922</v>
      </c>
      <c r="T288" s="143" t="s">
        <v>638</v>
      </c>
      <c r="U288" s="143"/>
      <c r="V288" s="143" t="s">
        <v>488</v>
      </c>
      <c r="W288" s="8">
        <v>39759</v>
      </c>
      <c r="X288" s="8" t="s">
        <v>348</v>
      </c>
      <c r="Y288" s="8" t="s">
        <v>237</v>
      </c>
      <c r="Z288" s="143" t="s">
        <v>2114</v>
      </c>
      <c r="AB288" s="8" t="s">
        <v>2115</v>
      </c>
      <c r="AE288" s="8" t="s">
        <v>48</v>
      </c>
      <c r="AF288" s="233" t="s">
        <v>5923</v>
      </c>
      <c r="AG288" s="8" t="s">
        <v>5924</v>
      </c>
      <c r="AH288" s="8" t="s">
        <v>5925</v>
      </c>
      <c r="AI288" s="8" t="s">
        <v>928</v>
      </c>
      <c r="AL288" s="8" t="s">
        <v>237</v>
      </c>
      <c r="AM288" s="48" t="s">
        <v>2130</v>
      </c>
      <c r="AN288" s="48" t="s">
        <v>9948</v>
      </c>
      <c r="AO288" s="48" t="s">
        <v>9949</v>
      </c>
      <c r="AP288" s="48" t="e">
        <v>#N/A</v>
      </c>
      <c r="AQ288" s="48" t="e">
        <v>#N/A</v>
      </c>
      <c r="AR288" s="48" t="e">
        <v>#N/A</v>
      </c>
      <c r="AS288" s="68" t="e">
        <v>#N/A</v>
      </c>
      <c r="AT288" s="68">
        <v>454</v>
      </c>
      <c r="AU288" s="48" t="e">
        <v>#N/A</v>
      </c>
      <c r="AV288" s="48" t="s">
        <v>371</v>
      </c>
      <c r="AW288" s="68" t="e">
        <v>#REF!</v>
      </c>
      <c r="AX288" s="68" t="e">
        <v>#REF!</v>
      </c>
      <c r="AY288" s="68" t="e">
        <v>#N/A</v>
      </c>
      <c r="AZ288" s="48" t="s">
        <v>9950</v>
      </c>
      <c r="BA288" s="48" t="s">
        <v>9951</v>
      </c>
      <c r="BB288" s="68" t="e">
        <v>#N/A</v>
      </c>
      <c r="BC288" s="48" t="s">
        <v>2131</v>
      </c>
    </row>
    <row r="289" spans="1:56" x14ac:dyDescent="0.3">
      <c r="A289" s="48" t="s">
        <v>9952</v>
      </c>
      <c r="B289" s="8">
        <v>342</v>
      </c>
      <c r="C289" s="143" t="s">
        <v>5012</v>
      </c>
      <c r="D289" s="143" t="s">
        <v>5013</v>
      </c>
      <c r="E289" s="143" t="s">
        <v>335</v>
      </c>
      <c r="F289" s="143" t="s">
        <v>169</v>
      </c>
      <c r="G289" s="8" t="s">
        <v>5014</v>
      </c>
      <c r="H289" s="8">
        <v>6012097639</v>
      </c>
      <c r="I289" s="143" t="s">
        <v>340</v>
      </c>
      <c r="J289" s="143" t="s">
        <v>5015</v>
      </c>
      <c r="K289" s="143" t="s">
        <v>4974</v>
      </c>
      <c r="L289" s="8" t="s">
        <v>5016</v>
      </c>
      <c r="M289" s="8" t="s">
        <v>5013</v>
      </c>
      <c r="N289" s="8" t="s">
        <v>5014</v>
      </c>
      <c r="O289" s="8">
        <v>6012097639</v>
      </c>
      <c r="P289" s="143" t="s">
        <v>2112</v>
      </c>
      <c r="Q289" s="143" t="s">
        <v>441</v>
      </c>
      <c r="R289" s="8" t="s">
        <v>5017</v>
      </c>
      <c r="T289" s="143" t="s">
        <v>214</v>
      </c>
      <c r="U289" s="143"/>
      <c r="V289" s="143" t="s">
        <v>488</v>
      </c>
      <c r="W289" s="8">
        <v>39211</v>
      </c>
      <c r="X289" s="8" t="s">
        <v>348</v>
      </c>
      <c r="Y289" s="8" t="s">
        <v>5018</v>
      </c>
      <c r="Z289" s="143" t="s">
        <v>2114</v>
      </c>
      <c r="AB289" s="8" t="s">
        <v>2115</v>
      </c>
      <c r="AE289" s="8" t="s">
        <v>48</v>
      </c>
      <c r="AF289" s="233" t="s">
        <v>5019</v>
      </c>
      <c r="AG289" s="8" t="s">
        <v>5020</v>
      </c>
      <c r="AH289" s="8" t="s">
        <v>5021</v>
      </c>
      <c r="AI289" s="8" t="s">
        <v>442</v>
      </c>
      <c r="AL289" s="8" t="s">
        <v>209</v>
      </c>
      <c r="AM289" s="48" t="s">
        <v>245</v>
      </c>
      <c r="AN289" s="48" t="s">
        <v>9953</v>
      </c>
      <c r="AO289" s="48" t="s">
        <v>9954</v>
      </c>
      <c r="AP289" s="48" t="e">
        <v>#N/A</v>
      </c>
      <c r="AQ289" s="48" t="s">
        <v>9954</v>
      </c>
      <c r="AR289" s="48" t="e">
        <v>#N/A</v>
      </c>
      <c r="AS289" s="68" t="s">
        <v>371</v>
      </c>
      <c r="AT289" s="68">
        <v>342</v>
      </c>
      <c r="AU289" s="48">
        <v>344</v>
      </c>
      <c r="AV289" s="48" t="s">
        <v>519</v>
      </c>
      <c r="AW289" s="68" t="e">
        <v>#VALUE!</v>
      </c>
      <c r="AX289" s="68" t="s">
        <v>9955</v>
      </c>
      <c r="AY289" s="68" t="s">
        <v>9952</v>
      </c>
      <c r="AZ289" s="48" t="s">
        <v>9956</v>
      </c>
      <c r="BA289" s="48" t="s">
        <v>9957</v>
      </c>
      <c r="BB289" s="68" t="s">
        <v>371</v>
      </c>
      <c r="BC289" s="48" t="s">
        <v>101</v>
      </c>
      <c r="BD289" s="48"/>
    </row>
    <row r="290" spans="1:56" x14ac:dyDescent="0.3">
      <c r="A290" s="48" t="s">
        <v>9958</v>
      </c>
      <c r="B290" s="8">
        <v>265</v>
      </c>
      <c r="C290" s="143" t="s">
        <v>4442</v>
      </c>
      <c r="D290" s="143" t="s">
        <v>4443</v>
      </c>
      <c r="E290" s="143" t="s">
        <v>335</v>
      </c>
      <c r="F290" s="143" t="s">
        <v>169</v>
      </c>
      <c r="G290" s="8" t="s">
        <v>4444</v>
      </c>
      <c r="I290" s="143" t="s">
        <v>401</v>
      </c>
      <c r="J290" s="143" t="s">
        <v>4445</v>
      </c>
      <c r="K290" s="143" t="s">
        <v>4446</v>
      </c>
      <c r="L290" s="8" t="s">
        <v>4447</v>
      </c>
      <c r="M290" s="8" t="s">
        <v>4448</v>
      </c>
      <c r="N290" s="8" t="s">
        <v>4449</v>
      </c>
      <c r="O290" s="8">
        <v>6628031927</v>
      </c>
      <c r="P290" s="143" t="s">
        <v>2112</v>
      </c>
      <c r="Q290" s="143" t="s">
        <v>45</v>
      </c>
      <c r="R290" s="8" t="s">
        <v>4450</v>
      </c>
      <c r="T290" s="143" t="s">
        <v>3148</v>
      </c>
      <c r="U290" s="143"/>
      <c r="V290" s="143" t="s">
        <v>488</v>
      </c>
      <c r="W290" s="8">
        <v>39339</v>
      </c>
      <c r="X290" s="8" t="s">
        <v>348</v>
      </c>
      <c r="Y290" s="8" t="s">
        <v>264</v>
      </c>
      <c r="Z290" s="143" t="s">
        <v>2114</v>
      </c>
      <c r="AB290" s="8" t="s">
        <v>2115</v>
      </c>
      <c r="AE290" s="8" t="s">
        <v>48</v>
      </c>
      <c r="AF290" s="233" t="s">
        <v>4451</v>
      </c>
      <c r="AG290" s="8" t="s">
        <v>4452</v>
      </c>
      <c r="AH290" s="8" t="s">
        <v>4453</v>
      </c>
      <c r="AI290" s="8" t="s">
        <v>928</v>
      </c>
      <c r="AL290" s="8" t="s">
        <v>264</v>
      </c>
      <c r="AM290" s="48" t="s">
        <v>264</v>
      </c>
      <c r="AN290" s="48" t="s">
        <v>9959</v>
      </c>
      <c r="AO290" s="48" t="s">
        <v>9960</v>
      </c>
      <c r="AP290" s="48" t="s">
        <v>9961</v>
      </c>
      <c r="AQ290" s="48" t="s">
        <v>9960</v>
      </c>
      <c r="AR290" s="48" t="s">
        <v>371</v>
      </c>
      <c r="AS290" s="68" t="s">
        <v>371</v>
      </c>
      <c r="AT290" s="68">
        <v>265</v>
      </c>
      <c r="AU290" s="48">
        <v>120</v>
      </c>
      <c r="AV290" s="48" t="s">
        <v>371</v>
      </c>
      <c r="AW290" s="68" t="s">
        <v>9962</v>
      </c>
      <c r="AX290" s="68" t="e">
        <v>#VALUE!</v>
      </c>
      <c r="AY290" s="68" t="s">
        <v>9958</v>
      </c>
      <c r="AZ290" s="48" t="s">
        <v>9963</v>
      </c>
      <c r="BA290" s="48" t="s">
        <v>9964</v>
      </c>
      <c r="BB290" s="68" t="s">
        <v>371</v>
      </c>
      <c r="BC290" s="48" t="s">
        <v>101</v>
      </c>
    </row>
    <row r="291" spans="1:56" x14ac:dyDescent="0.3">
      <c r="A291" s="48"/>
      <c r="B291" s="8">
        <v>29</v>
      </c>
      <c r="C291" s="143" t="s">
        <v>2397</v>
      </c>
      <c r="D291" s="143" t="s">
        <v>2398</v>
      </c>
      <c r="E291" s="143" t="s">
        <v>335</v>
      </c>
      <c r="F291" s="143" t="s">
        <v>169</v>
      </c>
      <c r="G291" s="8" t="s">
        <v>2399</v>
      </c>
      <c r="I291" s="143" t="s">
        <v>340</v>
      </c>
      <c r="J291" s="143" t="s">
        <v>2400</v>
      </c>
      <c r="K291" s="143" t="s">
        <v>2401</v>
      </c>
      <c r="L291" s="8" t="s">
        <v>2402</v>
      </c>
      <c r="M291" s="8" t="s">
        <v>2403</v>
      </c>
      <c r="N291" s="8" t="s">
        <v>2404</v>
      </c>
      <c r="O291" s="8">
        <v>6622076071</v>
      </c>
      <c r="P291" s="143" t="s">
        <v>2112</v>
      </c>
      <c r="Q291" s="143" t="s">
        <v>45</v>
      </c>
      <c r="R291" s="8" t="s">
        <v>2405</v>
      </c>
      <c r="T291" s="143" t="s">
        <v>2406</v>
      </c>
      <c r="U291" s="143"/>
      <c r="V291" s="143" t="s">
        <v>488</v>
      </c>
      <c r="W291" s="8">
        <v>38751</v>
      </c>
      <c r="X291" s="8" t="s">
        <v>348</v>
      </c>
      <c r="Y291" s="8" t="s">
        <v>2407</v>
      </c>
      <c r="Z291" s="143" t="s">
        <v>2114</v>
      </c>
      <c r="AB291" s="8" t="s">
        <v>2115</v>
      </c>
      <c r="AE291" s="8" t="s">
        <v>49</v>
      </c>
      <c r="AF291" s="233" t="s">
        <v>2408</v>
      </c>
      <c r="AI291" s="8" t="s">
        <v>459</v>
      </c>
      <c r="AL291" s="8" t="s">
        <v>251</v>
      </c>
      <c r="AM291" s="48" t="s">
        <v>2130</v>
      </c>
      <c r="AN291" s="48" t="s">
        <v>9965</v>
      </c>
      <c r="AO291" s="48" t="s">
        <v>9966</v>
      </c>
      <c r="AP291" s="48" t="e">
        <v>#N/A</v>
      </c>
      <c r="AQ291" s="48" t="e">
        <v>#N/A</v>
      </c>
      <c r="AR291" s="48" t="e">
        <v>#N/A</v>
      </c>
      <c r="AS291" s="68" t="e">
        <v>#N/A</v>
      </c>
      <c r="AT291" s="68">
        <v>29</v>
      </c>
      <c r="AU291" s="48" t="e">
        <v>#N/A</v>
      </c>
      <c r="AV291" s="48" t="s">
        <v>371</v>
      </c>
      <c r="AW291" s="68" t="s">
        <v>9967</v>
      </c>
      <c r="AX291" s="68" t="s">
        <v>8643</v>
      </c>
      <c r="AY291" s="68" t="e">
        <v>#N/A</v>
      </c>
      <c r="AZ291" s="48" t="s">
        <v>9968</v>
      </c>
      <c r="BA291" s="48" t="s">
        <v>9969</v>
      </c>
      <c r="BB291" s="68" t="e">
        <v>#N/A</v>
      </c>
      <c r="BC291" s="48" t="s">
        <v>2131</v>
      </c>
    </row>
    <row r="292" spans="1:56" x14ac:dyDescent="0.3">
      <c r="A292" s="48"/>
      <c r="B292" s="8">
        <v>292</v>
      </c>
      <c r="C292" s="143" t="s">
        <v>4639</v>
      </c>
      <c r="D292" s="143" t="s">
        <v>4546</v>
      </c>
      <c r="E292" s="143" t="s">
        <v>335</v>
      </c>
      <c r="F292" s="143" t="s">
        <v>169</v>
      </c>
      <c r="G292" s="8" t="s">
        <v>4640</v>
      </c>
      <c r="I292" s="143" t="s">
        <v>340</v>
      </c>
      <c r="J292" s="143" t="s">
        <v>4641</v>
      </c>
      <c r="K292" s="143" t="s">
        <v>2393</v>
      </c>
      <c r="L292" s="8" t="s">
        <v>4642</v>
      </c>
      <c r="M292" s="8" t="s">
        <v>4643</v>
      </c>
      <c r="N292" s="8" t="s">
        <v>4640</v>
      </c>
      <c r="O292" s="8">
        <v>9018708082</v>
      </c>
      <c r="P292" s="143" t="s">
        <v>2112</v>
      </c>
      <c r="Q292" s="143" t="s">
        <v>394</v>
      </c>
      <c r="R292" s="8" t="s">
        <v>4644</v>
      </c>
      <c r="T292" s="143" t="s">
        <v>683</v>
      </c>
      <c r="U292" s="143"/>
      <c r="V292" s="143" t="s">
        <v>488</v>
      </c>
      <c r="W292" s="8">
        <v>38654</v>
      </c>
      <c r="X292" s="8" t="s">
        <v>348</v>
      </c>
      <c r="Y292" s="8" t="s">
        <v>2393</v>
      </c>
      <c r="Z292" s="143" t="s">
        <v>2114</v>
      </c>
      <c r="AB292" s="8" t="s">
        <v>2115</v>
      </c>
      <c r="AE292" s="8" t="s">
        <v>49</v>
      </c>
      <c r="AF292" s="233" t="s">
        <v>4645</v>
      </c>
      <c r="AI292" s="8" t="s">
        <v>442</v>
      </c>
      <c r="AJ292" s="8" t="s">
        <v>4646</v>
      </c>
      <c r="AL292" s="8" t="s">
        <v>201</v>
      </c>
      <c r="AM292" s="48" t="s">
        <v>2130</v>
      </c>
      <c r="AN292" s="48" t="s">
        <v>9970</v>
      </c>
      <c r="AO292" s="48" t="s">
        <v>9971</v>
      </c>
      <c r="AP292" s="48" t="e">
        <v>#N/A</v>
      </c>
      <c r="AQ292" s="48" t="e">
        <v>#N/A</v>
      </c>
      <c r="AR292" s="48" t="e">
        <v>#N/A</v>
      </c>
      <c r="AS292" s="68" t="e">
        <v>#N/A</v>
      </c>
      <c r="AT292" s="68">
        <v>292</v>
      </c>
      <c r="AU292" s="48" t="e">
        <v>#N/A</v>
      </c>
      <c r="AV292" s="48" t="s">
        <v>371</v>
      </c>
      <c r="AW292" s="68" t="s">
        <v>454</v>
      </c>
      <c r="AX292" s="68" t="s">
        <v>8643</v>
      </c>
      <c r="AY292" s="68" t="e">
        <v>#N/A</v>
      </c>
      <c r="AZ292" s="48" t="s">
        <v>9972</v>
      </c>
      <c r="BA292" s="48" t="s">
        <v>9973</v>
      </c>
      <c r="BB292" s="68" t="e">
        <v>#N/A</v>
      </c>
      <c r="BC292" s="48" t="s">
        <v>2131</v>
      </c>
    </row>
    <row r="293" spans="1:56" x14ac:dyDescent="0.3">
      <c r="A293" s="48"/>
      <c r="B293" s="8">
        <v>281</v>
      </c>
      <c r="C293" s="143" t="s">
        <v>4545</v>
      </c>
      <c r="D293" s="143" t="s">
        <v>4546</v>
      </c>
      <c r="E293" s="143" t="s">
        <v>335</v>
      </c>
      <c r="F293" s="143" t="s">
        <v>170</v>
      </c>
      <c r="G293" s="8" t="s">
        <v>4547</v>
      </c>
      <c r="H293" s="8">
        <v>6017411489</v>
      </c>
      <c r="I293" s="143" t="s">
        <v>376</v>
      </c>
      <c r="J293" s="143" t="s">
        <v>4548</v>
      </c>
      <c r="K293" s="143" t="s">
        <v>4549</v>
      </c>
      <c r="L293" s="8" t="s">
        <v>4550</v>
      </c>
      <c r="M293" s="8" t="s">
        <v>879</v>
      </c>
      <c r="N293" s="8" t="s">
        <v>4551</v>
      </c>
      <c r="O293" s="8">
        <v>6017413595</v>
      </c>
      <c r="P293" s="143" t="s">
        <v>2159</v>
      </c>
      <c r="Q293" s="143" t="s">
        <v>394</v>
      </c>
      <c r="R293" s="8" t="s">
        <v>4552</v>
      </c>
      <c r="T293" s="143" t="s">
        <v>4553</v>
      </c>
      <c r="U293" s="143"/>
      <c r="V293" s="143" t="s">
        <v>488</v>
      </c>
      <c r="W293" s="8">
        <v>39094</v>
      </c>
      <c r="X293" s="8" t="s">
        <v>348</v>
      </c>
      <c r="Y293" s="8" t="s">
        <v>224</v>
      </c>
      <c r="Z293" s="143" t="s">
        <v>2114</v>
      </c>
      <c r="AB293" s="8" t="s">
        <v>2115</v>
      </c>
      <c r="AE293" s="8" t="s">
        <v>49</v>
      </c>
      <c r="AF293" s="233" t="s">
        <v>4554</v>
      </c>
      <c r="AG293" s="8" t="s">
        <v>4555</v>
      </c>
      <c r="AH293" s="8" t="s">
        <v>4556</v>
      </c>
      <c r="AI293" s="8" t="s">
        <v>2165</v>
      </c>
      <c r="AJ293" s="8" t="s">
        <v>4557</v>
      </c>
      <c r="AL293" s="8" t="s">
        <v>224</v>
      </c>
      <c r="AM293" s="48" t="s">
        <v>2130</v>
      </c>
      <c r="AN293" s="48" t="s">
        <v>9974</v>
      </c>
      <c r="AO293" s="48" t="s">
        <v>9975</v>
      </c>
      <c r="AP293" s="48" t="e">
        <v>#N/A</v>
      </c>
      <c r="AQ293" s="48" t="e">
        <v>#N/A</v>
      </c>
      <c r="AR293" s="48" t="e">
        <v>#N/A</v>
      </c>
      <c r="AS293" s="68" t="e">
        <v>#N/A</v>
      </c>
      <c r="AT293" s="68">
        <v>281</v>
      </c>
      <c r="AU293" s="48" t="e">
        <v>#N/A</v>
      </c>
      <c r="AV293" s="48" t="s">
        <v>371</v>
      </c>
      <c r="AW293" s="68" t="s">
        <v>9976</v>
      </c>
      <c r="AX293" s="68" t="s">
        <v>9976</v>
      </c>
      <c r="AY293" s="68" t="e">
        <v>#N/A</v>
      </c>
      <c r="AZ293" s="48" t="s">
        <v>9977</v>
      </c>
      <c r="BA293" s="48" t="s">
        <v>9978</v>
      </c>
      <c r="BB293" s="68" t="e">
        <v>#N/A</v>
      </c>
      <c r="BC293" s="48" t="s">
        <v>2131</v>
      </c>
      <c r="BD293" s="48"/>
    </row>
    <row r="294" spans="1:56" x14ac:dyDescent="0.3">
      <c r="A294" s="48" t="s">
        <v>9979</v>
      </c>
      <c r="B294" s="8">
        <v>627</v>
      </c>
      <c r="C294" s="8" t="s">
        <v>693</v>
      </c>
      <c r="D294" s="8" t="s">
        <v>5894</v>
      </c>
      <c r="E294" s="8" t="s">
        <v>335</v>
      </c>
      <c r="F294" s="8" t="s">
        <v>170</v>
      </c>
      <c r="I294" s="8" t="s">
        <v>401</v>
      </c>
      <c r="J294" s="8" t="s">
        <v>5004</v>
      </c>
      <c r="K294" s="8" t="s">
        <v>1238</v>
      </c>
      <c r="L294" s="8" t="s">
        <v>7295</v>
      </c>
      <c r="M294" s="8" t="s">
        <v>2989</v>
      </c>
      <c r="N294" s="8" t="s">
        <v>7296</v>
      </c>
      <c r="O294" s="8">
        <v>6016248225</v>
      </c>
      <c r="P294" s="8" t="s">
        <v>2112</v>
      </c>
      <c r="Q294" s="8" t="s">
        <v>394</v>
      </c>
      <c r="R294" s="8" t="s">
        <v>7297</v>
      </c>
      <c r="T294" s="8" t="s">
        <v>214</v>
      </c>
      <c r="V294" s="8" t="s">
        <v>488</v>
      </c>
      <c r="W294" s="8">
        <v>39211</v>
      </c>
      <c r="X294" s="8" t="s">
        <v>7298</v>
      </c>
      <c r="Y294" s="8" t="s">
        <v>209</v>
      </c>
      <c r="Z294" s="8" t="s">
        <v>2114</v>
      </c>
      <c r="AB294" s="8" t="s">
        <v>2115</v>
      </c>
      <c r="AE294" s="8" t="s">
        <v>49</v>
      </c>
      <c r="AF294" s="8" t="s">
        <v>7299</v>
      </c>
      <c r="AG294" s="8" t="s">
        <v>7300</v>
      </c>
      <c r="AI294" s="8" t="s">
        <v>442</v>
      </c>
      <c r="AL294" s="8" t="s">
        <v>209</v>
      </c>
      <c r="AM294" s="48" t="s">
        <v>209</v>
      </c>
      <c r="AN294" s="48" t="s">
        <v>9980</v>
      </c>
      <c r="AO294" s="48" t="s">
        <v>9981</v>
      </c>
      <c r="AP294" s="48" t="e">
        <v>#N/A</v>
      </c>
      <c r="AQ294" s="48" t="s">
        <v>9981</v>
      </c>
      <c r="AR294" s="48" t="e">
        <v>#N/A</v>
      </c>
      <c r="AS294" s="68" t="s">
        <v>371</v>
      </c>
      <c r="AT294" s="68">
        <v>627</v>
      </c>
      <c r="AU294" s="48">
        <v>192</v>
      </c>
      <c r="AV294" s="48" t="s">
        <v>371</v>
      </c>
      <c r="AW294" s="68" t="e">
        <v>#VALUE!</v>
      </c>
      <c r="AX294" s="68" t="e">
        <v>#VALUE!</v>
      </c>
      <c r="AY294" s="68" t="s">
        <v>9979</v>
      </c>
      <c r="AZ294" s="48" t="s">
        <v>9982</v>
      </c>
      <c r="BA294" s="48" t="s">
        <v>9983</v>
      </c>
      <c r="BB294" s="68" t="s">
        <v>519</v>
      </c>
      <c r="BC294" s="48" t="s">
        <v>107</v>
      </c>
      <c r="BD294" s="48"/>
    </row>
    <row r="295" spans="1:56" x14ac:dyDescent="0.3">
      <c r="A295" s="48" t="s">
        <v>9984</v>
      </c>
      <c r="B295" s="8">
        <v>272</v>
      </c>
      <c r="C295" s="143" t="s">
        <v>4495</v>
      </c>
      <c r="D295" s="143" t="s">
        <v>4496</v>
      </c>
      <c r="E295" s="143" t="s">
        <v>335</v>
      </c>
      <c r="F295" s="143" t="s">
        <v>170</v>
      </c>
      <c r="G295" s="8" t="s">
        <v>4497</v>
      </c>
      <c r="H295" s="8">
        <v>6628036738</v>
      </c>
      <c r="I295" s="143" t="s">
        <v>376</v>
      </c>
      <c r="J295" s="143" t="s">
        <v>4498</v>
      </c>
      <c r="K295" s="143" t="s">
        <v>3153</v>
      </c>
      <c r="L295" s="8" t="s">
        <v>4499</v>
      </c>
      <c r="M295" s="8" t="s">
        <v>2888</v>
      </c>
      <c r="N295" s="8" t="s">
        <v>4497</v>
      </c>
      <c r="O295" s="8">
        <v>6628036738</v>
      </c>
      <c r="P295" s="143" t="s">
        <v>2112</v>
      </c>
      <c r="Q295" s="143" t="s">
        <v>43</v>
      </c>
      <c r="R295" s="8" t="s">
        <v>4500</v>
      </c>
      <c r="T295" s="143" t="s">
        <v>4501</v>
      </c>
      <c r="U295" s="143"/>
      <c r="V295" s="143" t="s">
        <v>488</v>
      </c>
      <c r="W295" s="8">
        <v>39769</v>
      </c>
      <c r="X295" s="8" t="s">
        <v>348</v>
      </c>
      <c r="Y295" s="8" t="s">
        <v>264</v>
      </c>
      <c r="Z295" s="143" t="s">
        <v>2114</v>
      </c>
      <c r="AB295" s="8" t="s">
        <v>2115</v>
      </c>
      <c r="AE295" s="8" t="s">
        <v>48</v>
      </c>
      <c r="AF295" s="233" t="s">
        <v>4502</v>
      </c>
      <c r="AG295" s="8" t="s">
        <v>4503</v>
      </c>
      <c r="AH295" s="8" t="s">
        <v>4504</v>
      </c>
      <c r="AI295" s="8" t="s">
        <v>442</v>
      </c>
      <c r="AK295" s="8" t="s">
        <v>4505</v>
      </c>
      <c r="AL295" s="8" t="s">
        <v>237</v>
      </c>
      <c r="AM295" s="48" t="s">
        <v>264</v>
      </c>
      <c r="AN295" s="48" t="s">
        <v>9985</v>
      </c>
      <c r="AO295" s="48" t="s">
        <v>9986</v>
      </c>
      <c r="AP295" s="48" t="s">
        <v>9985</v>
      </c>
      <c r="AQ295" s="48" t="s">
        <v>9986</v>
      </c>
      <c r="AR295" s="48" t="s">
        <v>371</v>
      </c>
      <c r="AS295" s="68" t="s">
        <v>371</v>
      </c>
      <c r="AT295" s="68">
        <v>272</v>
      </c>
      <c r="AU295" s="48">
        <v>102</v>
      </c>
      <c r="AV295" s="48" t="s">
        <v>519</v>
      </c>
      <c r="AW295" s="68" t="e">
        <v>#VALUE!</v>
      </c>
      <c r="AX295" s="68" t="e">
        <v>#VALUE!</v>
      </c>
      <c r="AY295" s="68" t="s">
        <v>9984</v>
      </c>
      <c r="AZ295" s="48" t="s">
        <v>9987</v>
      </c>
      <c r="BA295" s="48" t="s">
        <v>9988</v>
      </c>
      <c r="BB295" s="68" t="s">
        <v>371</v>
      </c>
      <c r="BC295" s="48" t="s">
        <v>101</v>
      </c>
    </row>
    <row r="296" spans="1:56" x14ac:dyDescent="0.3">
      <c r="A296" s="48"/>
      <c r="B296" s="8">
        <v>271</v>
      </c>
      <c r="C296" s="143" t="s">
        <v>4487</v>
      </c>
      <c r="D296" s="143" t="s">
        <v>4488</v>
      </c>
      <c r="E296" s="143" t="s">
        <v>335</v>
      </c>
      <c r="F296" s="143" t="s">
        <v>169</v>
      </c>
      <c r="G296" s="8" t="s">
        <v>4489</v>
      </c>
      <c r="H296" s="8">
        <v>6623868833</v>
      </c>
      <c r="I296" s="143" t="s">
        <v>401</v>
      </c>
      <c r="J296" s="143" t="s">
        <v>4490</v>
      </c>
      <c r="K296" s="143" t="s">
        <v>288</v>
      </c>
      <c r="L296" s="8" t="s">
        <v>4491</v>
      </c>
      <c r="M296" s="8" t="s">
        <v>4488</v>
      </c>
      <c r="N296" s="8" t="s">
        <v>4489</v>
      </c>
      <c r="O296" s="8">
        <v>6623868833</v>
      </c>
      <c r="P296" s="143" t="s">
        <v>2112</v>
      </c>
      <c r="Q296" s="143" t="s">
        <v>394</v>
      </c>
      <c r="R296" s="8" t="s">
        <v>4492</v>
      </c>
      <c r="T296" s="143" t="s">
        <v>1593</v>
      </c>
      <c r="U296" s="143"/>
      <c r="V296" s="143" t="s">
        <v>488</v>
      </c>
      <c r="W296" s="8">
        <v>39702</v>
      </c>
      <c r="X296" s="8" t="s">
        <v>348</v>
      </c>
      <c r="Y296" s="8" t="s">
        <v>228</v>
      </c>
      <c r="Z296" s="143" t="s">
        <v>2114</v>
      </c>
      <c r="AB296" s="8" t="s">
        <v>2115</v>
      </c>
      <c r="AE296" s="8" t="s">
        <v>49</v>
      </c>
      <c r="AF296" s="233" t="s">
        <v>4493</v>
      </c>
      <c r="AG296" s="8" t="s">
        <v>4494</v>
      </c>
      <c r="AI296" s="8" t="s">
        <v>369</v>
      </c>
      <c r="AL296" s="8" t="s">
        <v>228</v>
      </c>
      <c r="AM296" s="48" t="s">
        <v>2130</v>
      </c>
      <c r="AN296" s="48" t="s">
        <v>9989</v>
      </c>
      <c r="AO296" s="48" t="s">
        <v>9990</v>
      </c>
      <c r="AP296" s="48" t="e">
        <v>#N/A</v>
      </c>
      <c r="AQ296" s="48" t="e">
        <v>#N/A</v>
      </c>
      <c r="AR296" s="48" t="e">
        <v>#N/A</v>
      </c>
      <c r="AS296" s="68" t="e">
        <v>#N/A</v>
      </c>
      <c r="AT296" s="68">
        <v>271</v>
      </c>
      <c r="AU296" s="48" t="e">
        <v>#N/A</v>
      </c>
      <c r="AV296" s="48" t="s">
        <v>371</v>
      </c>
      <c r="AW296" s="68" t="s">
        <v>9991</v>
      </c>
      <c r="AX296" s="68" t="s">
        <v>9991</v>
      </c>
      <c r="AY296" s="68" t="e">
        <v>#N/A</v>
      </c>
      <c r="AZ296" s="48" t="s">
        <v>9992</v>
      </c>
      <c r="BA296" s="48" t="s">
        <v>9993</v>
      </c>
      <c r="BB296" s="68" t="e">
        <v>#N/A</v>
      </c>
      <c r="BC296" s="48" t="s">
        <v>2131</v>
      </c>
    </row>
    <row r="297" spans="1:56" x14ac:dyDescent="0.3">
      <c r="A297" s="48" t="s">
        <v>9994</v>
      </c>
      <c r="B297" s="8">
        <v>180</v>
      </c>
      <c r="C297" s="143" t="s">
        <v>3736</v>
      </c>
      <c r="D297" s="143" t="s">
        <v>3737</v>
      </c>
      <c r="E297" s="143" t="s">
        <v>335</v>
      </c>
      <c r="F297" s="143" t="s">
        <v>170</v>
      </c>
      <c r="G297" s="8" t="s">
        <v>3738</v>
      </c>
      <c r="H297" s="8">
        <v>6018624551</v>
      </c>
      <c r="I297" s="143" t="s">
        <v>376</v>
      </c>
      <c r="J297" s="143" t="s">
        <v>3739</v>
      </c>
      <c r="K297" s="143" t="s">
        <v>3740</v>
      </c>
      <c r="L297" s="8" t="s">
        <v>3741</v>
      </c>
      <c r="M297" s="8" t="s">
        <v>3742</v>
      </c>
      <c r="N297" s="8" t="s">
        <v>3743</v>
      </c>
      <c r="O297" s="8">
        <v>6018503322</v>
      </c>
      <c r="P297" s="143" t="s">
        <v>2159</v>
      </c>
      <c r="Q297" s="143" t="s">
        <v>394</v>
      </c>
      <c r="R297" s="8" t="s">
        <v>3744</v>
      </c>
      <c r="T297" s="143" t="s">
        <v>3745</v>
      </c>
      <c r="U297" s="143"/>
      <c r="V297" s="143" t="s">
        <v>488</v>
      </c>
      <c r="W297" s="8">
        <v>39157</v>
      </c>
      <c r="X297" s="8" t="s">
        <v>348</v>
      </c>
      <c r="Y297" s="8" t="s">
        <v>229</v>
      </c>
      <c r="Z297" s="143" t="s">
        <v>2114</v>
      </c>
      <c r="AB297" s="8" t="s">
        <v>2115</v>
      </c>
      <c r="AE297" s="8" t="s">
        <v>48</v>
      </c>
      <c r="AF297" s="233" t="s">
        <v>3746</v>
      </c>
      <c r="AH297" s="8" t="s">
        <v>3747</v>
      </c>
      <c r="AI297" s="8" t="s">
        <v>369</v>
      </c>
      <c r="AL297" s="8" t="s">
        <v>229</v>
      </c>
      <c r="AM297" s="48" t="s">
        <v>229</v>
      </c>
      <c r="AN297" s="48" t="s">
        <v>9995</v>
      </c>
      <c r="AO297" s="48" t="s">
        <v>9996</v>
      </c>
      <c r="AP297" s="48" t="s">
        <v>9995</v>
      </c>
      <c r="AQ297" s="48" t="s">
        <v>9996</v>
      </c>
      <c r="AR297" s="48" t="s">
        <v>371</v>
      </c>
      <c r="AS297" s="68" t="s">
        <v>371</v>
      </c>
      <c r="AT297" s="68">
        <v>180</v>
      </c>
      <c r="AU297" s="48">
        <v>1</v>
      </c>
      <c r="AV297" s="48" t="s">
        <v>371</v>
      </c>
      <c r="AW297" s="68" t="s">
        <v>9997</v>
      </c>
      <c r="AX297" s="68" t="s">
        <v>8643</v>
      </c>
      <c r="AY297" s="68" t="s">
        <v>9994</v>
      </c>
      <c r="AZ297" s="48" t="s">
        <v>9998</v>
      </c>
      <c r="BA297" s="48" t="s">
        <v>9999</v>
      </c>
      <c r="BB297" s="68" t="s">
        <v>519</v>
      </c>
      <c r="BC297" s="48" t="s">
        <v>92</v>
      </c>
    </row>
    <row r="298" spans="1:56" x14ac:dyDescent="0.3">
      <c r="A298" s="48"/>
      <c r="B298" s="8">
        <v>31</v>
      </c>
      <c r="C298" s="143" t="s">
        <v>2419</v>
      </c>
      <c r="D298" s="143" t="s">
        <v>2420</v>
      </c>
      <c r="E298" s="143" t="s">
        <v>335</v>
      </c>
      <c r="F298" s="143" t="s">
        <v>169</v>
      </c>
      <c r="G298" s="8" t="s">
        <v>2421</v>
      </c>
      <c r="H298" s="8">
        <v>6624524145</v>
      </c>
      <c r="I298" s="143" t="s">
        <v>376</v>
      </c>
      <c r="J298" s="143" t="s">
        <v>2422</v>
      </c>
      <c r="K298" s="143" t="s">
        <v>251</v>
      </c>
      <c r="L298" s="8" t="s">
        <v>2423</v>
      </c>
      <c r="M298" s="8" t="s">
        <v>2424</v>
      </c>
      <c r="N298" s="8" t="s">
        <v>2421</v>
      </c>
      <c r="O298" s="8">
        <v>6622073256</v>
      </c>
      <c r="P298" s="143" t="s">
        <v>2159</v>
      </c>
      <c r="Q298" s="143" t="s">
        <v>394</v>
      </c>
      <c r="R298" s="8" t="s">
        <v>2425</v>
      </c>
      <c r="T298" s="143" t="s">
        <v>922</v>
      </c>
      <c r="U298" s="143"/>
      <c r="V298" s="143" t="s">
        <v>488</v>
      </c>
      <c r="W298" s="8">
        <v>38751</v>
      </c>
      <c r="X298" s="8" t="s">
        <v>348</v>
      </c>
      <c r="Y298" s="8" t="s">
        <v>251</v>
      </c>
      <c r="Z298" s="143" t="s">
        <v>2114</v>
      </c>
      <c r="AB298" s="8" t="s">
        <v>2115</v>
      </c>
      <c r="AE298" s="8" t="s">
        <v>50</v>
      </c>
      <c r="AF298" s="233" t="s">
        <v>2426</v>
      </c>
      <c r="AI298" s="8" t="s">
        <v>369</v>
      </c>
      <c r="AL298" s="8" t="s">
        <v>251</v>
      </c>
      <c r="AM298" s="48" t="s">
        <v>2130</v>
      </c>
      <c r="AN298" s="48" t="s">
        <v>10000</v>
      </c>
      <c r="AO298" s="48" t="s">
        <v>10001</v>
      </c>
      <c r="AP298" s="48" t="e">
        <v>#N/A</v>
      </c>
      <c r="AQ298" s="48" t="e">
        <v>#N/A</v>
      </c>
      <c r="AR298" s="48" t="e">
        <v>#N/A</v>
      </c>
      <c r="AS298" s="68" t="e">
        <v>#N/A</v>
      </c>
      <c r="AT298" s="68">
        <v>31</v>
      </c>
      <c r="AU298" s="48" t="e">
        <v>#N/A</v>
      </c>
      <c r="AV298" s="48" t="s">
        <v>371</v>
      </c>
      <c r="AW298" s="68" t="s">
        <v>10002</v>
      </c>
      <c r="AX298" s="68" t="s">
        <v>8643</v>
      </c>
      <c r="AY298" s="68" t="e">
        <v>#N/A</v>
      </c>
      <c r="AZ298" s="48" t="s">
        <v>10003</v>
      </c>
      <c r="BA298" s="48" t="s">
        <v>10004</v>
      </c>
      <c r="BB298" s="68" t="e">
        <v>#N/A</v>
      </c>
      <c r="BC298" s="48" t="s">
        <v>2131</v>
      </c>
    </row>
    <row r="299" spans="1:56" x14ac:dyDescent="0.3">
      <c r="A299" s="48"/>
      <c r="B299" s="8">
        <v>353</v>
      </c>
      <c r="C299" s="143" t="s">
        <v>5127</v>
      </c>
      <c r="D299" s="143" t="s">
        <v>736</v>
      </c>
      <c r="E299" s="143" t="s">
        <v>335</v>
      </c>
      <c r="F299" s="143" t="s">
        <v>170</v>
      </c>
      <c r="G299" s="8" t="s">
        <v>5128</v>
      </c>
      <c r="H299" s="8">
        <v>6013177507</v>
      </c>
      <c r="I299" s="143" t="s">
        <v>340</v>
      </c>
      <c r="J299" s="143" t="s">
        <v>4633</v>
      </c>
      <c r="K299" s="143" t="s">
        <v>5129</v>
      </c>
      <c r="L299" s="8" t="s">
        <v>5130</v>
      </c>
      <c r="M299" s="8" t="s">
        <v>736</v>
      </c>
      <c r="N299" s="8" t="s">
        <v>5131</v>
      </c>
      <c r="O299" s="8">
        <v>6012127509</v>
      </c>
      <c r="P299" s="143" t="s">
        <v>2112</v>
      </c>
      <c r="Q299" s="143" t="s">
        <v>45</v>
      </c>
      <c r="R299" s="8" t="s">
        <v>5132</v>
      </c>
      <c r="T299" s="143" t="s">
        <v>214</v>
      </c>
      <c r="U299" s="143"/>
      <c r="V299" s="143" t="s">
        <v>488</v>
      </c>
      <c r="W299" s="8">
        <v>39211</v>
      </c>
      <c r="X299" s="8" t="s">
        <v>348</v>
      </c>
      <c r="Y299" s="8" t="s">
        <v>209</v>
      </c>
      <c r="Z299" s="143" t="s">
        <v>2114</v>
      </c>
      <c r="AB299" s="8" t="s">
        <v>2115</v>
      </c>
      <c r="AE299" s="8" t="s">
        <v>48</v>
      </c>
      <c r="AF299" s="233" t="s">
        <v>5133</v>
      </c>
      <c r="AG299" s="8" t="s">
        <v>5134</v>
      </c>
      <c r="AI299" s="8" t="s">
        <v>2165</v>
      </c>
      <c r="AJ299" s="8" t="s">
        <v>5135</v>
      </c>
      <c r="AL299" s="8" t="s">
        <v>209</v>
      </c>
      <c r="AM299" s="48" t="s">
        <v>2130</v>
      </c>
      <c r="AN299" s="48" t="s">
        <v>10005</v>
      </c>
      <c r="AO299" s="48" t="s">
        <v>10006</v>
      </c>
      <c r="AP299" s="48" t="e">
        <v>#N/A</v>
      </c>
      <c r="AQ299" s="48" t="e">
        <v>#N/A</v>
      </c>
      <c r="AR299" s="48" t="e">
        <v>#N/A</v>
      </c>
      <c r="AS299" s="68" t="e">
        <v>#N/A</v>
      </c>
      <c r="AT299" s="68">
        <v>353</v>
      </c>
      <c r="AU299" s="48" t="e">
        <v>#N/A</v>
      </c>
      <c r="AV299" s="48" t="s">
        <v>371</v>
      </c>
      <c r="AW299" s="70" t="e">
        <v>#REF!</v>
      </c>
      <c r="AX299" s="68" t="e">
        <v>#REF!</v>
      </c>
      <c r="AY299" s="68" t="e">
        <v>#N/A</v>
      </c>
      <c r="AZ299" s="48" t="s">
        <v>10007</v>
      </c>
      <c r="BA299" s="48" t="s">
        <v>10008</v>
      </c>
      <c r="BB299" s="68" t="e">
        <v>#N/A</v>
      </c>
      <c r="BC299" s="48" t="s">
        <v>2131</v>
      </c>
      <c r="BD299" s="48"/>
    </row>
    <row r="300" spans="1:56" x14ac:dyDescent="0.3">
      <c r="A300" s="48"/>
      <c r="B300" s="8">
        <v>369</v>
      </c>
      <c r="C300" s="143" t="s">
        <v>5255</v>
      </c>
      <c r="D300" s="143" t="s">
        <v>5256</v>
      </c>
      <c r="E300" s="143" t="s">
        <v>335</v>
      </c>
      <c r="F300" s="143" t="s">
        <v>170</v>
      </c>
      <c r="H300" s="8">
        <v>6015735339</v>
      </c>
      <c r="I300" s="143" t="s">
        <v>340</v>
      </c>
      <c r="J300" s="143" t="s">
        <v>4885</v>
      </c>
      <c r="K300" s="143" t="s">
        <v>5257</v>
      </c>
      <c r="L300" s="8" t="s">
        <v>5258</v>
      </c>
      <c r="M300" s="8" t="s">
        <v>5259</v>
      </c>
      <c r="N300" s="8" t="s">
        <v>5260</v>
      </c>
      <c r="O300" s="8">
        <v>6015735339</v>
      </c>
      <c r="P300" s="143" t="s">
        <v>2112</v>
      </c>
      <c r="Q300" s="143" t="s">
        <v>394</v>
      </c>
      <c r="R300" s="8" t="s">
        <v>5261</v>
      </c>
      <c r="T300" s="143" t="s">
        <v>214</v>
      </c>
      <c r="U300" s="143"/>
      <c r="V300" s="143" t="s">
        <v>488</v>
      </c>
      <c r="W300" s="8">
        <v>39212</v>
      </c>
      <c r="X300" s="8" t="s">
        <v>348</v>
      </c>
      <c r="Y300" s="8" t="s">
        <v>209</v>
      </c>
      <c r="Z300" s="143"/>
      <c r="AD300" s="8" t="s">
        <v>2252</v>
      </c>
      <c r="AE300" s="8" t="s">
        <v>49</v>
      </c>
      <c r="AF300" s="233" t="s">
        <v>5262</v>
      </c>
      <c r="AI300" s="8" t="s">
        <v>2165</v>
      </c>
      <c r="AJ300" s="8" t="s">
        <v>5263</v>
      </c>
      <c r="AL300" s="8" t="s">
        <v>209</v>
      </c>
      <c r="AM300" s="48" t="s">
        <v>2130</v>
      </c>
      <c r="AN300" s="48" t="s">
        <v>10009</v>
      </c>
      <c r="AO300" s="48" t="s">
        <v>10010</v>
      </c>
      <c r="AP300" s="48" t="e">
        <v>#N/A</v>
      </c>
      <c r="AQ300" s="48" t="e">
        <v>#N/A</v>
      </c>
      <c r="AR300" s="48" t="e">
        <v>#N/A</v>
      </c>
      <c r="AS300" s="68" t="e">
        <v>#N/A</v>
      </c>
      <c r="AT300" s="68">
        <v>369</v>
      </c>
      <c r="AU300" s="48" t="e">
        <v>#N/A</v>
      </c>
      <c r="AV300" s="48" t="s">
        <v>371</v>
      </c>
      <c r="AW300" s="68" t="e">
        <v>#REF!</v>
      </c>
      <c r="AX300" s="68" t="s">
        <v>8643</v>
      </c>
      <c r="AY300" s="68" t="e">
        <v>#N/A</v>
      </c>
      <c r="AZ300" s="48" t="s">
        <v>10011</v>
      </c>
      <c r="BA300" s="48" t="s">
        <v>10012</v>
      </c>
      <c r="BB300" s="68" t="e">
        <v>#N/A</v>
      </c>
      <c r="BC300" s="48" t="s">
        <v>2131</v>
      </c>
      <c r="BD300" s="48"/>
    </row>
    <row r="301" spans="1:56" x14ac:dyDescent="0.3">
      <c r="A301" s="48" t="s">
        <v>10013</v>
      </c>
      <c r="B301" s="8">
        <v>440</v>
      </c>
      <c r="C301" s="143" t="s">
        <v>1769</v>
      </c>
      <c r="D301" s="143" t="s">
        <v>1770</v>
      </c>
      <c r="E301" s="143" t="s">
        <v>335</v>
      </c>
      <c r="F301" s="143" t="s">
        <v>169</v>
      </c>
      <c r="G301" s="8" t="s">
        <v>5800</v>
      </c>
      <c r="H301" s="8">
        <v>6626319941</v>
      </c>
      <c r="I301" s="143" t="s">
        <v>340</v>
      </c>
      <c r="J301" s="143" t="s">
        <v>1771</v>
      </c>
      <c r="K301" s="143" t="s">
        <v>5801</v>
      </c>
      <c r="L301" s="8" t="s">
        <v>1776</v>
      </c>
      <c r="M301" s="8" t="s">
        <v>1354</v>
      </c>
      <c r="N301" s="8" t="s">
        <v>1777</v>
      </c>
      <c r="O301" s="8">
        <v>6625422884</v>
      </c>
      <c r="P301" s="143" t="s">
        <v>2112</v>
      </c>
      <c r="Q301" s="143" t="s">
        <v>394</v>
      </c>
      <c r="R301" s="8" t="s">
        <v>1773</v>
      </c>
      <c r="S301" s="8" t="s">
        <v>5802</v>
      </c>
      <c r="T301" s="143" t="s">
        <v>1774</v>
      </c>
      <c r="U301" s="143"/>
      <c r="V301" s="143" t="s">
        <v>488</v>
      </c>
      <c r="W301" s="8">
        <v>38860</v>
      </c>
      <c r="X301" s="8" t="s">
        <v>348</v>
      </c>
      <c r="Y301" s="8" t="s">
        <v>193</v>
      </c>
      <c r="Z301" s="143" t="s">
        <v>2114</v>
      </c>
      <c r="AB301" s="8" t="s">
        <v>2115</v>
      </c>
      <c r="AE301" s="8" t="s">
        <v>49</v>
      </c>
      <c r="AF301" s="233" t="s">
        <v>5803</v>
      </c>
      <c r="AG301" s="8" t="s">
        <v>5804</v>
      </c>
      <c r="AI301" s="8" t="s">
        <v>442</v>
      </c>
      <c r="AJ301" s="8" t="s">
        <v>1771</v>
      </c>
      <c r="AL301" s="8" t="s">
        <v>193</v>
      </c>
      <c r="AM301" s="48" t="s">
        <v>193</v>
      </c>
      <c r="AN301" s="48" t="s">
        <v>10014</v>
      </c>
      <c r="AO301" s="48" t="s">
        <v>10015</v>
      </c>
      <c r="AP301" s="48" t="s">
        <v>10014</v>
      </c>
      <c r="AQ301" s="48" t="s">
        <v>10015</v>
      </c>
      <c r="AR301" s="48" t="s">
        <v>371</v>
      </c>
      <c r="AS301" s="68" t="s">
        <v>371</v>
      </c>
      <c r="AT301" s="68">
        <v>440</v>
      </c>
      <c r="AU301" s="48">
        <v>42</v>
      </c>
      <c r="AV301" s="48" t="s">
        <v>371</v>
      </c>
      <c r="AW301" s="68" t="e">
        <v>#VALUE!</v>
      </c>
      <c r="AX301" s="68" t="e">
        <v>#VALUE!</v>
      </c>
      <c r="AY301" s="68" t="s">
        <v>10013</v>
      </c>
      <c r="AZ301" s="48" t="s">
        <v>10016</v>
      </c>
      <c r="BA301" s="48" t="s">
        <v>10017</v>
      </c>
      <c r="BB301" s="68" t="s">
        <v>371</v>
      </c>
      <c r="BC301" s="48" t="s">
        <v>104</v>
      </c>
    </row>
    <row r="302" spans="1:56" x14ac:dyDescent="0.3">
      <c r="A302" s="48"/>
      <c r="B302" s="8">
        <v>490</v>
      </c>
      <c r="C302" s="143" t="s">
        <v>6188</v>
      </c>
      <c r="D302" s="143" t="s">
        <v>708</v>
      </c>
      <c r="E302" s="143" t="s">
        <v>335</v>
      </c>
      <c r="F302" s="143" t="s">
        <v>170</v>
      </c>
      <c r="G302" s="8" t="s">
        <v>6189</v>
      </c>
      <c r="H302" s="8">
        <v>6628975593</v>
      </c>
      <c r="I302" s="143" t="s">
        <v>376</v>
      </c>
      <c r="J302" s="143" t="s">
        <v>6190</v>
      </c>
      <c r="K302" s="143" t="s">
        <v>2280</v>
      </c>
      <c r="L302" s="8" t="s">
        <v>6191</v>
      </c>
      <c r="M302" s="8" t="s">
        <v>2387</v>
      </c>
      <c r="N302" s="8" t="s">
        <v>6192</v>
      </c>
      <c r="O302" s="8">
        <v>6628975591</v>
      </c>
      <c r="P302" s="143" t="s">
        <v>2112</v>
      </c>
      <c r="Q302" s="143" t="s">
        <v>441</v>
      </c>
      <c r="R302" s="8" t="s">
        <v>6193</v>
      </c>
      <c r="S302" s="8" t="s">
        <v>6194</v>
      </c>
      <c r="T302" s="143" t="s">
        <v>1476</v>
      </c>
      <c r="U302" s="143"/>
      <c r="V302" s="143" t="s">
        <v>488</v>
      </c>
      <c r="W302" s="8">
        <v>39503</v>
      </c>
      <c r="X302" s="8" t="s">
        <v>348</v>
      </c>
      <c r="Y302" s="8" t="s">
        <v>208</v>
      </c>
      <c r="Z302" s="143" t="s">
        <v>2114</v>
      </c>
      <c r="AB302" s="8" t="s">
        <v>2115</v>
      </c>
      <c r="AE302" s="8" t="s">
        <v>50</v>
      </c>
      <c r="AF302" s="233" t="s">
        <v>6195</v>
      </c>
      <c r="AG302" s="8" t="s">
        <v>6196</v>
      </c>
      <c r="AI302" s="8" t="s">
        <v>442</v>
      </c>
      <c r="AL302" s="8" t="s">
        <v>208</v>
      </c>
      <c r="AM302" s="48" t="s">
        <v>2130</v>
      </c>
      <c r="AN302" s="48" t="s">
        <v>10018</v>
      </c>
      <c r="AO302" s="48" t="s">
        <v>10019</v>
      </c>
      <c r="AP302" s="48" t="e">
        <v>#N/A</v>
      </c>
      <c r="AQ302" s="48" t="e">
        <v>#N/A</v>
      </c>
      <c r="AR302" s="48" t="e">
        <v>#N/A</v>
      </c>
      <c r="AS302" s="68" t="e">
        <v>#N/A</v>
      </c>
      <c r="AT302" s="68">
        <v>490</v>
      </c>
      <c r="AU302" s="48" t="e">
        <v>#N/A</v>
      </c>
      <c r="AV302" s="48" t="s">
        <v>371</v>
      </c>
      <c r="AW302" s="68" t="e">
        <v>#REF!</v>
      </c>
      <c r="AX302" s="68" t="e">
        <v>#REF!</v>
      </c>
      <c r="AY302" s="68" t="e">
        <v>#N/A</v>
      </c>
      <c r="AZ302" s="48" t="s">
        <v>10020</v>
      </c>
      <c r="BA302" s="48" t="s">
        <v>10021</v>
      </c>
      <c r="BB302" s="68" t="e">
        <v>#N/A</v>
      </c>
      <c r="BC302" s="48" t="s">
        <v>2131</v>
      </c>
    </row>
    <row r="303" spans="1:56" x14ac:dyDescent="0.3">
      <c r="A303" s="48"/>
      <c r="B303" s="8">
        <v>639</v>
      </c>
      <c r="C303" s="8" t="s">
        <v>7373</v>
      </c>
      <c r="D303" s="8" t="s">
        <v>7374</v>
      </c>
      <c r="E303" s="8" t="s">
        <v>335</v>
      </c>
      <c r="F303" s="8" t="s">
        <v>169</v>
      </c>
      <c r="I303" s="8" t="s">
        <v>401</v>
      </c>
      <c r="J303" s="8" t="s">
        <v>7375</v>
      </c>
      <c r="K303" s="8" t="s">
        <v>7376</v>
      </c>
      <c r="L303" s="8" t="s">
        <v>7377</v>
      </c>
      <c r="M303" s="8" t="s">
        <v>1614</v>
      </c>
      <c r="N303" s="8" t="s">
        <v>7378</v>
      </c>
      <c r="O303" s="8">
        <v>6629317482</v>
      </c>
      <c r="P303" s="8" t="s">
        <v>2159</v>
      </c>
      <c r="Q303" s="8" t="s">
        <v>43</v>
      </c>
      <c r="R303" s="8" t="s">
        <v>7379</v>
      </c>
      <c r="T303" s="8" t="s">
        <v>1991</v>
      </c>
      <c r="V303" s="8" t="s">
        <v>488</v>
      </c>
      <c r="W303" s="8">
        <v>38701</v>
      </c>
      <c r="X303" s="8" t="s">
        <v>348</v>
      </c>
      <c r="Y303" s="8" t="s">
        <v>260</v>
      </c>
      <c r="AA303" s="8" t="s">
        <v>2200</v>
      </c>
      <c r="AC303" s="8" t="s">
        <v>2201</v>
      </c>
      <c r="AE303" s="8" t="s">
        <v>51</v>
      </c>
      <c r="AF303" s="8" t="s">
        <v>7380</v>
      </c>
      <c r="AI303" s="8" t="s">
        <v>2165</v>
      </c>
      <c r="AJ303" s="8" t="s">
        <v>7381</v>
      </c>
      <c r="AL303" s="8" t="s">
        <v>260</v>
      </c>
      <c r="AM303" s="48" t="s">
        <v>2130</v>
      </c>
      <c r="AN303" s="48" t="s">
        <v>10022</v>
      </c>
      <c r="AO303" s="48" t="s">
        <v>10023</v>
      </c>
      <c r="AP303" s="48" t="e">
        <v>#N/A</v>
      </c>
      <c r="AQ303" s="48" t="e">
        <v>#N/A</v>
      </c>
      <c r="AR303" s="48" t="e">
        <v>#N/A</v>
      </c>
      <c r="AS303" s="68" t="e">
        <v>#N/A</v>
      </c>
      <c r="AT303" s="68">
        <v>639</v>
      </c>
      <c r="AU303" s="48" t="e">
        <v>#N/A</v>
      </c>
      <c r="AV303" s="48" t="s">
        <v>371</v>
      </c>
      <c r="AW303" s="68" t="e">
        <v>#REF!</v>
      </c>
      <c r="AX303" s="68" t="s">
        <v>8643</v>
      </c>
      <c r="AY303" s="68" t="e">
        <v>#N/A</v>
      </c>
      <c r="AZ303" s="48" t="s">
        <v>10024</v>
      </c>
      <c r="BA303" s="48" t="s">
        <v>10025</v>
      </c>
      <c r="BB303" s="68" t="e">
        <v>#N/A</v>
      </c>
      <c r="BC303" s="48" t="s">
        <v>2131</v>
      </c>
      <c r="BD303" s="48"/>
    </row>
    <row r="304" spans="1:56" x14ac:dyDescent="0.3">
      <c r="A304" s="146" t="s">
        <v>10026</v>
      </c>
      <c r="B304" s="8">
        <v>125</v>
      </c>
      <c r="C304" s="143" t="s">
        <v>1379</v>
      </c>
      <c r="D304" s="143" t="s">
        <v>1380</v>
      </c>
      <c r="E304" s="143" t="s">
        <v>335</v>
      </c>
      <c r="F304" s="143" t="s">
        <v>170</v>
      </c>
      <c r="G304" s="8" t="s">
        <v>3271</v>
      </c>
      <c r="H304" s="8">
        <v>7692235566</v>
      </c>
      <c r="I304" s="143" t="s">
        <v>340</v>
      </c>
      <c r="J304" s="143" t="s">
        <v>1381</v>
      </c>
      <c r="K304" s="143" t="s">
        <v>3272</v>
      </c>
      <c r="L304" s="8" t="s">
        <v>3273</v>
      </c>
      <c r="M304" s="8" t="s">
        <v>586</v>
      </c>
      <c r="N304" s="8" t="s">
        <v>1385</v>
      </c>
      <c r="O304" s="8">
        <v>7697985275</v>
      </c>
      <c r="P304" s="143" t="s">
        <v>2112</v>
      </c>
      <c r="Q304" s="143" t="s">
        <v>43</v>
      </c>
      <c r="R304" s="8" t="s">
        <v>3274</v>
      </c>
      <c r="T304" s="143" t="s">
        <v>3275</v>
      </c>
      <c r="U304" s="143"/>
      <c r="V304" s="143" t="s">
        <v>488</v>
      </c>
      <c r="W304" s="8">
        <v>39039</v>
      </c>
      <c r="X304" s="8" t="s">
        <v>348</v>
      </c>
      <c r="Y304" s="8" t="s">
        <v>266</v>
      </c>
      <c r="Z304" s="143" t="s">
        <v>2114</v>
      </c>
      <c r="AB304" s="8" t="s">
        <v>2115</v>
      </c>
      <c r="AE304" s="8" t="s">
        <v>48</v>
      </c>
      <c r="AF304" s="233" t="s">
        <v>3276</v>
      </c>
      <c r="AG304" s="8" t="s">
        <v>3277</v>
      </c>
      <c r="AH304" s="8" t="s">
        <v>3278</v>
      </c>
      <c r="AI304" s="8" t="s">
        <v>442</v>
      </c>
      <c r="AL304" s="8" t="s">
        <v>266</v>
      </c>
      <c r="AM304" s="48" t="s">
        <v>229</v>
      </c>
      <c r="AN304" s="48" t="s">
        <v>10027</v>
      </c>
      <c r="AO304" s="48" t="s">
        <v>10028</v>
      </c>
      <c r="AP304" s="48" t="s">
        <v>10027</v>
      </c>
      <c r="AQ304" s="48" t="s">
        <v>10028</v>
      </c>
      <c r="AR304" s="48" t="s">
        <v>371</v>
      </c>
      <c r="AS304" s="68" t="s">
        <v>371</v>
      </c>
      <c r="AT304" s="68">
        <v>125</v>
      </c>
      <c r="AU304" s="48">
        <v>282</v>
      </c>
      <c r="AV304" s="48" t="s">
        <v>371</v>
      </c>
      <c r="AW304" s="68" t="e">
        <v>#VALUE!</v>
      </c>
      <c r="AX304" s="68" t="s">
        <v>10029</v>
      </c>
      <c r="AY304" s="68" t="s">
        <v>10026</v>
      </c>
      <c r="AZ304" s="48" t="s">
        <v>10030</v>
      </c>
      <c r="BA304" s="48" t="s">
        <v>10031</v>
      </c>
      <c r="BB304" s="68" t="s">
        <v>371</v>
      </c>
      <c r="BC304" s="48" t="s">
        <v>101</v>
      </c>
      <c r="BD304" s="48"/>
    </row>
    <row r="305" spans="1:56" x14ac:dyDescent="0.3">
      <c r="A305" s="48"/>
      <c r="B305" s="8">
        <v>586</v>
      </c>
      <c r="C305" s="8" t="s">
        <v>6973</v>
      </c>
      <c r="D305" s="8" t="s">
        <v>3419</v>
      </c>
      <c r="E305" s="8" t="s">
        <v>335</v>
      </c>
      <c r="F305" s="8" t="s">
        <v>169</v>
      </c>
      <c r="G305" s="8" t="s">
        <v>6965</v>
      </c>
      <c r="H305" s="8">
        <v>6627051751</v>
      </c>
      <c r="I305" s="8" t="s">
        <v>376</v>
      </c>
      <c r="J305" s="8" t="s">
        <v>3148</v>
      </c>
      <c r="K305" s="8" t="s">
        <v>3148</v>
      </c>
      <c r="L305" s="8" t="s">
        <v>6974</v>
      </c>
      <c r="M305" s="8" t="s">
        <v>6975</v>
      </c>
      <c r="N305" s="8" t="s">
        <v>6965</v>
      </c>
      <c r="O305" s="8">
        <v>6626487427</v>
      </c>
      <c r="P305" s="8" t="s">
        <v>2159</v>
      </c>
      <c r="Q305" s="8" t="s">
        <v>394</v>
      </c>
      <c r="R305" s="8" t="s">
        <v>6968</v>
      </c>
      <c r="T305" s="8" t="s">
        <v>3148</v>
      </c>
      <c r="V305" s="8" t="s">
        <v>488</v>
      </c>
      <c r="W305" s="8" t="s">
        <v>3148</v>
      </c>
      <c r="X305" s="8" t="s">
        <v>348</v>
      </c>
      <c r="Y305" s="8" t="s">
        <v>264</v>
      </c>
      <c r="Z305" s="8" t="s">
        <v>2114</v>
      </c>
      <c r="AB305" s="8" t="s">
        <v>2115</v>
      </c>
      <c r="AE305" s="8" t="s">
        <v>49</v>
      </c>
      <c r="AF305" s="8" t="s">
        <v>6976</v>
      </c>
      <c r="AG305" s="8" t="s">
        <v>6977</v>
      </c>
      <c r="AH305" s="8" t="s">
        <v>6978</v>
      </c>
      <c r="AI305" s="8" t="s">
        <v>459</v>
      </c>
      <c r="AJ305" s="8" t="s">
        <v>6979</v>
      </c>
      <c r="AK305" s="8" t="s">
        <v>6980</v>
      </c>
      <c r="AL305" s="8" t="s">
        <v>264</v>
      </c>
      <c r="AM305" s="48" t="s">
        <v>2130</v>
      </c>
      <c r="AN305" s="48" t="s">
        <v>10032</v>
      </c>
      <c r="AO305" s="48" t="s">
        <v>10033</v>
      </c>
      <c r="AP305" s="48" t="e">
        <v>#N/A</v>
      </c>
      <c r="AQ305" s="48" t="e">
        <v>#N/A</v>
      </c>
      <c r="AR305" s="48" t="e">
        <v>#N/A</v>
      </c>
      <c r="AS305" s="68" t="e">
        <v>#N/A</v>
      </c>
      <c r="AT305" s="68">
        <v>586</v>
      </c>
      <c r="AU305" s="48" t="e">
        <v>#N/A</v>
      </c>
      <c r="AV305" s="48" t="s">
        <v>371</v>
      </c>
      <c r="AW305" s="68" t="e">
        <v>#REF!</v>
      </c>
      <c r="AX305" s="68" t="e">
        <v>#REF!</v>
      </c>
      <c r="AY305" s="68" t="e">
        <v>#N/A</v>
      </c>
      <c r="AZ305" s="307" t="s">
        <v>10034</v>
      </c>
      <c r="BA305" s="48" t="s">
        <v>10035</v>
      </c>
      <c r="BB305" s="68" t="e">
        <v>#N/A</v>
      </c>
      <c r="BC305" s="48" t="s">
        <v>2131</v>
      </c>
    </row>
    <row r="306" spans="1:56" x14ac:dyDescent="0.3">
      <c r="A306" s="48"/>
      <c r="B306" s="8">
        <v>585</v>
      </c>
      <c r="C306" s="8" t="s">
        <v>6964</v>
      </c>
      <c r="D306" s="8" t="s">
        <v>3419</v>
      </c>
      <c r="E306" s="8" t="s">
        <v>335</v>
      </c>
      <c r="F306" s="8" t="s">
        <v>170</v>
      </c>
      <c r="G306" s="8" t="s">
        <v>6965</v>
      </c>
      <c r="H306" s="8">
        <v>6627051849</v>
      </c>
      <c r="I306" s="8" t="s">
        <v>401</v>
      </c>
      <c r="J306" s="8" t="s">
        <v>6966</v>
      </c>
      <c r="K306" s="8" t="s">
        <v>3148</v>
      </c>
      <c r="L306" s="8" t="s">
        <v>6967</v>
      </c>
      <c r="M306" s="8" t="s">
        <v>3419</v>
      </c>
      <c r="N306" s="8" t="s">
        <v>6965</v>
      </c>
      <c r="O306" s="8">
        <v>6627051849</v>
      </c>
      <c r="P306" s="8" t="s">
        <v>2159</v>
      </c>
      <c r="Q306" s="8" t="s">
        <v>394</v>
      </c>
      <c r="R306" s="8" t="s">
        <v>6968</v>
      </c>
      <c r="T306" s="8" t="s">
        <v>3148</v>
      </c>
      <c r="V306" s="8" t="s">
        <v>488</v>
      </c>
      <c r="W306" s="8">
        <v>39339</v>
      </c>
      <c r="X306" s="8" t="s">
        <v>348</v>
      </c>
      <c r="Y306" s="8" t="s">
        <v>264</v>
      </c>
      <c r="Z306" s="8" t="s">
        <v>2114</v>
      </c>
      <c r="AB306" s="8" t="s">
        <v>2115</v>
      </c>
      <c r="AE306" s="8" t="s">
        <v>49</v>
      </c>
      <c r="AF306" s="8" t="s">
        <v>6969</v>
      </c>
      <c r="AG306" s="8" t="s">
        <v>6970</v>
      </c>
      <c r="AH306" s="8" t="s">
        <v>6971</v>
      </c>
      <c r="AI306" s="8" t="s">
        <v>459</v>
      </c>
      <c r="AJ306" s="8" t="s">
        <v>186</v>
      </c>
      <c r="AK306" s="8" t="s">
        <v>6972</v>
      </c>
      <c r="AL306" s="8" t="s">
        <v>264</v>
      </c>
      <c r="AM306" s="48" t="s">
        <v>2130</v>
      </c>
      <c r="AN306" s="48" t="s">
        <v>10036</v>
      </c>
      <c r="AO306" s="48" t="s">
        <v>10037</v>
      </c>
      <c r="AP306" s="48" t="e">
        <v>#N/A</v>
      </c>
      <c r="AQ306" s="48" t="e">
        <v>#N/A</v>
      </c>
      <c r="AR306" s="48" t="e">
        <v>#N/A</v>
      </c>
      <c r="AS306" s="68" t="e">
        <v>#N/A</v>
      </c>
      <c r="AT306" s="68">
        <v>585</v>
      </c>
      <c r="AU306" s="48" t="e">
        <v>#N/A</v>
      </c>
      <c r="AV306" s="48" t="s">
        <v>371</v>
      </c>
      <c r="AW306" s="68" t="e">
        <v>#REF!</v>
      </c>
      <c r="AX306" s="68" t="e">
        <v>#REF!</v>
      </c>
      <c r="AY306" s="68" t="e">
        <v>#N/A</v>
      </c>
      <c r="AZ306" s="307" t="s">
        <v>10038</v>
      </c>
      <c r="BA306" s="48" t="s">
        <v>10039</v>
      </c>
      <c r="BB306" s="68" t="e">
        <v>#N/A</v>
      </c>
      <c r="BC306" s="48" t="s">
        <v>2131</v>
      </c>
    </row>
    <row r="307" spans="1:56" x14ac:dyDescent="0.3">
      <c r="A307" s="48"/>
      <c r="B307" s="8">
        <v>82</v>
      </c>
      <c r="C307" s="143" t="s">
        <v>2899</v>
      </c>
      <c r="D307" s="143" t="s">
        <v>2900</v>
      </c>
      <c r="E307" s="143" t="s">
        <v>335</v>
      </c>
      <c r="F307" s="143" t="s">
        <v>169</v>
      </c>
      <c r="G307" s="8" t="s">
        <v>2901</v>
      </c>
      <c r="H307" s="8">
        <v>6622193328</v>
      </c>
      <c r="I307" s="143" t="s">
        <v>340</v>
      </c>
      <c r="J307" s="143" t="s">
        <v>2902</v>
      </c>
      <c r="K307" s="143" t="s">
        <v>2903</v>
      </c>
      <c r="L307" s="8" t="s">
        <v>2904</v>
      </c>
      <c r="M307" s="8" t="s">
        <v>2900</v>
      </c>
      <c r="N307" s="8" t="s">
        <v>2905</v>
      </c>
      <c r="O307" s="8">
        <v>6622193328</v>
      </c>
      <c r="P307" s="143" t="s">
        <v>2112</v>
      </c>
      <c r="Q307" s="143" t="s">
        <v>43</v>
      </c>
      <c r="R307" s="8" t="s">
        <v>2906</v>
      </c>
      <c r="T307" s="143" t="s">
        <v>922</v>
      </c>
      <c r="U307" s="143"/>
      <c r="V307" s="143" t="s">
        <v>488</v>
      </c>
      <c r="W307" s="8">
        <v>38751</v>
      </c>
      <c r="X307" s="8" t="s">
        <v>348</v>
      </c>
      <c r="Y307" s="8" t="s">
        <v>251</v>
      </c>
      <c r="Z307" s="143" t="s">
        <v>2114</v>
      </c>
      <c r="AB307" s="8" t="s">
        <v>2115</v>
      </c>
      <c r="AE307" s="8" t="s">
        <v>49</v>
      </c>
      <c r="AF307" s="233" t="s">
        <v>2907</v>
      </c>
      <c r="AI307" s="8" t="s">
        <v>2165</v>
      </c>
      <c r="AJ307" s="8" t="s">
        <v>2908</v>
      </c>
      <c r="AL307" s="8" t="s">
        <v>251</v>
      </c>
      <c r="AM307" s="48" t="s">
        <v>2130</v>
      </c>
      <c r="AN307" s="48" t="s">
        <v>10040</v>
      </c>
      <c r="AO307" s="48" t="s">
        <v>10041</v>
      </c>
      <c r="AP307" s="48" t="e">
        <v>#N/A</v>
      </c>
      <c r="AQ307" s="48" t="e">
        <v>#N/A</v>
      </c>
      <c r="AR307" s="48" t="e">
        <v>#N/A</v>
      </c>
      <c r="AS307" s="68" t="e">
        <v>#N/A</v>
      </c>
      <c r="AT307" s="68">
        <v>82</v>
      </c>
      <c r="AU307" s="48" t="e">
        <v>#N/A</v>
      </c>
      <c r="AV307" s="48" t="s">
        <v>371</v>
      </c>
      <c r="AW307" s="68" t="s">
        <v>10042</v>
      </c>
      <c r="AX307" s="68" t="s">
        <v>8643</v>
      </c>
      <c r="AY307" s="68" t="e">
        <v>#N/A</v>
      </c>
      <c r="AZ307" s="48" t="s">
        <v>10043</v>
      </c>
      <c r="BA307" s="48" t="s">
        <v>10044</v>
      </c>
      <c r="BB307" s="68" t="e">
        <v>#N/A</v>
      </c>
      <c r="BC307" s="48" t="s">
        <v>2131</v>
      </c>
      <c r="BD307" s="48"/>
    </row>
    <row r="308" spans="1:56" x14ac:dyDescent="0.3">
      <c r="A308" s="48" t="s">
        <v>10045</v>
      </c>
      <c r="B308" s="8">
        <v>618</v>
      </c>
      <c r="C308" s="8" t="s">
        <v>7211</v>
      </c>
      <c r="D308" s="8" t="s">
        <v>7139</v>
      </c>
      <c r="E308" s="8" t="s">
        <v>335</v>
      </c>
      <c r="F308" s="8" t="s">
        <v>170</v>
      </c>
      <c r="G308" s="8" t="s">
        <v>7140</v>
      </c>
      <c r="H308" s="8">
        <v>6016247373</v>
      </c>
      <c r="I308" s="8" t="s">
        <v>401</v>
      </c>
      <c r="J308" s="8" t="s">
        <v>7212</v>
      </c>
      <c r="K308" s="8" t="s">
        <v>240</v>
      </c>
      <c r="L308" s="8" t="s">
        <v>7141</v>
      </c>
      <c r="M308" s="8" t="s">
        <v>7139</v>
      </c>
      <c r="N308" s="8" t="s">
        <v>7140</v>
      </c>
      <c r="O308" s="8">
        <v>6016247373</v>
      </c>
      <c r="P308" s="8" t="s">
        <v>2112</v>
      </c>
      <c r="Q308" s="8" t="s">
        <v>45</v>
      </c>
      <c r="R308" s="8" t="s">
        <v>7213</v>
      </c>
      <c r="T308" s="8" t="s">
        <v>7214</v>
      </c>
      <c r="V308" s="8" t="s">
        <v>488</v>
      </c>
      <c r="W308" s="8">
        <v>39476</v>
      </c>
      <c r="AL308" s="8" t="s">
        <v>240</v>
      </c>
      <c r="AM308" s="48" t="s">
        <v>240</v>
      </c>
      <c r="AN308" s="48" t="s">
        <v>10046</v>
      </c>
      <c r="AO308" s="48" t="s">
        <v>10047</v>
      </c>
      <c r="AP308" s="48" t="s">
        <v>10046</v>
      </c>
      <c r="AQ308" s="48" t="s">
        <v>10047</v>
      </c>
      <c r="AR308" s="48" t="s">
        <v>371</v>
      </c>
      <c r="AS308" s="68" t="s">
        <v>371</v>
      </c>
      <c r="AT308" s="68">
        <v>618</v>
      </c>
      <c r="AU308" s="48">
        <v>293</v>
      </c>
      <c r="AV308" s="48" t="s">
        <v>519</v>
      </c>
      <c r="AW308" s="68" t="s">
        <v>8643</v>
      </c>
      <c r="AX308" s="68" t="s">
        <v>8643</v>
      </c>
      <c r="AY308" s="68" t="s">
        <v>10045</v>
      </c>
      <c r="AZ308" s="307" t="s">
        <v>8003</v>
      </c>
      <c r="BA308" s="48" t="s">
        <v>10048</v>
      </c>
      <c r="BB308" s="68" t="s">
        <v>519</v>
      </c>
      <c r="BC308" s="48" t="s">
        <v>89</v>
      </c>
    </row>
    <row r="309" spans="1:56" x14ac:dyDescent="0.3">
      <c r="A309" s="48" t="s">
        <v>10049</v>
      </c>
      <c r="B309" s="8">
        <v>609</v>
      </c>
      <c r="C309" s="8" t="s">
        <v>7138</v>
      </c>
      <c r="D309" s="8" t="s">
        <v>7139</v>
      </c>
      <c r="E309" s="8" t="s">
        <v>335</v>
      </c>
      <c r="F309" s="8" t="s">
        <v>170</v>
      </c>
      <c r="G309" s="8" t="s">
        <v>7140</v>
      </c>
      <c r="H309" s="8">
        <v>6016247373</v>
      </c>
      <c r="I309" s="8" t="s">
        <v>401</v>
      </c>
      <c r="J309" s="8" t="s">
        <v>2494</v>
      </c>
      <c r="K309" s="8" t="s">
        <v>209</v>
      </c>
      <c r="L309" s="8" t="s">
        <v>7141</v>
      </c>
      <c r="M309" s="8" t="s">
        <v>7139</v>
      </c>
      <c r="N309" s="8" t="s">
        <v>7140</v>
      </c>
      <c r="O309" s="8">
        <v>6016247373</v>
      </c>
      <c r="P309" s="8" t="s">
        <v>2112</v>
      </c>
      <c r="Q309" s="8" t="s">
        <v>45</v>
      </c>
      <c r="R309" s="8" t="s">
        <v>7142</v>
      </c>
      <c r="T309" s="8" t="s">
        <v>4670</v>
      </c>
      <c r="V309" s="8" t="s">
        <v>488</v>
      </c>
      <c r="W309" s="8">
        <v>39272</v>
      </c>
      <c r="X309" s="8" t="s">
        <v>348</v>
      </c>
      <c r="Y309" s="8" t="s">
        <v>209</v>
      </c>
      <c r="Z309" s="8" t="s">
        <v>2114</v>
      </c>
      <c r="AB309" s="8" t="s">
        <v>2115</v>
      </c>
      <c r="AE309" s="8" t="s">
        <v>49</v>
      </c>
      <c r="AF309" s="8" t="s">
        <v>7143</v>
      </c>
      <c r="AG309" s="8" t="s">
        <v>7144</v>
      </c>
      <c r="AH309" s="8" t="s">
        <v>7145</v>
      </c>
      <c r="AI309" s="8" t="s">
        <v>442</v>
      </c>
      <c r="AL309" s="8" t="s">
        <v>209</v>
      </c>
      <c r="AM309" s="48" t="s">
        <v>209</v>
      </c>
      <c r="AN309" s="48" t="s">
        <v>10050</v>
      </c>
      <c r="AO309" s="48" t="s">
        <v>10051</v>
      </c>
      <c r="AP309" s="48" t="s">
        <v>10050</v>
      </c>
      <c r="AQ309" s="48" t="s">
        <v>10051</v>
      </c>
      <c r="AR309" s="48" t="s">
        <v>371</v>
      </c>
      <c r="AS309" s="68" t="s">
        <v>371</v>
      </c>
      <c r="AT309" s="68">
        <v>609</v>
      </c>
      <c r="AU309" s="48">
        <v>292</v>
      </c>
      <c r="AV309" s="48" t="s">
        <v>371</v>
      </c>
      <c r="AW309" s="68" t="e">
        <v>#REF!</v>
      </c>
      <c r="AX309" s="68" t="e">
        <v>#VALUE!</v>
      </c>
      <c r="AY309" s="68" t="s">
        <v>10049</v>
      </c>
      <c r="AZ309" s="307" t="s">
        <v>8003</v>
      </c>
      <c r="BA309" s="48" t="s">
        <v>10052</v>
      </c>
      <c r="BB309" s="68" t="s">
        <v>519</v>
      </c>
      <c r="BC309" s="48" t="s">
        <v>107</v>
      </c>
    </row>
    <row r="310" spans="1:56" x14ac:dyDescent="0.3">
      <c r="A310" s="48" t="s">
        <v>10053</v>
      </c>
      <c r="B310" s="8">
        <v>380</v>
      </c>
      <c r="C310" s="143" t="s">
        <v>5348</v>
      </c>
      <c r="D310" s="143" t="s">
        <v>5349</v>
      </c>
      <c r="E310" s="143" t="s">
        <v>335</v>
      </c>
      <c r="F310" s="143" t="s">
        <v>170</v>
      </c>
      <c r="G310" s="8" t="s">
        <v>5350</v>
      </c>
      <c r="I310" s="143" t="s">
        <v>401</v>
      </c>
      <c r="J310" s="143" t="s">
        <v>420</v>
      </c>
      <c r="K310" s="143" t="s">
        <v>1022</v>
      </c>
      <c r="L310" s="8" t="s">
        <v>5351</v>
      </c>
      <c r="M310" s="8" t="s">
        <v>5352</v>
      </c>
      <c r="N310" s="8" t="s">
        <v>5353</v>
      </c>
      <c r="O310" s="8">
        <v>6624185269</v>
      </c>
      <c r="P310" s="143" t="s">
        <v>2159</v>
      </c>
      <c r="Q310" s="143" t="s">
        <v>441</v>
      </c>
      <c r="R310" s="8" t="s">
        <v>5354</v>
      </c>
      <c r="T310" s="143" t="s">
        <v>406</v>
      </c>
      <c r="U310" s="143"/>
      <c r="V310" s="143" t="s">
        <v>488</v>
      </c>
      <c r="W310" s="8">
        <v>39743</v>
      </c>
      <c r="X310" s="8" t="s">
        <v>348</v>
      </c>
      <c r="Y310" s="8" t="s">
        <v>5355</v>
      </c>
      <c r="Z310" s="143" t="s">
        <v>2114</v>
      </c>
      <c r="AB310" s="8" t="s">
        <v>2115</v>
      </c>
      <c r="AE310" s="8" t="s">
        <v>49</v>
      </c>
      <c r="AF310" s="233" t="s">
        <v>5356</v>
      </c>
      <c r="AH310" s="8" t="s">
        <v>5357</v>
      </c>
      <c r="AI310" s="8" t="s">
        <v>2165</v>
      </c>
      <c r="AJ310" s="8" t="s">
        <v>5358</v>
      </c>
      <c r="AL310" s="8" t="s">
        <v>228</v>
      </c>
      <c r="AM310" s="48" t="s">
        <v>228</v>
      </c>
      <c r="AN310" s="48" t="s">
        <v>10054</v>
      </c>
      <c r="AO310" s="48" t="s">
        <v>10055</v>
      </c>
      <c r="AP310" s="48" t="e">
        <v>#N/A</v>
      </c>
      <c r="AQ310" s="48" t="s">
        <v>10055</v>
      </c>
      <c r="AR310" s="48" t="e">
        <v>#N/A</v>
      </c>
      <c r="AS310" s="68" t="s">
        <v>371</v>
      </c>
      <c r="AT310" s="68">
        <v>380</v>
      </c>
      <c r="AU310" s="48">
        <v>303</v>
      </c>
      <c r="AV310" s="48" t="s">
        <v>519</v>
      </c>
      <c r="AW310" s="68" t="e">
        <v>#REF!</v>
      </c>
      <c r="AX310" s="68" t="s">
        <v>8643</v>
      </c>
      <c r="AY310" s="68" t="s">
        <v>10053</v>
      </c>
      <c r="AZ310" s="48" t="s">
        <v>10056</v>
      </c>
      <c r="BA310" s="48" t="s">
        <v>10057</v>
      </c>
      <c r="BB310" s="68" t="s">
        <v>519</v>
      </c>
      <c r="BC310" s="48" t="s">
        <v>107</v>
      </c>
    </row>
    <row r="311" spans="1:56" x14ac:dyDescent="0.3">
      <c r="A311" s="48"/>
      <c r="B311" s="8">
        <v>300</v>
      </c>
      <c r="C311" s="143" t="s">
        <v>1260</v>
      </c>
      <c r="D311" s="143" t="s">
        <v>4678</v>
      </c>
      <c r="E311" s="143" t="s">
        <v>335</v>
      </c>
      <c r="F311" s="143" t="s">
        <v>170</v>
      </c>
      <c r="G311" s="8" t="s">
        <v>4706</v>
      </c>
      <c r="H311" s="8">
        <v>6626885736</v>
      </c>
      <c r="I311" s="143" t="s">
        <v>340</v>
      </c>
      <c r="J311" s="143" t="s">
        <v>485</v>
      </c>
      <c r="K311" s="143" t="s">
        <v>206</v>
      </c>
      <c r="L311" s="8" t="s">
        <v>4707</v>
      </c>
      <c r="M311" s="8" t="s">
        <v>4708</v>
      </c>
      <c r="N311" s="8" t="s">
        <v>4706</v>
      </c>
      <c r="O311" s="8">
        <v>6626885736</v>
      </c>
      <c r="P311" s="143" t="s">
        <v>2159</v>
      </c>
      <c r="Q311" s="143" t="s">
        <v>394</v>
      </c>
      <c r="R311" s="8" t="s">
        <v>4709</v>
      </c>
      <c r="T311" s="143" t="s">
        <v>206</v>
      </c>
      <c r="U311" s="143"/>
      <c r="V311" s="143" t="s">
        <v>488</v>
      </c>
      <c r="W311" s="8">
        <v>38901</v>
      </c>
      <c r="X311" s="8" t="s">
        <v>348</v>
      </c>
      <c r="Y311" s="8" t="s">
        <v>2464</v>
      </c>
      <c r="Z311" s="143" t="s">
        <v>2114</v>
      </c>
      <c r="AB311" s="8" t="s">
        <v>2115</v>
      </c>
      <c r="AE311" s="8" t="s">
        <v>48</v>
      </c>
      <c r="AF311" s="233" t="s">
        <v>4710</v>
      </c>
      <c r="AG311" s="8" t="s">
        <v>4711</v>
      </c>
      <c r="AI311" s="8" t="s">
        <v>2165</v>
      </c>
      <c r="AJ311" s="8" t="s">
        <v>4712</v>
      </c>
      <c r="AL311" s="8" t="s">
        <v>206</v>
      </c>
      <c r="AM311" s="48" t="s">
        <v>2130</v>
      </c>
      <c r="AN311" s="48" t="s">
        <v>10058</v>
      </c>
      <c r="AO311" s="48" t="s">
        <v>10059</v>
      </c>
      <c r="AP311" s="48" t="e">
        <v>#N/A</v>
      </c>
      <c r="AQ311" s="48" t="e">
        <v>#N/A</v>
      </c>
      <c r="AR311" s="48" t="e">
        <v>#N/A</v>
      </c>
      <c r="AS311" s="68" t="e">
        <v>#N/A</v>
      </c>
      <c r="AT311" s="68">
        <v>300</v>
      </c>
      <c r="AU311" s="48" t="e">
        <v>#N/A</v>
      </c>
      <c r="AV311" s="48" t="s">
        <v>371</v>
      </c>
      <c r="AW311" s="68" t="s">
        <v>10060</v>
      </c>
      <c r="AX311" s="68" t="s">
        <v>10060</v>
      </c>
      <c r="AY311" s="68" t="e">
        <v>#N/A</v>
      </c>
      <c r="AZ311" s="48" t="s">
        <v>10061</v>
      </c>
      <c r="BA311" s="48" t="s">
        <v>10062</v>
      </c>
      <c r="BB311" s="68" t="e">
        <v>#N/A</v>
      </c>
      <c r="BC311" s="48" t="s">
        <v>2131</v>
      </c>
      <c r="BD311" s="48"/>
    </row>
    <row r="312" spans="1:56" x14ac:dyDescent="0.3">
      <c r="A312" s="48" t="s">
        <v>10063</v>
      </c>
      <c r="B312" s="8">
        <v>381</v>
      </c>
      <c r="C312" s="143" t="s">
        <v>1817</v>
      </c>
      <c r="D312" s="143" t="s">
        <v>1825</v>
      </c>
      <c r="E312" s="143" t="s">
        <v>335</v>
      </c>
      <c r="F312" s="143" t="s">
        <v>169</v>
      </c>
      <c r="H312" s="8">
        <v>9013027058</v>
      </c>
      <c r="I312" s="143" t="s">
        <v>401</v>
      </c>
      <c r="J312" s="143" t="s">
        <v>5310</v>
      </c>
      <c r="K312" s="143" t="s">
        <v>3350</v>
      </c>
      <c r="L312" s="8" t="s">
        <v>1824</v>
      </c>
      <c r="M312" s="8" t="s">
        <v>1825</v>
      </c>
      <c r="N312" s="8" t="s">
        <v>1826</v>
      </c>
      <c r="O312" s="8">
        <v>6626456002</v>
      </c>
      <c r="P312" s="143" t="s">
        <v>2112</v>
      </c>
      <c r="Q312" s="143" t="s">
        <v>45</v>
      </c>
      <c r="R312" s="8" t="s">
        <v>5359</v>
      </c>
      <c r="T312" s="143" t="s">
        <v>5303</v>
      </c>
      <c r="U312" s="143"/>
      <c r="V312" s="143" t="s">
        <v>488</v>
      </c>
      <c r="W312" s="8">
        <v>38637</v>
      </c>
      <c r="X312" s="8" t="s">
        <v>348</v>
      </c>
      <c r="Y312" s="8" t="s">
        <v>2393</v>
      </c>
      <c r="Z312" s="143" t="s">
        <v>2114</v>
      </c>
      <c r="AB312" s="8" t="s">
        <v>2115</v>
      </c>
      <c r="AE312" s="8" t="s">
        <v>49</v>
      </c>
      <c r="AF312" s="233" t="s">
        <v>5360</v>
      </c>
      <c r="AG312" s="8" t="s">
        <v>5361</v>
      </c>
      <c r="AH312" s="8" t="s">
        <v>5362</v>
      </c>
      <c r="AI312" s="8" t="s">
        <v>2165</v>
      </c>
      <c r="AJ312" s="8" t="s">
        <v>5363</v>
      </c>
      <c r="AK312" s="8" t="s">
        <v>5364</v>
      </c>
      <c r="AL312" s="8" t="s">
        <v>201</v>
      </c>
      <c r="AM312" s="48" t="s">
        <v>201</v>
      </c>
      <c r="AN312" s="48" t="s">
        <v>10064</v>
      </c>
      <c r="AO312" s="48" t="s">
        <v>10065</v>
      </c>
      <c r="AP312" s="48" t="s">
        <v>10064</v>
      </c>
      <c r="AQ312" s="48" t="s">
        <v>10065</v>
      </c>
      <c r="AR312" s="48" t="s">
        <v>371</v>
      </c>
      <c r="AS312" s="68" t="s">
        <v>371</v>
      </c>
      <c r="AT312" s="68">
        <v>381</v>
      </c>
      <c r="AU312" s="48">
        <v>196</v>
      </c>
      <c r="AV312" s="48" t="s">
        <v>371</v>
      </c>
      <c r="AW312" s="68" t="e">
        <v>#REF!</v>
      </c>
      <c r="AX312" s="68" t="e">
        <v>#REF!</v>
      </c>
      <c r="AY312" s="68" t="s">
        <v>10063</v>
      </c>
      <c r="AZ312" s="48" t="s">
        <v>10066</v>
      </c>
      <c r="BA312" s="48" t="s">
        <v>10067</v>
      </c>
      <c r="BB312" s="68" t="s">
        <v>371</v>
      </c>
      <c r="BC312" s="48" t="s">
        <v>104</v>
      </c>
      <c r="BD312" s="48"/>
    </row>
    <row r="313" spans="1:56" x14ac:dyDescent="0.3">
      <c r="A313" s="48" t="s">
        <v>10068</v>
      </c>
      <c r="B313" s="8">
        <v>423</v>
      </c>
      <c r="C313" s="143" t="s">
        <v>5671</v>
      </c>
      <c r="D313" s="143" t="s">
        <v>736</v>
      </c>
      <c r="E313" s="143" t="s">
        <v>335</v>
      </c>
      <c r="F313" s="143" t="s">
        <v>170</v>
      </c>
      <c r="G313" s="8" t="s">
        <v>5672</v>
      </c>
      <c r="H313" s="8">
        <v>6015946905</v>
      </c>
      <c r="I313" s="143" t="s">
        <v>340</v>
      </c>
      <c r="J313" s="143" t="s">
        <v>2494</v>
      </c>
      <c r="K313" s="143" t="s">
        <v>5673</v>
      </c>
      <c r="L313" s="8" t="s">
        <v>5674</v>
      </c>
      <c r="M313" s="8" t="s">
        <v>736</v>
      </c>
      <c r="N313" s="8" t="s">
        <v>5675</v>
      </c>
      <c r="O313" s="8">
        <v>6019549465</v>
      </c>
      <c r="P313" s="143" t="s">
        <v>2112</v>
      </c>
      <c r="Q313" s="143" t="s">
        <v>441</v>
      </c>
      <c r="R313" s="8" t="s">
        <v>5676</v>
      </c>
      <c r="T313" s="143" t="s">
        <v>214</v>
      </c>
      <c r="U313" s="143"/>
      <c r="V313" s="143" t="s">
        <v>488</v>
      </c>
      <c r="W313" s="8">
        <v>39212</v>
      </c>
      <c r="X313" s="8" t="s">
        <v>348</v>
      </c>
      <c r="Y313" s="8" t="s">
        <v>209</v>
      </c>
      <c r="Z313" s="143"/>
      <c r="AD313" s="8" t="s">
        <v>2252</v>
      </c>
      <c r="AE313" s="8" t="s">
        <v>49</v>
      </c>
      <c r="AF313" s="233" t="s">
        <v>5677</v>
      </c>
      <c r="AG313" s="8" t="s">
        <v>5678</v>
      </c>
      <c r="AH313" s="8" t="s">
        <v>5679</v>
      </c>
      <c r="AI313" s="8" t="s">
        <v>442</v>
      </c>
      <c r="AL313" s="8" t="s">
        <v>209</v>
      </c>
      <c r="AM313" s="48" t="s">
        <v>209</v>
      </c>
      <c r="AN313" s="48" t="s">
        <v>10069</v>
      </c>
      <c r="AO313" s="48" t="s">
        <v>10070</v>
      </c>
      <c r="AP313" s="48" t="e">
        <v>#N/A</v>
      </c>
      <c r="AQ313" s="48" t="s">
        <v>10070</v>
      </c>
      <c r="AR313" s="48" t="e">
        <v>#N/A</v>
      </c>
      <c r="AS313" s="68" t="s">
        <v>371</v>
      </c>
      <c r="AT313" s="68">
        <v>423</v>
      </c>
      <c r="AU313" s="48">
        <v>139</v>
      </c>
      <c r="AV313" s="48" t="s">
        <v>371</v>
      </c>
      <c r="AW313" s="68" t="e">
        <v>#VALUE!</v>
      </c>
      <c r="AX313" s="68" t="e">
        <v>#VALUE!</v>
      </c>
      <c r="AY313" s="68" t="s">
        <v>10068</v>
      </c>
      <c r="AZ313" s="48" t="s">
        <v>10071</v>
      </c>
      <c r="BA313" s="48" t="s">
        <v>10072</v>
      </c>
      <c r="BB313" s="68" t="s">
        <v>519</v>
      </c>
      <c r="BC313" s="48" t="s">
        <v>107</v>
      </c>
    </row>
    <row r="314" spans="1:56" x14ac:dyDescent="0.3">
      <c r="A314" s="48" t="s">
        <v>10073</v>
      </c>
      <c r="B314" s="8">
        <v>124</v>
      </c>
      <c r="C314" s="143" t="s">
        <v>3262</v>
      </c>
      <c r="D314" s="143" t="s">
        <v>2537</v>
      </c>
      <c r="E314" s="143" t="s">
        <v>335</v>
      </c>
      <c r="F314" s="143" t="s">
        <v>170</v>
      </c>
      <c r="I314" s="143" t="s">
        <v>401</v>
      </c>
      <c r="J314" s="143" t="s">
        <v>3263</v>
      </c>
      <c r="K314" s="143" t="s">
        <v>3264</v>
      </c>
      <c r="L314" s="8" t="s">
        <v>1109</v>
      </c>
      <c r="M314" s="8" t="s">
        <v>2537</v>
      </c>
      <c r="N314" s="8" t="s">
        <v>3265</v>
      </c>
      <c r="O314" s="8">
        <v>6623974512</v>
      </c>
      <c r="P314" s="143" t="s">
        <v>2159</v>
      </c>
      <c r="Q314" s="143" t="s">
        <v>394</v>
      </c>
      <c r="R314" s="8" t="s">
        <v>3266</v>
      </c>
      <c r="T314" s="143" t="s">
        <v>3267</v>
      </c>
      <c r="U314" s="143"/>
      <c r="V314" s="143" t="s">
        <v>488</v>
      </c>
      <c r="W314" s="8">
        <v>38618</v>
      </c>
      <c r="X314" s="8" t="s">
        <v>348</v>
      </c>
      <c r="Y314" s="8" t="s">
        <v>253</v>
      </c>
      <c r="Z314" s="143" t="s">
        <v>2114</v>
      </c>
      <c r="AB314" s="8" t="s">
        <v>2115</v>
      </c>
      <c r="AE314" s="8" t="s">
        <v>48</v>
      </c>
      <c r="AF314" s="233" t="s">
        <v>3268</v>
      </c>
      <c r="AG314" s="8" t="s">
        <v>3269</v>
      </c>
      <c r="AH314" s="8" t="s">
        <v>3270</v>
      </c>
      <c r="AI314" s="8" t="s">
        <v>369</v>
      </c>
      <c r="AL314" s="8" t="s">
        <v>253</v>
      </c>
      <c r="AM314" s="48" t="s">
        <v>253</v>
      </c>
      <c r="AN314" s="48" t="s">
        <v>10074</v>
      </c>
      <c r="AO314" s="48" t="s">
        <v>10075</v>
      </c>
      <c r="AP314" s="48" t="s">
        <v>10074</v>
      </c>
      <c r="AQ314" s="48" t="s">
        <v>10075</v>
      </c>
      <c r="AR314" s="48" t="s">
        <v>371</v>
      </c>
      <c r="AS314" s="68" t="s">
        <v>371</v>
      </c>
      <c r="AT314" s="68">
        <v>124</v>
      </c>
      <c r="AU314" s="48">
        <v>213</v>
      </c>
      <c r="AV314" s="48" t="s">
        <v>371</v>
      </c>
      <c r="AW314" s="68" t="s">
        <v>10076</v>
      </c>
      <c r="AX314" s="68" t="s">
        <v>10076</v>
      </c>
      <c r="AY314" s="68" t="s">
        <v>10073</v>
      </c>
      <c r="AZ314" s="48" t="s">
        <v>10077</v>
      </c>
      <c r="BA314" s="48" t="s">
        <v>10078</v>
      </c>
      <c r="BB314" s="68" t="s">
        <v>371</v>
      </c>
      <c r="BC314" s="48" t="s">
        <v>83</v>
      </c>
    </row>
    <row r="315" spans="1:56" x14ac:dyDescent="0.3">
      <c r="A315" s="48"/>
      <c r="B315" s="8">
        <v>174</v>
      </c>
      <c r="C315" s="143" t="s">
        <v>3676</v>
      </c>
      <c r="D315" s="143" t="s">
        <v>1134</v>
      </c>
      <c r="E315" s="143" t="s">
        <v>335</v>
      </c>
      <c r="F315" s="143" t="s">
        <v>170</v>
      </c>
      <c r="G315" s="8" t="s">
        <v>3677</v>
      </c>
      <c r="H315" s="8">
        <v>6626951686</v>
      </c>
      <c r="I315" s="143" t="s">
        <v>401</v>
      </c>
      <c r="J315" s="143" t="s">
        <v>3693</v>
      </c>
      <c r="K315" s="143" t="s">
        <v>3694</v>
      </c>
      <c r="L315" s="8" t="s">
        <v>3679</v>
      </c>
      <c r="M315" s="8" t="s">
        <v>3695</v>
      </c>
      <c r="N315" s="8" t="s">
        <v>3680</v>
      </c>
      <c r="O315" s="8">
        <v>6623941911</v>
      </c>
      <c r="P315" s="143" t="s">
        <v>2159</v>
      </c>
      <c r="Q315" s="143" t="s">
        <v>45</v>
      </c>
      <c r="R315" s="8" t="s">
        <v>3696</v>
      </c>
      <c r="T315" s="143" t="s">
        <v>1991</v>
      </c>
      <c r="U315" s="143"/>
      <c r="V315" s="143" t="s">
        <v>488</v>
      </c>
      <c r="W315" s="8">
        <v>38703</v>
      </c>
      <c r="X315" s="8" t="s">
        <v>348</v>
      </c>
      <c r="Y315" s="8" t="s">
        <v>2139</v>
      </c>
      <c r="Z315" s="143"/>
      <c r="AA315" s="8" t="s">
        <v>2200</v>
      </c>
      <c r="AC315" s="8" t="s">
        <v>2201</v>
      </c>
      <c r="AE315" s="8" t="s">
        <v>49</v>
      </c>
      <c r="AF315" s="233" t="s">
        <v>3697</v>
      </c>
      <c r="AI315" s="8" t="s">
        <v>2165</v>
      </c>
      <c r="AJ315" s="8" t="s">
        <v>3698</v>
      </c>
      <c r="AL315" s="8" t="s">
        <v>260</v>
      </c>
      <c r="AM315" s="48" t="s">
        <v>2130</v>
      </c>
      <c r="AN315" s="48" t="s">
        <v>10079</v>
      </c>
      <c r="AO315" s="48" t="s">
        <v>10080</v>
      </c>
      <c r="AP315" s="48" t="e">
        <v>#N/A</v>
      </c>
      <c r="AQ315" s="48" t="e">
        <v>#N/A</v>
      </c>
      <c r="AR315" s="48" t="e">
        <v>#N/A</v>
      </c>
      <c r="AS315" s="68" t="e">
        <v>#N/A</v>
      </c>
      <c r="AT315" s="68">
        <v>174</v>
      </c>
      <c r="AU315" s="48" t="e">
        <v>#N/A</v>
      </c>
      <c r="AV315" s="48" t="s">
        <v>371</v>
      </c>
      <c r="AW315" s="68" t="s">
        <v>10081</v>
      </c>
      <c r="AX315" s="68" t="s">
        <v>8643</v>
      </c>
      <c r="AY315" s="68" t="e">
        <v>#N/A</v>
      </c>
      <c r="AZ315" s="307" t="s">
        <v>10082</v>
      </c>
      <c r="BA315" s="48" t="s">
        <v>10083</v>
      </c>
      <c r="BB315" s="68" t="e">
        <v>#N/A</v>
      </c>
      <c r="BC315" s="48" t="s">
        <v>2131</v>
      </c>
      <c r="BD315" s="48"/>
    </row>
    <row r="316" spans="1:56" x14ac:dyDescent="0.3">
      <c r="A316" s="48"/>
      <c r="B316" s="8">
        <v>172</v>
      </c>
      <c r="C316" s="143" t="s">
        <v>3676</v>
      </c>
      <c r="D316" s="143" t="s">
        <v>1536</v>
      </c>
      <c r="E316" s="143" t="s">
        <v>335</v>
      </c>
      <c r="F316" s="143" t="s">
        <v>170</v>
      </c>
      <c r="G316" s="8" t="s">
        <v>3677</v>
      </c>
      <c r="H316" s="8">
        <v>6626951686</v>
      </c>
      <c r="I316" s="143" t="s">
        <v>401</v>
      </c>
      <c r="J316" s="143" t="s">
        <v>3678</v>
      </c>
      <c r="K316" s="143"/>
      <c r="L316" s="8" t="s">
        <v>3679</v>
      </c>
      <c r="M316" s="8" t="s">
        <v>1536</v>
      </c>
      <c r="N316" s="8" t="s">
        <v>3680</v>
      </c>
      <c r="O316" s="8">
        <v>6623941911</v>
      </c>
      <c r="P316" s="143" t="s">
        <v>2159</v>
      </c>
      <c r="Q316" s="143" t="s">
        <v>45</v>
      </c>
      <c r="R316" s="8" t="s">
        <v>3681</v>
      </c>
      <c r="T316" s="143" t="s">
        <v>1991</v>
      </c>
      <c r="U316" s="143"/>
      <c r="V316" s="143" t="s">
        <v>488</v>
      </c>
      <c r="W316" s="8">
        <v>38703</v>
      </c>
      <c r="X316" s="8" t="s">
        <v>348</v>
      </c>
      <c r="Y316" s="8" t="s">
        <v>2139</v>
      </c>
      <c r="Z316" s="143"/>
      <c r="AE316" s="8" t="s">
        <v>49</v>
      </c>
      <c r="AF316" s="233" t="s">
        <v>3682</v>
      </c>
      <c r="AI316" s="8" t="s">
        <v>2165</v>
      </c>
      <c r="AJ316" s="8" t="s">
        <v>3683</v>
      </c>
      <c r="AL316" s="8" t="s">
        <v>260</v>
      </c>
      <c r="AM316" s="48" t="s">
        <v>2130</v>
      </c>
      <c r="AN316" s="48" t="s">
        <v>10084</v>
      </c>
      <c r="AO316" s="48" t="s">
        <v>10085</v>
      </c>
      <c r="AP316" s="48" t="e">
        <v>#N/A</v>
      </c>
      <c r="AQ316" s="48" t="e">
        <v>#N/A</v>
      </c>
      <c r="AR316" s="48" t="e">
        <v>#N/A</v>
      </c>
      <c r="AS316" s="68" t="e">
        <v>#N/A</v>
      </c>
      <c r="AT316" s="68">
        <v>172</v>
      </c>
      <c r="AU316" s="48" t="e">
        <v>#N/A</v>
      </c>
      <c r="AV316" s="48" t="s">
        <v>371</v>
      </c>
      <c r="AW316" s="68" t="s">
        <v>10086</v>
      </c>
      <c r="AX316" s="68" t="s">
        <v>8643</v>
      </c>
      <c r="AY316" s="68" t="e">
        <v>#N/A</v>
      </c>
      <c r="AZ316" s="307" t="s">
        <v>10082</v>
      </c>
      <c r="BA316" s="48" t="s">
        <v>10087</v>
      </c>
      <c r="BB316" s="68" t="e">
        <v>#N/A</v>
      </c>
      <c r="BC316" s="48" t="s">
        <v>2131</v>
      </c>
      <c r="BD316" s="48"/>
    </row>
    <row r="317" spans="1:56" x14ac:dyDescent="0.3">
      <c r="A317" s="48"/>
      <c r="B317" s="8">
        <v>439</v>
      </c>
      <c r="C317" s="143" t="s">
        <v>5791</v>
      </c>
      <c r="D317" s="143" t="s">
        <v>5792</v>
      </c>
      <c r="E317" s="143" t="s">
        <v>335</v>
      </c>
      <c r="F317" s="143" t="s">
        <v>169</v>
      </c>
      <c r="I317" s="143" t="s">
        <v>401</v>
      </c>
      <c r="J317" s="143" t="s">
        <v>5793</v>
      </c>
      <c r="K317" s="143" t="s">
        <v>2753</v>
      </c>
      <c r="L317" s="8" t="s">
        <v>5794</v>
      </c>
      <c r="M317" s="8" t="s">
        <v>5795</v>
      </c>
      <c r="N317" s="8" t="s">
        <v>5796</v>
      </c>
      <c r="O317" s="8">
        <v>6629347832</v>
      </c>
      <c r="P317" s="143" t="s">
        <v>2112</v>
      </c>
      <c r="Q317" s="143" t="s">
        <v>394</v>
      </c>
      <c r="R317" s="8" t="s">
        <v>5797</v>
      </c>
      <c r="T317" s="143" t="s">
        <v>2657</v>
      </c>
      <c r="U317" s="143"/>
      <c r="V317" s="143" t="s">
        <v>488</v>
      </c>
      <c r="W317" s="8">
        <v>38606</v>
      </c>
      <c r="X317" s="8" t="s">
        <v>348</v>
      </c>
      <c r="Y317" s="8" t="s">
        <v>238</v>
      </c>
      <c r="Z317" s="143" t="s">
        <v>2114</v>
      </c>
      <c r="AB317" s="8" t="s">
        <v>2115</v>
      </c>
      <c r="AE317" s="8" t="s">
        <v>49</v>
      </c>
      <c r="AF317" s="233" t="s">
        <v>5798</v>
      </c>
      <c r="AI317" s="8" t="s">
        <v>442</v>
      </c>
      <c r="AJ317" s="8" t="s">
        <v>5799</v>
      </c>
      <c r="AL317" s="8" t="s">
        <v>238</v>
      </c>
      <c r="AM317" s="48" t="s">
        <v>2130</v>
      </c>
      <c r="AN317" s="48" t="s">
        <v>10088</v>
      </c>
      <c r="AO317" s="48" t="s">
        <v>10089</v>
      </c>
      <c r="AP317" s="48" t="e">
        <v>#N/A</v>
      </c>
      <c r="AQ317" s="48" t="e">
        <v>#N/A</v>
      </c>
      <c r="AR317" s="48" t="e">
        <v>#N/A</v>
      </c>
      <c r="AS317" s="68" t="e">
        <v>#N/A</v>
      </c>
      <c r="AT317" s="68">
        <v>439</v>
      </c>
      <c r="AU317" s="48" t="e">
        <v>#N/A</v>
      </c>
      <c r="AV317" s="48" t="s">
        <v>371</v>
      </c>
      <c r="AW317" s="68" t="e">
        <v>#REF!</v>
      </c>
      <c r="AX317" s="68" t="s">
        <v>8643</v>
      </c>
      <c r="AY317" s="68" t="e">
        <v>#N/A</v>
      </c>
      <c r="AZ317" s="48" t="s">
        <v>5799</v>
      </c>
      <c r="BA317" s="48" t="s">
        <v>10090</v>
      </c>
      <c r="BB317" s="68" t="e">
        <v>#N/A</v>
      </c>
      <c r="BC317" s="48" t="s">
        <v>2131</v>
      </c>
    </row>
    <row r="318" spans="1:56" x14ac:dyDescent="0.3">
      <c r="A318" s="48" t="s">
        <v>10091</v>
      </c>
      <c r="B318" s="8">
        <v>409</v>
      </c>
      <c r="C318" s="143" t="s">
        <v>2771</v>
      </c>
      <c r="D318" s="143" t="s">
        <v>1408</v>
      </c>
      <c r="E318" s="143" t="s">
        <v>335</v>
      </c>
      <c r="F318" s="143" t="s">
        <v>169</v>
      </c>
      <c r="G318" s="8" t="s">
        <v>5571</v>
      </c>
      <c r="H318" s="8">
        <v>6016679214</v>
      </c>
      <c r="I318" s="143" t="s">
        <v>340</v>
      </c>
      <c r="J318" s="143" t="s">
        <v>2435</v>
      </c>
      <c r="K318" s="143" t="s">
        <v>766</v>
      </c>
      <c r="L318" s="8" t="s">
        <v>5572</v>
      </c>
      <c r="M318" s="8" t="s">
        <v>1408</v>
      </c>
      <c r="N318" s="8" t="s">
        <v>5571</v>
      </c>
      <c r="O318" s="8">
        <v>6016679214</v>
      </c>
      <c r="P318" s="143" t="s">
        <v>2112</v>
      </c>
      <c r="Q318" s="143" t="s">
        <v>45</v>
      </c>
      <c r="R318" s="8" t="s">
        <v>5573</v>
      </c>
      <c r="T318" s="143" t="s">
        <v>345</v>
      </c>
      <c r="U318" s="143"/>
      <c r="V318" s="143" t="s">
        <v>488</v>
      </c>
      <c r="W318" s="8">
        <v>39056</v>
      </c>
      <c r="X318" s="8" t="s">
        <v>348</v>
      </c>
      <c r="Y318" s="8" t="s">
        <v>209</v>
      </c>
      <c r="Z318" s="143" t="s">
        <v>2114</v>
      </c>
      <c r="AB318" s="8" t="s">
        <v>2115</v>
      </c>
      <c r="AE318" s="8" t="s">
        <v>49</v>
      </c>
      <c r="AF318" s="233" t="s">
        <v>5574</v>
      </c>
      <c r="AG318" s="8" t="s">
        <v>5575</v>
      </c>
      <c r="AI318" s="8" t="s">
        <v>396</v>
      </c>
      <c r="AL318" s="8" t="s">
        <v>209</v>
      </c>
      <c r="AM318" s="48" t="s">
        <v>209</v>
      </c>
      <c r="AN318" s="48" t="s">
        <v>10092</v>
      </c>
      <c r="AO318" s="48" t="s">
        <v>10093</v>
      </c>
      <c r="AP318" s="48" t="s">
        <v>10092</v>
      </c>
      <c r="AQ318" s="48" t="s">
        <v>10093</v>
      </c>
      <c r="AR318" s="48" t="s">
        <v>371</v>
      </c>
      <c r="AS318" s="68" t="s">
        <v>371</v>
      </c>
      <c r="AT318" s="68">
        <v>409</v>
      </c>
      <c r="AU318" s="48">
        <v>250</v>
      </c>
      <c r="AV318" s="48" t="s">
        <v>371</v>
      </c>
      <c r="AW318" s="68" t="e">
        <v>#REF!</v>
      </c>
      <c r="AX318" s="68" t="e">
        <v>#REF!</v>
      </c>
      <c r="AY318" s="68" t="s">
        <v>10091</v>
      </c>
      <c r="AZ318" s="48" t="s">
        <v>10094</v>
      </c>
      <c r="BA318" s="48" t="s">
        <v>10095</v>
      </c>
      <c r="BB318" s="68" t="s">
        <v>371</v>
      </c>
      <c r="BC318" s="48" t="s">
        <v>104</v>
      </c>
      <c r="BD318" s="48"/>
    </row>
    <row r="319" spans="1:56" x14ac:dyDescent="0.3">
      <c r="A319" s="48" t="s">
        <v>10096</v>
      </c>
      <c r="B319" s="8">
        <v>293</v>
      </c>
      <c r="C319" s="143" t="s">
        <v>4647</v>
      </c>
      <c r="D319" s="143" t="s">
        <v>4648</v>
      </c>
      <c r="E319" s="143" t="s">
        <v>335</v>
      </c>
      <c r="F319" s="143" t="s">
        <v>169</v>
      </c>
      <c r="G319" s="8" t="s">
        <v>4649</v>
      </c>
      <c r="H319" s="8">
        <v>6622511013</v>
      </c>
      <c r="I319" s="143" t="s">
        <v>376</v>
      </c>
      <c r="J319" s="143" t="s">
        <v>709</v>
      </c>
      <c r="K319" s="143" t="s">
        <v>4650</v>
      </c>
      <c r="L319" s="8" t="s">
        <v>4651</v>
      </c>
      <c r="M319" s="8" t="s">
        <v>4652</v>
      </c>
      <c r="N319" s="8" t="s">
        <v>4653</v>
      </c>
      <c r="O319" s="8">
        <v>6625740407</v>
      </c>
      <c r="P319" s="143" t="s">
        <v>2112</v>
      </c>
      <c r="Q319" s="143" t="s">
        <v>394</v>
      </c>
      <c r="R319" s="8" t="s">
        <v>4654</v>
      </c>
      <c r="T319" s="143" t="s">
        <v>508</v>
      </c>
      <c r="U319" s="143"/>
      <c r="V319" s="143" t="s">
        <v>488</v>
      </c>
      <c r="W319" s="8">
        <v>39701</v>
      </c>
      <c r="X319" s="8" t="s">
        <v>348</v>
      </c>
      <c r="Y319" s="8" t="s">
        <v>228</v>
      </c>
      <c r="Z319" s="143" t="s">
        <v>2114</v>
      </c>
      <c r="AB319" s="8" t="s">
        <v>2115</v>
      </c>
      <c r="AE319" s="8" t="s">
        <v>48</v>
      </c>
      <c r="AF319" s="233" t="s">
        <v>4655</v>
      </c>
      <c r="AI319" s="8" t="s">
        <v>369</v>
      </c>
      <c r="AL319" s="8" t="s">
        <v>228</v>
      </c>
      <c r="AM319" s="48" t="s">
        <v>228</v>
      </c>
      <c r="AN319" s="48" t="s">
        <v>10097</v>
      </c>
      <c r="AO319" s="48" t="s">
        <v>10098</v>
      </c>
      <c r="AP319" s="48" t="s">
        <v>10097</v>
      </c>
      <c r="AQ319" s="48" t="s">
        <v>10098</v>
      </c>
      <c r="AR319" s="48" t="s">
        <v>371</v>
      </c>
      <c r="AS319" s="68" t="s">
        <v>371</v>
      </c>
      <c r="AT319" s="68">
        <v>293</v>
      </c>
      <c r="AU319" s="48">
        <v>31</v>
      </c>
      <c r="AV319" s="48" t="s">
        <v>371</v>
      </c>
      <c r="AW319" s="68" t="e">
        <v>#VALUE!</v>
      </c>
      <c r="AX319" s="68" t="s">
        <v>8643</v>
      </c>
      <c r="AY319" s="68" t="s">
        <v>10096</v>
      </c>
      <c r="AZ319" s="48" t="s">
        <v>10099</v>
      </c>
      <c r="BA319" s="48" t="s">
        <v>10100</v>
      </c>
      <c r="BB319" s="68" t="s">
        <v>371</v>
      </c>
      <c r="BC319" s="48" t="s">
        <v>101</v>
      </c>
    </row>
    <row r="320" spans="1:56" x14ac:dyDescent="0.3">
      <c r="A320" s="48" t="s">
        <v>10101</v>
      </c>
      <c r="B320" s="8">
        <v>51</v>
      </c>
      <c r="C320" s="143" t="s">
        <v>2599</v>
      </c>
      <c r="D320" s="143" t="s">
        <v>2600</v>
      </c>
      <c r="E320" s="143" t="s">
        <v>335</v>
      </c>
      <c r="F320" s="143" t="s">
        <v>169</v>
      </c>
      <c r="G320" s="8" t="s">
        <v>2601</v>
      </c>
      <c r="H320" s="8">
        <v>6624662248</v>
      </c>
      <c r="I320" s="143" t="s">
        <v>376</v>
      </c>
      <c r="J320" s="143" t="s">
        <v>2602</v>
      </c>
      <c r="K320" s="143" t="s">
        <v>2603</v>
      </c>
      <c r="L320" s="8" t="s">
        <v>2604</v>
      </c>
      <c r="M320" s="8" t="s">
        <v>694</v>
      </c>
      <c r="N320" s="8" t="s">
        <v>2605</v>
      </c>
      <c r="O320" s="8">
        <v>6623921273</v>
      </c>
      <c r="P320" s="143" t="s">
        <v>2112</v>
      </c>
      <c r="Q320" s="143" t="s">
        <v>43</v>
      </c>
      <c r="R320" s="8" t="s">
        <v>2606</v>
      </c>
      <c r="T320" s="143" t="s">
        <v>654</v>
      </c>
      <c r="U320" s="143"/>
      <c r="V320" s="143" t="s">
        <v>488</v>
      </c>
      <c r="W320" s="8">
        <v>38672</v>
      </c>
      <c r="X320" s="8" t="s">
        <v>348</v>
      </c>
      <c r="Y320" s="8" t="s">
        <v>2607</v>
      </c>
      <c r="Z320" s="143" t="s">
        <v>2114</v>
      </c>
      <c r="AB320" s="8" t="s">
        <v>2115</v>
      </c>
      <c r="AE320" s="8" t="s">
        <v>49</v>
      </c>
      <c r="AF320" s="233" t="s">
        <v>2608</v>
      </c>
      <c r="AG320" s="8" t="s">
        <v>2609</v>
      </c>
      <c r="AH320" s="8" t="s">
        <v>2610</v>
      </c>
      <c r="AI320" s="8" t="s">
        <v>442</v>
      </c>
      <c r="AK320" s="8" t="s">
        <v>2611</v>
      </c>
      <c r="AL320" s="8" t="s">
        <v>201</v>
      </c>
      <c r="AM320" s="48" t="s">
        <v>201</v>
      </c>
      <c r="AN320" s="48" t="s">
        <v>10102</v>
      </c>
      <c r="AO320" s="48" t="s">
        <v>10103</v>
      </c>
      <c r="AP320" s="48" t="s">
        <v>10102</v>
      </c>
      <c r="AQ320" s="48" t="s">
        <v>10103</v>
      </c>
      <c r="AR320" s="48" t="s">
        <v>371</v>
      </c>
      <c r="AS320" s="68" t="s">
        <v>371</v>
      </c>
      <c r="AT320" s="68">
        <v>51</v>
      </c>
      <c r="AU320" s="48">
        <v>71</v>
      </c>
      <c r="AV320" s="48" t="s">
        <v>519</v>
      </c>
      <c r="AW320" s="68" t="e">
        <v>#VALUE!</v>
      </c>
      <c r="AX320" s="68" t="s">
        <v>10104</v>
      </c>
      <c r="AY320" s="68" t="s">
        <v>10101</v>
      </c>
      <c r="AZ320" s="48" t="s">
        <v>10105</v>
      </c>
      <c r="BA320" s="48" t="s">
        <v>10106</v>
      </c>
      <c r="BB320" s="68" t="s">
        <v>371</v>
      </c>
      <c r="BC320" s="48" t="s">
        <v>104</v>
      </c>
    </row>
    <row r="321" spans="1:56" x14ac:dyDescent="0.3">
      <c r="A321" s="48" t="s">
        <v>10107</v>
      </c>
      <c r="B321" s="8">
        <v>164</v>
      </c>
      <c r="C321" s="143" t="s">
        <v>3600</v>
      </c>
      <c r="D321" s="143" t="s">
        <v>1522</v>
      </c>
      <c r="E321" s="143" t="s">
        <v>335</v>
      </c>
      <c r="F321" s="143" t="s">
        <v>170</v>
      </c>
      <c r="G321" s="8" t="s">
        <v>3601</v>
      </c>
      <c r="H321" s="8">
        <v>6014703754</v>
      </c>
      <c r="I321" s="143" t="s">
        <v>376</v>
      </c>
      <c r="J321" s="143" t="s">
        <v>3602</v>
      </c>
      <c r="K321" s="143" t="s">
        <v>756</v>
      </c>
      <c r="L321" s="8" t="s">
        <v>3603</v>
      </c>
      <c r="M321" s="8" t="s">
        <v>1522</v>
      </c>
      <c r="N321" s="8" t="s">
        <v>3604</v>
      </c>
      <c r="O321" s="8">
        <v>6014703754</v>
      </c>
      <c r="P321" s="143" t="s">
        <v>2159</v>
      </c>
      <c r="Q321" s="143" t="s">
        <v>43</v>
      </c>
      <c r="R321" s="8" t="s">
        <v>3605</v>
      </c>
      <c r="T321" s="143" t="s">
        <v>756</v>
      </c>
      <c r="U321" s="143"/>
      <c r="V321" s="143" t="s">
        <v>488</v>
      </c>
      <c r="W321" s="8">
        <v>39440</v>
      </c>
      <c r="X321" s="8" t="s">
        <v>348</v>
      </c>
      <c r="Y321" s="8" t="s">
        <v>218</v>
      </c>
      <c r="Z321" s="143" t="s">
        <v>2114</v>
      </c>
      <c r="AE321" s="8" t="s">
        <v>48</v>
      </c>
      <c r="AF321" s="233" t="s">
        <v>3606</v>
      </c>
      <c r="AG321" s="8" t="s">
        <v>3607</v>
      </c>
      <c r="AH321" s="8" t="s">
        <v>3608</v>
      </c>
      <c r="AI321" s="8" t="s">
        <v>2165</v>
      </c>
      <c r="AJ321" s="8" t="s">
        <v>3609</v>
      </c>
      <c r="AL321" s="8" t="s">
        <v>218</v>
      </c>
      <c r="AM321" s="48" t="s">
        <v>218</v>
      </c>
      <c r="AN321" s="48" t="s">
        <v>10108</v>
      </c>
      <c r="AO321" s="48" t="s">
        <v>10109</v>
      </c>
      <c r="AP321" s="48" t="s">
        <v>10108</v>
      </c>
      <c r="AQ321" s="48" t="s">
        <v>10109</v>
      </c>
      <c r="AR321" s="48" t="s">
        <v>371</v>
      </c>
      <c r="AS321" s="68" t="s">
        <v>371</v>
      </c>
      <c r="AT321" s="68">
        <v>164</v>
      </c>
      <c r="AU321" s="48">
        <v>123</v>
      </c>
      <c r="AV321" s="48" t="s">
        <v>371</v>
      </c>
      <c r="AW321" s="68" t="s">
        <v>10110</v>
      </c>
      <c r="AX321" s="68" t="s">
        <v>10110</v>
      </c>
      <c r="AY321" s="68" t="s">
        <v>10107</v>
      </c>
      <c r="AZ321" s="48" t="s">
        <v>10111</v>
      </c>
      <c r="BA321" s="48" t="s">
        <v>10112</v>
      </c>
      <c r="BB321" s="68" t="s">
        <v>371</v>
      </c>
      <c r="BC321" s="48" t="s">
        <v>101</v>
      </c>
      <c r="BD321" s="48"/>
    </row>
    <row r="322" spans="1:56" x14ac:dyDescent="0.3">
      <c r="A322" s="48"/>
      <c r="B322" s="8">
        <v>591</v>
      </c>
      <c r="C322" s="8" t="s">
        <v>1731</v>
      </c>
      <c r="D322" s="8" t="s">
        <v>1614</v>
      </c>
      <c r="E322" s="8" t="s">
        <v>335</v>
      </c>
      <c r="F322" s="8" t="s">
        <v>169</v>
      </c>
      <c r="I322" s="8" t="s">
        <v>401</v>
      </c>
      <c r="J322" s="8" t="s">
        <v>7005</v>
      </c>
      <c r="K322" s="8" t="s">
        <v>6103</v>
      </c>
      <c r="L322" s="8" t="s">
        <v>7006</v>
      </c>
      <c r="M322" s="8" t="s">
        <v>4477</v>
      </c>
      <c r="N322" s="8" t="s">
        <v>7007</v>
      </c>
      <c r="O322" s="8">
        <v>6019676030</v>
      </c>
      <c r="R322" s="8" t="s">
        <v>7008</v>
      </c>
      <c r="T322" s="8" t="s">
        <v>1057</v>
      </c>
      <c r="V322" s="8" t="s">
        <v>488</v>
      </c>
      <c r="W322" s="8">
        <v>39042</v>
      </c>
      <c r="X322" s="8" t="s">
        <v>348</v>
      </c>
      <c r="Y322" s="8" t="s">
        <v>245</v>
      </c>
      <c r="Z322" s="8" t="s">
        <v>2114</v>
      </c>
      <c r="AE322" s="8" t="s">
        <v>49</v>
      </c>
      <c r="AF322" s="8" t="s">
        <v>7009</v>
      </c>
      <c r="AI322" s="8" t="s">
        <v>369</v>
      </c>
      <c r="AL322" s="8" t="s">
        <v>245</v>
      </c>
      <c r="AM322" s="48" t="s">
        <v>2130</v>
      </c>
      <c r="AN322" s="48" t="s">
        <v>10113</v>
      </c>
      <c r="AO322" s="48" t="s">
        <v>10114</v>
      </c>
      <c r="AP322" s="48" t="e">
        <v>#N/A</v>
      </c>
      <c r="AQ322" s="48" t="e">
        <v>#N/A</v>
      </c>
      <c r="AR322" s="48" t="e">
        <v>#N/A</v>
      </c>
      <c r="AS322" s="68" t="e">
        <v>#N/A</v>
      </c>
      <c r="AT322" s="68">
        <v>591</v>
      </c>
      <c r="AU322" s="48" t="e">
        <v>#N/A</v>
      </c>
      <c r="AV322" s="48" t="s">
        <v>371</v>
      </c>
      <c r="AW322" s="68" t="e">
        <v>#REF!</v>
      </c>
      <c r="AX322" s="68" t="s">
        <v>8643</v>
      </c>
      <c r="AY322" s="68" t="e">
        <v>#N/A</v>
      </c>
      <c r="AZ322" s="48" t="s">
        <v>10115</v>
      </c>
      <c r="BA322" s="48" t="s">
        <v>10116</v>
      </c>
      <c r="BB322" s="68" t="e">
        <v>#N/A</v>
      </c>
      <c r="BC322" s="48" t="s">
        <v>2131</v>
      </c>
    </row>
    <row r="323" spans="1:56" x14ac:dyDescent="0.3">
      <c r="A323" s="48"/>
      <c r="B323" s="8">
        <v>520</v>
      </c>
      <c r="C323" s="143" t="s">
        <v>6442</v>
      </c>
      <c r="D323" s="143" t="s">
        <v>6443</v>
      </c>
      <c r="E323" s="143" t="s">
        <v>335</v>
      </c>
      <c r="F323" s="143" t="s">
        <v>169</v>
      </c>
      <c r="I323" s="143" t="s">
        <v>340</v>
      </c>
      <c r="J323" s="143" t="s">
        <v>3773</v>
      </c>
      <c r="K323" s="143" t="s">
        <v>6435</v>
      </c>
      <c r="L323" s="8" t="s">
        <v>6436</v>
      </c>
      <c r="M323" s="8" t="s">
        <v>6437</v>
      </c>
      <c r="N323" s="8" t="s">
        <v>6438</v>
      </c>
      <c r="O323" s="8">
        <v>6017462178</v>
      </c>
      <c r="P323" s="143" t="s">
        <v>2112</v>
      </c>
      <c r="Q323" s="143" t="s">
        <v>45</v>
      </c>
      <c r="R323" s="8" t="s">
        <v>6439</v>
      </c>
      <c r="T323" s="143" t="s">
        <v>3969</v>
      </c>
      <c r="U323" s="143"/>
      <c r="V323" s="143" t="s">
        <v>488</v>
      </c>
      <c r="W323" s="8">
        <v>39046</v>
      </c>
      <c r="X323" s="8" t="s">
        <v>348</v>
      </c>
      <c r="Y323" s="8" t="s">
        <v>579</v>
      </c>
      <c r="Z323" s="143" t="s">
        <v>2114</v>
      </c>
      <c r="AB323" s="8" t="s">
        <v>2115</v>
      </c>
      <c r="AE323" s="8" t="s">
        <v>49</v>
      </c>
      <c r="AF323" s="233" t="s">
        <v>6444</v>
      </c>
      <c r="AG323" s="8" t="s">
        <v>6445</v>
      </c>
      <c r="AI323" s="8" t="s">
        <v>442</v>
      </c>
      <c r="AL323" s="8" t="s">
        <v>229</v>
      </c>
      <c r="AM323" s="48" t="s">
        <v>2130</v>
      </c>
      <c r="AN323" s="48" t="s">
        <v>10117</v>
      </c>
      <c r="AO323" s="48" t="s">
        <v>10118</v>
      </c>
      <c r="AP323" s="48" t="e">
        <v>#N/A</v>
      </c>
      <c r="AQ323" s="48" t="e">
        <v>#N/A</v>
      </c>
      <c r="AR323" s="48" t="e">
        <v>#N/A</v>
      </c>
      <c r="AS323" s="68" t="e">
        <v>#N/A</v>
      </c>
      <c r="AT323" s="68">
        <v>520</v>
      </c>
      <c r="AU323" s="48" t="e">
        <v>#N/A</v>
      </c>
      <c r="AV323" s="48" t="s">
        <v>371</v>
      </c>
      <c r="AW323" s="68" t="e">
        <v>#REF!</v>
      </c>
      <c r="AX323" s="68" t="e">
        <v>#REF!</v>
      </c>
      <c r="AY323" s="68" t="e">
        <v>#N/A</v>
      </c>
      <c r="AZ323" s="307" t="s">
        <v>10119</v>
      </c>
      <c r="BA323" s="48" t="s">
        <v>10120</v>
      </c>
      <c r="BB323" s="68" t="e">
        <v>#N/A</v>
      </c>
      <c r="BC323" s="48" t="s">
        <v>2131</v>
      </c>
    </row>
    <row r="324" spans="1:56" x14ac:dyDescent="0.3">
      <c r="A324" s="48"/>
      <c r="B324" s="8">
        <v>519</v>
      </c>
      <c r="C324" s="143" t="s">
        <v>6433</v>
      </c>
      <c r="D324" s="143" t="s">
        <v>6434</v>
      </c>
      <c r="E324" s="143" t="s">
        <v>335</v>
      </c>
      <c r="F324" s="143" t="s">
        <v>170</v>
      </c>
      <c r="I324" s="143" t="s">
        <v>401</v>
      </c>
      <c r="J324" s="143" t="s">
        <v>3773</v>
      </c>
      <c r="K324" s="143" t="s">
        <v>6435</v>
      </c>
      <c r="L324" s="8" t="s">
        <v>6436</v>
      </c>
      <c r="M324" s="8" t="s">
        <v>6437</v>
      </c>
      <c r="N324" s="8" t="s">
        <v>6438</v>
      </c>
      <c r="O324" s="8">
        <v>6017462178</v>
      </c>
      <c r="P324" s="143" t="s">
        <v>2112</v>
      </c>
      <c r="Q324" s="143" t="s">
        <v>45</v>
      </c>
      <c r="R324" s="8" t="s">
        <v>6439</v>
      </c>
      <c r="T324" s="143" t="s">
        <v>3969</v>
      </c>
      <c r="U324" s="143"/>
      <c r="V324" s="143" t="s">
        <v>488</v>
      </c>
      <c r="W324" s="8">
        <v>39046</v>
      </c>
      <c r="X324" s="8" t="s">
        <v>348</v>
      </c>
      <c r="Y324" s="8" t="s">
        <v>579</v>
      </c>
      <c r="Z324" s="143" t="s">
        <v>2114</v>
      </c>
      <c r="AB324" s="8" t="s">
        <v>2115</v>
      </c>
      <c r="AE324" s="8" t="s">
        <v>49</v>
      </c>
      <c r="AF324" s="233" t="s">
        <v>6440</v>
      </c>
      <c r="AG324" s="8" t="s">
        <v>6441</v>
      </c>
      <c r="AI324" s="8" t="s">
        <v>442</v>
      </c>
      <c r="AL324" s="8" t="s">
        <v>229</v>
      </c>
      <c r="AM324" s="48" t="s">
        <v>2130</v>
      </c>
      <c r="AN324" s="48" t="s">
        <v>10121</v>
      </c>
      <c r="AO324" s="48" t="s">
        <v>10122</v>
      </c>
      <c r="AP324" s="48" t="e">
        <v>#N/A</v>
      </c>
      <c r="AQ324" s="48" t="e">
        <v>#N/A</v>
      </c>
      <c r="AR324" s="48" t="e">
        <v>#N/A</v>
      </c>
      <c r="AS324" s="68" t="e">
        <v>#N/A</v>
      </c>
      <c r="AT324" s="68">
        <v>519</v>
      </c>
      <c r="AU324" s="48" t="e">
        <v>#N/A</v>
      </c>
      <c r="AV324" s="48" t="s">
        <v>371</v>
      </c>
      <c r="AW324" s="68" t="e">
        <v>#REF!</v>
      </c>
      <c r="AX324" s="68" t="e">
        <v>#REF!</v>
      </c>
      <c r="AY324" s="68" t="e">
        <v>#N/A</v>
      </c>
      <c r="AZ324" s="307" t="s">
        <v>10119</v>
      </c>
      <c r="BA324" s="48" t="s">
        <v>10123</v>
      </c>
      <c r="BB324" s="68" t="e">
        <v>#N/A</v>
      </c>
      <c r="BC324" s="48" t="s">
        <v>2131</v>
      </c>
      <c r="BD324" s="48"/>
    </row>
    <row r="325" spans="1:56" x14ac:dyDescent="0.3">
      <c r="A325" s="48"/>
      <c r="B325" s="8">
        <v>550</v>
      </c>
      <c r="C325" s="8" t="s">
        <v>2176</v>
      </c>
      <c r="D325" s="8" t="s">
        <v>5375</v>
      </c>
      <c r="E325" s="8" t="s">
        <v>335</v>
      </c>
      <c r="F325" s="8" t="s">
        <v>169</v>
      </c>
      <c r="H325" s="8">
        <v>5046160885</v>
      </c>
      <c r="I325" s="8" t="s">
        <v>340</v>
      </c>
      <c r="J325" s="8" t="s">
        <v>6685</v>
      </c>
      <c r="L325" s="8" t="s">
        <v>4115</v>
      </c>
      <c r="M325" s="8" t="s">
        <v>5375</v>
      </c>
      <c r="N325" s="8" t="s">
        <v>6686</v>
      </c>
      <c r="O325" s="8">
        <v>5046160885</v>
      </c>
      <c r="P325" s="8" t="s">
        <v>2112</v>
      </c>
      <c r="Q325" s="8" t="s">
        <v>394</v>
      </c>
      <c r="R325" s="8" t="s">
        <v>6687</v>
      </c>
      <c r="S325" s="8" t="s">
        <v>6688</v>
      </c>
      <c r="T325" s="8" t="s">
        <v>548</v>
      </c>
      <c r="V325" s="8" t="s">
        <v>488</v>
      </c>
      <c r="W325" s="8">
        <v>39644</v>
      </c>
      <c r="X325" s="8" t="s">
        <v>348</v>
      </c>
      <c r="Y325" s="8" t="s">
        <v>239</v>
      </c>
      <c r="Z325" s="8" t="s">
        <v>2114</v>
      </c>
      <c r="AB325" s="8" t="s">
        <v>2115</v>
      </c>
      <c r="AE325" s="8" t="s">
        <v>48</v>
      </c>
      <c r="AF325" s="8" t="s">
        <v>6689</v>
      </c>
      <c r="AG325" s="8" t="s">
        <v>6690</v>
      </c>
      <c r="AI325" s="8" t="s">
        <v>442</v>
      </c>
      <c r="AK325" s="8" t="s">
        <v>6691</v>
      </c>
      <c r="AL325" s="8" t="s">
        <v>239</v>
      </c>
      <c r="AM325" s="48" t="s">
        <v>2130</v>
      </c>
      <c r="AN325" s="48" t="s">
        <v>10124</v>
      </c>
      <c r="AO325" s="48" t="s">
        <v>10125</v>
      </c>
      <c r="AP325" s="48" t="e">
        <v>#N/A</v>
      </c>
      <c r="AQ325" s="48" t="e">
        <v>#N/A</v>
      </c>
      <c r="AR325" s="48" t="e">
        <v>#N/A</v>
      </c>
      <c r="AS325" s="68" t="e">
        <v>#N/A</v>
      </c>
      <c r="AT325" s="68">
        <v>550</v>
      </c>
      <c r="AU325" s="48" t="e">
        <v>#N/A</v>
      </c>
      <c r="AV325" s="48" t="s">
        <v>371</v>
      </c>
      <c r="AW325" s="68" t="e">
        <v>#VALUE!</v>
      </c>
      <c r="AX325" s="68" t="e">
        <v>#VALUE!</v>
      </c>
      <c r="AY325" s="68" t="e">
        <v>#N/A</v>
      </c>
      <c r="AZ325" s="48" t="s">
        <v>10126</v>
      </c>
      <c r="BA325" s="48" t="s">
        <v>10127</v>
      </c>
      <c r="BB325" s="68" t="e">
        <v>#N/A</v>
      </c>
      <c r="BC325" s="48" t="s">
        <v>2131</v>
      </c>
    </row>
    <row r="326" spans="1:56" x14ac:dyDescent="0.3">
      <c r="A326" s="48"/>
      <c r="B326" s="8">
        <v>225</v>
      </c>
      <c r="C326" s="143" t="s">
        <v>4112</v>
      </c>
      <c r="D326" s="143" t="s">
        <v>4113</v>
      </c>
      <c r="E326" s="143" t="s">
        <v>335</v>
      </c>
      <c r="F326" s="143" t="s">
        <v>170</v>
      </c>
      <c r="G326" s="71" t="s">
        <v>4076</v>
      </c>
      <c r="H326" s="8">
        <v>6013164028</v>
      </c>
      <c r="I326" s="143" t="s">
        <v>401</v>
      </c>
      <c r="J326" s="143" t="s">
        <v>4114</v>
      </c>
      <c r="K326" s="143"/>
      <c r="L326" s="8" t="s">
        <v>4115</v>
      </c>
      <c r="M326" s="8" t="s">
        <v>4113</v>
      </c>
      <c r="N326" s="8" t="s">
        <v>4116</v>
      </c>
      <c r="O326" s="8">
        <v>6016659391</v>
      </c>
      <c r="P326" s="143" t="s">
        <v>2159</v>
      </c>
      <c r="Q326" s="143" t="s">
        <v>43</v>
      </c>
      <c r="R326" s="8" t="s">
        <v>4117</v>
      </c>
      <c r="T326" s="143" t="s">
        <v>562</v>
      </c>
      <c r="U326" s="143"/>
      <c r="V326" s="143" t="s">
        <v>488</v>
      </c>
      <c r="W326" s="8">
        <v>39204</v>
      </c>
      <c r="X326" s="8" t="s">
        <v>348</v>
      </c>
      <c r="Y326" s="8" t="s">
        <v>209</v>
      </c>
      <c r="Z326" s="143" t="s">
        <v>2114</v>
      </c>
      <c r="AE326" s="8" t="s">
        <v>50</v>
      </c>
      <c r="AF326" s="233" t="s">
        <v>4118</v>
      </c>
      <c r="AI326" s="8" t="s">
        <v>442</v>
      </c>
      <c r="AL326" s="8" t="s">
        <v>209</v>
      </c>
      <c r="AM326" s="48" t="s">
        <v>2130</v>
      </c>
      <c r="AN326" s="48" t="s">
        <v>10128</v>
      </c>
      <c r="AO326" s="48" t="s">
        <v>10129</v>
      </c>
      <c r="AP326" s="48" t="e">
        <v>#N/A</v>
      </c>
      <c r="AQ326" s="48" t="e">
        <v>#N/A</v>
      </c>
      <c r="AR326" s="48" t="e">
        <v>#N/A</v>
      </c>
      <c r="AS326" s="68" t="e">
        <v>#N/A</v>
      </c>
      <c r="AT326" s="68">
        <v>225</v>
      </c>
      <c r="AU326" s="48" t="e">
        <v>#N/A</v>
      </c>
      <c r="AV326" s="48" t="s">
        <v>371</v>
      </c>
      <c r="AW326" s="70" t="e">
        <v>#VALUE!</v>
      </c>
      <c r="AX326" s="68" t="s">
        <v>8643</v>
      </c>
      <c r="AY326" s="68" t="e">
        <v>#N/A</v>
      </c>
      <c r="AZ326" s="48" t="s">
        <v>10130</v>
      </c>
      <c r="BA326" s="48" t="s">
        <v>10131</v>
      </c>
      <c r="BB326" s="68" t="e">
        <v>#N/A</v>
      </c>
      <c r="BC326" s="48" t="s">
        <v>2131</v>
      </c>
      <c r="BD326" s="48"/>
    </row>
    <row r="327" spans="1:56" x14ac:dyDescent="0.3">
      <c r="A327" s="48"/>
      <c r="B327" s="8">
        <v>594</v>
      </c>
      <c r="C327" s="8" t="s">
        <v>7027</v>
      </c>
      <c r="D327" s="8" t="s">
        <v>7017</v>
      </c>
      <c r="E327" s="8" t="s">
        <v>335</v>
      </c>
      <c r="F327" s="8" t="s">
        <v>169</v>
      </c>
      <c r="G327" s="8" t="s">
        <v>7018</v>
      </c>
      <c r="H327" s="8">
        <v>7692234615</v>
      </c>
      <c r="I327" s="8" t="s">
        <v>401</v>
      </c>
      <c r="J327" s="8" t="s">
        <v>7028</v>
      </c>
      <c r="K327" s="8" t="s">
        <v>7029</v>
      </c>
      <c r="L327" s="8" t="s">
        <v>7021</v>
      </c>
      <c r="M327" s="8" t="s">
        <v>7030</v>
      </c>
      <c r="N327" s="8" t="s">
        <v>7018</v>
      </c>
      <c r="O327" s="8">
        <v>7692234615</v>
      </c>
      <c r="P327" s="8" t="s">
        <v>2112</v>
      </c>
      <c r="Q327" s="8" t="s">
        <v>43</v>
      </c>
      <c r="R327" s="8" t="s">
        <v>7023</v>
      </c>
      <c r="T327" s="8" t="s">
        <v>7024</v>
      </c>
      <c r="V327" s="8" t="s">
        <v>488</v>
      </c>
      <c r="W327" s="8">
        <v>39423</v>
      </c>
      <c r="X327" s="8" t="s">
        <v>348</v>
      </c>
      <c r="Y327" s="8" t="s">
        <v>7031</v>
      </c>
      <c r="Z327" s="8" t="s">
        <v>2114</v>
      </c>
      <c r="AB327" s="8" t="s">
        <v>2115</v>
      </c>
      <c r="AE327" s="8" t="s">
        <v>48</v>
      </c>
      <c r="AF327" s="8" t="s">
        <v>7032</v>
      </c>
      <c r="AG327" s="8" t="s">
        <v>7033</v>
      </c>
      <c r="AH327" s="8" t="s">
        <v>7034</v>
      </c>
      <c r="AI327" s="8" t="s">
        <v>442</v>
      </c>
      <c r="AL327" s="8" t="s">
        <v>240</v>
      </c>
      <c r="AM327" s="48" t="s">
        <v>2130</v>
      </c>
      <c r="AN327" s="48" t="s">
        <v>10132</v>
      </c>
      <c r="AO327" s="48" t="s">
        <v>10133</v>
      </c>
      <c r="AP327" s="48" t="e">
        <v>#N/A</v>
      </c>
      <c r="AQ327" s="48" t="e">
        <v>#N/A</v>
      </c>
      <c r="AR327" s="48" t="e">
        <v>#N/A</v>
      </c>
      <c r="AS327" s="68" t="e">
        <v>#N/A</v>
      </c>
      <c r="AT327" s="68">
        <v>594</v>
      </c>
      <c r="AU327" s="48" t="e">
        <v>#N/A</v>
      </c>
      <c r="AV327" s="48" t="s">
        <v>371</v>
      </c>
      <c r="AW327" s="68" t="e">
        <v>#REF!</v>
      </c>
      <c r="AX327" s="68" t="s">
        <v>10134</v>
      </c>
      <c r="AY327" s="68" t="e">
        <v>#N/A</v>
      </c>
      <c r="AZ327" s="307" t="s">
        <v>10135</v>
      </c>
      <c r="BA327" s="48" t="s">
        <v>10136</v>
      </c>
      <c r="BB327" s="68" t="e">
        <v>#N/A</v>
      </c>
      <c r="BC327" s="48" t="s">
        <v>2131</v>
      </c>
      <c r="BD327" s="48"/>
    </row>
    <row r="328" spans="1:56" x14ac:dyDescent="0.3">
      <c r="A328" s="48"/>
      <c r="B328" s="8">
        <v>593</v>
      </c>
      <c r="C328" s="8" t="s">
        <v>7016</v>
      </c>
      <c r="D328" s="8" t="s">
        <v>7017</v>
      </c>
      <c r="E328" s="8" t="s">
        <v>335</v>
      </c>
      <c r="F328" s="8" t="s">
        <v>169</v>
      </c>
      <c r="G328" s="8" t="s">
        <v>7018</v>
      </c>
      <c r="H328" s="8">
        <v>7692234615</v>
      </c>
      <c r="I328" s="8" t="s">
        <v>401</v>
      </c>
      <c r="J328" s="8" t="s">
        <v>7019</v>
      </c>
      <c r="K328" s="8" t="s">
        <v>7020</v>
      </c>
      <c r="L328" s="8" t="s">
        <v>7021</v>
      </c>
      <c r="M328" s="8" t="s">
        <v>7022</v>
      </c>
      <c r="N328" s="8" t="s">
        <v>7018</v>
      </c>
      <c r="O328" s="8">
        <v>7692234615</v>
      </c>
      <c r="P328" s="8" t="s">
        <v>2112</v>
      </c>
      <c r="Q328" s="8" t="s">
        <v>43</v>
      </c>
      <c r="R328" s="8" t="s">
        <v>7023</v>
      </c>
      <c r="T328" s="8" t="s">
        <v>7024</v>
      </c>
      <c r="V328" s="8" t="s">
        <v>488</v>
      </c>
      <c r="W328" s="8">
        <v>39423</v>
      </c>
      <c r="X328" s="8" t="s">
        <v>348</v>
      </c>
      <c r="Y328" s="8" t="s">
        <v>240</v>
      </c>
      <c r="Z328" s="8" t="s">
        <v>2114</v>
      </c>
      <c r="AB328" s="8" t="s">
        <v>2115</v>
      </c>
      <c r="AE328" s="8" t="s">
        <v>49</v>
      </c>
      <c r="AF328" s="8" t="s">
        <v>7025</v>
      </c>
      <c r="AH328" s="8" t="s">
        <v>7026</v>
      </c>
      <c r="AI328" s="8" t="s">
        <v>442</v>
      </c>
      <c r="AL328" s="8" t="s">
        <v>240</v>
      </c>
      <c r="AM328" s="48" t="s">
        <v>2130</v>
      </c>
      <c r="AN328" s="48" t="s">
        <v>10137</v>
      </c>
      <c r="AO328" s="48" t="s">
        <v>10138</v>
      </c>
      <c r="AP328" s="48" t="e">
        <v>#N/A</v>
      </c>
      <c r="AQ328" s="48" t="e">
        <v>#N/A</v>
      </c>
      <c r="AR328" s="48" t="e">
        <v>#N/A</v>
      </c>
      <c r="AS328" s="68" t="e">
        <v>#N/A</v>
      </c>
      <c r="AT328" s="68">
        <v>593</v>
      </c>
      <c r="AU328" s="48" t="e">
        <v>#N/A</v>
      </c>
      <c r="AV328" s="48" t="s">
        <v>371</v>
      </c>
      <c r="AW328" s="68" t="e">
        <v>#REF!</v>
      </c>
      <c r="AX328" s="68" t="s">
        <v>8643</v>
      </c>
      <c r="AY328" s="68" t="e">
        <v>#N/A</v>
      </c>
      <c r="AZ328" s="307" t="s">
        <v>10139</v>
      </c>
      <c r="BA328" s="48" t="s">
        <v>10140</v>
      </c>
      <c r="BB328" s="68" t="e">
        <v>#N/A</v>
      </c>
      <c r="BC328" s="48" t="s">
        <v>2131</v>
      </c>
    </row>
    <row r="329" spans="1:56" x14ac:dyDescent="0.3">
      <c r="A329" s="48" t="s">
        <v>10141</v>
      </c>
      <c r="B329" s="8">
        <v>328</v>
      </c>
      <c r="C329" s="143" t="s">
        <v>2121</v>
      </c>
      <c r="D329" s="143" t="s">
        <v>4903</v>
      </c>
      <c r="E329" s="143" t="s">
        <v>335</v>
      </c>
      <c r="F329" s="143" t="s">
        <v>169</v>
      </c>
      <c r="G329" s="8" t="s">
        <v>4904</v>
      </c>
      <c r="H329" s="8">
        <v>6013166704</v>
      </c>
      <c r="I329" s="143" t="s">
        <v>340</v>
      </c>
      <c r="J329" s="143" t="s">
        <v>4633</v>
      </c>
      <c r="K329" s="143" t="s">
        <v>560</v>
      </c>
      <c r="L329" s="8" t="s">
        <v>4905</v>
      </c>
      <c r="M329" s="8" t="s">
        <v>2223</v>
      </c>
      <c r="N329" s="8" t="s">
        <v>4904</v>
      </c>
      <c r="O329" s="8">
        <v>6013166704</v>
      </c>
      <c r="P329" s="143" t="s">
        <v>2112</v>
      </c>
      <c r="Q329" s="143"/>
      <c r="R329" s="8" t="s">
        <v>4906</v>
      </c>
      <c r="T329" s="143" t="s">
        <v>214</v>
      </c>
      <c r="U329" s="143"/>
      <c r="V329" s="143" t="s">
        <v>488</v>
      </c>
      <c r="W329" s="8">
        <v>39202</v>
      </c>
      <c r="X329" s="8" t="s">
        <v>348</v>
      </c>
      <c r="Y329" s="8" t="s">
        <v>209</v>
      </c>
      <c r="Z329" s="143" t="s">
        <v>2114</v>
      </c>
      <c r="AB329" s="8" t="s">
        <v>2115</v>
      </c>
      <c r="AD329" s="8" t="s">
        <v>2252</v>
      </c>
      <c r="AE329" s="8" t="s">
        <v>49</v>
      </c>
      <c r="AF329" s="233" t="s">
        <v>4907</v>
      </c>
      <c r="AI329" s="8" t="s">
        <v>2165</v>
      </c>
      <c r="AL329" s="8" t="s">
        <v>209</v>
      </c>
      <c r="AM329" s="48" t="s">
        <v>209</v>
      </c>
      <c r="AN329" s="48" t="s">
        <v>10142</v>
      </c>
      <c r="AO329" s="48" t="s">
        <v>10143</v>
      </c>
      <c r="AP329" s="48" t="s">
        <v>10142</v>
      </c>
      <c r="AQ329" s="48" t="s">
        <v>10143</v>
      </c>
      <c r="AR329" s="48" t="s">
        <v>371</v>
      </c>
      <c r="AS329" s="68" t="s">
        <v>371</v>
      </c>
      <c r="AT329" s="68">
        <v>328</v>
      </c>
      <c r="AU329" s="48">
        <v>268</v>
      </c>
      <c r="AV329" s="48" t="s">
        <v>371</v>
      </c>
      <c r="AW329" s="68" t="s">
        <v>10144</v>
      </c>
      <c r="AX329" s="68" t="s">
        <v>8643</v>
      </c>
      <c r="AY329" s="68" t="s">
        <v>10141</v>
      </c>
      <c r="AZ329" s="48" t="s">
        <v>10145</v>
      </c>
      <c r="BA329" s="48" t="s">
        <v>10146</v>
      </c>
      <c r="BB329" s="68" t="s">
        <v>519</v>
      </c>
      <c r="BC329" s="48" t="s">
        <v>107</v>
      </c>
      <c r="BD329" s="48"/>
    </row>
    <row r="330" spans="1:56" x14ac:dyDescent="0.3">
      <c r="A330" s="48"/>
      <c r="B330" s="8">
        <v>417</v>
      </c>
      <c r="C330" s="143" t="s">
        <v>602</v>
      </c>
      <c r="D330" s="143" t="s">
        <v>5621</v>
      </c>
      <c r="E330" s="143" t="s">
        <v>335</v>
      </c>
      <c r="F330" s="143" t="s">
        <v>170</v>
      </c>
      <c r="G330" s="8" t="s">
        <v>5622</v>
      </c>
      <c r="H330" s="8">
        <v>6015023697</v>
      </c>
      <c r="I330" s="143" t="s">
        <v>401</v>
      </c>
      <c r="J330" s="143" t="s">
        <v>5623</v>
      </c>
      <c r="K330" s="143" t="s">
        <v>5624</v>
      </c>
      <c r="L330" s="8" t="s">
        <v>5625</v>
      </c>
      <c r="M330" s="8" t="s">
        <v>5626</v>
      </c>
      <c r="N330" s="8" t="s">
        <v>5622</v>
      </c>
      <c r="O330" s="8">
        <v>6015023697</v>
      </c>
      <c r="P330" s="143" t="s">
        <v>2112</v>
      </c>
      <c r="Q330" s="143" t="s">
        <v>45</v>
      </c>
      <c r="R330" s="8" t="s">
        <v>5627</v>
      </c>
      <c r="T330" s="143" t="s">
        <v>5628</v>
      </c>
      <c r="U330" s="143"/>
      <c r="V330" s="143" t="s">
        <v>488</v>
      </c>
      <c r="W330" s="8">
        <v>39366</v>
      </c>
      <c r="X330" s="8" t="s">
        <v>348</v>
      </c>
      <c r="Y330" s="8" t="s">
        <v>215</v>
      </c>
      <c r="Z330" s="143" t="s">
        <v>2114</v>
      </c>
      <c r="AB330" s="8" t="s">
        <v>2115</v>
      </c>
      <c r="AE330" s="8" t="s">
        <v>49</v>
      </c>
      <c r="AF330" s="233" t="s">
        <v>5629</v>
      </c>
      <c r="AG330" s="8" t="s">
        <v>5630</v>
      </c>
      <c r="AI330" s="8" t="s">
        <v>2165</v>
      </c>
      <c r="AL330" s="8" t="s">
        <v>215</v>
      </c>
      <c r="AM330" s="48" t="s">
        <v>2130</v>
      </c>
      <c r="AN330" s="48" t="s">
        <v>10147</v>
      </c>
      <c r="AO330" s="48" t="s">
        <v>10148</v>
      </c>
      <c r="AP330" s="48" t="e">
        <v>#N/A</v>
      </c>
      <c r="AQ330" s="48" t="e">
        <v>#N/A</v>
      </c>
      <c r="AR330" s="48" t="e">
        <v>#N/A</v>
      </c>
      <c r="AS330" s="68" t="e">
        <v>#N/A</v>
      </c>
      <c r="AT330" s="68">
        <v>417</v>
      </c>
      <c r="AU330" s="48" t="e">
        <v>#N/A</v>
      </c>
      <c r="AV330" s="48" t="s">
        <v>371</v>
      </c>
      <c r="AW330" s="68" t="e">
        <v>#REF!</v>
      </c>
      <c r="AX330" s="68" t="e">
        <v>#REF!</v>
      </c>
      <c r="AY330" s="68" t="e">
        <v>#N/A</v>
      </c>
      <c r="AZ330" s="48" t="s">
        <v>10149</v>
      </c>
      <c r="BA330" s="48" t="s">
        <v>10150</v>
      </c>
      <c r="BB330" s="68" t="e">
        <v>#N/A</v>
      </c>
      <c r="BC330" s="48" t="s">
        <v>2131</v>
      </c>
    </row>
    <row r="331" spans="1:56" x14ac:dyDescent="0.3">
      <c r="A331" s="48" t="s">
        <v>10151</v>
      </c>
      <c r="B331" s="8">
        <v>296</v>
      </c>
      <c r="C331" s="143" t="s">
        <v>4673</v>
      </c>
      <c r="D331" s="143" t="s">
        <v>4674</v>
      </c>
      <c r="E331" s="143" t="s">
        <v>335</v>
      </c>
      <c r="F331" s="143" t="s">
        <v>169</v>
      </c>
      <c r="G331" s="8" t="s">
        <v>4675</v>
      </c>
      <c r="H331" s="8">
        <v>6016655215</v>
      </c>
      <c r="I331" s="143" t="s">
        <v>401</v>
      </c>
      <c r="J331" s="143" t="s">
        <v>4676</v>
      </c>
      <c r="K331" s="143" t="s">
        <v>4677</v>
      </c>
      <c r="L331" s="8" t="s">
        <v>2348</v>
      </c>
      <c r="M331" s="8" t="s">
        <v>4678</v>
      </c>
      <c r="N331" s="8" t="s">
        <v>4675</v>
      </c>
      <c r="O331" s="8">
        <v>6016655215</v>
      </c>
      <c r="P331" s="143" t="s">
        <v>2112</v>
      </c>
      <c r="Q331" s="143" t="s">
        <v>394</v>
      </c>
      <c r="R331" s="8" t="s">
        <v>4679</v>
      </c>
      <c r="T331" s="143" t="s">
        <v>4680</v>
      </c>
      <c r="U331" s="143"/>
      <c r="V331" s="143" t="s">
        <v>488</v>
      </c>
      <c r="W331" s="8">
        <v>39083</v>
      </c>
      <c r="X331" s="8" t="s">
        <v>348</v>
      </c>
      <c r="Y331" s="8" t="s">
        <v>199</v>
      </c>
      <c r="Z331" s="143" t="s">
        <v>2114</v>
      </c>
      <c r="AB331" s="8" t="s">
        <v>2115</v>
      </c>
      <c r="AE331" s="8" t="s">
        <v>48</v>
      </c>
      <c r="AF331" s="233" t="s">
        <v>4681</v>
      </c>
      <c r="AG331" s="8" t="s">
        <v>4682</v>
      </c>
      <c r="AH331" s="8" t="s">
        <v>4683</v>
      </c>
      <c r="AI331" s="8" t="s">
        <v>2165</v>
      </c>
      <c r="AJ331" s="8" t="s">
        <v>4684</v>
      </c>
      <c r="AL331" s="8" t="s">
        <v>199</v>
      </c>
      <c r="AM331" s="48" t="s">
        <v>199</v>
      </c>
      <c r="AN331" s="48" t="s">
        <v>10152</v>
      </c>
      <c r="AO331" s="48" t="s">
        <v>10153</v>
      </c>
      <c r="AP331" s="48" t="s">
        <v>10152</v>
      </c>
      <c r="AQ331" s="48" t="s">
        <v>10153</v>
      </c>
      <c r="AR331" s="48" t="s">
        <v>371</v>
      </c>
      <c r="AS331" s="68" t="s">
        <v>371</v>
      </c>
      <c r="AT331" s="68">
        <v>296</v>
      </c>
      <c r="AU331" s="48">
        <v>49</v>
      </c>
      <c r="AV331" s="48" t="s">
        <v>371</v>
      </c>
      <c r="AW331" s="68" t="s">
        <v>10154</v>
      </c>
      <c r="AX331" s="68" t="s">
        <v>10154</v>
      </c>
      <c r="AY331" s="68" t="s">
        <v>10151</v>
      </c>
      <c r="AZ331" s="48" t="s">
        <v>10155</v>
      </c>
      <c r="BA331" s="48" t="s">
        <v>10156</v>
      </c>
      <c r="BB331" s="68" t="s">
        <v>371</v>
      </c>
      <c r="BC331" s="48" t="s">
        <v>101</v>
      </c>
    </row>
    <row r="332" spans="1:56" x14ac:dyDescent="0.3">
      <c r="A332" s="66"/>
      <c r="B332" s="8">
        <v>646</v>
      </c>
      <c r="C332" s="8" t="s">
        <v>7431</v>
      </c>
      <c r="D332" s="8" t="s">
        <v>1614</v>
      </c>
      <c r="E332" s="8" t="s">
        <v>335</v>
      </c>
      <c r="F332" s="8" t="s">
        <v>170</v>
      </c>
      <c r="I332" s="8" t="s">
        <v>340</v>
      </c>
      <c r="J332" s="8" t="s">
        <v>7432</v>
      </c>
      <c r="K332" s="8" t="s">
        <v>345</v>
      </c>
      <c r="L332" s="8" t="s">
        <v>7433</v>
      </c>
      <c r="M332" s="8" t="s">
        <v>7434</v>
      </c>
      <c r="N332" s="8" t="s">
        <v>7435</v>
      </c>
      <c r="O332" s="8">
        <v>6013165250</v>
      </c>
      <c r="P332" s="8" t="s">
        <v>2112</v>
      </c>
      <c r="Q332" s="8" t="s">
        <v>394</v>
      </c>
      <c r="R332" s="8" t="s">
        <v>7436</v>
      </c>
      <c r="S332" s="8" t="s">
        <v>7437</v>
      </c>
      <c r="T332" s="8" t="s">
        <v>345</v>
      </c>
      <c r="V332" s="8" t="s">
        <v>488</v>
      </c>
      <c r="W332" s="8">
        <v>39056</v>
      </c>
      <c r="X332" s="8" t="s">
        <v>348</v>
      </c>
      <c r="Y332" s="8" t="s">
        <v>209</v>
      </c>
      <c r="Z332" s="8" t="s">
        <v>2114</v>
      </c>
      <c r="AB332" s="8" t="s">
        <v>2115</v>
      </c>
      <c r="AE332" s="8" t="s">
        <v>49</v>
      </c>
      <c r="AF332" s="8" t="s">
        <v>7438</v>
      </c>
      <c r="AI332" s="8" t="s">
        <v>369</v>
      </c>
      <c r="AL332" s="8" t="s">
        <v>209</v>
      </c>
      <c r="AM332" s="48" t="s">
        <v>2130</v>
      </c>
      <c r="AN332" s="48" t="s">
        <v>10157</v>
      </c>
      <c r="AO332" s="48" t="s">
        <v>10158</v>
      </c>
      <c r="AP332" s="48" t="e">
        <v>#N/A</v>
      </c>
      <c r="AQ332" s="48" t="e">
        <v>#N/A</v>
      </c>
      <c r="AR332" s="48" t="e">
        <v>#N/A</v>
      </c>
      <c r="AS332" s="68" t="e">
        <v>#N/A</v>
      </c>
      <c r="AT332" s="68">
        <v>646</v>
      </c>
      <c r="AU332" s="48" t="e">
        <v>#N/A</v>
      </c>
      <c r="AV332" s="48" t="s">
        <v>371</v>
      </c>
      <c r="AW332" s="68" t="e">
        <v>#REF!</v>
      </c>
      <c r="AX332" s="68" t="s">
        <v>8643</v>
      </c>
      <c r="AY332" s="68" t="e">
        <v>#N/A</v>
      </c>
      <c r="AZ332" s="48" t="s">
        <v>10159</v>
      </c>
      <c r="BA332" s="48" t="s">
        <v>10160</v>
      </c>
      <c r="BB332" s="68" t="e">
        <v>#N/A</v>
      </c>
      <c r="BC332" s="48" t="s">
        <v>2131</v>
      </c>
      <c r="BD332" s="48"/>
    </row>
    <row r="333" spans="1:56" x14ac:dyDescent="0.3">
      <c r="A333" s="48"/>
      <c r="B333" s="8">
        <v>24</v>
      </c>
      <c r="C333" s="143" t="s">
        <v>1731</v>
      </c>
      <c r="D333" s="143" t="s">
        <v>2346</v>
      </c>
      <c r="E333" s="143" t="s">
        <v>335</v>
      </c>
      <c r="F333" s="143" t="s">
        <v>169</v>
      </c>
      <c r="I333" s="143" t="s">
        <v>401</v>
      </c>
      <c r="J333" s="143" t="s">
        <v>2347</v>
      </c>
      <c r="K333" s="143"/>
      <c r="L333" s="8" t="s">
        <v>2348</v>
      </c>
      <c r="M333" s="8" t="s">
        <v>2349</v>
      </c>
      <c r="N333" s="8" t="s">
        <v>2350</v>
      </c>
      <c r="O333" s="8">
        <v>6014054968</v>
      </c>
      <c r="P333" s="143" t="s">
        <v>2159</v>
      </c>
      <c r="Q333" s="143"/>
      <c r="R333" s="8" t="s">
        <v>2351</v>
      </c>
      <c r="T333" s="143" t="s">
        <v>2352</v>
      </c>
      <c r="U333" s="143"/>
      <c r="V333" s="143" t="s">
        <v>488</v>
      </c>
      <c r="W333" s="8">
        <v>39208</v>
      </c>
      <c r="X333" s="8" t="s">
        <v>348</v>
      </c>
      <c r="Y333" s="8" t="s">
        <v>245</v>
      </c>
      <c r="Z333" s="143" t="s">
        <v>2114</v>
      </c>
      <c r="AB333" s="8" t="s">
        <v>2115</v>
      </c>
      <c r="AE333" s="8" t="s">
        <v>50</v>
      </c>
      <c r="AF333" s="233" t="s">
        <v>2353</v>
      </c>
      <c r="AG333" s="8" t="s">
        <v>2354</v>
      </c>
      <c r="AH333" s="8" t="s">
        <v>2355</v>
      </c>
      <c r="AI333" s="8" t="s">
        <v>442</v>
      </c>
      <c r="AL333" s="8" t="s">
        <v>245</v>
      </c>
      <c r="AM333" s="48" t="s">
        <v>2130</v>
      </c>
      <c r="AN333" s="48" t="s">
        <v>10161</v>
      </c>
      <c r="AO333" s="48" t="s">
        <v>10162</v>
      </c>
      <c r="AP333" s="48" t="e">
        <v>#N/A</v>
      </c>
      <c r="AQ333" s="48" t="e">
        <v>#N/A</v>
      </c>
      <c r="AR333" s="48" t="e">
        <v>#N/A</v>
      </c>
      <c r="AS333" s="68" t="e">
        <v>#N/A</v>
      </c>
      <c r="AT333" s="68">
        <v>24</v>
      </c>
      <c r="AU333" s="48" t="e">
        <v>#N/A</v>
      </c>
      <c r="AV333" s="48" t="s">
        <v>371</v>
      </c>
      <c r="AW333" s="68" t="s">
        <v>10163</v>
      </c>
      <c r="AX333" s="68" t="s">
        <v>10163</v>
      </c>
      <c r="AY333" s="68" t="e">
        <v>#N/A</v>
      </c>
      <c r="AZ333" s="48" t="s">
        <v>10164</v>
      </c>
      <c r="BA333" s="48" t="s">
        <v>10165</v>
      </c>
      <c r="BB333" s="68" t="e">
        <v>#N/A</v>
      </c>
      <c r="BC333" s="48" t="s">
        <v>2131</v>
      </c>
      <c r="BD333" s="48"/>
    </row>
    <row r="334" spans="1:56" x14ac:dyDescent="0.3">
      <c r="A334" s="48"/>
      <c r="B334" s="8">
        <v>268</v>
      </c>
      <c r="C334" s="143" t="s">
        <v>4471</v>
      </c>
      <c r="D334" s="143" t="s">
        <v>736</v>
      </c>
      <c r="E334" s="143" t="s">
        <v>335</v>
      </c>
      <c r="F334" s="143" t="s">
        <v>170</v>
      </c>
      <c r="I334" s="143" t="s">
        <v>376</v>
      </c>
      <c r="J334" s="143" t="s">
        <v>709</v>
      </c>
      <c r="K334" s="143" t="s">
        <v>724</v>
      </c>
      <c r="L334" s="8" t="s">
        <v>4465</v>
      </c>
      <c r="M334" s="8" t="s">
        <v>641</v>
      </c>
      <c r="N334" s="8" t="s">
        <v>4466</v>
      </c>
      <c r="O334" s="8">
        <v>6625708818</v>
      </c>
      <c r="P334" s="143" t="s">
        <v>2112</v>
      </c>
      <c r="Q334" s="143" t="s">
        <v>45</v>
      </c>
      <c r="R334" s="8" t="s">
        <v>4472</v>
      </c>
      <c r="T334" s="143" t="s">
        <v>1593</v>
      </c>
      <c r="U334" s="143"/>
      <c r="V334" s="143" t="s">
        <v>488</v>
      </c>
      <c r="W334" s="8">
        <v>39702</v>
      </c>
      <c r="X334" s="8" t="s">
        <v>348</v>
      </c>
      <c r="Y334" s="8" t="s">
        <v>228</v>
      </c>
      <c r="Z334" s="143" t="s">
        <v>2114</v>
      </c>
      <c r="AB334" s="8" t="s">
        <v>2115</v>
      </c>
      <c r="AE334" s="8" t="s">
        <v>49</v>
      </c>
      <c r="AF334" s="233" t="s">
        <v>4473</v>
      </c>
      <c r="AG334" s="8" t="s">
        <v>4474</v>
      </c>
      <c r="AH334" s="8" t="s">
        <v>4475</v>
      </c>
      <c r="AI334" s="8" t="s">
        <v>369</v>
      </c>
      <c r="AL334" s="8" t="s">
        <v>228</v>
      </c>
      <c r="AM334" s="48" t="s">
        <v>2130</v>
      </c>
      <c r="AN334" s="48" t="s">
        <v>10166</v>
      </c>
      <c r="AO334" s="48" t="s">
        <v>10167</v>
      </c>
      <c r="AP334" s="48" t="e">
        <v>#N/A</v>
      </c>
      <c r="AQ334" s="48" t="e">
        <v>#N/A</v>
      </c>
      <c r="AR334" s="48" t="e">
        <v>#N/A</v>
      </c>
      <c r="AS334" s="68" t="e">
        <v>#N/A</v>
      </c>
      <c r="AT334" s="68">
        <v>268</v>
      </c>
      <c r="AU334" s="48" t="e">
        <v>#N/A</v>
      </c>
      <c r="AV334" s="48" t="s">
        <v>371</v>
      </c>
      <c r="AW334" s="68" t="e">
        <v>#VALUE!</v>
      </c>
      <c r="AX334" s="68" t="s">
        <v>10168</v>
      </c>
      <c r="AY334" s="68" t="e">
        <v>#N/A</v>
      </c>
      <c r="AZ334" s="307" t="s">
        <v>10169</v>
      </c>
      <c r="BA334" s="48" t="s">
        <v>10170</v>
      </c>
      <c r="BB334" s="68" t="e">
        <v>#N/A</v>
      </c>
      <c r="BC334" s="48" t="s">
        <v>2131</v>
      </c>
    </row>
    <row r="335" spans="1:56" x14ac:dyDescent="0.3">
      <c r="A335" s="48"/>
      <c r="B335" s="8">
        <v>267</v>
      </c>
      <c r="C335" s="143" t="s">
        <v>1986</v>
      </c>
      <c r="D335" s="143" t="s">
        <v>3056</v>
      </c>
      <c r="E335" s="143" t="s">
        <v>335</v>
      </c>
      <c r="F335" s="143" t="s">
        <v>169</v>
      </c>
      <c r="I335" s="143" t="s">
        <v>340</v>
      </c>
      <c r="J335" s="143" t="s">
        <v>517</v>
      </c>
      <c r="K335" s="143" t="s">
        <v>724</v>
      </c>
      <c r="L335" s="8" t="s">
        <v>4465</v>
      </c>
      <c r="M335" s="8" t="s">
        <v>736</v>
      </c>
      <c r="N335" s="8" t="s">
        <v>4466</v>
      </c>
      <c r="O335" s="8">
        <v>6625708818</v>
      </c>
      <c r="P335" s="143" t="s">
        <v>2112</v>
      </c>
      <c r="Q335" s="143" t="s">
        <v>45</v>
      </c>
      <c r="R335" s="8" t="s">
        <v>4467</v>
      </c>
      <c r="T335" s="143" t="s">
        <v>1593</v>
      </c>
      <c r="U335" s="143"/>
      <c r="V335" s="143" t="s">
        <v>488</v>
      </c>
      <c r="W335" s="8">
        <v>39702</v>
      </c>
      <c r="X335" s="8" t="s">
        <v>348</v>
      </c>
      <c r="Y335" s="8" t="s">
        <v>228</v>
      </c>
      <c r="Z335" s="143" t="s">
        <v>2114</v>
      </c>
      <c r="AB335" s="8" t="s">
        <v>2115</v>
      </c>
      <c r="AE335" s="8" t="s">
        <v>48</v>
      </c>
      <c r="AF335" s="233" t="s">
        <v>4468</v>
      </c>
      <c r="AG335" s="8" t="s">
        <v>4469</v>
      </c>
      <c r="AH335" s="8" t="s">
        <v>4470</v>
      </c>
      <c r="AI335" s="8" t="s">
        <v>369</v>
      </c>
      <c r="AL335" s="8" t="s">
        <v>228</v>
      </c>
      <c r="AM335" s="48" t="s">
        <v>2130</v>
      </c>
      <c r="AN335" s="48" t="s">
        <v>10171</v>
      </c>
      <c r="AO335" s="48" t="s">
        <v>10172</v>
      </c>
      <c r="AP335" s="48" t="e">
        <v>#N/A</v>
      </c>
      <c r="AQ335" s="48" t="e">
        <v>#N/A</v>
      </c>
      <c r="AR335" s="48" t="e">
        <v>#N/A</v>
      </c>
      <c r="AS335" s="68" t="e">
        <v>#N/A</v>
      </c>
      <c r="AT335" s="68">
        <v>267</v>
      </c>
      <c r="AU335" s="48" t="e">
        <v>#N/A</v>
      </c>
      <c r="AV335" s="48" t="s">
        <v>371</v>
      </c>
      <c r="AW335" s="68" t="s">
        <v>10173</v>
      </c>
      <c r="AX335" s="68" t="s">
        <v>10173</v>
      </c>
      <c r="AY335" s="68" t="e">
        <v>#N/A</v>
      </c>
      <c r="AZ335" s="307" t="s">
        <v>10169</v>
      </c>
      <c r="BA335" s="48" t="s">
        <v>10174</v>
      </c>
      <c r="BB335" s="68" t="e">
        <v>#N/A</v>
      </c>
      <c r="BC335" s="48" t="s">
        <v>2131</v>
      </c>
    </row>
    <row r="336" spans="1:56" x14ac:dyDescent="0.3">
      <c r="A336" s="48" t="s">
        <v>10175</v>
      </c>
      <c r="B336" s="8">
        <v>68</v>
      </c>
      <c r="C336" s="143" t="s">
        <v>2760</v>
      </c>
      <c r="D336" s="143" t="s">
        <v>2761</v>
      </c>
      <c r="E336" s="143" t="s">
        <v>335</v>
      </c>
      <c r="F336" s="143" t="s">
        <v>170</v>
      </c>
      <c r="G336" s="8" t="s">
        <v>2762</v>
      </c>
      <c r="I336" s="143" t="s">
        <v>340</v>
      </c>
      <c r="J336" s="143" t="s">
        <v>2763</v>
      </c>
      <c r="K336" s="143" t="s">
        <v>1616</v>
      </c>
      <c r="L336" s="8" t="s">
        <v>2764</v>
      </c>
      <c r="M336" s="8" t="s">
        <v>2761</v>
      </c>
      <c r="N336" s="8" t="s">
        <v>2765</v>
      </c>
      <c r="O336" s="8">
        <v>6623040079</v>
      </c>
      <c r="P336" s="143" t="s">
        <v>2112</v>
      </c>
      <c r="Q336" s="143" t="s">
        <v>45</v>
      </c>
      <c r="R336" s="8" t="s">
        <v>2766</v>
      </c>
      <c r="T336" s="143" t="s">
        <v>2767</v>
      </c>
      <c r="U336" s="143"/>
      <c r="V336" s="143" t="s">
        <v>488</v>
      </c>
      <c r="W336" s="8">
        <v>39730</v>
      </c>
      <c r="X336" s="8" t="s">
        <v>348</v>
      </c>
      <c r="Y336" s="8" t="s">
        <v>232</v>
      </c>
      <c r="Z336" s="143" t="s">
        <v>2114</v>
      </c>
      <c r="AB336" s="8" t="s">
        <v>2115</v>
      </c>
      <c r="AE336" s="8" t="s">
        <v>48</v>
      </c>
      <c r="AF336" s="233" t="s">
        <v>2768</v>
      </c>
      <c r="AG336" s="8" t="s">
        <v>2769</v>
      </c>
      <c r="AI336" s="8" t="s">
        <v>2165</v>
      </c>
      <c r="AJ336" s="8" t="s">
        <v>2770</v>
      </c>
      <c r="AL336" s="8" t="s">
        <v>232</v>
      </c>
      <c r="AM336" s="48" t="s">
        <v>232</v>
      </c>
      <c r="AN336" s="48" t="s">
        <v>10176</v>
      </c>
      <c r="AO336" s="48" t="s">
        <v>10177</v>
      </c>
      <c r="AP336" s="48" t="e">
        <v>#N/A</v>
      </c>
      <c r="AQ336" s="48" t="s">
        <v>10177</v>
      </c>
      <c r="AR336" s="48" t="e">
        <v>#N/A</v>
      </c>
      <c r="AS336" s="68" t="s">
        <v>371</v>
      </c>
      <c r="AT336" s="68">
        <v>68</v>
      </c>
      <c r="AU336" s="48">
        <v>118</v>
      </c>
      <c r="AV336" s="48" t="s">
        <v>371</v>
      </c>
      <c r="AW336" s="68" t="e">
        <v>#VALUE!</v>
      </c>
      <c r="AX336" s="68" t="e">
        <v>#VALUE!</v>
      </c>
      <c r="AY336" s="68" t="s">
        <v>10175</v>
      </c>
      <c r="AZ336" s="48" t="s">
        <v>10178</v>
      </c>
      <c r="BA336" s="48" t="s">
        <v>10179</v>
      </c>
      <c r="BB336" s="68" t="s">
        <v>371</v>
      </c>
      <c r="BC336" s="48" t="s">
        <v>101</v>
      </c>
      <c r="BD336" s="48"/>
    </row>
    <row r="337" spans="1:56" x14ac:dyDescent="0.3">
      <c r="A337" s="48" t="s">
        <v>10180</v>
      </c>
      <c r="B337" s="8">
        <v>256</v>
      </c>
      <c r="C337" s="143" t="s">
        <v>1691</v>
      </c>
      <c r="D337" s="143" t="s">
        <v>4362</v>
      </c>
      <c r="E337" s="143" t="s">
        <v>335</v>
      </c>
      <c r="F337" s="143" t="s">
        <v>169</v>
      </c>
      <c r="G337" s="8" t="s">
        <v>4363</v>
      </c>
      <c r="H337" s="8">
        <v>6623726256</v>
      </c>
      <c r="I337" s="143" t="s">
        <v>376</v>
      </c>
      <c r="J337" s="143" t="s">
        <v>4364</v>
      </c>
      <c r="K337" s="143" t="s">
        <v>4365</v>
      </c>
      <c r="L337" s="8" t="s">
        <v>4285</v>
      </c>
      <c r="M337" s="8" t="s">
        <v>4362</v>
      </c>
      <c r="N337" s="8" t="s">
        <v>4363</v>
      </c>
      <c r="O337" s="8">
        <v>6625422249</v>
      </c>
      <c r="P337" s="143" t="s">
        <v>2159</v>
      </c>
      <c r="Q337" s="143" t="s">
        <v>394</v>
      </c>
      <c r="R337" s="8" t="s">
        <v>4366</v>
      </c>
      <c r="T337" s="143" t="s">
        <v>1774</v>
      </c>
      <c r="U337" s="143"/>
      <c r="V337" s="143" t="s">
        <v>488</v>
      </c>
      <c r="W337" s="8">
        <v>38860</v>
      </c>
      <c r="X337" s="8" t="s">
        <v>348</v>
      </c>
      <c r="Y337" s="8" t="s">
        <v>193</v>
      </c>
      <c r="Z337" s="143" t="s">
        <v>2114</v>
      </c>
      <c r="AB337" s="8" t="s">
        <v>2115</v>
      </c>
      <c r="AE337" s="8" t="s">
        <v>48</v>
      </c>
      <c r="AF337" s="233" t="s">
        <v>4367</v>
      </c>
      <c r="AG337" s="8" t="s">
        <v>4368</v>
      </c>
      <c r="AI337" s="8" t="s">
        <v>2165</v>
      </c>
      <c r="AJ337" s="8" t="s">
        <v>4369</v>
      </c>
      <c r="AL337" s="8" t="s">
        <v>193</v>
      </c>
      <c r="AM337" s="48" t="s">
        <v>193</v>
      </c>
      <c r="AN337" s="48" t="s">
        <v>10181</v>
      </c>
      <c r="AO337" s="48" t="s">
        <v>10182</v>
      </c>
      <c r="AP337" s="48" t="e">
        <v>#N/A</v>
      </c>
      <c r="AQ337" s="48" t="s">
        <v>10182</v>
      </c>
      <c r="AR337" s="48" t="e">
        <v>#N/A</v>
      </c>
      <c r="AS337" s="68" t="s">
        <v>371</v>
      </c>
      <c r="AT337" s="68">
        <v>256</v>
      </c>
      <c r="AU337" s="48">
        <v>66</v>
      </c>
      <c r="AV337" s="48" t="s">
        <v>371</v>
      </c>
      <c r="AW337" s="68" t="s">
        <v>10183</v>
      </c>
      <c r="AX337" s="68" t="s">
        <v>10183</v>
      </c>
      <c r="AY337" s="68" t="s">
        <v>10180</v>
      </c>
      <c r="AZ337" s="48" t="s">
        <v>10184</v>
      </c>
      <c r="BA337" s="48" t="s">
        <v>10185</v>
      </c>
      <c r="BB337" s="68" t="s">
        <v>371</v>
      </c>
      <c r="BC337" s="48" t="s">
        <v>104</v>
      </c>
    </row>
    <row r="338" spans="1:56" x14ac:dyDescent="0.3">
      <c r="A338" s="48" t="s">
        <v>10186</v>
      </c>
      <c r="B338" s="8">
        <v>364</v>
      </c>
      <c r="C338" s="143" t="s">
        <v>2157</v>
      </c>
      <c r="D338" s="143" t="s">
        <v>5220</v>
      </c>
      <c r="E338" s="143" t="s">
        <v>335</v>
      </c>
      <c r="F338" s="143" t="s">
        <v>170</v>
      </c>
      <c r="G338" s="8" t="s">
        <v>5221</v>
      </c>
      <c r="H338" s="8">
        <v>6019350055</v>
      </c>
      <c r="I338" s="143" t="s">
        <v>401</v>
      </c>
      <c r="J338" s="143" t="s">
        <v>5222</v>
      </c>
      <c r="K338" s="143" t="s">
        <v>5223</v>
      </c>
      <c r="L338" s="8" t="s">
        <v>4285</v>
      </c>
      <c r="M338" s="8" t="s">
        <v>5220</v>
      </c>
      <c r="N338" s="8" t="s">
        <v>5224</v>
      </c>
      <c r="O338" s="8">
        <v>6019350055</v>
      </c>
      <c r="P338" s="143" t="s">
        <v>2112</v>
      </c>
      <c r="Q338" s="143" t="s">
        <v>394</v>
      </c>
      <c r="R338" s="8" t="s">
        <v>5225</v>
      </c>
      <c r="T338" s="143" t="s">
        <v>5226</v>
      </c>
      <c r="U338" s="143"/>
      <c r="V338" s="143" t="s">
        <v>488</v>
      </c>
      <c r="W338" s="8">
        <v>39439</v>
      </c>
      <c r="X338" s="8" t="s">
        <v>348</v>
      </c>
      <c r="Y338" s="8" t="s">
        <v>215</v>
      </c>
      <c r="Z338" s="143" t="s">
        <v>2114</v>
      </c>
      <c r="AB338" s="8" t="s">
        <v>2115</v>
      </c>
      <c r="AE338" s="8" t="s">
        <v>48</v>
      </c>
      <c r="AF338" s="233" t="s">
        <v>5227</v>
      </c>
      <c r="AG338" s="8" t="s">
        <v>5228</v>
      </c>
      <c r="AI338" s="8" t="s">
        <v>442</v>
      </c>
      <c r="AL338" s="8" t="s">
        <v>215</v>
      </c>
      <c r="AM338" s="48" t="s">
        <v>215</v>
      </c>
      <c r="AN338" s="48" t="s">
        <v>10187</v>
      </c>
      <c r="AO338" s="48" t="s">
        <v>10188</v>
      </c>
      <c r="AP338" s="48" t="e">
        <v>#N/A</v>
      </c>
      <c r="AQ338" s="48" t="s">
        <v>10188</v>
      </c>
      <c r="AR338" s="48" t="e">
        <v>#N/A</v>
      </c>
      <c r="AS338" s="68" t="s">
        <v>371</v>
      </c>
      <c r="AT338" s="68">
        <v>364</v>
      </c>
      <c r="AU338" s="48">
        <v>336</v>
      </c>
      <c r="AV338" s="48" t="s">
        <v>371</v>
      </c>
      <c r="AW338" s="68" t="e">
        <v>#REF!</v>
      </c>
      <c r="AX338" s="68" t="e">
        <v>#VALUE!</v>
      </c>
      <c r="AY338" s="68" t="s">
        <v>10186</v>
      </c>
      <c r="AZ338" s="48" t="s">
        <v>10189</v>
      </c>
      <c r="BA338" s="48" t="s">
        <v>10190</v>
      </c>
      <c r="BB338" s="68" t="s">
        <v>519</v>
      </c>
      <c r="BC338" s="48" t="s">
        <v>92</v>
      </c>
      <c r="BD338" s="48"/>
    </row>
    <row r="339" spans="1:56" x14ac:dyDescent="0.3">
      <c r="A339" s="48" t="s">
        <v>10191</v>
      </c>
      <c r="B339" s="8">
        <v>633</v>
      </c>
      <c r="C339" s="8" t="s">
        <v>7332</v>
      </c>
      <c r="D339" s="8" t="s">
        <v>7333</v>
      </c>
      <c r="E339" s="8" t="s">
        <v>335</v>
      </c>
      <c r="F339" s="8" t="s">
        <v>170</v>
      </c>
      <c r="G339" s="8" t="s">
        <v>7334</v>
      </c>
      <c r="H339" s="8">
        <v>6622074496</v>
      </c>
      <c r="I339" s="8" t="s">
        <v>401</v>
      </c>
      <c r="J339" s="8" t="s">
        <v>7335</v>
      </c>
      <c r="K339" s="8" t="s">
        <v>779</v>
      </c>
      <c r="L339" s="8" t="s">
        <v>7336</v>
      </c>
      <c r="M339" s="8" t="s">
        <v>249</v>
      </c>
      <c r="N339" s="8" t="s">
        <v>7337</v>
      </c>
      <c r="O339" s="8">
        <v>6622076648</v>
      </c>
      <c r="P339" s="8" t="s">
        <v>2159</v>
      </c>
      <c r="Q339" s="8" t="s">
        <v>43</v>
      </c>
      <c r="R339" s="8" t="s">
        <v>7338</v>
      </c>
      <c r="T339" s="8" t="s">
        <v>781</v>
      </c>
      <c r="V339" s="8" t="s">
        <v>488</v>
      </c>
      <c r="W339" s="8">
        <v>38703</v>
      </c>
      <c r="X339" s="8" t="s">
        <v>348</v>
      </c>
      <c r="Y339" s="8" t="s">
        <v>260</v>
      </c>
      <c r="Z339" s="8" t="s">
        <v>2114</v>
      </c>
      <c r="AB339" s="8" t="s">
        <v>2115</v>
      </c>
      <c r="AE339" s="8" t="s">
        <v>48</v>
      </c>
      <c r="AF339" s="8" t="s">
        <v>7339</v>
      </c>
      <c r="AG339" s="8" t="s">
        <v>7340</v>
      </c>
      <c r="AH339" s="8" t="s">
        <v>7341</v>
      </c>
      <c r="AI339" s="8" t="s">
        <v>2165</v>
      </c>
      <c r="AJ339" s="8" t="s">
        <v>7342</v>
      </c>
      <c r="AK339" s="8" t="s">
        <v>7343</v>
      </c>
      <c r="AL339" s="8" t="s">
        <v>260</v>
      </c>
      <c r="AM339" s="48" t="s">
        <v>260</v>
      </c>
      <c r="AN339" s="48" t="s">
        <v>10192</v>
      </c>
      <c r="AO339" s="48" t="s">
        <v>10193</v>
      </c>
      <c r="AP339" s="48" t="e">
        <v>#N/A</v>
      </c>
      <c r="AQ339" s="48" t="s">
        <v>10193</v>
      </c>
      <c r="AR339" s="48" t="e">
        <v>#N/A</v>
      </c>
      <c r="AS339" s="68" t="s">
        <v>371</v>
      </c>
      <c r="AT339" s="68">
        <v>633</v>
      </c>
      <c r="AU339" s="48">
        <v>231</v>
      </c>
      <c r="AV339" s="48" t="s">
        <v>371</v>
      </c>
      <c r="AW339" s="68" t="e">
        <v>#VALUE!</v>
      </c>
      <c r="AX339" s="68" t="e">
        <v>#REF!</v>
      </c>
      <c r="AY339" s="68" t="s">
        <v>10191</v>
      </c>
      <c r="AZ339" s="48" t="s">
        <v>10194</v>
      </c>
      <c r="BA339" s="48" t="s">
        <v>10195</v>
      </c>
      <c r="BB339" s="68" t="s">
        <v>371</v>
      </c>
      <c r="BC339" s="48" t="s">
        <v>101</v>
      </c>
      <c r="BD339" s="48"/>
    </row>
    <row r="340" spans="1:56" x14ac:dyDescent="0.3">
      <c r="A340" s="48" t="s">
        <v>10196</v>
      </c>
      <c r="B340" s="8">
        <v>247</v>
      </c>
      <c r="C340" s="143" t="s">
        <v>4281</v>
      </c>
      <c r="D340" s="143" t="s">
        <v>4282</v>
      </c>
      <c r="E340" s="143" t="s">
        <v>335</v>
      </c>
      <c r="F340" s="143" t="s">
        <v>170</v>
      </c>
      <c r="G340" s="8" t="s">
        <v>4283</v>
      </c>
      <c r="H340" s="8">
        <v>6628972240</v>
      </c>
      <c r="I340" s="143" t="s">
        <v>340</v>
      </c>
      <c r="J340" s="143" t="s">
        <v>4284</v>
      </c>
      <c r="K340" s="143" t="s">
        <v>2393</v>
      </c>
      <c r="L340" s="8" t="s">
        <v>4285</v>
      </c>
      <c r="M340" s="8" t="s">
        <v>4282</v>
      </c>
      <c r="N340" s="8" t="s">
        <v>4283</v>
      </c>
      <c r="O340" s="8">
        <v>6628972240</v>
      </c>
      <c r="P340" s="143" t="s">
        <v>2112</v>
      </c>
      <c r="Q340" s="143"/>
      <c r="R340" s="8" t="s">
        <v>4286</v>
      </c>
      <c r="T340" s="143" t="s">
        <v>4287</v>
      </c>
      <c r="U340" s="143"/>
      <c r="V340" s="143" t="s">
        <v>488</v>
      </c>
      <c r="W340" s="8">
        <v>38637</v>
      </c>
      <c r="X340" s="8" t="s">
        <v>348</v>
      </c>
      <c r="Y340" s="8" t="s">
        <v>2393</v>
      </c>
      <c r="Z340" s="143" t="s">
        <v>2114</v>
      </c>
      <c r="AB340" s="8" t="s">
        <v>2115</v>
      </c>
      <c r="AE340" s="8" t="s">
        <v>48</v>
      </c>
      <c r="AF340" s="233" t="s">
        <v>4288</v>
      </c>
      <c r="AG340" s="8" t="s">
        <v>4289</v>
      </c>
      <c r="AH340" s="8" t="s">
        <v>4290</v>
      </c>
      <c r="AI340" s="8" t="s">
        <v>442</v>
      </c>
      <c r="AL340" s="8" t="s">
        <v>201</v>
      </c>
      <c r="AM340" s="48" t="s">
        <v>201</v>
      </c>
      <c r="AN340" s="48" t="s">
        <v>10197</v>
      </c>
      <c r="AO340" s="48" t="s">
        <v>10198</v>
      </c>
      <c r="AP340" s="48" t="s">
        <v>10197</v>
      </c>
      <c r="AQ340" s="48" t="s">
        <v>10198</v>
      </c>
      <c r="AR340" s="48" t="s">
        <v>371</v>
      </c>
      <c r="AS340" s="68" t="s">
        <v>371</v>
      </c>
      <c r="AT340" s="68">
        <v>247</v>
      </c>
      <c r="AU340" s="48">
        <v>134</v>
      </c>
      <c r="AV340" s="48" t="s">
        <v>371</v>
      </c>
      <c r="AW340" s="68" t="s">
        <v>10199</v>
      </c>
      <c r="AX340" s="68" t="s">
        <v>10199</v>
      </c>
      <c r="AY340" s="68" t="s">
        <v>10196</v>
      </c>
      <c r="AZ340" s="48" t="s">
        <v>10200</v>
      </c>
      <c r="BA340" s="48" t="s">
        <v>10201</v>
      </c>
      <c r="BB340" s="68" t="s">
        <v>519</v>
      </c>
      <c r="BC340" s="48" t="s">
        <v>107</v>
      </c>
    </row>
    <row r="341" spans="1:56" x14ac:dyDescent="0.3">
      <c r="A341" s="48"/>
      <c r="B341" s="8">
        <v>319</v>
      </c>
      <c r="C341" s="143" t="s">
        <v>225</v>
      </c>
      <c r="D341" s="143" t="s">
        <v>2453</v>
      </c>
      <c r="E341" s="143" t="s">
        <v>335</v>
      </c>
      <c r="F341" s="143" t="s">
        <v>169</v>
      </c>
      <c r="G341" s="8" t="s">
        <v>4831</v>
      </c>
      <c r="H341" s="8">
        <v>6629966667</v>
      </c>
      <c r="I341" s="143" t="s">
        <v>376</v>
      </c>
      <c r="J341" s="143" t="s">
        <v>4832</v>
      </c>
      <c r="K341" s="143" t="s">
        <v>256</v>
      </c>
      <c r="L341" s="8" t="s">
        <v>4833</v>
      </c>
      <c r="M341" s="8" t="s">
        <v>1041</v>
      </c>
      <c r="N341" s="8" t="s">
        <v>4834</v>
      </c>
      <c r="O341" s="8">
        <v>6625415611</v>
      </c>
      <c r="P341" s="143" t="s">
        <v>441</v>
      </c>
      <c r="Q341" s="143" t="s">
        <v>441</v>
      </c>
      <c r="R341" s="8" t="s">
        <v>4835</v>
      </c>
      <c r="T341" s="143" t="s">
        <v>4836</v>
      </c>
      <c r="U341" s="143"/>
      <c r="V341" s="143" t="s">
        <v>488</v>
      </c>
      <c r="W341" s="8">
        <v>38626</v>
      </c>
      <c r="X341" s="8" t="s">
        <v>348</v>
      </c>
      <c r="Y341" s="8" t="s">
        <v>4837</v>
      </c>
      <c r="Z341" s="143" t="s">
        <v>2114</v>
      </c>
      <c r="AB341" s="8" t="s">
        <v>2115</v>
      </c>
      <c r="AE341" s="8" t="s">
        <v>49</v>
      </c>
      <c r="AF341" s="233" t="s">
        <v>4838</v>
      </c>
      <c r="AG341" s="8" t="s">
        <v>4839</v>
      </c>
      <c r="AH341" s="8" t="s">
        <v>4840</v>
      </c>
      <c r="AI341" s="8" t="s">
        <v>2165</v>
      </c>
      <c r="AJ341" s="8" t="s">
        <v>4841</v>
      </c>
      <c r="AL341" s="8" t="s">
        <v>256</v>
      </c>
      <c r="AM341" s="48" t="s">
        <v>2130</v>
      </c>
      <c r="AN341" s="48" t="s">
        <v>10202</v>
      </c>
      <c r="AO341" s="48" t="s">
        <v>10203</v>
      </c>
      <c r="AP341" s="48" t="e">
        <v>#N/A</v>
      </c>
      <c r="AQ341" s="48" t="e">
        <v>#N/A</v>
      </c>
      <c r="AR341" s="48" t="e">
        <v>#N/A</v>
      </c>
      <c r="AS341" s="68" t="e">
        <v>#N/A</v>
      </c>
      <c r="AT341" s="68">
        <v>319</v>
      </c>
      <c r="AU341" s="48" t="e">
        <v>#N/A</v>
      </c>
      <c r="AV341" s="48" t="s">
        <v>371</v>
      </c>
      <c r="AW341" s="68" t="s">
        <v>10204</v>
      </c>
      <c r="AX341" s="68" t="s">
        <v>10204</v>
      </c>
      <c r="AY341" s="68" t="e">
        <v>#N/A</v>
      </c>
      <c r="AZ341" s="48" t="s">
        <v>10205</v>
      </c>
      <c r="BA341" s="48" t="s">
        <v>10206</v>
      </c>
      <c r="BB341" s="68" t="e">
        <v>#N/A</v>
      </c>
      <c r="BC341" s="48" t="s">
        <v>2131</v>
      </c>
      <c r="BD341" s="48"/>
    </row>
    <row r="342" spans="1:56" x14ac:dyDescent="0.3">
      <c r="A342" s="48" t="s">
        <v>10207</v>
      </c>
      <c r="B342" s="8">
        <v>403</v>
      </c>
      <c r="C342" s="143" t="s">
        <v>5512</v>
      </c>
      <c r="D342" s="143" t="s">
        <v>5513</v>
      </c>
      <c r="E342" s="143" t="s">
        <v>335</v>
      </c>
      <c r="F342" s="143" t="s">
        <v>169</v>
      </c>
      <c r="G342" s="8" t="s">
        <v>5514</v>
      </c>
      <c r="H342" s="8">
        <v>6626179811</v>
      </c>
      <c r="I342" s="143" t="s">
        <v>376</v>
      </c>
      <c r="J342" s="143" t="s">
        <v>5515</v>
      </c>
      <c r="K342" s="143" t="s">
        <v>3198</v>
      </c>
      <c r="L342" s="8" t="s">
        <v>5516</v>
      </c>
      <c r="M342" s="8" t="s">
        <v>5513</v>
      </c>
      <c r="N342" s="8" t="s">
        <v>5517</v>
      </c>
      <c r="O342" s="8">
        <v>6623166010</v>
      </c>
      <c r="P342" s="143" t="s">
        <v>2112</v>
      </c>
      <c r="Q342" s="143" t="s">
        <v>394</v>
      </c>
      <c r="R342" s="8" t="s">
        <v>5518</v>
      </c>
      <c r="S342" s="8" t="s">
        <v>5519</v>
      </c>
      <c r="T342" s="143" t="s">
        <v>3202</v>
      </c>
      <c r="U342" s="143"/>
      <c r="V342" s="143" t="s">
        <v>488</v>
      </c>
      <c r="W342" s="8">
        <v>39341</v>
      </c>
      <c r="X342" s="8" t="s">
        <v>348</v>
      </c>
      <c r="Y342" s="8" t="s">
        <v>236</v>
      </c>
      <c r="Z342" s="143" t="s">
        <v>2114</v>
      </c>
      <c r="AB342" s="8" t="s">
        <v>2115</v>
      </c>
      <c r="AE342" s="8" t="s">
        <v>48</v>
      </c>
      <c r="AF342" s="233" t="s">
        <v>5520</v>
      </c>
      <c r="AG342" s="8" t="s">
        <v>5521</v>
      </c>
      <c r="AI342" s="8" t="s">
        <v>2165</v>
      </c>
      <c r="AJ342" s="8" t="s">
        <v>5522</v>
      </c>
      <c r="AL342" s="8" t="s">
        <v>236</v>
      </c>
      <c r="AM342" s="48" t="s">
        <v>236</v>
      </c>
      <c r="AN342" s="48" t="s">
        <v>10208</v>
      </c>
      <c r="AO342" s="48" t="s">
        <v>10209</v>
      </c>
      <c r="AP342" s="48" t="s">
        <v>10210</v>
      </c>
      <c r="AQ342" s="48" t="s">
        <v>10209</v>
      </c>
      <c r="AR342" s="48" t="s">
        <v>371</v>
      </c>
      <c r="AS342" s="68" t="s">
        <v>371</v>
      </c>
      <c r="AT342" s="68">
        <v>403</v>
      </c>
      <c r="AU342" s="48">
        <v>222</v>
      </c>
      <c r="AV342" s="48" t="s">
        <v>371</v>
      </c>
      <c r="AW342" s="68" t="e">
        <v>#VALUE!</v>
      </c>
      <c r="AX342" s="68" t="e">
        <v>#REF!</v>
      </c>
      <c r="AY342" s="68" t="s">
        <v>10207</v>
      </c>
      <c r="AZ342" s="48" t="s">
        <v>10211</v>
      </c>
      <c r="BA342" s="48" t="s">
        <v>10212</v>
      </c>
      <c r="BB342" s="68" t="s">
        <v>371</v>
      </c>
      <c r="BC342" s="48" t="s">
        <v>101</v>
      </c>
    </row>
    <row r="343" spans="1:56" x14ac:dyDescent="0.3">
      <c r="A343" s="48" t="s">
        <v>10213</v>
      </c>
      <c r="B343" s="8">
        <v>331</v>
      </c>
      <c r="C343" s="143" t="s">
        <v>4924</v>
      </c>
      <c r="D343" s="143" t="s">
        <v>4925</v>
      </c>
      <c r="E343" s="143" t="s">
        <v>335</v>
      </c>
      <c r="F343" s="143" t="s">
        <v>170</v>
      </c>
      <c r="G343" s="8" t="s">
        <v>4926</v>
      </c>
      <c r="I343" s="143" t="s">
        <v>340</v>
      </c>
      <c r="J343" s="143" t="s">
        <v>559</v>
      </c>
      <c r="K343" s="143" t="s">
        <v>560</v>
      </c>
      <c r="L343" s="8" t="s">
        <v>4927</v>
      </c>
      <c r="M343" s="8" t="s">
        <v>4925</v>
      </c>
      <c r="N343" s="8" t="s">
        <v>4928</v>
      </c>
      <c r="O343" s="8">
        <v>2489741310</v>
      </c>
      <c r="P343" s="143" t="s">
        <v>2112</v>
      </c>
      <c r="Q343" s="143" t="s">
        <v>45</v>
      </c>
      <c r="R343" s="8" t="s">
        <v>4929</v>
      </c>
      <c r="S343" s="8" t="s">
        <v>4929</v>
      </c>
      <c r="T343" s="143" t="s">
        <v>214</v>
      </c>
      <c r="U343" s="143"/>
      <c r="V343" s="143" t="s">
        <v>488</v>
      </c>
      <c r="W343" s="8">
        <v>39211</v>
      </c>
      <c r="X343" s="8" t="s">
        <v>348</v>
      </c>
      <c r="Y343" s="8" t="s">
        <v>2734</v>
      </c>
      <c r="Z343" s="143" t="s">
        <v>2114</v>
      </c>
      <c r="AB343" s="8" t="s">
        <v>2115</v>
      </c>
      <c r="AE343" s="8" t="s">
        <v>49</v>
      </c>
      <c r="AF343" s="233" t="s">
        <v>4930</v>
      </c>
      <c r="AG343" s="8" t="s">
        <v>4931</v>
      </c>
      <c r="AI343" s="8" t="s">
        <v>442</v>
      </c>
      <c r="AL343" s="8" t="s">
        <v>209</v>
      </c>
      <c r="AM343" s="48" t="s">
        <v>209</v>
      </c>
      <c r="AN343" s="48" t="s">
        <v>10214</v>
      </c>
      <c r="AO343" s="48" t="s">
        <v>10215</v>
      </c>
      <c r="AP343" s="48" t="s">
        <v>10214</v>
      </c>
      <c r="AQ343" s="48" t="s">
        <v>10215</v>
      </c>
      <c r="AR343" s="48" t="s">
        <v>371</v>
      </c>
      <c r="AS343" s="68" t="s">
        <v>371</v>
      </c>
      <c r="AT343" s="68">
        <v>331</v>
      </c>
      <c r="AU343" s="48">
        <v>60</v>
      </c>
      <c r="AV343" s="48" t="s">
        <v>519</v>
      </c>
      <c r="AW343" s="68" t="s">
        <v>10216</v>
      </c>
      <c r="AX343" s="68" t="s">
        <v>10216</v>
      </c>
      <c r="AY343" s="68" t="s">
        <v>10213</v>
      </c>
      <c r="AZ343" s="48" t="s">
        <v>10217</v>
      </c>
      <c r="BA343" s="48" t="s">
        <v>10218</v>
      </c>
      <c r="BB343" s="68" t="s">
        <v>519</v>
      </c>
      <c r="BC343" s="48" t="s">
        <v>107</v>
      </c>
      <c r="BD343" s="48"/>
    </row>
    <row r="344" spans="1:56" x14ac:dyDescent="0.3">
      <c r="A344" s="48"/>
      <c r="B344" s="8">
        <v>76</v>
      </c>
      <c r="C344" s="143" t="s">
        <v>503</v>
      </c>
      <c r="D344" s="143" t="s">
        <v>204</v>
      </c>
      <c r="E344" s="143" t="s">
        <v>335</v>
      </c>
      <c r="F344" s="143" t="s">
        <v>170</v>
      </c>
      <c r="I344" s="143" t="s">
        <v>376</v>
      </c>
      <c r="J344" s="143" t="s">
        <v>2839</v>
      </c>
      <c r="K344" s="143"/>
      <c r="L344" s="8" t="s">
        <v>1307</v>
      </c>
      <c r="M344" s="8" t="s">
        <v>204</v>
      </c>
      <c r="N344" s="8" t="s">
        <v>2840</v>
      </c>
      <c r="O344" s="8">
        <v>6625208523</v>
      </c>
      <c r="P344" s="143" t="s">
        <v>2159</v>
      </c>
      <c r="Q344" s="143" t="s">
        <v>394</v>
      </c>
      <c r="R344" s="8" t="s">
        <v>2841</v>
      </c>
      <c r="T344" s="143" t="s">
        <v>206</v>
      </c>
      <c r="U344" s="143"/>
      <c r="V344" s="143" t="s">
        <v>488</v>
      </c>
      <c r="W344" s="8">
        <v>38901</v>
      </c>
      <c r="X344" s="8" t="s">
        <v>348</v>
      </c>
      <c r="Y344" s="8" t="s">
        <v>206</v>
      </c>
      <c r="Z344" s="143" t="s">
        <v>2114</v>
      </c>
      <c r="AE344" s="8" t="s">
        <v>49</v>
      </c>
      <c r="AF344" s="233" t="s">
        <v>2842</v>
      </c>
      <c r="AI344" s="8" t="s">
        <v>459</v>
      </c>
      <c r="AL344" s="8" t="s">
        <v>206</v>
      </c>
      <c r="AM344" s="48" t="s">
        <v>2130</v>
      </c>
      <c r="AN344" s="48" t="s">
        <v>10219</v>
      </c>
      <c r="AO344" s="48" t="s">
        <v>10220</v>
      </c>
      <c r="AP344" s="48" t="e">
        <v>#N/A</v>
      </c>
      <c r="AQ344" s="48" t="e">
        <v>#N/A</v>
      </c>
      <c r="AR344" s="48" t="e">
        <v>#N/A</v>
      </c>
      <c r="AS344" s="68" t="e">
        <v>#N/A</v>
      </c>
      <c r="AT344" s="68">
        <v>76</v>
      </c>
      <c r="AU344" s="48" t="e">
        <v>#N/A</v>
      </c>
      <c r="AV344" s="48" t="s">
        <v>371</v>
      </c>
      <c r="AW344" s="68" t="e">
        <v>#VALUE!</v>
      </c>
      <c r="AX344" s="68" t="s">
        <v>8643</v>
      </c>
      <c r="AY344" s="68" t="e">
        <v>#N/A</v>
      </c>
      <c r="AZ344" s="48" t="s">
        <v>10221</v>
      </c>
      <c r="BA344" s="48" t="s">
        <v>10222</v>
      </c>
      <c r="BB344" s="68" t="e">
        <v>#N/A</v>
      </c>
      <c r="BC344" s="48" t="s">
        <v>2131</v>
      </c>
      <c r="BD344" s="48"/>
    </row>
    <row r="345" spans="1:56" x14ac:dyDescent="0.3">
      <c r="A345" s="48"/>
      <c r="B345" s="8">
        <v>27</v>
      </c>
      <c r="C345" s="143" t="s">
        <v>2376</v>
      </c>
      <c r="D345" s="143" t="s">
        <v>2377</v>
      </c>
      <c r="E345" s="143" t="s">
        <v>335</v>
      </c>
      <c r="F345" s="143" t="s">
        <v>170</v>
      </c>
      <c r="G345" s="8" t="s">
        <v>2378</v>
      </c>
      <c r="H345" s="8">
        <v>6623855216</v>
      </c>
      <c r="I345" s="143" t="s">
        <v>376</v>
      </c>
      <c r="J345" s="143" t="s">
        <v>1719</v>
      </c>
      <c r="K345" s="143" t="s">
        <v>1603</v>
      </c>
      <c r="L345" s="8" t="s">
        <v>2379</v>
      </c>
      <c r="M345" s="8" t="s">
        <v>2377</v>
      </c>
      <c r="N345" s="8" t="s">
        <v>2380</v>
      </c>
      <c r="O345" s="8">
        <v>6622195641</v>
      </c>
      <c r="P345" s="143" t="s">
        <v>2159</v>
      </c>
      <c r="Q345" s="143" t="s">
        <v>43</v>
      </c>
      <c r="R345" s="8" t="s">
        <v>2381</v>
      </c>
      <c r="T345" s="143" t="s">
        <v>831</v>
      </c>
      <c r="U345" s="143"/>
      <c r="V345" s="143" t="s">
        <v>488</v>
      </c>
      <c r="W345" s="8">
        <v>38930</v>
      </c>
      <c r="X345" s="8" t="s">
        <v>348</v>
      </c>
      <c r="Y345" s="8" t="s">
        <v>226</v>
      </c>
      <c r="Z345" s="143"/>
      <c r="AD345" s="8" t="s">
        <v>2252</v>
      </c>
      <c r="AE345" s="8" t="s">
        <v>48</v>
      </c>
      <c r="AF345" s="233" t="s">
        <v>2382</v>
      </c>
      <c r="AG345" s="8" t="s">
        <v>2383</v>
      </c>
      <c r="AH345" s="8" t="s">
        <v>2384</v>
      </c>
      <c r="AI345" s="8" t="s">
        <v>442</v>
      </c>
      <c r="AK345" s="8" t="s">
        <v>2385</v>
      </c>
      <c r="AL345" s="8" t="s">
        <v>226</v>
      </c>
      <c r="AM345" s="48" t="s">
        <v>2130</v>
      </c>
      <c r="AN345" s="48" t="s">
        <v>10223</v>
      </c>
      <c r="AO345" s="48" t="s">
        <v>10224</v>
      </c>
      <c r="AP345" s="48" t="e">
        <v>#N/A</v>
      </c>
      <c r="AQ345" s="48" t="e">
        <v>#N/A</v>
      </c>
      <c r="AR345" s="48" t="e">
        <v>#N/A</v>
      </c>
      <c r="AS345" s="68" t="e">
        <v>#N/A</v>
      </c>
      <c r="AT345" s="68">
        <v>27</v>
      </c>
      <c r="AU345" s="48" t="e">
        <v>#N/A</v>
      </c>
      <c r="AV345" s="48" t="s">
        <v>371</v>
      </c>
      <c r="AW345" s="68" t="e">
        <v>#VALUE!</v>
      </c>
      <c r="AX345" s="68" t="s">
        <v>10225</v>
      </c>
      <c r="AY345" s="68" t="e">
        <v>#N/A</v>
      </c>
      <c r="AZ345" s="48" t="s">
        <v>10226</v>
      </c>
      <c r="BA345" s="48" t="s">
        <v>10227</v>
      </c>
      <c r="BB345" s="68" t="e">
        <v>#N/A</v>
      </c>
      <c r="BC345" s="48" t="s">
        <v>2131</v>
      </c>
      <c r="BD345" s="48"/>
    </row>
    <row r="346" spans="1:56" x14ac:dyDescent="0.3">
      <c r="A346" s="48" t="s">
        <v>10228</v>
      </c>
      <c r="B346" s="8">
        <v>675</v>
      </c>
      <c r="C346" s="8" t="s">
        <v>4785</v>
      </c>
      <c r="D346" s="8" t="s">
        <v>6936</v>
      </c>
      <c r="E346" s="8" t="s">
        <v>335</v>
      </c>
      <c r="F346" s="8" t="s">
        <v>169</v>
      </c>
      <c r="G346" s="8" t="s">
        <v>7684</v>
      </c>
      <c r="H346" s="8">
        <v>6019872690</v>
      </c>
      <c r="I346" s="8" t="s">
        <v>340</v>
      </c>
      <c r="J346" s="8" t="s">
        <v>559</v>
      </c>
      <c r="K346" s="8" t="s">
        <v>7685</v>
      </c>
      <c r="L346" s="8" t="s">
        <v>803</v>
      </c>
      <c r="M346" s="8" t="s">
        <v>6936</v>
      </c>
      <c r="N346" s="8" t="s">
        <v>7678</v>
      </c>
      <c r="O346" s="8">
        <v>6016130468</v>
      </c>
      <c r="P346" s="8" t="s">
        <v>2112</v>
      </c>
      <c r="Q346" s="8" t="s">
        <v>45</v>
      </c>
      <c r="R346" s="8" t="s">
        <v>7679</v>
      </c>
      <c r="T346" s="8" t="s">
        <v>214</v>
      </c>
      <c r="V346" s="8" t="s">
        <v>488</v>
      </c>
      <c r="W346" s="8">
        <v>39206</v>
      </c>
      <c r="X346" s="8" t="s">
        <v>348</v>
      </c>
      <c r="Y346" s="8" t="s">
        <v>209</v>
      </c>
      <c r="Z346" s="8" t="s">
        <v>2114</v>
      </c>
      <c r="AB346" s="8" t="s">
        <v>2115</v>
      </c>
      <c r="AE346" s="8" t="s">
        <v>49</v>
      </c>
      <c r="AF346" s="8" t="s">
        <v>7686</v>
      </c>
      <c r="AG346" s="8" t="s">
        <v>7687</v>
      </c>
      <c r="AI346" s="8" t="s">
        <v>2165</v>
      </c>
      <c r="AJ346" s="8" t="s">
        <v>7688</v>
      </c>
      <c r="AL346" s="8" t="s">
        <v>209</v>
      </c>
      <c r="AM346" s="48" t="s">
        <v>209</v>
      </c>
      <c r="AN346" s="48" t="s">
        <v>10229</v>
      </c>
      <c r="AO346" s="48" t="s">
        <v>10230</v>
      </c>
      <c r="AP346" s="48" t="s">
        <v>10229</v>
      </c>
      <c r="AQ346" s="48" t="s">
        <v>10230</v>
      </c>
      <c r="AR346" s="48" t="s">
        <v>371</v>
      </c>
      <c r="AS346" s="68" t="s">
        <v>371</v>
      </c>
      <c r="AT346" s="68">
        <v>675</v>
      </c>
      <c r="AU346" s="48">
        <v>335</v>
      </c>
      <c r="AV346" s="48" t="s">
        <v>371</v>
      </c>
      <c r="AW346" s="68" t="e">
        <v>#VALUE!</v>
      </c>
      <c r="AX346" s="68" t="e">
        <v>#VALUE!</v>
      </c>
      <c r="AY346" s="68" t="s">
        <v>10228</v>
      </c>
      <c r="AZ346" s="307" t="s">
        <v>10231</v>
      </c>
      <c r="BA346" s="48" t="s">
        <v>10232</v>
      </c>
      <c r="BB346" s="68" t="s">
        <v>519</v>
      </c>
      <c r="BC346" s="48" t="s">
        <v>107</v>
      </c>
      <c r="BD346" s="48"/>
    </row>
    <row r="347" spans="1:56" x14ac:dyDescent="0.3">
      <c r="A347" s="48" t="s">
        <v>10233</v>
      </c>
      <c r="B347" s="8">
        <v>674</v>
      </c>
      <c r="C347" s="8" t="s">
        <v>7676</v>
      </c>
      <c r="D347" s="8" t="s">
        <v>6936</v>
      </c>
      <c r="E347" s="8" t="s">
        <v>335</v>
      </c>
      <c r="F347" s="8" t="s">
        <v>170</v>
      </c>
      <c r="G347" s="8" t="s">
        <v>7677</v>
      </c>
      <c r="H347" s="8">
        <v>6019872691</v>
      </c>
      <c r="I347" s="8" t="s">
        <v>401</v>
      </c>
      <c r="J347" s="8" t="s">
        <v>559</v>
      </c>
      <c r="K347" s="8" t="s">
        <v>3189</v>
      </c>
      <c r="L347" s="8" t="s">
        <v>803</v>
      </c>
      <c r="M347" s="8" t="s">
        <v>6936</v>
      </c>
      <c r="N347" s="8" t="s">
        <v>7678</v>
      </c>
      <c r="O347" s="8">
        <v>6016130468</v>
      </c>
      <c r="P347" s="8" t="s">
        <v>2112</v>
      </c>
      <c r="Q347" s="8" t="s">
        <v>45</v>
      </c>
      <c r="R347" s="8" t="s">
        <v>7679</v>
      </c>
      <c r="T347" s="8" t="s">
        <v>214</v>
      </c>
      <c r="V347" s="8" t="s">
        <v>488</v>
      </c>
      <c r="W347" s="8">
        <v>39206</v>
      </c>
      <c r="X347" s="8" t="s">
        <v>348</v>
      </c>
      <c r="Y347" s="8" t="s">
        <v>209</v>
      </c>
      <c r="Z347" s="8" t="s">
        <v>2114</v>
      </c>
      <c r="AB347" s="8" t="s">
        <v>2115</v>
      </c>
      <c r="AE347" s="8" t="s">
        <v>49</v>
      </c>
      <c r="AF347" s="8" t="s">
        <v>7680</v>
      </c>
      <c r="AG347" s="8" t="s">
        <v>7681</v>
      </c>
      <c r="AH347" s="8" t="s">
        <v>7682</v>
      </c>
      <c r="AI347" s="8" t="s">
        <v>2165</v>
      </c>
      <c r="AJ347" s="8" t="s">
        <v>7683</v>
      </c>
      <c r="AL347" s="8" t="s">
        <v>209</v>
      </c>
      <c r="AM347" s="48" t="s">
        <v>209</v>
      </c>
      <c r="AN347" s="48" t="s">
        <v>10234</v>
      </c>
      <c r="AO347" s="48" t="s">
        <v>10235</v>
      </c>
      <c r="AP347" s="48" t="s">
        <v>10234</v>
      </c>
      <c r="AQ347" s="48" t="s">
        <v>10235</v>
      </c>
      <c r="AR347" s="48" t="s">
        <v>371</v>
      </c>
      <c r="AS347" s="68" t="s">
        <v>371</v>
      </c>
      <c r="AT347" s="68">
        <v>674</v>
      </c>
      <c r="AU347" s="48">
        <v>338</v>
      </c>
      <c r="AV347" s="48" t="s">
        <v>371</v>
      </c>
      <c r="AW347" s="68" t="e">
        <v>#VALUE!</v>
      </c>
      <c r="AX347" s="68" t="e">
        <v>#REF!</v>
      </c>
      <c r="AY347" s="68" t="s">
        <v>10233</v>
      </c>
      <c r="AZ347" s="307" t="s">
        <v>10231</v>
      </c>
      <c r="BA347" s="48" t="s">
        <v>10236</v>
      </c>
      <c r="BB347" s="68" t="s">
        <v>519</v>
      </c>
      <c r="BC347" s="48" t="s">
        <v>107</v>
      </c>
    </row>
    <row r="348" spans="1:56" x14ac:dyDescent="0.3">
      <c r="A348" s="48"/>
      <c r="B348" s="8">
        <v>92</v>
      </c>
      <c r="C348" s="143" t="s">
        <v>2983</v>
      </c>
      <c r="D348" s="143" t="s">
        <v>2984</v>
      </c>
      <c r="E348" s="143" t="s">
        <v>335</v>
      </c>
      <c r="F348" s="143" t="s">
        <v>169</v>
      </c>
      <c r="G348" s="8" t="s">
        <v>2985</v>
      </c>
      <c r="H348" s="8">
        <v>6014089194</v>
      </c>
      <c r="I348" s="143" t="s">
        <v>340</v>
      </c>
      <c r="J348" s="143" t="s">
        <v>2986</v>
      </c>
      <c r="K348" s="143" t="s">
        <v>2987</v>
      </c>
      <c r="L348" s="8" t="s">
        <v>2988</v>
      </c>
      <c r="M348" s="8" t="s">
        <v>2989</v>
      </c>
      <c r="N348" s="8" t="s">
        <v>2990</v>
      </c>
      <c r="O348" s="8">
        <v>6016412909</v>
      </c>
      <c r="P348" s="143" t="s">
        <v>2112</v>
      </c>
      <c r="Q348" s="143" t="s">
        <v>45</v>
      </c>
      <c r="R348" s="8" t="s">
        <v>2991</v>
      </c>
      <c r="T348" s="143" t="s">
        <v>2992</v>
      </c>
      <c r="U348" s="143"/>
      <c r="V348" s="143" t="s">
        <v>488</v>
      </c>
      <c r="W348" s="8">
        <v>39428</v>
      </c>
      <c r="X348" s="8" t="s">
        <v>348</v>
      </c>
      <c r="Y348" s="8" t="s">
        <v>200</v>
      </c>
      <c r="Z348" s="143" t="s">
        <v>2114</v>
      </c>
      <c r="AB348" s="8" t="s">
        <v>2115</v>
      </c>
      <c r="AE348" s="8" t="s">
        <v>49</v>
      </c>
      <c r="AF348" s="233" t="s">
        <v>2993</v>
      </c>
      <c r="AG348" s="8" t="s">
        <v>2994</v>
      </c>
      <c r="AI348" s="8" t="s">
        <v>2165</v>
      </c>
      <c r="AJ348" s="8" t="s">
        <v>2995</v>
      </c>
      <c r="AL348" s="8" t="s">
        <v>200</v>
      </c>
      <c r="AM348" s="48" t="s">
        <v>2130</v>
      </c>
      <c r="AN348" s="48" t="s">
        <v>10237</v>
      </c>
      <c r="AO348" s="48" t="s">
        <v>10238</v>
      </c>
      <c r="AP348" s="48" t="e">
        <v>#N/A</v>
      </c>
      <c r="AQ348" s="48" t="e">
        <v>#N/A</v>
      </c>
      <c r="AR348" s="48" t="e">
        <v>#N/A</v>
      </c>
      <c r="AS348" s="68" t="e">
        <v>#N/A</v>
      </c>
      <c r="AT348" s="68">
        <v>92</v>
      </c>
      <c r="AU348" s="48" t="e">
        <v>#N/A</v>
      </c>
      <c r="AV348" s="48" t="s">
        <v>371</v>
      </c>
      <c r="AW348" s="68" t="s">
        <v>10239</v>
      </c>
      <c r="AX348" s="68" t="e">
        <v>#VALUE!</v>
      </c>
      <c r="AY348" s="68" t="e">
        <v>#N/A</v>
      </c>
      <c r="AZ348" s="48" t="s">
        <v>10240</v>
      </c>
      <c r="BA348" s="48" t="s">
        <v>10241</v>
      </c>
      <c r="BB348" s="68" t="e">
        <v>#N/A</v>
      </c>
      <c r="BC348" s="48" t="s">
        <v>2131</v>
      </c>
      <c r="BD348" s="48"/>
    </row>
    <row r="349" spans="1:56" x14ac:dyDescent="0.3">
      <c r="A349" s="48"/>
      <c r="B349" s="8">
        <v>378</v>
      </c>
      <c r="C349" s="143" t="s">
        <v>5335</v>
      </c>
      <c r="D349" s="143" t="s">
        <v>5336</v>
      </c>
      <c r="E349" s="143" t="s">
        <v>335</v>
      </c>
      <c r="F349" s="143" t="s">
        <v>170</v>
      </c>
      <c r="G349" s="8" t="s">
        <v>5337</v>
      </c>
      <c r="H349" s="8">
        <v>6623474415</v>
      </c>
      <c r="I349" s="143" t="s">
        <v>376</v>
      </c>
      <c r="J349" s="143" t="s">
        <v>5338</v>
      </c>
      <c r="K349" s="143" t="s">
        <v>1238</v>
      </c>
      <c r="L349" s="8" t="s">
        <v>5339</v>
      </c>
      <c r="M349" s="8" t="s">
        <v>5340</v>
      </c>
      <c r="N349" s="8" t="s">
        <v>5341</v>
      </c>
      <c r="O349" s="8">
        <v>6623474415</v>
      </c>
      <c r="P349" s="143" t="s">
        <v>2112</v>
      </c>
      <c r="Q349" s="143"/>
      <c r="R349" s="8" t="s">
        <v>5342</v>
      </c>
      <c r="T349" s="143" t="s">
        <v>345</v>
      </c>
      <c r="U349" s="143"/>
      <c r="V349" s="143" t="s">
        <v>488</v>
      </c>
      <c r="W349" s="8">
        <v>39056</v>
      </c>
      <c r="X349" s="8" t="s">
        <v>348</v>
      </c>
      <c r="Y349" s="8" t="s">
        <v>4695</v>
      </c>
      <c r="Z349" s="143" t="s">
        <v>2114</v>
      </c>
      <c r="AB349" s="8" t="s">
        <v>2115</v>
      </c>
      <c r="AE349" s="8" t="s">
        <v>48</v>
      </c>
      <c r="AF349" s="233" t="s">
        <v>5343</v>
      </c>
      <c r="AG349" s="8" t="s">
        <v>5344</v>
      </c>
      <c r="AH349" s="8" t="s">
        <v>5345</v>
      </c>
      <c r="AI349" s="8" t="s">
        <v>442</v>
      </c>
      <c r="AL349" s="8" t="s">
        <v>209</v>
      </c>
      <c r="AM349" s="48" t="s">
        <v>2130</v>
      </c>
      <c r="AN349" s="48" t="s">
        <v>10242</v>
      </c>
      <c r="AO349" s="48" t="s">
        <v>10243</v>
      </c>
      <c r="AP349" s="48" t="e">
        <v>#N/A</v>
      </c>
      <c r="AQ349" s="48" t="e">
        <v>#N/A</v>
      </c>
      <c r="AR349" s="48" t="e">
        <v>#N/A</v>
      </c>
      <c r="AS349" s="68" t="e">
        <v>#N/A</v>
      </c>
      <c r="AT349" s="68">
        <v>378</v>
      </c>
      <c r="AU349" s="48" t="e">
        <v>#N/A</v>
      </c>
      <c r="AV349" s="48" t="s">
        <v>371</v>
      </c>
      <c r="AW349" s="68" t="e">
        <v>#REF!</v>
      </c>
      <c r="AX349" s="68" t="e">
        <v>#VALUE!</v>
      </c>
      <c r="AY349" s="68" t="e">
        <v>#N/A</v>
      </c>
      <c r="AZ349" s="48" t="s">
        <v>10244</v>
      </c>
      <c r="BA349" s="48" t="s">
        <v>10245</v>
      </c>
      <c r="BB349" s="68" t="e">
        <v>#N/A</v>
      </c>
      <c r="BC349" s="48" t="s">
        <v>2131</v>
      </c>
    </row>
    <row r="350" spans="1:56" x14ac:dyDescent="0.3">
      <c r="A350" s="48"/>
      <c r="B350" s="8">
        <v>106</v>
      </c>
      <c r="C350" s="143" t="s">
        <v>3104</v>
      </c>
      <c r="D350" s="143" t="s">
        <v>3105</v>
      </c>
      <c r="E350" s="143" t="s">
        <v>335</v>
      </c>
      <c r="F350" s="143" t="s">
        <v>170</v>
      </c>
      <c r="H350" s="8">
        <v>6624363190</v>
      </c>
      <c r="I350" s="143" t="s">
        <v>401</v>
      </c>
      <c r="J350" s="143" t="s">
        <v>3106</v>
      </c>
      <c r="K350" s="143" t="s">
        <v>2767</v>
      </c>
      <c r="L350" s="8" t="s">
        <v>3107</v>
      </c>
      <c r="M350" s="8" t="s">
        <v>3105</v>
      </c>
      <c r="N350" s="8" t="s">
        <v>3108</v>
      </c>
      <c r="O350" s="8">
        <v>6624363190</v>
      </c>
      <c r="P350" s="143" t="s">
        <v>2159</v>
      </c>
      <c r="Q350" s="143" t="s">
        <v>45</v>
      </c>
      <c r="R350" s="8" t="s">
        <v>3109</v>
      </c>
      <c r="T350" s="143" t="s">
        <v>3110</v>
      </c>
      <c r="U350" s="143"/>
      <c r="V350" s="143" t="s">
        <v>488</v>
      </c>
      <c r="W350" s="8">
        <v>39756</v>
      </c>
      <c r="X350" s="8" t="s">
        <v>348</v>
      </c>
      <c r="Y350" s="8" t="s">
        <v>3111</v>
      </c>
      <c r="Z350" s="143" t="s">
        <v>2114</v>
      </c>
      <c r="AB350" s="8" t="s">
        <v>2115</v>
      </c>
      <c r="AE350" s="8" t="s">
        <v>48</v>
      </c>
      <c r="AF350" s="233" t="s">
        <v>3112</v>
      </c>
      <c r="AG350" s="8" t="s">
        <v>3113</v>
      </c>
      <c r="AI350" s="8" t="s">
        <v>369</v>
      </c>
      <c r="AL350" s="8" t="s">
        <v>232</v>
      </c>
      <c r="AM350" s="48" t="s">
        <v>2130</v>
      </c>
      <c r="AN350" s="48" t="s">
        <v>10246</v>
      </c>
      <c r="AO350" s="48" t="s">
        <v>10247</v>
      </c>
      <c r="AP350" s="48" t="e">
        <v>#N/A</v>
      </c>
      <c r="AQ350" s="48" t="e">
        <v>#N/A</v>
      </c>
      <c r="AR350" s="48" t="e">
        <v>#N/A</v>
      </c>
      <c r="AS350" s="68" t="e">
        <v>#N/A</v>
      </c>
      <c r="AT350" s="68">
        <v>106</v>
      </c>
      <c r="AU350" s="48" t="e">
        <v>#N/A</v>
      </c>
      <c r="AV350" s="48" t="s">
        <v>371</v>
      </c>
      <c r="AW350" s="68" t="s">
        <v>10248</v>
      </c>
      <c r="AX350" s="68" t="s">
        <v>10248</v>
      </c>
      <c r="AY350" s="68" t="e">
        <v>#N/A</v>
      </c>
      <c r="AZ350" s="48" t="s">
        <v>10249</v>
      </c>
      <c r="BA350" s="48" t="s">
        <v>10250</v>
      </c>
      <c r="BB350" s="68" t="e">
        <v>#N/A</v>
      </c>
      <c r="BC350" s="48" t="s">
        <v>2131</v>
      </c>
    </row>
    <row r="351" spans="1:56" x14ac:dyDescent="0.3">
      <c r="A351" s="48"/>
      <c r="B351" s="8">
        <v>619</v>
      </c>
      <c r="C351" s="8" t="s">
        <v>764</v>
      </c>
      <c r="D351" s="8" t="s">
        <v>765</v>
      </c>
      <c r="E351" s="8" t="s">
        <v>335</v>
      </c>
      <c r="F351" s="8" t="s">
        <v>170</v>
      </c>
      <c r="G351" s="8" t="s">
        <v>7215</v>
      </c>
      <c r="H351" s="8">
        <v>6013074228</v>
      </c>
      <c r="I351" s="8" t="s">
        <v>401</v>
      </c>
      <c r="J351" s="8" t="s">
        <v>7216</v>
      </c>
      <c r="K351" s="8" t="s">
        <v>2987</v>
      </c>
      <c r="L351" s="8" t="s">
        <v>7217</v>
      </c>
      <c r="M351" s="8" t="s">
        <v>765</v>
      </c>
      <c r="N351" s="8" t="s">
        <v>772</v>
      </c>
      <c r="O351" s="8">
        <v>6014731875</v>
      </c>
      <c r="P351" s="8" t="s">
        <v>2112</v>
      </c>
      <c r="Q351" s="8" t="s">
        <v>45</v>
      </c>
      <c r="R351" s="8" t="s">
        <v>767</v>
      </c>
      <c r="T351" s="8" t="s">
        <v>345</v>
      </c>
      <c r="V351" s="8" t="s">
        <v>488</v>
      </c>
      <c r="W351" s="8">
        <v>39056</v>
      </c>
      <c r="X351" s="8" t="s">
        <v>348</v>
      </c>
      <c r="Y351" s="8" t="s">
        <v>202</v>
      </c>
      <c r="Z351" s="8" t="s">
        <v>2114</v>
      </c>
      <c r="AE351" s="8" t="s">
        <v>48</v>
      </c>
      <c r="AF351" s="8" t="s">
        <v>7218</v>
      </c>
      <c r="AG351" s="8" t="s">
        <v>7219</v>
      </c>
      <c r="AH351" s="8" t="s">
        <v>7220</v>
      </c>
      <c r="AI351" s="8" t="s">
        <v>396</v>
      </c>
      <c r="AL351" s="8" t="s">
        <v>209</v>
      </c>
      <c r="AM351" s="48" t="s">
        <v>2130</v>
      </c>
      <c r="AN351" s="48" t="s">
        <v>10251</v>
      </c>
      <c r="AO351" s="48" t="s">
        <v>10252</v>
      </c>
      <c r="AP351" s="48" t="e">
        <v>#N/A</v>
      </c>
      <c r="AQ351" s="48" t="e">
        <v>#N/A</v>
      </c>
      <c r="AR351" s="48" t="e">
        <v>#N/A</v>
      </c>
      <c r="AS351" s="68" t="e">
        <v>#N/A</v>
      </c>
      <c r="AT351" s="68">
        <v>619</v>
      </c>
      <c r="AU351" s="48" t="e">
        <v>#N/A</v>
      </c>
      <c r="AV351" s="48" t="s">
        <v>519</v>
      </c>
      <c r="AW351" s="68" t="e">
        <v>#VALUE!</v>
      </c>
      <c r="AX351" s="68" t="e">
        <v>#VALUE!</v>
      </c>
      <c r="AY351" s="68" t="e">
        <v>#N/A</v>
      </c>
      <c r="AZ351" s="48" t="s">
        <v>10253</v>
      </c>
      <c r="BA351" s="48" t="s">
        <v>10254</v>
      </c>
      <c r="BB351" s="68" t="e">
        <v>#N/A</v>
      </c>
      <c r="BC351" s="48" t="s">
        <v>2131</v>
      </c>
      <c r="BD351" s="48"/>
    </row>
    <row r="352" spans="1:56" x14ac:dyDescent="0.3">
      <c r="A352" s="48"/>
      <c r="B352" s="8">
        <v>254</v>
      </c>
      <c r="C352" s="143" t="s">
        <v>4351</v>
      </c>
      <c r="D352" s="143" t="s">
        <v>4352</v>
      </c>
      <c r="E352" s="143" t="s">
        <v>335</v>
      </c>
      <c r="F352" s="143" t="s">
        <v>169</v>
      </c>
      <c r="I352" s="143" t="s">
        <v>340</v>
      </c>
      <c r="J352" s="143" t="s">
        <v>1381</v>
      </c>
      <c r="K352" s="143" t="s">
        <v>3917</v>
      </c>
      <c r="L352" s="8" t="s">
        <v>4351</v>
      </c>
      <c r="M352" s="8" t="s">
        <v>4352</v>
      </c>
      <c r="N352" s="8" t="s">
        <v>4353</v>
      </c>
      <c r="O352" s="8">
        <v>6012148517</v>
      </c>
      <c r="P352" s="143" t="s">
        <v>2112</v>
      </c>
      <c r="Q352" s="143" t="s">
        <v>394</v>
      </c>
      <c r="R352" s="8" t="s">
        <v>4354</v>
      </c>
      <c r="T352" s="143" t="s">
        <v>229</v>
      </c>
      <c r="U352" s="143"/>
      <c r="V352" s="143" t="s">
        <v>488</v>
      </c>
      <c r="W352" s="8">
        <v>39110</v>
      </c>
      <c r="X352" s="8" t="s">
        <v>348</v>
      </c>
      <c r="Y352" s="8" t="s">
        <v>229</v>
      </c>
      <c r="Z352" s="143" t="s">
        <v>2114</v>
      </c>
      <c r="AB352" s="8" t="s">
        <v>2115</v>
      </c>
      <c r="AE352" s="8" t="s">
        <v>49</v>
      </c>
      <c r="AF352" s="233" t="s">
        <v>4355</v>
      </c>
      <c r="AG352" s="8" t="s">
        <v>4356</v>
      </c>
      <c r="AH352" s="8" t="s">
        <v>533</v>
      </c>
      <c r="AI352" s="8" t="s">
        <v>442</v>
      </c>
      <c r="AL352" s="8" t="s">
        <v>229</v>
      </c>
      <c r="AM352" s="48" t="s">
        <v>2130</v>
      </c>
      <c r="AN352" s="48" t="s">
        <v>10255</v>
      </c>
      <c r="AO352" s="48" t="s">
        <v>10256</v>
      </c>
      <c r="AP352" s="48" t="e">
        <v>#N/A</v>
      </c>
      <c r="AQ352" s="48" t="e">
        <v>#N/A</v>
      </c>
      <c r="AR352" s="48" t="e">
        <v>#N/A</v>
      </c>
      <c r="AS352" s="68" t="e">
        <v>#N/A</v>
      </c>
      <c r="AT352" s="68">
        <v>254</v>
      </c>
      <c r="AU352" s="48" t="e">
        <v>#N/A</v>
      </c>
      <c r="AV352" s="48" t="s">
        <v>371</v>
      </c>
      <c r="AW352" s="68" t="e">
        <v>#VALUE!</v>
      </c>
      <c r="AX352" s="68" t="s">
        <v>10257</v>
      </c>
      <c r="AY352" s="68" t="e">
        <v>#N/A</v>
      </c>
      <c r="AZ352" s="48" t="s">
        <v>10258</v>
      </c>
      <c r="BA352" s="48" t="s">
        <v>10259</v>
      </c>
      <c r="BB352" s="68" t="e">
        <v>#N/A</v>
      </c>
      <c r="BC352" s="48" t="s">
        <v>2131</v>
      </c>
      <c r="BD352" s="48"/>
    </row>
    <row r="353" spans="1:56" x14ac:dyDescent="0.3">
      <c r="A353" s="48"/>
      <c r="B353" s="8">
        <v>360</v>
      </c>
      <c r="C353" s="143" t="s">
        <v>5184</v>
      </c>
      <c r="D353" s="143" t="s">
        <v>3751</v>
      </c>
      <c r="E353" s="143" t="s">
        <v>335</v>
      </c>
      <c r="F353" s="143" t="s">
        <v>170</v>
      </c>
      <c r="I353" s="143" t="s">
        <v>401</v>
      </c>
      <c r="J353" s="143" t="s">
        <v>5185</v>
      </c>
      <c r="K353" s="143" t="s">
        <v>5186</v>
      </c>
      <c r="L353" s="8" t="s">
        <v>4553</v>
      </c>
      <c r="M353" s="8" t="s">
        <v>4321</v>
      </c>
      <c r="N353" s="8" t="s">
        <v>5187</v>
      </c>
      <c r="O353" s="8">
        <v>2286234649</v>
      </c>
      <c r="P353" s="143" t="s">
        <v>2112</v>
      </c>
      <c r="Q353" s="143" t="s">
        <v>45</v>
      </c>
      <c r="R353" s="8" t="s">
        <v>5188</v>
      </c>
      <c r="T353" s="274" t="s">
        <v>5189</v>
      </c>
      <c r="U353" s="274"/>
      <c r="V353" s="143" t="s">
        <v>488</v>
      </c>
      <c r="W353" s="8">
        <v>39540</v>
      </c>
      <c r="X353" s="8" t="s">
        <v>348</v>
      </c>
      <c r="Y353" s="8" t="s">
        <v>208</v>
      </c>
      <c r="Z353" s="143" t="s">
        <v>2114</v>
      </c>
      <c r="AB353" s="8" t="s">
        <v>2115</v>
      </c>
      <c r="AE353" s="8" t="s">
        <v>49</v>
      </c>
      <c r="AF353" s="233" t="s">
        <v>5191</v>
      </c>
      <c r="AI353" s="8" t="s">
        <v>442</v>
      </c>
      <c r="AL353" s="8" t="s">
        <v>208</v>
      </c>
      <c r="AM353" s="48" t="s">
        <v>2130</v>
      </c>
      <c r="AN353" s="48" t="s">
        <v>10260</v>
      </c>
      <c r="AO353" s="48" t="s">
        <v>10261</v>
      </c>
      <c r="AP353" s="48" t="e">
        <v>#N/A</v>
      </c>
      <c r="AQ353" s="48" t="e">
        <v>#N/A</v>
      </c>
      <c r="AR353" s="48" t="e">
        <v>#N/A</v>
      </c>
      <c r="AS353" s="68" t="e">
        <v>#N/A</v>
      </c>
      <c r="AT353" s="68">
        <v>360</v>
      </c>
      <c r="AU353" s="48" t="e">
        <v>#N/A</v>
      </c>
      <c r="AV353" s="48" t="s">
        <v>371</v>
      </c>
      <c r="AW353" s="68" t="e">
        <v>#REF!</v>
      </c>
      <c r="AX353" s="68" t="s">
        <v>8643</v>
      </c>
      <c r="AY353" s="68" t="e">
        <v>#N/A</v>
      </c>
      <c r="AZ353" s="48" t="s">
        <v>10262</v>
      </c>
      <c r="BA353" s="48" t="s">
        <v>10263</v>
      </c>
      <c r="BB353" s="68" t="e">
        <v>#N/A</v>
      </c>
      <c r="BC353" s="48" t="s">
        <v>2131</v>
      </c>
    </row>
    <row r="354" spans="1:56" x14ac:dyDescent="0.3">
      <c r="A354" s="48"/>
      <c r="B354" s="8">
        <v>175</v>
      </c>
      <c r="C354" s="143" t="s">
        <v>3699</v>
      </c>
      <c r="D354" s="143" t="s">
        <v>2484</v>
      </c>
      <c r="E354" s="143" t="s">
        <v>335</v>
      </c>
      <c r="F354" s="143" t="s">
        <v>169</v>
      </c>
      <c r="G354" s="8" t="s">
        <v>3700</v>
      </c>
      <c r="H354" s="8">
        <v>6158704662</v>
      </c>
      <c r="I354" s="143" t="s">
        <v>376</v>
      </c>
      <c r="J354" s="143" t="s">
        <v>2486</v>
      </c>
      <c r="K354" s="143"/>
      <c r="L354" s="8" t="s">
        <v>2487</v>
      </c>
      <c r="M354" s="8" t="s">
        <v>2484</v>
      </c>
      <c r="N354" s="8" t="s">
        <v>2488</v>
      </c>
      <c r="O354" s="8">
        <v>6158704662</v>
      </c>
      <c r="P354" s="143" t="s">
        <v>2112</v>
      </c>
      <c r="Q354" s="143" t="s">
        <v>45</v>
      </c>
      <c r="R354" s="8" t="s">
        <v>2489</v>
      </c>
      <c r="T354" s="143" t="s">
        <v>579</v>
      </c>
      <c r="U354" s="143"/>
      <c r="V354" s="143" t="s">
        <v>488</v>
      </c>
      <c r="W354" s="8">
        <v>39110</v>
      </c>
      <c r="X354" s="8" t="s">
        <v>348</v>
      </c>
      <c r="Y354" s="8" t="s">
        <v>229</v>
      </c>
      <c r="Z354" s="143" t="s">
        <v>2114</v>
      </c>
      <c r="AB354" s="8" t="s">
        <v>2115</v>
      </c>
      <c r="AE354" s="8" t="s">
        <v>49</v>
      </c>
      <c r="AF354" s="233" t="s">
        <v>3701</v>
      </c>
      <c r="AG354" s="8" t="s">
        <v>3702</v>
      </c>
      <c r="AI354" s="8" t="s">
        <v>442</v>
      </c>
      <c r="AL354" s="8" t="s">
        <v>229</v>
      </c>
      <c r="AM354" s="48" t="s">
        <v>2130</v>
      </c>
      <c r="AN354" s="48" t="s">
        <v>10264</v>
      </c>
      <c r="AO354" s="48" t="s">
        <v>10265</v>
      </c>
      <c r="AP354" s="48" t="e">
        <v>#N/A</v>
      </c>
      <c r="AQ354" s="48" t="e">
        <v>#N/A</v>
      </c>
      <c r="AR354" s="48" t="e">
        <v>#N/A</v>
      </c>
      <c r="AS354" s="68" t="e">
        <v>#N/A</v>
      </c>
      <c r="AT354" s="68">
        <v>175</v>
      </c>
      <c r="AU354" s="48" t="e">
        <v>#N/A</v>
      </c>
      <c r="AV354" s="48" t="s">
        <v>371</v>
      </c>
      <c r="AW354" s="68" t="s">
        <v>10266</v>
      </c>
      <c r="AX354" s="68" t="s">
        <v>10266</v>
      </c>
      <c r="AY354" s="68" t="e">
        <v>#N/A</v>
      </c>
      <c r="AZ354" s="307" t="s">
        <v>10267</v>
      </c>
      <c r="BA354" s="48" t="s">
        <v>10268</v>
      </c>
      <c r="BB354" s="68" t="e">
        <v>#N/A</v>
      </c>
      <c r="BC354" s="48" t="s">
        <v>2131</v>
      </c>
    </row>
    <row r="355" spans="1:56" x14ac:dyDescent="0.3">
      <c r="A355" s="48"/>
      <c r="B355" s="8">
        <v>39</v>
      </c>
      <c r="C355" s="143" t="s">
        <v>2483</v>
      </c>
      <c r="D355" s="143" t="s">
        <v>2484</v>
      </c>
      <c r="E355" s="143" t="s">
        <v>335</v>
      </c>
      <c r="F355" s="143" t="s">
        <v>170</v>
      </c>
      <c r="G355" s="8" t="s">
        <v>2485</v>
      </c>
      <c r="H355" s="8">
        <v>6158704662</v>
      </c>
      <c r="I355" s="143" t="s">
        <v>340</v>
      </c>
      <c r="J355" s="143" t="s">
        <v>2486</v>
      </c>
      <c r="K355" s="143"/>
      <c r="L355" s="8" t="s">
        <v>2487</v>
      </c>
      <c r="M355" s="8" t="s">
        <v>2484</v>
      </c>
      <c r="N355" s="8" t="s">
        <v>2488</v>
      </c>
      <c r="O355" s="8">
        <v>6158704662</v>
      </c>
      <c r="P355" s="143" t="s">
        <v>2112</v>
      </c>
      <c r="Q355" s="143" t="s">
        <v>45</v>
      </c>
      <c r="R355" s="8" t="s">
        <v>2489</v>
      </c>
      <c r="T355" s="143" t="s">
        <v>229</v>
      </c>
      <c r="U355" s="143"/>
      <c r="V355" s="143" t="s">
        <v>488</v>
      </c>
      <c r="W355" s="8">
        <v>39110</v>
      </c>
      <c r="X355" s="8" t="s">
        <v>348</v>
      </c>
      <c r="Y355" s="8" t="s">
        <v>229</v>
      </c>
      <c r="Z355" s="143" t="s">
        <v>2114</v>
      </c>
      <c r="AE355" s="8" t="s">
        <v>48</v>
      </c>
      <c r="AF355" s="233" t="s">
        <v>2490</v>
      </c>
      <c r="AG355" s="8" t="s">
        <v>2491</v>
      </c>
      <c r="AI355" s="8" t="s">
        <v>442</v>
      </c>
      <c r="AL355" s="8" t="s">
        <v>229</v>
      </c>
      <c r="AM355" s="48" t="s">
        <v>2130</v>
      </c>
      <c r="AN355" s="48" t="s">
        <v>10269</v>
      </c>
      <c r="AO355" s="48" t="s">
        <v>10270</v>
      </c>
      <c r="AP355" s="48" t="e">
        <v>#N/A</v>
      </c>
      <c r="AQ355" s="48" t="e">
        <v>#N/A</v>
      </c>
      <c r="AR355" s="48" t="e">
        <v>#N/A</v>
      </c>
      <c r="AS355" s="68" t="e">
        <v>#N/A</v>
      </c>
      <c r="AT355" s="68">
        <v>39</v>
      </c>
      <c r="AU355" s="48" t="e">
        <v>#N/A</v>
      </c>
      <c r="AV355" s="48" t="s">
        <v>371</v>
      </c>
      <c r="AW355" s="68" t="s">
        <v>10271</v>
      </c>
      <c r="AX355" s="68" t="s">
        <v>10271</v>
      </c>
      <c r="AY355" s="68" t="e">
        <v>#N/A</v>
      </c>
      <c r="AZ355" s="307" t="s">
        <v>10267</v>
      </c>
      <c r="BA355" s="48" t="s">
        <v>10272</v>
      </c>
      <c r="BB355" s="68" t="e">
        <v>#N/A</v>
      </c>
      <c r="BC355" s="48" t="s">
        <v>2131</v>
      </c>
    </row>
    <row r="356" spans="1:56" x14ac:dyDescent="0.3">
      <c r="A356" s="66"/>
      <c r="B356" s="8">
        <v>650</v>
      </c>
      <c r="C356" s="8" t="s">
        <v>7470</v>
      </c>
      <c r="D356" s="8" t="s">
        <v>708</v>
      </c>
      <c r="E356" s="8" t="s">
        <v>335</v>
      </c>
      <c r="F356" s="8" t="s">
        <v>170</v>
      </c>
      <c r="G356" s="8" t="s">
        <v>7440</v>
      </c>
      <c r="H356" s="8">
        <v>6015621456</v>
      </c>
      <c r="I356" s="8" t="s">
        <v>376</v>
      </c>
      <c r="J356" s="8" t="s">
        <v>7471</v>
      </c>
      <c r="K356" s="8" t="s">
        <v>7442</v>
      </c>
      <c r="L356" s="8" t="s">
        <v>7443</v>
      </c>
      <c r="M356" s="8" t="s">
        <v>708</v>
      </c>
      <c r="N356" s="8" t="s">
        <v>7440</v>
      </c>
      <c r="O356" s="8">
        <v>6015621456</v>
      </c>
      <c r="P356" s="8" t="s">
        <v>2112</v>
      </c>
      <c r="Q356" s="8" t="s">
        <v>45</v>
      </c>
      <c r="R356" s="8" t="s">
        <v>7472</v>
      </c>
      <c r="T356" s="8" t="s">
        <v>7473</v>
      </c>
      <c r="V356" s="8" t="s">
        <v>488</v>
      </c>
      <c r="W356" s="8" t="s">
        <v>7474</v>
      </c>
      <c r="X356" s="8" t="s">
        <v>348</v>
      </c>
      <c r="Y356" s="8" t="s">
        <v>235</v>
      </c>
      <c r="Z356" s="8" t="s">
        <v>2114</v>
      </c>
      <c r="AB356" s="8" t="s">
        <v>2115</v>
      </c>
      <c r="AE356" s="8" t="s">
        <v>49</v>
      </c>
      <c r="AF356" s="8" t="s">
        <v>7475</v>
      </c>
      <c r="AG356" s="8" t="s">
        <v>7476</v>
      </c>
      <c r="AH356" s="8" t="s">
        <v>7477</v>
      </c>
      <c r="AI356" s="8" t="s">
        <v>369</v>
      </c>
      <c r="AK356" s="8" t="s">
        <v>7449</v>
      </c>
      <c r="AL356" s="8" t="s">
        <v>235</v>
      </c>
      <c r="AM356" s="48" t="s">
        <v>2130</v>
      </c>
      <c r="AN356" s="48" t="s">
        <v>10273</v>
      </c>
      <c r="AO356" s="48" t="s">
        <v>10274</v>
      </c>
      <c r="AP356" s="48" t="e">
        <v>#N/A</v>
      </c>
      <c r="AQ356" s="48" t="e">
        <v>#N/A</v>
      </c>
      <c r="AR356" s="48" t="e">
        <v>#N/A</v>
      </c>
      <c r="AS356" s="68" t="e">
        <v>#N/A</v>
      </c>
      <c r="AT356" s="68">
        <v>650</v>
      </c>
      <c r="AU356" s="48" t="e">
        <v>#N/A</v>
      </c>
      <c r="AV356" s="48" t="s">
        <v>371</v>
      </c>
      <c r="AW356" s="68" t="e">
        <v>#VALUE!</v>
      </c>
      <c r="AX356" s="68" t="e">
        <v>#REF!</v>
      </c>
      <c r="AY356" s="68" t="e">
        <v>#N/A</v>
      </c>
      <c r="AZ356" s="307" t="s">
        <v>10275</v>
      </c>
      <c r="BA356" s="48" t="s">
        <v>10276</v>
      </c>
      <c r="BB356" s="68" t="e">
        <v>#N/A</v>
      </c>
      <c r="BC356" s="48" t="s">
        <v>2131</v>
      </c>
    </row>
    <row r="357" spans="1:56" x14ac:dyDescent="0.3">
      <c r="A357" s="66"/>
      <c r="B357" s="8">
        <v>647</v>
      </c>
      <c r="C357" s="8" t="s">
        <v>7439</v>
      </c>
      <c r="D357" s="8" t="s">
        <v>708</v>
      </c>
      <c r="E357" s="8" t="s">
        <v>335</v>
      </c>
      <c r="F357" s="8" t="s">
        <v>170</v>
      </c>
      <c r="G357" s="8" t="s">
        <v>7440</v>
      </c>
      <c r="H357" s="8">
        <v>6015621456</v>
      </c>
      <c r="I357" s="8" t="s">
        <v>340</v>
      </c>
      <c r="J357" s="8" t="s">
        <v>7441</v>
      </c>
      <c r="K357" s="8" t="s">
        <v>7442</v>
      </c>
      <c r="L357" s="8" t="s">
        <v>7443</v>
      </c>
      <c r="M357" s="8" t="s">
        <v>708</v>
      </c>
      <c r="N357" s="8" t="s">
        <v>7440</v>
      </c>
      <c r="O357" s="8">
        <v>6015621456</v>
      </c>
      <c r="P357" s="8" t="s">
        <v>2112</v>
      </c>
      <c r="Q357" s="8" t="s">
        <v>45</v>
      </c>
      <c r="R357" s="8" t="s">
        <v>7444</v>
      </c>
      <c r="T357" s="8" t="s">
        <v>7445</v>
      </c>
      <c r="V357" s="8" t="s">
        <v>488</v>
      </c>
      <c r="W357" s="8">
        <v>39327</v>
      </c>
      <c r="X357" s="8" t="s">
        <v>348</v>
      </c>
      <c r="Y357" s="8" t="s">
        <v>235</v>
      </c>
      <c r="Z357" s="8" t="s">
        <v>2114</v>
      </c>
      <c r="AB357" s="8" t="s">
        <v>2115</v>
      </c>
      <c r="AE357" s="8" t="s">
        <v>48</v>
      </c>
      <c r="AF357" s="8" t="s">
        <v>7446</v>
      </c>
      <c r="AG357" s="8" t="s">
        <v>7447</v>
      </c>
      <c r="AH357" s="8" t="s">
        <v>7448</v>
      </c>
      <c r="AI357" s="8" t="s">
        <v>369</v>
      </c>
      <c r="AK357" s="8" t="s">
        <v>7449</v>
      </c>
      <c r="AL357" s="8" t="s">
        <v>235</v>
      </c>
      <c r="AM357" s="48" t="s">
        <v>2130</v>
      </c>
      <c r="AN357" s="48" t="s">
        <v>10277</v>
      </c>
      <c r="AO357" s="48" t="s">
        <v>10278</v>
      </c>
      <c r="AP357" s="48" t="e">
        <v>#N/A</v>
      </c>
      <c r="AQ357" s="48" t="e">
        <v>#N/A</v>
      </c>
      <c r="AR357" s="48" t="e">
        <v>#N/A</v>
      </c>
      <c r="AS357" s="68" t="e">
        <v>#N/A</v>
      </c>
      <c r="AT357" s="68">
        <v>647</v>
      </c>
      <c r="AU357" s="48" t="e">
        <v>#N/A</v>
      </c>
      <c r="AV357" s="48" t="s">
        <v>371</v>
      </c>
      <c r="AW357" s="68" t="e">
        <v>#VALUE!</v>
      </c>
      <c r="AX357" s="68" t="e">
        <v>#VALUE!</v>
      </c>
      <c r="AY357" s="68" t="e">
        <v>#N/A</v>
      </c>
      <c r="AZ357" s="307" t="s">
        <v>10275</v>
      </c>
      <c r="BA357" s="48" t="s">
        <v>10279</v>
      </c>
      <c r="BB357" s="68" t="e">
        <v>#N/A</v>
      </c>
      <c r="BC357" s="48" t="s">
        <v>2131</v>
      </c>
    </row>
    <row r="358" spans="1:56" x14ac:dyDescent="0.3">
      <c r="A358" s="48"/>
      <c r="B358" s="8">
        <v>517</v>
      </c>
      <c r="C358" s="143" t="s">
        <v>6421</v>
      </c>
      <c r="D358" s="143" t="s">
        <v>6422</v>
      </c>
      <c r="E358" s="143" t="s">
        <v>335</v>
      </c>
      <c r="F358" s="143" t="s">
        <v>170</v>
      </c>
      <c r="G358" s="8" t="s">
        <v>6423</v>
      </c>
      <c r="H358" s="8">
        <v>2286975780</v>
      </c>
      <c r="I358" s="143" t="s">
        <v>376</v>
      </c>
      <c r="J358" s="143" t="s">
        <v>6073</v>
      </c>
      <c r="K358" s="143" t="s">
        <v>6074</v>
      </c>
      <c r="L358" s="8" t="s">
        <v>6424</v>
      </c>
      <c r="M358" s="8" t="s">
        <v>3751</v>
      </c>
      <c r="N358" s="8" t="s">
        <v>6425</v>
      </c>
      <c r="O358" s="8">
        <v>2282618024</v>
      </c>
      <c r="P358" s="143" t="s">
        <v>2112</v>
      </c>
      <c r="Q358" s="143" t="s">
        <v>441</v>
      </c>
      <c r="R358" s="8" t="s">
        <v>6426</v>
      </c>
      <c r="S358" s="8" t="s">
        <v>6426</v>
      </c>
      <c r="T358" s="143" t="s">
        <v>6277</v>
      </c>
      <c r="U358" s="143"/>
      <c r="V358" s="143" t="s">
        <v>488</v>
      </c>
      <c r="W358" s="8">
        <v>39571</v>
      </c>
      <c r="X358" s="8" t="s">
        <v>348</v>
      </c>
      <c r="Y358" s="8" t="s">
        <v>346</v>
      </c>
      <c r="Z358" s="143" t="s">
        <v>2114</v>
      </c>
      <c r="AB358" s="8" t="s">
        <v>2115</v>
      </c>
      <c r="AE358" s="8" t="s">
        <v>48</v>
      </c>
      <c r="AF358" s="233" t="s">
        <v>6427</v>
      </c>
      <c r="AG358" s="8" t="s">
        <v>6428</v>
      </c>
      <c r="AI358" s="8" t="s">
        <v>2165</v>
      </c>
      <c r="AJ358" s="8" t="s">
        <v>6081</v>
      </c>
      <c r="AL358" s="8" t="s">
        <v>208</v>
      </c>
      <c r="AM358" s="48" t="s">
        <v>2130</v>
      </c>
      <c r="AN358" s="48" t="s">
        <v>10280</v>
      </c>
      <c r="AO358" s="48" t="s">
        <v>10281</v>
      </c>
      <c r="AP358" s="48" t="e">
        <v>#N/A</v>
      </c>
      <c r="AQ358" s="48" t="e">
        <v>#N/A</v>
      </c>
      <c r="AR358" s="48" t="e">
        <v>#N/A</v>
      </c>
      <c r="AS358" s="68" t="e">
        <v>#N/A</v>
      </c>
      <c r="AT358" s="68">
        <v>517</v>
      </c>
      <c r="AU358" s="48" t="e">
        <v>#N/A</v>
      </c>
      <c r="AV358" s="48" t="s">
        <v>519</v>
      </c>
      <c r="AW358" s="68" t="e">
        <v>#REF!</v>
      </c>
      <c r="AX358" s="68" t="e">
        <v>#REF!</v>
      </c>
      <c r="AY358" s="68" t="e">
        <v>#N/A</v>
      </c>
      <c r="AZ358" s="48" t="s">
        <v>10282</v>
      </c>
      <c r="BA358" s="48" t="s">
        <v>10283</v>
      </c>
      <c r="BB358" s="68" t="e">
        <v>#N/A</v>
      </c>
      <c r="BC358" s="48" t="s">
        <v>2131</v>
      </c>
      <c r="BD358" s="48"/>
    </row>
    <row r="359" spans="1:56" x14ac:dyDescent="0.3">
      <c r="A359" s="48"/>
      <c r="B359" s="8">
        <v>414</v>
      </c>
      <c r="C359" s="143" t="s">
        <v>5602</v>
      </c>
      <c r="D359" s="143" t="s">
        <v>2615</v>
      </c>
      <c r="E359" s="143" t="s">
        <v>335</v>
      </c>
      <c r="F359" s="143" t="s">
        <v>169</v>
      </c>
      <c r="G359" s="8" t="s">
        <v>5603</v>
      </c>
      <c r="H359" s="8">
        <v>6622991497</v>
      </c>
      <c r="I359" s="143" t="s">
        <v>376</v>
      </c>
      <c r="J359" s="143" t="s">
        <v>5604</v>
      </c>
      <c r="K359" s="143" t="s">
        <v>2315</v>
      </c>
      <c r="L359" s="8" t="s">
        <v>5597</v>
      </c>
      <c r="M359" s="8" t="s">
        <v>708</v>
      </c>
      <c r="N359" s="8" t="s">
        <v>5598</v>
      </c>
      <c r="O359" s="8">
        <v>6622990485</v>
      </c>
      <c r="P359" s="143" t="s">
        <v>2112</v>
      </c>
      <c r="Q359" s="143" t="s">
        <v>394</v>
      </c>
      <c r="R359" s="8" t="s">
        <v>5599</v>
      </c>
      <c r="T359" s="143" t="s">
        <v>831</v>
      </c>
      <c r="U359" s="143"/>
      <c r="V359" s="143" t="s">
        <v>488</v>
      </c>
      <c r="W359" s="8">
        <v>38930</v>
      </c>
      <c r="X359" s="8" t="s">
        <v>348</v>
      </c>
      <c r="Y359" s="8" t="s">
        <v>226</v>
      </c>
      <c r="Z359" s="143" t="s">
        <v>2114</v>
      </c>
      <c r="AB359" s="8" t="s">
        <v>2115</v>
      </c>
      <c r="AE359" s="8" t="s">
        <v>49</v>
      </c>
      <c r="AF359" s="233" t="s">
        <v>5605</v>
      </c>
      <c r="AI359" s="8" t="s">
        <v>369</v>
      </c>
      <c r="AL359" s="8" t="s">
        <v>226</v>
      </c>
      <c r="AM359" s="48" t="s">
        <v>2130</v>
      </c>
      <c r="AN359" s="48" t="s">
        <v>10284</v>
      </c>
      <c r="AO359" s="48" t="s">
        <v>10285</v>
      </c>
      <c r="AP359" s="48" t="e">
        <v>#N/A</v>
      </c>
      <c r="AQ359" s="48" t="e">
        <v>#N/A</v>
      </c>
      <c r="AR359" s="48" t="e">
        <v>#N/A</v>
      </c>
      <c r="AS359" s="68" t="e">
        <v>#N/A</v>
      </c>
      <c r="AT359" s="68">
        <v>414</v>
      </c>
      <c r="AU359" s="48" t="e">
        <v>#N/A</v>
      </c>
      <c r="AV359" s="48" t="s">
        <v>371</v>
      </c>
      <c r="AW359" s="68" t="e">
        <v>#REF!</v>
      </c>
      <c r="AX359" s="68" t="s">
        <v>8643</v>
      </c>
      <c r="AY359" s="68" t="e">
        <v>#N/A</v>
      </c>
      <c r="AZ359" s="307" t="s">
        <v>10286</v>
      </c>
      <c r="BA359" s="48" t="s">
        <v>10287</v>
      </c>
      <c r="BB359" s="68" t="e">
        <v>#N/A</v>
      </c>
      <c r="BC359" s="48" t="s">
        <v>2131</v>
      </c>
      <c r="BD359" s="48"/>
    </row>
    <row r="360" spans="1:56" x14ac:dyDescent="0.3">
      <c r="A360" s="48"/>
      <c r="B360" s="8">
        <v>413</v>
      </c>
      <c r="C360" s="143" t="s">
        <v>5595</v>
      </c>
      <c r="D360" s="143" t="s">
        <v>2615</v>
      </c>
      <c r="E360" s="143" t="s">
        <v>335</v>
      </c>
      <c r="F360" s="143" t="s">
        <v>169</v>
      </c>
      <c r="G360" s="8" t="s">
        <v>5596</v>
      </c>
      <c r="H360" s="8">
        <v>6622991719</v>
      </c>
      <c r="I360" s="143" t="s">
        <v>376</v>
      </c>
      <c r="J360" s="143" t="s">
        <v>3506</v>
      </c>
      <c r="K360" s="143" t="s">
        <v>2315</v>
      </c>
      <c r="L360" s="8" t="s">
        <v>5597</v>
      </c>
      <c r="M360" s="8" t="s">
        <v>708</v>
      </c>
      <c r="N360" s="8" t="s">
        <v>5598</v>
      </c>
      <c r="O360" s="8">
        <v>6622990485</v>
      </c>
      <c r="P360" s="143" t="s">
        <v>2112</v>
      </c>
      <c r="Q360" s="143" t="s">
        <v>394</v>
      </c>
      <c r="R360" s="8" t="s">
        <v>5599</v>
      </c>
      <c r="T360" s="143" t="s">
        <v>831</v>
      </c>
      <c r="U360" s="143"/>
      <c r="V360" s="143" t="s">
        <v>488</v>
      </c>
      <c r="W360" s="8">
        <v>38930</v>
      </c>
      <c r="X360" s="8" t="s">
        <v>348</v>
      </c>
      <c r="Y360" s="8" t="s">
        <v>226</v>
      </c>
      <c r="Z360" s="143" t="s">
        <v>2114</v>
      </c>
      <c r="AB360" s="8" t="s">
        <v>2115</v>
      </c>
      <c r="AE360" s="8" t="s">
        <v>49</v>
      </c>
      <c r="AF360" s="233" t="s">
        <v>5600</v>
      </c>
      <c r="AG360" s="8" t="s">
        <v>5601</v>
      </c>
      <c r="AI360" s="8" t="s">
        <v>369</v>
      </c>
      <c r="AL360" s="8" t="s">
        <v>226</v>
      </c>
      <c r="AM360" s="48" t="s">
        <v>2130</v>
      </c>
      <c r="AN360" s="48" t="s">
        <v>10288</v>
      </c>
      <c r="AO360" s="48" t="s">
        <v>10289</v>
      </c>
      <c r="AP360" s="48" t="e">
        <v>#N/A</v>
      </c>
      <c r="AQ360" s="48" t="e">
        <v>#N/A</v>
      </c>
      <c r="AR360" s="48" t="e">
        <v>#N/A</v>
      </c>
      <c r="AS360" s="68" t="e">
        <v>#N/A</v>
      </c>
      <c r="AT360" s="68">
        <v>413</v>
      </c>
      <c r="AU360" s="48" t="e">
        <v>#N/A</v>
      </c>
      <c r="AV360" s="48" t="s">
        <v>371</v>
      </c>
      <c r="AW360" s="68" t="e">
        <v>#REF!</v>
      </c>
      <c r="AX360" s="68" t="e">
        <v>#REF!</v>
      </c>
      <c r="AY360" s="68" t="e">
        <v>#N/A</v>
      </c>
      <c r="AZ360" s="307" t="s">
        <v>10286</v>
      </c>
      <c r="BA360" s="48" t="s">
        <v>10290</v>
      </c>
      <c r="BB360" s="68" t="e">
        <v>#N/A</v>
      </c>
      <c r="BC360" s="48" t="s">
        <v>2131</v>
      </c>
      <c r="BD360" s="48"/>
    </row>
    <row r="361" spans="1:56" x14ac:dyDescent="0.3">
      <c r="A361" s="48" t="s">
        <v>10291</v>
      </c>
      <c r="B361" s="8">
        <v>475</v>
      </c>
      <c r="C361" s="143" t="s">
        <v>6062</v>
      </c>
      <c r="D361" s="143" t="s">
        <v>6063</v>
      </c>
      <c r="E361" s="143" t="s">
        <v>335</v>
      </c>
      <c r="F361" s="143" t="s">
        <v>170</v>
      </c>
      <c r="G361" s="8" t="s">
        <v>6064</v>
      </c>
      <c r="H361" s="8">
        <v>6624736932</v>
      </c>
      <c r="I361" s="143" t="s">
        <v>376</v>
      </c>
      <c r="J361" s="143" t="s">
        <v>5836</v>
      </c>
      <c r="K361" s="143" t="s">
        <v>5930</v>
      </c>
      <c r="L361" s="8" t="s">
        <v>5597</v>
      </c>
      <c r="M361" s="8" t="s">
        <v>6065</v>
      </c>
      <c r="N361" s="8" t="s">
        <v>6066</v>
      </c>
      <c r="O361" s="8">
        <v>6624737131</v>
      </c>
      <c r="P361" s="143" t="s">
        <v>2159</v>
      </c>
      <c r="Q361" s="143" t="s">
        <v>43</v>
      </c>
      <c r="R361" s="8" t="s">
        <v>6067</v>
      </c>
      <c r="T361" s="143" t="s">
        <v>2294</v>
      </c>
      <c r="U361" s="143"/>
      <c r="V361" s="143" t="s">
        <v>488</v>
      </c>
      <c r="W361" s="8">
        <v>38948</v>
      </c>
      <c r="X361" s="8" t="s">
        <v>348</v>
      </c>
      <c r="Y361" s="8" t="s">
        <v>265</v>
      </c>
      <c r="Z361" s="143" t="s">
        <v>2114</v>
      </c>
      <c r="AB361" s="8" t="s">
        <v>2115</v>
      </c>
      <c r="AE361" s="8" t="s">
        <v>48</v>
      </c>
      <c r="AF361" s="233" t="s">
        <v>6068</v>
      </c>
      <c r="AG361" s="8" t="s">
        <v>6069</v>
      </c>
      <c r="AI361" s="8" t="s">
        <v>396</v>
      </c>
      <c r="AJ361" s="8" t="s">
        <v>6023</v>
      </c>
      <c r="AL361" s="8" t="s">
        <v>265</v>
      </c>
      <c r="AM361" s="48" t="s">
        <v>265</v>
      </c>
      <c r="AN361" s="48" t="s">
        <v>10292</v>
      </c>
      <c r="AO361" s="48" t="s">
        <v>10293</v>
      </c>
      <c r="AP361" s="48" t="s">
        <v>10292</v>
      </c>
      <c r="AQ361" s="48" t="s">
        <v>10293</v>
      </c>
      <c r="AR361" s="48" t="s">
        <v>371</v>
      </c>
      <c r="AS361" s="68" t="s">
        <v>371</v>
      </c>
      <c r="AT361" s="68">
        <v>475</v>
      </c>
      <c r="AU361" s="48">
        <v>8</v>
      </c>
      <c r="AV361" s="48" t="s">
        <v>371</v>
      </c>
      <c r="AW361" s="68" t="e">
        <v>#REF!</v>
      </c>
      <c r="AX361" s="68" t="e">
        <v>#REF!</v>
      </c>
      <c r="AY361" s="68" t="s">
        <v>10291</v>
      </c>
      <c r="AZ361" s="48" t="s">
        <v>10294</v>
      </c>
      <c r="BA361" s="48" t="s">
        <v>10295</v>
      </c>
      <c r="BB361" s="68" t="s">
        <v>519</v>
      </c>
      <c r="BC361" s="48" t="s">
        <v>92</v>
      </c>
      <c r="BD361" s="48"/>
    </row>
    <row r="362" spans="1:56" x14ac:dyDescent="0.3">
      <c r="A362" s="48"/>
      <c r="B362" s="8">
        <v>143</v>
      </c>
      <c r="C362" s="143" t="s">
        <v>3409</v>
      </c>
      <c r="D362" s="143" t="s">
        <v>813</v>
      </c>
      <c r="E362" s="143" t="s">
        <v>335</v>
      </c>
      <c r="F362" s="143" t="s">
        <v>169</v>
      </c>
      <c r="G362" s="8" t="s">
        <v>3410</v>
      </c>
      <c r="H362" s="8">
        <v>6622910088</v>
      </c>
      <c r="I362" s="143" t="s">
        <v>401</v>
      </c>
      <c r="J362" s="143" t="s">
        <v>3411</v>
      </c>
      <c r="K362" s="143"/>
      <c r="L362" s="8" t="s">
        <v>3412</v>
      </c>
      <c r="M362" s="8" t="s">
        <v>2834</v>
      </c>
      <c r="N362" s="8" t="s">
        <v>3410</v>
      </c>
      <c r="O362" s="8">
        <v>6622910384</v>
      </c>
      <c r="P362" s="143" t="s">
        <v>2112</v>
      </c>
      <c r="Q362" s="143" t="s">
        <v>45</v>
      </c>
      <c r="R362" s="8" t="s">
        <v>3413</v>
      </c>
      <c r="T362" s="143" t="s">
        <v>956</v>
      </c>
      <c r="U362" s="143"/>
      <c r="V362" s="143" t="s">
        <v>488</v>
      </c>
      <c r="W362" s="8">
        <v>38635</v>
      </c>
      <c r="X362" s="8" t="s">
        <v>348</v>
      </c>
      <c r="Y362" s="8" t="s">
        <v>3414</v>
      </c>
      <c r="Z362" s="143" t="s">
        <v>2114</v>
      </c>
      <c r="AB362" s="8" t="s">
        <v>2115</v>
      </c>
      <c r="AE362" s="8" t="s">
        <v>49</v>
      </c>
      <c r="AF362" s="233" t="s">
        <v>3415</v>
      </c>
      <c r="AG362" s="8" t="s">
        <v>3416</v>
      </c>
      <c r="AH362" s="8" t="s">
        <v>3417</v>
      </c>
      <c r="AI362" s="8" t="s">
        <v>442</v>
      </c>
      <c r="AL362" s="8" t="s">
        <v>231</v>
      </c>
      <c r="AM362" s="48" t="s">
        <v>2130</v>
      </c>
      <c r="AN362" s="48" t="s">
        <v>10296</v>
      </c>
      <c r="AO362" s="48" t="s">
        <v>10297</v>
      </c>
      <c r="AP362" s="48" t="e">
        <v>#N/A</v>
      </c>
      <c r="AQ362" s="48" t="e">
        <v>#N/A</v>
      </c>
      <c r="AR362" s="48" t="e">
        <v>#N/A</v>
      </c>
      <c r="AS362" s="68" t="e">
        <v>#N/A</v>
      </c>
      <c r="AT362" s="68">
        <v>143</v>
      </c>
      <c r="AU362" s="48" t="e">
        <v>#N/A</v>
      </c>
      <c r="AV362" s="48" t="s">
        <v>371</v>
      </c>
      <c r="AW362" s="68" t="s">
        <v>10298</v>
      </c>
      <c r="AX362" s="68" t="s">
        <v>10298</v>
      </c>
      <c r="AY362" s="68" t="e">
        <v>#N/A</v>
      </c>
      <c r="AZ362" s="48" t="s">
        <v>10299</v>
      </c>
      <c r="BA362" s="48" t="s">
        <v>10300</v>
      </c>
      <c r="BB362" s="68" t="e">
        <v>#N/A</v>
      </c>
      <c r="BC362" s="48" t="s">
        <v>2131</v>
      </c>
      <c r="BD362" s="48"/>
    </row>
    <row r="363" spans="1:56" x14ac:dyDescent="0.3">
      <c r="A363" s="48"/>
      <c r="B363" s="8">
        <v>366</v>
      </c>
      <c r="C363" s="143" t="s">
        <v>5237</v>
      </c>
      <c r="D363" s="143" t="s">
        <v>216</v>
      </c>
      <c r="E363" s="143" t="s">
        <v>335</v>
      </c>
      <c r="F363" s="143" t="s">
        <v>170</v>
      </c>
      <c r="G363" s="8" t="s">
        <v>5238</v>
      </c>
      <c r="H363" s="8">
        <v>6624002331</v>
      </c>
      <c r="I363" s="143" t="s">
        <v>401</v>
      </c>
      <c r="J363" s="143" t="s">
        <v>3642</v>
      </c>
      <c r="K363" s="143" t="s">
        <v>3643</v>
      </c>
      <c r="L363" s="8" t="s">
        <v>5239</v>
      </c>
      <c r="M363" s="8" t="s">
        <v>5240</v>
      </c>
      <c r="N363" s="8" t="s">
        <v>5238</v>
      </c>
      <c r="O363" s="8">
        <v>6014940181</v>
      </c>
      <c r="P363" s="143" t="s">
        <v>2112</v>
      </c>
      <c r="Q363" s="143" t="s">
        <v>394</v>
      </c>
      <c r="R363" s="8" t="s">
        <v>5241</v>
      </c>
      <c r="T363" s="143" t="s">
        <v>3275</v>
      </c>
      <c r="U363" s="143"/>
      <c r="V363" s="143" t="s">
        <v>488</v>
      </c>
      <c r="W363" s="8">
        <v>39039</v>
      </c>
      <c r="X363" s="8" t="s">
        <v>348</v>
      </c>
      <c r="Y363" s="8" t="s">
        <v>4740</v>
      </c>
      <c r="Z363" s="143"/>
      <c r="AB363" s="8" t="s">
        <v>2115</v>
      </c>
      <c r="AE363" s="8" t="s">
        <v>49</v>
      </c>
      <c r="AF363" s="233" t="s">
        <v>5242</v>
      </c>
      <c r="AI363" s="8" t="s">
        <v>369</v>
      </c>
      <c r="AJ363" s="8" t="s">
        <v>5243</v>
      </c>
      <c r="AL363" s="8" t="s">
        <v>266</v>
      </c>
      <c r="AM363" s="48" t="s">
        <v>2130</v>
      </c>
      <c r="AN363" s="48" t="s">
        <v>10301</v>
      </c>
      <c r="AO363" s="48" t="s">
        <v>10302</v>
      </c>
      <c r="AP363" s="48" t="e">
        <v>#N/A</v>
      </c>
      <c r="AQ363" s="48" t="e">
        <v>#N/A</v>
      </c>
      <c r="AR363" s="48" t="e">
        <v>#N/A</v>
      </c>
      <c r="AS363" s="68" t="e">
        <v>#N/A</v>
      </c>
      <c r="AT363" s="68">
        <v>366</v>
      </c>
      <c r="AU363" s="48" t="e">
        <v>#N/A</v>
      </c>
      <c r="AV363" s="48" t="s">
        <v>519</v>
      </c>
      <c r="AW363" s="68" t="e">
        <v>#VALUE!</v>
      </c>
      <c r="AX363" s="68" t="s">
        <v>8643</v>
      </c>
      <c r="AY363" s="68" t="e">
        <v>#N/A</v>
      </c>
      <c r="AZ363" s="48" t="s">
        <v>10303</v>
      </c>
      <c r="BA363" s="48" t="s">
        <v>10304</v>
      </c>
      <c r="BB363" s="68" t="e">
        <v>#N/A</v>
      </c>
      <c r="BC363" s="48" t="s">
        <v>2131</v>
      </c>
      <c r="BD363" s="48"/>
    </row>
    <row r="364" spans="1:56" x14ac:dyDescent="0.3">
      <c r="A364" s="48" t="s">
        <v>10305</v>
      </c>
      <c r="B364" s="8">
        <v>624</v>
      </c>
      <c r="C364" s="8" t="s">
        <v>703</v>
      </c>
      <c r="D364" s="8" t="s">
        <v>7264</v>
      </c>
      <c r="E364" s="8" t="s">
        <v>335</v>
      </c>
      <c r="F364" s="8" t="s">
        <v>169</v>
      </c>
      <c r="G364" s="8" t="s">
        <v>7265</v>
      </c>
      <c r="H364" s="8">
        <v>6626173177</v>
      </c>
      <c r="I364" s="8" t="s">
        <v>401</v>
      </c>
      <c r="J364" s="8" t="s">
        <v>7266</v>
      </c>
      <c r="K364" s="8" t="s">
        <v>7267</v>
      </c>
      <c r="L364" s="8" t="s">
        <v>7268</v>
      </c>
      <c r="M364" s="8" t="s">
        <v>7269</v>
      </c>
      <c r="N364" s="8" t="s">
        <v>7270</v>
      </c>
      <c r="O364" s="8">
        <v>6628018878</v>
      </c>
      <c r="P364" s="8" t="s">
        <v>2112</v>
      </c>
      <c r="Q364" s="8" t="s">
        <v>45</v>
      </c>
      <c r="R364" s="8" t="s">
        <v>7271</v>
      </c>
      <c r="T364" s="8" t="s">
        <v>1851</v>
      </c>
      <c r="V364" s="8" t="s">
        <v>488</v>
      </c>
      <c r="W364" s="8">
        <v>39759</v>
      </c>
      <c r="X364" s="8" t="s">
        <v>348</v>
      </c>
      <c r="Y364" s="8" t="s">
        <v>237</v>
      </c>
      <c r="Z364" s="8" t="s">
        <v>2114</v>
      </c>
      <c r="AE364" s="8" t="s">
        <v>48</v>
      </c>
      <c r="AF364" s="8" t="s">
        <v>7272</v>
      </c>
      <c r="AG364" s="8" t="s">
        <v>7273</v>
      </c>
      <c r="AH364" s="8" t="s">
        <v>7274</v>
      </c>
      <c r="AI364" s="8" t="s">
        <v>369</v>
      </c>
      <c r="AK364" s="8" t="s">
        <v>7275</v>
      </c>
      <c r="AL364" s="8" t="s">
        <v>237</v>
      </c>
      <c r="AM364" s="48" t="s">
        <v>237</v>
      </c>
      <c r="AN364" s="48" t="s">
        <v>10306</v>
      </c>
      <c r="AO364" s="48" t="s">
        <v>10307</v>
      </c>
      <c r="AP364" s="48" t="e">
        <v>#N/A</v>
      </c>
      <c r="AQ364" s="48" t="s">
        <v>10307</v>
      </c>
      <c r="AR364" s="48" t="e">
        <v>#N/A</v>
      </c>
      <c r="AS364" s="68" t="s">
        <v>371</v>
      </c>
      <c r="AT364" s="68">
        <v>624</v>
      </c>
      <c r="AU364" s="48">
        <v>249</v>
      </c>
      <c r="AV364" s="48" t="s">
        <v>371</v>
      </c>
      <c r="AW364" s="68" t="e">
        <v>#VALUE!</v>
      </c>
      <c r="AX364" s="68" t="e">
        <v>#VALUE!</v>
      </c>
      <c r="AY364" s="68" t="s">
        <v>10305</v>
      </c>
      <c r="AZ364" s="48" t="s">
        <v>10308</v>
      </c>
      <c r="BA364" s="48" t="s">
        <v>10309</v>
      </c>
      <c r="BB364" s="68" t="s">
        <v>371</v>
      </c>
      <c r="BC364" s="48" t="s">
        <v>104</v>
      </c>
    </row>
    <row r="365" spans="1:56" x14ac:dyDescent="0.3">
      <c r="A365" s="48" t="s">
        <v>10310</v>
      </c>
      <c r="B365" s="8">
        <v>2</v>
      </c>
      <c r="C365" s="8" t="s">
        <v>1432</v>
      </c>
      <c r="D365" s="8" t="s">
        <v>1433</v>
      </c>
      <c r="E365" s="8" t="s">
        <v>335</v>
      </c>
      <c r="F365" s="8" t="s">
        <v>170</v>
      </c>
      <c r="G365" s="8" t="s">
        <v>2110</v>
      </c>
      <c r="H365" s="8">
        <v>9012190229</v>
      </c>
      <c r="I365" s="8" t="s">
        <v>340</v>
      </c>
      <c r="J365" s="8" t="s">
        <v>1434</v>
      </c>
      <c r="K365" s="8" t="s">
        <v>2111</v>
      </c>
      <c r="L365" s="8" t="s">
        <v>1438</v>
      </c>
      <c r="M365" s="8" t="s">
        <v>854</v>
      </c>
      <c r="N365" s="8" t="s">
        <v>1439</v>
      </c>
      <c r="O365" s="8">
        <v>9012190229</v>
      </c>
      <c r="P365" s="8" t="s">
        <v>2112</v>
      </c>
      <c r="Q365" s="8" t="s">
        <v>394</v>
      </c>
      <c r="R365" s="8" t="s">
        <v>1436</v>
      </c>
      <c r="T365" s="8" t="s">
        <v>1437</v>
      </c>
      <c r="V365" s="8" t="s">
        <v>488</v>
      </c>
      <c r="W365" s="8" t="s">
        <v>2113</v>
      </c>
      <c r="X365" s="8" t="s">
        <v>348</v>
      </c>
      <c r="Y365" s="8" t="s">
        <v>202</v>
      </c>
      <c r="Z365" s="8" t="s">
        <v>2114</v>
      </c>
      <c r="AB365" s="8" t="s">
        <v>2115</v>
      </c>
      <c r="AE365" s="8" t="s">
        <v>48</v>
      </c>
      <c r="AF365" s="8" t="s">
        <v>2116</v>
      </c>
      <c r="AG365" s="8" t="s">
        <v>2117</v>
      </c>
      <c r="AH365" s="8" t="s">
        <v>2118</v>
      </c>
      <c r="AI365" s="8" t="s">
        <v>442</v>
      </c>
      <c r="AL365" s="8" t="s">
        <v>202</v>
      </c>
      <c r="AM365" s="275" t="s">
        <v>202</v>
      </c>
      <c r="AN365" s="48" t="s">
        <v>10311</v>
      </c>
      <c r="AO365" s="48" t="s">
        <v>10312</v>
      </c>
      <c r="AP365" s="48" t="e">
        <v>#N/A</v>
      </c>
      <c r="AQ365" s="48" t="s">
        <v>10312</v>
      </c>
      <c r="AR365" s="48" t="e">
        <v>#N/A</v>
      </c>
      <c r="AS365" s="68" t="s">
        <v>371</v>
      </c>
      <c r="AT365" s="68">
        <v>2</v>
      </c>
      <c r="AU365" s="48">
        <v>114</v>
      </c>
      <c r="AV365" s="48" t="s">
        <v>371</v>
      </c>
      <c r="AW365" s="68" t="s">
        <v>8643</v>
      </c>
      <c r="AX365" s="68" t="s">
        <v>8643</v>
      </c>
      <c r="AY365" s="68" t="s">
        <v>10310</v>
      </c>
      <c r="AZ365" s="48" t="s">
        <v>10313</v>
      </c>
      <c r="BA365" s="48" t="s">
        <v>10314</v>
      </c>
      <c r="BB365" s="68" t="s">
        <v>371</v>
      </c>
      <c r="BC365" s="48" t="s">
        <v>101</v>
      </c>
      <c r="BD365" s="48"/>
    </row>
    <row r="366" spans="1:56" x14ac:dyDescent="0.3">
      <c r="A366" s="48"/>
      <c r="B366" s="8">
        <v>616</v>
      </c>
      <c r="C366" s="8" t="s">
        <v>7194</v>
      </c>
      <c r="D366" s="8" t="s">
        <v>7195</v>
      </c>
      <c r="E366" s="8" t="s">
        <v>335</v>
      </c>
      <c r="F366" s="8" t="s">
        <v>169</v>
      </c>
      <c r="G366" s="8" t="s">
        <v>7196</v>
      </c>
      <c r="H366" s="8">
        <v>2286276746</v>
      </c>
      <c r="I366" s="8" t="s">
        <v>401</v>
      </c>
      <c r="J366" s="8" t="s">
        <v>7176</v>
      </c>
      <c r="K366" s="8" t="s">
        <v>7177</v>
      </c>
      <c r="L366" s="8" t="s">
        <v>7197</v>
      </c>
      <c r="M366" s="8" t="s">
        <v>7195</v>
      </c>
      <c r="N366" s="8" t="s">
        <v>7198</v>
      </c>
      <c r="O366" s="8">
        <v>2282358015</v>
      </c>
      <c r="P366" s="8" t="s">
        <v>2112</v>
      </c>
      <c r="Q366" s="8" t="s">
        <v>45</v>
      </c>
      <c r="R366" s="8" t="s">
        <v>7199</v>
      </c>
      <c r="T366" s="8" t="s">
        <v>7181</v>
      </c>
      <c r="V366" s="8" t="s">
        <v>488</v>
      </c>
      <c r="W366" s="8">
        <v>39563</v>
      </c>
      <c r="X366" s="8" t="s">
        <v>348</v>
      </c>
      <c r="Y366" s="8" t="s">
        <v>214</v>
      </c>
      <c r="Z366" s="8" t="s">
        <v>2114</v>
      </c>
      <c r="AB366" s="8" t="s">
        <v>2115</v>
      </c>
      <c r="AE366" s="8" t="s">
        <v>48</v>
      </c>
      <c r="AF366" s="8" t="s">
        <v>7200</v>
      </c>
      <c r="AG366" s="8" t="s">
        <v>7201</v>
      </c>
      <c r="AH366" s="8" t="s">
        <v>7202</v>
      </c>
      <c r="AI366" s="8" t="s">
        <v>459</v>
      </c>
      <c r="AL366" s="8" t="s">
        <v>214</v>
      </c>
      <c r="AM366" s="48" t="s">
        <v>2130</v>
      </c>
      <c r="AN366" s="48" t="s">
        <v>10315</v>
      </c>
      <c r="AO366" s="48" t="s">
        <v>10316</v>
      </c>
      <c r="AP366" s="48" t="e">
        <v>#N/A</v>
      </c>
      <c r="AQ366" s="48" t="e">
        <v>#N/A</v>
      </c>
      <c r="AR366" s="48" t="e">
        <v>#N/A</v>
      </c>
      <c r="AS366" s="68" t="e">
        <v>#N/A</v>
      </c>
      <c r="AT366" s="68">
        <v>616</v>
      </c>
      <c r="AU366" s="48" t="e">
        <v>#N/A</v>
      </c>
      <c r="AV366" s="48" t="s">
        <v>371</v>
      </c>
      <c r="AW366" s="68" t="e">
        <v>#VALUE!</v>
      </c>
      <c r="AX366" s="68" t="e">
        <v>#VALUE!</v>
      </c>
      <c r="AY366" s="68" t="e">
        <v>#N/A</v>
      </c>
      <c r="AZ366" s="48" t="s">
        <v>10317</v>
      </c>
      <c r="BA366" s="48" t="s">
        <v>10318</v>
      </c>
      <c r="BB366" s="68" t="e">
        <v>#N/A</v>
      </c>
      <c r="BC366" s="48" t="s">
        <v>2131</v>
      </c>
      <c r="BD366" s="48"/>
    </row>
    <row r="367" spans="1:56" x14ac:dyDescent="0.3">
      <c r="A367" s="48"/>
      <c r="B367" s="8">
        <v>132</v>
      </c>
      <c r="C367" s="143" t="s">
        <v>3313</v>
      </c>
      <c r="D367" s="143" t="s">
        <v>3314</v>
      </c>
      <c r="E367" s="143" t="s">
        <v>335</v>
      </c>
      <c r="F367" s="143" t="s">
        <v>170</v>
      </c>
      <c r="G367" s="8" t="s">
        <v>3315</v>
      </c>
      <c r="H367" s="8">
        <v>6625676126</v>
      </c>
      <c r="I367" s="143" t="s">
        <v>376</v>
      </c>
      <c r="J367" s="143" t="s">
        <v>3316</v>
      </c>
      <c r="K367" s="143" t="s">
        <v>3317</v>
      </c>
      <c r="L367" s="8" t="s">
        <v>3318</v>
      </c>
      <c r="M367" s="8" t="s">
        <v>3319</v>
      </c>
      <c r="N367" s="8" t="s">
        <v>3320</v>
      </c>
      <c r="O367" s="8">
        <v>6623463186</v>
      </c>
      <c r="P367" s="143" t="s">
        <v>2159</v>
      </c>
      <c r="Q367" s="143" t="s">
        <v>441</v>
      </c>
      <c r="R367" s="8" t="s">
        <v>3321</v>
      </c>
      <c r="T367" s="143" t="s">
        <v>3322</v>
      </c>
      <c r="U367" s="143"/>
      <c r="V367" s="143" t="s">
        <v>488</v>
      </c>
      <c r="W367" s="8">
        <v>38801</v>
      </c>
      <c r="X367" s="8" t="s">
        <v>348</v>
      </c>
      <c r="Y367" s="8" t="s">
        <v>225</v>
      </c>
      <c r="Z367" s="143"/>
      <c r="AD367" s="8" t="s">
        <v>2252</v>
      </c>
      <c r="AE367" s="8" t="s">
        <v>49</v>
      </c>
      <c r="AF367" s="233" t="s">
        <v>3323</v>
      </c>
      <c r="AI367" s="8" t="s">
        <v>442</v>
      </c>
      <c r="AL367" s="8" t="s">
        <v>225</v>
      </c>
      <c r="AM367" s="48" t="s">
        <v>2130</v>
      </c>
      <c r="AN367" s="48" t="s">
        <v>10319</v>
      </c>
      <c r="AO367" s="48" t="s">
        <v>10320</v>
      </c>
      <c r="AP367" s="48" t="e">
        <v>#N/A</v>
      </c>
      <c r="AQ367" s="48" t="e">
        <v>#N/A</v>
      </c>
      <c r="AR367" s="48" t="e">
        <v>#N/A</v>
      </c>
      <c r="AS367" s="68" t="e">
        <v>#N/A</v>
      </c>
      <c r="AT367" s="68">
        <v>132</v>
      </c>
      <c r="AU367" s="48" t="e">
        <v>#N/A</v>
      </c>
      <c r="AV367" s="48" t="s">
        <v>371</v>
      </c>
      <c r="AW367" s="68" t="s">
        <v>10321</v>
      </c>
      <c r="AX367" s="68" t="s">
        <v>8643</v>
      </c>
      <c r="AY367" s="68" t="e">
        <v>#N/A</v>
      </c>
      <c r="AZ367" s="48" t="s">
        <v>10322</v>
      </c>
      <c r="BA367" s="48" t="s">
        <v>10323</v>
      </c>
      <c r="BB367" s="68" t="e">
        <v>#N/A</v>
      </c>
      <c r="BC367" s="48" t="s">
        <v>2131</v>
      </c>
      <c r="BD367" s="48"/>
    </row>
    <row r="368" spans="1:56" x14ac:dyDescent="0.3">
      <c r="A368" s="48"/>
      <c r="B368" s="8">
        <v>590</v>
      </c>
      <c r="C368" s="8" t="s">
        <v>6996</v>
      </c>
      <c r="D368" s="8" t="s">
        <v>1380</v>
      </c>
      <c r="E368" s="8" t="s">
        <v>335</v>
      </c>
      <c r="F368" s="8" t="s">
        <v>170</v>
      </c>
      <c r="G368" s="8" t="s">
        <v>6997</v>
      </c>
      <c r="H368" s="8">
        <v>2283232016</v>
      </c>
      <c r="I368" s="8" t="s">
        <v>376</v>
      </c>
      <c r="J368" s="8" t="s">
        <v>6073</v>
      </c>
      <c r="K368" s="8" t="s">
        <v>6998</v>
      </c>
      <c r="L368" s="8" t="s">
        <v>6999</v>
      </c>
      <c r="M368" s="8" t="s">
        <v>1380</v>
      </c>
      <c r="N368" s="8" t="s">
        <v>7000</v>
      </c>
      <c r="O368" s="8">
        <v>2283436028</v>
      </c>
      <c r="P368" s="8" t="s">
        <v>2159</v>
      </c>
      <c r="Q368" s="8" t="s">
        <v>45</v>
      </c>
      <c r="R368" s="8" t="s">
        <v>7001</v>
      </c>
      <c r="T368" s="8" t="s">
        <v>6074</v>
      </c>
      <c r="V368" s="8" t="s">
        <v>488</v>
      </c>
      <c r="W368" s="8">
        <v>39571</v>
      </c>
      <c r="X368" s="8" t="s">
        <v>348</v>
      </c>
      <c r="Y368" s="8" t="s">
        <v>208</v>
      </c>
      <c r="Z368" s="8" t="s">
        <v>2114</v>
      </c>
      <c r="AB368" s="8" t="s">
        <v>2115</v>
      </c>
      <c r="AE368" s="8" t="s">
        <v>49</v>
      </c>
      <c r="AF368" s="8" t="s">
        <v>7002</v>
      </c>
      <c r="AG368" s="8" t="s">
        <v>7003</v>
      </c>
      <c r="AI368" s="8" t="s">
        <v>2165</v>
      </c>
      <c r="AJ368" s="8" t="s">
        <v>7004</v>
      </c>
      <c r="AL368" s="8" t="s">
        <v>208</v>
      </c>
      <c r="AM368" s="48" t="s">
        <v>2130</v>
      </c>
      <c r="AN368" s="48" t="s">
        <v>10324</v>
      </c>
      <c r="AO368" s="48" t="s">
        <v>10325</v>
      </c>
      <c r="AP368" s="48" t="e">
        <v>#N/A</v>
      </c>
      <c r="AQ368" s="48" t="e">
        <v>#N/A</v>
      </c>
      <c r="AR368" s="48" t="e">
        <v>#N/A</v>
      </c>
      <c r="AS368" s="68" t="e">
        <v>#N/A</v>
      </c>
      <c r="AT368" s="68">
        <v>590</v>
      </c>
      <c r="AU368" s="48" t="e">
        <v>#N/A</v>
      </c>
      <c r="AV368" s="48" t="s">
        <v>371</v>
      </c>
      <c r="AW368" s="68" t="e">
        <v>#REF!</v>
      </c>
      <c r="AX368" s="68" t="e">
        <v>#REF!</v>
      </c>
      <c r="AY368" s="68" t="e">
        <v>#N/A</v>
      </c>
      <c r="AZ368" s="48" t="s">
        <v>10326</v>
      </c>
      <c r="BA368" s="48" t="s">
        <v>10327</v>
      </c>
      <c r="BB368" s="68" t="e">
        <v>#N/A</v>
      </c>
      <c r="BC368" s="48" t="s">
        <v>2131</v>
      </c>
      <c r="BD368" s="48"/>
    </row>
    <row r="369" spans="1:56" x14ac:dyDescent="0.3">
      <c r="A369" s="309" t="s">
        <v>10328</v>
      </c>
      <c r="B369" s="8">
        <v>544</v>
      </c>
      <c r="C369" s="309" t="s">
        <v>6286</v>
      </c>
      <c r="D369" s="309" t="s">
        <v>6638</v>
      </c>
      <c r="E369" s="8" t="s">
        <v>335</v>
      </c>
      <c r="F369" s="309" t="s">
        <v>170</v>
      </c>
      <c r="G369" s="8" t="s">
        <v>6639</v>
      </c>
      <c r="I369" s="8" t="s">
        <v>340</v>
      </c>
      <c r="J369" s="8" t="s">
        <v>6640</v>
      </c>
      <c r="K369" s="8" t="s">
        <v>245</v>
      </c>
      <c r="L369" s="309" t="s">
        <v>6632</v>
      </c>
      <c r="M369" s="309" t="s">
        <v>6630</v>
      </c>
      <c r="N369" s="309" t="s">
        <v>6633</v>
      </c>
      <c r="O369" s="309">
        <v>6012093320</v>
      </c>
      <c r="P369" s="8" t="s">
        <v>2159</v>
      </c>
      <c r="Q369" s="8" t="s">
        <v>43</v>
      </c>
      <c r="R369" s="8" t="s">
        <v>6634</v>
      </c>
      <c r="T369" s="8" t="s">
        <v>1305</v>
      </c>
      <c r="V369" s="8" t="s">
        <v>488</v>
      </c>
      <c r="W369" s="8">
        <v>39208</v>
      </c>
      <c r="X369" s="8" t="s">
        <v>348</v>
      </c>
      <c r="Y369" s="8" t="s">
        <v>245</v>
      </c>
      <c r="Z369" s="8" t="s">
        <v>2114</v>
      </c>
      <c r="AB369" s="8" t="s">
        <v>2115</v>
      </c>
      <c r="AE369" s="8" t="s">
        <v>48</v>
      </c>
      <c r="AF369" s="8" t="s">
        <v>6641</v>
      </c>
      <c r="AG369" s="8" t="s">
        <v>6642</v>
      </c>
      <c r="AH369" s="8" t="s">
        <v>6643</v>
      </c>
      <c r="AI369" s="8" t="s">
        <v>720</v>
      </c>
      <c r="AK369" s="8" t="s">
        <v>6644</v>
      </c>
      <c r="AL369" s="8" t="s">
        <v>245</v>
      </c>
      <c r="AM369" s="48" t="s">
        <v>245</v>
      </c>
      <c r="AN369" s="48" t="s">
        <v>10329</v>
      </c>
      <c r="AO369" s="48" t="s">
        <v>10330</v>
      </c>
      <c r="AP369" s="48" t="e">
        <v>#N/A</v>
      </c>
      <c r="AQ369" s="48" t="s">
        <v>10330</v>
      </c>
      <c r="AR369" s="48" t="e">
        <v>#N/A</v>
      </c>
      <c r="AS369" s="68" t="s">
        <v>371</v>
      </c>
      <c r="AT369" s="68">
        <v>544</v>
      </c>
      <c r="AU369" s="48">
        <v>319</v>
      </c>
      <c r="AV369" s="48" t="s">
        <v>371</v>
      </c>
      <c r="AW369" s="68" t="e">
        <v>#REF!</v>
      </c>
      <c r="AX369" s="68" t="e">
        <v>#REF!</v>
      </c>
      <c r="AY369" s="68" t="s">
        <v>10328</v>
      </c>
      <c r="AZ369" s="307" t="s">
        <v>10331</v>
      </c>
      <c r="BA369" s="309" t="s">
        <v>10332</v>
      </c>
      <c r="BB369" s="311" t="s">
        <v>371</v>
      </c>
      <c r="BC369" s="309" t="s">
        <v>101</v>
      </c>
    </row>
    <row r="370" spans="1:56" x14ac:dyDescent="0.3">
      <c r="A370" s="309" t="s">
        <v>10333</v>
      </c>
      <c r="B370" s="8">
        <v>543</v>
      </c>
      <c r="C370" s="309" t="s">
        <v>2693</v>
      </c>
      <c r="D370" s="309" t="s">
        <v>6630</v>
      </c>
      <c r="E370" s="8" t="s">
        <v>335</v>
      </c>
      <c r="F370" s="309" t="s">
        <v>169</v>
      </c>
      <c r="G370" s="8" t="s">
        <v>6631</v>
      </c>
      <c r="H370" s="8">
        <v>6015940833</v>
      </c>
      <c r="I370" s="8" t="s">
        <v>401</v>
      </c>
      <c r="J370" s="8" t="s">
        <v>6102</v>
      </c>
      <c r="K370" s="8" t="s">
        <v>245</v>
      </c>
      <c r="L370" s="309" t="s">
        <v>6632</v>
      </c>
      <c r="M370" s="309" t="s">
        <v>6630</v>
      </c>
      <c r="N370" s="309" t="s">
        <v>6633</v>
      </c>
      <c r="O370" s="309">
        <v>6012093320</v>
      </c>
      <c r="P370" s="8" t="s">
        <v>2159</v>
      </c>
      <c r="Q370" s="8" t="s">
        <v>43</v>
      </c>
      <c r="R370" s="8" t="s">
        <v>6634</v>
      </c>
      <c r="T370" s="8" t="s">
        <v>1305</v>
      </c>
      <c r="V370" s="8" t="s">
        <v>488</v>
      </c>
      <c r="W370" s="8">
        <v>39208</v>
      </c>
      <c r="X370" s="8" t="s">
        <v>348</v>
      </c>
      <c r="Y370" s="8" t="s">
        <v>245</v>
      </c>
      <c r="Z370" s="8" t="s">
        <v>2114</v>
      </c>
      <c r="AB370" s="8" t="s">
        <v>2115</v>
      </c>
      <c r="AE370" s="8" t="s">
        <v>48</v>
      </c>
      <c r="AF370" s="8" t="s">
        <v>6635</v>
      </c>
      <c r="AG370" s="8" t="s">
        <v>6636</v>
      </c>
      <c r="AI370" s="8" t="s">
        <v>720</v>
      </c>
      <c r="AK370" s="8" t="s">
        <v>6637</v>
      </c>
      <c r="AL370" s="8" t="s">
        <v>245</v>
      </c>
      <c r="AM370" s="48" t="s">
        <v>245</v>
      </c>
      <c r="AN370" s="48" t="s">
        <v>10334</v>
      </c>
      <c r="AO370" s="48" t="s">
        <v>10335</v>
      </c>
      <c r="AP370" s="48" t="e">
        <v>#N/A</v>
      </c>
      <c r="AQ370" s="48" t="s">
        <v>10335</v>
      </c>
      <c r="AR370" s="48" t="e">
        <v>#N/A</v>
      </c>
      <c r="AS370" s="68" t="s">
        <v>371</v>
      </c>
      <c r="AT370" s="68">
        <v>543</v>
      </c>
      <c r="AU370" s="48">
        <v>308</v>
      </c>
      <c r="AV370" s="48" t="s">
        <v>371</v>
      </c>
      <c r="AW370" s="68" t="e">
        <v>#REF!</v>
      </c>
      <c r="AX370" s="68" t="e">
        <v>#REF!</v>
      </c>
      <c r="AY370" s="68" t="s">
        <v>10333</v>
      </c>
      <c r="AZ370" s="307" t="s">
        <v>10331</v>
      </c>
      <c r="BA370" s="309" t="s">
        <v>10336</v>
      </c>
      <c r="BB370" s="311" t="s">
        <v>371</v>
      </c>
      <c r="BC370" s="309" t="s">
        <v>101</v>
      </c>
    </row>
    <row r="371" spans="1:56" x14ac:dyDescent="0.3">
      <c r="A371" s="48"/>
      <c r="B371" s="8">
        <v>412</v>
      </c>
      <c r="C371" s="143" t="s">
        <v>1601</v>
      </c>
      <c r="D371" s="143" t="s">
        <v>1718</v>
      </c>
      <c r="E371" s="143" t="s">
        <v>335</v>
      </c>
      <c r="F371" s="143" t="s">
        <v>169</v>
      </c>
      <c r="G371" s="8" t="s">
        <v>1608</v>
      </c>
      <c r="H371" s="8">
        <v>6628974730</v>
      </c>
      <c r="I371" s="143" t="s">
        <v>401</v>
      </c>
      <c r="J371" s="143" t="s">
        <v>3758</v>
      </c>
      <c r="K371" s="143" t="s">
        <v>5593</v>
      </c>
      <c r="L371" s="8" t="s">
        <v>1606</v>
      </c>
      <c r="M371" s="8" t="s">
        <v>1723</v>
      </c>
      <c r="N371" s="8" t="s">
        <v>1608</v>
      </c>
      <c r="O371" s="8">
        <v>6628971959</v>
      </c>
      <c r="P371" s="143" t="s">
        <v>2112</v>
      </c>
      <c r="Q371" s="143" t="s">
        <v>394</v>
      </c>
      <c r="R371" s="8" t="s">
        <v>1721</v>
      </c>
      <c r="T371" s="143" t="s">
        <v>1605</v>
      </c>
      <c r="U371" s="143"/>
      <c r="V371" s="143" t="s">
        <v>488</v>
      </c>
      <c r="W371" s="8">
        <v>38930</v>
      </c>
      <c r="X371" s="8" t="s">
        <v>348</v>
      </c>
      <c r="Y371" s="8" t="s">
        <v>226</v>
      </c>
      <c r="Z371" s="143" t="s">
        <v>2114</v>
      </c>
      <c r="AB371" s="8" t="s">
        <v>2115</v>
      </c>
      <c r="AE371" s="8" t="s">
        <v>48</v>
      </c>
      <c r="AF371" s="233" t="s">
        <v>5594</v>
      </c>
      <c r="AI371" s="8" t="s">
        <v>369</v>
      </c>
      <c r="AL371" s="8" t="s">
        <v>226</v>
      </c>
      <c r="AM371" s="48" t="s">
        <v>2130</v>
      </c>
      <c r="AN371" s="48" t="s">
        <v>10337</v>
      </c>
      <c r="AO371" s="48" t="s">
        <v>10338</v>
      </c>
      <c r="AP371" s="48" t="e">
        <v>#N/A</v>
      </c>
      <c r="AQ371" s="48" t="e">
        <v>#N/A</v>
      </c>
      <c r="AR371" s="48" t="e">
        <v>#N/A</v>
      </c>
      <c r="AS371" s="68" t="e">
        <v>#N/A</v>
      </c>
      <c r="AT371" s="68">
        <v>412</v>
      </c>
      <c r="AU371" s="48" t="e">
        <v>#N/A</v>
      </c>
      <c r="AV371" s="48" t="s">
        <v>371</v>
      </c>
      <c r="AW371" s="68" t="e">
        <v>#VALUE!</v>
      </c>
      <c r="AX371" s="68" t="s">
        <v>8643</v>
      </c>
      <c r="AY371" s="68" t="e">
        <v>#N/A</v>
      </c>
      <c r="AZ371" s="48" t="s">
        <v>10339</v>
      </c>
      <c r="BA371" s="48" t="s">
        <v>10340</v>
      </c>
      <c r="BB371" s="68" t="e">
        <v>#N/A</v>
      </c>
      <c r="BC371" s="48" t="s">
        <v>2131</v>
      </c>
    </row>
    <row r="372" spans="1:56" x14ac:dyDescent="0.3">
      <c r="A372" s="48" t="s">
        <v>10341</v>
      </c>
      <c r="B372" s="8">
        <v>640</v>
      </c>
      <c r="C372" s="8" t="s">
        <v>2771</v>
      </c>
      <c r="D372" s="8" t="s">
        <v>7382</v>
      </c>
      <c r="E372" s="8" t="s">
        <v>335</v>
      </c>
      <c r="F372" s="8" t="s">
        <v>169</v>
      </c>
      <c r="I372" s="8" t="s">
        <v>340</v>
      </c>
      <c r="J372" s="8" t="s">
        <v>7383</v>
      </c>
      <c r="K372" s="8" t="s">
        <v>7384</v>
      </c>
      <c r="L372" s="8" t="s">
        <v>7385</v>
      </c>
      <c r="M372" s="8" t="s">
        <v>7382</v>
      </c>
      <c r="N372" s="8" t="s">
        <v>7386</v>
      </c>
      <c r="O372" s="8">
        <v>6013811426</v>
      </c>
      <c r="P372" s="8" t="s">
        <v>2159</v>
      </c>
      <c r="Q372" s="8" t="s">
        <v>43</v>
      </c>
      <c r="R372" s="8" t="s">
        <v>7387</v>
      </c>
      <c r="T372" s="8" t="s">
        <v>7388</v>
      </c>
      <c r="V372" s="8" t="s">
        <v>488</v>
      </c>
      <c r="W372" s="8">
        <v>39367</v>
      </c>
      <c r="X372" s="8" t="s">
        <v>348</v>
      </c>
      <c r="Y372" s="8" t="s">
        <v>261</v>
      </c>
      <c r="Z372" s="8" t="s">
        <v>2114</v>
      </c>
      <c r="AB372" s="8" t="s">
        <v>2115</v>
      </c>
      <c r="AE372" s="8" t="s">
        <v>49</v>
      </c>
      <c r="AF372" s="8" t="s">
        <v>7389</v>
      </c>
      <c r="AI372" s="8" t="s">
        <v>442</v>
      </c>
      <c r="AL372" s="8" t="s">
        <v>261</v>
      </c>
      <c r="AM372" s="48" t="s">
        <v>261</v>
      </c>
      <c r="AN372" s="48" t="s">
        <v>10342</v>
      </c>
      <c r="AO372" s="48" t="s">
        <v>10343</v>
      </c>
      <c r="AP372" s="48" t="s">
        <v>10342</v>
      </c>
      <c r="AQ372" s="48" t="s">
        <v>10343</v>
      </c>
      <c r="AR372" s="48" t="s">
        <v>371</v>
      </c>
      <c r="AS372" s="68" t="s">
        <v>371</v>
      </c>
      <c r="AT372" s="68">
        <v>640</v>
      </c>
      <c r="AU372" s="48">
        <v>259</v>
      </c>
      <c r="AV372" s="48" t="s">
        <v>371</v>
      </c>
      <c r="AW372" s="68" t="e">
        <v>#REF!</v>
      </c>
      <c r="AX372" s="68" t="s">
        <v>8643</v>
      </c>
      <c r="AY372" s="68" t="s">
        <v>10341</v>
      </c>
      <c r="AZ372" s="48" t="s">
        <v>10344</v>
      </c>
      <c r="BA372" s="48" t="s">
        <v>10345</v>
      </c>
      <c r="BB372" s="68" t="s">
        <v>519</v>
      </c>
      <c r="BC372" s="48" t="s">
        <v>92</v>
      </c>
    </row>
    <row r="373" spans="1:56" x14ac:dyDescent="0.3">
      <c r="A373" s="48"/>
      <c r="B373" s="8">
        <v>66</v>
      </c>
      <c r="C373" s="143" t="s">
        <v>1319</v>
      </c>
      <c r="D373" s="143" t="s">
        <v>218</v>
      </c>
      <c r="E373" s="143" t="s">
        <v>335</v>
      </c>
      <c r="F373" s="143" t="s">
        <v>170</v>
      </c>
      <c r="G373" s="8" t="s">
        <v>2741</v>
      </c>
      <c r="H373" s="8">
        <v>3013772568</v>
      </c>
      <c r="I373" s="143" t="s">
        <v>376</v>
      </c>
      <c r="J373" s="143" t="s">
        <v>2742</v>
      </c>
      <c r="K373" s="143" t="s">
        <v>2743</v>
      </c>
      <c r="L373" s="8" t="s">
        <v>1178</v>
      </c>
      <c r="M373" s="8" t="s">
        <v>218</v>
      </c>
      <c r="N373" s="8" t="s">
        <v>2744</v>
      </c>
      <c r="O373" s="8">
        <v>9012197906</v>
      </c>
      <c r="P373" s="143" t="s">
        <v>2112</v>
      </c>
      <c r="Q373" s="143" t="s">
        <v>45</v>
      </c>
      <c r="R373" s="8" t="s">
        <v>2745</v>
      </c>
      <c r="T373" s="274" t="s">
        <v>2746</v>
      </c>
      <c r="U373" s="274"/>
      <c r="V373" s="143" t="s">
        <v>488</v>
      </c>
      <c r="W373" s="8">
        <v>39702</v>
      </c>
      <c r="X373" s="8" t="s">
        <v>348</v>
      </c>
      <c r="Y373" s="8" t="s">
        <v>1593</v>
      </c>
      <c r="Z373" s="143" t="s">
        <v>2114</v>
      </c>
      <c r="AB373" s="8" t="s">
        <v>2115</v>
      </c>
      <c r="AE373" s="8" t="s">
        <v>48</v>
      </c>
      <c r="AF373" s="233" t="s">
        <v>2747</v>
      </c>
      <c r="AG373" s="8" t="s">
        <v>2748</v>
      </c>
      <c r="AI373" s="8" t="s">
        <v>442</v>
      </c>
      <c r="AL373" s="8" t="s">
        <v>228</v>
      </c>
      <c r="AM373" s="48" t="s">
        <v>2130</v>
      </c>
      <c r="AN373" s="48" t="s">
        <v>10346</v>
      </c>
      <c r="AO373" s="48" t="s">
        <v>10347</v>
      </c>
      <c r="AP373" s="48" t="e">
        <v>#N/A</v>
      </c>
      <c r="AQ373" s="48" t="e">
        <v>#N/A</v>
      </c>
      <c r="AR373" s="48" t="e">
        <v>#N/A</v>
      </c>
      <c r="AS373" s="68" t="e">
        <v>#N/A</v>
      </c>
      <c r="AT373" s="68">
        <v>66</v>
      </c>
      <c r="AU373" s="48" t="e">
        <v>#N/A</v>
      </c>
      <c r="AV373" s="48" t="s">
        <v>519</v>
      </c>
      <c r="AW373" s="68" t="s">
        <v>10348</v>
      </c>
      <c r="AX373" s="68" t="s">
        <v>10348</v>
      </c>
      <c r="AY373" s="68" t="e">
        <v>#N/A</v>
      </c>
      <c r="AZ373" s="48" t="s">
        <v>2941</v>
      </c>
      <c r="BA373" s="48" t="s">
        <v>10349</v>
      </c>
      <c r="BB373" s="68" t="e">
        <v>#N/A</v>
      </c>
      <c r="BC373" s="48" t="s">
        <v>2131</v>
      </c>
    </row>
    <row r="374" spans="1:56" x14ac:dyDescent="0.3">
      <c r="A374" s="48"/>
      <c r="B374" s="8">
        <v>228</v>
      </c>
      <c r="C374" s="143" t="s">
        <v>4136</v>
      </c>
      <c r="D374" s="143" t="s">
        <v>4119</v>
      </c>
      <c r="E374" s="143" t="s">
        <v>335</v>
      </c>
      <c r="F374" s="143" t="s">
        <v>169</v>
      </c>
      <c r="G374" s="8" t="s">
        <v>4123</v>
      </c>
      <c r="H374" s="8">
        <v>6015779279</v>
      </c>
      <c r="I374" s="143" t="s">
        <v>401</v>
      </c>
      <c r="J374" s="143" t="s">
        <v>1410</v>
      </c>
      <c r="K374" s="143" t="s">
        <v>1707</v>
      </c>
      <c r="L374" s="8" t="s">
        <v>4137</v>
      </c>
      <c r="M374" s="8" t="s">
        <v>4122</v>
      </c>
      <c r="N374" s="8" t="s">
        <v>4123</v>
      </c>
      <c r="O374" s="8">
        <v>6014705658</v>
      </c>
      <c r="P374" s="143" t="s">
        <v>2159</v>
      </c>
      <c r="Q374" s="143" t="s">
        <v>43</v>
      </c>
      <c r="R374" s="8" t="s">
        <v>4124</v>
      </c>
      <c r="T374" s="143" t="s">
        <v>756</v>
      </c>
      <c r="U374" s="143"/>
      <c r="V374" s="143" t="s">
        <v>488</v>
      </c>
      <c r="W374" s="8">
        <v>39440</v>
      </c>
      <c r="X374" s="8" t="s">
        <v>348</v>
      </c>
      <c r="Y374" s="8" t="s">
        <v>218</v>
      </c>
      <c r="Z374" s="143"/>
      <c r="AD374" s="8" t="s">
        <v>2252</v>
      </c>
      <c r="AE374" s="8" t="s">
        <v>48</v>
      </c>
      <c r="AF374" s="233" t="s">
        <v>4138</v>
      </c>
      <c r="AG374" s="8" t="s">
        <v>4139</v>
      </c>
      <c r="AI374" s="8" t="s">
        <v>2165</v>
      </c>
      <c r="AJ374" s="8" t="s">
        <v>4127</v>
      </c>
      <c r="AL374" s="8" t="s">
        <v>218</v>
      </c>
      <c r="AM374" s="48" t="s">
        <v>2130</v>
      </c>
      <c r="AN374" s="48" t="s">
        <v>10350</v>
      </c>
      <c r="AO374" s="48" t="s">
        <v>10351</v>
      </c>
      <c r="AP374" s="48" t="e">
        <v>#N/A</v>
      </c>
      <c r="AQ374" s="48" t="e">
        <v>#N/A</v>
      </c>
      <c r="AR374" s="48" t="e">
        <v>#N/A</v>
      </c>
      <c r="AS374" s="68" t="e">
        <v>#N/A</v>
      </c>
      <c r="AT374" s="68">
        <v>228</v>
      </c>
      <c r="AU374" s="48" t="e">
        <v>#N/A</v>
      </c>
      <c r="AV374" s="48" t="s">
        <v>371</v>
      </c>
      <c r="AW374" s="68" t="s">
        <v>10352</v>
      </c>
      <c r="AX374" s="68" t="s">
        <v>10352</v>
      </c>
      <c r="AY374" s="68" t="e">
        <v>#N/A</v>
      </c>
      <c r="AZ374" s="307" t="s">
        <v>10353</v>
      </c>
      <c r="BA374" s="48" t="s">
        <v>10354</v>
      </c>
      <c r="BB374" s="68" t="e">
        <v>#N/A</v>
      </c>
      <c r="BC374" s="48" t="s">
        <v>2131</v>
      </c>
      <c r="BD374" s="48"/>
    </row>
    <row r="375" spans="1:56" x14ac:dyDescent="0.3">
      <c r="A375" s="48"/>
      <c r="B375" s="8">
        <v>226</v>
      </c>
      <c r="C375" s="143" t="s">
        <v>1847</v>
      </c>
      <c r="D375" s="143" t="s">
        <v>4119</v>
      </c>
      <c r="E375" s="143" t="s">
        <v>335</v>
      </c>
      <c r="F375" s="143" t="s">
        <v>169</v>
      </c>
      <c r="G375" s="8" t="s">
        <v>4120</v>
      </c>
      <c r="H375" s="8">
        <v>6015779347</v>
      </c>
      <c r="I375" s="143" t="s">
        <v>376</v>
      </c>
      <c r="J375" s="143" t="s">
        <v>3384</v>
      </c>
      <c r="K375" s="143" t="s">
        <v>1707</v>
      </c>
      <c r="L375" s="8" t="s">
        <v>4121</v>
      </c>
      <c r="M375" s="8" t="s">
        <v>4122</v>
      </c>
      <c r="N375" s="8" t="s">
        <v>4123</v>
      </c>
      <c r="O375" s="8">
        <v>6014705658</v>
      </c>
      <c r="P375" s="143" t="s">
        <v>2159</v>
      </c>
      <c r="Q375" s="143" t="s">
        <v>43</v>
      </c>
      <c r="R375" s="8" t="s">
        <v>4124</v>
      </c>
      <c r="T375" s="143" t="s">
        <v>756</v>
      </c>
      <c r="U375" s="143"/>
      <c r="V375" s="143" t="s">
        <v>488</v>
      </c>
      <c r="W375" s="8">
        <v>39440</v>
      </c>
      <c r="X375" s="8" t="s">
        <v>348</v>
      </c>
      <c r="Y375" s="8" t="s">
        <v>218</v>
      </c>
      <c r="Z375" s="143"/>
      <c r="AD375" s="8" t="s">
        <v>2252</v>
      </c>
      <c r="AE375" s="8" t="s">
        <v>48</v>
      </c>
      <c r="AF375" s="233" t="s">
        <v>4125</v>
      </c>
      <c r="AG375" s="8" t="s">
        <v>4126</v>
      </c>
      <c r="AI375" s="8" t="s">
        <v>2165</v>
      </c>
      <c r="AJ375" s="8" t="s">
        <v>4127</v>
      </c>
      <c r="AL375" s="8" t="s">
        <v>218</v>
      </c>
      <c r="AM375" s="48" t="s">
        <v>2130</v>
      </c>
      <c r="AN375" s="48" t="s">
        <v>10355</v>
      </c>
      <c r="AO375" s="48" t="s">
        <v>10356</v>
      </c>
      <c r="AP375" s="48" t="e">
        <v>#N/A</v>
      </c>
      <c r="AQ375" s="48" t="e">
        <v>#N/A</v>
      </c>
      <c r="AR375" s="48" t="e">
        <v>#N/A</v>
      </c>
      <c r="AS375" s="68" t="e">
        <v>#N/A</v>
      </c>
      <c r="AT375" s="68">
        <v>226</v>
      </c>
      <c r="AU375" s="48" t="e">
        <v>#N/A</v>
      </c>
      <c r="AV375" s="48" t="s">
        <v>371</v>
      </c>
      <c r="AW375" s="68" t="s">
        <v>10357</v>
      </c>
      <c r="AX375" s="68" t="s">
        <v>10357</v>
      </c>
      <c r="AY375" s="68" t="e">
        <v>#N/A</v>
      </c>
      <c r="AZ375" s="307" t="s">
        <v>10353</v>
      </c>
      <c r="BA375" s="48" t="s">
        <v>10358</v>
      </c>
      <c r="BB375" s="68" t="e">
        <v>#N/A</v>
      </c>
      <c r="BC375" s="48" t="s">
        <v>2131</v>
      </c>
    </row>
    <row r="376" spans="1:56" x14ac:dyDescent="0.3">
      <c r="A376" s="48" t="s">
        <v>10359</v>
      </c>
      <c r="B376" s="8">
        <v>537</v>
      </c>
      <c r="C376" s="8" t="s">
        <v>6586</v>
      </c>
      <c r="D376" s="8" t="s">
        <v>6587</v>
      </c>
      <c r="E376" s="8" t="s">
        <v>335</v>
      </c>
      <c r="F376" s="8" t="s">
        <v>170</v>
      </c>
      <c r="G376" s="8" t="s">
        <v>6588</v>
      </c>
      <c r="H376" s="8">
        <v>6016418150</v>
      </c>
      <c r="I376" s="8" t="s">
        <v>376</v>
      </c>
      <c r="J376" s="8" t="s">
        <v>6387</v>
      </c>
      <c r="K376" s="8" t="s">
        <v>5940</v>
      </c>
      <c r="L376" s="8" t="s">
        <v>6589</v>
      </c>
      <c r="M376" s="8" t="s">
        <v>2360</v>
      </c>
      <c r="N376" s="8" t="s">
        <v>6590</v>
      </c>
      <c r="O376" s="8">
        <v>6015725407</v>
      </c>
      <c r="P376" s="8" t="s">
        <v>2112</v>
      </c>
      <c r="Q376" s="8" t="s">
        <v>441</v>
      </c>
      <c r="R376" s="8" t="s">
        <v>6591</v>
      </c>
      <c r="T376" s="146" t="s">
        <v>6592</v>
      </c>
      <c r="U376" s="146"/>
      <c r="V376" s="8" t="s">
        <v>488</v>
      </c>
      <c r="W376" s="8">
        <v>39119</v>
      </c>
      <c r="X376" s="8" t="s">
        <v>348</v>
      </c>
      <c r="Y376" s="8" t="s">
        <v>5940</v>
      </c>
      <c r="Z376" s="8" t="s">
        <v>2114</v>
      </c>
      <c r="AB376" s="8" t="s">
        <v>2115</v>
      </c>
      <c r="AE376" s="8" t="s">
        <v>49</v>
      </c>
      <c r="AF376" s="8" t="s">
        <v>6594</v>
      </c>
      <c r="AH376" s="8" t="s">
        <v>6595</v>
      </c>
      <c r="AI376" s="8" t="s">
        <v>396</v>
      </c>
      <c r="AL376" s="8" t="s">
        <v>200</v>
      </c>
      <c r="AM376" s="48" t="s">
        <v>200</v>
      </c>
      <c r="AN376" s="48" t="s">
        <v>10360</v>
      </c>
      <c r="AO376" s="48" t="s">
        <v>10361</v>
      </c>
      <c r="AP376" s="48" t="s">
        <v>10360</v>
      </c>
      <c r="AQ376" s="48" t="s">
        <v>10361</v>
      </c>
      <c r="AR376" s="48" t="s">
        <v>371</v>
      </c>
      <c r="AS376" s="68" t="s">
        <v>371</v>
      </c>
      <c r="AT376" s="68">
        <v>537</v>
      </c>
      <c r="AU376" s="48">
        <v>84</v>
      </c>
      <c r="AV376" s="48" t="s">
        <v>519</v>
      </c>
      <c r="AW376" s="68" t="e">
        <v>#REF!</v>
      </c>
      <c r="AX376" s="68" t="s">
        <v>8643</v>
      </c>
      <c r="AY376" s="68" t="s">
        <v>10359</v>
      </c>
      <c r="AZ376" s="48" t="s">
        <v>10362</v>
      </c>
      <c r="BA376" s="48" t="s">
        <v>10363</v>
      </c>
      <c r="BB376" s="68" t="s">
        <v>519</v>
      </c>
      <c r="BC376" s="48" t="s">
        <v>107</v>
      </c>
      <c r="BD376" s="48"/>
    </row>
    <row r="377" spans="1:56" x14ac:dyDescent="0.3">
      <c r="A377" s="48"/>
      <c r="B377" s="8">
        <v>32</v>
      </c>
      <c r="C377" s="143" t="s">
        <v>2427</v>
      </c>
      <c r="D377" s="143" t="s">
        <v>2428</v>
      </c>
      <c r="E377" s="143" t="s">
        <v>335</v>
      </c>
      <c r="F377" s="143" t="s">
        <v>170</v>
      </c>
      <c r="G377" s="8" t="s">
        <v>2429</v>
      </c>
      <c r="H377" s="8">
        <v>6624523497</v>
      </c>
      <c r="I377" s="143" t="s">
        <v>340</v>
      </c>
      <c r="J377" s="143" t="s">
        <v>2430</v>
      </c>
      <c r="K377" s="143" t="s">
        <v>2431</v>
      </c>
      <c r="L377" s="8" t="s">
        <v>230</v>
      </c>
      <c r="M377" s="8" t="s">
        <v>2428</v>
      </c>
      <c r="N377" s="8" t="s">
        <v>2429</v>
      </c>
      <c r="O377" s="8">
        <v>6624523497</v>
      </c>
      <c r="P377" s="143" t="s">
        <v>2159</v>
      </c>
      <c r="Q377" s="143" t="s">
        <v>43</v>
      </c>
      <c r="R377" s="8" t="s">
        <v>2432</v>
      </c>
      <c r="T377" s="143" t="s">
        <v>2407</v>
      </c>
      <c r="U377" s="143"/>
      <c r="V377" s="143" t="s">
        <v>488</v>
      </c>
      <c r="W377" s="8">
        <v>38778</v>
      </c>
      <c r="X377" s="8" t="s">
        <v>348</v>
      </c>
      <c r="Y377" s="8" t="s">
        <v>2407</v>
      </c>
      <c r="Z377" s="143"/>
      <c r="AD377" s="8" t="s">
        <v>2252</v>
      </c>
      <c r="AE377" s="8" t="s">
        <v>49</v>
      </c>
      <c r="AF377" s="233" t="s">
        <v>2433</v>
      </c>
      <c r="AI377" s="8" t="s">
        <v>369</v>
      </c>
      <c r="AL377" s="8" t="s">
        <v>251</v>
      </c>
      <c r="AM377" s="48" t="s">
        <v>2130</v>
      </c>
      <c r="AN377" s="48" t="s">
        <v>10364</v>
      </c>
      <c r="AO377" s="48" t="s">
        <v>10365</v>
      </c>
      <c r="AP377" s="48" t="e">
        <v>#N/A</v>
      </c>
      <c r="AQ377" s="48" t="e">
        <v>#N/A</v>
      </c>
      <c r="AR377" s="48" t="e">
        <v>#N/A</v>
      </c>
      <c r="AS377" s="68" t="e">
        <v>#N/A</v>
      </c>
      <c r="AT377" s="68">
        <v>32</v>
      </c>
      <c r="AU377" s="48" t="e">
        <v>#N/A</v>
      </c>
      <c r="AV377" s="48" t="s">
        <v>371</v>
      </c>
      <c r="AW377" s="68" t="s">
        <v>10366</v>
      </c>
      <c r="AX377" s="68" t="s">
        <v>8643</v>
      </c>
      <c r="AY377" s="68" t="e">
        <v>#N/A</v>
      </c>
      <c r="AZ377" s="48" t="s">
        <v>10367</v>
      </c>
      <c r="BA377" s="48" t="s">
        <v>10368</v>
      </c>
      <c r="BB377" s="68" t="e">
        <v>#N/A</v>
      </c>
      <c r="BC377" s="48" t="s">
        <v>2131</v>
      </c>
    </row>
    <row r="378" spans="1:56" x14ac:dyDescent="0.3">
      <c r="A378" s="48" t="s">
        <v>10369</v>
      </c>
      <c r="B378" s="8">
        <v>464</v>
      </c>
      <c r="C378" s="143" t="s">
        <v>5981</v>
      </c>
      <c r="D378" s="143" t="s">
        <v>5982</v>
      </c>
      <c r="E378" s="143" t="s">
        <v>335</v>
      </c>
      <c r="F378" s="143" t="s">
        <v>170</v>
      </c>
      <c r="H378" s="8">
        <v>3342161465</v>
      </c>
      <c r="I378" s="143" t="s">
        <v>376</v>
      </c>
      <c r="J378" s="143" t="s">
        <v>2244</v>
      </c>
      <c r="K378" s="143" t="s">
        <v>4216</v>
      </c>
      <c r="L378" s="8" t="s">
        <v>5983</v>
      </c>
      <c r="M378" s="8" t="s">
        <v>5984</v>
      </c>
      <c r="N378" s="8" t="s">
        <v>5985</v>
      </c>
      <c r="O378" s="8">
        <v>6019641299</v>
      </c>
      <c r="P378" s="143" t="s">
        <v>2112</v>
      </c>
      <c r="Q378" s="143" t="s">
        <v>45</v>
      </c>
      <c r="R378" s="8" t="s">
        <v>5986</v>
      </c>
      <c r="T378" s="143" t="s">
        <v>1437</v>
      </c>
      <c r="U378" s="143"/>
      <c r="V378" s="143" t="s">
        <v>488</v>
      </c>
      <c r="W378" s="8">
        <v>39402</v>
      </c>
      <c r="X378" s="8" t="s">
        <v>348</v>
      </c>
      <c r="Y378" s="8" t="s">
        <v>1005</v>
      </c>
      <c r="Z378" s="143" t="s">
        <v>2114</v>
      </c>
      <c r="AE378" s="8" t="s">
        <v>50</v>
      </c>
      <c r="AF378" s="233" t="s">
        <v>5987</v>
      </c>
      <c r="AG378" s="8" t="s">
        <v>5988</v>
      </c>
      <c r="AH378" s="8" t="s">
        <v>5989</v>
      </c>
      <c r="AI378" s="8" t="s">
        <v>369</v>
      </c>
      <c r="AL378" s="8" t="s">
        <v>221</v>
      </c>
      <c r="AM378" s="275" t="s">
        <v>221</v>
      </c>
      <c r="AN378" s="48" t="s">
        <v>10370</v>
      </c>
      <c r="AO378" s="48" t="s">
        <v>10371</v>
      </c>
      <c r="AP378" s="48" t="e">
        <v>#N/A</v>
      </c>
      <c r="AQ378" s="48" t="s">
        <v>10371</v>
      </c>
      <c r="AR378" s="48" t="e">
        <v>#N/A</v>
      </c>
      <c r="AS378" s="68" t="s">
        <v>371</v>
      </c>
      <c r="AT378" s="68">
        <v>464</v>
      </c>
      <c r="AU378" s="48">
        <v>230</v>
      </c>
      <c r="AV378" s="48" t="s">
        <v>519</v>
      </c>
      <c r="AW378" s="68" t="e">
        <v>#VALUE!</v>
      </c>
      <c r="AX378" s="68" t="e">
        <v>#REF!</v>
      </c>
      <c r="AY378" s="68" t="s">
        <v>10369</v>
      </c>
      <c r="AZ378" s="48" t="s">
        <v>10372</v>
      </c>
      <c r="BA378" s="48" t="s">
        <v>10373</v>
      </c>
      <c r="BB378" s="68" t="s">
        <v>519</v>
      </c>
      <c r="BC378" s="48" t="s">
        <v>107</v>
      </c>
      <c r="BD378" s="48"/>
    </row>
    <row r="379" spans="1:56" x14ac:dyDescent="0.3">
      <c r="A379" s="66"/>
      <c r="B379" s="8">
        <v>670</v>
      </c>
      <c r="C379" s="8" t="s">
        <v>7644</v>
      </c>
      <c r="D379" s="8" t="s">
        <v>7645</v>
      </c>
      <c r="E379" s="8" t="s">
        <v>335</v>
      </c>
      <c r="F379" s="8" t="s">
        <v>170</v>
      </c>
      <c r="G379" s="8" t="s">
        <v>7646</v>
      </c>
      <c r="H379" s="8">
        <v>6013354344</v>
      </c>
      <c r="I379" s="8" t="s">
        <v>376</v>
      </c>
      <c r="J379" s="8" t="s">
        <v>3384</v>
      </c>
      <c r="K379" s="8" t="s">
        <v>1707</v>
      </c>
      <c r="L379" s="8" t="s">
        <v>7647</v>
      </c>
      <c r="M379" s="8" t="s">
        <v>7645</v>
      </c>
      <c r="N379" s="8" t="s">
        <v>7646</v>
      </c>
      <c r="O379" s="8">
        <v>6013354344</v>
      </c>
      <c r="P379" s="8" t="s">
        <v>2112</v>
      </c>
      <c r="Q379" s="8" t="s">
        <v>394</v>
      </c>
      <c r="R379" s="8" t="s">
        <v>7648</v>
      </c>
      <c r="T379" s="8" t="s">
        <v>1709</v>
      </c>
      <c r="V379" s="8" t="s">
        <v>488</v>
      </c>
      <c r="W379" s="8">
        <v>39440</v>
      </c>
      <c r="X379" s="8" t="s">
        <v>348</v>
      </c>
      <c r="Y379" s="8" t="s">
        <v>218</v>
      </c>
      <c r="Z379" s="8" t="s">
        <v>2114</v>
      </c>
      <c r="AE379" s="8" t="s">
        <v>49</v>
      </c>
      <c r="AF379" s="8" t="s">
        <v>7649</v>
      </c>
      <c r="AI379" s="8" t="s">
        <v>442</v>
      </c>
      <c r="AL379" s="8" t="s">
        <v>218</v>
      </c>
      <c r="AM379" s="48" t="s">
        <v>2130</v>
      </c>
      <c r="AN379" s="48" t="s">
        <v>10374</v>
      </c>
      <c r="AO379" s="48" t="s">
        <v>10375</v>
      </c>
      <c r="AP379" s="48" t="e">
        <v>#N/A</v>
      </c>
      <c r="AQ379" s="48" t="e">
        <v>#N/A</v>
      </c>
      <c r="AR379" s="48" t="e">
        <v>#N/A</v>
      </c>
      <c r="AS379" s="68" t="e">
        <v>#N/A</v>
      </c>
      <c r="AT379" s="68">
        <v>670</v>
      </c>
      <c r="AU379" s="48" t="e">
        <v>#N/A</v>
      </c>
      <c r="AV379" s="48" t="s">
        <v>371</v>
      </c>
      <c r="AW379" s="68" t="e">
        <v>#REF!</v>
      </c>
      <c r="AX379" s="68" t="s">
        <v>8643</v>
      </c>
      <c r="AY379" s="68" t="e">
        <v>#N/A</v>
      </c>
      <c r="AZ379" s="48" t="s">
        <v>10376</v>
      </c>
      <c r="BA379" s="48" t="s">
        <v>10377</v>
      </c>
      <c r="BB379" s="68" t="e">
        <v>#N/A</v>
      </c>
      <c r="BC379" s="48" t="s">
        <v>2131</v>
      </c>
    </row>
    <row r="380" spans="1:56" x14ac:dyDescent="0.3">
      <c r="A380" s="48" t="s">
        <v>10378</v>
      </c>
      <c r="B380" s="8">
        <v>507</v>
      </c>
      <c r="C380" s="143" t="s">
        <v>6327</v>
      </c>
      <c r="D380" s="143" t="s">
        <v>6328</v>
      </c>
      <c r="E380" s="143" t="s">
        <v>335</v>
      </c>
      <c r="F380" s="143" t="s">
        <v>170</v>
      </c>
      <c r="G380" s="8" t="s">
        <v>6329</v>
      </c>
      <c r="H380" s="8">
        <v>6623578772</v>
      </c>
      <c r="I380" s="143" t="s">
        <v>401</v>
      </c>
      <c r="J380" s="143" t="s">
        <v>3622</v>
      </c>
      <c r="K380" s="143" t="s">
        <v>5031</v>
      </c>
      <c r="L380" s="8" t="s">
        <v>6330</v>
      </c>
      <c r="M380" s="8" t="s">
        <v>6328</v>
      </c>
      <c r="N380" s="8" t="s">
        <v>6331</v>
      </c>
      <c r="O380" s="8">
        <v>6625412407</v>
      </c>
      <c r="P380" s="143" t="s">
        <v>2159</v>
      </c>
      <c r="Q380" s="143" t="s">
        <v>394</v>
      </c>
      <c r="R380" s="8" t="s">
        <v>6332</v>
      </c>
      <c r="S380" s="8" t="s">
        <v>6333</v>
      </c>
      <c r="T380" s="143" t="s">
        <v>256</v>
      </c>
      <c r="U380" s="143"/>
      <c r="V380" s="143" t="s">
        <v>488</v>
      </c>
      <c r="W380" s="8">
        <v>38676</v>
      </c>
      <c r="X380" s="8" t="s">
        <v>348</v>
      </c>
      <c r="Y380" s="8" t="s">
        <v>256</v>
      </c>
      <c r="Z380" s="143" t="s">
        <v>2114</v>
      </c>
      <c r="AB380" s="8" t="s">
        <v>2115</v>
      </c>
      <c r="AE380" s="8" t="s">
        <v>48</v>
      </c>
      <c r="AF380" s="233" t="s">
        <v>6334</v>
      </c>
      <c r="AG380" s="8" t="s">
        <v>6335</v>
      </c>
      <c r="AI380" s="8" t="s">
        <v>2165</v>
      </c>
      <c r="AJ380" s="8" t="s">
        <v>6336</v>
      </c>
      <c r="AL380" s="8" t="s">
        <v>256</v>
      </c>
      <c r="AM380" s="48" t="s">
        <v>256</v>
      </c>
      <c r="AN380" s="48" t="s">
        <v>10379</v>
      </c>
      <c r="AO380" s="48" t="s">
        <v>10380</v>
      </c>
      <c r="AP380" s="48" t="s">
        <v>10379</v>
      </c>
      <c r="AQ380" s="48" t="s">
        <v>10380</v>
      </c>
      <c r="AR380" s="48" t="s">
        <v>371</v>
      </c>
      <c r="AS380" s="68" t="s">
        <v>371</v>
      </c>
      <c r="AT380" s="68">
        <v>507</v>
      </c>
      <c r="AU380" s="48">
        <v>235</v>
      </c>
      <c r="AV380" s="48" t="s">
        <v>371</v>
      </c>
      <c r="AW380" s="68" t="e">
        <v>#VALUE!</v>
      </c>
      <c r="AX380" s="68" t="e">
        <v>#REF!</v>
      </c>
      <c r="AY380" s="68" t="s">
        <v>10378</v>
      </c>
      <c r="AZ380" s="48" t="s">
        <v>10381</v>
      </c>
      <c r="BA380" s="48" t="s">
        <v>10382</v>
      </c>
      <c r="BB380" s="68" t="s">
        <v>371</v>
      </c>
      <c r="BC380" s="48" t="s">
        <v>104</v>
      </c>
    </row>
    <row r="381" spans="1:56" x14ac:dyDescent="0.3">
      <c r="A381" s="48"/>
      <c r="B381" s="8">
        <v>217</v>
      </c>
      <c r="C381" s="143" t="s">
        <v>4037</v>
      </c>
      <c r="D381" s="143" t="s">
        <v>4038</v>
      </c>
      <c r="E381" s="143" t="s">
        <v>335</v>
      </c>
      <c r="F381" s="143" t="s">
        <v>170</v>
      </c>
      <c r="G381" s="8" t="s">
        <v>4039</v>
      </c>
      <c r="H381" s="8">
        <v>9016517106</v>
      </c>
      <c r="I381" s="143" t="s">
        <v>376</v>
      </c>
      <c r="J381" s="143" t="s">
        <v>823</v>
      </c>
      <c r="K381" s="143" t="s">
        <v>2862</v>
      </c>
      <c r="L381" s="8" t="s">
        <v>4040</v>
      </c>
      <c r="M381" s="8" t="s">
        <v>4038</v>
      </c>
      <c r="N381" s="8" t="s">
        <v>4041</v>
      </c>
      <c r="O381" s="8">
        <v>9013250183</v>
      </c>
      <c r="P381" s="143" t="s">
        <v>2159</v>
      </c>
      <c r="Q381" s="143" t="s">
        <v>43</v>
      </c>
      <c r="R381" s="8" t="s">
        <v>4042</v>
      </c>
      <c r="T381" s="143" t="s">
        <v>683</v>
      </c>
      <c r="U381" s="143"/>
      <c r="V381" s="143" t="s">
        <v>488</v>
      </c>
      <c r="W381" s="8">
        <v>38654</v>
      </c>
      <c r="X381" s="8" t="s">
        <v>348</v>
      </c>
      <c r="Y381" s="8" t="s">
        <v>201</v>
      </c>
      <c r="Z381" s="143" t="s">
        <v>2114</v>
      </c>
      <c r="AE381" s="8" t="s">
        <v>48</v>
      </c>
      <c r="AF381" s="233" t="s">
        <v>4043</v>
      </c>
      <c r="AG381" s="8" t="s">
        <v>4044</v>
      </c>
      <c r="AI381" s="8" t="s">
        <v>442</v>
      </c>
      <c r="AL381" s="8" t="s">
        <v>201</v>
      </c>
      <c r="AM381" s="48" t="s">
        <v>2130</v>
      </c>
      <c r="AN381" s="48" t="s">
        <v>10383</v>
      </c>
      <c r="AO381" s="48" t="s">
        <v>10384</v>
      </c>
      <c r="AP381" s="48" t="e">
        <v>#N/A</v>
      </c>
      <c r="AQ381" s="48" t="e">
        <v>#N/A</v>
      </c>
      <c r="AR381" s="48" t="e">
        <v>#N/A</v>
      </c>
      <c r="AS381" s="68" t="e">
        <v>#N/A</v>
      </c>
      <c r="AT381" s="68">
        <v>217</v>
      </c>
      <c r="AU381" s="48" t="e">
        <v>#N/A</v>
      </c>
      <c r="AV381" s="48" t="s">
        <v>371</v>
      </c>
      <c r="AW381" s="68" t="s">
        <v>10385</v>
      </c>
      <c r="AX381" s="68" t="s">
        <v>10385</v>
      </c>
      <c r="AY381" s="68" t="e">
        <v>#N/A</v>
      </c>
      <c r="AZ381" s="48" t="s">
        <v>10386</v>
      </c>
      <c r="BA381" s="48" t="s">
        <v>10387</v>
      </c>
      <c r="BB381" s="68" t="e">
        <v>#N/A</v>
      </c>
      <c r="BC381" s="48" t="s">
        <v>2131</v>
      </c>
      <c r="BD381" s="48"/>
    </row>
    <row r="382" spans="1:56" x14ac:dyDescent="0.3">
      <c r="A382" s="48" t="s">
        <v>10388</v>
      </c>
      <c r="B382" s="8">
        <v>158</v>
      </c>
      <c r="C382" s="143" t="s">
        <v>3547</v>
      </c>
      <c r="D382" s="143" t="s">
        <v>3548</v>
      </c>
      <c r="E382" s="143" t="s">
        <v>335</v>
      </c>
      <c r="F382" s="143" t="s">
        <v>170</v>
      </c>
      <c r="H382" s="8">
        <v>6016508457</v>
      </c>
      <c r="I382" s="143" t="s">
        <v>376</v>
      </c>
      <c r="J382" s="143" t="s">
        <v>3549</v>
      </c>
      <c r="K382" s="143" t="s">
        <v>3378</v>
      </c>
      <c r="L382" s="8" t="s">
        <v>1871</v>
      </c>
      <c r="M382" s="8" t="s">
        <v>3548</v>
      </c>
      <c r="N382" s="8" t="s">
        <v>3550</v>
      </c>
      <c r="O382" s="8">
        <v>6016506311</v>
      </c>
      <c r="P382" s="143" t="s">
        <v>2112</v>
      </c>
      <c r="Q382" s="143" t="s">
        <v>45</v>
      </c>
      <c r="R382" s="8" t="s">
        <v>3551</v>
      </c>
      <c r="T382" s="143" t="s">
        <v>3544</v>
      </c>
      <c r="U382" s="143"/>
      <c r="V382" s="143" t="s">
        <v>488</v>
      </c>
      <c r="W382" s="8">
        <v>39350</v>
      </c>
      <c r="X382" s="8" t="s">
        <v>348</v>
      </c>
      <c r="Y382" s="8" t="s">
        <v>3379</v>
      </c>
      <c r="Z382" s="143" t="s">
        <v>2114</v>
      </c>
      <c r="AB382" s="8" t="s">
        <v>2115</v>
      </c>
      <c r="AE382" s="8" t="s">
        <v>49</v>
      </c>
      <c r="AF382" s="233" t="s">
        <v>3552</v>
      </c>
      <c r="AG382" s="8" t="s">
        <v>3553</v>
      </c>
      <c r="AI382" s="8" t="s">
        <v>2165</v>
      </c>
      <c r="AJ382" s="8" t="s">
        <v>3554</v>
      </c>
      <c r="AL382" s="8" t="s">
        <v>234</v>
      </c>
      <c r="AM382" s="48" t="s">
        <v>234</v>
      </c>
      <c r="AN382" s="48" t="s">
        <v>10389</v>
      </c>
      <c r="AO382" s="48" t="s">
        <v>10390</v>
      </c>
      <c r="AP382" s="48" t="e">
        <v>#N/A</v>
      </c>
      <c r="AQ382" s="48" t="s">
        <v>10390</v>
      </c>
      <c r="AR382" s="48" t="e">
        <v>#N/A</v>
      </c>
      <c r="AS382" s="68" t="s">
        <v>371</v>
      </c>
      <c r="AT382" s="68">
        <v>158</v>
      </c>
      <c r="AU382" s="48">
        <v>284</v>
      </c>
      <c r="AV382" s="48" t="s">
        <v>371</v>
      </c>
      <c r="AW382" s="68" t="s">
        <v>10391</v>
      </c>
      <c r="AX382" s="68" t="s">
        <v>10391</v>
      </c>
      <c r="AY382" s="68" t="s">
        <v>10388</v>
      </c>
      <c r="AZ382" s="48" t="s">
        <v>10392</v>
      </c>
      <c r="BA382" s="48" t="s">
        <v>10393</v>
      </c>
      <c r="BB382" s="68" t="s">
        <v>519</v>
      </c>
      <c r="BC382" s="48" t="s">
        <v>92</v>
      </c>
      <c r="BD382" s="48"/>
    </row>
    <row r="383" spans="1:56" x14ac:dyDescent="0.3">
      <c r="A383" s="48" t="s">
        <v>10394</v>
      </c>
      <c r="B383" s="8">
        <v>528</v>
      </c>
      <c r="C383" s="143" t="s">
        <v>6504</v>
      </c>
      <c r="D383" s="143" t="s">
        <v>249</v>
      </c>
      <c r="E383" s="143" t="s">
        <v>335</v>
      </c>
      <c r="F383" s="143" t="s">
        <v>170</v>
      </c>
      <c r="G383" s="8" t="s">
        <v>6505</v>
      </c>
      <c r="H383" s="8">
        <v>6624082667</v>
      </c>
      <c r="I383" s="143" t="s">
        <v>401</v>
      </c>
      <c r="J383" s="143" t="s">
        <v>6506</v>
      </c>
      <c r="K383" s="143" t="s">
        <v>651</v>
      </c>
      <c r="L383" s="8" t="s">
        <v>6507</v>
      </c>
      <c r="M383" s="8" t="s">
        <v>249</v>
      </c>
      <c r="N383" s="8" t="s">
        <v>6505</v>
      </c>
      <c r="O383" s="8">
        <v>6628979475</v>
      </c>
      <c r="P383" s="143" t="s">
        <v>2112</v>
      </c>
      <c r="Q383" s="143" t="s">
        <v>45</v>
      </c>
      <c r="R383" s="8" t="s">
        <v>6508</v>
      </c>
      <c r="T383" s="143" t="s">
        <v>683</v>
      </c>
      <c r="U383" s="143"/>
      <c r="V383" s="143" t="s">
        <v>488</v>
      </c>
      <c r="W383" s="8">
        <v>38654</v>
      </c>
      <c r="X383" s="8" t="s">
        <v>348</v>
      </c>
      <c r="Y383" s="8" t="s">
        <v>201</v>
      </c>
      <c r="Z383" s="143" t="s">
        <v>2114</v>
      </c>
      <c r="AE383" s="8" t="s">
        <v>49</v>
      </c>
      <c r="AF383" s="233" t="s">
        <v>6509</v>
      </c>
      <c r="AG383" s="8" t="s">
        <v>6510</v>
      </c>
      <c r="AH383" s="8" t="s">
        <v>6511</v>
      </c>
      <c r="AI383" s="8" t="s">
        <v>369</v>
      </c>
      <c r="AL383" s="8" t="s">
        <v>201</v>
      </c>
      <c r="AM383" s="48" t="s">
        <v>201</v>
      </c>
      <c r="AN383" s="48" t="s">
        <v>10395</v>
      </c>
      <c r="AO383" s="48" t="s">
        <v>10396</v>
      </c>
      <c r="AP383" s="48" t="e">
        <v>#N/A</v>
      </c>
      <c r="AQ383" s="48" t="s">
        <v>10396</v>
      </c>
      <c r="AR383" s="48" t="e">
        <v>#N/A</v>
      </c>
      <c r="AS383" s="68" t="s">
        <v>371</v>
      </c>
      <c r="AT383" s="68">
        <v>528</v>
      </c>
      <c r="AU383" s="48">
        <v>314</v>
      </c>
      <c r="AV383" s="48" t="s">
        <v>371</v>
      </c>
      <c r="AW383" s="68" t="e">
        <v>#REF!</v>
      </c>
      <c r="AX383" s="68" t="e">
        <v>#REF!</v>
      </c>
      <c r="AY383" s="68" t="s">
        <v>10394</v>
      </c>
      <c r="AZ383" s="48" t="s">
        <v>10397</v>
      </c>
      <c r="BA383" s="48" t="s">
        <v>10398</v>
      </c>
      <c r="BB383" s="68" t="s">
        <v>519</v>
      </c>
      <c r="BC383" s="48" t="s">
        <v>107</v>
      </c>
    </row>
    <row r="384" spans="1:56" x14ac:dyDescent="0.3">
      <c r="A384" s="48" t="s">
        <v>10399</v>
      </c>
      <c r="B384" s="8">
        <v>112</v>
      </c>
      <c r="C384" s="143" t="s">
        <v>3156</v>
      </c>
      <c r="D384" s="143" t="s">
        <v>1265</v>
      </c>
      <c r="E384" s="143" t="s">
        <v>335</v>
      </c>
      <c r="F384" s="143" t="s">
        <v>169</v>
      </c>
      <c r="G384" s="8" t="s">
        <v>3157</v>
      </c>
      <c r="H384" s="8">
        <v>6625747606</v>
      </c>
      <c r="I384" s="143" t="s">
        <v>340</v>
      </c>
      <c r="J384" s="143" t="s">
        <v>517</v>
      </c>
      <c r="K384" s="143" t="s">
        <v>1367</v>
      </c>
      <c r="L384" s="8" t="s">
        <v>557</v>
      </c>
      <c r="M384" s="8" t="s">
        <v>1265</v>
      </c>
      <c r="N384" s="8" t="s">
        <v>3158</v>
      </c>
      <c r="O384" s="8">
        <v>6625749566</v>
      </c>
      <c r="P384" s="143" t="s">
        <v>2159</v>
      </c>
      <c r="Q384" s="143" t="s">
        <v>45</v>
      </c>
      <c r="R384" s="8" t="s">
        <v>3159</v>
      </c>
      <c r="T384" s="143" t="s">
        <v>508</v>
      </c>
      <c r="U384" s="143"/>
      <c r="V384" s="143" t="s">
        <v>488</v>
      </c>
      <c r="W384" s="8">
        <v>39705</v>
      </c>
      <c r="X384" s="8" t="s">
        <v>348</v>
      </c>
      <c r="Y384" s="8" t="s">
        <v>228</v>
      </c>
      <c r="Z384" s="143" t="s">
        <v>2114</v>
      </c>
      <c r="AB384" s="8" t="s">
        <v>2115</v>
      </c>
      <c r="AE384" s="8" t="s">
        <v>48</v>
      </c>
      <c r="AF384" s="233" t="s">
        <v>3160</v>
      </c>
      <c r="AG384" s="8" t="s">
        <v>3161</v>
      </c>
      <c r="AI384" s="8" t="s">
        <v>2165</v>
      </c>
      <c r="AJ384" s="8" t="s">
        <v>3162</v>
      </c>
      <c r="AL384" s="8" t="s">
        <v>228</v>
      </c>
      <c r="AM384" s="48" t="s">
        <v>228</v>
      </c>
      <c r="AN384" s="48" t="s">
        <v>10400</v>
      </c>
      <c r="AO384" s="48" t="s">
        <v>10401</v>
      </c>
      <c r="AP384" s="48" t="s">
        <v>10400</v>
      </c>
      <c r="AQ384" s="48" t="s">
        <v>10401</v>
      </c>
      <c r="AR384" s="48" t="s">
        <v>371</v>
      </c>
      <c r="AS384" s="68" t="s">
        <v>371</v>
      </c>
      <c r="AT384" s="68">
        <v>112</v>
      </c>
      <c r="AU384" s="48">
        <v>135</v>
      </c>
      <c r="AV384" s="48" t="s">
        <v>371</v>
      </c>
      <c r="AW384" s="68" t="s">
        <v>10402</v>
      </c>
      <c r="AX384" s="68" t="s">
        <v>10402</v>
      </c>
      <c r="AY384" s="68" t="s">
        <v>10399</v>
      </c>
      <c r="AZ384" s="48" t="s">
        <v>10403</v>
      </c>
      <c r="BA384" s="48" t="s">
        <v>10404</v>
      </c>
      <c r="BB384" s="68" t="s">
        <v>371</v>
      </c>
      <c r="BC384" s="48" t="s">
        <v>104</v>
      </c>
    </row>
    <row r="385" spans="1:56" x14ac:dyDescent="0.3">
      <c r="A385" s="48" t="s">
        <v>10405</v>
      </c>
      <c r="B385" s="8">
        <v>115</v>
      </c>
      <c r="C385" s="143" t="s">
        <v>3178</v>
      </c>
      <c r="D385" s="143" t="s">
        <v>3179</v>
      </c>
      <c r="E385" s="143" t="s">
        <v>335</v>
      </c>
      <c r="F385" s="143" t="s">
        <v>170</v>
      </c>
      <c r="G385" s="8" t="s">
        <v>1766</v>
      </c>
      <c r="H385" s="8">
        <v>6016435210</v>
      </c>
      <c r="I385" s="143" t="s">
        <v>401</v>
      </c>
      <c r="J385" s="143" t="s">
        <v>3180</v>
      </c>
      <c r="K385" s="143" t="s">
        <v>1742</v>
      </c>
      <c r="L385" s="8" t="s">
        <v>3181</v>
      </c>
      <c r="M385" s="8" t="s">
        <v>3179</v>
      </c>
      <c r="N385" s="8" t="s">
        <v>1766</v>
      </c>
      <c r="O385" s="8">
        <v>6016435210</v>
      </c>
      <c r="P385" s="143" t="s">
        <v>2112</v>
      </c>
      <c r="Q385" s="143" t="s">
        <v>45</v>
      </c>
      <c r="R385" s="8" t="s">
        <v>3182</v>
      </c>
      <c r="T385" s="274" t="s">
        <v>3183</v>
      </c>
      <c r="U385" s="274"/>
      <c r="V385" s="143" t="s">
        <v>488</v>
      </c>
      <c r="W385" s="8">
        <v>39191</v>
      </c>
      <c r="X385" s="8" t="s">
        <v>348</v>
      </c>
      <c r="Y385" s="8" t="s">
        <v>199</v>
      </c>
      <c r="Z385" s="143" t="s">
        <v>2114</v>
      </c>
      <c r="AB385" s="8" t="s">
        <v>2115</v>
      </c>
      <c r="AE385" s="8" t="s">
        <v>48</v>
      </c>
      <c r="AF385" s="233" t="s">
        <v>3184</v>
      </c>
      <c r="AG385" s="8" t="s">
        <v>3185</v>
      </c>
      <c r="AI385" s="8" t="s">
        <v>442</v>
      </c>
      <c r="AL385" s="8" t="s">
        <v>199</v>
      </c>
      <c r="AM385" s="48" t="s">
        <v>199</v>
      </c>
      <c r="AN385" s="48" t="s">
        <v>10406</v>
      </c>
      <c r="AO385" s="48" t="s">
        <v>10407</v>
      </c>
      <c r="AP385" s="48" t="s">
        <v>10406</v>
      </c>
      <c r="AQ385" s="48" t="s">
        <v>10407</v>
      </c>
      <c r="AR385" s="48" t="s">
        <v>371</v>
      </c>
      <c r="AS385" s="68" t="s">
        <v>371</v>
      </c>
      <c r="AT385" s="68">
        <v>115</v>
      </c>
      <c r="AU385" s="48">
        <v>157</v>
      </c>
      <c r="AV385" s="48" t="s">
        <v>371</v>
      </c>
      <c r="AW385" s="70" t="s">
        <v>10408</v>
      </c>
      <c r="AX385" s="68" t="s">
        <v>10408</v>
      </c>
      <c r="AY385" s="68" t="s">
        <v>10405</v>
      </c>
      <c r="AZ385" s="48" t="s">
        <v>10409</v>
      </c>
      <c r="BA385" s="48" t="s">
        <v>10410</v>
      </c>
      <c r="BB385" s="68" t="s">
        <v>519</v>
      </c>
      <c r="BC385" s="48" t="s">
        <v>107</v>
      </c>
      <c r="BD385" s="48"/>
    </row>
    <row r="386" spans="1:56" x14ac:dyDescent="0.3">
      <c r="A386" s="48" t="s">
        <v>10411</v>
      </c>
      <c r="B386" s="8">
        <v>631</v>
      </c>
      <c r="C386" s="8" t="s">
        <v>7317</v>
      </c>
      <c r="D386" s="8" t="s">
        <v>7318</v>
      </c>
      <c r="E386" s="8" t="s">
        <v>335</v>
      </c>
      <c r="F386" s="8" t="s">
        <v>169</v>
      </c>
      <c r="G386" s="8" t="s">
        <v>7319</v>
      </c>
      <c r="H386" s="8">
        <v>6629312855</v>
      </c>
      <c r="I386" s="8" t="s">
        <v>401</v>
      </c>
      <c r="J386" s="8" t="s">
        <v>7320</v>
      </c>
      <c r="K386" s="8" t="s">
        <v>779</v>
      </c>
      <c r="L386" s="8" t="s">
        <v>1746</v>
      </c>
      <c r="M386" s="8" t="s">
        <v>7318</v>
      </c>
      <c r="N386" s="8" t="s">
        <v>7321</v>
      </c>
      <c r="O386" s="8">
        <v>6629312822</v>
      </c>
      <c r="P386" s="8" t="s">
        <v>2159</v>
      </c>
      <c r="Q386" s="8" t="s">
        <v>43</v>
      </c>
      <c r="R386" s="8" t="s">
        <v>7322</v>
      </c>
      <c r="T386" s="8" t="s">
        <v>781</v>
      </c>
      <c r="V386" s="8" t="s">
        <v>488</v>
      </c>
      <c r="W386" s="8">
        <v>38701</v>
      </c>
      <c r="X386" s="8" t="s">
        <v>348</v>
      </c>
      <c r="Y386" s="8" t="s">
        <v>260</v>
      </c>
      <c r="Z386" s="8" t="s">
        <v>2114</v>
      </c>
      <c r="AE386" s="8" t="s">
        <v>48</v>
      </c>
      <c r="AF386" s="8" t="s">
        <v>7323</v>
      </c>
      <c r="AI386" s="8" t="s">
        <v>2165</v>
      </c>
      <c r="AJ386" s="8" t="s">
        <v>7324</v>
      </c>
      <c r="AL386" s="8" t="s">
        <v>260</v>
      </c>
      <c r="AM386" s="48" t="s">
        <v>260</v>
      </c>
      <c r="AN386" s="48" t="s">
        <v>10412</v>
      </c>
      <c r="AO386" s="48" t="s">
        <v>10413</v>
      </c>
      <c r="AP386" s="48" t="e">
        <v>#N/A</v>
      </c>
      <c r="AQ386" s="48" t="s">
        <v>10414</v>
      </c>
      <c r="AR386" s="48" t="e">
        <v>#N/A</v>
      </c>
      <c r="AS386" s="68" t="s">
        <v>371</v>
      </c>
      <c r="AT386" s="68">
        <v>631</v>
      </c>
      <c r="AU386" s="48">
        <v>224</v>
      </c>
      <c r="AV386" s="48" t="s">
        <v>371</v>
      </c>
      <c r="AW386" s="68" t="e">
        <v>#VALUE!</v>
      </c>
      <c r="AX386" s="68" t="s">
        <v>8643</v>
      </c>
      <c r="AY386" s="68" t="s">
        <v>10411</v>
      </c>
      <c r="AZ386" s="48" t="s">
        <v>10415</v>
      </c>
      <c r="BA386" s="48" t="s">
        <v>10416</v>
      </c>
      <c r="BB386" s="68" t="s">
        <v>371</v>
      </c>
      <c r="BC386" s="48" t="s">
        <v>101</v>
      </c>
    </row>
    <row r="387" spans="1:56" x14ac:dyDescent="0.3">
      <c r="A387" s="48" t="s">
        <v>10417</v>
      </c>
      <c r="B387" s="8">
        <v>513</v>
      </c>
      <c r="C387" s="143" t="s">
        <v>6384</v>
      </c>
      <c r="D387" s="143" t="s">
        <v>6385</v>
      </c>
      <c r="E387" s="143" t="s">
        <v>335</v>
      </c>
      <c r="F387" s="143" t="s">
        <v>169</v>
      </c>
      <c r="G387" s="8" t="s">
        <v>6386</v>
      </c>
      <c r="H387" s="8">
        <v>6013159786</v>
      </c>
      <c r="I387" s="143" t="s">
        <v>376</v>
      </c>
      <c r="J387" s="143" t="s">
        <v>6387</v>
      </c>
      <c r="K387" s="143" t="s">
        <v>6388</v>
      </c>
      <c r="L387" s="8" t="s">
        <v>6389</v>
      </c>
      <c r="M387" s="8" t="s">
        <v>2984</v>
      </c>
      <c r="N387" s="8" t="s">
        <v>6390</v>
      </c>
      <c r="O387" s="8">
        <v>6013159777</v>
      </c>
      <c r="P387" s="143" t="s">
        <v>2159</v>
      </c>
      <c r="Q387" s="143" t="s">
        <v>394</v>
      </c>
      <c r="R387" s="8" t="s">
        <v>6391</v>
      </c>
      <c r="T387" s="143" t="s">
        <v>6392</v>
      </c>
      <c r="U387" s="143"/>
      <c r="V387" s="143" t="s">
        <v>488</v>
      </c>
      <c r="W387" s="8">
        <v>39479</v>
      </c>
      <c r="X387" s="8" t="s">
        <v>348</v>
      </c>
      <c r="Y387" s="8" t="s">
        <v>5940</v>
      </c>
      <c r="Z387" s="143" t="s">
        <v>2114</v>
      </c>
      <c r="AB387" s="8" t="s">
        <v>2115</v>
      </c>
      <c r="AE387" s="8" t="s">
        <v>48</v>
      </c>
      <c r="AF387" s="233" t="s">
        <v>6393</v>
      </c>
      <c r="AG387" s="8" t="s">
        <v>6394</v>
      </c>
      <c r="AH387" s="8" t="s">
        <v>6395</v>
      </c>
      <c r="AI387" s="8" t="s">
        <v>442</v>
      </c>
      <c r="AJ387" s="8" t="s">
        <v>533</v>
      </c>
      <c r="AK387" s="8" t="s">
        <v>533</v>
      </c>
      <c r="AL387" s="8" t="s">
        <v>200</v>
      </c>
      <c r="AM387" s="48" t="s">
        <v>200</v>
      </c>
      <c r="AN387" s="48" t="s">
        <v>10418</v>
      </c>
      <c r="AO387" s="48" t="s">
        <v>10419</v>
      </c>
      <c r="AP387" s="48" t="s">
        <v>10418</v>
      </c>
      <c r="AQ387" s="48" t="s">
        <v>10419</v>
      </c>
      <c r="AR387" s="48" t="s">
        <v>371</v>
      </c>
      <c r="AS387" s="68" t="s">
        <v>371</v>
      </c>
      <c r="AT387" s="68">
        <v>513</v>
      </c>
      <c r="AU387" s="48">
        <v>57</v>
      </c>
      <c r="AV387" s="48" t="s">
        <v>519</v>
      </c>
      <c r="AW387" s="68" t="e">
        <v>#VALUE!</v>
      </c>
      <c r="AX387" s="68" t="e">
        <v>#REF!</v>
      </c>
      <c r="AY387" s="68" t="s">
        <v>10417</v>
      </c>
      <c r="AZ387" s="48" t="s">
        <v>10420</v>
      </c>
      <c r="BA387" s="48" t="s">
        <v>10421</v>
      </c>
      <c r="BB387" s="68" t="s">
        <v>371</v>
      </c>
      <c r="BC387" s="48" t="s">
        <v>101</v>
      </c>
      <c r="BD387" s="48"/>
    </row>
    <row r="388" spans="1:56" x14ac:dyDescent="0.3">
      <c r="A388" s="48" t="s">
        <v>10422</v>
      </c>
      <c r="B388" s="8">
        <v>430</v>
      </c>
      <c r="C388" s="143" t="s">
        <v>2972</v>
      </c>
      <c r="D388" s="143" t="s">
        <v>5720</v>
      </c>
      <c r="E388" s="143" t="s">
        <v>335</v>
      </c>
      <c r="F388" s="143" t="s">
        <v>170</v>
      </c>
      <c r="G388" s="8" t="s">
        <v>5721</v>
      </c>
      <c r="H388" s="8">
        <v>7692333273</v>
      </c>
      <c r="I388" s="143" t="s">
        <v>376</v>
      </c>
      <c r="J388" s="143" t="s">
        <v>2486</v>
      </c>
      <c r="K388" s="143"/>
      <c r="L388" s="8" t="s">
        <v>5722</v>
      </c>
      <c r="M388" s="8" t="s">
        <v>5720</v>
      </c>
      <c r="N388" s="8" t="s">
        <v>5723</v>
      </c>
      <c r="O388" s="8">
        <v>6628203381</v>
      </c>
      <c r="P388" s="143" t="s">
        <v>2112</v>
      </c>
      <c r="Q388" s="143"/>
      <c r="R388" s="8" t="s">
        <v>5724</v>
      </c>
      <c r="T388" s="143" t="s">
        <v>2128</v>
      </c>
      <c r="U388" s="143"/>
      <c r="V388" s="143" t="s">
        <v>488</v>
      </c>
      <c r="W388" s="8">
        <v>39272</v>
      </c>
      <c r="X388" s="8" t="s">
        <v>348</v>
      </c>
      <c r="Y388" s="8" t="s">
        <v>209</v>
      </c>
      <c r="Z388" s="143" t="s">
        <v>2114</v>
      </c>
      <c r="AB388" s="8" t="s">
        <v>2115</v>
      </c>
      <c r="AE388" s="8" t="s">
        <v>49</v>
      </c>
      <c r="AF388" s="233" t="s">
        <v>5725</v>
      </c>
      <c r="AG388" s="8" t="s">
        <v>5726</v>
      </c>
      <c r="AH388" s="8" t="s">
        <v>3161</v>
      </c>
      <c r="AI388" s="8" t="s">
        <v>442</v>
      </c>
      <c r="AJ388" s="8" t="s">
        <v>5727</v>
      </c>
      <c r="AK388" s="8" t="s">
        <v>3161</v>
      </c>
      <c r="AL388" s="8" t="s">
        <v>209</v>
      </c>
      <c r="AM388" s="48" t="s">
        <v>209</v>
      </c>
      <c r="AN388" s="48" t="s">
        <v>10423</v>
      </c>
      <c r="AO388" s="48" t="s">
        <v>10424</v>
      </c>
      <c r="AP388" s="48" t="s">
        <v>10423</v>
      </c>
      <c r="AQ388" s="48" t="s">
        <v>10424</v>
      </c>
      <c r="AR388" s="48" t="s">
        <v>371</v>
      </c>
      <c r="AS388" s="68" t="s">
        <v>371</v>
      </c>
      <c r="AT388" s="68">
        <v>430</v>
      </c>
      <c r="AU388" s="48">
        <v>82</v>
      </c>
      <c r="AV388" s="48" t="s">
        <v>371</v>
      </c>
      <c r="AW388" s="68" t="e">
        <v>#VALUE!</v>
      </c>
      <c r="AX388" s="68" t="e">
        <v>#REF!</v>
      </c>
      <c r="AY388" s="68" t="s">
        <v>10422</v>
      </c>
      <c r="AZ388" s="48" t="s">
        <v>10425</v>
      </c>
      <c r="BA388" s="48" t="s">
        <v>10426</v>
      </c>
      <c r="BB388" s="68" t="s">
        <v>519</v>
      </c>
      <c r="BC388" s="48" t="s">
        <v>107</v>
      </c>
      <c r="BD388" s="48"/>
    </row>
    <row r="389" spans="1:56" x14ac:dyDescent="0.3">
      <c r="A389" s="48"/>
      <c r="B389" s="8">
        <v>41</v>
      </c>
      <c r="C389" s="143" t="s">
        <v>2502</v>
      </c>
      <c r="D389" s="143" t="s">
        <v>2503</v>
      </c>
      <c r="E389" s="143" t="s">
        <v>335</v>
      </c>
      <c r="F389" s="143" t="s">
        <v>170</v>
      </c>
      <c r="I389" s="143" t="s">
        <v>376</v>
      </c>
      <c r="J389" s="143" t="s">
        <v>2504</v>
      </c>
      <c r="K389" s="143" t="s">
        <v>2505</v>
      </c>
      <c r="L389" s="8" t="s">
        <v>2506</v>
      </c>
      <c r="M389" s="8" t="s">
        <v>2503</v>
      </c>
      <c r="N389" s="8" t="s">
        <v>2507</v>
      </c>
      <c r="O389" s="8">
        <v>6625744114</v>
      </c>
      <c r="P389" s="143" t="s">
        <v>2112</v>
      </c>
      <c r="Q389" s="143"/>
      <c r="R389" s="8" t="s">
        <v>2508</v>
      </c>
      <c r="T389" s="143" t="s">
        <v>2509</v>
      </c>
      <c r="U389" s="143"/>
      <c r="V389" s="143" t="s">
        <v>488</v>
      </c>
      <c r="W389" s="8">
        <v>39740</v>
      </c>
      <c r="X389" s="8" t="s">
        <v>348</v>
      </c>
      <c r="Y389" s="8" t="s">
        <v>228</v>
      </c>
      <c r="Z389" s="143" t="s">
        <v>2114</v>
      </c>
      <c r="AB389" s="8" t="s">
        <v>2115</v>
      </c>
      <c r="AE389" s="8" t="s">
        <v>48</v>
      </c>
      <c r="AF389" s="233" t="s">
        <v>2510</v>
      </c>
      <c r="AG389" s="8" t="s">
        <v>2511</v>
      </c>
      <c r="AI389" s="8" t="s">
        <v>2165</v>
      </c>
      <c r="AJ389" s="8" t="s">
        <v>2512</v>
      </c>
      <c r="AL389" s="8" t="s">
        <v>228</v>
      </c>
      <c r="AM389" s="48" t="s">
        <v>2130</v>
      </c>
      <c r="AN389" s="48" t="s">
        <v>10427</v>
      </c>
      <c r="AO389" s="48" t="s">
        <v>10428</v>
      </c>
      <c r="AP389" s="48" t="e">
        <v>#N/A</v>
      </c>
      <c r="AQ389" s="48" t="e">
        <v>#N/A</v>
      </c>
      <c r="AR389" s="48" t="e">
        <v>#N/A</v>
      </c>
      <c r="AS389" s="68" t="e">
        <v>#N/A</v>
      </c>
      <c r="AT389" s="68">
        <v>41</v>
      </c>
      <c r="AU389" s="48" t="e">
        <v>#N/A</v>
      </c>
      <c r="AV389" s="48" t="s">
        <v>371</v>
      </c>
      <c r="AW389" s="68" t="s">
        <v>10429</v>
      </c>
      <c r="AX389" s="68" t="s">
        <v>10429</v>
      </c>
      <c r="AY389" s="68" t="e">
        <v>#N/A</v>
      </c>
      <c r="AZ389" s="48" t="s">
        <v>10430</v>
      </c>
      <c r="BA389" s="48" t="s">
        <v>10431</v>
      </c>
      <c r="BB389" s="68" t="e">
        <v>#N/A</v>
      </c>
      <c r="BC389" s="48" t="s">
        <v>2131</v>
      </c>
      <c r="BD389" s="48"/>
    </row>
    <row r="390" spans="1:56" x14ac:dyDescent="0.3">
      <c r="A390" s="309" t="s">
        <v>10432</v>
      </c>
      <c r="B390" s="8">
        <v>253</v>
      </c>
      <c r="C390" s="310" t="s">
        <v>4343</v>
      </c>
      <c r="D390" s="310" t="s">
        <v>2410</v>
      </c>
      <c r="E390" s="143" t="s">
        <v>335</v>
      </c>
      <c r="F390" s="310" t="s">
        <v>169</v>
      </c>
      <c r="H390" s="8">
        <v>6628099489</v>
      </c>
      <c r="I390" s="143" t="s">
        <v>401</v>
      </c>
      <c r="J390" s="143" t="s">
        <v>2411</v>
      </c>
      <c r="K390" s="143" t="s">
        <v>191</v>
      </c>
      <c r="L390" s="309" t="s">
        <v>2412</v>
      </c>
      <c r="M390" s="309" t="s">
        <v>2410</v>
      </c>
      <c r="N390" s="309" t="s">
        <v>4344</v>
      </c>
      <c r="O390" s="309">
        <v>6628093991</v>
      </c>
      <c r="P390" s="143" t="s">
        <v>2112</v>
      </c>
      <c r="Q390" s="143" t="s">
        <v>394</v>
      </c>
      <c r="R390" s="8" t="s">
        <v>4345</v>
      </c>
      <c r="T390" s="143" t="s">
        <v>4346</v>
      </c>
      <c r="U390" s="143"/>
      <c r="V390" s="143" t="s">
        <v>488</v>
      </c>
      <c r="W390" s="8" t="s">
        <v>4347</v>
      </c>
      <c r="X390" s="8" t="s">
        <v>348</v>
      </c>
      <c r="Y390" s="8" t="s">
        <v>191</v>
      </c>
      <c r="Z390" s="143" t="s">
        <v>2114</v>
      </c>
      <c r="AB390" s="8" t="s">
        <v>2115</v>
      </c>
      <c r="AE390" s="8" t="s">
        <v>49</v>
      </c>
      <c r="AF390" s="233" t="s">
        <v>4348</v>
      </c>
      <c r="AG390" s="8" t="s">
        <v>4349</v>
      </c>
      <c r="AH390" s="8" t="s">
        <v>4350</v>
      </c>
      <c r="AI390" s="8" t="s">
        <v>442</v>
      </c>
      <c r="AL390" s="8" t="s">
        <v>191</v>
      </c>
      <c r="AM390" s="48" t="s">
        <v>191</v>
      </c>
      <c r="AN390" s="48" t="s">
        <v>10433</v>
      </c>
      <c r="AO390" s="48" t="s">
        <v>10434</v>
      </c>
      <c r="AP390" s="48" t="s">
        <v>10433</v>
      </c>
      <c r="AQ390" s="48" t="s">
        <v>10434</v>
      </c>
      <c r="AR390" s="48" t="s">
        <v>371</v>
      </c>
      <c r="AS390" s="68" t="s">
        <v>371</v>
      </c>
      <c r="AT390" s="68">
        <v>253</v>
      </c>
      <c r="AU390" s="48">
        <v>302</v>
      </c>
      <c r="AV390" s="48" t="s">
        <v>371</v>
      </c>
      <c r="AW390" s="68" t="e">
        <v>#VALUE!</v>
      </c>
      <c r="AX390" s="68" t="e">
        <v>#VALUE!</v>
      </c>
      <c r="AY390" s="68" t="s">
        <v>10432</v>
      </c>
      <c r="AZ390" s="307" t="s">
        <v>10435</v>
      </c>
      <c r="BA390" s="309" t="s">
        <v>10436</v>
      </c>
      <c r="BB390" s="311" t="s">
        <v>371</v>
      </c>
      <c r="BC390" s="309" t="s">
        <v>83</v>
      </c>
      <c r="BD390" s="48"/>
    </row>
    <row r="391" spans="1:56" x14ac:dyDescent="0.3">
      <c r="A391" s="309" t="s">
        <v>10437</v>
      </c>
      <c r="B391" s="8">
        <v>30</v>
      </c>
      <c r="C391" s="310" t="s">
        <v>2409</v>
      </c>
      <c r="D391" s="310" t="s">
        <v>2410</v>
      </c>
      <c r="E391" s="143" t="s">
        <v>335</v>
      </c>
      <c r="F391" s="310" t="s">
        <v>170</v>
      </c>
      <c r="H391" s="8">
        <v>6628099488</v>
      </c>
      <c r="I391" s="143" t="s">
        <v>401</v>
      </c>
      <c r="J391" s="143" t="s">
        <v>2411</v>
      </c>
      <c r="K391" s="143" t="s">
        <v>191</v>
      </c>
      <c r="L391" s="309" t="s">
        <v>2412</v>
      </c>
      <c r="M391" s="309" t="s">
        <v>2410</v>
      </c>
      <c r="N391" s="309" t="s">
        <v>2413</v>
      </c>
      <c r="O391" s="309">
        <v>6628093991</v>
      </c>
      <c r="P391" s="143" t="s">
        <v>2112</v>
      </c>
      <c r="Q391" s="143" t="s">
        <v>394</v>
      </c>
      <c r="R391" s="8" t="s">
        <v>2414</v>
      </c>
      <c r="T391" s="143" t="s">
        <v>2415</v>
      </c>
      <c r="U391" s="143"/>
      <c r="V391" s="143" t="s">
        <v>488</v>
      </c>
      <c r="W391" s="8">
        <v>38915</v>
      </c>
      <c r="X391" s="8" t="s">
        <v>348</v>
      </c>
      <c r="Y391" s="8" t="s">
        <v>191</v>
      </c>
      <c r="Z391" s="143" t="s">
        <v>2114</v>
      </c>
      <c r="AB391" s="8" t="s">
        <v>2115</v>
      </c>
      <c r="AE391" s="8" t="s">
        <v>48</v>
      </c>
      <c r="AF391" s="233" t="s">
        <v>2416</v>
      </c>
      <c r="AG391" s="8" t="s">
        <v>2417</v>
      </c>
      <c r="AH391" s="8" t="s">
        <v>2418</v>
      </c>
      <c r="AI391" s="8" t="s">
        <v>459</v>
      </c>
      <c r="AL391" s="8" t="s">
        <v>191</v>
      </c>
      <c r="AM391" s="48" t="s">
        <v>191</v>
      </c>
      <c r="AN391" s="48" t="s">
        <v>10438</v>
      </c>
      <c r="AO391" s="48" t="s">
        <v>10439</v>
      </c>
      <c r="AP391" s="48" t="s">
        <v>10438</v>
      </c>
      <c r="AQ391" s="48" t="s">
        <v>10439</v>
      </c>
      <c r="AR391" s="48" t="s">
        <v>371</v>
      </c>
      <c r="AS391" s="68" t="s">
        <v>371</v>
      </c>
      <c r="AT391" s="68">
        <v>30</v>
      </c>
      <c r="AU391" s="48">
        <v>301</v>
      </c>
      <c r="AV391" s="48" t="s">
        <v>371</v>
      </c>
      <c r="AW391" s="68" t="s">
        <v>10440</v>
      </c>
      <c r="AX391" s="68" t="s">
        <v>10440</v>
      </c>
      <c r="AY391" s="68" t="s">
        <v>10437</v>
      </c>
      <c r="AZ391" s="307" t="s">
        <v>10435</v>
      </c>
      <c r="BA391" s="309" t="s">
        <v>10441</v>
      </c>
      <c r="BB391" s="311" t="s">
        <v>371</v>
      </c>
      <c r="BC391" s="309" t="s">
        <v>83</v>
      </c>
    </row>
    <row r="392" spans="1:56" x14ac:dyDescent="0.3">
      <c r="A392" s="48" t="s">
        <v>10442</v>
      </c>
      <c r="B392" s="8">
        <v>221</v>
      </c>
      <c r="C392" s="143" t="s">
        <v>4067</v>
      </c>
      <c r="D392" s="143" t="s">
        <v>4075</v>
      </c>
      <c r="E392" s="143" t="s">
        <v>335</v>
      </c>
      <c r="F392" s="143" t="s">
        <v>170</v>
      </c>
      <c r="G392" s="8" t="s">
        <v>4076</v>
      </c>
      <c r="H392" s="8">
        <v>6015177624</v>
      </c>
      <c r="I392" s="143" t="s">
        <v>376</v>
      </c>
      <c r="J392" s="143" t="s">
        <v>4077</v>
      </c>
      <c r="K392" s="143" t="s">
        <v>525</v>
      </c>
      <c r="L392" s="8" t="s">
        <v>2412</v>
      </c>
      <c r="M392" s="8" t="s">
        <v>3868</v>
      </c>
      <c r="N392" s="8" t="s">
        <v>4076</v>
      </c>
      <c r="O392" s="8">
        <v>6013164028</v>
      </c>
      <c r="P392" s="143" t="s">
        <v>2112</v>
      </c>
      <c r="Q392" s="143" t="s">
        <v>43</v>
      </c>
      <c r="R392" s="8" t="s">
        <v>4078</v>
      </c>
      <c r="T392" s="143" t="s">
        <v>349</v>
      </c>
      <c r="U392" s="143"/>
      <c r="V392" s="143" t="s">
        <v>488</v>
      </c>
      <c r="W392" s="8">
        <v>39170</v>
      </c>
      <c r="X392" s="8" t="s">
        <v>348</v>
      </c>
      <c r="Y392" s="8" t="s">
        <v>209</v>
      </c>
      <c r="Z392" s="143" t="s">
        <v>2114</v>
      </c>
      <c r="AE392" s="8" t="s">
        <v>49</v>
      </c>
      <c r="AF392" s="233" t="s">
        <v>4079</v>
      </c>
      <c r="AG392" s="8" t="s">
        <v>4080</v>
      </c>
      <c r="AH392" s="8" t="s">
        <v>4081</v>
      </c>
      <c r="AI392" s="8" t="s">
        <v>2165</v>
      </c>
      <c r="AJ392" s="8" t="s">
        <v>4082</v>
      </c>
      <c r="AL392" s="8" t="s">
        <v>209</v>
      </c>
      <c r="AM392" s="48" t="s">
        <v>209</v>
      </c>
      <c r="AN392" s="48" t="s">
        <v>10443</v>
      </c>
      <c r="AO392" s="48" t="s">
        <v>10444</v>
      </c>
      <c r="AP392" s="48" t="s">
        <v>10443</v>
      </c>
      <c r="AQ392" s="48" t="s">
        <v>10444</v>
      </c>
      <c r="AR392" s="48" t="s">
        <v>371</v>
      </c>
      <c r="AS392" s="68" t="s">
        <v>371</v>
      </c>
      <c r="AT392" s="68">
        <v>221</v>
      </c>
      <c r="AU392" s="48">
        <v>154</v>
      </c>
      <c r="AV392" s="48" t="s">
        <v>371</v>
      </c>
      <c r="AW392" s="68" t="e">
        <v>#VALUE!</v>
      </c>
      <c r="AX392" s="68" t="s">
        <v>10445</v>
      </c>
      <c r="AY392" s="68" t="s">
        <v>10442</v>
      </c>
      <c r="AZ392" s="48" t="s">
        <v>10446</v>
      </c>
      <c r="BA392" s="48" t="s">
        <v>10447</v>
      </c>
      <c r="BB392" s="68" t="s">
        <v>519</v>
      </c>
      <c r="BC392" s="48" t="s">
        <v>107</v>
      </c>
    </row>
    <row r="393" spans="1:56" x14ac:dyDescent="0.3">
      <c r="A393" s="48"/>
      <c r="B393" s="8">
        <v>406</v>
      </c>
      <c r="C393" s="143" t="s">
        <v>5544</v>
      </c>
      <c r="D393" s="143" t="s">
        <v>5215</v>
      </c>
      <c r="E393" s="143" t="s">
        <v>335</v>
      </c>
      <c r="F393" s="143" t="s">
        <v>169</v>
      </c>
      <c r="G393" s="8" t="s">
        <v>5545</v>
      </c>
      <c r="H393" s="8">
        <v>6016297002</v>
      </c>
      <c r="I393" s="143" t="s">
        <v>376</v>
      </c>
      <c r="J393" s="143" t="s">
        <v>5546</v>
      </c>
      <c r="K393" s="143" t="s">
        <v>5547</v>
      </c>
      <c r="L393" s="8" t="s">
        <v>2412</v>
      </c>
      <c r="M393" s="8" t="s">
        <v>5548</v>
      </c>
      <c r="N393" s="8" t="s">
        <v>5549</v>
      </c>
      <c r="O393" s="8">
        <v>6018315400</v>
      </c>
      <c r="P393" s="143" t="s">
        <v>2112</v>
      </c>
      <c r="Q393" s="143" t="s">
        <v>394</v>
      </c>
      <c r="R393" s="8" t="s">
        <v>5550</v>
      </c>
      <c r="T393" s="143" t="s">
        <v>2225</v>
      </c>
      <c r="U393" s="143"/>
      <c r="V393" s="143" t="s">
        <v>488</v>
      </c>
      <c r="W393" s="8">
        <v>39180</v>
      </c>
      <c r="X393" s="8" t="s">
        <v>348</v>
      </c>
      <c r="Y393" s="8" t="s">
        <v>259</v>
      </c>
      <c r="Z393" s="143" t="s">
        <v>2114</v>
      </c>
      <c r="AB393" s="8" t="s">
        <v>2115</v>
      </c>
      <c r="AE393" s="8" t="s">
        <v>49</v>
      </c>
      <c r="AF393" s="233" t="s">
        <v>5551</v>
      </c>
      <c r="AG393" s="8" t="s">
        <v>5552</v>
      </c>
      <c r="AI393" s="8" t="s">
        <v>442</v>
      </c>
      <c r="AL393" s="8" t="s">
        <v>259</v>
      </c>
      <c r="AM393" s="48" t="s">
        <v>2130</v>
      </c>
      <c r="AN393" s="48" t="s">
        <v>10448</v>
      </c>
      <c r="AO393" s="48" t="s">
        <v>10449</v>
      </c>
      <c r="AP393" s="48" t="e">
        <v>#N/A</v>
      </c>
      <c r="AQ393" s="48" t="e">
        <v>#N/A</v>
      </c>
      <c r="AR393" s="48" t="e">
        <v>#N/A</v>
      </c>
      <c r="AS393" s="68" t="e">
        <v>#N/A</v>
      </c>
      <c r="AT393" s="68">
        <v>406</v>
      </c>
      <c r="AU393" s="48" t="e">
        <v>#N/A</v>
      </c>
      <c r="AV393" s="48" t="s">
        <v>371</v>
      </c>
      <c r="AW393" s="68" t="e">
        <v>#REF!</v>
      </c>
      <c r="AX393" s="68" t="e">
        <v>#REF!</v>
      </c>
      <c r="AY393" s="68" t="e">
        <v>#N/A</v>
      </c>
      <c r="AZ393" s="48" t="s">
        <v>10450</v>
      </c>
      <c r="BA393" s="48" t="s">
        <v>10451</v>
      </c>
      <c r="BB393" s="68" t="e">
        <v>#N/A</v>
      </c>
      <c r="BC393" s="48" t="s">
        <v>2131</v>
      </c>
      <c r="BD393" s="48"/>
    </row>
    <row r="394" spans="1:56" x14ac:dyDescent="0.3">
      <c r="A394" s="48" t="s">
        <v>10452</v>
      </c>
      <c r="B394" s="8">
        <v>159</v>
      </c>
      <c r="C394" s="143" t="s">
        <v>3555</v>
      </c>
      <c r="D394" s="143" t="s">
        <v>260</v>
      </c>
      <c r="E394" s="143" t="s">
        <v>335</v>
      </c>
      <c r="F394" s="143" t="s">
        <v>170</v>
      </c>
      <c r="G394" s="8" t="s">
        <v>3556</v>
      </c>
      <c r="H394" s="8">
        <v>6015751360</v>
      </c>
      <c r="I394" s="143" t="s">
        <v>401</v>
      </c>
      <c r="J394" s="143" t="s">
        <v>3557</v>
      </c>
      <c r="K394" s="143" t="s">
        <v>3558</v>
      </c>
      <c r="L394" s="8" t="s">
        <v>3559</v>
      </c>
      <c r="M394" s="8" t="s">
        <v>260</v>
      </c>
      <c r="N394" s="8" t="s">
        <v>3560</v>
      </c>
      <c r="O394" s="8">
        <v>6624184032</v>
      </c>
      <c r="P394" s="143" t="s">
        <v>2112</v>
      </c>
      <c r="Q394" s="143" t="s">
        <v>45</v>
      </c>
      <c r="R394" s="8" t="s">
        <v>3561</v>
      </c>
      <c r="T394" s="143" t="s">
        <v>3378</v>
      </c>
      <c r="U394" s="143"/>
      <c r="V394" s="143" t="s">
        <v>488</v>
      </c>
      <c r="W394" s="8">
        <v>39350</v>
      </c>
      <c r="X394" s="8" t="s">
        <v>348</v>
      </c>
      <c r="Y394" s="8" t="s">
        <v>3379</v>
      </c>
      <c r="Z394" s="143" t="s">
        <v>2114</v>
      </c>
      <c r="AB394" s="8" t="s">
        <v>2115</v>
      </c>
      <c r="AE394" s="8" t="s">
        <v>48</v>
      </c>
      <c r="AF394" s="233" t="s">
        <v>3562</v>
      </c>
      <c r="AG394" s="8" t="s">
        <v>3563</v>
      </c>
      <c r="AI394" s="8" t="s">
        <v>369</v>
      </c>
      <c r="AL394" s="8" t="s">
        <v>234</v>
      </c>
      <c r="AM394" s="48" t="s">
        <v>234</v>
      </c>
      <c r="AN394" s="48" t="s">
        <v>10453</v>
      </c>
      <c r="AO394" s="48" t="s">
        <v>10454</v>
      </c>
      <c r="AP394" s="48" t="e">
        <v>#N/A</v>
      </c>
      <c r="AQ394" s="48" t="s">
        <v>10454</v>
      </c>
      <c r="AR394" s="48" t="e">
        <v>#N/A</v>
      </c>
      <c r="AS394" s="68" t="s">
        <v>371</v>
      </c>
      <c r="AT394" s="68">
        <v>159</v>
      </c>
      <c r="AU394" s="48">
        <v>88</v>
      </c>
      <c r="AV394" s="48" t="s">
        <v>371</v>
      </c>
      <c r="AW394" s="68" t="s">
        <v>10455</v>
      </c>
      <c r="AX394" s="68" t="s">
        <v>10455</v>
      </c>
      <c r="AY394" s="68" t="s">
        <v>10452</v>
      </c>
      <c r="AZ394" s="48" t="s">
        <v>10456</v>
      </c>
      <c r="BA394" s="48" t="s">
        <v>10457</v>
      </c>
      <c r="BB394" s="68" t="s">
        <v>519</v>
      </c>
      <c r="BC394" s="48" t="s">
        <v>92</v>
      </c>
    </row>
    <row r="395" spans="1:56" x14ac:dyDescent="0.3">
      <c r="A395" s="48" t="s">
        <v>10458</v>
      </c>
      <c r="B395" s="8">
        <v>289</v>
      </c>
      <c r="C395" s="143" t="s">
        <v>1550</v>
      </c>
      <c r="D395" s="143" t="s">
        <v>1551</v>
      </c>
      <c r="E395" s="143" t="s">
        <v>335</v>
      </c>
      <c r="F395" s="143" t="s">
        <v>170</v>
      </c>
      <c r="G395" s="8" t="s">
        <v>1556</v>
      </c>
      <c r="H395" s="8">
        <v>9013448035</v>
      </c>
      <c r="I395" s="143" t="s">
        <v>340</v>
      </c>
      <c r="J395" s="143" t="s">
        <v>4249</v>
      </c>
      <c r="K395" s="143" t="s">
        <v>2393</v>
      </c>
      <c r="L395" s="8" t="s">
        <v>1555</v>
      </c>
      <c r="M395" s="8" t="s">
        <v>249</v>
      </c>
      <c r="N395" s="8" t="s">
        <v>1556</v>
      </c>
      <c r="O395" s="8">
        <v>9013348035</v>
      </c>
      <c r="P395" s="143" t="s">
        <v>2112</v>
      </c>
      <c r="Q395" s="143" t="s">
        <v>441</v>
      </c>
      <c r="R395" s="8" t="s">
        <v>4617</v>
      </c>
      <c r="T395" s="143" t="s">
        <v>654</v>
      </c>
      <c r="U395" s="143"/>
      <c r="V395" s="143" t="s">
        <v>488</v>
      </c>
      <c r="W395" s="8">
        <v>38672</v>
      </c>
      <c r="X395" s="8" t="s">
        <v>348</v>
      </c>
      <c r="Y395" s="8" t="s">
        <v>2393</v>
      </c>
      <c r="Z395" s="143" t="s">
        <v>2114</v>
      </c>
      <c r="AE395" s="8" t="s">
        <v>48</v>
      </c>
      <c r="AF395" s="233" t="s">
        <v>4618</v>
      </c>
      <c r="AG395" s="8" t="s">
        <v>4619</v>
      </c>
      <c r="AH395" s="8" t="s">
        <v>4620</v>
      </c>
      <c r="AI395" s="8" t="s">
        <v>459</v>
      </c>
      <c r="AJ395" s="8" t="s">
        <v>4621</v>
      </c>
      <c r="AK395" s="8" t="s">
        <v>4622</v>
      </c>
      <c r="AL395" s="8" t="s">
        <v>201</v>
      </c>
      <c r="AM395" s="48" t="s">
        <v>201</v>
      </c>
      <c r="AN395" s="48" t="s">
        <v>10459</v>
      </c>
      <c r="AO395" s="48" t="s">
        <v>10460</v>
      </c>
      <c r="AP395" s="48" t="s">
        <v>10459</v>
      </c>
      <c r="AQ395" s="48" t="s">
        <v>10460</v>
      </c>
      <c r="AR395" s="48" t="s">
        <v>371</v>
      </c>
      <c r="AS395" s="68" t="s">
        <v>371</v>
      </c>
      <c r="AT395" s="68">
        <v>289</v>
      </c>
      <c r="AU395" s="48">
        <v>317</v>
      </c>
      <c r="AV395" s="48" t="s">
        <v>371</v>
      </c>
      <c r="AW395" s="68" t="e">
        <v>#VALUE!</v>
      </c>
      <c r="AX395" s="68" t="s">
        <v>10461</v>
      </c>
      <c r="AY395" s="68" t="s">
        <v>10458</v>
      </c>
      <c r="AZ395" s="48" t="s">
        <v>10462</v>
      </c>
      <c r="BA395" s="48" t="s">
        <v>10463</v>
      </c>
      <c r="BB395" s="68" t="s">
        <v>371</v>
      </c>
      <c r="BC395" s="48" t="s">
        <v>104</v>
      </c>
      <c r="BD395" s="48"/>
    </row>
    <row r="396" spans="1:56" x14ac:dyDescent="0.3">
      <c r="A396" s="48" t="s">
        <v>10464</v>
      </c>
      <c r="B396" s="8">
        <v>407</v>
      </c>
      <c r="C396" s="143" t="s">
        <v>5553</v>
      </c>
      <c r="D396" s="143" t="s">
        <v>5554</v>
      </c>
      <c r="E396" s="143" t="s">
        <v>335</v>
      </c>
      <c r="F396" s="143" t="s">
        <v>170</v>
      </c>
      <c r="G396" s="8" t="s">
        <v>5555</v>
      </c>
      <c r="H396" s="8">
        <v>6013351083</v>
      </c>
      <c r="I396" s="143" t="s">
        <v>401</v>
      </c>
      <c r="J396" s="143" t="s">
        <v>1410</v>
      </c>
      <c r="K396" s="143" t="s">
        <v>1411</v>
      </c>
      <c r="L396" s="8" t="s">
        <v>5556</v>
      </c>
      <c r="M396" s="8" t="s">
        <v>5554</v>
      </c>
      <c r="N396" s="8" t="s">
        <v>5557</v>
      </c>
      <c r="O396" s="8">
        <v>6016990734</v>
      </c>
      <c r="P396" s="143" t="s">
        <v>2159</v>
      </c>
      <c r="Q396" s="143" t="s">
        <v>43</v>
      </c>
      <c r="R396" s="8" t="s">
        <v>5558</v>
      </c>
      <c r="T396" s="143" t="s">
        <v>5559</v>
      </c>
      <c r="U396" s="143"/>
      <c r="V396" s="143" t="s">
        <v>488</v>
      </c>
      <c r="W396" s="8">
        <v>39437</v>
      </c>
      <c r="X396" s="8" t="s">
        <v>348</v>
      </c>
      <c r="Y396" s="8" t="s">
        <v>218</v>
      </c>
      <c r="Z396" s="143" t="s">
        <v>2114</v>
      </c>
      <c r="AB396" s="8" t="s">
        <v>2115</v>
      </c>
      <c r="AE396" s="8" t="s">
        <v>49</v>
      </c>
      <c r="AF396" s="233" t="s">
        <v>5560</v>
      </c>
      <c r="AG396" s="8" t="s">
        <v>5561</v>
      </c>
      <c r="AI396" s="8" t="s">
        <v>2165</v>
      </c>
      <c r="AJ396" s="8" t="s">
        <v>5562</v>
      </c>
      <c r="AL396" s="8" t="s">
        <v>218</v>
      </c>
      <c r="AM396" s="48" t="s">
        <v>218</v>
      </c>
      <c r="AN396" s="48" t="s">
        <v>10465</v>
      </c>
      <c r="AO396" s="48" t="s">
        <v>10466</v>
      </c>
      <c r="AP396" s="48" t="e">
        <v>#N/A</v>
      </c>
      <c r="AQ396" s="48" t="s">
        <v>10466</v>
      </c>
      <c r="AR396" s="48" t="e">
        <v>#N/A</v>
      </c>
      <c r="AS396" s="68" t="s">
        <v>371</v>
      </c>
      <c r="AT396" s="68">
        <v>407</v>
      </c>
      <c r="AU396" s="48">
        <v>205</v>
      </c>
      <c r="AV396" s="48" t="s">
        <v>371</v>
      </c>
      <c r="AW396" s="68" t="e">
        <v>#REF!</v>
      </c>
      <c r="AX396" s="68" t="e">
        <v>#REF!</v>
      </c>
      <c r="AY396" s="68" t="s">
        <v>10464</v>
      </c>
      <c r="AZ396" s="48" t="s">
        <v>10467</v>
      </c>
      <c r="BA396" s="48" t="s">
        <v>10468</v>
      </c>
      <c r="BB396" s="68" t="s">
        <v>519</v>
      </c>
      <c r="BC396" s="48" t="s">
        <v>107</v>
      </c>
      <c r="BD396" s="48"/>
    </row>
    <row r="397" spans="1:56" x14ac:dyDescent="0.3">
      <c r="A397" s="48" t="s">
        <v>10469</v>
      </c>
      <c r="B397" s="8">
        <v>634</v>
      </c>
      <c r="C397" s="8" t="s">
        <v>7344</v>
      </c>
      <c r="D397" s="8" t="s">
        <v>4352</v>
      </c>
      <c r="E397" s="8" t="s">
        <v>335</v>
      </c>
      <c r="F397" s="8" t="s">
        <v>170</v>
      </c>
      <c r="H397" s="8">
        <v>6015598216</v>
      </c>
      <c r="I397" s="8" t="s">
        <v>340</v>
      </c>
      <c r="J397" s="8" t="s">
        <v>6319</v>
      </c>
      <c r="L397" s="8" t="s">
        <v>7345</v>
      </c>
      <c r="M397" s="8" t="s">
        <v>4352</v>
      </c>
      <c r="N397" s="8" t="s">
        <v>7346</v>
      </c>
      <c r="O397" s="8">
        <v>6013251090</v>
      </c>
      <c r="P397" s="8" t="s">
        <v>2112</v>
      </c>
      <c r="Q397" s="8" t="s">
        <v>43</v>
      </c>
      <c r="R397" s="8" t="s">
        <v>7347</v>
      </c>
      <c r="T397" s="8" t="s">
        <v>4670</v>
      </c>
      <c r="V397" s="8" t="s">
        <v>488</v>
      </c>
      <c r="W397" s="8">
        <v>39272</v>
      </c>
      <c r="X397" s="8" t="s">
        <v>348</v>
      </c>
      <c r="Y397" s="8" t="s">
        <v>4695</v>
      </c>
      <c r="Z397" s="8" t="s">
        <v>2114</v>
      </c>
      <c r="AE397" s="8" t="s">
        <v>49</v>
      </c>
      <c r="AF397" s="8" t="s">
        <v>7348</v>
      </c>
      <c r="AI397" s="8" t="s">
        <v>720</v>
      </c>
      <c r="AL397" s="8" t="s">
        <v>209</v>
      </c>
      <c r="AM397" s="48" t="s">
        <v>245</v>
      </c>
      <c r="AN397" s="48" t="s">
        <v>10470</v>
      </c>
      <c r="AO397" s="48" t="s">
        <v>10471</v>
      </c>
      <c r="AP397" s="48" t="e">
        <v>#N/A</v>
      </c>
      <c r="AQ397" s="48" t="s">
        <v>10471</v>
      </c>
      <c r="AR397" s="48" t="e">
        <v>#N/A</v>
      </c>
      <c r="AS397" s="68" t="s">
        <v>371</v>
      </c>
      <c r="AT397" s="68">
        <v>634</v>
      </c>
      <c r="AU397" s="48">
        <v>217</v>
      </c>
      <c r="AV397" s="48" t="s">
        <v>371</v>
      </c>
      <c r="AW397" s="68" t="e">
        <v>#REF!</v>
      </c>
      <c r="AX397" s="68" t="s">
        <v>8643</v>
      </c>
      <c r="AY397" s="68" t="s">
        <v>10469</v>
      </c>
      <c r="AZ397" s="48" t="s">
        <v>10472</v>
      </c>
      <c r="BA397" s="48" t="s">
        <v>10473</v>
      </c>
      <c r="BB397" s="68" t="s">
        <v>519</v>
      </c>
      <c r="BC397" s="48" t="s">
        <v>92</v>
      </c>
    </row>
    <row r="398" spans="1:56" x14ac:dyDescent="0.3">
      <c r="A398" s="48" t="s">
        <v>10474</v>
      </c>
      <c r="B398" s="8">
        <v>442</v>
      </c>
      <c r="C398" s="143" t="s">
        <v>5815</v>
      </c>
      <c r="D398" s="143" t="s">
        <v>253</v>
      </c>
      <c r="E398" s="143" t="s">
        <v>335</v>
      </c>
      <c r="F398" s="143" t="s">
        <v>170</v>
      </c>
      <c r="G398" s="8" t="s">
        <v>5816</v>
      </c>
      <c r="H398" s="8">
        <v>6623367755</v>
      </c>
      <c r="I398" s="143" t="s">
        <v>376</v>
      </c>
      <c r="J398" s="143" t="s">
        <v>5817</v>
      </c>
      <c r="K398" s="143" t="s">
        <v>4826</v>
      </c>
      <c r="L398" s="8" t="s">
        <v>5818</v>
      </c>
      <c r="M398" s="8" t="s">
        <v>4894</v>
      </c>
      <c r="N398" s="8" t="s">
        <v>5819</v>
      </c>
      <c r="O398" s="8">
        <v>6627504786</v>
      </c>
      <c r="P398" s="143" t="s">
        <v>2159</v>
      </c>
      <c r="Q398" s="143" t="s">
        <v>394</v>
      </c>
      <c r="R398" s="8" t="s">
        <v>5820</v>
      </c>
      <c r="T398" s="143" t="s">
        <v>5821</v>
      </c>
      <c r="U398" s="143"/>
      <c r="V398" s="143" t="s">
        <v>488</v>
      </c>
      <c r="W398" s="8">
        <v>39038</v>
      </c>
      <c r="X398" s="8" t="s">
        <v>348</v>
      </c>
      <c r="Y398" s="8" t="s">
        <v>211</v>
      </c>
      <c r="Z398" s="143" t="s">
        <v>2114</v>
      </c>
      <c r="AE398" s="8" t="s">
        <v>49</v>
      </c>
      <c r="AF398" s="233" t="s">
        <v>5822</v>
      </c>
      <c r="AG398" s="8" t="s">
        <v>5823</v>
      </c>
      <c r="AH398" s="8" t="s">
        <v>5824</v>
      </c>
      <c r="AI398" s="8" t="s">
        <v>369</v>
      </c>
      <c r="AK398" s="8" t="s">
        <v>5825</v>
      </c>
      <c r="AL398" s="8" t="s">
        <v>211</v>
      </c>
      <c r="AM398" s="48" t="s">
        <v>211</v>
      </c>
      <c r="AN398" s="48" t="s">
        <v>10475</v>
      </c>
      <c r="AO398" s="48" t="s">
        <v>10476</v>
      </c>
      <c r="AP398" s="48" t="e">
        <v>#N/A</v>
      </c>
      <c r="AQ398" s="48" t="s">
        <v>10476</v>
      </c>
      <c r="AR398" s="48" t="e">
        <v>#N/A</v>
      </c>
      <c r="AS398" s="68" t="s">
        <v>371</v>
      </c>
      <c r="AT398" s="68">
        <v>442</v>
      </c>
      <c r="AU398" s="48">
        <v>349</v>
      </c>
      <c r="AV398" s="48" t="s">
        <v>371</v>
      </c>
      <c r="AW398" s="68" t="e">
        <v>#REF!</v>
      </c>
      <c r="AX398" s="68" t="e">
        <v>#VALUE!</v>
      </c>
      <c r="AY398" s="68" t="s">
        <v>10474</v>
      </c>
      <c r="AZ398" s="48" t="s">
        <v>10477</v>
      </c>
      <c r="BA398" s="48" t="s">
        <v>10478</v>
      </c>
      <c r="BB398" s="68" t="s">
        <v>519</v>
      </c>
      <c r="BC398" s="48" t="s">
        <v>95</v>
      </c>
    </row>
    <row r="399" spans="1:56" x14ac:dyDescent="0.3">
      <c r="A399" s="48"/>
      <c r="B399" s="8">
        <v>601</v>
      </c>
      <c r="C399" s="8" t="s">
        <v>6442</v>
      </c>
      <c r="D399" s="8" t="s">
        <v>7084</v>
      </c>
      <c r="E399" s="8" t="s">
        <v>335</v>
      </c>
      <c r="F399" s="8" t="s">
        <v>169</v>
      </c>
      <c r="G399" s="8" t="s">
        <v>7085</v>
      </c>
      <c r="H399" s="8">
        <v>6016653186</v>
      </c>
      <c r="I399" s="8" t="s">
        <v>340</v>
      </c>
      <c r="J399" s="8" t="s">
        <v>4209</v>
      </c>
      <c r="K399" s="8" t="s">
        <v>6900</v>
      </c>
      <c r="L399" s="8" t="s">
        <v>6442</v>
      </c>
      <c r="M399" s="8" t="s">
        <v>7084</v>
      </c>
      <c r="N399" s="8" t="s">
        <v>7086</v>
      </c>
      <c r="O399" s="8">
        <v>6016653186</v>
      </c>
      <c r="P399" s="8" t="s">
        <v>2112</v>
      </c>
      <c r="Q399" s="8" t="s">
        <v>45</v>
      </c>
      <c r="R399" s="8" t="s">
        <v>7087</v>
      </c>
      <c r="S399" s="8" t="s">
        <v>7088</v>
      </c>
      <c r="T399" s="8" t="s">
        <v>214</v>
      </c>
      <c r="V399" s="8" t="s">
        <v>488</v>
      </c>
      <c r="W399" s="8">
        <v>39272</v>
      </c>
      <c r="X399" s="8" t="s">
        <v>348</v>
      </c>
      <c r="Y399" s="8" t="s">
        <v>209</v>
      </c>
      <c r="Z399" s="8" t="s">
        <v>2114</v>
      </c>
      <c r="AB399" s="8" t="s">
        <v>2115</v>
      </c>
      <c r="AE399" s="8" t="s">
        <v>50</v>
      </c>
      <c r="AF399" s="8" t="s">
        <v>7089</v>
      </c>
      <c r="AI399" s="8" t="s">
        <v>2165</v>
      </c>
      <c r="AJ399" s="8" t="s">
        <v>7090</v>
      </c>
      <c r="AL399" s="8" t="s">
        <v>209</v>
      </c>
      <c r="AM399" s="48" t="s">
        <v>2130</v>
      </c>
      <c r="AN399" s="48" t="s">
        <v>10479</v>
      </c>
      <c r="AO399" s="48" t="s">
        <v>10480</v>
      </c>
      <c r="AP399" s="48" t="e">
        <v>#N/A</v>
      </c>
      <c r="AQ399" s="48" t="e">
        <v>#N/A</v>
      </c>
      <c r="AR399" s="48" t="e">
        <v>#N/A</v>
      </c>
      <c r="AS399" s="68" t="e">
        <v>#N/A</v>
      </c>
      <c r="AT399" s="68">
        <v>601</v>
      </c>
      <c r="AU399" s="48" t="e">
        <v>#N/A</v>
      </c>
      <c r="AV399" s="48" t="s">
        <v>371</v>
      </c>
      <c r="AW399" s="68" t="e">
        <v>#REF!</v>
      </c>
      <c r="AX399" s="68" t="s">
        <v>8643</v>
      </c>
      <c r="AY399" s="68" t="e">
        <v>#N/A</v>
      </c>
      <c r="AZ399" s="48" t="s">
        <v>10481</v>
      </c>
      <c r="BA399" s="48" t="s">
        <v>10482</v>
      </c>
      <c r="BB399" s="68" t="e">
        <v>#N/A</v>
      </c>
      <c r="BC399" s="48" t="s">
        <v>2131</v>
      </c>
    </row>
    <row r="400" spans="1:56" x14ac:dyDescent="0.3">
      <c r="A400" s="48"/>
      <c r="B400" s="8">
        <v>445</v>
      </c>
      <c r="C400" s="143" t="s">
        <v>5845</v>
      </c>
      <c r="D400" s="143" t="s">
        <v>5846</v>
      </c>
      <c r="E400" s="143" t="s">
        <v>335</v>
      </c>
      <c r="F400" s="143" t="s">
        <v>169</v>
      </c>
      <c r="G400" s="8" t="s">
        <v>5847</v>
      </c>
      <c r="H400" s="8">
        <v>6628897003</v>
      </c>
      <c r="I400" s="143" t="s">
        <v>376</v>
      </c>
      <c r="J400" s="143" t="s">
        <v>5848</v>
      </c>
      <c r="K400" s="143" t="s">
        <v>1022</v>
      </c>
      <c r="L400" s="8" t="s">
        <v>5849</v>
      </c>
      <c r="M400" s="8" t="s">
        <v>5846</v>
      </c>
      <c r="N400" s="8" t="s">
        <v>5847</v>
      </c>
      <c r="O400" s="8">
        <v>6628897004</v>
      </c>
      <c r="P400" s="143" t="s">
        <v>2112</v>
      </c>
      <c r="Q400" s="143" t="s">
        <v>45</v>
      </c>
      <c r="R400" s="8" t="s">
        <v>5850</v>
      </c>
      <c r="T400" s="143" t="s">
        <v>508</v>
      </c>
      <c r="U400" s="143"/>
      <c r="V400" s="143" t="s">
        <v>488</v>
      </c>
      <c r="W400" s="8">
        <v>39705</v>
      </c>
      <c r="X400" s="8" t="s">
        <v>348</v>
      </c>
      <c r="Y400" s="8" t="s">
        <v>228</v>
      </c>
      <c r="Z400" s="143" t="s">
        <v>2114</v>
      </c>
      <c r="AE400" s="8" t="s">
        <v>49</v>
      </c>
      <c r="AF400" s="233" t="s">
        <v>5851</v>
      </c>
      <c r="AG400" s="8" t="s">
        <v>5852</v>
      </c>
      <c r="AH400" s="8" t="s">
        <v>5853</v>
      </c>
      <c r="AI400" s="8" t="s">
        <v>396</v>
      </c>
      <c r="AJ400" s="8" t="s">
        <v>5854</v>
      </c>
      <c r="AL400" s="8" t="s">
        <v>228</v>
      </c>
      <c r="AM400" s="48" t="s">
        <v>2130</v>
      </c>
      <c r="AN400" s="48" t="s">
        <v>10483</v>
      </c>
      <c r="AO400" s="48" t="s">
        <v>10484</v>
      </c>
      <c r="AP400" s="48" t="e">
        <v>#N/A</v>
      </c>
      <c r="AQ400" s="48" t="e">
        <v>#N/A</v>
      </c>
      <c r="AR400" s="48" t="e">
        <v>#N/A</v>
      </c>
      <c r="AS400" s="68" t="e">
        <v>#N/A</v>
      </c>
      <c r="AT400" s="68">
        <v>445</v>
      </c>
      <c r="AU400" s="48" t="e">
        <v>#N/A</v>
      </c>
      <c r="AV400" s="48" t="s">
        <v>371</v>
      </c>
      <c r="AW400" s="68" t="e">
        <v>#REF!</v>
      </c>
      <c r="AX400" s="68" t="e">
        <v>#VALUE!</v>
      </c>
      <c r="AY400" s="68" t="e">
        <v>#N/A</v>
      </c>
      <c r="AZ400" s="48" t="s">
        <v>10485</v>
      </c>
      <c r="BA400" s="48" t="s">
        <v>10486</v>
      </c>
      <c r="BB400" s="68" t="e">
        <v>#N/A</v>
      </c>
      <c r="BC400" s="48" t="s">
        <v>2131</v>
      </c>
    </row>
    <row r="401" spans="1:56" x14ac:dyDescent="0.3">
      <c r="A401" s="48" t="s">
        <v>10487</v>
      </c>
      <c r="B401" s="8">
        <v>390</v>
      </c>
      <c r="C401" s="143" t="s">
        <v>5425</v>
      </c>
      <c r="D401" s="143" t="s">
        <v>5426</v>
      </c>
      <c r="E401" s="143" t="s">
        <v>335</v>
      </c>
      <c r="F401" s="143" t="s">
        <v>170</v>
      </c>
      <c r="G401" s="8" t="s">
        <v>5427</v>
      </c>
      <c r="H401" s="8">
        <v>6015036726</v>
      </c>
      <c r="I401" s="143" t="s">
        <v>340</v>
      </c>
      <c r="J401" s="143" t="s">
        <v>2494</v>
      </c>
      <c r="K401" s="143" t="s">
        <v>525</v>
      </c>
      <c r="L401" s="8" t="s">
        <v>5428</v>
      </c>
      <c r="M401" s="8" t="s">
        <v>5429</v>
      </c>
      <c r="N401" s="8" t="s">
        <v>5427</v>
      </c>
      <c r="O401" s="8">
        <v>6015069366</v>
      </c>
      <c r="P401" s="143" t="s">
        <v>2112</v>
      </c>
      <c r="Q401" s="143" t="s">
        <v>45</v>
      </c>
      <c r="R401" s="8" t="s">
        <v>5430</v>
      </c>
      <c r="T401" s="143" t="s">
        <v>2128</v>
      </c>
      <c r="U401" s="143"/>
      <c r="V401" s="143" t="s">
        <v>488</v>
      </c>
      <c r="W401" s="8">
        <v>39272</v>
      </c>
      <c r="X401" s="8" t="s">
        <v>348</v>
      </c>
      <c r="Y401" s="8" t="s">
        <v>209</v>
      </c>
      <c r="Z401" s="143" t="s">
        <v>2114</v>
      </c>
      <c r="AB401" s="8" t="s">
        <v>2115</v>
      </c>
      <c r="AE401" s="8" t="s">
        <v>49</v>
      </c>
      <c r="AF401" s="233" t="s">
        <v>5431</v>
      </c>
      <c r="AG401" s="8" t="s">
        <v>5432</v>
      </c>
      <c r="AI401" s="8" t="s">
        <v>442</v>
      </c>
      <c r="AL401" s="8" t="s">
        <v>209</v>
      </c>
      <c r="AM401" s="48" t="s">
        <v>209</v>
      </c>
      <c r="AN401" s="48" t="s">
        <v>10488</v>
      </c>
      <c r="AO401" s="48" t="s">
        <v>10489</v>
      </c>
      <c r="AP401" s="48" t="s">
        <v>10488</v>
      </c>
      <c r="AQ401" s="48" t="s">
        <v>10489</v>
      </c>
      <c r="AR401" s="48" t="s">
        <v>371</v>
      </c>
      <c r="AS401" s="68" t="s">
        <v>371</v>
      </c>
      <c r="AT401" s="68">
        <v>390</v>
      </c>
      <c r="AU401" s="48">
        <v>89</v>
      </c>
      <c r="AV401" s="48" t="s">
        <v>371</v>
      </c>
      <c r="AW401" s="70" t="e">
        <v>#REF!</v>
      </c>
      <c r="AX401" s="68" t="e">
        <v>#REF!</v>
      </c>
      <c r="AY401" s="68" t="s">
        <v>10487</v>
      </c>
      <c r="AZ401" s="48" t="s">
        <v>10490</v>
      </c>
      <c r="BA401" s="48" t="s">
        <v>10491</v>
      </c>
      <c r="BB401" s="68" t="s">
        <v>519</v>
      </c>
      <c r="BC401" s="48" t="s">
        <v>107</v>
      </c>
      <c r="BD401" s="48"/>
    </row>
    <row r="402" spans="1:56" x14ac:dyDescent="0.3">
      <c r="A402" s="48" t="s">
        <v>10492</v>
      </c>
      <c r="B402" s="8">
        <v>615</v>
      </c>
      <c r="C402" s="8" t="s">
        <v>7186</v>
      </c>
      <c r="D402" s="8" t="s">
        <v>7187</v>
      </c>
      <c r="E402" s="8" t="s">
        <v>335</v>
      </c>
      <c r="F402" s="8" t="s">
        <v>170</v>
      </c>
      <c r="G402" s="8" t="s">
        <v>7188</v>
      </c>
      <c r="H402" s="8">
        <v>7695722004</v>
      </c>
      <c r="I402" s="8" t="s">
        <v>401</v>
      </c>
      <c r="J402" s="8" t="s">
        <v>2494</v>
      </c>
      <c r="K402" s="8" t="s">
        <v>525</v>
      </c>
      <c r="L402" s="8" t="s">
        <v>5428</v>
      </c>
      <c r="M402" s="8" t="s">
        <v>4214</v>
      </c>
      <c r="N402" s="8" t="s">
        <v>7189</v>
      </c>
      <c r="O402" s="8">
        <v>6013256909</v>
      </c>
      <c r="P402" s="8" t="s">
        <v>2112</v>
      </c>
      <c r="Q402" s="8" t="s">
        <v>45</v>
      </c>
      <c r="R402" s="8" t="s">
        <v>7190</v>
      </c>
      <c r="T402" s="8" t="s">
        <v>2128</v>
      </c>
      <c r="V402" s="8" t="s">
        <v>488</v>
      </c>
      <c r="W402" s="8">
        <v>39272</v>
      </c>
      <c r="X402" s="8" t="s">
        <v>348</v>
      </c>
      <c r="Y402" s="8" t="s">
        <v>209</v>
      </c>
      <c r="Z402" s="8" t="s">
        <v>2114</v>
      </c>
      <c r="AB402" s="8" t="s">
        <v>2115</v>
      </c>
      <c r="AE402" s="8" t="s">
        <v>49</v>
      </c>
      <c r="AF402" s="8" t="s">
        <v>7191</v>
      </c>
      <c r="AG402" s="8" t="s">
        <v>7192</v>
      </c>
      <c r="AH402" s="8" t="s">
        <v>7193</v>
      </c>
      <c r="AI402" s="8" t="s">
        <v>442</v>
      </c>
      <c r="AJ402" s="8" t="s">
        <v>533</v>
      </c>
      <c r="AL402" s="8" t="s">
        <v>209</v>
      </c>
      <c r="AM402" s="48" t="s">
        <v>209</v>
      </c>
      <c r="AN402" s="48" t="s">
        <v>10493</v>
      </c>
      <c r="AO402" s="48" t="s">
        <v>10494</v>
      </c>
      <c r="AP402" s="48" t="e">
        <v>#N/A</v>
      </c>
      <c r="AQ402" s="48" t="s">
        <v>10494</v>
      </c>
      <c r="AR402" s="48" t="e">
        <v>#N/A</v>
      </c>
      <c r="AS402" s="68" t="s">
        <v>371</v>
      </c>
      <c r="AT402" s="68">
        <v>615</v>
      </c>
      <c r="AU402" s="48">
        <v>261</v>
      </c>
      <c r="AV402" s="48" t="s">
        <v>371</v>
      </c>
      <c r="AW402" s="68" t="e">
        <v>#REF!</v>
      </c>
      <c r="AX402" s="68" t="e">
        <v>#VALUE!</v>
      </c>
      <c r="AY402" s="68" t="s">
        <v>10492</v>
      </c>
      <c r="AZ402" s="48" t="s">
        <v>10495</v>
      </c>
      <c r="BA402" s="48" t="s">
        <v>10496</v>
      </c>
      <c r="BB402" s="68" t="s">
        <v>519</v>
      </c>
      <c r="BC402" s="48" t="s">
        <v>107</v>
      </c>
      <c r="BD402" s="48"/>
    </row>
    <row r="403" spans="1:56" x14ac:dyDescent="0.3">
      <c r="A403" s="48" t="s">
        <v>10497</v>
      </c>
      <c r="B403" s="8">
        <v>67</v>
      </c>
      <c r="C403" s="143" t="s">
        <v>2749</v>
      </c>
      <c r="D403" s="143" t="s">
        <v>2750</v>
      </c>
      <c r="E403" s="143" t="s">
        <v>335</v>
      </c>
      <c r="F403" s="143" t="s">
        <v>170</v>
      </c>
      <c r="G403" s="8" t="s">
        <v>2751</v>
      </c>
      <c r="H403" s="8">
        <v>6629346494</v>
      </c>
      <c r="I403" s="143" t="s">
        <v>401</v>
      </c>
      <c r="J403" s="143" t="s">
        <v>2752</v>
      </c>
      <c r="K403" s="143" t="s">
        <v>2753</v>
      </c>
      <c r="L403" s="8" t="s">
        <v>2754</v>
      </c>
      <c r="M403" s="8" t="s">
        <v>2750</v>
      </c>
      <c r="N403" s="8" t="s">
        <v>2755</v>
      </c>
      <c r="O403" s="8">
        <v>6629340015</v>
      </c>
      <c r="P403" s="143" t="s">
        <v>2112</v>
      </c>
      <c r="Q403" s="143" t="s">
        <v>394</v>
      </c>
      <c r="R403" s="8" t="s">
        <v>2756</v>
      </c>
      <c r="T403" s="143" t="s">
        <v>2757</v>
      </c>
      <c r="U403" s="143"/>
      <c r="V403" s="143" t="s">
        <v>488</v>
      </c>
      <c r="W403" s="8">
        <v>38606</v>
      </c>
      <c r="X403" s="8" t="s">
        <v>348</v>
      </c>
      <c r="Y403" s="8" t="s">
        <v>238</v>
      </c>
      <c r="Z403" s="143" t="s">
        <v>2114</v>
      </c>
      <c r="AB403" s="8" t="s">
        <v>2115</v>
      </c>
      <c r="AE403" s="8" t="s">
        <v>48</v>
      </c>
      <c r="AF403" s="233" t="s">
        <v>2758</v>
      </c>
      <c r="AG403" s="8" t="s">
        <v>2759</v>
      </c>
      <c r="AI403" s="8" t="s">
        <v>2165</v>
      </c>
      <c r="AL403" s="8" t="s">
        <v>238</v>
      </c>
      <c r="AM403" s="48" t="s">
        <v>238</v>
      </c>
      <c r="AN403" s="48" t="s">
        <v>10498</v>
      </c>
      <c r="AO403" s="48" t="s">
        <v>10499</v>
      </c>
      <c r="AP403" s="48" t="s">
        <v>10498</v>
      </c>
      <c r="AQ403" s="48" t="s">
        <v>10499</v>
      </c>
      <c r="AR403" s="48" t="s">
        <v>371</v>
      </c>
      <c r="AS403" s="68" t="s">
        <v>371</v>
      </c>
      <c r="AT403" s="68">
        <v>67</v>
      </c>
      <c r="AU403" s="48">
        <v>328</v>
      </c>
      <c r="AV403" s="48" t="s">
        <v>371</v>
      </c>
      <c r="AW403" s="68" t="s">
        <v>10500</v>
      </c>
      <c r="AX403" s="68" t="s">
        <v>10500</v>
      </c>
      <c r="AY403" s="68" t="s">
        <v>10497</v>
      </c>
      <c r="AZ403" s="48" t="s">
        <v>10501</v>
      </c>
      <c r="BA403" s="48" t="s">
        <v>10502</v>
      </c>
      <c r="BB403" s="68" t="s">
        <v>519</v>
      </c>
      <c r="BC403" s="48" t="s">
        <v>92</v>
      </c>
    </row>
    <row r="404" spans="1:56" x14ac:dyDescent="0.3">
      <c r="A404" s="48" t="s">
        <v>10503</v>
      </c>
      <c r="B404" s="8">
        <v>515</v>
      </c>
      <c r="C404" s="143" t="s">
        <v>6406</v>
      </c>
      <c r="D404" s="143" t="s">
        <v>1417</v>
      </c>
      <c r="E404" s="143" t="s">
        <v>335</v>
      </c>
      <c r="F404" s="143" t="s">
        <v>170</v>
      </c>
      <c r="G404" s="8" t="s">
        <v>6407</v>
      </c>
      <c r="H404" s="8">
        <v>6015512257</v>
      </c>
      <c r="I404" s="143" t="s">
        <v>376</v>
      </c>
      <c r="J404" s="143" t="s">
        <v>6408</v>
      </c>
      <c r="K404" s="143" t="s">
        <v>6409</v>
      </c>
      <c r="L404" s="8" t="s">
        <v>3222</v>
      </c>
      <c r="M404" s="8" t="s">
        <v>1417</v>
      </c>
      <c r="N404" s="8" t="s">
        <v>6410</v>
      </c>
      <c r="O404" s="8">
        <v>6015513023</v>
      </c>
      <c r="P404" s="143" t="s">
        <v>2112</v>
      </c>
      <c r="Q404" s="143" t="s">
        <v>394</v>
      </c>
      <c r="R404" s="8" t="s">
        <v>6411</v>
      </c>
      <c r="T404" s="143" t="s">
        <v>4070</v>
      </c>
      <c r="U404" s="143"/>
      <c r="V404" s="143" t="s">
        <v>488</v>
      </c>
      <c r="W404" s="8">
        <v>39666</v>
      </c>
      <c r="X404" s="8" t="s">
        <v>348</v>
      </c>
      <c r="Y404" s="8" t="s">
        <v>241</v>
      </c>
      <c r="Z404" s="143" t="s">
        <v>2114</v>
      </c>
      <c r="AB404" s="8" t="s">
        <v>2115</v>
      </c>
      <c r="AE404" s="8" t="s">
        <v>48</v>
      </c>
      <c r="AF404" s="233" t="s">
        <v>6412</v>
      </c>
      <c r="AG404" s="8" t="s">
        <v>6413</v>
      </c>
      <c r="AI404" s="8" t="s">
        <v>442</v>
      </c>
      <c r="AL404" s="8" t="s">
        <v>241</v>
      </c>
      <c r="AM404" s="48" t="s">
        <v>241</v>
      </c>
      <c r="AN404" s="48" t="s">
        <v>10504</v>
      </c>
      <c r="AO404" s="48" t="s">
        <v>10505</v>
      </c>
      <c r="AP404" s="48" t="e">
        <v>#N/A</v>
      </c>
      <c r="AQ404" s="48" t="s">
        <v>10505</v>
      </c>
      <c r="AR404" s="48" t="e">
        <v>#N/A</v>
      </c>
      <c r="AS404" s="68" t="s">
        <v>371</v>
      </c>
      <c r="AT404" s="68">
        <v>515</v>
      </c>
      <c r="AU404" s="48">
        <v>270</v>
      </c>
      <c r="AV404" s="48" t="s">
        <v>371</v>
      </c>
      <c r="AW404" s="68" t="e">
        <v>#VALUE!</v>
      </c>
      <c r="AX404" s="68" t="e">
        <v>#VALUE!</v>
      </c>
      <c r="AY404" s="68" t="s">
        <v>10503</v>
      </c>
      <c r="AZ404" s="48" t="s">
        <v>10506</v>
      </c>
      <c r="BA404" s="48" t="s">
        <v>10507</v>
      </c>
      <c r="BB404" s="68" t="s">
        <v>371</v>
      </c>
      <c r="BC404" s="48" t="s">
        <v>83</v>
      </c>
      <c r="BD404" s="48"/>
    </row>
    <row r="405" spans="1:56" x14ac:dyDescent="0.3">
      <c r="A405" s="48" t="s">
        <v>10508</v>
      </c>
      <c r="B405" s="8">
        <v>638</v>
      </c>
      <c r="C405" s="8" t="s">
        <v>7367</v>
      </c>
      <c r="D405" s="8" t="s">
        <v>503</v>
      </c>
      <c r="E405" s="8" t="s">
        <v>335</v>
      </c>
      <c r="F405" s="8" t="s">
        <v>170</v>
      </c>
      <c r="H405" s="8">
        <v>6019351830</v>
      </c>
      <c r="I405" s="8" t="s">
        <v>401</v>
      </c>
      <c r="J405" s="8" t="s">
        <v>5657</v>
      </c>
      <c r="K405" s="8" t="s">
        <v>5223</v>
      </c>
      <c r="L405" s="8" t="s">
        <v>3222</v>
      </c>
      <c r="M405" s="8" t="s">
        <v>503</v>
      </c>
      <c r="N405" s="8" t="s">
        <v>7368</v>
      </c>
      <c r="O405" s="8">
        <v>6015276103</v>
      </c>
      <c r="P405" s="8" t="s">
        <v>2159</v>
      </c>
      <c r="Q405" s="8" t="s">
        <v>394</v>
      </c>
      <c r="R405" s="8" t="s">
        <v>7369</v>
      </c>
      <c r="T405" s="8" t="s">
        <v>7370</v>
      </c>
      <c r="V405" s="8" t="s">
        <v>488</v>
      </c>
      <c r="W405" s="8">
        <v>39347</v>
      </c>
      <c r="X405" s="8" t="s">
        <v>348</v>
      </c>
      <c r="Y405" s="8" t="s">
        <v>215</v>
      </c>
      <c r="Z405" s="8" t="s">
        <v>2114</v>
      </c>
      <c r="AB405" s="8" t="s">
        <v>2115</v>
      </c>
      <c r="AE405" s="8" t="s">
        <v>49</v>
      </c>
      <c r="AF405" s="8" t="s">
        <v>7371</v>
      </c>
      <c r="AG405" s="8" t="s">
        <v>7372</v>
      </c>
      <c r="AI405" s="8" t="s">
        <v>928</v>
      </c>
      <c r="AL405" s="8" t="s">
        <v>196</v>
      </c>
      <c r="AM405" s="48" t="s">
        <v>215</v>
      </c>
      <c r="AN405" s="48" t="s">
        <v>10509</v>
      </c>
      <c r="AO405" s="48" t="s">
        <v>10510</v>
      </c>
      <c r="AP405" s="48" t="s">
        <v>10509</v>
      </c>
      <c r="AQ405" s="48" t="s">
        <v>10510</v>
      </c>
      <c r="AR405" s="48" t="s">
        <v>371</v>
      </c>
      <c r="AS405" s="68" t="s">
        <v>371</v>
      </c>
      <c r="AT405" s="68">
        <v>638</v>
      </c>
      <c r="AU405" s="48">
        <v>263</v>
      </c>
      <c r="AV405" s="48" t="s">
        <v>519</v>
      </c>
      <c r="AW405" s="68" t="e">
        <v>#REF!</v>
      </c>
      <c r="AX405" s="68" t="e">
        <v>#REF!</v>
      </c>
      <c r="AY405" s="68" t="s">
        <v>10508</v>
      </c>
      <c r="AZ405" s="48" t="s">
        <v>10511</v>
      </c>
      <c r="BA405" s="48" t="s">
        <v>10512</v>
      </c>
      <c r="BB405" s="68" t="s">
        <v>371</v>
      </c>
      <c r="BC405" s="48" t="s">
        <v>101</v>
      </c>
    </row>
    <row r="406" spans="1:56" x14ac:dyDescent="0.3">
      <c r="A406" s="146" t="s">
        <v>10513</v>
      </c>
      <c r="B406" s="8">
        <v>119</v>
      </c>
      <c r="C406" s="143" t="s">
        <v>3219</v>
      </c>
      <c r="D406" s="143" t="s">
        <v>3220</v>
      </c>
      <c r="E406" s="143" t="s">
        <v>335</v>
      </c>
      <c r="F406" s="143" t="s">
        <v>170</v>
      </c>
      <c r="G406" s="8" t="s">
        <v>3221</v>
      </c>
      <c r="H406" s="8">
        <v>6626885439</v>
      </c>
      <c r="I406" s="143" t="s">
        <v>401</v>
      </c>
      <c r="J406" s="143" t="s">
        <v>485</v>
      </c>
      <c r="K406" s="143" t="s">
        <v>2464</v>
      </c>
      <c r="L406" s="8" t="s">
        <v>3222</v>
      </c>
      <c r="M406" s="8" t="s">
        <v>3220</v>
      </c>
      <c r="N406" s="8" t="s">
        <v>3223</v>
      </c>
      <c r="O406" s="8">
        <v>6626887853</v>
      </c>
      <c r="P406" s="143" t="s">
        <v>2159</v>
      </c>
      <c r="Q406" s="143" t="s">
        <v>394</v>
      </c>
      <c r="R406" s="8" t="s">
        <v>3224</v>
      </c>
      <c r="T406" s="143" t="s">
        <v>206</v>
      </c>
      <c r="U406" s="143"/>
      <c r="V406" s="143" t="s">
        <v>488</v>
      </c>
      <c r="W406" s="8">
        <v>38901</v>
      </c>
      <c r="X406" s="8" t="s">
        <v>348</v>
      </c>
      <c r="Y406" s="8" t="s">
        <v>206</v>
      </c>
      <c r="Z406" s="143" t="s">
        <v>2114</v>
      </c>
      <c r="AB406" s="8" t="s">
        <v>2115</v>
      </c>
      <c r="AE406" s="8" t="s">
        <v>48</v>
      </c>
      <c r="AF406" s="233" t="s">
        <v>3225</v>
      </c>
      <c r="AG406" s="8" t="s">
        <v>3226</v>
      </c>
      <c r="AH406" s="8" t="s">
        <v>3227</v>
      </c>
      <c r="AI406" s="8" t="s">
        <v>2165</v>
      </c>
      <c r="AJ406" s="8" t="s">
        <v>3228</v>
      </c>
      <c r="AK406" s="8" t="s">
        <v>3229</v>
      </c>
      <c r="AL406" s="8" t="s">
        <v>206</v>
      </c>
      <c r="AM406" s="48" t="s">
        <v>206</v>
      </c>
      <c r="AN406" s="48" t="s">
        <v>10514</v>
      </c>
      <c r="AO406" s="48" t="s">
        <v>10515</v>
      </c>
      <c r="AP406" s="48" t="s">
        <v>10516</v>
      </c>
      <c r="AQ406" s="48" t="s">
        <v>10515</v>
      </c>
      <c r="AR406" s="48" t="s">
        <v>371</v>
      </c>
      <c r="AS406" s="68" t="s">
        <v>371</v>
      </c>
      <c r="AT406" s="68">
        <v>119</v>
      </c>
      <c r="AU406" s="48">
        <v>204</v>
      </c>
      <c r="AV406" s="48" t="s">
        <v>371</v>
      </c>
      <c r="AW406" s="68" t="s">
        <v>10517</v>
      </c>
      <c r="AX406" s="68" t="e">
        <v>#VALUE!</v>
      </c>
      <c r="AY406" s="68" t="s">
        <v>10513</v>
      </c>
      <c r="AZ406" s="48" t="s">
        <v>10518</v>
      </c>
      <c r="BA406" s="48" t="s">
        <v>10519</v>
      </c>
      <c r="BB406" s="68" t="s">
        <v>371</v>
      </c>
      <c r="BC406" s="48" t="s">
        <v>101</v>
      </c>
    </row>
    <row r="407" spans="1:56" x14ac:dyDescent="0.3">
      <c r="A407" s="48" t="s">
        <v>10520</v>
      </c>
      <c r="B407" s="8">
        <v>214</v>
      </c>
      <c r="C407" s="143" t="s">
        <v>4015</v>
      </c>
      <c r="D407" s="143" t="s">
        <v>4016</v>
      </c>
      <c r="E407" s="143" t="s">
        <v>335</v>
      </c>
      <c r="F407" s="143" t="s">
        <v>170</v>
      </c>
      <c r="I407" s="143" t="s">
        <v>401</v>
      </c>
      <c r="J407" s="143" t="s">
        <v>4017</v>
      </c>
      <c r="K407" s="143"/>
      <c r="L407" s="8" t="s">
        <v>4018</v>
      </c>
      <c r="M407" s="8" t="s">
        <v>4019</v>
      </c>
      <c r="N407" s="8" t="s">
        <v>4020</v>
      </c>
      <c r="O407" s="8">
        <v>6015406097</v>
      </c>
      <c r="P407" s="143" t="s">
        <v>2112</v>
      </c>
      <c r="Q407" s="143" t="s">
        <v>45</v>
      </c>
      <c r="R407" s="8" t="s">
        <v>4021</v>
      </c>
      <c r="T407" s="143" t="s">
        <v>345</v>
      </c>
      <c r="U407" s="143"/>
      <c r="V407" s="143" t="s">
        <v>488</v>
      </c>
      <c r="W407" s="8">
        <v>39057</v>
      </c>
      <c r="X407" s="8" t="s">
        <v>348</v>
      </c>
      <c r="Y407" s="8" t="s">
        <v>209</v>
      </c>
      <c r="Z407" s="143" t="s">
        <v>2114</v>
      </c>
      <c r="AB407" s="8" t="s">
        <v>2115</v>
      </c>
      <c r="AE407" s="8" t="s">
        <v>50</v>
      </c>
      <c r="AF407" s="233" t="s">
        <v>4022</v>
      </c>
      <c r="AG407" s="8" t="s">
        <v>4023</v>
      </c>
      <c r="AI407" s="8" t="s">
        <v>369</v>
      </c>
      <c r="AL407" s="8" t="s">
        <v>209</v>
      </c>
      <c r="AM407" s="48" t="s">
        <v>209</v>
      </c>
      <c r="AN407" s="48" t="s">
        <v>10521</v>
      </c>
      <c r="AO407" s="48" t="s">
        <v>10522</v>
      </c>
      <c r="AP407" s="48" t="e">
        <v>#N/A</v>
      </c>
      <c r="AQ407" s="48" t="s">
        <v>10523</v>
      </c>
      <c r="AR407" s="48" t="e">
        <v>#N/A</v>
      </c>
      <c r="AS407" s="68" t="s">
        <v>371</v>
      </c>
      <c r="AT407" s="68">
        <v>214</v>
      </c>
      <c r="AU407" s="48">
        <v>4</v>
      </c>
      <c r="AV407" s="48" t="s">
        <v>371</v>
      </c>
      <c r="AW407" s="68" t="e">
        <v>#VALUE!</v>
      </c>
      <c r="AX407" s="68" t="e">
        <v>#VALUE!</v>
      </c>
      <c r="AY407" s="68" t="s">
        <v>10520</v>
      </c>
      <c r="AZ407" s="48" t="s">
        <v>10524</v>
      </c>
      <c r="BA407" s="48" t="s">
        <v>10525</v>
      </c>
      <c r="BB407" s="68" t="s">
        <v>519</v>
      </c>
      <c r="BC407" s="48" t="s">
        <v>107</v>
      </c>
      <c r="BD407" s="48"/>
    </row>
    <row r="408" spans="1:56" x14ac:dyDescent="0.3">
      <c r="A408" s="48"/>
      <c r="B408" s="8">
        <v>460</v>
      </c>
      <c r="C408" s="143" t="s">
        <v>2268</v>
      </c>
      <c r="D408" s="143" t="s">
        <v>5955</v>
      </c>
      <c r="E408" s="143" t="s">
        <v>335</v>
      </c>
      <c r="F408" s="143" t="s">
        <v>169</v>
      </c>
      <c r="G408" s="8" t="s">
        <v>5956</v>
      </c>
      <c r="H408" s="8">
        <v>6624523939</v>
      </c>
      <c r="I408" s="143" t="s">
        <v>376</v>
      </c>
      <c r="J408" s="143" t="s">
        <v>5957</v>
      </c>
      <c r="K408" s="143" t="s">
        <v>920</v>
      </c>
      <c r="L408" s="8" t="s">
        <v>5958</v>
      </c>
      <c r="M408" s="8" t="s">
        <v>5959</v>
      </c>
      <c r="N408" s="8" t="s">
        <v>5960</v>
      </c>
      <c r="O408" s="8">
        <v>6622078577</v>
      </c>
      <c r="P408" s="143" t="s">
        <v>2112</v>
      </c>
      <c r="Q408" s="143" t="s">
        <v>45</v>
      </c>
      <c r="R408" s="8" t="s">
        <v>5961</v>
      </c>
      <c r="T408" s="143" t="s">
        <v>2406</v>
      </c>
      <c r="U408" s="143"/>
      <c r="V408" s="143" t="s">
        <v>488</v>
      </c>
      <c r="W408" s="8">
        <v>38751</v>
      </c>
      <c r="X408" s="8" t="s">
        <v>348</v>
      </c>
      <c r="Y408" s="8" t="s">
        <v>251</v>
      </c>
      <c r="Z408" s="143" t="s">
        <v>2114</v>
      </c>
      <c r="AB408" s="8" t="s">
        <v>2115</v>
      </c>
      <c r="AE408" s="8" t="s">
        <v>49</v>
      </c>
      <c r="AF408" s="233" t="s">
        <v>5962</v>
      </c>
      <c r="AG408" s="8" t="s">
        <v>5963</v>
      </c>
      <c r="AI408" s="8" t="s">
        <v>369</v>
      </c>
      <c r="AL408" s="8" t="s">
        <v>251</v>
      </c>
      <c r="AM408" s="48" t="s">
        <v>2130</v>
      </c>
      <c r="AN408" s="48" t="s">
        <v>10526</v>
      </c>
      <c r="AO408" s="48" t="s">
        <v>10527</v>
      </c>
      <c r="AP408" s="48" t="e">
        <v>#N/A</v>
      </c>
      <c r="AQ408" s="48" t="e">
        <v>#N/A</v>
      </c>
      <c r="AR408" s="48" t="e">
        <v>#N/A</v>
      </c>
      <c r="AS408" s="68" t="e">
        <v>#N/A</v>
      </c>
      <c r="AT408" s="68">
        <v>460</v>
      </c>
      <c r="AU408" s="48" t="e">
        <v>#N/A</v>
      </c>
      <c r="AV408" s="48" t="s">
        <v>371</v>
      </c>
      <c r="AW408" s="68" t="e">
        <v>#REF!</v>
      </c>
      <c r="AX408" s="68" t="e">
        <v>#REF!</v>
      </c>
      <c r="AY408" s="68" t="e">
        <v>#N/A</v>
      </c>
      <c r="AZ408" s="48" t="s">
        <v>10528</v>
      </c>
      <c r="BA408" s="48" t="s">
        <v>10529</v>
      </c>
      <c r="BB408" s="68" t="e">
        <v>#N/A</v>
      </c>
      <c r="BC408" s="48" t="s">
        <v>2131</v>
      </c>
      <c r="BD408" s="48"/>
    </row>
    <row r="409" spans="1:56" x14ac:dyDescent="0.3">
      <c r="A409" s="48" t="s">
        <v>10530</v>
      </c>
      <c r="B409" s="8">
        <v>198</v>
      </c>
      <c r="C409" s="143" t="s">
        <v>3878</v>
      </c>
      <c r="D409" s="143" t="s">
        <v>3879</v>
      </c>
      <c r="E409" s="143" t="s">
        <v>335</v>
      </c>
      <c r="F409" s="143" t="s">
        <v>169</v>
      </c>
      <c r="G409" s="8" t="s">
        <v>3880</v>
      </c>
      <c r="H409" s="8">
        <v>6625451146</v>
      </c>
      <c r="I409" s="143" t="s">
        <v>401</v>
      </c>
      <c r="J409" s="143" t="s">
        <v>3881</v>
      </c>
      <c r="K409" s="143" t="s">
        <v>920</v>
      </c>
      <c r="L409" s="8" t="s">
        <v>3882</v>
      </c>
      <c r="M409" s="8" t="s">
        <v>3883</v>
      </c>
      <c r="N409" s="8" t="s">
        <v>3880</v>
      </c>
      <c r="O409" s="8">
        <v>6625451146</v>
      </c>
      <c r="P409" s="143" t="s">
        <v>2159</v>
      </c>
      <c r="Q409" s="143" t="s">
        <v>43</v>
      </c>
      <c r="R409" s="8" t="s">
        <v>3884</v>
      </c>
      <c r="T409" s="143" t="s">
        <v>2406</v>
      </c>
      <c r="U409" s="143"/>
      <c r="V409" s="143" t="s">
        <v>488</v>
      </c>
      <c r="W409" s="8">
        <v>38751</v>
      </c>
      <c r="X409" s="8" t="s">
        <v>348</v>
      </c>
      <c r="Y409" s="8" t="s">
        <v>251</v>
      </c>
      <c r="Z409" s="143" t="s">
        <v>2114</v>
      </c>
      <c r="AB409" s="8" t="s">
        <v>2115</v>
      </c>
      <c r="AE409" s="8" t="s">
        <v>48</v>
      </c>
      <c r="AF409" s="233" t="s">
        <v>3885</v>
      </c>
      <c r="AG409" s="8" t="s">
        <v>3886</v>
      </c>
      <c r="AI409" s="8" t="s">
        <v>442</v>
      </c>
      <c r="AL409" s="8" t="s">
        <v>251</v>
      </c>
      <c r="AM409" s="48" t="s">
        <v>251</v>
      </c>
      <c r="AN409" s="48" t="s">
        <v>10531</v>
      </c>
      <c r="AO409" s="48" t="s">
        <v>10532</v>
      </c>
      <c r="AP409" s="48" t="e">
        <v>#N/A</v>
      </c>
      <c r="AQ409" s="48" t="s">
        <v>10532</v>
      </c>
      <c r="AR409" s="48" t="e">
        <v>#N/A</v>
      </c>
      <c r="AS409" s="68" t="s">
        <v>371</v>
      </c>
      <c r="AT409" s="68">
        <v>198</v>
      </c>
      <c r="AU409" s="48">
        <v>246</v>
      </c>
      <c r="AV409" s="48" t="s">
        <v>371</v>
      </c>
      <c r="AW409" s="68" t="s">
        <v>10533</v>
      </c>
      <c r="AX409" s="68" t="s">
        <v>10533</v>
      </c>
      <c r="AY409" s="68" t="s">
        <v>10530</v>
      </c>
      <c r="AZ409" s="48" t="s">
        <v>10534</v>
      </c>
      <c r="BA409" s="48" t="s">
        <v>10535</v>
      </c>
      <c r="BB409" s="68" t="s">
        <v>519</v>
      </c>
      <c r="BC409" s="48" t="s">
        <v>92</v>
      </c>
      <c r="BD409" s="48"/>
    </row>
    <row r="410" spans="1:56" x14ac:dyDescent="0.3">
      <c r="A410" s="48"/>
      <c r="B410" s="8">
        <v>222</v>
      </c>
      <c r="C410" s="143" t="s">
        <v>4083</v>
      </c>
      <c r="D410" s="143" t="s">
        <v>4084</v>
      </c>
      <c r="E410" s="143" t="s">
        <v>335</v>
      </c>
      <c r="F410" s="143" t="s">
        <v>170</v>
      </c>
      <c r="G410" s="8" t="s">
        <v>4085</v>
      </c>
      <c r="H410" s="8">
        <v>6625881797</v>
      </c>
      <c r="I410" s="143" t="s">
        <v>376</v>
      </c>
      <c r="J410" s="143" t="s">
        <v>978</v>
      </c>
      <c r="K410" s="143" t="s">
        <v>979</v>
      </c>
      <c r="L410" s="8" t="s">
        <v>4086</v>
      </c>
      <c r="M410" s="8" t="s">
        <v>4087</v>
      </c>
      <c r="N410" s="8" t="s">
        <v>4088</v>
      </c>
      <c r="O410" s="8">
        <v>6627190748</v>
      </c>
      <c r="P410" s="143" t="s">
        <v>2112</v>
      </c>
      <c r="Q410" s="143" t="s">
        <v>45</v>
      </c>
      <c r="R410" s="8" t="s">
        <v>4089</v>
      </c>
      <c r="T410" s="143" t="s">
        <v>4090</v>
      </c>
      <c r="U410" s="143"/>
      <c r="V410" s="143" t="s">
        <v>488</v>
      </c>
      <c r="W410" s="8">
        <v>38762</v>
      </c>
      <c r="X410" s="8" t="s">
        <v>348</v>
      </c>
      <c r="Y410" s="8" t="s">
        <v>190</v>
      </c>
      <c r="Z410" s="143" t="s">
        <v>2114</v>
      </c>
      <c r="AB410" s="8" t="s">
        <v>2115</v>
      </c>
      <c r="AE410" s="8" t="s">
        <v>48</v>
      </c>
      <c r="AF410" s="233" t="s">
        <v>4091</v>
      </c>
      <c r="AG410" s="8" t="s">
        <v>4092</v>
      </c>
      <c r="AH410" s="8" t="s">
        <v>4093</v>
      </c>
      <c r="AI410" s="8" t="s">
        <v>442</v>
      </c>
      <c r="AL410" s="8" t="s">
        <v>190</v>
      </c>
      <c r="AM410" s="48" t="s">
        <v>2130</v>
      </c>
      <c r="AN410" s="48" t="s">
        <v>10536</v>
      </c>
      <c r="AO410" s="48" t="s">
        <v>10537</v>
      </c>
      <c r="AP410" s="48" t="e">
        <v>#N/A</v>
      </c>
      <c r="AQ410" s="48" t="e">
        <v>#N/A</v>
      </c>
      <c r="AR410" s="48" t="e">
        <v>#N/A</v>
      </c>
      <c r="AS410" s="68" t="e">
        <v>#N/A</v>
      </c>
      <c r="AT410" s="68">
        <v>222</v>
      </c>
      <c r="AU410" s="48" t="e">
        <v>#N/A</v>
      </c>
      <c r="AV410" s="48" t="s">
        <v>371</v>
      </c>
      <c r="AW410" s="68" t="s">
        <v>10538</v>
      </c>
      <c r="AX410" s="68" t="e">
        <v>#VALUE!</v>
      </c>
      <c r="AY410" s="68" t="e">
        <v>#N/A</v>
      </c>
      <c r="AZ410" s="48" t="s">
        <v>10539</v>
      </c>
      <c r="BA410" s="48" t="s">
        <v>10540</v>
      </c>
      <c r="BB410" s="68" t="e">
        <v>#N/A</v>
      </c>
      <c r="BC410" s="48" t="s">
        <v>2131</v>
      </c>
      <c r="BD410" s="48"/>
    </row>
    <row r="411" spans="1:56" x14ac:dyDescent="0.3">
      <c r="A411" s="48"/>
      <c r="B411" s="8">
        <v>547</v>
      </c>
      <c r="C411" s="8" t="s">
        <v>6662</v>
      </c>
      <c r="D411" s="8" t="s">
        <v>3780</v>
      </c>
      <c r="E411" s="8" t="s">
        <v>335</v>
      </c>
      <c r="F411" s="8" t="s">
        <v>169</v>
      </c>
      <c r="G411" s="8" t="s">
        <v>6663</v>
      </c>
      <c r="H411" s="8">
        <v>6628917091</v>
      </c>
      <c r="I411" s="8" t="s">
        <v>376</v>
      </c>
      <c r="J411" s="8" t="s">
        <v>4364</v>
      </c>
      <c r="L411" s="8" t="s">
        <v>3104</v>
      </c>
      <c r="M411" s="8" t="s">
        <v>1911</v>
      </c>
      <c r="N411" s="8" t="s">
        <v>6664</v>
      </c>
      <c r="O411" s="8">
        <v>6628917091</v>
      </c>
      <c r="P411" s="8" t="s">
        <v>2159</v>
      </c>
      <c r="Q411" s="8" t="s">
        <v>394</v>
      </c>
      <c r="R411" s="8" t="s">
        <v>6665</v>
      </c>
      <c r="S411" s="8" t="s">
        <v>6666</v>
      </c>
      <c r="T411" s="8" t="s">
        <v>4316</v>
      </c>
      <c r="V411" s="8" t="s">
        <v>488</v>
      </c>
      <c r="W411" s="8">
        <v>38860</v>
      </c>
      <c r="X411" s="8" t="s">
        <v>348</v>
      </c>
      <c r="Y411" s="8" t="s">
        <v>4317</v>
      </c>
      <c r="Z411" s="8" t="s">
        <v>2114</v>
      </c>
      <c r="AB411" s="8" t="s">
        <v>2115</v>
      </c>
      <c r="AE411" s="8" t="s">
        <v>48</v>
      </c>
      <c r="AF411" s="8" t="s">
        <v>6667</v>
      </c>
      <c r="AG411" s="8" t="s">
        <v>6668</v>
      </c>
      <c r="AH411" s="8" t="s">
        <v>6669</v>
      </c>
      <c r="AI411" s="8" t="s">
        <v>369</v>
      </c>
      <c r="AL411" s="8" t="s">
        <v>193</v>
      </c>
      <c r="AM411" s="48" t="s">
        <v>2130</v>
      </c>
      <c r="AN411" s="48" t="s">
        <v>10541</v>
      </c>
      <c r="AO411" s="48" t="s">
        <v>10542</v>
      </c>
      <c r="AP411" s="48" t="e">
        <v>#N/A</v>
      </c>
      <c r="AQ411" s="48" t="e">
        <v>#N/A</v>
      </c>
      <c r="AR411" s="48" t="e">
        <v>#N/A</v>
      </c>
      <c r="AS411" s="68" t="e">
        <v>#N/A</v>
      </c>
      <c r="AT411" s="68">
        <v>547</v>
      </c>
      <c r="AU411" s="48" t="e">
        <v>#N/A</v>
      </c>
      <c r="AV411" s="48" t="s">
        <v>371</v>
      </c>
      <c r="AW411" s="68" t="e">
        <v>#REF!</v>
      </c>
      <c r="AX411" s="68" t="e">
        <v>#REF!</v>
      </c>
      <c r="AY411" s="68" t="e">
        <v>#N/A</v>
      </c>
      <c r="AZ411" s="48" t="s">
        <v>10543</v>
      </c>
      <c r="BA411" s="48" t="s">
        <v>10544</v>
      </c>
      <c r="BB411" s="68" t="e">
        <v>#N/A</v>
      </c>
      <c r="BC411" s="48" t="s">
        <v>2131</v>
      </c>
    </row>
    <row r="412" spans="1:56" x14ac:dyDescent="0.3">
      <c r="A412" s="66"/>
      <c r="B412" s="8">
        <v>667</v>
      </c>
      <c r="C412" s="8" t="s">
        <v>2176</v>
      </c>
      <c r="D412" s="8" t="s">
        <v>7616</v>
      </c>
      <c r="E412" s="8" t="s">
        <v>335</v>
      </c>
      <c r="F412" s="8" t="s">
        <v>169</v>
      </c>
      <c r="I412" s="8" t="s">
        <v>340</v>
      </c>
      <c r="J412" s="8" t="s">
        <v>7569</v>
      </c>
      <c r="K412" s="8" t="s">
        <v>7570</v>
      </c>
      <c r="L412" s="8" t="s">
        <v>3104</v>
      </c>
      <c r="M412" s="8" t="s">
        <v>7616</v>
      </c>
      <c r="N412" s="8" t="s">
        <v>7618</v>
      </c>
      <c r="O412" s="8">
        <v>2283137095</v>
      </c>
      <c r="P412" s="8" t="s">
        <v>2112</v>
      </c>
      <c r="R412" s="8" t="s">
        <v>7619</v>
      </c>
      <c r="T412" s="8" t="s">
        <v>7181</v>
      </c>
      <c r="V412" s="8" t="s">
        <v>488</v>
      </c>
      <c r="W412" s="8">
        <v>39563</v>
      </c>
      <c r="X412" s="8" t="s">
        <v>348</v>
      </c>
      <c r="Y412" s="8" t="s">
        <v>214</v>
      </c>
      <c r="Z412" s="8" t="s">
        <v>2114</v>
      </c>
      <c r="AB412" s="8" t="s">
        <v>2115</v>
      </c>
      <c r="AE412" s="8" t="s">
        <v>49</v>
      </c>
      <c r="AF412" s="8" t="s">
        <v>7623</v>
      </c>
      <c r="AG412" s="8" t="s">
        <v>7624</v>
      </c>
      <c r="AI412" s="8" t="s">
        <v>459</v>
      </c>
      <c r="AL412" s="8" t="s">
        <v>214</v>
      </c>
      <c r="AM412" s="48" t="s">
        <v>2130</v>
      </c>
      <c r="AN412" s="48" t="s">
        <v>10545</v>
      </c>
      <c r="AO412" s="48" t="s">
        <v>10546</v>
      </c>
      <c r="AP412" s="48" t="e">
        <v>#N/A</v>
      </c>
      <c r="AQ412" s="48" t="e">
        <v>#N/A</v>
      </c>
      <c r="AR412" s="48" t="e">
        <v>#N/A</v>
      </c>
      <c r="AS412" s="68" t="e">
        <v>#N/A</v>
      </c>
      <c r="AT412" s="68">
        <v>667</v>
      </c>
      <c r="AU412" s="48" t="e">
        <v>#N/A</v>
      </c>
      <c r="AV412" s="48" t="s">
        <v>371</v>
      </c>
      <c r="AW412" s="68" t="e">
        <v>#REF!</v>
      </c>
      <c r="AX412" s="68" t="e">
        <v>#REF!</v>
      </c>
      <c r="AY412" s="68" t="e">
        <v>#N/A</v>
      </c>
      <c r="AZ412" s="307" t="s">
        <v>10547</v>
      </c>
      <c r="BA412" s="48" t="s">
        <v>10548</v>
      </c>
      <c r="BB412" s="68" t="e">
        <v>#N/A</v>
      </c>
      <c r="BC412" s="48" t="s">
        <v>2131</v>
      </c>
    </row>
    <row r="413" spans="1:56" x14ac:dyDescent="0.3">
      <c r="A413" s="66"/>
      <c r="B413" s="8">
        <v>666</v>
      </c>
      <c r="C413" s="8" t="s">
        <v>7615</v>
      </c>
      <c r="D413" s="8" t="s">
        <v>7616</v>
      </c>
      <c r="E413" s="8" t="s">
        <v>335</v>
      </c>
      <c r="F413" s="8" t="s">
        <v>170</v>
      </c>
      <c r="H413" s="8">
        <v>2283696365</v>
      </c>
      <c r="I413" s="8" t="s">
        <v>376</v>
      </c>
      <c r="J413" s="8" t="s">
        <v>7617</v>
      </c>
      <c r="K413" s="8" t="s">
        <v>7177</v>
      </c>
      <c r="L413" s="8" t="s">
        <v>3104</v>
      </c>
      <c r="M413" s="8" t="s">
        <v>7616</v>
      </c>
      <c r="N413" s="8" t="s">
        <v>7618</v>
      </c>
      <c r="O413" s="8">
        <v>2283137095</v>
      </c>
      <c r="P413" s="8" t="s">
        <v>2112</v>
      </c>
      <c r="R413" s="8" t="s">
        <v>7619</v>
      </c>
      <c r="T413" s="8" t="s">
        <v>7181</v>
      </c>
      <c r="V413" s="8" t="s">
        <v>488</v>
      </c>
      <c r="W413" s="8">
        <v>39563</v>
      </c>
      <c r="X413" s="8" t="s">
        <v>348</v>
      </c>
      <c r="Y413" s="8" t="s">
        <v>214</v>
      </c>
      <c r="Z413" s="8" t="s">
        <v>2114</v>
      </c>
      <c r="AB413" s="8" t="s">
        <v>2115</v>
      </c>
      <c r="AE413" s="8" t="s">
        <v>49</v>
      </c>
      <c r="AF413" s="8" t="s">
        <v>7620</v>
      </c>
      <c r="AG413" s="8" t="s">
        <v>7621</v>
      </c>
      <c r="AH413" s="8" t="s">
        <v>7622</v>
      </c>
      <c r="AI413" s="8" t="s">
        <v>459</v>
      </c>
      <c r="AL413" s="8" t="s">
        <v>214</v>
      </c>
      <c r="AM413" s="48" t="s">
        <v>2130</v>
      </c>
      <c r="AN413" s="48" t="s">
        <v>10549</v>
      </c>
      <c r="AO413" s="48" t="s">
        <v>10550</v>
      </c>
      <c r="AP413" s="48" t="e">
        <v>#N/A</v>
      </c>
      <c r="AQ413" s="48" t="e">
        <v>#N/A</v>
      </c>
      <c r="AR413" s="48" t="e">
        <v>#N/A</v>
      </c>
      <c r="AS413" s="68" t="e">
        <v>#N/A</v>
      </c>
      <c r="AT413" s="68">
        <v>666</v>
      </c>
      <c r="AU413" s="48" t="e">
        <v>#N/A</v>
      </c>
      <c r="AV413" s="48" t="s">
        <v>371</v>
      </c>
      <c r="AW413" s="68" t="e">
        <v>#REF!</v>
      </c>
      <c r="AX413" s="68" t="e">
        <v>#REF!</v>
      </c>
      <c r="AY413" s="68" t="e">
        <v>#N/A</v>
      </c>
      <c r="AZ413" s="307" t="s">
        <v>10547</v>
      </c>
      <c r="BA413" s="48" t="s">
        <v>10551</v>
      </c>
      <c r="BB413" s="68" t="e">
        <v>#N/A</v>
      </c>
      <c r="BC413" s="48" t="s">
        <v>2131</v>
      </c>
    </row>
    <row r="414" spans="1:56" x14ac:dyDescent="0.3">
      <c r="A414" s="48" t="s">
        <v>10552</v>
      </c>
      <c r="B414" s="8">
        <v>206</v>
      </c>
      <c r="C414" s="143" t="s">
        <v>3939</v>
      </c>
      <c r="D414" s="143" t="s">
        <v>3695</v>
      </c>
      <c r="E414" s="143" t="s">
        <v>335</v>
      </c>
      <c r="F414" s="143" t="s">
        <v>169</v>
      </c>
      <c r="G414" s="8" t="s">
        <v>3940</v>
      </c>
      <c r="H414" s="8">
        <v>6019061371</v>
      </c>
      <c r="I414" s="143" t="s">
        <v>401</v>
      </c>
      <c r="J414" s="143" t="s">
        <v>3941</v>
      </c>
      <c r="K414" s="143"/>
      <c r="L414" s="8" t="s">
        <v>1540</v>
      </c>
      <c r="M414" s="8" t="s">
        <v>736</v>
      </c>
      <c r="N414" s="8" t="s">
        <v>1541</v>
      </c>
      <c r="O414" s="8">
        <v>6015006652</v>
      </c>
      <c r="P414" s="143" t="s">
        <v>2112</v>
      </c>
      <c r="Q414" s="143" t="s">
        <v>394</v>
      </c>
      <c r="R414" s="8" t="s">
        <v>3942</v>
      </c>
      <c r="T414" s="143" t="s">
        <v>214</v>
      </c>
      <c r="U414" s="143"/>
      <c r="V414" s="143" t="s">
        <v>488</v>
      </c>
      <c r="W414" s="8">
        <v>39212</v>
      </c>
      <c r="X414" s="8" t="s">
        <v>348</v>
      </c>
      <c r="Y414" s="8" t="s">
        <v>209</v>
      </c>
      <c r="Z414" s="143" t="s">
        <v>2114</v>
      </c>
      <c r="AB414" s="8" t="s">
        <v>2115</v>
      </c>
      <c r="AE414" s="8" t="s">
        <v>49</v>
      </c>
      <c r="AF414" s="233" t="s">
        <v>3943</v>
      </c>
      <c r="AG414" s="8" t="s">
        <v>3944</v>
      </c>
      <c r="AH414" s="8" t="s">
        <v>3945</v>
      </c>
      <c r="AI414" s="8" t="s">
        <v>369</v>
      </c>
      <c r="AL414" s="8" t="s">
        <v>209</v>
      </c>
      <c r="AM414" s="48" t="s">
        <v>209</v>
      </c>
      <c r="AN414" s="48" t="s">
        <v>10553</v>
      </c>
      <c r="AO414" s="48" t="s">
        <v>10554</v>
      </c>
      <c r="AP414" s="48" t="s">
        <v>10553</v>
      </c>
      <c r="AQ414" s="48" t="s">
        <v>10554</v>
      </c>
      <c r="AR414" s="48" t="s">
        <v>371</v>
      </c>
      <c r="AS414" s="68" t="s">
        <v>371</v>
      </c>
      <c r="AT414" s="68">
        <v>206</v>
      </c>
      <c r="AU414" s="48">
        <v>332</v>
      </c>
      <c r="AV414" s="48" t="s">
        <v>371</v>
      </c>
      <c r="AW414" s="68" t="e">
        <v>#VALUE!</v>
      </c>
      <c r="AX414" s="68" t="s">
        <v>10555</v>
      </c>
      <c r="AY414" s="68" t="s">
        <v>10552</v>
      </c>
      <c r="AZ414" s="48" t="s">
        <v>10556</v>
      </c>
      <c r="BA414" s="48" t="s">
        <v>10557</v>
      </c>
      <c r="BB414" s="68" t="s">
        <v>371</v>
      </c>
      <c r="BC414" s="48" t="s">
        <v>101</v>
      </c>
      <c r="BD414" s="48"/>
    </row>
    <row r="415" spans="1:56" x14ac:dyDescent="0.3">
      <c r="A415" s="48" t="s">
        <v>10558</v>
      </c>
      <c r="B415" s="8">
        <v>169</v>
      </c>
      <c r="C415" s="143" t="s">
        <v>3650</v>
      </c>
      <c r="D415" s="143" t="s">
        <v>3651</v>
      </c>
      <c r="E415" s="143" t="s">
        <v>335</v>
      </c>
      <c r="F415" s="143" t="s">
        <v>170</v>
      </c>
      <c r="G415" s="8" t="s">
        <v>3652</v>
      </c>
      <c r="H415" s="8">
        <v>6626130913</v>
      </c>
      <c r="I415" s="143" t="s">
        <v>376</v>
      </c>
      <c r="J415" s="143" t="s">
        <v>3653</v>
      </c>
      <c r="K415" s="143" t="s">
        <v>3654</v>
      </c>
      <c r="L415" s="8" t="s">
        <v>3655</v>
      </c>
      <c r="M415" s="8" t="s">
        <v>736</v>
      </c>
      <c r="N415" s="8" t="s">
        <v>3656</v>
      </c>
      <c r="O415" s="8">
        <v>6226130913</v>
      </c>
      <c r="P415" s="143" t="s">
        <v>2112</v>
      </c>
      <c r="Q415" s="143" t="s">
        <v>394</v>
      </c>
      <c r="R415" s="8" t="s">
        <v>3657</v>
      </c>
      <c r="S415" s="8" t="s">
        <v>3657</v>
      </c>
      <c r="T415" s="143" t="s">
        <v>3627</v>
      </c>
      <c r="U415" s="143"/>
      <c r="V415" s="143" t="s">
        <v>488</v>
      </c>
      <c r="W415" s="8">
        <v>38664</v>
      </c>
      <c r="X415" s="8" t="s">
        <v>348</v>
      </c>
      <c r="Y415" s="8" t="s">
        <v>256</v>
      </c>
      <c r="Z415" s="143" t="s">
        <v>2114</v>
      </c>
      <c r="AE415" s="8" t="s">
        <v>48</v>
      </c>
      <c r="AF415" s="233" t="s">
        <v>3658</v>
      </c>
      <c r="AG415" s="8" t="s">
        <v>3659</v>
      </c>
      <c r="AI415" s="8" t="s">
        <v>2165</v>
      </c>
      <c r="AJ415" s="8" t="s">
        <v>3660</v>
      </c>
      <c r="AL415" s="8" t="s">
        <v>256</v>
      </c>
      <c r="AM415" s="48" t="s">
        <v>256</v>
      </c>
      <c r="AN415" s="48" t="s">
        <v>10559</v>
      </c>
      <c r="AO415" s="48" t="s">
        <v>10560</v>
      </c>
      <c r="AP415" s="48" t="e">
        <v>#N/A</v>
      </c>
      <c r="AQ415" s="48" t="s">
        <v>10560</v>
      </c>
      <c r="AR415" s="48" t="e">
        <v>#N/A</v>
      </c>
      <c r="AS415" s="68" t="s">
        <v>371</v>
      </c>
      <c r="AT415" s="68">
        <v>169</v>
      </c>
      <c r="AU415" s="48">
        <v>178</v>
      </c>
      <c r="AV415" s="48" t="s">
        <v>371</v>
      </c>
      <c r="AW415" s="68" t="s">
        <v>10561</v>
      </c>
      <c r="AX415" s="68" t="e">
        <v>#VALUE!</v>
      </c>
      <c r="AY415" s="68" t="s">
        <v>10558</v>
      </c>
      <c r="AZ415" s="48" t="s">
        <v>10562</v>
      </c>
      <c r="BA415" s="48" t="s">
        <v>10563</v>
      </c>
      <c r="BB415" s="68" t="s">
        <v>371</v>
      </c>
      <c r="BC415" s="48" t="s">
        <v>101</v>
      </c>
      <c r="BD415" s="48"/>
    </row>
    <row r="416" spans="1:56" x14ac:dyDescent="0.3">
      <c r="A416" s="48" t="s">
        <v>10564</v>
      </c>
      <c r="B416" s="8">
        <v>320</v>
      </c>
      <c r="C416" s="143" t="s">
        <v>1642</v>
      </c>
      <c r="D416" s="143" t="s">
        <v>1643</v>
      </c>
      <c r="E416" s="143" t="s">
        <v>335</v>
      </c>
      <c r="F416" s="143" t="s">
        <v>170</v>
      </c>
      <c r="I416" s="143" t="s">
        <v>340</v>
      </c>
      <c r="J416" s="143" t="s">
        <v>1492</v>
      </c>
      <c r="K416" s="143" t="s">
        <v>1656</v>
      </c>
      <c r="L416" s="8" t="s">
        <v>1647</v>
      </c>
      <c r="M416" s="8" t="s">
        <v>1643</v>
      </c>
      <c r="N416" s="8" t="s">
        <v>1648</v>
      </c>
      <c r="O416" s="8">
        <v>6626455662</v>
      </c>
      <c r="P416" s="143" t="s">
        <v>2112</v>
      </c>
      <c r="Q416" s="143" t="s">
        <v>394</v>
      </c>
      <c r="R416" s="8" t="s">
        <v>1645</v>
      </c>
      <c r="T416" s="143" t="s">
        <v>1646</v>
      </c>
      <c r="U416" s="143"/>
      <c r="V416" s="143" t="s">
        <v>488</v>
      </c>
      <c r="W416" s="8">
        <v>38614</v>
      </c>
      <c r="X416" s="8" t="s">
        <v>348</v>
      </c>
      <c r="Y416" s="8" t="s">
        <v>198</v>
      </c>
      <c r="Z416" s="143" t="s">
        <v>2114</v>
      </c>
      <c r="AE416" s="8" t="s">
        <v>48</v>
      </c>
      <c r="AF416" s="233" t="s">
        <v>4842</v>
      </c>
      <c r="AG416" s="8" t="s">
        <v>4843</v>
      </c>
      <c r="AH416" s="8" t="s">
        <v>4844</v>
      </c>
      <c r="AI416" s="8" t="s">
        <v>459</v>
      </c>
      <c r="AL416" s="8" t="s">
        <v>198</v>
      </c>
      <c r="AM416" s="48" t="s">
        <v>198</v>
      </c>
      <c r="AN416" s="48" t="s">
        <v>10565</v>
      </c>
      <c r="AO416" s="48" t="s">
        <v>10566</v>
      </c>
      <c r="AP416" s="48" t="e">
        <v>#N/A</v>
      </c>
      <c r="AQ416" s="48" t="s">
        <v>10566</v>
      </c>
      <c r="AR416" s="48" t="e">
        <v>#N/A</v>
      </c>
      <c r="AS416" s="68" t="s">
        <v>371</v>
      </c>
      <c r="AT416" s="68">
        <v>320</v>
      </c>
      <c r="AU416" s="48">
        <v>27</v>
      </c>
      <c r="AV416" s="48" t="s">
        <v>371</v>
      </c>
      <c r="AW416" s="68" t="e">
        <v>#VALUE!</v>
      </c>
      <c r="AX416" s="68" t="e">
        <v>#VALUE!</v>
      </c>
      <c r="AY416" s="68" t="s">
        <v>10564</v>
      </c>
      <c r="AZ416" s="48" t="s">
        <v>10567</v>
      </c>
      <c r="BA416" s="48" t="s">
        <v>10568</v>
      </c>
      <c r="BB416" s="68" t="s">
        <v>519</v>
      </c>
      <c r="BC416" s="48" t="s">
        <v>92</v>
      </c>
      <c r="BD416" s="48"/>
    </row>
    <row r="417" spans="1:56" x14ac:dyDescent="0.3">
      <c r="A417" s="48"/>
      <c r="B417" s="8">
        <v>562</v>
      </c>
      <c r="C417" s="8" t="s">
        <v>6781</v>
      </c>
      <c r="D417" s="8" t="s">
        <v>2984</v>
      </c>
      <c r="E417" s="8" t="s">
        <v>335</v>
      </c>
      <c r="F417" s="8" t="s">
        <v>170</v>
      </c>
      <c r="H417" s="8">
        <v>9859819117</v>
      </c>
      <c r="I417" s="8" t="s">
        <v>401</v>
      </c>
      <c r="J417" s="8" t="s">
        <v>6782</v>
      </c>
      <c r="L417" s="8" t="s">
        <v>6783</v>
      </c>
      <c r="M417" s="8" t="s">
        <v>3751</v>
      </c>
      <c r="N417" s="8" t="s">
        <v>6784</v>
      </c>
      <c r="O417" s="8">
        <v>9852150750</v>
      </c>
      <c r="P417" s="8" t="s">
        <v>2112</v>
      </c>
      <c r="Q417" s="8" t="s">
        <v>394</v>
      </c>
      <c r="R417" s="8" t="s">
        <v>6785</v>
      </c>
      <c r="T417" s="8" t="s">
        <v>548</v>
      </c>
      <c r="V417" s="8" t="s">
        <v>488</v>
      </c>
      <c r="W417" s="8">
        <v>39644</v>
      </c>
      <c r="X417" s="8" t="s">
        <v>348</v>
      </c>
      <c r="Y417" s="8" t="s">
        <v>6786</v>
      </c>
      <c r="Z417" s="8" t="s">
        <v>2114</v>
      </c>
      <c r="AB417" s="8" t="s">
        <v>2115</v>
      </c>
      <c r="AE417" s="8" t="s">
        <v>48</v>
      </c>
      <c r="AF417" s="8" t="s">
        <v>6787</v>
      </c>
      <c r="AG417" s="8" t="s">
        <v>6788</v>
      </c>
      <c r="AH417" s="8" t="s">
        <v>6789</v>
      </c>
      <c r="AI417" s="8" t="s">
        <v>442</v>
      </c>
      <c r="AL417" s="8" t="s">
        <v>239</v>
      </c>
      <c r="AM417" s="48" t="s">
        <v>2130</v>
      </c>
      <c r="AN417" s="48" t="s">
        <v>10569</v>
      </c>
      <c r="AO417" s="48" t="s">
        <v>10570</v>
      </c>
      <c r="AP417" s="48" t="e">
        <v>#N/A</v>
      </c>
      <c r="AQ417" s="48" t="e">
        <v>#N/A</v>
      </c>
      <c r="AR417" s="48" t="e">
        <v>#N/A</v>
      </c>
      <c r="AS417" s="68" t="e">
        <v>#N/A</v>
      </c>
      <c r="AT417" s="68">
        <v>562</v>
      </c>
      <c r="AU417" s="48" t="e">
        <v>#N/A</v>
      </c>
      <c r="AV417" s="48" t="s">
        <v>371</v>
      </c>
      <c r="AW417" s="68" t="e">
        <v>#REF!</v>
      </c>
      <c r="AX417" s="68" t="e">
        <v>#REF!</v>
      </c>
      <c r="AY417" s="68" t="e">
        <v>#N/A</v>
      </c>
      <c r="AZ417" s="48" t="s">
        <v>10571</v>
      </c>
      <c r="BA417" s="48" t="s">
        <v>10572</v>
      </c>
      <c r="BB417" s="68" t="e">
        <v>#N/A</v>
      </c>
      <c r="BC417" s="48" t="s">
        <v>2131</v>
      </c>
      <c r="BD417" s="48"/>
    </row>
    <row r="418" spans="1:56" x14ac:dyDescent="0.3">
      <c r="A418" s="48" t="s">
        <v>10573</v>
      </c>
      <c r="B418" s="8">
        <v>160</v>
      </c>
      <c r="C418" s="143" t="s">
        <v>3564</v>
      </c>
      <c r="D418" s="143" t="s">
        <v>1127</v>
      </c>
      <c r="E418" s="143" t="s">
        <v>335</v>
      </c>
      <c r="F418" s="143" t="s">
        <v>170</v>
      </c>
      <c r="G418" s="8" t="s">
        <v>3565</v>
      </c>
      <c r="H418" s="8">
        <v>6624582245</v>
      </c>
      <c r="I418" s="143" t="s">
        <v>376</v>
      </c>
      <c r="J418" s="143" t="s">
        <v>3506</v>
      </c>
      <c r="K418" s="143" t="s">
        <v>3566</v>
      </c>
      <c r="L418" s="8" t="s">
        <v>3567</v>
      </c>
      <c r="M418" s="8" t="s">
        <v>1127</v>
      </c>
      <c r="N418" s="8" t="s">
        <v>3568</v>
      </c>
      <c r="O418" s="8">
        <v>6623928781</v>
      </c>
      <c r="P418" s="143" t="s">
        <v>2112</v>
      </c>
      <c r="Q418" s="143" t="s">
        <v>394</v>
      </c>
      <c r="R418" s="8" t="s">
        <v>3569</v>
      </c>
      <c r="S418" s="8" t="s">
        <v>3570</v>
      </c>
      <c r="T418" s="143" t="s">
        <v>831</v>
      </c>
      <c r="U418" s="143"/>
      <c r="V418" s="143" t="s">
        <v>488</v>
      </c>
      <c r="W418" s="8">
        <v>38930</v>
      </c>
      <c r="X418" s="8" t="s">
        <v>348</v>
      </c>
      <c r="Y418" s="8" t="s">
        <v>226</v>
      </c>
      <c r="Z418" s="143"/>
      <c r="AA418" s="8" t="s">
        <v>2200</v>
      </c>
      <c r="AC418" s="8" t="s">
        <v>2201</v>
      </c>
      <c r="AE418" s="8" t="s">
        <v>48</v>
      </c>
      <c r="AF418" s="233" t="s">
        <v>3571</v>
      </c>
      <c r="AG418" s="8" t="s">
        <v>3572</v>
      </c>
      <c r="AI418" s="8" t="s">
        <v>2165</v>
      </c>
      <c r="AJ418" s="8" t="s">
        <v>3573</v>
      </c>
      <c r="AL418" s="8" t="s">
        <v>226</v>
      </c>
      <c r="AM418" s="48" t="s">
        <v>226</v>
      </c>
      <c r="AN418" s="48" t="s">
        <v>10574</v>
      </c>
      <c r="AO418" s="48" t="s">
        <v>10575</v>
      </c>
      <c r="AP418" s="48" t="e">
        <v>#N/A</v>
      </c>
      <c r="AQ418" s="48" t="s">
        <v>10575</v>
      </c>
      <c r="AR418" s="48" t="e">
        <v>#N/A</v>
      </c>
      <c r="AS418" s="68" t="s">
        <v>371</v>
      </c>
      <c r="AT418" s="68">
        <v>160</v>
      </c>
      <c r="AU418" s="48">
        <v>140</v>
      </c>
      <c r="AV418" s="48" t="s">
        <v>371</v>
      </c>
      <c r="AW418" s="68" t="e">
        <v>#VALUE!</v>
      </c>
      <c r="AX418" s="68" t="s">
        <v>10576</v>
      </c>
      <c r="AY418" s="68" t="s">
        <v>10573</v>
      </c>
      <c r="AZ418" s="48" t="s">
        <v>10577</v>
      </c>
      <c r="BA418" s="48" t="s">
        <v>10578</v>
      </c>
      <c r="BB418" s="68" t="s">
        <v>519</v>
      </c>
      <c r="BC418" s="48" t="s">
        <v>92</v>
      </c>
      <c r="BD418" s="48"/>
    </row>
    <row r="419" spans="1:56" x14ac:dyDescent="0.3">
      <c r="A419" s="146" t="s">
        <v>10579</v>
      </c>
      <c r="B419" s="8">
        <v>255</v>
      </c>
      <c r="C419" s="143" t="s">
        <v>1109</v>
      </c>
      <c r="D419" s="143" t="s">
        <v>1117</v>
      </c>
      <c r="E419" s="143" t="s">
        <v>335</v>
      </c>
      <c r="F419" s="143" t="s">
        <v>169</v>
      </c>
      <c r="G419" s="8" t="s">
        <v>4357</v>
      </c>
      <c r="H419" s="8">
        <v>6625820040</v>
      </c>
      <c r="I419" s="143" t="s">
        <v>340</v>
      </c>
      <c r="J419" s="143" t="s">
        <v>1111</v>
      </c>
      <c r="K419" s="143" t="s">
        <v>1112</v>
      </c>
      <c r="L419" s="8" t="s">
        <v>1116</v>
      </c>
      <c r="M419" s="8" t="s">
        <v>1117</v>
      </c>
      <c r="N419" s="8" t="s">
        <v>1118</v>
      </c>
      <c r="O419" s="8">
        <v>6627927651</v>
      </c>
      <c r="P419" s="143" t="s">
        <v>2112</v>
      </c>
      <c r="Q419" s="143" t="s">
        <v>441</v>
      </c>
      <c r="R419" s="8" t="s">
        <v>1113</v>
      </c>
      <c r="T419" s="143" t="s">
        <v>1114</v>
      </c>
      <c r="U419" s="143"/>
      <c r="V419" s="143" t="s">
        <v>488</v>
      </c>
      <c r="W419" s="8">
        <v>39063</v>
      </c>
      <c r="X419" s="8" t="s">
        <v>348</v>
      </c>
      <c r="Y419" s="8" t="s">
        <v>210</v>
      </c>
      <c r="Z419" s="143" t="s">
        <v>2114</v>
      </c>
      <c r="AB419" s="8" t="s">
        <v>2115</v>
      </c>
      <c r="AE419" s="8" t="s">
        <v>48</v>
      </c>
      <c r="AF419" s="233" t="s">
        <v>4358</v>
      </c>
      <c r="AG419" s="8" t="s">
        <v>4359</v>
      </c>
      <c r="AH419" s="8" t="s">
        <v>4360</v>
      </c>
      <c r="AI419" s="8" t="s">
        <v>2165</v>
      </c>
      <c r="AJ419" s="8" t="s">
        <v>4361</v>
      </c>
      <c r="AL419" s="8" t="s">
        <v>210</v>
      </c>
      <c r="AM419" s="48" t="s">
        <v>210</v>
      </c>
      <c r="AN419" s="48" t="s">
        <v>10580</v>
      </c>
      <c r="AO419" s="48" t="s">
        <v>10581</v>
      </c>
      <c r="AP419" s="48" t="s">
        <v>10580</v>
      </c>
      <c r="AQ419" s="48" t="s">
        <v>10581</v>
      </c>
      <c r="AR419" s="48" t="s">
        <v>371</v>
      </c>
      <c r="AS419" s="68" t="s">
        <v>371</v>
      </c>
      <c r="AT419" s="68">
        <v>255</v>
      </c>
      <c r="AU419" s="48">
        <v>63</v>
      </c>
      <c r="AV419" s="48" t="s">
        <v>371</v>
      </c>
      <c r="AW419" s="68" t="s">
        <v>10582</v>
      </c>
      <c r="AX419" s="68" t="s">
        <v>10582</v>
      </c>
      <c r="AY419" s="68" t="s">
        <v>10579</v>
      </c>
      <c r="AZ419" s="48" t="s">
        <v>10583</v>
      </c>
      <c r="BA419" s="48" t="s">
        <v>10584</v>
      </c>
      <c r="BB419" s="68" t="s">
        <v>519</v>
      </c>
      <c r="BC419" s="48" t="s">
        <v>86</v>
      </c>
      <c r="BD419" s="48"/>
    </row>
    <row r="420" spans="1:56" x14ac:dyDescent="0.3">
      <c r="A420" s="48" t="s">
        <v>10585</v>
      </c>
      <c r="B420" s="8">
        <v>573</v>
      </c>
      <c r="C420" s="8" t="s">
        <v>1806</v>
      </c>
      <c r="D420" s="8" t="s">
        <v>884</v>
      </c>
      <c r="E420" s="8" t="s">
        <v>335</v>
      </c>
      <c r="F420" s="8" t="s">
        <v>169</v>
      </c>
      <c r="G420" s="8" t="s">
        <v>1810</v>
      </c>
      <c r="H420" s="8">
        <v>6013970983</v>
      </c>
      <c r="I420" s="8" t="s">
        <v>340</v>
      </c>
      <c r="J420" s="8" t="s">
        <v>6877</v>
      </c>
      <c r="K420" s="8" t="s">
        <v>2734</v>
      </c>
      <c r="L420" s="8" t="s">
        <v>1116</v>
      </c>
      <c r="M420" s="8" t="s">
        <v>6878</v>
      </c>
      <c r="N420" s="8" t="s">
        <v>1810</v>
      </c>
      <c r="O420" s="8">
        <v>6013970983</v>
      </c>
      <c r="P420" s="8" t="s">
        <v>2112</v>
      </c>
      <c r="Q420" s="8" t="s">
        <v>394</v>
      </c>
      <c r="R420" s="8" t="s">
        <v>6879</v>
      </c>
      <c r="T420" s="8" t="s">
        <v>6880</v>
      </c>
      <c r="V420" s="8" t="s">
        <v>488</v>
      </c>
      <c r="W420" s="8">
        <v>39040</v>
      </c>
      <c r="X420" s="8" t="s">
        <v>348</v>
      </c>
      <c r="Y420" s="8" t="s">
        <v>266</v>
      </c>
      <c r="Z420" s="8" t="s">
        <v>2114</v>
      </c>
      <c r="AB420" s="8" t="s">
        <v>2115</v>
      </c>
      <c r="AE420" s="8" t="s">
        <v>50</v>
      </c>
      <c r="AF420" s="8" t="s">
        <v>6881</v>
      </c>
      <c r="AG420" s="8" t="s">
        <v>6882</v>
      </c>
      <c r="AI420" s="8" t="s">
        <v>720</v>
      </c>
      <c r="AL420" s="8" t="s">
        <v>266</v>
      </c>
      <c r="AM420" s="48" t="s">
        <v>209</v>
      </c>
      <c r="AN420" s="48" t="s">
        <v>10586</v>
      </c>
      <c r="AO420" s="48" t="s">
        <v>10587</v>
      </c>
      <c r="AP420" s="48" t="s">
        <v>10586</v>
      </c>
      <c r="AQ420" s="48" t="s">
        <v>10587</v>
      </c>
      <c r="AR420" s="48" t="s">
        <v>371</v>
      </c>
      <c r="AS420" s="68" t="s">
        <v>371</v>
      </c>
      <c r="AT420" s="68">
        <v>573</v>
      </c>
      <c r="AU420" s="48">
        <v>247</v>
      </c>
      <c r="AV420" s="48" t="s">
        <v>371</v>
      </c>
      <c r="AW420" s="70" t="e">
        <v>#REF!</v>
      </c>
      <c r="AX420" s="68" t="e">
        <v>#REF!</v>
      </c>
      <c r="AY420" s="68" t="s">
        <v>10585</v>
      </c>
      <c r="AZ420" s="48" t="s">
        <v>10588</v>
      </c>
      <c r="BA420" s="48" t="s">
        <v>10589</v>
      </c>
      <c r="BB420" s="68" t="s">
        <v>371</v>
      </c>
      <c r="BC420" s="48" t="s">
        <v>104</v>
      </c>
      <c r="BD420" s="48"/>
    </row>
    <row r="421" spans="1:56" x14ac:dyDescent="0.3">
      <c r="A421" s="48" t="s">
        <v>10590</v>
      </c>
      <c r="B421" s="8">
        <v>669</v>
      </c>
      <c r="C421" s="8" t="s">
        <v>5335</v>
      </c>
      <c r="D421" s="8" t="s">
        <v>7638</v>
      </c>
      <c r="E421" s="8" t="s">
        <v>335</v>
      </c>
      <c r="F421" s="8" t="s">
        <v>170</v>
      </c>
      <c r="H421" s="8">
        <v>6019413146</v>
      </c>
      <c r="I421" s="8" t="s">
        <v>340</v>
      </c>
      <c r="J421" s="8" t="s">
        <v>7639</v>
      </c>
      <c r="K421" s="8" t="s">
        <v>6058</v>
      </c>
      <c r="L421" s="8" t="s">
        <v>7640</v>
      </c>
      <c r="M421" s="8" t="s">
        <v>7638</v>
      </c>
      <c r="N421" s="8" t="s">
        <v>7641</v>
      </c>
      <c r="O421" s="8">
        <v>6017200350</v>
      </c>
      <c r="P421" s="8" t="s">
        <v>2112</v>
      </c>
      <c r="Q421" s="8" t="s">
        <v>394</v>
      </c>
      <c r="R421" s="8" t="s">
        <v>7642</v>
      </c>
      <c r="T421" s="8" t="s">
        <v>1731</v>
      </c>
      <c r="V421" s="8" t="s">
        <v>488</v>
      </c>
      <c r="W421" s="8">
        <v>39047</v>
      </c>
      <c r="X421" s="8" t="s">
        <v>348</v>
      </c>
      <c r="Y421" s="8" t="s">
        <v>245</v>
      </c>
      <c r="Z421" s="8" t="s">
        <v>2114</v>
      </c>
      <c r="AB421" s="8" t="s">
        <v>2115</v>
      </c>
      <c r="AE421" s="8" t="s">
        <v>49</v>
      </c>
      <c r="AF421" s="8" t="s">
        <v>7643</v>
      </c>
      <c r="AI421" s="8" t="s">
        <v>442</v>
      </c>
      <c r="AL421" s="8" t="s">
        <v>245</v>
      </c>
      <c r="AM421" s="48" t="s">
        <v>245</v>
      </c>
      <c r="AN421" s="48" t="s">
        <v>10591</v>
      </c>
      <c r="AO421" s="48" t="s">
        <v>10592</v>
      </c>
      <c r="AP421" s="48" t="s">
        <v>10591</v>
      </c>
      <c r="AQ421" s="48" t="s">
        <v>10592</v>
      </c>
      <c r="AR421" s="48" t="s">
        <v>371</v>
      </c>
      <c r="AS421" s="68" t="s">
        <v>371</v>
      </c>
      <c r="AT421" s="68">
        <v>669</v>
      </c>
      <c r="AU421" s="48">
        <v>297</v>
      </c>
      <c r="AV421" s="48" t="s">
        <v>371</v>
      </c>
      <c r="AW421" s="68" t="e">
        <v>#VALUE!</v>
      </c>
      <c r="AX421" s="68" t="s">
        <v>8643</v>
      </c>
      <c r="AY421" s="68" t="s">
        <v>10590</v>
      </c>
      <c r="AZ421" s="48" t="s">
        <v>10593</v>
      </c>
      <c r="BA421" s="48" t="s">
        <v>10594</v>
      </c>
      <c r="BB421" s="68" t="s">
        <v>371</v>
      </c>
      <c r="BC421" s="48" t="s">
        <v>104</v>
      </c>
      <c r="BD421" s="48"/>
    </row>
    <row r="422" spans="1:56" x14ac:dyDescent="0.3">
      <c r="A422" s="146" t="s">
        <v>10595</v>
      </c>
      <c r="B422" s="8">
        <v>354</v>
      </c>
      <c r="C422" s="143" t="s">
        <v>5136</v>
      </c>
      <c r="D422" s="143" t="s">
        <v>736</v>
      </c>
      <c r="E422" s="143" t="s">
        <v>335</v>
      </c>
      <c r="F422" s="143" t="s">
        <v>169</v>
      </c>
      <c r="G422" s="8" t="s">
        <v>5137</v>
      </c>
      <c r="H422" s="8">
        <v>6626786537</v>
      </c>
      <c r="I422" s="143" t="s">
        <v>340</v>
      </c>
      <c r="J422" s="143" t="s">
        <v>5138</v>
      </c>
      <c r="K422" s="143" t="s">
        <v>5139</v>
      </c>
      <c r="L422" s="8" t="s">
        <v>5140</v>
      </c>
      <c r="M422" s="8" t="s">
        <v>1302</v>
      </c>
      <c r="N422" s="8" t="s">
        <v>5141</v>
      </c>
      <c r="O422" s="8">
        <v>6623741707</v>
      </c>
      <c r="P422" s="143" t="s">
        <v>2112</v>
      </c>
      <c r="Q422" s="143" t="s">
        <v>45</v>
      </c>
      <c r="R422" s="8" t="s">
        <v>5142</v>
      </c>
      <c r="T422" s="143" t="s">
        <v>3322</v>
      </c>
      <c r="U422" s="143"/>
      <c r="V422" s="143" t="s">
        <v>488</v>
      </c>
      <c r="W422" s="8">
        <v>38801</v>
      </c>
      <c r="X422" s="8" t="s">
        <v>348</v>
      </c>
      <c r="Y422" s="8" t="s">
        <v>5143</v>
      </c>
      <c r="Z422" s="143" t="s">
        <v>2114</v>
      </c>
      <c r="AB422" s="8" t="s">
        <v>2115</v>
      </c>
      <c r="AE422" s="8" t="s">
        <v>48</v>
      </c>
      <c r="AF422" s="233" t="s">
        <v>5144</v>
      </c>
      <c r="AG422" s="8" t="s">
        <v>5145</v>
      </c>
      <c r="AI422" s="8" t="s">
        <v>442</v>
      </c>
      <c r="AL422" s="8" t="s">
        <v>225</v>
      </c>
      <c r="AM422" s="48" t="s">
        <v>225</v>
      </c>
      <c r="AN422" s="48" t="s">
        <v>10596</v>
      </c>
      <c r="AO422" s="48" t="s">
        <v>10597</v>
      </c>
      <c r="AP422" s="48" t="s">
        <v>10598</v>
      </c>
      <c r="AQ422" s="48" t="s">
        <v>10599</v>
      </c>
      <c r="AR422" s="48" t="s">
        <v>371</v>
      </c>
      <c r="AS422" s="68" t="s">
        <v>371</v>
      </c>
      <c r="AT422" s="68">
        <v>354</v>
      </c>
      <c r="AU422" s="48">
        <v>15</v>
      </c>
      <c r="AV422" s="48" t="s">
        <v>371</v>
      </c>
      <c r="AW422" s="68" t="e">
        <v>#VALUE!</v>
      </c>
      <c r="AX422" s="68" t="e">
        <v>#REF!</v>
      </c>
      <c r="AY422" s="68" t="s">
        <v>10595</v>
      </c>
      <c r="AZ422" s="48" t="s">
        <v>10600</v>
      </c>
      <c r="BA422" s="48" t="s">
        <v>10601</v>
      </c>
      <c r="BB422" s="68" t="s">
        <v>371</v>
      </c>
      <c r="BC422" s="48" t="s">
        <v>101</v>
      </c>
      <c r="BD422" s="48"/>
    </row>
    <row r="423" spans="1:56" x14ac:dyDescent="0.3">
      <c r="A423" s="48" t="s">
        <v>10602</v>
      </c>
      <c r="B423" s="8">
        <v>147</v>
      </c>
      <c r="C423" s="143" t="s">
        <v>229</v>
      </c>
      <c r="D423" s="143" t="s">
        <v>3459</v>
      </c>
      <c r="E423" s="143" t="s">
        <v>335</v>
      </c>
      <c r="F423" s="143" t="s">
        <v>170</v>
      </c>
      <c r="G423" s="8" t="s">
        <v>3460</v>
      </c>
      <c r="H423" s="8">
        <v>6628222205</v>
      </c>
      <c r="I423" s="143" t="s">
        <v>376</v>
      </c>
      <c r="J423" s="143" t="s">
        <v>3461</v>
      </c>
      <c r="K423" s="143" t="s">
        <v>2136</v>
      </c>
      <c r="L423" s="8" t="s">
        <v>3462</v>
      </c>
      <c r="M423" s="8" t="s">
        <v>3459</v>
      </c>
      <c r="N423" s="8" t="s">
        <v>3463</v>
      </c>
      <c r="O423" s="8">
        <v>6628222268</v>
      </c>
      <c r="P423" s="143" t="s">
        <v>2112</v>
      </c>
      <c r="Q423" s="143" t="s">
        <v>45</v>
      </c>
      <c r="R423" s="8" t="s">
        <v>3464</v>
      </c>
      <c r="T423" s="143" t="s">
        <v>1991</v>
      </c>
      <c r="U423" s="143"/>
      <c r="V423" s="143" t="s">
        <v>488</v>
      </c>
      <c r="W423" s="8">
        <v>38703</v>
      </c>
      <c r="X423" s="8" t="s">
        <v>348</v>
      </c>
      <c r="Y423" s="8" t="s">
        <v>2139</v>
      </c>
      <c r="Z423" s="143" t="s">
        <v>2114</v>
      </c>
      <c r="AB423" s="8" t="s">
        <v>2115</v>
      </c>
      <c r="AE423" s="8" t="s">
        <v>48</v>
      </c>
      <c r="AF423" s="233" t="s">
        <v>3465</v>
      </c>
      <c r="AG423" s="8" t="s">
        <v>3466</v>
      </c>
      <c r="AH423" s="8" t="s">
        <v>3467</v>
      </c>
      <c r="AI423" s="8" t="s">
        <v>442</v>
      </c>
      <c r="AL423" s="8" t="s">
        <v>260</v>
      </c>
      <c r="AM423" s="48" t="s">
        <v>260</v>
      </c>
      <c r="AN423" s="48" t="s">
        <v>10603</v>
      </c>
      <c r="AO423" s="48" t="s">
        <v>10604</v>
      </c>
      <c r="AP423" s="48" t="s">
        <v>10603</v>
      </c>
      <c r="AQ423" s="48" t="s">
        <v>10604</v>
      </c>
      <c r="AR423" s="48" t="s">
        <v>371</v>
      </c>
      <c r="AS423" s="68" t="s">
        <v>371</v>
      </c>
      <c r="AT423" s="68">
        <v>147</v>
      </c>
      <c r="AU423" s="48">
        <v>54</v>
      </c>
      <c r="AV423" s="48" t="s">
        <v>371</v>
      </c>
      <c r="AW423" s="68" t="s">
        <v>10605</v>
      </c>
      <c r="AX423" s="68" t="s">
        <v>10605</v>
      </c>
      <c r="AY423" s="68" t="s">
        <v>10602</v>
      </c>
      <c r="AZ423" s="48" t="s">
        <v>10606</v>
      </c>
      <c r="BA423" s="48" t="s">
        <v>10607</v>
      </c>
      <c r="BB423" s="68" t="s">
        <v>519</v>
      </c>
      <c r="BC423" s="48" t="s">
        <v>107</v>
      </c>
    </row>
    <row r="424" spans="1:56" x14ac:dyDescent="0.3">
      <c r="A424" s="146" t="s">
        <v>10608</v>
      </c>
      <c r="B424" s="8">
        <v>261</v>
      </c>
      <c r="C424" s="143" t="s">
        <v>4401</v>
      </c>
      <c r="D424" s="143" t="s">
        <v>4402</v>
      </c>
      <c r="E424" s="143" t="s">
        <v>335</v>
      </c>
      <c r="F424" s="143" t="s">
        <v>169</v>
      </c>
      <c r="G424" s="8" t="s">
        <v>4403</v>
      </c>
      <c r="H424" s="8">
        <v>6626319820</v>
      </c>
      <c r="I424" s="143" t="s">
        <v>376</v>
      </c>
      <c r="J424" s="143" t="s">
        <v>4404</v>
      </c>
      <c r="K424" s="143" t="s">
        <v>4405</v>
      </c>
      <c r="L424" s="8" t="s">
        <v>4401</v>
      </c>
      <c r="M424" s="8" t="s">
        <v>4406</v>
      </c>
      <c r="N424" s="8" t="s">
        <v>4407</v>
      </c>
      <c r="O424" s="8">
        <v>6625237000</v>
      </c>
      <c r="P424" s="143" t="s">
        <v>2159</v>
      </c>
      <c r="Q424" s="143" t="s">
        <v>394</v>
      </c>
      <c r="R424" s="8" t="s">
        <v>4408</v>
      </c>
      <c r="T424" s="143" t="s">
        <v>1774</v>
      </c>
      <c r="U424" s="143"/>
      <c r="V424" s="143" t="s">
        <v>488</v>
      </c>
      <c r="W424" s="8">
        <v>38860</v>
      </c>
      <c r="X424" s="8" t="s">
        <v>348</v>
      </c>
      <c r="Y424" s="8" t="s">
        <v>193</v>
      </c>
      <c r="Z424" s="143" t="s">
        <v>2114</v>
      </c>
      <c r="AB424" s="8" t="s">
        <v>2115</v>
      </c>
      <c r="AE424" s="8" t="s">
        <v>49</v>
      </c>
      <c r="AF424" s="233" t="s">
        <v>4409</v>
      </c>
      <c r="AG424" s="8" t="s">
        <v>4410</v>
      </c>
      <c r="AH424" s="8" t="s">
        <v>4411</v>
      </c>
      <c r="AI424" s="8" t="s">
        <v>2165</v>
      </c>
      <c r="AJ424" s="8" t="s">
        <v>4412</v>
      </c>
      <c r="AK424" s="8" t="s">
        <v>4413</v>
      </c>
      <c r="AL424" s="8" t="s">
        <v>193</v>
      </c>
      <c r="AM424" s="48" t="s">
        <v>193</v>
      </c>
      <c r="AN424" s="48" t="s">
        <v>10609</v>
      </c>
      <c r="AO424" s="48" t="s">
        <v>10610</v>
      </c>
      <c r="AP424" s="48" t="s">
        <v>10609</v>
      </c>
      <c r="AQ424" s="48" t="s">
        <v>10610</v>
      </c>
      <c r="AR424" s="48" t="s">
        <v>371</v>
      </c>
      <c r="AS424" s="68" t="s">
        <v>371</v>
      </c>
      <c r="AT424" s="68">
        <v>261</v>
      </c>
      <c r="AU424" s="48">
        <v>163</v>
      </c>
      <c r="AV424" s="48" t="s">
        <v>371</v>
      </c>
      <c r="AW424" s="68" t="e">
        <v>#VALUE!</v>
      </c>
      <c r="AX424" s="68" t="s">
        <v>10611</v>
      </c>
      <c r="AY424" s="68" t="s">
        <v>10608</v>
      </c>
      <c r="AZ424" s="48" t="s">
        <v>10612</v>
      </c>
      <c r="BA424" s="48" t="s">
        <v>10613</v>
      </c>
      <c r="BB424" s="68" t="s">
        <v>519</v>
      </c>
      <c r="BC424" s="48" t="s">
        <v>107</v>
      </c>
      <c r="BD424" s="48"/>
    </row>
    <row r="425" spans="1:56" x14ac:dyDescent="0.3">
      <c r="A425" s="48"/>
      <c r="B425" s="8">
        <v>568</v>
      </c>
      <c r="C425" s="8" t="s">
        <v>6829</v>
      </c>
      <c r="D425" s="8" t="s">
        <v>6830</v>
      </c>
      <c r="E425" s="8" t="s">
        <v>335</v>
      </c>
      <c r="F425" s="8" t="s">
        <v>169</v>
      </c>
      <c r="G425" s="8" t="s">
        <v>6831</v>
      </c>
      <c r="H425" s="8">
        <v>6623412157</v>
      </c>
      <c r="I425" s="8" t="s">
        <v>376</v>
      </c>
      <c r="J425" s="8" t="s">
        <v>5918</v>
      </c>
      <c r="K425" s="8" t="s">
        <v>6832</v>
      </c>
      <c r="L425" s="8" t="s">
        <v>6833</v>
      </c>
      <c r="M425" s="8" t="s">
        <v>6830</v>
      </c>
      <c r="N425" s="8" t="s">
        <v>6831</v>
      </c>
      <c r="O425" s="8">
        <v>6623412157</v>
      </c>
      <c r="P425" s="8" t="s">
        <v>2112</v>
      </c>
      <c r="Q425" s="8" t="s">
        <v>394</v>
      </c>
      <c r="R425" s="8" t="s">
        <v>6834</v>
      </c>
      <c r="T425" s="8" t="s">
        <v>1851</v>
      </c>
      <c r="V425" s="8" t="s">
        <v>488</v>
      </c>
      <c r="W425" s="8">
        <v>39759</v>
      </c>
      <c r="X425" s="8" t="s">
        <v>348</v>
      </c>
      <c r="Y425" s="8" t="s">
        <v>237</v>
      </c>
      <c r="Z425" s="8" t="s">
        <v>2114</v>
      </c>
      <c r="AB425" s="8" t="s">
        <v>2115</v>
      </c>
      <c r="AE425" s="8" t="s">
        <v>48</v>
      </c>
      <c r="AF425" s="8" t="s">
        <v>6835</v>
      </c>
      <c r="AG425" s="8" t="s">
        <v>6836</v>
      </c>
      <c r="AI425" s="8" t="s">
        <v>369</v>
      </c>
      <c r="AK425" s="8" t="s">
        <v>6837</v>
      </c>
      <c r="AL425" s="8" t="s">
        <v>237</v>
      </c>
      <c r="AM425" s="48" t="s">
        <v>2130</v>
      </c>
      <c r="AN425" s="48" t="s">
        <v>10614</v>
      </c>
      <c r="AO425" s="48" t="s">
        <v>10615</v>
      </c>
      <c r="AP425" s="48" t="e">
        <v>#N/A</v>
      </c>
      <c r="AQ425" s="48" t="e">
        <v>#N/A</v>
      </c>
      <c r="AR425" s="48" t="e">
        <v>#N/A</v>
      </c>
      <c r="AS425" s="68" t="e">
        <v>#N/A</v>
      </c>
      <c r="AT425" s="68">
        <v>568</v>
      </c>
      <c r="AU425" s="48" t="e">
        <v>#N/A</v>
      </c>
      <c r="AV425" s="48" t="s">
        <v>371</v>
      </c>
      <c r="AW425" s="68" t="e">
        <v>#REF!</v>
      </c>
      <c r="AX425" s="68" t="e">
        <v>#REF!</v>
      </c>
      <c r="AY425" s="68" t="e">
        <v>#N/A</v>
      </c>
      <c r="AZ425" s="48" t="s">
        <v>10616</v>
      </c>
      <c r="BA425" s="48" t="s">
        <v>10617</v>
      </c>
      <c r="BB425" s="68" t="e">
        <v>#N/A</v>
      </c>
      <c r="BC425" s="48" t="s">
        <v>2131</v>
      </c>
      <c r="BD425" s="48"/>
    </row>
    <row r="426" spans="1:56" x14ac:dyDescent="0.3">
      <c r="A426" s="48" t="s">
        <v>10618</v>
      </c>
      <c r="B426" s="8">
        <v>451</v>
      </c>
      <c r="C426" s="143" t="s">
        <v>5693</v>
      </c>
      <c r="D426" s="143" t="s">
        <v>2514</v>
      </c>
      <c r="E426" s="143" t="s">
        <v>335</v>
      </c>
      <c r="F426" s="143" t="s">
        <v>169</v>
      </c>
      <c r="G426" s="8" t="s">
        <v>5892</v>
      </c>
      <c r="H426" s="8">
        <v>6624362291</v>
      </c>
      <c r="I426" s="143" t="s">
        <v>376</v>
      </c>
      <c r="J426" s="143" t="s">
        <v>1615</v>
      </c>
      <c r="K426" s="143" t="s">
        <v>1616</v>
      </c>
      <c r="L426" s="8" t="s">
        <v>5893</v>
      </c>
      <c r="M426" s="8" t="s">
        <v>5894</v>
      </c>
      <c r="N426" s="8" t="s">
        <v>5895</v>
      </c>
      <c r="O426" s="8">
        <v>6624360340</v>
      </c>
      <c r="P426" s="143" t="s">
        <v>2112</v>
      </c>
      <c r="Q426" s="143" t="s">
        <v>43</v>
      </c>
      <c r="R426" s="8" t="s">
        <v>5896</v>
      </c>
      <c r="T426" s="143" t="s">
        <v>1618</v>
      </c>
      <c r="U426" s="143"/>
      <c r="V426" s="143" t="s">
        <v>488</v>
      </c>
      <c r="W426" s="8">
        <v>39730</v>
      </c>
      <c r="X426" s="8" t="s">
        <v>348</v>
      </c>
      <c r="Y426" s="8" t="s">
        <v>232</v>
      </c>
      <c r="Z426" s="143" t="s">
        <v>2114</v>
      </c>
      <c r="AB426" s="8" t="s">
        <v>2115</v>
      </c>
      <c r="AE426" s="8" t="s">
        <v>48</v>
      </c>
      <c r="AF426" s="233" t="s">
        <v>5897</v>
      </c>
      <c r="AG426" s="8" t="s">
        <v>5898</v>
      </c>
      <c r="AH426" s="8" t="s">
        <v>5899</v>
      </c>
      <c r="AI426" s="8" t="s">
        <v>369</v>
      </c>
      <c r="AL426" s="8" t="s">
        <v>232</v>
      </c>
      <c r="AM426" s="48" t="s">
        <v>232</v>
      </c>
      <c r="AN426" s="48" t="s">
        <v>10619</v>
      </c>
      <c r="AO426" s="48" t="s">
        <v>10620</v>
      </c>
      <c r="AP426" s="48" t="s">
        <v>10619</v>
      </c>
      <c r="AQ426" s="48" t="s">
        <v>10620</v>
      </c>
      <c r="AR426" s="48" t="s">
        <v>371</v>
      </c>
      <c r="AS426" s="68" t="s">
        <v>371</v>
      </c>
      <c r="AT426" s="68">
        <v>451</v>
      </c>
      <c r="AU426" s="48">
        <v>45</v>
      </c>
      <c r="AV426" s="48" t="s">
        <v>371</v>
      </c>
      <c r="AW426" s="68" t="e">
        <v>#REF!</v>
      </c>
      <c r="AX426" s="68" t="e">
        <v>#REF!</v>
      </c>
      <c r="AY426" s="68" t="s">
        <v>10618</v>
      </c>
      <c r="AZ426" s="48" t="s">
        <v>10621</v>
      </c>
      <c r="BA426" s="48" t="s">
        <v>10622</v>
      </c>
      <c r="BB426" s="68" t="s">
        <v>371</v>
      </c>
      <c r="BC426" s="48" t="s">
        <v>101</v>
      </c>
      <c r="BD426" s="48"/>
    </row>
    <row r="427" spans="1:56" x14ac:dyDescent="0.3">
      <c r="A427" s="66"/>
      <c r="B427" s="8">
        <v>657</v>
      </c>
      <c r="C427" s="8" t="s">
        <v>7531</v>
      </c>
      <c r="D427" s="8" t="s">
        <v>1134</v>
      </c>
      <c r="E427" s="8" t="s">
        <v>335</v>
      </c>
      <c r="F427" s="8" t="s">
        <v>169</v>
      </c>
      <c r="G427" s="8" t="s">
        <v>7532</v>
      </c>
      <c r="I427" s="8" t="s">
        <v>340</v>
      </c>
      <c r="J427" s="8" t="s">
        <v>7533</v>
      </c>
      <c r="K427" s="8" t="s">
        <v>1646</v>
      </c>
      <c r="L427" s="8" t="s">
        <v>7534</v>
      </c>
      <c r="M427" s="8" t="s">
        <v>1661</v>
      </c>
      <c r="N427" s="8" t="s">
        <v>7535</v>
      </c>
      <c r="O427" s="8">
        <v>6626459896</v>
      </c>
      <c r="P427" s="8" t="s">
        <v>2159</v>
      </c>
      <c r="Q427" s="8" t="s">
        <v>441</v>
      </c>
      <c r="R427" s="8" t="s">
        <v>7536</v>
      </c>
      <c r="T427" s="8" t="s">
        <v>1495</v>
      </c>
      <c r="V427" s="8" t="s">
        <v>488</v>
      </c>
      <c r="W427" s="8">
        <v>38614</v>
      </c>
      <c r="X427" s="8" t="s">
        <v>348</v>
      </c>
      <c r="Y427" s="8" t="s">
        <v>198</v>
      </c>
      <c r="Z427" s="8" t="s">
        <v>2114</v>
      </c>
      <c r="AB427" s="8" t="s">
        <v>2115</v>
      </c>
      <c r="AE427" s="8" t="s">
        <v>49</v>
      </c>
      <c r="AF427" s="8" t="s">
        <v>7537</v>
      </c>
      <c r="AG427" s="8" t="s">
        <v>7538</v>
      </c>
      <c r="AH427" s="8" t="s">
        <v>7539</v>
      </c>
      <c r="AI427" s="8" t="s">
        <v>2165</v>
      </c>
      <c r="AJ427" s="8" t="s">
        <v>7540</v>
      </c>
      <c r="AL427" s="8" t="s">
        <v>198</v>
      </c>
      <c r="AM427" s="48" t="s">
        <v>2130</v>
      </c>
      <c r="AN427" s="48" t="s">
        <v>10623</v>
      </c>
      <c r="AO427" s="48" t="s">
        <v>10624</v>
      </c>
      <c r="AP427" s="48" t="e">
        <v>#N/A</v>
      </c>
      <c r="AQ427" s="48" t="e">
        <v>#N/A</v>
      </c>
      <c r="AR427" s="48" t="e">
        <v>#N/A</v>
      </c>
      <c r="AS427" s="68" t="e">
        <v>#N/A</v>
      </c>
      <c r="AT427" s="68">
        <v>657</v>
      </c>
      <c r="AU427" s="48" t="e">
        <v>#N/A</v>
      </c>
      <c r="AV427" s="48" t="s">
        <v>371</v>
      </c>
      <c r="AW427" s="68" t="e">
        <v>#VALUE!</v>
      </c>
      <c r="AX427" s="68" t="e">
        <v>#REF!</v>
      </c>
      <c r="AY427" s="68" t="e">
        <v>#N/A</v>
      </c>
      <c r="AZ427" s="48" t="s">
        <v>10625</v>
      </c>
      <c r="BA427" s="48" t="s">
        <v>10626</v>
      </c>
      <c r="BB427" s="68" t="e">
        <v>#N/A</v>
      </c>
      <c r="BC427" s="48" t="s">
        <v>2131</v>
      </c>
      <c r="BD427" s="48"/>
    </row>
    <row r="428" spans="1:56" x14ac:dyDescent="0.3">
      <c r="A428" s="48"/>
      <c r="B428" s="8">
        <v>584</v>
      </c>
      <c r="C428" s="8" t="s">
        <v>6956</v>
      </c>
      <c r="D428" s="8" t="s">
        <v>736</v>
      </c>
      <c r="E428" s="8" t="s">
        <v>335</v>
      </c>
      <c r="F428" s="8" t="s">
        <v>170</v>
      </c>
      <c r="G428" s="8" t="s">
        <v>6957</v>
      </c>
      <c r="H428" s="8">
        <v>6018740188</v>
      </c>
      <c r="I428" s="8" t="s">
        <v>340</v>
      </c>
      <c r="J428" s="8" t="s">
        <v>2494</v>
      </c>
      <c r="K428" s="8" t="s">
        <v>525</v>
      </c>
      <c r="L428" s="8" t="s">
        <v>656</v>
      </c>
      <c r="M428" s="8" t="s">
        <v>3056</v>
      </c>
      <c r="N428" s="8" t="s">
        <v>6958</v>
      </c>
      <c r="O428" s="8">
        <v>6628226644</v>
      </c>
      <c r="P428" s="8" t="s">
        <v>2112</v>
      </c>
      <c r="Q428" s="8" t="s">
        <v>394</v>
      </c>
      <c r="R428" s="8" t="s">
        <v>6959</v>
      </c>
      <c r="T428" s="8" t="s">
        <v>2128</v>
      </c>
      <c r="V428" s="8" t="s">
        <v>488</v>
      </c>
      <c r="W428" s="8">
        <v>39272</v>
      </c>
      <c r="X428" s="8" t="s">
        <v>348</v>
      </c>
      <c r="Y428" s="8" t="s">
        <v>209</v>
      </c>
      <c r="Z428" s="8" t="s">
        <v>2114</v>
      </c>
      <c r="AB428" s="8" t="s">
        <v>2115</v>
      </c>
      <c r="AE428" s="8" t="s">
        <v>48</v>
      </c>
      <c r="AF428" s="8" t="s">
        <v>6960</v>
      </c>
      <c r="AG428" s="8" t="s">
        <v>6961</v>
      </c>
      <c r="AH428" s="8" t="s">
        <v>6962</v>
      </c>
      <c r="AI428" s="8" t="s">
        <v>2165</v>
      </c>
      <c r="AJ428" s="8" t="s">
        <v>6963</v>
      </c>
      <c r="AL428" s="8" t="s">
        <v>209</v>
      </c>
      <c r="AM428" s="48" t="s">
        <v>2130</v>
      </c>
      <c r="AN428" s="48" t="s">
        <v>10627</v>
      </c>
      <c r="AO428" s="48" t="s">
        <v>10628</v>
      </c>
      <c r="AP428" s="48" t="e">
        <v>#N/A</v>
      </c>
      <c r="AQ428" s="48" t="e">
        <v>#N/A</v>
      </c>
      <c r="AR428" s="48" t="e">
        <v>#N/A</v>
      </c>
      <c r="AS428" s="68" t="e">
        <v>#N/A</v>
      </c>
      <c r="AT428" s="68">
        <v>584</v>
      </c>
      <c r="AU428" s="48" t="e">
        <v>#N/A</v>
      </c>
      <c r="AV428" s="48" t="s">
        <v>371</v>
      </c>
      <c r="AW428" s="68" t="e">
        <v>#REF!</v>
      </c>
      <c r="AX428" s="68" t="e">
        <v>#REF!</v>
      </c>
      <c r="AY428" s="68" t="e">
        <v>#N/A</v>
      </c>
      <c r="AZ428" s="48" t="s">
        <v>10629</v>
      </c>
      <c r="BA428" s="48" t="s">
        <v>10630</v>
      </c>
      <c r="BB428" s="68" t="e">
        <v>#N/A</v>
      </c>
      <c r="BC428" s="48" t="s">
        <v>2131</v>
      </c>
      <c r="BD428" s="48"/>
    </row>
    <row r="429" spans="1:56" x14ac:dyDescent="0.3">
      <c r="A429" s="48"/>
      <c r="B429" s="8">
        <v>371</v>
      </c>
      <c r="C429" s="143" t="s">
        <v>5271</v>
      </c>
      <c r="D429" s="143" t="s">
        <v>4608</v>
      </c>
      <c r="E429" s="143" t="s">
        <v>335</v>
      </c>
      <c r="F429" s="143" t="s">
        <v>169</v>
      </c>
      <c r="G429" s="8" t="s">
        <v>5265</v>
      </c>
      <c r="H429" s="8">
        <v>6015720917</v>
      </c>
      <c r="I429" s="143" t="s">
        <v>376</v>
      </c>
      <c r="J429" s="143" t="s">
        <v>5272</v>
      </c>
      <c r="K429" s="143" t="s">
        <v>560</v>
      </c>
      <c r="L429" s="8" t="s">
        <v>5267</v>
      </c>
      <c r="M429" s="8" t="s">
        <v>4608</v>
      </c>
      <c r="N429" s="8" t="s">
        <v>5265</v>
      </c>
      <c r="O429" s="8">
        <v>6015720917</v>
      </c>
      <c r="P429" s="143" t="s">
        <v>2112</v>
      </c>
      <c r="Q429" s="143" t="s">
        <v>45</v>
      </c>
      <c r="R429" s="8" t="s">
        <v>5268</v>
      </c>
      <c r="T429" s="143" t="s">
        <v>214</v>
      </c>
      <c r="U429" s="143"/>
      <c r="V429" s="143" t="s">
        <v>488</v>
      </c>
      <c r="W429" s="8">
        <v>39211</v>
      </c>
      <c r="X429" s="8" t="s">
        <v>348</v>
      </c>
      <c r="Y429" s="8" t="s">
        <v>209</v>
      </c>
      <c r="Z429" s="143" t="s">
        <v>2114</v>
      </c>
      <c r="AB429" s="8" t="s">
        <v>2115</v>
      </c>
      <c r="AE429" s="8" t="s">
        <v>48</v>
      </c>
      <c r="AF429" s="233" t="s">
        <v>5273</v>
      </c>
      <c r="AG429" s="8" t="s">
        <v>5274</v>
      </c>
      <c r="AI429" s="8" t="s">
        <v>442</v>
      </c>
      <c r="AL429" s="8" t="s">
        <v>209</v>
      </c>
      <c r="AM429" s="48" t="s">
        <v>2130</v>
      </c>
      <c r="AN429" s="48" t="s">
        <v>10631</v>
      </c>
      <c r="AO429" s="48" t="s">
        <v>10632</v>
      </c>
      <c r="AP429" s="48" t="e">
        <v>#N/A</v>
      </c>
      <c r="AQ429" s="48" t="e">
        <v>#N/A</v>
      </c>
      <c r="AR429" s="48" t="e">
        <v>#N/A</v>
      </c>
      <c r="AS429" s="68" t="e">
        <v>#N/A</v>
      </c>
      <c r="AT429" s="68">
        <v>371</v>
      </c>
      <c r="AU429" s="48" t="e">
        <v>#N/A</v>
      </c>
      <c r="AV429" s="48" t="s">
        <v>371</v>
      </c>
      <c r="AW429" s="68" t="e">
        <v>#VALUE!</v>
      </c>
      <c r="AX429" s="68" t="e">
        <v>#REF!</v>
      </c>
      <c r="AY429" s="68" t="e">
        <v>#N/A</v>
      </c>
      <c r="AZ429" s="307" t="s">
        <v>10633</v>
      </c>
      <c r="BA429" s="48" t="s">
        <v>10634</v>
      </c>
      <c r="BB429" s="68" t="e">
        <v>#N/A</v>
      </c>
      <c r="BC429" s="48" t="s">
        <v>2131</v>
      </c>
    </row>
    <row r="430" spans="1:56" x14ac:dyDescent="0.3">
      <c r="A430" s="48"/>
      <c r="B430" s="8">
        <v>370</v>
      </c>
      <c r="C430" s="143" t="s">
        <v>5264</v>
      </c>
      <c r="D430" s="143" t="s">
        <v>4608</v>
      </c>
      <c r="E430" s="143" t="s">
        <v>335</v>
      </c>
      <c r="F430" s="143" t="s">
        <v>169</v>
      </c>
      <c r="G430" s="8" t="s">
        <v>5265</v>
      </c>
      <c r="H430" s="8">
        <v>6015720917</v>
      </c>
      <c r="I430" s="143" t="s">
        <v>376</v>
      </c>
      <c r="J430" s="143" t="s">
        <v>5266</v>
      </c>
      <c r="K430" s="143" t="s">
        <v>560</v>
      </c>
      <c r="L430" s="8" t="s">
        <v>5267</v>
      </c>
      <c r="M430" s="8" t="s">
        <v>4608</v>
      </c>
      <c r="N430" s="8" t="s">
        <v>5265</v>
      </c>
      <c r="O430" s="8">
        <v>6015720917</v>
      </c>
      <c r="P430" s="143" t="s">
        <v>2112</v>
      </c>
      <c r="Q430" s="143" t="s">
        <v>45</v>
      </c>
      <c r="R430" s="8" t="s">
        <v>5268</v>
      </c>
      <c r="T430" s="143" t="s">
        <v>214</v>
      </c>
      <c r="U430" s="143"/>
      <c r="V430" s="143" t="s">
        <v>488</v>
      </c>
      <c r="W430" s="8">
        <v>39211</v>
      </c>
      <c r="X430" s="8" t="s">
        <v>348</v>
      </c>
      <c r="Y430" s="8" t="s">
        <v>209</v>
      </c>
      <c r="Z430" s="143" t="s">
        <v>2114</v>
      </c>
      <c r="AB430" s="8" t="s">
        <v>2115</v>
      </c>
      <c r="AE430" s="8" t="s">
        <v>49</v>
      </c>
      <c r="AF430" s="233" t="s">
        <v>5269</v>
      </c>
      <c r="AG430" s="8" t="s">
        <v>5270</v>
      </c>
      <c r="AI430" s="8" t="s">
        <v>442</v>
      </c>
      <c r="AL430" s="8" t="s">
        <v>209</v>
      </c>
      <c r="AM430" s="48" t="s">
        <v>2130</v>
      </c>
      <c r="AN430" s="48" t="s">
        <v>10635</v>
      </c>
      <c r="AO430" s="48" t="s">
        <v>10636</v>
      </c>
      <c r="AP430" s="48" t="e">
        <v>#N/A</v>
      </c>
      <c r="AQ430" s="48" t="e">
        <v>#N/A</v>
      </c>
      <c r="AR430" s="48" t="e">
        <v>#N/A</v>
      </c>
      <c r="AS430" s="68" t="e">
        <v>#N/A</v>
      </c>
      <c r="AT430" s="68">
        <v>370</v>
      </c>
      <c r="AU430" s="48" t="e">
        <v>#N/A</v>
      </c>
      <c r="AV430" s="48" t="s">
        <v>371</v>
      </c>
      <c r="AW430" s="68" t="e">
        <v>#VALUE!</v>
      </c>
      <c r="AX430" s="68" t="e">
        <v>#REF!</v>
      </c>
      <c r="AY430" s="68" t="e">
        <v>#N/A</v>
      </c>
      <c r="AZ430" s="307" t="s">
        <v>10633</v>
      </c>
      <c r="BA430" s="48" t="s">
        <v>10637</v>
      </c>
      <c r="BB430" s="68" t="e">
        <v>#N/A</v>
      </c>
      <c r="BC430" s="48" t="s">
        <v>2131</v>
      </c>
      <c r="BD430" s="48"/>
    </row>
    <row r="431" spans="1:56" x14ac:dyDescent="0.3">
      <c r="A431" s="48" t="s">
        <v>10638</v>
      </c>
      <c r="B431" s="8">
        <v>652</v>
      </c>
      <c r="C431" s="8" t="s">
        <v>842</v>
      </c>
      <c r="D431" s="8" t="s">
        <v>1236</v>
      </c>
      <c r="E431" s="8" t="s">
        <v>335</v>
      </c>
      <c r="F431" s="8" t="s">
        <v>170</v>
      </c>
      <c r="H431" s="8">
        <v>6019008380</v>
      </c>
      <c r="I431" s="8" t="s">
        <v>340</v>
      </c>
      <c r="J431" s="8" t="s">
        <v>7484</v>
      </c>
      <c r="K431" s="8" t="s">
        <v>224</v>
      </c>
      <c r="L431" s="8" t="s">
        <v>7485</v>
      </c>
      <c r="M431" s="8" t="s">
        <v>7486</v>
      </c>
      <c r="N431" s="8" t="s">
        <v>7487</v>
      </c>
      <c r="O431" s="8">
        <v>6019008380</v>
      </c>
      <c r="P431" s="8" t="s">
        <v>2159</v>
      </c>
      <c r="Q431" s="8" t="s">
        <v>43</v>
      </c>
      <c r="R431" s="8" t="s">
        <v>7488</v>
      </c>
      <c r="T431" s="8" t="s">
        <v>4553</v>
      </c>
      <c r="V431" s="8" t="s">
        <v>488</v>
      </c>
      <c r="W431" s="8">
        <v>39094</v>
      </c>
      <c r="X431" s="8" t="s">
        <v>348</v>
      </c>
      <c r="Y431" s="8" t="s">
        <v>224</v>
      </c>
      <c r="Z431" s="8" t="s">
        <v>2114</v>
      </c>
      <c r="AB431" s="8" t="s">
        <v>2115</v>
      </c>
      <c r="AE431" s="8" t="s">
        <v>48</v>
      </c>
      <c r="AF431" s="8" t="s">
        <v>7489</v>
      </c>
      <c r="AG431" s="8" t="s">
        <v>7490</v>
      </c>
      <c r="AH431" s="8" t="s">
        <v>7491</v>
      </c>
      <c r="AI431" s="8" t="s">
        <v>2165</v>
      </c>
      <c r="AJ431" s="8" t="s">
        <v>7492</v>
      </c>
      <c r="AL431" s="8" t="s">
        <v>224</v>
      </c>
      <c r="AM431" s="48" t="s">
        <v>224</v>
      </c>
      <c r="AN431" s="48" t="s">
        <v>10639</v>
      </c>
      <c r="AO431" s="48" t="s">
        <v>10640</v>
      </c>
      <c r="AP431" s="48" t="e">
        <v>#N/A</v>
      </c>
      <c r="AQ431" s="48" t="s">
        <v>10640</v>
      </c>
      <c r="AR431" s="48" t="e">
        <v>#N/A</v>
      </c>
      <c r="AS431" s="68" t="s">
        <v>371</v>
      </c>
      <c r="AT431" s="68">
        <v>652</v>
      </c>
      <c r="AU431" s="48">
        <v>265</v>
      </c>
      <c r="AV431" s="48" t="s">
        <v>371</v>
      </c>
      <c r="AW431" s="68" t="e">
        <v>#REF!</v>
      </c>
      <c r="AX431" s="68" t="e">
        <v>#VALUE!</v>
      </c>
      <c r="AY431" s="68" t="s">
        <v>10638</v>
      </c>
      <c r="AZ431" s="48" t="s">
        <v>10641</v>
      </c>
      <c r="BA431" s="48" t="s">
        <v>10642</v>
      </c>
      <c r="BB431" s="68" t="s">
        <v>519</v>
      </c>
      <c r="BC431" s="48" t="s">
        <v>92</v>
      </c>
    </row>
    <row r="432" spans="1:56" x14ac:dyDescent="0.3">
      <c r="A432" s="48" t="s">
        <v>10643</v>
      </c>
      <c r="B432" s="8">
        <v>574</v>
      </c>
      <c r="C432" s="8" t="s">
        <v>6883</v>
      </c>
      <c r="D432" s="8" t="s">
        <v>1265</v>
      </c>
      <c r="E432" s="8" t="s">
        <v>335</v>
      </c>
      <c r="F432" s="8" t="s">
        <v>169</v>
      </c>
      <c r="H432" s="8">
        <v>6017172979</v>
      </c>
      <c r="I432" s="8" t="s">
        <v>340</v>
      </c>
      <c r="J432" s="8" t="s">
        <v>2494</v>
      </c>
      <c r="K432" s="8" t="s">
        <v>2734</v>
      </c>
      <c r="L432" s="8" t="s">
        <v>6884</v>
      </c>
      <c r="M432" s="8" t="s">
        <v>1265</v>
      </c>
      <c r="N432" s="8" t="s">
        <v>6885</v>
      </c>
      <c r="O432" s="8">
        <v>6017172979</v>
      </c>
      <c r="P432" s="8" t="s">
        <v>2112</v>
      </c>
      <c r="Q432" s="8" t="s">
        <v>45</v>
      </c>
      <c r="R432" s="8" t="s">
        <v>6886</v>
      </c>
      <c r="T432" s="8" t="s">
        <v>349</v>
      </c>
      <c r="V432" s="8" t="s">
        <v>488</v>
      </c>
      <c r="W432" s="8">
        <v>39170</v>
      </c>
      <c r="X432" s="8" t="s">
        <v>348</v>
      </c>
      <c r="Y432" s="8" t="s">
        <v>209</v>
      </c>
      <c r="Z432" s="8" t="s">
        <v>2114</v>
      </c>
      <c r="AB432" s="8" t="s">
        <v>2115</v>
      </c>
      <c r="AE432" s="8" t="s">
        <v>49</v>
      </c>
      <c r="AF432" s="8" t="s">
        <v>6887</v>
      </c>
      <c r="AG432" s="8" t="s">
        <v>6888</v>
      </c>
      <c r="AH432" s="8" t="s">
        <v>6889</v>
      </c>
      <c r="AI432" s="8" t="s">
        <v>2165</v>
      </c>
      <c r="AJ432" s="8" t="s">
        <v>6890</v>
      </c>
      <c r="AL432" s="8" t="s">
        <v>209</v>
      </c>
      <c r="AM432" s="48" t="s">
        <v>209</v>
      </c>
      <c r="AN432" s="48" t="s">
        <v>10644</v>
      </c>
      <c r="AO432" s="48" t="s">
        <v>10645</v>
      </c>
      <c r="AP432" s="48" t="e">
        <v>#N/A</v>
      </c>
      <c r="AQ432" s="48" t="s">
        <v>10645</v>
      </c>
      <c r="AR432" s="48" t="e">
        <v>#N/A</v>
      </c>
      <c r="AS432" s="68" t="s">
        <v>371</v>
      </c>
      <c r="AT432" s="68">
        <v>574</v>
      </c>
      <c r="AU432" s="48">
        <v>267</v>
      </c>
      <c r="AV432" s="48" t="s">
        <v>371</v>
      </c>
      <c r="AW432" s="68" t="e">
        <v>#REF!</v>
      </c>
      <c r="AX432" s="68" t="e">
        <v>#REF!</v>
      </c>
      <c r="AY432" s="68" t="s">
        <v>10643</v>
      </c>
      <c r="AZ432" s="48" t="s">
        <v>10646</v>
      </c>
      <c r="BA432" s="48" t="s">
        <v>10647</v>
      </c>
      <c r="BB432" s="68" t="s">
        <v>519</v>
      </c>
      <c r="BC432" s="48" t="s">
        <v>107</v>
      </c>
      <c r="BD432" s="48"/>
    </row>
    <row r="433" spans="1:56" x14ac:dyDescent="0.3">
      <c r="A433" s="48" t="s">
        <v>10648</v>
      </c>
      <c r="B433" s="8">
        <v>399</v>
      </c>
      <c r="C433" s="143" t="s">
        <v>1408</v>
      </c>
      <c r="D433" s="143" t="s">
        <v>5487</v>
      </c>
      <c r="E433" s="143" t="s">
        <v>335</v>
      </c>
      <c r="F433" s="143" t="s">
        <v>170</v>
      </c>
      <c r="G433" s="8" t="s">
        <v>5488</v>
      </c>
      <c r="H433" s="8">
        <v>6625716030</v>
      </c>
      <c r="I433" s="143" t="s">
        <v>376</v>
      </c>
      <c r="J433" s="143" t="s">
        <v>5489</v>
      </c>
      <c r="K433" s="143" t="s">
        <v>5490</v>
      </c>
      <c r="L433" s="8" t="s">
        <v>5491</v>
      </c>
      <c r="M433" s="8" t="s">
        <v>1336</v>
      </c>
      <c r="N433" s="8" t="s">
        <v>5492</v>
      </c>
      <c r="O433" s="8">
        <v>6625711696</v>
      </c>
      <c r="P433" s="143" t="s">
        <v>2112</v>
      </c>
      <c r="Q433" s="143" t="s">
        <v>394</v>
      </c>
      <c r="R433" s="8" t="s">
        <v>5493</v>
      </c>
      <c r="T433" s="143" t="s">
        <v>2326</v>
      </c>
      <c r="U433" s="143"/>
      <c r="V433" s="143" t="s">
        <v>488</v>
      </c>
      <c r="W433" s="8">
        <v>39194</v>
      </c>
      <c r="X433" s="8" t="s">
        <v>348</v>
      </c>
      <c r="Y433" s="8" t="s">
        <v>4740</v>
      </c>
      <c r="Z433" s="143" t="s">
        <v>2114</v>
      </c>
      <c r="AB433" s="8" t="s">
        <v>2115</v>
      </c>
      <c r="AE433" s="8" t="s">
        <v>48</v>
      </c>
      <c r="AF433" s="233" t="s">
        <v>5494</v>
      </c>
      <c r="AG433" s="8" t="s">
        <v>5495</v>
      </c>
      <c r="AI433" s="8" t="s">
        <v>2165</v>
      </c>
      <c r="AJ433" s="8" t="s">
        <v>5496</v>
      </c>
      <c r="AL433" s="8" t="s">
        <v>266</v>
      </c>
      <c r="AM433" s="48" t="s">
        <v>266</v>
      </c>
      <c r="AN433" s="48" t="s">
        <v>10649</v>
      </c>
      <c r="AO433" s="48" t="s">
        <v>10650</v>
      </c>
      <c r="AP433" s="48" t="s">
        <v>10649</v>
      </c>
      <c r="AQ433" s="48" t="s">
        <v>10650</v>
      </c>
      <c r="AR433" s="48" t="s">
        <v>371</v>
      </c>
      <c r="AS433" s="68" t="s">
        <v>371</v>
      </c>
      <c r="AT433" s="68">
        <v>399</v>
      </c>
      <c r="AU433" s="48">
        <v>203</v>
      </c>
      <c r="AV433" s="48" t="s">
        <v>519</v>
      </c>
      <c r="AW433" s="68" t="e">
        <v>#VALUE!</v>
      </c>
      <c r="AX433" s="68" t="e">
        <v>#VALUE!</v>
      </c>
      <c r="AY433" s="68" t="s">
        <v>10648</v>
      </c>
      <c r="AZ433" s="48" t="s">
        <v>10651</v>
      </c>
      <c r="BA433" s="48" t="s">
        <v>10652</v>
      </c>
      <c r="BB433" s="68" t="s">
        <v>519</v>
      </c>
      <c r="BC433" s="48" t="s">
        <v>107</v>
      </c>
    </row>
    <row r="434" spans="1:56" x14ac:dyDescent="0.3">
      <c r="A434" s="48"/>
      <c r="B434" s="8">
        <v>579</v>
      </c>
      <c r="C434" s="8" t="s">
        <v>6917</v>
      </c>
      <c r="D434" s="8" t="s">
        <v>3644</v>
      </c>
      <c r="E434" s="8" t="s">
        <v>335</v>
      </c>
      <c r="F434" s="8" t="s">
        <v>169</v>
      </c>
      <c r="G434" s="8" t="s">
        <v>6918</v>
      </c>
      <c r="H434" s="8">
        <v>6019061066</v>
      </c>
      <c r="I434" s="8" t="s">
        <v>340</v>
      </c>
      <c r="J434" s="8" t="s">
        <v>1807</v>
      </c>
      <c r="K434" s="8" t="s">
        <v>209</v>
      </c>
      <c r="L434" s="8" t="s">
        <v>1387</v>
      </c>
      <c r="M434" s="8" t="s">
        <v>3644</v>
      </c>
      <c r="N434" s="8" t="s">
        <v>6918</v>
      </c>
      <c r="O434" s="8">
        <v>6019061066</v>
      </c>
      <c r="P434" s="8" t="s">
        <v>2112</v>
      </c>
      <c r="Q434" s="8" t="s">
        <v>45</v>
      </c>
      <c r="R434" s="8" t="s">
        <v>6919</v>
      </c>
      <c r="T434" s="8" t="s">
        <v>2128</v>
      </c>
      <c r="V434" s="8" t="s">
        <v>488</v>
      </c>
      <c r="W434" s="8">
        <v>39272</v>
      </c>
      <c r="X434" s="8" t="s">
        <v>348</v>
      </c>
      <c r="Y434" s="8" t="s">
        <v>209</v>
      </c>
      <c r="Z434" s="8" t="s">
        <v>2114</v>
      </c>
      <c r="AB434" s="8" t="s">
        <v>2115</v>
      </c>
      <c r="AE434" s="8" t="s">
        <v>49</v>
      </c>
      <c r="AF434" s="8" t="s">
        <v>6920</v>
      </c>
      <c r="AI434" s="8" t="s">
        <v>2165</v>
      </c>
      <c r="AJ434" s="8" t="s">
        <v>6921</v>
      </c>
      <c r="AL434" s="8" t="s">
        <v>209</v>
      </c>
      <c r="AM434" s="48" t="s">
        <v>2130</v>
      </c>
      <c r="AN434" s="48" t="s">
        <v>10653</v>
      </c>
      <c r="AO434" s="48" t="s">
        <v>10654</v>
      </c>
      <c r="AP434" s="48" t="e">
        <v>#N/A</v>
      </c>
      <c r="AQ434" s="48" t="e">
        <v>#N/A</v>
      </c>
      <c r="AR434" s="48" t="e">
        <v>#N/A</v>
      </c>
      <c r="AS434" s="68" t="e">
        <v>#N/A</v>
      </c>
      <c r="AT434" s="68">
        <v>579</v>
      </c>
      <c r="AU434" s="48" t="e">
        <v>#N/A</v>
      </c>
      <c r="AV434" s="48" t="s">
        <v>371</v>
      </c>
      <c r="AW434" s="68" t="e">
        <v>#REF!</v>
      </c>
      <c r="AX434" s="68" t="s">
        <v>8643</v>
      </c>
      <c r="AY434" s="68" t="e">
        <v>#N/A</v>
      </c>
      <c r="AZ434" s="48" t="s">
        <v>10655</v>
      </c>
      <c r="BA434" s="48" t="s">
        <v>10656</v>
      </c>
      <c r="BB434" s="68" t="e">
        <v>#N/A</v>
      </c>
      <c r="BC434" s="48" t="s">
        <v>2131</v>
      </c>
      <c r="BD434" s="48"/>
    </row>
    <row r="435" spans="1:56" x14ac:dyDescent="0.3">
      <c r="A435" s="48"/>
      <c r="B435" s="8">
        <v>105</v>
      </c>
      <c r="C435" s="143" t="s">
        <v>3094</v>
      </c>
      <c r="D435" s="143" t="s">
        <v>2001</v>
      </c>
      <c r="E435" s="143" t="s">
        <v>335</v>
      </c>
      <c r="F435" s="143" t="s">
        <v>170</v>
      </c>
      <c r="G435" s="8" t="s">
        <v>3095</v>
      </c>
      <c r="H435" s="8">
        <v>6015133559</v>
      </c>
      <c r="I435" s="143" t="s">
        <v>376</v>
      </c>
      <c r="J435" s="143" t="s">
        <v>3096</v>
      </c>
      <c r="K435" s="143" t="s">
        <v>221</v>
      </c>
      <c r="L435" s="8" t="s">
        <v>484</v>
      </c>
      <c r="M435" s="8" t="s">
        <v>3097</v>
      </c>
      <c r="N435" s="8" t="s">
        <v>3098</v>
      </c>
      <c r="O435" s="8">
        <v>6014801168</v>
      </c>
      <c r="P435" s="143" t="s">
        <v>2112</v>
      </c>
      <c r="Q435" s="143" t="s">
        <v>394</v>
      </c>
      <c r="R435" s="8" t="s">
        <v>3099</v>
      </c>
      <c r="T435" s="143" t="s">
        <v>3100</v>
      </c>
      <c r="U435" s="143"/>
      <c r="V435" s="143" t="s">
        <v>488</v>
      </c>
      <c r="W435" s="8">
        <v>39475</v>
      </c>
      <c r="X435" s="8" t="s">
        <v>348</v>
      </c>
      <c r="Y435" s="8" t="s">
        <v>221</v>
      </c>
      <c r="Z435" s="143" t="s">
        <v>2114</v>
      </c>
      <c r="AB435" s="8" t="s">
        <v>2115</v>
      </c>
      <c r="AE435" s="8" t="s">
        <v>48</v>
      </c>
      <c r="AF435" s="233" t="s">
        <v>3101</v>
      </c>
      <c r="AG435" s="8" t="s">
        <v>3102</v>
      </c>
      <c r="AH435" s="8" t="s">
        <v>3103</v>
      </c>
      <c r="AI435" s="8" t="s">
        <v>442</v>
      </c>
      <c r="AL435" s="8" t="s">
        <v>221</v>
      </c>
      <c r="AM435" s="48" t="s">
        <v>2130</v>
      </c>
      <c r="AN435" s="48" t="s">
        <v>10657</v>
      </c>
      <c r="AO435" s="48" t="s">
        <v>10658</v>
      </c>
      <c r="AP435" s="48" t="e">
        <v>#N/A</v>
      </c>
      <c r="AQ435" s="48" t="e">
        <v>#N/A</v>
      </c>
      <c r="AR435" s="48" t="e">
        <v>#N/A</v>
      </c>
      <c r="AS435" s="68" t="e">
        <v>#N/A</v>
      </c>
      <c r="AT435" s="68">
        <v>105</v>
      </c>
      <c r="AU435" s="48" t="e">
        <v>#N/A</v>
      </c>
      <c r="AV435" s="48" t="s">
        <v>371</v>
      </c>
      <c r="AW435" s="68" t="e">
        <v>#VALUE!</v>
      </c>
      <c r="AX435" s="68" t="e">
        <v>#VALUE!</v>
      </c>
      <c r="AY435" s="68" t="e">
        <v>#N/A</v>
      </c>
      <c r="AZ435" s="48" t="s">
        <v>10659</v>
      </c>
      <c r="BA435" s="48" t="s">
        <v>10660</v>
      </c>
      <c r="BB435" s="68" t="e">
        <v>#N/A</v>
      </c>
      <c r="BC435" s="48" t="s">
        <v>2131</v>
      </c>
      <c r="BD435" s="48"/>
    </row>
    <row r="436" spans="1:56" x14ac:dyDescent="0.3">
      <c r="A436" s="48" t="s">
        <v>10661</v>
      </c>
      <c r="B436" s="8">
        <v>444</v>
      </c>
      <c r="C436" s="143" t="s">
        <v>5834</v>
      </c>
      <c r="D436" s="143" t="s">
        <v>2600</v>
      </c>
      <c r="E436" s="143" t="s">
        <v>335</v>
      </c>
      <c r="F436" s="143" t="s">
        <v>170</v>
      </c>
      <c r="G436" s="8" t="s">
        <v>5835</v>
      </c>
      <c r="H436" s="8">
        <v>6628529580</v>
      </c>
      <c r="I436" s="143" t="s">
        <v>376</v>
      </c>
      <c r="J436" s="143" t="s">
        <v>5836</v>
      </c>
      <c r="K436" s="143" t="s">
        <v>5837</v>
      </c>
      <c r="L436" s="8" t="s">
        <v>3832</v>
      </c>
      <c r="M436" s="8" t="s">
        <v>586</v>
      </c>
      <c r="N436" s="8" t="s">
        <v>5838</v>
      </c>
      <c r="O436" s="8">
        <v>6628529580</v>
      </c>
      <c r="P436" s="143" t="s">
        <v>2247</v>
      </c>
      <c r="Q436" s="143"/>
      <c r="R436" s="8" t="s">
        <v>5839</v>
      </c>
      <c r="S436" s="8" t="s">
        <v>5840</v>
      </c>
      <c r="T436" s="143" t="s">
        <v>2294</v>
      </c>
      <c r="U436" s="143"/>
      <c r="V436" s="143" t="s">
        <v>488</v>
      </c>
      <c r="W436" s="8">
        <v>38948</v>
      </c>
      <c r="X436" s="8" t="s">
        <v>348</v>
      </c>
      <c r="Y436" s="8" t="s">
        <v>265</v>
      </c>
      <c r="Z436" s="143"/>
      <c r="AD436" s="8" t="s">
        <v>2252</v>
      </c>
      <c r="AE436" s="8" t="s">
        <v>5841</v>
      </c>
      <c r="AF436" s="233" t="s">
        <v>5842</v>
      </c>
      <c r="AG436" s="8" t="s">
        <v>5843</v>
      </c>
      <c r="AI436" s="8" t="s">
        <v>2165</v>
      </c>
      <c r="AJ436" s="8" t="s">
        <v>5844</v>
      </c>
      <c r="AL436" s="8" t="s">
        <v>265</v>
      </c>
      <c r="AM436" s="48" t="s">
        <v>265</v>
      </c>
      <c r="AN436" s="48" t="s">
        <v>10662</v>
      </c>
      <c r="AO436" s="48" t="s">
        <v>10663</v>
      </c>
      <c r="AP436" s="48" t="s">
        <v>10662</v>
      </c>
      <c r="AQ436" s="48" t="s">
        <v>10663</v>
      </c>
      <c r="AR436" s="48" t="s">
        <v>371</v>
      </c>
      <c r="AS436" s="68" t="s">
        <v>371</v>
      </c>
      <c r="AT436" s="68">
        <v>444</v>
      </c>
      <c r="AU436" s="48">
        <v>6</v>
      </c>
      <c r="AV436" s="48" t="s">
        <v>371</v>
      </c>
      <c r="AW436" s="68" t="e">
        <v>#VALUE!</v>
      </c>
      <c r="AX436" s="68" t="e">
        <v>#VALUE!</v>
      </c>
      <c r="AY436" s="68" t="s">
        <v>10661</v>
      </c>
      <c r="AZ436" s="48" t="s">
        <v>10664</v>
      </c>
      <c r="BA436" s="48" t="s">
        <v>10665</v>
      </c>
      <c r="BB436" s="68" t="s">
        <v>519</v>
      </c>
      <c r="BC436" s="48" t="s">
        <v>89</v>
      </c>
      <c r="BD436" s="48"/>
    </row>
    <row r="437" spans="1:56" x14ac:dyDescent="0.3">
      <c r="A437" s="48"/>
      <c r="B437" s="8">
        <v>347</v>
      </c>
      <c r="C437" s="143" t="s">
        <v>5066</v>
      </c>
      <c r="D437" s="143" t="s">
        <v>5067</v>
      </c>
      <c r="E437" s="143" t="s">
        <v>335</v>
      </c>
      <c r="F437" s="143" t="s">
        <v>170</v>
      </c>
      <c r="G437" s="8" t="s">
        <v>5068</v>
      </c>
      <c r="H437" s="8">
        <v>6016684318</v>
      </c>
      <c r="I437" s="143" t="s">
        <v>340</v>
      </c>
      <c r="J437" s="143" t="s">
        <v>4633</v>
      </c>
      <c r="K437" s="143" t="s">
        <v>3189</v>
      </c>
      <c r="L437" s="8" t="s">
        <v>3832</v>
      </c>
      <c r="M437" s="8" t="s">
        <v>5069</v>
      </c>
      <c r="N437" s="8" t="s">
        <v>5070</v>
      </c>
      <c r="O437" s="8">
        <v>6015035360</v>
      </c>
      <c r="P437" s="143" t="s">
        <v>2112</v>
      </c>
      <c r="Q437" s="143" t="s">
        <v>45</v>
      </c>
      <c r="R437" s="8" t="s">
        <v>5071</v>
      </c>
      <c r="T437" s="143" t="s">
        <v>214</v>
      </c>
      <c r="U437" s="143"/>
      <c r="V437" s="143" t="s">
        <v>488</v>
      </c>
      <c r="W437" s="8">
        <v>39212</v>
      </c>
      <c r="X437" s="8" t="s">
        <v>348</v>
      </c>
      <c r="Y437" s="8" t="s">
        <v>209</v>
      </c>
      <c r="Z437" s="143" t="s">
        <v>2114</v>
      </c>
      <c r="AE437" s="8" t="s">
        <v>48</v>
      </c>
      <c r="AF437" s="233" t="s">
        <v>5072</v>
      </c>
      <c r="AG437" s="8" t="s">
        <v>5073</v>
      </c>
      <c r="AH437" s="8" t="s">
        <v>5074</v>
      </c>
      <c r="AI437" s="8" t="s">
        <v>2165</v>
      </c>
      <c r="AJ437" s="8" t="s">
        <v>5075</v>
      </c>
      <c r="AL437" s="8" t="s">
        <v>209</v>
      </c>
      <c r="AM437" s="48" t="s">
        <v>2130</v>
      </c>
      <c r="AN437" s="48" t="s">
        <v>10666</v>
      </c>
      <c r="AO437" s="48" t="s">
        <v>10667</v>
      </c>
      <c r="AP437" s="48" t="e">
        <v>#N/A</v>
      </c>
      <c r="AQ437" s="48" t="e">
        <v>#N/A</v>
      </c>
      <c r="AR437" s="48" t="e">
        <v>#N/A</v>
      </c>
      <c r="AS437" s="68" t="e">
        <v>#N/A</v>
      </c>
      <c r="AT437" s="68">
        <v>347</v>
      </c>
      <c r="AU437" s="48" t="e">
        <v>#N/A</v>
      </c>
      <c r="AV437" s="48" t="s">
        <v>371</v>
      </c>
      <c r="AW437" s="68" t="s">
        <v>10668</v>
      </c>
      <c r="AX437" s="68" t="e">
        <v>#VALUE!</v>
      </c>
      <c r="AY437" s="68" t="e">
        <v>#N/A</v>
      </c>
      <c r="AZ437" s="48" t="s">
        <v>10669</v>
      </c>
      <c r="BA437" s="48" t="s">
        <v>10670</v>
      </c>
      <c r="BB437" s="68" t="e">
        <v>#N/A</v>
      </c>
      <c r="BC437" s="48" t="s">
        <v>2131</v>
      </c>
    </row>
    <row r="438" spans="1:56" x14ac:dyDescent="0.3">
      <c r="A438" s="48"/>
      <c r="B438" s="8">
        <v>192</v>
      </c>
      <c r="C438" s="143" t="s">
        <v>3828</v>
      </c>
      <c r="D438" s="143" t="s">
        <v>3829</v>
      </c>
      <c r="E438" s="143" t="s">
        <v>335</v>
      </c>
      <c r="F438" s="143" t="s">
        <v>170</v>
      </c>
      <c r="H438" s="8">
        <v>6628896140</v>
      </c>
      <c r="I438" s="143" t="s">
        <v>401</v>
      </c>
      <c r="J438" s="143" t="s">
        <v>3830</v>
      </c>
      <c r="K438" s="143" t="s">
        <v>3831</v>
      </c>
      <c r="L438" s="8" t="s">
        <v>3832</v>
      </c>
      <c r="M438" s="8" t="s">
        <v>3829</v>
      </c>
      <c r="N438" s="8" t="s">
        <v>3833</v>
      </c>
      <c r="O438" s="8">
        <v>6623640101</v>
      </c>
      <c r="P438" s="143" t="s">
        <v>2159</v>
      </c>
      <c r="Q438" s="143" t="s">
        <v>43</v>
      </c>
      <c r="R438" s="8" t="s">
        <v>3834</v>
      </c>
      <c r="S438" s="8" t="s">
        <v>3834</v>
      </c>
      <c r="T438" s="143" t="s">
        <v>3835</v>
      </c>
      <c r="U438" s="143"/>
      <c r="V438" s="143" t="s">
        <v>488</v>
      </c>
      <c r="W438" s="8">
        <v>39766</v>
      </c>
      <c r="X438" s="8" t="s">
        <v>348</v>
      </c>
      <c r="Y438" s="8" t="s">
        <v>3831</v>
      </c>
      <c r="Z438" s="143" t="s">
        <v>2114</v>
      </c>
      <c r="AB438" s="8" t="s">
        <v>2115</v>
      </c>
      <c r="AE438" s="8" t="s">
        <v>48</v>
      </c>
      <c r="AF438" s="233" t="s">
        <v>3836</v>
      </c>
      <c r="AI438" s="8" t="s">
        <v>2165</v>
      </c>
      <c r="AJ438" s="8" t="s">
        <v>3830</v>
      </c>
      <c r="AL438" s="8" t="s">
        <v>228</v>
      </c>
      <c r="AM438" s="48" t="s">
        <v>2130</v>
      </c>
      <c r="AN438" s="48" t="s">
        <v>10671</v>
      </c>
      <c r="AO438" s="48" t="s">
        <v>10672</v>
      </c>
      <c r="AP438" s="48" t="e">
        <v>#N/A</v>
      </c>
      <c r="AQ438" s="48" t="e">
        <v>#N/A</v>
      </c>
      <c r="AR438" s="48" t="e">
        <v>#N/A</v>
      </c>
      <c r="AS438" s="68" t="e">
        <v>#N/A</v>
      </c>
      <c r="AT438" s="68">
        <v>192</v>
      </c>
      <c r="AU438" s="48" t="e">
        <v>#N/A</v>
      </c>
      <c r="AV438" s="48" t="s">
        <v>519</v>
      </c>
      <c r="AW438" s="68" t="s">
        <v>10673</v>
      </c>
      <c r="AX438" s="68" t="s">
        <v>8643</v>
      </c>
      <c r="AY438" s="68" t="e">
        <v>#N/A</v>
      </c>
      <c r="AZ438" s="48" t="s">
        <v>10674</v>
      </c>
      <c r="BA438" s="48" t="s">
        <v>10675</v>
      </c>
      <c r="BB438" s="68" t="e">
        <v>#N/A</v>
      </c>
      <c r="BC438" s="48" t="s">
        <v>2131</v>
      </c>
    </row>
    <row r="439" spans="1:56" x14ac:dyDescent="0.3">
      <c r="A439" s="48" t="s">
        <v>10676</v>
      </c>
      <c r="B439" s="8">
        <v>251</v>
      </c>
      <c r="C439" s="143" t="s">
        <v>3728</v>
      </c>
      <c r="D439" s="143" t="s">
        <v>4321</v>
      </c>
      <c r="E439" s="143" t="s">
        <v>335</v>
      </c>
      <c r="F439" s="143" t="s">
        <v>170</v>
      </c>
      <c r="G439" s="8" t="s">
        <v>4322</v>
      </c>
      <c r="H439" s="8">
        <v>6624362777</v>
      </c>
      <c r="I439" s="143" t="s">
        <v>401</v>
      </c>
      <c r="J439" s="143" t="s">
        <v>4323</v>
      </c>
      <c r="K439" s="143" t="s">
        <v>4324</v>
      </c>
      <c r="L439" s="8" t="s">
        <v>4325</v>
      </c>
      <c r="M439" s="8" t="s">
        <v>4321</v>
      </c>
      <c r="N439" s="8" t="s">
        <v>4326</v>
      </c>
      <c r="O439" s="8">
        <v>6624363878</v>
      </c>
      <c r="P439" s="143" t="s">
        <v>2159</v>
      </c>
      <c r="Q439" s="143" t="s">
        <v>43</v>
      </c>
      <c r="R439" s="8" t="s">
        <v>4327</v>
      </c>
      <c r="T439" s="143" t="s">
        <v>2767</v>
      </c>
      <c r="U439" s="143"/>
      <c r="V439" s="143" t="s">
        <v>488</v>
      </c>
      <c r="W439" s="8">
        <v>39720</v>
      </c>
      <c r="X439" s="8" t="s">
        <v>348</v>
      </c>
      <c r="Y439" s="8" t="s">
        <v>3111</v>
      </c>
      <c r="Z439" s="143" t="s">
        <v>2114</v>
      </c>
      <c r="AB439" s="8" t="s">
        <v>2115</v>
      </c>
      <c r="AE439" s="8" t="s">
        <v>49</v>
      </c>
      <c r="AF439" s="233" t="s">
        <v>4328</v>
      </c>
      <c r="AG439" s="8" t="s">
        <v>4329</v>
      </c>
      <c r="AH439" s="8" t="s">
        <v>4330</v>
      </c>
      <c r="AI439" s="8" t="s">
        <v>720</v>
      </c>
      <c r="AJ439" s="8" t="s">
        <v>4331</v>
      </c>
      <c r="AK439" s="8" t="s">
        <v>4332</v>
      </c>
      <c r="AL439" s="8" t="s">
        <v>232</v>
      </c>
      <c r="AM439" s="48" t="s">
        <v>232</v>
      </c>
      <c r="AN439" s="48" t="s">
        <v>10677</v>
      </c>
      <c r="AO439" s="48" t="s">
        <v>10678</v>
      </c>
      <c r="AP439" s="48" t="s">
        <v>10677</v>
      </c>
      <c r="AQ439" s="48" t="s">
        <v>10678</v>
      </c>
      <c r="AR439" s="48" t="s">
        <v>371</v>
      </c>
      <c r="AS439" s="68" t="s">
        <v>371</v>
      </c>
      <c r="AT439" s="68">
        <v>251</v>
      </c>
      <c r="AU439" s="48">
        <v>2</v>
      </c>
      <c r="AV439" s="48" t="s">
        <v>371</v>
      </c>
      <c r="AW439" s="68" t="s">
        <v>10679</v>
      </c>
      <c r="AX439" s="68" t="s">
        <v>10679</v>
      </c>
      <c r="AY439" s="68" t="s">
        <v>10676</v>
      </c>
      <c r="AZ439" s="48" t="s">
        <v>10680</v>
      </c>
      <c r="BA439" s="48" t="s">
        <v>10681</v>
      </c>
      <c r="BB439" s="68" t="s">
        <v>519</v>
      </c>
      <c r="BC439" s="48" t="s">
        <v>92</v>
      </c>
      <c r="BD439" s="48"/>
    </row>
    <row r="440" spans="1:56" x14ac:dyDescent="0.3">
      <c r="A440" s="48"/>
      <c r="B440" s="8">
        <v>304</v>
      </c>
      <c r="C440" s="143" t="s">
        <v>3207</v>
      </c>
      <c r="D440" s="143" t="s">
        <v>4724</v>
      </c>
      <c r="E440" s="143" t="s">
        <v>335</v>
      </c>
      <c r="F440" s="143" t="s">
        <v>169</v>
      </c>
      <c r="G440" s="8" t="s">
        <v>4732</v>
      </c>
      <c r="I440" s="143" t="s">
        <v>340</v>
      </c>
      <c r="J440" s="143" t="s">
        <v>448</v>
      </c>
      <c r="K440" s="143" t="s">
        <v>4395</v>
      </c>
      <c r="L440" s="8" t="s">
        <v>3364</v>
      </c>
      <c r="M440" s="8" t="s">
        <v>4724</v>
      </c>
      <c r="N440" s="8" t="s">
        <v>4727</v>
      </c>
      <c r="O440" s="8">
        <v>6628203335</v>
      </c>
      <c r="P440" s="143" t="s">
        <v>2112</v>
      </c>
      <c r="Q440" s="143" t="s">
        <v>45</v>
      </c>
      <c r="R440" s="8" t="s">
        <v>4728</v>
      </c>
      <c r="T440" s="143" t="s">
        <v>2438</v>
      </c>
      <c r="U440" s="143"/>
      <c r="V440" s="143" t="s">
        <v>488</v>
      </c>
      <c r="W440" s="8">
        <v>39056</v>
      </c>
      <c r="X440" s="8" t="s">
        <v>348</v>
      </c>
      <c r="Y440" s="8" t="s">
        <v>4695</v>
      </c>
      <c r="Z440" s="143" t="s">
        <v>2114</v>
      </c>
      <c r="AB440" s="8" t="s">
        <v>2115</v>
      </c>
      <c r="AE440" s="8" t="s">
        <v>48</v>
      </c>
      <c r="AF440" s="233" t="s">
        <v>4729</v>
      </c>
      <c r="AI440" s="8" t="s">
        <v>442</v>
      </c>
      <c r="AL440" s="8" t="s">
        <v>209</v>
      </c>
      <c r="AM440" s="48" t="s">
        <v>2130</v>
      </c>
      <c r="AN440" s="48" t="s">
        <v>10682</v>
      </c>
      <c r="AO440" s="48" t="s">
        <v>10683</v>
      </c>
      <c r="AP440" s="48" t="e">
        <v>#N/A</v>
      </c>
      <c r="AQ440" s="48" t="e">
        <v>#N/A</v>
      </c>
      <c r="AR440" s="48" t="e">
        <v>#N/A</v>
      </c>
      <c r="AS440" s="68" t="e">
        <v>#N/A</v>
      </c>
      <c r="AT440" s="68">
        <v>304</v>
      </c>
      <c r="AU440" s="48" t="e">
        <v>#N/A</v>
      </c>
      <c r="AV440" s="48" t="s">
        <v>371</v>
      </c>
      <c r="AW440" s="68" t="s">
        <v>10684</v>
      </c>
      <c r="AX440" s="68" t="s">
        <v>8643</v>
      </c>
      <c r="AY440" s="68" t="e">
        <v>#N/A</v>
      </c>
      <c r="AZ440" s="307" t="s">
        <v>10685</v>
      </c>
      <c r="BA440" s="48" t="s">
        <v>10686</v>
      </c>
      <c r="BB440" s="68" t="e">
        <v>#N/A</v>
      </c>
      <c r="BC440" s="48" t="s">
        <v>2131</v>
      </c>
      <c r="BD440" s="48"/>
    </row>
    <row r="441" spans="1:56" x14ac:dyDescent="0.3">
      <c r="A441" s="48"/>
      <c r="B441" s="8">
        <v>303</v>
      </c>
      <c r="C441" s="143" t="s">
        <v>4730</v>
      </c>
      <c r="D441" s="143" t="s">
        <v>4724</v>
      </c>
      <c r="E441" s="143" t="s">
        <v>335</v>
      </c>
      <c r="F441" s="143" t="s">
        <v>169</v>
      </c>
      <c r="G441" s="8" t="s">
        <v>4731</v>
      </c>
      <c r="I441" s="143" t="s">
        <v>340</v>
      </c>
      <c r="J441" s="143" t="s">
        <v>448</v>
      </c>
      <c r="K441" s="143" t="s">
        <v>4395</v>
      </c>
      <c r="L441" s="8" t="s">
        <v>3364</v>
      </c>
      <c r="M441" s="8" t="s">
        <v>4724</v>
      </c>
      <c r="N441" s="8" t="s">
        <v>4727</v>
      </c>
      <c r="O441" s="8">
        <v>6628203335</v>
      </c>
      <c r="P441" s="143" t="s">
        <v>2112</v>
      </c>
      <c r="Q441" s="143" t="s">
        <v>45</v>
      </c>
      <c r="R441" s="8" t="s">
        <v>4728</v>
      </c>
      <c r="T441" s="143" t="s">
        <v>2438</v>
      </c>
      <c r="U441" s="143"/>
      <c r="V441" s="143" t="s">
        <v>488</v>
      </c>
      <c r="W441" s="8">
        <v>39056</v>
      </c>
      <c r="X441" s="8" t="s">
        <v>348</v>
      </c>
      <c r="Y441" s="8" t="s">
        <v>4695</v>
      </c>
      <c r="Z441" s="143" t="s">
        <v>2114</v>
      </c>
      <c r="AE441" s="8" t="s">
        <v>48</v>
      </c>
      <c r="AF441" s="233" t="s">
        <v>4729</v>
      </c>
      <c r="AI441" s="8" t="s">
        <v>442</v>
      </c>
      <c r="AL441" s="8" t="s">
        <v>209</v>
      </c>
      <c r="AM441" s="48" t="s">
        <v>2130</v>
      </c>
      <c r="AN441" s="48" t="s">
        <v>10687</v>
      </c>
      <c r="AO441" s="48" t="s">
        <v>10688</v>
      </c>
      <c r="AP441" s="48" t="e">
        <v>#N/A</v>
      </c>
      <c r="AQ441" s="48" t="e">
        <v>#N/A</v>
      </c>
      <c r="AR441" s="48" t="e">
        <v>#N/A</v>
      </c>
      <c r="AS441" s="68" t="e">
        <v>#N/A</v>
      </c>
      <c r="AT441" s="68">
        <v>303</v>
      </c>
      <c r="AU441" s="48" t="e">
        <v>#N/A</v>
      </c>
      <c r="AV441" s="48" t="s">
        <v>371</v>
      </c>
      <c r="AW441" s="68" t="s">
        <v>10684</v>
      </c>
      <c r="AX441" s="68" t="s">
        <v>8643</v>
      </c>
      <c r="AY441" s="68" t="e">
        <v>#N/A</v>
      </c>
      <c r="AZ441" s="307" t="s">
        <v>10685</v>
      </c>
      <c r="BA441" s="48" t="s">
        <v>10689</v>
      </c>
      <c r="BB441" s="68" t="e">
        <v>#N/A</v>
      </c>
      <c r="BC441" s="48" t="s">
        <v>2131</v>
      </c>
    </row>
    <row r="442" spans="1:56" x14ac:dyDescent="0.3">
      <c r="A442" s="48"/>
      <c r="B442" s="8">
        <v>302</v>
      </c>
      <c r="C442" s="143" t="s">
        <v>4723</v>
      </c>
      <c r="D442" s="143" t="s">
        <v>4724</v>
      </c>
      <c r="E442" s="143" t="s">
        <v>335</v>
      </c>
      <c r="F442" s="143" t="s">
        <v>169</v>
      </c>
      <c r="G442" s="8" t="s">
        <v>4725</v>
      </c>
      <c r="I442" s="143" t="s">
        <v>401</v>
      </c>
      <c r="J442" s="143" t="s">
        <v>4726</v>
      </c>
      <c r="K442" s="143" t="s">
        <v>2784</v>
      </c>
      <c r="L442" s="8" t="s">
        <v>3364</v>
      </c>
      <c r="M442" s="8" t="s">
        <v>4724</v>
      </c>
      <c r="N442" s="8" t="s">
        <v>4727</v>
      </c>
      <c r="O442" s="8">
        <v>6628203335</v>
      </c>
      <c r="P442" s="143" t="s">
        <v>2112</v>
      </c>
      <c r="Q442" s="143" t="s">
        <v>45</v>
      </c>
      <c r="R442" s="8" t="s">
        <v>4728</v>
      </c>
      <c r="T442" s="143" t="s">
        <v>2438</v>
      </c>
      <c r="U442" s="143"/>
      <c r="V442" s="143" t="s">
        <v>488</v>
      </c>
      <c r="W442" s="8">
        <v>39056</v>
      </c>
      <c r="X442" s="8" t="s">
        <v>348</v>
      </c>
      <c r="Y442" s="8" t="s">
        <v>4695</v>
      </c>
      <c r="Z442" s="143" t="s">
        <v>2114</v>
      </c>
      <c r="AE442" s="8" t="s">
        <v>48</v>
      </c>
      <c r="AF442" s="233" t="s">
        <v>4729</v>
      </c>
      <c r="AI442" s="8" t="s">
        <v>442</v>
      </c>
      <c r="AL442" s="8" t="s">
        <v>209</v>
      </c>
      <c r="AM442" s="48" t="s">
        <v>2130</v>
      </c>
      <c r="AN442" s="48" t="s">
        <v>10690</v>
      </c>
      <c r="AO442" s="48" t="s">
        <v>10691</v>
      </c>
      <c r="AP442" s="48" t="e">
        <v>#N/A</v>
      </c>
      <c r="AQ442" s="48" t="e">
        <v>#N/A</v>
      </c>
      <c r="AR442" s="48" t="e">
        <v>#N/A</v>
      </c>
      <c r="AS442" s="68" t="e">
        <v>#N/A</v>
      </c>
      <c r="AT442" s="68">
        <v>302</v>
      </c>
      <c r="AU442" s="48" t="e">
        <v>#N/A</v>
      </c>
      <c r="AV442" s="48" t="s">
        <v>371</v>
      </c>
      <c r="AW442" s="68" t="s">
        <v>10684</v>
      </c>
      <c r="AX442" s="68" t="s">
        <v>8643</v>
      </c>
      <c r="AY442" s="68" t="e">
        <v>#N/A</v>
      </c>
      <c r="AZ442" s="307" t="s">
        <v>10685</v>
      </c>
      <c r="BA442" s="48" t="s">
        <v>10692</v>
      </c>
      <c r="BB442" s="68" t="e">
        <v>#N/A</v>
      </c>
      <c r="BC442" s="48" t="s">
        <v>2131</v>
      </c>
      <c r="BD442" s="48"/>
    </row>
    <row r="443" spans="1:56" x14ac:dyDescent="0.3">
      <c r="A443" s="48"/>
      <c r="B443" s="8">
        <v>604</v>
      </c>
      <c r="C443" s="8" t="s">
        <v>7106</v>
      </c>
      <c r="D443" s="8" t="s">
        <v>7107</v>
      </c>
      <c r="E443" s="8" t="s">
        <v>335</v>
      </c>
      <c r="F443" s="8" t="s">
        <v>169</v>
      </c>
      <c r="G443" s="8" t="s">
        <v>7108</v>
      </c>
      <c r="H443" s="8">
        <v>6624148833</v>
      </c>
      <c r="I443" s="8" t="s">
        <v>376</v>
      </c>
      <c r="J443" s="8" t="s">
        <v>6285</v>
      </c>
      <c r="K443" s="8" t="s">
        <v>191</v>
      </c>
      <c r="L443" s="8" t="s">
        <v>7109</v>
      </c>
      <c r="M443" s="8" t="s">
        <v>7107</v>
      </c>
      <c r="N443" s="8" t="s">
        <v>7108</v>
      </c>
      <c r="O443" s="8">
        <v>6624148833</v>
      </c>
      <c r="P443" s="8" t="s">
        <v>2159</v>
      </c>
      <c r="Q443" s="8" t="s">
        <v>43</v>
      </c>
      <c r="R443" s="8" t="s">
        <v>7110</v>
      </c>
      <c r="T443" s="8" t="s">
        <v>6313</v>
      </c>
      <c r="V443" s="8" t="s">
        <v>488</v>
      </c>
      <c r="W443" s="8">
        <v>38916</v>
      </c>
      <c r="X443" s="8" t="s">
        <v>348</v>
      </c>
      <c r="Y443" s="8" t="s">
        <v>191</v>
      </c>
      <c r="Z443" s="8" t="s">
        <v>2114</v>
      </c>
      <c r="AE443" s="8" t="s">
        <v>48</v>
      </c>
      <c r="AF443" s="8" t="s">
        <v>7111</v>
      </c>
      <c r="AG443" s="8" t="s">
        <v>7112</v>
      </c>
      <c r="AI443" s="8" t="s">
        <v>396</v>
      </c>
      <c r="AJ443" s="8" t="s">
        <v>6268</v>
      </c>
      <c r="AL443" s="8" t="s">
        <v>191</v>
      </c>
      <c r="AM443" s="48" t="s">
        <v>2130</v>
      </c>
      <c r="AN443" s="48" t="s">
        <v>10693</v>
      </c>
      <c r="AO443" s="48" t="s">
        <v>10694</v>
      </c>
      <c r="AP443" s="48" t="e">
        <v>#N/A</v>
      </c>
      <c r="AQ443" s="48" t="e">
        <v>#N/A</v>
      </c>
      <c r="AR443" s="48" t="e">
        <v>#N/A</v>
      </c>
      <c r="AS443" s="68" t="e">
        <v>#N/A</v>
      </c>
      <c r="AT443" s="68">
        <v>604</v>
      </c>
      <c r="AU443" s="48" t="e">
        <v>#N/A</v>
      </c>
      <c r="AV443" s="48" t="s">
        <v>371</v>
      </c>
      <c r="AW443" s="68" t="e">
        <v>#REF!</v>
      </c>
      <c r="AX443" s="68" t="e">
        <v>#REF!</v>
      </c>
      <c r="AY443" s="68" t="e">
        <v>#N/A</v>
      </c>
      <c r="AZ443" s="48" t="s">
        <v>10695</v>
      </c>
      <c r="BA443" s="48" t="s">
        <v>10696</v>
      </c>
      <c r="BB443" s="68" t="e">
        <v>#N/A</v>
      </c>
      <c r="BC443" s="48" t="s">
        <v>2131</v>
      </c>
    </row>
    <row r="444" spans="1:56" x14ac:dyDescent="0.3">
      <c r="A444" s="48"/>
      <c r="B444" s="8">
        <v>625</v>
      </c>
      <c r="C444" s="8" t="s">
        <v>7276</v>
      </c>
      <c r="D444" s="8" t="s">
        <v>3067</v>
      </c>
      <c r="E444" s="8" t="s">
        <v>335</v>
      </c>
      <c r="F444" s="8" t="s">
        <v>170</v>
      </c>
      <c r="H444" s="8">
        <v>6623622466</v>
      </c>
      <c r="I444" s="8" t="s">
        <v>376</v>
      </c>
      <c r="J444" s="8" t="s">
        <v>7277</v>
      </c>
      <c r="K444" s="8" t="s">
        <v>3623</v>
      </c>
      <c r="L444" s="8" t="s">
        <v>7278</v>
      </c>
      <c r="M444" s="8" t="s">
        <v>7279</v>
      </c>
      <c r="N444" s="8" t="s">
        <v>7280</v>
      </c>
      <c r="O444" s="8">
        <v>6626715156</v>
      </c>
      <c r="P444" s="8" t="s">
        <v>2159</v>
      </c>
      <c r="Q444" s="8" t="s">
        <v>394</v>
      </c>
      <c r="R444" s="8" t="s">
        <v>7281</v>
      </c>
      <c r="T444" s="8" t="s">
        <v>4836</v>
      </c>
      <c r="V444" s="8" t="s">
        <v>488</v>
      </c>
      <c r="W444" s="8">
        <v>38626</v>
      </c>
      <c r="X444" s="8" t="s">
        <v>348</v>
      </c>
      <c r="Y444" s="8" t="s">
        <v>256</v>
      </c>
      <c r="Z444" s="8" t="s">
        <v>2114</v>
      </c>
      <c r="AB444" s="8" t="s">
        <v>2115</v>
      </c>
      <c r="AE444" s="8" t="s">
        <v>49</v>
      </c>
      <c r="AF444" s="8" t="s">
        <v>7282</v>
      </c>
      <c r="AG444" s="8" t="s">
        <v>7283</v>
      </c>
      <c r="AI444" s="8" t="s">
        <v>442</v>
      </c>
      <c r="AL444" s="8" t="s">
        <v>256</v>
      </c>
      <c r="AM444" s="48" t="s">
        <v>2130</v>
      </c>
      <c r="AN444" s="48" t="s">
        <v>10697</v>
      </c>
      <c r="AO444" s="48" t="s">
        <v>10698</v>
      </c>
      <c r="AP444" s="48" t="e">
        <v>#N/A</v>
      </c>
      <c r="AQ444" s="48" t="e">
        <v>#N/A</v>
      </c>
      <c r="AR444" s="48" t="e">
        <v>#N/A</v>
      </c>
      <c r="AS444" s="68" t="e">
        <v>#N/A</v>
      </c>
      <c r="AT444" s="68">
        <v>625</v>
      </c>
      <c r="AU444" s="48" t="e">
        <v>#N/A</v>
      </c>
      <c r="AV444" s="48" t="s">
        <v>371</v>
      </c>
      <c r="AW444" s="68" t="e">
        <v>#REF!</v>
      </c>
      <c r="AX444" s="68" t="e">
        <v>#VALUE!</v>
      </c>
      <c r="AY444" s="68" t="e">
        <v>#N/A</v>
      </c>
      <c r="AZ444" s="48" t="s">
        <v>10699</v>
      </c>
      <c r="BA444" s="48" t="s">
        <v>10700</v>
      </c>
      <c r="BB444" s="68" t="e">
        <v>#N/A</v>
      </c>
      <c r="BC444" s="48" t="s">
        <v>2131</v>
      </c>
    </row>
    <row r="445" spans="1:56" x14ac:dyDescent="0.3">
      <c r="A445" s="48" t="s">
        <v>10701</v>
      </c>
      <c r="B445" s="8">
        <v>237</v>
      </c>
      <c r="C445" s="143" t="s">
        <v>4198</v>
      </c>
      <c r="D445" s="143" t="s">
        <v>4199</v>
      </c>
      <c r="E445" s="143" t="s">
        <v>335</v>
      </c>
      <c r="F445" s="143" t="s">
        <v>170</v>
      </c>
      <c r="G445" s="8" t="s">
        <v>4200</v>
      </c>
      <c r="H445" s="8">
        <v>6622994061</v>
      </c>
      <c r="I445" s="143" t="s">
        <v>376</v>
      </c>
      <c r="J445" s="143" t="s">
        <v>4201</v>
      </c>
      <c r="K445" s="143" t="s">
        <v>4202</v>
      </c>
      <c r="L445" s="8" t="s">
        <v>4203</v>
      </c>
      <c r="M445" s="8" t="s">
        <v>4204</v>
      </c>
      <c r="N445" s="8" t="s">
        <v>4200</v>
      </c>
      <c r="O445" s="8">
        <v>6622994061</v>
      </c>
      <c r="P445" s="143" t="s">
        <v>2112</v>
      </c>
      <c r="Q445" s="143" t="s">
        <v>394</v>
      </c>
      <c r="R445" s="8" t="s">
        <v>4205</v>
      </c>
      <c r="T445" s="143" t="s">
        <v>2979</v>
      </c>
      <c r="U445" s="143"/>
      <c r="V445" s="143" t="s">
        <v>488</v>
      </c>
      <c r="W445" s="8">
        <v>38654</v>
      </c>
      <c r="X445" s="8" t="s">
        <v>348</v>
      </c>
      <c r="Y445" s="8" t="s">
        <v>3350</v>
      </c>
      <c r="Z445" s="143" t="s">
        <v>2114</v>
      </c>
      <c r="AE445" s="8" t="s">
        <v>49</v>
      </c>
      <c r="AF445" s="233" t="s">
        <v>4206</v>
      </c>
      <c r="AG445" s="8" t="s">
        <v>4207</v>
      </c>
      <c r="AI445" s="8" t="s">
        <v>369</v>
      </c>
      <c r="AL445" s="8" t="s">
        <v>201</v>
      </c>
      <c r="AM445" s="48" t="s">
        <v>201</v>
      </c>
      <c r="AN445" s="48" t="s">
        <v>10702</v>
      </c>
      <c r="AO445" s="48" t="s">
        <v>10703</v>
      </c>
      <c r="AP445" s="48" t="s">
        <v>10702</v>
      </c>
      <c r="AQ445" s="48" t="s">
        <v>10703</v>
      </c>
      <c r="AR445" s="48" t="s">
        <v>371</v>
      </c>
      <c r="AS445" s="68" t="s">
        <v>371</v>
      </c>
      <c r="AT445" s="68">
        <v>237</v>
      </c>
      <c r="AU445" s="48">
        <v>80</v>
      </c>
      <c r="AV445" s="48" t="s">
        <v>519</v>
      </c>
      <c r="AW445" s="68" t="e">
        <v>#VALUE!</v>
      </c>
      <c r="AX445" s="68" t="s">
        <v>10704</v>
      </c>
      <c r="AY445" s="68" t="s">
        <v>10701</v>
      </c>
      <c r="AZ445" s="48" t="s">
        <v>10705</v>
      </c>
      <c r="BA445" s="48" t="s">
        <v>10706</v>
      </c>
      <c r="BB445" s="68" t="s">
        <v>519</v>
      </c>
      <c r="BC445" s="48" t="s">
        <v>107</v>
      </c>
    </row>
    <row r="446" spans="1:56" x14ac:dyDescent="0.3">
      <c r="A446" s="48" t="s">
        <v>10707</v>
      </c>
      <c r="B446" s="8">
        <v>452</v>
      </c>
      <c r="C446" s="143" t="s">
        <v>5900</v>
      </c>
      <c r="D446" s="143" t="s">
        <v>579</v>
      </c>
      <c r="E446" s="143" t="s">
        <v>335</v>
      </c>
      <c r="F446" s="143" t="s">
        <v>170</v>
      </c>
      <c r="G446" s="8" t="s">
        <v>5901</v>
      </c>
      <c r="H446" s="8">
        <v>6624582926</v>
      </c>
      <c r="I446" s="143" t="s">
        <v>376</v>
      </c>
      <c r="J446" s="143" t="s">
        <v>443</v>
      </c>
      <c r="K446" s="143" t="s">
        <v>5061</v>
      </c>
      <c r="L446" s="8" t="s">
        <v>5900</v>
      </c>
      <c r="M446" s="8" t="s">
        <v>2222</v>
      </c>
      <c r="N446" s="8" t="s">
        <v>5902</v>
      </c>
      <c r="O446" s="8">
        <v>6013344371</v>
      </c>
      <c r="P446" s="143" t="s">
        <v>2112</v>
      </c>
      <c r="Q446" s="143" t="s">
        <v>394</v>
      </c>
      <c r="R446" s="8" t="s">
        <v>5903</v>
      </c>
      <c r="T446" s="143" t="s">
        <v>430</v>
      </c>
      <c r="U446" s="143"/>
      <c r="V446" s="143" t="s">
        <v>488</v>
      </c>
      <c r="W446" s="8">
        <v>39038</v>
      </c>
      <c r="X446" s="8" t="s">
        <v>348</v>
      </c>
      <c r="Y446" s="8" t="s">
        <v>4878</v>
      </c>
      <c r="Z446" s="143" t="s">
        <v>2114</v>
      </c>
      <c r="AE446" s="8" t="s">
        <v>48</v>
      </c>
      <c r="AF446" s="233" t="s">
        <v>5904</v>
      </c>
      <c r="AG446" s="8" t="s">
        <v>5905</v>
      </c>
      <c r="AH446" s="8" t="s">
        <v>5906</v>
      </c>
      <c r="AI446" s="8" t="s">
        <v>2165</v>
      </c>
      <c r="AJ446" s="8" t="s">
        <v>5907</v>
      </c>
      <c r="AK446" s="8" t="s">
        <v>5908</v>
      </c>
      <c r="AL446" s="8" t="s">
        <v>211</v>
      </c>
      <c r="AM446" s="48" t="s">
        <v>211</v>
      </c>
      <c r="AN446" s="48" t="s">
        <v>10708</v>
      </c>
      <c r="AO446" s="48" t="s">
        <v>10709</v>
      </c>
      <c r="AP446" s="48" t="s">
        <v>10710</v>
      </c>
      <c r="AQ446" s="48" t="s">
        <v>10709</v>
      </c>
      <c r="AR446" s="48" t="s">
        <v>371</v>
      </c>
      <c r="AS446" s="68" t="s">
        <v>371</v>
      </c>
      <c r="AT446" s="68">
        <v>452</v>
      </c>
      <c r="AU446" s="48">
        <v>214</v>
      </c>
      <c r="AV446" s="48" t="s">
        <v>371</v>
      </c>
      <c r="AW446" s="68" t="e">
        <v>#VALUE!</v>
      </c>
      <c r="AX446" s="68" t="e">
        <v>#VALUE!</v>
      </c>
      <c r="AY446" s="68" t="s">
        <v>10707</v>
      </c>
      <c r="AZ446" s="48" t="s">
        <v>10711</v>
      </c>
      <c r="BA446" s="48" t="s">
        <v>10712</v>
      </c>
      <c r="BB446" s="68" t="s">
        <v>371</v>
      </c>
      <c r="BC446" s="48" t="s">
        <v>101</v>
      </c>
      <c r="BD446" s="48"/>
    </row>
    <row r="447" spans="1:56" x14ac:dyDescent="0.3">
      <c r="A447" s="48"/>
      <c r="B447" s="8">
        <v>284</v>
      </c>
      <c r="C447" s="143" t="s">
        <v>4575</v>
      </c>
      <c r="D447" s="143" t="s">
        <v>4576</v>
      </c>
      <c r="E447" s="143" t="s">
        <v>335</v>
      </c>
      <c r="F447" s="143" t="s">
        <v>170</v>
      </c>
      <c r="H447" s="8">
        <v>6628166110</v>
      </c>
      <c r="I447" s="143" t="s">
        <v>401</v>
      </c>
      <c r="J447" s="143" t="s">
        <v>4372</v>
      </c>
      <c r="K447" s="143" t="s">
        <v>4577</v>
      </c>
      <c r="L447" s="8" t="s">
        <v>4578</v>
      </c>
      <c r="M447" s="8" t="s">
        <v>4579</v>
      </c>
      <c r="N447" s="8" t="s">
        <v>4580</v>
      </c>
      <c r="O447" s="8">
        <v>6628166110</v>
      </c>
      <c r="P447" s="143" t="s">
        <v>2159</v>
      </c>
      <c r="Q447" s="143" t="s">
        <v>43</v>
      </c>
      <c r="R447" s="8" t="s">
        <v>4581</v>
      </c>
      <c r="T447" s="143" t="s">
        <v>4376</v>
      </c>
      <c r="U447" s="143"/>
      <c r="V447" s="143" t="s">
        <v>488</v>
      </c>
      <c r="W447" s="8">
        <v>38801</v>
      </c>
      <c r="X447" s="8" t="s">
        <v>348</v>
      </c>
      <c r="Y447" s="8" t="s">
        <v>4563</v>
      </c>
      <c r="Z447" s="143" t="s">
        <v>2114</v>
      </c>
      <c r="AE447" s="8" t="s">
        <v>49</v>
      </c>
      <c r="AF447" s="233" t="s">
        <v>4582</v>
      </c>
      <c r="AG447" s="8" t="s">
        <v>4583</v>
      </c>
      <c r="AI447" s="8" t="s">
        <v>442</v>
      </c>
      <c r="AL447" s="8" t="s">
        <v>225</v>
      </c>
      <c r="AM447" s="48" t="s">
        <v>2130</v>
      </c>
      <c r="AN447" s="48" t="s">
        <v>10713</v>
      </c>
      <c r="AO447" s="48" t="s">
        <v>10714</v>
      </c>
      <c r="AP447" s="48" t="e">
        <v>#N/A</v>
      </c>
      <c r="AQ447" s="48" t="e">
        <v>#N/A</v>
      </c>
      <c r="AR447" s="48" t="e">
        <v>#N/A</v>
      </c>
      <c r="AS447" s="68" t="e">
        <v>#N/A</v>
      </c>
      <c r="AT447" s="68">
        <v>284</v>
      </c>
      <c r="AU447" s="48" t="e">
        <v>#N/A</v>
      </c>
      <c r="AV447" s="48" t="s">
        <v>371</v>
      </c>
      <c r="AW447" s="68" t="s">
        <v>10715</v>
      </c>
      <c r="AX447" s="68" t="s">
        <v>10715</v>
      </c>
      <c r="AY447" s="68" t="e">
        <v>#N/A</v>
      </c>
      <c r="AZ447" s="48" t="s">
        <v>10716</v>
      </c>
      <c r="BA447" s="48" t="s">
        <v>10717</v>
      </c>
      <c r="BB447" s="68" t="e">
        <v>#N/A</v>
      </c>
      <c r="BC447" s="48" t="s">
        <v>2131</v>
      </c>
    </row>
    <row r="448" spans="1:56" x14ac:dyDescent="0.3">
      <c r="A448" s="48" t="s">
        <v>10718</v>
      </c>
      <c r="B448" s="8">
        <v>443</v>
      </c>
      <c r="C448" s="143" t="s">
        <v>5826</v>
      </c>
      <c r="D448" s="143" t="s">
        <v>5827</v>
      </c>
      <c r="E448" s="143" t="s">
        <v>335</v>
      </c>
      <c r="F448" s="143" t="s">
        <v>170</v>
      </c>
      <c r="H448" s="8">
        <v>6624973991</v>
      </c>
      <c r="I448" s="143" t="s">
        <v>340</v>
      </c>
      <c r="J448" s="143" t="s">
        <v>517</v>
      </c>
      <c r="K448" s="143" t="s">
        <v>5828</v>
      </c>
      <c r="L448" s="8" t="s">
        <v>5829</v>
      </c>
      <c r="M448" s="8" t="s">
        <v>5827</v>
      </c>
      <c r="N448" s="8" t="s">
        <v>5830</v>
      </c>
      <c r="O448" s="8">
        <v>6624973991</v>
      </c>
      <c r="P448" s="143" t="s">
        <v>2159</v>
      </c>
      <c r="Q448" s="143" t="s">
        <v>394</v>
      </c>
      <c r="R448" s="8" t="s">
        <v>5831</v>
      </c>
      <c r="S448" s="8" t="s">
        <v>5832</v>
      </c>
      <c r="T448" s="143" t="s">
        <v>508</v>
      </c>
      <c r="U448" s="143"/>
      <c r="V448" s="143" t="s">
        <v>488</v>
      </c>
      <c r="W448" s="8">
        <v>39702</v>
      </c>
      <c r="X448" s="8" t="s">
        <v>348</v>
      </c>
      <c r="Y448" s="8" t="s">
        <v>3831</v>
      </c>
      <c r="Z448" s="143" t="s">
        <v>2114</v>
      </c>
      <c r="AE448" s="8" t="s">
        <v>49</v>
      </c>
      <c r="AF448" s="233" t="s">
        <v>5833</v>
      </c>
      <c r="AI448" s="8" t="s">
        <v>928</v>
      </c>
      <c r="AL448" s="8" t="s">
        <v>228</v>
      </c>
      <c r="AM448" s="48" t="s">
        <v>228</v>
      </c>
      <c r="AN448" s="48" t="s">
        <v>10719</v>
      </c>
      <c r="AO448" s="48" t="s">
        <v>10720</v>
      </c>
      <c r="AP448" s="48" t="s">
        <v>10719</v>
      </c>
      <c r="AQ448" s="48" t="s">
        <v>10720</v>
      </c>
      <c r="AR448" s="48" t="s">
        <v>371</v>
      </c>
      <c r="AS448" s="68" t="s">
        <v>371</v>
      </c>
      <c r="AT448" s="68">
        <v>443</v>
      </c>
      <c r="AU448" s="48">
        <v>156</v>
      </c>
      <c r="AV448" s="48" t="s">
        <v>519</v>
      </c>
      <c r="AW448" s="68" t="e">
        <v>#REF!</v>
      </c>
      <c r="AX448" s="68" t="s">
        <v>8643</v>
      </c>
      <c r="AY448" s="68" t="s">
        <v>10718</v>
      </c>
      <c r="AZ448" s="48" t="s">
        <v>10721</v>
      </c>
      <c r="BA448" s="48" t="s">
        <v>10722</v>
      </c>
      <c r="BB448" s="68" t="s">
        <v>519</v>
      </c>
      <c r="BC448" s="48" t="s">
        <v>107</v>
      </c>
    </row>
    <row r="449" spans="1:56" x14ac:dyDescent="0.3">
      <c r="A449" s="48"/>
      <c r="B449" s="8">
        <v>173</v>
      </c>
      <c r="C449" s="143" t="s">
        <v>3684</v>
      </c>
      <c r="D449" s="143" t="s">
        <v>3685</v>
      </c>
      <c r="E449" s="143" t="s">
        <v>335</v>
      </c>
      <c r="F449" s="143" t="s">
        <v>170</v>
      </c>
      <c r="G449" s="8" t="s">
        <v>3686</v>
      </c>
      <c r="H449" s="8">
        <v>6013836601</v>
      </c>
      <c r="I449" s="143" t="s">
        <v>376</v>
      </c>
      <c r="J449" s="143" t="s">
        <v>3687</v>
      </c>
      <c r="K449" s="143" t="s">
        <v>1238</v>
      </c>
      <c r="L449" s="8" t="s">
        <v>3688</v>
      </c>
      <c r="M449" s="8" t="s">
        <v>3685</v>
      </c>
      <c r="N449" s="8" t="s">
        <v>3689</v>
      </c>
      <c r="O449" s="8">
        <v>6014541434</v>
      </c>
      <c r="P449" s="143" t="s">
        <v>2112</v>
      </c>
      <c r="Q449" s="143" t="s">
        <v>45</v>
      </c>
      <c r="R449" s="8" t="s">
        <v>3690</v>
      </c>
      <c r="T449" s="143" t="s">
        <v>214</v>
      </c>
      <c r="U449" s="143"/>
      <c r="V449" s="143" t="s">
        <v>488</v>
      </c>
      <c r="W449" s="8">
        <v>39211</v>
      </c>
      <c r="X449" s="8" t="s">
        <v>348</v>
      </c>
      <c r="Y449" s="8" t="s">
        <v>209</v>
      </c>
      <c r="Z449" s="143" t="s">
        <v>2114</v>
      </c>
      <c r="AB449" s="8" t="s">
        <v>2115</v>
      </c>
      <c r="AE449" s="8" t="s">
        <v>49</v>
      </c>
      <c r="AF449" s="233" t="s">
        <v>3691</v>
      </c>
      <c r="AG449" s="8" t="s">
        <v>3692</v>
      </c>
      <c r="AI449" s="8" t="s">
        <v>459</v>
      </c>
      <c r="AL449" s="8" t="s">
        <v>209</v>
      </c>
      <c r="AM449" s="48" t="s">
        <v>2130</v>
      </c>
      <c r="AN449" s="48" t="s">
        <v>10723</v>
      </c>
      <c r="AO449" s="48" t="s">
        <v>10724</v>
      </c>
      <c r="AP449" s="48" t="e">
        <v>#N/A</v>
      </c>
      <c r="AQ449" s="48" t="e">
        <v>#N/A</v>
      </c>
      <c r="AR449" s="48" t="e">
        <v>#N/A</v>
      </c>
      <c r="AS449" s="68" t="e">
        <v>#N/A</v>
      </c>
      <c r="AT449" s="68">
        <v>173</v>
      </c>
      <c r="AU449" s="48" t="e">
        <v>#N/A</v>
      </c>
      <c r="AV449" s="48" t="s">
        <v>371</v>
      </c>
      <c r="AW449" s="68" t="e">
        <v>#VALUE!</v>
      </c>
      <c r="AX449" s="68" t="e">
        <v>#VALUE!</v>
      </c>
      <c r="AY449" s="68" t="e">
        <v>#N/A</v>
      </c>
      <c r="AZ449" s="48" t="s">
        <v>10725</v>
      </c>
      <c r="BA449" s="48" t="s">
        <v>10726</v>
      </c>
      <c r="BB449" s="68" t="e">
        <v>#N/A</v>
      </c>
      <c r="BC449" s="48" t="s">
        <v>2131</v>
      </c>
      <c r="BD449" s="48"/>
    </row>
    <row r="450" spans="1:56" x14ac:dyDescent="0.3">
      <c r="A450" s="48"/>
      <c r="B450" s="8">
        <v>479</v>
      </c>
      <c r="C450" s="143" t="s">
        <v>6095</v>
      </c>
      <c r="D450" s="143" t="s">
        <v>1408</v>
      </c>
      <c r="E450" s="143" t="s">
        <v>335</v>
      </c>
      <c r="F450" s="143" t="s">
        <v>170</v>
      </c>
      <c r="G450" s="8" t="s">
        <v>6096</v>
      </c>
      <c r="I450" s="143" t="s">
        <v>340</v>
      </c>
      <c r="J450" s="143" t="s">
        <v>4531</v>
      </c>
      <c r="K450" s="143" t="s">
        <v>3917</v>
      </c>
      <c r="L450" s="8" t="s">
        <v>6088</v>
      </c>
      <c r="M450" s="8" t="s">
        <v>6089</v>
      </c>
      <c r="N450" s="8" t="s">
        <v>6090</v>
      </c>
      <c r="O450" s="8">
        <v>7692319079</v>
      </c>
      <c r="P450" s="143" t="s">
        <v>2112</v>
      </c>
      <c r="Q450" s="143" t="s">
        <v>394</v>
      </c>
      <c r="R450" s="8" t="s">
        <v>6091</v>
      </c>
      <c r="T450" s="143" t="s">
        <v>229</v>
      </c>
      <c r="U450" s="143"/>
      <c r="V450" s="143" t="s">
        <v>488</v>
      </c>
      <c r="W450" s="8">
        <v>39110</v>
      </c>
      <c r="X450" s="8" t="s">
        <v>348</v>
      </c>
      <c r="Y450" s="8" t="s">
        <v>229</v>
      </c>
      <c r="Z450" s="143" t="s">
        <v>2114</v>
      </c>
      <c r="AB450" s="8" t="s">
        <v>2115</v>
      </c>
      <c r="AE450" s="8" t="s">
        <v>50</v>
      </c>
      <c r="AF450" s="233" t="s">
        <v>6097</v>
      </c>
      <c r="AG450" s="8" t="s">
        <v>6098</v>
      </c>
      <c r="AI450" s="8" t="s">
        <v>442</v>
      </c>
      <c r="AL450" s="8" t="s">
        <v>229</v>
      </c>
      <c r="AM450" s="48" t="s">
        <v>2130</v>
      </c>
      <c r="AN450" s="48" t="s">
        <v>10727</v>
      </c>
      <c r="AO450" s="48" t="s">
        <v>10728</v>
      </c>
      <c r="AP450" s="48" t="e">
        <v>#N/A</v>
      </c>
      <c r="AQ450" s="48" t="e">
        <v>#N/A</v>
      </c>
      <c r="AR450" s="48" t="e">
        <v>#N/A</v>
      </c>
      <c r="AS450" s="68" t="e">
        <v>#N/A</v>
      </c>
      <c r="AT450" s="68">
        <v>479</v>
      </c>
      <c r="AU450" s="48" t="e">
        <v>#N/A</v>
      </c>
      <c r="AV450" s="48" t="s">
        <v>371</v>
      </c>
      <c r="AW450" s="68" t="e">
        <v>#VALUE!</v>
      </c>
      <c r="AX450" s="68" t="e">
        <v>#REF!</v>
      </c>
      <c r="AY450" s="68" t="e">
        <v>#N/A</v>
      </c>
      <c r="AZ450" s="307" t="s">
        <v>10729</v>
      </c>
      <c r="BA450" s="48" t="s">
        <v>10730</v>
      </c>
      <c r="BB450" s="68" t="e">
        <v>#N/A</v>
      </c>
      <c r="BC450" s="48" t="s">
        <v>2131</v>
      </c>
      <c r="BD450" s="48"/>
    </row>
    <row r="451" spans="1:56" x14ac:dyDescent="0.3">
      <c r="A451" s="48"/>
      <c r="B451" s="8">
        <v>478</v>
      </c>
      <c r="C451" s="143" t="s">
        <v>6086</v>
      </c>
      <c r="D451" s="143" t="s">
        <v>1408</v>
      </c>
      <c r="E451" s="143" t="s">
        <v>335</v>
      </c>
      <c r="F451" s="143" t="s">
        <v>169</v>
      </c>
      <c r="G451" s="8" t="s">
        <v>6087</v>
      </c>
      <c r="I451" s="143" t="s">
        <v>376</v>
      </c>
      <c r="J451" s="143" t="s">
        <v>5154</v>
      </c>
      <c r="K451" s="143" t="s">
        <v>3917</v>
      </c>
      <c r="L451" s="8" t="s">
        <v>6088</v>
      </c>
      <c r="M451" s="8" t="s">
        <v>6089</v>
      </c>
      <c r="N451" s="8" t="s">
        <v>6090</v>
      </c>
      <c r="O451" s="8">
        <v>7692319079</v>
      </c>
      <c r="P451" s="143" t="s">
        <v>2112</v>
      </c>
      <c r="Q451" s="143" t="s">
        <v>394</v>
      </c>
      <c r="R451" s="8" t="s">
        <v>6091</v>
      </c>
      <c r="T451" s="143" t="s">
        <v>229</v>
      </c>
      <c r="U451" s="143"/>
      <c r="V451" s="143" t="s">
        <v>488</v>
      </c>
      <c r="W451" s="8">
        <v>39110</v>
      </c>
      <c r="X451" s="8" t="s">
        <v>348</v>
      </c>
      <c r="Y451" s="8" t="s">
        <v>229</v>
      </c>
      <c r="Z451" s="143" t="s">
        <v>2114</v>
      </c>
      <c r="AB451" s="8" t="s">
        <v>2115</v>
      </c>
      <c r="AE451" s="8" t="s">
        <v>51</v>
      </c>
      <c r="AF451" s="233" t="s">
        <v>6092</v>
      </c>
      <c r="AG451" s="8" t="s">
        <v>6093</v>
      </c>
      <c r="AH451" s="8" t="s">
        <v>6094</v>
      </c>
      <c r="AI451" s="8" t="s">
        <v>442</v>
      </c>
      <c r="AL451" s="8" t="s">
        <v>229</v>
      </c>
      <c r="AM451" s="48" t="s">
        <v>2130</v>
      </c>
      <c r="AN451" s="48" t="s">
        <v>10731</v>
      </c>
      <c r="AO451" s="48" t="s">
        <v>10732</v>
      </c>
      <c r="AP451" s="48" t="e">
        <v>#N/A</v>
      </c>
      <c r="AQ451" s="48" t="e">
        <v>#N/A</v>
      </c>
      <c r="AR451" s="48" t="e">
        <v>#N/A</v>
      </c>
      <c r="AS451" s="68" t="e">
        <v>#N/A</v>
      </c>
      <c r="AT451" s="68">
        <v>478</v>
      </c>
      <c r="AU451" s="48" t="e">
        <v>#N/A</v>
      </c>
      <c r="AV451" s="48" t="s">
        <v>371</v>
      </c>
      <c r="AW451" s="68" t="e">
        <v>#REF!</v>
      </c>
      <c r="AX451" s="68" t="e">
        <v>#REF!</v>
      </c>
      <c r="AY451" s="68" t="e">
        <v>#N/A</v>
      </c>
      <c r="AZ451" s="307" t="s">
        <v>10729</v>
      </c>
      <c r="BA451" s="48" t="s">
        <v>10733</v>
      </c>
      <c r="BB451" s="68" t="e">
        <v>#N/A</v>
      </c>
      <c r="BC451" s="48" t="s">
        <v>2131</v>
      </c>
      <c r="BD451" s="48"/>
    </row>
    <row r="452" spans="1:56" x14ac:dyDescent="0.3">
      <c r="A452" s="48" t="s">
        <v>10734</v>
      </c>
      <c r="B452" s="8">
        <v>620</v>
      </c>
      <c r="C452" s="8" t="s">
        <v>7221</v>
      </c>
      <c r="D452" s="8" t="s">
        <v>7222</v>
      </c>
      <c r="E452" s="8" t="s">
        <v>335</v>
      </c>
      <c r="F452" s="8" t="s">
        <v>170</v>
      </c>
      <c r="G452" s="8" t="s">
        <v>7223</v>
      </c>
      <c r="H452" s="8">
        <v>6019403191</v>
      </c>
      <c r="I452" s="8" t="s">
        <v>340</v>
      </c>
      <c r="J452" s="8" t="s">
        <v>7224</v>
      </c>
      <c r="K452" s="8" t="s">
        <v>7225</v>
      </c>
      <c r="L452" s="8" t="s">
        <v>7226</v>
      </c>
      <c r="M452" s="8" t="s">
        <v>7227</v>
      </c>
      <c r="N452" s="8" t="s">
        <v>7228</v>
      </c>
      <c r="O452" s="8">
        <v>6018965767</v>
      </c>
      <c r="P452" s="8" t="s">
        <v>2112</v>
      </c>
      <c r="Q452" s="8" t="s">
        <v>45</v>
      </c>
      <c r="R452" s="8" t="s">
        <v>7229</v>
      </c>
      <c r="T452" s="8" t="s">
        <v>562</v>
      </c>
      <c r="V452" s="8" t="s">
        <v>488</v>
      </c>
      <c r="W452" s="8">
        <v>39213</v>
      </c>
      <c r="X452" s="8" t="s">
        <v>348</v>
      </c>
      <c r="Y452" s="8" t="s">
        <v>209</v>
      </c>
      <c r="Z452" s="8" t="s">
        <v>2114</v>
      </c>
      <c r="AB452" s="8" t="s">
        <v>2115</v>
      </c>
      <c r="AE452" s="8" t="s">
        <v>48</v>
      </c>
      <c r="AF452" s="8" t="s">
        <v>7230</v>
      </c>
      <c r="AG452" s="8" t="s">
        <v>7231</v>
      </c>
      <c r="AH452" s="8" t="s">
        <v>7232</v>
      </c>
      <c r="AI452" s="8" t="s">
        <v>2165</v>
      </c>
      <c r="AJ452" s="8" t="s">
        <v>7233</v>
      </c>
      <c r="AL452" s="8" t="s">
        <v>209</v>
      </c>
      <c r="AM452" s="48" t="s">
        <v>209</v>
      </c>
      <c r="AN452" s="48" t="s">
        <v>10735</v>
      </c>
      <c r="AO452" s="48" t="s">
        <v>10736</v>
      </c>
      <c r="AP452" s="48" t="e">
        <v>#N/A</v>
      </c>
      <c r="AQ452" s="48" t="s">
        <v>10736</v>
      </c>
      <c r="AR452" s="48" t="e">
        <v>#N/A</v>
      </c>
      <c r="AS452" s="68" t="s">
        <v>371</v>
      </c>
      <c r="AT452" s="68">
        <v>620</v>
      </c>
      <c r="AU452" s="48">
        <v>169</v>
      </c>
      <c r="AV452" s="48" t="s">
        <v>371</v>
      </c>
      <c r="AW452" s="68" t="e">
        <v>#REF!</v>
      </c>
      <c r="AX452" s="68" t="e">
        <v>#VALUE!</v>
      </c>
      <c r="AY452" s="68" t="s">
        <v>10734</v>
      </c>
      <c r="AZ452" s="48" t="s">
        <v>10737</v>
      </c>
      <c r="BA452" s="48" t="s">
        <v>10738</v>
      </c>
      <c r="BB452" s="68" t="s">
        <v>519</v>
      </c>
      <c r="BC452" s="48" t="s">
        <v>107</v>
      </c>
    </row>
    <row r="453" spans="1:56" x14ac:dyDescent="0.3">
      <c r="A453" s="48"/>
      <c r="B453" s="8">
        <v>36</v>
      </c>
      <c r="C453" s="143" t="s">
        <v>2457</v>
      </c>
      <c r="D453" s="143" t="s">
        <v>1134</v>
      </c>
      <c r="E453" s="143" t="s">
        <v>335</v>
      </c>
      <c r="F453" s="143" t="s">
        <v>170</v>
      </c>
      <c r="H453" s="8">
        <v>6628095268</v>
      </c>
      <c r="I453" s="143" t="s">
        <v>340</v>
      </c>
      <c r="J453" s="143" t="s">
        <v>485</v>
      </c>
      <c r="K453" s="143" t="s">
        <v>2458</v>
      </c>
      <c r="L453" s="8" t="s">
        <v>2459</v>
      </c>
      <c r="M453" s="8" t="s">
        <v>2460</v>
      </c>
      <c r="N453" s="8" t="s">
        <v>2461</v>
      </c>
      <c r="O453" s="8">
        <v>6624174273</v>
      </c>
      <c r="P453" s="143" t="s">
        <v>2112</v>
      </c>
      <c r="Q453" s="143" t="s">
        <v>43</v>
      </c>
      <c r="R453" s="8" t="s">
        <v>2462</v>
      </c>
      <c r="S453" s="8" t="s">
        <v>2463</v>
      </c>
      <c r="T453" s="143" t="s">
        <v>206</v>
      </c>
      <c r="U453" s="143"/>
      <c r="V453" s="143" t="s">
        <v>488</v>
      </c>
      <c r="W453" s="8">
        <v>38901</v>
      </c>
      <c r="X453" s="8" t="s">
        <v>348</v>
      </c>
      <c r="Y453" s="8" t="s">
        <v>2464</v>
      </c>
      <c r="Z453" s="143" t="s">
        <v>2114</v>
      </c>
      <c r="AB453" s="8" t="s">
        <v>2115</v>
      </c>
      <c r="AE453" s="8" t="s">
        <v>50</v>
      </c>
      <c r="AF453" s="233" t="s">
        <v>2465</v>
      </c>
      <c r="AG453" s="8" t="s">
        <v>2466</v>
      </c>
      <c r="AI453" s="8" t="s">
        <v>442</v>
      </c>
      <c r="AL453" s="8" t="s">
        <v>206</v>
      </c>
      <c r="AM453" s="48" t="s">
        <v>2130</v>
      </c>
      <c r="AN453" s="48" t="s">
        <v>10739</v>
      </c>
      <c r="AO453" s="48" t="s">
        <v>10740</v>
      </c>
      <c r="AP453" s="48" t="e">
        <v>#N/A</v>
      </c>
      <c r="AQ453" s="48" t="e">
        <v>#N/A</v>
      </c>
      <c r="AR453" s="48" t="e">
        <v>#N/A</v>
      </c>
      <c r="AS453" s="68" t="e">
        <v>#N/A</v>
      </c>
      <c r="AT453" s="68">
        <v>36</v>
      </c>
      <c r="AU453" s="48" t="e">
        <v>#N/A</v>
      </c>
      <c r="AV453" s="48" t="s">
        <v>371</v>
      </c>
      <c r="AW453" s="68" t="s">
        <v>10741</v>
      </c>
      <c r="AX453" s="68" t="s">
        <v>10741</v>
      </c>
      <c r="AY453" s="68" t="e">
        <v>#N/A</v>
      </c>
      <c r="AZ453" s="48" t="s">
        <v>10742</v>
      </c>
      <c r="BA453" s="48" t="s">
        <v>10743</v>
      </c>
      <c r="BB453" s="68" t="e">
        <v>#N/A</v>
      </c>
      <c r="BC453" s="48" t="s">
        <v>2131</v>
      </c>
    </row>
    <row r="454" spans="1:56" x14ac:dyDescent="0.3">
      <c r="A454" s="48"/>
      <c r="B454" s="8">
        <v>171</v>
      </c>
      <c r="C454" s="143" t="s">
        <v>3669</v>
      </c>
      <c r="D454" s="143" t="s">
        <v>736</v>
      </c>
      <c r="E454" s="143" t="s">
        <v>335</v>
      </c>
      <c r="F454" s="143" t="s">
        <v>169</v>
      </c>
      <c r="I454" s="143" t="s">
        <v>340</v>
      </c>
      <c r="J454" s="143" t="s">
        <v>2233</v>
      </c>
      <c r="K454" s="143" t="s">
        <v>3670</v>
      </c>
      <c r="L454" s="8" t="s">
        <v>3671</v>
      </c>
      <c r="M454" s="8" t="s">
        <v>736</v>
      </c>
      <c r="N454" s="8" t="s">
        <v>3672</v>
      </c>
      <c r="O454" s="8">
        <v>6625181729</v>
      </c>
      <c r="P454" s="143" t="s">
        <v>2112</v>
      </c>
      <c r="Q454" s="143" t="s">
        <v>45</v>
      </c>
      <c r="R454" s="8" t="s">
        <v>3673</v>
      </c>
      <c r="T454" s="143" t="s">
        <v>1851</v>
      </c>
      <c r="U454" s="143"/>
      <c r="V454" s="143" t="s">
        <v>488</v>
      </c>
      <c r="W454" s="8">
        <v>39759</v>
      </c>
      <c r="X454" s="8" t="s">
        <v>348</v>
      </c>
      <c r="Y454" s="8" t="s">
        <v>237</v>
      </c>
      <c r="Z454" s="143" t="s">
        <v>2114</v>
      </c>
      <c r="AB454" s="8" t="s">
        <v>2115</v>
      </c>
      <c r="AE454" s="8" t="s">
        <v>50</v>
      </c>
      <c r="AF454" s="233" t="s">
        <v>3674</v>
      </c>
      <c r="AG454" s="8" t="s">
        <v>3675</v>
      </c>
      <c r="AI454" s="8" t="s">
        <v>396</v>
      </c>
      <c r="AL454" s="8" t="s">
        <v>237</v>
      </c>
      <c r="AM454" s="48" t="s">
        <v>2130</v>
      </c>
      <c r="AN454" s="48" t="s">
        <v>10744</v>
      </c>
      <c r="AO454" s="48" t="s">
        <v>10745</v>
      </c>
      <c r="AP454" s="48" t="e">
        <v>#N/A</v>
      </c>
      <c r="AQ454" s="48" t="e">
        <v>#N/A</v>
      </c>
      <c r="AR454" s="48" t="e">
        <v>#N/A</v>
      </c>
      <c r="AS454" s="68" t="e">
        <v>#N/A</v>
      </c>
      <c r="AT454" s="68">
        <v>171</v>
      </c>
      <c r="AU454" s="48" t="e">
        <v>#N/A</v>
      </c>
      <c r="AV454" s="48" t="s">
        <v>371</v>
      </c>
      <c r="AW454" s="68" t="s">
        <v>10746</v>
      </c>
      <c r="AX454" s="68" t="s">
        <v>10746</v>
      </c>
      <c r="AY454" s="68" t="e">
        <v>#N/A</v>
      </c>
      <c r="AZ454" s="48" t="s">
        <v>10747</v>
      </c>
      <c r="BA454" s="48" t="s">
        <v>10748</v>
      </c>
      <c r="BB454" s="68" t="e">
        <v>#N/A</v>
      </c>
      <c r="BC454" s="48" t="s">
        <v>2131</v>
      </c>
      <c r="BD454" s="48"/>
    </row>
    <row r="455" spans="1:56" x14ac:dyDescent="0.3">
      <c r="A455" s="48"/>
      <c r="B455" s="8">
        <v>287</v>
      </c>
      <c r="C455" s="143" t="s">
        <v>4094</v>
      </c>
      <c r="D455" s="143" t="s">
        <v>3751</v>
      </c>
      <c r="E455" s="143" t="s">
        <v>335</v>
      </c>
      <c r="F455" s="143" t="s">
        <v>169</v>
      </c>
      <c r="G455" s="8" t="s">
        <v>4602</v>
      </c>
      <c r="H455" s="8">
        <v>6626872099</v>
      </c>
      <c r="I455" s="143" t="s">
        <v>340</v>
      </c>
      <c r="J455" s="143" t="s">
        <v>4603</v>
      </c>
      <c r="K455" s="143" t="s">
        <v>225</v>
      </c>
      <c r="L455" s="8" t="s">
        <v>4604</v>
      </c>
      <c r="M455" s="8" t="s">
        <v>3751</v>
      </c>
      <c r="N455" s="8" t="s">
        <v>4602</v>
      </c>
      <c r="O455" s="8">
        <v>6626872099</v>
      </c>
      <c r="P455" s="143" t="s">
        <v>2112</v>
      </c>
      <c r="Q455" s="143"/>
      <c r="R455" s="8" t="s">
        <v>4605</v>
      </c>
      <c r="T455" s="143" t="s">
        <v>1358</v>
      </c>
      <c r="U455" s="143"/>
      <c r="V455" s="143" t="s">
        <v>488</v>
      </c>
      <c r="W455" s="8">
        <v>38878</v>
      </c>
      <c r="X455" s="8" t="s">
        <v>348</v>
      </c>
      <c r="Y455" s="8" t="s">
        <v>371</v>
      </c>
      <c r="Z455" s="143" t="s">
        <v>2114</v>
      </c>
      <c r="AB455" s="8" t="s">
        <v>2115</v>
      </c>
      <c r="AE455" s="8" t="s">
        <v>49</v>
      </c>
      <c r="AF455" s="233" t="s">
        <v>4606</v>
      </c>
      <c r="AI455" s="8" t="s">
        <v>369</v>
      </c>
      <c r="AL455" s="8" t="s">
        <v>225</v>
      </c>
      <c r="AM455" s="48" t="s">
        <v>2130</v>
      </c>
      <c r="AN455" s="48" t="s">
        <v>10749</v>
      </c>
      <c r="AO455" s="48" t="s">
        <v>10750</v>
      </c>
      <c r="AP455" s="48" t="e">
        <v>#N/A</v>
      </c>
      <c r="AQ455" s="48" t="e">
        <v>#N/A</v>
      </c>
      <c r="AR455" s="48" t="e">
        <v>#N/A</v>
      </c>
      <c r="AS455" s="68" t="e">
        <v>#N/A</v>
      </c>
      <c r="AT455" s="68">
        <v>287</v>
      </c>
      <c r="AU455" s="48" t="e">
        <v>#N/A</v>
      </c>
      <c r="AV455" s="48" t="s">
        <v>519</v>
      </c>
      <c r="AW455" s="68" t="s">
        <v>10751</v>
      </c>
      <c r="AX455" s="68" t="s">
        <v>8643</v>
      </c>
      <c r="AY455" s="68" t="e">
        <v>#N/A</v>
      </c>
      <c r="AZ455" s="48" t="s">
        <v>10752</v>
      </c>
      <c r="BA455" s="48" t="s">
        <v>10753</v>
      </c>
      <c r="BB455" s="68" t="e">
        <v>#N/A</v>
      </c>
      <c r="BC455" s="48" t="s">
        <v>2131</v>
      </c>
      <c r="BD455" s="48"/>
    </row>
    <row r="456" spans="1:56" x14ac:dyDescent="0.3">
      <c r="A456" s="48" t="s">
        <v>10754</v>
      </c>
      <c r="B456" s="8">
        <v>69</v>
      </c>
      <c r="C456" s="143" t="s">
        <v>2771</v>
      </c>
      <c r="D456" s="143" t="s">
        <v>884</v>
      </c>
      <c r="E456" s="143" t="s">
        <v>335</v>
      </c>
      <c r="F456" s="143" t="s">
        <v>169</v>
      </c>
      <c r="G456" s="8" t="s">
        <v>2772</v>
      </c>
      <c r="H456" s="8">
        <v>6626545431</v>
      </c>
      <c r="I456" s="143" t="s">
        <v>376</v>
      </c>
      <c r="J456" s="143" t="s">
        <v>2773</v>
      </c>
      <c r="K456" s="143" t="s">
        <v>2774</v>
      </c>
      <c r="L456" s="8" t="s">
        <v>1413</v>
      </c>
      <c r="M456" s="8" t="s">
        <v>2775</v>
      </c>
      <c r="N456" s="8" t="s">
        <v>2776</v>
      </c>
      <c r="O456" s="8">
        <v>6626545431</v>
      </c>
      <c r="P456" s="143" t="s">
        <v>2112</v>
      </c>
      <c r="Q456" s="143" t="s">
        <v>45</v>
      </c>
      <c r="R456" s="8" t="s">
        <v>2777</v>
      </c>
      <c r="T456" s="143" t="s">
        <v>613</v>
      </c>
      <c r="U456" s="143"/>
      <c r="V456" s="143" t="s">
        <v>488</v>
      </c>
      <c r="W456" s="8">
        <v>38666</v>
      </c>
      <c r="X456" s="8" t="s">
        <v>348</v>
      </c>
      <c r="Y456" s="8" t="s">
        <v>238</v>
      </c>
      <c r="Z456" s="143" t="s">
        <v>2114</v>
      </c>
      <c r="AB456" s="8" t="s">
        <v>2115</v>
      </c>
      <c r="AE456" s="8" t="s">
        <v>48</v>
      </c>
      <c r="AF456" s="233" t="s">
        <v>2778</v>
      </c>
      <c r="AG456" s="8" t="s">
        <v>2779</v>
      </c>
      <c r="AH456" s="8" t="s">
        <v>2780</v>
      </c>
      <c r="AI456" s="8" t="s">
        <v>369</v>
      </c>
      <c r="AK456" s="8" t="s">
        <v>2781</v>
      </c>
      <c r="AL456" s="8" t="s">
        <v>238</v>
      </c>
      <c r="AM456" s="48" t="s">
        <v>238</v>
      </c>
      <c r="AN456" s="48" t="s">
        <v>10755</v>
      </c>
      <c r="AO456" s="48" t="s">
        <v>9190</v>
      </c>
      <c r="AP456" s="48" t="e">
        <v>#N/A</v>
      </c>
      <c r="AQ456" s="48" t="s">
        <v>9190</v>
      </c>
      <c r="AR456" s="48" t="e">
        <v>#N/A</v>
      </c>
      <c r="AS456" s="68" t="s">
        <v>371</v>
      </c>
      <c r="AT456" s="68">
        <v>69</v>
      </c>
      <c r="AU456" s="48">
        <v>298</v>
      </c>
      <c r="AV456" s="48" t="s">
        <v>371</v>
      </c>
      <c r="AW456" s="68" t="e">
        <v>#VALUE!</v>
      </c>
      <c r="AX456" s="68" t="s">
        <v>10756</v>
      </c>
      <c r="AY456" s="68" t="s">
        <v>10754</v>
      </c>
      <c r="AZ456" s="48" t="s">
        <v>10757</v>
      </c>
      <c r="BA456" s="48" t="s">
        <v>10758</v>
      </c>
      <c r="BB456" s="68" t="s">
        <v>371</v>
      </c>
      <c r="BC456" s="48" t="s">
        <v>101</v>
      </c>
    </row>
    <row r="457" spans="1:56" x14ac:dyDescent="0.3">
      <c r="A457" s="146" t="s">
        <v>10759</v>
      </c>
      <c r="B457" s="8">
        <v>422</v>
      </c>
      <c r="C457" s="143" t="s">
        <v>1408</v>
      </c>
      <c r="D457" s="143" t="s">
        <v>1409</v>
      </c>
      <c r="E457" s="143" t="s">
        <v>335</v>
      </c>
      <c r="F457" s="143" t="s">
        <v>169</v>
      </c>
      <c r="I457" s="143" t="s">
        <v>340</v>
      </c>
      <c r="J457" s="143" t="s">
        <v>1706</v>
      </c>
      <c r="K457" s="143" t="s">
        <v>1707</v>
      </c>
      <c r="L457" s="8" t="s">
        <v>5666</v>
      </c>
      <c r="M457" s="8" t="s">
        <v>1409</v>
      </c>
      <c r="N457" s="8" t="s">
        <v>5667</v>
      </c>
      <c r="O457" s="8">
        <v>6015808747</v>
      </c>
      <c r="P457" s="143" t="s">
        <v>2112</v>
      </c>
      <c r="Q457" s="143" t="s">
        <v>394</v>
      </c>
      <c r="R457" s="8" t="s">
        <v>1412</v>
      </c>
      <c r="T457" s="143" t="s">
        <v>1709</v>
      </c>
      <c r="U457" s="143"/>
      <c r="V457" s="143" t="s">
        <v>488</v>
      </c>
      <c r="W457" s="8">
        <v>39440</v>
      </c>
      <c r="X457" s="8" t="s">
        <v>348</v>
      </c>
      <c r="Y457" s="8" t="s">
        <v>5668</v>
      </c>
      <c r="Z457" s="143" t="s">
        <v>2114</v>
      </c>
      <c r="AB457" s="8" t="s">
        <v>2115</v>
      </c>
      <c r="AE457" s="8" t="s">
        <v>48</v>
      </c>
      <c r="AF457" s="233" t="s">
        <v>5669</v>
      </c>
      <c r="AG457" s="8" t="s">
        <v>5670</v>
      </c>
      <c r="AI457" s="8" t="s">
        <v>369</v>
      </c>
      <c r="AL457" s="8" t="s">
        <v>218</v>
      </c>
      <c r="AM457" s="48" t="s">
        <v>218</v>
      </c>
      <c r="AN457" s="48" t="s">
        <v>10760</v>
      </c>
      <c r="AO457" s="48" t="s">
        <v>10761</v>
      </c>
      <c r="AP457" s="48" t="s">
        <v>10760</v>
      </c>
      <c r="AQ457" s="48" t="s">
        <v>10761</v>
      </c>
      <c r="AR457" s="48" t="s">
        <v>371</v>
      </c>
      <c r="AS457" s="68" t="s">
        <v>371</v>
      </c>
      <c r="AT457" s="68">
        <v>422</v>
      </c>
      <c r="AU457" s="48">
        <v>143</v>
      </c>
      <c r="AV457" s="48" t="s">
        <v>371</v>
      </c>
      <c r="AW457" s="68" t="e">
        <v>#VALUE!</v>
      </c>
      <c r="AX457" s="68" t="e">
        <v>#REF!</v>
      </c>
      <c r="AY457" s="68" t="s">
        <v>10759</v>
      </c>
      <c r="AZ457" s="48" t="s">
        <v>10762</v>
      </c>
      <c r="BA457" s="48" t="s">
        <v>10763</v>
      </c>
      <c r="BB457" s="68" t="s">
        <v>371</v>
      </c>
      <c r="BC457" s="48" t="s">
        <v>101</v>
      </c>
      <c r="BD457" s="48"/>
    </row>
    <row r="458" spans="1:56" x14ac:dyDescent="0.3">
      <c r="A458" s="48" t="s">
        <v>10764</v>
      </c>
      <c r="B458" s="8">
        <v>65</v>
      </c>
      <c r="C458" s="143" t="s">
        <v>2732</v>
      </c>
      <c r="D458" s="143" t="s">
        <v>1265</v>
      </c>
      <c r="E458" s="143" t="s">
        <v>335</v>
      </c>
      <c r="F458" s="143" t="s">
        <v>169</v>
      </c>
      <c r="G458" s="8" t="s">
        <v>2733</v>
      </c>
      <c r="H458" s="8">
        <v>6016242848</v>
      </c>
      <c r="I458" s="143" t="s">
        <v>401</v>
      </c>
      <c r="J458" s="143" t="s">
        <v>2494</v>
      </c>
      <c r="K458" s="143" t="s">
        <v>2734</v>
      </c>
      <c r="L458" s="8" t="s">
        <v>2735</v>
      </c>
      <c r="M458" s="8" t="s">
        <v>2736</v>
      </c>
      <c r="N458" s="8" t="s">
        <v>2733</v>
      </c>
      <c r="O458" s="8">
        <v>6016242848</v>
      </c>
      <c r="P458" s="143" t="s">
        <v>2112</v>
      </c>
      <c r="Q458" s="143" t="s">
        <v>394</v>
      </c>
      <c r="R458" s="8" t="s">
        <v>2737</v>
      </c>
      <c r="T458" s="143" t="s">
        <v>2128</v>
      </c>
      <c r="U458" s="143"/>
      <c r="V458" s="143" t="s">
        <v>488</v>
      </c>
      <c r="W458" s="8">
        <v>38272</v>
      </c>
      <c r="X458" s="8" t="s">
        <v>348</v>
      </c>
      <c r="Y458" s="8" t="s">
        <v>209</v>
      </c>
      <c r="Z458" s="143" t="s">
        <v>2114</v>
      </c>
      <c r="AB458" s="8" t="s">
        <v>2115</v>
      </c>
      <c r="AE458" s="8" t="s">
        <v>49</v>
      </c>
      <c r="AF458" s="233" t="s">
        <v>2738</v>
      </c>
      <c r="AG458" s="8" t="s">
        <v>2739</v>
      </c>
      <c r="AH458" s="8" t="s">
        <v>2740</v>
      </c>
      <c r="AI458" s="8" t="s">
        <v>605</v>
      </c>
      <c r="AL458" s="8" t="s">
        <v>209</v>
      </c>
      <c r="AM458" s="48" t="s">
        <v>209</v>
      </c>
      <c r="AN458" s="48" t="s">
        <v>10765</v>
      </c>
      <c r="AO458" s="48" t="s">
        <v>10766</v>
      </c>
      <c r="AP458" s="48" t="e">
        <v>#N/A</v>
      </c>
      <c r="AQ458" s="48" t="s">
        <v>10766</v>
      </c>
      <c r="AR458" s="48" t="e">
        <v>#N/A</v>
      </c>
      <c r="AS458" s="68" t="s">
        <v>371</v>
      </c>
      <c r="AT458" s="68">
        <v>65</v>
      </c>
      <c r="AU458" s="48">
        <v>201</v>
      </c>
      <c r="AV458" s="48" t="s">
        <v>371</v>
      </c>
      <c r="AW458" s="68" t="e">
        <v>#VALUE!</v>
      </c>
      <c r="AX458" s="68" t="s">
        <v>10767</v>
      </c>
      <c r="AY458" s="68" t="s">
        <v>10764</v>
      </c>
      <c r="AZ458" s="48" t="s">
        <v>10768</v>
      </c>
      <c r="BA458" s="48" t="s">
        <v>10769</v>
      </c>
      <c r="BB458" s="68" t="s">
        <v>519</v>
      </c>
      <c r="BC458" s="48" t="s">
        <v>92</v>
      </c>
    </row>
    <row r="459" spans="1:56" x14ac:dyDescent="0.3">
      <c r="A459" s="48" t="s">
        <v>10770</v>
      </c>
      <c r="B459" s="8">
        <v>438</v>
      </c>
      <c r="C459" s="143" t="s">
        <v>5783</v>
      </c>
      <c r="D459" s="143" t="s">
        <v>253</v>
      </c>
      <c r="E459" s="143" t="s">
        <v>335</v>
      </c>
      <c r="F459" s="143" t="s">
        <v>170</v>
      </c>
      <c r="I459" s="143" t="s">
        <v>340</v>
      </c>
      <c r="J459" s="143" t="s">
        <v>5784</v>
      </c>
      <c r="K459" s="143"/>
      <c r="L459" s="8" t="s">
        <v>5785</v>
      </c>
      <c r="M459" s="8" t="s">
        <v>5786</v>
      </c>
      <c r="N459" s="8" t="s">
        <v>5787</v>
      </c>
      <c r="O459" s="8">
        <v>6623416047</v>
      </c>
      <c r="P459" s="143"/>
      <c r="Q459" s="143"/>
      <c r="R459" s="8" t="s">
        <v>5788</v>
      </c>
      <c r="T459" s="143" t="s">
        <v>1851</v>
      </c>
      <c r="U459" s="143"/>
      <c r="V459" s="143" t="s">
        <v>488</v>
      </c>
      <c r="W459" s="8">
        <v>39759</v>
      </c>
      <c r="X459" s="8" t="s">
        <v>348</v>
      </c>
      <c r="Y459" s="8" t="s">
        <v>237</v>
      </c>
      <c r="Z459" s="143" t="s">
        <v>2114</v>
      </c>
      <c r="AB459" s="8" t="s">
        <v>2115</v>
      </c>
      <c r="AE459" s="8" t="s">
        <v>48</v>
      </c>
      <c r="AF459" s="233" t="s">
        <v>5789</v>
      </c>
      <c r="AH459" s="8" t="s">
        <v>5790</v>
      </c>
      <c r="AI459" s="8" t="s">
        <v>369</v>
      </c>
      <c r="AL459" s="8" t="s">
        <v>237</v>
      </c>
      <c r="AM459" s="48" t="s">
        <v>237</v>
      </c>
      <c r="AN459" s="48" t="s">
        <v>10771</v>
      </c>
      <c r="AO459" s="48" t="s">
        <v>10772</v>
      </c>
      <c r="AP459" s="48" t="s">
        <v>10771</v>
      </c>
      <c r="AQ459" s="48" t="s">
        <v>10772</v>
      </c>
      <c r="AR459" s="48" t="s">
        <v>371</v>
      </c>
      <c r="AS459" s="68" t="s">
        <v>371</v>
      </c>
      <c r="AT459" s="68">
        <v>438</v>
      </c>
      <c r="AU459" s="48">
        <v>233</v>
      </c>
      <c r="AV459" s="48" t="s">
        <v>371</v>
      </c>
      <c r="AW459" s="68" t="e">
        <v>#VALUE!</v>
      </c>
      <c r="AX459" s="68" t="s">
        <v>8643</v>
      </c>
      <c r="AY459" s="68" t="s">
        <v>10770</v>
      </c>
      <c r="AZ459" s="48" t="s">
        <v>10773</v>
      </c>
      <c r="BA459" s="48" t="s">
        <v>10774</v>
      </c>
      <c r="BB459" s="68" t="s">
        <v>371</v>
      </c>
      <c r="BC459" s="48" t="s">
        <v>101</v>
      </c>
    </row>
    <row r="460" spans="1:56" x14ac:dyDescent="0.3">
      <c r="A460" s="48" t="s">
        <v>10775</v>
      </c>
      <c r="B460" s="8">
        <v>436</v>
      </c>
      <c r="C460" s="143" t="s">
        <v>5769</v>
      </c>
      <c r="D460" s="143" t="s">
        <v>2387</v>
      </c>
      <c r="E460" s="143" t="s">
        <v>335</v>
      </c>
      <c r="F460" s="143" t="s">
        <v>170</v>
      </c>
      <c r="G460" s="8" t="s">
        <v>5770</v>
      </c>
      <c r="H460" s="8">
        <v>6625427907</v>
      </c>
      <c r="I460" s="143" t="s">
        <v>376</v>
      </c>
      <c r="J460" s="143" t="s">
        <v>4364</v>
      </c>
      <c r="K460" s="143" t="s">
        <v>1772</v>
      </c>
      <c r="L460" s="8" t="s">
        <v>382</v>
      </c>
      <c r="M460" s="8" t="s">
        <v>2387</v>
      </c>
      <c r="N460" s="8" t="s">
        <v>5770</v>
      </c>
      <c r="O460" s="8">
        <v>6622552494</v>
      </c>
      <c r="P460" s="143" t="s">
        <v>2159</v>
      </c>
      <c r="Q460" s="143" t="s">
        <v>43</v>
      </c>
      <c r="R460" s="8" t="s">
        <v>5771</v>
      </c>
      <c r="T460" s="143" t="s">
        <v>1774</v>
      </c>
      <c r="U460" s="143"/>
      <c r="V460" s="143" t="s">
        <v>488</v>
      </c>
      <c r="W460" s="8">
        <v>38860</v>
      </c>
      <c r="X460" s="8" t="s">
        <v>348</v>
      </c>
      <c r="Y460" s="8" t="s">
        <v>232</v>
      </c>
      <c r="Z460" s="143" t="s">
        <v>2114</v>
      </c>
      <c r="AB460" s="8" t="s">
        <v>2115</v>
      </c>
      <c r="AE460" s="8" t="s">
        <v>48</v>
      </c>
      <c r="AF460" s="233" t="s">
        <v>5772</v>
      </c>
      <c r="AG460" s="8" t="s">
        <v>5773</v>
      </c>
      <c r="AI460" s="8" t="s">
        <v>2165</v>
      </c>
      <c r="AJ460" s="8" t="s">
        <v>5774</v>
      </c>
      <c r="AL460" s="8" t="s">
        <v>193</v>
      </c>
      <c r="AM460" s="48" t="s">
        <v>193</v>
      </c>
      <c r="AN460" s="48" t="s">
        <v>10776</v>
      </c>
      <c r="AO460" s="48" t="s">
        <v>10777</v>
      </c>
      <c r="AP460" s="48" t="s">
        <v>10776</v>
      </c>
      <c r="AQ460" s="48" t="s">
        <v>10777</v>
      </c>
      <c r="AR460" s="48" t="s">
        <v>371</v>
      </c>
      <c r="AS460" s="68" t="s">
        <v>371</v>
      </c>
      <c r="AT460" s="68">
        <v>436</v>
      </c>
      <c r="AU460" s="48">
        <v>198</v>
      </c>
      <c r="AV460" s="48" t="s">
        <v>519</v>
      </c>
      <c r="AW460" s="68" t="e">
        <v>#REF!</v>
      </c>
      <c r="AX460" s="68" t="e">
        <v>#REF!</v>
      </c>
      <c r="AY460" s="68" t="s">
        <v>10775</v>
      </c>
      <c r="AZ460" s="48" t="s">
        <v>10778</v>
      </c>
      <c r="BA460" s="48" t="s">
        <v>10779</v>
      </c>
      <c r="BB460" s="68" t="s">
        <v>519</v>
      </c>
      <c r="BC460" s="48" t="s">
        <v>107</v>
      </c>
    </row>
    <row r="461" spans="1:56" x14ac:dyDescent="0.3">
      <c r="A461" s="48"/>
      <c r="B461" s="8">
        <v>338</v>
      </c>
      <c r="C461" s="143" t="s">
        <v>4980</v>
      </c>
      <c r="D461" s="143" t="s">
        <v>4981</v>
      </c>
      <c r="E461" s="143" t="s">
        <v>335</v>
      </c>
      <c r="F461" s="143" t="s">
        <v>169</v>
      </c>
      <c r="H461" s="8">
        <v>6626338556</v>
      </c>
      <c r="I461" s="143" t="s">
        <v>376</v>
      </c>
      <c r="J461" s="143" t="s">
        <v>2210</v>
      </c>
      <c r="K461" s="143" t="s">
        <v>2210</v>
      </c>
      <c r="L461" s="8" t="s">
        <v>4980</v>
      </c>
      <c r="M461" s="8" t="s">
        <v>879</v>
      </c>
      <c r="N461" s="8" t="s">
        <v>2208</v>
      </c>
      <c r="O461" s="8">
        <v>6626338556</v>
      </c>
      <c r="P461" s="143" t="s">
        <v>2159</v>
      </c>
      <c r="Q461" s="143" t="s">
        <v>394</v>
      </c>
      <c r="R461" s="8" t="s">
        <v>4982</v>
      </c>
      <c r="T461" s="143" t="s">
        <v>2213</v>
      </c>
      <c r="U461" s="143"/>
      <c r="V461" s="143" t="s">
        <v>488</v>
      </c>
      <c r="W461" s="8">
        <v>39090</v>
      </c>
      <c r="X461" s="8" t="s">
        <v>348</v>
      </c>
      <c r="Y461" s="8" t="s">
        <v>488</v>
      </c>
      <c r="Z461" s="143" t="s">
        <v>2114</v>
      </c>
      <c r="AB461" s="8" t="s">
        <v>2115</v>
      </c>
      <c r="AE461" s="8" t="s">
        <v>48</v>
      </c>
      <c r="AF461" s="233" t="s">
        <v>4983</v>
      </c>
      <c r="AG461" s="8" t="s">
        <v>4984</v>
      </c>
      <c r="AH461" s="8" t="s">
        <v>4985</v>
      </c>
      <c r="AI461" s="8" t="s">
        <v>605</v>
      </c>
      <c r="AJ461" s="8" t="s">
        <v>4986</v>
      </c>
      <c r="AL461" s="8" t="s">
        <v>188</v>
      </c>
      <c r="AM461" s="48" t="s">
        <v>2130</v>
      </c>
      <c r="AN461" s="48" t="s">
        <v>10780</v>
      </c>
      <c r="AO461" s="48" t="s">
        <v>10781</v>
      </c>
      <c r="AP461" s="48" t="e">
        <v>#N/A</v>
      </c>
      <c r="AQ461" s="48" t="e">
        <v>#N/A</v>
      </c>
      <c r="AR461" s="48" t="e">
        <v>#N/A</v>
      </c>
      <c r="AS461" s="68" t="e">
        <v>#N/A</v>
      </c>
      <c r="AT461" s="68">
        <v>338</v>
      </c>
      <c r="AU461" s="48" t="e">
        <v>#N/A</v>
      </c>
      <c r="AV461" s="48" t="s">
        <v>519</v>
      </c>
      <c r="AW461" s="68" t="s">
        <v>10782</v>
      </c>
      <c r="AX461" s="68" t="s">
        <v>10782</v>
      </c>
      <c r="AY461" s="68" t="e">
        <v>#N/A</v>
      </c>
      <c r="AZ461" s="48" t="s">
        <v>10783</v>
      </c>
      <c r="BA461" s="48" t="s">
        <v>10784</v>
      </c>
      <c r="BB461" s="68" t="e">
        <v>#N/A</v>
      </c>
      <c r="BC461" s="48" t="s">
        <v>2131</v>
      </c>
    </row>
    <row r="462" spans="1:56" x14ac:dyDescent="0.3">
      <c r="A462" s="48"/>
      <c r="B462" s="8">
        <v>606</v>
      </c>
      <c r="C462" s="8" t="s">
        <v>7123</v>
      </c>
      <c r="D462" s="8" t="s">
        <v>7124</v>
      </c>
      <c r="E462" s="8" t="s">
        <v>335</v>
      </c>
      <c r="F462" s="8" t="s">
        <v>170</v>
      </c>
      <c r="G462" s="8" t="s">
        <v>7125</v>
      </c>
      <c r="H462" s="8">
        <v>6017782320</v>
      </c>
      <c r="I462" s="8" t="s">
        <v>376</v>
      </c>
      <c r="J462" s="8" t="s">
        <v>7126</v>
      </c>
      <c r="L462" s="8" t="s">
        <v>7127</v>
      </c>
      <c r="M462" s="8" t="s">
        <v>7124</v>
      </c>
      <c r="N462" s="8" t="s">
        <v>7128</v>
      </c>
      <c r="O462" s="8">
        <v>6013253570</v>
      </c>
      <c r="P462" s="8" t="s">
        <v>441</v>
      </c>
      <c r="Q462" s="8" t="s">
        <v>441</v>
      </c>
      <c r="R462" s="8" t="s">
        <v>7129</v>
      </c>
      <c r="T462" s="8" t="s">
        <v>3453</v>
      </c>
      <c r="V462" s="8" t="s">
        <v>488</v>
      </c>
      <c r="W462" s="8">
        <v>39440</v>
      </c>
      <c r="X462" s="8" t="s">
        <v>348</v>
      </c>
      <c r="Y462" s="8" t="s">
        <v>7130</v>
      </c>
      <c r="AD462" s="8" t="s">
        <v>2252</v>
      </c>
      <c r="AE462" s="8" t="s">
        <v>49</v>
      </c>
      <c r="AF462" s="8" t="s">
        <v>7131</v>
      </c>
      <c r="AI462" s="8" t="s">
        <v>2165</v>
      </c>
      <c r="AJ462" s="8" t="s">
        <v>7132</v>
      </c>
      <c r="AL462" s="8" t="s">
        <v>218</v>
      </c>
      <c r="AM462" s="48" t="s">
        <v>2130</v>
      </c>
      <c r="AN462" s="48" t="s">
        <v>10785</v>
      </c>
      <c r="AO462" s="48" t="s">
        <v>10786</v>
      </c>
      <c r="AP462" s="48" t="e">
        <v>#N/A</v>
      </c>
      <c r="AQ462" s="48" t="e">
        <v>#N/A</v>
      </c>
      <c r="AR462" s="48" t="e">
        <v>#N/A</v>
      </c>
      <c r="AS462" s="68" t="e">
        <v>#N/A</v>
      </c>
      <c r="AT462" s="68">
        <v>606</v>
      </c>
      <c r="AU462" s="48" t="e">
        <v>#N/A</v>
      </c>
      <c r="AV462" s="48" t="s">
        <v>519</v>
      </c>
      <c r="AW462" s="68" t="e">
        <v>#REF!</v>
      </c>
      <c r="AX462" s="68" t="s">
        <v>8643</v>
      </c>
      <c r="AY462" s="68" t="e">
        <v>#N/A</v>
      </c>
      <c r="AZ462" s="48" t="s">
        <v>10787</v>
      </c>
      <c r="BA462" s="48" t="s">
        <v>10788</v>
      </c>
      <c r="BB462" s="68" t="e">
        <v>#N/A</v>
      </c>
      <c r="BC462" s="48" t="s">
        <v>2131</v>
      </c>
      <c r="BD462" s="48"/>
    </row>
    <row r="463" spans="1:56" x14ac:dyDescent="0.3">
      <c r="A463" s="48"/>
      <c r="B463" s="8">
        <v>290</v>
      </c>
      <c r="C463" s="143" t="s">
        <v>4623</v>
      </c>
      <c r="D463" s="143" t="s">
        <v>4624</v>
      </c>
      <c r="E463" s="143" t="s">
        <v>335</v>
      </c>
      <c r="F463" s="143" t="s">
        <v>170</v>
      </c>
      <c r="G463" s="8" t="s">
        <v>4625</v>
      </c>
      <c r="H463" s="8">
        <v>6014080803</v>
      </c>
      <c r="I463" s="143" t="s">
        <v>376</v>
      </c>
      <c r="J463" s="143" t="s">
        <v>4626</v>
      </c>
      <c r="K463" s="143" t="s">
        <v>4627</v>
      </c>
      <c r="L463" s="8" t="s">
        <v>2198</v>
      </c>
      <c r="M463" s="8" t="s">
        <v>4624</v>
      </c>
      <c r="N463" s="8" t="s">
        <v>4628</v>
      </c>
      <c r="O463" s="8">
        <v>6015492458</v>
      </c>
      <c r="P463" s="143" t="s">
        <v>441</v>
      </c>
      <c r="Q463" s="143" t="s">
        <v>441</v>
      </c>
      <c r="R463" s="8" t="s">
        <v>4629</v>
      </c>
      <c r="T463" s="143" t="s">
        <v>3122</v>
      </c>
      <c r="U463" s="143"/>
      <c r="V463" s="143" t="s">
        <v>488</v>
      </c>
      <c r="W463" s="8">
        <v>39402</v>
      </c>
      <c r="X463" s="8" t="s">
        <v>348</v>
      </c>
      <c r="Y463" s="8" t="s">
        <v>221</v>
      </c>
      <c r="Z463" s="143"/>
      <c r="AD463" s="8" t="s">
        <v>2252</v>
      </c>
      <c r="AE463" s="8" t="s">
        <v>49</v>
      </c>
      <c r="AF463" s="233" t="s">
        <v>4630</v>
      </c>
      <c r="AI463" s="8" t="s">
        <v>2165</v>
      </c>
      <c r="AJ463" s="8" t="s">
        <v>4631</v>
      </c>
      <c r="AL463" s="8" t="s">
        <v>221</v>
      </c>
      <c r="AM463" s="275" t="s">
        <v>2130</v>
      </c>
      <c r="AN463" s="48" t="s">
        <v>10789</v>
      </c>
      <c r="AO463" s="48" t="s">
        <v>10790</v>
      </c>
      <c r="AP463" s="48" t="e">
        <v>#N/A</v>
      </c>
      <c r="AQ463" s="48" t="e">
        <v>#N/A</v>
      </c>
      <c r="AR463" s="48" t="e">
        <v>#N/A</v>
      </c>
      <c r="AS463" s="68" t="e">
        <v>#N/A</v>
      </c>
      <c r="AT463" s="68">
        <v>290</v>
      </c>
      <c r="AU463" s="48" t="e">
        <v>#N/A</v>
      </c>
      <c r="AV463" s="48" t="s">
        <v>371</v>
      </c>
      <c r="AW463" s="68" t="e">
        <v>#VALUE!</v>
      </c>
      <c r="AX463" s="68" t="s">
        <v>8643</v>
      </c>
      <c r="AY463" s="68" t="e">
        <v>#N/A</v>
      </c>
      <c r="AZ463" s="48" t="s">
        <v>10791</v>
      </c>
      <c r="BA463" s="48" t="s">
        <v>10792</v>
      </c>
      <c r="BB463" s="68" t="e">
        <v>#N/A</v>
      </c>
      <c r="BC463" s="48" t="s">
        <v>2131</v>
      </c>
      <c r="BD463" s="48"/>
    </row>
    <row r="464" spans="1:56" x14ac:dyDescent="0.3">
      <c r="A464" s="48" t="s">
        <v>10793</v>
      </c>
      <c r="B464" s="8">
        <v>10</v>
      </c>
      <c r="C464" s="143" t="s">
        <v>2195</v>
      </c>
      <c r="D464" s="143" t="s">
        <v>2196</v>
      </c>
      <c r="E464" s="143" t="s">
        <v>335</v>
      </c>
      <c r="F464" s="143" t="s">
        <v>170</v>
      </c>
      <c r="G464" s="8" t="s">
        <v>2197</v>
      </c>
      <c r="H464" s="8">
        <v>6625491557</v>
      </c>
      <c r="I464" s="143" t="s">
        <v>376</v>
      </c>
      <c r="J464" s="143" t="s">
        <v>709</v>
      </c>
      <c r="K464" s="143" t="s">
        <v>1493</v>
      </c>
      <c r="L464" s="8" t="s">
        <v>2198</v>
      </c>
      <c r="M464" s="8" t="s">
        <v>2196</v>
      </c>
      <c r="N464" s="8" t="s">
        <v>2197</v>
      </c>
      <c r="O464" s="8">
        <v>6625495600</v>
      </c>
      <c r="P464" s="143" t="s">
        <v>2159</v>
      </c>
      <c r="Q464" s="143" t="s">
        <v>394</v>
      </c>
      <c r="R464" s="8" t="s">
        <v>2199</v>
      </c>
      <c r="T464" s="143" t="s">
        <v>1593</v>
      </c>
      <c r="U464" s="143"/>
      <c r="V464" s="143" t="s">
        <v>488</v>
      </c>
      <c r="W464" s="8">
        <v>39702</v>
      </c>
      <c r="X464" s="8" t="s">
        <v>348</v>
      </c>
      <c r="Y464" s="8" t="s">
        <v>403</v>
      </c>
      <c r="Z464" s="143"/>
      <c r="AA464" s="8" t="s">
        <v>2200</v>
      </c>
      <c r="AC464" s="8" t="s">
        <v>2201</v>
      </c>
      <c r="AE464" s="8" t="s">
        <v>48</v>
      </c>
      <c r="AF464" s="233" t="s">
        <v>2202</v>
      </c>
      <c r="AG464" s="8" t="s">
        <v>2203</v>
      </c>
      <c r="AI464" s="8" t="s">
        <v>442</v>
      </c>
      <c r="AK464" s="8" t="s">
        <v>2204</v>
      </c>
      <c r="AL464" s="8" t="s">
        <v>228</v>
      </c>
      <c r="AM464" s="48" t="s">
        <v>228</v>
      </c>
      <c r="AN464" s="48" t="s">
        <v>10794</v>
      </c>
      <c r="AO464" s="48" t="s">
        <v>10795</v>
      </c>
      <c r="AP464" s="48" t="e">
        <v>#N/A</v>
      </c>
      <c r="AQ464" s="48" t="s">
        <v>10796</v>
      </c>
      <c r="AR464" s="48" t="e">
        <v>#N/A</v>
      </c>
      <c r="AS464" s="68" t="s">
        <v>371</v>
      </c>
      <c r="AT464" s="68">
        <v>10</v>
      </c>
      <c r="AU464" s="48">
        <v>119</v>
      </c>
      <c r="AV464" s="48" t="s">
        <v>371</v>
      </c>
      <c r="AW464" s="68" t="s">
        <v>10797</v>
      </c>
      <c r="AX464" s="68" t="e">
        <v>#VALUE!</v>
      </c>
      <c r="AY464" s="68" t="s">
        <v>10793</v>
      </c>
      <c r="AZ464" s="48" t="s">
        <v>10798</v>
      </c>
      <c r="BA464" s="48" t="s">
        <v>10799</v>
      </c>
      <c r="BB464" s="68" t="s">
        <v>519</v>
      </c>
      <c r="BC464" s="48" t="s">
        <v>107</v>
      </c>
    </row>
    <row r="465" spans="1:56" x14ac:dyDescent="0.3">
      <c r="A465" s="48" t="s">
        <v>10800</v>
      </c>
      <c r="B465" s="8">
        <v>434</v>
      </c>
      <c r="C465" s="143" t="s">
        <v>1408</v>
      </c>
      <c r="D465" s="143" t="s">
        <v>3495</v>
      </c>
      <c r="E465" s="143" t="s">
        <v>335</v>
      </c>
      <c r="F465" s="143" t="s">
        <v>170</v>
      </c>
      <c r="G465" s="8" t="s">
        <v>5748</v>
      </c>
      <c r="I465" s="143" t="s">
        <v>376</v>
      </c>
      <c r="J465" s="143" t="s">
        <v>5749</v>
      </c>
      <c r="K465" s="143"/>
      <c r="L465" s="8" t="s">
        <v>1026</v>
      </c>
      <c r="M465" s="8" t="s">
        <v>5750</v>
      </c>
      <c r="N465" s="8" t="s">
        <v>5751</v>
      </c>
      <c r="O465" s="8">
        <v>9018700958</v>
      </c>
      <c r="P465" s="143" t="s">
        <v>2112</v>
      </c>
      <c r="Q465" s="143" t="s">
        <v>394</v>
      </c>
      <c r="R465" s="8" t="s">
        <v>5752</v>
      </c>
      <c r="T465" s="143" t="s">
        <v>1991</v>
      </c>
      <c r="U465" s="143"/>
      <c r="V465" s="143" t="s">
        <v>488</v>
      </c>
      <c r="W465" s="8">
        <v>38701</v>
      </c>
      <c r="X465" s="8" t="s">
        <v>348</v>
      </c>
      <c r="Y465" s="8" t="s">
        <v>2139</v>
      </c>
      <c r="Z465" s="143" t="s">
        <v>2114</v>
      </c>
      <c r="AB465" s="8" t="s">
        <v>2115</v>
      </c>
      <c r="AE465" s="8" t="s">
        <v>48</v>
      </c>
      <c r="AF465" s="233" t="s">
        <v>5753</v>
      </c>
      <c r="AG465" s="8" t="s">
        <v>5754</v>
      </c>
      <c r="AH465" s="8" t="s">
        <v>5755</v>
      </c>
      <c r="AI465" s="8" t="s">
        <v>459</v>
      </c>
      <c r="AL465" s="8" t="s">
        <v>260</v>
      </c>
      <c r="AM465" s="48" t="s">
        <v>260</v>
      </c>
      <c r="AN465" s="48" t="s">
        <v>10801</v>
      </c>
      <c r="AO465" s="48" t="s">
        <v>10802</v>
      </c>
      <c r="AP465" s="48" t="e">
        <v>#N/A</v>
      </c>
      <c r="AQ465" s="48" t="s">
        <v>10802</v>
      </c>
      <c r="AR465" s="48" t="e">
        <v>#N/A</v>
      </c>
      <c r="AS465" s="68" t="s">
        <v>371</v>
      </c>
      <c r="AT465" s="68">
        <v>434</v>
      </c>
      <c r="AU465" s="48">
        <v>232</v>
      </c>
      <c r="AV465" s="48" t="s">
        <v>371</v>
      </c>
      <c r="AW465" s="68" t="e">
        <v>#VALUE!</v>
      </c>
      <c r="AX465" s="68" t="e">
        <v>#REF!</v>
      </c>
      <c r="AY465" s="68" t="s">
        <v>10800</v>
      </c>
      <c r="AZ465" s="48" t="s">
        <v>10803</v>
      </c>
      <c r="BA465" s="48" t="s">
        <v>10804</v>
      </c>
      <c r="BB465" s="68" t="s">
        <v>371</v>
      </c>
      <c r="BC465" s="48" t="s">
        <v>104</v>
      </c>
      <c r="BD465" s="48"/>
    </row>
    <row r="466" spans="1:56" x14ac:dyDescent="0.3">
      <c r="A466" s="48"/>
      <c r="B466" s="8">
        <v>499</v>
      </c>
      <c r="C466" s="143" t="s">
        <v>6258</v>
      </c>
      <c r="D466" s="143" t="s">
        <v>6259</v>
      </c>
      <c r="E466" s="143" t="s">
        <v>335</v>
      </c>
      <c r="F466" s="143" t="s">
        <v>170</v>
      </c>
      <c r="G466" s="8" t="s">
        <v>6260</v>
      </c>
      <c r="H466" s="8">
        <v>6626310952</v>
      </c>
      <c r="I466" s="143" t="s">
        <v>376</v>
      </c>
      <c r="J466" s="143" t="s">
        <v>6261</v>
      </c>
      <c r="K466" s="143" t="s">
        <v>191</v>
      </c>
      <c r="L466" s="8" t="s">
        <v>1026</v>
      </c>
      <c r="M466" s="8" t="s">
        <v>6259</v>
      </c>
      <c r="N466" s="8" t="s">
        <v>6262</v>
      </c>
      <c r="O466" s="8">
        <v>6626310952</v>
      </c>
      <c r="P466" s="143" t="s">
        <v>2159</v>
      </c>
      <c r="Q466" s="143" t="s">
        <v>43</v>
      </c>
      <c r="R466" s="8" t="s">
        <v>6263</v>
      </c>
      <c r="T466" s="143" t="s">
        <v>6264</v>
      </c>
      <c r="U466" s="143"/>
      <c r="V466" s="143" t="s">
        <v>488</v>
      </c>
      <c r="W466" s="8">
        <v>38878</v>
      </c>
      <c r="X466" s="8" t="s">
        <v>348</v>
      </c>
      <c r="Y466" s="8" t="s">
        <v>191</v>
      </c>
      <c r="Z466" s="143" t="s">
        <v>2114</v>
      </c>
      <c r="AB466" s="8" t="s">
        <v>2115</v>
      </c>
      <c r="AE466" s="8" t="s">
        <v>48</v>
      </c>
      <c r="AF466" s="233" t="s">
        <v>6265</v>
      </c>
      <c r="AG466" s="8" t="s">
        <v>6266</v>
      </c>
      <c r="AH466" s="8" t="s">
        <v>6267</v>
      </c>
      <c r="AI466" s="8" t="s">
        <v>2165</v>
      </c>
      <c r="AJ466" s="8" t="s">
        <v>6268</v>
      </c>
      <c r="AK466" s="8" t="s">
        <v>6269</v>
      </c>
      <c r="AL466" s="8" t="s">
        <v>191</v>
      </c>
      <c r="AM466" s="48" t="s">
        <v>2130</v>
      </c>
      <c r="AN466" s="48" t="s">
        <v>10805</v>
      </c>
      <c r="AO466" s="48" t="s">
        <v>10806</v>
      </c>
      <c r="AP466" s="48" t="e">
        <v>#N/A</v>
      </c>
      <c r="AQ466" s="48" t="e">
        <v>#N/A</v>
      </c>
      <c r="AR466" s="48" t="e">
        <v>#N/A</v>
      </c>
      <c r="AS466" s="68" t="e">
        <v>#N/A</v>
      </c>
      <c r="AT466" s="68">
        <v>499</v>
      </c>
      <c r="AU466" s="48" t="e">
        <v>#N/A</v>
      </c>
      <c r="AV466" s="48" t="s">
        <v>371</v>
      </c>
      <c r="AW466" s="68" t="e">
        <v>#REF!</v>
      </c>
      <c r="AX466" s="68" t="e">
        <v>#REF!</v>
      </c>
      <c r="AY466" s="68" t="e">
        <v>#N/A</v>
      </c>
      <c r="AZ466" s="48" t="s">
        <v>10807</v>
      </c>
      <c r="BA466" s="48" t="s">
        <v>10808</v>
      </c>
      <c r="BB466" s="68" t="e">
        <v>#N/A</v>
      </c>
      <c r="BC466" s="48" t="s">
        <v>2131</v>
      </c>
    </row>
    <row r="467" spans="1:56" x14ac:dyDescent="0.3">
      <c r="A467" s="146" t="s">
        <v>10809</v>
      </c>
      <c r="B467" s="8">
        <v>459</v>
      </c>
      <c r="C467" s="143" t="s">
        <v>4067</v>
      </c>
      <c r="D467" s="143" t="s">
        <v>5946</v>
      </c>
      <c r="E467" s="143" t="s">
        <v>335</v>
      </c>
      <c r="F467" s="143" t="s">
        <v>170</v>
      </c>
      <c r="G467" s="8" t="s">
        <v>5947</v>
      </c>
      <c r="H467" s="8">
        <v>9016618204</v>
      </c>
      <c r="I467" s="143" t="s">
        <v>376</v>
      </c>
      <c r="J467" s="143" t="s">
        <v>5836</v>
      </c>
      <c r="K467" s="143" t="s">
        <v>5930</v>
      </c>
      <c r="L467" s="8" t="s">
        <v>5948</v>
      </c>
      <c r="M467" s="8" t="s">
        <v>5949</v>
      </c>
      <c r="N467" s="8" t="s">
        <v>5950</v>
      </c>
      <c r="O467" s="8">
        <v>6018686333</v>
      </c>
      <c r="P467" s="143" t="s">
        <v>2159</v>
      </c>
      <c r="Q467" s="143" t="s">
        <v>43</v>
      </c>
      <c r="R467" s="8" t="s">
        <v>5951</v>
      </c>
      <c r="T467" s="143" t="s">
        <v>5930</v>
      </c>
      <c r="U467" s="143"/>
      <c r="V467" s="143" t="s">
        <v>488</v>
      </c>
      <c r="W467" s="8">
        <v>38922</v>
      </c>
      <c r="X467" s="8" t="s">
        <v>348</v>
      </c>
      <c r="Y467" s="8" t="s">
        <v>265</v>
      </c>
      <c r="Z467" s="143" t="s">
        <v>2114</v>
      </c>
      <c r="AB467" s="8" t="s">
        <v>2115</v>
      </c>
      <c r="AE467" s="8" t="s">
        <v>49</v>
      </c>
      <c r="AF467" s="233" t="s">
        <v>5952</v>
      </c>
      <c r="AG467" s="8" t="s">
        <v>5953</v>
      </c>
      <c r="AI467" s="8" t="s">
        <v>396</v>
      </c>
      <c r="AJ467" s="8" t="s">
        <v>5954</v>
      </c>
      <c r="AL467" s="8" t="s">
        <v>265</v>
      </c>
      <c r="AM467" s="48" t="s">
        <v>265</v>
      </c>
      <c r="AN467" s="48" t="s">
        <v>10810</v>
      </c>
      <c r="AO467" s="48" t="s">
        <v>10811</v>
      </c>
      <c r="AP467" s="48" t="e">
        <v>#N/A</v>
      </c>
      <c r="AQ467" s="48" t="s">
        <v>10811</v>
      </c>
      <c r="AR467" s="48" t="e">
        <v>#N/A</v>
      </c>
      <c r="AS467" s="68" t="s">
        <v>371</v>
      </c>
      <c r="AT467" s="68">
        <v>459</v>
      </c>
      <c r="AU467" s="48">
        <v>149</v>
      </c>
      <c r="AV467" s="48" t="s">
        <v>371</v>
      </c>
      <c r="AW467" s="68" t="e">
        <v>#REF!</v>
      </c>
      <c r="AX467" s="68" t="e">
        <v>#REF!</v>
      </c>
      <c r="AY467" s="68" t="s">
        <v>10809</v>
      </c>
      <c r="AZ467" s="48" t="s">
        <v>10812</v>
      </c>
      <c r="BA467" s="48" t="s">
        <v>10813</v>
      </c>
      <c r="BB467" s="68" t="s">
        <v>519</v>
      </c>
      <c r="BC467" s="48" t="s">
        <v>107</v>
      </c>
    </row>
    <row r="468" spans="1:56" x14ac:dyDescent="0.3">
      <c r="A468" s="48"/>
      <c r="B468" s="8">
        <v>191</v>
      </c>
      <c r="C468" s="143" t="s">
        <v>3821</v>
      </c>
      <c r="D468" s="143" t="s">
        <v>3822</v>
      </c>
      <c r="E468" s="143" t="s">
        <v>335</v>
      </c>
      <c r="F468" s="143" t="s">
        <v>170</v>
      </c>
      <c r="G468" s="8" t="s">
        <v>3823</v>
      </c>
      <c r="H468" s="8">
        <v>6015432304</v>
      </c>
      <c r="I468" s="143" t="s">
        <v>401</v>
      </c>
      <c r="J468" s="143" t="s">
        <v>3824</v>
      </c>
      <c r="K468" s="143" t="s">
        <v>3825</v>
      </c>
      <c r="L468" s="8" t="s">
        <v>3821</v>
      </c>
      <c r="M468" s="8" t="s">
        <v>3822</v>
      </c>
      <c r="N468" s="8" t="s">
        <v>3823</v>
      </c>
      <c r="O468" s="8">
        <v>6015432304</v>
      </c>
      <c r="P468" s="143" t="s">
        <v>2112</v>
      </c>
      <c r="Q468" s="143" t="s">
        <v>45</v>
      </c>
      <c r="R468" s="8" t="s">
        <v>3826</v>
      </c>
      <c r="T468" s="143" t="s">
        <v>698</v>
      </c>
      <c r="U468" s="143"/>
      <c r="V468" s="143" t="s">
        <v>488</v>
      </c>
      <c r="W468" s="8">
        <v>39401</v>
      </c>
      <c r="X468" s="8" t="s">
        <v>348</v>
      </c>
      <c r="Y468" s="8" t="s">
        <v>221</v>
      </c>
      <c r="Z468" s="143" t="s">
        <v>2114</v>
      </c>
      <c r="AE468" s="8" t="s">
        <v>48</v>
      </c>
      <c r="AF468" s="233" t="s">
        <v>3827</v>
      </c>
      <c r="AI468" s="8" t="s">
        <v>369</v>
      </c>
      <c r="AL468" s="8" t="s">
        <v>202</v>
      </c>
      <c r="AM468" s="275" t="s">
        <v>2130</v>
      </c>
      <c r="AN468" s="48" t="s">
        <v>10814</v>
      </c>
      <c r="AO468" s="48" t="s">
        <v>10815</v>
      </c>
      <c r="AP468" s="48" t="e">
        <v>#N/A</v>
      </c>
      <c r="AQ468" s="48" t="e">
        <v>#N/A</v>
      </c>
      <c r="AR468" s="48" t="e">
        <v>#N/A</v>
      </c>
      <c r="AS468" s="68" t="e">
        <v>#N/A</v>
      </c>
      <c r="AT468" s="68">
        <v>191</v>
      </c>
      <c r="AU468" s="48" t="e">
        <v>#N/A</v>
      </c>
      <c r="AV468" s="48" t="s">
        <v>519</v>
      </c>
      <c r="AW468" s="68" t="s">
        <v>10816</v>
      </c>
      <c r="AX468" s="68" t="s">
        <v>8643</v>
      </c>
      <c r="AY468" s="68" t="e">
        <v>#N/A</v>
      </c>
      <c r="AZ468" s="48" t="s">
        <v>10817</v>
      </c>
      <c r="BA468" s="48" t="s">
        <v>10818</v>
      </c>
      <c r="BB468" s="68" t="e">
        <v>#N/A</v>
      </c>
      <c r="BC468" s="48" t="s">
        <v>2131</v>
      </c>
      <c r="BD468" s="48"/>
    </row>
    <row r="469" spans="1:56" x14ac:dyDescent="0.3">
      <c r="A469" s="48"/>
      <c r="B469" s="8">
        <v>215</v>
      </c>
      <c r="C469" s="143" t="s">
        <v>1613</v>
      </c>
      <c r="D469" s="143" t="s">
        <v>1614</v>
      </c>
      <c r="E469" s="143" t="s">
        <v>335</v>
      </c>
      <c r="F469" s="143" t="s">
        <v>170</v>
      </c>
      <c r="G469" s="8" t="s">
        <v>4024</v>
      </c>
      <c r="H469" s="8">
        <v>6623047499</v>
      </c>
      <c r="I469" s="143" t="s">
        <v>401</v>
      </c>
      <c r="J469" s="143" t="s">
        <v>2763</v>
      </c>
      <c r="K469" s="143" t="s">
        <v>1616</v>
      </c>
      <c r="L469" s="8" t="s">
        <v>1620</v>
      </c>
      <c r="M469" s="8" t="s">
        <v>1614</v>
      </c>
      <c r="N469" s="8" t="s">
        <v>1621</v>
      </c>
      <c r="O469" s="8">
        <v>6623463841</v>
      </c>
      <c r="P469" s="143" t="s">
        <v>2159</v>
      </c>
      <c r="Q469" s="143" t="s">
        <v>441</v>
      </c>
      <c r="R469" s="8" t="s">
        <v>1617</v>
      </c>
      <c r="T469" s="143" t="s">
        <v>1618</v>
      </c>
      <c r="U469" s="143"/>
      <c r="V469" s="143" t="s">
        <v>488</v>
      </c>
      <c r="W469" s="8">
        <v>39730</v>
      </c>
      <c r="X469" s="8" t="s">
        <v>348</v>
      </c>
      <c r="Y469" s="8" t="s">
        <v>4025</v>
      </c>
      <c r="Z469" s="143" t="s">
        <v>2114</v>
      </c>
      <c r="AB469" s="8" t="s">
        <v>2115</v>
      </c>
      <c r="AE469" s="8" t="s">
        <v>49</v>
      </c>
      <c r="AF469" s="233" t="s">
        <v>4026</v>
      </c>
      <c r="AG469" s="8" t="s">
        <v>2703</v>
      </c>
      <c r="AI469" s="8" t="s">
        <v>2165</v>
      </c>
      <c r="AJ469" s="8" t="s">
        <v>4027</v>
      </c>
      <c r="AL469" s="8" t="s">
        <v>232</v>
      </c>
      <c r="AM469" s="48" t="s">
        <v>2130</v>
      </c>
      <c r="AN469" s="48" t="s">
        <v>10819</v>
      </c>
      <c r="AO469" s="48" t="s">
        <v>10820</v>
      </c>
      <c r="AP469" s="48" t="e">
        <v>#N/A</v>
      </c>
      <c r="AQ469" s="48" t="e">
        <v>#N/A</v>
      </c>
      <c r="AR469" s="48" t="e">
        <v>#N/A</v>
      </c>
      <c r="AS469" s="68" t="e">
        <v>#N/A</v>
      </c>
      <c r="AT469" s="68">
        <v>215</v>
      </c>
      <c r="AU469" s="48" t="e">
        <v>#N/A</v>
      </c>
      <c r="AV469" s="48" t="s">
        <v>519</v>
      </c>
      <c r="AW469" s="68" t="s">
        <v>10821</v>
      </c>
      <c r="AX469" s="68" t="s">
        <v>8551</v>
      </c>
      <c r="AY469" s="68" t="e">
        <v>#N/A</v>
      </c>
      <c r="AZ469" s="48" t="s">
        <v>10822</v>
      </c>
      <c r="BA469" s="48" t="s">
        <v>10823</v>
      </c>
      <c r="BB469" s="68" t="e">
        <v>#N/A</v>
      </c>
      <c r="BC469" s="48" t="s">
        <v>2131</v>
      </c>
    </row>
    <row r="470" spans="1:56" x14ac:dyDescent="0.3">
      <c r="A470" s="48" t="s">
        <v>10824</v>
      </c>
      <c r="B470" s="8">
        <v>388</v>
      </c>
      <c r="C470" s="143" t="s">
        <v>2157</v>
      </c>
      <c r="D470" s="143" t="s">
        <v>5406</v>
      </c>
      <c r="E470" s="143" t="s">
        <v>335</v>
      </c>
      <c r="F470" s="143" t="s">
        <v>170</v>
      </c>
      <c r="G470" s="8" t="s">
        <v>5407</v>
      </c>
      <c r="H470" s="8">
        <v>6018321751</v>
      </c>
      <c r="I470" s="143" t="s">
        <v>340</v>
      </c>
      <c r="J470" s="143" t="s">
        <v>5004</v>
      </c>
      <c r="K470" s="143" t="s">
        <v>5408</v>
      </c>
      <c r="L470" s="8" t="s">
        <v>5409</v>
      </c>
      <c r="M470" s="8" t="s">
        <v>5410</v>
      </c>
      <c r="N470" s="8" t="s">
        <v>5411</v>
      </c>
      <c r="O470" s="8">
        <v>6018321751</v>
      </c>
      <c r="P470" s="143" t="s">
        <v>2112</v>
      </c>
      <c r="Q470" s="143"/>
      <c r="R470" s="8" t="s">
        <v>5412</v>
      </c>
      <c r="T470" s="143" t="s">
        <v>5084</v>
      </c>
      <c r="U470" s="143"/>
      <c r="V470" s="143" t="s">
        <v>488</v>
      </c>
      <c r="W470" s="8">
        <v>39211</v>
      </c>
      <c r="X470" s="8" t="s">
        <v>348</v>
      </c>
      <c r="Y470" s="8" t="s">
        <v>4695</v>
      </c>
      <c r="Z470" s="143" t="s">
        <v>2114</v>
      </c>
      <c r="AB470" s="8" t="s">
        <v>2115</v>
      </c>
      <c r="AE470" s="8" t="s">
        <v>49</v>
      </c>
      <c r="AF470" s="233" t="s">
        <v>5413</v>
      </c>
      <c r="AG470" s="8" t="s">
        <v>5414</v>
      </c>
      <c r="AH470" s="8" t="s">
        <v>5415</v>
      </c>
      <c r="AI470" s="8" t="s">
        <v>2165</v>
      </c>
      <c r="AJ470" s="8" t="s">
        <v>5416</v>
      </c>
      <c r="AL470" s="8" t="s">
        <v>209</v>
      </c>
      <c r="AM470" s="48" t="s">
        <v>209</v>
      </c>
      <c r="AN470" s="48" t="s">
        <v>10825</v>
      </c>
      <c r="AO470" s="48" t="s">
        <v>10826</v>
      </c>
      <c r="AP470" s="48" t="s">
        <v>10825</v>
      </c>
      <c r="AQ470" s="48" t="s">
        <v>10826</v>
      </c>
      <c r="AR470" s="48" t="s">
        <v>371</v>
      </c>
      <c r="AS470" s="68" t="s">
        <v>371</v>
      </c>
      <c r="AT470" s="68">
        <v>388</v>
      </c>
      <c r="AU470" s="48">
        <v>257</v>
      </c>
      <c r="AV470" s="48" t="s">
        <v>371</v>
      </c>
      <c r="AW470" s="68" t="e">
        <v>#VALUE!</v>
      </c>
      <c r="AX470" s="68" t="e">
        <v>#REF!</v>
      </c>
      <c r="AY470" s="68" t="s">
        <v>10824</v>
      </c>
      <c r="AZ470" s="48" t="s">
        <v>10827</v>
      </c>
      <c r="BA470" s="48" t="s">
        <v>10828</v>
      </c>
      <c r="BB470" s="68" t="s">
        <v>519</v>
      </c>
      <c r="BC470" s="48" t="s">
        <v>107</v>
      </c>
    </row>
    <row r="471" spans="1:56" x14ac:dyDescent="0.3">
      <c r="A471" s="48"/>
      <c r="B471" s="8">
        <v>400</v>
      </c>
      <c r="C471" s="143" t="s">
        <v>1590</v>
      </c>
      <c r="D471" s="143" t="s">
        <v>5497</v>
      </c>
      <c r="E471" s="143" t="s">
        <v>335</v>
      </c>
      <c r="F471" s="143" t="s">
        <v>170</v>
      </c>
      <c r="G471" s="8" t="s">
        <v>5498</v>
      </c>
      <c r="H471" s="8">
        <v>2057655154</v>
      </c>
      <c r="I471" s="143" t="s">
        <v>340</v>
      </c>
      <c r="J471" s="143" t="s">
        <v>5499</v>
      </c>
      <c r="K471" s="143" t="s">
        <v>288</v>
      </c>
      <c r="L471" s="8" t="s">
        <v>1594</v>
      </c>
      <c r="M471" s="8" t="s">
        <v>1591</v>
      </c>
      <c r="N471" s="8" t="s">
        <v>1596</v>
      </c>
      <c r="O471" s="8">
        <v>2057655154</v>
      </c>
      <c r="P471" s="143" t="s">
        <v>2159</v>
      </c>
      <c r="Q471" s="143" t="s">
        <v>43</v>
      </c>
      <c r="R471" s="8" t="s">
        <v>5500</v>
      </c>
      <c r="T471" s="143" t="s">
        <v>1593</v>
      </c>
      <c r="U471" s="143"/>
      <c r="V471" s="143" t="s">
        <v>488</v>
      </c>
      <c r="W471" s="8">
        <v>39702</v>
      </c>
      <c r="X471" s="8" t="s">
        <v>348</v>
      </c>
      <c r="Y471" s="8" t="s">
        <v>403</v>
      </c>
      <c r="Z471" s="143" t="s">
        <v>2114</v>
      </c>
      <c r="AB471" s="8" t="s">
        <v>2115</v>
      </c>
      <c r="AE471" s="8" t="s">
        <v>48</v>
      </c>
      <c r="AF471" s="233" t="s">
        <v>5501</v>
      </c>
      <c r="AG471" s="8" t="s">
        <v>5502</v>
      </c>
      <c r="AH471" s="8" t="s">
        <v>5503</v>
      </c>
      <c r="AI471" s="8" t="s">
        <v>442</v>
      </c>
      <c r="AL471" s="8" t="s">
        <v>228</v>
      </c>
      <c r="AM471" s="48" t="s">
        <v>2130</v>
      </c>
      <c r="AN471" s="48" t="s">
        <v>10829</v>
      </c>
      <c r="AO471" s="48" t="s">
        <v>10830</v>
      </c>
      <c r="AP471" s="48" t="e">
        <v>#N/A</v>
      </c>
      <c r="AQ471" s="48" t="e">
        <v>#N/A</v>
      </c>
      <c r="AR471" s="48" t="e">
        <v>#N/A</v>
      </c>
      <c r="AS471" s="68" t="e">
        <v>#N/A</v>
      </c>
      <c r="AT471" s="68">
        <v>400</v>
      </c>
      <c r="AU471" s="48" t="e">
        <v>#N/A</v>
      </c>
      <c r="AV471" s="48" t="s">
        <v>371</v>
      </c>
      <c r="AW471" s="68" t="e">
        <v>#REF!</v>
      </c>
      <c r="AX471" s="68" t="e">
        <v>#REF!</v>
      </c>
      <c r="AY471" s="68" t="e">
        <v>#N/A</v>
      </c>
      <c r="AZ471" s="48" t="s">
        <v>10831</v>
      </c>
      <c r="BA471" s="48" t="s">
        <v>10832</v>
      </c>
      <c r="BB471" s="68" t="e">
        <v>#N/A</v>
      </c>
      <c r="BC471" s="48" t="s">
        <v>2131</v>
      </c>
      <c r="BD471" s="48"/>
    </row>
    <row r="472" spans="1:56" x14ac:dyDescent="0.3">
      <c r="A472" s="146" t="s">
        <v>10833</v>
      </c>
      <c r="B472" s="8">
        <v>71</v>
      </c>
      <c r="C472" s="143" t="s">
        <v>2791</v>
      </c>
      <c r="D472" s="143" t="s">
        <v>2792</v>
      </c>
      <c r="E472" s="143" t="s">
        <v>335</v>
      </c>
      <c r="F472" s="143" t="s">
        <v>170</v>
      </c>
      <c r="H472" s="8">
        <v>6012180130</v>
      </c>
      <c r="I472" s="143" t="s">
        <v>401</v>
      </c>
      <c r="J472" s="143" t="s">
        <v>2793</v>
      </c>
      <c r="K472" s="143" t="s">
        <v>2794</v>
      </c>
      <c r="L472" s="8" t="s">
        <v>2795</v>
      </c>
      <c r="M472" s="8" t="s">
        <v>2796</v>
      </c>
      <c r="N472" s="8" t="s">
        <v>2797</v>
      </c>
      <c r="O472" s="8">
        <v>6012180130</v>
      </c>
      <c r="P472" s="143" t="s">
        <v>2112</v>
      </c>
      <c r="Q472" s="143" t="s">
        <v>394</v>
      </c>
      <c r="R472" s="8" t="s">
        <v>2798</v>
      </c>
      <c r="T472" s="143" t="s">
        <v>2799</v>
      </c>
      <c r="U472" s="143"/>
      <c r="V472" s="143" t="s">
        <v>488</v>
      </c>
      <c r="W472" s="8">
        <v>39180</v>
      </c>
      <c r="X472" s="8" t="s">
        <v>348</v>
      </c>
      <c r="Y472" s="8" t="s">
        <v>259</v>
      </c>
      <c r="Z472" s="143"/>
      <c r="AD472" s="8" t="s">
        <v>2252</v>
      </c>
      <c r="AE472" s="8" t="s">
        <v>49</v>
      </c>
      <c r="AF472" s="233" t="s">
        <v>2800</v>
      </c>
      <c r="AI472" s="8" t="s">
        <v>2165</v>
      </c>
      <c r="AJ472" s="8" t="s">
        <v>2801</v>
      </c>
      <c r="AL472" s="8" t="s">
        <v>259</v>
      </c>
      <c r="AM472" s="48" t="s">
        <v>259</v>
      </c>
      <c r="AN472" s="48" t="s">
        <v>10834</v>
      </c>
      <c r="AO472" s="48" t="s">
        <v>10835</v>
      </c>
      <c r="AP472" s="48" t="e">
        <v>#N/A</v>
      </c>
      <c r="AQ472" s="48" t="s">
        <v>10835</v>
      </c>
      <c r="AR472" s="48" t="e">
        <v>#N/A</v>
      </c>
      <c r="AS472" s="68" t="s">
        <v>371</v>
      </c>
      <c r="AT472" s="68">
        <v>71</v>
      </c>
      <c r="AU472" s="48">
        <v>55</v>
      </c>
      <c r="AV472" s="48" t="s">
        <v>371</v>
      </c>
      <c r="AW472" s="68" t="e">
        <v>#VALUE!</v>
      </c>
      <c r="AX472" s="68" t="s">
        <v>8643</v>
      </c>
      <c r="AY472" s="68" t="s">
        <v>10833</v>
      </c>
      <c r="AZ472" s="48" t="s">
        <v>10836</v>
      </c>
      <c r="BA472" s="48" t="s">
        <v>10837</v>
      </c>
      <c r="BB472" s="68" t="s">
        <v>371</v>
      </c>
      <c r="BC472" s="48" t="s">
        <v>83</v>
      </c>
    </row>
    <row r="473" spans="1:56" x14ac:dyDescent="0.3">
      <c r="A473" s="48" t="s">
        <v>10838</v>
      </c>
      <c r="B473" s="8">
        <v>607</v>
      </c>
      <c r="C473" s="8" t="s">
        <v>7133</v>
      </c>
      <c r="D473" s="8" t="s">
        <v>7134</v>
      </c>
      <c r="E473" s="8" t="s">
        <v>335</v>
      </c>
      <c r="F473" s="8" t="s">
        <v>169</v>
      </c>
      <c r="G473" s="8" t="s">
        <v>1059</v>
      </c>
      <c r="I473" s="8" t="s">
        <v>340</v>
      </c>
      <c r="J473" s="8" t="s">
        <v>6119</v>
      </c>
      <c r="L473" s="8" t="s">
        <v>7135</v>
      </c>
      <c r="M473" s="8" t="s">
        <v>7134</v>
      </c>
      <c r="N473" s="8" t="s">
        <v>1059</v>
      </c>
      <c r="O473" s="8">
        <v>6019660677</v>
      </c>
      <c r="P473" s="8" t="s">
        <v>2112</v>
      </c>
      <c r="R473" s="8" t="s">
        <v>7136</v>
      </c>
      <c r="T473" s="8" t="s">
        <v>1731</v>
      </c>
      <c r="V473" s="8" t="s">
        <v>488</v>
      </c>
      <c r="W473" s="8">
        <v>39047</v>
      </c>
      <c r="X473" s="8" t="s">
        <v>348</v>
      </c>
      <c r="Y473" s="8" t="s">
        <v>2475</v>
      </c>
      <c r="Z473" s="8" t="s">
        <v>2114</v>
      </c>
      <c r="AB473" s="8" t="s">
        <v>2115</v>
      </c>
      <c r="AE473" s="8" t="s">
        <v>49</v>
      </c>
      <c r="AF473" s="8" t="s">
        <v>7137</v>
      </c>
      <c r="AI473" s="8" t="s">
        <v>369</v>
      </c>
      <c r="AL473" s="8" t="s">
        <v>245</v>
      </c>
      <c r="AM473" s="48" t="s">
        <v>245</v>
      </c>
      <c r="AN473" s="48" t="s">
        <v>10839</v>
      </c>
      <c r="AO473" s="48" t="s">
        <v>10840</v>
      </c>
      <c r="AP473" s="48" t="s">
        <v>10839</v>
      </c>
      <c r="AQ473" s="48" t="s">
        <v>10840</v>
      </c>
      <c r="AR473" s="48" t="s">
        <v>371</v>
      </c>
      <c r="AS473" s="68" t="s">
        <v>371</v>
      </c>
      <c r="AT473" s="68">
        <v>607</v>
      </c>
      <c r="AU473" s="48">
        <v>244</v>
      </c>
      <c r="AV473" s="48" t="s">
        <v>371</v>
      </c>
      <c r="AW473" s="68" t="e">
        <v>#VALUE!</v>
      </c>
      <c r="AX473" s="68" t="s">
        <v>8643</v>
      </c>
      <c r="AY473" s="68" t="s">
        <v>10838</v>
      </c>
      <c r="AZ473" s="48" t="s">
        <v>10841</v>
      </c>
      <c r="BA473" s="48" t="s">
        <v>10842</v>
      </c>
      <c r="BB473" s="68" t="s">
        <v>519</v>
      </c>
      <c r="BC473" s="48" t="s">
        <v>107</v>
      </c>
    </row>
    <row r="474" spans="1:56" x14ac:dyDescent="0.3">
      <c r="A474" s="48"/>
      <c r="B474" s="8">
        <v>60</v>
      </c>
      <c r="C474" s="143" t="s">
        <v>2685</v>
      </c>
      <c r="D474" s="143" t="s">
        <v>2686</v>
      </c>
      <c r="E474" s="143" t="s">
        <v>335</v>
      </c>
      <c r="F474" s="143" t="s">
        <v>170</v>
      </c>
      <c r="G474" s="8" t="s">
        <v>2687</v>
      </c>
      <c r="H474" s="8">
        <v>6623030635</v>
      </c>
      <c r="I474" s="143" t="s">
        <v>376</v>
      </c>
      <c r="J474" s="143" t="s">
        <v>2688</v>
      </c>
      <c r="K474" s="143" t="s">
        <v>2689</v>
      </c>
      <c r="L474" s="8" t="s">
        <v>2690</v>
      </c>
      <c r="M474" s="8" t="s">
        <v>2686</v>
      </c>
      <c r="N474" s="8" t="s">
        <v>2687</v>
      </c>
      <c r="O474" s="8">
        <v>6623030635</v>
      </c>
      <c r="P474" s="143" t="s">
        <v>2159</v>
      </c>
      <c r="Q474" s="143" t="s">
        <v>43</v>
      </c>
      <c r="R474" s="8" t="s">
        <v>2691</v>
      </c>
      <c r="T474" s="143" t="s">
        <v>2406</v>
      </c>
      <c r="U474" s="143"/>
      <c r="V474" s="143" t="s">
        <v>488</v>
      </c>
      <c r="W474" s="8">
        <v>38751</v>
      </c>
      <c r="X474" s="8" t="s">
        <v>348</v>
      </c>
      <c r="Y474" s="8" t="s">
        <v>2407</v>
      </c>
      <c r="Z474" s="143" t="s">
        <v>2114</v>
      </c>
      <c r="AE474" s="8" t="s">
        <v>50</v>
      </c>
      <c r="AF474" s="233" t="s">
        <v>2692</v>
      </c>
      <c r="AI474" s="8" t="s">
        <v>369</v>
      </c>
      <c r="AL474" s="8" t="s">
        <v>251</v>
      </c>
      <c r="AM474" s="48" t="s">
        <v>2130</v>
      </c>
      <c r="AN474" s="48" t="s">
        <v>10843</v>
      </c>
      <c r="AO474" s="48" t="s">
        <v>10844</v>
      </c>
      <c r="AP474" s="48" t="e">
        <v>#N/A</v>
      </c>
      <c r="AQ474" s="48" t="e">
        <v>#N/A</v>
      </c>
      <c r="AR474" s="48" t="e">
        <v>#N/A</v>
      </c>
      <c r="AS474" s="68" t="e">
        <v>#N/A</v>
      </c>
      <c r="AT474" s="68">
        <v>60</v>
      </c>
      <c r="AU474" s="48" t="e">
        <v>#N/A</v>
      </c>
      <c r="AV474" s="48" t="s">
        <v>371</v>
      </c>
      <c r="AW474" s="68" t="s">
        <v>10845</v>
      </c>
      <c r="AX474" s="68" t="s">
        <v>8643</v>
      </c>
      <c r="AY474" s="68" t="e">
        <v>#N/A</v>
      </c>
      <c r="AZ474" s="48" t="s">
        <v>10846</v>
      </c>
      <c r="BA474" s="48" t="s">
        <v>10847</v>
      </c>
      <c r="BB474" s="68" t="e">
        <v>#N/A</v>
      </c>
      <c r="BC474" s="48" t="s">
        <v>2131</v>
      </c>
    </row>
    <row r="475" spans="1:56" x14ac:dyDescent="0.3">
      <c r="A475" s="48"/>
      <c r="B475" s="8">
        <v>150</v>
      </c>
      <c r="C475" s="143" t="s">
        <v>3488</v>
      </c>
      <c r="D475" s="143" t="s">
        <v>2547</v>
      </c>
      <c r="E475" s="143" t="s">
        <v>335</v>
      </c>
      <c r="F475" s="143" t="s">
        <v>169</v>
      </c>
      <c r="H475" s="8">
        <v>7692372349</v>
      </c>
      <c r="I475" s="143" t="s">
        <v>376</v>
      </c>
      <c r="J475" s="143" t="s">
        <v>3489</v>
      </c>
      <c r="K475" s="143" t="s">
        <v>245</v>
      </c>
      <c r="L475" s="8" t="s">
        <v>3490</v>
      </c>
      <c r="M475" s="8" t="s">
        <v>2547</v>
      </c>
      <c r="N475" s="8" t="s">
        <v>3491</v>
      </c>
      <c r="O475" s="8">
        <v>7692320694</v>
      </c>
      <c r="P475" s="143" t="s">
        <v>2112</v>
      </c>
      <c r="Q475" s="143" t="s">
        <v>394</v>
      </c>
      <c r="R475" s="8" t="s">
        <v>3492</v>
      </c>
      <c r="T475" s="143" t="s">
        <v>2498</v>
      </c>
      <c r="U475" s="143"/>
      <c r="V475" s="143" t="s">
        <v>488</v>
      </c>
      <c r="W475" s="8">
        <v>39073</v>
      </c>
      <c r="X475" s="8" t="s">
        <v>348</v>
      </c>
      <c r="Y475" s="8" t="s">
        <v>245</v>
      </c>
      <c r="Z475" s="143" t="s">
        <v>2114</v>
      </c>
      <c r="AB475" s="8" t="s">
        <v>2115</v>
      </c>
      <c r="AE475" s="8" t="s">
        <v>49</v>
      </c>
      <c r="AF475" s="233" t="s">
        <v>3493</v>
      </c>
      <c r="AI475" s="8" t="s">
        <v>928</v>
      </c>
      <c r="AL475" s="8" t="s">
        <v>245</v>
      </c>
      <c r="AM475" s="48" t="s">
        <v>2130</v>
      </c>
      <c r="AN475" s="48" t="s">
        <v>10848</v>
      </c>
      <c r="AO475" s="48" t="s">
        <v>10849</v>
      </c>
      <c r="AP475" s="48" t="e">
        <v>#N/A</v>
      </c>
      <c r="AQ475" s="48" t="e">
        <v>#N/A</v>
      </c>
      <c r="AR475" s="48" t="e">
        <v>#N/A</v>
      </c>
      <c r="AS475" s="68" t="e">
        <v>#N/A</v>
      </c>
      <c r="AT475" s="68">
        <v>150</v>
      </c>
      <c r="AU475" s="48" t="e">
        <v>#N/A</v>
      </c>
      <c r="AV475" s="48" t="s">
        <v>371</v>
      </c>
      <c r="AW475" s="68" t="e">
        <v>#VALUE!</v>
      </c>
      <c r="AX475" s="68" t="s">
        <v>8643</v>
      </c>
      <c r="AY475" s="68" t="e">
        <v>#N/A</v>
      </c>
      <c r="AZ475" s="48" t="s">
        <v>10850</v>
      </c>
      <c r="BA475" s="48" t="s">
        <v>10851</v>
      </c>
      <c r="BB475" s="68" t="e">
        <v>#N/A</v>
      </c>
      <c r="BC475" s="48" t="s">
        <v>2131</v>
      </c>
    </row>
    <row r="476" spans="1:56" x14ac:dyDescent="0.3">
      <c r="A476" s="48"/>
      <c r="B476" s="8">
        <v>282</v>
      </c>
      <c r="C476" s="143" t="s">
        <v>579</v>
      </c>
      <c r="D476" s="143" t="s">
        <v>4558</v>
      </c>
      <c r="E476" s="143" t="s">
        <v>335</v>
      </c>
      <c r="F476" s="143" t="s">
        <v>170</v>
      </c>
      <c r="G476" s="8" t="s">
        <v>4559</v>
      </c>
      <c r="H476" s="8">
        <v>6013951381</v>
      </c>
      <c r="I476" s="143" t="s">
        <v>340</v>
      </c>
      <c r="J476" s="143" t="s">
        <v>4560</v>
      </c>
      <c r="K476" s="143" t="s">
        <v>4561</v>
      </c>
      <c r="L476" s="8" t="s">
        <v>4562</v>
      </c>
      <c r="M476" s="8" t="s">
        <v>4563</v>
      </c>
      <c r="N476" s="8" t="s">
        <v>4559</v>
      </c>
      <c r="O476" s="8">
        <v>6012496181</v>
      </c>
      <c r="P476" s="143" t="s">
        <v>2159</v>
      </c>
      <c r="Q476" s="143" t="s">
        <v>394</v>
      </c>
      <c r="R476" s="8" t="s">
        <v>4564</v>
      </c>
      <c r="T476" s="143" t="s">
        <v>4561</v>
      </c>
      <c r="U476" s="143"/>
      <c r="V476" s="143" t="s">
        <v>488</v>
      </c>
      <c r="W476" s="8">
        <v>39648</v>
      </c>
      <c r="X476" s="8" t="s">
        <v>348</v>
      </c>
      <c r="Y476" s="8" t="s">
        <v>4565</v>
      </c>
      <c r="Z476" s="143" t="s">
        <v>2114</v>
      </c>
      <c r="AB476" s="8" t="s">
        <v>2115</v>
      </c>
      <c r="AE476" s="8" t="s">
        <v>48</v>
      </c>
      <c r="AF476" s="233" t="s">
        <v>4566</v>
      </c>
      <c r="AG476" s="8" t="s">
        <v>4567</v>
      </c>
      <c r="AI476" s="8" t="s">
        <v>396</v>
      </c>
      <c r="AL476" s="8" t="s">
        <v>241</v>
      </c>
      <c r="AM476" s="48" t="s">
        <v>2130</v>
      </c>
      <c r="AN476" s="48" t="s">
        <v>10852</v>
      </c>
      <c r="AO476" s="48" t="s">
        <v>10853</v>
      </c>
      <c r="AP476" s="48" t="e">
        <v>#N/A</v>
      </c>
      <c r="AQ476" s="48" t="e">
        <v>#N/A</v>
      </c>
      <c r="AR476" s="48" t="e">
        <v>#N/A</v>
      </c>
      <c r="AS476" s="68" t="e">
        <v>#N/A</v>
      </c>
      <c r="AT476" s="68">
        <v>282</v>
      </c>
      <c r="AU476" s="48" t="e">
        <v>#N/A</v>
      </c>
      <c r="AV476" s="48" t="s">
        <v>371</v>
      </c>
      <c r="AW476" s="68" t="s">
        <v>10854</v>
      </c>
      <c r="AX476" s="68" t="s">
        <v>10854</v>
      </c>
      <c r="AY476" s="68" t="e">
        <v>#N/A</v>
      </c>
      <c r="AZ476" s="48" t="s">
        <v>10855</v>
      </c>
      <c r="BA476" s="48" t="s">
        <v>10856</v>
      </c>
      <c r="BB476" s="68" t="e">
        <v>#N/A</v>
      </c>
      <c r="BC476" s="48" t="s">
        <v>2131</v>
      </c>
      <c r="BD476" s="48"/>
    </row>
    <row r="477" spans="1:56" x14ac:dyDescent="0.3">
      <c r="A477" s="48" t="s">
        <v>10857</v>
      </c>
      <c r="B477" s="8">
        <v>177</v>
      </c>
      <c r="C477" s="143" t="s">
        <v>3711</v>
      </c>
      <c r="D477" s="143" t="s">
        <v>3712</v>
      </c>
      <c r="E477" s="143" t="s">
        <v>335</v>
      </c>
      <c r="F477" s="143" t="s">
        <v>170</v>
      </c>
      <c r="G477" s="8" t="s">
        <v>3713</v>
      </c>
      <c r="H477" s="8">
        <v>6015960969</v>
      </c>
      <c r="I477" s="143" t="s">
        <v>376</v>
      </c>
      <c r="J477" s="143" t="s">
        <v>2244</v>
      </c>
      <c r="K477" s="143" t="s">
        <v>3244</v>
      </c>
      <c r="L477" s="8" t="s">
        <v>3714</v>
      </c>
      <c r="M477" s="8" t="s">
        <v>3715</v>
      </c>
      <c r="N477" s="8" t="s">
        <v>3716</v>
      </c>
      <c r="O477" s="8">
        <v>6014341153</v>
      </c>
      <c r="P477" s="143" t="s">
        <v>2112</v>
      </c>
      <c r="Q477" s="143" t="s">
        <v>45</v>
      </c>
      <c r="R477" s="8" t="s">
        <v>3717</v>
      </c>
      <c r="T477" s="143" t="s">
        <v>698</v>
      </c>
      <c r="U477" s="143"/>
      <c r="V477" s="143" t="s">
        <v>488</v>
      </c>
      <c r="W477" s="8">
        <v>39402</v>
      </c>
      <c r="X477" s="8" t="s">
        <v>348</v>
      </c>
      <c r="Y477" s="8" t="s">
        <v>2251</v>
      </c>
      <c r="Z477" s="143" t="s">
        <v>2114</v>
      </c>
      <c r="AB477" s="8" t="s">
        <v>2115</v>
      </c>
      <c r="AE477" s="8" t="s">
        <v>48</v>
      </c>
      <c r="AF477" s="233" t="s">
        <v>3718</v>
      </c>
      <c r="AG477" s="8" t="s">
        <v>3719</v>
      </c>
      <c r="AI477" s="8" t="s">
        <v>369</v>
      </c>
      <c r="AL477" s="8" t="s">
        <v>221</v>
      </c>
      <c r="AM477" s="275" t="s">
        <v>221</v>
      </c>
      <c r="AN477" s="48" t="s">
        <v>10858</v>
      </c>
      <c r="AO477" s="48" t="s">
        <v>10859</v>
      </c>
      <c r="AP477" s="48" t="s">
        <v>10860</v>
      </c>
      <c r="AQ477" s="48" t="s">
        <v>10859</v>
      </c>
      <c r="AR477" s="48" t="s">
        <v>371</v>
      </c>
      <c r="AS477" s="68" t="s">
        <v>371</v>
      </c>
      <c r="AT477" s="68">
        <v>177</v>
      </c>
      <c r="AU477" s="48">
        <v>182</v>
      </c>
      <c r="AV477" s="48" t="s">
        <v>519</v>
      </c>
      <c r="AW477" s="68" t="s">
        <v>10861</v>
      </c>
      <c r="AX477" s="68" t="e">
        <v>#VALUE!</v>
      </c>
      <c r="AY477" s="68" t="s">
        <v>10857</v>
      </c>
      <c r="AZ477" s="48" t="s">
        <v>10862</v>
      </c>
      <c r="BA477" s="48" t="s">
        <v>10863</v>
      </c>
      <c r="BB477" s="68" t="s">
        <v>519</v>
      </c>
      <c r="BC477" s="48" t="s">
        <v>92</v>
      </c>
      <c r="BD477" s="48"/>
    </row>
    <row r="478" spans="1:56" x14ac:dyDescent="0.3">
      <c r="A478" s="48"/>
      <c r="B478" s="8">
        <v>212</v>
      </c>
      <c r="C478" s="143" t="s">
        <v>3995</v>
      </c>
      <c r="D478" s="143" t="s">
        <v>1020</v>
      </c>
      <c r="E478" s="143" t="s">
        <v>335</v>
      </c>
      <c r="F478" s="143" t="s">
        <v>170</v>
      </c>
      <c r="G478" s="8" t="s">
        <v>3996</v>
      </c>
      <c r="H478" s="8">
        <v>9016511289</v>
      </c>
      <c r="I478" s="143" t="s">
        <v>376</v>
      </c>
      <c r="J478" s="143" t="s">
        <v>3997</v>
      </c>
      <c r="K478" s="143" t="s">
        <v>1680</v>
      </c>
      <c r="L478" s="8" t="s">
        <v>3998</v>
      </c>
      <c r="M478" s="8" t="s">
        <v>1020</v>
      </c>
      <c r="N478" s="8" t="s">
        <v>3999</v>
      </c>
      <c r="O478" s="8">
        <v>9014288428</v>
      </c>
      <c r="P478" s="143" t="s">
        <v>2159</v>
      </c>
      <c r="Q478" s="143" t="s">
        <v>45</v>
      </c>
      <c r="R478" s="8" t="s">
        <v>4000</v>
      </c>
      <c r="T478" s="143" t="s">
        <v>1682</v>
      </c>
      <c r="U478" s="143"/>
      <c r="V478" s="143" t="s">
        <v>488</v>
      </c>
      <c r="W478" s="8">
        <v>38611</v>
      </c>
      <c r="X478" s="8" t="s">
        <v>348</v>
      </c>
      <c r="Y478" s="8" t="s">
        <v>4001</v>
      </c>
      <c r="Z478" s="143" t="s">
        <v>2114</v>
      </c>
      <c r="AB478" s="8" t="s">
        <v>2115</v>
      </c>
      <c r="AE478" s="8" t="s">
        <v>48</v>
      </c>
      <c r="AF478" s="233" t="s">
        <v>4002</v>
      </c>
      <c r="AG478" s="8" t="s">
        <v>4003</v>
      </c>
      <c r="AH478" s="8" t="s">
        <v>4004</v>
      </c>
      <c r="AI478" s="8" t="s">
        <v>605</v>
      </c>
      <c r="AJ478" s="8" t="s">
        <v>4005</v>
      </c>
      <c r="AL478" s="8" t="s">
        <v>231</v>
      </c>
      <c r="AM478" s="48" t="s">
        <v>2130</v>
      </c>
      <c r="AN478" s="48" t="s">
        <v>10864</v>
      </c>
      <c r="AO478" s="48" t="s">
        <v>10865</v>
      </c>
      <c r="AP478" s="48" t="e">
        <v>#N/A</v>
      </c>
      <c r="AQ478" s="48" t="e">
        <v>#N/A</v>
      </c>
      <c r="AR478" s="48" t="e">
        <v>#N/A</v>
      </c>
      <c r="AS478" s="68" t="e">
        <v>#N/A</v>
      </c>
      <c r="AT478" s="68">
        <v>212</v>
      </c>
      <c r="AU478" s="48" t="e">
        <v>#N/A</v>
      </c>
      <c r="AV478" s="48" t="s">
        <v>519</v>
      </c>
      <c r="AW478" s="68" t="e">
        <v>#VALUE!</v>
      </c>
      <c r="AX478" s="68" t="s">
        <v>10866</v>
      </c>
      <c r="AY478" s="68" t="e">
        <v>#N/A</v>
      </c>
      <c r="AZ478" s="48" t="s">
        <v>10867</v>
      </c>
      <c r="BA478" s="48" t="s">
        <v>10868</v>
      </c>
      <c r="BB478" s="68" t="e">
        <v>#N/A</v>
      </c>
      <c r="BC478" s="48" t="s">
        <v>2131</v>
      </c>
      <c r="BD478" s="48"/>
    </row>
    <row r="479" spans="1:56" x14ac:dyDescent="0.3">
      <c r="A479" s="48"/>
      <c r="B479" s="8">
        <v>213</v>
      </c>
      <c r="C479" s="143" t="s">
        <v>1731</v>
      </c>
      <c r="D479" s="143" t="s">
        <v>4006</v>
      </c>
      <c r="E479" s="143" t="s">
        <v>335</v>
      </c>
      <c r="F479" s="143" t="s">
        <v>169</v>
      </c>
      <c r="G479" s="8" t="s">
        <v>4007</v>
      </c>
      <c r="H479" s="8">
        <v>6019836207</v>
      </c>
      <c r="I479" s="143" t="s">
        <v>376</v>
      </c>
      <c r="J479" s="143" t="s">
        <v>2662</v>
      </c>
      <c r="K479" s="143" t="s">
        <v>4008</v>
      </c>
      <c r="L479" s="8" t="s">
        <v>4009</v>
      </c>
      <c r="M479" s="8" t="s">
        <v>4006</v>
      </c>
      <c r="N479" s="8" t="s">
        <v>4010</v>
      </c>
      <c r="O479" s="8">
        <v>6623466386</v>
      </c>
      <c r="P479" s="143" t="s">
        <v>2112</v>
      </c>
      <c r="Q479" s="143" t="s">
        <v>45</v>
      </c>
      <c r="R479" s="8" t="s">
        <v>4011</v>
      </c>
      <c r="T479" s="143" t="s">
        <v>1731</v>
      </c>
      <c r="U479" s="143"/>
      <c r="V479" s="143" t="s">
        <v>488</v>
      </c>
      <c r="W479" s="8">
        <v>39047</v>
      </c>
      <c r="X479" s="8" t="s">
        <v>348</v>
      </c>
      <c r="Y479" s="8" t="s">
        <v>245</v>
      </c>
      <c r="Z479" s="143" t="s">
        <v>2114</v>
      </c>
      <c r="AB479" s="8" t="s">
        <v>2115</v>
      </c>
      <c r="AE479" s="8" t="s">
        <v>50</v>
      </c>
      <c r="AF479" s="233" t="s">
        <v>4012</v>
      </c>
      <c r="AG479" s="8" t="s">
        <v>4013</v>
      </c>
      <c r="AH479" s="8" t="s">
        <v>4014</v>
      </c>
      <c r="AI479" s="8" t="s">
        <v>369</v>
      </c>
      <c r="AK479" s="8" t="s">
        <v>2150</v>
      </c>
      <c r="AL479" s="8" t="s">
        <v>245</v>
      </c>
      <c r="AM479" s="48" t="s">
        <v>2130</v>
      </c>
      <c r="AN479" s="48" t="s">
        <v>10869</v>
      </c>
      <c r="AO479" s="48" t="s">
        <v>10870</v>
      </c>
      <c r="AP479" s="48" t="e">
        <v>#N/A</v>
      </c>
      <c r="AQ479" s="48" t="e">
        <v>#N/A</v>
      </c>
      <c r="AR479" s="48" t="e">
        <v>#N/A</v>
      </c>
      <c r="AS479" s="68" t="e">
        <v>#N/A</v>
      </c>
      <c r="AT479" s="68">
        <v>213</v>
      </c>
      <c r="AU479" s="48" t="e">
        <v>#N/A</v>
      </c>
      <c r="AV479" s="48" t="s">
        <v>371</v>
      </c>
      <c r="AW479" s="68" t="e">
        <v>#VALUE!</v>
      </c>
      <c r="AX479" s="68" t="e">
        <v>#VALUE!</v>
      </c>
      <c r="AY479" s="68" t="e">
        <v>#N/A</v>
      </c>
      <c r="AZ479" s="48" t="s">
        <v>10871</v>
      </c>
      <c r="BA479" s="48" t="s">
        <v>10872</v>
      </c>
      <c r="BB479" s="68" t="e">
        <v>#N/A</v>
      </c>
      <c r="BC479" s="48" t="s">
        <v>2131</v>
      </c>
    </row>
    <row r="480" spans="1:56" x14ac:dyDescent="0.3">
      <c r="A480" s="66"/>
      <c r="B480" s="8">
        <v>656</v>
      </c>
      <c r="C480" s="8" t="s">
        <v>7523</v>
      </c>
      <c r="D480" s="8" t="s">
        <v>1365</v>
      </c>
      <c r="E480" s="8" t="s">
        <v>335</v>
      </c>
      <c r="F480" s="8" t="s">
        <v>169</v>
      </c>
      <c r="H480" s="8">
        <v>6627399612</v>
      </c>
      <c r="I480" s="8" t="s">
        <v>376</v>
      </c>
      <c r="J480" s="8" t="s">
        <v>7524</v>
      </c>
      <c r="L480" s="8" t="s">
        <v>7525</v>
      </c>
      <c r="M480" s="8" t="s">
        <v>1365</v>
      </c>
      <c r="N480" s="8" t="s">
        <v>7526</v>
      </c>
      <c r="O480" s="8">
        <v>6627390015</v>
      </c>
      <c r="P480" s="8" t="s">
        <v>2247</v>
      </c>
      <c r="Q480" s="8" t="s">
        <v>43</v>
      </c>
      <c r="R480" s="8" t="s">
        <v>7527</v>
      </c>
      <c r="T480" s="8" t="s">
        <v>7528</v>
      </c>
      <c r="V480" s="8" t="s">
        <v>488</v>
      </c>
      <c r="W480" s="8">
        <v>39169</v>
      </c>
      <c r="X480" s="8" t="s">
        <v>348</v>
      </c>
      <c r="Y480" s="8" t="s">
        <v>210</v>
      </c>
      <c r="AD480" s="8" t="s">
        <v>2252</v>
      </c>
      <c r="AE480" s="8" t="s">
        <v>49</v>
      </c>
      <c r="AF480" s="8" t="s">
        <v>7529</v>
      </c>
      <c r="AI480" s="8" t="s">
        <v>2165</v>
      </c>
      <c r="AJ480" s="8" t="s">
        <v>7530</v>
      </c>
      <c r="AL480" s="8" t="s">
        <v>210</v>
      </c>
      <c r="AM480" s="48" t="s">
        <v>2130</v>
      </c>
      <c r="AN480" s="48" t="s">
        <v>10873</v>
      </c>
      <c r="AO480" s="48" t="s">
        <v>10874</v>
      </c>
      <c r="AP480" s="48" t="e">
        <v>#N/A</v>
      </c>
      <c r="AQ480" s="48" t="e">
        <v>#N/A</v>
      </c>
      <c r="AR480" s="48" t="e">
        <v>#N/A</v>
      </c>
      <c r="AS480" s="68" t="e">
        <v>#N/A</v>
      </c>
      <c r="AT480" s="68">
        <v>656</v>
      </c>
      <c r="AU480" s="48" t="e">
        <v>#N/A</v>
      </c>
      <c r="AV480" s="48" t="s">
        <v>371</v>
      </c>
      <c r="AW480" s="68" t="e">
        <v>#REF!</v>
      </c>
      <c r="AX480" s="68" t="s">
        <v>8643</v>
      </c>
      <c r="AY480" s="68" t="e">
        <v>#N/A</v>
      </c>
      <c r="AZ480" s="48" t="s">
        <v>10875</v>
      </c>
      <c r="BA480" s="48" t="s">
        <v>10876</v>
      </c>
      <c r="BB480" s="68" t="e">
        <v>#N/A</v>
      </c>
      <c r="BC480" s="48" t="s">
        <v>2131</v>
      </c>
    </row>
    <row r="481" spans="1:56" x14ac:dyDescent="0.3">
      <c r="A481" s="48" t="s">
        <v>10877</v>
      </c>
      <c r="B481" s="8">
        <v>278</v>
      </c>
      <c r="C481" s="143" t="s">
        <v>4521</v>
      </c>
      <c r="D481" s="143" t="s">
        <v>4522</v>
      </c>
      <c r="E481" s="143" t="s">
        <v>335</v>
      </c>
      <c r="F481" s="143" t="s">
        <v>169</v>
      </c>
      <c r="H481" s="8">
        <v>6015751353</v>
      </c>
      <c r="I481" s="143" t="s">
        <v>376</v>
      </c>
      <c r="J481" s="143" t="s">
        <v>4523</v>
      </c>
      <c r="K481" s="143" t="s">
        <v>4524</v>
      </c>
      <c r="L481" s="8" t="s">
        <v>4525</v>
      </c>
      <c r="M481" s="8" t="s">
        <v>4522</v>
      </c>
      <c r="N481" s="8" t="s">
        <v>4526</v>
      </c>
      <c r="O481" s="8">
        <v>6017282743</v>
      </c>
      <c r="P481" s="143" t="s">
        <v>2112</v>
      </c>
      <c r="Q481" s="143" t="s">
        <v>43</v>
      </c>
      <c r="R481" s="8" t="s">
        <v>4527</v>
      </c>
      <c r="T481" s="143" t="s">
        <v>3544</v>
      </c>
      <c r="U481" s="143"/>
      <c r="V481" s="143" t="s">
        <v>488</v>
      </c>
      <c r="W481" s="8">
        <v>39350</v>
      </c>
      <c r="X481" s="8" t="s">
        <v>348</v>
      </c>
      <c r="Y481" s="8" t="s">
        <v>3379</v>
      </c>
      <c r="Z481" s="143" t="s">
        <v>2114</v>
      </c>
      <c r="AB481" s="8" t="s">
        <v>2115</v>
      </c>
      <c r="AE481" s="8" t="s">
        <v>49</v>
      </c>
      <c r="AF481" s="233" t="s">
        <v>4528</v>
      </c>
      <c r="AI481" s="8" t="s">
        <v>2165</v>
      </c>
      <c r="AJ481" s="8" t="s">
        <v>4529</v>
      </c>
      <c r="AL481" s="8" t="s">
        <v>234</v>
      </c>
      <c r="AM481" s="48" t="s">
        <v>234</v>
      </c>
      <c r="AN481" s="48" t="s">
        <v>10878</v>
      </c>
      <c r="AO481" s="48" t="s">
        <v>10879</v>
      </c>
      <c r="AP481" s="48" t="s">
        <v>10878</v>
      </c>
      <c r="AQ481" s="48" t="s">
        <v>10879</v>
      </c>
      <c r="AR481" s="48" t="s">
        <v>371</v>
      </c>
      <c r="AS481" s="68" t="s">
        <v>371</v>
      </c>
      <c r="AT481" s="68">
        <v>278</v>
      </c>
      <c r="AU481" s="48">
        <v>310</v>
      </c>
      <c r="AV481" s="48" t="s">
        <v>371</v>
      </c>
      <c r="AW481" s="68" t="s">
        <v>10880</v>
      </c>
      <c r="AX481" s="68" t="s">
        <v>8643</v>
      </c>
      <c r="AY481" s="68" t="s">
        <v>10877</v>
      </c>
      <c r="AZ481" s="48" t="s">
        <v>10881</v>
      </c>
      <c r="BA481" s="48" t="s">
        <v>10882</v>
      </c>
      <c r="BB481" s="68" t="s">
        <v>371</v>
      </c>
      <c r="BC481" s="48" t="s">
        <v>101</v>
      </c>
    </row>
    <row r="482" spans="1:56" x14ac:dyDescent="0.3">
      <c r="A482" s="48"/>
      <c r="B482" s="8">
        <v>257</v>
      </c>
      <c r="C482" s="143" t="s">
        <v>4370</v>
      </c>
      <c r="D482" s="143" t="s">
        <v>240</v>
      </c>
      <c r="E482" s="143" t="s">
        <v>335</v>
      </c>
      <c r="F482" s="143" t="s">
        <v>170</v>
      </c>
      <c r="G482" s="8" t="s">
        <v>4371</v>
      </c>
      <c r="I482" s="143" t="s">
        <v>401</v>
      </c>
      <c r="J482" s="143" t="s">
        <v>4372</v>
      </c>
      <c r="K482" s="143" t="s">
        <v>1065</v>
      </c>
      <c r="L482" s="8" t="s">
        <v>4373</v>
      </c>
      <c r="M482" s="8" t="s">
        <v>4374</v>
      </c>
      <c r="N482" s="8" t="s">
        <v>4371</v>
      </c>
      <c r="O482" s="8">
        <v>6623227453</v>
      </c>
      <c r="P482" s="143" t="s">
        <v>2112</v>
      </c>
      <c r="Q482" s="143" t="s">
        <v>43</v>
      </c>
      <c r="R482" s="8" t="s">
        <v>4375</v>
      </c>
      <c r="T482" s="143" t="s">
        <v>4376</v>
      </c>
      <c r="U482" s="143"/>
      <c r="V482" s="143" t="s">
        <v>488</v>
      </c>
      <c r="W482" s="8">
        <v>38801</v>
      </c>
      <c r="X482" s="8" t="s">
        <v>348</v>
      </c>
      <c r="Y482" s="8" t="s">
        <v>225</v>
      </c>
      <c r="Z482" s="143" t="s">
        <v>2114</v>
      </c>
      <c r="AB482" s="8" t="s">
        <v>2115</v>
      </c>
      <c r="AE482" s="8" t="s">
        <v>49</v>
      </c>
      <c r="AF482" s="233" t="s">
        <v>4377</v>
      </c>
      <c r="AI482" s="8" t="s">
        <v>369</v>
      </c>
      <c r="AL482" s="8" t="s">
        <v>225</v>
      </c>
      <c r="AM482" s="48" t="s">
        <v>2130</v>
      </c>
      <c r="AN482" s="48" t="s">
        <v>10883</v>
      </c>
      <c r="AO482" s="48" t="s">
        <v>10884</v>
      </c>
      <c r="AP482" s="48" t="e">
        <v>#N/A</v>
      </c>
      <c r="AQ482" s="48" t="e">
        <v>#N/A</v>
      </c>
      <c r="AR482" s="48" t="e">
        <v>#N/A</v>
      </c>
      <c r="AS482" s="68" t="e">
        <v>#N/A</v>
      </c>
      <c r="AT482" s="68">
        <v>257</v>
      </c>
      <c r="AU482" s="48" t="e">
        <v>#N/A</v>
      </c>
      <c r="AV482" s="48" t="s">
        <v>371</v>
      </c>
      <c r="AW482" s="68" t="e">
        <v>#VALUE!</v>
      </c>
      <c r="AX482" s="68" t="s">
        <v>8643</v>
      </c>
      <c r="AY482" s="68" t="e">
        <v>#N/A</v>
      </c>
      <c r="AZ482" s="48" t="s">
        <v>10885</v>
      </c>
      <c r="BA482" s="48" t="s">
        <v>10886</v>
      </c>
      <c r="BB482" s="68" t="e">
        <v>#N/A</v>
      </c>
      <c r="BC482" s="48" t="s">
        <v>2131</v>
      </c>
      <c r="BD482" s="48"/>
    </row>
    <row r="483" spans="1:56" x14ac:dyDescent="0.3">
      <c r="A483" s="48"/>
      <c r="B483" s="8">
        <v>458</v>
      </c>
      <c r="C483" s="143" t="s">
        <v>5937</v>
      </c>
      <c r="D483" s="143" t="s">
        <v>5938</v>
      </c>
      <c r="E483" s="143" t="s">
        <v>335</v>
      </c>
      <c r="F483" s="143" t="s">
        <v>170</v>
      </c>
      <c r="G483" s="8" t="s">
        <v>5939</v>
      </c>
      <c r="H483" s="8">
        <v>6017481012</v>
      </c>
      <c r="I483" s="143" t="s">
        <v>401</v>
      </c>
      <c r="J483" s="143" t="s">
        <v>4416</v>
      </c>
      <c r="K483" s="143" t="s">
        <v>5940</v>
      </c>
      <c r="L483" s="8" t="s">
        <v>5941</v>
      </c>
      <c r="M483" s="8" t="s">
        <v>5938</v>
      </c>
      <c r="N483" s="8" t="s">
        <v>5942</v>
      </c>
      <c r="O483" s="8">
        <v>6017486211</v>
      </c>
      <c r="P483" s="143" t="s">
        <v>441</v>
      </c>
      <c r="Q483" s="143" t="s">
        <v>441</v>
      </c>
      <c r="R483" s="8" t="s">
        <v>5943</v>
      </c>
      <c r="T483" s="143" t="s">
        <v>3780</v>
      </c>
      <c r="U483" s="143"/>
      <c r="V483" s="143" t="s">
        <v>488</v>
      </c>
      <c r="W483" s="8">
        <v>39428</v>
      </c>
      <c r="X483" s="8" t="s">
        <v>348</v>
      </c>
      <c r="Y483" s="8" t="s">
        <v>5940</v>
      </c>
      <c r="Z483" s="143" t="s">
        <v>2114</v>
      </c>
      <c r="AE483" s="8" t="s">
        <v>49</v>
      </c>
      <c r="AF483" s="233" t="s">
        <v>5944</v>
      </c>
      <c r="AI483" s="8" t="s">
        <v>2165</v>
      </c>
      <c r="AJ483" s="8" t="s">
        <v>5945</v>
      </c>
      <c r="AL483" s="8" t="s">
        <v>200</v>
      </c>
      <c r="AM483" s="48" t="s">
        <v>2130</v>
      </c>
      <c r="AN483" s="48" t="s">
        <v>10887</v>
      </c>
      <c r="AO483" s="48" t="s">
        <v>10888</v>
      </c>
      <c r="AP483" s="48" t="e">
        <v>#N/A</v>
      </c>
      <c r="AQ483" s="48" t="e">
        <v>#N/A</v>
      </c>
      <c r="AR483" s="48" t="e">
        <v>#N/A</v>
      </c>
      <c r="AS483" s="68" t="e">
        <v>#N/A</v>
      </c>
      <c r="AT483" s="68">
        <v>458</v>
      </c>
      <c r="AU483" s="48" t="e">
        <v>#N/A</v>
      </c>
      <c r="AV483" s="48" t="s">
        <v>519</v>
      </c>
      <c r="AW483" s="68" t="e">
        <v>#REF!</v>
      </c>
      <c r="AX483" s="68" t="s">
        <v>8643</v>
      </c>
      <c r="AY483" s="68" t="e">
        <v>#N/A</v>
      </c>
      <c r="AZ483" s="48" t="s">
        <v>10889</v>
      </c>
      <c r="BA483" s="48" t="s">
        <v>10890</v>
      </c>
      <c r="BB483" s="68" t="e">
        <v>#N/A</v>
      </c>
      <c r="BC483" s="48" t="s">
        <v>2131</v>
      </c>
    </row>
    <row r="484" spans="1:56" x14ac:dyDescent="0.3">
      <c r="A484" s="48"/>
      <c r="B484" s="8">
        <v>362</v>
      </c>
      <c r="C484" s="143" t="s">
        <v>5199</v>
      </c>
      <c r="D484" s="143" t="s">
        <v>5200</v>
      </c>
      <c r="E484" s="143" t="s">
        <v>335</v>
      </c>
      <c r="F484" s="143" t="s">
        <v>169</v>
      </c>
      <c r="G484" s="8" t="s">
        <v>5201</v>
      </c>
      <c r="H484" s="8">
        <v>6626941556</v>
      </c>
      <c r="I484" s="143" t="s">
        <v>376</v>
      </c>
      <c r="J484" s="143" t="s">
        <v>5202</v>
      </c>
      <c r="K484" s="143" t="s">
        <v>5203</v>
      </c>
      <c r="L484" s="8" t="s">
        <v>5204</v>
      </c>
      <c r="M484" s="8" t="s">
        <v>5205</v>
      </c>
      <c r="N484" s="8" t="s">
        <v>5206</v>
      </c>
      <c r="O484" s="8">
        <v>9014179005</v>
      </c>
      <c r="P484" s="143" t="s">
        <v>2112</v>
      </c>
      <c r="Q484" s="143" t="s">
        <v>45</v>
      </c>
      <c r="R484" s="8" t="s">
        <v>5207</v>
      </c>
      <c r="T484" s="143" t="s">
        <v>638</v>
      </c>
      <c r="U484" s="143"/>
      <c r="V484" s="143" t="s">
        <v>488</v>
      </c>
      <c r="W484" s="8">
        <v>39759</v>
      </c>
      <c r="X484" s="8" t="s">
        <v>348</v>
      </c>
      <c r="Y484" s="8" t="s">
        <v>5208</v>
      </c>
      <c r="Z484" s="143" t="s">
        <v>2114</v>
      </c>
      <c r="AB484" s="8" t="s">
        <v>2115</v>
      </c>
      <c r="AE484" s="8" t="s">
        <v>49</v>
      </c>
      <c r="AF484" s="233" t="s">
        <v>5209</v>
      </c>
      <c r="AG484" s="8" t="s">
        <v>5210</v>
      </c>
      <c r="AI484" s="8" t="s">
        <v>369</v>
      </c>
      <c r="AK484" s="8" t="s">
        <v>5211</v>
      </c>
      <c r="AL484" s="8" t="s">
        <v>237</v>
      </c>
      <c r="AM484" s="48" t="s">
        <v>2130</v>
      </c>
      <c r="AN484" s="48" t="s">
        <v>10891</v>
      </c>
      <c r="AO484" s="48" t="s">
        <v>10892</v>
      </c>
      <c r="AP484" s="48" t="e">
        <v>#N/A</v>
      </c>
      <c r="AQ484" s="48" t="e">
        <v>#N/A</v>
      </c>
      <c r="AR484" s="48" t="e">
        <v>#N/A</v>
      </c>
      <c r="AS484" s="68" t="e">
        <v>#N/A</v>
      </c>
      <c r="AT484" s="68">
        <v>362</v>
      </c>
      <c r="AU484" s="48" t="e">
        <v>#N/A</v>
      </c>
      <c r="AV484" s="48" t="s">
        <v>371</v>
      </c>
      <c r="AW484" s="68" t="e">
        <v>#VALUE!</v>
      </c>
      <c r="AX484" s="68" t="e">
        <v>#REF!</v>
      </c>
      <c r="AY484" s="68" t="e">
        <v>#N/A</v>
      </c>
      <c r="AZ484" s="48" t="s">
        <v>10893</v>
      </c>
      <c r="BA484" s="48" t="s">
        <v>10894</v>
      </c>
      <c r="BB484" s="68" t="e">
        <v>#N/A</v>
      </c>
      <c r="BC484" s="48" t="s">
        <v>2131</v>
      </c>
      <c r="BD484" s="48"/>
    </row>
    <row r="485" spans="1:56" x14ac:dyDescent="0.3">
      <c r="A485" s="48" t="s">
        <v>10895</v>
      </c>
      <c r="B485" s="8">
        <v>672</v>
      </c>
      <c r="C485" s="8" t="s">
        <v>7660</v>
      </c>
      <c r="D485" s="8" t="s">
        <v>6522</v>
      </c>
      <c r="E485" s="8" t="s">
        <v>335</v>
      </c>
      <c r="F485" s="8" t="s">
        <v>169</v>
      </c>
      <c r="H485" s="8">
        <v>2289189328</v>
      </c>
      <c r="I485" s="8" t="s">
        <v>401</v>
      </c>
      <c r="J485" s="8" t="s">
        <v>7661</v>
      </c>
      <c r="K485" s="8" t="s">
        <v>7570</v>
      </c>
      <c r="L485" s="8" t="s">
        <v>7662</v>
      </c>
      <c r="M485" s="8" t="s">
        <v>7663</v>
      </c>
      <c r="N485" s="8" t="s">
        <v>7664</v>
      </c>
      <c r="O485" s="8">
        <v>2289189328</v>
      </c>
      <c r="P485" s="8" t="s">
        <v>2112</v>
      </c>
      <c r="Q485" s="8" t="s">
        <v>394</v>
      </c>
      <c r="R485" s="8" t="s">
        <v>7665</v>
      </c>
      <c r="T485" s="8" t="s">
        <v>7666</v>
      </c>
      <c r="V485" s="8" t="s">
        <v>488</v>
      </c>
      <c r="W485" s="8">
        <v>39581</v>
      </c>
      <c r="X485" s="8" t="s">
        <v>348</v>
      </c>
      <c r="Y485" s="8" t="s">
        <v>562</v>
      </c>
      <c r="Z485" s="8" t="s">
        <v>2114</v>
      </c>
      <c r="AB485" s="8" t="s">
        <v>2115</v>
      </c>
      <c r="AE485" s="8" t="s">
        <v>49</v>
      </c>
      <c r="AF485" s="8" t="s">
        <v>7667</v>
      </c>
      <c r="AG485" s="8" t="s">
        <v>7668</v>
      </c>
      <c r="AH485" s="8" t="s">
        <v>7669</v>
      </c>
      <c r="AI485" s="8" t="s">
        <v>369</v>
      </c>
      <c r="AL485" s="8" t="s">
        <v>214</v>
      </c>
      <c r="AM485" s="48" t="s">
        <v>214</v>
      </c>
      <c r="AN485" s="48" t="s">
        <v>10896</v>
      </c>
      <c r="AO485" s="48" t="s">
        <v>10897</v>
      </c>
      <c r="AP485" s="48" t="s">
        <v>10896</v>
      </c>
      <c r="AQ485" s="48" t="s">
        <v>10897</v>
      </c>
      <c r="AR485" s="48" t="s">
        <v>371</v>
      </c>
      <c r="AS485" s="68" t="s">
        <v>371</v>
      </c>
      <c r="AT485" s="68">
        <v>672</v>
      </c>
      <c r="AU485" s="48">
        <v>337</v>
      </c>
      <c r="AV485" s="48" t="s">
        <v>371</v>
      </c>
      <c r="AW485" s="68" t="e">
        <v>#VALUE!</v>
      </c>
      <c r="AX485" s="68" t="e">
        <v>#VALUE!</v>
      </c>
      <c r="AY485" s="68" t="s">
        <v>10895</v>
      </c>
      <c r="AZ485" s="48" t="s">
        <v>10898</v>
      </c>
      <c r="BA485" s="48" t="s">
        <v>10899</v>
      </c>
      <c r="BB485" s="68" t="s">
        <v>371</v>
      </c>
      <c r="BC485" s="48" t="s">
        <v>83</v>
      </c>
    </row>
    <row r="486" spans="1:56" x14ac:dyDescent="0.3">
      <c r="A486" s="48"/>
      <c r="B486" s="8">
        <v>260</v>
      </c>
      <c r="C486" s="143" t="s">
        <v>4393</v>
      </c>
      <c r="D486" s="143" t="s">
        <v>4394</v>
      </c>
      <c r="E486" s="143" t="s">
        <v>335</v>
      </c>
      <c r="F486" s="143" t="s">
        <v>170</v>
      </c>
      <c r="H486" s="8">
        <v>6019184565</v>
      </c>
      <c r="I486" s="143" t="s">
        <v>340</v>
      </c>
      <c r="J486" s="143" t="s">
        <v>2435</v>
      </c>
      <c r="K486" s="143" t="s">
        <v>4395</v>
      </c>
      <c r="L486" s="8" t="s">
        <v>4396</v>
      </c>
      <c r="M486" s="8" t="s">
        <v>4397</v>
      </c>
      <c r="N486" s="8" t="s">
        <v>4398</v>
      </c>
      <c r="O486" s="8">
        <v>6019184565</v>
      </c>
      <c r="P486" s="143" t="s">
        <v>2112</v>
      </c>
      <c r="Q486" s="143" t="s">
        <v>45</v>
      </c>
      <c r="R486" s="8" t="s">
        <v>4399</v>
      </c>
      <c r="T486" s="143" t="s">
        <v>2438</v>
      </c>
      <c r="U486" s="143"/>
      <c r="V486" s="143" t="s">
        <v>488</v>
      </c>
      <c r="W486" s="8">
        <v>39056</v>
      </c>
      <c r="X486" s="8" t="s">
        <v>348</v>
      </c>
      <c r="Y486" s="8" t="s">
        <v>209</v>
      </c>
      <c r="Z486" s="143" t="s">
        <v>2114</v>
      </c>
      <c r="AB486" s="8" t="s">
        <v>2115</v>
      </c>
      <c r="AE486" s="8" t="s">
        <v>49</v>
      </c>
      <c r="AF486" s="233" t="s">
        <v>4400</v>
      </c>
      <c r="AI486" s="8" t="s">
        <v>369</v>
      </c>
      <c r="AL486" s="8" t="s">
        <v>209</v>
      </c>
      <c r="AM486" s="48" t="s">
        <v>2130</v>
      </c>
      <c r="AN486" s="48" t="s">
        <v>10900</v>
      </c>
      <c r="AO486" s="48" t="s">
        <v>10901</v>
      </c>
      <c r="AP486" s="48" t="e">
        <v>#N/A</v>
      </c>
      <c r="AQ486" s="48" t="e">
        <v>#N/A</v>
      </c>
      <c r="AR486" s="48" t="e">
        <v>#N/A</v>
      </c>
      <c r="AS486" s="68" t="e">
        <v>#N/A</v>
      </c>
      <c r="AT486" s="68">
        <v>260</v>
      </c>
      <c r="AU486" s="48" t="e">
        <v>#N/A</v>
      </c>
      <c r="AV486" s="48" t="s">
        <v>371</v>
      </c>
      <c r="AW486" s="68" t="s">
        <v>10902</v>
      </c>
      <c r="AX486" s="68" t="s">
        <v>8643</v>
      </c>
      <c r="AY486" s="68" t="e">
        <v>#N/A</v>
      </c>
      <c r="AZ486" s="48" t="s">
        <v>10903</v>
      </c>
      <c r="BA486" s="48" t="s">
        <v>10904</v>
      </c>
      <c r="BB486" s="68" t="e">
        <v>#N/A</v>
      </c>
      <c r="BC486" s="48" t="s">
        <v>2131</v>
      </c>
    </row>
    <row r="487" spans="1:56" x14ac:dyDescent="0.3">
      <c r="A487" s="48"/>
      <c r="B487" s="8">
        <v>165</v>
      </c>
      <c r="C487" s="143" t="s">
        <v>3610</v>
      </c>
      <c r="D487" s="143" t="s">
        <v>3611</v>
      </c>
      <c r="E487" s="143" t="s">
        <v>335</v>
      </c>
      <c r="F487" s="143" t="s">
        <v>170</v>
      </c>
      <c r="G487" s="8" t="s">
        <v>3612</v>
      </c>
      <c r="H487" s="8">
        <v>6019558863</v>
      </c>
      <c r="I487" s="143" t="s">
        <v>401</v>
      </c>
      <c r="J487" s="143" t="s">
        <v>3613</v>
      </c>
      <c r="K487" s="143" t="s">
        <v>577</v>
      </c>
      <c r="L487" s="8" t="s">
        <v>3614</v>
      </c>
      <c r="M487" s="8" t="s">
        <v>3611</v>
      </c>
      <c r="N487" s="8" t="s">
        <v>3615</v>
      </c>
      <c r="O487" s="8">
        <v>6019883939</v>
      </c>
      <c r="P487" s="143" t="s">
        <v>2112</v>
      </c>
      <c r="Q487" s="143" t="s">
        <v>45</v>
      </c>
      <c r="R487" s="8" t="s">
        <v>3616</v>
      </c>
      <c r="T487" s="143" t="s">
        <v>229</v>
      </c>
      <c r="U487" s="143"/>
      <c r="V487" s="143" t="s">
        <v>488</v>
      </c>
      <c r="W487" s="8">
        <v>39110</v>
      </c>
      <c r="X487" s="8" t="s">
        <v>348</v>
      </c>
      <c r="Y487" s="8" t="s">
        <v>229</v>
      </c>
      <c r="Z487" s="143" t="s">
        <v>2114</v>
      </c>
      <c r="AB487" s="8" t="s">
        <v>2115</v>
      </c>
      <c r="AE487" s="8" t="s">
        <v>48</v>
      </c>
      <c r="AF487" s="233" t="s">
        <v>3617</v>
      </c>
      <c r="AG487" s="8" t="s">
        <v>3618</v>
      </c>
      <c r="AI487" s="8" t="s">
        <v>442</v>
      </c>
      <c r="AL487" s="8" t="s">
        <v>229</v>
      </c>
      <c r="AM487" s="48" t="s">
        <v>2130</v>
      </c>
      <c r="AN487" s="48" t="s">
        <v>10905</v>
      </c>
      <c r="AO487" s="48" t="s">
        <v>10906</v>
      </c>
      <c r="AP487" s="48" t="e">
        <v>#N/A</v>
      </c>
      <c r="AQ487" s="48" t="e">
        <v>#N/A</v>
      </c>
      <c r="AR487" s="48" t="e">
        <v>#N/A</v>
      </c>
      <c r="AS487" s="68" t="e">
        <v>#N/A</v>
      </c>
      <c r="AT487" s="68">
        <v>165</v>
      </c>
      <c r="AU487" s="48" t="e">
        <v>#N/A</v>
      </c>
      <c r="AV487" s="48" t="s">
        <v>371</v>
      </c>
      <c r="AW487" s="68" t="s">
        <v>10907</v>
      </c>
      <c r="AX487" s="68" t="e">
        <v>#VALUE!</v>
      </c>
      <c r="AY487" s="68" t="e">
        <v>#N/A</v>
      </c>
      <c r="AZ487" s="48" t="s">
        <v>10908</v>
      </c>
      <c r="BA487" s="48" t="s">
        <v>10909</v>
      </c>
      <c r="BB487" s="68" t="e">
        <v>#N/A</v>
      </c>
      <c r="BC487" s="48" t="s">
        <v>2131</v>
      </c>
    </row>
    <row r="488" spans="1:56" x14ac:dyDescent="0.3">
      <c r="A488" s="48" t="s">
        <v>10910</v>
      </c>
      <c r="B488" s="8">
        <v>431</v>
      </c>
      <c r="C488" s="143" t="s">
        <v>5728</v>
      </c>
      <c r="D488" s="143" t="s">
        <v>5729</v>
      </c>
      <c r="E488" s="143" t="s">
        <v>335</v>
      </c>
      <c r="F488" s="143" t="s">
        <v>170</v>
      </c>
      <c r="G488" s="8" t="s">
        <v>5730</v>
      </c>
      <c r="H488" s="8">
        <v>6626131949</v>
      </c>
      <c r="I488" s="143" t="s">
        <v>401</v>
      </c>
      <c r="J488" s="143" t="s">
        <v>3622</v>
      </c>
      <c r="K488" s="143" t="s">
        <v>3654</v>
      </c>
      <c r="L488" s="8" t="s">
        <v>5731</v>
      </c>
      <c r="M488" s="8" t="s">
        <v>205</v>
      </c>
      <c r="N488" s="8" t="s">
        <v>5732</v>
      </c>
      <c r="O488" s="8">
        <v>6622027463</v>
      </c>
      <c r="P488" s="143" t="s">
        <v>2112</v>
      </c>
      <c r="Q488" s="143" t="s">
        <v>394</v>
      </c>
      <c r="R488" s="8" t="s">
        <v>5733</v>
      </c>
      <c r="T488" s="143" t="s">
        <v>256</v>
      </c>
      <c r="U488" s="143"/>
      <c r="V488" s="143" t="s">
        <v>488</v>
      </c>
      <c r="W488" s="8">
        <v>38676</v>
      </c>
      <c r="X488" s="8" t="s">
        <v>348</v>
      </c>
      <c r="Y488" s="8" t="s">
        <v>5031</v>
      </c>
      <c r="Z488" s="143"/>
      <c r="AD488" s="8" t="s">
        <v>2252</v>
      </c>
      <c r="AE488" s="8" t="s">
        <v>48</v>
      </c>
      <c r="AF488" s="233" t="s">
        <v>5734</v>
      </c>
      <c r="AI488" s="8" t="s">
        <v>2165</v>
      </c>
      <c r="AJ488" s="8" t="s">
        <v>5735</v>
      </c>
      <c r="AL488" s="8" t="s">
        <v>256</v>
      </c>
      <c r="AM488" s="48" t="s">
        <v>256</v>
      </c>
      <c r="AN488" s="48" t="s">
        <v>10911</v>
      </c>
      <c r="AO488" s="48" t="s">
        <v>10912</v>
      </c>
      <c r="AP488" s="48" t="s">
        <v>10911</v>
      </c>
      <c r="AQ488" s="48" t="s">
        <v>10912</v>
      </c>
      <c r="AR488" s="48" t="s">
        <v>371</v>
      </c>
      <c r="AS488" s="68" t="s">
        <v>371</v>
      </c>
      <c r="AT488" s="68">
        <v>431</v>
      </c>
      <c r="AU488" s="48">
        <v>121</v>
      </c>
      <c r="AV488" s="48" t="s">
        <v>519</v>
      </c>
      <c r="AW488" s="68" t="e">
        <v>#REF!</v>
      </c>
      <c r="AX488" s="68" t="s">
        <v>8643</v>
      </c>
      <c r="AY488" s="68" t="s">
        <v>10910</v>
      </c>
      <c r="AZ488" s="48" t="s">
        <v>10913</v>
      </c>
      <c r="BA488" s="48" t="s">
        <v>10914</v>
      </c>
      <c r="BB488" s="68" t="s">
        <v>519</v>
      </c>
      <c r="BC488" s="48" t="s">
        <v>92</v>
      </c>
      <c r="BD488" s="48"/>
    </row>
    <row r="489" spans="1:56" x14ac:dyDescent="0.3">
      <c r="A489" s="48"/>
      <c r="B489" s="8">
        <v>551</v>
      </c>
      <c r="C489" s="8" t="s">
        <v>5693</v>
      </c>
      <c r="D489" s="8" t="s">
        <v>484</v>
      </c>
      <c r="E489" s="8" t="s">
        <v>335</v>
      </c>
      <c r="F489" s="8" t="s">
        <v>169</v>
      </c>
      <c r="I489" s="8" t="s">
        <v>401</v>
      </c>
      <c r="J489" s="8" t="s">
        <v>2389</v>
      </c>
      <c r="K489" s="8" t="s">
        <v>651</v>
      </c>
      <c r="L489" s="8" t="s">
        <v>6692</v>
      </c>
      <c r="M489" s="8" t="s">
        <v>484</v>
      </c>
      <c r="N489" s="8" t="s">
        <v>6693</v>
      </c>
      <c r="O489" s="8">
        <v>9859816797</v>
      </c>
      <c r="P489" s="8" t="s">
        <v>2112</v>
      </c>
      <c r="R489" s="8" t="s">
        <v>6694</v>
      </c>
      <c r="T489" s="8" t="s">
        <v>654</v>
      </c>
      <c r="V489" s="8" t="s">
        <v>488</v>
      </c>
      <c r="W489" s="8">
        <v>38672</v>
      </c>
      <c r="X489" s="8" t="s">
        <v>348</v>
      </c>
      <c r="Y489" s="8" t="s">
        <v>2393</v>
      </c>
      <c r="Z489" s="8" t="s">
        <v>2114</v>
      </c>
      <c r="AB489" s="8" t="s">
        <v>2115</v>
      </c>
      <c r="AE489" s="8" t="s">
        <v>49</v>
      </c>
      <c r="AF489" s="8" t="s">
        <v>6695</v>
      </c>
      <c r="AH489" s="8" t="s">
        <v>6696</v>
      </c>
      <c r="AI489" s="8" t="s">
        <v>442</v>
      </c>
      <c r="AL489" s="8" t="s">
        <v>201</v>
      </c>
      <c r="AM489" s="48" t="s">
        <v>2130</v>
      </c>
      <c r="AN489" s="48" t="s">
        <v>10915</v>
      </c>
      <c r="AO489" s="48" t="s">
        <v>10916</v>
      </c>
      <c r="AP489" s="48" t="e">
        <v>#N/A</v>
      </c>
      <c r="AQ489" s="48" t="e">
        <v>#N/A</v>
      </c>
      <c r="AR489" s="48" t="e">
        <v>#N/A</v>
      </c>
      <c r="AS489" s="68" t="e">
        <v>#N/A</v>
      </c>
      <c r="AT489" s="68">
        <v>551</v>
      </c>
      <c r="AU489" s="48" t="e">
        <v>#N/A</v>
      </c>
      <c r="AV489" s="48" t="s">
        <v>371</v>
      </c>
      <c r="AW489" s="68" t="e">
        <v>#VALUE!</v>
      </c>
      <c r="AX489" s="68" t="s">
        <v>8643</v>
      </c>
      <c r="AY489" s="68" t="e">
        <v>#N/A</v>
      </c>
      <c r="AZ489" s="48" t="s">
        <v>10917</v>
      </c>
      <c r="BA489" s="48" t="s">
        <v>10918</v>
      </c>
      <c r="BB489" s="68" t="e">
        <v>#N/A</v>
      </c>
      <c r="BC489" s="48" t="s">
        <v>2131</v>
      </c>
      <c r="BD489" s="48"/>
    </row>
    <row r="490" spans="1:56" x14ac:dyDescent="0.3">
      <c r="A490" s="48" t="s">
        <v>10919</v>
      </c>
      <c r="B490" s="8">
        <v>262</v>
      </c>
      <c r="C490" s="143" t="s">
        <v>4414</v>
      </c>
      <c r="D490" s="143" t="s">
        <v>203</v>
      </c>
      <c r="E490" s="143" t="s">
        <v>335</v>
      </c>
      <c r="F490" s="143" t="s">
        <v>169</v>
      </c>
      <c r="G490" s="8" t="s">
        <v>4415</v>
      </c>
      <c r="I490" s="143" t="s">
        <v>340</v>
      </c>
      <c r="J490" s="143" t="s">
        <v>4416</v>
      </c>
      <c r="K490" s="143" t="s">
        <v>2734</v>
      </c>
      <c r="L490" s="8" t="s">
        <v>4417</v>
      </c>
      <c r="M490" s="8" t="s">
        <v>203</v>
      </c>
      <c r="N490" s="8" t="s">
        <v>4418</v>
      </c>
      <c r="O490" s="8">
        <v>6016648319</v>
      </c>
      <c r="P490" s="143" t="s">
        <v>2112</v>
      </c>
      <c r="Q490" s="143" t="s">
        <v>394</v>
      </c>
      <c r="R490" s="8" t="s">
        <v>4419</v>
      </c>
      <c r="T490" s="274" t="s">
        <v>4420</v>
      </c>
      <c r="U490" s="274"/>
      <c r="V490" s="143" t="s">
        <v>488</v>
      </c>
      <c r="W490" s="8">
        <v>39272</v>
      </c>
      <c r="X490" s="8" t="s">
        <v>348</v>
      </c>
      <c r="Y490" s="8" t="s">
        <v>2734</v>
      </c>
      <c r="Z490" s="143" t="s">
        <v>2114</v>
      </c>
      <c r="AB490" s="8" t="s">
        <v>2115</v>
      </c>
      <c r="AE490" s="8" t="s">
        <v>48</v>
      </c>
      <c r="AF490" s="233" t="s">
        <v>4421</v>
      </c>
      <c r="AH490" s="8" t="s">
        <v>4422</v>
      </c>
      <c r="AI490" s="8" t="s">
        <v>2165</v>
      </c>
      <c r="AJ490" s="8" t="s">
        <v>4423</v>
      </c>
      <c r="AL490" s="8" t="s">
        <v>209</v>
      </c>
      <c r="AM490" s="48" t="s">
        <v>209</v>
      </c>
      <c r="AN490" s="48" t="s">
        <v>10920</v>
      </c>
      <c r="AO490" s="48" t="s">
        <v>10921</v>
      </c>
      <c r="AP490" s="48" t="e">
        <v>#N/A</v>
      </c>
      <c r="AQ490" s="48" t="s">
        <v>10921</v>
      </c>
      <c r="AR490" s="48" t="e">
        <v>#N/A</v>
      </c>
      <c r="AS490" s="68" t="s">
        <v>371</v>
      </c>
      <c r="AT490" s="68">
        <v>262</v>
      </c>
      <c r="AU490" s="48">
        <v>166</v>
      </c>
      <c r="AV490" s="48" t="s">
        <v>519</v>
      </c>
      <c r="AW490" s="68" t="e">
        <v>#VALUE!</v>
      </c>
      <c r="AX490" s="68" t="s">
        <v>8643</v>
      </c>
      <c r="AY490" s="68" t="s">
        <v>10919</v>
      </c>
      <c r="AZ490" s="48" t="s">
        <v>10922</v>
      </c>
      <c r="BA490" s="48" t="s">
        <v>10923</v>
      </c>
      <c r="BB490" s="68" t="s">
        <v>371</v>
      </c>
      <c r="BC490" s="48" t="s">
        <v>101</v>
      </c>
      <c r="BD490" s="48"/>
    </row>
    <row r="491" spans="1:56" x14ac:dyDescent="0.3">
      <c r="A491" s="48"/>
      <c r="B491" s="8">
        <v>546</v>
      </c>
      <c r="C491" s="8" t="s">
        <v>4037</v>
      </c>
      <c r="D491" s="8" t="s">
        <v>3728</v>
      </c>
      <c r="E491" s="8" t="s">
        <v>335</v>
      </c>
      <c r="F491" s="8" t="s">
        <v>170</v>
      </c>
      <c r="G491" s="8" t="s">
        <v>6655</v>
      </c>
      <c r="H491" s="8">
        <v>6015966375</v>
      </c>
      <c r="I491" s="8" t="s">
        <v>340</v>
      </c>
      <c r="J491" s="8" t="s">
        <v>5645</v>
      </c>
      <c r="K491" s="8" t="s">
        <v>2251</v>
      </c>
      <c r="L491" s="8" t="s">
        <v>6656</v>
      </c>
      <c r="M491" s="8" t="s">
        <v>3728</v>
      </c>
      <c r="N491" s="8" t="s">
        <v>6657</v>
      </c>
      <c r="O491" s="8">
        <v>6018965108</v>
      </c>
      <c r="P491" s="8" t="s">
        <v>2112</v>
      </c>
      <c r="Q491" s="8" t="s">
        <v>45</v>
      </c>
      <c r="R491" s="8" t="s">
        <v>6658</v>
      </c>
      <c r="T491" s="8" t="s">
        <v>3100</v>
      </c>
      <c r="V491" s="8" t="s">
        <v>488</v>
      </c>
      <c r="W491" s="8">
        <v>39475</v>
      </c>
      <c r="X491" s="8" t="s">
        <v>348</v>
      </c>
      <c r="Y491" s="8" t="s">
        <v>221</v>
      </c>
      <c r="Z491" s="8" t="s">
        <v>2114</v>
      </c>
      <c r="AB491" s="8" t="s">
        <v>2115</v>
      </c>
      <c r="AE491" s="8" t="s">
        <v>50</v>
      </c>
      <c r="AF491" s="8" t="s">
        <v>6659</v>
      </c>
      <c r="AG491" s="8" t="s">
        <v>6660</v>
      </c>
      <c r="AI491" s="8" t="s">
        <v>2165</v>
      </c>
      <c r="AJ491" s="8" t="s">
        <v>6661</v>
      </c>
      <c r="AL491" s="8" t="s">
        <v>221</v>
      </c>
      <c r="AM491" s="48" t="s">
        <v>2130</v>
      </c>
      <c r="AN491" s="48" t="s">
        <v>10924</v>
      </c>
      <c r="AO491" s="48" t="s">
        <v>10925</v>
      </c>
      <c r="AP491" s="48" t="e">
        <v>#N/A</v>
      </c>
      <c r="AQ491" s="48" t="e">
        <v>#N/A</v>
      </c>
      <c r="AR491" s="48" t="e">
        <v>#N/A</v>
      </c>
      <c r="AS491" s="68" t="e">
        <v>#N/A</v>
      </c>
      <c r="AT491" s="68">
        <v>546</v>
      </c>
      <c r="AU491" s="48" t="e">
        <v>#N/A</v>
      </c>
      <c r="AV491" s="48" t="s">
        <v>371</v>
      </c>
      <c r="AW491" s="68" t="e">
        <v>#REF!</v>
      </c>
      <c r="AX491" s="68" t="e">
        <v>#REF!</v>
      </c>
      <c r="AY491" s="68" t="e">
        <v>#N/A</v>
      </c>
      <c r="AZ491" s="48" t="s">
        <v>10926</v>
      </c>
      <c r="BA491" s="48" t="s">
        <v>10927</v>
      </c>
      <c r="BB491" s="68" t="e">
        <v>#N/A</v>
      </c>
      <c r="BC491" s="48" t="s">
        <v>2131</v>
      </c>
      <c r="BD491" s="48"/>
    </row>
    <row r="492" spans="1:56" x14ac:dyDescent="0.3">
      <c r="A492" s="48" t="s">
        <v>10928</v>
      </c>
      <c r="B492" s="8">
        <v>273</v>
      </c>
      <c r="C492" s="143" t="s">
        <v>4506</v>
      </c>
      <c r="D492" s="143" t="s">
        <v>4507</v>
      </c>
      <c r="E492" s="143" t="s">
        <v>335</v>
      </c>
      <c r="F492" s="143" t="s">
        <v>170</v>
      </c>
      <c r="G492" s="8" t="s">
        <v>4508</v>
      </c>
      <c r="H492" s="8">
        <v>6628896449</v>
      </c>
      <c r="I492" s="143" t="s">
        <v>376</v>
      </c>
      <c r="J492" s="143" t="s">
        <v>709</v>
      </c>
      <c r="K492" s="143" t="s">
        <v>724</v>
      </c>
      <c r="L492" s="8" t="s">
        <v>4509</v>
      </c>
      <c r="M492" s="8" t="s">
        <v>4507</v>
      </c>
      <c r="N492" s="8" t="s">
        <v>4508</v>
      </c>
      <c r="O492" s="8">
        <v>6625741719</v>
      </c>
      <c r="P492" s="143" t="s">
        <v>2112</v>
      </c>
      <c r="Q492" s="143" t="s">
        <v>45</v>
      </c>
      <c r="R492" s="8" t="s">
        <v>4510</v>
      </c>
      <c r="T492" s="143" t="s">
        <v>508</v>
      </c>
      <c r="U492" s="143"/>
      <c r="V492" s="143" t="s">
        <v>488</v>
      </c>
      <c r="W492" s="8">
        <v>39705</v>
      </c>
      <c r="X492" s="8" t="s">
        <v>348</v>
      </c>
      <c r="Y492" s="8" t="s">
        <v>403</v>
      </c>
      <c r="Z492" s="143" t="s">
        <v>2114</v>
      </c>
      <c r="AB492" s="8" t="s">
        <v>2115</v>
      </c>
      <c r="AE492" s="8" t="s">
        <v>48</v>
      </c>
      <c r="AF492" s="233" t="s">
        <v>4511</v>
      </c>
      <c r="AG492" s="8" t="s">
        <v>4512</v>
      </c>
      <c r="AI492" s="8" t="s">
        <v>442</v>
      </c>
      <c r="AL492" s="8" t="s">
        <v>228</v>
      </c>
      <c r="AM492" s="48" t="s">
        <v>228</v>
      </c>
      <c r="AN492" s="48" t="s">
        <v>10929</v>
      </c>
      <c r="AO492" s="48" t="s">
        <v>10930</v>
      </c>
      <c r="AP492" s="48" t="s">
        <v>10929</v>
      </c>
      <c r="AQ492" s="48" t="s">
        <v>10930</v>
      </c>
      <c r="AR492" s="48" t="s">
        <v>371</v>
      </c>
      <c r="AS492" s="68" t="s">
        <v>371</v>
      </c>
      <c r="AT492" s="68">
        <v>273</v>
      </c>
      <c r="AU492" s="48">
        <v>111</v>
      </c>
      <c r="AV492" s="48" t="s">
        <v>371</v>
      </c>
      <c r="AW492" s="68" t="s">
        <v>10931</v>
      </c>
      <c r="AX492" s="68" t="s">
        <v>10931</v>
      </c>
      <c r="AY492" s="68" t="s">
        <v>10928</v>
      </c>
      <c r="AZ492" s="48" t="s">
        <v>10932</v>
      </c>
      <c r="BA492" s="48" t="s">
        <v>10933</v>
      </c>
      <c r="BB492" s="68" t="s">
        <v>519</v>
      </c>
      <c r="BC492" s="48" t="s">
        <v>107</v>
      </c>
      <c r="BD492" s="48"/>
    </row>
    <row r="493" spans="1:56" x14ac:dyDescent="0.3">
      <c r="A493" s="146" t="s">
        <v>10934</v>
      </c>
      <c r="B493" s="8">
        <v>21</v>
      </c>
      <c r="C493" s="143" t="s">
        <v>2314</v>
      </c>
      <c r="D493" s="143" t="s">
        <v>1661</v>
      </c>
      <c r="E493" s="143" t="s">
        <v>335</v>
      </c>
      <c r="F493" s="143" t="s">
        <v>169</v>
      </c>
      <c r="H493" s="8">
        <v>6622999488</v>
      </c>
      <c r="I493" s="143" t="s">
        <v>376</v>
      </c>
      <c r="J493" s="143" t="s">
        <v>1719</v>
      </c>
      <c r="K493" s="143" t="s">
        <v>2315</v>
      </c>
      <c r="L493" s="8" t="s">
        <v>2316</v>
      </c>
      <c r="M493" s="8" t="s">
        <v>523</v>
      </c>
      <c r="N493" s="8" t="s">
        <v>2317</v>
      </c>
      <c r="O493" s="8">
        <v>6622999488</v>
      </c>
      <c r="P493" s="143" t="s">
        <v>2112</v>
      </c>
      <c r="Q493" s="143" t="s">
        <v>394</v>
      </c>
      <c r="R493" s="8" t="s">
        <v>2318</v>
      </c>
      <c r="S493" s="8" t="s">
        <v>2319</v>
      </c>
      <c r="T493" s="143" t="s">
        <v>831</v>
      </c>
      <c r="U493" s="143"/>
      <c r="V493" s="143" t="s">
        <v>488</v>
      </c>
      <c r="W493" s="8">
        <v>38930</v>
      </c>
      <c r="X493" s="8" t="s">
        <v>348</v>
      </c>
      <c r="Y493" s="8" t="s">
        <v>226</v>
      </c>
      <c r="Z493" s="143" t="s">
        <v>2114</v>
      </c>
      <c r="AB493" s="8" t="s">
        <v>2115</v>
      </c>
      <c r="AE493" s="8" t="s">
        <v>49</v>
      </c>
      <c r="AF493" s="233" t="s">
        <v>2320</v>
      </c>
      <c r="AG493" s="8" t="s">
        <v>2321</v>
      </c>
      <c r="AH493" s="8" t="s">
        <v>2322</v>
      </c>
      <c r="AI493" s="8" t="s">
        <v>369</v>
      </c>
      <c r="AL493" s="8" t="s">
        <v>226</v>
      </c>
      <c r="AM493" s="48" t="s">
        <v>226</v>
      </c>
      <c r="AN493" s="48" t="s">
        <v>10935</v>
      </c>
      <c r="AO493" s="48" t="s">
        <v>10936</v>
      </c>
      <c r="AP493" s="48" t="s">
        <v>10935</v>
      </c>
      <c r="AQ493" s="48" t="s">
        <v>10936</v>
      </c>
      <c r="AR493" s="48" t="s">
        <v>371</v>
      </c>
      <c r="AS493" s="68" t="s">
        <v>371</v>
      </c>
      <c r="AT493" s="68">
        <v>21</v>
      </c>
      <c r="AU493" s="48">
        <v>237</v>
      </c>
      <c r="AV493" s="48" t="s">
        <v>371</v>
      </c>
      <c r="AW493" s="68" t="s">
        <v>10937</v>
      </c>
      <c r="AX493" s="68" t="e">
        <v>#VALUE!</v>
      </c>
      <c r="AY493" s="68" t="s">
        <v>10934</v>
      </c>
      <c r="AZ493" s="48" t="s">
        <v>10938</v>
      </c>
      <c r="BA493" s="48" t="s">
        <v>10939</v>
      </c>
      <c r="BB493" s="68" t="s">
        <v>371</v>
      </c>
      <c r="BC493" s="48" t="s">
        <v>104</v>
      </c>
    </row>
    <row r="494" spans="1:56" x14ac:dyDescent="0.3">
      <c r="A494" s="48"/>
      <c r="B494" s="8">
        <v>232</v>
      </c>
      <c r="C494" s="143" t="s">
        <v>4158</v>
      </c>
      <c r="D494" s="143" t="s">
        <v>2377</v>
      </c>
      <c r="E494" s="143" t="s">
        <v>335</v>
      </c>
      <c r="F494" s="143" t="s">
        <v>170</v>
      </c>
      <c r="G494" s="8" t="s">
        <v>4159</v>
      </c>
      <c r="H494" s="8">
        <v>7315019747</v>
      </c>
      <c r="I494" s="143" t="s">
        <v>376</v>
      </c>
      <c r="J494" s="143" t="s">
        <v>4160</v>
      </c>
      <c r="K494" s="143" t="s">
        <v>4161</v>
      </c>
      <c r="L494" s="8" t="s">
        <v>4162</v>
      </c>
      <c r="M494" s="8" t="s">
        <v>2377</v>
      </c>
      <c r="N494" s="8" t="s">
        <v>4163</v>
      </c>
      <c r="O494" s="8">
        <v>6625448290</v>
      </c>
      <c r="P494" s="143" t="s">
        <v>2112</v>
      </c>
      <c r="Q494" s="143" t="s">
        <v>45</v>
      </c>
      <c r="R494" s="8" t="s">
        <v>4164</v>
      </c>
      <c r="T494" s="143" t="s">
        <v>4165</v>
      </c>
      <c r="U494" s="143"/>
      <c r="V494" s="143" t="s">
        <v>488</v>
      </c>
      <c r="W494" s="8">
        <v>38650</v>
      </c>
      <c r="X494" s="8" t="s">
        <v>348</v>
      </c>
      <c r="Y494" s="8" t="s">
        <v>257</v>
      </c>
      <c r="Z494" s="143" t="s">
        <v>2114</v>
      </c>
      <c r="AE494" s="8" t="s">
        <v>48</v>
      </c>
      <c r="AF494" s="233" t="s">
        <v>4166</v>
      </c>
      <c r="AI494" s="8" t="s">
        <v>369</v>
      </c>
      <c r="AL494" s="8" t="s">
        <v>257</v>
      </c>
      <c r="AM494" s="48" t="s">
        <v>2130</v>
      </c>
      <c r="AN494" s="48" t="s">
        <v>10940</v>
      </c>
      <c r="AO494" s="48" t="s">
        <v>10941</v>
      </c>
      <c r="AP494" s="48" t="e">
        <v>#N/A</v>
      </c>
      <c r="AQ494" s="48" t="e">
        <v>#N/A</v>
      </c>
      <c r="AR494" s="48" t="e">
        <v>#N/A</v>
      </c>
      <c r="AS494" s="68" t="e">
        <v>#N/A</v>
      </c>
      <c r="AT494" s="68">
        <v>232</v>
      </c>
      <c r="AU494" s="48" t="e">
        <v>#N/A</v>
      </c>
      <c r="AV494" s="48" t="s">
        <v>371</v>
      </c>
      <c r="AW494" s="68" t="s">
        <v>10942</v>
      </c>
      <c r="AX494" s="68" t="s">
        <v>8643</v>
      </c>
      <c r="AY494" s="68" t="e">
        <v>#N/A</v>
      </c>
      <c r="AZ494" s="48" t="s">
        <v>10943</v>
      </c>
      <c r="BA494" s="48" t="s">
        <v>10944</v>
      </c>
      <c r="BB494" s="68" t="e">
        <v>#N/A</v>
      </c>
      <c r="BC494" s="48" t="s">
        <v>2131</v>
      </c>
      <c r="BD494" s="48"/>
    </row>
    <row r="495" spans="1:56" x14ac:dyDescent="0.3">
      <c r="A495" s="48"/>
      <c r="B495" s="8">
        <v>321</v>
      </c>
      <c r="C495" s="143" t="s">
        <v>4845</v>
      </c>
      <c r="D495" s="143" t="s">
        <v>1584</v>
      </c>
      <c r="E495" s="143" t="s">
        <v>335</v>
      </c>
      <c r="F495" s="143" t="s">
        <v>169</v>
      </c>
      <c r="H495" s="8">
        <v>6623080005</v>
      </c>
      <c r="I495" s="143" t="s">
        <v>401</v>
      </c>
      <c r="J495" s="143" t="s">
        <v>4846</v>
      </c>
      <c r="K495" s="143" t="s">
        <v>4847</v>
      </c>
      <c r="L495" s="8" t="s">
        <v>3359</v>
      </c>
      <c r="M495" s="8" t="s">
        <v>4848</v>
      </c>
      <c r="N495" s="8" t="s">
        <v>4849</v>
      </c>
      <c r="O495" s="8">
        <v>9017136500</v>
      </c>
      <c r="P495" s="143" t="s">
        <v>2159</v>
      </c>
      <c r="Q495" s="143" t="s">
        <v>43</v>
      </c>
      <c r="R495" s="8" t="s">
        <v>4850</v>
      </c>
      <c r="S495" s="8" t="s">
        <v>4851</v>
      </c>
      <c r="T495" s="143" t="s">
        <v>242</v>
      </c>
      <c r="U495" s="143"/>
      <c r="V495" s="143" t="s">
        <v>488</v>
      </c>
      <c r="W495" s="8">
        <v>38863</v>
      </c>
      <c r="X495" s="8" t="s">
        <v>348</v>
      </c>
      <c r="Y495" s="8" t="s">
        <v>242</v>
      </c>
      <c r="Z495" s="143" t="s">
        <v>2114</v>
      </c>
      <c r="AB495" s="8" t="s">
        <v>2115</v>
      </c>
      <c r="AE495" s="8" t="s">
        <v>50</v>
      </c>
      <c r="AF495" s="233" t="s">
        <v>4852</v>
      </c>
      <c r="AH495" s="8" t="s">
        <v>4853</v>
      </c>
      <c r="AI495" s="8" t="s">
        <v>459</v>
      </c>
      <c r="AL495" s="8" t="s">
        <v>242</v>
      </c>
      <c r="AM495" s="48" t="s">
        <v>2130</v>
      </c>
      <c r="AN495" s="48" t="s">
        <v>10945</v>
      </c>
      <c r="AO495" s="48" t="s">
        <v>10946</v>
      </c>
      <c r="AP495" s="48" t="e">
        <v>#N/A</v>
      </c>
      <c r="AQ495" s="48" t="e">
        <v>#N/A</v>
      </c>
      <c r="AR495" s="48" t="e">
        <v>#N/A</v>
      </c>
      <c r="AS495" s="68" t="e">
        <v>#N/A</v>
      </c>
      <c r="AT495" s="68">
        <v>321</v>
      </c>
      <c r="AU495" s="48" t="e">
        <v>#N/A</v>
      </c>
      <c r="AV495" s="48" t="s">
        <v>371</v>
      </c>
      <c r="AW495" s="68" t="e">
        <v>#VALUE!</v>
      </c>
      <c r="AX495" s="68" t="s">
        <v>8643</v>
      </c>
      <c r="AY495" s="68" t="e">
        <v>#N/A</v>
      </c>
      <c r="AZ495" s="48" t="s">
        <v>10947</v>
      </c>
      <c r="BA495" s="48" t="s">
        <v>10948</v>
      </c>
      <c r="BB495" s="68" t="e">
        <v>#N/A</v>
      </c>
      <c r="BC495" s="48" t="s">
        <v>2131</v>
      </c>
      <c r="BD495" s="48"/>
    </row>
    <row r="496" spans="1:56" x14ac:dyDescent="0.3">
      <c r="A496" s="48" t="s">
        <v>10949</v>
      </c>
      <c r="B496" s="8">
        <v>137</v>
      </c>
      <c r="C496" s="143" t="s">
        <v>3358</v>
      </c>
      <c r="D496" s="143" t="s">
        <v>249</v>
      </c>
      <c r="E496" s="143" t="s">
        <v>335</v>
      </c>
      <c r="F496" s="143" t="s">
        <v>170</v>
      </c>
      <c r="I496" s="143" t="s">
        <v>340</v>
      </c>
      <c r="J496" s="143" t="s">
        <v>2752</v>
      </c>
      <c r="K496" s="143" t="s">
        <v>2753</v>
      </c>
      <c r="L496" s="8" t="s">
        <v>3359</v>
      </c>
      <c r="M496" s="8" t="s">
        <v>249</v>
      </c>
      <c r="N496" s="8" t="s">
        <v>3360</v>
      </c>
      <c r="O496" s="8">
        <v>6623801814</v>
      </c>
      <c r="P496" s="143" t="s">
        <v>2112</v>
      </c>
      <c r="Q496" s="143" t="s">
        <v>45</v>
      </c>
      <c r="R496" s="8" t="s">
        <v>3361</v>
      </c>
      <c r="T496" s="143" t="s">
        <v>2757</v>
      </c>
      <c r="U496" s="143"/>
      <c r="V496" s="143" t="s">
        <v>488</v>
      </c>
      <c r="W496" s="8">
        <v>38606</v>
      </c>
      <c r="X496" s="8" t="s">
        <v>348</v>
      </c>
      <c r="Y496" s="8" t="s">
        <v>238</v>
      </c>
      <c r="Z496" s="143" t="s">
        <v>2114</v>
      </c>
      <c r="AB496" s="8" t="s">
        <v>2115</v>
      </c>
      <c r="AE496" s="8" t="s">
        <v>48</v>
      </c>
      <c r="AF496" s="233" t="s">
        <v>3362</v>
      </c>
      <c r="AG496" s="8" t="s">
        <v>3363</v>
      </c>
      <c r="AI496" s="8" t="s">
        <v>369</v>
      </c>
      <c r="AL496" s="8" t="s">
        <v>238</v>
      </c>
      <c r="AM496" s="48" t="s">
        <v>238</v>
      </c>
      <c r="AN496" s="48" t="s">
        <v>10950</v>
      </c>
      <c r="AO496" s="48" t="s">
        <v>10951</v>
      </c>
      <c r="AP496" s="48" t="e">
        <v>#N/A</v>
      </c>
      <c r="AQ496" s="48" t="s">
        <v>10951</v>
      </c>
      <c r="AR496" s="48" t="e">
        <v>#N/A</v>
      </c>
      <c r="AS496" s="68" t="s">
        <v>371</v>
      </c>
      <c r="AT496" s="68">
        <v>137</v>
      </c>
      <c r="AU496" s="48">
        <v>125</v>
      </c>
      <c r="AV496" s="48" t="s">
        <v>371</v>
      </c>
      <c r="AW496" s="68" t="e">
        <v>#VALUE!</v>
      </c>
      <c r="AX496" s="68" t="s">
        <v>10952</v>
      </c>
      <c r="AY496" s="68" t="s">
        <v>10949</v>
      </c>
      <c r="AZ496" s="48" t="s">
        <v>10953</v>
      </c>
      <c r="BA496" s="48" t="s">
        <v>10954</v>
      </c>
      <c r="BB496" s="68" t="s">
        <v>519</v>
      </c>
      <c r="BC496" s="48" t="s">
        <v>92</v>
      </c>
      <c r="BD496" s="48"/>
    </row>
    <row r="497" spans="1:56" x14ac:dyDescent="0.3">
      <c r="A497" s="48"/>
      <c r="B497" s="8">
        <v>181</v>
      </c>
      <c r="C497" s="143" t="s">
        <v>3748</v>
      </c>
      <c r="D497" s="143" t="s">
        <v>1809</v>
      </c>
      <c r="E497" s="143" t="s">
        <v>335</v>
      </c>
      <c r="F497" s="143" t="s">
        <v>169</v>
      </c>
      <c r="G497" s="8" t="s">
        <v>3749</v>
      </c>
      <c r="H497" s="8">
        <v>6623524570</v>
      </c>
      <c r="I497" s="143" t="s">
        <v>376</v>
      </c>
      <c r="J497" s="143" t="s">
        <v>709</v>
      </c>
      <c r="K497" s="143" t="s">
        <v>724</v>
      </c>
      <c r="L497" s="8" t="s">
        <v>3750</v>
      </c>
      <c r="M497" s="8" t="s">
        <v>3751</v>
      </c>
      <c r="N497" s="8" t="s">
        <v>3749</v>
      </c>
      <c r="O497" s="8">
        <v>6623524570</v>
      </c>
      <c r="P497" s="143" t="s">
        <v>2159</v>
      </c>
      <c r="Q497" s="143" t="s">
        <v>43</v>
      </c>
      <c r="R497" s="8" t="s">
        <v>3752</v>
      </c>
      <c r="S497" s="8" t="s">
        <v>3753</v>
      </c>
      <c r="T497" s="143" t="s">
        <v>1593</v>
      </c>
      <c r="U497" s="143"/>
      <c r="V497" s="143" t="s">
        <v>488</v>
      </c>
      <c r="W497" s="8">
        <v>39702</v>
      </c>
      <c r="X497" s="8" t="s">
        <v>348</v>
      </c>
      <c r="Y497" s="8" t="s">
        <v>228</v>
      </c>
      <c r="Z497" s="143" t="s">
        <v>2114</v>
      </c>
      <c r="AB497" s="8" t="s">
        <v>2115</v>
      </c>
      <c r="AE497" s="8" t="s">
        <v>49</v>
      </c>
      <c r="AF497" s="233" t="s">
        <v>3754</v>
      </c>
      <c r="AG497" s="8" t="s">
        <v>3755</v>
      </c>
      <c r="AI497" s="8" t="s">
        <v>369</v>
      </c>
      <c r="AL497" s="8" t="s">
        <v>228</v>
      </c>
      <c r="AM497" s="48" t="s">
        <v>2130</v>
      </c>
      <c r="AN497" s="48" t="s">
        <v>10955</v>
      </c>
      <c r="AO497" s="48" t="s">
        <v>10956</v>
      </c>
      <c r="AP497" s="48" t="e">
        <v>#N/A</v>
      </c>
      <c r="AQ497" s="48" t="e">
        <v>#N/A</v>
      </c>
      <c r="AR497" s="48" t="e">
        <v>#N/A</v>
      </c>
      <c r="AS497" s="68" t="e">
        <v>#N/A</v>
      </c>
      <c r="AT497" s="68">
        <v>181</v>
      </c>
      <c r="AU497" s="48" t="e">
        <v>#N/A</v>
      </c>
      <c r="AV497" s="48" t="s">
        <v>371</v>
      </c>
      <c r="AW497" s="68" t="e">
        <v>#VALUE!</v>
      </c>
      <c r="AX497" s="68" t="s">
        <v>10957</v>
      </c>
      <c r="AY497" s="68" t="e">
        <v>#N/A</v>
      </c>
      <c r="AZ497" s="48" t="s">
        <v>10958</v>
      </c>
      <c r="BA497" s="48" t="s">
        <v>10959</v>
      </c>
      <c r="BB497" s="68" t="e">
        <v>#N/A</v>
      </c>
      <c r="BC497" s="48" t="s">
        <v>2131</v>
      </c>
    </row>
    <row r="498" spans="1:56" x14ac:dyDescent="0.3">
      <c r="A498" s="48"/>
      <c r="B498" s="8">
        <v>16</v>
      </c>
      <c r="C498" s="143" t="s">
        <v>2267</v>
      </c>
      <c r="D498" s="143" t="s">
        <v>2268</v>
      </c>
      <c r="E498" s="143" t="s">
        <v>335</v>
      </c>
      <c r="F498" s="143" t="s">
        <v>170</v>
      </c>
      <c r="G498" s="8" t="s">
        <v>2269</v>
      </c>
      <c r="H498" s="8">
        <v>6015495874</v>
      </c>
      <c r="I498" s="143" t="s">
        <v>340</v>
      </c>
      <c r="J498" s="143" t="s">
        <v>2270</v>
      </c>
      <c r="K498" s="143" t="s">
        <v>1005</v>
      </c>
      <c r="L498" s="8" t="s">
        <v>2271</v>
      </c>
      <c r="M498" s="8" t="s">
        <v>2268</v>
      </c>
      <c r="N498" s="8" t="s">
        <v>2272</v>
      </c>
      <c r="O498" s="8">
        <v>7692234206</v>
      </c>
      <c r="P498" s="143" t="s">
        <v>2247</v>
      </c>
      <c r="Q498" s="143" t="s">
        <v>394</v>
      </c>
      <c r="R498" s="8" t="s">
        <v>2273</v>
      </c>
      <c r="T498" s="143" t="s">
        <v>698</v>
      </c>
      <c r="U498" s="143"/>
      <c r="V498" s="143" t="s">
        <v>488</v>
      </c>
      <c r="W498" s="8">
        <v>39402</v>
      </c>
      <c r="X498" s="8" t="s">
        <v>348</v>
      </c>
      <c r="Y498" s="8" t="s">
        <v>2274</v>
      </c>
      <c r="Z498" s="143" t="s">
        <v>2114</v>
      </c>
      <c r="AB498" s="8" t="s">
        <v>2115</v>
      </c>
      <c r="AE498" s="8" t="s">
        <v>48</v>
      </c>
      <c r="AF498" s="233" t="s">
        <v>2275</v>
      </c>
      <c r="AI498" s="8" t="s">
        <v>2165</v>
      </c>
      <c r="AJ498" s="8" t="s">
        <v>2276</v>
      </c>
      <c r="AL498" s="8" t="s">
        <v>221</v>
      </c>
      <c r="AM498" s="275" t="s">
        <v>2130</v>
      </c>
      <c r="AN498" s="48" t="s">
        <v>10960</v>
      </c>
      <c r="AO498" s="48" t="s">
        <v>10961</v>
      </c>
      <c r="AP498" s="48" t="e">
        <v>#N/A</v>
      </c>
      <c r="AQ498" s="48" t="e">
        <v>#N/A</v>
      </c>
      <c r="AR498" s="48" t="e">
        <v>#N/A</v>
      </c>
      <c r="AS498" s="68" t="e">
        <v>#N/A</v>
      </c>
      <c r="AT498" s="68">
        <v>16</v>
      </c>
      <c r="AU498" s="48" t="e">
        <v>#N/A</v>
      </c>
      <c r="AV498" s="48" t="s">
        <v>519</v>
      </c>
      <c r="AW498" s="68" t="s">
        <v>10962</v>
      </c>
      <c r="AX498" s="68" t="s">
        <v>8643</v>
      </c>
      <c r="AY498" s="68" t="e">
        <v>#N/A</v>
      </c>
      <c r="AZ498" s="48" t="s">
        <v>10963</v>
      </c>
      <c r="BA498" s="48" t="s">
        <v>10964</v>
      </c>
      <c r="BB498" s="68" t="e">
        <v>#N/A</v>
      </c>
      <c r="BC498" s="48" t="s">
        <v>2131</v>
      </c>
    </row>
    <row r="499" spans="1:56" x14ac:dyDescent="0.3">
      <c r="A499" s="48"/>
      <c r="B499" s="8">
        <v>298</v>
      </c>
      <c r="C499" s="143" t="s">
        <v>4693</v>
      </c>
      <c r="D499" s="143" t="s">
        <v>884</v>
      </c>
      <c r="E499" s="143" t="s">
        <v>335</v>
      </c>
      <c r="F499" s="143" t="s">
        <v>170</v>
      </c>
      <c r="G499" s="8" t="s">
        <v>4694</v>
      </c>
      <c r="H499" s="8">
        <v>6015411660</v>
      </c>
      <c r="I499" s="143" t="s">
        <v>401</v>
      </c>
      <c r="J499" s="143" t="s">
        <v>1807</v>
      </c>
      <c r="K499" s="143" t="s">
        <v>4695</v>
      </c>
      <c r="L499" s="8" t="s">
        <v>4696</v>
      </c>
      <c r="M499" s="8" t="s">
        <v>1236</v>
      </c>
      <c r="N499" s="8" t="s">
        <v>4694</v>
      </c>
      <c r="O499" s="8">
        <v>6015411660</v>
      </c>
      <c r="P499" s="143" t="s">
        <v>2159</v>
      </c>
      <c r="Q499" s="143" t="s">
        <v>394</v>
      </c>
      <c r="R499" s="8" t="s">
        <v>4697</v>
      </c>
      <c r="T499" s="143" t="s">
        <v>4670</v>
      </c>
      <c r="U499" s="143"/>
      <c r="V499" s="143" t="s">
        <v>488</v>
      </c>
      <c r="W499" s="8">
        <v>39272</v>
      </c>
      <c r="X499" s="8" t="s">
        <v>348</v>
      </c>
      <c r="Y499" s="8" t="s">
        <v>209</v>
      </c>
      <c r="Z499" s="143" t="s">
        <v>2114</v>
      </c>
      <c r="AB499" s="8" t="s">
        <v>2115</v>
      </c>
      <c r="AE499" s="8" t="s">
        <v>49</v>
      </c>
      <c r="AF499" s="233" t="s">
        <v>4698</v>
      </c>
      <c r="AI499" s="8" t="s">
        <v>2165</v>
      </c>
      <c r="AL499" s="8" t="s">
        <v>209</v>
      </c>
      <c r="AM499" s="48" t="s">
        <v>2130</v>
      </c>
      <c r="AN499" s="48" t="s">
        <v>10965</v>
      </c>
      <c r="AO499" s="48" t="s">
        <v>10966</v>
      </c>
      <c r="AP499" s="48" t="e">
        <v>#N/A</v>
      </c>
      <c r="AQ499" s="48" t="e">
        <v>#N/A</v>
      </c>
      <c r="AR499" s="48" t="e">
        <v>#N/A</v>
      </c>
      <c r="AS499" s="68" t="e">
        <v>#N/A</v>
      </c>
      <c r="AT499" s="68">
        <v>298</v>
      </c>
      <c r="AU499" s="48" t="e">
        <v>#N/A</v>
      </c>
      <c r="AV499" s="48" t="s">
        <v>371</v>
      </c>
      <c r="AW499" s="68" t="s">
        <v>10967</v>
      </c>
      <c r="AX499" s="68" t="s">
        <v>8643</v>
      </c>
      <c r="AY499" s="68" t="e">
        <v>#N/A</v>
      </c>
      <c r="AZ499" s="48" t="s">
        <v>10968</v>
      </c>
      <c r="BA499" s="48" t="s">
        <v>10969</v>
      </c>
      <c r="BB499" s="68" t="e">
        <v>#N/A</v>
      </c>
      <c r="BC499" s="48" t="s">
        <v>2131</v>
      </c>
    </row>
    <row r="500" spans="1:56" x14ac:dyDescent="0.3">
      <c r="A500" s="48"/>
      <c r="B500" s="8">
        <v>462</v>
      </c>
      <c r="C500" s="143" t="s">
        <v>812</v>
      </c>
      <c r="D500" s="143" t="s">
        <v>586</v>
      </c>
      <c r="E500" s="143" t="s">
        <v>335</v>
      </c>
      <c r="F500" s="143" t="s">
        <v>170</v>
      </c>
      <c r="G500" s="8" t="s">
        <v>5964</v>
      </c>
      <c r="H500" s="8">
        <v>6623606099</v>
      </c>
      <c r="I500" s="143" t="s">
        <v>376</v>
      </c>
      <c r="J500" s="143" t="s">
        <v>5836</v>
      </c>
      <c r="K500" s="143" t="s">
        <v>5930</v>
      </c>
      <c r="L500" s="8" t="s">
        <v>1358</v>
      </c>
      <c r="M500" s="8" t="s">
        <v>586</v>
      </c>
      <c r="N500" s="8" t="s">
        <v>5965</v>
      </c>
      <c r="O500" s="8">
        <v>6629344920</v>
      </c>
      <c r="P500" s="143" t="s">
        <v>2159</v>
      </c>
      <c r="Q500" s="143" t="s">
        <v>43</v>
      </c>
      <c r="R500" s="8" t="s">
        <v>5966</v>
      </c>
      <c r="T500" s="143" t="s">
        <v>5930</v>
      </c>
      <c r="U500" s="143"/>
      <c r="V500" s="143" t="s">
        <v>488</v>
      </c>
      <c r="W500" s="8">
        <v>38922</v>
      </c>
      <c r="X500" s="8" t="s">
        <v>348</v>
      </c>
      <c r="Y500" s="8" t="s">
        <v>265</v>
      </c>
      <c r="Z500" s="143" t="s">
        <v>2114</v>
      </c>
      <c r="AB500" s="8" t="s">
        <v>2115</v>
      </c>
      <c r="AE500" s="8" t="s">
        <v>49</v>
      </c>
      <c r="AF500" s="233" t="s">
        <v>5967</v>
      </c>
      <c r="AG500" s="8" t="s">
        <v>5968</v>
      </c>
      <c r="AI500" s="8" t="s">
        <v>396</v>
      </c>
      <c r="AJ500" s="8" t="s">
        <v>5969</v>
      </c>
      <c r="AL500" s="8" t="s">
        <v>265</v>
      </c>
      <c r="AM500" s="48" t="s">
        <v>2130</v>
      </c>
      <c r="AN500" s="48" t="s">
        <v>10970</v>
      </c>
      <c r="AO500" s="48" t="s">
        <v>10971</v>
      </c>
      <c r="AP500" s="48" t="e">
        <v>#N/A</v>
      </c>
      <c r="AQ500" s="48" t="e">
        <v>#N/A</v>
      </c>
      <c r="AR500" s="48" t="e">
        <v>#N/A</v>
      </c>
      <c r="AS500" s="68" t="e">
        <v>#N/A</v>
      </c>
      <c r="AT500" s="68">
        <v>462</v>
      </c>
      <c r="AU500" s="48" t="e">
        <v>#N/A</v>
      </c>
      <c r="AV500" s="48" t="s">
        <v>371</v>
      </c>
      <c r="AW500" s="68" t="e">
        <v>#REF!</v>
      </c>
      <c r="AX500" s="68" t="e">
        <v>#REF!</v>
      </c>
      <c r="AY500" s="68" t="e">
        <v>#N/A</v>
      </c>
      <c r="AZ500" s="48" t="s">
        <v>10972</v>
      </c>
      <c r="BA500" s="48" t="s">
        <v>10973</v>
      </c>
      <c r="BB500" s="68" t="e">
        <v>#N/A</v>
      </c>
      <c r="BC500" s="48" t="s">
        <v>2131</v>
      </c>
    </row>
    <row r="501" spans="1:56" x14ac:dyDescent="0.3">
      <c r="A501" s="48"/>
      <c r="B501" s="8">
        <v>307</v>
      </c>
      <c r="C501" s="143" t="s">
        <v>4754</v>
      </c>
      <c r="D501" s="143" t="s">
        <v>4755</v>
      </c>
      <c r="E501" s="143" t="s">
        <v>335</v>
      </c>
      <c r="F501" s="143" t="s">
        <v>170</v>
      </c>
      <c r="G501" s="8" t="s">
        <v>4756</v>
      </c>
      <c r="H501" s="8">
        <v>6019374597</v>
      </c>
      <c r="I501" s="143" t="s">
        <v>376</v>
      </c>
      <c r="J501" s="143" t="s">
        <v>3739</v>
      </c>
      <c r="K501" s="143" t="s">
        <v>579</v>
      </c>
      <c r="L501" s="8" t="s">
        <v>4391</v>
      </c>
      <c r="M501" s="8" t="s">
        <v>736</v>
      </c>
      <c r="N501" s="8" t="s">
        <v>4757</v>
      </c>
      <c r="O501" s="8">
        <v>6018502600</v>
      </c>
      <c r="P501" s="143" t="s">
        <v>2112</v>
      </c>
      <c r="Q501" s="143" t="s">
        <v>43</v>
      </c>
      <c r="R501" s="8" t="s">
        <v>4758</v>
      </c>
      <c r="T501" s="143" t="s">
        <v>3745</v>
      </c>
      <c r="U501" s="143"/>
      <c r="V501" s="143" t="s">
        <v>488</v>
      </c>
      <c r="W501" s="8">
        <v>39157</v>
      </c>
      <c r="X501" s="8" t="s">
        <v>348</v>
      </c>
      <c r="Y501" s="8" t="s">
        <v>579</v>
      </c>
      <c r="Z501" s="143" t="s">
        <v>2114</v>
      </c>
      <c r="AE501" s="8" t="s">
        <v>48</v>
      </c>
      <c r="AF501" s="233" t="s">
        <v>4759</v>
      </c>
      <c r="AG501" s="8" t="s">
        <v>4760</v>
      </c>
      <c r="AH501" s="8" t="s">
        <v>4761</v>
      </c>
      <c r="AI501" s="8" t="s">
        <v>369</v>
      </c>
      <c r="AJ501" s="8" t="s">
        <v>533</v>
      </c>
      <c r="AL501" s="8" t="s">
        <v>229</v>
      </c>
      <c r="AM501" s="48" t="s">
        <v>2130</v>
      </c>
      <c r="AN501" s="48" t="s">
        <v>10974</v>
      </c>
      <c r="AO501" s="48" t="s">
        <v>10975</v>
      </c>
      <c r="AP501" s="48" t="e">
        <v>#N/A</v>
      </c>
      <c r="AQ501" s="48" t="e">
        <v>#N/A</v>
      </c>
      <c r="AR501" s="48" t="e">
        <v>#N/A</v>
      </c>
      <c r="AS501" s="68" t="e">
        <v>#N/A</v>
      </c>
      <c r="AT501" s="68">
        <v>307</v>
      </c>
      <c r="AU501" s="48" t="e">
        <v>#N/A</v>
      </c>
      <c r="AV501" s="48" t="s">
        <v>371</v>
      </c>
      <c r="AW501" s="68" t="s">
        <v>10976</v>
      </c>
      <c r="AX501" s="68" t="s">
        <v>10976</v>
      </c>
      <c r="AY501" s="68" t="e">
        <v>#N/A</v>
      </c>
      <c r="AZ501" s="48" t="s">
        <v>10977</v>
      </c>
      <c r="BA501" s="48" t="s">
        <v>10978</v>
      </c>
      <c r="BB501" s="68" t="e">
        <v>#N/A</v>
      </c>
      <c r="BC501" s="48" t="s">
        <v>2131</v>
      </c>
    </row>
    <row r="502" spans="1:56" x14ac:dyDescent="0.3">
      <c r="A502" s="146" t="s">
        <v>10979</v>
      </c>
      <c r="B502" s="8">
        <v>162</v>
      </c>
      <c r="C502" s="143" t="s">
        <v>3581</v>
      </c>
      <c r="D502" s="143" t="s">
        <v>3582</v>
      </c>
      <c r="E502" s="143" t="s">
        <v>335</v>
      </c>
      <c r="F502" s="143" t="s">
        <v>170</v>
      </c>
      <c r="G502" s="8" t="s">
        <v>3583</v>
      </c>
      <c r="H502" s="8">
        <v>6624023155</v>
      </c>
      <c r="I502" s="143" t="s">
        <v>401</v>
      </c>
      <c r="J502" s="143" t="s">
        <v>3290</v>
      </c>
      <c r="K502" s="143" t="s">
        <v>979</v>
      </c>
      <c r="L502" s="8" t="s">
        <v>3584</v>
      </c>
      <c r="M502" s="8" t="s">
        <v>3585</v>
      </c>
      <c r="N502" s="8" t="s">
        <v>3586</v>
      </c>
      <c r="O502" s="8">
        <v>6628366009</v>
      </c>
      <c r="P502" s="143" t="s">
        <v>2112</v>
      </c>
      <c r="Q502" s="143" t="s">
        <v>394</v>
      </c>
      <c r="R502" s="8" t="s">
        <v>3587</v>
      </c>
      <c r="T502" s="143" t="s">
        <v>981</v>
      </c>
      <c r="U502" s="143"/>
      <c r="V502" s="143" t="s">
        <v>488</v>
      </c>
      <c r="W502" s="8">
        <v>38732</v>
      </c>
      <c r="X502" s="8" t="s">
        <v>348</v>
      </c>
      <c r="Y502" s="8" t="s">
        <v>3426</v>
      </c>
      <c r="Z502" s="143" t="s">
        <v>2114</v>
      </c>
      <c r="AB502" s="8" t="s">
        <v>2115</v>
      </c>
      <c r="AE502" s="8" t="s">
        <v>49</v>
      </c>
      <c r="AF502" s="233" t="s">
        <v>3588</v>
      </c>
      <c r="AG502" s="8" t="s">
        <v>3589</v>
      </c>
      <c r="AI502" s="8" t="s">
        <v>459</v>
      </c>
      <c r="AL502" s="8" t="s">
        <v>190</v>
      </c>
      <c r="AM502" s="48" t="s">
        <v>190</v>
      </c>
      <c r="AN502" s="48" t="s">
        <v>10980</v>
      </c>
      <c r="AO502" s="48" t="s">
        <v>10981</v>
      </c>
      <c r="AP502" s="48" t="s">
        <v>10980</v>
      </c>
      <c r="AQ502" s="48" t="s">
        <v>10981</v>
      </c>
      <c r="AR502" s="48" t="s">
        <v>371</v>
      </c>
      <c r="AS502" s="68" t="s">
        <v>371</v>
      </c>
      <c r="AT502" s="68">
        <v>162</v>
      </c>
      <c r="AU502" s="48">
        <v>92</v>
      </c>
      <c r="AV502" s="48" t="s">
        <v>371</v>
      </c>
      <c r="AW502" s="68" t="s">
        <v>10982</v>
      </c>
      <c r="AX502" s="68" t="s">
        <v>10982</v>
      </c>
      <c r="AY502" s="68" t="s">
        <v>10979</v>
      </c>
      <c r="AZ502" s="48" t="s">
        <v>10983</v>
      </c>
      <c r="BA502" s="48" t="s">
        <v>10984</v>
      </c>
      <c r="BB502" s="68" t="s">
        <v>371</v>
      </c>
      <c r="BC502" s="48" t="s">
        <v>101</v>
      </c>
      <c r="BD502" s="48"/>
    </row>
    <row r="503" spans="1:56" x14ac:dyDescent="0.3">
      <c r="A503" s="48"/>
      <c r="B503" s="8">
        <v>367</v>
      </c>
      <c r="C503" s="143" t="s">
        <v>5244</v>
      </c>
      <c r="D503" s="143" t="s">
        <v>5245</v>
      </c>
      <c r="E503" s="143" t="s">
        <v>335</v>
      </c>
      <c r="F503" s="143" t="s">
        <v>170</v>
      </c>
      <c r="G503" s="8" t="s">
        <v>5246</v>
      </c>
      <c r="H503" s="8">
        <v>3343843574</v>
      </c>
      <c r="I503" s="143" t="s">
        <v>376</v>
      </c>
      <c r="J503" s="143" t="s">
        <v>978</v>
      </c>
      <c r="K503" s="143" t="s">
        <v>981</v>
      </c>
      <c r="L503" s="8" t="s">
        <v>5247</v>
      </c>
      <c r="M503" s="8" t="s">
        <v>629</v>
      </c>
      <c r="N503" s="8" t="s">
        <v>5248</v>
      </c>
      <c r="O503" s="8">
        <v>7707447374</v>
      </c>
      <c r="P503" s="143" t="s">
        <v>2159</v>
      </c>
      <c r="Q503" s="143" t="s">
        <v>43</v>
      </c>
      <c r="R503" s="8" t="s">
        <v>5249</v>
      </c>
      <c r="T503" s="143" t="s">
        <v>981</v>
      </c>
      <c r="U503" s="143"/>
      <c r="V503" s="143" t="s">
        <v>488</v>
      </c>
      <c r="W503" s="8">
        <v>38732</v>
      </c>
      <c r="X503" s="8" t="s">
        <v>348</v>
      </c>
      <c r="Y503" s="8" t="s">
        <v>190</v>
      </c>
      <c r="Z503" s="143"/>
      <c r="AA503" s="8" t="s">
        <v>2200</v>
      </c>
      <c r="AC503" s="8" t="s">
        <v>2201</v>
      </c>
      <c r="AD503" s="8" t="s">
        <v>2252</v>
      </c>
      <c r="AE503" s="8" t="s">
        <v>50</v>
      </c>
      <c r="AF503" s="233" t="s">
        <v>5250</v>
      </c>
      <c r="AG503" s="8" t="s">
        <v>5251</v>
      </c>
      <c r="AH503" s="8" t="s">
        <v>5252</v>
      </c>
      <c r="AI503" s="8" t="s">
        <v>2165</v>
      </c>
      <c r="AJ503" s="8" t="s">
        <v>5253</v>
      </c>
      <c r="AK503" s="8" t="s">
        <v>5254</v>
      </c>
      <c r="AL503" s="8" t="s">
        <v>190</v>
      </c>
      <c r="AM503" s="48" t="s">
        <v>2130</v>
      </c>
      <c r="AN503" s="48" t="s">
        <v>10985</v>
      </c>
      <c r="AO503" s="48" t="s">
        <v>10986</v>
      </c>
      <c r="AP503" s="48" t="e">
        <v>#N/A</v>
      </c>
      <c r="AQ503" s="48" t="e">
        <v>#N/A</v>
      </c>
      <c r="AR503" s="48" t="e">
        <v>#N/A</v>
      </c>
      <c r="AS503" s="68" t="e">
        <v>#N/A</v>
      </c>
      <c r="AT503" s="68">
        <v>367</v>
      </c>
      <c r="AU503" s="48" t="e">
        <v>#N/A</v>
      </c>
      <c r="AV503" s="48" t="s">
        <v>371</v>
      </c>
      <c r="AW503" s="68" t="e">
        <v>#REF!</v>
      </c>
      <c r="AX503" s="68" t="e">
        <v>#REF!</v>
      </c>
      <c r="AY503" s="68" t="e">
        <v>#N/A</v>
      </c>
      <c r="AZ503" s="48" t="s">
        <v>10987</v>
      </c>
      <c r="BA503" s="48" t="s">
        <v>10988</v>
      </c>
      <c r="BB503" s="68" t="e">
        <v>#N/A</v>
      </c>
      <c r="BC503" s="48" t="s">
        <v>2131</v>
      </c>
    </row>
    <row r="504" spans="1:56" x14ac:dyDescent="0.3">
      <c r="A504" s="48"/>
      <c r="B504" s="8">
        <v>183</v>
      </c>
      <c r="C504" s="143" t="s">
        <v>2600</v>
      </c>
      <c r="D504" s="143" t="s">
        <v>3762</v>
      </c>
      <c r="E504" s="143" t="s">
        <v>335</v>
      </c>
      <c r="F504" s="143" t="s">
        <v>170</v>
      </c>
      <c r="H504" s="8">
        <v>6622636198</v>
      </c>
      <c r="I504" s="143" t="s">
        <v>401</v>
      </c>
      <c r="J504" s="143" t="s">
        <v>3763</v>
      </c>
      <c r="K504" s="143" t="s">
        <v>1553</v>
      </c>
      <c r="L504" s="8" t="s">
        <v>3764</v>
      </c>
      <c r="M504" s="8" t="s">
        <v>3765</v>
      </c>
      <c r="N504" s="8" t="s">
        <v>3766</v>
      </c>
      <c r="O504" s="8">
        <v>6627010821</v>
      </c>
      <c r="P504" s="143" t="s">
        <v>2112</v>
      </c>
      <c r="Q504" s="143" t="s">
        <v>45</v>
      </c>
      <c r="R504" s="8" t="s">
        <v>3767</v>
      </c>
      <c r="T504" s="143" t="s">
        <v>3768</v>
      </c>
      <c r="U504" s="143"/>
      <c r="V504" s="143" t="s">
        <v>488</v>
      </c>
      <c r="W504" s="8">
        <v>38632</v>
      </c>
      <c r="X504" s="8" t="s">
        <v>348</v>
      </c>
      <c r="Y504" s="8" t="s">
        <v>2393</v>
      </c>
      <c r="Z504" s="143" t="s">
        <v>2114</v>
      </c>
      <c r="AB504" s="8" t="s">
        <v>2115</v>
      </c>
      <c r="AE504" s="8" t="s">
        <v>49</v>
      </c>
      <c r="AF504" s="233" t="s">
        <v>3769</v>
      </c>
      <c r="AI504" s="8" t="s">
        <v>369</v>
      </c>
      <c r="AL504" s="8" t="s">
        <v>201</v>
      </c>
      <c r="AM504" s="48" t="s">
        <v>2130</v>
      </c>
      <c r="AN504" s="48" t="s">
        <v>10989</v>
      </c>
      <c r="AO504" s="48" t="s">
        <v>10990</v>
      </c>
      <c r="AP504" s="48" t="e">
        <v>#N/A</v>
      </c>
      <c r="AQ504" s="48" t="e">
        <v>#N/A</v>
      </c>
      <c r="AR504" s="48" t="e">
        <v>#N/A</v>
      </c>
      <c r="AS504" s="68" t="e">
        <v>#N/A</v>
      </c>
      <c r="AT504" s="68">
        <v>183</v>
      </c>
      <c r="AU504" s="48" t="e">
        <v>#N/A</v>
      </c>
      <c r="AV504" s="48" t="s">
        <v>371</v>
      </c>
      <c r="AW504" s="68" t="s">
        <v>10991</v>
      </c>
      <c r="AX504" s="68" t="s">
        <v>8643</v>
      </c>
      <c r="AY504" s="68" t="e">
        <v>#N/A</v>
      </c>
      <c r="AZ504" s="48" t="s">
        <v>10992</v>
      </c>
      <c r="BA504" s="48" t="s">
        <v>10993</v>
      </c>
      <c r="BB504" s="68" t="e">
        <v>#N/A</v>
      </c>
      <c r="BC504" s="48" t="s">
        <v>2131</v>
      </c>
      <c r="BD504" s="48"/>
    </row>
    <row r="505" spans="1:56" x14ac:dyDescent="0.3">
      <c r="A505" s="48"/>
      <c r="B505" s="8">
        <v>549</v>
      </c>
      <c r="C505" s="8" t="s">
        <v>6676</v>
      </c>
      <c r="D505" s="8" t="s">
        <v>736</v>
      </c>
      <c r="E505" s="8" t="s">
        <v>335</v>
      </c>
      <c r="F505" s="8" t="s">
        <v>170</v>
      </c>
      <c r="G505" s="8" t="s">
        <v>6677</v>
      </c>
      <c r="H505" s="8">
        <v>6628209064</v>
      </c>
      <c r="I505" s="8" t="s">
        <v>401</v>
      </c>
      <c r="J505" s="8" t="s">
        <v>6678</v>
      </c>
      <c r="K505" s="8" t="s">
        <v>6679</v>
      </c>
      <c r="L505" s="8" t="s">
        <v>6680</v>
      </c>
      <c r="M505" s="8" t="s">
        <v>6681</v>
      </c>
      <c r="N505" s="8" t="s">
        <v>6682</v>
      </c>
      <c r="O505" s="8">
        <v>6628202363</v>
      </c>
      <c r="P505" s="8" t="s">
        <v>2159</v>
      </c>
      <c r="Q505" s="8" t="s">
        <v>394</v>
      </c>
      <c r="R505" s="8" t="s">
        <v>6683</v>
      </c>
      <c r="T505" s="8" t="s">
        <v>1991</v>
      </c>
      <c r="V505" s="8" t="s">
        <v>488</v>
      </c>
      <c r="W505" s="8">
        <v>38701</v>
      </c>
      <c r="X505" s="8" t="s">
        <v>348</v>
      </c>
      <c r="Y505" s="8" t="s">
        <v>2139</v>
      </c>
      <c r="Z505" s="8" t="s">
        <v>2114</v>
      </c>
      <c r="AE505" s="8" t="s">
        <v>49</v>
      </c>
      <c r="AF505" s="8" t="s">
        <v>6684</v>
      </c>
      <c r="AH505" s="8" t="s">
        <v>533</v>
      </c>
      <c r="AI505" s="8" t="s">
        <v>928</v>
      </c>
      <c r="AK505" s="8" t="s">
        <v>533</v>
      </c>
      <c r="AL505" s="8" t="s">
        <v>260</v>
      </c>
      <c r="AM505" s="48" t="s">
        <v>2130</v>
      </c>
      <c r="AN505" s="48" t="s">
        <v>10994</v>
      </c>
      <c r="AO505" s="48" t="s">
        <v>10995</v>
      </c>
      <c r="AP505" s="48" t="e">
        <v>#N/A</v>
      </c>
      <c r="AQ505" s="48" t="e">
        <v>#N/A</v>
      </c>
      <c r="AR505" s="48" t="e">
        <v>#N/A</v>
      </c>
      <c r="AS505" s="68" t="e">
        <v>#N/A</v>
      </c>
      <c r="AT505" s="68">
        <v>549</v>
      </c>
      <c r="AU505" s="48" t="e">
        <v>#N/A</v>
      </c>
      <c r="AV505" s="48" t="s">
        <v>371</v>
      </c>
      <c r="AW505" s="68" t="e">
        <v>#VALUE!</v>
      </c>
      <c r="AX505" s="68" t="s">
        <v>8643</v>
      </c>
      <c r="AY505" s="68" t="e">
        <v>#N/A</v>
      </c>
      <c r="AZ505" s="48" t="s">
        <v>10996</v>
      </c>
      <c r="BA505" s="48" t="s">
        <v>10997</v>
      </c>
      <c r="BB505" s="68" t="e">
        <v>#N/A</v>
      </c>
      <c r="BC505" s="48" t="s">
        <v>2131</v>
      </c>
      <c r="BD505" s="48"/>
    </row>
    <row r="506" spans="1:56" x14ac:dyDescent="0.3">
      <c r="A506" s="48"/>
      <c r="B506" s="8">
        <v>240</v>
      </c>
      <c r="C506" s="143" t="s">
        <v>4223</v>
      </c>
      <c r="D506" s="143" t="s">
        <v>4224</v>
      </c>
      <c r="E506" s="143" t="s">
        <v>335</v>
      </c>
      <c r="F506" s="143" t="s">
        <v>170</v>
      </c>
      <c r="I506" s="143" t="s">
        <v>340</v>
      </c>
      <c r="J506" s="143" t="s">
        <v>4225</v>
      </c>
      <c r="K506" s="143" t="s">
        <v>4226</v>
      </c>
      <c r="L506" s="8" t="s">
        <v>4227</v>
      </c>
      <c r="M506" s="8" t="s">
        <v>4228</v>
      </c>
      <c r="N506" s="8" t="s">
        <v>4229</v>
      </c>
      <c r="O506" s="8">
        <v>6628970670</v>
      </c>
      <c r="P506" s="143" t="s">
        <v>2112</v>
      </c>
      <c r="Q506" s="143" t="s">
        <v>394</v>
      </c>
      <c r="R506" s="8" t="s">
        <v>4230</v>
      </c>
      <c r="S506" s="8" t="s">
        <v>4231</v>
      </c>
      <c r="T506" s="143" t="s">
        <v>1605</v>
      </c>
      <c r="U506" s="143"/>
      <c r="V506" s="143" t="s">
        <v>488</v>
      </c>
      <c r="W506" s="8">
        <v>38930</v>
      </c>
      <c r="X506" s="8" t="s">
        <v>348</v>
      </c>
      <c r="Y506" s="8" t="s">
        <v>226</v>
      </c>
      <c r="Z506" s="143" t="s">
        <v>2114</v>
      </c>
      <c r="AB506" s="8" t="s">
        <v>2115</v>
      </c>
      <c r="AE506" s="8" t="s">
        <v>49</v>
      </c>
      <c r="AF506" s="233" t="s">
        <v>4232</v>
      </c>
      <c r="AG506" s="8" t="s">
        <v>4233</v>
      </c>
      <c r="AH506" s="8" t="s">
        <v>4234</v>
      </c>
      <c r="AI506" s="8" t="s">
        <v>369</v>
      </c>
      <c r="AL506" s="8" t="s">
        <v>226</v>
      </c>
      <c r="AM506" s="48" t="s">
        <v>2130</v>
      </c>
      <c r="AN506" s="48" t="s">
        <v>10998</v>
      </c>
      <c r="AO506" s="48" t="s">
        <v>10999</v>
      </c>
      <c r="AP506" s="48" t="e">
        <v>#N/A</v>
      </c>
      <c r="AQ506" s="48" t="e">
        <v>#N/A</v>
      </c>
      <c r="AR506" s="48" t="e">
        <v>#N/A</v>
      </c>
      <c r="AS506" s="68" t="e">
        <v>#N/A</v>
      </c>
      <c r="AT506" s="68">
        <v>240</v>
      </c>
      <c r="AU506" s="48" t="e">
        <v>#N/A</v>
      </c>
      <c r="AV506" s="48" t="s">
        <v>371</v>
      </c>
      <c r="AW506" s="68" t="s">
        <v>11000</v>
      </c>
      <c r="AX506" s="68" t="s">
        <v>11000</v>
      </c>
      <c r="AY506" s="68" t="e">
        <v>#N/A</v>
      </c>
      <c r="AZ506" s="48" t="s">
        <v>11001</v>
      </c>
      <c r="BA506" s="48" t="s">
        <v>11002</v>
      </c>
      <c r="BB506" s="68" t="e">
        <v>#N/A</v>
      </c>
      <c r="BC506" s="48" t="s">
        <v>2131</v>
      </c>
    </row>
    <row r="507" spans="1:56" x14ac:dyDescent="0.3">
      <c r="A507" s="48" t="s">
        <v>11003</v>
      </c>
      <c r="B507" s="8">
        <v>531</v>
      </c>
      <c r="C507" s="143" t="s">
        <v>6529</v>
      </c>
      <c r="D507" s="143" t="s">
        <v>6530</v>
      </c>
      <c r="E507" s="143" t="s">
        <v>335</v>
      </c>
      <c r="F507" s="143" t="s">
        <v>170</v>
      </c>
      <c r="G507" s="8" t="s">
        <v>6531</v>
      </c>
      <c r="H507" s="8">
        <v>6626319413</v>
      </c>
      <c r="I507" s="143" t="s">
        <v>340</v>
      </c>
      <c r="J507" s="143" t="s">
        <v>1771</v>
      </c>
      <c r="K507" s="143" t="s">
        <v>1774</v>
      </c>
      <c r="L507" s="8" t="s">
        <v>3402</v>
      </c>
      <c r="M507" s="8" t="s">
        <v>6532</v>
      </c>
      <c r="N507" s="8" t="s">
        <v>6533</v>
      </c>
      <c r="O507" s="8">
        <v>6622978129</v>
      </c>
      <c r="P507" s="143" t="s">
        <v>2159</v>
      </c>
      <c r="Q507" s="143" t="s">
        <v>394</v>
      </c>
      <c r="R507" s="8" t="s">
        <v>6534</v>
      </c>
      <c r="S507" s="8" t="s">
        <v>6535</v>
      </c>
      <c r="T507" s="143" t="s">
        <v>1774</v>
      </c>
      <c r="U507" s="143"/>
      <c r="V507" s="143" t="s">
        <v>488</v>
      </c>
      <c r="W507" s="8">
        <v>38860</v>
      </c>
      <c r="X507" s="8" t="s">
        <v>348</v>
      </c>
      <c r="Y507" s="8" t="s">
        <v>6536</v>
      </c>
      <c r="Z507" s="143" t="s">
        <v>2114</v>
      </c>
      <c r="AB507" s="8" t="s">
        <v>2115</v>
      </c>
      <c r="AE507" s="8" t="s">
        <v>49</v>
      </c>
      <c r="AF507" s="233" t="s">
        <v>6537</v>
      </c>
      <c r="AG507" s="8" t="s">
        <v>6538</v>
      </c>
      <c r="AI507" s="8" t="s">
        <v>2165</v>
      </c>
      <c r="AJ507" s="8" t="s">
        <v>6539</v>
      </c>
      <c r="AK507" s="8" t="s">
        <v>6540</v>
      </c>
      <c r="AL507" s="8" t="s">
        <v>193</v>
      </c>
      <c r="AM507" s="48" t="s">
        <v>193</v>
      </c>
      <c r="AN507" s="48" t="s">
        <v>11004</v>
      </c>
      <c r="AO507" s="48" t="s">
        <v>11005</v>
      </c>
      <c r="AP507" s="48" t="s">
        <v>11004</v>
      </c>
      <c r="AQ507" s="48" t="s">
        <v>11005</v>
      </c>
      <c r="AR507" s="48" t="s">
        <v>371</v>
      </c>
      <c r="AS507" s="68" t="s">
        <v>371</v>
      </c>
      <c r="AT507" s="68">
        <v>531</v>
      </c>
      <c r="AU507" s="48">
        <v>75</v>
      </c>
      <c r="AV507" s="48" t="s">
        <v>519</v>
      </c>
      <c r="AW507" s="68" t="e">
        <v>#REF!</v>
      </c>
      <c r="AX507" s="68" t="e">
        <v>#REF!</v>
      </c>
      <c r="AY507" s="68" t="s">
        <v>11003</v>
      </c>
      <c r="AZ507" s="48" t="s">
        <v>11006</v>
      </c>
      <c r="BA507" s="48" t="s">
        <v>11007</v>
      </c>
      <c r="BB507" s="68" t="s">
        <v>519</v>
      </c>
      <c r="BC507" s="48" t="s">
        <v>107</v>
      </c>
    </row>
    <row r="508" spans="1:56" x14ac:dyDescent="0.3">
      <c r="A508" s="48"/>
      <c r="B508" s="8">
        <v>142</v>
      </c>
      <c r="C508" s="143" t="s">
        <v>3400</v>
      </c>
      <c r="D508" s="143" t="s">
        <v>2001</v>
      </c>
      <c r="E508" s="143" t="s">
        <v>335</v>
      </c>
      <c r="F508" s="143" t="s">
        <v>169</v>
      </c>
      <c r="G508" s="8" t="s">
        <v>3401</v>
      </c>
      <c r="H508" s="8">
        <v>6628093570</v>
      </c>
      <c r="I508" s="143" t="s">
        <v>401</v>
      </c>
      <c r="J508" s="143" t="s">
        <v>485</v>
      </c>
      <c r="K508" s="143" t="s">
        <v>206</v>
      </c>
      <c r="L508" s="8" t="s">
        <v>3402</v>
      </c>
      <c r="M508" s="8" t="s">
        <v>3403</v>
      </c>
      <c r="N508" s="8" t="s">
        <v>3401</v>
      </c>
      <c r="O508" s="8">
        <v>6628096063</v>
      </c>
      <c r="P508" s="143" t="s">
        <v>2159</v>
      </c>
      <c r="Q508" s="143" t="s">
        <v>43</v>
      </c>
      <c r="R508" s="8" t="s">
        <v>3404</v>
      </c>
      <c r="T508" s="143" t="s">
        <v>206</v>
      </c>
      <c r="U508" s="143"/>
      <c r="V508" s="143" t="s">
        <v>488</v>
      </c>
      <c r="W508" s="8">
        <v>38901</v>
      </c>
      <c r="X508" s="8" t="s">
        <v>348</v>
      </c>
      <c r="Y508" s="8" t="s">
        <v>206</v>
      </c>
      <c r="Z508" s="143" t="s">
        <v>2114</v>
      </c>
      <c r="AB508" s="8" t="s">
        <v>2115</v>
      </c>
      <c r="AE508" s="8" t="s">
        <v>48</v>
      </c>
      <c r="AF508" s="233" t="s">
        <v>3405</v>
      </c>
      <c r="AG508" s="8" t="s">
        <v>3406</v>
      </c>
      <c r="AH508" s="8" t="s">
        <v>3407</v>
      </c>
      <c r="AI508" s="8" t="s">
        <v>2165</v>
      </c>
      <c r="AJ508" s="8" t="s">
        <v>3408</v>
      </c>
      <c r="AL508" s="8" t="s">
        <v>206</v>
      </c>
      <c r="AM508" s="48" t="s">
        <v>2130</v>
      </c>
      <c r="AN508" s="48" t="s">
        <v>11008</v>
      </c>
      <c r="AO508" s="48" t="s">
        <v>11009</v>
      </c>
      <c r="AP508" s="48" t="e">
        <v>#N/A</v>
      </c>
      <c r="AQ508" s="48" t="e">
        <v>#N/A</v>
      </c>
      <c r="AR508" s="48" t="e">
        <v>#N/A</v>
      </c>
      <c r="AS508" s="68" t="e">
        <v>#N/A</v>
      </c>
      <c r="AT508" s="68">
        <v>142</v>
      </c>
      <c r="AU508" s="48" t="e">
        <v>#N/A</v>
      </c>
      <c r="AV508" s="48" t="s">
        <v>371</v>
      </c>
      <c r="AW508" s="68" t="s">
        <v>11010</v>
      </c>
      <c r="AX508" s="68" t="s">
        <v>11010</v>
      </c>
      <c r="AY508" s="68" t="e">
        <v>#N/A</v>
      </c>
      <c r="AZ508" s="48" t="s">
        <v>11011</v>
      </c>
      <c r="BA508" s="48" t="s">
        <v>11012</v>
      </c>
      <c r="BB508" s="68" t="e">
        <v>#N/A</v>
      </c>
      <c r="BC508" s="48" t="s">
        <v>2131</v>
      </c>
      <c r="BD508" s="48"/>
    </row>
    <row r="509" spans="1:56" x14ac:dyDescent="0.3">
      <c r="A509" s="48" t="s">
        <v>11013</v>
      </c>
      <c r="B509" s="8">
        <v>136</v>
      </c>
      <c r="C509" s="143" t="s">
        <v>3346</v>
      </c>
      <c r="D509" s="143" t="s">
        <v>3347</v>
      </c>
      <c r="E509" s="143" t="s">
        <v>335</v>
      </c>
      <c r="F509" s="143" t="s">
        <v>169</v>
      </c>
      <c r="G509" s="8" t="s">
        <v>3348</v>
      </c>
      <c r="H509" s="8">
        <v>9016472791</v>
      </c>
      <c r="I509" s="143" t="s">
        <v>376</v>
      </c>
      <c r="J509" s="143" t="s">
        <v>3349</v>
      </c>
      <c r="K509" s="143" t="s">
        <v>3350</v>
      </c>
      <c r="L509" s="8" t="s">
        <v>3351</v>
      </c>
      <c r="M509" s="8" t="s">
        <v>3347</v>
      </c>
      <c r="N509" s="8" t="s">
        <v>3352</v>
      </c>
      <c r="O509" s="8">
        <v>9016472791</v>
      </c>
      <c r="P509" s="143" t="s">
        <v>2112</v>
      </c>
      <c r="Q509" s="143" t="s">
        <v>45</v>
      </c>
      <c r="R509" s="8" t="s">
        <v>3353</v>
      </c>
      <c r="T509" s="143" t="s">
        <v>3354</v>
      </c>
      <c r="U509" s="143"/>
      <c r="V509" s="143" t="s">
        <v>488</v>
      </c>
      <c r="W509" s="8">
        <v>38651</v>
      </c>
      <c r="X509" s="8" t="s">
        <v>348</v>
      </c>
      <c r="Y509" s="8" t="s">
        <v>3355</v>
      </c>
      <c r="Z509" s="143" t="s">
        <v>2114</v>
      </c>
      <c r="AB509" s="8" t="s">
        <v>2115</v>
      </c>
      <c r="AE509" s="8" t="s">
        <v>48</v>
      </c>
      <c r="AF509" s="233" t="s">
        <v>3356</v>
      </c>
      <c r="AG509" s="8" t="s">
        <v>3357</v>
      </c>
      <c r="AI509" s="8" t="s">
        <v>442</v>
      </c>
      <c r="AL509" s="8" t="s">
        <v>201</v>
      </c>
      <c r="AM509" s="48" t="s">
        <v>201</v>
      </c>
      <c r="AN509" s="48" t="s">
        <v>11014</v>
      </c>
      <c r="AO509" s="48" t="s">
        <v>11015</v>
      </c>
      <c r="AP509" s="48" t="e">
        <v>#N/A</v>
      </c>
      <c r="AQ509" s="48" t="s">
        <v>11015</v>
      </c>
      <c r="AR509" s="48" t="e">
        <v>#N/A</v>
      </c>
      <c r="AS509" s="68" t="s">
        <v>371</v>
      </c>
      <c r="AT509" s="68">
        <v>136</v>
      </c>
      <c r="AU509" s="48">
        <v>256</v>
      </c>
      <c r="AV509" s="48" t="s">
        <v>371</v>
      </c>
      <c r="AW509" s="68" t="e">
        <v>#VALUE!</v>
      </c>
      <c r="AX509" s="68" t="s">
        <v>11016</v>
      </c>
      <c r="AY509" s="68" t="s">
        <v>11013</v>
      </c>
      <c r="AZ509" s="48" t="s">
        <v>11017</v>
      </c>
      <c r="BA509" s="48" t="s">
        <v>11018</v>
      </c>
      <c r="BB509" s="68" t="s">
        <v>519</v>
      </c>
      <c r="BC509" s="48" t="s">
        <v>107</v>
      </c>
      <c r="BD509" s="48"/>
    </row>
    <row r="510" spans="1:56" x14ac:dyDescent="0.3">
      <c r="A510" s="48"/>
      <c r="B510" s="8">
        <v>453</v>
      </c>
      <c r="C510" s="143" t="s">
        <v>5909</v>
      </c>
      <c r="D510" s="143" t="s">
        <v>5910</v>
      </c>
      <c r="E510" s="143" t="s">
        <v>335</v>
      </c>
      <c r="F510" s="143" t="s">
        <v>170</v>
      </c>
      <c r="I510" s="143" t="s">
        <v>401</v>
      </c>
      <c r="J510" s="143" t="s">
        <v>4436</v>
      </c>
      <c r="K510" s="143" t="s">
        <v>724</v>
      </c>
      <c r="L510" s="8" t="s">
        <v>5911</v>
      </c>
      <c r="M510" s="8" t="s">
        <v>5910</v>
      </c>
      <c r="N510" s="8" t="s">
        <v>5912</v>
      </c>
      <c r="O510" s="8">
        <v>6622515074</v>
      </c>
      <c r="P510" s="143" t="s">
        <v>2159</v>
      </c>
      <c r="Q510" s="143" t="s">
        <v>45</v>
      </c>
      <c r="R510" s="8" t="s">
        <v>5913</v>
      </c>
      <c r="T510" s="143" t="s">
        <v>1593</v>
      </c>
      <c r="U510" s="143"/>
      <c r="V510" s="143" t="s">
        <v>488</v>
      </c>
      <c r="W510" s="8">
        <v>39702</v>
      </c>
      <c r="X510" s="8" t="s">
        <v>348</v>
      </c>
      <c r="Y510" s="8" t="s">
        <v>403</v>
      </c>
      <c r="Z510" s="143" t="s">
        <v>2114</v>
      </c>
      <c r="AB510" s="8" t="s">
        <v>2115</v>
      </c>
      <c r="AE510" s="8" t="s">
        <v>49</v>
      </c>
      <c r="AF510" s="233" t="s">
        <v>5914</v>
      </c>
      <c r="AI510" s="8" t="s">
        <v>2165</v>
      </c>
      <c r="AJ510" s="8" t="s">
        <v>5915</v>
      </c>
      <c r="AK510" s="8" t="s">
        <v>4517</v>
      </c>
      <c r="AL510" s="8" t="s">
        <v>228</v>
      </c>
      <c r="AM510" s="48" t="s">
        <v>2130</v>
      </c>
      <c r="AN510" s="48" t="s">
        <v>11019</v>
      </c>
      <c r="AO510" s="48" t="s">
        <v>11020</v>
      </c>
      <c r="AP510" s="48" t="e">
        <v>#N/A</v>
      </c>
      <c r="AQ510" s="48" t="e">
        <v>#N/A</v>
      </c>
      <c r="AR510" s="48" t="e">
        <v>#N/A</v>
      </c>
      <c r="AS510" s="68" t="e">
        <v>#N/A</v>
      </c>
      <c r="AT510" s="68">
        <v>453</v>
      </c>
      <c r="AU510" s="48" t="e">
        <v>#N/A</v>
      </c>
      <c r="AV510" s="48" t="s">
        <v>371</v>
      </c>
      <c r="AW510" s="68" t="e">
        <v>#REF!</v>
      </c>
      <c r="AX510" s="68" t="s">
        <v>8643</v>
      </c>
      <c r="AY510" s="68" t="e">
        <v>#N/A</v>
      </c>
      <c r="AZ510" s="48" t="s">
        <v>11021</v>
      </c>
      <c r="BA510" s="48" t="s">
        <v>11022</v>
      </c>
      <c r="BB510" s="68" t="e">
        <v>#N/A</v>
      </c>
      <c r="BC510" s="48" t="s">
        <v>2131</v>
      </c>
      <c r="BD510" s="48"/>
    </row>
    <row r="511" spans="1:56" x14ac:dyDescent="0.3">
      <c r="A511" s="48" t="s">
        <v>11023</v>
      </c>
      <c r="B511" s="8">
        <v>529</v>
      </c>
      <c r="C511" s="143" t="s">
        <v>6512</v>
      </c>
      <c r="D511" s="143" t="s">
        <v>6513</v>
      </c>
      <c r="E511" s="143" t="s">
        <v>335</v>
      </c>
      <c r="F511" s="143" t="s">
        <v>170</v>
      </c>
      <c r="G511" s="8" t="s">
        <v>6514</v>
      </c>
      <c r="H511" s="8">
        <v>6626094563</v>
      </c>
      <c r="I511" s="143" t="s">
        <v>401</v>
      </c>
      <c r="J511" s="143" t="s">
        <v>6515</v>
      </c>
      <c r="K511" s="143" t="s">
        <v>2753</v>
      </c>
      <c r="L511" s="8" t="s">
        <v>6516</v>
      </c>
      <c r="M511" s="8" t="s">
        <v>6513</v>
      </c>
      <c r="N511" s="8" t="s">
        <v>6514</v>
      </c>
      <c r="O511" s="8">
        <v>6626094563</v>
      </c>
      <c r="P511" s="143" t="s">
        <v>2112</v>
      </c>
      <c r="Q511" s="143" t="s">
        <v>43</v>
      </c>
      <c r="R511" s="8" t="s">
        <v>6517</v>
      </c>
      <c r="T511" s="143" t="s">
        <v>2657</v>
      </c>
      <c r="U511" s="143"/>
      <c r="V511" s="143" t="s">
        <v>488</v>
      </c>
      <c r="W511" s="8">
        <v>38606</v>
      </c>
      <c r="X511" s="8" t="s">
        <v>348</v>
      </c>
      <c r="Y511" s="8" t="s">
        <v>238</v>
      </c>
      <c r="Z511" s="143" t="s">
        <v>2114</v>
      </c>
      <c r="AB511" s="8" t="s">
        <v>2115</v>
      </c>
      <c r="AE511" s="8" t="s">
        <v>48</v>
      </c>
      <c r="AF511" s="233" t="s">
        <v>6518</v>
      </c>
      <c r="AG511" s="8" t="s">
        <v>6519</v>
      </c>
      <c r="AI511" s="8" t="s">
        <v>369</v>
      </c>
      <c r="AJ511" s="8" t="s">
        <v>6520</v>
      </c>
      <c r="AL511" s="8" t="s">
        <v>238</v>
      </c>
      <c r="AM511" s="48" t="s">
        <v>238</v>
      </c>
      <c r="AN511" s="48" t="s">
        <v>11024</v>
      </c>
      <c r="AO511" s="48" t="s">
        <v>11025</v>
      </c>
      <c r="AP511" s="48" t="e">
        <v>#N/A</v>
      </c>
      <c r="AQ511" s="48" t="s">
        <v>11025</v>
      </c>
      <c r="AR511" s="48" t="e">
        <v>#N/A</v>
      </c>
      <c r="AS511" s="68" t="s">
        <v>371</v>
      </c>
      <c r="AT511" s="68">
        <v>529</v>
      </c>
      <c r="AU511" s="48">
        <v>122</v>
      </c>
      <c r="AV511" s="48" t="s">
        <v>371</v>
      </c>
      <c r="AW511" s="68" t="e">
        <v>#REF!</v>
      </c>
      <c r="AX511" s="68" t="e">
        <v>#REF!</v>
      </c>
      <c r="AY511" s="68" t="s">
        <v>11023</v>
      </c>
      <c r="AZ511" s="48" t="s">
        <v>11026</v>
      </c>
      <c r="BA511" s="48" t="s">
        <v>11027</v>
      </c>
      <c r="BB511" s="68" t="s">
        <v>371</v>
      </c>
      <c r="BC511" s="48" t="s">
        <v>101</v>
      </c>
      <c r="BD511" s="48"/>
    </row>
    <row r="512" spans="1:56" x14ac:dyDescent="0.3">
      <c r="A512" s="48" t="s">
        <v>11028</v>
      </c>
      <c r="B512" s="8">
        <v>524</v>
      </c>
      <c r="C512" s="143" t="s">
        <v>2483</v>
      </c>
      <c r="D512" s="143" t="s">
        <v>6473</v>
      </c>
      <c r="E512" s="143" t="s">
        <v>335</v>
      </c>
      <c r="F512" s="143" t="s">
        <v>170</v>
      </c>
      <c r="G512" s="8" t="s">
        <v>6474</v>
      </c>
      <c r="H512" s="8">
        <v>6624046410</v>
      </c>
      <c r="I512" s="143" t="s">
        <v>376</v>
      </c>
      <c r="J512" s="143" t="s">
        <v>6475</v>
      </c>
      <c r="K512" s="143" t="s">
        <v>651</v>
      </c>
      <c r="L512" s="8" t="s">
        <v>6476</v>
      </c>
      <c r="M512" s="8" t="s">
        <v>6473</v>
      </c>
      <c r="N512" s="8" t="s">
        <v>6477</v>
      </c>
      <c r="O512" s="8">
        <v>6623055698</v>
      </c>
      <c r="P512" s="143" t="s">
        <v>2112</v>
      </c>
      <c r="Q512" s="143" t="s">
        <v>441</v>
      </c>
      <c r="R512" s="8" t="s">
        <v>6478</v>
      </c>
      <c r="T512" s="143" t="s">
        <v>654</v>
      </c>
      <c r="U512" s="143"/>
      <c r="V512" s="143" t="s">
        <v>488</v>
      </c>
      <c r="W512" s="8">
        <v>38672</v>
      </c>
      <c r="X512" s="8" t="s">
        <v>348</v>
      </c>
      <c r="Y512" s="8" t="s">
        <v>2393</v>
      </c>
      <c r="Z512" s="143" t="s">
        <v>2114</v>
      </c>
      <c r="AB512" s="8" t="s">
        <v>2115</v>
      </c>
      <c r="AE512" s="8" t="s">
        <v>48</v>
      </c>
      <c r="AF512" s="233" t="s">
        <v>6479</v>
      </c>
      <c r="AG512" s="8" t="s">
        <v>6480</v>
      </c>
      <c r="AI512" s="8" t="s">
        <v>442</v>
      </c>
      <c r="AL512" s="8" t="s">
        <v>201</v>
      </c>
      <c r="AM512" s="48" t="s">
        <v>201</v>
      </c>
      <c r="AN512" s="48" t="s">
        <v>11029</v>
      </c>
      <c r="AO512" s="48" t="s">
        <v>11030</v>
      </c>
      <c r="AP512" s="48" t="s">
        <v>11029</v>
      </c>
      <c r="AQ512" s="48" t="s">
        <v>11030</v>
      </c>
      <c r="AR512" s="48" t="s">
        <v>371</v>
      </c>
      <c r="AS512" s="68" t="s">
        <v>371</v>
      </c>
      <c r="AT512" s="68">
        <v>524</v>
      </c>
      <c r="AU512" s="48">
        <v>53</v>
      </c>
      <c r="AV512" s="48" t="s">
        <v>371</v>
      </c>
      <c r="AW512" s="68" t="e">
        <v>#VALUE!</v>
      </c>
      <c r="AX512" s="68" t="e">
        <v>#VALUE!</v>
      </c>
      <c r="AY512" s="68" t="s">
        <v>11028</v>
      </c>
      <c r="AZ512" s="48" t="s">
        <v>11031</v>
      </c>
      <c r="BA512" s="48" t="s">
        <v>11032</v>
      </c>
      <c r="BB512" s="68" t="s">
        <v>519</v>
      </c>
      <c r="BC512" s="48" t="s">
        <v>107</v>
      </c>
      <c r="BD512" s="48"/>
    </row>
    <row r="513" spans="1:56" x14ac:dyDescent="0.3">
      <c r="A513" s="48"/>
      <c r="B513" s="8">
        <v>286</v>
      </c>
      <c r="C513" s="143" t="s">
        <v>1806</v>
      </c>
      <c r="D513" s="143" t="s">
        <v>4594</v>
      </c>
      <c r="E513" s="143" t="s">
        <v>335</v>
      </c>
      <c r="F513" s="143" t="s">
        <v>169</v>
      </c>
      <c r="G513" s="8" t="s">
        <v>4595</v>
      </c>
      <c r="H513" s="8">
        <v>6624251383</v>
      </c>
      <c r="I513" s="143" t="s">
        <v>401</v>
      </c>
      <c r="J513" s="143" t="s">
        <v>236</v>
      </c>
      <c r="K513" s="143" t="s">
        <v>236</v>
      </c>
      <c r="L513" s="8" t="s">
        <v>4596</v>
      </c>
      <c r="M513" s="8" t="s">
        <v>4597</v>
      </c>
      <c r="N513" s="8" t="s">
        <v>4595</v>
      </c>
      <c r="O513" s="8">
        <v>6622426677</v>
      </c>
      <c r="P513" s="143" t="s">
        <v>2159</v>
      </c>
      <c r="Q513" s="143" t="s">
        <v>43</v>
      </c>
      <c r="R513" s="8" t="s">
        <v>4598</v>
      </c>
      <c r="T513" s="143" t="s">
        <v>3202</v>
      </c>
      <c r="U513" s="143"/>
      <c r="V513" s="143" t="s">
        <v>488</v>
      </c>
      <c r="W513" s="8">
        <v>39341</v>
      </c>
      <c r="X513" s="8" t="s">
        <v>348</v>
      </c>
      <c r="Y513" s="8" t="s">
        <v>236</v>
      </c>
      <c r="Z513" s="143" t="s">
        <v>2114</v>
      </c>
      <c r="AB513" s="8" t="s">
        <v>2115</v>
      </c>
      <c r="AE513" s="8" t="s">
        <v>48</v>
      </c>
      <c r="AF513" s="233" t="s">
        <v>4599</v>
      </c>
      <c r="AG513" s="8" t="s">
        <v>4600</v>
      </c>
      <c r="AI513" s="8" t="s">
        <v>442</v>
      </c>
      <c r="AJ513" s="8" t="s">
        <v>4601</v>
      </c>
      <c r="AL513" s="8" t="s">
        <v>236</v>
      </c>
      <c r="AM513" s="48" t="s">
        <v>2130</v>
      </c>
      <c r="AN513" s="48" t="s">
        <v>11033</v>
      </c>
      <c r="AO513" s="48" t="s">
        <v>11034</v>
      </c>
      <c r="AP513" s="48" t="e">
        <v>#N/A</v>
      </c>
      <c r="AQ513" s="48" t="e">
        <v>#N/A</v>
      </c>
      <c r="AR513" s="48" t="e">
        <v>#N/A</v>
      </c>
      <c r="AS513" s="68" t="e">
        <v>#N/A</v>
      </c>
      <c r="AT513" s="68">
        <v>286</v>
      </c>
      <c r="AU513" s="48" t="e">
        <v>#N/A</v>
      </c>
      <c r="AV513" s="48" t="s">
        <v>371</v>
      </c>
      <c r="AW513" s="68" t="s">
        <v>11035</v>
      </c>
      <c r="AX513" s="68" t="s">
        <v>11035</v>
      </c>
      <c r="AY513" s="68" t="e">
        <v>#N/A</v>
      </c>
      <c r="AZ513" s="48" t="s">
        <v>11036</v>
      </c>
      <c r="BA513" s="48" t="s">
        <v>11037</v>
      </c>
      <c r="BB513" s="68" t="e">
        <v>#N/A</v>
      </c>
      <c r="BC513" s="48" t="s">
        <v>2131</v>
      </c>
    </row>
    <row r="514" spans="1:56" x14ac:dyDescent="0.3">
      <c r="A514" s="48" t="s">
        <v>11038</v>
      </c>
      <c r="B514" s="8">
        <v>340</v>
      </c>
      <c r="C514" s="143" t="s">
        <v>4994</v>
      </c>
      <c r="D514" s="143" t="s">
        <v>4995</v>
      </c>
      <c r="E514" s="143" t="s">
        <v>335</v>
      </c>
      <c r="F514" s="143" t="s">
        <v>170</v>
      </c>
      <c r="G514" s="8" t="s">
        <v>4996</v>
      </c>
      <c r="H514" s="8">
        <v>6017201498</v>
      </c>
      <c r="I514" s="143" t="s">
        <v>340</v>
      </c>
      <c r="J514" s="143" t="s">
        <v>4885</v>
      </c>
      <c r="K514" s="143" t="s">
        <v>560</v>
      </c>
      <c r="L514" s="8" t="s">
        <v>4997</v>
      </c>
      <c r="M514" s="8" t="s">
        <v>4995</v>
      </c>
      <c r="N514" s="8" t="s">
        <v>4998</v>
      </c>
      <c r="O514" s="8">
        <v>6017201498</v>
      </c>
      <c r="P514" s="143" t="s">
        <v>2112</v>
      </c>
      <c r="Q514" s="143" t="s">
        <v>441</v>
      </c>
      <c r="R514" s="8" t="s">
        <v>4999</v>
      </c>
      <c r="T514" s="143" t="s">
        <v>562</v>
      </c>
      <c r="U514" s="143"/>
      <c r="V514" s="143" t="s">
        <v>488</v>
      </c>
      <c r="W514" s="8">
        <v>39203</v>
      </c>
      <c r="X514" s="8" t="s">
        <v>348</v>
      </c>
      <c r="Y514" s="8" t="s">
        <v>209</v>
      </c>
      <c r="Z514" s="143" t="s">
        <v>2114</v>
      </c>
      <c r="AB514" s="8" t="s">
        <v>2115</v>
      </c>
      <c r="AE514" s="8" t="s">
        <v>49</v>
      </c>
      <c r="AF514" s="233" t="s">
        <v>5000</v>
      </c>
      <c r="AI514" s="8" t="s">
        <v>2165</v>
      </c>
      <c r="AJ514" s="8" t="s">
        <v>5001</v>
      </c>
      <c r="AL514" s="8" t="s">
        <v>209</v>
      </c>
      <c r="AM514" s="48" t="s">
        <v>209</v>
      </c>
      <c r="AN514" s="48" t="s">
        <v>11039</v>
      </c>
      <c r="AO514" s="48" t="s">
        <v>11040</v>
      </c>
      <c r="AP514" s="48" t="s">
        <v>11039</v>
      </c>
      <c r="AQ514" s="48" t="s">
        <v>11040</v>
      </c>
      <c r="AR514" s="48" t="s">
        <v>371</v>
      </c>
      <c r="AS514" s="68" t="s">
        <v>371</v>
      </c>
      <c r="AT514" s="68">
        <v>340</v>
      </c>
      <c r="AU514" s="48">
        <v>32</v>
      </c>
      <c r="AV514" s="48" t="s">
        <v>371</v>
      </c>
      <c r="AW514" s="68" t="s">
        <v>11041</v>
      </c>
      <c r="AX514" s="68" t="s">
        <v>8643</v>
      </c>
      <c r="AY514" s="68" t="s">
        <v>11038</v>
      </c>
      <c r="AZ514" s="48" t="s">
        <v>11042</v>
      </c>
      <c r="BA514" s="48" t="s">
        <v>11043</v>
      </c>
      <c r="BB514" s="68" t="s">
        <v>519</v>
      </c>
      <c r="BC514" s="48" t="s">
        <v>107</v>
      </c>
      <c r="BD514" s="48"/>
    </row>
    <row r="515" spans="1:56" x14ac:dyDescent="0.3">
      <c r="A515" s="48" t="s">
        <v>11044</v>
      </c>
      <c r="B515" s="8">
        <v>523</v>
      </c>
      <c r="C515" s="143" t="s">
        <v>6465</v>
      </c>
      <c r="D515" s="143" t="s">
        <v>6466</v>
      </c>
      <c r="E515" s="143" t="s">
        <v>335</v>
      </c>
      <c r="F515" s="143" t="s">
        <v>170</v>
      </c>
      <c r="G515" s="8" t="s">
        <v>6467</v>
      </c>
      <c r="H515" s="8">
        <v>6013193702</v>
      </c>
      <c r="I515" s="143" t="s">
        <v>401</v>
      </c>
      <c r="J515" s="143" t="s">
        <v>1729</v>
      </c>
      <c r="K515" s="143" t="s">
        <v>738</v>
      </c>
      <c r="L515" s="8" t="s">
        <v>6468</v>
      </c>
      <c r="M515" s="8" t="s">
        <v>6466</v>
      </c>
      <c r="N515" s="8" t="s">
        <v>6469</v>
      </c>
      <c r="O515" s="8">
        <v>7697986096</v>
      </c>
      <c r="P515" s="143" t="s">
        <v>2112</v>
      </c>
      <c r="Q515" s="143" t="s">
        <v>45</v>
      </c>
      <c r="R515" s="8" t="s">
        <v>6470</v>
      </c>
      <c r="S515" s="8" t="s">
        <v>6470</v>
      </c>
      <c r="T515" s="143" t="s">
        <v>1057</v>
      </c>
      <c r="U515" s="143"/>
      <c r="V515" s="143" t="s">
        <v>488</v>
      </c>
      <c r="W515" s="8">
        <v>39042</v>
      </c>
      <c r="X515" s="8" t="s">
        <v>348</v>
      </c>
      <c r="Y515" s="8" t="s">
        <v>245</v>
      </c>
      <c r="Z515" s="143" t="s">
        <v>2114</v>
      </c>
      <c r="AB515" s="8" t="s">
        <v>2115</v>
      </c>
      <c r="AE515" s="8" t="s">
        <v>48</v>
      </c>
      <c r="AF515" s="233" t="s">
        <v>6471</v>
      </c>
      <c r="AG515" s="8" t="s">
        <v>6472</v>
      </c>
      <c r="AI515" s="8" t="s">
        <v>2165</v>
      </c>
      <c r="AJ515" s="8" t="s">
        <v>1729</v>
      </c>
      <c r="AL515" s="8" t="s">
        <v>245</v>
      </c>
      <c r="AM515" s="48" t="s">
        <v>245</v>
      </c>
      <c r="AN515" s="48" t="s">
        <v>11045</v>
      </c>
      <c r="AO515" s="48" t="s">
        <v>11046</v>
      </c>
      <c r="AP515" s="48" t="s">
        <v>11045</v>
      </c>
      <c r="AQ515" s="48" t="s">
        <v>11046</v>
      </c>
      <c r="AR515" s="48" t="s">
        <v>371</v>
      </c>
      <c r="AS515" s="68" t="s">
        <v>371</v>
      </c>
      <c r="AT515" s="68">
        <v>523</v>
      </c>
      <c r="AU515" s="48">
        <v>171</v>
      </c>
      <c r="AV515" s="48" t="s">
        <v>371</v>
      </c>
      <c r="AW515" s="68" t="e">
        <v>#VALUE!</v>
      </c>
      <c r="AX515" s="68" t="e">
        <v>#REF!</v>
      </c>
      <c r="AY515" s="68" t="s">
        <v>11044</v>
      </c>
      <c r="AZ515" s="48" t="s">
        <v>11047</v>
      </c>
      <c r="BA515" s="48" t="s">
        <v>11048</v>
      </c>
      <c r="BB515" s="68" t="s">
        <v>519</v>
      </c>
      <c r="BC515" s="48" t="s">
        <v>107</v>
      </c>
      <c r="BD515" s="48"/>
    </row>
    <row r="516" spans="1:56" x14ac:dyDescent="0.3">
      <c r="A516" s="48"/>
      <c r="B516" s="8">
        <v>578</v>
      </c>
      <c r="C516" s="8" t="s">
        <v>6907</v>
      </c>
      <c r="D516" s="8" t="s">
        <v>6908</v>
      </c>
      <c r="E516" s="8" t="s">
        <v>335</v>
      </c>
      <c r="F516" s="8" t="s">
        <v>170</v>
      </c>
      <c r="G516" s="8" t="s">
        <v>6909</v>
      </c>
      <c r="H516" s="8">
        <v>6625825242</v>
      </c>
      <c r="I516" s="8" t="s">
        <v>401</v>
      </c>
      <c r="J516" s="8" t="s">
        <v>6910</v>
      </c>
      <c r="K516" s="8" t="s">
        <v>1718</v>
      </c>
      <c r="L516" s="8" t="s">
        <v>6911</v>
      </c>
      <c r="M516" s="8" t="s">
        <v>6912</v>
      </c>
      <c r="N516" s="8" t="s">
        <v>6913</v>
      </c>
      <c r="O516" s="8">
        <v>6622302500</v>
      </c>
      <c r="P516" s="8" t="s">
        <v>2159</v>
      </c>
      <c r="Q516" s="8" t="s">
        <v>43</v>
      </c>
      <c r="R516" s="8" t="s">
        <v>6914</v>
      </c>
      <c r="T516" s="8" t="s">
        <v>1397</v>
      </c>
      <c r="V516" s="8" t="s">
        <v>488</v>
      </c>
      <c r="W516" s="8">
        <v>39095</v>
      </c>
      <c r="X516" s="8" t="s">
        <v>348</v>
      </c>
      <c r="Y516" s="8" t="s">
        <v>1718</v>
      </c>
      <c r="AD516" s="8" t="s">
        <v>2252</v>
      </c>
      <c r="AE516" s="8" t="s">
        <v>50</v>
      </c>
      <c r="AF516" s="8" t="s">
        <v>6915</v>
      </c>
      <c r="AH516" s="8" t="s">
        <v>6916</v>
      </c>
      <c r="AI516" s="8" t="s">
        <v>605</v>
      </c>
      <c r="AL516" s="8" t="s">
        <v>210</v>
      </c>
      <c r="AM516" s="48" t="s">
        <v>2130</v>
      </c>
      <c r="AN516" s="48" t="s">
        <v>11049</v>
      </c>
      <c r="AO516" s="48" t="s">
        <v>11050</v>
      </c>
      <c r="AP516" s="48" t="e">
        <v>#N/A</v>
      </c>
      <c r="AQ516" s="48" t="e">
        <v>#N/A</v>
      </c>
      <c r="AR516" s="48" t="e">
        <v>#N/A</v>
      </c>
      <c r="AS516" s="68" t="e">
        <v>#N/A</v>
      </c>
      <c r="AT516" s="68">
        <v>578</v>
      </c>
      <c r="AU516" s="48" t="e">
        <v>#N/A</v>
      </c>
      <c r="AV516" s="48" t="s">
        <v>371</v>
      </c>
      <c r="AW516" s="68" t="e">
        <v>#REF!</v>
      </c>
      <c r="AX516" s="68" t="s">
        <v>8643</v>
      </c>
      <c r="AY516" s="68" t="e">
        <v>#N/A</v>
      </c>
      <c r="AZ516" s="48" t="s">
        <v>11051</v>
      </c>
      <c r="BA516" s="48" t="s">
        <v>11052</v>
      </c>
      <c r="BB516" s="68" t="e">
        <v>#N/A</v>
      </c>
      <c r="BC516" s="48" t="s">
        <v>2131</v>
      </c>
      <c r="BD516" s="48"/>
    </row>
    <row r="517" spans="1:56" x14ac:dyDescent="0.3">
      <c r="A517" s="48"/>
      <c r="B517" s="8">
        <v>332</v>
      </c>
      <c r="C517" s="143" t="s">
        <v>1170</v>
      </c>
      <c r="D517" s="143" t="s">
        <v>4932</v>
      </c>
      <c r="E517" s="143" t="s">
        <v>335</v>
      </c>
      <c r="F517" s="143" t="s">
        <v>169</v>
      </c>
      <c r="G517" s="8" t="s">
        <v>4933</v>
      </c>
      <c r="H517" s="8">
        <v>6017096707</v>
      </c>
      <c r="I517" s="143" t="s">
        <v>340</v>
      </c>
      <c r="J517" s="143" t="s">
        <v>559</v>
      </c>
      <c r="K517" s="143" t="s">
        <v>4934</v>
      </c>
      <c r="L517" s="8" t="s">
        <v>4935</v>
      </c>
      <c r="M517" s="8" t="s">
        <v>4936</v>
      </c>
      <c r="N517" s="8" t="s">
        <v>4933</v>
      </c>
      <c r="O517" s="8">
        <v>6017096707</v>
      </c>
      <c r="P517" s="143" t="s">
        <v>2112</v>
      </c>
      <c r="Q517" s="143" t="s">
        <v>45</v>
      </c>
      <c r="R517" s="8" t="s">
        <v>4937</v>
      </c>
      <c r="T517" s="143" t="s">
        <v>214</v>
      </c>
      <c r="U517" s="143"/>
      <c r="V517" s="143" t="s">
        <v>488</v>
      </c>
      <c r="W517" s="8">
        <v>39211</v>
      </c>
      <c r="X517" s="8" t="s">
        <v>348</v>
      </c>
      <c r="Y517" s="8" t="s">
        <v>209</v>
      </c>
      <c r="Z517" s="143" t="s">
        <v>2114</v>
      </c>
      <c r="AB517" s="8" t="s">
        <v>2115</v>
      </c>
      <c r="AE517" s="8" t="s">
        <v>48</v>
      </c>
      <c r="AF517" s="233" t="s">
        <v>4938</v>
      </c>
      <c r="AG517" s="8" t="e">
        <v>#NAME?</v>
      </c>
      <c r="AH517" s="8" t="s">
        <v>4939</v>
      </c>
      <c r="AI517" s="8" t="s">
        <v>2165</v>
      </c>
      <c r="AJ517" s="8" t="s">
        <v>4940</v>
      </c>
      <c r="AL517" s="8" t="s">
        <v>209</v>
      </c>
      <c r="AM517" s="48" t="s">
        <v>2130</v>
      </c>
      <c r="AN517" s="48" t="s">
        <v>11053</v>
      </c>
      <c r="AO517" s="48" t="s">
        <v>11054</v>
      </c>
      <c r="AP517" s="48" t="e">
        <v>#N/A</v>
      </c>
      <c r="AQ517" s="48" t="e">
        <v>#N/A</v>
      </c>
      <c r="AR517" s="48" t="e">
        <v>#N/A</v>
      </c>
      <c r="AS517" s="68" t="e">
        <v>#N/A</v>
      </c>
      <c r="AT517" s="68">
        <v>332</v>
      </c>
      <c r="AU517" s="48" t="e">
        <v>#N/A</v>
      </c>
      <c r="AV517" s="48" t="s">
        <v>371</v>
      </c>
      <c r="AW517" s="68" t="s">
        <v>11055</v>
      </c>
      <c r="AX517" s="68" t="e">
        <v>#NAME?</v>
      </c>
      <c r="AY517" s="68" t="e">
        <v>#N/A</v>
      </c>
      <c r="AZ517" s="48" t="s">
        <v>11056</v>
      </c>
      <c r="BA517" s="48" t="s">
        <v>11057</v>
      </c>
      <c r="BB517" s="68" t="e">
        <v>#N/A</v>
      </c>
      <c r="BC517" s="48" t="s">
        <v>2131</v>
      </c>
    </row>
    <row r="518" spans="1:56" x14ac:dyDescent="0.3">
      <c r="A518" s="48" t="s">
        <v>11058</v>
      </c>
      <c r="B518" s="8">
        <v>361</v>
      </c>
      <c r="C518" s="143" t="s">
        <v>5192</v>
      </c>
      <c r="D518" s="143" t="s">
        <v>5193</v>
      </c>
      <c r="E518" s="143" t="s">
        <v>335</v>
      </c>
      <c r="F518" s="143" t="s">
        <v>170</v>
      </c>
      <c r="G518" s="8" t="s">
        <v>5194</v>
      </c>
      <c r="H518" s="8">
        <v>9013100666</v>
      </c>
      <c r="I518" s="143" t="s">
        <v>401</v>
      </c>
      <c r="J518" s="143" t="s">
        <v>1381</v>
      </c>
      <c r="K518" s="143"/>
      <c r="L518" s="8" t="s">
        <v>4935</v>
      </c>
      <c r="M518" s="8" t="s">
        <v>5195</v>
      </c>
      <c r="N518" s="8" t="s">
        <v>5196</v>
      </c>
      <c r="O518" s="8">
        <v>9014514670</v>
      </c>
      <c r="P518" s="143"/>
      <c r="Q518" s="143" t="s">
        <v>45</v>
      </c>
      <c r="R518" s="8" t="s">
        <v>5197</v>
      </c>
      <c r="T518" s="143" t="s">
        <v>2979</v>
      </c>
      <c r="U518" s="143"/>
      <c r="V518" s="143" t="s">
        <v>488</v>
      </c>
      <c r="W518" s="8">
        <v>38654</v>
      </c>
      <c r="X518" s="8" t="s">
        <v>348</v>
      </c>
      <c r="Y518" s="8" t="s">
        <v>2393</v>
      </c>
      <c r="Z518" s="143" t="s">
        <v>2114</v>
      </c>
      <c r="AB518" s="8" t="s">
        <v>2115</v>
      </c>
      <c r="AE518" s="8" t="s">
        <v>49</v>
      </c>
      <c r="AF518" s="233" t="s">
        <v>5198</v>
      </c>
      <c r="AI518" s="8" t="s">
        <v>442</v>
      </c>
      <c r="AL518" s="8" t="s">
        <v>201</v>
      </c>
      <c r="AM518" s="48" t="s">
        <v>229</v>
      </c>
      <c r="AN518" s="48" t="s">
        <v>11059</v>
      </c>
      <c r="AO518" s="48" t="s">
        <v>11060</v>
      </c>
      <c r="AP518" s="48" t="e">
        <v>#N/A</v>
      </c>
      <c r="AQ518" s="48" t="s">
        <v>11060</v>
      </c>
      <c r="AR518" s="48" t="e">
        <v>#N/A</v>
      </c>
      <c r="AS518" s="68" t="s">
        <v>371</v>
      </c>
      <c r="AT518" s="68">
        <v>361</v>
      </c>
      <c r="AU518" s="48">
        <v>174</v>
      </c>
      <c r="AV518" s="48" t="s">
        <v>371</v>
      </c>
      <c r="AW518" s="68" t="e">
        <v>#VALUE!</v>
      </c>
      <c r="AX518" s="68" t="s">
        <v>8643</v>
      </c>
      <c r="AY518" s="68" t="s">
        <v>11058</v>
      </c>
      <c r="AZ518" s="48" t="s">
        <v>11061</v>
      </c>
      <c r="BA518" s="48" t="s">
        <v>11062</v>
      </c>
      <c r="BB518" s="68" t="s">
        <v>519</v>
      </c>
      <c r="BC518" s="48" t="s">
        <v>107</v>
      </c>
      <c r="BD518" s="48"/>
    </row>
    <row r="519" spans="1:56" x14ac:dyDescent="0.3">
      <c r="A519" s="48"/>
      <c r="B519" s="8">
        <v>35</v>
      </c>
      <c r="C519" s="143" t="s">
        <v>2447</v>
      </c>
      <c r="D519" s="143" t="s">
        <v>2448</v>
      </c>
      <c r="E519" s="143" t="s">
        <v>335</v>
      </c>
      <c r="F519" s="143" t="s">
        <v>169</v>
      </c>
      <c r="G519" s="8" t="s">
        <v>2449</v>
      </c>
      <c r="H519" s="8">
        <v>6628589470</v>
      </c>
      <c r="I519" s="143" t="s">
        <v>401</v>
      </c>
      <c r="J519" s="143" t="s">
        <v>2450</v>
      </c>
      <c r="K519" s="143" t="s">
        <v>2451</v>
      </c>
      <c r="L519" s="8" t="s">
        <v>2452</v>
      </c>
      <c r="M519" s="8" t="s">
        <v>2453</v>
      </c>
      <c r="N519" s="8" t="s">
        <v>2449</v>
      </c>
      <c r="O519" s="8">
        <v>6628589470</v>
      </c>
      <c r="P519" s="143" t="s">
        <v>2112</v>
      </c>
      <c r="Q519" s="143" t="s">
        <v>394</v>
      </c>
      <c r="R519" s="8" t="s">
        <v>2454</v>
      </c>
      <c r="T519" s="143" t="s">
        <v>2455</v>
      </c>
      <c r="U519" s="143"/>
      <c r="V519" s="143" t="s">
        <v>488</v>
      </c>
      <c r="W519" s="8">
        <v>38923</v>
      </c>
      <c r="X519" s="8" t="s">
        <v>348</v>
      </c>
      <c r="Y519" s="8" t="s">
        <v>192</v>
      </c>
      <c r="Z519" s="143" t="s">
        <v>2114</v>
      </c>
      <c r="AB519" s="8" t="s">
        <v>2115</v>
      </c>
      <c r="AE519" s="8" t="s">
        <v>50</v>
      </c>
      <c r="AF519" s="233" t="s">
        <v>2456</v>
      </c>
      <c r="AI519" s="8" t="s">
        <v>442</v>
      </c>
      <c r="AL519" s="8" t="s">
        <v>192</v>
      </c>
      <c r="AM519" s="48" t="s">
        <v>2130</v>
      </c>
      <c r="AN519" s="48" t="s">
        <v>11063</v>
      </c>
      <c r="AO519" s="48" t="s">
        <v>11064</v>
      </c>
      <c r="AP519" s="48" t="e">
        <v>#N/A</v>
      </c>
      <c r="AQ519" s="48" t="e">
        <v>#N/A</v>
      </c>
      <c r="AR519" s="48" t="e">
        <v>#N/A</v>
      </c>
      <c r="AS519" s="68" t="e">
        <v>#N/A</v>
      </c>
      <c r="AT519" s="68">
        <v>35</v>
      </c>
      <c r="AU519" s="48" t="e">
        <v>#N/A</v>
      </c>
      <c r="AV519" s="48" t="s">
        <v>371</v>
      </c>
      <c r="AW519" s="68" t="s">
        <v>11065</v>
      </c>
      <c r="AX519" s="68" t="s">
        <v>8643</v>
      </c>
      <c r="AY519" s="68" t="e">
        <v>#N/A</v>
      </c>
      <c r="AZ519" s="48" t="s">
        <v>11066</v>
      </c>
      <c r="BA519" s="48" t="s">
        <v>11067</v>
      </c>
      <c r="BB519" s="68" t="e">
        <v>#N/A</v>
      </c>
      <c r="BC519" s="48" t="s">
        <v>2131</v>
      </c>
      <c r="BD519" s="48"/>
    </row>
    <row r="520" spans="1:56" x14ac:dyDescent="0.3">
      <c r="A520" s="48" t="s">
        <v>11068</v>
      </c>
      <c r="B520" s="8">
        <v>94</v>
      </c>
      <c r="C520" s="143" t="s">
        <v>2520</v>
      </c>
      <c r="D520" s="143" t="s">
        <v>854</v>
      </c>
      <c r="E520" s="143" t="s">
        <v>335</v>
      </c>
      <c r="F520" s="143" t="s">
        <v>170</v>
      </c>
      <c r="G520" s="8" t="s">
        <v>3010</v>
      </c>
      <c r="H520" s="8">
        <v>6018992626</v>
      </c>
      <c r="I520" s="143" t="s">
        <v>340</v>
      </c>
      <c r="J520" s="143" t="s">
        <v>1729</v>
      </c>
      <c r="K520" s="143" t="s">
        <v>245</v>
      </c>
      <c r="L520" s="8" t="s">
        <v>3011</v>
      </c>
      <c r="M520" s="8" t="s">
        <v>854</v>
      </c>
      <c r="N520" s="8" t="s">
        <v>3012</v>
      </c>
      <c r="O520" s="8">
        <v>6015062302</v>
      </c>
      <c r="P520" s="143" t="s">
        <v>2112</v>
      </c>
      <c r="Q520" s="143"/>
      <c r="R520" s="8" t="s">
        <v>3013</v>
      </c>
      <c r="T520" s="143" t="s">
        <v>3014</v>
      </c>
      <c r="U520" s="143"/>
      <c r="V520" s="143" t="s">
        <v>488</v>
      </c>
      <c r="W520" s="8" t="s">
        <v>3015</v>
      </c>
      <c r="X520" s="8" t="s">
        <v>348</v>
      </c>
      <c r="Y520" s="8" t="s">
        <v>245</v>
      </c>
      <c r="Z520" s="143" t="s">
        <v>2114</v>
      </c>
      <c r="AE520" s="8" t="s">
        <v>49</v>
      </c>
      <c r="AF520" s="233" t="s">
        <v>3016</v>
      </c>
      <c r="AG520" s="8" t="s">
        <v>3017</v>
      </c>
      <c r="AI520" s="8" t="s">
        <v>442</v>
      </c>
      <c r="AL520" s="8" t="s">
        <v>245</v>
      </c>
      <c r="AM520" s="48" t="s">
        <v>245</v>
      </c>
      <c r="AN520" s="48" t="s">
        <v>11069</v>
      </c>
      <c r="AO520" s="48" t="s">
        <v>11070</v>
      </c>
      <c r="AP520" s="48" t="e">
        <v>#N/A</v>
      </c>
      <c r="AQ520" s="48" t="s">
        <v>11070</v>
      </c>
      <c r="AR520" s="48" t="e">
        <v>#N/A</v>
      </c>
      <c r="AS520" s="68" t="s">
        <v>371</v>
      </c>
      <c r="AT520" s="68">
        <v>94</v>
      </c>
      <c r="AU520" s="48">
        <v>23</v>
      </c>
      <c r="AV520" s="48" t="s">
        <v>371</v>
      </c>
      <c r="AW520" s="68" t="s">
        <v>11071</v>
      </c>
      <c r="AX520" s="68" t="e">
        <v>#VALUE!</v>
      </c>
      <c r="AY520" s="68" t="s">
        <v>11068</v>
      </c>
      <c r="AZ520" s="48" t="s">
        <v>11072</v>
      </c>
      <c r="BA520" s="48" t="s">
        <v>11073</v>
      </c>
      <c r="BB520" s="68" t="s">
        <v>519</v>
      </c>
      <c r="BC520" s="48" t="s">
        <v>107</v>
      </c>
    </row>
    <row r="521" spans="1:56" x14ac:dyDescent="0.3">
      <c r="A521" s="48"/>
      <c r="B521" s="8">
        <v>134</v>
      </c>
      <c r="C521" s="143" t="s">
        <v>3332</v>
      </c>
      <c r="D521" s="143" t="s">
        <v>1661</v>
      </c>
      <c r="E521" s="143" t="s">
        <v>335</v>
      </c>
      <c r="F521" s="143" t="s">
        <v>169</v>
      </c>
      <c r="I521" s="143" t="s">
        <v>401</v>
      </c>
      <c r="J521" s="143" t="s">
        <v>3034</v>
      </c>
      <c r="K521" s="143" t="s">
        <v>1892</v>
      </c>
      <c r="L521" s="8" t="s">
        <v>3333</v>
      </c>
      <c r="M521" s="8" t="s">
        <v>1661</v>
      </c>
      <c r="N521" s="8" t="s">
        <v>3334</v>
      </c>
      <c r="O521" s="8">
        <v>6019544389</v>
      </c>
      <c r="P521" s="143" t="s">
        <v>2112</v>
      </c>
      <c r="Q521" s="143" t="s">
        <v>45</v>
      </c>
      <c r="R521" s="8" t="s">
        <v>3335</v>
      </c>
      <c r="T521" s="143" t="s">
        <v>345</v>
      </c>
      <c r="U521" s="143"/>
      <c r="V521" s="143" t="s">
        <v>488</v>
      </c>
      <c r="W521" s="8">
        <v>39056</v>
      </c>
      <c r="X521" s="8" t="s">
        <v>348</v>
      </c>
      <c r="Y521" s="8" t="s">
        <v>209</v>
      </c>
      <c r="Z521" s="143" t="s">
        <v>2114</v>
      </c>
      <c r="AB521" s="8" t="s">
        <v>2115</v>
      </c>
      <c r="AE521" s="8" t="s">
        <v>49</v>
      </c>
      <c r="AF521" s="233" t="s">
        <v>3336</v>
      </c>
      <c r="AG521" s="8" t="s">
        <v>3337</v>
      </c>
      <c r="AI521" s="8" t="s">
        <v>459</v>
      </c>
      <c r="AL521" s="8" t="s">
        <v>209</v>
      </c>
      <c r="AM521" s="48" t="s">
        <v>2130</v>
      </c>
      <c r="AN521" s="48" t="s">
        <v>11074</v>
      </c>
      <c r="AO521" s="48" t="s">
        <v>11075</v>
      </c>
      <c r="AP521" s="48" t="e">
        <v>#N/A</v>
      </c>
      <c r="AQ521" s="48" t="e">
        <v>#N/A</v>
      </c>
      <c r="AR521" s="48" t="e">
        <v>#N/A</v>
      </c>
      <c r="AS521" s="68" t="e">
        <v>#N/A</v>
      </c>
      <c r="AT521" s="68">
        <v>134</v>
      </c>
      <c r="AU521" s="48" t="e">
        <v>#N/A</v>
      </c>
      <c r="AV521" s="48" t="s">
        <v>371</v>
      </c>
      <c r="AW521" s="68" t="s">
        <v>11076</v>
      </c>
      <c r="AX521" s="68" t="s">
        <v>9729</v>
      </c>
      <c r="AY521" s="68" t="e">
        <v>#N/A</v>
      </c>
      <c r="AZ521" s="48" t="s">
        <v>11077</v>
      </c>
      <c r="BA521" s="48" t="s">
        <v>11078</v>
      </c>
      <c r="BB521" s="68" t="e">
        <v>#N/A</v>
      </c>
      <c r="BC521" s="48" t="s">
        <v>2131</v>
      </c>
      <c r="BD521" s="48"/>
    </row>
    <row r="522" spans="1:56" x14ac:dyDescent="0.3">
      <c r="A522" s="48" t="s">
        <v>11079</v>
      </c>
      <c r="B522" s="8">
        <v>404</v>
      </c>
      <c r="C522" s="143" t="s">
        <v>5523</v>
      </c>
      <c r="D522" s="143" t="s">
        <v>4488</v>
      </c>
      <c r="E522" s="143" t="s">
        <v>335</v>
      </c>
      <c r="F522" s="143" t="s">
        <v>169</v>
      </c>
      <c r="G522" s="8" t="s">
        <v>5524</v>
      </c>
      <c r="H522" s="8">
        <v>6623610455</v>
      </c>
      <c r="I522" s="143" t="s">
        <v>340</v>
      </c>
      <c r="J522" s="143" t="s">
        <v>5525</v>
      </c>
      <c r="K522" s="143" t="s">
        <v>5526</v>
      </c>
      <c r="L522" s="8" t="s">
        <v>5527</v>
      </c>
      <c r="M522" s="8" t="s">
        <v>5528</v>
      </c>
      <c r="N522" s="8" t="s">
        <v>5524</v>
      </c>
      <c r="O522" s="8">
        <v>6623610455</v>
      </c>
      <c r="P522" s="143" t="s">
        <v>2159</v>
      </c>
      <c r="Q522" s="143" t="s">
        <v>43</v>
      </c>
      <c r="R522" s="8" t="s">
        <v>5529</v>
      </c>
      <c r="T522" s="143" t="s">
        <v>3202</v>
      </c>
      <c r="U522" s="143"/>
      <c r="V522" s="143" t="s">
        <v>488</v>
      </c>
      <c r="W522" s="8">
        <v>39341</v>
      </c>
      <c r="X522" s="8" t="s">
        <v>348</v>
      </c>
      <c r="Y522" s="8" t="s">
        <v>3203</v>
      </c>
      <c r="Z522" s="143" t="s">
        <v>2114</v>
      </c>
      <c r="AB522" s="8" t="s">
        <v>2115</v>
      </c>
      <c r="AE522" s="8" t="s">
        <v>48</v>
      </c>
      <c r="AF522" s="233" t="s">
        <v>5530</v>
      </c>
      <c r="AG522" s="8" t="s">
        <v>5531</v>
      </c>
      <c r="AH522" s="8" t="s">
        <v>5532</v>
      </c>
      <c r="AI522" s="8" t="s">
        <v>459</v>
      </c>
      <c r="AJ522" s="8" t="s">
        <v>5533</v>
      </c>
      <c r="AL522" s="8" t="s">
        <v>236</v>
      </c>
      <c r="AM522" s="48" t="s">
        <v>236</v>
      </c>
      <c r="AN522" s="48" t="s">
        <v>11080</v>
      </c>
      <c r="AO522" s="48" t="s">
        <v>11081</v>
      </c>
      <c r="AP522" s="48" t="e">
        <v>#N/A</v>
      </c>
      <c r="AQ522" s="48" t="s">
        <v>11081</v>
      </c>
      <c r="AR522" s="48" t="e">
        <v>#N/A</v>
      </c>
      <c r="AS522" s="68" t="s">
        <v>371</v>
      </c>
      <c r="AT522" s="68">
        <v>404</v>
      </c>
      <c r="AU522" s="48">
        <v>236</v>
      </c>
      <c r="AV522" s="48" t="s">
        <v>371</v>
      </c>
      <c r="AW522" s="68" t="e">
        <v>#REF!</v>
      </c>
      <c r="AX522" s="68" t="e">
        <v>#REF!</v>
      </c>
      <c r="AY522" s="68" t="s">
        <v>11079</v>
      </c>
      <c r="AZ522" s="48" t="s">
        <v>11082</v>
      </c>
      <c r="BA522" s="48" t="s">
        <v>11083</v>
      </c>
      <c r="BB522" s="68" t="s">
        <v>519</v>
      </c>
      <c r="BC522" s="48" t="s">
        <v>92</v>
      </c>
    </row>
    <row r="523" spans="1:56" x14ac:dyDescent="0.3">
      <c r="A523" s="48" t="s">
        <v>11084</v>
      </c>
      <c r="B523" s="8">
        <v>437</v>
      </c>
      <c r="C523" s="143" t="s">
        <v>1727</v>
      </c>
      <c r="D523" s="143" t="s">
        <v>641</v>
      </c>
      <c r="E523" s="143" t="s">
        <v>335</v>
      </c>
      <c r="F523" s="143" t="s">
        <v>170</v>
      </c>
      <c r="G523" s="8" t="s">
        <v>5775</v>
      </c>
      <c r="H523" s="8">
        <v>6628251192</v>
      </c>
      <c r="I523" s="143" t="s">
        <v>376</v>
      </c>
      <c r="J523" s="143" t="s">
        <v>4364</v>
      </c>
      <c r="K523" s="143" t="s">
        <v>5776</v>
      </c>
      <c r="L523" s="8" t="s">
        <v>5777</v>
      </c>
      <c r="M523" s="8" t="s">
        <v>736</v>
      </c>
      <c r="N523" s="8" t="s">
        <v>5778</v>
      </c>
      <c r="O523" s="8">
        <v>6624566962</v>
      </c>
      <c r="P523" s="143" t="s">
        <v>2112</v>
      </c>
      <c r="Q523" s="143" t="s">
        <v>43</v>
      </c>
      <c r="R523" s="8" t="s">
        <v>5779</v>
      </c>
      <c r="T523" s="143" t="s">
        <v>1774</v>
      </c>
      <c r="U523" s="143"/>
      <c r="V523" s="143" t="s">
        <v>488</v>
      </c>
      <c r="W523" s="8">
        <v>38860</v>
      </c>
      <c r="X523" s="8" t="s">
        <v>348</v>
      </c>
      <c r="Y523" s="8" t="s">
        <v>3111</v>
      </c>
      <c r="Z523" s="143" t="s">
        <v>2114</v>
      </c>
      <c r="AB523" s="8" t="s">
        <v>2115</v>
      </c>
      <c r="AE523" s="8" t="s">
        <v>48</v>
      </c>
      <c r="AF523" s="233" t="s">
        <v>5780</v>
      </c>
      <c r="AG523" s="8" t="s">
        <v>5781</v>
      </c>
      <c r="AI523" s="8" t="s">
        <v>2165</v>
      </c>
      <c r="AJ523" s="8" t="s">
        <v>5782</v>
      </c>
      <c r="AL523" s="8" t="s">
        <v>193</v>
      </c>
      <c r="AM523" s="48" t="s">
        <v>193</v>
      </c>
      <c r="AN523" s="48" t="s">
        <v>11085</v>
      </c>
      <c r="AO523" s="48" t="s">
        <v>11086</v>
      </c>
      <c r="AP523" s="48" t="s">
        <v>11085</v>
      </c>
      <c r="AQ523" s="48" t="s">
        <v>11086</v>
      </c>
      <c r="AR523" s="48" t="s">
        <v>371</v>
      </c>
      <c r="AS523" s="68" t="s">
        <v>371</v>
      </c>
      <c r="AT523" s="68">
        <v>437</v>
      </c>
      <c r="AU523" s="48">
        <v>105</v>
      </c>
      <c r="AV523" s="48" t="s">
        <v>519</v>
      </c>
      <c r="AW523" s="68" t="e">
        <v>#REF!</v>
      </c>
      <c r="AX523" s="68" t="e">
        <v>#REF!</v>
      </c>
      <c r="AY523" s="68" t="s">
        <v>11084</v>
      </c>
      <c r="AZ523" s="48" t="s">
        <v>11087</v>
      </c>
      <c r="BA523" s="48" t="s">
        <v>11088</v>
      </c>
      <c r="BB523" s="68" t="s">
        <v>519</v>
      </c>
      <c r="BC523" s="48" t="s">
        <v>107</v>
      </c>
      <c r="BD523" s="48"/>
    </row>
    <row r="524" spans="1:56" x14ac:dyDescent="0.3">
      <c r="A524" s="48"/>
      <c r="B524" s="8">
        <v>46</v>
      </c>
      <c r="C524" s="143" t="s">
        <v>2552</v>
      </c>
      <c r="D524" s="143" t="s">
        <v>678</v>
      </c>
      <c r="E524" s="143" t="s">
        <v>335</v>
      </c>
      <c r="F524" s="143" t="s">
        <v>170</v>
      </c>
      <c r="H524" s="8">
        <v>6623191794</v>
      </c>
      <c r="I524" s="143" t="s">
        <v>340</v>
      </c>
      <c r="J524" s="143" t="s">
        <v>2553</v>
      </c>
      <c r="K524" s="143" t="s">
        <v>1618</v>
      </c>
      <c r="L524" s="8" t="s">
        <v>2554</v>
      </c>
      <c r="M524" s="8" t="s">
        <v>678</v>
      </c>
      <c r="N524" s="8" t="s">
        <v>2555</v>
      </c>
      <c r="O524" s="8">
        <v>6624364749</v>
      </c>
      <c r="P524" s="143" t="s">
        <v>2159</v>
      </c>
      <c r="Q524" s="143" t="s">
        <v>394</v>
      </c>
      <c r="R524" s="8" t="s">
        <v>2556</v>
      </c>
      <c r="T524" s="143" t="s">
        <v>1618</v>
      </c>
      <c r="U524" s="143"/>
      <c r="V524" s="143" t="s">
        <v>488</v>
      </c>
      <c r="W524" s="8">
        <v>39730</v>
      </c>
      <c r="X524" s="8" t="s">
        <v>348</v>
      </c>
      <c r="Y524" s="8" t="s">
        <v>232</v>
      </c>
      <c r="Z524" s="143"/>
      <c r="AD524" s="8" t="s">
        <v>2252</v>
      </c>
      <c r="AE524" s="8" t="s">
        <v>49</v>
      </c>
      <c r="AF524" s="233" t="s">
        <v>2557</v>
      </c>
      <c r="AG524" s="8" t="s">
        <v>2558</v>
      </c>
      <c r="AI524" s="8" t="s">
        <v>442</v>
      </c>
      <c r="AL524" s="8" t="s">
        <v>232</v>
      </c>
      <c r="AM524" s="48" t="s">
        <v>2130</v>
      </c>
      <c r="AN524" s="48" t="s">
        <v>11089</v>
      </c>
      <c r="AO524" s="48" t="s">
        <v>11090</v>
      </c>
      <c r="AP524" s="48" t="e">
        <v>#N/A</v>
      </c>
      <c r="AQ524" s="48" t="e">
        <v>#N/A</v>
      </c>
      <c r="AR524" s="48" t="e">
        <v>#N/A</v>
      </c>
      <c r="AS524" s="68" t="e">
        <v>#N/A</v>
      </c>
      <c r="AT524" s="68">
        <v>46</v>
      </c>
      <c r="AU524" s="48" t="e">
        <v>#N/A</v>
      </c>
      <c r="AV524" s="48" t="s">
        <v>371</v>
      </c>
      <c r="AW524" s="68" t="s">
        <v>11091</v>
      </c>
      <c r="AX524" s="68" t="s">
        <v>11091</v>
      </c>
      <c r="AY524" s="68" t="e">
        <v>#N/A</v>
      </c>
      <c r="AZ524" s="48" t="s">
        <v>11092</v>
      </c>
      <c r="BA524" s="48" t="s">
        <v>11093</v>
      </c>
      <c r="BB524" s="68" t="e">
        <v>#N/A</v>
      </c>
      <c r="BC524" s="48" t="s">
        <v>2131</v>
      </c>
      <c r="BD524" s="48"/>
    </row>
    <row r="525" spans="1:56" x14ac:dyDescent="0.3">
      <c r="A525" s="48" t="s">
        <v>11094</v>
      </c>
      <c r="B525" s="8">
        <v>79</v>
      </c>
      <c r="C525" s="143" t="s">
        <v>1910</v>
      </c>
      <c r="D525" s="143" t="s">
        <v>2867</v>
      </c>
      <c r="E525" s="143" t="s">
        <v>335</v>
      </c>
      <c r="F525" s="143" t="s">
        <v>169</v>
      </c>
      <c r="G525" s="8" t="s">
        <v>2868</v>
      </c>
      <c r="H525" s="8">
        <v>7692744918</v>
      </c>
      <c r="I525" s="143" t="s">
        <v>340</v>
      </c>
      <c r="J525" s="143" t="s">
        <v>2869</v>
      </c>
      <c r="K525" s="143" t="s">
        <v>2870</v>
      </c>
      <c r="L525" s="8" t="s">
        <v>2871</v>
      </c>
      <c r="M525" s="8" t="s">
        <v>2867</v>
      </c>
      <c r="N525" s="8" t="s">
        <v>2872</v>
      </c>
      <c r="O525" s="8">
        <v>6015068972</v>
      </c>
      <c r="P525" s="143" t="s">
        <v>2112</v>
      </c>
      <c r="Q525" s="143" t="s">
        <v>45</v>
      </c>
      <c r="R525" s="8" t="s">
        <v>2873</v>
      </c>
      <c r="T525" s="143" t="s">
        <v>2874</v>
      </c>
      <c r="U525" s="143"/>
      <c r="V525" s="143" t="s">
        <v>488</v>
      </c>
      <c r="W525" s="8">
        <v>39051</v>
      </c>
      <c r="X525" s="8" t="s">
        <v>348</v>
      </c>
      <c r="Y525" s="8" t="s">
        <v>2875</v>
      </c>
      <c r="Z525" s="143" t="s">
        <v>2114</v>
      </c>
      <c r="AB525" s="8" t="s">
        <v>2115</v>
      </c>
      <c r="AE525" s="8" t="s">
        <v>48</v>
      </c>
      <c r="AF525" s="233" t="s">
        <v>2876</v>
      </c>
      <c r="AG525" s="8" t="s">
        <v>2877</v>
      </c>
      <c r="AH525" s="8" t="s">
        <v>2878</v>
      </c>
      <c r="AI525" s="8" t="s">
        <v>442</v>
      </c>
      <c r="AL525" s="8" t="s">
        <v>224</v>
      </c>
      <c r="AM525" s="48" t="s">
        <v>224</v>
      </c>
      <c r="AN525" s="48" t="s">
        <v>11095</v>
      </c>
      <c r="AO525" s="48" t="s">
        <v>11096</v>
      </c>
      <c r="AP525" s="48" t="s">
        <v>11095</v>
      </c>
      <c r="AQ525" s="48" t="s">
        <v>11096</v>
      </c>
      <c r="AR525" s="48" t="s">
        <v>371</v>
      </c>
      <c r="AS525" s="68" t="s">
        <v>371</v>
      </c>
      <c r="AT525" s="68">
        <v>79</v>
      </c>
      <c r="AU525" s="48">
        <v>326</v>
      </c>
      <c r="AV525" s="48" t="s">
        <v>371</v>
      </c>
      <c r="AW525" s="68" t="s">
        <v>11097</v>
      </c>
      <c r="AX525" s="68" t="s">
        <v>11097</v>
      </c>
      <c r="AY525" s="68" t="s">
        <v>11094</v>
      </c>
      <c r="AZ525" s="48" t="s">
        <v>11098</v>
      </c>
      <c r="BA525" s="48" t="s">
        <v>11099</v>
      </c>
      <c r="BB525" s="68" t="s">
        <v>371</v>
      </c>
      <c r="BC525" s="48" t="s">
        <v>101</v>
      </c>
    </row>
    <row r="526" spans="1:56" x14ac:dyDescent="0.3">
      <c r="A526" s="48" t="s">
        <v>11100</v>
      </c>
      <c r="B526" s="8">
        <v>563</v>
      </c>
      <c r="C526" s="8" t="s">
        <v>1408</v>
      </c>
      <c r="D526" s="8" t="s">
        <v>6790</v>
      </c>
      <c r="E526" s="8" t="s">
        <v>335</v>
      </c>
      <c r="F526" s="8" t="s">
        <v>169</v>
      </c>
      <c r="I526" s="8" t="s">
        <v>376</v>
      </c>
      <c r="J526" s="8" t="s">
        <v>3758</v>
      </c>
      <c r="K526" s="8" t="s">
        <v>6791</v>
      </c>
      <c r="L526" s="8" t="s">
        <v>6792</v>
      </c>
      <c r="M526" s="8" t="s">
        <v>6790</v>
      </c>
      <c r="N526" s="8" t="s">
        <v>6793</v>
      </c>
      <c r="O526" s="8">
        <v>6623922122</v>
      </c>
      <c r="P526" s="8" t="s">
        <v>2112</v>
      </c>
      <c r="Q526" s="8" t="s">
        <v>43</v>
      </c>
      <c r="R526" s="8" t="s">
        <v>6794</v>
      </c>
      <c r="T526" s="8" t="s">
        <v>831</v>
      </c>
      <c r="V526" s="8" t="s">
        <v>488</v>
      </c>
      <c r="W526" s="8">
        <v>38930</v>
      </c>
      <c r="X526" s="8" t="s">
        <v>348</v>
      </c>
      <c r="Y526" s="8" t="s">
        <v>226</v>
      </c>
      <c r="Z526" s="8" t="s">
        <v>2114</v>
      </c>
      <c r="AE526" s="8" t="s">
        <v>48</v>
      </c>
      <c r="AF526" s="8" t="s">
        <v>6795</v>
      </c>
      <c r="AI526" s="8" t="s">
        <v>2165</v>
      </c>
      <c r="AJ526" s="8" t="s">
        <v>6796</v>
      </c>
      <c r="AL526" s="8" t="s">
        <v>226</v>
      </c>
      <c r="AM526" s="48" t="s">
        <v>226</v>
      </c>
      <c r="AN526" s="48" t="s">
        <v>11101</v>
      </c>
      <c r="AO526" s="48" t="s">
        <v>11102</v>
      </c>
      <c r="AP526" s="48" t="e">
        <v>#N/A</v>
      </c>
      <c r="AQ526" s="48" t="s">
        <v>11102</v>
      </c>
      <c r="AR526" s="48" t="e">
        <v>#N/A</v>
      </c>
      <c r="AS526" s="68" t="s">
        <v>371</v>
      </c>
      <c r="AT526" s="68">
        <v>563</v>
      </c>
      <c r="AU526" s="48">
        <v>225</v>
      </c>
      <c r="AV526" s="48" t="s">
        <v>371</v>
      </c>
      <c r="AW526" s="68" t="e">
        <v>#REF!</v>
      </c>
      <c r="AX526" s="68" t="s">
        <v>8643</v>
      </c>
      <c r="AY526" s="68" t="s">
        <v>11100</v>
      </c>
      <c r="AZ526" s="48" t="s">
        <v>11103</v>
      </c>
      <c r="BA526" s="48" t="s">
        <v>11104</v>
      </c>
      <c r="BB526" s="68" t="s">
        <v>371</v>
      </c>
      <c r="BC526" s="48" t="s">
        <v>101</v>
      </c>
    </row>
    <row r="527" spans="1:56" x14ac:dyDescent="0.3">
      <c r="A527" s="48" t="s">
        <v>11105</v>
      </c>
      <c r="B527" s="8">
        <v>33</v>
      </c>
      <c r="C527" s="143" t="s">
        <v>2434</v>
      </c>
      <c r="D527" s="143" t="s">
        <v>249</v>
      </c>
      <c r="E527" s="143" t="s">
        <v>335</v>
      </c>
      <c r="F527" s="143" t="s">
        <v>169</v>
      </c>
      <c r="G527" s="8" t="s">
        <v>452</v>
      </c>
      <c r="H527" s="8">
        <v>6623741038</v>
      </c>
      <c r="I527" s="143" t="s">
        <v>340</v>
      </c>
      <c r="J527" s="143" t="s">
        <v>2435</v>
      </c>
      <c r="K527" s="143" t="s">
        <v>2436</v>
      </c>
      <c r="L527" s="8" t="s">
        <v>451</v>
      </c>
      <c r="M527" s="8" t="s">
        <v>447</v>
      </c>
      <c r="N527" s="8" t="s">
        <v>452</v>
      </c>
      <c r="O527" s="8">
        <v>6623741038</v>
      </c>
      <c r="P527" s="143" t="s">
        <v>2159</v>
      </c>
      <c r="Q527" s="143"/>
      <c r="R527" s="8" t="s">
        <v>2437</v>
      </c>
      <c r="T527" s="143" t="s">
        <v>2438</v>
      </c>
      <c r="U527" s="143"/>
      <c r="V527" s="143" t="s">
        <v>488</v>
      </c>
      <c r="W527" s="8">
        <v>39056</v>
      </c>
      <c r="X527" s="8" t="s">
        <v>348</v>
      </c>
      <c r="Y527" s="8" t="s">
        <v>2439</v>
      </c>
      <c r="Z527" s="143"/>
      <c r="AB527" s="8" t="s">
        <v>2115</v>
      </c>
      <c r="AE527" s="8" t="s">
        <v>48</v>
      </c>
      <c r="AF527" s="233" t="s">
        <v>2440</v>
      </c>
      <c r="AI527" s="8" t="s">
        <v>459</v>
      </c>
      <c r="AL527" s="8" t="s">
        <v>209</v>
      </c>
      <c r="AM527" s="48" t="s">
        <v>209</v>
      </c>
      <c r="AN527" s="48" t="s">
        <v>11106</v>
      </c>
      <c r="AO527" s="48" t="s">
        <v>11107</v>
      </c>
      <c r="AP527" s="48" t="e">
        <v>#N/A</v>
      </c>
      <c r="AQ527" s="48" t="s">
        <v>11107</v>
      </c>
      <c r="AR527" s="48" t="e">
        <v>#N/A</v>
      </c>
      <c r="AS527" s="68" t="s">
        <v>371</v>
      </c>
      <c r="AT527" s="68">
        <v>33</v>
      </c>
      <c r="AU527" s="48">
        <v>103</v>
      </c>
      <c r="AV527" s="48" t="s">
        <v>519</v>
      </c>
      <c r="AW527" s="68" t="s">
        <v>11108</v>
      </c>
      <c r="AX527" s="68" t="s">
        <v>8643</v>
      </c>
      <c r="AY527" s="68" t="s">
        <v>11105</v>
      </c>
      <c r="AZ527" s="48" t="s">
        <v>11109</v>
      </c>
      <c r="BA527" s="48" t="s">
        <v>11110</v>
      </c>
      <c r="BB527" s="68" t="s">
        <v>519</v>
      </c>
      <c r="BC527" s="48" t="s">
        <v>107</v>
      </c>
    </row>
    <row r="528" spans="1:56" x14ac:dyDescent="0.3">
      <c r="A528" s="66"/>
      <c r="B528" s="8">
        <v>677</v>
      </c>
      <c r="C528" s="8" t="s">
        <v>7696</v>
      </c>
      <c r="D528" s="8" t="s">
        <v>7697</v>
      </c>
      <c r="E528" s="8" t="s">
        <v>335</v>
      </c>
      <c r="F528" s="8" t="s">
        <v>170</v>
      </c>
      <c r="G528" s="8" t="s">
        <v>7698</v>
      </c>
      <c r="H528" s="8">
        <v>2286238135</v>
      </c>
      <c r="I528" s="8" t="s">
        <v>401</v>
      </c>
      <c r="J528" s="8" t="s">
        <v>7176</v>
      </c>
      <c r="K528" s="8" t="s">
        <v>7699</v>
      </c>
      <c r="L528" s="8" t="s">
        <v>7700</v>
      </c>
      <c r="M528" s="8" t="s">
        <v>7701</v>
      </c>
      <c r="N528" s="8" t="s">
        <v>7702</v>
      </c>
      <c r="O528" s="8">
        <v>2286238135</v>
      </c>
      <c r="P528" s="8" t="s">
        <v>2247</v>
      </c>
      <c r="Q528" s="8" t="s">
        <v>43</v>
      </c>
      <c r="R528" s="8" t="s">
        <v>7703</v>
      </c>
      <c r="S528" s="8" t="s">
        <v>7704</v>
      </c>
      <c r="T528" s="146" t="s">
        <v>7705</v>
      </c>
      <c r="U528" s="146"/>
      <c r="V528" s="8" t="s">
        <v>488</v>
      </c>
      <c r="W528" s="8">
        <v>39563</v>
      </c>
      <c r="X528" s="8" t="s">
        <v>348</v>
      </c>
      <c r="Y528" s="8" t="s">
        <v>214</v>
      </c>
      <c r="Z528" s="8" t="s">
        <v>2114</v>
      </c>
      <c r="AB528" s="8" t="s">
        <v>2115</v>
      </c>
      <c r="AE528" s="8" t="s">
        <v>48</v>
      </c>
      <c r="AF528" s="8" t="s">
        <v>7707</v>
      </c>
      <c r="AG528" s="8" t="s">
        <v>7708</v>
      </c>
      <c r="AI528" s="8" t="s">
        <v>2165</v>
      </c>
      <c r="AJ528" s="8" t="s">
        <v>7709</v>
      </c>
      <c r="AK528" s="8" t="s">
        <v>7710</v>
      </c>
      <c r="AL528" s="8" t="s">
        <v>214</v>
      </c>
      <c r="AM528" s="48" t="s">
        <v>2130</v>
      </c>
      <c r="AN528" s="48" t="s">
        <v>11111</v>
      </c>
      <c r="AO528" s="48" t="s">
        <v>11112</v>
      </c>
      <c r="AP528" s="48" t="e">
        <v>#N/A</v>
      </c>
      <c r="AQ528" s="48" t="e">
        <v>#N/A</v>
      </c>
      <c r="AR528" s="48" t="e">
        <v>#N/A</v>
      </c>
      <c r="AS528" s="68" t="e">
        <v>#N/A</v>
      </c>
      <c r="AT528" s="68">
        <v>677</v>
      </c>
      <c r="AU528" s="48" t="e">
        <v>#N/A</v>
      </c>
      <c r="AV528" s="48" t="s">
        <v>371</v>
      </c>
      <c r="AW528" s="68" t="e">
        <v>#REF!</v>
      </c>
      <c r="AX528" s="68" t="e">
        <v>#REF!</v>
      </c>
      <c r="AY528" s="68" t="e">
        <v>#N/A</v>
      </c>
      <c r="AZ528" s="48" t="s">
        <v>11113</v>
      </c>
      <c r="BA528" s="48" t="s">
        <v>11114</v>
      </c>
      <c r="BB528" s="68" t="e">
        <v>#N/A</v>
      </c>
      <c r="BC528" s="48" t="s">
        <v>2131</v>
      </c>
      <c r="BD528" s="48"/>
    </row>
    <row r="529" spans="1:56" x14ac:dyDescent="0.3">
      <c r="A529" s="48" t="s">
        <v>11115</v>
      </c>
      <c r="B529" s="8">
        <v>527</v>
      </c>
      <c r="C529" s="143" t="s">
        <v>6497</v>
      </c>
      <c r="D529" s="143" t="s">
        <v>6498</v>
      </c>
      <c r="E529" s="143" t="s">
        <v>335</v>
      </c>
      <c r="F529" s="143" t="s">
        <v>170</v>
      </c>
      <c r="G529" s="8" t="s">
        <v>6499</v>
      </c>
      <c r="H529" s="8">
        <v>6627728500</v>
      </c>
      <c r="I529" s="143" t="s">
        <v>376</v>
      </c>
      <c r="J529" s="143" t="s">
        <v>2561</v>
      </c>
      <c r="K529" s="143" t="s">
        <v>3350</v>
      </c>
      <c r="L529" s="8" t="s">
        <v>6500</v>
      </c>
      <c r="M529" s="8" t="s">
        <v>249</v>
      </c>
      <c r="N529" s="8" t="s">
        <v>6501</v>
      </c>
      <c r="O529" s="8">
        <v>6624042332</v>
      </c>
      <c r="P529" s="143" t="s">
        <v>2112</v>
      </c>
      <c r="Q529" s="143" t="s">
        <v>45</v>
      </c>
      <c r="R529" s="8" t="s">
        <v>6502</v>
      </c>
      <c r="T529" s="143" t="s">
        <v>654</v>
      </c>
      <c r="U529" s="143"/>
      <c r="V529" s="143" t="s">
        <v>488</v>
      </c>
      <c r="W529" s="8">
        <v>38672</v>
      </c>
      <c r="X529" s="8" t="s">
        <v>348</v>
      </c>
      <c r="Y529" s="8" t="s">
        <v>2393</v>
      </c>
      <c r="Z529" s="143" t="s">
        <v>2114</v>
      </c>
      <c r="AB529" s="8" t="s">
        <v>2115</v>
      </c>
      <c r="AE529" s="8" t="s">
        <v>49</v>
      </c>
      <c r="AF529" s="233" t="s">
        <v>6503</v>
      </c>
      <c r="AI529" s="8" t="s">
        <v>396</v>
      </c>
      <c r="AL529" s="8" t="s">
        <v>201</v>
      </c>
      <c r="AM529" s="48" t="s">
        <v>201</v>
      </c>
      <c r="AN529" s="48" t="s">
        <v>11116</v>
      </c>
      <c r="AO529" s="48" t="s">
        <v>11117</v>
      </c>
      <c r="AP529" s="48" t="s">
        <v>11116</v>
      </c>
      <c r="AQ529" s="48" t="s">
        <v>11117</v>
      </c>
      <c r="AR529" s="48" t="s">
        <v>371</v>
      </c>
      <c r="AS529" s="68" t="s">
        <v>371</v>
      </c>
      <c r="AT529" s="68">
        <v>527</v>
      </c>
      <c r="AU529" s="48">
        <v>98</v>
      </c>
      <c r="AV529" s="48" t="s">
        <v>371</v>
      </c>
      <c r="AW529" s="68" t="e">
        <v>#REF!</v>
      </c>
      <c r="AX529" s="68" t="s">
        <v>8643</v>
      </c>
      <c r="AY529" s="68" t="s">
        <v>11115</v>
      </c>
      <c r="AZ529" s="48" t="s">
        <v>11118</v>
      </c>
      <c r="BA529" s="48" t="s">
        <v>11119</v>
      </c>
      <c r="BB529" s="68" t="s">
        <v>519</v>
      </c>
      <c r="BC529" s="48" t="s">
        <v>107</v>
      </c>
    </row>
    <row r="530" spans="1:56" x14ac:dyDescent="0.3">
      <c r="A530" s="48" t="s">
        <v>11120</v>
      </c>
      <c r="B530" s="8">
        <v>558</v>
      </c>
      <c r="C530" s="8" t="s">
        <v>6746</v>
      </c>
      <c r="D530" s="8" t="s">
        <v>6747</v>
      </c>
      <c r="E530" s="8" t="s">
        <v>335</v>
      </c>
      <c r="F530" s="8" t="s">
        <v>169</v>
      </c>
      <c r="G530" s="8" t="s">
        <v>6748</v>
      </c>
      <c r="H530" s="8">
        <v>9016431162</v>
      </c>
      <c r="I530" s="8" t="s">
        <v>376</v>
      </c>
      <c r="J530" s="8" t="s">
        <v>6475</v>
      </c>
      <c r="K530" s="8" t="s">
        <v>651</v>
      </c>
      <c r="L530" s="8" t="s">
        <v>6749</v>
      </c>
      <c r="M530" s="8" t="s">
        <v>6750</v>
      </c>
      <c r="N530" s="8" t="s">
        <v>6751</v>
      </c>
      <c r="O530" s="8">
        <v>9014961989</v>
      </c>
      <c r="P530" s="8" t="s">
        <v>2159</v>
      </c>
      <c r="Q530" s="8" t="s">
        <v>394</v>
      </c>
      <c r="R530" s="8" t="s">
        <v>6752</v>
      </c>
      <c r="S530" s="8" t="s">
        <v>6753</v>
      </c>
      <c r="T530" s="8" t="s">
        <v>654</v>
      </c>
      <c r="V530" s="8" t="s">
        <v>488</v>
      </c>
      <c r="W530" s="8">
        <v>38671</v>
      </c>
      <c r="X530" s="8" t="s">
        <v>348</v>
      </c>
      <c r="Y530" s="8" t="s">
        <v>2393</v>
      </c>
      <c r="Z530" s="8" t="s">
        <v>2114</v>
      </c>
      <c r="AB530" s="8" t="s">
        <v>2115</v>
      </c>
      <c r="AE530" s="8" t="s">
        <v>48</v>
      </c>
      <c r="AF530" s="8" t="s">
        <v>6754</v>
      </c>
      <c r="AG530" s="8" t="s">
        <v>6755</v>
      </c>
      <c r="AH530" s="8" t="s">
        <v>6756</v>
      </c>
      <c r="AI530" s="8" t="s">
        <v>442</v>
      </c>
      <c r="AK530" s="8" t="s">
        <v>6757</v>
      </c>
      <c r="AL530" s="8" t="s">
        <v>201</v>
      </c>
      <c r="AM530" s="48" t="s">
        <v>201</v>
      </c>
      <c r="AN530" s="48" t="s">
        <v>11121</v>
      </c>
      <c r="AO530" s="48" t="s">
        <v>11122</v>
      </c>
      <c r="AP530" s="48" t="s">
        <v>11121</v>
      </c>
      <c r="AQ530" s="48" t="s">
        <v>11122</v>
      </c>
      <c r="AR530" s="48" t="s">
        <v>371</v>
      </c>
      <c r="AS530" s="68" t="s">
        <v>371</v>
      </c>
      <c r="AT530" s="68">
        <v>558</v>
      </c>
      <c r="AU530" s="48">
        <v>254</v>
      </c>
      <c r="AV530" s="48" t="s">
        <v>371</v>
      </c>
      <c r="AW530" s="68" t="e">
        <v>#REF!</v>
      </c>
      <c r="AX530" s="68" t="e">
        <v>#VALUE!</v>
      </c>
      <c r="AY530" s="68" t="s">
        <v>11120</v>
      </c>
      <c r="AZ530" s="48" t="s">
        <v>11123</v>
      </c>
      <c r="BA530" s="48" t="s">
        <v>11124</v>
      </c>
      <c r="BB530" s="68" t="s">
        <v>371</v>
      </c>
      <c r="BC530" s="48" t="s">
        <v>101</v>
      </c>
    </row>
    <row r="531" spans="1:56" x14ac:dyDescent="0.3">
      <c r="A531" s="48" t="s">
        <v>11125</v>
      </c>
      <c r="B531" s="8">
        <v>357</v>
      </c>
      <c r="C531" s="143" t="s">
        <v>5160</v>
      </c>
      <c r="D531" s="143" t="s">
        <v>1280</v>
      </c>
      <c r="E531" s="143" t="s">
        <v>335</v>
      </c>
      <c r="F531" s="143" t="s">
        <v>170</v>
      </c>
      <c r="H531" s="8">
        <v>6019461582</v>
      </c>
      <c r="I531" s="143" t="s">
        <v>376</v>
      </c>
      <c r="J531" s="143" t="s">
        <v>5154</v>
      </c>
      <c r="K531" s="143" t="s">
        <v>229</v>
      </c>
      <c r="L531" s="8" t="s">
        <v>5155</v>
      </c>
      <c r="M531" s="8" t="s">
        <v>1280</v>
      </c>
      <c r="N531" s="8" t="s">
        <v>5156</v>
      </c>
      <c r="O531" s="8">
        <v>6019461582</v>
      </c>
      <c r="P531" s="143" t="s">
        <v>2112</v>
      </c>
      <c r="Q531" s="143" t="s">
        <v>45</v>
      </c>
      <c r="R531" s="8" t="s">
        <v>5161</v>
      </c>
      <c r="T531" s="143" t="s">
        <v>229</v>
      </c>
      <c r="U531" s="143"/>
      <c r="V531" s="143" t="s">
        <v>488</v>
      </c>
      <c r="W531" s="8">
        <v>39110</v>
      </c>
      <c r="X531" s="8" t="s">
        <v>348</v>
      </c>
      <c r="Y531" s="8" t="s">
        <v>229</v>
      </c>
      <c r="Z531" s="143" t="s">
        <v>2114</v>
      </c>
      <c r="AB531" s="8" t="s">
        <v>2115</v>
      </c>
      <c r="AE531" s="8" t="s">
        <v>48</v>
      </c>
      <c r="AF531" s="233" t="s">
        <v>5162</v>
      </c>
      <c r="AG531" s="8" t="s">
        <v>5163</v>
      </c>
      <c r="AI531" s="8" t="s">
        <v>369</v>
      </c>
      <c r="AL531" s="8" t="s">
        <v>229</v>
      </c>
      <c r="AM531" s="48" t="s">
        <v>229</v>
      </c>
      <c r="AN531" s="48" t="s">
        <v>11126</v>
      </c>
      <c r="AO531" s="48" t="s">
        <v>11127</v>
      </c>
      <c r="AP531" s="48" t="e">
        <v>#N/A</v>
      </c>
      <c r="AQ531" s="48" t="s">
        <v>11127</v>
      </c>
      <c r="AR531" s="48" t="e">
        <v>#N/A</v>
      </c>
      <c r="AS531" s="68" t="s">
        <v>371</v>
      </c>
      <c r="AT531" s="68">
        <v>357</v>
      </c>
      <c r="AU531" s="48">
        <v>313</v>
      </c>
      <c r="AV531" s="48" t="s">
        <v>371</v>
      </c>
      <c r="AW531" s="68" t="e">
        <v>#REF!</v>
      </c>
      <c r="AX531" s="68" t="e">
        <v>#REF!</v>
      </c>
      <c r="AY531" s="68" t="s">
        <v>11125</v>
      </c>
      <c r="AZ531" s="307" t="s">
        <v>11128</v>
      </c>
      <c r="BA531" s="48" t="s">
        <v>11129</v>
      </c>
      <c r="BB531" s="68" t="s">
        <v>519</v>
      </c>
      <c r="BC531" s="48" t="s">
        <v>98</v>
      </c>
    </row>
    <row r="532" spans="1:56" x14ac:dyDescent="0.3">
      <c r="A532" s="48" t="s">
        <v>11130</v>
      </c>
      <c r="B532" s="8">
        <v>356</v>
      </c>
      <c r="C532" s="143" t="s">
        <v>5153</v>
      </c>
      <c r="D532" s="143" t="s">
        <v>2573</v>
      </c>
      <c r="E532" s="143" t="s">
        <v>335</v>
      </c>
      <c r="F532" s="143" t="s">
        <v>170</v>
      </c>
      <c r="H532" s="8">
        <v>6019461582</v>
      </c>
      <c r="I532" s="143" t="s">
        <v>376</v>
      </c>
      <c r="J532" s="143" t="s">
        <v>5154</v>
      </c>
      <c r="K532" s="143" t="s">
        <v>229</v>
      </c>
      <c r="L532" s="8" t="s">
        <v>5155</v>
      </c>
      <c r="M532" s="8" t="s">
        <v>1280</v>
      </c>
      <c r="N532" s="8" t="s">
        <v>5156</v>
      </c>
      <c r="O532" s="8">
        <v>6019461582</v>
      </c>
      <c r="P532" s="143" t="s">
        <v>2112</v>
      </c>
      <c r="Q532" s="143" t="s">
        <v>45</v>
      </c>
      <c r="R532" s="8" t="s">
        <v>5157</v>
      </c>
      <c r="T532" s="143" t="s">
        <v>229</v>
      </c>
      <c r="U532" s="143"/>
      <c r="V532" s="143" t="s">
        <v>488</v>
      </c>
      <c r="W532" s="8">
        <v>39111</v>
      </c>
      <c r="X532" s="8" t="s">
        <v>348</v>
      </c>
      <c r="Y532" s="8" t="s">
        <v>229</v>
      </c>
      <c r="Z532" s="143" t="s">
        <v>2114</v>
      </c>
      <c r="AB532" s="8" t="s">
        <v>2115</v>
      </c>
      <c r="AE532" s="8" t="s">
        <v>48</v>
      </c>
      <c r="AF532" s="233" t="s">
        <v>5158</v>
      </c>
      <c r="AG532" s="8" t="s">
        <v>5159</v>
      </c>
      <c r="AL532" s="8" t="s">
        <v>229</v>
      </c>
      <c r="AM532" s="48" t="s">
        <v>229</v>
      </c>
      <c r="AN532" s="48" t="s">
        <v>11131</v>
      </c>
      <c r="AO532" s="48" t="s">
        <v>11132</v>
      </c>
      <c r="AP532" s="48" t="e">
        <v>#N/A</v>
      </c>
      <c r="AQ532" s="48" t="s">
        <v>11132</v>
      </c>
      <c r="AR532" s="48" t="e">
        <v>#N/A</v>
      </c>
      <c r="AS532" s="68" t="s">
        <v>371</v>
      </c>
      <c r="AT532" s="68">
        <v>356</v>
      </c>
      <c r="AU532" s="48">
        <v>312</v>
      </c>
      <c r="AV532" s="48" t="s">
        <v>371</v>
      </c>
      <c r="AW532" s="68" t="e">
        <v>#REF!</v>
      </c>
      <c r="AX532" s="68" t="e">
        <v>#REF!</v>
      </c>
      <c r="AY532" s="68" t="s">
        <v>11130</v>
      </c>
      <c r="AZ532" s="307" t="s">
        <v>11128</v>
      </c>
      <c r="BA532" s="48" t="s">
        <v>11133</v>
      </c>
      <c r="BB532" s="68" t="s">
        <v>519</v>
      </c>
      <c r="BC532" s="48" t="s">
        <v>107</v>
      </c>
    </row>
    <row r="533" spans="1:56" x14ac:dyDescent="0.3">
      <c r="A533" s="48" t="s">
        <v>11134</v>
      </c>
      <c r="B533" s="8">
        <v>521</v>
      </c>
      <c r="C533" s="143" t="s">
        <v>6446</v>
      </c>
      <c r="D533" s="143" t="s">
        <v>6447</v>
      </c>
      <c r="E533" s="143" t="s">
        <v>335</v>
      </c>
      <c r="F533" s="143" t="s">
        <v>170</v>
      </c>
      <c r="G533" s="8" t="s">
        <v>6448</v>
      </c>
      <c r="H533" s="8">
        <v>6016863851</v>
      </c>
      <c r="I533" s="143" t="s">
        <v>376</v>
      </c>
      <c r="J533" s="143" t="s">
        <v>6449</v>
      </c>
      <c r="K533" s="143" t="s">
        <v>6450</v>
      </c>
      <c r="L533" s="8" t="s">
        <v>6451</v>
      </c>
      <c r="M533" s="8" t="s">
        <v>6452</v>
      </c>
      <c r="N533" s="8" t="s">
        <v>6453</v>
      </c>
      <c r="O533" s="8">
        <v>6014521508</v>
      </c>
      <c r="P533" s="143" t="s">
        <v>2112</v>
      </c>
      <c r="Q533" s="143" t="s">
        <v>394</v>
      </c>
      <c r="R533" s="8" t="s">
        <v>6454</v>
      </c>
      <c r="T533" s="143" t="s">
        <v>6455</v>
      </c>
      <c r="U533" s="143"/>
      <c r="V533" s="143" t="s">
        <v>488</v>
      </c>
      <c r="W533" s="8">
        <v>39168</v>
      </c>
      <c r="X533" s="8" t="s">
        <v>348</v>
      </c>
      <c r="Y533" s="8" t="s">
        <v>6456</v>
      </c>
      <c r="Z533" s="143" t="s">
        <v>2114</v>
      </c>
      <c r="AE533" s="8" t="s">
        <v>49</v>
      </c>
      <c r="AF533" s="233" t="s">
        <v>6457</v>
      </c>
      <c r="AG533" s="8" t="s">
        <v>6458</v>
      </c>
      <c r="AI533" s="8" t="s">
        <v>442</v>
      </c>
      <c r="AL533" s="8" t="s">
        <v>249</v>
      </c>
      <c r="AM533" s="48" t="s">
        <v>200</v>
      </c>
      <c r="AN533" s="48" t="s">
        <v>11135</v>
      </c>
      <c r="AO533" s="48" t="s">
        <v>11136</v>
      </c>
      <c r="AP533" s="48" t="s">
        <v>11135</v>
      </c>
      <c r="AQ533" s="48" t="s">
        <v>11136</v>
      </c>
      <c r="AR533" s="48" t="s">
        <v>371</v>
      </c>
      <c r="AS533" s="68" t="s">
        <v>371</v>
      </c>
      <c r="AT533" s="68">
        <v>521</v>
      </c>
      <c r="AU533" s="48">
        <v>81</v>
      </c>
      <c r="AV533" s="48" t="s">
        <v>519</v>
      </c>
      <c r="AW533" s="70" t="e">
        <v>#REF!</v>
      </c>
      <c r="AX533" s="68" t="e">
        <v>#REF!</v>
      </c>
      <c r="AY533" s="68" t="s">
        <v>11134</v>
      </c>
      <c r="AZ533" s="48" t="s">
        <v>11137</v>
      </c>
      <c r="BA533" s="48" t="s">
        <v>11138</v>
      </c>
      <c r="BB533" s="68" t="s">
        <v>371</v>
      </c>
      <c r="BC533" s="48" t="s">
        <v>101</v>
      </c>
      <c r="BD533" s="48"/>
    </row>
    <row r="534" spans="1:56" x14ac:dyDescent="0.3">
      <c r="A534" s="48"/>
      <c r="B534" s="8">
        <v>26</v>
      </c>
      <c r="C534" s="143" t="s">
        <v>2367</v>
      </c>
      <c r="D534" s="143" t="s">
        <v>2368</v>
      </c>
      <c r="E534" s="143" t="s">
        <v>335</v>
      </c>
      <c r="F534" s="143" t="s">
        <v>170</v>
      </c>
      <c r="G534" s="8" t="s">
        <v>2369</v>
      </c>
      <c r="H534" s="8">
        <v>6623367136</v>
      </c>
      <c r="I534" s="143" t="s">
        <v>401</v>
      </c>
      <c r="J534" s="143" t="s">
        <v>2370</v>
      </c>
      <c r="K534" s="143" t="s">
        <v>2136</v>
      </c>
      <c r="L534" s="8" t="s">
        <v>2371</v>
      </c>
      <c r="M534" s="8" t="s">
        <v>484</v>
      </c>
      <c r="N534" s="8" t="s">
        <v>2369</v>
      </c>
      <c r="O534" s="8">
        <v>6624912919</v>
      </c>
      <c r="P534" s="143" t="s">
        <v>2159</v>
      </c>
      <c r="Q534" s="143" t="s">
        <v>394</v>
      </c>
      <c r="R534" s="8" t="s">
        <v>2372</v>
      </c>
      <c r="T534" s="143" t="s">
        <v>1991</v>
      </c>
      <c r="U534" s="143"/>
      <c r="V534" s="143" t="s">
        <v>488</v>
      </c>
      <c r="W534" s="8">
        <v>38703</v>
      </c>
      <c r="X534" s="8" t="s">
        <v>348</v>
      </c>
      <c r="Y534" s="8" t="s">
        <v>260</v>
      </c>
      <c r="Z534" s="143" t="s">
        <v>2114</v>
      </c>
      <c r="AC534" s="8" t="s">
        <v>2201</v>
      </c>
      <c r="AE534" s="8" t="s">
        <v>51</v>
      </c>
      <c r="AF534" s="233" t="s">
        <v>2373</v>
      </c>
      <c r="AG534" s="8" t="s">
        <v>2374</v>
      </c>
      <c r="AH534" s="8" t="s">
        <v>2375</v>
      </c>
      <c r="AI534" s="8" t="s">
        <v>396</v>
      </c>
      <c r="AL534" s="8" t="s">
        <v>260</v>
      </c>
      <c r="AM534" s="48" t="s">
        <v>2130</v>
      </c>
      <c r="AN534" s="48" t="s">
        <v>11139</v>
      </c>
      <c r="AO534" s="48" t="s">
        <v>11140</v>
      </c>
      <c r="AP534" s="48" t="e">
        <v>#N/A</v>
      </c>
      <c r="AQ534" s="48" t="e">
        <v>#N/A</v>
      </c>
      <c r="AR534" s="48" t="e">
        <v>#N/A</v>
      </c>
      <c r="AS534" s="68" t="e">
        <v>#N/A</v>
      </c>
      <c r="AT534" s="68">
        <v>26</v>
      </c>
      <c r="AU534" s="48" t="e">
        <v>#N/A</v>
      </c>
      <c r="AV534" s="48" t="s">
        <v>371</v>
      </c>
      <c r="AW534" s="68" t="e">
        <v>#VALUE!</v>
      </c>
      <c r="AX534" s="68" t="s">
        <v>11141</v>
      </c>
      <c r="AY534" s="68" t="e">
        <v>#N/A</v>
      </c>
      <c r="AZ534" s="48" t="s">
        <v>11142</v>
      </c>
      <c r="BA534" s="48" t="s">
        <v>11143</v>
      </c>
      <c r="BB534" s="68" t="e">
        <v>#N/A</v>
      </c>
      <c r="BC534" s="48" t="s">
        <v>2131</v>
      </c>
      <c r="BD534" s="48"/>
    </row>
    <row r="535" spans="1:56" x14ac:dyDescent="0.3">
      <c r="A535" s="48"/>
      <c r="B535" s="8">
        <v>492</v>
      </c>
      <c r="C535" s="143" t="s">
        <v>6204</v>
      </c>
      <c r="D535" s="143" t="s">
        <v>2537</v>
      </c>
      <c r="E535" s="143" t="s">
        <v>335</v>
      </c>
      <c r="F535" s="143" t="s">
        <v>170</v>
      </c>
      <c r="G535" s="8" t="s">
        <v>6205</v>
      </c>
      <c r="H535" s="8">
        <v>6019343803</v>
      </c>
      <c r="I535" s="143" t="s">
        <v>376</v>
      </c>
      <c r="J535" s="143" t="s">
        <v>6206</v>
      </c>
      <c r="K535" s="143" t="s">
        <v>245</v>
      </c>
      <c r="L535" s="8" t="s">
        <v>6207</v>
      </c>
      <c r="M535" s="8" t="s">
        <v>6208</v>
      </c>
      <c r="N535" s="8" t="s">
        <v>6205</v>
      </c>
      <c r="O535" s="8">
        <v>6019343803</v>
      </c>
      <c r="P535" s="143"/>
      <c r="Q535" s="143"/>
      <c r="R535" s="8" t="s">
        <v>6209</v>
      </c>
      <c r="T535" s="143" t="s">
        <v>1731</v>
      </c>
      <c r="U535" s="143"/>
      <c r="V535" s="143" t="s">
        <v>488</v>
      </c>
      <c r="W535" s="8">
        <v>39042</v>
      </c>
      <c r="X535" s="8" t="s">
        <v>348</v>
      </c>
      <c r="Y535" s="8" t="s">
        <v>2475</v>
      </c>
      <c r="Z535" s="143" t="s">
        <v>2114</v>
      </c>
      <c r="AE535" s="8" t="s">
        <v>48</v>
      </c>
      <c r="AF535" s="233" t="s">
        <v>6210</v>
      </c>
      <c r="AG535" s="8" t="s">
        <v>6211</v>
      </c>
      <c r="AI535" s="8" t="s">
        <v>2165</v>
      </c>
      <c r="AJ535" s="8" t="s">
        <v>6212</v>
      </c>
      <c r="AL535" s="8" t="s">
        <v>245</v>
      </c>
      <c r="AM535" s="48" t="s">
        <v>2130</v>
      </c>
      <c r="AN535" s="48" t="s">
        <v>11144</v>
      </c>
      <c r="AO535" s="48" t="s">
        <v>11145</v>
      </c>
      <c r="AP535" s="48" t="e">
        <v>#N/A</v>
      </c>
      <c r="AQ535" s="48" t="e">
        <v>#N/A</v>
      </c>
      <c r="AR535" s="48" t="e">
        <v>#N/A</v>
      </c>
      <c r="AS535" s="68" t="e">
        <v>#N/A</v>
      </c>
      <c r="AT535" s="68">
        <v>492</v>
      </c>
      <c r="AU535" s="48" t="e">
        <v>#N/A</v>
      </c>
      <c r="AV535" s="48" t="s">
        <v>371</v>
      </c>
      <c r="AW535" s="68" t="e">
        <v>#REF!</v>
      </c>
      <c r="AX535" s="68" t="e">
        <v>#REF!</v>
      </c>
      <c r="AY535" s="68" t="e">
        <v>#N/A</v>
      </c>
      <c r="AZ535" s="48" t="s">
        <v>11146</v>
      </c>
      <c r="BA535" s="48" t="s">
        <v>11147</v>
      </c>
      <c r="BB535" s="68" t="e">
        <v>#N/A</v>
      </c>
      <c r="BC535" s="48" t="s">
        <v>2131</v>
      </c>
      <c r="BD535" s="48"/>
    </row>
    <row r="536" spans="1:56" x14ac:dyDescent="0.3">
      <c r="A536" s="48" t="s">
        <v>11148</v>
      </c>
      <c r="B536" s="8">
        <v>580</v>
      </c>
      <c r="C536" s="8" t="s">
        <v>3033</v>
      </c>
      <c r="D536" s="8" t="s">
        <v>6922</v>
      </c>
      <c r="E536" s="8" t="s">
        <v>335</v>
      </c>
      <c r="F536" s="8" t="s">
        <v>170</v>
      </c>
      <c r="I536" s="8" t="s">
        <v>340</v>
      </c>
      <c r="J536" s="8" t="s">
        <v>2494</v>
      </c>
      <c r="K536" s="8" t="s">
        <v>525</v>
      </c>
      <c r="L536" s="8" t="s">
        <v>5311</v>
      </c>
      <c r="M536" s="8" t="s">
        <v>6922</v>
      </c>
      <c r="N536" s="8" t="s">
        <v>6923</v>
      </c>
      <c r="O536" s="8">
        <v>7697980475</v>
      </c>
      <c r="P536" s="8" t="s">
        <v>2112</v>
      </c>
      <c r="Q536" s="8" t="s">
        <v>45</v>
      </c>
      <c r="R536" s="8" t="s">
        <v>6924</v>
      </c>
      <c r="T536" s="8" t="s">
        <v>214</v>
      </c>
      <c r="V536" s="8" t="s">
        <v>488</v>
      </c>
      <c r="W536" s="8">
        <v>39212</v>
      </c>
      <c r="X536" s="8" t="s">
        <v>348</v>
      </c>
      <c r="Y536" s="8" t="s">
        <v>209</v>
      </c>
      <c r="Z536" s="8" t="s">
        <v>2114</v>
      </c>
      <c r="AB536" s="8" t="s">
        <v>2115</v>
      </c>
      <c r="AE536" s="8" t="s">
        <v>49</v>
      </c>
      <c r="AF536" s="8" t="s">
        <v>6925</v>
      </c>
      <c r="AI536" s="8" t="s">
        <v>2165</v>
      </c>
      <c r="AJ536" s="8" t="s">
        <v>6926</v>
      </c>
      <c r="AL536" s="8" t="s">
        <v>209</v>
      </c>
      <c r="AM536" s="48" t="s">
        <v>209</v>
      </c>
      <c r="AN536" s="48" t="s">
        <v>11149</v>
      </c>
      <c r="AO536" s="48" t="s">
        <v>11150</v>
      </c>
      <c r="AP536" s="48" t="e">
        <v>#N/A</v>
      </c>
      <c r="AQ536" s="48" t="s">
        <v>11150</v>
      </c>
      <c r="AR536" s="48" t="e">
        <v>#N/A</v>
      </c>
      <c r="AS536" s="68" t="s">
        <v>371</v>
      </c>
      <c r="AT536" s="68">
        <v>580</v>
      </c>
      <c r="AU536" s="48">
        <v>165</v>
      </c>
      <c r="AV536" s="48" t="s">
        <v>371</v>
      </c>
      <c r="AW536" s="68" t="e">
        <v>#REF!</v>
      </c>
      <c r="AX536" s="68" t="s">
        <v>8643</v>
      </c>
      <c r="AY536" s="68" t="s">
        <v>11148</v>
      </c>
      <c r="AZ536" s="48" t="s">
        <v>11151</v>
      </c>
      <c r="BA536" s="48" t="s">
        <v>11152</v>
      </c>
      <c r="BB536" s="68" t="s">
        <v>519</v>
      </c>
      <c r="BC536" s="48" t="s">
        <v>107</v>
      </c>
      <c r="BD536" s="48"/>
    </row>
    <row r="537" spans="1:56" x14ac:dyDescent="0.3">
      <c r="A537" s="48" t="s">
        <v>11153</v>
      </c>
      <c r="B537" s="8">
        <v>375</v>
      </c>
      <c r="C537" s="143" t="s">
        <v>5308</v>
      </c>
      <c r="D537" s="143" t="s">
        <v>4546</v>
      </c>
      <c r="E537" s="143" t="s">
        <v>335</v>
      </c>
      <c r="F537" s="143" t="s">
        <v>170</v>
      </c>
      <c r="G537" s="8" t="s">
        <v>5309</v>
      </c>
      <c r="H537" s="8">
        <v>6624040017</v>
      </c>
      <c r="I537" s="143" t="s">
        <v>401</v>
      </c>
      <c r="J537" s="143" t="s">
        <v>5310</v>
      </c>
      <c r="K537" s="143" t="s">
        <v>1553</v>
      </c>
      <c r="L537" s="8" t="s">
        <v>5311</v>
      </c>
      <c r="M537" s="8" t="s">
        <v>2533</v>
      </c>
      <c r="N537" s="8" t="s">
        <v>5312</v>
      </c>
      <c r="O537" s="8">
        <v>9018702090</v>
      </c>
      <c r="P537" s="143" t="s">
        <v>2112</v>
      </c>
      <c r="Q537" s="143" t="s">
        <v>394</v>
      </c>
      <c r="R537" s="8">
        <v>7435</v>
      </c>
      <c r="S537" s="8" t="s">
        <v>5313</v>
      </c>
      <c r="T537" s="143" t="s">
        <v>1822</v>
      </c>
      <c r="U537" s="143"/>
      <c r="V537" s="143" t="s">
        <v>488</v>
      </c>
      <c r="W537" s="8">
        <v>38680</v>
      </c>
      <c r="X537" s="8" t="s">
        <v>348</v>
      </c>
      <c r="Y537" s="8" t="s">
        <v>2393</v>
      </c>
      <c r="Z537" s="143" t="s">
        <v>2114</v>
      </c>
      <c r="AB537" s="8" t="s">
        <v>2115</v>
      </c>
      <c r="AE537" s="8" t="s">
        <v>48</v>
      </c>
      <c r="AF537" s="233" t="s">
        <v>5314</v>
      </c>
      <c r="AG537" s="8" t="s">
        <v>5315</v>
      </c>
      <c r="AI537" s="8" t="s">
        <v>2165</v>
      </c>
      <c r="AJ537" s="8" t="s">
        <v>5316</v>
      </c>
      <c r="AL537" s="8" t="s">
        <v>201</v>
      </c>
      <c r="AM537" s="48" t="s">
        <v>201</v>
      </c>
      <c r="AN537" s="48" t="s">
        <v>11154</v>
      </c>
      <c r="AO537" s="48" t="s">
        <v>11155</v>
      </c>
      <c r="AP537" s="48" t="e">
        <v>#N/A</v>
      </c>
      <c r="AQ537" s="48" t="s">
        <v>11155</v>
      </c>
      <c r="AR537" s="48" t="e">
        <v>#N/A</v>
      </c>
      <c r="AS537" s="68" t="s">
        <v>371</v>
      </c>
      <c r="AT537" s="68">
        <v>375</v>
      </c>
      <c r="AU537" s="48">
        <v>175</v>
      </c>
      <c r="AV537" s="48" t="s">
        <v>371</v>
      </c>
      <c r="AW537" s="70" t="e">
        <v>#REF!</v>
      </c>
      <c r="AX537" s="68" t="e">
        <v>#REF!</v>
      </c>
      <c r="AY537" s="68" t="s">
        <v>11153</v>
      </c>
      <c r="AZ537" s="48" t="s">
        <v>11156</v>
      </c>
      <c r="BA537" s="48" t="s">
        <v>11157</v>
      </c>
      <c r="BB537" s="68" t="s">
        <v>519</v>
      </c>
      <c r="BC537" s="48" t="s">
        <v>92</v>
      </c>
      <c r="BD537" s="48"/>
    </row>
    <row r="538" spans="1:56" x14ac:dyDescent="0.3">
      <c r="A538" s="48"/>
      <c r="B538" s="8">
        <v>18</v>
      </c>
      <c r="C538" s="143" t="s">
        <v>994</v>
      </c>
      <c r="D538" s="143" t="s">
        <v>2289</v>
      </c>
      <c r="E538" s="143" t="s">
        <v>335</v>
      </c>
      <c r="F538" s="143" t="s">
        <v>169</v>
      </c>
      <c r="G538" s="8" t="s">
        <v>2290</v>
      </c>
      <c r="I538" s="143" t="s">
        <v>401</v>
      </c>
      <c r="J538" s="143" t="s">
        <v>2291</v>
      </c>
      <c r="K538" s="143" t="s">
        <v>2292</v>
      </c>
      <c r="L538" s="8" t="s">
        <v>994</v>
      </c>
      <c r="M538" s="8" t="s">
        <v>2289</v>
      </c>
      <c r="N538" s="8" t="s">
        <v>2290</v>
      </c>
      <c r="O538" s="8">
        <v>6629344671</v>
      </c>
      <c r="P538" s="143" t="s">
        <v>2112</v>
      </c>
      <c r="Q538" s="143" t="s">
        <v>394</v>
      </c>
      <c r="R538" s="8" t="s">
        <v>2293</v>
      </c>
      <c r="T538" s="143" t="s">
        <v>2294</v>
      </c>
      <c r="U538" s="143"/>
      <c r="V538" s="143" t="s">
        <v>488</v>
      </c>
      <c r="W538" s="8">
        <v>38948</v>
      </c>
      <c r="X538" s="8" t="s">
        <v>348</v>
      </c>
      <c r="Y538" s="8" t="s">
        <v>265</v>
      </c>
      <c r="Z538" s="143" t="s">
        <v>2114</v>
      </c>
      <c r="AB538" s="8" t="s">
        <v>2115</v>
      </c>
      <c r="AE538" s="8" t="s">
        <v>50</v>
      </c>
      <c r="AF538" s="233" t="s">
        <v>2295</v>
      </c>
      <c r="AI538" s="8" t="s">
        <v>2165</v>
      </c>
      <c r="AL538" s="8" t="s">
        <v>265</v>
      </c>
      <c r="AM538" s="48" t="s">
        <v>2130</v>
      </c>
      <c r="AN538" s="48" t="s">
        <v>11158</v>
      </c>
      <c r="AO538" s="48" t="s">
        <v>11159</v>
      </c>
      <c r="AP538" s="48" t="e">
        <v>#N/A</v>
      </c>
      <c r="AQ538" s="48" t="e">
        <v>#N/A</v>
      </c>
      <c r="AR538" s="48" t="e">
        <v>#N/A</v>
      </c>
      <c r="AS538" s="68" t="e">
        <v>#N/A</v>
      </c>
      <c r="AT538" s="68">
        <v>18</v>
      </c>
      <c r="AU538" s="48" t="e">
        <v>#N/A</v>
      </c>
      <c r="AV538" s="48" t="s">
        <v>371</v>
      </c>
      <c r="AW538" s="68" t="s">
        <v>11160</v>
      </c>
      <c r="AX538" s="68" t="s">
        <v>8643</v>
      </c>
      <c r="AY538" s="68" t="e">
        <v>#N/A</v>
      </c>
      <c r="AZ538" s="307" t="s">
        <v>11161</v>
      </c>
      <c r="BA538" s="48" t="s">
        <v>11162</v>
      </c>
      <c r="BB538" s="68" t="e">
        <v>#N/A</v>
      </c>
      <c r="BC538" s="48" t="s">
        <v>2131</v>
      </c>
    </row>
    <row r="539" spans="1:56" x14ac:dyDescent="0.3">
      <c r="A539" s="48"/>
      <c r="B539" s="8">
        <v>387</v>
      </c>
      <c r="C539" s="143" t="s">
        <v>5402</v>
      </c>
      <c r="D539" s="143" t="s">
        <v>2796</v>
      </c>
      <c r="E539" s="143" t="s">
        <v>335</v>
      </c>
      <c r="F539" s="143" t="s">
        <v>170</v>
      </c>
      <c r="I539" s="143" t="s">
        <v>401</v>
      </c>
      <c r="J539" s="143" t="s">
        <v>5391</v>
      </c>
      <c r="K539" s="143" t="s">
        <v>224</v>
      </c>
      <c r="L539" s="8" t="s">
        <v>5403</v>
      </c>
      <c r="M539" s="8" t="s">
        <v>1848</v>
      </c>
      <c r="N539" s="8" t="s">
        <v>5390</v>
      </c>
      <c r="O539" s="8">
        <v>6015407700</v>
      </c>
      <c r="P539" s="143" t="s">
        <v>2159</v>
      </c>
      <c r="Q539" s="143" t="s">
        <v>43</v>
      </c>
      <c r="R539" s="8" t="s">
        <v>5393</v>
      </c>
      <c r="T539" s="143" t="s">
        <v>2161</v>
      </c>
      <c r="U539" s="143"/>
      <c r="V539" s="143" t="s">
        <v>488</v>
      </c>
      <c r="W539" s="8">
        <v>39051</v>
      </c>
      <c r="X539" s="8" t="s">
        <v>348</v>
      </c>
      <c r="Y539" s="8" t="s">
        <v>224</v>
      </c>
      <c r="Z539" s="143" t="s">
        <v>2114</v>
      </c>
      <c r="AE539" s="8" t="s">
        <v>49</v>
      </c>
      <c r="AF539" s="233" t="s">
        <v>5404</v>
      </c>
      <c r="AI539" s="8" t="s">
        <v>442</v>
      </c>
      <c r="AJ539" s="8" t="s">
        <v>5405</v>
      </c>
      <c r="AL539" s="8" t="s">
        <v>224</v>
      </c>
      <c r="AM539" s="48" t="s">
        <v>2130</v>
      </c>
      <c r="AN539" s="48" t="s">
        <v>11163</v>
      </c>
      <c r="AO539" s="48" t="s">
        <v>11164</v>
      </c>
      <c r="AP539" s="48" t="e">
        <v>#N/A</v>
      </c>
      <c r="AQ539" s="48" t="e">
        <v>#N/A</v>
      </c>
      <c r="AR539" s="48" t="e">
        <v>#N/A</v>
      </c>
      <c r="AS539" s="68" t="e">
        <v>#N/A</v>
      </c>
      <c r="AT539" s="68">
        <v>387</v>
      </c>
      <c r="AU539" s="48" t="e">
        <v>#N/A</v>
      </c>
      <c r="AV539" s="48" t="s">
        <v>371</v>
      </c>
      <c r="AW539" s="68" t="e">
        <v>#REF!</v>
      </c>
      <c r="AX539" s="68" t="s">
        <v>8643</v>
      </c>
      <c r="AY539" s="68" t="e">
        <v>#N/A</v>
      </c>
      <c r="AZ539" s="307" t="s">
        <v>11165</v>
      </c>
      <c r="BA539" s="48" t="s">
        <v>11166</v>
      </c>
      <c r="BB539" s="68" t="e">
        <v>#N/A</v>
      </c>
      <c r="BC539" s="48" t="s">
        <v>2131</v>
      </c>
      <c r="BD539" s="48"/>
    </row>
    <row r="540" spans="1:56" x14ac:dyDescent="0.3">
      <c r="A540" s="48"/>
      <c r="B540" s="8">
        <v>386</v>
      </c>
      <c r="C540" s="143" t="s">
        <v>5396</v>
      </c>
      <c r="D540" s="143" t="s">
        <v>1848</v>
      </c>
      <c r="E540" s="143" t="s">
        <v>335</v>
      </c>
      <c r="F540" s="143" t="s">
        <v>170</v>
      </c>
      <c r="G540" s="8" t="s">
        <v>5390</v>
      </c>
      <c r="I540" s="143" t="s">
        <v>401</v>
      </c>
      <c r="J540" s="143" t="s">
        <v>5397</v>
      </c>
      <c r="K540" s="143" t="s">
        <v>2875</v>
      </c>
      <c r="L540" s="8" t="s">
        <v>5398</v>
      </c>
      <c r="M540" s="8" t="s">
        <v>1848</v>
      </c>
      <c r="N540" s="8" t="s">
        <v>5390</v>
      </c>
      <c r="O540" s="8">
        <v>6015407700</v>
      </c>
      <c r="P540" s="143" t="s">
        <v>2159</v>
      </c>
      <c r="Q540" s="143" t="s">
        <v>43</v>
      </c>
      <c r="R540" s="8" t="s">
        <v>5393</v>
      </c>
      <c r="T540" s="143" t="s">
        <v>2161</v>
      </c>
      <c r="U540" s="143"/>
      <c r="V540" s="143" t="s">
        <v>488</v>
      </c>
      <c r="W540" s="8">
        <v>39051</v>
      </c>
      <c r="X540" s="8" t="s">
        <v>348</v>
      </c>
      <c r="Y540" s="8" t="s">
        <v>224</v>
      </c>
      <c r="Z540" s="143" t="s">
        <v>2114</v>
      </c>
      <c r="AE540" s="8" t="s">
        <v>48</v>
      </c>
      <c r="AF540" s="233" t="s">
        <v>5399</v>
      </c>
      <c r="AG540" s="8" t="s">
        <v>5400</v>
      </c>
      <c r="AI540" s="8" t="s">
        <v>442</v>
      </c>
      <c r="AJ540" s="8" t="s">
        <v>5401</v>
      </c>
      <c r="AL540" s="8" t="s">
        <v>224</v>
      </c>
      <c r="AM540" s="48" t="s">
        <v>2130</v>
      </c>
      <c r="AN540" s="48" t="s">
        <v>11167</v>
      </c>
      <c r="AO540" s="48" t="s">
        <v>11168</v>
      </c>
      <c r="AP540" s="48" t="e">
        <v>#N/A</v>
      </c>
      <c r="AQ540" s="48" t="e">
        <v>#N/A</v>
      </c>
      <c r="AR540" s="48" t="e">
        <v>#N/A</v>
      </c>
      <c r="AS540" s="68" t="e">
        <v>#N/A</v>
      </c>
      <c r="AT540" s="68">
        <v>386</v>
      </c>
      <c r="AU540" s="48" t="e">
        <v>#N/A</v>
      </c>
      <c r="AV540" s="48" t="s">
        <v>371</v>
      </c>
      <c r="AW540" s="68" t="e">
        <v>#REF!</v>
      </c>
      <c r="AX540" s="68" t="e">
        <v>#REF!</v>
      </c>
      <c r="AY540" s="68" t="e">
        <v>#N/A</v>
      </c>
      <c r="AZ540" s="307" t="s">
        <v>11169</v>
      </c>
      <c r="BA540" s="48" t="s">
        <v>11170</v>
      </c>
      <c r="BB540" s="68" t="e">
        <v>#N/A</v>
      </c>
      <c r="BC540" s="48" t="s">
        <v>2131</v>
      </c>
    </row>
    <row r="541" spans="1:56" x14ac:dyDescent="0.3">
      <c r="A541" s="48"/>
      <c r="B541" s="8">
        <v>385</v>
      </c>
      <c r="C541" s="143" t="s">
        <v>5389</v>
      </c>
      <c r="D541" s="143" t="s">
        <v>1848</v>
      </c>
      <c r="E541" s="143" t="s">
        <v>335</v>
      </c>
      <c r="F541" s="143" t="s">
        <v>170</v>
      </c>
      <c r="G541" s="8" t="s">
        <v>5390</v>
      </c>
      <c r="H541" s="8">
        <v>6015407700</v>
      </c>
      <c r="I541" s="143" t="s">
        <v>401</v>
      </c>
      <c r="J541" s="143" t="s">
        <v>5391</v>
      </c>
      <c r="K541" s="143" t="s">
        <v>2875</v>
      </c>
      <c r="L541" s="8" t="s">
        <v>5392</v>
      </c>
      <c r="M541" s="8" t="s">
        <v>1848</v>
      </c>
      <c r="N541" s="8" t="s">
        <v>5390</v>
      </c>
      <c r="O541" s="8">
        <v>6015407700</v>
      </c>
      <c r="P541" s="143" t="s">
        <v>2159</v>
      </c>
      <c r="Q541" s="143" t="s">
        <v>43</v>
      </c>
      <c r="R541" s="8" t="s">
        <v>5393</v>
      </c>
      <c r="T541" s="143" t="s">
        <v>2161</v>
      </c>
      <c r="U541" s="143"/>
      <c r="V541" s="143" t="s">
        <v>488</v>
      </c>
      <c r="W541" s="8">
        <v>39051</v>
      </c>
      <c r="X541" s="8" t="s">
        <v>348</v>
      </c>
      <c r="Y541" s="8" t="s">
        <v>224</v>
      </c>
      <c r="Z541" s="143" t="s">
        <v>2114</v>
      </c>
      <c r="AE541" s="8" t="s">
        <v>49</v>
      </c>
      <c r="AF541" s="233" t="s">
        <v>5394</v>
      </c>
      <c r="AH541" s="8" t="s">
        <v>5395</v>
      </c>
      <c r="AI541" s="8" t="s">
        <v>2165</v>
      </c>
      <c r="AJ541" s="8" t="s">
        <v>2166</v>
      </c>
      <c r="AL541" s="8" t="s">
        <v>224</v>
      </c>
      <c r="AM541" s="48" t="s">
        <v>2130</v>
      </c>
      <c r="AN541" s="48" t="s">
        <v>11171</v>
      </c>
      <c r="AO541" s="48" t="s">
        <v>11172</v>
      </c>
      <c r="AP541" s="48" t="e">
        <v>#N/A</v>
      </c>
      <c r="AQ541" s="48" t="e">
        <v>#N/A</v>
      </c>
      <c r="AR541" s="48" t="e">
        <v>#N/A</v>
      </c>
      <c r="AS541" s="68" t="e">
        <v>#N/A</v>
      </c>
      <c r="AT541" s="68">
        <v>385</v>
      </c>
      <c r="AU541" s="48" t="e">
        <v>#N/A</v>
      </c>
      <c r="AV541" s="48" t="s">
        <v>371</v>
      </c>
      <c r="AW541" s="68" t="e">
        <v>#REF!</v>
      </c>
      <c r="AX541" s="68" t="s">
        <v>8643</v>
      </c>
      <c r="AY541" s="68" t="e">
        <v>#N/A</v>
      </c>
      <c r="AZ541" s="307" t="s">
        <v>11165</v>
      </c>
      <c r="BA541" s="48" t="s">
        <v>11173</v>
      </c>
      <c r="BB541" s="68" t="e">
        <v>#N/A</v>
      </c>
      <c r="BC541" s="48" t="s">
        <v>2131</v>
      </c>
    </row>
    <row r="542" spans="1:56" x14ac:dyDescent="0.3">
      <c r="A542" s="48"/>
      <c r="B542" s="8">
        <v>612</v>
      </c>
      <c r="C542" s="8" t="s">
        <v>7155</v>
      </c>
      <c r="D542" s="8" t="s">
        <v>7156</v>
      </c>
      <c r="E542" s="8" t="s">
        <v>335</v>
      </c>
      <c r="F542" s="8" t="s">
        <v>170</v>
      </c>
      <c r="H542" s="8">
        <v>7692748412</v>
      </c>
      <c r="I542" s="8" t="s">
        <v>401</v>
      </c>
      <c r="J542" s="8" t="s">
        <v>7157</v>
      </c>
      <c r="K542" s="8" t="s">
        <v>229</v>
      </c>
      <c r="L542" s="8" t="s">
        <v>7158</v>
      </c>
      <c r="M542" s="8" t="s">
        <v>7156</v>
      </c>
      <c r="N542" s="8" t="s">
        <v>7159</v>
      </c>
      <c r="O542" s="8">
        <v>7692748412</v>
      </c>
      <c r="P542" s="8" t="s">
        <v>2159</v>
      </c>
      <c r="Q542" s="8" t="s">
        <v>43</v>
      </c>
      <c r="R542" s="8" t="s">
        <v>7160</v>
      </c>
      <c r="S542" s="8" t="s">
        <v>7161</v>
      </c>
      <c r="T542" s="8" t="s">
        <v>3745</v>
      </c>
      <c r="V542" s="8" t="s">
        <v>488</v>
      </c>
      <c r="W542" s="8">
        <v>39157</v>
      </c>
      <c r="X542" s="8" t="s">
        <v>348</v>
      </c>
      <c r="Y542" s="8" t="s">
        <v>579</v>
      </c>
      <c r="Z542" s="8" t="s">
        <v>2114</v>
      </c>
      <c r="AB542" s="8" t="s">
        <v>2115</v>
      </c>
      <c r="AE542" s="8" t="s">
        <v>51</v>
      </c>
      <c r="AF542" s="8" t="s">
        <v>7162</v>
      </c>
      <c r="AG542" s="8" t="s">
        <v>7163</v>
      </c>
      <c r="AI542" s="8" t="s">
        <v>396</v>
      </c>
      <c r="AL542" s="8" t="s">
        <v>229</v>
      </c>
      <c r="AM542" s="48" t="s">
        <v>2130</v>
      </c>
      <c r="AN542" s="48" t="s">
        <v>11174</v>
      </c>
      <c r="AO542" s="48" t="s">
        <v>11175</v>
      </c>
      <c r="AP542" s="48" t="e">
        <v>#N/A</v>
      </c>
      <c r="AQ542" s="48" t="e">
        <v>#N/A</v>
      </c>
      <c r="AR542" s="48" t="e">
        <v>#N/A</v>
      </c>
      <c r="AS542" s="68" t="e">
        <v>#N/A</v>
      </c>
      <c r="AT542" s="68">
        <v>612</v>
      </c>
      <c r="AU542" s="48" t="e">
        <v>#N/A</v>
      </c>
      <c r="AV542" s="48" t="s">
        <v>371</v>
      </c>
      <c r="AW542" s="68" t="e">
        <v>#REF!</v>
      </c>
      <c r="AX542" s="68" t="e">
        <v>#REF!</v>
      </c>
      <c r="AY542" s="68" t="e">
        <v>#N/A</v>
      </c>
      <c r="AZ542" s="48" t="s">
        <v>11176</v>
      </c>
      <c r="BA542" s="48" t="s">
        <v>11177</v>
      </c>
      <c r="BB542" s="68" t="e">
        <v>#N/A</v>
      </c>
      <c r="BC542" s="48" t="s">
        <v>2131</v>
      </c>
      <c r="BD542" s="48"/>
    </row>
    <row r="543" spans="1:56" x14ac:dyDescent="0.3">
      <c r="A543" s="48"/>
      <c r="B543" s="8">
        <v>80</v>
      </c>
      <c r="C543" s="143" t="s">
        <v>2879</v>
      </c>
      <c r="D543" s="143" t="s">
        <v>2880</v>
      </c>
      <c r="E543" s="143" t="s">
        <v>335</v>
      </c>
      <c r="F543" s="143" t="s">
        <v>169</v>
      </c>
      <c r="I543" s="143" t="s">
        <v>401</v>
      </c>
      <c r="J543" s="143" t="s">
        <v>2881</v>
      </c>
      <c r="K543" s="143" t="s">
        <v>266</v>
      </c>
      <c r="L543" s="8" t="s">
        <v>2882</v>
      </c>
      <c r="M543" s="8" t="s">
        <v>2880</v>
      </c>
      <c r="N543" s="8" t="s">
        <v>2883</v>
      </c>
      <c r="O543" s="8">
        <v>6625714403</v>
      </c>
      <c r="P543" s="143" t="s">
        <v>2159</v>
      </c>
      <c r="Q543" s="143" t="s">
        <v>394</v>
      </c>
      <c r="R543" s="8" t="s">
        <v>2884</v>
      </c>
      <c r="T543" s="143" t="s">
        <v>2326</v>
      </c>
      <c r="U543" s="143"/>
      <c r="V543" s="143" t="s">
        <v>488</v>
      </c>
      <c r="W543" s="8">
        <v>39194</v>
      </c>
      <c r="X543" s="8" t="s">
        <v>348</v>
      </c>
      <c r="Y543" s="8" t="s">
        <v>266</v>
      </c>
      <c r="Z543" s="143" t="s">
        <v>2114</v>
      </c>
      <c r="AB543" s="8" t="s">
        <v>2115</v>
      </c>
      <c r="AE543" s="8" t="s">
        <v>50</v>
      </c>
      <c r="AF543" s="233" t="s">
        <v>2885</v>
      </c>
      <c r="AG543" s="8" t="s">
        <v>2886</v>
      </c>
      <c r="AI543" s="8" t="s">
        <v>369</v>
      </c>
      <c r="AL543" s="8" t="s">
        <v>266</v>
      </c>
      <c r="AM543" s="48" t="s">
        <v>2130</v>
      </c>
      <c r="AN543" s="48" t="s">
        <v>11178</v>
      </c>
      <c r="AO543" s="48" t="s">
        <v>11179</v>
      </c>
      <c r="AP543" s="48" t="e">
        <v>#N/A</v>
      </c>
      <c r="AQ543" s="48" t="e">
        <v>#N/A</v>
      </c>
      <c r="AR543" s="48" t="e">
        <v>#N/A</v>
      </c>
      <c r="AS543" s="68" t="e">
        <v>#N/A</v>
      </c>
      <c r="AT543" s="68">
        <v>80</v>
      </c>
      <c r="AU543" s="48" t="e">
        <v>#N/A</v>
      </c>
      <c r="AV543" s="48" t="s">
        <v>371</v>
      </c>
      <c r="AW543" s="68" t="s">
        <v>11180</v>
      </c>
      <c r="AX543" s="68" t="s">
        <v>11180</v>
      </c>
      <c r="AY543" s="68" t="e">
        <v>#N/A</v>
      </c>
      <c r="AZ543" s="48" t="s">
        <v>11181</v>
      </c>
      <c r="BA543" s="48" t="s">
        <v>11182</v>
      </c>
      <c r="BB543" s="68" t="e">
        <v>#N/A</v>
      </c>
      <c r="BC543" s="48" t="s">
        <v>2131</v>
      </c>
    </row>
    <row r="544" spans="1:56" x14ac:dyDescent="0.3">
      <c r="A544" s="48" t="s">
        <v>11183</v>
      </c>
      <c r="B544" s="8">
        <v>571</v>
      </c>
      <c r="C544" s="8" t="s">
        <v>6857</v>
      </c>
      <c r="D544" s="8" t="s">
        <v>6858</v>
      </c>
      <c r="E544" s="8" t="s">
        <v>335</v>
      </c>
      <c r="F544" s="8" t="s">
        <v>170</v>
      </c>
      <c r="G544" s="8" t="s">
        <v>6859</v>
      </c>
      <c r="I544" s="8" t="s">
        <v>401</v>
      </c>
      <c r="J544" s="8" t="s">
        <v>6860</v>
      </c>
      <c r="K544" s="8" t="s">
        <v>6861</v>
      </c>
      <c r="L544" s="8" t="s">
        <v>6862</v>
      </c>
      <c r="M544" s="8" t="s">
        <v>6858</v>
      </c>
      <c r="N544" s="8" t="s">
        <v>6863</v>
      </c>
      <c r="O544" s="8">
        <v>6623260433</v>
      </c>
      <c r="P544" s="8" t="s">
        <v>2112</v>
      </c>
      <c r="Q544" s="8" t="s">
        <v>394</v>
      </c>
      <c r="R544" s="8" t="s">
        <v>6864</v>
      </c>
      <c r="S544" s="8" t="s">
        <v>6865</v>
      </c>
      <c r="T544" s="8" t="s">
        <v>6866</v>
      </c>
      <c r="V544" s="8" t="s">
        <v>488</v>
      </c>
      <c r="W544" s="8">
        <v>39465</v>
      </c>
      <c r="X544" s="8" t="s">
        <v>348</v>
      </c>
      <c r="Y544" s="8" t="s">
        <v>3825</v>
      </c>
      <c r="Z544" s="8" t="s">
        <v>2114</v>
      </c>
      <c r="AB544" s="8" t="s">
        <v>2115</v>
      </c>
      <c r="AE544" s="8" t="s">
        <v>48</v>
      </c>
      <c r="AF544" s="8" t="s">
        <v>6867</v>
      </c>
      <c r="AG544" s="8" t="s">
        <v>6868</v>
      </c>
      <c r="AH544" s="8" t="s">
        <v>6869</v>
      </c>
      <c r="AI544" s="8" t="s">
        <v>369</v>
      </c>
      <c r="AL544" s="8" t="s">
        <v>202</v>
      </c>
      <c r="AM544" s="48" t="s">
        <v>202</v>
      </c>
      <c r="AN544" s="48" t="s">
        <v>11184</v>
      </c>
      <c r="AO544" s="48" t="s">
        <v>11185</v>
      </c>
      <c r="AP544" s="48" t="s">
        <v>11186</v>
      </c>
      <c r="AQ544" s="48" t="s">
        <v>11187</v>
      </c>
      <c r="AR544" s="48" t="s">
        <v>371</v>
      </c>
      <c r="AS544" s="68" t="s">
        <v>371</v>
      </c>
      <c r="AT544" s="68">
        <v>571</v>
      </c>
      <c r="AU544" s="48">
        <v>216</v>
      </c>
      <c r="AV544" s="48" t="s">
        <v>371</v>
      </c>
      <c r="AW544" s="68" t="e">
        <v>#VALUE!</v>
      </c>
      <c r="AX544" s="68" t="e">
        <v>#REF!</v>
      </c>
      <c r="AY544" s="68" t="s">
        <v>11183</v>
      </c>
      <c r="AZ544" s="48" t="s">
        <v>11188</v>
      </c>
      <c r="BA544" s="48" t="s">
        <v>11189</v>
      </c>
      <c r="BB544" s="68" t="s">
        <v>371</v>
      </c>
      <c r="BC544" s="48" t="s">
        <v>101</v>
      </c>
    </row>
    <row r="545" spans="1:56" x14ac:dyDescent="0.3">
      <c r="A545" s="48"/>
      <c r="B545" s="8">
        <v>86</v>
      </c>
      <c r="C545" s="143" t="s">
        <v>2933</v>
      </c>
      <c r="D545" s="143" t="s">
        <v>218</v>
      </c>
      <c r="E545" s="143" t="s">
        <v>335</v>
      </c>
      <c r="F545" s="143" t="s">
        <v>170</v>
      </c>
      <c r="G545" s="8" t="s">
        <v>2934</v>
      </c>
      <c r="H545" s="8">
        <v>2024031142</v>
      </c>
      <c r="I545" s="143" t="s">
        <v>340</v>
      </c>
      <c r="J545" s="143" t="s">
        <v>2742</v>
      </c>
      <c r="K545" s="143" t="s">
        <v>2935</v>
      </c>
      <c r="L545" s="8" t="s">
        <v>2936</v>
      </c>
      <c r="M545" s="8" t="s">
        <v>218</v>
      </c>
      <c r="N545" s="8" t="s">
        <v>2937</v>
      </c>
      <c r="O545" s="8">
        <v>9012928870</v>
      </c>
      <c r="P545" s="143" t="s">
        <v>2112</v>
      </c>
      <c r="Q545" s="143" t="s">
        <v>45</v>
      </c>
      <c r="R545" s="8" t="s">
        <v>2745</v>
      </c>
      <c r="T545" s="143" t="s">
        <v>1593</v>
      </c>
      <c r="U545" s="143"/>
      <c r="V545" s="143" t="s">
        <v>488</v>
      </c>
      <c r="W545" s="8">
        <v>39702</v>
      </c>
      <c r="X545" s="8" t="s">
        <v>348</v>
      </c>
      <c r="Y545" s="8" t="s">
        <v>1593</v>
      </c>
      <c r="Z545" s="143" t="s">
        <v>2114</v>
      </c>
      <c r="AB545" s="8" t="s">
        <v>2115</v>
      </c>
      <c r="AE545" s="8" t="s">
        <v>48</v>
      </c>
      <c r="AF545" s="233" t="s">
        <v>2938</v>
      </c>
      <c r="AG545" s="8" t="s">
        <v>2939</v>
      </c>
      <c r="AH545" s="8" t="s">
        <v>2940</v>
      </c>
      <c r="AI545" s="8" t="s">
        <v>442</v>
      </c>
      <c r="AJ545" s="8" t="s">
        <v>2941</v>
      </c>
      <c r="AK545" s="8" t="s">
        <v>2942</v>
      </c>
      <c r="AL545" s="8" t="s">
        <v>228</v>
      </c>
      <c r="AM545" s="48" t="s">
        <v>2130</v>
      </c>
      <c r="AN545" s="48" t="s">
        <v>11190</v>
      </c>
      <c r="AO545" s="48" t="s">
        <v>11191</v>
      </c>
      <c r="AP545" s="48" t="e">
        <v>#N/A</v>
      </c>
      <c r="AQ545" s="48" t="e">
        <v>#N/A</v>
      </c>
      <c r="AR545" s="48" t="e">
        <v>#N/A</v>
      </c>
      <c r="AS545" s="68" t="e">
        <v>#N/A</v>
      </c>
      <c r="AT545" s="68">
        <v>86</v>
      </c>
      <c r="AU545" s="48" t="e">
        <v>#N/A</v>
      </c>
      <c r="AV545" s="48" t="s">
        <v>519</v>
      </c>
      <c r="AW545" s="70" t="s">
        <v>11192</v>
      </c>
      <c r="AX545" s="68" t="s">
        <v>11192</v>
      </c>
      <c r="AY545" s="68" t="e">
        <v>#N/A</v>
      </c>
      <c r="AZ545" s="48" t="s">
        <v>11193</v>
      </c>
      <c r="BA545" s="48" t="s">
        <v>11194</v>
      </c>
      <c r="BB545" s="68" t="e">
        <v>#N/A</v>
      </c>
      <c r="BC545" s="48" t="s">
        <v>2131</v>
      </c>
      <c r="BD545" s="48"/>
    </row>
    <row r="546" spans="1:56" x14ac:dyDescent="0.3">
      <c r="A546" s="48"/>
      <c r="B546" s="8">
        <v>93</v>
      </c>
      <c r="C546" s="143" t="s">
        <v>2996</v>
      </c>
      <c r="D546" s="143" t="s">
        <v>2997</v>
      </c>
      <c r="E546" s="143" t="s">
        <v>335</v>
      </c>
      <c r="F546" s="143" t="s">
        <v>170</v>
      </c>
      <c r="G546" s="8" t="s">
        <v>2998</v>
      </c>
      <c r="H546" s="8">
        <v>6623469381</v>
      </c>
      <c r="I546" s="143" t="s">
        <v>376</v>
      </c>
      <c r="J546" s="143" t="s">
        <v>2999</v>
      </c>
      <c r="K546" s="143" t="s">
        <v>3000</v>
      </c>
      <c r="L546" s="8" t="s">
        <v>3001</v>
      </c>
      <c r="M546" s="8" t="s">
        <v>3002</v>
      </c>
      <c r="N546" s="8" t="s">
        <v>3003</v>
      </c>
      <c r="O546" s="8">
        <v>6623469427</v>
      </c>
      <c r="P546" s="143" t="s">
        <v>2159</v>
      </c>
      <c r="Q546" s="143" t="s">
        <v>441</v>
      </c>
      <c r="R546" s="8" t="s">
        <v>3004</v>
      </c>
      <c r="T546" s="143" t="s">
        <v>3005</v>
      </c>
      <c r="U546" s="143"/>
      <c r="V546" s="143" t="s">
        <v>488</v>
      </c>
      <c r="W546" s="8">
        <v>38829</v>
      </c>
      <c r="X546" s="8" t="s">
        <v>348</v>
      </c>
      <c r="Y546" s="8" t="s">
        <v>243</v>
      </c>
      <c r="Z546" s="143" t="s">
        <v>2114</v>
      </c>
      <c r="AB546" s="8" t="s">
        <v>2115</v>
      </c>
      <c r="AE546" s="8" t="s">
        <v>50</v>
      </c>
      <c r="AF546" s="233" t="s">
        <v>3006</v>
      </c>
      <c r="AG546" s="8" t="s">
        <v>3007</v>
      </c>
      <c r="AH546" s="8" t="s">
        <v>3008</v>
      </c>
      <c r="AI546" s="8" t="s">
        <v>2165</v>
      </c>
      <c r="AJ546" s="8" t="s">
        <v>3009</v>
      </c>
      <c r="AL546" s="8" t="s">
        <v>243</v>
      </c>
      <c r="AM546" s="48" t="s">
        <v>2130</v>
      </c>
      <c r="AN546" s="48" t="s">
        <v>11195</v>
      </c>
      <c r="AO546" s="48" t="s">
        <v>11196</v>
      </c>
      <c r="AP546" s="48" t="e">
        <v>#N/A</v>
      </c>
      <c r="AQ546" s="48" t="e">
        <v>#N/A</v>
      </c>
      <c r="AR546" s="48" t="e">
        <v>#N/A</v>
      </c>
      <c r="AS546" s="68" t="e">
        <v>#N/A</v>
      </c>
      <c r="AT546" s="68">
        <v>93</v>
      </c>
      <c r="AU546" s="48" t="e">
        <v>#N/A</v>
      </c>
      <c r="AV546" s="48" t="s">
        <v>371</v>
      </c>
      <c r="AW546" s="68" t="s">
        <v>11197</v>
      </c>
      <c r="AX546" s="68" t="s">
        <v>11197</v>
      </c>
      <c r="AY546" s="68" t="e">
        <v>#N/A</v>
      </c>
      <c r="AZ546" s="48" t="s">
        <v>11198</v>
      </c>
      <c r="BA546" s="48" t="s">
        <v>11199</v>
      </c>
      <c r="BB546" s="68" t="e">
        <v>#N/A</v>
      </c>
      <c r="BC546" s="48" t="s">
        <v>2131</v>
      </c>
      <c r="BD546" s="48"/>
    </row>
    <row r="547" spans="1:56" x14ac:dyDescent="0.3">
      <c r="A547" s="48"/>
      <c r="B547" s="8">
        <v>246</v>
      </c>
      <c r="C547" s="143" t="s">
        <v>4269</v>
      </c>
      <c r="D547" s="143" t="s">
        <v>4270</v>
      </c>
      <c r="E547" s="143" t="s">
        <v>335</v>
      </c>
      <c r="F547" s="143" t="s">
        <v>169</v>
      </c>
      <c r="I547" s="143" t="s">
        <v>340</v>
      </c>
      <c r="J547" s="143" t="s">
        <v>4271</v>
      </c>
      <c r="K547" s="143" t="s">
        <v>4272</v>
      </c>
      <c r="L547" s="8" t="s">
        <v>4273</v>
      </c>
      <c r="M547" s="8" t="s">
        <v>4274</v>
      </c>
      <c r="N547" s="8" t="s">
        <v>4275</v>
      </c>
      <c r="O547" s="8">
        <v>6016040346</v>
      </c>
      <c r="P547" s="143" t="s">
        <v>2112</v>
      </c>
      <c r="Q547" s="143" t="s">
        <v>394</v>
      </c>
      <c r="R547" s="8" t="s">
        <v>4276</v>
      </c>
      <c r="T547" s="143" t="s">
        <v>4277</v>
      </c>
      <c r="U547" s="143"/>
      <c r="V547" s="143" t="s">
        <v>488</v>
      </c>
      <c r="W547" s="8">
        <v>39301</v>
      </c>
      <c r="X547" s="8" t="s">
        <v>348</v>
      </c>
      <c r="Y547" s="8" t="s">
        <v>4278</v>
      </c>
      <c r="Z547" s="143" t="s">
        <v>2114</v>
      </c>
      <c r="AB547" s="8" t="s">
        <v>2115</v>
      </c>
      <c r="AE547" s="8" t="s">
        <v>48</v>
      </c>
      <c r="AF547" s="233" t="s">
        <v>4279</v>
      </c>
      <c r="AG547" s="8" t="s">
        <v>4280</v>
      </c>
      <c r="AI547" s="8" t="s">
        <v>442</v>
      </c>
      <c r="AL547" s="8" t="s">
        <v>222</v>
      </c>
      <c r="AM547" s="48" t="s">
        <v>2130</v>
      </c>
      <c r="AN547" s="48" t="s">
        <v>11200</v>
      </c>
      <c r="AO547" s="48" t="s">
        <v>11201</v>
      </c>
      <c r="AP547" s="48" t="e">
        <v>#N/A</v>
      </c>
      <c r="AQ547" s="48" t="e">
        <v>#N/A</v>
      </c>
      <c r="AR547" s="48" t="e">
        <v>#N/A</v>
      </c>
      <c r="AS547" s="68" t="e">
        <v>#N/A</v>
      </c>
      <c r="AT547" s="68">
        <v>246</v>
      </c>
      <c r="AU547" s="48" t="e">
        <v>#N/A</v>
      </c>
      <c r="AV547" s="48" t="s">
        <v>371</v>
      </c>
      <c r="AW547" s="68" t="e">
        <v>#VALUE!</v>
      </c>
      <c r="AX547" s="68" t="e">
        <v>#VALUE!</v>
      </c>
      <c r="AY547" s="68" t="e">
        <v>#N/A</v>
      </c>
      <c r="AZ547" s="48" t="s">
        <v>11202</v>
      </c>
      <c r="BA547" s="48" t="s">
        <v>11203</v>
      </c>
      <c r="BB547" s="68" t="e">
        <v>#N/A</v>
      </c>
      <c r="BC547" s="48" t="s">
        <v>2131</v>
      </c>
    </row>
    <row r="548" spans="1:56" x14ac:dyDescent="0.3">
      <c r="A548" s="48"/>
      <c r="B548" s="8">
        <v>487</v>
      </c>
      <c r="C548" s="143" t="s">
        <v>6167</v>
      </c>
      <c r="D548" s="143" t="s">
        <v>5420</v>
      </c>
      <c r="E548" s="143" t="s">
        <v>335</v>
      </c>
      <c r="F548" s="143" t="s">
        <v>169</v>
      </c>
      <c r="H548" s="8">
        <v>6627228860</v>
      </c>
      <c r="I548" s="143" t="s">
        <v>401</v>
      </c>
      <c r="J548" s="143" t="s">
        <v>6168</v>
      </c>
      <c r="K548" s="143" t="s">
        <v>3350</v>
      </c>
      <c r="L548" s="8" t="s">
        <v>6169</v>
      </c>
      <c r="M548" s="8" t="s">
        <v>5420</v>
      </c>
      <c r="N548" s="8" t="s">
        <v>6170</v>
      </c>
      <c r="O548" s="8">
        <v>6627221448</v>
      </c>
      <c r="P548" s="143" t="s">
        <v>2112</v>
      </c>
      <c r="Q548" s="143" t="s">
        <v>45</v>
      </c>
      <c r="R548" s="8" t="s">
        <v>6171</v>
      </c>
      <c r="T548" s="143" t="s">
        <v>5303</v>
      </c>
      <c r="U548" s="143"/>
      <c r="V548" s="143" t="s">
        <v>488</v>
      </c>
      <c r="W548" s="8">
        <v>38637</v>
      </c>
      <c r="X548" s="8" t="s">
        <v>348</v>
      </c>
      <c r="Y548" s="8" t="s">
        <v>2393</v>
      </c>
      <c r="Z548" s="143" t="s">
        <v>2114</v>
      </c>
      <c r="AE548" s="8" t="s">
        <v>48</v>
      </c>
      <c r="AF548" s="233" t="s">
        <v>6172</v>
      </c>
      <c r="AG548" s="8" t="s">
        <v>6173</v>
      </c>
      <c r="AI548" s="8" t="s">
        <v>2165</v>
      </c>
      <c r="AJ548" s="8" t="s">
        <v>6174</v>
      </c>
      <c r="AL548" s="8" t="s">
        <v>201</v>
      </c>
      <c r="AM548" s="48" t="s">
        <v>2130</v>
      </c>
      <c r="AN548" s="48" t="s">
        <v>11204</v>
      </c>
      <c r="AO548" s="48" t="s">
        <v>11205</v>
      </c>
      <c r="AP548" s="48" t="e">
        <v>#N/A</v>
      </c>
      <c r="AQ548" s="48" t="e">
        <v>#N/A</v>
      </c>
      <c r="AR548" s="48" t="e">
        <v>#N/A</v>
      </c>
      <c r="AS548" s="68" t="e">
        <v>#N/A</v>
      </c>
      <c r="AT548" s="68">
        <v>487</v>
      </c>
      <c r="AU548" s="48" t="e">
        <v>#N/A</v>
      </c>
      <c r="AV548" s="48" t="s">
        <v>371</v>
      </c>
      <c r="AW548" s="68" t="e">
        <v>#VALUE!</v>
      </c>
      <c r="AX548" s="68" t="e">
        <v>#REF!</v>
      </c>
      <c r="AY548" s="68" t="e">
        <v>#N/A</v>
      </c>
      <c r="AZ548" s="48" t="s">
        <v>11206</v>
      </c>
      <c r="BA548" s="48" t="s">
        <v>11207</v>
      </c>
      <c r="BB548" s="68" t="e">
        <v>#N/A</v>
      </c>
      <c r="BC548" s="48" t="s">
        <v>2131</v>
      </c>
    </row>
    <row r="549" spans="1:56" x14ac:dyDescent="0.3">
      <c r="A549" s="48" t="s">
        <v>11208</v>
      </c>
      <c r="B549" s="8">
        <v>489</v>
      </c>
      <c r="C549" s="143" t="s">
        <v>6182</v>
      </c>
      <c r="D549" s="143" t="s">
        <v>5369</v>
      </c>
      <c r="E549" s="143" t="s">
        <v>335</v>
      </c>
      <c r="F549" s="143" t="s">
        <v>170</v>
      </c>
      <c r="G549" s="8" t="s">
        <v>6183</v>
      </c>
      <c r="H549" s="8">
        <v>6014989855</v>
      </c>
      <c r="I549" s="143" t="s">
        <v>401</v>
      </c>
      <c r="J549" s="143" t="s">
        <v>6184</v>
      </c>
      <c r="K549" s="143" t="s">
        <v>6185</v>
      </c>
      <c r="L549" s="8" t="s">
        <v>6169</v>
      </c>
      <c r="M549" s="8" t="s">
        <v>5365</v>
      </c>
      <c r="N549" s="8" t="s">
        <v>6183</v>
      </c>
      <c r="O549" s="8">
        <v>6014989855</v>
      </c>
      <c r="P549" s="143" t="s">
        <v>2112</v>
      </c>
      <c r="Q549" s="143" t="s">
        <v>394</v>
      </c>
      <c r="R549" s="8" t="s">
        <v>6186</v>
      </c>
      <c r="T549" s="143" t="s">
        <v>5559</v>
      </c>
      <c r="U549" s="143"/>
      <c r="V549" s="143" t="s">
        <v>488</v>
      </c>
      <c r="W549" s="8">
        <v>39437</v>
      </c>
      <c r="X549" s="8" t="s">
        <v>348</v>
      </c>
      <c r="Y549" s="8" t="s">
        <v>218</v>
      </c>
      <c r="Z549" s="143" t="s">
        <v>2114</v>
      </c>
      <c r="AB549" s="8" t="s">
        <v>2115</v>
      </c>
      <c r="AE549" s="8" t="s">
        <v>49</v>
      </c>
      <c r="AF549" s="233" t="s">
        <v>6187</v>
      </c>
      <c r="AI549" s="8" t="s">
        <v>442</v>
      </c>
      <c r="AL549" s="8" t="s">
        <v>218</v>
      </c>
      <c r="AM549" s="48" t="s">
        <v>218</v>
      </c>
      <c r="AN549" s="48" t="s">
        <v>11209</v>
      </c>
      <c r="AO549" s="48" t="s">
        <v>11210</v>
      </c>
      <c r="AP549" s="48" t="s">
        <v>11209</v>
      </c>
      <c r="AQ549" s="48" t="s">
        <v>11210</v>
      </c>
      <c r="AR549" s="48" t="s">
        <v>371</v>
      </c>
      <c r="AS549" s="68" t="s">
        <v>371</v>
      </c>
      <c r="AT549" s="68">
        <v>489</v>
      </c>
      <c r="AU549" s="48">
        <v>238</v>
      </c>
      <c r="AV549" s="48" t="s">
        <v>371</v>
      </c>
      <c r="AW549" s="68" t="e">
        <v>#VALUE!</v>
      </c>
      <c r="AX549" s="68" t="s">
        <v>8643</v>
      </c>
      <c r="AY549" s="68" t="s">
        <v>11208</v>
      </c>
      <c r="AZ549" s="48" t="s">
        <v>11211</v>
      </c>
      <c r="BA549" s="48" t="s">
        <v>11212</v>
      </c>
      <c r="BB549" s="68" t="s">
        <v>519</v>
      </c>
      <c r="BC549" s="48" t="s">
        <v>107</v>
      </c>
    </row>
    <row r="550" spans="1:56" x14ac:dyDescent="0.3">
      <c r="A550" s="48"/>
      <c r="B550" s="8">
        <v>518</v>
      </c>
      <c r="C550" s="143" t="s">
        <v>2622</v>
      </c>
      <c r="D550" s="143" t="s">
        <v>2223</v>
      </c>
      <c r="E550" s="143" t="s">
        <v>335</v>
      </c>
      <c r="F550" s="143" t="s">
        <v>169</v>
      </c>
      <c r="I550" s="143" t="s">
        <v>376</v>
      </c>
      <c r="J550" s="143" t="s">
        <v>4077</v>
      </c>
      <c r="K550" s="143" t="s">
        <v>2734</v>
      </c>
      <c r="L550" s="8" t="s">
        <v>6429</v>
      </c>
      <c r="M550" s="8" t="s">
        <v>2223</v>
      </c>
      <c r="N550" s="8" t="s">
        <v>6430</v>
      </c>
      <c r="O550" s="8">
        <v>6016135330</v>
      </c>
      <c r="P550" s="143" t="s">
        <v>2112</v>
      </c>
      <c r="Q550" s="143"/>
      <c r="R550" s="8" t="s">
        <v>6431</v>
      </c>
      <c r="T550" s="143" t="s">
        <v>214</v>
      </c>
      <c r="U550" s="143"/>
      <c r="V550" s="143" t="s">
        <v>488</v>
      </c>
      <c r="W550" s="8">
        <v>39212</v>
      </c>
      <c r="X550" s="8" t="s">
        <v>348</v>
      </c>
      <c r="Y550" s="8" t="s">
        <v>209</v>
      </c>
      <c r="Z550" s="143" t="s">
        <v>2114</v>
      </c>
      <c r="AB550" s="8" t="s">
        <v>2115</v>
      </c>
      <c r="AE550" s="8" t="s">
        <v>50</v>
      </c>
      <c r="AF550" s="233" t="s">
        <v>6432</v>
      </c>
      <c r="AI550" s="8" t="s">
        <v>442</v>
      </c>
      <c r="AL550" s="8" t="s">
        <v>209</v>
      </c>
      <c r="AM550" s="48" t="s">
        <v>2130</v>
      </c>
      <c r="AN550" s="48" t="s">
        <v>11213</v>
      </c>
      <c r="AO550" s="48" t="s">
        <v>11214</v>
      </c>
      <c r="AP550" s="48" t="e">
        <v>#N/A</v>
      </c>
      <c r="AQ550" s="48" t="e">
        <v>#N/A</v>
      </c>
      <c r="AR550" s="48" t="e">
        <v>#N/A</v>
      </c>
      <c r="AS550" s="68" t="e">
        <v>#N/A</v>
      </c>
      <c r="AT550" s="68">
        <v>518</v>
      </c>
      <c r="AU550" s="48" t="e">
        <v>#N/A</v>
      </c>
      <c r="AV550" s="48" t="s">
        <v>371</v>
      </c>
      <c r="AW550" s="68" t="e">
        <v>#REF!</v>
      </c>
      <c r="AX550" s="68" t="s">
        <v>8643</v>
      </c>
      <c r="AY550" s="68" t="e">
        <v>#N/A</v>
      </c>
      <c r="AZ550" s="48" t="s">
        <v>11215</v>
      </c>
      <c r="BA550" s="48" t="s">
        <v>11216</v>
      </c>
      <c r="BB550" s="68" t="e">
        <v>#N/A</v>
      </c>
      <c r="BC550" s="48" t="s">
        <v>2131</v>
      </c>
      <c r="BD550" s="48"/>
    </row>
    <row r="551" spans="1:56" x14ac:dyDescent="0.3">
      <c r="A551" s="48" t="s">
        <v>11217</v>
      </c>
      <c r="B551" s="8">
        <v>223</v>
      </c>
      <c r="C551" s="143" t="s">
        <v>4094</v>
      </c>
      <c r="D551" s="143" t="s">
        <v>1236</v>
      </c>
      <c r="E551" s="143" t="s">
        <v>335</v>
      </c>
      <c r="F551" s="143" t="s">
        <v>169</v>
      </c>
      <c r="G551" s="8" t="s">
        <v>4095</v>
      </c>
      <c r="H551" s="8">
        <v>6624023870</v>
      </c>
      <c r="I551" s="143" t="s">
        <v>401</v>
      </c>
      <c r="J551" s="143" t="s">
        <v>4096</v>
      </c>
      <c r="K551" s="143"/>
      <c r="L551" s="8" t="s">
        <v>4097</v>
      </c>
      <c r="M551" s="8" t="s">
        <v>4098</v>
      </c>
      <c r="N551" s="8" t="s">
        <v>4099</v>
      </c>
      <c r="O551" s="8">
        <v>6624023870</v>
      </c>
      <c r="P551" s="143" t="s">
        <v>2112</v>
      </c>
      <c r="Q551" s="143" t="s">
        <v>394</v>
      </c>
      <c r="R551" s="8" t="s">
        <v>4100</v>
      </c>
      <c r="T551" s="143" t="s">
        <v>3291</v>
      </c>
      <c r="U551" s="143"/>
      <c r="V551" s="143" t="s">
        <v>488</v>
      </c>
      <c r="W551" s="8">
        <v>38732</v>
      </c>
      <c r="X551" s="8" t="s">
        <v>348</v>
      </c>
      <c r="Y551" s="8" t="s">
        <v>3426</v>
      </c>
      <c r="Z551" s="143" t="s">
        <v>2114</v>
      </c>
      <c r="AB551" s="8" t="s">
        <v>2115</v>
      </c>
      <c r="AE551" s="8" t="s">
        <v>49</v>
      </c>
      <c r="AF551" s="233" t="s">
        <v>4101</v>
      </c>
      <c r="AI551" s="8" t="s">
        <v>369</v>
      </c>
      <c r="AL551" s="8" t="s">
        <v>190</v>
      </c>
      <c r="AM551" s="48" t="s">
        <v>190</v>
      </c>
      <c r="AN551" s="48" t="s">
        <v>11218</v>
      </c>
      <c r="AO551" s="48" t="s">
        <v>11219</v>
      </c>
      <c r="AP551" s="48" t="e">
        <v>#N/A</v>
      </c>
      <c r="AQ551" s="48" t="s">
        <v>11219</v>
      </c>
      <c r="AR551" s="48" t="e">
        <v>#N/A</v>
      </c>
      <c r="AS551" s="68" t="s">
        <v>371</v>
      </c>
      <c r="AT551" s="68">
        <v>223</v>
      </c>
      <c r="AU551" s="48">
        <v>126</v>
      </c>
      <c r="AV551" s="48" t="s">
        <v>371</v>
      </c>
      <c r="AW551" s="68" t="s">
        <v>11220</v>
      </c>
      <c r="AX551" s="68" t="s">
        <v>8643</v>
      </c>
      <c r="AY551" s="68" t="s">
        <v>11217</v>
      </c>
      <c r="AZ551" s="48" t="s">
        <v>11221</v>
      </c>
      <c r="BA551" s="48" t="s">
        <v>11222</v>
      </c>
      <c r="BB551" s="68" t="s">
        <v>519</v>
      </c>
      <c r="BC551" s="48" t="s">
        <v>92</v>
      </c>
    </row>
    <row r="552" spans="1:56" x14ac:dyDescent="0.3">
      <c r="A552" s="48"/>
      <c r="B552" s="8">
        <v>536</v>
      </c>
      <c r="C552" s="8" t="s">
        <v>6578</v>
      </c>
      <c r="D552" s="8" t="s">
        <v>6579</v>
      </c>
      <c r="E552" s="8" t="s">
        <v>335</v>
      </c>
      <c r="F552" s="8" t="s">
        <v>170</v>
      </c>
      <c r="I552" s="8" t="s">
        <v>376</v>
      </c>
      <c r="J552" s="8" t="s">
        <v>6073</v>
      </c>
      <c r="K552" s="8" t="s">
        <v>6074</v>
      </c>
      <c r="L552" s="8" t="s">
        <v>6580</v>
      </c>
      <c r="M552" s="8" t="s">
        <v>6579</v>
      </c>
      <c r="N552" s="8" t="s">
        <v>6581</v>
      </c>
      <c r="O552" s="8">
        <v>2282296082</v>
      </c>
      <c r="P552" s="8" t="s">
        <v>2112</v>
      </c>
      <c r="Q552" s="8" t="s">
        <v>43</v>
      </c>
      <c r="R552" s="8" t="s">
        <v>6582</v>
      </c>
      <c r="T552" s="143" t="s">
        <v>6277</v>
      </c>
      <c r="U552" s="143"/>
      <c r="V552" s="143" t="s">
        <v>488</v>
      </c>
      <c r="W552" s="8">
        <v>39571</v>
      </c>
      <c r="X552" s="8" t="s">
        <v>348</v>
      </c>
      <c r="Y552" s="8" t="s">
        <v>2286</v>
      </c>
      <c r="Z552" s="143" t="s">
        <v>2114</v>
      </c>
      <c r="AB552" s="8" t="s">
        <v>2115</v>
      </c>
      <c r="AE552" s="8" t="s">
        <v>50</v>
      </c>
      <c r="AF552" s="8" t="s">
        <v>6583</v>
      </c>
      <c r="AG552" s="8" t="s">
        <v>6584</v>
      </c>
      <c r="AI552" s="8" t="s">
        <v>2165</v>
      </c>
      <c r="AJ552" s="8" t="s">
        <v>6585</v>
      </c>
      <c r="AL552" s="8" t="s">
        <v>208</v>
      </c>
      <c r="AM552" s="48" t="s">
        <v>2130</v>
      </c>
      <c r="AN552" s="48" t="s">
        <v>11223</v>
      </c>
      <c r="AO552" s="48" t="s">
        <v>11224</v>
      </c>
      <c r="AP552" s="48" t="e">
        <v>#N/A</v>
      </c>
      <c r="AQ552" s="48" t="e">
        <v>#N/A</v>
      </c>
      <c r="AR552" s="48" t="e">
        <v>#N/A</v>
      </c>
      <c r="AS552" s="68" t="e">
        <v>#N/A</v>
      </c>
      <c r="AT552" s="68">
        <v>536</v>
      </c>
      <c r="AU552" s="48" t="e">
        <v>#N/A</v>
      </c>
      <c r="AV552" s="48" t="s">
        <v>371</v>
      </c>
      <c r="AW552" s="68" t="e">
        <v>#REF!</v>
      </c>
      <c r="AX552" s="68" t="e">
        <v>#REF!</v>
      </c>
      <c r="AY552" s="68" t="e">
        <v>#N/A</v>
      </c>
      <c r="AZ552" s="48" t="s">
        <v>11225</v>
      </c>
      <c r="BA552" s="48" t="s">
        <v>11226</v>
      </c>
      <c r="BB552" s="68" t="e">
        <v>#N/A</v>
      </c>
      <c r="BC552" s="48" t="s">
        <v>2131</v>
      </c>
      <c r="BD552" s="48"/>
    </row>
    <row r="553" spans="1:56" x14ac:dyDescent="0.3">
      <c r="A553" s="48" t="s">
        <v>11227</v>
      </c>
      <c r="B553" s="8">
        <v>72</v>
      </c>
      <c r="C553" s="143" t="s">
        <v>2802</v>
      </c>
      <c r="D553" s="143" t="s">
        <v>1883</v>
      </c>
      <c r="E553" s="143" t="s">
        <v>335</v>
      </c>
      <c r="F553" s="143" t="s">
        <v>170</v>
      </c>
      <c r="G553" s="8" t="s">
        <v>2803</v>
      </c>
      <c r="H553" s="8">
        <v>6012149647</v>
      </c>
      <c r="I553" s="143" t="s">
        <v>401</v>
      </c>
      <c r="J553" s="143" t="s">
        <v>2804</v>
      </c>
      <c r="K553" s="143" t="s">
        <v>2805</v>
      </c>
      <c r="L553" s="8" t="s">
        <v>2806</v>
      </c>
      <c r="M553" s="8" t="s">
        <v>2807</v>
      </c>
      <c r="N553" s="8" t="s">
        <v>2808</v>
      </c>
      <c r="O553" s="8">
        <v>6012149647</v>
      </c>
      <c r="P553" s="143" t="s">
        <v>2112</v>
      </c>
      <c r="Q553" s="143" t="s">
        <v>45</v>
      </c>
      <c r="R553" s="8" t="s">
        <v>2809</v>
      </c>
      <c r="T553" s="143" t="s">
        <v>349</v>
      </c>
      <c r="U553" s="143"/>
      <c r="V553" s="143" t="s">
        <v>488</v>
      </c>
      <c r="W553" s="8">
        <v>39170</v>
      </c>
      <c r="X553" s="8" t="s">
        <v>348</v>
      </c>
      <c r="Y553" s="8" t="s">
        <v>209</v>
      </c>
      <c r="Z553" s="143" t="s">
        <v>2114</v>
      </c>
      <c r="AB553" s="8" t="s">
        <v>2115</v>
      </c>
      <c r="AE553" s="8" t="s">
        <v>48</v>
      </c>
      <c r="AF553" s="233" t="s">
        <v>2810</v>
      </c>
      <c r="AG553" s="8" t="s">
        <v>2811</v>
      </c>
      <c r="AH553" s="8" t="s">
        <v>2812</v>
      </c>
      <c r="AI553" s="8" t="s">
        <v>369</v>
      </c>
      <c r="AL553" s="8" t="s">
        <v>209</v>
      </c>
      <c r="AM553" s="48" t="s">
        <v>209</v>
      </c>
      <c r="AN553" s="48" t="s">
        <v>11228</v>
      </c>
      <c r="AO553" s="48" t="s">
        <v>11229</v>
      </c>
      <c r="AP553" s="48" t="s">
        <v>11228</v>
      </c>
      <c r="AQ553" s="48" t="s">
        <v>11229</v>
      </c>
      <c r="AR553" s="48" t="s">
        <v>371</v>
      </c>
      <c r="AS553" s="68" t="s">
        <v>371</v>
      </c>
      <c r="AT553" s="68">
        <v>72</v>
      </c>
      <c r="AU553" s="48">
        <v>185</v>
      </c>
      <c r="AV553" s="48" t="s">
        <v>371</v>
      </c>
      <c r="AW553" s="68" t="e">
        <v>#VALUE!</v>
      </c>
      <c r="AX553" s="68" t="s">
        <v>11230</v>
      </c>
      <c r="AY553" s="68" t="s">
        <v>11227</v>
      </c>
      <c r="AZ553" s="48" t="s">
        <v>11231</v>
      </c>
      <c r="BA553" s="48" t="s">
        <v>11232</v>
      </c>
      <c r="BB553" s="68" t="s">
        <v>519</v>
      </c>
      <c r="BC553" s="48" t="s">
        <v>107</v>
      </c>
      <c r="BD553" s="48"/>
    </row>
    <row r="554" spans="1:56" x14ac:dyDescent="0.3">
      <c r="A554" s="48" t="s">
        <v>11233</v>
      </c>
      <c r="B554" s="8">
        <v>416</v>
      </c>
      <c r="C554" s="143" t="s">
        <v>5613</v>
      </c>
      <c r="D554" s="143" t="s">
        <v>1408</v>
      </c>
      <c r="E554" s="143" t="s">
        <v>335</v>
      </c>
      <c r="F554" s="143" t="s">
        <v>170</v>
      </c>
      <c r="G554" s="8" t="s">
        <v>5614</v>
      </c>
      <c r="H554" s="8">
        <v>4698036213</v>
      </c>
      <c r="I554" s="143" t="s">
        <v>401</v>
      </c>
      <c r="J554" s="143" t="s">
        <v>5615</v>
      </c>
      <c r="K554" s="143" t="s">
        <v>209</v>
      </c>
      <c r="L554" s="8" t="s">
        <v>4610</v>
      </c>
      <c r="M554" s="8" t="s">
        <v>736</v>
      </c>
      <c r="N554" s="8" t="s">
        <v>5616</v>
      </c>
      <c r="O554" s="8">
        <v>9728976852</v>
      </c>
      <c r="P554" s="143" t="s">
        <v>2112</v>
      </c>
      <c r="Q554" s="143" t="s">
        <v>45</v>
      </c>
      <c r="R554" s="8" t="s">
        <v>5617</v>
      </c>
      <c r="T554" s="143" t="s">
        <v>3699</v>
      </c>
      <c r="U554" s="143"/>
      <c r="V554" s="143" t="s">
        <v>488</v>
      </c>
      <c r="W554" s="8">
        <v>39154</v>
      </c>
      <c r="X554" s="8" t="s">
        <v>348</v>
      </c>
      <c r="Y554" s="8" t="s">
        <v>209</v>
      </c>
      <c r="Z554" s="143" t="s">
        <v>2114</v>
      </c>
      <c r="AE554" s="8" t="s">
        <v>49</v>
      </c>
      <c r="AF554" s="233" t="s">
        <v>5618</v>
      </c>
      <c r="AG554" s="8" t="s">
        <v>5619</v>
      </c>
      <c r="AH554" s="8" t="s">
        <v>5620</v>
      </c>
      <c r="AI554" s="8" t="s">
        <v>459</v>
      </c>
      <c r="AK554" s="8" t="s">
        <v>533</v>
      </c>
      <c r="AL554" s="8" t="s">
        <v>209</v>
      </c>
      <c r="AM554" s="48" t="s">
        <v>209</v>
      </c>
      <c r="AN554" s="48" t="s">
        <v>11234</v>
      </c>
      <c r="AO554" s="48" t="s">
        <v>11235</v>
      </c>
      <c r="AP554" s="48" t="e">
        <v>#N/A</v>
      </c>
      <c r="AQ554" s="48" t="s">
        <v>11235</v>
      </c>
      <c r="AR554" s="48" t="e">
        <v>#N/A</v>
      </c>
      <c r="AS554" s="68" t="s">
        <v>371</v>
      </c>
      <c r="AT554" s="68">
        <v>416</v>
      </c>
      <c r="AU554" s="48">
        <v>190</v>
      </c>
      <c r="AV554" s="48" t="s">
        <v>371</v>
      </c>
      <c r="AW554" s="68" t="e">
        <v>#REF!</v>
      </c>
      <c r="AX554" s="68" t="e">
        <v>#VALUE!</v>
      </c>
      <c r="AY554" s="68" t="s">
        <v>11233</v>
      </c>
      <c r="AZ554" s="48" t="s">
        <v>11236</v>
      </c>
      <c r="BA554" s="48" t="s">
        <v>11237</v>
      </c>
      <c r="BB554" s="68" t="s">
        <v>519</v>
      </c>
      <c r="BC554" s="48" t="s">
        <v>107</v>
      </c>
    </row>
    <row r="555" spans="1:56" x14ac:dyDescent="0.3">
      <c r="A555" s="48" t="s">
        <v>11238</v>
      </c>
      <c r="B555" s="8">
        <v>297</v>
      </c>
      <c r="C555" s="143" t="s">
        <v>4685</v>
      </c>
      <c r="D555" s="143" t="s">
        <v>2600</v>
      </c>
      <c r="E555" s="143" t="s">
        <v>335</v>
      </c>
      <c r="F555" s="143" t="s">
        <v>170</v>
      </c>
      <c r="G555" s="8" t="s">
        <v>4686</v>
      </c>
      <c r="I555" s="143" t="s">
        <v>401</v>
      </c>
      <c r="J555" s="143" t="s">
        <v>4687</v>
      </c>
      <c r="K555" s="143" t="s">
        <v>2505</v>
      </c>
      <c r="L555" s="8" t="s">
        <v>4688</v>
      </c>
      <c r="M555" s="8" t="s">
        <v>2600</v>
      </c>
      <c r="N555" s="8" t="s">
        <v>4689</v>
      </c>
      <c r="O555" s="8">
        <v>6623526561</v>
      </c>
      <c r="P555" s="143" t="s">
        <v>2112</v>
      </c>
      <c r="Q555" s="143" t="s">
        <v>394</v>
      </c>
      <c r="R555" s="8" t="s">
        <v>4690</v>
      </c>
      <c r="T555" s="143" t="s">
        <v>1593</v>
      </c>
      <c r="U555" s="143"/>
      <c r="V555" s="143" t="s">
        <v>488</v>
      </c>
      <c r="W555" s="8">
        <v>39705</v>
      </c>
      <c r="X555" s="8" t="s">
        <v>348</v>
      </c>
      <c r="Y555" s="8" t="s">
        <v>228</v>
      </c>
      <c r="Z555" s="143" t="s">
        <v>2114</v>
      </c>
      <c r="AE555" s="8" t="s">
        <v>48</v>
      </c>
      <c r="AF555" s="233" t="s">
        <v>4691</v>
      </c>
      <c r="AG555" s="8" t="s">
        <v>4692</v>
      </c>
      <c r="AI555" s="8" t="s">
        <v>369</v>
      </c>
      <c r="AL555" s="8" t="s">
        <v>228</v>
      </c>
      <c r="AM555" s="48" t="s">
        <v>228</v>
      </c>
      <c r="AN555" s="48" t="s">
        <v>11239</v>
      </c>
      <c r="AO555" s="48" t="s">
        <v>11240</v>
      </c>
      <c r="AP555" s="48" t="e">
        <v>#N/A</v>
      </c>
      <c r="AQ555" s="48" t="s">
        <v>11240</v>
      </c>
      <c r="AR555" s="48" t="e">
        <v>#N/A</v>
      </c>
      <c r="AS555" s="68" t="s">
        <v>371</v>
      </c>
      <c r="AT555" s="68">
        <v>297</v>
      </c>
      <c r="AU555" s="48">
        <v>51</v>
      </c>
      <c r="AV555" s="48" t="s">
        <v>371</v>
      </c>
      <c r="AW555" s="68" t="e">
        <v>#VALUE!</v>
      </c>
      <c r="AX555" s="68" t="e">
        <v>#VALUE!</v>
      </c>
      <c r="AY555" s="68" t="s">
        <v>11238</v>
      </c>
      <c r="AZ555" s="48" t="s">
        <v>11241</v>
      </c>
      <c r="BA555" s="48" t="s">
        <v>11242</v>
      </c>
      <c r="BB555" s="68" t="s">
        <v>519</v>
      </c>
      <c r="BC555" s="48" t="s">
        <v>107</v>
      </c>
    </row>
    <row r="556" spans="1:56" x14ac:dyDescent="0.3">
      <c r="A556" s="48"/>
      <c r="B556" s="8">
        <v>291</v>
      </c>
      <c r="C556" s="143" t="s">
        <v>4632</v>
      </c>
      <c r="D556" s="143" t="s">
        <v>4608</v>
      </c>
      <c r="E556" s="143" t="s">
        <v>335</v>
      </c>
      <c r="F556" s="143" t="s">
        <v>170</v>
      </c>
      <c r="I556" s="143" t="s">
        <v>340</v>
      </c>
      <c r="J556" s="143" t="s">
        <v>4633</v>
      </c>
      <c r="K556" s="143" t="s">
        <v>3189</v>
      </c>
      <c r="L556" s="8" t="s">
        <v>4610</v>
      </c>
      <c r="M556" s="8" t="s">
        <v>4608</v>
      </c>
      <c r="N556" s="8" t="s">
        <v>4611</v>
      </c>
      <c r="O556" s="8">
        <v>6016088427</v>
      </c>
      <c r="P556" s="143" t="s">
        <v>2159</v>
      </c>
      <c r="Q556" s="143" t="s">
        <v>43</v>
      </c>
      <c r="R556" s="8" t="s">
        <v>4634</v>
      </c>
      <c r="S556" s="8" t="s">
        <v>4635</v>
      </c>
      <c r="T556" s="143" t="s">
        <v>214</v>
      </c>
      <c r="U556" s="143"/>
      <c r="V556" s="143" t="s">
        <v>488</v>
      </c>
      <c r="W556" s="8">
        <v>39209</v>
      </c>
      <c r="X556" s="8" t="s">
        <v>348</v>
      </c>
      <c r="Y556" s="8" t="s">
        <v>209</v>
      </c>
      <c r="Z556" s="143" t="s">
        <v>2114</v>
      </c>
      <c r="AB556" s="8" t="s">
        <v>2115</v>
      </c>
      <c r="AE556" s="8" t="s">
        <v>49</v>
      </c>
      <c r="AF556" s="233" t="s">
        <v>4636</v>
      </c>
      <c r="AG556" s="8" t="s">
        <v>4637</v>
      </c>
      <c r="AH556" s="8" t="s">
        <v>4638</v>
      </c>
      <c r="AI556" s="8" t="s">
        <v>369</v>
      </c>
      <c r="AL556" s="8" t="s">
        <v>209</v>
      </c>
      <c r="AM556" s="48" t="s">
        <v>2130</v>
      </c>
      <c r="AN556" s="48" t="s">
        <v>11243</v>
      </c>
      <c r="AO556" s="48" t="s">
        <v>11244</v>
      </c>
      <c r="AP556" s="48" t="e">
        <v>#N/A</v>
      </c>
      <c r="AQ556" s="48" t="e">
        <v>#N/A</v>
      </c>
      <c r="AR556" s="48" t="e">
        <v>#N/A</v>
      </c>
      <c r="AS556" s="68" t="e">
        <v>#N/A</v>
      </c>
      <c r="AT556" s="68">
        <v>291</v>
      </c>
      <c r="AU556" s="48" t="e">
        <v>#N/A</v>
      </c>
      <c r="AV556" s="48" t="s">
        <v>371</v>
      </c>
      <c r="AW556" s="68" t="e">
        <v>#VALUE!</v>
      </c>
      <c r="AX556" s="68" t="s">
        <v>11245</v>
      </c>
      <c r="AY556" s="68" t="e">
        <v>#N/A</v>
      </c>
      <c r="AZ556" s="307" t="s">
        <v>11246</v>
      </c>
      <c r="BA556" s="48" t="s">
        <v>11247</v>
      </c>
      <c r="BB556" s="68" t="e">
        <v>#N/A</v>
      </c>
      <c r="BC556" s="48" t="s">
        <v>2131</v>
      </c>
    </row>
    <row r="557" spans="1:56" x14ac:dyDescent="0.3">
      <c r="A557" s="48"/>
      <c r="B557" s="8">
        <v>288</v>
      </c>
      <c r="C557" s="143" t="s">
        <v>4607</v>
      </c>
      <c r="D557" s="143" t="s">
        <v>4608</v>
      </c>
      <c r="E557" s="143" t="s">
        <v>335</v>
      </c>
      <c r="F557" s="143" t="s">
        <v>170</v>
      </c>
      <c r="I557" s="143" t="s">
        <v>376</v>
      </c>
      <c r="J557" s="143" t="s">
        <v>4609</v>
      </c>
      <c r="K557" s="143" t="s">
        <v>3189</v>
      </c>
      <c r="L557" s="8" t="s">
        <v>4610</v>
      </c>
      <c r="M557" s="8" t="s">
        <v>4608</v>
      </c>
      <c r="N557" s="8" t="s">
        <v>4611</v>
      </c>
      <c r="O557" s="8">
        <v>6016088427</v>
      </c>
      <c r="P557" s="143" t="s">
        <v>2159</v>
      </c>
      <c r="Q557" s="143" t="s">
        <v>43</v>
      </c>
      <c r="R557" s="8" t="s">
        <v>4612</v>
      </c>
      <c r="S557" s="8" t="s">
        <v>4613</v>
      </c>
      <c r="T557" s="143" t="s">
        <v>214</v>
      </c>
      <c r="U557" s="143"/>
      <c r="V557" s="143" t="s">
        <v>488</v>
      </c>
      <c r="W557" s="8">
        <v>39209</v>
      </c>
      <c r="X557" s="8" t="s">
        <v>348</v>
      </c>
      <c r="Y557" s="8" t="s">
        <v>209</v>
      </c>
      <c r="Z557" s="143" t="s">
        <v>2114</v>
      </c>
      <c r="AB557" s="8" t="s">
        <v>2115</v>
      </c>
      <c r="AE557" s="8" t="s">
        <v>50</v>
      </c>
      <c r="AF557" s="233" t="s">
        <v>4614</v>
      </c>
      <c r="AG557" s="8" t="s">
        <v>4615</v>
      </c>
      <c r="AH557" s="8" t="s">
        <v>4616</v>
      </c>
      <c r="AI557" s="8" t="s">
        <v>369</v>
      </c>
      <c r="AL557" s="8" t="s">
        <v>209</v>
      </c>
      <c r="AM557" s="48" t="s">
        <v>2130</v>
      </c>
      <c r="AN557" s="48" t="s">
        <v>11248</v>
      </c>
      <c r="AO557" s="48" t="s">
        <v>11249</v>
      </c>
      <c r="AP557" s="48" t="e">
        <v>#N/A</v>
      </c>
      <c r="AQ557" s="48" t="e">
        <v>#N/A</v>
      </c>
      <c r="AR557" s="48" t="e">
        <v>#N/A</v>
      </c>
      <c r="AS557" s="68" t="e">
        <v>#N/A</v>
      </c>
      <c r="AT557" s="68">
        <v>288</v>
      </c>
      <c r="AU557" s="48" t="e">
        <v>#N/A</v>
      </c>
      <c r="AV557" s="48" t="s">
        <v>371</v>
      </c>
      <c r="AW557" s="70" t="e">
        <v>#VALUE!</v>
      </c>
      <c r="AX557" s="68" t="s">
        <v>11250</v>
      </c>
      <c r="AY557" s="68" t="e">
        <v>#N/A</v>
      </c>
      <c r="AZ557" s="307" t="s">
        <v>11246</v>
      </c>
      <c r="BA557" s="48" t="s">
        <v>11251</v>
      </c>
      <c r="BB557" s="68" t="e">
        <v>#N/A</v>
      </c>
      <c r="BC557" s="48" t="s">
        <v>2131</v>
      </c>
    </row>
    <row r="558" spans="1:56" x14ac:dyDescent="0.3">
      <c r="A558" s="48" t="s">
        <v>11252</v>
      </c>
      <c r="B558" s="8">
        <v>316</v>
      </c>
      <c r="C558" s="143" t="s">
        <v>2441</v>
      </c>
      <c r="D558" s="143" t="s">
        <v>260</v>
      </c>
      <c r="E558" s="143" t="s">
        <v>335</v>
      </c>
      <c r="F558" s="143" t="s">
        <v>169</v>
      </c>
      <c r="G558" s="8" t="s">
        <v>4813</v>
      </c>
      <c r="H558" s="8">
        <v>6624660402</v>
      </c>
      <c r="I558" s="143" t="s">
        <v>401</v>
      </c>
      <c r="J558" s="143" t="s">
        <v>4814</v>
      </c>
      <c r="K558" s="143" t="s">
        <v>1656</v>
      </c>
      <c r="L558" s="8" t="s">
        <v>4688</v>
      </c>
      <c r="M558" s="8" t="s">
        <v>260</v>
      </c>
      <c r="N558" s="8" t="s">
        <v>4815</v>
      </c>
      <c r="O558" s="8">
        <v>6624660402</v>
      </c>
      <c r="P558" s="143" t="s">
        <v>2112</v>
      </c>
      <c r="Q558" s="143" t="s">
        <v>45</v>
      </c>
      <c r="R558" s="8" t="s">
        <v>4816</v>
      </c>
      <c r="T558" s="143" t="s">
        <v>1646</v>
      </c>
      <c r="U558" s="143"/>
      <c r="V558" s="143" t="s">
        <v>488</v>
      </c>
      <c r="W558" s="8">
        <v>38614</v>
      </c>
      <c r="X558" s="8" t="s">
        <v>348</v>
      </c>
      <c r="Y558" s="8" t="s">
        <v>198</v>
      </c>
      <c r="Z558" s="143" t="s">
        <v>2114</v>
      </c>
      <c r="AE558" s="8" t="s">
        <v>48</v>
      </c>
      <c r="AF558" s="233" t="s">
        <v>4817</v>
      </c>
      <c r="AG558" s="8" t="s">
        <v>4818</v>
      </c>
      <c r="AH558" s="8" t="s">
        <v>4819</v>
      </c>
      <c r="AI558" s="8" t="s">
        <v>442</v>
      </c>
      <c r="AL558" s="8" t="s">
        <v>198</v>
      </c>
      <c r="AM558" s="48" t="s">
        <v>198</v>
      </c>
      <c r="AN558" s="48" t="s">
        <v>11253</v>
      </c>
      <c r="AO558" s="48" t="s">
        <v>11254</v>
      </c>
      <c r="AP558" s="48" t="s">
        <v>11253</v>
      </c>
      <c r="AQ558" s="48" t="s">
        <v>11254</v>
      </c>
      <c r="AR558" s="48" t="s">
        <v>371</v>
      </c>
      <c r="AS558" s="68" t="s">
        <v>371</v>
      </c>
      <c r="AT558" s="68">
        <v>316</v>
      </c>
      <c r="AU558" s="48">
        <v>202</v>
      </c>
      <c r="AV558" s="48" t="s">
        <v>371</v>
      </c>
      <c r="AW558" s="68" t="e">
        <v>#VALUE!</v>
      </c>
      <c r="AX558" s="68" t="e">
        <v>#VALUE!</v>
      </c>
      <c r="AY558" s="68" t="s">
        <v>11252</v>
      </c>
      <c r="AZ558" s="48" t="s">
        <v>11255</v>
      </c>
      <c r="BA558" s="48" t="s">
        <v>11256</v>
      </c>
      <c r="BB558" s="68" t="s">
        <v>519</v>
      </c>
      <c r="BC558" s="48" t="s">
        <v>92</v>
      </c>
      <c r="BD558" s="48"/>
    </row>
    <row r="559" spans="1:56" x14ac:dyDescent="0.3">
      <c r="A559" s="48"/>
      <c r="B559" s="8">
        <v>87</v>
      </c>
      <c r="C559" s="143" t="s">
        <v>2943</v>
      </c>
      <c r="D559" s="143" t="s">
        <v>2944</v>
      </c>
      <c r="E559" s="143" t="s">
        <v>335</v>
      </c>
      <c r="F559" s="143" t="s">
        <v>170</v>
      </c>
      <c r="G559" s="8" t="s">
        <v>2945</v>
      </c>
      <c r="H559" s="8">
        <v>6624020291</v>
      </c>
      <c r="I559" s="143" t="s">
        <v>340</v>
      </c>
      <c r="J559" s="143" t="s">
        <v>2946</v>
      </c>
      <c r="K559" s="143" t="s">
        <v>2947</v>
      </c>
      <c r="L559" s="8" t="s">
        <v>1040</v>
      </c>
      <c r="M559" s="8" t="s">
        <v>2948</v>
      </c>
      <c r="N559" s="8" t="s">
        <v>2949</v>
      </c>
      <c r="O559" s="8">
        <v>6624020291</v>
      </c>
      <c r="P559" s="143" t="s">
        <v>2112</v>
      </c>
      <c r="Q559" s="143" t="s">
        <v>394</v>
      </c>
      <c r="R559" s="8" t="s">
        <v>2950</v>
      </c>
      <c r="T559" s="143" t="s">
        <v>2514</v>
      </c>
      <c r="U559" s="143"/>
      <c r="V559" s="143" t="s">
        <v>488</v>
      </c>
      <c r="W559" s="8">
        <v>38773</v>
      </c>
      <c r="X559" s="8" t="s">
        <v>348</v>
      </c>
      <c r="Y559" s="8" t="s">
        <v>190</v>
      </c>
      <c r="Z559" s="143"/>
      <c r="AA559" s="8" t="s">
        <v>2200</v>
      </c>
      <c r="AC559" s="8" t="s">
        <v>2201</v>
      </c>
      <c r="AE559" s="8" t="s">
        <v>49</v>
      </c>
      <c r="AF559" s="233" t="s">
        <v>2951</v>
      </c>
      <c r="AG559" s="8" t="s">
        <v>2952</v>
      </c>
      <c r="AH559" s="8" t="s">
        <v>2953</v>
      </c>
      <c r="AI559" s="8" t="s">
        <v>2165</v>
      </c>
      <c r="AJ559" s="8" t="s">
        <v>2954</v>
      </c>
      <c r="AK559" s="8" t="s">
        <v>2955</v>
      </c>
      <c r="AL559" s="8" t="s">
        <v>190</v>
      </c>
      <c r="AM559" s="48" t="s">
        <v>2130</v>
      </c>
      <c r="AN559" s="48" t="s">
        <v>11257</v>
      </c>
      <c r="AO559" s="48" t="s">
        <v>11258</v>
      </c>
      <c r="AP559" s="48" t="e">
        <v>#N/A</v>
      </c>
      <c r="AQ559" s="48" t="e">
        <v>#N/A</v>
      </c>
      <c r="AR559" s="48" t="e">
        <v>#N/A</v>
      </c>
      <c r="AS559" s="68" t="e">
        <v>#N/A</v>
      </c>
      <c r="AT559" s="68">
        <v>87</v>
      </c>
      <c r="AU559" s="48" t="e">
        <v>#N/A</v>
      </c>
      <c r="AV559" s="48" t="s">
        <v>371</v>
      </c>
      <c r="AW559" s="70" t="e">
        <v>#VALUE!</v>
      </c>
      <c r="AX559" s="68" t="s">
        <v>11259</v>
      </c>
      <c r="AY559" s="68" t="e">
        <v>#N/A</v>
      </c>
      <c r="AZ559" s="48" t="s">
        <v>11260</v>
      </c>
      <c r="BA559" s="48" t="s">
        <v>11261</v>
      </c>
      <c r="BB559" s="68" t="e">
        <v>#N/A</v>
      </c>
      <c r="BC559" s="48" t="s">
        <v>2131</v>
      </c>
    </row>
    <row r="560" spans="1:56" x14ac:dyDescent="0.3">
      <c r="A560" s="48"/>
      <c r="B560" s="8">
        <v>276</v>
      </c>
      <c r="C560" s="143" t="s">
        <v>764</v>
      </c>
      <c r="D560" s="143" t="s">
        <v>1036</v>
      </c>
      <c r="E560" s="143" t="s">
        <v>335</v>
      </c>
      <c r="F560" s="143" t="s">
        <v>170</v>
      </c>
      <c r="G560" s="8" t="s">
        <v>4513</v>
      </c>
      <c r="H560" s="8">
        <v>6623466574</v>
      </c>
      <c r="I560" s="143" t="s">
        <v>401</v>
      </c>
      <c r="J560" s="143" t="s">
        <v>4514</v>
      </c>
      <c r="K560" s="143" t="s">
        <v>403</v>
      </c>
      <c r="L560" s="8" t="s">
        <v>1040</v>
      </c>
      <c r="M560" s="8" t="s">
        <v>1041</v>
      </c>
      <c r="N560" s="8" t="s">
        <v>4513</v>
      </c>
      <c r="O560" s="8">
        <v>6623766574</v>
      </c>
      <c r="P560" s="143" t="s">
        <v>2159</v>
      </c>
      <c r="Q560" s="143" t="s">
        <v>45</v>
      </c>
      <c r="R560" s="8" t="s">
        <v>1038</v>
      </c>
      <c r="T560" s="143" t="s">
        <v>1039</v>
      </c>
      <c r="U560" s="143"/>
      <c r="V560" s="143" t="s">
        <v>488</v>
      </c>
      <c r="W560" s="8">
        <v>39743</v>
      </c>
      <c r="X560" s="8" t="s">
        <v>348</v>
      </c>
      <c r="Y560" s="8" t="s">
        <v>403</v>
      </c>
      <c r="Z560" s="143"/>
      <c r="AD560" s="8" t="s">
        <v>2252</v>
      </c>
      <c r="AE560" s="8" t="s">
        <v>50</v>
      </c>
      <c r="AF560" s="233" t="s">
        <v>4515</v>
      </c>
      <c r="AG560" s="8" t="s">
        <v>4516</v>
      </c>
      <c r="AH560" s="8" t="s">
        <v>4517</v>
      </c>
      <c r="AI560" s="8" t="s">
        <v>2165</v>
      </c>
      <c r="AL560" s="8" t="s">
        <v>228</v>
      </c>
      <c r="AM560" s="48" t="s">
        <v>2130</v>
      </c>
      <c r="AN560" s="48" t="s">
        <v>11262</v>
      </c>
      <c r="AO560" s="48" t="s">
        <v>11263</v>
      </c>
      <c r="AP560" s="48" t="e">
        <v>#N/A</v>
      </c>
      <c r="AQ560" s="48" t="e">
        <v>#N/A</v>
      </c>
      <c r="AR560" s="48" t="e">
        <v>#N/A</v>
      </c>
      <c r="AS560" s="68" t="e">
        <v>#N/A</v>
      </c>
      <c r="AT560" s="68">
        <v>276</v>
      </c>
      <c r="AU560" s="48" t="e">
        <v>#N/A</v>
      </c>
      <c r="AV560" s="48" t="s">
        <v>371</v>
      </c>
      <c r="AW560" s="68" t="s">
        <v>11264</v>
      </c>
      <c r="AX560" s="68" t="s">
        <v>11264</v>
      </c>
      <c r="AY560" s="68" t="e">
        <v>#N/A</v>
      </c>
      <c r="AZ560" s="48" t="s">
        <v>11265</v>
      </c>
      <c r="BA560" s="48" t="s">
        <v>11266</v>
      </c>
      <c r="BB560" s="68" t="e">
        <v>#N/A</v>
      </c>
      <c r="BC560" s="48" t="s">
        <v>2131</v>
      </c>
      <c r="BD560" s="48"/>
    </row>
    <row r="561" spans="1:56" x14ac:dyDescent="0.3">
      <c r="A561" s="48"/>
      <c r="B561" s="8">
        <v>8</v>
      </c>
      <c r="C561" s="143" t="s">
        <v>2176</v>
      </c>
      <c r="D561" s="143" t="s">
        <v>884</v>
      </c>
      <c r="E561" s="143" t="s">
        <v>335</v>
      </c>
      <c r="F561" s="143" t="s">
        <v>169</v>
      </c>
      <c r="G561" s="8" t="s">
        <v>2177</v>
      </c>
      <c r="H561" s="8">
        <v>6625490851</v>
      </c>
      <c r="I561" s="143" t="s">
        <v>401</v>
      </c>
      <c r="J561" s="8" t="s">
        <v>2178</v>
      </c>
      <c r="K561" s="143" t="s">
        <v>2179</v>
      </c>
      <c r="L561" s="8" t="s">
        <v>2180</v>
      </c>
      <c r="M561" s="8" t="s">
        <v>884</v>
      </c>
      <c r="N561" s="8" t="s">
        <v>2177</v>
      </c>
      <c r="O561" s="8">
        <v>6625490851</v>
      </c>
      <c r="P561" s="143" t="s">
        <v>2112</v>
      </c>
      <c r="Q561" s="143" t="s">
        <v>45</v>
      </c>
      <c r="R561" s="8" t="s">
        <v>2181</v>
      </c>
      <c r="T561" s="143" t="s">
        <v>508</v>
      </c>
      <c r="U561" s="143"/>
      <c r="V561" s="143" t="s">
        <v>488</v>
      </c>
      <c r="W561" s="8">
        <v>39702</v>
      </c>
      <c r="X561" s="8" t="s">
        <v>348</v>
      </c>
      <c r="Y561" s="8" t="s">
        <v>228</v>
      </c>
      <c r="Z561" s="143" t="s">
        <v>2114</v>
      </c>
      <c r="AB561" s="8" t="s">
        <v>2115</v>
      </c>
      <c r="AE561" s="8" t="s">
        <v>48</v>
      </c>
      <c r="AF561" s="233" t="s">
        <v>2182</v>
      </c>
      <c r="AI561" s="8" t="s">
        <v>442</v>
      </c>
      <c r="AL561" s="8" t="s">
        <v>228</v>
      </c>
      <c r="AM561" s="48" t="s">
        <v>2130</v>
      </c>
      <c r="AN561" s="48" t="s">
        <v>11267</v>
      </c>
      <c r="AO561" s="48" t="s">
        <v>11268</v>
      </c>
      <c r="AP561" s="48" t="e">
        <v>#N/A</v>
      </c>
      <c r="AQ561" s="48" t="e">
        <v>#N/A</v>
      </c>
      <c r="AR561" s="48" t="e">
        <v>#N/A</v>
      </c>
      <c r="AS561" s="68" t="e">
        <v>#N/A</v>
      </c>
      <c r="AT561" s="68">
        <v>8</v>
      </c>
      <c r="AU561" s="48" t="e">
        <v>#N/A</v>
      </c>
      <c r="AV561" s="48" t="s">
        <v>371</v>
      </c>
      <c r="AW561" s="68" t="s">
        <v>11269</v>
      </c>
      <c r="AX561" s="68" t="s">
        <v>8643</v>
      </c>
      <c r="AY561" s="68" t="e">
        <v>#N/A</v>
      </c>
      <c r="AZ561" s="48" t="s">
        <v>11270</v>
      </c>
      <c r="BA561" s="48" t="s">
        <v>11271</v>
      </c>
      <c r="BB561" s="68" t="e">
        <v>#N/A</v>
      </c>
      <c r="BC561" s="48" t="s">
        <v>2131</v>
      </c>
      <c r="BD561" s="48"/>
    </row>
    <row r="562" spans="1:56" x14ac:dyDescent="0.3">
      <c r="A562" s="48"/>
      <c r="B562" s="8">
        <v>149</v>
      </c>
      <c r="C562" s="143" t="s">
        <v>3479</v>
      </c>
      <c r="D562" s="143" t="s">
        <v>3480</v>
      </c>
      <c r="E562" s="143" t="s">
        <v>335</v>
      </c>
      <c r="F562" s="143" t="s">
        <v>170</v>
      </c>
      <c r="G562" s="8" t="s">
        <v>3481</v>
      </c>
      <c r="H562" s="8">
        <v>6013161814</v>
      </c>
      <c r="I562" s="143" t="s">
        <v>376</v>
      </c>
      <c r="J562" s="143" t="s">
        <v>3384</v>
      </c>
      <c r="K562" s="143" t="s">
        <v>1411</v>
      </c>
      <c r="L562" s="8" t="s">
        <v>3482</v>
      </c>
      <c r="M562" s="8" t="s">
        <v>3483</v>
      </c>
      <c r="N562" s="8" t="s">
        <v>3484</v>
      </c>
      <c r="O562" s="8">
        <v>6014107564</v>
      </c>
      <c r="P562" s="143"/>
      <c r="Q562" s="143"/>
      <c r="R562" s="8" t="s">
        <v>3485</v>
      </c>
      <c r="T562" s="143" t="s">
        <v>756</v>
      </c>
      <c r="U562" s="143"/>
      <c r="V562" s="143" t="s">
        <v>488</v>
      </c>
      <c r="W562" s="8">
        <v>39440</v>
      </c>
      <c r="X562" s="8" t="s">
        <v>348</v>
      </c>
      <c r="Y562" s="8" t="s">
        <v>218</v>
      </c>
      <c r="Z562" s="143"/>
      <c r="AD562" s="8" t="s">
        <v>2252</v>
      </c>
      <c r="AE562" s="8" t="s">
        <v>48</v>
      </c>
      <c r="AF562" s="233" t="s">
        <v>3486</v>
      </c>
      <c r="AH562" s="8" t="s">
        <v>3487</v>
      </c>
      <c r="AI562" s="8" t="s">
        <v>2165</v>
      </c>
      <c r="AJ562" s="8" t="s">
        <v>3384</v>
      </c>
      <c r="AL562" s="8" t="s">
        <v>218</v>
      </c>
      <c r="AM562" s="48" t="s">
        <v>2130</v>
      </c>
      <c r="AN562" s="48" t="s">
        <v>11272</v>
      </c>
      <c r="AO562" s="48" t="s">
        <v>11273</v>
      </c>
      <c r="AP562" s="48" t="e">
        <v>#N/A</v>
      </c>
      <c r="AQ562" s="48" t="e">
        <v>#N/A</v>
      </c>
      <c r="AR562" s="48" t="e">
        <v>#N/A</v>
      </c>
      <c r="AS562" s="68" t="e">
        <v>#N/A</v>
      </c>
      <c r="AT562" s="68">
        <v>149</v>
      </c>
      <c r="AU562" s="48" t="e">
        <v>#N/A</v>
      </c>
      <c r="AV562" s="48" t="s">
        <v>371</v>
      </c>
      <c r="AW562" s="68" t="s">
        <v>11274</v>
      </c>
      <c r="AX562" s="68" t="s">
        <v>8643</v>
      </c>
      <c r="AY562" s="68" t="e">
        <v>#N/A</v>
      </c>
      <c r="AZ562" s="48" t="s">
        <v>11275</v>
      </c>
      <c r="BA562" s="48" t="s">
        <v>11276</v>
      </c>
      <c r="BB562" s="68" t="e">
        <v>#N/A</v>
      </c>
      <c r="BC562" s="48" t="s">
        <v>2131</v>
      </c>
    </row>
    <row r="563" spans="1:56" x14ac:dyDescent="0.3">
      <c r="A563" s="48" t="s">
        <v>11277</v>
      </c>
      <c r="B563" s="8">
        <v>382</v>
      </c>
      <c r="C563" s="143" t="s">
        <v>5022</v>
      </c>
      <c r="D563" s="143" t="s">
        <v>5365</v>
      </c>
      <c r="E563" s="143" t="s">
        <v>335</v>
      </c>
      <c r="F563" s="143" t="s">
        <v>170</v>
      </c>
      <c r="G563" s="8" t="s">
        <v>5366</v>
      </c>
      <c r="I563" s="143" t="s">
        <v>340</v>
      </c>
      <c r="J563" s="143" t="s">
        <v>5367</v>
      </c>
      <c r="K563" s="143" t="s">
        <v>2221</v>
      </c>
      <c r="L563" s="8" t="s">
        <v>5368</v>
      </c>
      <c r="M563" s="8" t="s">
        <v>5369</v>
      </c>
      <c r="N563" s="8" t="s">
        <v>5370</v>
      </c>
      <c r="O563" s="8">
        <v>6015290539</v>
      </c>
      <c r="P563" s="143" t="s">
        <v>2112</v>
      </c>
      <c r="Q563" s="143" t="s">
        <v>45</v>
      </c>
      <c r="R563" s="8" t="s">
        <v>5371</v>
      </c>
      <c r="T563" s="143" t="s">
        <v>2225</v>
      </c>
      <c r="U563" s="143"/>
      <c r="V563" s="143" t="s">
        <v>488</v>
      </c>
      <c r="W563" s="8">
        <v>39180</v>
      </c>
      <c r="X563" s="8" t="s">
        <v>348</v>
      </c>
      <c r="Y563" s="8" t="s">
        <v>259</v>
      </c>
      <c r="Z563" s="143" t="s">
        <v>2114</v>
      </c>
      <c r="AB563" s="8" t="s">
        <v>2115</v>
      </c>
      <c r="AE563" s="8" t="s">
        <v>49</v>
      </c>
      <c r="AF563" s="233" t="s">
        <v>5372</v>
      </c>
      <c r="AI563" s="8" t="s">
        <v>369</v>
      </c>
      <c r="AL563" s="8" t="s">
        <v>259</v>
      </c>
      <c r="AM563" s="48" t="s">
        <v>259</v>
      </c>
      <c r="AN563" s="48" t="s">
        <v>11278</v>
      </c>
      <c r="AO563" s="48" t="s">
        <v>11279</v>
      </c>
      <c r="AP563" s="48" t="e">
        <v>#N/A</v>
      </c>
      <c r="AQ563" s="48" t="s">
        <v>11279</v>
      </c>
      <c r="AR563" s="48" t="e">
        <v>#N/A</v>
      </c>
      <c r="AS563" s="68" t="s">
        <v>371</v>
      </c>
      <c r="AT563" s="68">
        <v>382</v>
      </c>
      <c r="AU563" s="48">
        <v>240</v>
      </c>
      <c r="AV563" s="48" t="s">
        <v>371</v>
      </c>
      <c r="AW563" s="68" t="e">
        <v>#REF!</v>
      </c>
      <c r="AX563" s="68" t="s">
        <v>8643</v>
      </c>
      <c r="AY563" s="68" t="s">
        <v>11277</v>
      </c>
      <c r="AZ563" s="48" t="s">
        <v>11280</v>
      </c>
      <c r="BA563" s="48" t="s">
        <v>11281</v>
      </c>
      <c r="BB563" s="68" t="s">
        <v>519</v>
      </c>
      <c r="BC563" s="48" t="s">
        <v>92</v>
      </c>
    </row>
    <row r="564" spans="1:56" x14ac:dyDescent="0.3">
      <c r="A564" s="48"/>
      <c r="B564" s="8">
        <v>84</v>
      </c>
      <c r="C564" s="143" t="s">
        <v>2918</v>
      </c>
      <c r="D564" s="143" t="s">
        <v>2919</v>
      </c>
      <c r="E564" s="143" t="s">
        <v>335</v>
      </c>
      <c r="F564" s="143" t="s">
        <v>170</v>
      </c>
      <c r="G564" s="8" t="s">
        <v>2920</v>
      </c>
      <c r="H564" s="8">
        <v>6625708597</v>
      </c>
      <c r="I564" s="143" t="s">
        <v>401</v>
      </c>
      <c r="J564" s="143" t="s">
        <v>517</v>
      </c>
      <c r="K564" s="143" t="s">
        <v>1367</v>
      </c>
      <c r="L564" s="8" t="s">
        <v>2921</v>
      </c>
      <c r="M564" s="8" t="s">
        <v>729</v>
      </c>
      <c r="N564" s="8" t="s">
        <v>730</v>
      </c>
      <c r="O564" s="8">
        <v>6622427771</v>
      </c>
      <c r="P564" s="143" t="s">
        <v>441</v>
      </c>
      <c r="Q564" s="143" t="s">
        <v>394</v>
      </c>
      <c r="R564" s="8" t="s">
        <v>2922</v>
      </c>
      <c r="S564" s="8" t="s">
        <v>2923</v>
      </c>
      <c r="T564" s="143" t="s">
        <v>2924</v>
      </c>
      <c r="U564" s="143"/>
      <c r="V564" s="143" t="s">
        <v>488</v>
      </c>
      <c r="W564" s="8">
        <v>39701</v>
      </c>
      <c r="X564" s="8" t="s">
        <v>348</v>
      </c>
      <c r="Y564" s="8" t="s">
        <v>2925</v>
      </c>
      <c r="Z564" s="143" t="s">
        <v>2114</v>
      </c>
      <c r="AB564" s="8" t="s">
        <v>2115</v>
      </c>
      <c r="AE564" s="8" t="s">
        <v>48</v>
      </c>
      <c r="AF564" s="233" t="s">
        <v>2926</v>
      </c>
      <c r="AI564" s="8" t="s">
        <v>442</v>
      </c>
      <c r="AL564" s="8" t="s">
        <v>228</v>
      </c>
      <c r="AM564" s="48" t="s">
        <v>2130</v>
      </c>
      <c r="AN564" s="48" t="s">
        <v>11282</v>
      </c>
      <c r="AO564" s="48" t="s">
        <v>11283</v>
      </c>
      <c r="AP564" s="48" t="e">
        <v>#N/A</v>
      </c>
      <c r="AQ564" s="48" t="e">
        <v>#N/A</v>
      </c>
      <c r="AR564" s="48" t="e">
        <v>#N/A</v>
      </c>
      <c r="AS564" s="68" t="e">
        <v>#N/A</v>
      </c>
      <c r="AT564" s="68">
        <v>84</v>
      </c>
      <c r="AU564" s="48" t="e">
        <v>#N/A</v>
      </c>
      <c r="AV564" s="48" t="s">
        <v>371</v>
      </c>
      <c r="AW564" s="68" t="e">
        <v>#VALUE!</v>
      </c>
      <c r="AX564" s="68" t="s">
        <v>8643</v>
      </c>
      <c r="AY564" s="68" t="e">
        <v>#N/A</v>
      </c>
      <c r="AZ564" s="48" t="s">
        <v>11284</v>
      </c>
      <c r="BA564" s="48" t="s">
        <v>11285</v>
      </c>
      <c r="BB564" s="68" t="e">
        <v>#N/A</v>
      </c>
      <c r="BC564" s="48" t="s">
        <v>2131</v>
      </c>
    </row>
    <row r="565" spans="1:56" x14ac:dyDescent="0.3">
      <c r="A565" s="48"/>
      <c r="B565" s="8">
        <v>572</v>
      </c>
      <c r="C565" s="8" t="s">
        <v>1584</v>
      </c>
      <c r="D565" s="8" t="s">
        <v>6870</v>
      </c>
      <c r="E565" s="8" t="s">
        <v>335</v>
      </c>
      <c r="F565" s="8" t="s">
        <v>169</v>
      </c>
      <c r="H565" s="8">
        <v>6019387482</v>
      </c>
      <c r="I565" s="8" t="s">
        <v>376</v>
      </c>
      <c r="J565" s="8" t="s">
        <v>6871</v>
      </c>
      <c r="K565" s="8" t="s">
        <v>766</v>
      </c>
      <c r="L565" s="8" t="s">
        <v>6872</v>
      </c>
      <c r="M565" s="8" t="s">
        <v>6870</v>
      </c>
      <c r="N565" s="8" t="s">
        <v>6873</v>
      </c>
      <c r="O565" s="8">
        <v>6019387482</v>
      </c>
      <c r="P565" s="8" t="s">
        <v>2112</v>
      </c>
      <c r="Q565" s="8" t="s">
        <v>394</v>
      </c>
      <c r="R565" s="8" t="s">
        <v>6874</v>
      </c>
      <c r="T565" s="8" t="s">
        <v>214</v>
      </c>
      <c r="V565" s="8" t="s">
        <v>488</v>
      </c>
      <c r="W565" s="8">
        <v>39209</v>
      </c>
      <c r="X565" s="8" t="s">
        <v>348</v>
      </c>
      <c r="Y565" s="8" t="s">
        <v>209</v>
      </c>
      <c r="Z565" s="8" t="s">
        <v>2114</v>
      </c>
      <c r="AB565" s="8" t="s">
        <v>2115</v>
      </c>
      <c r="AE565" s="8" t="s">
        <v>48</v>
      </c>
      <c r="AF565" s="8" t="s">
        <v>6875</v>
      </c>
      <c r="AI565" s="8" t="s">
        <v>6876</v>
      </c>
      <c r="AL565" s="8" t="s">
        <v>209</v>
      </c>
      <c r="AM565" s="48" t="s">
        <v>2130</v>
      </c>
      <c r="AN565" s="48" t="s">
        <v>11286</v>
      </c>
      <c r="AO565" s="48" t="s">
        <v>11287</v>
      </c>
      <c r="AP565" s="48" t="e">
        <v>#N/A</v>
      </c>
      <c r="AQ565" s="48" t="e">
        <v>#N/A</v>
      </c>
      <c r="AR565" s="48" t="e">
        <v>#N/A</v>
      </c>
      <c r="AS565" s="68" t="e">
        <v>#N/A</v>
      </c>
      <c r="AT565" s="68">
        <v>572</v>
      </c>
      <c r="AU565" s="48" t="e">
        <v>#N/A</v>
      </c>
      <c r="AV565" s="48" t="s">
        <v>371</v>
      </c>
      <c r="AW565" s="68" t="e">
        <v>#REF!</v>
      </c>
      <c r="AX565" s="68" t="s">
        <v>8643</v>
      </c>
      <c r="AY565" s="68" t="e">
        <v>#N/A</v>
      </c>
      <c r="AZ565" s="48" t="s">
        <v>11288</v>
      </c>
      <c r="BA565" s="48" t="s">
        <v>11289</v>
      </c>
      <c r="BB565" s="68" t="e">
        <v>#N/A</v>
      </c>
      <c r="BC565" s="48" t="s">
        <v>2131</v>
      </c>
    </row>
    <row r="566" spans="1:56" x14ac:dyDescent="0.3">
      <c r="A566" s="48"/>
      <c r="B566" s="8">
        <v>210</v>
      </c>
      <c r="C566" s="143" t="s">
        <v>3972</v>
      </c>
      <c r="D566" s="143" t="s">
        <v>575</v>
      </c>
      <c r="E566" s="143" t="s">
        <v>335</v>
      </c>
      <c r="F566" s="143" t="s">
        <v>169</v>
      </c>
      <c r="H566" s="8">
        <v>6013829134</v>
      </c>
      <c r="I566" s="143" t="s">
        <v>401</v>
      </c>
      <c r="J566" s="143" t="s">
        <v>3973</v>
      </c>
      <c r="K566" s="143" t="s">
        <v>3974</v>
      </c>
      <c r="L566" s="8" t="s">
        <v>3975</v>
      </c>
      <c r="M566" s="8" t="s">
        <v>884</v>
      </c>
      <c r="N566" s="8" t="s">
        <v>3976</v>
      </c>
      <c r="O566" s="8">
        <v>6018081144</v>
      </c>
      <c r="P566" s="143" t="s">
        <v>2159</v>
      </c>
      <c r="Q566" s="143" t="s">
        <v>43</v>
      </c>
      <c r="R566" s="8" t="s">
        <v>3977</v>
      </c>
      <c r="S566" s="8" t="s">
        <v>3978</v>
      </c>
      <c r="T566" s="143" t="s">
        <v>3979</v>
      </c>
      <c r="U566" s="143"/>
      <c r="V566" s="143" t="s">
        <v>488</v>
      </c>
      <c r="W566" s="8">
        <v>39114</v>
      </c>
      <c r="X566" s="8" t="s">
        <v>348</v>
      </c>
      <c r="Y566" s="8" t="s">
        <v>248</v>
      </c>
      <c r="Z566" s="143"/>
      <c r="AD566" s="8" t="s">
        <v>2252</v>
      </c>
      <c r="AE566" s="8" t="s">
        <v>50</v>
      </c>
      <c r="AF566" s="233" t="s">
        <v>3980</v>
      </c>
      <c r="AG566" s="8" t="s">
        <v>3981</v>
      </c>
      <c r="AH566" s="8" t="s">
        <v>3982</v>
      </c>
      <c r="AI566" s="8" t="s">
        <v>369</v>
      </c>
      <c r="AL566" s="8" t="s">
        <v>248</v>
      </c>
      <c r="AM566" s="48" t="s">
        <v>2130</v>
      </c>
      <c r="AN566" s="48" t="s">
        <v>11290</v>
      </c>
      <c r="AO566" s="48" t="s">
        <v>11291</v>
      </c>
      <c r="AP566" s="48" t="e">
        <v>#N/A</v>
      </c>
      <c r="AQ566" s="48" t="e">
        <v>#N/A</v>
      </c>
      <c r="AR566" s="48" t="e">
        <v>#N/A</v>
      </c>
      <c r="AS566" s="68" t="e">
        <v>#N/A</v>
      </c>
      <c r="AT566" s="68">
        <v>210</v>
      </c>
      <c r="AU566" s="48" t="e">
        <v>#N/A</v>
      </c>
      <c r="AV566" s="48" t="s">
        <v>371</v>
      </c>
      <c r="AW566" s="68" t="s">
        <v>11292</v>
      </c>
      <c r="AX566" s="68" t="s">
        <v>11292</v>
      </c>
      <c r="AY566" s="68" t="e">
        <v>#N/A</v>
      </c>
      <c r="AZ566" s="48" t="s">
        <v>11293</v>
      </c>
      <c r="BA566" s="48" t="s">
        <v>11294</v>
      </c>
      <c r="BB566" s="68" t="e">
        <v>#N/A</v>
      </c>
      <c r="BC566" s="48" t="s">
        <v>2131</v>
      </c>
    </row>
    <row r="567" spans="1:56" x14ac:dyDescent="0.3">
      <c r="A567" s="66"/>
      <c r="B567" s="8">
        <v>661</v>
      </c>
      <c r="C567" s="8" t="s">
        <v>6321</v>
      </c>
      <c r="D567" s="8" t="s">
        <v>7567</v>
      </c>
      <c r="E567" s="8" t="s">
        <v>335</v>
      </c>
      <c r="F567" s="8" t="s">
        <v>169</v>
      </c>
      <c r="G567" s="8" t="s">
        <v>7568</v>
      </c>
      <c r="H567" s="8">
        <v>2282497638</v>
      </c>
      <c r="I567" s="8" t="s">
        <v>401</v>
      </c>
      <c r="J567" s="8" t="s">
        <v>7569</v>
      </c>
      <c r="K567" s="8" t="s">
        <v>7570</v>
      </c>
      <c r="L567" s="8" t="s">
        <v>6286</v>
      </c>
      <c r="M567" s="8" t="s">
        <v>7567</v>
      </c>
      <c r="N567" s="8" t="s">
        <v>7571</v>
      </c>
      <c r="O567" s="8">
        <v>2282492097</v>
      </c>
      <c r="P567" s="8" t="s">
        <v>2112</v>
      </c>
      <c r="Q567" s="8" t="s">
        <v>45</v>
      </c>
      <c r="R567" s="8" t="s">
        <v>7572</v>
      </c>
      <c r="T567" s="8" t="s">
        <v>7573</v>
      </c>
      <c r="V567" s="8" t="s">
        <v>488</v>
      </c>
      <c r="W567" s="8">
        <v>39563</v>
      </c>
      <c r="X567" s="8" t="s">
        <v>348</v>
      </c>
      <c r="Y567" s="8" t="s">
        <v>214</v>
      </c>
      <c r="Z567" s="8" t="s">
        <v>2114</v>
      </c>
      <c r="AB567" s="8" t="s">
        <v>2115</v>
      </c>
      <c r="AE567" s="8" t="s">
        <v>49</v>
      </c>
      <c r="AF567" s="8" t="s">
        <v>7574</v>
      </c>
      <c r="AG567" s="8" t="s">
        <v>7575</v>
      </c>
      <c r="AH567" s="8" t="s">
        <v>7576</v>
      </c>
      <c r="AI567" s="8" t="s">
        <v>442</v>
      </c>
      <c r="AL567" s="8" t="s">
        <v>214</v>
      </c>
      <c r="AM567" s="48" t="s">
        <v>2130</v>
      </c>
      <c r="AN567" s="48" t="s">
        <v>11295</v>
      </c>
      <c r="AO567" s="48" t="s">
        <v>11296</v>
      </c>
      <c r="AP567" s="48" t="e">
        <v>#N/A</v>
      </c>
      <c r="AQ567" s="48" t="e">
        <v>#N/A</v>
      </c>
      <c r="AR567" s="48" t="e">
        <v>#N/A</v>
      </c>
      <c r="AS567" s="68" t="e">
        <v>#N/A</v>
      </c>
      <c r="AT567" s="68">
        <v>661</v>
      </c>
      <c r="AU567" s="48" t="e">
        <v>#N/A</v>
      </c>
      <c r="AV567" s="48" t="s">
        <v>371</v>
      </c>
      <c r="AW567" s="68" t="e">
        <v>#REF!</v>
      </c>
      <c r="AX567" s="68" t="e">
        <v>#REF!</v>
      </c>
      <c r="AY567" s="68" t="e">
        <v>#N/A</v>
      </c>
      <c r="AZ567" s="48" t="s">
        <v>11297</v>
      </c>
      <c r="BA567" s="48" t="s">
        <v>11298</v>
      </c>
      <c r="BB567" s="68" t="e">
        <v>#N/A</v>
      </c>
      <c r="BC567" s="48" t="s">
        <v>2131</v>
      </c>
    </row>
    <row r="568" spans="1:56" x14ac:dyDescent="0.3">
      <c r="A568" s="48"/>
      <c r="B568" s="8">
        <v>501</v>
      </c>
      <c r="C568" s="143" t="s">
        <v>6283</v>
      </c>
      <c r="D568" s="143" t="s">
        <v>218</v>
      </c>
      <c r="E568" s="143" t="s">
        <v>335</v>
      </c>
      <c r="F568" s="143" t="s">
        <v>169</v>
      </c>
      <c r="G568" s="8" t="s">
        <v>6284</v>
      </c>
      <c r="H568" s="8">
        <v>6625672554</v>
      </c>
      <c r="I568" s="143" t="s">
        <v>376</v>
      </c>
      <c r="J568" s="143" t="s">
        <v>6285</v>
      </c>
      <c r="K568" s="143" t="s">
        <v>191</v>
      </c>
      <c r="L568" s="8" t="s">
        <v>6286</v>
      </c>
      <c r="M568" s="8" t="s">
        <v>218</v>
      </c>
      <c r="N568" s="8" t="s">
        <v>6287</v>
      </c>
      <c r="O568" s="8">
        <v>6625672554</v>
      </c>
      <c r="P568" s="143" t="s">
        <v>2159</v>
      </c>
      <c r="Q568" s="143" t="s">
        <v>394</v>
      </c>
      <c r="R568" s="8" t="s">
        <v>6288</v>
      </c>
      <c r="T568" s="143" t="s">
        <v>6289</v>
      </c>
      <c r="U568" s="143"/>
      <c r="V568" s="143" t="s">
        <v>488</v>
      </c>
      <c r="W568" s="8">
        <v>38916</v>
      </c>
      <c r="X568" s="8" t="s">
        <v>348</v>
      </c>
      <c r="Y568" s="8" t="s">
        <v>191</v>
      </c>
      <c r="Z568" s="143" t="s">
        <v>2114</v>
      </c>
      <c r="AB568" s="8" t="s">
        <v>2115</v>
      </c>
      <c r="AE568" s="8" t="s">
        <v>50</v>
      </c>
      <c r="AF568" s="233" t="s">
        <v>6290</v>
      </c>
      <c r="AG568" s="8" t="s">
        <v>6291</v>
      </c>
      <c r="AI568" s="8" t="s">
        <v>2165</v>
      </c>
      <c r="AJ568" s="8" t="s">
        <v>6268</v>
      </c>
      <c r="AK568" s="8" t="s">
        <v>6292</v>
      </c>
      <c r="AL568" s="8" t="s">
        <v>191</v>
      </c>
      <c r="AM568" s="48" t="s">
        <v>2130</v>
      </c>
      <c r="AN568" s="48" t="s">
        <v>11299</v>
      </c>
      <c r="AO568" s="48" t="s">
        <v>11300</v>
      </c>
      <c r="AP568" s="48" t="e">
        <v>#N/A</v>
      </c>
      <c r="AQ568" s="48" t="e">
        <v>#N/A</v>
      </c>
      <c r="AR568" s="48" t="e">
        <v>#N/A</v>
      </c>
      <c r="AS568" s="68" t="e">
        <v>#N/A</v>
      </c>
      <c r="AT568" s="68">
        <v>501</v>
      </c>
      <c r="AU568" s="48" t="e">
        <v>#N/A</v>
      </c>
      <c r="AV568" s="48" t="s">
        <v>371</v>
      </c>
      <c r="AW568" s="68" t="e">
        <v>#REF!</v>
      </c>
      <c r="AX568" s="68" t="e">
        <v>#REF!</v>
      </c>
      <c r="AY568" s="68" t="e">
        <v>#N/A</v>
      </c>
      <c r="AZ568" s="48" t="s">
        <v>11301</v>
      </c>
      <c r="BA568" s="48" t="s">
        <v>11302</v>
      </c>
      <c r="BB568" s="68" t="e">
        <v>#N/A</v>
      </c>
      <c r="BC568" s="48" t="s">
        <v>2131</v>
      </c>
    </row>
    <row r="569" spans="1:56" x14ac:dyDescent="0.3">
      <c r="A569" s="48" t="s">
        <v>11303</v>
      </c>
      <c r="B569" s="8">
        <v>486</v>
      </c>
      <c r="C569" s="143" t="s">
        <v>6156</v>
      </c>
      <c r="D569" s="143" t="s">
        <v>6157</v>
      </c>
      <c r="E569" s="143" t="s">
        <v>335</v>
      </c>
      <c r="F569" s="143" t="s">
        <v>170</v>
      </c>
      <c r="G569" s="8" t="s">
        <v>6158</v>
      </c>
      <c r="H569" s="8">
        <v>6628974498</v>
      </c>
      <c r="I569" s="143" t="s">
        <v>401</v>
      </c>
      <c r="J569" s="143" t="s">
        <v>3758</v>
      </c>
      <c r="K569" s="143" t="s">
        <v>6159</v>
      </c>
      <c r="L569" s="8" t="s">
        <v>6160</v>
      </c>
      <c r="M569" s="8" t="s">
        <v>6157</v>
      </c>
      <c r="N569" s="8" t="s">
        <v>6161</v>
      </c>
      <c r="O569" s="8">
        <v>6623922727</v>
      </c>
      <c r="P569" s="143" t="s">
        <v>2112</v>
      </c>
      <c r="Q569" s="143" t="s">
        <v>394</v>
      </c>
      <c r="R569" s="8" t="s">
        <v>6162</v>
      </c>
      <c r="S569" s="8" t="s">
        <v>6163</v>
      </c>
      <c r="T569" s="143" t="s">
        <v>2638</v>
      </c>
      <c r="U569" s="143"/>
      <c r="V569" s="143" t="s">
        <v>488</v>
      </c>
      <c r="W569" s="8">
        <v>39169</v>
      </c>
      <c r="X569" s="8" t="s">
        <v>348</v>
      </c>
      <c r="Y569" s="8" t="s">
        <v>346</v>
      </c>
      <c r="Z569" s="143" t="s">
        <v>2114</v>
      </c>
      <c r="AB569" s="8" t="s">
        <v>2115</v>
      </c>
      <c r="AE569" s="8" t="s">
        <v>48</v>
      </c>
      <c r="AF569" s="233" t="s">
        <v>6164</v>
      </c>
      <c r="AG569" s="8" t="s">
        <v>6165</v>
      </c>
      <c r="AI569" s="8" t="s">
        <v>442</v>
      </c>
      <c r="AJ569" s="8" t="s">
        <v>6166</v>
      </c>
      <c r="AL569" s="8" t="s">
        <v>210</v>
      </c>
      <c r="AM569" s="48" t="s">
        <v>226</v>
      </c>
      <c r="AN569" s="48" t="s">
        <v>11304</v>
      </c>
      <c r="AO569" s="48" t="s">
        <v>11305</v>
      </c>
      <c r="AP569" s="48" t="e">
        <v>#N/A</v>
      </c>
      <c r="AQ569" s="48" t="s">
        <v>11305</v>
      </c>
      <c r="AR569" s="48" t="e">
        <v>#N/A</v>
      </c>
      <c r="AS569" s="68" t="s">
        <v>371</v>
      </c>
      <c r="AT569" s="68">
        <v>486</v>
      </c>
      <c r="AU569" s="48">
        <v>86</v>
      </c>
      <c r="AV569" s="48" t="s">
        <v>519</v>
      </c>
      <c r="AW569" s="68" t="e">
        <v>#VALUE!</v>
      </c>
      <c r="AX569" s="68" t="e">
        <v>#REF!</v>
      </c>
      <c r="AY569" s="68" t="s">
        <v>11303</v>
      </c>
      <c r="AZ569" s="48" t="s">
        <v>11306</v>
      </c>
      <c r="BA569" s="48" t="s">
        <v>11307</v>
      </c>
      <c r="BB569" s="68" t="s">
        <v>371</v>
      </c>
      <c r="BC569" s="48" t="s">
        <v>104</v>
      </c>
    </row>
    <row r="570" spans="1:56" x14ac:dyDescent="0.3">
      <c r="A570" s="48"/>
      <c r="B570" s="8">
        <v>77</v>
      </c>
      <c r="C570" s="143" t="s">
        <v>2843</v>
      </c>
      <c r="D570" s="143" t="s">
        <v>2844</v>
      </c>
      <c r="E570" s="143" t="s">
        <v>335</v>
      </c>
      <c r="F570" s="143" t="s">
        <v>170</v>
      </c>
      <c r="I570" s="143" t="s">
        <v>401</v>
      </c>
      <c r="J570" s="143" t="s">
        <v>2845</v>
      </c>
      <c r="K570" s="143" t="s">
        <v>2576</v>
      </c>
      <c r="L570" s="8" t="s">
        <v>2846</v>
      </c>
      <c r="M570" s="8" t="s">
        <v>2847</v>
      </c>
      <c r="N570" s="8" t="s">
        <v>2848</v>
      </c>
      <c r="O570" s="8">
        <v>6628329963</v>
      </c>
      <c r="P570" s="143" t="s">
        <v>2112</v>
      </c>
      <c r="Q570" s="143"/>
      <c r="R570" s="8" t="s">
        <v>2849</v>
      </c>
      <c r="T570" s="143" t="s">
        <v>2576</v>
      </c>
      <c r="U570" s="143"/>
      <c r="V570" s="143" t="s">
        <v>488</v>
      </c>
      <c r="W570" s="8">
        <v>38655</v>
      </c>
      <c r="X570" s="8" t="s">
        <v>348</v>
      </c>
      <c r="Y570" s="8" t="s">
        <v>220</v>
      </c>
      <c r="Z570" s="143" t="s">
        <v>2114</v>
      </c>
      <c r="AB570" s="8" t="s">
        <v>2115</v>
      </c>
      <c r="AE570" s="8" t="s">
        <v>49</v>
      </c>
      <c r="AF570" s="233" t="s">
        <v>2850</v>
      </c>
      <c r="AG570" s="8" t="s">
        <v>2851</v>
      </c>
      <c r="AI570" s="8" t="s">
        <v>369</v>
      </c>
      <c r="AJ570" s="8" t="s">
        <v>2852</v>
      </c>
      <c r="AL570" s="8" t="s">
        <v>220</v>
      </c>
      <c r="AM570" s="48" t="s">
        <v>2130</v>
      </c>
      <c r="AN570" s="48" t="s">
        <v>11308</v>
      </c>
      <c r="AO570" s="48" t="s">
        <v>11309</v>
      </c>
      <c r="AP570" s="48" t="e">
        <v>#N/A</v>
      </c>
      <c r="AQ570" s="48" t="e">
        <v>#N/A</v>
      </c>
      <c r="AR570" s="48" t="e">
        <v>#N/A</v>
      </c>
      <c r="AS570" s="68" t="e">
        <v>#N/A</v>
      </c>
      <c r="AT570" s="68">
        <v>77</v>
      </c>
      <c r="AU570" s="48" t="e">
        <v>#N/A</v>
      </c>
      <c r="AV570" s="48" t="s">
        <v>371</v>
      </c>
      <c r="AW570" s="68" t="s">
        <v>11310</v>
      </c>
      <c r="AX570" s="68" t="s">
        <v>11310</v>
      </c>
      <c r="AY570" s="68" t="e">
        <v>#N/A</v>
      </c>
      <c r="AZ570" s="48" t="s">
        <v>11311</v>
      </c>
      <c r="BA570" s="48" t="s">
        <v>11312</v>
      </c>
      <c r="BB570" s="68" t="e">
        <v>#N/A</v>
      </c>
      <c r="BC570" s="48" t="s">
        <v>2131</v>
      </c>
    </row>
    <row r="571" spans="1:56" x14ac:dyDescent="0.3">
      <c r="A571" s="48" t="s">
        <v>11313</v>
      </c>
      <c r="B571" s="8">
        <v>176</v>
      </c>
      <c r="C571" s="143" t="s">
        <v>3703</v>
      </c>
      <c r="D571" s="143" t="s">
        <v>2139</v>
      </c>
      <c r="E571" s="143" t="s">
        <v>335</v>
      </c>
      <c r="F571" s="143" t="s">
        <v>170</v>
      </c>
      <c r="G571" s="8" t="s">
        <v>3704</v>
      </c>
      <c r="H571" s="8">
        <v>6628895233</v>
      </c>
      <c r="I571" s="143" t="s">
        <v>376</v>
      </c>
      <c r="J571" s="143" t="s">
        <v>709</v>
      </c>
      <c r="K571" s="143" t="s">
        <v>1493</v>
      </c>
      <c r="L571" s="8" t="s">
        <v>3705</v>
      </c>
      <c r="M571" s="8" t="s">
        <v>2139</v>
      </c>
      <c r="N571" s="8" t="s">
        <v>3704</v>
      </c>
      <c r="O571" s="8">
        <v>6625742346</v>
      </c>
      <c r="P571" s="143" t="s">
        <v>2112</v>
      </c>
      <c r="Q571" s="143" t="s">
        <v>394</v>
      </c>
      <c r="R571" s="8" t="s">
        <v>3706</v>
      </c>
      <c r="T571" s="143" t="s">
        <v>1593</v>
      </c>
      <c r="U571" s="143"/>
      <c r="V571" s="143" t="s">
        <v>488</v>
      </c>
      <c r="W571" s="8">
        <v>39705</v>
      </c>
      <c r="X571" s="8" t="s">
        <v>348</v>
      </c>
      <c r="Y571" s="8" t="s">
        <v>403</v>
      </c>
      <c r="Z571" s="143" t="s">
        <v>2114</v>
      </c>
      <c r="AB571" s="8" t="s">
        <v>2115</v>
      </c>
      <c r="AE571" s="8" t="s">
        <v>48</v>
      </c>
      <c r="AF571" s="233" t="s">
        <v>3707</v>
      </c>
      <c r="AG571" s="8" t="s">
        <v>3708</v>
      </c>
      <c r="AH571" s="8" t="s">
        <v>3709</v>
      </c>
      <c r="AI571" s="8" t="s">
        <v>2165</v>
      </c>
      <c r="AJ571" s="8" t="s">
        <v>3710</v>
      </c>
      <c r="AL571" s="8" t="s">
        <v>228</v>
      </c>
      <c r="AM571" s="48" t="s">
        <v>228</v>
      </c>
      <c r="AN571" s="48" t="s">
        <v>11314</v>
      </c>
      <c r="AO571" s="48" t="s">
        <v>11315</v>
      </c>
      <c r="AP571" s="48" t="s">
        <v>11316</v>
      </c>
      <c r="AQ571" s="48" t="s">
        <v>11317</v>
      </c>
      <c r="AR571" s="48" t="s">
        <v>371</v>
      </c>
      <c r="AS571" s="68" t="s">
        <v>371</v>
      </c>
      <c r="AT571" s="68">
        <v>176</v>
      </c>
      <c r="AU571" s="48">
        <v>136</v>
      </c>
      <c r="AV571" s="48" t="s">
        <v>371</v>
      </c>
      <c r="AW571" s="68" t="s">
        <v>11318</v>
      </c>
      <c r="AX571" s="68" t="e">
        <v>#VALUE!</v>
      </c>
      <c r="AY571" s="68" t="s">
        <v>11313</v>
      </c>
      <c r="AZ571" s="48" t="s">
        <v>11319</v>
      </c>
      <c r="BA571" s="48" t="s">
        <v>11320</v>
      </c>
      <c r="BB571" s="68" t="s">
        <v>519</v>
      </c>
      <c r="BC571" s="48" t="s">
        <v>107</v>
      </c>
    </row>
    <row r="572" spans="1:56" x14ac:dyDescent="0.3">
      <c r="A572" s="48" t="s">
        <v>11321</v>
      </c>
      <c r="B572" s="8">
        <v>74</v>
      </c>
      <c r="C572" s="143" t="s">
        <v>1509</v>
      </c>
      <c r="D572" s="143" t="s">
        <v>1510</v>
      </c>
      <c r="E572" s="143" t="s">
        <v>335</v>
      </c>
      <c r="F572" s="143" t="s">
        <v>170</v>
      </c>
      <c r="G572" s="8" t="s">
        <v>2819</v>
      </c>
      <c r="H572" s="8">
        <v>6623034775</v>
      </c>
      <c r="I572" s="143" t="s">
        <v>401</v>
      </c>
      <c r="J572" s="143" t="s">
        <v>2820</v>
      </c>
      <c r="K572" s="143" t="s">
        <v>2821</v>
      </c>
      <c r="L572" s="8" t="s">
        <v>1514</v>
      </c>
      <c r="M572" s="8" t="s">
        <v>1510</v>
      </c>
      <c r="N572" s="8" t="s">
        <v>1515</v>
      </c>
      <c r="O572" s="8">
        <v>6623038906</v>
      </c>
      <c r="P572" s="143" t="s">
        <v>2159</v>
      </c>
      <c r="Q572" s="143" t="s">
        <v>43</v>
      </c>
      <c r="R572" s="8" t="s">
        <v>2822</v>
      </c>
      <c r="S572" s="8" t="s">
        <v>2823</v>
      </c>
      <c r="T572" s="143" t="s">
        <v>922</v>
      </c>
      <c r="U572" s="143"/>
      <c r="V572" s="143" t="s">
        <v>488</v>
      </c>
      <c r="W572" s="8">
        <v>38751</v>
      </c>
      <c r="X572" s="8" t="s">
        <v>2824</v>
      </c>
      <c r="Y572" s="8" t="s">
        <v>2825</v>
      </c>
      <c r="Z572" s="143"/>
      <c r="AD572" s="8" t="s">
        <v>2252</v>
      </c>
      <c r="AE572" s="8" t="s">
        <v>48</v>
      </c>
      <c r="AF572" s="233" t="s">
        <v>2826</v>
      </c>
      <c r="AG572" s="8" t="s">
        <v>2827</v>
      </c>
      <c r="AI572" s="8" t="s">
        <v>442</v>
      </c>
      <c r="AK572" s="8" t="s">
        <v>519</v>
      </c>
      <c r="AL572" s="8" t="s">
        <v>251</v>
      </c>
      <c r="AM572" s="48" t="s">
        <v>251</v>
      </c>
      <c r="AN572" s="48" t="s">
        <v>11322</v>
      </c>
      <c r="AO572" s="48" t="s">
        <v>11323</v>
      </c>
      <c r="AP572" s="48" t="e">
        <v>#N/A</v>
      </c>
      <c r="AQ572" s="48" t="s">
        <v>11323</v>
      </c>
      <c r="AR572" s="48" t="e">
        <v>#N/A</v>
      </c>
      <c r="AS572" s="68" t="s">
        <v>371</v>
      </c>
      <c r="AT572" s="68">
        <v>74</v>
      </c>
      <c r="AU572" s="48">
        <v>133</v>
      </c>
      <c r="AV572" s="48" t="s">
        <v>519</v>
      </c>
      <c r="AW572" s="68" t="s">
        <v>11324</v>
      </c>
      <c r="AX572" s="68" t="s">
        <v>11324</v>
      </c>
      <c r="AY572" s="68" t="s">
        <v>11321</v>
      </c>
      <c r="AZ572" s="48" t="s">
        <v>11325</v>
      </c>
      <c r="BA572" s="48" t="s">
        <v>11326</v>
      </c>
      <c r="BB572" s="68" t="s">
        <v>371</v>
      </c>
      <c r="BC572" s="48" t="s">
        <v>101</v>
      </c>
    </row>
    <row r="573" spans="1:56" x14ac:dyDescent="0.3">
      <c r="A573" s="48" t="s">
        <v>11327</v>
      </c>
      <c r="B573" s="8">
        <v>346</v>
      </c>
      <c r="C573" s="143" t="s">
        <v>693</v>
      </c>
      <c r="D573" s="143" t="s">
        <v>5054</v>
      </c>
      <c r="E573" s="143" t="s">
        <v>335</v>
      </c>
      <c r="F573" s="143" t="s">
        <v>170</v>
      </c>
      <c r="G573" s="8" t="s">
        <v>5055</v>
      </c>
      <c r="H573" s="8">
        <v>6623035534</v>
      </c>
      <c r="I573" s="143" t="s">
        <v>401</v>
      </c>
      <c r="J573" s="143" t="s">
        <v>5056</v>
      </c>
      <c r="K573" s="143" t="s">
        <v>5057</v>
      </c>
      <c r="L573" s="8" t="s">
        <v>5058</v>
      </c>
      <c r="M573" s="8" t="s">
        <v>1571</v>
      </c>
      <c r="N573" s="8" t="s">
        <v>5059</v>
      </c>
      <c r="O573" s="8">
        <v>6623365617</v>
      </c>
      <c r="P573" s="143" t="s">
        <v>2112</v>
      </c>
      <c r="Q573" s="143" t="s">
        <v>394</v>
      </c>
      <c r="R573" s="8" t="s">
        <v>5060</v>
      </c>
      <c r="T573" s="143" t="s">
        <v>430</v>
      </c>
      <c r="U573" s="143"/>
      <c r="V573" s="143" t="s">
        <v>488</v>
      </c>
      <c r="W573" s="8">
        <v>39038</v>
      </c>
      <c r="X573" s="8" t="s">
        <v>348</v>
      </c>
      <c r="Y573" s="8" t="s">
        <v>5061</v>
      </c>
      <c r="Z573" s="143" t="s">
        <v>2114</v>
      </c>
      <c r="AB573" s="8" t="s">
        <v>2115</v>
      </c>
      <c r="AE573" s="8" t="s">
        <v>48</v>
      </c>
      <c r="AF573" s="233" t="s">
        <v>5062</v>
      </c>
      <c r="AG573" s="8" t="s">
        <v>5063</v>
      </c>
      <c r="AH573" s="8" t="s">
        <v>5064</v>
      </c>
      <c r="AI573" s="8" t="s">
        <v>2165</v>
      </c>
      <c r="AJ573" s="8" t="s">
        <v>5065</v>
      </c>
      <c r="AL573" s="8" t="s">
        <v>211</v>
      </c>
      <c r="AM573" s="48" t="s">
        <v>211</v>
      </c>
      <c r="AN573" s="48" t="s">
        <v>11328</v>
      </c>
      <c r="AO573" s="48" t="s">
        <v>11329</v>
      </c>
      <c r="AP573" s="48" t="s">
        <v>11328</v>
      </c>
      <c r="AQ573" s="48" t="s">
        <v>11329</v>
      </c>
      <c r="AR573" s="48" t="s">
        <v>371</v>
      </c>
      <c r="AS573" s="68" t="s">
        <v>371</v>
      </c>
      <c r="AT573" s="68">
        <v>346</v>
      </c>
      <c r="AU573" s="48">
        <v>26</v>
      </c>
      <c r="AV573" s="48" t="s">
        <v>519</v>
      </c>
      <c r="AW573" s="68" t="s">
        <v>11330</v>
      </c>
      <c r="AX573" s="68" t="s">
        <v>11330</v>
      </c>
      <c r="AY573" s="68" t="s">
        <v>11327</v>
      </c>
      <c r="AZ573" s="48" t="s">
        <v>11331</v>
      </c>
      <c r="BA573" s="48" t="s">
        <v>11332</v>
      </c>
      <c r="BB573" s="68" t="s">
        <v>519</v>
      </c>
      <c r="BC573" s="48" t="s">
        <v>92</v>
      </c>
    </row>
    <row r="574" spans="1:56" x14ac:dyDescent="0.3">
      <c r="A574" s="48"/>
      <c r="B574" s="8">
        <v>208</v>
      </c>
      <c r="C574" s="143" t="s">
        <v>3953</v>
      </c>
      <c r="D574" s="143" t="s">
        <v>1302</v>
      </c>
      <c r="E574" s="143" t="s">
        <v>335</v>
      </c>
      <c r="F574" s="143" t="s">
        <v>169</v>
      </c>
      <c r="I574" s="143" t="s">
        <v>401</v>
      </c>
      <c r="J574" s="143" t="s">
        <v>3954</v>
      </c>
      <c r="K574" s="143"/>
      <c r="L574" s="8" t="s">
        <v>3955</v>
      </c>
      <c r="M574" s="8" t="s">
        <v>1302</v>
      </c>
      <c r="N574" s="8" t="s">
        <v>3956</v>
      </c>
      <c r="O574" s="8">
        <v>6018421650</v>
      </c>
      <c r="P574" s="143" t="s">
        <v>2112</v>
      </c>
      <c r="Q574" s="143" t="s">
        <v>45</v>
      </c>
      <c r="R574" s="8" t="s">
        <v>3957</v>
      </c>
      <c r="T574" s="143" t="s">
        <v>3958</v>
      </c>
      <c r="U574" s="143"/>
      <c r="V574" s="143" t="s">
        <v>488</v>
      </c>
      <c r="W574" s="8">
        <v>39056</v>
      </c>
      <c r="X574" s="8" t="s">
        <v>348</v>
      </c>
      <c r="Y574" s="8" t="s">
        <v>209</v>
      </c>
      <c r="Z574" s="143" t="s">
        <v>2114</v>
      </c>
      <c r="AB574" s="8" t="s">
        <v>2115</v>
      </c>
      <c r="AE574" s="8" t="s">
        <v>48</v>
      </c>
      <c r="AF574" s="233" t="s">
        <v>3959</v>
      </c>
      <c r="AG574" s="8" t="s">
        <v>3960</v>
      </c>
      <c r="AH574" s="8" t="s">
        <v>3961</v>
      </c>
      <c r="AI574" s="8" t="s">
        <v>2165</v>
      </c>
      <c r="AJ574" s="8" t="s">
        <v>3962</v>
      </c>
      <c r="AL574" s="8" t="s">
        <v>209</v>
      </c>
      <c r="AM574" s="48" t="s">
        <v>2130</v>
      </c>
      <c r="AN574" s="48" t="s">
        <v>11333</v>
      </c>
      <c r="AO574" s="48" t="s">
        <v>11334</v>
      </c>
      <c r="AP574" s="48" t="e">
        <v>#N/A</v>
      </c>
      <c r="AQ574" s="48" t="e">
        <v>#N/A</v>
      </c>
      <c r="AR574" s="48" t="e">
        <v>#N/A</v>
      </c>
      <c r="AS574" s="68" t="e">
        <v>#N/A</v>
      </c>
      <c r="AT574" s="68">
        <v>208</v>
      </c>
      <c r="AU574" s="48" t="e">
        <v>#N/A</v>
      </c>
      <c r="AV574" s="48" t="s">
        <v>371</v>
      </c>
      <c r="AW574" s="68" t="e">
        <v>#VALUE!</v>
      </c>
      <c r="AX574" s="68" t="e">
        <v>#VALUE!</v>
      </c>
      <c r="AY574" s="68" t="e">
        <v>#N/A</v>
      </c>
      <c r="AZ574" s="48" t="s">
        <v>11335</v>
      </c>
      <c r="BA574" s="48" t="s">
        <v>11336</v>
      </c>
      <c r="BB574" s="68" t="e">
        <v>#N/A</v>
      </c>
      <c r="BC574" s="48" t="s">
        <v>2131</v>
      </c>
    </row>
    <row r="575" spans="1:56" x14ac:dyDescent="0.3">
      <c r="A575" s="48" t="s">
        <v>11337</v>
      </c>
      <c r="B575" s="8">
        <v>283</v>
      </c>
      <c r="C575" s="143" t="s">
        <v>1543</v>
      </c>
      <c r="D575" s="143" t="s">
        <v>2398</v>
      </c>
      <c r="E575" s="143" t="s">
        <v>335</v>
      </c>
      <c r="F575" s="143" t="s">
        <v>169</v>
      </c>
      <c r="G575" s="8" t="s">
        <v>4568</v>
      </c>
      <c r="H575" s="8">
        <v>6625743035</v>
      </c>
      <c r="I575" s="143" t="s">
        <v>340</v>
      </c>
      <c r="J575" s="143" t="s">
        <v>4436</v>
      </c>
      <c r="K575" s="143" t="s">
        <v>724</v>
      </c>
      <c r="L575" s="8" t="s">
        <v>4569</v>
      </c>
      <c r="M575" s="8" t="s">
        <v>2398</v>
      </c>
      <c r="N575" s="8" t="s">
        <v>1371</v>
      </c>
      <c r="O575" s="8">
        <v>6625495939</v>
      </c>
      <c r="P575" s="143" t="s">
        <v>2112</v>
      </c>
      <c r="Q575" s="143" t="s">
        <v>45</v>
      </c>
      <c r="R575" s="8" t="s">
        <v>4570</v>
      </c>
      <c r="T575" s="143" t="s">
        <v>1593</v>
      </c>
      <c r="U575" s="143"/>
      <c r="V575" s="143" t="s">
        <v>488</v>
      </c>
      <c r="W575" s="8">
        <v>39702</v>
      </c>
      <c r="X575" s="8" t="s">
        <v>348</v>
      </c>
      <c r="Y575" s="8" t="s">
        <v>403</v>
      </c>
      <c r="Z575" s="143" t="s">
        <v>2114</v>
      </c>
      <c r="AE575" s="8" t="s">
        <v>48</v>
      </c>
      <c r="AF575" s="233" t="s">
        <v>4571</v>
      </c>
      <c r="AG575" s="8" t="s">
        <v>4572</v>
      </c>
      <c r="AH575" s="8" t="s">
        <v>4573</v>
      </c>
      <c r="AI575" s="8" t="s">
        <v>369</v>
      </c>
      <c r="AJ575" s="8" t="s">
        <v>4574</v>
      </c>
      <c r="AL575" s="8" t="s">
        <v>228</v>
      </c>
      <c r="AM575" s="48" t="s">
        <v>228</v>
      </c>
      <c r="AN575" s="48" t="s">
        <v>11338</v>
      </c>
      <c r="AO575" s="48" t="s">
        <v>11339</v>
      </c>
      <c r="AP575" s="48" t="s">
        <v>11338</v>
      </c>
      <c r="AQ575" s="48" t="s">
        <v>11339</v>
      </c>
      <c r="AR575" s="48" t="s">
        <v>371</v>
      </c>
      <c r="AS575" s="68" t="s">
        <v>371</v>
      </c>
      <c r="AT575" s="68">
        <v>283</v>
      </c>
      <c r="AU575" s="48">
        <v>145</v>
      </c>
      <c r="AV575" s="48" t="s">
        <v>371</v>
      </c>
      <c r="AW575" s="68" t="e">
        <v>#VALUE!</v>
      </c>
      <c r="AX575" s="68" t="e">
        <v>#VALUE!</v>
      </c>
      <c r="AY575" s="68" t="s">
        <v>11337</v>
      </c>
      <c r="AZ575" s="48" t="s">
        <v>11340</v>
      </c>
      <c r="BA575" s="48" t="s">
        <v>11341</v>
      </c>
      <c r="BB575" s="68" t="s">
        <v>371</v>
      </c>
      <c r="BC575" s="48" t="s">
        <v>101</v>
      </c>
    </row>
    <row r="576" spans="1:56" x14ac:dyDescent="0.3">
      <c r="A576" s="48" t="s">
        <v>11342</v>
      </c>
      <c r="B576" s="8">
        <v>116</v>
      </c>
      <c r="C576" s="143" t="s">
        <v>3186</v>
      </c>
      <c r="D576" s="143" t="s">
        <v>1265</v>
      </c>
      <c r="E576" s="143" t="s">
        <v>335</v>
      </c>
      <c r="F576" s="143" t="s">
        <v>170</v>
      </c>
      <c r="G576" s="8" t="s">
        <v>3187</v>
      </c>
      <c r="H576" s="8">
        <v>6018324106</v>
      </c>
      <c r="I576" s="143" t="s">
        <v>376</v>
      </c>
      <c r="J576" s="143" t="s">
        <v>3188</v>
      </c>
      <c r="K576" s="143" t="s">
        <v>3189</v>
      </c>
      <c r="L576" s="8" t="s">
        <v>3190</v>
      </c>
      <c r="M576" s="8" t="s">
        <v>1265</v>
      </c>
      <c r="N576" s="8" t="s">
        <v>3187</v>
      </c>
      <c r="O576" s="8">
        <v>6012911669</v>
      </c>
      <c r="P576" s="143" t="s">
        <v>2112</v>
      </c>
      <c r="Q576" s="143" t="s">
        <v>45</v>
      </c>
      <c r="R576" s="8" t="s">
        <v>3191</v>
      </c>
      <c r="T576" s="143" t="s">
        <v>214</v>
      </c>
      <c r="U576" s="143"/>
      <c r="V576" s="143" t="s">
        <v>488</v>
      </c>
      <c r="W576" s="8">
        <v>39211</v>
      </c>
      <c r="X576" s="8" t="s">
        <v>348</v>
      </c>
      <c r="Y576" s="8" t="s">
        <v>209</v>
      </c>
      <c r="Z576" s="143" t="s">
        <v>2114</v>
      </c>
      <c r="AB576" s="8" t="s">
        <v>2115</v>
      </c>
      <c r="AE576" s="8" t="s">
        <v>50</v>
      </c>
      <c r="AF576" s="233" t="s">
        <v>3192</v>
      </c>
      <c r="AG576" s="8" t="s">
        <v>3193</v>
      </c>
      <c r="AH576" s="8" t="s">
        <v>3194</v>
      </c>
      <c r="AI576" s="8" t="s">
        <v>442</v>
      </c>
      <c r="AL576" s="8" t="s">
        <v>209</v>
      </c>
      <c r="AM576" s="48" t="s">
        <v>209</v>
      </c>
      <c r="AN576" s="48" t="s">
        <v>11343</v>
      </c>
      <c r="AO576" s="48" t="s">
        <v>11344</v>
      </c>
      <c r="AP576" s="48" t="e">
        <v>#N/A</v>
      </c>
      <c r="AQ576" s="48" t="s">
        <v>11344</v>
      </c>
      <c r="AR576" s="48" t="e">
        <v>#N/A</v>
      </c>
      <c r="AS576" s="68" t="s">
        <v>371</v>
      </c>
      <c r="AT576" s="68">
        <v>116</v>
      </c>
      <c r="AU576" s="48">
        <v>132</v>
      </c>
      <c r="AV576" s="48" t="s">
        <v>371</v>
      </c>
      <c r="AW576" s="68" t="s">
        <v>11345</v>
      </c>
      <c r="AX576" s="68" t="s">
        <v>11345</v>
      </c>
      <c r="AY576" s="68" t="s">
        <v>11342</v>
      </c>
      <c r="AZ576" s="48" t="s">
        <v>11346</v>
      </c>
      <c r="BA576" s="48" t="s">
        <v>11347</v>
      </c>
      <c r="BB576" s="68" t="s">
        <v>519</v>
      </c>
      <c r="BC576" s="48" t="s">
        <v>107</v>
      </c>
    </row>
    <row r="577" spans="1:56" x14ac:dyDescent="0.3">
      <c r="A577" s="48"/>
      <c r="B577" s="8">
        <v>295</v>
      </c>
      <c r="C577" s="143" t="s">
        <v>3324</v>
      </c>
      <c r="D577" s="143" t="s">
        <v>4664</v>
      </c>
      <c r="E577" s="143" t="s">
        <v>335</v>
      </c>
      <c r="F577" s="143" t="s">
        <v>170</v>
      </c>
      <c r="H577" s="8">
        <v>6012592076</v>
      </c>
      <c r="I577" s="143" t="s">
        <v>340</v>
      </c>
      <c r="J577" s="143" t="s">
        <v>2494</v>
      </c>
      <c r="K577" s="143" t="s">
        <v>4665</v>
      </c>
      <c r="L577" s="8" t="s">
        <v>4666</v>
      </c>
      <c r="M577" s="8" t="s">
        <v>4667</v>
      </c>
      <c r="N577" s="8" t="s">
        <v>4668</v>
      </c>
      <c r="O577" s="8">
        <v>6016133918</v>
      </c>
      <c r="P577" s="143" t="s">
        <v>2112</v>
      </c>
      <c r="Q577" s="143" t="s">
        <v>394</v>
      </c>
      <c r="R577" s="8" t="s">
        <v>4669</v>
      </c>
      <c r="T577" s="143" t="s">
        <v>4670</v>
      </c>
      <c r="U577" s="143"/>
      <c r="V577" s="143" t="s">
        <v>488</v>
      </c>
      <c r="W577" s="8">
        <v>39272</v>
      </c>
      <c r="X577" s="8" t="s">
        <v>348</v>
      </c>
      <c r="Y577" s="8" t="s">
        <v>209</v>
      </c>
      <c r="Z577" s="143" t="s">
        <v>2114</v>
      </c>
      <c r="AB577" s="8" t="s">
        <v>2115</v>
      </c>
      <c r="AE577" s="8" t="s">
        <v>49</v>
      </c>
      <c r="AF577" s="233" t="s">
        <v>4671</v>
      </c>
      <c r="AI577" s="8" t="s">
        <v>2165</v>
      </c>
      <c r="AJ577" s="8" t="s">
        <v>4672</v>
      </c>
      <c r="AL577" s="8" t="s">
        <v>209</v>
      </c>
      <c r="AM577" s="48" t="s">
        <v>2130</v>
      </c>
      <c r="AN577" s="48" t="s">
        <v>11348</v>
      </c>
      <c r="AO577" s="48" t="s">
        <v>11349</v>
      </c>
      <c r="AP577" s="48" t="e">
        <v>#N/A</v>
      </c>
      <c r="AQ577" s="48" t="e">
        <v>#N/A</v>
      </c>
      <c r="AR577" s="48" t="e">
        <v>#N/A</v>
      </c>
      <c r="AS577" s="68" t="e">
        <v>#N/A</v>
      </c>
      <c r="AT577" s="68">
        <v>295</v>
      </c>
      <c r="AU577" s="48" t="e">
        <v>#N/A</v>
      </c>
      <c r="AV577" s="48" t="s">
        <v>371</v>
      </c>
      <c r="AW577" s="68" t="s">
        <v>11350</v>
      </c>
      <c r="AX577" s="68" t="s">
        <v>8643</v>
      </c>
      <c r="AY577" s="68" t="e">
        <v>#N/A</v>
      </c>
      <c r="AZ577" s="48" t="s">
        <v>11351</v>
      </c>
      <c r="BA577" s="48" t="s">
        <v>11352</v>
      </c>
      <c r="BB577" s="68" t="e">
        <v>#N/A</v>
      </c>
      <c r="BC577" s="48" t="s">
        <v>2131</v>
      </c>
    </row>
    <row r="578" spans="1:56" x14ac:dyDescent="0.3">
      <c r="A578" s="48" t="s">
        <v>11353</v>
      </c>
      <c r="B578" s="8">
        <v>218</v>
      </c>
      <c r="C578" s="143" t="s">
        <v>4045</v>
      </c>
      <c r="D578" s="143" t="s">
        <v>4046</v>
      </c>
      <c r="E578" s="143" t="s">
        <v>335</v>
      </c>
      <c r="F578" s="143" t="s">
        <v>170</v>
      </c>
      <c r="H578" s="8">
        <v>6625705203</v>
      </c>
      <c r="I578" s="143" t="s">
        <v>376</v>
      </c>
      <c r="J578" s="143" t="s">
        <v>4047</v>
      </c>
      <c r="K578" s="143" t="s">
        <v>4048</v>
      </c>
      <c r="L578" s="8" t="s">
        <v>4049</v>
      </c>
      <c r="M578" s="8" t="s">
        <v>249</v>
      </c>
      <c r="N578" s="8" t="s">
        <v>4050</v>
      </c>
      <c r="O578" s="8">
        <v>6623865212</v>
      </c>
      <c r="P578" s="143" t="s">
        <v>2112</v>
      </c>
      <c r="Q578" s="143" t="s">
        <v>394</v>
      </c>
      <c r="R578" s="8" t="s">
        <v>4051</v>
      </c>
      <c r="T578" s="143" t="s">
        <v>508</v>
      </c>
      <c r="U578" s="143"/>
      <c r="V578" s="143" t="s">
        <v>488</v>
      </c>
      <c r="W578" s="8">
        <v>39701</v>
      </c>
      <c r="X578" s="8" t="s">
        <v>348</v>
      </c>
      <c r="Y578" s="8">
        <v>39701</v>
      </c>
      <c r="Z578" s="143" t="s">
        <v>2114</v>
      </c>
      <c r="AB578" s="8" t="s">
        <v>2115</v>
      </c>
      <c r="AE578" s="8" t="s">
        <v>48</v>
      </c>
      <c r="AF578" s="233" t="s">
        <v>4052</v>
      </c>
      <c r="AG578" s="8" t="s">
        <v>4053</v>
      </c>
      <c r="AH578" s="8" t="s">
        <v>4054</v>
      </c>
      <c r="AI578" s="8" t="s">
        <v>2165</v>
      </c>
      <c r="AJ578" s="8" t="s">
        <v>709</v>
      </c>
      <c r="AL578" s="8" t="s">
        <v>228</v>
      </c>
      <c r="AM578" s="48" t="s">
        <v>228</v>
      </c>
      <c r="AN578" s="48" t="s">
        <v>11354</v>
      </c>
      <c r="AO578" s="48" t="s">
        <v>11355</v>
      </c>
      <c r="AP578" s="48" t="e">
        <v>#N/A</v>
      </c>
      <c r="AQ578" s="48" t="s">
        <v>11355</v>
      </c>
      <c r="AR578" s="48" t="e">
        <v>#N/A</v>
      </c>
      <c r="AS578" s="68" t="s">
        <v>371</v>
      </c>
      <c r="AT578" s="68">
        <v>218</v>
      </c>
      <c r="AU578" s="48">
        <v>35</v>
      </c>
      <c r="AV578" s="48" t="s">
        <v>519</v>
      </c>
      <c r="AW578" s="68" t="e">
        <v>#VALUE!</v>
      </c>
      <c r="AX578" s="68" t="s">
        <v>11356</v>
      </c>
      <c r="AY578" s="68" t="s">
        <v>11353</v>
      </c>
      <c r="AZ578" s="48" t="s">
        <v>11357</v>
      </c>
      <c r="BA578" s="48" t="s">
        <v>11358</v>
      </c>
      <c r="BB578" s="68" t="s">
        <v>519</v>
      </c>
      <c r="BC578" s="48" t="s">
        <v>107</v>
      </c>
    </row>
    <row r="579" spans="1:56" x14ac:dyDescent="0.3">
      <c r="A579" s="48"/>
      <c r="B579" s="8">
        <v>109</v>
      </c>
      <c r="C579" s="143" t="s">
        <v>3126</v>
      </c>
      <c r="D579" s="143" t="s">
        <v>3127</v>
      </c>
      <c r="E579" s="143" t="s">
        <v>335</v>
      </c>
      <c r="F579" s="143" t="s">
        <v>170</v>
      </c>
      <c r="I579" s="143" t="s">
        <v>401</v>
      </c>
      <c r="J579" s="143" t="s">
        <v>3128</v>
      </c>
      <c r="K579" s="143" t="s">
        <v>343</v>
      </c>
      <c r="L579" s="8" t="s">
        <v>3129</v>
      </c>
      <c r="M579" s="8" t="s">
        <v>3130</v>
      </c>
      <c r="N579" s="8" t="s">
        <v>3131</v>
      </c>
      <c r="O579" s="8">
        <v>6017609158</v>
      </c>
      <c r="P579" s="143" t="s">
        <v>2112</v>
      </c>
      <c r="Q579" s="143" t="s">
        <v>45</v>
      </c>
      <c r="R579" s="8" t="s">
        <v>3132</v>
      </c>
      <c r="T579" s="143" t="s">
        <v>2438</v>
      </c>
      <c r="U579" s="143"/>
      <c r="V579" s="143" t="s">
        <v>488</v>
      </c>
      <c r="W579" s="8">
        <v>39056</v>
      </c>
      <c r="X579" s="8" t="s">
        <v>348</v>
      </c>
      <c r="Y579" s="8" t="s">
        <v>209</v>
      </c>
      <c r="Z579" s="143" t="s">
        <v>2114</v>
      </c>
      <c r="AB579" s="8" t="s">
        <v>2115</v>
      </c>
      <c r="AE579" s="8" t="s">
        <v>48</v>
      </c>
      <c r="AF579" s="233" t="s">
        <v>3133</v>
      </c>
      <c r="AG579" s="8" t="s">
        <v>3134</v>
      </c>
      <c r="AI579" s="8" t="s">
        <v>369</v>
      </c>
      <c r="AL579" s="8" t="s">
        <v>209</v>
      </c>
      <c r="AM579" s="48" t="s">
        <v>2130</v>
      </c>
      <c r="AN579" s="48" t="s">
        <v>11359</v>
      </c>
      <c r="AO579" s="48" t="s">
        <v>11360</v>
      </c>
      <c r="AP579" s="48" t="e">
        <v>#N/A</v>
      </c>
      <c r="AQ579" s="48" t="e">
        <v>#N/A</v>
      </c>
      <c r="AR579" s="48" t="e">
        <v>#N/A</v>
      </c>
      <c r="AS579" s="68" t="e">
        <v>#N/A</v>
      </c>
      <c r="AT579" s="68">
        <v>109</v>
      </c>
      <c r="AU579" s="48" t="e">
        <v>#N/A</v>
      </c>
      <c r="AV579" s="48" t="s">
        <v>371</v>
      </c>
      <c r="AW579" s="68" t="s">
        <v>11361</v>
      </c>
      <c r="AX579" s="68" t="s">
        <v>11361</v>
      </c>
      <c r="AY579" s="68" t="e">
        <v>#N/A</v>
      </c>
      <c r="AZ579" s="48" t="s">
        <v>11362</v>
      </c>
      <c r="BA579" s="48" t="s">
        <v>11363</v>
      </c>
      <c r="BB579" s="68" t="e">
        <v>#N/A</v>
      </c>
      <c r="BC579" s="48" t="s">
        <v>2131</v>
      </c>
      <c r="BD579" s="48"/>
    </row>
    <row r="580" spans="1:56" x14ac:dyDescent="0.3">
      <c r="A580" s="309" t="s">
        <v>11364</v>
      </c>
      <c r="B580" s="8">
        <v>379</v>
      </c>
      <c r="C580" s="310" t="s">
        <v>1806</v>
      </c>
      <c r="D580" s="310" t="s">
        <v>249</v>
      </c>
      <c r="E580" s="143" t="s">
        <v>335</v>
      </c>
      <c r="F580" s="310" t="s">
        <v>169</v>
      </c>
      <c r="H580" s="8">
        <v>9017135147</v>
      </c>
      <c r="I580" s="143" t="s">
        <v>401</v>
      </c>
      <c r="J580" s="143" t="s">
        <v>5310</v>
      </c>
      <c r="K580" s="143" t="s">
        <v>2393</v>
      </c>
      <c r="L580" s="309" t="s">
        <v>5329</v>
      </c>
      <c r="M580" s="309" t="s">
        <v>2223</v>
      </c>
      <c r="N580" s="309" t="s">
        <v>5330</v>
      </c>
      <c r="O580" s="309">
        <v>9012391783</v>
      </c>
      <c r="P580" s="143" t="s">
        <v>2159</v>
      </c>
      <c r="Q580" s="143" t="s">
        <v>394</v>
      </c>
      <c r="R580" s="8" t="s">
        <v>5331</v>
      </c>
      <c r="T580" s="143" t="s">
        <v>1822</v>
      </c>
      <c r="U580" s="143"/>
      <c r="V580" s="143" t="s">
        <v>488</v>
      </c>
      <c r="W580" s="8">
        <v>38680</v>
      </c>
      <c r="X580" s="8" t="s">
        <v>348</v>
      </c>
      <c r="Y580" s="8" t="s">
        <v>2393</v>
      </c>
      <c r="Z580" s="143"/>
      <c r="AD580" s="8" t="s">
        <v>2252</v>
      </c>
      <c r="AE580" s="8" t="s">
        <v>48</v>
      </c>
      <c r="AF580" s="233" t="s">
        <v>5346</v>
      </c>
      <c r="AI580" s="8" t="s">
        <v>2165</v>
      </c>
      <c r="AJ580" s="8" t="s">
        <v>5334</v>
      </c>
      <c r="AK580" s="8" t="s">
        <v>5347</v>
      </c>
      <c r="AL580" s="8" t="s">
        <v>201</v>
      </c>
      <c r="AM580" s="48" t="s">
        <v>201</v>
      </c>
      <c r="AN580" s="48" t="s">
        <v>11365</v>
      </c>
      <c r="AO580" s="48" t="s">
        <v>11366</v>
      </c>
      <c r="AP580" s="48" t="s">
        <v>11365</v>
      </c>
      <c r="AQ580" s="48" t="s">
        <v>11366</v>
      </c>
      <c r="AR580" s="48" t="s">
        <v>371</v>
      </c>
      <c r="AS580" s="68" t="s">
        <v>371</v>
      </c>
      <c r="AT580" s="68">
        <v>379</v>
      </c>
      <c r="AU580" s="48">
        <v>100</v>
      </c>
      <c r="AV580" s="48" t="s">
        <v>371</v>
      </c>
      <c r="AW580" s="68" t="e">
        <v>#VALUE!</v>
      </c>
      <c r="AX580" s="68" t="s">
        <v>8643</v>
      </c>
      <c r="AY580" s="68" t="s">
        <v>11364</v>
      </c>
      <c r="AZ580" s="307" t="s">
        <v>11367</v>
      </c>
      <c r="BA580" s="309" t="s">
        <v>11368</v>
      </c>
      <c r="BB580" s="311" t="s">
        <v>371</v>
      </c>
      <c r="BC580" s="309" t="s">
        <v>101</v>
      </c>
    </row>
    <row r="581" spans="1:56" x14ac:dyDescent="0.3">
      <c r="A581" s="48" t="s">
        <v>11369</v>
      </c>
      <c r="B581" s="8">
        <v>377</v>
      </c>
      <c r="C581" s="143" t="s">
        <v>5328</v>
      </c>
      <c r="D581" s="143" t="s">
        <v>249</v>
      </c>
      <c r="E581" s="143" t="s">
        <v>335</v>
      </c>
      <c r="F581" s="143" t="s">
        <v>170</v>
      </c>
      <c r="H581" s="8">
        <v>9016741038</v>
      </c>
      <c r="I581" s="143" t="s">
        <v>401</v>
      </c>
      <c r="J581" s="143" t="s">
        <v>5310</v>
      </c>
      <c r="K581" s="143" t="s">
        <v>2393</v>
      </c>
      <c r="L581" s="8" t="s">
        <v>5329</v>
      </c>
      <c r="M581" s="8" t="s">
        <v>2223</v>
      </c>
      <c r="N581" s="8" t="s">
        <v>5330</v>
      </c>
      <c r="O581" s="8">
        <v>9012391783</v>
      </c>
      <c r="P581" s="143" t="s">
        <v>2159</v>
      </c>
      <c r="Q581" s="143" t="s">
        <v>394</v>
      </c>
      <c r="R581" s="8" t="s">
        <v>5331</v>
      </c>
      <c r="T581" s="143" t="s">
        <v>1822</v>
      </c>
      <c r="U581" s="143"/>
      <c r="V581" s="143" t="s">
        <v>488</v>
      </c>
      <c r="W581" s="8">
        <v>38680</v>
      </c>
      <c r="X581" s="8" t="s">
        <v>348</v>
      </c>
      <c r="Y581" s="8" t="s">
        <v>2393</v>
      </c>
      <c r="Z581" s="143"/>
      <c r="AD581" s="8" t="s">
        <v>2252</v>
      </c>
      <c r="AE581" s="8" t="s">
        <v>48</v>
      </c>
      <c r="AF581" s="233" t="s">
        <v>5332</v>
      </c>
      <c r="AG581" s="8" t="s">
        <v>5333</v>
      </c>
      <c r="AI581" s="8" t="s">
        <v>2165</v>
      </c>
      <c r="AJ581" s="8" t="s">
        <v>5334</v>
      </c>
      <c r="AL581" s="8" t="s">
        <v>201</v>
      </c>
      <c r="AM581" s="48" t="s">
        <v>201</v>
      </c>
      <c r="AN581" s="48" t="s">
        <v>11370</v>
      </c>
      <c r="AO581" s="48" t="s">
        <v>11371</v>
      </c>
      <c r="AP581" s="48" t="s">
        <v>11370</v>
      </c>
      <c r="AQ581" s="48" t="s">
        <v>11371</v>
      </c>
      <c r="AR581" s="48" t="s">
        <v>371</v>
      </c>
      <c r="AS581" s="68" t="s">
        <v>371</v>
      </c>
      <c r="AT581" s="68">
        <v>377</v>
      </c>
      <c r="AU581" s="48">
        <v>99</v>
      </c>
      <c r="AV581" s="48" t="s">
        <v>371</v>
      </c>
      <c r="AW581" s="68" t="e">
        <v>#VALUE!</v>
      </c>
      <c r="AX581" s="68" t="e">
        <v>#REF!</v>
      </c>
      <c r="AY581" s="68" t="s">
        <v>11369</v>
      </c>
      <c r="AZ581" s="307" t="s">
        <v>11367</v>
      </c>
      <c r="BA581" s="48" t="s">
        <v>11372</v>
      </c>
      <c r="BB581" s="68" t="s">
        <v>519</v>
      </c>
      <c r="BC581" s="48" t="s">
        <v>107</v>
      </c>
    </row>
    <row r="582" spans="1:56" x14ac:dyDescent="0.3">
      <c r="A582" s="48"/>
      <c r="B582" s="8">
        <v>83</v>
      </c>
      <c r="C582" s="143" t="s">
        <v>2909</v>
      </c>
      <c r="D582" s="143" t="s">
        <v>249</v>
      </c>
      <c r="E582" s="143" t="s">
        <v>335</v>
      </c>
      <c r="F582" s="143" t="s">
        <v>170</v>
      </c>
      <c r="G582" s="8" t="s">
        <v>2910</v>
      </c>
      <c r="H582" s="8">
        <v>6019837509</v>
      </c>
      <c r="I582" s="143" t="s">
        <v>376</v>
      </c>
      <c r="J582" s="143" t="s">
        <v>1533</v>
      </c>
      <c r="K582" s="143" t="s">
        <v>2911</v>
      </c>
      <c r="L582" s="8" t="s">
        <v>2912</v>
      </c>
      <c r="M582" s="8" t="s">
        <v>249</v>
      </c>
      <c r="N582" s="8" t="s">
        <v>2910</v>
      </c>
      <c r="O582" s="8">
        <v>6019837509</v>
      </c>
      <c r="P582" s="143" t="s">
        <v>2112</v>
      </c>
      <c r="Q582" s="143" t="s">
        <v>394</v>
      </c>
      <c r="R582" s="8" t="s">
        <v>2913</v>
      </c>
      <c r="T582" s="143" t="s">
        <v>508</v>
      </c>
      <c r="U582" s="143"/>
      <c r="V582" s="143" t="s">
        <v>488</v>
      </c>
      <c r="W582" s="8">
        <v>39702</v>
      </c>
      <c r="X582" s="8" t="s">
        <v>348</v>
      </c>
      <c r="Y582" s="8" t="s">
        <v>228</v>
      </c>
      <c r="Z582" s="143" t="s">
        <v>2114</v>
      </c>
      <c r="AB582" s="8" t="s">
        <v>2115</v>
      </c>
      <c r="AE582" s="8" t="s">
        <v>48</v>
      </c>
      <c r="AF582" s="233" t="s">
        <v>2914</v>
      </c>
      <c r="AG582" s="8" t="s">
        <v>2915</v>
      </c>
      <c r="AH582" s="8" t="s">
        <v>2916</v>
      </c>
      <c r="AI582" s="8" t="s">
        <v>2165</v>
      </c>
      <c r="AJ582" s="8" t="s">
        <v>2917</v>
      </c>
      <c r="AL582" s="8" t="s">
        <v>228</v>
      </c>
      <c r="AM582" s="48" t="s">
        <v>2130</v>
      </c>
      <c r="AN582" s="48" t="s">
        <v>11373</v>
      </c>
      <c r="AO582" s="48" t="s">
        <v>11374</v>
      </c>
      <c r="AP582" s="48" t="e">
        <v>#N/A</v>
      </c>
      <c r="AQ582" s="48" t="e">
        <v>#N/A</v>
      </c>
      <c r="AR582" s="48" t="e">
        <v>#N/A</v>
      </c>
      <c r="AS582" s="68" t="e">
        <v>#N/A</v>
      </c>
      <c r="AT582" s="68">
        <v>83</v>
      </c>
      <c r="AU582" s="48" t="e">
        <v>#N/A</v>
      </c>
      <c r="AV582" s="48" t="s">
        <v>371</v>
      </c>
      <c r="AW582" s="68" t="e">
        <v>#VALUE!</v>
      </c>
      <c r="AX582" s="68" t="s">
        <v>11375</v>
      </c>
      <c r="AY582" s="68" t="e">
        <v>#N/A</v>
      </c>
      <c r="AZ582" s="48" t="s">
        <v>11376</v>
      </c>
      <c r="BA582" s="48" t="s">
        <v>11377</v>
      </c>
      <c r="BB582" s="68" t="e">
        <v>#N/A</v>
      </c>
      <c r="BC582" s="48" t="s">
        <v>2131</v>
      </c>
    </row>
    <row r="583" spans="1:56" x14ac:dyDescent="0.3">
      <c r="A583" s="48" t="s">
        <v>11378</v>
      </c>
      <c r="B583" s="8">
        <v>358</v>
      </c>
      <c r="C583" s="143" t="s">
        <v>5164</v>
      </c>
      <c r="D583" s="143" t="s">
        <v>5165</v>
      </c>
      <c r="E583" s="143" t="s">
        <v>335</v>
      </c>
      <c r="F583" s="143" t="s">
        <v>170</v>
      </c>
      <c r="G583" s="8" t="s">
        <v>5166</v>
      </c>
      <c r="H583" s="8">
        <v>6013403618</v>
      </c>
      <c r="I583" s="143" t="s">
        <v>376</v>
      </c>
      <c r="J583" s="143" t="s">
        <v>3384</v>
      </c>
      <c r="K583" s="143" t="s">
        <v>218</v>
      </c>
      <c r="L583" s="8" t="s">
        <v>5167</v>
      </c>
      <c r="M583" s="8" t="s">
        <v>879</v>
      </c>
      <c r="N583" s="8" t="s">
        <v>5168</v>
      </c>
      <c r="O583" s="8">
        <v>6013403618</v>
      </c>
      <c r="P583" s="143" t="s">
        <v>2112</v>
      </c>
      <c r="Q583" s="143" t="s">
        <v>394</v>
      </c>
      <c r="R583" s="8" t="s">
        <v>5169</v>
      </c>
      <c r="S583" s="8" t="s">
        <v>5170</v>
      </c>
      <c r="T583" s="143" t="s">
        <v>756</v>
      </c>
      <c r="U583" s="143"/>
      <c r="V583" s="143" t="s">
        <v>488</v>
      </c>
      <c r="W583" s="8">
        <v>39441</v>
      </c>
      <c r="X583" s="8" t="s">
        <v>348</v>
      </c>
      <c r="Y583" s="8" t="s">
        <v>5171</v>
      </c>
      <c r="Z583" s="143" t="s">
        <v>2114</v>
      </c>
      <c r="AB583" s="8" t="s">
        <v>2115</v>
      </c>
      <c r="AE583" s="8" t="s">
        <v>48</v>
      </c>
      <c r="AF583" s="233" t="s">
        <v>5172</v>
      </c>
      <c r="AG583" s="8" t="s">
        <v>5173</v>
      </c>
      <c r="AI583" s="8" t="s">
        <v>2165</v>
      </c>
      <c r="AJ583" s="8" t="s">
        <v>5174</v>
      </c>
      <c r="AL583" s="8" t="s">
        <v>218</v>
      </c>
      <c r="AM583" s="48" t="s">
        <v>218</v>
      </c>
      <c r="AN583" s="48" t="s">
        <v>11379</v>
      </c>
      <c r="AO583" s="48" t="s">
        <v>11380</v>
      </c>
      <c r="AP583" s="48" t="s">
        <v>11379</v>
      </c>
      <c r="AQ583" s="48" t="s">
        <v>11380</v>
      </c>
      <c r="AR583" s="48" t="s">
        <v>371</v>
      </c>
      <c r="AS583" s="68" t="s">
        <v>371</v>
      </c>
      <c r="AT583" s="68">
        <v>358</v>
      </c>
      <c r="AU583" s="48">
        <v>106</v>
      </c>
      <c r="AV583" s="48" t="s">
        <v>371</v>
      </c>
      <c r="AW583" s="70" t="e">
        <v>#REF!</v>
      </c>
      <c r="AX583" s="68" t="e">
        <v>#REF!</v>
      </c>
      <c r="AY583" s="68" t="s">
        <v>11378</v>
      </c>
      <c r="AZ583" s="48" t="s">
        <v>11381</v>
      </c>
      <c r="BA583" s="48" t="s">
        <v>11382</v>
      </c>
      <c r="BB583" s="68" t="s">
        <v>519</v>
      </c>
      <c r="BC583" s="48" t="s">
        <v>107</v>
      </c>
      <c r="BD583" s="48"/>
    </row>
    <row r="584" spans="1:56" x14ac:dyDescent="0.3">
      <c r="A584" s="48"/>
      <c r="B584" s="8">
        <v>488</v>
      </c>
      <c r="C584" s="143" t="s">
        <v>6175</v>
      </c>
      <c r="D584" s="143" t="s">
        <v>226</v>
      </c>
      <c r="E584" s="143" t="s">
        <v>335</v>
      </c>
      <c r="F584" s="143" t="s">
        <v>170</v>
      </c>
      <c r="I584" s="143" t="s">
        <v>401</v>
      </c>
      <c r="J584" s="143" t="s">
        <v>1729</v>
      </c>
      <c r="K584" s="143" t="s">
        <v>738</v>
      </c>
      <c r="L584" s="8" t="s">
        <v>6176</v>
      </c>
      <c r="M584" s="8" t="s">
        <v>586</v>
      </c>
      <c r="N584" s="8" t="s">
        <v>6177</v>
      </c>
      <c r="O584" s="8">
        <v>6016138676</v>
      </c>
      <c r="P584" s="143" t="s">
        <v>2112</v>
      </c>
      <c r="Q584" s="143" t="s">
        <v>45</v>
      </c>
      <c r="R584" s="8" t="s">
        <v>6178</v>
      </c>
      <c r="T584" s="143" t="s">
        <v>1057</v>
      </c>
      <c r="U584" s="143"/>
      <c r="V584" s="143" t="s">
        <v>488</v>
      </c>
      <c r="W584" s="8">
        <v>39042</v>
      </c>
      <c r="X584" s="8" t="s">
        <v>348</v>
      </c>
      <c r="Y584" s="8" t="s">
        <v>245</v>
      </c>
      <c r="Z584" s="143" t="s">
        <v>2114</v>
      </c>
      <c r="AE584" s="8" t="s">
        <v>48</v>
      </c>
      <c r="AF584" s="233" t="s">
        <v>6179</v>
      </c>
      <c r="AG584" s="8" t="s">
        <v>6180</v>
      </c>
      <c r="AH584" s="8" t="s">
        <v>6181</v>
      </c>
      <c r="AI584" s="8" t="s">
        <v>720</v>
      </c>
      <c r="AL584" s="8" t="s">
        <v>245</v>
      </c>
      <c r="AM584" s="48" t="s">
        <v>2130</v>
      </c>
      <c r="AN584" s="48" t="s">
        <v>11383</v>
      </c>
      <c r="AO584" s="48" t="s">
        <v>11384</v>
      </c>
      <c r="AP584" s="48" t="e">
        <v>#N/A</v>
      </c>
      <c r="AQ584" s="48" t="e">
        <v>#N/A</v>
      </c>
      <c r="AR584" s="48" t="e">
        <v>#N/A</v>
      </c>
      <c r="AS584" s="68" t="e">
        <v>#N/A</v>
      </c>
      <c r="AT584" s="68">
        <v>488</v>
      </c>
      <c r="AU584" s="48" t="e">
        <v>#N/A</v>
      </c>
      <c r="AV584" s="48" t="s">
        <v>371</v>
      </c>
      <c r="AW584" s="68" t="e">
        <v>#REF!</v>
      </c>
      <c r="AX584" s="68" t="e">
        <v>#REF!</v>
      </c>
      <c r="AY584" s="68" t="e">
        <v>#N/A</v>
      </c>
      <c r="AZ584" s="48" t="s">
        <v>11385</v>
      </c>
      <c r="BA584" s="48" t="s">
        <v>11386</v>
      </c>
      <c r="BB584" s="68" t="e">
        <v>#N/A</v>
      </c>
      <c r="BC584" s="48" t="s">
        <v>2131</v>
      </c>
      <c r="BD584" s="48"/>
    </row>
    <row r="585" spans="1:56" x14ac:dyDescent="0.3">
      <c r="A585" s="48" t="s">
        <v>11387</v>
      </c>
      <c r="B585" s="8">
        <v>227</v>
      </c>
      <c r="C585" s="143" t="s">
        <v>2368</v>
      </c>
      <c r="D585" s="143" t="s">
        <v>527</v>
      </c>
      <c r="E585" s="143" t="s">
        <v>335</v>
      </c>
      <c r="F585" s="143" t="s">
        <v>170</v>
      </c>
      <c r="G585" s="8" t="s">
        <v>4128</v>
      </c>
      <c r="H585" s="8">
        <v>6626401907</v>
      </c>
      <c r="I585" s="143" t="s">
        <v>401</v>
      </c>
      <c r="J585" s="143" t="s">
        <v>4129</v>
      </c>
      <c r="K585" s="143" t="s">
        <v>4130</v>
      </c>
      <c r="L585" s="8" t="s">
        <v>349</v>
      </c>
      <c r="M585" s="8" t="s">
        <v>4131</v>
      </c>
      <c r="N585" s="8" t="s">
        <v>4132</v>
      </c>
      <c r="O585" s="8">
        <v>6015025224</v>
      </c>
      <c r="P585" s="143" t="s">
        <v>2112</v>
      </c>
      <c r="Q585" s="143" t="s">
        <v>45</v>
      </c>
      <c r="R585" s="8" t="s">
        <v>4133</v>
      </c>
      <c r="T585" s="143" t="s">
        <v>2767</v>
      </c>
      <c r="U585" s="143"/>
      <c r="V585" s="143" t="s">
        <v>488</v>
      </c>
      <c r="W585" s="8">
        <v>39730</v>
      </c>
      <c r="X585" s="8" t="s">
        <v>348</v>
      </c>
      <c r="Y585" s="8" t="s">
        <v>232</v>
      </c>
      <c r="Z585" s="143" t="s">
        <v>2114</v>
      </c>
      <c r="AB585" s="8" t="s">
        <v>2115</v>
      </c>
      <c r="AE585" s="8" t="s">
        <v>48</v>
      </c>
      <c r="AF585" s="233" t="s">
        <v>4134</v>
      </c>
      <c r="AG585" s="8" t="s">
        <v>4135</v>
      </c>
      <c r="AI585" s="8" t="s">
        <v>459</v>
      </c>
      <c r="AL585" s="8" t="s">
        <v>232</v>
      </c>
      <c r="AM585" s="48" t="s">
        <v>232</v>
      </c>
      <c r="AN585" s="48" t="s">
        <v>11388</v>
      </c>
      <c r="AO585" s="48" t="s">
        <v>11389</v>
      </c>
      <c r="AP585" s="48" t="e">
        <v>#N/A</v>
      </c>
      <c r="AQ585" s="48" t="s">
        <v>11390</v>
      </c>
      <c r="AR585" s="48" t="e">
        <v>#N/A</v>
      </c>
      <c r="AS585" s="68" t="s">
        <v>371</v>
      </c>
      <c r="AT585" s="68">
        <v>227</v>
      </c>
      <c r="AU585" s="48">
        <v>146</v>
      </c>
      <c r="AV585" s="48" t="s">
        <v>371</v>
      </c>
      <c r="AW585" s="68" t="e">
        <v>#VALUE!</v>
      </c>
      <c r="AX585" s="68" t="s">
        <v>11391</v>
      </c>
      <c r="AY585" s="68" t="s">
        <v>11387</v>
      </c>
      <c r="AZ585" s="48" t="s">
        <v>11392</v>
      </c>
      <c r="BA585" s="48" t="s">
        <v>11393</v>
      </c>
      <c r="BB585" s="68" t="s">
        <v>519</v>
      </c>
      <c r="BC585" s="48" t="s">
        <v>107</v>
      </c>
    </row>
    <row r="586" spans="1:56" x14ac:dyDescent="0.3">
      <c r="A586" s="48"/>
      <c r="B586" s="8">
        <v>581</v>
      </c>
      <c r="C586" s="8" t="s">
        <v>6927</v>
      </c>
      <c r="D586" s="8" t="s">
        <v>2783</v>
      </c>
      <c r="E586" s="8" t="s">
        <v>335</v>
      </c>
      <c r="F586" s="8" t="s">
        <v>170</v>
      </c>
      <c r="G586" s="8" t="s">
        <v>6928</v>
      </c>
      <c r="H586" s="8">
        <v>6017152566</v>
      </c>
      <c r="I586" s="8" t="s">
        <v>340</v>
      </c>
      <c r="J586" s="8" t="s">
        <v>2128</v>
      </c>
      <c r="K586" s="8" t="s">
        <v>2734</v>
      </c>
      <c r="L586" s="8" t="s">
        <v>349</v>
      </c>
      <c r="M586" s="8" t="s">
        <v>2783</v>
      </c>
      <c r="N586" s="8" t="s">
        <v>6929</v>
      </c>
      <c r="O586" s="8">
        <v>6018078408</v>
      </c>
      <c r="P586" s="8" t="s">
        <v>2112</v>
      </c>
      <c r="Q586" s="8" t="s">
        <v>394</v>
      </c>
      <c r="R586" s="8" t="s">
        <v>6930</v>
      </c>
      <c r="T586" s="8" t="s">
        <v>349</v>
      </c>
      <c r="V586" s="8" t="s">
        <v>488</v>
      </c>
      <c r="W586" s="8">
        <v>39170</v>
      </c>
      <c r="X586" s="8" t="s">
        <v>348</v>
      </c>
      <c r="Y586" s="8" t="s">
        <v>209</v>
      </c>
      <c r="Z586" s="8" t="s">
        <v>2114</v>
      </c>
      <c r="AB586" s="8" t="s">
        <v>2115</v>
      </c>
      <c r="AE586" s="8" t="s">
        <v>48</v>
      </c>
      <c r="AF586" s="8" t="s">
        <v>6931</v>
      </c>
      <c r="AG586" s="8" t="s">
        <v>6932</v>
      </c>
      <c r="AH586" s="8" t="s">
        <v>6933</v>
      </c>
      <c r="AI586" s="8" t="s">
        <v>2165</v>
      </c>
      <c r="AJ586" s="8" t="s">
        <v>6934</v>
      </c>
      <c r="AL586" s="8" t="s">
        <v>209</v>
      </c>
      <c r="AM586" s="48" t="s">
        <v>2130</v>
      </c>
      <c r="AN586" s="48" t="s">
        <v>11394</v>
      </c>
      <c r="AO586" s="48" t="s">
        <v>11395</v>
      </c>
      <c r="AP586" s="48" t="e">
        <v>#N/A</v>
      </c>
      <c r="AQ586" s="48" t="e">
        <v>#N/A</v>
      </c>
      <c r="AR586" s="48" t="e">
        <v>#N/A</v>
      </c>
      <c r="AS586" s="68" t="e">
        <v>#N/A</v>
      </c>
      <c r="AT586" s="68">
        <v>581</v>
      </c>
      <c r="AU586" s="48" t="e">
        <v>#N/A</v>
      </c>
      <c r="AV586" s="48" t="s">
        <v>371</v>
      </c>
      <c r="AW586" s="68" t="e">
        <v>#VALUE!</v>
      </c>
      <c r="AX586" s="68" t="e">
        <v>#VALUE!</v>
      </c>
      <c r="AY586" s="68" t="e">
        <v>#N/A</v>
      </c>
      <c r="AZ586" s="48" t="s">
        <v>11396</v>
      </c>
      <c r="BA586" s="48" t="s">
        <v>11397</v>
      </c>
      <c r="BB586" s="68" t="e">
        <v>#N/A</v>
      </c>
      <c r="BC586" s="48" t="s">
        <v>2131</v>
      </c>
    </row>
    <row r="587" spans="1:56" x14ac:dyDescent="0.3">
      <c r="A587" s="48"/>
      <c r="B587" s="8">
        <v>394</v>
      </c>
      <c r="C587" s="143" t="s">
        <v>3033</v>
      </c>
      <c r="D587" s="143" t="s">
        <v>233</v>
      </c>
      <c r="E587" s="143" t="s">
        <v>335</v>
      </c>
      <c r="F587" s="143" t="s">
        <v>170</v>
      </c>
      <c r="G587" s="8" t="s">
        <v>5450</v>
      </c>
      <c r="H587" s="8">
        <v>3147820803</v>
      </c>
      <c r="I587" s="143" t="s">
        <v>401</v>
      </c>
      <c r="J587" s="143" t="s">
        <v>5455</v>
      </c>
      <c r="K587" s="143" t="s">
        <v>225</v>
      </c>
      <c r="L587" s="8" t="s">
        <v>1295</v>
      </c>
      <c r="M587" s="8" t="s">
        <v>5451</v>
      </c>
      <c r="N587" s="8" t="s">
        <v>5450</v>
      </c>
      <c r="O587" s="8">
        <v>3147820803</v>
      </c>
      <c r="P587" s="143" t="s">
        <v>2112</v>
      </c>
      <c r="Q587" s="143" t="s">
        <v>394</v>
      </c>
      <c r="R587" s="8" t="s">
        <v>5452</v>
      </c>
      <c r="T587" s="143" t="s">
        <v>1358</v>
      </c>
      <c r="U587" s="143"/>
      <c r="V587" s="143" t="s">
        <v>488</v>
      </c>
      <c r="W587" s="8">
        <v>38868</v>
      </c>
      <c r="X587" s="8" t="s">
        <v>348</v>
      </c>
      <c r="Y587" s="8" t="s">
        <v>225</v>
      </c>
      <c r="Z587" s="143" t="s">
        <v>2114</v>
      </c>
      <c r="AB587" s="8" t="s">
        <v>2115</v>
      </c>
      <c r="AE587" s="8" t="s">
        <v>50</v>
      </c>
      <c r="AF587" s="233" t="s">
        <v>5456</v>
      </c>
      <c r="AG587" s="8" t="s">
        <v>5457</v>
      </c>
      <c r="AI587" s="8" t="s">
        <v>369</v>
      </c>
      <c r="AL587" s="8" t="s">
        <v>225</v>
      </c>
      <c r="AM587" s="48" t="s">
        <v>2130</v>
      </c>
      <c r="AN587" s="48" t="s">
        <v>11398</v>
      </c>
      <c r="AO587" s="48" t="s">
        <v>11399</v>
      </c>
      <c r="AP587" s="48" t="e">
        <v>#N/A</v>
      </c>
      <c r="AQ587" s="48" t="e">
        <v>#N/A</v>
      </c>
      <c r="AR587" s="48" t="e">
        <v>#N/A</v>
      </c>
      <c r="AS587" s="68" t="e">
        <v>#N/A</v>
      </c>
      <c r="AT587" s="68">
        <v>394</v>
      </c>
      <c r="AU587" s="48" t="e">
        <v>#N/A</v>
      </c>
      <c r="AV587" s="48" t="s">
        <v>371</v>
      </c>
      <c r="AW587" s="68" t="e">
        <v>#REF!</v>
      </c>
      <c r="AX587" s="68" t="e">
        <v>#REF!</v>
      </c>
      <c r="AY587" s="68" t="e">
        <v>#N/A</v>
      </c>
      <c r="AZ587" s="307" t="s">
        <v>11400</v>
      </c>
      <c r="BA587" s="48" t="s">
        <v>11401</v>
      </c>
      <c r="BB587" s="68" t="e">
        <v>#N/A</v>
      </c>
      <c r="BC587" s="48" t="s">
        <v>2131</v>
      </c>
      <c r="BD587" s="48"/>
    </row>
    <row r="588" spans="1:56" x14ac:dyDescent="0.3">
      <c r="A588" s="48"/>
      <c r="B588" s="8">
        <v>393</v>
      </c>
      <c r="C588" s="143" t="s">
        <v>5449</v>
      </c>
      <c r="D588" s="143" t="s">
        <v>233</v>
      </c>
      <c r="E588" s="143" t="s">
        <v>335</v>
      </c>
      <c r="F588" s="143" t="s">
        <v>170</v>
      </c>
      <c r="G588" s="8" t="s">
        <v>5450</v>
      </c>
      <c r="H588" s="8">
        <v>3147820803</v>
      </c>
      <c r="I588" s="143" t="s">
        <v>376</v>
      </c>
      <c r="J588" s="143" t="s">
        <v>1355</v>
      </c>
      <c r="K588" s="143" t="s">
        <v>225</v>
      </c>
      <c r="L588" s="8" t="s">
        <v>1295</v>
      </c>
      <c r="M588" s="8" t="s">
        <v>5451</v>
      </c>
      <c r="N588" s="8" t="s">
        <v>5450</v>
      </c>
      <c r="O588" s="8">
        <v>3147820803</v>
      </c>
      <c r="P588" s="143" t="s">
        <v>2112</v>
      </c>
      <c r="Q588" s="143" t="s">
        <v>394</v>
      </c>
      <c r="R588" s="8" t="s">
        <v>5452</v>
      </c>
      <c r="T588" s="143" t="s">
        <v>1358</v>
      </c>
      <c r="U588" s="143"/>
      <c r="V588" s="143" t="s">
        <v>488</v>
      </c>
      <c r="W588" s="8">
        <v>38868</v>
      </c>
      <c r="X588" s="8" t="s">
        <v>348</v>
      </c>
      <c r="Y588" s="8" t="s">
        <v>225</v>
      </c>
      <c r="Z588" s="143" t="s">
        <v>2114</v>
      </c>
      <c r="AB588" s="8" t="s">
        <v>2115</v>
      </c>
      <c r="AE588" s="8" t="s">
        <v>50</v>
      </c>
      <c r="AF588" s="233" t="s">
        <v>5453</v>
      </c>
      <c r="AG588" s="8" t="s">
        <v>5454</v>
      </c>
      <c r="AI588" s="8" t="s">
        <v>369</v>
      </c>
      <c r="AL588" s="8" t="s">
        <v>225</v>
      </c>
      <c r="AM588" s="48" t="s">
        <v>2130</v>
      </c>
      <c r="AN588" s="48" t="s">
        <v>11402</v>
      </c>
      <c r="AO588" s="48" t="s">
        <v>11403</v>
      </c>
      <c r="AP588" s="48" t="e">
        <v>#N/A</v>
      </c>
      <c r="AQ588" s="48" t="e">
        <v>#N/A</v>
      </c>
      <c r="AR588" s="48" t="e">
        <v>#N/A</v>
      </c>
      <c r="AS588" s="68" t="e">
        <v>#N/A</v>
      </c>
      <c r="AT588" s="68">
        <v>393</v>
      </c>
      <c r="AU588" s="48" t="e">
        <v>#N/A</v>
      </c>
      <c r="AV588" s="48" t="s">
        <v>371</v>
      </c>
      <c r="AW588" s="68" t="e">
        <v>#REF!</v>
      </c>
      <c r="AX588" s="68" t="e">
        <v>#REF!</v>
      </c>
      <c r="AY588" s="68" t="e">
        <v>#N/A</v>
      </c>
      <c r="AZ588" s="307" t="s">
        <v>11400</v>
      </c>
      <c r="BA588" s="48" t="s">
        <v>11404</v>
      </c>
      <c r="BB588" s="68" t="e">
        <v>#N/A</v>
      </c>
      <c r="BC588" s="48" t="s">
        <v>2131</v>
      </c>
    </row>
    <row r="589" spans="1:56" x14ac:dyDescent="0.3">
      <c r="A589" s="48"/>
      <c r="B589" s="8">
        <v>470</v>
      </c>
      <c r="C589" s="143" t="s">
        <v>6024</v>
      </c>
      <c r="D589" s="143" t="s">
        <v>6025</v>
      </c>
      <c r="E589" s="143" t="s">
        <v>335</v>
      </c>
      <c r="F589" s="143" t="s">
        <v>170</v>
      </c>
      <c r="I589" s="143" t="s">
        <v>401</v>
      </c>
      <c r="J589" s="143" t="s">
        <v>1729</v>
      </c>
      <c r="K589" s="143" t="s">
        <v>245</v>
      </c>
      <c r="L589" s="8" t="s">
        <v>6026</v>
      </c>
      <c r="M589" s="8" t="s">
        <v>6025</v>
      </c>
      <c r="N589" s="8" t="s">
        <v>6027</v>
      </c>
      <c r="O589" s="8">
        <v>6019410836</v>
      </c>
      <c r="P589" s="143" t="s">
        <v>2112</v>
      </c>
      <c r="Q589" s="143" t="s">
        <v>45</v>
      </c>
      <c r="R589" s="8" t="s">
        <v>6028</v>
      </c>
      <c r="T589" s="143" t="s">
        <v>1057</v>
      </c>
      <c r="U589" s="143"/>
      <c r="V589" s="143" t="s">
        <v>488</v>
      </c>
      <c r="W589" s="8">
        <v>39042</v>
      </c>
      <c r="X589" s="8" t="s">
        <v>348</v>
      </c>
      <c r="Y589" s="8" t="s">
        <v>245</v>
      </c>
      <c r="Z589" s="143" t="s">
        <v>2114</v>
      </c>
      <c r="AB589" s="8" t="s">
        <v>2115</v>
      </c>
      <c r="AE589" s="8" t="s">
        <v>49</v>
      </c>
      <c r="AF589" s="233" t="s">
        <v>6029</v>
      </c>
      <c r="AG589" s="8" t="s">
        <v>6030</v>
      </c>
      <c r="AI589" s="8" t="s">
        <v>2165</v>
      </c>
      <c r="AJ589" s="8" t="s">
        <v>1729</v>
      </c>
      <c r="AL589" s="8" t="s">
        <v>245</v>
      </c>
      <c r="AM589" s="48" t="s">
        <v>2130</v>
      </c>
      <c r="AN589" s="48" t="s">
        <v>11405</v>
      </c>
      <c r="AO589" s="48" t="s">
        <v>11406</v>
      </c>
      <c r="AP589" s="48" t="e">
        <v>#N/A</v>
      </c>
      <c r="AQ589" s="48" t="e">
        <v>#N/A</v>
      </c>
      <c r="AR589" s="48" t="e">
        <v>#N/A</v>
      </c>
      <c r="AS589" s="68" t="e">
        <v>#N/A</v>
      </c>
      <c r="AT589" s="68">
        <v>470</v>
      </c>
      <c r="AU589" s="48" t="e">
        <v>#N/A</v>
      </c>
      <c r="AV589" s="48" t="s">
        <v>371</v>
      </c>
      <c r="AW589" s="68" t="e">
        <v>#REF!</v>
      </c>
      <c r="AX589" s="68" t="e">
        <v>#REF!</v>
      </c>
      <c r="AY589" s="68" t="e">
        <v>#N/A</v>
      </c>
      <c r="AZ589" s="48" t="s">
        <v>11407</v>
      </c>
      <c r="BA589" s="48" t="s">
        <v>11408</v>
      </c>
      <c r="BB589" s="68" t="e">
        <v>#N/A</v>
      </c>
      <c r="BC589" s="48" t="s">
        <v>2131</v>
      </c>
      <c r="BD589" s="48"/>
    </row>
    <row r="590" spans="1:56" x14ac:dyDescent="0.3">
      <c r="A590" s="48"/>
      <c r="B590" s="8">
        <v>308</v>
      </c>
      <c r="C590" s="143" t="s">
        <v>4762</v>
      </c>
      <c r="D590" s="143" t="s">
        <v>2727</v>
      </c>
      <c r="E590" s="143" t="s">
        <v>335</v>
      </c>
      <c r="F590" s="143" t="s">
        <v>170</v>
      </c>
      <c r="I590" s="143" t="s">
        <v>376</v>
      </c>
      <c r="J590" s="143" t="s">
        <v>4763</v>
      </c>
      <c r="K590" s="143" t="s">
        <v>3189</v>
      </c>
      <c r="L590" s="8" t="s">
        <v>3070</v>
      </c>
      <c r="M590" s="8" t="s">
        <v>4764</v>
      </c>
      <c r="N590" s="8" t="s">
        <v>4765</v>
      </c>
      <c r="O590" s="8">
        <v>6012872208</v>
      </c>
      <c r="P590" s="143" t="s">
        <v>2112</v>
      </c>
      <c r="Q590" s="143" t="s">
        <v>43</v>
      </c>
      <c r="R590" s="8">
        <v>628</v>
      </c>
      <c r="S590" s="8" t="s">
        <v>4766</v>
      </c>
      <c r="T590" s="143" t="s">
        <v>562</v>
      </c>
      <c r="U590" s="143"/>
      <c r="V590" s="143" t="s">
        <v>488</v>
      </c>
      <c r="W590" s="8">
        <v>39209</v>
      </c>
      <c r="X590" s="8" t="s">
        <v>348</v>
      </c>
      <c r="Y590" s="8" t="s">
        <v>4767</v>
      </c>
      <c r="Z590" s="143" t="s">
        <v>2114</v>
      </c>
      <c r="AE590" s="8" t="s">
        <v>49</v>
      </c>
      <c r="AF590" s="233" t="s">
        <v>4768</v>
      </c>
      <c r="AI590" s="8" t="s">
        <v>369</v>
      </c>
      <c r="AL590" s="8" t="s">
        <v>209</v>
      </c>
      <c r="AM590" s="48" t="s">
        <v>2130</v>
      </c>
      <c r="AN590" s="48" t="s">
        <v>11409</v>
      </c>
      <c r="AO590" s="48" t="s">
        <v>11410</v>
      </c>
      <c r="AP590" s="48" t="e">
        <v>#N/A</v>
      </c>
      <c r="AQ590" s="48" t="e">
        <v>#N/A</v>
      </c>
      <c r="AR590" s="48" t="e">
        <v>#N/A</v>
      </c>
      <c r="AS590" s="68" t="e">
        <v>#N/A</v>
      </c>
      <c r="AT590" s="68">
        <v>308</v>
      </c>
      <c r="AU590" s="48" t="e">
        <v>#N/A</v>
      </c>
      <c r="AV590" s="48" t="s">
        <v>519</v>
      </c>
      <c r="AW590" s="68" t="s">
        <v>11411</v>
      </c>
      <c r="AX590" s="68" t="s">
        <v>8643</v>
      </c>
      <c r="AY590" s="68" t="e">
        <v>#N/A</v>
      </c>
      <c r="AZ590" s="48" t="s">
        <v>11412</v>
      </c>
      <c r="BA590" s="48" t="s">
        <v>11413</v>
      </c>
      <c r="BB590" s="68" t="e">
        <v>#N/A</v>
      </c>
      <c r="BC590" s="48" t="s">
        <v>2131</v>
      </c>
    </row>
    <row r="591" spans="1:56" x14ac:dyDescent="0.3">
      <c r="A591" s="48" t="s">
        <v>11414</v>
      </c>
      <c r="B591" s="8">
        <v>200</v>
      </c>
      <c r="C591" s="143" t="s">
        <v>3893</v>
      </c>
      <c r="D591" s="143" t="s">
        <v>2223</v>
      </c>
      <c r="E591" s="143" t="s">
        <v>335</v>
      </c>
      <c r="F591" s="143" t="s">
        <v>170</v>
      </c>
      <c r="G591" s="8" t="s">
        <v>3894</v>
      </c>
      <c r="H591" s="8">
        <v>6017086932</v>
      </c>
      <c r="I591" s="143" t="s">
        <v>401</v>
      </c>
      <c r="J591" s="143" t="s">
        <v>2804</v>
      </c>
      <c r="K591" s="143" t="s">
        <v>560</v>
      </c>
      <c r="L591" s="8" t="s">
        <v>3070</v>
      </c>
      <c r="M591" s="8" t="s">
        <v>1041</v>
      </c>
      <c r="N591" s="8" t="s">
        <v>3894</v>
      </c>
      <c r="O591" s="8">
        <v>6016229009</v>
      </c>
      <c r="P591" s="143" t="s">
        <v>2159</v>
      </c>
      <c r="Q591" s="143" t="s">
        <v>394</v>
      </c>
      <c r="R591" s="8" t="s">
        <v>3895</v>
      </c>
      <c r="T591" s="143" t="s">
        <v>214</v>
      </c>
      <c r="U591" s="143"/>
      <c r="V591" s="143" t="s">
        <v>488</v>
      </c>
      <c r="W591" s="8">
        <v>39213</v>
      </c>
      <c r="X591" s="8" t="s">
        <v>348</v>
      </c>
      <c r="Y591" s="8" t="s">
        <v>209</v>
      </c>
      <c r="Z591" s="143" t="s">
        <v>2114</v>
      </c>
      <c r="AB591" s="8" t="s">
        <v>2115</v>
      </c>
      <c r="AE591" s="8" t="s">
        <v>48</v>
      </c>
      <c r="AF591" s="233" t="s">
        <v>3896</v>
      </c>
      <c r="AG591" s="8" t="s">
        <v>3897</v>
      </c>
      <c r="AH591" s="8" t="s">
        <v>3898</v>
      </c>
      <c r="AI591" s="8" t="s">
        <v>442</v>
      </c>
      <c r="AK591" s="8" t="s">
        <v>3899</v>
      </c>
      <c r="AL591" s="8" t="s">
        <v>209</v>
      </c>
      <c r="AM591" s="48" t="s">
        <v>209</v>
      </c>
      <c r="AN591" s="48" t="s">
        <v>11415</v>
      </c>
      <c r="AO591" s="48" t="s">
        <v>11416</v>
      </c>
      <c r="AP591" s="48" t="e">
        <v>#N/A</v>
      </c>
      <c r="AQ591" s="48" t="s">
        <v>11416</v>
      </c>
      <c r="AR591" s="48" t="e">
        <v>#N/A</v>
      </c>
      <c r="AS591" s="68" t="s">
        <v>371</v>
      </c>
      <c r="AT591" s="68">
        <v>200</v>
      </c>
      <c r="AU591" s="48">
        <v>73</v>
      </c>
      <c r="AV591" s="48" t="s">
        <v>371</v>
      </c>
      <c r="AW591" s="68" t="s">
        <v>11417</v>
      </c>
      <c r="AX591" s="68" t="s">
        <v>11417</v>
      </c>
      <c r="AY591" s="68" t="s">
        <v>11414</v>
      </c>
      <c r="AZ591" s="48" t="s">
        <v>11418</v>
      </c>
      <c r="BA591" s="48" t="s">
        <v>11419</v>
      </c>
      <c r="BB591" s="68" t="s">
        <v>519</v>
      </c>
      <c r="BC591" s="48" t="s">
        <v>92</v>
      </c>
      <c r="BD591" s="48"/>
    </row>
    <row r="592" spans="1:56" x14ac:dyDescent="0.3">
      <c r="A592" s="48"/>
      <c r="B592" s="8">
        <v>343</v>
      </c>
      <c r="C592" s="143" t="s">
        <v>5022</v>
      </c>
      <c r="D592" s="143" t="s">
        <v>5023</v>
      </c>
      <c r="E592" s="143" t="s">
        <v>335</v>
      </c>
      <c r="F592" s="143" t="s">
        <v>170</v>
      </c>
      <c r="G592" s="8" t="s">
        <v>5024</v>
      </c>
      <c r="H592" s="8">
        <v>6014542882</v>
      </c>
      <c r="I592" s="143" t="s">
        <v>401</v>
      </c>
      <c r="J592" s="143" t="s">
        <v>4017</v>
      </c>
      <c r="K592" s="143"/>
      <c r="L592" s="8" t="s">
        <v>5006</v>
      </c>
      <c r="M592" s="8" t="s">
        <v>1800</v>
      </c>
      <c r="N592" s="8" t="s">
        <v>5025</v>
      </c>
      <c r="O592" s="8">
        <v>6014549025</v>
      </c>
      <c r="P592" s="143" t="s">
        <v>2112</v>
      </c>
      <c r="Q592" s="143" t="s">
        <v>394</v>
      </c>
      <c r="R592" s="8" t="s">
        <v>5026</v>
      </c>
      <c r="T592" s="143" t="s">
        <v>214</v>
      </c>
      <c r="U592" s="143"/>
      <c r="V592" s="143" t="s">
        <v>488</v>
      </c>
      <c r="W592" s="8">
        <v>39206</v>
      </c>
      <c r="X592" s="8" t="s">
        <v>348</v>
      </c>
      <c r="Y592" s="8" t="s">
        <v>209</v>
      </c>
      <c r="Z592" s="143" t="s">
        <v>2114</v>
      </c>
      <c r="AB592" s="8" t="s">
        <v>2115</v>
      </c>
      <c r="AE592" s="8" t="s">
        <v>48</v>
      </c>
      <c r="AF592" s="233" t="s">
        <v>5027</v>
      </c>
      <c r="AG592" s="8" t="s">
        <v>5028</v>
      </c>
      <c r="AI592" s="8" t="s">
        <v>442</v>
      </c>
      <c r="AL592" s="8" t="s">
        <v>209</v>
      </c>
      <c r="AM592" s="48" t="s">
        <v>2130</v>
      </c>
      <c r="AN592" s="48" t="s">
        <v>11420</v>
      </c>
      <c r="AO592" s="48" t="s">
        <v>11421</v>
      </c>
      <c r="AP592" s="48" t="e">
        <v>#N/A</v>
      </c>
      <c r="AQ592" s="48" t="e">
        <v>#N/A</v>
      </c>
      <c r="AR592" s="48" t="e">
        <v>#N/A</v>
      </c>
      <c r="AS592" s="68" t="e">
        <v>#N/A</v>
      </c>
      <c r="AT592" s="68">
        <v>343</v>
      </c>
      <c r="AU592" s="48" t="e">
        <v>#N/A</v>
      </c>
      <c r="AV592" s="48" t="s">
        <v>371</v>
      </c>
      <c r="AW592" s="68" t="s">
        <v>11422</v>
      </c>
      <c r="AX592" s="68" t="e">
        <v>#VALUE!</v>
      </c>
      <c r="AY592" s="68" t="e">
        <v>#N/A</v>
      </c>
      <c r="AZ592" s="48" t="s">
        <v>11423</v>
      </c>
      <c r="BA592" s="48" t="s">
        <v>11424</v>
      </c>
      <c r="BB592" s="68" t="e">
        <v>#N/A</v>
      </c>
      <c r="BC592" s="48" t="s">
        <v>2131</v>
      </c>
      <c r="BD592" s="48"/>
    </row>
    <row r="593" spans="1:56" x14ac:dyDescent="0.3">
      <c r="A593" s="48"/>
      <c r="B593" s="8">
        <v>341</v>
      </c>
      <c r="C593" s="143" t="s">
        <v>5002</v>
      </c>
      <c r="D593" s="143" t="s">
        <v>5003</v>
      </c>
      <c r="E593" s="143" t="s">
        <v>335</v>
      </c>
      <c r="F593" s="143" t="s">
        <v>170</v>
      </c>
      <c r="I593" s="143" t="s">
        <v>340</v>
      </c>
      <c r="J593" s="143" t="s">
        <v>5004</v>
      </c>
      <c r="K593" s="143" t="s">
        <v>5005</v>
      </c>
      <c r="L593" s="8" t="s">
        <v>5006</v>
      </c>
      <c r="M593" s="8" t="s">
        <v>5003</v>
      </c>
      <c r="N593" s="8" t="s">
        <v>5007</v>
      </c>
      <c r="O593" s="8">
        <v>8329785698</v>
      </c>
      <c r="P593" s="143" t="s">
        <v>2112</v>
      </c>
      <c r="Q593" s="143"/>
      <c r="R593" s="8" t="s">
        <v>5008</v>
      </c>
      <c r="T593" s="143" t="s">
        <v>214</v>
      </c>
      <c r="U593" s="143"/>
      <c r="V593" s="143" t="s">
        <v>488</v>
      </c>
      <c r="W593" s="8">
        <v>39213</v>
      </c>
      <c r="X593" s="8" t="s">
        <v>348</v>
      </c>
      <c r="Y593" s="8" t="s">
        <v>209</v>
      </c>
      <c r="Z593" s="143" t="s">
        <v>2114</v>
      </c>
      <c r="AB593" s="8" t="s">
        <v>2115</v>
      </c>
      <c r="AE593" s="8" t="s">
        <v>49</v>
      </c>
      <c r="AF593" s="233" t="s">
        <v>5009</v>
      </c>
      <c r="AG593" s="8" t="s">
        <v>5010</v>
      </c>
      <c r="AI593" s="8" t="s">
        <v>2165</v>
      </c>
      <c r="AJ593" s="8" t="s">
        <v>5011</v>
      </c>
      <c r="AL593" s="8" t="s">
        <v>209</v>
      </c>
      <c r="AM593" s="48" t="s">
        <v>2130</v>
      </c>
      <c r="AN593" s="48" t="s">
        <v>11425</v>
      </c>
      <c r="AO593" s="48" t="s">
        <v>11426</v>
      </c>
      <c r="AP593" s="48" t="e">
        <v>#N/A</v>
      </c>
      <c r="AQ593" s="48" t="e">
        <v>#N/A</v>
      </c>
      <c r="AR593" s="48" t="e">
        <v>#N/A</v>
      </c>
      <c r="AS593" s="68" t="e">
        <v>#N/A</v>
      </c>
      <c r="AT593" s="68">
        <v>341</v>
      </c>
      <c r="AU593" s="48" t="e">
        <v>#N/A</v>
      </c>
      <c r="AV593" s="48" t="s">
        <v>371</v>
      </c>
      <c r="AW593" s="68" t="s">
        <v>11427</v>
      </c>
      <c r="AX593" s="68" t="s">
        <v>11427</v>
      </c>
      <c r="AY593" s="68" t="e">
        <v>#N/A</v>
      </c>
      <c r="AZ593" s="48" t="s">
        <v>11428</v>
      </c>
      <c r="BA593" s="48" t="s">
        <v>11429</v>
      </c>
      <c r="BB593" s="68" t="e">
        <v>#N/A</v>
      </c>
      <c r="BC593" s="48" t="s">
        <v>2131</v>
      </c>
    </row>
    <row r="594" spans="1:56" x14ac:dyDescent="0.3">
      <c r="A594" s="48"/>
      <c r="B594" s="8">
        <v>102</v>
      </c>
      <c r="C594" s="143" t="s">
        <v>3066</v>
      </c>
      <c r="D594" s="143" t="s">
        <v>3067</v>
      </c>
      <c r="E594" s="143" t="s">
        <v>335</v>
      </c>
      <c r="F594" s="143" t="s">
        <v>169</v>
      </c>
      <c r="G594" s="8" t="s">
        <v>3068</v>
      </c>
      <c r="I594" s="143" t="s">
        <v>376</v>
      </c>
      <c r="J594" s="143" t="s">
        <v>2155</v>
      </c>
      <c r="K594" s="143" t="s">
        <v>3069</v>
      </c>
      <c r="L594" s="8" t="s">
        <v>3070</v>
      </c>
      <c r="M594" s="8" t="s">
        <v>3071</v>
      </c>
      <c r="N594" s="8" t="s">
        <v>3072</v>
      </c>
      <c r="O594" s="8">
        <v>6018422411</v>
      </c>
      <c r="P594" s="143" t="s">
        <v>2247</v>
      </c>
      <c r="Q594" s="143" t="s">
        <v>441</v>
      </c>
      <c r="R594" s="8" t="s">
        <v>3073</v>
      </c>
      <c r="T594" s="143" t="s">
        <v>2161</v>
      </c>
      <c r="U594" s="143"/>
      <c r="V594" s="143" t="s">
        <v>488</v>
      </c>
      <c r="W594" s="8">
        <v>39051</v>
      </c>
      <c r="X594" s="8" t="s">
        <v>348</v>
      </c>
      <c r="Y594" s="8" t="s">
        <v>224</v>
      </c>
      <c r="Z594" s="143"/>
      <c r="AA594" s="8" t="s">
        <v>2200</v>
      </c>
      <c r="AE594" s="8" t="s">
        <v>48</v>
      </c>
      <c r="AF594" s="233" t="s">
        <v>3074</v>
      </c>
      <c r="AG594" s="8" t="s">
        <v>3075</v>
      </c>
      <c r="AI594" s="8" t="s">
        <v>720</v>
      </c>
      <c r="AJ594" s="8" t="s">
        <v>2587</v>
      </c>
      <c r="AL594" s="8" t="s">
        <v>224</v>
      </c>
      <c r="AM594" s="48" t="s">
        <v>2130</v>
      </c>
      <c r="AN594" s="48" t="s">
        <v>11430</v>
      </c>
      <c r="AO594" s="48" t="s">
        <v>11431</v>
      </c>
      <c r="AP594" s="48" t="e">
        <v>#N/A</v>
      </c>
      <c r="AQ594" s="48" t="e">
        <v>#N/A</v>
      </c>
      <c r="AR594" s="48" t="e">
        <v>#N/A</v>
      </c>
      <c r="AS594" s="68" t="e">
        <v>#N/A</v>
      </c>
      <c r="AT594" s="68">
        <v>102</v>
      </c>
      <c r="AU594" s="48" t="e">
        <v>#N/A</v>
      </c>
      <c r="AV594" s="48" t="s">
        <v>371</v>
      </c>
      <c r="AW594" s="68" t="s">
        <v>11432</v>
      </c>
      <c r="AX594" s="68" t="s">
        <v>11432</v>
      </c>
      <c r="AY594" s="68" t="e">
        <v>#N/A</v>
      </c>
      <c r="AZ594" s="48" t="s">
        <v>11433</v>
      </c>
      <c r="BA594" s="48" t="s">
        <v>11434</v>
      </c>
      <c r="BB594" s="68" t="e">
        <v>#N/A</v>
      </c>
      <c r="BC594" s="48" t="s">
        <v>2131</v>
      </c>
      <c r="BD594" s="48"/>
    </row>
    <row r="595" spans="1:56" x14ac:dyDescent="0.3">
      <c r="A595" s="48" t="s">
        <v>11435</v>
      </c>
      <c r="B595" s="8">
        <v>654</v>
      </c>
      <c r="C595" s="8" t="s">
        <v>7501</v>
      </c>
      <c r="D595" s="8" t="s">
        <v>7502</v>
      </c>
      <c r="E595" s="8" t="s">
        <v>335</v>
      </c>
      <c r="F595" s="8" t="s">
        <v>169</v>
      </c>
      <c r="G595" s="8" t="s">
        <v>7503</v>
      </c>
      <c r="H595" s="8">
        <v>6622428793</v>
      </c>
      <c r="I595" s="8" t="s">
        <v>376</v>
      </c>
      <c r="J595" s="8" t="s">
        <v>1533</v>
      </c>
      <c r="K595" s="8" t="s">
        <v>1022</v>
      </c>
      <c r="L595" s="8" t="s">
        <v>7504</v>
      </c>
      <c r="M595" s="8" t="s">
        <v>7505</v>
      </c>
      <c r="N595" s="8" t="s">
        <v>7506</v>
      </c>
      <c r="O595" s="8">
        <v>6628894186</v>
      </c>
      <c r="P595" s="8" t="s">
        <v>2112</v>
      </c>
      <c r="Q595" s="8" t="s">
        <v>45</v>
      </c>
      <c r="R595" s="8" t="s">
        <v>7507</v>
      </c>
      <c r="T595" s="8" t="s">
        <v>508</v>
      </c>
      <c r="V595" s="8" t="s">
        <v>488</v>
      </c>
      <c r="W595" s="8">
        <v>39702</v>
      </c>
      <c r="X595" s="8" t="s">
        <v>348</v>
      </c>
      <c r="Y595" s="8" t="s">
        <v>228</v>
      </c>
      <c r="Z595" s="8" t="s">
        <v>2114</v>
      </c>
      <c r="AB595" s="8" t="s">
        <v>2115</v>
      </c>
      <c r="AE595" s="8" t="s">
        <v>48</v>
      </c>
      <c r="AF595" s="8" t="s">
        <v>7508</v>
      </c>
      <c r="AG595" s="8" t="s">
        <v>7509</v>
      </c>
      <c r="AH595" s="8" t="s">
        <v>7510</v>
      </c>
      <c r="AI595" s="8" t="s">
        <v>2165</v>
      </c>
      <c r="AJ595" s="8" t="s">
        <v>7511</v>
      </c>
      <c r="AL595" s="8" t="s">
        <v>228</v>
      </c>
      <c r="AM595" s="48" t="s">
        <v>228</v>
      </c>
      <c r="AN595" s="48" t="s">
        <v>11436</v>
      </c>
      <c r="AO595" s="48" t="s">
        <v>11437</v>
      </c>
      <c r="AP595" s="48" t="s">
        <v>11436</v>
      </c>
      <c r="AQ595" s="48" t="s">
        <v>11437</v>
      </c>
      <c r="AR595" s="48" t="s">
        <v>371</v>
      </c>
      <c r="AS595" s="68" t="s">
        <v>371</v>
      </c>
      <c r="AT595" s="68">
        <v>654</v>
      </c>
      <c r="AU595" s="48">
        <v>266</v>
      </c>
      <c r="AV595" s="48" t="s">
        <v>371</v>
      </c>
      <c r="AW595" s="68" t="e">
        <v>#VALUE!</v>
      </c>
      <c r="AX595" s="68" t="e">
        <v>#REF!</v>
      </c>
      <c r="AY595" s="68" t="s">
        <v>11435</v>
      </c>
      <c r="AZ595" s="48" t="s">
        <v>11438</v>
      </c>
      <c r="BA595" s="48" t="s">
        <v>11439</v>
      </c>
      <c r="BB595" s="68" t="s">
        <v>519</v>
      </c>
      <c r="BC595" s="48" t="s">
        <v>107</v>
      </c>
      <c r="BD595" s="48"/>
    </row>
    <row r="596" spans="1:56" x14ac:dyDescent="0.3">
      <c r="A596" s="48" t="s">
        <v>11440</v>
      </c>
      <c r="B596" s="8">
        <v>415</v>
      </c>
      <c r="C596" s="143" t="s">
        <v>4015</v>
      </c>
      <c r="D596" s="143" t="s">
        <v>5606</v>
      </c>
      <c r="E596" s="143" t="s">
        <v>335</v>
      </c>
      <c r="F596" s="143" t="s">
        <v>170</v>
      </c>
      <c r="G596" s="8" t="s">
        <v>5607</v>
      </c>
      <c r="H596" s="8">
        <v>6013352419</v>
      </c>
      <c r="I596" s="143" t="s">
        <v>340</v>
      </c>
      <c r="J596" s="143" t="s">
        <v>5608</v>
      </c>
      <c r="K596" s="143" t="s">
        <v>1411</v>
      </c>
      <c r="L596" s="8" t="s">
        <v>5006</v>
      </c>
      <c r="M596" s="8" t="s">
        <v>5606</v>
      </c>
      <c r="N596" s="8" t="s">
        <v>5609</v>
      </c>
      <c r="O596" s="8">
        <v>6014228089</v>
      </c>
      <c r="P596" s="143" t="s">
        <v>2112</v>
      </c>
      <c r="Q596" s="143" t="s">
        <v>45</v>
      </c>
      <c r="R596" s="8" t="s">
        <v>5610</v>
      </c>
      <c r="T596" s="143" t="s">
        <v>756</v>
      </c>
      <c r="U596" s="143"/>
      <c r="V596" s="143" t="s">
        <v>488</v>
      </c>
      <c r="W596" s="8">
        <v>39440</v>
      </c>
      <c r="X596" s="8" t="s">
        <v>348</v>
      </c>
      <c r="Y596" s="8" t="s">
        <v>218</v>
      </c>
      <c r="Z596" s="143" t="s">
        <v>2114</v>
      </c>
      <c r="AB596" s="8" t="s">
        <v>2115</v>
      </c>
      <c r="AE596" s="8" t="s">
        <v>48</v>
      </c>
      <c r="AF596" s="233" t="s">
        <v>5611</v>
      </c>
      <c r="AG596" s="8" t="s">
        <v>5612</v>
      </c>
      <c r="AI596" s="8" t="s">
        <v>459</v>
      </c>
      <c r="AL596" s="8" t="s">
        <v>218</v>
      </c>
      <c r="AM596" s="48" t="s">
        <v>218</v>
      </c>
      <c r="AN596" s="48" t="s">
        <v>11441</v>
      </c>
      <c r="AO596" s="48" t="s">
        <v>11442</v>
      </c>
      <c r="AP596" s="48" t="s">
        <v>11441</v>
      </c>
      <c r="AQ596" s="48" t="s">
        <v>11442</v>
      </c>
      <c r="AR596" s="48" t="s">
        <v>371</v>
      </c>
      <c r="AS596" s="68" t="s">
        <v>371</v>
      </c>
      <c r="AT596" s="68">
        <v>415</v>
      </c>
      <c r="AU596" s="48">
        <v>91</v>
      </c>
      <c r="AV596" s="48" t="s">
        <v>371</v>
      </c>
      <c r="AW596" s="68" t="e">
        <v>#VALUE!</v>
      </c>
      <c r="AX596" s="68" t="e">
        <v>#REF!</v>
      </c>
      <c r="AY596" s="68" t="s">
        <v>11440</v>
      </c>
      <c r="AZ596" s="48" t="s">
        <v>11443</v>
      </c>
      <c r="BA596" s="48" t="s">
        <v>11444</v>
      </c>
      <c r="BB596" s="68" t="s">
        <v>519</v>
      </c>
      <c r="BC596" s="48" t="s">
        <v>107</v>
      </c>
      <c r="BD596" s="48"/>
    </row>
    <row r="597" spans="1:56" x14ac:dyDescent="0.3">
      <c r="A597" s="48" t="s">
        <v>11445</v>
      </c>
      <c r="B597" s="8">
        <v>481</v>
      </c>
      <c r="C597" s="143" t="s">
        <v>6110</v>
      </c>
      <c r="D597" s="143" t="s">
        <v>6111</v>
      </c>
      <c r="E597" s="143" t="s">
        <v>335</v>
      </c>
      <c r="F597" s="143" t="s">
        <v>170</v>
      </c>
      <c r="G597" s="8" t="s">
        <v>6112</v>
      </c>
      <c r="I597" s="143" t="s">
        <v>401</v>
      </c>
      <c r="J597" s="143" t="s">
        <v>1729</v>
      </c>
      <c r="K597" s="143" t="s">
        <v>245</v>
      </c>
      <c r="L597" s="8" t="s">
        <v>5006</v>
      </c>
      <c r="M597" s="8" t="s">
        <v>6113</v>
      </c>
      <c r="N597" s="8" t="s">
        <v>6114</v>
      </c>
      <c r="O597" s="8">
        <v>6015024416</v>
      </c>
      <c r="P597" s="143" t="s">
        <v>2159</v>
      </c>
      <c r="Q597" s="143" t="s">
        <v>43</v>
      </c>
      <c r="R597" s="8" t="s">
        <v>6115</v>
      </c>
      <c r="T597" s="143" t="s">
        <v>1057</v>
      </c>
      <c r="U597" s="143"/>
      <c r="V597" s="143" t="s">
        <v>488</v>
      </c>
      <c r="W597" s="8">
        <v>39042</v>
      </c>
      <c r="X597" s="8" t="s">
        <v>348</v>
      </c>
      <c r="Y597" s="8" t="s">
        <v>245</v>
      </c>
      <c r="Z597" s="143" t="s">
        <v>2114</v>
      </c>
      <c r="AB597" s="8" t="s">
        <v>2115</v>
      </c>
      <c r="AE597" s="8" t="s">
        <v>49</v>
      </c>
      <c r="AF597" s="233" t="s">
        <v>6116</v>
      </c>
      <c r="AG597" s="8" t="s">
        <v>6117</v>
      </c>
      <c r="AH597" s="8" t="s">
        <v>6118</v>
      </c>
      <c r="AI597" s="8" t="s">
        <v>720</v>
      </c>
      <c r="AL597" s="8" t="s">
        <v>245</v>
      </c>
      <c r="AM597" s="48" t="s">
        <v>245</v>
      </c>
      <c r="AN597" s="48" t="s">
        <v>11446</v>
      </c>
      <c r="AO597" s="48" t="s">
        <v>11447</v>
      </c>
      <c r="AP597" s="48" t="s">
        <v>11446</v>
      </c>
      <c r="AQ597" s="48" t="s">
        <v>11447</v>
      </c>
      <c r="AR597" s="48" t="s">
        <v>371</v>
      </c>
      <c r="AS597" s="68" t="s">
        <v>371</v>
      </c>
      <c r="AT597" s="68">
        <v>481</v>
      </c>
      <c r="AU597" s="48">
        <v>12</v>
      </c>
      <c r="AV597" s="48" t="s">
        <v>371</v>
      </c>
      <c r="AW597" s="68" t="e">
        <v>#REF!</v>
      </c>
      <c r="AX597" s="68" t="e">
        <v>#REF!</v>
      </c>
      <c r="AY597" s="68" t="s">
        <v>11445</v>
      </c>
      <c r="AZ597" s="48" t="s">
        <v>11448</v>
      </c>
      <c r="BA597" s="48" t="s">
        <v>11449</v>
      </c>
      <c r="BB597" s="68" t="s">
        <v>519</v>
      </c>
      <c r="BC597" s="48" t="s">
        <v>107</v>
      </c>
      <c r="BD597" s="48"/>
    </row>
    <row r="598" spans="1:56" x14ac:dyDescent="0.3">
      <c r="A598" s="48"/>
      <c r="B598" s="8">
        <v>605</v>
      </c>
      <c r="C598" s="8" t="s">
        <v>3230</v>
      </c>
      <c r="D598" s="8" t="s">
        <v>7113</v>
      </c>
      <c r="E598" s="8" t="s">
        <v>335</v>
      </c>
      <c r="F598" s="8" t="s">
        <v>170</v>
      </c>
      <c r="G598" s="8" t="s">
        <v>7114</v>
      </c>
      <c r="H598" s="8">
        <v>6016240788</v>
      </c>
      <c r="I598" s="8" t="s">
        <v>401</v>
      </c>
      <c r="J598" s="8" t="s">
        <v>7115</v>
      </c>
      <c r="K598" s="8" t="s">
        <v>3917</v>
      </c>
      <c r="L598" s="8" t="s">
        <v>5006</v>
      </c>
      <c r="M598" s="8" t="s">
        <v>7116</v>
      </c>
      <c r="N598" s="8" t="s">
        <v>7117</v>
      </c>
      <c r="O598" s="8">
        <v>6016240788</v>
      </c>
      <c r="P598" s="8" t="s">
        <v>2112</v>
      </c>
      <c r="Q598" s="8" t="s">
        <v>394</v>
      </c>
      <c r="R598" s="8" t="s">
        <v>7118</v>
      </c>
      <c r="T598" s="8" t="s">
        <v>3969</v>
      </c>
      <c r="V598" s="8" t="s">
        <v>488</v>
      </c>
      <c r="W598" s="8">
        <v>39046</v>
      </c>
      <c r="X598" s="8" t="s">
        <v>348</v>
      </c>
      <c r="Y598" s="8" t="s">
        <v>579</v>
      </c>
      <c r="Z598" s="8" t="s">
        <v>2114</v>
      </c>
      <c r="AB598" s="8" t="s">
        <v>2115</v>
      </c>
      <c r="AE598" s="8" t="s">
        <v>48</v>
      </c>
      <c r="AF598" s="8" t="s">
        <v>7119</v>
      </c>
      <c r="AG598" s="8" t="s">
        <v>7120</v>
      </c>
      <c r="AH598" s="8" t="s">
        <v>7121</v>
      </c>
      <c r="AI598" s="8" t="s">
        <v>2165</v>
      </c>
      <c r="AJ598" s="8" t="s">
        <v>7122</v>
      </c>
      <c r="AL598" s="8" t="s">
        <v>229</v>
      </c>
      <c r="AM598" s="48" t="s">
        <v>2130</v>
      </c>
      <c r="AN598" s="48" t="s">
        <v>11450</v>
      </c>
      <c r="AO598" s="48" t="s">
        <v>11451</v>
      </c>
      <c r="AP598" s="48" t="e">
        <v>#N/A</v>
      </c>
      <c r="AQ598" s="48" t="e">
        <v>#N/A</v>
      </c>
      <c r="AR598" s="48" t="e">
        <v>#N/A</v>
      </c>
      <c r="AS598" s="68" t="e">
        <v>#N/A</v>
      </c>
      <c r="AT598" s="68">
        <v>605</v>
      </c>
      <c r="AU598" s="48" t="e">
        <v>#N/A</v>
      </c>
      <c r="AV598" s="48" t="s">
        <v>371</v>
      </c>
      <c r="AW598" s="68" t="e">
        <v>#REF!</v>
      </c>
      <c r="AX598" s="68" t="e">
        <v>#REF!</v>
      </c>
      <c r="AY598" s="68" t="e">
        <v>#N/A</v>
      </c>
      <c r="AZ598" s="48" t="s">
        <v>11452</v>
      </c>
      <c r="BA598" s="48" t="s">
        <v>11453</v>
      </c>
      <c r="BB598" s="68" t="e">
        <v>#N/A</v>
      </c>
      <c r="BC598" s="48" t="s">
        <v>2131</v>
      </c>
      <c r="BD598" s="48"/>
    </row>
    <row r="599" spans="1:56" x14ac:dyDescent="0.3">
      <c r="A599" s="48" t="s">
        <v>11454</v>
      </c>
      <c r="B599" s="8">
        <v>655</v>
      </c>
      <c r="C599" s="8" t="s">
        <v>7512</v>
      </c>
      <c r="D599" s="8" t="s">
        <v>7513</v>
      </c>
      <c r="E599" s="8" t="s">
        <v>335</v>
      </c>
      <c r="F599" s="8" t="s">
        <v>169</v>
      </c>
      <c r="G599" s="8" t="s">
        <v>7514</v>
      </c>
      <c r="H599" s="8">
        <v>6012534086</v>
      </c>
      <c r="I599" s="8" t="s">
        <v>340</v>
      </c>
      <c r="J599" s="8" t="s">
        <v>2870</v>
      </c>
      <c r="K599" s="8" t="s">
        <v>2644</v>
      </c>
      <c r="L599" s="8" t="s">
        <v>7515</v>
      </c>
      <c r="M599" s="8" t="s">
        <v>7516</v>
      </c>
      <c r="N599" s="8" t="s">
        <v>7517</v>
      </c>
      <c r="O599" s="8">
        <v>6019009930</v>
      </c>
      <c r="P599" s="8" t="s">
        <v>2112</v>
      </c>
      <c r="Q599" s="8" t="s">
        <v>43</v>
      </c>
      <c r="R599" s="8" t="s">
        <v>7518</v>
      </c>
      <c r="S599" s="8" t="s">
        <v>7519</v>
      </c>
      <c r="T599" s="8" t="s">
        <v>7520</v>
      </c>
      <c r="V599" s="8" t="s">
        <v>488</v>
      </c>
      <c r="W599" s="8">
        <v>39189</v>
      </c>
      <c r="X599" s="8" t="s">
        <v>348</v>
      </c>
      <c r="Y599" s="8" t="s">
        <v>2156</v>
      </c>
      <c r="Z599" s="8" t="s">
        <v>2114</v>
      </c>
      <c r="AB599" s="8" t="s">
        <v>2115</v>
      </c>
      <c r="AE599" s="8" t="s">
        <v>49</v>
      </c>
      <c r="AF599" s="8" t="s">
        <v>7521</v>
      </c>
      <c r="AI599" s="8" t="s">
        <v>2165</v>
      </c>
      <c r="AJ599" s="8" t="s">
        <v>7522</v>
      </c>
      <c r="AL599" s="8" t="s">
        <v>224</v>
      </c>
      <c r="AM599" s="48" t="s">
        <v>224</v>
      </c>
      <c r="AN599" s="48" t="s">
        <v>11455</v>
      </c>
      <c r="AO599" s="48" t="s">
        <v>11456</v>
      </c>
      <c r="AP599" s="48" t="s">
        <v>11455</v>
      </c>
      <c r="AQ599" s="48" t="s">
        <v>11456</v>
      </c>
      <c r="AR599" s="48" t="s">
        <v>371</v>
      </c>
      <c r="AS599" s="68" t="s">
        <v>371</v>
      </c>
      <c r="AT599" s="68">
        <v>655</v>
      </c>
      <c r="AU599" s="48">
        <v>283</v>
      </c>
      <c r="AV599" s="48" t="s">
        <v>519</v>
      </c>
      <c r="AW599" s="68" t="e">
        <v>#VALUE!</v>
      </c>
      <c r="AX599" s="68" t="s">
        <v>8643</v>
      </c>
      <c r="AY599" s="68" t="s">
        <v>11454</v>
      </c>
      <c r="AZ599" s="48" t="s">
        <v>11457</v>
      </c>
      <c r="BA599" s="48" t="s">
        <v>11458</v>
      </c>
      <c r="BB599" s="68" t="s">
        <v>519</v>
      </c>
      <c r="BC599" s="48" t="s">
        <v>92</v>
      </c>
    </row>
    <row r="600" spans="1:56" x14ac:dyDescent="0.3">
      <c r="A600" s="48" t="s">
        <v>11459</v>
      </c>
      <c r="B600" s="8">
        <v>9</v>
      </c>
      <c r="C600" s="143" t="s">
        <v>2184</v>
      </c>
      <c r="D600" s="143" t="s">
        <v>218</v>
      </c>
      <c r="E600" s="143" t="s">
        <v>335</v>
      </c>
      <c r="F600" s="143" t="s">
        <v>170</v>
      </c>
      <c r="G600" s="8" t="s">
        <v>2185</v>
      </c>
      <c r="H600" s="8">
        <v>6622752468</v>
      </c>
      <c r="I600" s="143" t="s">
        <v>376</v>
      </c>
      <c r="J600" s="8" t="s">
        <v>2186</v>
      </c>
      <c r="K600" s="143" t="s">
        <v>2187</v>
      </c>
      <c r="L600" s="8" t="s">
        <v>2188</v>
      </c>
      <c r="M600" s="8" t="s">
        <v>2189</v>
      </c>
      <c r="N600" s="8" t="s">
        <v>2190</v>
      </c>
      <c r="O600" s="8">
        <v>6622955871</v>
      </c>
      <c r="P600" s="143" t="s">
        <v>2112</v>
      </c>
      <c r="Q600" s="143" t="s">
        <v>394</v>
      </c>
      <c r="R600" s="8" t="s">
        <v>2191</v>
      </c>
      <c r="T600" s="143" t="s">
        <v>2187</v>
      </c>
      <c r="U600" s="143"/>
      <c r="V600" s="143" t="s">
        <v>488</v>
      </c>
      <c r="W600" s="8">
        <v>39773</v>
      </c>
      <c r="X600" s="8" t="s">
        <v>348</v>
      </c>
      <c r="Y600" s="8" t="s">
        <v>197</v>
      </c>
      <c r="Z600" s="143" t="s">
        <v>2114</v>
      </c>
      <c r="AB600" s="8" t="s">
        <v>2115</v>
      </c>
      <c r="AE600" s="8" t="s">
        <v>49</v>
      </c>
      <c r="AF600" s="233" t="s">
        <v>2192</v>
      </c>
      <c r="AG600" s="8" t="s">
        <v>2193</v>
      </c>
      <c r="AI600" s="8" t="s">
        <v>369</v>
      </c>
      <c r="AJ600" s="8" t="s">
        <v>2194</v>
      </c>
      <c r="AL600" s="8" t="s">
        <v>197</v>
      </c>
      <c r="AM600" s="48" t="s">
        <v>197</v>
      </c>
      <c r="AN600" s="48" t="s">
        <v>11460</v>
      </c>
      <c r="AO600" s="48" t="s">
        <v>11461</v>
      </c>
      <c r="AP600" s="48" t="e">
        <v>#N/A</v>
      </c>
      <c r="AQ600" s="48" t="s">
        <v>11461</v>
      </c>
      <c r="AR600" s="48" t="e">
        <v>#N/A</v>
      </c>
      <c r="AS600" s="68" t="s">
        <v>371</v>
      </c>
      <c r="AT600" s="68">
        <v>9</v>
      </c>
      <c r="AU600" s="48">
        <v>194</v>
      </c>
      <c r="AV600" s="48" t="s">
        <v>371</v>
      </c>
      <c r="AW600" s="68" t="s">
        <v>11462</v>
      </c>
      <c r="AX600" s="68" t="s">
        <v>11462</v>
      </c>
      <c r="AY600" s="68" t="s">
        <v>11459</v>
      </c>
      <c r="AZ600" s="48" t="s">
        <v>11463</v>
      </c>
      <c r="BA600" s="48" t="s">
        <v>11464</v>
      </c>
      <c r="BB600" s="68" t="s">
        <v>371</v>
      </c>
      <c r="BC600" s="48" t="s">
        <v>83</v>
      </c>
    </row>
    <row r="601" spans="1:56" x14ac:dyDescent="0.3">
      <c r="A601" s="48" t="s">
        <v>11465</v>
      </c>
      <c r="B601" s="8">
        <v>266</v>
      </c>
      <c r="C601" s="143" t="s">
        <v>4454</v>
      </c>
      <c r="D601" s="143" t="s">
        <v>4455</v>
      </c>
      <c r="E601" s="143" t="s">
        <v>335</v>
      </c>
      <c r="F601" s="143" t="s">
        <v>170</v>
      </c>
      <c r="G601" s="8" t="s">
        <v>4456</v>
      </c>
      <c r="H601" s="8">
        <v>6628122221</v>
      </c>
      <c r="I601" s="143" t="s">
        <v>340</v>
      </c>
      <c r="J601" s="143" t="s">
        <v>4457</v>
      </c>
      <c r="K601" s="143" t="s">
        <v>4458</v>
      </c>
      <c r="L601" s="8" t="s">
        <v>4459</v>
      </c>
      <c r="M601" s="8" t="s">
        <v>4455</v>
      </c>
      <c r="N601" s="8" t="s">
        <v>4460</v>
      </c>
      <c r="O601" s="8">
        <v>6629029765</v>
      </c>
      <c r="P601" s="143" t="s">
        <v>2112</v>
      </c>
      <c r="Q601" s="143" t="s">
        <v>45</v>
      </c>
      <c r="R601" s="8" t="s">
        <v>4461</v>
      </c>
      <c r="T601" s="143" t="s">
        <v>2979</v>
      </c>
      <c r="U601" s="143"/>
      <c r="V601" s="143" t="s">
        <v>488</v>
      </c>
      <c r="W601" s="8">
        <v>38654</v>
      </c>
      <c r="X601" s="8" t="s">
        <v>348</v>
      </c>
      <c r="Y601" s="8" t="s">
        <v>4458</v>
      </c>
      <c r="Z601" s="143" t="s">
        <v>2114</v>
      </c>
      <c r="AB601" s="8" t="s">
        <v>2115</v>
      </c>
      <c r="AE601" s="8" t="s">
        <v>48</v>
      </c>
      <c r="AF601" s="233" t="s">
        <v>4462</v>
      </c>
      <c r="AG601" s="8" t="s">
        <v>4463</v>
      </c>
      <c r="AH601" s="8" t="s">
        <v>4464</v>
      </c>
      <c r="AI601" s="8" t="s">
        <v>459</v>
      </c>
      <c r="AL601" s="8" t="s">
        <v>201</v>
      </c>
      <c r="AM601" s="48" t="s">
        <v>201</v>
      </c>
      <c r="AN601" s="48" t="s">
        <v>11466</v>
      </c>
      <c r="AO601" s="48" t="s">
        <v>11467</v>
      </c>
      <c r="AP601" s="48" t="s">
        <v>11466</v>
      </c>
      <c r="AQ601" s="48" t="s">
        <v>11467</v>
      </c>
      <c r="AR601" s="48" t="s">
        <v>371</v>
      </c>
      <c r="AS601" s="68" t="s">
        <v>371</v>
      </c>
      <c r="AT601" s="68">
        <v>266</v>
      </c>
      <c r="AU601" s="48">
        <v>253</v>
      </c>
      <c r="AV601" s="48" t="s">
        <v>371</v>
      </c>
      <c r="AW601" s="72" t="s">
        <v>11468</v>
      </c>
      <c r="AX601" s="68" t="e">
        <v>#VALUE!</v>
      </c>
      <c r="AY601" s="68" t="s">
        <v>11465</v>
      </c>
      <c r="AZ601" s="48" t="s">
        <v>11469</v>
      </c>
      <c r="BA601" s="48" t="s">
        <v>11470</v>
      </c>
      <c r="BB601" s="68" t="s">
        <v>519</v>
      </c>
      <c r="BC601" s="48" t="s">
        <v>107</v>
      </c>
      <c r="BD601" s="48"/>
    </row>
    <row r="602" spans="1:56" x14ac:dyDescent="0.3">
      <c r="A602" s="48"/>
      <c r="B602" s="8">
        <v>497</v>
      </c>
      <c r="C602" s="143" t="s">
        <v>1201</v>
      </c>
      <c r="D602" s="143" t="s">
        <v>6243</v>
      </c>
      <c r="E602" s="143" t="s">
        <v>335</v>
      </c>
      <c r="F602" s="143" t="s">
        <v>170</v>
      </c>
      <c r="G602" s="8" t="s">
        <v>6244</v>
      </c>
      <c r="H602" s="8">
        <v>6017173742</v>
      </c>
      <c r="I602" s="143" t="s">
        <v>340</v>
      </c>
      <c r="J602" s="143" t="s">
        <v>2494</v>
      </c>
      <c r="K602" s="143" t="s">
        <v>2734</v>
      </c>
      <c r="L602" s="8" t="s">
        <v>6245</v>
      </c>
      <c r="M602" s="8" t="s">
        <v>6243</v>
      </c>
      <c r="N602" s="8" t="s">
        <v>6246</v>
      </c>
      <c r="O602" s="8">
        <v>6019069736</v>
      </c>
      <c r="P602" s="143" t="s">
        <v>2112</v>
      </c>
      <c r="Q602" s="143" t="s">
        <v>394</v>
      </c>
      <c r="R602" s="8" t="s">
        <v>6247</v>
      </c>
      <c r="T602" s="143" t="s">
        <v>3817</v>
      </c>
      <c r="U602" s="143"/>
      <c r="V602" s="143" t="s">
        <v>488</v>
      </c>
      <c r="W602" s="8">
        <v>39083</v>
      </c>
      <c r="X602" s="8" t="s">
        <v>348</v>
      </c>
      <c r="Y602" s="8" t="s">
        <v>199</v>
      </c>
      <c r="Z602" s="143" t="s">
        <v>2114</v>
      </c>
      <c r="AB602" s="8" t="s">
        <v>2115</v>
      </c>
      <c r="AE602" s="8" t="s">
        <v>50</v>
      </c>
      <c r="AF602" s="233" t="s">
        <v>6248</v>
      </c>
      <c r="AG602" s="8" t="s">
        <v>6249</v>
      </c>
      <c r="AH602" s="8" t="s">
        <v>6250</v>
      </c>
      <c r="AI602" s="8" t="s">
        <v>928</v>
      </c>
      <c r="AL602" s="8" t="s">
        <v>199</v>
      </c>
      <c r="AM602" s="48" t="s">
        <v>2130</v>
      </c>
      <c r="AN602" s="48" t="s">
        <v>11471</v>
      </c>
      <c r="AO602" s="48" t="s">
        <v>11472</v>
      </c>
      <c r="AP602" s="48" t="e">
        <v>#N/A</v>
      </c>
      <c r="AQ602" s="48" t="e">
        <v>#N/A</v>
      </c>
      <c r="AR602" s="48" t="e">
        <v>#N/A</v>
      </c>
      <c r="AS602" s="68" t="e">
        <v>#N/A</v>
      </c>
      <c r="AT602" s="68">
        <v>497</v>
      </c>
      <c r="AU602" s="48" t="e">
        <v>#N/A</v>
      </c>
      <c r="AV602" s="48" t="s">
        <v>371</v>
      </c>
      <c r="AW602" s="68" t="e">
        <v>#REF!</v>
      </c>
      <c r="AX602" s="68" t="e">
        <v>#REF!</v>
      </c>
      <c r="AY602" s="68" t="e">
        <v>#N/A</v>
      </c>
      <c r="AZ602" s="48" t="s">
        <v>11473</v>
      </c>
      <c r="BA602" s="48" t="s">
        <v>11474</v>
      </c>
      <c r="BB602" s="68" t="e">
        <v>#N/A</v>
      </c>
      <c r="BC602" s="48" t="s">
        <v>2131</v>
      </c>
      <c r="BD602" s="48"/>
    </row>
    <row r="603" spans="1:56" x14ac:dyDescent="0.3">
      <c r="A603" s="48"/>
      <c r="B603" s="8">
        <v>14</v>
      </c>
      <c r="C603" s="143" t="s">
        <v>2241</v>
      </c>
      <c r="D603" s="143" t="s">
        <v>2242</v>
      </c>
      <c r="E603" s="143" t="s">
        <v>335</v>
      </c>
      <c r="F603" s="143" t="s">
        <v>170</v>
      </c>
      <c r="G603" s="8" t="s">
        <v>2243</v>
      </c>
      <c r="H603" s="8">
        <v>6015966851</v>
      </c>
      <c r="I603" s="143" t="s">
        <v>376</v>
      </c>
      <c r="J603" s="143" t="s">
        <v>2244</v>
      </c>
      <c r="K603" s="143" t="s">
        <v>221</v>
      </c>
      <c r="L603" s="8" t="s">
        <v>2245</v>
      </c>
      <c r="M603" s="8" t="s">
        <v>1211</v>
      </c>
      <c r="N603" s="8" t="s">
        <v>2246</v>
      </c>
      <c r="O603" s="8">
        <v>6015966851</v>
      </c>
      <c r="P603" s="143" t="s">
        <v>2247</v>
      </c>
      <c r="Q603" s="143" t="s">
        <v>441</v>
      </c>
      <c r="R603" s="8" t="s">
        <v>2248</v>
      </c>
      <c r="S603" s="8" t="s">
        <v>2249</v>
      </c>
      <c r="T603" s="143" t="s">
        <v>2250</v>
      </c>
      <c r="U603" s="143"/>
      <c r="V603" s="143" t="s">
        <v>488</v>
      </c>
      <c r="W603" s="8">
        <v>39402</v>
      </c>
      <c r="X603" s="8" t="s">
        <v>348</v>
      </c>
      <c r="Y603" s="8" t="s">
        <v>2251</v>
      </c>
      <c r="Z603" s="143"/>
      <c r="AD603" s="8" t="s">
        <v>2252</v>
      </c>
      <c r="AE603" s="8" t="s">
        <v>50</v>
      </c>
      <c r="AF603" s="233" t="s">
        <v>2253</v>
      </c>
      <c r="AG603" s="8" t="s">
        <v>2254</v>
      </c>
      <c r="AI603" s="8" t="s">
        <v>720</v>
      </c>
      <c r="AL603" s="8" t="s">
        <v>221</v>
      </c>
      <c r="AM603" s="275" t="s">
        <v>2130</v>
      </c>
      <c r="AN603" s="48" t="s">
        <v>11475</v>
      </c>
      <c r="AO603" s="48" t="s">
        <v>11476</v>
      </c>
      <c r="AP603" s="48" t="e">
        <v>#N/A</v>
      </c>
      <c r="AQ603" s="48" t="e">
        <v>#N/A</v>
      </c>
      <c r="AR603" s="48" t="e">
        <v>#N/A</v>
      </c>
      <c r="AS603" s="68" t="e">
        <v>#N/A</v>
      </c>
      <c r="AT603" s="68">
        <v>14</v>
      </c>
      <c r="AU603" s="48" t="e">
        <v>#N/A</v>
      </c>
      <c r="AV603" s="48" t="s">
        <v>519</v>
      </c>
      <c r="AW603" s="68" t="s">
        <v>11477</v>
      </c>
      <c r="AX603" s="68" t="s">
        <v>11477</v>
      </c>
      <c r="AY603" s="68" t="e">
        <v>#N/A</v>
      </c>
      <c r="AZ603" s="48" t="s">
        <v>11478</v>
      </c>
      <c r="BA603" s="48" t="s">
        <v>11479</v>
      </c>
      <c r="BB603" s="68" t="e">
        <v>#N/A</v>
      </c>
      <c r="BC603" s="48" t="s">
        <v>2131</v>
      </c>
    </row>
    <row r="604" spans="1:56" x14ac:dyDescent="0.3">
      <c r="A604" s="48"/>
      <c r="B604" s="8">
        <v>90</v>
      </c>
      <c r="C604" s="143" t="s">
        <v>2965</v>
      </c>
      <c r="D604" s="143" t="s">
        <v>503</v>
      </c>
      <c r="E604" s="143" t="s">
        <v>335</v>
      </c>
      <c r="F604" s="143" t="s">
        <v>170</v>
      </c>
      <c r="H604" s="8">
        <v>6012709823</v>
      </c>
      <c r="I604" s="143" t="s">
        <v>376</v>
      </c>
      <c r="J604" s="143" t="s">
        <v>2966</v>
      </c>
      <c r="K604" s="143" t="s">
        <v>465</v>
      </c>
      <c r="L604" s="8" t="s">
        <v>2960</v>
      </c>
      <c r="M604" s="8" t="s">
        <v>214</v>
      </c>
      <c r="N604" s="8" t="s">
        <v>2967</v>
      </c>
      <c r="O604" s="8">
        <v>6013102077</v>
      </c>
      <c r="P604" s="143" t="s">
        <v>2159</v>
      </c>
      <c r="Q604" s="143" t="s">
        <v>394</v>
      </c>
      <c r="R604" s="8" t="s">
        <v>2968</v>
      </c>
      <c r="T604" s="143" t="s">
        <v>698</v>
      </c>
      <c r="U604" s="143"/>
      <c r="V604" s="143" t="s">
        <v>488</v>
      </c>
      <c r="W604" s="8">
        <v>39401</v>
      </c>
      <c r="X604" s="8" t="s">
        <v>348</v>
      </c>
      <c r="Y604" s="8" t="s">
        <v>371</v>
      </c>
      <c r="Z604" s="143" t="s">
        <v>2114</v>
      </c>
      <c r="AB604" s="8" t="s">
        <v>2115</v>
      </c>
      <c r="AE604" s="8" t="s">
        <v>50</v>
      </c>
      <c r="AF604" s="233" t="s">
        <v>2969</v>
      </c>
      <c r="AI604" s="8" t="s">
        <v>2165</v>
      </c>
      <c r="AJ604" s="8" t="s">
        <v>2970</v>
      </c>
      <c r="AK604" s="8" t="s">
        <v>2971</v>
      </c>
      <c r="AL604" s="8" t="s">
        <v>202</v>
      </c>
      <c r="AM604" s="275" t="s">
        <v>2130</v>
      </c>
      <c r="AN604" s="48" t="s">
        <v>11480</v>
      </c>
      <c r="AO604" s="48" t="s">
        <v>11481</v>
      </c>
      <c r="AP604" s="48" t="e">
        <v>#N/A</v>
      </c>
      <c r="AQ604" s="48" t="e">
        <v>#N/A</v>
      </c>
      <c r="AR604" s="48" t="e">
        <v>#N/A</v>
      </c>
      <c r="AS604" s="68" t="e">
        <v>#N/A</v>
      </c>
      <c r="AT604" s="68">
        <v>90</v>
      </c>
      <c r="AU604" s="48" t="e">
        <v>#N/A</v>
      </c>
      <c r="AV604" s="48" t="s">
        <v>519</v>
      </c>
      <c r="AW604" s="68" t="s">
        <v>11482</v>
      </c>
      <c r="AX604" s="68" t="s">
        <v>8643</v>
      </c>
      <c r="AY604" s="68" t="e">
        <v>#N/A</v>
      </c>
      <c r="AZ604" s="307" t="s">
        <v>11483</v>
      </c>
      <c r="BA604" s="48" t="s">
        <v>11484</v>
      </c>
      <c r="BB604" s="68" t="e">
        <v>#N/A</v>
      </c>
      <c r="BC604" s="48" t="s">
        <v>2131</v>
      </c>
      <c r="BD604" s="48"/>
    </row>
    <row r="605" spans="1:56" x14ac:dyDescent="0.3">
      <c r="A605" s="48"/>
      <c r="B605" s="8">
        <v>89</v>
      </c>
      <c r="C605" s="143" t="s">
        <v>2956</v>
      </c>
      <c r="D605" s="143" t="s">
        <v>2957</v>
      </c>
      <c r="E605" s="143" t="s">
        <v>335</v>
      </c>
      <c r="F605" s="143" t="s">
        <v>170</v>
      </c>
      <c r="H605" s="8">
        <v>6016203483</v>
      </c>
      <c r="I605" s="143" t="s">
        <v>376</v>
      </c>
      <c r="J605" s="143" t="s">
        <v>2958</v>
      </c>
      <c r="K605" s="143" t="s">
        <v>2959</v>
      </c>
      <c r="L605" s="8" t="s">
        <v>2960</v>
      </c>
      <c r="M605" s="8" t="s">
        <v>562</v>
      </c>
      <c r="N605" s="8" t="s">
        <v>2961</v>
      </c>
      <c r="O605" s="8">
        <v>6013102077</v>
      </c>
      <c r="P605" s="143" t="s">
        <v>2159</v>
      </c>
      <c r="Q605" s="143" t="s">
        <v>394</v>
      </c>
      <c r="R605" s="8" t="s">
        <v>2962</v>
      </c>
      <c r="T605" s="143" t="s">
        <v>698</v>
      </c>
      <c r="U605" s="143"/>
      <c r="V605" s="143" t="s">
        <v>488</v>
      </c>
      <c r="W605" s="8">
        <v>39402</v>
      </c>
      <c r="X605" s="8" t="s">
        <v>348</v>
      </c>
      <c r="Y605" s="8" t="s">
        <v>371</v>
      </c>
      <c r="Z605" s="143" t="s">
        <v>2114</v>
      </c>
      <c r="AB605" s="8" t="s">
        <v>2115</v>
      </c>
      <c r="AE605" s="8" t="s">
        <v>50</v>
      </c>
      <c r="AF605" s="233" t="s">
        <v>2963</v>
      </c>
      <c r="AI605" s="8" t="s">
        <v>2165</v>
      </c>
      <c r="AJ605" s="8" t="s">
        <v>2244</v>
      </c>
      <c r="AK605" s="8" t="s">
        <v>2964</v>
      </c>
      <c r="AL605" s="8" t="s">
        <v>221</v>
      </c>
      <c r="AM605" s="275" t="s">
        <v>2130</v>
      </c>
      <c r="AN605" s="48" t="s">
        <v>11485</v>
      </c>
      <c r="AO605" s="48" t="s">
        <v>11486</v>
      </c>
      <c r="AP605" s="48" t="e">
        <v>#N/A</v>
      </c>
      <c r="AQ605" s="48" t="e">
        <v>#N/A</v>
      </c>
      <c r="AR605" s="48" t="e">
        <v>#N/A</v>
      </c>
      <c r="AS605" s="68" t="e">
        <v>#N/A</v>
      </c>
      <c r="AT605" s="68">
        <v>89</v>
      </c>
      <c r="AU605" s="48" t="e">
        <v>#N/A</v>
      </c>
      <c r="AV605" s="48" t="s">
        <v>519</v>
      </c>
      <c r="AW605" s="70" t="s">
        <v>11487</v>
      </c>
      <c r="AX605" s="68" t="s">
        <v>8643</v>
      </c>
      <c r="AY605" s="68" t="e">
        <v>#N/A</v>
      </c>
      <c r="AZ605" s="307" t="s">
        <v>11483</v>
      </c>
      <c r="BA605" s="48" t="s">
        <v>11488</v>
      </c>
      <c r="BB605" s="68" t="e">
        <v>#N/A</v>
      </c>
      <c r="BC605" s="48" t="s">
        <v>2131</v>
      </c>
      <c r="BD605" s="48"/>
    </row>
    <row r="606" spans="1:56" x14ac:dyDescent="0.3">
      <c r="A606" s="48"/>
      <c r="B606" s="8">
        <v>504</v>
      </c>
      <c r="C606" s="143" t="s">
        <v>3086</v>
      </c>
      <c r="D606" s="143" t="s">
        <v>1280</v>
      </c>
      <c r="E606" s="143" t="s">
        <v>335</v>
      </c>
      <c r="F606" s="143" t="s">
        <v>169</v>
      </c>
      <c r="G606" s="8" t="s">
        <v>6308</v>
      </c>
      <c r="H606" s="8">
        <v>6628004314</v>
      </c>
      <c r="I606" s="143" t="s">
        <v>376</v>
      </c>
      <c r="J606" s="143" t="s">
        <v>6309</v>
      </c>
      <c r="K606" s="143" t="s">
        <v>191</v>
      </c>
      <c r="L606" s="8" t="s">
        <v>6310</v>
      </c>
      <c r="M606" s="8" t="s">
        <v>1280</v>
      </c>
      <c r="N606" s="8" t="s">
        <v>6311</v>
      </c>
      <c r="O606" s="8">
        <v>6628004314</v>
      </c>
      <c r="P606" s="143" t="s">
        <v>2159</v>
      </c>
      <c r="Q606" s="143" t="s">
        <v>43</v>
      </c>
      <c r="R606" s="8" t="s">
        <v>6312</v>
      </c>
      <c r="T606" s="143" t="s">
        <v>6313</v>
      </c>
      <c r="U606" s="143"/>
      <c r="V606" s="143" t="s">
        <v>488</v>
      </c>
      <c r="W606" s="8">
        <v>38916</v>
      </c>
      <c r="X606" s="8" t="s">
        <v>348</v>
      </c>
      <c r="Y606" s="8" t="s">
        <v>191</v>
      </c>
      <c r="Z606" s="143" t="s">
        <v>2114</v>
      </c>
      <c r="AB606" s="8" t="s">
        <v>2115</v>
      </c>
      <c r="AE606" s="8" t="s">
        <v>48</v>
      </c>
      <c r="AF606" s="233" t="s">
        <v>6314</v>
      </c>
      <c r="AG606" s="8" t="s">
        <v>6315</v>
      </c>
      <c r="AI606" s="8" t="s">
        <v>2165</v>
      </c>
      <c r="AJ606" s="8" t="s">
        <v>6268</v>
      </c>
      <c r="AK606" s="8" t="s">
        <v>6316</v>
      </c>
      <c r="AL606" s="8" t="s">
        <v>191</v>
      </c>
      <c r="AM606" s="48" t="s">
        <v>2130</v>
      </c>
      <c r="AN606" s="48" t="s">
        <v>11489</v>
      </c>
      <c r="AO606" s="48" t="s">
        <v>11490</v>
      </c>
      <c r="AP606" s="48" t="e">
        <v>#N/A</v>
      </c>
      <c r="AQ606" s="48" t="e">
        <v>#N/A</v>
      </c>
      <c r="AR606" s="48" t="e">
        <v>#N/A</v>
      </c>
      <c r="AS606" s="68" t="e">
        <v>#N/A</v>
      </c>
      <c r="AT606" s="68">
        <v>504</v>
      </c>
      <c r="AU606" s="48" t="e">
        <v>#N/A</v>
      </c>
      <c r="AV606" s="48" t="s">
        <v>371</v>
      </c>
      <c r="AW606" s="68" t="e">
        <v>#REF!</v>
      </c>
      <c r="AX606" s="68" t="e">
        <v>#REF!</v>
      </c>
      <c r="AY606" s="68" t="e">
        <v>#N/A</v>
      </c>
      <c r="AZ606" s="48" t="s">
        <v>11491</v>
      </c>
      <c r="BA606" s="48" t="s">
        <v>11492</v>
      </c>
      <c r="BB606" s="68" t="e">
        <v>#N/A</v>
      </c>
      <c r="BC606" s="48" t="s">
        <v>2131</v>
      </c>
      <c r="BD606" s="48"/>
    </row>
    <row r="607" spans="1:56" x14ac:dyDescent="0.3">
      <c r="A607" s="48"/>
      <c r="B607" s="8">
        <v>78</v>
      </c>
      <c r="C607" s="143" t="s">
        <v>2853</v>
      </c>
      <c r="D607" s="143" t="s">
        <v>2854</v>
      </c>
      <c r="E607" s="143" t="s">
        <v>335</v>
      </c>
      <c r="F607" s="143" t="s">
        <v>169</v>
      </c>
      <c r="G607" s="8" t="s">
        <v>2855</v>
      </c>
      <c r="H607" s="8">
        <v>9015697594</v>
      </c>
      <c r="I607" s="143" t="s">
        <v>376</v>
      </c>
      <c r="J607" s="143" t="s">
        <v>2856</v>
      </c>
      <c r="K607" s="143" t="s">
        <v>2393</v>
      </c>
      <c r="L607" s="8" t="s">
        <v>2857</v>
      </c>
      <c r="M607" s="8" t="s">
        <v>2858</v>
      </c>
      <c r="N607" s="8" t="s">
        <v>2859</v>
      </c>
      <c r="O607" s="8">
        <v>9015816452</v>
      </c>
      <c r="P607" s="143" t="s">
        <v>2112</v>
      </c>
      <c r="Q607" s="143" t="s">
        <v>45</v>
      </c>
      <c r="R607" s="8" t="s">
        <v>2860</v>
      </c>
      <c r="T607" s="143" t="s">
        <v>2861</v>
      </c>
      <c r="U607" s="143"/>
      <c r="V607" s="143" t="s">
        <v>488</v>
      </c>
      <c r="W607" s="8">
        <v>38671</v>
      </c>
      <c r="X607" s="8" t="s">
        <v>348</v>
      </c>
      <c r="Y607" s="8" t="s">
        <v>2862</v>
      </c>
      <c r="Z607" s="143" t="s">
        <v>2114</v>
      </c>
      <c r="AB607" s="8" t="s">
        <v>2115</v>
      </c>
      <c r="AE607" s="8" t="s">
        <v>48</v>
      </c>
      <c r="AF607" s="233" t="s">
        <v>2863</v>
      </c>
      <c r="AG607" s="8" t="s">
        <v>2864</v>
      </c>
      <c r="AH607" s="8" t="s">
        <v>2865</v>
      </c>
      <c r="AI607" s="8" t="s">
        <v>2165</v>
      </c>
      <c r="AJ607" s="8" t="s">
        <v>2866</v>
      </c>
      <c r="AL607" s="8" t="s">
        <v>201</v>
      </c>
      <c r="AM607" s="48" t="s">
        <v>2130</v>
      </c>
      <c r="AN607" s="48" t="s">
        <v>11493</v>
      </c>
      <c r="AO607" s="48" t="s">
        <v>11494</v>
      </c>
      <c r="AP607" s="48" t="e">
        <v>#N/A</v>
      </c>
      <c r="AQ607" s="48" t="e">
        <v>#N/A</v>
      </c>
      <c r="AR607" s="48" t="e">
        <v>#N/A</v>
      </c>
      <c r="AS607" s="68" t="e">
        <v>#N/A</v>
      </c>
      <c r="AT607" s="68">
        <v>78</v>
      </c>
      <c r="AU607" s="48" t="e">
        <v>#N/A</v>
      </c>
      <c r="AV607" s="48" t="s">
        <v>371</v>
      </c>
      <c r="AW607" s="68" t="e">
        <v>#VALUE!</v>
      </c>
      <c r="AX607" s="68" t="s">
        <v>11495</v>
      </c>
      <c r="AY607" s="68" t="e">
        <v>#N/A</v>
      </c>
      <c r="AZ607" s="48" t="s">
        <v>11496</v>
      </c>
      <c r="BA607" s="48" t="s">
        <v>11497</v>
      </c>
      <c r="BB607" s="68" t="e">
        <v>#N/A</v>
      </c>
      <c r="BC607" s="48" t="s">
        <v>2131</v>
      </c>
      <c r="BD607" s="48"/>
    </row>
    <row r="608" spans="1:56" x14ac:dyDescent="0.3">
      <c r="A608" s="48"/>
      <c r="B608" s="8">
        <v>6</v>
      </c>
      <c r="C608" s="143" t="s">
        <v>2152</v>
      </c>
      <c r="D608" s="143" t="s">
        <v>2153</v>
      </c>
      <c r="E608" s="143" t="s">
        <v>335</v>
      </c>
      <c r="F608" s="143" t="s">
        <v>170</v>
      </c>
      <c r="G608" s="8" t="s">
        <v>2154</v>
      </c>
      <c r="H608" s="8">
        <v>6017099096</v>
      </c>
      <c r="I608" s="143" t="s">
        <v>376</v>
      </c>
      <c r="J608" s="8" t="s">
        <v>2155</v>
      </c>
      <c r="K608" s="143" t="s">
        <v>2156</v>
      </c>
      <c r="L608" s="8" t="s">
        <v>2157</v>
      </c>
      <c r="M608" s="8" t="s">
        <v>736</v>
      </c>
      <c r="N608" s="8" t="s">
        <v>2158</v>
      </c>
      <c r="O608" s="8">
        <v>6019421506</v>
      </c>
      <c r="P608" s="143" t="s">
        <v>2159</v>
      </c>
      <c r="Q608" s="143" t="s">
        <v>43</v>
      </c>
      <c r="R608" s="8" t="s">
        <v>2160</v>
      </c>
      <c r="T608" s="143" t="s">
        <v>2161</v>
      </c>
      <c r="U608" s="143"/>
      <c r="V608" s="143" t="s">
        <v>488</v>
      </c>
      <c r="W608" s="8">
        <v>39051</v>
      </c>
      <c r="X608" s="8" t="s">
        <v>348</v>
      </c>
      <c r="Y608" s="8" t="s">
        <v>2162</v>
      </c>
      <c r="Z608" s="143" t="s">
        <v>2114</v>
      </c>
      <c r="AB608" s="8" t="s">
        <v>2115</v>
      </c>
      <c r="AE608" s="8" t="s">
        <v>49</v>
      </c>
      <c r="AF608" s="233" t="s">
        <v>2163</v>
      </c>
      <c r="AG608" s="8" t="s">
        <v>2164</v>
      </c>
      <c r="AI608" s="8" t="s">
        <v>2165</v>
      </c>
      <c r="AJ608" s="8" t="s">
        <v>2166</v>
      </c>
      <c r="AL608" s="8" t="s">
        <v>224</v>
      </c>
      <c r="AM608" s="48" t="s">
        <v>2130</v>
      </c>
      <c r="AN608" s="48" t="s">
        <v>11498</v>
      </c>
      <c r="AO608" s="48" t="s">
        <v>11499</v>
      </c>
      <c r="AP608" s="48" t="e">
        <v>#N/A</v>
      </c>
      <c r="AQ608" s="48" t="e">
        <v>#N/A</v>
      </c>
      <c r="AR608" s="48" t="e">
        <v>#N/A</v>
      </c>
      <c r="AS608" s="68" t="e">
        <v>#N/A</v>
      </c>
      <c r="AT608" s="68">
        <v>6</v>
      </c>
      <c r="AU608" s="48" t="e">
        <v>#N/A</v>
      </c>
      <c r="AV608" s="48" t="s">
        <v>371</v>
      </c>
      <c r="AW608" s="68" t="s">
        <v>10134</v>
      </c>
      <c r="AX608" s="68" t="s">
        <v>10134</v>
      </c>
      <c r="AY608" s="68" t="e">
        <v>#N/A</v>
      </c>
      <c r="AZ608" s="48" t="s">
        <v>11500</v>
      </c>
      <c r="BA608" s="48" t="s">
        <v>11501</v>
      </c>
      <c r="BB608" s="68" t="e">
        <v>#N/A</v>
      </c>
      <c r="BC608" s="48" t="s">
        <v>2131</v>
      </c>
      <c r="BD608" s="48"/>
    </row>
    <row r="609" spans="1:56" x14ac:dyDescent="0.3">
      <c r="A609" s="48"/>
      <c r="B609" s="8">
        <v>505</v>
      </c>
      <c r="C609" s="143" t="s">
        <v>6317</v>
      </c>
      <c r="D609" s="143" t="s">
        <v>2600</v>
      </c>
      <c r="E609" s="143" t="s">
        <v>335</v>
      </c>
      <c r="F609" s="143" t="s">
        <v>169</v>
      </c>
      <c r="G609" s="8" t="s">
        <v>6318</v>
      </c>
      <c r="H609" s="8">
        <v>6013973157</v>
      </c>
      <c r="I609" s="143" t="s">
        <v>340</v>
      </c>
      <c r="J609" s="143" t="s">
        <v>6319</v>
      </c>
      <c r="K609" s="143" t="s">
        <v>6320</v>
      </c>
      <c r="L609" s="8" t="s">
        <v>6321</v>
      </c>
      <c r="M609" s="8" t="s">
        <v>2600</v>
      </c>
      <c r="N609" s="8" t="s">
        <v>6322</v>
      </c>
      <c r="O609" s="8">
        <v>6013973157</v>
      </c>
      <c r="P609" s="143" t="s">
        <v>2159</v>
      </c>
      <c r="Q609" s="143" t="s">
        <v>394</v>
      </c>
      <c r="R609" s="8" t="s">
        <v>6323</v>
      </c>
      <c r="T609" s="143" t="s">
        <v>1731</v>
      </c>
      <c r="U609" s="143"/>
      <c r="V609" s="143" t="s">
        <v>488</v>
      </c>
      <c r="W609" s="8">
        <v>39042</v>
      </c>
      <c r="X609" s="8" t="s">
        <v>348</v>
      </c>
      <c r="Y609" s="8" t="s">
        <v>6324</v>
      </c>
      <c r="Z609" s="143" t="s">
        <v>2114</v>
      </c>
      <c r="AB609" s="8" t="s">
        <v>2115</v>
      </c>
      <c r="AE609" s="8" t="s">
        <v>49</v>
      </c>
      <c r="AF609" s="233" t="s">
        <v>6325</v>
      </c>
      <c r="AG609" s="8" t="s">
        <v>6326</v>
      </c>
      <c r="AH609" s="8" t="s">
        <v>533</v>
      </c>
      <c r="AI609" s="8" t="s">
        <v>442</v>
      </c>
      <c r="AJ609" s="8" t="s">
        <v>533</v>
      </c>
      <c r="AK609" s="8" t="s">
        <v>533</v>
      </c>
      <c r="AL609" s="8" t="s">
        <v>245</v>
      </c>
      <c r="AM609" s="48" t="s">
        <v>2130</v>
      </c>
      <c r="AN609" s="48" t="s">
        <v>11502</v>
      </c>
      <c r="AO609" s="48" t="s">
        <v>11503</v>
      </c>
      <c r="AP609" s="48" t="e">
        <v>#N/A</v>
      </c>
      <c r="AQ609" s="48" t="e">
        <v>#N/A</v>
      </c>
      <c r="AR609" s="48" t="e">
        <v>#N/A</v>
      </c>
      <c r="AS609" s="68" t="e">
        <v>#N/A</v>
      </c>
      <c r="AT609" s="68">
        <v>505</v>
      </c>
      <c r="AU609" s="48" t="e">
        <v>#N/A</v>
      </c>
      <c r="AV609" s="48" t="s">
        <v>519</v>
      </c>
      <c r="AW609" s="68" t="e">
        <v>#REF!</v>
      </c>
      <c r="AX609" s="68" t="e">
        <v>#REF!</v>
      </c>
      <c r="AY609" s="68" t="e">
        <v>#N/A</v>
      </c>
      <c r="AZ609" s="48" t="s">
        <v>11504</v>
      </c>
      <c r="BA609" s="48" t="s">
        <v>11505</v>
      </c>
      <c r="BB609" s="68" t="e">
        <v>#N/A</v>
      </c>
      <c r="BC609" s="48" t="s">
        <v>2131</v>
      </c>
    </row>
    <row r="610" spans="1:56" x14ac:dyDescent="0.3">
      <c r="A610" s="48" t="s">
        <v>11506</v>
      </c>
      <c r="B610" s="8">
        <v>637</v>
      </c>
      <c r="C610" s="8" t="s">
        <v>1704</v>
      </c>
      <c r="D610" s="8" t="s">
        <v>7363</v>
      </c>
      <c r="E610" s="8" t="s">
        <v>335</v>
      </c>
      <c r="F610" s="8" t="s">
        <v>170</v>
      </c>
      <c r="H610" s="8">
        <v>6016516555</v>
      </c>
      <c r="I610" s="8" t="s">
        <v>340</v>
      </c>
      <c r="J610" s="8" t="s">
        <v>1706</v>
      </c>
      <c r="K610" s="8" t="s">
        <v>7364</v>
      </c>
      <c r="L610" s="8" t="s">
        <v>1710</v>
      </c>
      <c r="M610" s="8" t="s">
        <v>1711</v>
      </c>
      <c r="N610" s="8" t="s">
        <v>7365</v>
      </c>
      <c r="O610" s="8">
        <v>6013195852</v>
      </c>
      <c r="P610" s="8" t="s">
        <v>2112</v>
      </c>
      <c r="Q610" s="8" t="s">
        <v>45</v>
      </c>
      <c r="R610" s="8" t="s">
        <v>1708</v>
      </c>
      <c r="T610" s="8" t="s">
        <v>1709</v>
      </c>
      <c r="V610" s="8" t="s">
        <v>488</v>
      </c>
      <c r="W610" s="8">
        <v>39440</v>
      </c>
      <c r="X610" s="8" t="s">
        <v>348</v>
      </c>
      <c r="Y610" s="8" t="s">
        <v>5668</v>
      </c>
      <c r="Z610" s="8" t="s">
        <v>2114</v>
      </c>
      <c r="AB610" s="8" t="s">
        <v>2115</v>
      </c>
      <c r="AE610" s="8" t="s">
        <v>50</v>
      </c>
      <c r="AF610" s="8" t="s">
        <v>7366</v>
      </c>
      <c r="AI610" s="8" t="s">
        <v>442</v>
      </c>
      <c r="AL610" s="8" t="s">
        <v>218</v>
      </c>
      <c r="AM610" s="48" t="s">
        <v>218</v>
      </c>
      <c r="AN610" s="48" t="s">
        <v>11507</v>
      </c>
      <c r="AO610" s="48" t="s">
        <v>11508</v>
      </c>
      <c r="AP610" s="48" t="s">
        <v>11507</v>
      </c>
      <c r="AQ610" s="48" t="s">
        <v>11508</v>
      </c>
      <c r="AR610" s="48" t="s">
        <v>371</v>
      </c>
      <c r="AS610" s="68" t="s">
        <v>371</v>
      </c>
      <c r="AT610" s="68">
        <v>637</v>
      </c>
      <c r="AU610" s="48">
        <v>318</v>
      </c>
      <c r="AV610" s="48" t="s">
        <v>371</v>
      </c>
      <c r="AW610" s="68" t="e">
        <v>#REF!</v>
      </c>
      <c r="AX610" s="68" t="s">
        <v>8643</v>
      </c>
      <c r="AY610" s="68" t="s">
        <v>11506</v>
      </c>
      <c r="AZ610" s="48" t="s">
        <v>11509</v>
      </c>
      <c r="BA610" s="48" t="s">
        <v>11510</v>
      </c>
      <c r="BB610" s="68" t="s">
        <v>519</v>
      </c>
      <c r="BC610" s="48" t="s">
        <v>107</v>
      </c>
      <c r="BD610" s="48"/>
    </row>
    <row r="611" spans="1:56" x14ac:dyDescent="0.3">
      <c r="A611" s="48" t="s">
        <v>11511</v>
      </c>
      <c r="B611" s="8">
        <v>122</v>
      </c>
      <c r="C611" s="143" t="s">
        <v>3240</v>
      </c>
      <c r="D611" s="143" t="s">
        <v>3241</v>
      </c>
      <c r="E611" s="143" t="s">
        <v>335</v>
      </c>
      <c r="F611" s="143" t="s">
        <v>169</v>
      </c>
      <c r="G611" s="8" t="s">
        <v>3242</v>
      </c>
      <c r="H611" s="8">
        <v>6013377613</v>
      </c>
      <c r="I611" s="143" t="s">
        <v>376</v>
      </c>
      <c r="J611" s="143" t="s">
        <v>3243</v>
      </c>
      <c r="K611" s="143" t="s">
        <v>3244</v>
      </c>
      <c r="L611" s="8" t="s">
        <v>3245</v>
      </c>
      <c r="M611" s="8" t="s">
        <v>3246</v>
      </c>
      <c r="N611" s="8" t="s">
        <v>3247</v>
      </c>
      <c r="O611" s="8">
        <v>6014667613</v>
      </c>
      <c r="P611" s="143" t="s">
        <v>2112</v>
      </c>
      <c r="Q611" s="143" t="s">
        <v>45</v>
      </c>
      <c r="R611" s="8" t="s">
        <v>3248</v>
      </c>
      <c r="T611" s="143" t="s">
        <v>3100</v>
      </c>
      <c r="U611" s="143"/>
      <c r="V611" s="143" t="s">
        <v>488</v>
      </c>
      <c r="W611" s="8">
        <v>39475</v>
      </c>
      <c r="X611" s="8" t="s">
        <v>348</v>
      </c>
      <c r="Y611" s="8" t="s">
        <v>221</v>
      </c>
      <c r="Z611" s="143" t="s">
        <v>2114</v>
      </c>
      <c r="AB611" s="8" t="s">
        <v>2115</v>
      </c>
      <c r="AE611" s="8" t="s">
        <v>48</v>
      </c>
      <c r="AF611" s="233" t="s">
        <v>3249</v>
      </c>
      <c r="AG611" s="8" t="s">
        <v>3250</v>
      </c>
      <c r="AH611" s="8" t="s">
        <v>3251</v>
      </c>
      <c r="AI611" s="8" t="s">
        <v>442</v>
      </c>
      <c r="AL611" s="8" t="s">
        <v>221</v>
      </c>
      <c r="AM611" s="48" t="s">
        <v>221</v>
      </c>
      <c r="AN611" s="48" t="s">
        <v>11512</v>
      </c>
      <c r="AO611" s="48" t="s">
        <v>11513</v>
      </c>
      <c r="AP611" s="48" t="s">
        <v>11512</v>
      </c>
      <c r="AQ611" s="48" t="s">
        <v>11513</v>
      </c>
      <c r="AR611" s="48" t="s">
        <v>371</v>
      </c>
      <c r="AS611" s="68" t="s">
        <v>371</v>
      </c>
      <c r="AT611" s="68">
        <v>122</v>
      </c>
      <c r="AU611" s="48">
        <v>74</v>
      </c>
      <c r="AV611" s="48" t="s">
        <v>371</v>
      </c>
      <c r="AW611" s="68" t="s">
        <v>11514</v>
      </c>
      <c r="AX611" s="68" t="e">
        <v>#VALUE!</v>
      </c>
      <c r="AY611" s="68" t="s">
        <v>11511</v>
      </c>
      <c r="AZ611" s="48" t="s">
        <v>11515</v>
      </c>
      <c r="BA611" s="48" t="s">
        <v>11516</v>
      </c>
      <c r="BB611" s="68" t="s">
        <v>371</v>
      </c>
      <c r="BC611" s="48" t="s">
        <v>101</v>
      </c>
      <c r="BD611" s="48"/>
    </row>
    <row r="612" spans="1:56" x14ac:dyDescent="0.3">
      <c r="A612" s="48" t="s">
        <v>11517</v>
      </c>
      <c r="B612" s="8">
        <v>351</v>
      </c>
      <c r="C612" s="143" t="s">
        <v>5107</v>
      </c>
      <c r="D612" s="143" t="s">
        <v>1127</v>
      </c>
      <c r="E612" s="143" t="s">
        <v>335</v>
      </c>
      <c r="F612" s="143" t="s">
        <v>170</v>
      </c>
      <c r="G612" s="8" t="s">
        <v>5108</v>
      </c>
      <c r="H612" s="8">
        <v>6626451832</v>
      </c>
      <c r="I612" s="143" t="s">
        <v>376</v>
      </c>
      <c r="J612" s="143" t="s">
        <v>5109</v>
      </c>
      <c r="K612" s="143" t="s">
        <v>1656</v>
      </c>
      <c r="L612" s="8" t="s">
        <v>5110</v>
      </c>
      <c r="M612" s="8" t="s">
        <v>5111</v>
      </c>
      <c r="N612" s="8" t="s">
        <v>5112</v>
      </c>
      <c r="O612" s="8">
        <v>6626451742</v>
      </c>
      <c r="P612" s="143" t="s">
        <v>2112</v>
      </c>
      <c r="Q612" s="143" t="s">
        <v>394</v>
      </c>
      <c r="R612" s="8" t="s">
        <v>5113</v>
      </c>
      <c r="T612" s="143" t="s">
        <v>1646</v>
      </c>
      <c r="U612" s="143"/>
      <c r="V612" s="143" t="s">
        <v>488</v>
      </c>
      <c r="W612" s="8">
        <v>38614</v>
      </c>
      <c r="X612" s="8" t="s">
        <v>348</v>
      </c>
      <c r="Y612" s="8" t="s">
        <v>198</v>
      </c>
      <c r="Z612" s="143" t="s">
        <v>2114</v>
      </c>
      <c r="AB612" s="8" t="s">
        <v>2115</v>
      </c>
      <c r="AE612" s="8" t="s">
        <v>48</v>
      </c>
      <c r="AF612" s="233" t="s">
        <v>5114</v>
      </c>
      <c r="AG612" s="8" t="s">
        <v>5115</v>
      </c>
      <c r="AH612" s="8" t="s">
        <v>5116</v>
      </c>
      <c r="AI612" s="8" t="s">
        <v>2165</v>
      </c>
      <c r="AJ612" s="8" t="s">
        <v>5117</v>
      </c>
      <c r="AL612" s="8" t="s">
        <v>198</v>
      </c>
      <c r="AM612" s="48" t="s">
        <v>198</v>
      </c>
      <c r="AN612" s="48" t="s">
        <v>11518</v>
      </c>
      <c r="AO612" s="48" t="s">
        <v>11519</v>
      </c>
      <c r="AP612" s="48" t="e">
        <v>#N/A</v>
      </c>
      <c r="AQ612" s="48" t="s">
        <v>11519</v>
      </c>
      <c r="AR612" s="48" t="e">
        <v>#N/A</v>
      </c>
      <c r="AS612" s="68" t="s">
        <v>371</v>
      </c>
      <c r="AT612" s="68">
        <v>351</v>
      </c>
      <c r="AU612" s="48">
        <v>41</v>
      </c>
      <c r="AV612" s="48" t="s">
        <v>371</v>
      </c>
      <c r="AW612" s="68" t="e">
        <v>#REF!</v>
      </c>
      <c r="AX612" s="68" t="e">
        <v>#REF!</v>
      </c>
      <c r="AY612" s="68" t="s">
        <v>11517</v>
      </c>
      <c r="AZ612" s="48" t="s">
        <v>11520</v>
      </c>
      <c r="BA612" s="48" t="s">
        <v>11521</v>
      </c>
      <c r="BB612" s="68" t="s">
        <v>371</v>
      </c>
      <c r="BC612" s="48" t="s">
        <v>101</v>
      </c>
      <c r="BD612" s="48"/>
    </row>
    <row r="613" spans="1:56" x14ac:dyDescent="0.3">
      <c r="A613" s="48" t="s">
        <v>11522</v>
      </c>
      <c r="B613" s="8">
        <v>216</v>
      </c>
      <c r="C613" s="143" t="s">
        <v>4028</v>
      </c>
      <c r="D613" s="143" t="s">
        <v>884</v>
      </c>
      <c r="E613" s="143" t="s">
        <v>335</v>
      </c>
      <c r="F613" s="143" t="s">
        <v>170</v>
      </c>
      <c r="G613" s="8" t="s">
        <v>4029</v>
      </c>
      <c r="H613" s="8">
        <v>6623641940</v>
      </c>
      <c r="I613" s="143" t="s">
        <v>401</v>
      </c>
      <c r="J613" s="143" t="s">
        <v>4030</v>
      </c>
      <c r="K613" s="143" t="s">
        <v>4031</v>
      </c>
      <c r="L613" s="8" t="s">
        <v>4032</v>
      </c>
      <c r="M613" s="8" t="s">
        <v>4033</v>
      </c>
      <c r="N613" s="8" t="s">
        <v>4029</v>
      </c>
      <c r="O613" s="8">
        <v>6626179350</v>
      </c>
      <c r="P613" s="143" t="s">
        <v>2159</v>
      </c>
      <c r="Q613" s="143" t="s">
        <v>43</v>
      </c>
      <c r="R613" s="8" t="s">
        <v>4034</v>
      </c>
      <c r="T613" s="143" t="s">
        <v>1851</v>
      </c>
      <c r="U613" s="143"/>
      <c r="V613" s="143" t="s">
        <v>488</v>
      </c>
      <c r="W613" s="8">
        <v>39759</v>
      </c>
      <c r="X613" s="8" t="s">
        <v>348</v>
      </c>
      <c r="Y613" s="8" t="s">
        <v>237</v>
      </c>
      <c r="Z613" s="143" t="s">
        <v>2114</v>
      </c>
      <c r="AB613" s="8" t="s">
        <v>2115</v>
      </c>
      <c r="AE613" s="8" t="s">
        <v>49</v>
      </c>
      <c r="AF613" s="233" t="s">
        <v>4035</v>
      </c>
      <c r="AG613" s="8" t="s">
        <v>4036</v>
      </c>
      <c r="AI613" s="8" t="s">
        <v>459</v>
      </c>
      <c r="AL613" s="8" t="s">
        <v>237</v>
      </c>
      <c r="AM613" s="48" t="s">
        <v>237</v>
      </c>
      <c r="AN613" s="48" t="s">
        <v>11523</v>
      </c>
      <c r="AO613" s="48" t="s">
        <v>11524</v>
      </c>
      <c r="AP613" s="48" t="s">
        <v>11523</v>
      </c>
      <c r="AQ613" s="48" t="s">
        <v>11524</v>
      </c>
      <c r="AR613" s="48" t="s">
        <v>371</v>
      </c>
      <c r="AS613" s="68" t="s">
        <v>371</v>
      </c>
      <c r="AT613" s="68">
        <v>216</v>
      </c>
      <c r="AU613" s="48">
        <v>48</v>
      </c>
      <c r="AV613" s="48" t="s">
        <v>371</v>
      </c>
      <c r="AW613" s="68" t="s">
        <v>11525</v>
      </c>
      <c r="AX613" s="68" t="s">
        <v>11525</v>
      </c>
      <c r="AY613" s="68" t="s">
        <v>11522</v>
      </c>
      <c r="AZ613" s="48" t="s">
        <v>11526</v>
      </c>
      <c r="BA613" s="48" t="s">
        <v>11527</v>
      </c>
      <c r="BB613" s="68" t="s">
        <v>371</v>
      </c>
      <c r="BC613" s="48" t="s">
        <v>104</v>
      </c>
    </row>
    <row r="614" spans="1:56" x14ac:dyDescent="0.3">
      <c r="A614" s="48" t="s">
        <v>11528</v>
      </c>
      <c r="B614" s="8">
        <v>279</v>
      </c>
      <c r="C614" s="143" t="s">
        <v>503</v>
      </c>
      <c r="D614" s="143" t="s">
        <v>218</v>
      </c>
      <c r="E614" s="143" t="s">
        <v>335</v>
      </c>
      <c r="F614" s="143" t="s">
        <v>170</v>
      </c>
      <c r="G614" s="8" t="s">
        <v>4530</v>
      </c>
      <c r="H614" s="8">
        <v>6017201499</v>
      </c>
      <c r="I614" s="143" t="s">
        <v>340</v>
      </c>
      <c r="J614" s="143" t="s">
        <v>4531</v>
      </c>
      <c r="K614" s="143" t="s">
        <v>577</v>
      </c>
      <c r="L614" s="8" t="s">
        <v>4532</v>
      </c>
      <c r="M614" s="8" t="s">
        <v>1365</v>
      </c>
      <c r="N614" s="8" t="s">
        <v>4530</v>
      </c>
      <c r="O614" s="8">
        <v>6017201499</v>
      </c>
      <c r="P614" s="143" t="s">
        <v>2112</v>
      </c>
      <c r="Q614" s="143" t="s">
        <v>43</v>
      </c>
      <c r="R614" s="8" t="s">
        <v>4533</v>
      </c>
      <c r="T614" s="143" t="s">
        <v>562</v>
      </c>
      <c r="U614" s="143"/>
      <c r="V614" s="143" t="s">
        <v>488</v>
      </c>
      <c r="W614" s="8">
        <v>39213</v>
      </c>
      <c r="X614" s="8" t="s">
        <v>348</v>
      </c>
      <c r="Y614" s="8" t="s">
        <v>209</v>
      </c>
      <c r="Z614" s="143" t="s">
        <v>2114</v>
      </c>
      <c r="AE614" s="8" t="s">
        <v>48</v>
      </c>
      <c r="AF614" s="233" t="s">
        <v>4534</v>
      </c>
      <c r="AG614" s="8" t="s">
        <v>4535</v>
      </c>
      <c r="AH614" s="8" t="s">
        <v>4536</v>
      </c>
      <c r="AI614" s="8" t="s">
        <v>442</v>
      </c>
      <c r="AL614" s="8" t="s">
        <v>209</v>
      </c>
      <c r="AM614" s="48" t="s">
        <v>229</v>
      </c>
      <c r="AN614" s="48" t="s">
        <v>11529</v>
      </c>
      <c r="AO614" s="48" t="s">
        <v>11530</v>
      </c>
      <c r="AP614" s="48" t="s">
        <v>11529</v>
      </c>
      <c r="AQ614" s="48" t="s">
        <v>11530</v>
      </c>
      <c r="AR614" s="48" t="s">
        <v>371</v>
      </c>
      <c r="AS614" s="68" t="s">
        <v>371</v>
      </c>
      <c r="AT614" s="68">
        <v>279</v>
      </c>
      <c r="AU614" s="48">
        <v>239</v>
      </c>
      <c r="AV614" s="48" t="s">
        <v>371</v>
      </c>
      <c r="AW614" s="68" t="s">
        <v>11531</v>
      </c>
      <c r="AX614" s="68" t="s">
        <v>11531</v>
      </c>
      <c r="AY614" s="68" t="s">
        <v>11528</v>
      </c>
      <c r="AZ614" s="48" t="s">
        <v>11532</v>
      </c>
      <c r="BA614" s="48" t="s">
        <v>11533</v>
      </c>
      <c r="BB614" s="68" t="s">
        <v>371</v>
      </c>
      <c r="BC614" s="48" t="s">
        <v>104</v>
      </c>
      <c r="BD614" s="48"/>
    </row>
    <row r="615" spans="1:56" x14ac:dyDescent="0.3">
      <c r="A615" s="48" t="s">
        <v>11534</v>
      </c>
      <c r="B615" s="8">
        <v>146</v>
      </c>
      <c r="C615" s="143" t="s">
        <v>3444</v>
      </c>
      <c r="D615" s="143" t="s">
        <v>3445</v>
      </c>
      <c r="E615" s="143" t="s">
        <v>335</v>
      </c>
      <c r="F615" s="143" t="s">
        <v>170</v>
      </c>
      <c r="G615" s="8" t="s">
        <v>3446</v>
      </c>
      <c r="H615" s="8">
        <v>6015771335</v>
      </c>
      <c r="I615" s="143" t="s">
        <v>376</v>
      </c>
      <c r="J615" s="143" t="s">
        <v>3447</v>
      </c>
      <c r="K615" s="143" t="s">
        <v>3448</v>
      </c>
      <c r="L615" s="8" t="s">
        <v>3449</v>
      </c>
      <c r="M615" s="8" t="s">
        <v>3450</v>
      </c>
      <c r="N615" s="8" t="s">
        <v>3451</v>
      </c>
      <c r="O615" s="8">
        <v>6015771335</v>
      </c>
      <c r="P615" s="143" t="s">
        <v>2159</v>
      </c>
      <c r="Q615" s="143" t="s">
        <v>394</v>
      </c>
      <c r="R615" s="8" t="s">
        <v>3452</v>
      </c>
      <c r="T615" s="143" t="s">
        <v>3453</v>
      </c>
      <c r="U615" s="143"/>
      <c r="V615" s="143" t="s">
        <v>488</v>
      </c>
      <c r="W615" s="8">
        <v>39440</v>
      </c>
      <c r="X615" s="8" t="s">
        <v>348</v>
      </c>
      <c r="Y615" s="8" t="s">
        <v>3454</v>
      </c>
      <c r="Z615" s="143" t="s">
        <v>2114</v>
      </c>
      <c r="AB615" s="8" t="s">
        <v>2115</v>
      </c>
      <c r="AE615" s="8" t="s">
        <v>48</v>
      </c>
      <c r="AF615" s="233" t="s">
        <v>3455</v>
      </c>
      <c r="AG615" s="8" t="s">
        <v>3456</v>
      </c>
      <c r="AH615" s="8" t="s">
        <v>3457</v>
      </c>
      <c r="AI615" s="8" t="s">
        <v>2165</v>
      </c>
      <c r="AJ615" s="8" t="s">
        <v>3458</v>
      </c>
      <c r="AL615" s="8" t="s">
        <v>218</v>
      </c>
      <c r="AM615" s="48" t="s">
        <v>218</v>
      </c>
      <c r="AN615" s="48" t="s">
        <v>11535</v>
      </c>
      <c r="AO615" s="48" t="s">
        <v>11536</v>
      </c>
      <c r="AP615" s="48" t="s">
        <v>11537</v>
      </c>
      <c r="AQ615" s="48" t="s">
        <v>11538</v>
      </c>
      <c r="AR615" s="48" t="s">
        <v>371</v>
      </c>
      <c r="AS615" s="68" t="s">
        <v>371</v>
      </c>
      <c r="AT615" s="68">
        <v>146</v>
      </c>
      <c r="AU615" s="48">
        <v>46</v>
      </c>
      <c r="AV615" s="48" t="s">
        <v>519</v>
      </c>
      <c r="AW615" s="68" t="s">
        <v>11539</v>
      </c>
      <c r="AX615" s="68" t="s">
        <v>11539</v>
      </c>
      <c r="AY615" s="68" t="s">
        <v>11534</v>
      </c>
      <c r="AZ615" s="48" t="s">
        <v>11540</v>
      </c>
      <c r="BA615" s="48" t="s">
        <v>11541</v>
      </c>
      <c r="BB615" s="68" t="s">
        <v>371</v>
      </c>
      <c r="BC615" s="48" t="s">
        <v>104</v>
      </c>
    </row>
    <row r="616" spans="1:56" x14ac:dyDescent="0.3">
      <c r="A616" s="48" t="s">
        <v>11542</v>
      </c>
      <c r="B616" s="8">
        <v>583</v>
      </c>
      <c r="C616" s="8" t="s">
        <v>6947</v>
      </c>
      <c r="D616" s="8" t="s">
        <v>5230</v>
      </c>
      <c r="E616" s="8" t="s">
        <v>335</v>
      </c>
      <c r="F616" s="8" t="s">
        <v>170</v>
      </c>
      <c r="I616" s="8" t="s">
        <v>401</v>
      </c>
      <c r="J616" s="8" t="s">
        <v>6948</v>
      </c>
      <c r="K616" s="8" t="s">
        <v>6949</v>
      </c>
      <c r="L616" s="8" t="s">
        <v>6950</v>
      </c>
      <c r="M616" s="8" t="s">
        <v>6951</v>
      </c>
      <c r="N616" s="8" t="s">
        <v>6952</v>
      </c>
      <c r="O616" s="8">
        <v>6012709074</v>
      </c>
      <c r="P616" s="8" t="s">
        <v>2112</v>
      </c>
      <c r="R616" s="8" t="s">
        <v>6953</v>
      </c>
      <c r="T616" s="8" t="s">
        <v>6954</v>
      </c>
      <c r="V616" s="8" t="s">
        <v>488</v>
      </c>
      <c r="W616" s="8">
        <v>39573</v>
      </c>
      <c r="X616" s="8" t="s">
        <v>348</v>
      </c>
      <c r="Y616" s="8" t="s">
        <v>250</v>
      </c>
      <c r="Z616" s="8" t="s">
        <v>2114</v>
      </c>
      <c r="AB616" s="8" t="s">
        <v>2115</v>
      </c>
      <c r="AE616" s="8" t="s">
        <v>48</v>
      </c>
      <c r="AF616" s="8" t="s">
        <v>6955</v>
      </c>
      <c r="AI616" s="8" t="s">
        <v>459</v>
      </c>
      <c r="AL616" s="8" t="s">
        <v>250</v>
      </c>
      <c r="AM616" s="48" t="s">
        <v>250</v>
      </c>
      <c r="AN616" s="48" t="s">
        <v>11543</v>
      </c>
      <c r="AO616" s="48" t="s">
        <v>11544</v>
      </c>
      <c r="AP616" s="48" t="s">
        <v>11543</v>
      </c>
      <c r="AQ616" s="48" t="s">
        <v>11544</v>
      </c>
      <c r="AR616" s="48" t="s">
        <v>371</v>
      </c>
      <c r="AS616" s="68" t="s">
        <v>371</v>
      </c>
      <c r="AT616" s="68">
        <v>583</v>
      </c>
      <c r="AU616" s="48">
        <v>181</v>
      </c>
      <c r="AV616" s="48" t="s">
        <v>371</v>
      </c>
      <c r="AW616" s="68" t="e">
        <v>#VALUE!</v>
      </c>
      <c r="AX616" s="68" t="s">
        <v>8643</v>
      </c>
      <c r="AY616" s="68" t="s">
        <v>11542</v>
      </c>
      <c r="AZ616" s="48" t="s">
        <v>11545</v>
      </c>
      <c r="BA616" s="48" t="s">
        <v>11546</v>
      </c>
      <c r="BB616" s="68" t="s">
        <v>371</v>
      </c>
      <c r="BC616" s="48" t="s">
        <v>83</v>
      </c>
      <c r="BD616" s="48"/>
    </row>
    <row r="617" spans="1:56" x14ac:dyDescent="0.3">
      <c r="A617" s="48" t="s">
        <v>11547</v>
      </c>
      <c r="B617" s="8">
        <v>435</v>
      </c>
      <c r="C617" s="143" t="s">
        <v>5756</v>
      </c>
      <c r="D617" s="143" t="s">
        <v>5757</v>
      </c>
      <c r="E617" s="143" t="s">
        <v>335</v>
      </c>
      <c r="F617" s="143" t="s">
        <v>170</v>
      </c>
      <c r="G617" s="8" t="s">
        <v>5758</v>
      </c>
      <c r="H617" s="8">
        <v>6015066416</v>
      </c>
      <c r="I617" s="143" t="s">
        <v>401</v>
      </c>
      <c r="J617" s="143" t="s">
        <v>5759</v>
      </c>
      <c r="K617" s="143" t="s">
        <v>5760</v>
      </c>
      <c r="L617" s="8" t="s">
        <v>5761</v>
      </c>
      <c r="M617" s="8" t="s">
        <v>5757</v>
      </c>
      <c r="N617" s="8" t="s">
        <v>5762</v>
      </c>
      <c r="O617" s="8">
        <v>6014548397</v>
      </c>
      <c r="P617" s="143" t="s">
        <v>2112</v>
      </c>
      <c r="Q617" s="143" t="s">
        <v>45</v>
      </c>
      <c r="R617" s="8" t="s">
        <v>5763</v>
      </c>
      <c r="T617" s="143" t="s">
        <v>2128</v>
      </c>
      <c r="U617" s="143"/>
      <c r="V617" s="143" t="s">
        <v>488</v>
      </c>
      <c r="W617" s="8">
        <v>39272</v>
      </c>
      <c r="X617" s="8" t="s">
        <v>348</v>
      </c>
      <c r="Y617" s="8" t="s">
        <v>209</v>
      </c>
      <c r="Z617" s="143" t="s">
        <v>2114</v>
      </c>
      <c r="AB617" s="8" t="s">
        <v>2115</v>
      </c>
      <c r="AE617" s="8" t="s">
        <v>49</v>
      </c>
      <c r="AF617" s="233" t="s">
        <v>5764</v>
      </c>
      <c r="AG617" s="8" t="s">
        <v>5765</v>
      </c>
      <c r="AH617" s="8" t="s">
        <v>5766</v>
      </c>
      <c r="AI617" s="8" t="s">
        <v>396</v>
      </c>
      <c r="AJ617" s="8" t="s">
        <v>5767</v>
      </c>
      <c r="AK617" s="8" t="s">
        <v>5768</v>
      </c>
      <c r="AL617" s="8" t="s">
        <v>209</v>
      </c>
      <c r="AM617" s="48" t="s">
        <v>229</v>
      </c>
      <c r="AN617" s="48" t="s">
        <v>11548</v>
      </c>
      <c r="AO617" s="48" t="s">
        <v>11549</v>
      </c>
      <c r="AP617" s="48" t="s">
        <v>11548</v>
      </c>
      <c r="AQ617" s="48" t="s">
        <v>11549</v>
      </c>
      <c r="AR617" s="48" t="s">
        <v>371</v>
      </c>
      <c r="AS617" s="68" t="s">
        <v>371</v>
      </c>
      <c r="AT617" s="68">
        <v>435</v>
      </c>
      <c r="AU617" s="48">
        <v>104</v>
      </c>
      <c r="AV617" s="48" t="s">
        <v>371</v>
      </c>
      <c r="AW617" s="68" t="e">
        <v>#VALUE!</v>
      </c>
      <c r="AX617" s="68" t="e">
        <v>#VALUE!</v>
      </c>
      <c r="AY617" s="68" t="s">
        <v>11547</v>
      </c>
      <c r="AZ617" s="48" t="s">
        <v>11550</v>
      </c>
      <c r="BA617" s="48" t="s">
        <v>11551</v>
      </c>
      <c r="BB617" s="68" t="s">
        <v>519</v>
      </c>
      <c r="BC617" s="48" t="s">
        <v>107</v>
      </c>
    </row>
    <row r="618" spans="1:56" x14ac:dyDescent="0.3">
      <c r="A618" s="48" t="s">
        <v>11552</v>
      </c>
      <c r="B618" s="8">
        <v>392</v>
      </c>
      <c r="C618" s="143" t="s">
        <v>5440</v>
      </c>
      <c r="D618" s="143" t="s">
        <v>5441</v>
      </c>
      <c r="E618" s="143" t="s">
        <v>335</v>
      </c>
      <c r="F618" s="143" t="s">
        <v>170</v>
      </c>
      <c r="G618" s="8" t="s">
        <v>5442</v>
      </c>
      <c r="H618" s="8">
        <v>6624453409</v>
      </c>
      <c r="I618" s="143" t="s">
        <v>401</v>
      </c>
      <c r="J618" s="143" t="s">
        <v>5310</v>
      </c>
      <c r="K618" s="143"/>
      <c r="L618" s="8" t="s">
        <v>5443</v>
      </c>
      <c r="M618" s="8" t="s">
        <v>5441</v>
      </c>
      <c r="N618" s="8" t="s">
        <v>5444</v>
      </c>
      <c r="O618" s="8">
        <v>6624350571</v>
      </c>
      <c r="P618" s="143" t="s">
        <v>2112</v>
      </c>
      <c r="Q618" s="143"/>
      <c r="R618" s="8" t="s">
        <v>5445</v>
      </c>
      <c r="S618" s="8" t="s">
        <v>5445</v>
      </c>
      <c r="T618" s="143" t="s">
        <v>1822</v>
      </c>
      <c r="U618" s="143"/>
      <c r="V618" s="143" t="s">
        <v>488</v>
      </c>
      <c r="W618" s="8">
        <v>38680</v>
      </c>
      <c r="X618" s="8" t="s">
        <v>348</v>
      </c>
      <c r="Y618" s="8" t="s">
        <v>651</v>
      </c>
      <c r="Z618" s="143"/>
      <c r="AD618" s="8" t="s">
        <v>2252</v>
      </c>
      <c r="AE618" s="8" t="s">
        <v>49</v>
      </c>
      <c r="AF618" s="233" t="s">
        <v>5446</v>
      </c>
      <c r="AG618" s="8" t="s">
        <v>5447</v>
      </c>
      <c r="AI618" s="8" t="s">
        <v>2165</v>
      </c>
      <c r="AJ618" s="8" t="s">
        <v>5448</v>
      </c>
      <c r="AL618" s="8" t="s">
        <v>201</v>
      </c>
      <c r="AM618" s="48" t="s">
        <v>201</v>
      </c>
      <c r="AN618" s="48" t="s">
        <v>11553</v>
      </c>
      <c r="AO618" s="48" t="s">
        <v>11554</v>
      </c>
      <c r="AP618" s="48" t="s">
        <v>11553</v>
      </c>
      <c r="AQ618" s="48" t="s">
        <v>11554</v>
      </c>
      <c r="AR618" s="48" t="s">
        <v>371</v>
      </c>
      <c r="AS618" s="68" t="s">
        <v>371</v>
      </c>
      <c r="AT618" s="68">
        <v>392</v>
      </c>
      <c r="AU618" s="48">
        <v>144</v>
      </c>
      <c r="AV618" s="48" t="s">
        <v>519</v>
      </c>
      <c r="AW618" s="68" t="e">
        <v>#REF!</v>
      </c>
      <c r="AX618" s="68" t="e">
        <v>#REF!</v>
      </c>
      <c r="AY618" s="68" t="s">
        <v>11552</v>
      </c>
      <c r="AZ618" s="48" t="s">
        <v>11555</v>
      </c>
      <c r="BA618" s="48" t="s">
        <v>11556</v>
      </c>
      <c r="BB618" s="68" t="s">
        <v>519</v>
      </c>
      <c r="BC618" s="48" t="s">
        <v>107</v>
      </c>
    </row>
    <row r="619" spans="1:56" x14ac:dyDescent="0.3">
      <c r="A619" s="48" t="s">
        <v>11557</v>
      </c>
      <c r="B619" s="8">
        <v>252</v>
      </c>
      <c r="C619" s="143" t="s">
        <v>4333</v>
      </c>
      <c r="D619" s="143" t="s">
        <v>2944</v>
      </c>
      <c r="E619" s="143" t="s">
        <v>335</v>
      </c>
      <c r="F619" s="143" t="s">
        <v>170</v>
      </c>
      <c r="G619" s="8" t="s">
        <v>4334</v>
      </c>
      <c r="H619" s="8">
        <v>6625881929</v>
      </c>
      <c r="I619" s="143" t="s">
        <v>401</v>
      </c>
      <c r="J619" s="143" t="s">
        <v>4335</v>
      </c>
      <c r="K619" s="143" t="s">
        <v>981</v>
      </c>
      <c r="L619" s="8" t="s">
        <v>4336</v>
      </c>
      <c r="M619" s="8" t="s">
        <v>4337</v>
      </c>
      <c r="N619" s="8" t="s">
        <v>4334</v>
      </c>
      <c r="O619" s="8">
        <v>6625881929</v>
      </c>
      <c r="P619" s="143" t="s">
        <v>2159</v>
      </c>
      <c r="Q619" s="143" t="s">
        <v>394</v>
      </c>
      <c r="R619" s="8" t="s">
        <v>4338</v>
      </c>
      <c r="S619" s="8" t="s">
        <v>4339</v>
      </c>
      <c r="T619" s="143" t="s">
        <v>981</v>
      </c>
      <c r="U619" s="143"/>
      <c r="V619" s="143" t="s">
        <v>488</v>
      </c>
      <c r="W619" s="8">
        <v>38732</v>
      </c>
      <c r="X619" s="8" t="s">
        <v>348</v>
      </c>
      <c r="Y619" s="8" t="s">
        <v>190</v>
      </c>
      <c r="Z619" s="143" t="s">
        <v>2114</v>
      </c>
      <c r="AB619" s="8" t="s">
        <v>2115</v>
      </c>
      <c r="AE619" s="8" t="s">
        <v>48</v>
      </c>
      <c r="AF619" s="233" t="s">
        <v>4340</v>
      </c>
      <c r="AG619" s="8" t="s">
        <v>4341</v>
      </c>
      <c r="AI619" s="8" t="s">
        <v>2165</v>
      </c>
      <c r="AJ619" s="8" t="s">
        <v>4342</v>
      </c>
      <c r="AL619" s="8" t="s">
        <v>190</v>
      </c>
      <c r="AM619" s="48" t="s">
        <v>190</v>
      </c>
      <c r="AN619" s="48" t="s">
        <v>11558</v>
      </c>
      <c r="AO619" s="48" t="s">
        <v>11559</v>
      </c>
      <c r="AP619" s="48" t="s">
        <v>11558</v>
      </c>
      <c r="AQ619" s="48" t="s">
        <v>11559</v>
      </c>
      <c r="AR619" s="48" t="s">
        <v>371</v>
      </c>
      <c r="AS619" s="68" t="s">
        <v>371</v>
      </c>
      <c r="AT619" s="68">
        <v>252</v>
      </c>
      <c r="AU619" s="48">
        <v>295</v>
      </c>
      <c r="AV619" s="48" t="s">
        <v>371</v>
      </c>
      <c r="AW619" s="68" t="e">
        <v>#VALUE!</v>
      </c>
      <c r="AX619" s="68" t="e">
        <v>#VALUE!</v>
      </c>
      <c r="AY619" s="68" t="s">
        <v>11557</v>
      </c>
      <c r="AZ619" s="48" t="s">
        <v>11560</v>
      </c>
      <c r="BA619" s="48" t="s">
        <v>11561</v>
      </c>
      <c r="BB619" s="68" t="s">
        <v>371</v>
      </c>
      <c r="BC619" s="48" t="s">
        <v>101</v>
      </c>
      <c r="BD619" s="48"/>
    </row>
    <row r="620" spans="1:56" x14ac:dyDescent="0.3">
      <c r="A620" s="48" t="s">
        <v>11562</v>
      </c>
      <c r="B620" s="8">
        <v>372</v>
      </c>
      <c r="C620" s="143" t="s">
        <v>5275</v>
      </c>
      <c r="D620" s="143" t="s">
        <v>3231</v>
      </c>
      <c r="E620" s="143" t="s">
        <v>335</v>
      </c>
      <c r="F620" s="143" t="s">
        <v>170</v>
      </c>
      <c r="G620" s="8" t="s">
        <v>5276</v>
      </c>
      <c r="H620" s="8">
        <v>6626260243</v>
      </c>
      <c r="I620" s="143" t="s">
        <v>376</v>
      </c>
      <c r="J620" s="143" t="s">
        <v>2946</v>
      </c>
      <c r="K620" s="143" t="s">
        <v>2947</v>
      </c>
      <c r="L620" s="8" t="s">
        <v>4336</v>
      </c>
      <c r="M620" s="8" t="s">
        <v>5277</v>
      </c>
      <c r="N620" s="8" t="s">
        <v>5278</v>
      </c>
      <c r="O620" s="8">
        <v>6626260748</v>
      </c>
      <c r="P620" s="143" t="s">
        <v>2112</v>
      </c>
      <c r="Q620" s="143" t="s">
        <v>394</v>
      </c>
      <c r="R620" s="8" t="s">
        <v>5279</v>
      </c>
      <c r="T620" s="143" t="s">
        <v>2514</v>
      </c>
      <c r="U620" s="143"/>
      <c r="V620" s="143" t="s">
        <v>488</v>
      </c>
      <c r="W620" s="8">
        <v>38733</v>
      </c>
      <c r="X620" s="8" t="s">
        <v>348</v>
      </c>
      <c r="Y620" s="8" t="s">
        <v>190</v>
      </c>
      <c r="Z620" s="143" t="s">
        <v>2114</v>
      </c>
      <c r="AB620" s="8" t="s">
        <v>2115</v>
      </c>
      <c r="AE620" s="8" t="s">
        <v>49</v>
      </c>
      <c r="AF620" s="233" t="s">
        <v>5280</v>
      </c>
      <c r="AG620" s="8" t="s">
        <v>5281</v>
      </c>
      <c r="AI620" s="8" t="s">
        <v>2165</v>
      </c>
      <c r="AJ620" s="8" t="s">
        <v>5282</v>
      </c>
      <c r="AL620" s="8" t="s">
        <v>190</v>
      </c>
      <c r="AM620" s="48" t="s">
        <v>190</v>
      </c>
      <c r="AN620" s="48" t="s">
        <v>11563</v>
      </c>
      <c r="AO620" s="48" t="s">
        <v>11564</v>
      </c>
      <c r="AP620" s="48" t="s">
        <v>11563</v>
      </c>
      <c r="AQ620" s="48" t="s">
        <v>11564</v>
      </c>
      <c r="AR620" s="48" t="s">
        <v>371</v>
      </c>
      <c r="AS620" s="68" t="s">
        <v>371</v>
      </c>
      <c r="AT620" s="68">
        <v>372</v>
      </c>
      <c r="AU620" s="48">
        <v>325</v>
      </c>
      <c r="AV620" s="48" t="s">
        <v>371</v>
      </c>
      <c r="AW620" s="68" t="e">
        <v>#REF!</v>
      </c>
      <c r="AX620" s="68" t="e">
        <v>#VALUE!</v>
      </c>
      <c r="AY620" s="68" t="s">
        <v>11562</v>
      </c>
      <c r="AZ620" s="48" t="s">
        <v>11565</v>
      </c>
      <c r="BA620" s="48" t="s">
        <v>11566</v>
      </c>
      <c r="BB620" s="68" t="s">
        <v>519</v>
      </c>
      <c r="BC620" s="48" t="s">
        <v>107</v>
      </c>
    </row>
    <row r="621" spans="1:56" x14ac:dyDescent="0.3">
      <c r="A621" s="48"/>
      <c r="B621" s="8">
        <v>34</v>
      </c>
      <c r="C621" s="143" t="s">
        <v>2441</v>
      </c>
      <c r="D621" s="143" t="s">
        <v>1825</v>
      </c>
      <c r="E621" s="143" t="s">
        <v>335</v>
      </c>
      <c r="F621" s="143" t="s">
        <v>169</v>
      </c>
      <c r="G621" s="8" t="s">
        <v>2442</v>
      </c>
      <c r="I621" s="143" t="s">
        <v>401</v>
      </c>
      <c r="J621" s="143" t="s">
        <v>2443</v>
      </c>
      <c r="K621" s="143" t="s">
        <v>2401</v>
      </c>
      <c r="L621" s="8" t="s">
        <v>2444</v>
      </c>
      <c r="M621" s="8" t="s">
        <v>1825</v>
      </c>
      <c r="N621" s="8" t="s">
        <v>2442</v>
      </c>
      <c r="O621" s="8">
        <v>6622074205</v>
      </c>
      <c r="P621" s="143" t="s">
        <v>2112</v>
      </c>
      <c r="Q621" s="143" t="s">
        <v>394</v>
      </c>
      <c r="R621" s="8" t="s">
        <v>2445</v>
      </c>
      <c r="T621" s="143" t="s">
        <v>2406</v>
      </c>
      <c r="U621" s="143"/>
      <c r="V621" s="143" t="s">
        <v>488</v>
      </c>
      <c r="W621" s="8">
        <v>38751</v>
      </c>
      <c r="X621" s="8" t="s">
        <v>348</v>
      </c>
      <c r="Y621" s="8" t="s">
        <v>2407</v>
      </c>
      <c r="Z621" s="143" t="s">
        <v>2114</v>
      </c>
      <c r="AB621" s="8" t="s">
        <v>2115</v>
      </c>
      <c r="AE621" s="8" t="s">
        <v>49</v>
      </c>
      <c r="AF621" s="233" t="s">
        <v>2446</v>
      </c>
      <c r="AI621" s="8" t="s">
        <v>369</v>
      </c>
      <c r="AL621" s="8" t="s">
        <v>251</v>
      </c>
      <c r="AM621" s="48" t="s">
        <v>2130</v>
      </c>
      <c r="AN621" s="48" t="s">
        <v>11567</v>
      </c>
      <c r="AO621" s="48" t="s">
        <v>11568</v>
      </c>
      <c r="AP621" s="48" t="e">
        <v>#N/A</v>
      </c>
      <c r="AQ621" s="48" t="e">
        <v>#N/A</v>
      </c>
      <c r="AR621" s="48" t="e">
        <v>#N/A</v>
      </c>
      <c r="AS621" s="68" t="e">
        <v>#N/A</v>
      </c>
      <c r="AT621" s="68">
        <v>34</v>
      </c>
      <c r="AU621" s="48" t="e">
        <v>#N/A</v>
      </c>
      <c r="AV621" s="48" t="s">
        <v>371</v>
      </c>
      <c r="AW621" s="68" t="s">
        <v>11569</v>
      </c>
      <c r="AX621" s="68" t="s">
        <v>8643</v>
      </c>
      <c r="AY621" s="68" t="e">
        <v>#N/A</v>
      </c>
      <c r="AZ621" s="48" t="s">
        <v>11570</v>
      </c>
      <c r="BA621" s="48" t="s">
        <v>11571</v>
      </c>
      <c r="BB621" s="68" t="e">
        <v>#N/A</v>
      </c>
      <c r="BC621" s="48" t="s">
        <v>2131</v>
      </c>
    </row>
    <row r="622" spans="1:56" x14ac:dyDescent="0.3">
      <c r="A622" s="309" t="s">
        <v>11572</v>
      </c>
      <c r="B622" s="8">
        <v>402</v>
      </c>
      <c r="C622" s="310" t="s">
        <v>879</v>
      </c>
      <c r="D622" s="310" t="s">
        <v>2983</v>
      </c>
      <c r="E622" s="143" t="s">
        <v>335</v>
      </c>
      <c r="F622" s="310" t="s">
        <v>169</v>
      </c>
      <c r="G622" s="8" t="s">
        <v>5511</v>
      </c>
      <c r="H622" s="8">
        <v>4105306979</v>
      </c>
      <c r="I622" s="143" t="s">
        <v>340</v>
      </c>
      <c r="J622" s="143" t="s">
        <v>5505</v>
      </c>
      <c r="K622" s="143" t="s">
        <v>201</v>
      </c>
      <c r="L622" s="309" t="s">
        <v>5506</v>
      </c>
      <c r="M622" s="309" t="s">
        <v>879</v>
      </c>
      <c r="N622" s="309" t="s">
        <v>5511</v>
      </c>
      <c r="O622" s="309">
        <v>4105306979</v>
      </c>
      <c r="P622" s="143" t="s">
        <v>2112</v>
      </c>
      <c r="Q622" s="143" t="s">
        <v>45</v>
      </c>
      <c r="R622" s="8" t="s">
        <v>5507</v>
      </c>
      <c r="T622" s="143" t="s">
        <v>1822</v>
      </c>
      <c r="U622" s="143"/>
      <c r="V622" s="143" t="s">
        <v>488</v>
      </c>
      <c r="W622" s="8">
        <v>38680</v>
      </c>
      <c r="X622" s="8" t="s">
        <v>348</v>
      </c>
      <c r="Y622" s="8" t="s">
        <v>201</v>
      </c>
      <c r="Z622" s="143" t="s">
        <v>2114</v>
      </c>
      <c r="AB622" s="8" t="s">
        <v>2115</v>
      </c>
      <c r="AE622" s="8" t="s">
        <v>48</v>
      </c>
      <c r="AF622" s="233" t="s">
        <v>5508</v>
      </c>
      <c r="AG622" s="8" t="s">
        <v>5509</v>
      </c>
      <c r="AI622" s="8" t="s">
        <v>2165</v>
      </c>
      <c r="AJ622" s="8" t="s">
        <v>5510</v>
      </c>
      <c r="AL622" s="8" t="s">
        <v>201</v>
      </c>
      <c r="AM622" s="48" t="s">
        <v>201</v>
      </c>
      <c r="AN622" s="48" t="s">
        <v>11573</v>
      </c>
      <c r="AO622" s="48" t="s">
        <v>11574</v>
      </c>
      <c r="AP622" s="48" t="s">
        <v>11573</v>
      </c>
      <c r="AQ622" s="48" t="s">
        <v>11574</v>
      </c>
      <c r="AR622" s="48" t="s">
        <v>371</v>
      </c>
      <c r="AS622" s="68" t="s">
        <v>371</v>
      </c>
      <c r="AT622" s="68">
        <v>402</v>
      </c>
      <c r="AU622" s="48">
        <v>251</v>
      </c>
      <c r="AV622" s="48" t="s">
        <v>371</v>
      </c>
      <c r="AW622" s="68" t="e">
        <v>#REF!</v>
      </c>
      <c r="AX622" s="68" t="e">
        <v>#REF!</v>
      </c>
      <c r="AY622" s="68" t="s">
        <v>11572</v>
      </c>
      <c r="AZ622" s="307" t="s">
        <v>11575</v>
      </c>
      <c r="BA622" s="309" t="s">
        <v>11576</v>
      </c>
      <c r="BB622" s="311" t="s">
        <v>371</v>
      </c>
      <c r="BC622" s="309" t="s">
        <v>101</v>
      </c>
    </row>
    <row r="623" spans="1:56" x14ac:dyDescent="0.3">
      <c r="A623" s="195" t="s">
        <v>11577</v>
      </c>
      <c r="B623" s="8">
        <v>401</v>
      </c>
      <c r="C623" s="308" t="s">
        <v>345</v>
      </c>
      <c r="D623" s="308" t="s">
        <v>2983</v>
      </c>
      <c r="E623" s="143" t="s">
        <v>335</v>
      </c>
      <c r="F623" s="308" t="s">
        <v>169</v>
      </c>
      <c r="G623" s="8" t="s">
        <v>5504</v>
      </c>
      <c r="H623" s="8">
        <v>4105306979</v>
      </c>
      <c r="I623" s="143" t="s">
        <v>401</v>
      </c>
      <c r="J623" s="143" t="s">
        <v>5505</v>
      </c>
      <c r="K623" s="143" t="s">
        <v>201</v>
      </c>
      <c r="L623" s="195" t="s">
        <v>5506</v>
      </c>
      <c r="M623" s="195" t="s">
        <v>879</v>
      </c>
      <c r="N623" s="195" t="s">
        <v>5504</v>
      </c>
      <c r="O623" s="195">
        <v>4105306979</v>
      </c>
      <c r="P623" s="143" t="s">
        <v>2112</v>
      </c>
      <c r="Q623" s="143" t="s">
        <v>45</v>
      </c>
      <c r="R623" s="8" t="s">
        <v>5507</v>
      </c>
      <c r="T623" s="143" t="s">
        <v>1822</v>
      </c>
      <c r="U623" s="143"/>
      <c r="V623" s="143" t="s">
        <v>488</v>
      </c>
      <c r="W623" s="8">
        <v>38680</v>
      </c>
      <c r="X623" s="8" t="s">
        <v>348</v>
      </c>
      <c r="Y623" s="8" t="s">
        <v>201</v>
      </c>
      <c r="Z623" s="143" t="s">
        <v>2114</v>
      </c>
      <c r="AB623" s="8" t="s">
        <v>2115</v>
      </c>
      <c r="AE623" s="8" t="s">
        <v>48</v>
      </c>
      <c r="AF623" s="233" t="s">
        <v>5508</v>
      </c>
      <c r="AG623" s="8" t="s">
        <v>5509</v>
      </c>
      <c r="AI623" s="8" t="s">
        <v>2165</v>
      </c>
      <c r="AJ623" s="8" t="s">
        <v>5510</v>
      </c>
      <c r="AL623" s="8" t="s">
        <v>201</v>
      </c>
      <c r="AM623" s="48" t="s">
        <v>201</v>
      </c>
      <c r="AN623" s="48" t="s">
        <v>11578</v>
      </c>
      <c r="AO623" s="48" t="s">
        <v>11579</v>
      </c>
      <c r="AP623" s="48" t="s">
        <v>11578</v>
      </c>
      <c r="AQ623" s="48" t="s">
        <v>11579</v>
      </c>
      <c r="AR623" s="48" t="s">
        <v>371</v>
      </c>
      <c r="AS623" s="68" t="s">
        <v>371</v>
      </c>
      <c r="AT623" s="68">
        <v>401</v>
      </c>
      <c r="AU623" s="48">
        <v>260</v>
      </c>
      <c r="AV623" s="48" t="s">
        <v>371</v>
      </c>
      <c r="AW623" s="68" t="e">
        <v>#REF!</v>
      </c>
      <c r="AX623" s="68" t="e">
        <v>#REF!</v>
      </c>
      <c r="AY623" s="68" t="s">
        <v>11577</v>
      </c>
      <c r="AZ623" s="307" t="s">
        <v>11575</v>
      </c>
      <c r="BA623" s="195" t="s">
        <v>11580</v>
      </c>
      <c r="BB623" s="196" t="s">
        <v>371</v>
      </c>
      <c r="BC623" s="195" t="s">
        <v>104</v>
      </c>
    </row>
    <row r="624" spans="1:56" x14ac:dyDescent="0.3">
      <c r="A624" s="48" t="s">
        <v>11581</v>
      </c>
      <c r="B624" s="8">
        <v>285</v>
      </c>
      <c r="C624" s="143" t="s">
        <v>4584</v>
      </c>
      <c r="D624" s="143" t="s">
        <v>609</v>
      </c>
      <c r="E624" s="143" t="s">
        <v>335</v>
      </c>
      <c r="F624" s="143" t="s">
        <v>170</v>
      </c>
      <c r="G624" s="8" t="s">
        <v>4585</v>
      </c>
      <c r="I624" s="143" t="s">
        <v>376</v>
      </c>
      <c r="J624" s="143" t="s">
        <v>3296</v>
      </c>
      <c r="K624" s="143" t="s">
        <v>3317</v>
      </c>
      <c r="L624" s="8" t="s">
        <v>4586</v>
      </c>
      <c r="M624" s="8" t="s">
        <v>4587</v>
      </c>
      <c r="N624" s="8" t="s">
        <v>4588</v>
      </c>
      <c r="O624" s="8">
        <v>5016804467</v>
      </c>
      <c r="P624" s="143" t="s">
        <v>2112</v>
      </c>
      <c r="Q624" s="143" t="s">
        <v>43</v>
      </c>
      <c r="R624" s="8" t="s">
        <v>4589</v>
      </c>
      <c r="T624" s="143" t="s">
        <v>3322</v>
      </c>
      <c r="U624" s="143"/>
      <c r="V624" s="143" t="s">
        <v>488</v>
      </c>
      <c r="W624" s="8">
        <v>38804</v>
      </c>
      <c r="X624" s="8" t="s">
        <v>348</v>
      </c>
      <c r="Y624" s="8" t="s">
        <v>225</v>
      </c>
      <c r="Z624" s="143" t="s">
        <v>2114</v>
      </c>
      <c r="AB624" s="8" t="s">
        <v>2115</v>
      </c>
      <c r="AE624" s="8" t="s">
        <v>48</v>
      </c>
      <c r="AF624" s="233" t="s">
        <v>4590</v>
      </c>
      <c r="AG624" s="8" t="s">
        <v>4591</v>
      </c>
      <c r="AH624" s="8" t="s">
        <v>4592</v>
      </c>
      <c r="AI624" s="8" t="s">
        <v>2165</v>
      </c>
      <c r="AJ624" s="8" t="s">
        <v>4593</v>
      </c>
      <c r="AL624" s="8" t="s">
        <v>225</v>
      </c>
      <c r="AM624" s="48" t="s">
        <v>225</v>
      </c>
      <c r="AN624" s="48" t="s">
        <v>11582</v>
      </c>
      <c r="AO624" s="48" t="s">
        <v>11583</v>
      </c>
      <c r="AP624" s="48" t="s">
        <v>11582</v>
      </c>
      <c r="AQ624" s="48" t="s">
        <v>11583</v>
      </c>
      <c r="AR624" s="48" t="s">
        <v>371</v>
      </c>
      <c r="AS624" s="68" t="s">
        <v>371</v>
      </c>
      <c r="AT624" s="68">
        <v>285</v>
      </c>
      <c r="AU624" s="48">
        <v>289</v>
      </c>
      <c r="AV624" s="48" t="s">
        <v>371</v>
      </c>
      <c r="AW624" s="68" t="s">
        <v>11584</v>
      </c>
      <c r="AX624" s="68" t="s">
        <v>11584</v>
      </c>
      <c r="AY624" s="68" t="s">
        <v>11581</v>
      </c>
      <c r="AZ624" s="48" t="s">
        <v>11585</v>
      </c>
      <c r="BA624" s="48" t="s">
        <v>11586</v>
      </c>
      <c r="BB624" s="68" t="s">
        <v>371</v>
      </c>
      <c r="BC624" s="48" t="s">
        <v>101</v>
      </c>
    </row>
    <row r="625" spans="1:56" x14ac:dyDescent="0.3">
      <c r="A625" s="48"/>
      <c r="B625" s="8">
        <v>130</v>
      </c>
      <c r="C625" s="143" t="s">
        <v>3293</v>
      </c>
      <c r="D625" s="143" t="s">
        <v>3294</v>
      </c>
      <c r="E625" s="143" t="s">
        <v>335</v>
      </c>
      <c r="F625" s="143" t="s">
        <v>170</v>
      </c>
      <c r="G625" s="8" t="s">
        <v>3295</v>
      </c>
      <c r="H625" s="8">
        <v>6625484325</v>
      </c>
      <c r="I625" s="143" t="s">
        <v>376</v>
      </c>
      <c r="J625" s="143" t="s">
        <v>3296</v>
      </c>
      <c r="K625" s="143" t="s">
        <v>3297</v>
      </c>
      <c r="L625" s="8" t="s">
        <v>3298</v>
      </c>
      <c r="M625" s="8" t="s">
        <v>3299</v>
      </c>
      <c r="N625" s="8" t="s">
        <v>3300</v>
      </c>
      <c r="O625" s="8">
        <v>6628710732</v>
      </c>
      <c r="P625" s="143" t="s">
        <v>2112</v>
      </c>
      <c r="Q625" s="143" t="s">
        <v>43</v>
      </c>
      <c r="R625" s="8" t="s">
        <v>3301</v>
      </c>
      <c r="T625" s="143" t="s">
        <v>3302</v>
      </c>
      <c r="U625" s="143"/>
      <c r="V625" s="143" t="s">
        <v>488</v>
      </c>
      <c r="W625" s="8">
        <v>38801</v>
      </c>
      <c r="X625" s="8" t="s">
        <v>348</v>
      </c>
      <c r="Y625" s="8" t="s">
        <v>225</v>
      </c>
      <c r="Z625" s="143" t="s">
        <v>2114</v>
      </c>
      <c r="AB625" s="8" t="s">
        <v>2115</v>
      </c>
      <c r="AE625" s="8" t="s">
        <v>48</v>
      </c>
      <c r="AF625" s="233" t="s">
        <v>3303</v>
      </c>
      <c r="AI625" s="8" t="s">
        <v>442</v>
      </c>
      <c r="AL625" s="8" t="s">
        <v>225</v>
      </c>
      <c r="AM625" s="48" t="s">
        <v>2130</v>
      </c>
      <c r="AN625" s="48" t="s">
        <v>11587</v>
      </c>
      <c r="AO625" s="48" t="s">
        <v>11588</v>
      </c>
      <c r="AP625" s="48" t="e">
        <v>#N/A</v>
      </c>
      <c r="AQ625" s="48" t="e">
        <v>#N/A</v>
      </c>
      <c r="AR625" s="48" t="e">
        <v>#N/A</v>
      </c>
      <c r="AS625" s="68" t="e">
        <v>#N/A</v>
      </c>
      <c r="AT625" s="68">
        <v>130</v>
      </c>
      <c r="AU625" s="48" t="e">
        <v>#N/A</v>
      </c>
      <c r="AV625" s="48" t="s">
        <v>371</v>
      </c>
      <c r="AW625" s="68" t="s">
        <v>11589</v>
      </c>
      <c r="AX625" s="68" t="s">
        <v>8643</v>
      </c>
      <c r="AY625" s="68" t="e">
        <v>#N/A</v>
      </c>
      <c r="AZ625" s="48" t="s">
        <v>11590</v>
      </c>
      <c r="BA625" s="48" t="s">
        <v>11591</v>
      </c>
      <c r="BB625" s="68" t="e">
        <v>#N/A</v>
      </c>
      <c r="BC625" s="48" t="s">
        <v>2131</v>
      </c>
    </row>
    <row r="626" spans="1:56" x14ac:dyDescent="0.3">
      <c r="A626" s="48"/>
      <c r="B626" s="8">
        <v>56</v>
      </c>
      <c r="C626" s="143" t="s">
        <v>2650</v>
      </c>
      <c r="D626" s="143" t="s">
        <v>2651</v>
      </c>
      <c r="E626" s="143" t="s">
        <v>335</v>
      </c>
      <c r="F626" s="143" t="s">
        <v>170</v>
      </c>
      <c r="G626" s="8" t="s">
        <v>2652</v>
      </c>
      <c r="H626" s="8">
        <v>6626541490</v>
      </c>
      <c r="I626" s="143" t="s">
        <v>376</v>
      </c>
      <c r="J626" s="143" t="s">
        <v>2653</v>
      </c>
      <c r="K626" s="143" t="s">
        <v>2654</v>
      </c>
      <c r="L626" s="8" t="s">
        <v>2655</v>
      </c>
      <c r="M626" s="8" t="s">
        <v>2651</v>
      </c>
      <c r="N626" s="8" t="s">
        <v>2652</v>
      </c>
      <c r="O626" s="8">
        <v>6627010776</v>
      </c>
      <c r="P626" s="143" t="s">
        <v>2112</v>
      </c>
      <c r="Q626" s="143" t="s">
        <v>394</v>
      </c>
      <c r="R626" s="8" t="s">
        <v>2656</v>
      </c>
      <c r="T626" s="143" t="s">
        <v>2657</v>
      </c>
      <c r="U626" s="143"/>
      <c r="V626" s="143" t="s">
        <v>488</v>
      </c>
      <c r="W626" s="8">
        <v>38606</v>
      </c>
      <c r="X626" s="8" t="s">
        <v>348</v>
      </c>
      <c r="Y626" s="8" t="s">
        <v>2658</v>
      </c>
      <c r="Z626" s="143" t="s">
        <v>2114</v>
      </c>
      <c r="AB626" s="8" t="s">
        <v>2115</v>
      </c>
      <c r="AE626" s="8" t="s">
        <v>49</v>
      </c>
      <c r="AF626" s="233" t="s">
        <v>2659</v>
      </c>
      <c r="AI626" s="8" t="s">
        <v>369</v>
      </c>
      <c r="AL626" s="8" t="s">
        <v>238</v>
      </c>
      <c r="AM626" s="48" t="s">
        <v>2130</v>
      </c>
      <c r="AN626" s="48" t="s">
        <v>11592</v>
      </c>
      <c r="AO626" s="48" t="s">
        <v>11593</v>
      </c>
      <c r="AP626" s="48" t="e">
        <v>#N/A</v>
      </c>
      <c r="AQ626" s="48" t="e">
        <v>#N/A</v>
      </c>
      <c r="AR626" s="48" t="e">
        <v>#N/A</v>
      </c>
      <c r="AS626" s="68" t="e">
        <v>#N/A</v>
      </c>
      <c r="AT626" s="68">
        <v>56</v>
      </c>
      <c r="AU626" s="48" t="e">
        <v>#N/A</v>
      </c>
      <c r="AV626" s="48" t="s">
        <v>371</v>
      </c>
      <c r="AW626" s="68" t="s">
        <v>11594</v>
      </c>
      <c r="AX626" s="68" t="s">
        <v>8643</v>
      </c>
      <c r="AY626" s="68" t="e">
        <v>#N/A</v>
      </c>
      <c r="AZ626" s="48" t="s">
        <v>11595</v>
      </c>
      <c r="BA626" s="48" t="s">
        <v>11596</v>
      </c>
      <c r="BB626" s="68" t="e">
        <v>#N/A</v>
      </c>
      <c r="BC626" s="48" t="s">
        <v>2131</v>
      </c>
      <c r="BD626" s="48"/>
    </row>
    <row r="627" spans="1:56" x14ac:dyDescent="0.3">
      <c r="A627" s="48" t="s">
        <v>11597</v>
      </c>
      <c r="B627" s="8">
        <v>450</v>
      </c>
      <c r="C627" s="143" t="s">
        <v>4927</v>
      </c>
      <c r="D627" s="143" t="s">
        <v>5885</v>
      </c>
      <c r="E627" s="143" t="s">
        <v>335</v>
      </c>
      <c r="F627" s="143" t="s">
        <v>170</v>
      </c>
      <c r="G627" s="8" t="s">
        <v>5886</v>
      </c>
      <c r="H627" s="8">
        <v>2253014600</v>
      </c>
      <c r="I627" s="143" t="s">
        <v>340</v>
      </c>
      <c r="J627" s="143" t="s">
        <v>4531</v>
      </c>
      <c r="K627" s="143" t="s">
        <v>577</v>
      </c>
      <c r="L627" s="8" t="s">
        <v>5887</v>
      </c>
      <c r="M627" s="8" t="s">
        <v>5885</v>
      </c>
      <c r="N627" s="8" t="s">
        <v>5888</v>
      </c>
      <c r="O627" s="8">
        <v>2253016576</v>
      </c>
      <c r="P627" s="143" t="s">
        <v>2112</v>
      </c>
      <c r="Q627" s="143" t="s">
        <v>45</v>
      </c>
      <c r="R627" s="8" t="s">
        <v>5889</v>
      </c>
      <c r="T627" s="143" t="s">
        <v>229</v>
      </c>
      <c r="U627" s="143"/>
      <c r="V627" s="143" t="s">
        <v>488</v>
      </c>
      <c r="W627" s="8">
        <v>39110</v>
      </c>
      <c r="X627" s="8" t="s">
        <v>348</v>
      </c>
      <c r="Y627" s="8" t="s">
        <v>577</v>
      </c>
      <c r="Z627" s="143" t="s">
        <v>2114</v>
      </c>
      <c r="AB627" s="8" t="s">
        <v>2115</v>
      </c>
      <c r="AE627" s="8" t="s">
        <v>48</v>
      </c>
      <c r="AF627" s="233" t="s">
        <v>5890</v>
      </c>
      <c r="AH627" s="8" t="s">
        <v>5891</v>
      </c>
      <c r="AI627" s="8" t="s">
        <v>369</v>
      </c>
      <c r="AL627" s="8" t="s">
        <v>229</v>
      </c>
      <c r="AM627" s="48" t="s">
        <v>229</v>
      </c>
      <c r="AN627" s="48" t="s">
        <v>11598</v>
      </c>
      <c r="AO627" s="48" t="s">
        <v>11599</v>
      </c>
      <c r="AP627" s="48" t="s">
        <v>11598</v>
      </c>
      <c r="AQ627" s="48" t="s">
        <v>11599</v>
      </c>
      <c r="AR627" s="48" t="s">
        <v>371</v>
      </c>
      <c r="AS627" s="68" t="s">
        <v>371</v>
      </c>
      <c r="AT627" s="68">
        <v>450</v>
      </c>
      <c r="AU627" s="48">
        <v>21</v>
      </c>
      <c r="AV627" s="48" t="s">
        <v>519</v>
      </c>
      <c r="AW627" s="68" t="e">
        <v>#REF!</v>
      </c>
      <c r="AX627" s="68" t="s">
        <v>8643</v>
      </c>
      <c r="AY627" s="68" t="s">
        <v>11597</v>
      </c>
      <c r="AZ627" s="48" t="s">
        <v>11600</v>
      </c>
      <c r="BA627" s="48" t="s">
        <v>11601</v>
      </c>
      <c r="BB627" s="68" t="s">
        <v>371</v>
      </c>
      <c r="BC627" s="48" t="s">
        <v>104</v>
      </c>
    </row>
    <row r="628" spans="1:56" x14ac:dyDescent="0.3">
      <c r="A628" s="48"/>
      <c r="B628" s="8">
        <v>299</v>
      </c>
      <c r="C628" s="143" t="s">
        <v>4699</v>
      </c>
      <c r="D628" s="143" t="s">
        <v>694</v>
      </c>
      <c r="E628" s="143" t="s">
        <v>335</v>
      </c>
      <c r="F628" s="143" t="s">
        <v>170</v>
      </c>
      <c r="G628" s="8" t="s">
        <v>4700</v>
      </c>
      <c r="H628" s="8">
        <v>6625491106</v>
      </c>
      <c r="I628" s="143" t="s">
        <v>401</v>
      </c>
      <c r="J628" s="143" t="s">
        <v>4701</v>
      </c>
      <c r="K628" s="143" t="s">
        <v>228</v>
      </c>
      <c r="L628" s="8" t="s">
        <v>4702</v>
      </c>
      <c r="M628" s="8" t="s">
        <v>3504</v>
      </c>
      <c r="N628" s="8" t="s">
        <v>4700</v>
      </c>
      <c r="O628" s="8">
        <v>6625491106</v>
      </c>
      <c r="P628" s="143" t="s">
        <v>2112</v>
      </c>
      <c r="Q628" s="143" t="s">
        <v>394</v>
      </c>
      <c r="R628" s="8" t="s">
        <v>4703</v>
      </c>
      <c r="T628" s="143" t="s">
        <v>1593</v>
      </c>
      <c r="U628" s="143"/>
      <c r="V628" s="143" t="s">
        <v>488</v>
      </c>
      <c r="W628" s="8">
        <v>39702</v>
      </c>
      <c r="X628" s="8" t="s">
        <v>348</v>
      </c>
      <c r="Y628" s="8" t="s">
        <v>228</v>
      </c>
      <c r="Z628" s="143" t="s">
        <v>2114</v>
      </c>
      <c r="AB628" s="8" t="s">
        <v>2115</v>
      </c>
      <c r="AE628" s="8" t="s">
        <v>49</v>
      </c>
      <c r="AF628" s="233" t="s">
        <v>4704</v>
      </c>
      <c r="AI628" s="8" t="s">
        <v>369</v>
      </c>
      <c r="AJ628" s="8" t="s">
        <v>4705</v>
      </c>
      <c r="AL628" s="8" t="s">
        <v>228</v>
      </c>
      <c r="AM628" s="48" t="s">
        <v>2130</v>
      </c>
      <c r="AN628" s="48" t="s">
        <v>11602</v>
      </c>
      <c r="AO628" s="48" t="s">
        <v>11603</v>
      </c>
      <c r="AP628" s="48" t="e">
        <v>#N/A</v>
      </c>
      <c r="AQ628" s="48" t="e">
        <v>#N/A</v>
      </c>
      <c r="AR628" s="48" t="e">
        <v>#N/A</v>
      </c>
      <c r="AS628" s="68" t="e">
        <v>#N/A</v>
      </c>
      <c r="AT628" s="68">
        <v>299</v>
      </c>
      <c r="AU628" s="48" t="e">
        <v>#N/A</v>
      </c>
      <c r="AV628" s="48" t="s">
        <v>371</v>
      </c>
      <c r="AW628" s="68" t="s">
        <v>11604</v>
      </c>
      <c r="AX628" s="68" t="s">
        <v>8643</v>
      </c>
      <c r="AY628" s="68" t="e">
        <v>#N/A</v>
      </c>
      <c r="AZ628" s="48" t="s">
        <v>11605</v>
      </c>
      <c r="BA628" s="48" t="s">
        <v>11606</v>
      </c>
      <c r="BB628" s="68" t="e">
        <v>#N/A</v>
      </c>
      <c r="BC628" s="48" t="s">
        <v>2131</v>
      </c>
      <c r="BD628" s="48"/>
    </row>
    <row r="629" spans="1:56" x14ac:dyDescent="0.3">
      <c r="A629" s="48"/>
      <c r="B629" s="8">
        <v>330</v>
      </c>
      <c r="C629" s="143" t="s">
        <v>4916</v>
      </c>
      <c r="D629" s="143" t="s">
        <v>4917</v>
      </c>
      <c r="E629" s="143" t="s">
        <v>335</v>
      </c>
      <c r="F629" s="143" t="s">
        <v>169</v>
      </c>
      <c r="G629" s="8" t="s">
        <v>4918</v>
      </c>
      <c r="H629" s="8">
        <v>6019839492</v>
      </c>
      <c r="I629" s="143" t="s">
        <v>340</v>
      </c>
      <c r="J629" s="143" t="s">
        <v>4885</v>
      </c>
      <c r="K629" s="143" t="s">
        <v>560</v>
      </c>
      <c r="L629" s="8" t="s">
        <v>4702</v>
      </c>
      <c r="M629" s="8" t="s">
        <v>4919</v>
      </c>
      <c r="N629" s="8" t="s">
        <v>4920</v>
      </c>
      <c r="O629" s="8">
        <v>6819839492</v>
      </c>
      <c r="P629" s="143" t="s">
        <v>2112</v>
      </c>
      <c r="Q629" s="143" t="s">
        <v>43</v>
      </c>
      <c r="R629" s="8" t="s">
        <v>4921</v>
      </c>
      <c r="T629" s="143" t="s">
        <v>562</v>
      </c>
      <c r="U629" s="143"/>
      <c r="V629" s="143" t="s">
        <v>488</v>
      </c>
      <c r="W629" s="8">
        <v>39206</v>
      </c>
      <c r="X629" s="8" t="s">
        <v>348</v>
      </c>
      <c r="Y629" s="8" t="s">
        <v>209</v>
      </c>
      <c r="Z629" s="143" t="s">
        <v>2114</v>
      </c>
      <c r="AB629" s="8" t="s">
        <v>2115</v>
      </c>
      <c r="AE629" s="8" t="s">
        <v>50</v>
      </c>
      <c r="AF629" s="233" t="s">
        <v>4922</v>
      </c>
      <c r="AI629" s="8" t="s">
        <v>2165</v>
      </c>
      <c r="AJ629" s="8" t="s">
        <v>4885</v>
      </c>
      <c r="AK629" s="8" t="s">
        <v>4923</v>
      </c>
      <c r="AL629" s="8" t="s">
        <v>209</v>
      </c>
      <c r="AM629" s="48" t="s">
        <v>2130</v>
      </c>
      <c r="AN629" s="48" t="s">
        <v>11607</v>
      </c>
      <c r="AO629" s="48" t="s">
        <v>11608</v>
      </c>
      <c r="AP629" s="48" t="e">
        <v>#N/A</v>
      </c>
      <c r="AQ629" s="48" t="e">
        <v>#N/A</v>
      </c>
      <c r="AR629" s="48" t="e">
        <v>#N/A</v>
      </c>
      <c r="AS629" s="68" t="e">
        <v>#N/A</v>
      </c>
      <c r="AT629" s="68">
        <v>330</v>
      </c>
      <c r="AU629" s="48" t="e">
        <v>#N/A</v>
      </c>
      <c r="AV629" s="48" t="s">
        <v>371</v>
      </c>
      <c r="AW629" s="68" t="s">
        <v>11609</v>
      </c>
      <c r="AX629" s="68" t="s">
        <v>8643</v>
      </c>
      <c r="AY629" s="68" t="e">
        <v>#N/A</v>
      </c>
      <c r="AZ629" s="48" t="s">
        <v>11610</v>
      </c>
      <c r="BA629" s="48" t="s">
        <v>11611</v>
      </c>
      <c r="BB629" s="68" t="e">
        <v>#N/A</v>
      </c>
      <c r="BC629" s="48" t="s">
        <v>2131</v>
      </c>
      <c r="BD629" s="48"/>
    </row>
    <row r="630" spans="1:56" x14ac:dyDescent="0.3">
      <c r="A630" s="48"/>
      <c r="B630" s="8">
        <v>91</v>
      </c>
      <c r="C630" s="143" t="s">
        <v>2972</v>
      </c>
      <c r="D630" s="143" t="s">
        <v>260</v>
      </c>
      <c r="E630" s="143" t="s">
        <v>335</v>
      </c>
      <c r="F630" s="143" t="s">
        <v>170</v>
      </c>
      <c r="G630" s="8" t="s">
        <v>2973</v>
      </c>
      <c r="H630" s="8">
        <v>6622749289</v>
      </c>
      <c r="I630" s="143" t="s">
        <v>376</v>
      </c>
      <c r="J630" s="143" t="s">
        <v>2974</v>
      </c>
      <c r="K630" s="143" t="s">
        <v>2393</v>
      </c>
      <c r="L630" s="8" t="s">
        <v>2975</v>
      </c>
      <c r="M630" s="8" t="s">
        <v>2976</v>
      </c>
      <c r="N630" s="8" t="s">
        <v>2977</v>
      </c>
      <c r="O630" s="8">
        <v>6622529186</v>
      </c>
      <c r="P630" s="143" t="s">
        <v>2112</v>
      </c>
      <c r="Q630" s="143" t="s">
        <v>45</v>
      </c>
      <c r="R630" s="8" t="s">
        <v>2978</v>
      </c>
      <c r="T630" s="143" t="s">
        <v>2979</v>
      </c>
      <c r="U630" s="143"/>
      <c r="V630" s="143" t="s">
        <v>488</v>
      </c>
      <c r="W630" s="8">
        <v>38635</v>
      </c>
      <c r="X630" s="8" t="s">
        <v>348</v>
      </c>
      <c r="Y630" s="8" t="s">
        <v>2393</v>
      </c>
      <c r="Z630" s="143" t="s">
        <v>2114</v>
      </c>
      <c r="AB630" s="8" t="s">
        <v>2115</v>
      </c>
      <c r="AE630" s="8" t="s">
        <v>48</v>
      </c>
      <c r="AF630" s="233" t="s">
        <v>2980</v>
      </c>
      <c r="AG630" s="8" t="s">
        <v>2981</v>
      </c>
      <c r="AH630" s="8" t="s">
        <v>2982</v>
      </c>
      <c r="AI630" s="8" t="s">
        <v>442</v>
      </c>
      <c r="AL630" s="8" t="s">
        <v>201</v>
      </c>
      <c r="AM630" s="48" t="s">
        <v>2130</v>
      </c>
      <c r="AN630" s="48" t="s">
        <v>11612</v>
      </c>
      <c r="AO630" s="48" t="s">
        <v>11613</v>
      </c>
      <c r="AP630" s="48" t="e">
        <v>#N/A</v>
      </c>
      <c r="AQ630" s="48" t="e">
        <v>#N/A</v>
      </c>
      <c r="AR630" s="48" t="e">
        <v>#N/A</v>
      </c>
      <c r="AS630" s="68" t="e">
        <v>#N/A</v>
      </c>
      <c r="AT630" s="68">
        <v>91</v>
      </c>
      <c r="AU630" s="48" t="e">
        <v>#N/A</v>
      </c>
      <c r="AV630" s="48" t="s">
        <v>371</v>
      </c>
      <c r="AW630" s="68" t="s">
        <v>11614</v>
      </c>
      <c r="AX630" s="68" t="e">
        <v>#VALUE!</v>
      </c>
      <c r="AY630" s="68" t="e">
        <v>#N/A</v>
      </c>
      <c r="AZ630" s="48" t="s">
        <v>11615</v>
      </c>
      <c r="BA630" s="48" t="s">
        <v>11616</v>
      </c>
      <c r="BB630" s="68" t="e">
        <v>#N/A</v>
      </c>
      <c r="BC630" s="48" t="s">
        <v>2131</v>
      </c>
    </row>
    <row r="631" spans="1:56" x14ac:dyDescent="0.3">
      <c r="A631" s="48"/>
      <c r="B631" s="8">
        <v>202</v>
      </c>
      <c r="C631" s="143" t="s">
        <v>3909</v>
      </c>
      <c r="D631" s="143" t="s">
        <v>3860</v>
      </c>
      <c r="E631" s="143" t="s">
        <v>335</v>
      </c>
      <c r="F631" s="143" t="s">
        <v>169</v>
      </c>
      <c r="H631" s="8">
        <v>6012706963</v>
      </c>
      <c r="I631" s="143" t="s">
        <v>340</v>
      </c>
      <c r="J631" s="143" t="s">
        <v>3861</v>
      </c>
      <c r="K631" s="143" t="s">
        <v>3910</v>
      </c>
      <c r="L631" s="8" t="s">
        <v>3911</v>
      </c>
      <c r="M631" s="8" t="s">
        <v>3912</v>
      </c>
      <c r="N631" s="8" t="s">
        <v>3864</v>
      </c>
      <c r="O631" s="8">
        <v>6012706963</v>
      </c>
      <c r="P631" s="143" t="s">
        <v>2112</v>
      </c>
      <c r="Q631" s="143" t="s">
        <v>45</v>
      </c>
      <c r="R631" s="8" t="s">
        <v>3865</v>
      </c>
      <c r="T631" s="143" t="s">
        <v>3122</v>
      </c>
      <c r="U631" s="143"/>
      <c r="V631" s="143" t="s">
        <v>488</v>
      </c>
      <c r="W631" s="8">
        <v>39401</v>
      </c>
      <c r="X631" s="8" t="s">
        <v>348</v>
      </c>
      <c r="Y631" s="8" t="s">
        <v>3825</v>
      </c>
      <c r="Z631" s="143" t="s">
        <v>2114</v>
      </c>
      <c r="AB631" s="8" t="s">
        <v>2115</v>
      </c>
      <c r="AE631" s="8" t="s">
        <v>50</v>
      </c>
      <c r="AF631" s="233" t="s">
        <v>3913</v>
      </c>
      <c r="AI631" s="8" t="s">
        <v>369</v>
      </c>
      <c r="AK631" s="8" t="s">
        <v>3914</v>
      </c>
      <c r="AL631" s="8" t="s">
        <v>202</v>
      </c>
      <c r="AM631" s="275" t="s">
        <v>2130</v>
      </c>
      <c r="AN631" s="48" t="s">
        <v>11617</v>
      </c>
      <c r="AO631" s="48" t="s">
        <v>11618</v>
      </c>
      <c r="AP631" s="48" t="e">
        <v>#N/A</v>
      </c>
      <c r="AQ631" s="48" t="e">
        <v>#N/A</v>
      </c>
      <c r="AR631" s="48" t="e">
        <v>#N/A</v>
      </c>
      <c r="AS631" s="68" t="e">
        <v>#N/A</v>
      </c>
      <c r="AT631" s="68">
        <v>202</v>
      </c>
      <c r="AU631" s="48" t="e">
        <v>#N/A</v>
      </c>
      <c r="AV631" s="48" t="s">
        <v>371</v>
      </c>
      <c r="AW631" s="68" t="e">
        <v>#VALUE!</v>
      </c>
      <c r="AX631" s="68" t="s">
        <v>8643</v>
      </c>
      <c r="AY631" s="68" t="e">
        <v>#N/A</v>
      </c>
      <c r="AZ631" s="307" t="s">
        <v>11619</v>
      </c>
      <c r="BA631" s="48" t="s">
        <v>11620</v>
      </c>
      <c r="BB631" s="68" t="e">
        <v>#N/A</v>
      </c>
      <c r="BC631" s="48" t="s">
        <v>2131</v>
      </c>
    </row>
    <row r="632" spans="1:56" x14ac:dyDescent="0.3">
      <c r="A632" s="48"/>
      <c r="B632" s="8">
        <v>196</v>
      </c>
      <c r="C632" s="143" t="s">
        <v>3859</v>
      </c>
      <c r="D632" s="143" t="s">
        <v>3860</v>
      </c>
      <c r="E632" s="143" t="s">
        <v>335</v>
      </c>
      <c r="F632" s="143" t="s">
        <v>170</v>
      </c>
      <c r="H632" s="8">
        <v>6012706963</v>
      </c>
      <c r="I632" s="143" t="s">
        <v>340</v>
      </c>
      <c r="J632" s="143" t="s">
        <v>3861</v>
      </c>
      <c r="K632" s="143" t="s">
        <v>3862</v>
      </c>
      <c r="L632" s="8" t="s">
        <v>3863</v>
      </c>
      <c r="M632" s="8" t="s">
        <v>3860</v>
      </c>
      <c r="N632" s="8" t="s">
        <v>3864</v>
      </c>
      <c r="O632" s="8">
        <v>6012706963</v>
      </c>
      <c r="P632" s="143" t="s">
        <v>2112</v>
      </c>
      <c r="Q632" s="143" t="s">
        <v>45</v>
      </c>
      <c r="R632" s="8" t="s">
        <v>3865</v>
      </c>
      <c r="T632" s="143" t="s">
        <v>3122</v>
      </c>
      <c r="U632" s="143"/>
      <c r="V632" s="143" t="s">
        <v>488</v>
      </c>
      <c r="W632" s="8">
        <v>39401</v>
      </c>
      <c r="X632" s="8" t="s">
        <v>348</v>
      </c>
      <c r="Y632" s="8" t="s">
        <v>3825</v>
      </c>
      <c r="Z632" s="143" t="s">
        <v>2114</v>
      </c>
      <c r="AB632" s="8" t="s">
        <v>2115</v>
      </c>
      <c r="AE632" s="8" t="s">
        <v>50</v>
      </c>
      <c r="AF632" s="233" t="s">
        <v>3866</v>
      </c>
      <c r="AG632" s="8" t="s">
        <v>533</v>
      </c>
      <c r="AH632" s="8" t="s">
        <v>533</v>
      </c>
      <c r="AI632" s="8" t="s">
        <v>369</v>
      </c>
      <c r="AJ632" s="8" t="s">
        <v>533</v>
      </c>
      <c r="AK632" s="8" t="s">
        <v>533</v>
      </c>
      <c r="AL632" s="8" t="s">
        <v>202</v>
      </c>
      <c r="AM632" s="275" t="s">
        <v>2130</v>
      </c>
      <c r="AN632" s="48" t="s">
        <v>11621</v>
      </c>
      <c r="AO632" s="48" t="s">
        <v>11622</v>
      </c>
      <c r="AP632" s="48" t="e">
        <v>#N/A</v>
      </c>
      <c r="AQ632" s="48" t="e">
        <v>#N/A</v>
      </c>
      <c r="AR632" s="48" t="e">
        <v>#N/A</v>
      </c>
      <c r="AS632" s="68" t="e">
        <v>#N/A</v>
      </c>
      <c r="AT632" s="68">
        <v>196</v>
      </c>
      <c r="AU632" s="48" t="e">
        <v>#N/A</v>
      </c>
      <c r="AV632" s="48" t="s">
        <v>371</v>
      </c>
      <c r="AW632" s="68" t="e">
        <v>#VALUE!</v>
      </c>
      <c r="AX632" s="68" t="s">
        <v>9025</v>
      </c>
      <c r="AY632" s="68" t="e">
        <v>#N/A</v>
      </c>
      <c r="AZ632" s="307" t="s">
        <v>11619</v>
      </c>
      <c r="BA632" s="48" t="s">
        <v>11623</v>
      </c>
      <c r="BB632" s="68" t="e">
        <v>#N/A</v>
      </c>
      <c r="BC632" s="48" t="s">
        <v>2131</v>
      </c>
    </row>
    <row r="633" spans="1:56" x14ac:dyDescent="0.3">
      <c r="A633" s="48" t="s">
        <v>11624</v>
      </c>
      <c r="B633" s="8">
        <v>425</v>
      </c>
      <c r="C633" s="143" t="s">
        <v>5687</v>
      </c>
      <c r="D633" s="143" t="s">
        <v>2783</v>
      </c>
      <c r="E633" s="143" t="s">
        <v>335</v>
      </c>
      <c r="F633" s="143" t="s">
        <v>170</v>
      </c>
      <c r="H633" s="8">
        <v>6623979030</v>
      </c>
      <c r="I633" s="143" t="s">
        <v>340</v>
      </c>
      <c r="J633" s="143" t="s">
        <v>1064</v>
      </c>
      <c r="K633" s="143" t="s">
        <v>5688</v>
      </c>
      <c r="L633" s="8" t="s">
        <v>3863</v>
      </c>
      <c r="M633" s="8" t="s">
        <v>2783</v>
      </c>
      <c r="N633" s="8" t="s">
        <v>5689</v>
      </c>
      <c r="O633" s="8">
        <v>6623466950</v>
      </c>
      <c r="P633" s="143" t="s">
        <v>2112</v>
      </c>
      <c r="Q633" s="143" t="s">
        <v>45</v>
      </c>
      <c r="R633" s="8" t="s">
        <v>5690</v>
      </c>
      <c r="T633" s="143" t="s">
        <v>3322</v>
      </c>
      <c r="U633" s="143"/>
      <c r="V633" s="143" t="s">
        <v>488</v>
      </c>
      <c r="W633" s="8">
        <v>38801</v>
      </c>
      <c r="X633" s="8" t="s">
        <v>348</v>
      </c>
      <c r="Y633" s="8" t="s">
        <v>225</v>
      </c>
      <c r="Z633" s="143" t="s">
        <v>2114</v>
      </c>
      <c r="AB633" s="8" t="s">
        <v>2115</v>
      </c>
      <c r="AE633" s="8" t="s">
        <v>49</v>
      </c>
      <c r="AF633" s="233" t="s">
        <v>5691</v>
      </c>
      <c r="AG633" s="8" t="s">
        <v>5692</v>
      </c>
      <c r="AI633" s="8" t="s">
        <v>369</v>
      </c>
      <c r="AL633" s="8" t="s">
        <v>225</v>
      </c>
      <c r="AM633" s="48" t="s">
        <v>225</v>
      </c>
      <c r="AN633" s="48" t="s">
        <v>11625</v>
      </c>
      <c r="AO633" s="48" t="s">
        <v>11626</v>
      </c>
      <c r="AP633" s="48" t="e">
        <v>#N/A</v>
      </c>
      <c r="AQ633" s="48" t="s">
        <v>11626</v>
      </c>
      <c r="AR633" s="48" t="e">
        <v>#N/A</v>
      </c>
      <c r="AS633" s="68" t="s">
        <v>371</v>
      </c>
      <c r="AT633" s="68">
        <v>425</v>
      </c>
      <c r="AU633" s="48">
        <v>193</v>
      </c>
      <c r="AV633" s="48" t="s">
        <v>371</v>
      </c>
      <c r="AW633" s="68" t="e">
        <v>#REF!</v>
      </c>
      <c r="AX633" s="68" t="e">
        <v>#REF!</v>
      </c>
      <c r="AY633" s="68" t="s">
        <v>11624</v>
      </c>
      <c r="AZ633" s="48" t="s">
        <v>11627</v>
      </c>
      <c r="BA633" s="48" t="s">
        <v>11628</v>
      </c>
      <c r="BB633" s="68" t="s">
        <v>519</v>
      </c>
      <c r="BC633" s="48" t="s">
        <v>107</v>
      </c>
    </row>
    <row r="634" spans="1:56" x14ac:dyDescent="0.3">
      <c r="A634" s="48"/>
      <c r="B634" s="8">
        <v>598</v>
      </c>
      <c r="C634" s="8" t="s">
        <v>4495</v>
      </c>
      <c r="D634" s="8" t="s">
        <v>7058</v>
      </c>
      <c r="E634" s="8" t="s">
        <v>335</v>
      </c>
      <c r="F634" s="8" t="s">
        <v>170</v>
      </c>
      <c r="G634" s="8" t="s">
        <v>7059</v>
      </c>
      <c r="H634" s="8">
        <v>7692295080</v>
      </c>
      <c r="I634" s="8" t="s">
        <v>376</v>
      </c>
      <c r="J634" s="8" t="s">
        <v>2662</v>
      </c>
      <c r="K634" s="8" t="s">
        <v>1055</v>
      </c>
      <c r="L634" s="8" t="s">
        <v>7060</v>
      </c>
      <c r="M634" s="8" t="s">
        <v>7058</v>
      </c>
      <c r="N634" s="8" t="s">
        <v>7061</v>
      </c>
      <c r="O634" s="8">
        <v>6012142873</v>
      </c>
      <c r="P634" s="8" t="s">
        <v>2112</v>
      </c>
      <c r="Q634" s="8" t="s">
        <v>394</v>
      </c>
      <c r="R634" s="8" t="s">
        <v>7062</v>
      </c>
      <c r="T634" s="8" t="s">
        <v>7063</v>
      </c>
      <c r="V634" s="8" t="s">
        <v>488</v>
      </c>
      <c r="W634" s="8">
        <v>39232</v>
      </c>
      <c r="X634" s="8" t="s">
        <v>348</v>
      </c>
      <c r="Y634" s="8" t="s">
        <v>245</v>
      </c>
      <c r="Z634" s="8" t="s">
        <v>2114</v>
      </c>
      <c r="AB634" s="8" t="s">
        <v>2115</v>
      </c>
      <c r="AE634" s="8" t="s">
        <v>48</v>
      </c>
      <c r="AF634" s="8" t="s">
        <v>7064</v>
      </c>
      <c r="AG634" s="8" t="s">
        <v>7065</v>
      </c>
      <c r="AI634" s="8" t="s">
        <v>2165</v>
      </c>
      <c r="AL634" s="8" t="s">
        <v>245</v>
      </c>
      <c r="AM634" s="48" t="s">
        <v>2130</v>
      </c>
      <c r="AN634" s="48" t="s">
        <v>11629</v>
      </c>
      <c r="AO634" s="48" t="s">
        <v>11630</v>
      </c>
      <c r="AP634" s="48" t="e">
        <v>#N/A</v>
      </c>
      <c r="AQ634" s="48" t="e">
        <v>#N/A</v>
      </c>
      <c r="AR634" s="48" t="e">
        <v>#N/A</v>
      </c>
      <c r="AS634" s="68" t="e">
        <v>#N/A</v>
      </c>
      <c r="AT634" s="68">
        <v>598</v>
      </c>
      <c r="AU634" s="48" t="e">
        <v>#N/A</v>
      </c>
      <c r="AV634" s="48" t="s">
        <v>371</v>
      </c>
      <c r="AW634" s="68" t="e">
        <v>#REF!</v>
      </c>
      <c r="AX634" s="68" t="e">
        <v>#REF!</v>
      </c>
      <c r="AY634" s="68" t="e">
        <v>#N/A</v>
      </c>
      <c r="AZ634" s="48" t="s">
        <v>11631</v>
      </c>
      <c r="BA634" s="48" t="s">
        <v>11632</v>
      </c>
      <c r="BB634" s="68" t="e">
        <v>#N/A</v>
      </c>
      <c r="BC634" s="48" t="s">
        <v>2131</v>
      </c>
      <c r="BD634" s="48"/>
    </row>
    <row r="635" spans="1:56" x14ac:dyDescent="0.3">
      <c r="A635" s="48"/>
      <c r="B635" s="8">
        <v>70</v>
      </c>
      <c r="C635" s="143" t="s">
        <v>2782</v>
      </c>
      <c r="D635" s="143" t="s">
        <v>2783</v>
      </c>
      <c r="E635" s="143" t="s">
        <v>335</v>
      </c>
      <c r="F635" s="143" t="s">
        <v>170</v>
      </c>
      <c r="H635" s="8">
        <v>6015400057</v>
      </c>
      <c r="I635" s="143" t="s">
        <v>340</v>
      </c>
      <c r="J635" s="143" t="s">
        <v>1891</v>
      </c>
      <c r="K635" s="143" t="s">
        <v>2784</v>
      </c>
      <c r="L635" s="8" t="s">
        <v>2785</v>
      </c>
      <c r="M635" s="8" t="s">
        <v>2783</v>
      </c>
      <c r="N635" s="8" t="s">
        <v>2786</v>
      </c>
      <c r="O635" s="8">
        <v>6015400057</v>
      </c>
      <c r="P635" s="143" t="s">
        <v>2112</v>
      </c>
      <c r="Q635" s="143" t="s">
        <v>45</v>
      </c>
      <c r="R635" s="8" t="s">
        <v>2787</v>
      </c>
      <c r="T635" s="143" t="s">
        <v>214</v>
      </c>
      <c r="U635" s="143"/>
      <c r="V635" s="143" t="s">
        <v>488</v>
      </c>
      <c r="W635" s="8">
        <v>39209</v>
      </c>
      <c r="X635" s="8" t="s">
        <v>348</v>
      </c>
      <c r="Y635" s="8" t="s">
        <v>209</v>
      </c>
      <c r="Z635" s="143" t="s">
        <v>2114</v>
      </c>
      <c r="AB635" s="8" t="s">
        <v>2115</v>
      </c>
      <c r="AE635" s="8" t="s">
        <v>49</v>
      </c>
      <c r="AF635" s="233" t="s">
        <v>2788</v>
      </c>
      <c r="AG635" s="8" t="s">
        <v>2789</v>
      </c>
      <c r="AH635" s="8" t="s">
        <v>2790</v>
      </c>
      <c r="AI635" s="8" t="s">
        <v>396</v>
      </c>
      <c r="AL635" s="8" t="s">
        <v>209</v>
      </c>
      <c r="AM635" s="48" t="s">
        <v>2130</v>
      </c>
      <c r="AN635" s="48" t="s">
        <v>11633</v>
      </c>
      <c r="AO635" s="48" t="s">
        <v>11634</v>
      </c>
      <c r="AP635" s="48" t="e">
        <v>#N/A</v>
      </c>
      <c r="AQ635" s="48" t="e">
        <v>#N/A</v>
      </c>
      <c r="AR635" s="48" t="e">
        <v>#N/A</v>
      </c>
      <c r="AS635" s="68" t="e">
        <v>#N/A</v>
      </c>
      <c r="AT635" s="68">
        <v>70</v>
      </c>
      <c r="AU635" s="48" t="e">
        <v>#N/A</v>
      </c>
      <c r="AV635" s="48" t="s">
        <v>371</v>
      </c>
      <c r="AW635" s="68" t="e">
        <v>#VALUE!</v>
      </c>
      <c r="AX635" s="68" t="s">
        <v>11635</v>
      </c>
      <c r="AY635" s="68" t="e">
        <v>#N/A</v>
      </c>
      <c r="AZ635" s="48" t="s">
        <v>11636</v>
      </c>
      <c r="BA635" s="48" t="s">
        <v>11637</v>
      </c>
      <c r="BB635" s="68" t="e">
        <v>#N/A</v>
      </c>
      <c r="BC635" s="48" t="s">
        <v>2131</v>
      </c>
    </row>
    <row r="636" spans="1:56" x14ac:dyDescent="0.3">
      <c r="A636" s="48"/>
      <c r="B636" s="8">
        <v>168</v>
      </c>
      <c r="C636" s="143" t="s">
        <v>3641</v>
      </c>
      <c r="D636" s="143" t="s">
        <v>736</v>
      </c>
      <c r="E636" s="143" t="s">
        <v>335</v>
      </c>
      <c r="F636" s="143" t="s">
        <v>169</v>
      </c>
      <c r="H636" s="8">
        <v>6625289751</v>
      </c>
      <c r="I636" s="143" t="s">
        <v>401</v>
      </c>
      <c r="J636" s="143" t="s">
        <v>3642</v>
      </c>
      <c r="K636" s="143" t="s">
        <v>3643</v>
      </c>
      <c r="L636" s="8" t="s">
        <v>3644</v>
      </c>
      <c r="M636" s="8" t="s">
        <v>3645</v>
      </c>
      <c r="N636" s="8" t="s">
        <v>3646</v>
      </c>
      <c r="O636" s="8">
        <v>6625716246</v>
      </c>
      <c r="P636" s="143" t="s">
        <v>2159</v>
      </c>
      <c r="Q636" s="143" t="s">
        <v>441</v>
      </c>
      <c r="R636" s="8" t="s">
        <v>3647</v>
      </c>
      <c r="T636" s="143" t="s">
        <v>2326</v>
      </c>
      <c r="U636" s="143"/>
      <c r="V636" s="143" t="s">
        <v>488</v>
      </c>
      <c r="W636" s="8">
        <v>39194</v>
      </c>
      <c r="X636" s="8" t="s">
        <v>348</v>
      </c>
      <c r="Y636" s="8" t="s">
        <v>266</v>
      </c>
      <c r="Z636" s="143" t="s">
        <v>2114</v>
      </c>
      <c r="AB636" s="8" t="s">
        <v>2115</v>
      </c>
      <c r="AE636" s="8" t="s">
        <v>50</v>
      </c>
      <c r="AF636" s="233" t="s">
        <v>3648</v>
      </c>
      <c r="AH636" s="8" t="s">
        <v>3649</v>
      </c>
      <c r="AI636" s="8" t="s">
        <v>442</v>
      </c>
      <c r="AL636" s="8" t="s">
        <v>266</v>
      </c>
      <c r="AM636" s="48" t="s">
        <v>2130</v>
      </c>
      <c r="AN636" s="48" t="s">
        <v>11638</v>
      </c>
      <c r="AO636" s="48" t="s">
        <v>11639</v>
      </c>
      <c r="AP636" s="48" t="e">
        <v>#N/A</v>
      </c>
      <c r="AQ636" s="48" t="e">
        <v>#N/A</v>
      </c>
      <c r="AR636" s="48" t="e">
        <v>#N/A</v>
      </c>
      <c r="AS636" s="68" t="e">
        <v>#N/A</v>
      </c>
      <c r="AT636" s="68">
        <v>168</v>
      </c>
      <c r="AU636" s="48" t="e">
        <v>#N/A</v>
      </c>
      <c r="AV636" s="48" t="s">
        <v>371</v>
      </c>
      <c r="AW636" s="68" t="s">
        <v>11640</v>
      </c>
      <c r="AX636" s="68" t="s">
        <v>8643</v>
      </c>
      <c r="AY636" s="68" t="e">
        <v>#N/A</v>
      </c>
      <c r="AZ636" s="48" t="s">
        <v>11641</v>
      </c>
      <c r="BA636" s="48" t="s">
        <v>11642</v>
      </c>
      <c r="BB636" s="68" t="e">
        <v>#N/A</v>
      </c>
      <c r="BC636" s="48" t="s">
        <v>2131</v>
      </c>
      <c r="BD636" s="48"/>
    </row>
    <row r="637" spans="1:56" x14ac:dyDescent="0.3">
      <c r="A637" s="48"/>
      <c r="B637" s="8">
        <v>107</v>
      </c>
      <c r="C637" s="143" t="s">
        <v>3114</v>
      </c>
      <c r="D637" s="143" t="s">
        <v>3115</v>
      </c>
      <c r="E637" s="143" t="s">
        <v>335</v>
      </c>
      <c r="F637" s="143" t="s">
        <v>169</v>
      </c>
      <c r="G637" s="8" t="s">
        <v>3116</v>
      </c>
      <c r="H637" s="8">
        <v>6018636992</v>
      </c>
      <c r="I637" s="143" t="s">
        <v>340</v>
      </c>
      <c r="J637" s="143" t="s">
        <v>3117</v>
      </c>
      <c r="K637" s="143" t="s">
        <v>3118</v>
      </c>
      <c r="L637" s="8" t="s">
        <v>3119</v>
      </c>
      <c r="M637" s="8" t="s">
        <v>3115</v>
      </c>
      <c r="N637" s="8" t="s">
        <v>3120</v>
      </c>
      <c r="O637" s="8">
        <v>6018967421</v>
      </c>
      <c r="P637" s="143" t="s">
        <v>2112</v>
      </c>
      <c r="Q637" s="143" t="s">
        <v>45</v>
      </c>
      <c r="R637" s="8" t="s">
        <v>3121</v>
      </c>
      <c r="T637" s="143" t="s">
        <v>3122</v>
      </c>
      <c r="U637" s="143"/>
      <c r="V637" s="143" t="s">
        <v>488</v>
      </c>
      <c r="W637" s="8">
        <v>39402</v>
      </c>
      <c r="X637" s="8" t="s">
        <v>348</v>
      </c>
      <c r="Y637" s="8" t="s">
        <v>221</v>
      </c>
      <c r="Z637" s="143"/>
      <c r="AD637" s="8" t="s">
        <v>2252</v>
      </c>
      <c r="AE637" s="8" t="s">
        <v>48</v>
      </c>
      <c r="AF637" s="233" t="s">
        <v>3123</v>
      </c>
      <c r="AG637" s="8" t="s">
        <v>3124</v>
      </c>
      <c r="AI637" s="8" t="s">
        <v>2165</v>
      </c>
      <c r="AJ637" s="8" t="s">
        <v>3125</v>
      </c>
      <c r="AL637" s="8" t="s">
        <v>221</v>
      </c>
      <c r="AM637" s="275" t="s">
        <v>2130</v>
      </c>
      <c r="AN637" s="48" t="s">
        <v>11643</v>
      </c>
      <c r="AO637" s="48" t="s">
        <v>11644</v>
      </c>
      <c r="AP637" s="48" t="e">
        <v>#N/A</v>
      </c>
      <c r="AQ637" s="48" t="e">
        <v>#N/A</v>
      </c>
      <c r="AR637" s="48" t="e">
        <v>#N/A</v>
      </c>
      <c r="AS637" s="68" t="e">
        <v>#N/A</v>
      </c>
      <c r="AT637" s="68">
        <v>107</v>
      </c>
      <c r="AU637" s="48" t="e">
        <v>#N/A</v>
      </c>
      <c r="AV637" s="48" t="s">
        <v>371</v>
      </c>
      <c r="AW637" s="68" t="s">
        <v>11645</v>
      </c>
      <c r="AX637" s="68" t="s">
        <v>11645</v>
      </c>
      <c r="AY637" s="68" t="e">
        <v>#N/A</v>
      </c>
      <c r="AZ637" s="48" t="s">
        <v>11646</v>
      </c>
      <c r="BA637" s="48" t="s">
        <v>11647</v>
      </c>
      <c r="BB637" s="68" t="e">
        <v>#N/A</v>
      </c>
      <c r="BC637" s="48" t="s">
        <v>2131</v>
      </c>
    </row>
    <row r="638" spans="1:56" x14ac:dyDescent="0.3">
      <c r="A638" s="48"/>
      <c r="B638" s="8">
        <v>363</v>
      </c>
      <c r="C638" s="143" t="s">
        <v>5212</v>
      </c>
      <c r="D638" s="143" t="s">
        <v>5213</v>
      </c>
      <c r="E638" s="143" t="s">
        <v>335</v>
      </c>
      <c r="F638" s="143" t="s">
        <v>170</v>
      </c>
      <c r="G638" s="8" t="s">
        <v>5214</v>
      </c>
      <c r="H638" s="8">
        <v>7694479399</v>
      </c>
      <c r="I638" s="143" t="s">
        <v>401</v>
      </c>
      <c r="J638" s="143" t="s">
        <v>2804</v>
      </c>
      <c r="K638" s="143" t="s">
        <v>829</v>
      </c>
      <c r="L638" s="8" t="s">
        <v>5215</v>
      </c>
      <c r="M638" s="8" t="s">
        <v>5216</v>
      </c>
      <c r="N638" s="8" t="s">
        <v>5214</v>
      </c>
      <c r="O638" s="8">
        <v>7694479399</v>
      </c>
      <c r="P638" s="143" t="s">
        <v>2159</v>
      </c>
      <c r="Q638" s="143" t="s">
        <v>394</v>
      </c>
      <c r="R638" s="8" t="s">
        <v>5217</v>
      </c>
      <c r="T638" s="143" t="s">
        <v>562</v>
      </c>
      <c r="U638" s="143"/>
      <c r="V638" s="143" t="s">
        <v>488</v>
      </c>
      <c r="W638" s="8">
        <v>39209</v>
      </c>
      <c r="X638" s="8" t="s">
        <v>348</v>
      </c>
      <c r="Y638" s="8" t="s">
        <v>209</v>
      </c>
      <c r="Z638" s="143" t="s">
        <v>2114</v>
      </c>
      <c r="AB638" s="8" t="s">
        <v>2115</v>
      </c>
      <c r="AE638" s="8" t="s">
        <v>49</v>
      </c>
      <c r="AF638" s="233" t="s">
        <v>5218</v>
      </c>
      <c r="AG638" s="8" t="s">
        <v>5219</v>
      </c>
      <c r="AI638" s="8" t="s">
        <v>442</v>
      </c>
      <c r="AL638" s="8" t="s">
        <v>209</v>
      </c>
      <c r="AM638" s="48" t="s">
        <v>2130</v>
      </c>
      <c r="AN638" s="48" t="s">
        <v>11648</v>
      </c>
      <c r="AO638" s="48" t="s">
        <v>11649</v>
      </c>
      <c r="AP638" s="48" t="e">
        <v>#N/A</v>
      </c>
      <c r="AQ638" s="48" t="e">
        <v>#N/A</v>
      </c>
      <c r="AR638" s="48" t="e">
        <v>#N/A</v>
      </c>
      <c r="AS638" s="68" t="e">
        <v>#N/A</v>
      </c>
      <c r="AT638" s="68">
        <v>363</v>
      </c>
      <c r="AU638" s="48" t="e">
        <v>#N/A</v>
      </c>
      <c r="AV638" s="48" t="s">
        <v>371</v>
      </c>
      <c r="AW638" s="68" t="e">
        <v>#REF!</v>
      </c>
      <c r="AX638" s="68" t="e">
        <v>#REF!</v>
      </c>
      <c r="AY638" s="68" t="e">
        <v>#N/A</v>
      </c>
      <c r="AZ638" s="48" t="s">
        <v>11650</v>
      </c>
      <c r="BA638" s="48" t="s">
        <v>11651</v>
      </c>
      <c r="BB638" s="68" t="e">
        <v>#N/A</v>
      </c>
      <c r="BC638" s="48" t="s">
        <v>2131</v>
      </c>
      <c r="BD638" s="48"/>
    </row>
    <row r="639" spans="1:56" x14ac:dyDescent="0.3">
      <c r="A639" s="66"/>
      <c r="B639" s="8">
        <v>644</v>
      </c>
      <c r="C639" s="8" t="s">
        <v>7415</v>
      </c>
      <c r="D639" s="8" t="s">
        <v>218</v>
      </c>
      <c r="E639" s="8" t="s">
        <v>335</v>
      </c>
      <c r="F639" s="8" t="s">
        <v>169</v>
      </c>
      <c r="H639" s="8">
        <v>6016725338</v>
      </c>
      <c r="I639" s="8" t="s">
        <v>340</v>
      </c>
      <c r="J639" s="8" t="s">
        <v>7416</v>
      </c>
      <c r="K639" s="8" t="s">
        <v>210</v>
      </c>
      <c r="L639" s="8" t="s">
        <v>7417</v>
      </c>
      <c r="M639" s="8" t="s">
        <v>5668</v>
      </c>
      <c r="N639" s="8" t="s">
        <v>7418</v>
      </c>
      <c r="O639" s="8">
        <v>6016725338</v>
      </c>
      <c r="P639" s="8" t="s">
        <v>2159</v>
      </c>
      <c r="Q639" s="8" t="s">
        <v>43</v>
      </c>
      <c r="R639" s="8" t="s">
        <v>7419</v>
      </c>
      <c r="T639" s="8" t="s">
        <v>7397</v>
      </c>
      <c r="V639" s="8" t="s">
        <v>488</v>
      </c>
      <c r="W639" s="8">
        <v>39146</v>
      </c>
      <c r="X639" s="8" t="s">
        <v>348</v>
      </c>
      <c r="Y639" s="8" t="s">
        <v>210</v>
      </c>
      <c r="Z639" s="8" t="s">
        <v>2114</v>
      </c>
      <c r="AB639" s="8" t="s">
        <v>2115</v>
      </c>
      <c r="AE639" s="8" t="s">
        <v>50</v>
      </c>
      <c r="AF639" s="8" t="s">
        <v>7420</v>
      </c>
      <c r="AI639" s="8" t="s">
        <v>2165</v>
      </c>
      <c r="AL639" s="8" t="s">
        <v>210</v>
      </c>
      <c r="AM639" s="48" t="s">
        <v>2130</v>
      </c>
      <c r="AN639" s="48" t="s">
        <v>11652</v>
      </c>
      <c r="AO639" s="48" t="s">
        <v>11653</v>
      </c>
      <c r="AP639" s="48" t="e">
        <v>#N/A</v>
      </c>
      <c r="AQ639" s="48" t="e">
        <v>#N/A</v>
      </c>
      <c r="AR639" s="48" t="e">
        <v>#N/A</v>
      </c>
      <c r="AS639" s="68" t="e">
        <v>#N/A</v>
      </c>
      <c r="AT639" s="68">
        <v>644</v>
      </c>
      <c r="AU639" s="48" t="e">
        <v>#N/A</v>
      </c>
      <c r="AV639" s="48" t="s">
        <v>371</v>
      </c>
      <c r="AW639" s="68" t="s">
        <v>8811</v>
      </c>
      <c r="AX639" s="68" t="s">
        <v>8643</v>
      </c>
      <c r="AY639" s="68" t="e">
        <v>#N/A</v>
      </c>
      <c r="AZ639" s="48" t="s">
        <v>11654</v>
      </c>
      <c r="BA639" s="48" t="s">
        <v>11655</v>
      </c>
      <c r="BB639" s="68" t="e">
        <v>#N/A</v>
      </c>
      <c r="BC639" s="48" t="s">
        <v>2131</v>
      </c>
      <c r="BD639" s="48"/>
    </row>
    <row r="640" spans="1:56" x14ac:dyDescent="0.3">
      <c r="A640" s="48"/>
      <c r="B640" s="8">
        <v>154</v>
      </c>
      <c r="C640" s="143" t="s">
        <v>3514</v>
      </c>
      <c r="D640" s="143" t="s">
        <v>3515</v>
      </c>
      <c r="E640" s="143" t="s">
        <v>335</v>
      </c>
      <c r="F640" s="143" t="s">
        <v>170</v>
      </c>
      <c r="G640" s="8" t="s">
        <v>3516</v>
      </c>
      <c r="H640" s="8">
        <v>6622750545</v>
      </c>
      <c r="I640" s="143" t="s">
        <v>376</v>
      </c>
      <c r="J640" s="143" t="s">
        <v>3517</v>
      </c>
      <c r="K640" s="143" t="s">
        <v>2767</v>
      </c>
      <c r="L640" s="8" t="s">
        <v>3518</v>
      </c>
      <c r="M640" s="8" t="s">
        <v>3515</v>
      </c>
      <c r="N640" s="8" t="s">
        <v>3519</v>
      </c>
      <c r="O640" s="8">
        <v>6622750545</v>
      </c>
      <c r="P640" s="143" t="s">
        <v>2159</v>
      </c>
      <c r="Q640" s="143" t="s">
        <v>43</v>
      </c>
      <c r="R640" s="8" t="s">
        <v>3520</v>
      </c>
      <c r="T640" s="143" t="s">
        <v>3521</v>
      </c>
      <c r="U640" s="143"/>
      <c r="V640" s="143" t="s">
        <v>488</v>
      </c>
      <c r="W640" s="8">
        <v>39756</v>
      </c>
      <c r="X640" s="8" t="s">
        <v>348</v>
      </c>
      <c r="Y640" s="8" t="s">
        <v>232</v>
      </c>
      <c r="Z640" s="143" t="s">
        <v>2114</v>
      </c>
      <c r="AB640" s="8" t="s">
        <v>2115</v>
      </c>
      <c r="AE640" s="8" t="s">
        <v>48</v>
      </c>
      <c r="AF640" s="233" t="s">
        <v>3522</v>
      </c>
      <c r="AG640" s="8" t="s">
        <v>3523</v>
      </c>
      <c r="AI640" s="8" t="s">
        <v>442</v>
      </c>
      <c r="AL640" s="8" t="s">
        <v>232</v>
      </c>
      <c r="AM640" s="48" t="s">
        <v>2130</v>
      </c>
      <c r="AN640" s="48" t="s">
        <v>11656</v>
      </c>
      <c r="AO640" s="48" t="s">
        <v>11657</v>
      </c>
      <c r="AP640" s="48" t="e">
        <v>#N/A</v>
      </c>
      <c r="AQ640" s="48" t="e">
        <v>#N/A</v>
      </c>
      <c r="AR640" s="48" t="e">
        <v>#N/A</v>
      </c>
      <c r="AS640" s="68" t="e">
        <v>#N/A</v>
      </c>
      <c r="AT640" s="68">
        <v>154</v>
      </c>
      <c r="AU640" s="48" t="e">
        <v>#N/A</v>
      </c>
      <c r="AV640" s="48" t="s">
        <v>371</v>
      </c>
      <c r="AW640" s="68" t="s">
        <v>11658</v>
      </c>
      <c r="AX640" s="68" t="s">
        <v>11658</v>
      </c>
      <c r="AY640" s="68" t="e">
        <v>#N/A</v>
      </c>
      <c r="AZ640" s="48" t="s">
        <v>11659</v>
      </c>
      <c r="BA640" s="48" t="s">
        <v>11660</v>
      </c>
      <c r="BB640" s="68" t="e">
        <v>#N/A</v>
      </c>
      <c r="BC640" s="48" t="s">
        <v>2131</v>
      </c>
    </row>
    <row r="641" spans="1:56" x14ac:dyDescent="0.3">
      <c r="A641" s="48" t="s">
        <v>11661</v>
      </c>
      <c r="B641" s="8">
        <v>373</v>
      </c>
      <c r="C641" s="143" t="s">
        <v>5283</v>
      </c>
      <c r="D641" s="143" t="s">
        <v>2001</v>
      </c>
      <c r="E641" s="143" t="s">
        <v>335</v>
      </c>
      <c r="F641" s="143" t="s">
        <v>170</v>
      </c>
      <c r="G641" s="8" t="s">
        <v>5284</v>
      </c>
      <c r="H641" s="8">
        <v>6623610729</v>
      </c>
      <c r="I641" s="143" t="s">
        <v>376</v>
      </c>
      <c r="J641" s="143" t="s">
        <v>5285</v>
      </c>
      <c r="K641" s="143" t="s">
        <v>5286</v>
      </c>
      <c r="L641" s="8" t="s">
        <v>5287</v>
      </c>
      <c r="M641" s="8" t="s">
        <v>2001</v>
      </c>
      <c r="N641" s="8" t="s">
        <v>5288</v>
      </c>
      <c r="O641" s="8">
        <v>6623617411</v>
      </c>
      <c r="P641" s="143" t="s">
        <v>2112</v>
      </c>
      <c r="Q641" s="143" t="s">
        <v>394</v>
      </c>
      <c r="R641" s="8" t="s">
        <v>5289</v>
      </c>
      <c r="T641" s="143" t="s">
        <v>5290</v>
      </c>
      <c r="U641" s="143"/>
      <c r="V641" s="143" t="s">
        <v>488</v>
      </c>
      <c r="W641" s="8">
        <v>39361</v>
      </c>
      <c r="X641" s="8" t="s">
        <v>348</v>
      </c>
      <c r="Y641" s="8" t="s">
        <v>5291</v>
      </c>
      <c r="Z641" s="143" t="s">
        <v>2114</v>
      </c>
      <c r="AB641" s="8" t="s">
        <v>2115</v>
      </c>
      <c r="AE641" s="8" t="s">
        <v>49</v>
      </c>
      <c r="AF641" s="233" t="s">
        <v>5292</v>
      </c>
      <c r="AG641" s="8" t="s">
        <v>5293</v>
      </c>
      <c r="AH641" s="8" t="s">
        <v>5294</v>
      </c>
      <c r="AI641" s="8" t="s">
        <v>2165</v>
      </c>
      <c r="AJ641" s="8" t="s">
        <v>5295</v>
      </c>
      <c r="AK641" s="8" t="s">
        <v>5296</v>
      </c>
      <c r="AL641" s="8" t="s">
        <v>236</v>
      </c>
      <c r="AM641" s="48" t="s">
        <v>236</v>
      </c>
      <c r="AN641" s="48" t="s">
        <v>11662</v>
      </c>
      <c r="AO641" s="48" t="s">
        <v>11663</v>
      </c>
      <c r="AP641" s="48" t="s">
        <v>11662</v>
      </c>
      <c r="AQ641" s="48" t="s">
        <v>11663</v>
      </c>
      <c r="AR641" s="48" t="s">
        <v>371</v>
      </c>
      <c r="AS641" s="68" t="s">
        <v>371</v>
      </c>
      <c r="AT641" s="68">
        <v>373</v>
      </c>
      <c r="AU641" s="48">
        <v>142</v>
      </c>
      <c r="AV641" s="48" t="s">
        <v>519</v>
      </c>
      <c r="AW641" s="68" t="e">
        <v>#VALUE!</v>
      </c>
      <c r="AX641" s="68" t="e">
        <v>#REF!</v>
      </c>
      <c r="AY641" s="68" t="s">
        <v>11661</v>
      </c>
      <c r="AZ641" s="48" t="s">
        <v>11664</v>
      </c>
      <c r="BA641" s="48" t="s">
        <v>11665</v>
      </c>
      <c r="BB641" s="68" t="s">
        <v>519</v>
      </c>
      <c r="BC641" s="48" t="s">
        <v>107</v>
      </c>
    </row>
    <row r="642" spans="1:56" x14ac:dyDescent="0.3">
      <c r="A642" s="66"/>
      <c r="B642" s="8">
        <v>649</v>
      </c>
      <c r="C642" s="8" t="s">
        <v>7462</v>
      </c>
      <c r="D642" s="8" t="s">
        <v>2503</v>
      </c>
      <c r="E642" s="8" t="s">
        <v>335</v>
      </c>
      <c r="F642" s="8" t="s">
        <v>170</v>
      </c>
      <c r="G642" s="8" t="s">
        <v>7463</v>
      </c>
      <c r="H642" s="8">
        <v>6016331689</v>
      </c>
      <c r="I642" s="8" t="s">
        <v>376</v>
      </c>
      <c r="J642" s="8" t="s">
        <v>7464</v>
      </c>
      <c r="K642" s="8" t="s">
        <v>1395</v>
      </c>
      <c r="L642" s="8" t="s">
        <v>7465</v>
      </c>
      <c r="M642" s="8" t="s">
        <v>2503</v>
      </c>
      <c r="N642" s="8" t="s">
        <v>7466</v>
      </c>
      <c r="O642" s="8">
        <v>6015597351</v>
      </c>
      <c r="P642" s="8" t="s">
        <v>2159</v>
      </c>
      <c r="Q642" s="8" t="s">
        <v>43</v>
      </c>
      <c r="R642" s="8" t="s">
        <v>7467</v>
      </c>
      <c r="T642" s="8" t="s">
        <v>7468</v>
      </c>
      <c r="V642" s="8" t="s">
        <v>488</v>
      </c>
      <c r="W642" s="8">
        <v>39079</v>
      </c>
      <c r="X642" s="8" t="s">
        <v>348</v>
      </c>
      <c r="Y642" s="8" t="s">
        <v>210</v>
      </c>
      <c r="Z642" s="8" t="s">
        <v>2114</v>
      </c>
      <c r="AE642" s="8" t="s">
        <v>49</v>
      </c>
      <c r="AF642" s="8" t="s">
        <v>7469</v>
      </c>
      <c r="AI642" s="8" t="s">
        <v>396</v>
      </c>
      <c r="AL642" s="8" t="s">
        <v>210</v>
      </c>
      <c r="AM642" s="48" t="s">
        <v>2130</v>
      </c>
      <c r="AN642" s="48" t="s">
        <v>11666</v>
      </c>
      <c r="AO642" s="48" t="s">
        <v>11667</v>
      </c>
      <c r="AP642" s="48" t="e">
        <v>#N/A</v>
      </c>
      <c r="AQ642" s="48" t="e">
        <v>#N/A</v>
      </c>
      <c r="AR642" s="48" t="e">
        <v>#N/A</v>
      </c>
      <c r="AS642" s="68" t="e">
        <v>#N/A</v>
      </c>
      <c r="AT642" s="68">
        <v>649</v>
      </c>
      <c r="AU642" s="48" t="e">
        <v>#N/A</v>
      </c>
      <c r="AV642" s="48" t="s">
        <v>371</v>
      </c>
      <c r="AW642" s="68" t="e">
        <v>#REF!</v>
      </c>
      <c r="AX642" s="68" t="s">
        <v>8643</v>
      </c>
      <c r="AY642" s="68" t="e">
        <v>#N/A</v>
      </c>
      <c r="AZ642" s="48" t="s">
        <v>11668</v>
      </c>
      <c r="BA642" s="48" t="s">
        <v>11669</v>
      </c>
      <c r="BB642" s="68" t="e">
        <v>#N/A</v>
      </c>
      <c r="BC642" s="48" t="s">
        <v>2131</v>
      </c>
      <c r="BD642" s="48"/>
    </row>
    <row r="643" spans="1:56" x14ac:dyDescent="0.3">
      <c r="A643" s="48" t="s">
        <v>11670</v>
      </c>
      <c r="B643" s="8">
        <v>613</v>
      </c>
      <c r="C643" s="8" t="s">
        <v>7164</v>
      </c>
      <c r="D643" s="8" t="s">
        <v>3728</v>
      </c>
      <c r="E643" s="8" t="s">
        <v>335</v>
      </c>
      <c r="F643" s="8" t="s">
        <v>169</v>
      </c>
      <c r="G643" s="8" t="s">
        <v>7165</v>
      </c>
      <c r="H643" s="8">
        <v>6625289086</v>
      </c>
      <c r="I643" s="8" t="s">
        <v>340</v>
      </c>
      <c r="J643" s="8" t="s">
        <v>7166</v>
      </c>
      <c r="K643" s="8" t="s">
        <v>7167</v>
      </c>
      <c r="L643" s="8" t="s">
        <v>7168</v>
      </c>
      <c r="M643" s="8" t="s">
        <v>3728</v>
      </c>
      <c r="N643" s="8" t="s">
        <v>7169</v>
      </c>
      <c r="O643" s="8">
        <v>6625903211</v>
      </c>
      <c r="P643" s="8" t="s">
        <v>2112</v>
      </c>
      <c r="Q643" s="8" t="s">
        <v>43</v>
      </c>
      <c r="R643" s="8" t="s">
        <v>7170</v>
      </c>
      <c r="T643" s="8" t="s">
        <v>3433</v>
      </c>
      <c r="V643" s="8" t="s">
        <v>488</v>
      </c>
      <c r="W643" s="8">
        <v>39194</v>
      </c>
      <c r="X643" s="8" t="s">
        <v>348</v>
      </c>
      <c r="Y643" s="8" t="s">
        <v>4740</v>
      </c>
      <c r="Z643" s="8" t="s">
        <v>2114</v>
      </c>
      <c r="AB643" s="8" t="s">
        <v>2115</v>
      </c>
      <c r="AE643" s="8" t="s">
        <v>48</v>
      </c>
      <c r="AF643" s="8" t="s">
        <v>7171</v>
      </c>
      <c r="AG643" s="8" t="s">
        <v>7172</v>
      </c>
      <c r="AI643" s="8" t="s">
        <v>369</v>
      </c>
      <c r="AL643" s="8" t="s">
        <v>266</v>
      </c>
      <c r="AM643" s="48" t="s">
        <v>266</v>
      </c>
      <c r="AN643" s="48" t="s">
        <v>11671</v>
      </c>
      <c r="AO643" s="48" t="s">
        <v>11672</v>
      </c>
      <c r="AP643" s="48" t="s">
        <v>11671</v>
      </c>
      <c r="AQ643" s="48" t="s">
        <v>11672</v>
      </c>
      <c r="AR643" s="48" t="s">
        <v>371</v>
      </c>
      <c r="AS643" s="68" t="s">
        <v>371</v>
      </c>
      <c r="AT643" s="68">
        <v>613</v>
      </c>
      <c r="AU643" s="48">
        <v>255</v>
      </c>
      <c r="AV643" s="48" t="s">
        <v>519</v>
      </c>
      <c r="AW643" s="68" t="e">
        <v>#REF!</v>
      </c>
      <c r="AX643" s="68" t="e">
        <v>#REF!</v>
      </c>
      <c r="AY643" s="68" t="s">
        <v>11670</v>
      </c>
      <c r="AZ643" s="48" t="s">
        <v>11673</v>
      </c>
      <c r="BA643" s="48" t="s">
        <v>11674</v>
      </c>
      <c r="BB643" s="68" t="s">
        <v>371</v>
      </c>
      <c r="BC643" s="48" t="s">
        <v>101</v>
      </c>
      <c r="BD643" s="48"/>
    </row>
    <row r="644" spans="1:56" x14ac:dyDescent="0.3">
      <c r="A644" s="48" t="s">
        <v>11675</v>
      </c>
      <c r="B644" s="8">
        <v>457</v>
      </c>
      <c r="C644" s="143" t="s">
        <v>5928</v>
      </c>
      <c r="D644" s="143" t="s">
        <v>4496</v>
      </c>
      <c r="E644" s="143" t="s">
        <v>335</v>
      </c>
      <c r="F644" s="143" t="s">
        <v>170</v>
      </c>
      <c r="G644" s="8" t="s">
        <v>5929</v>
      </c>
      <c r="H644" s="8">
        <v>6624736573</v>
      </c>
      <c r="I644" s="143" t="s">
        <v>376</v>
      </c>
      <c r="J644" s="143" t="s">
        <v>5836</v>
      </c>
      <c r="K644" s="143" t="s">
        <v>5930</v>
      </c>
      <c r="L644" s="8" t="s">
        <v>5931</v>
      </c>
      <c r="M644" s="8" t="s">
        <v>5365</v>
      </c>
      <c r="N644" s="8" t="s">
        <v>5932</v>
      </c>
      <c r="O644" s="8">
        <v>6622304759</v>
      </c>
      <c r="P644" s="143" t="s">
        <v>2159</v>
      </c>
      <c r="Q644" s="143" t="s">
        <v>43</v>
      </c>
      <c r="R644" s="8" t="s">
        <v>5933</v>
      </c>
      <c r="T644" s="143" t="s">
        <v>5930</v>
      </c>
      <c r="U644" s="143"/>
      <c r="V644" s="143" t="s">
        <v>488</v>
      </c>
      <c r="W644" s="8">
        <v>38922</v>
      </c>
      <c r="X644" s="8" t="s">
        <v>348</v>
      </c>
      <c r="Y644" s="8" t="s">
        <v>265</v>
      </c>
      <c r="Z644" s="143" t="s">
        <v>2114</v>
      </c>
      <c r="AB644" s="8" t="s">
        <v>2115</v>
      </c>
      <c r="AE644" s="8" t="s">
        <v>48</v>
      </c>
      <c r="AF644" s="233" t="s">
        <v>5934</v>
      </c>
      <c r="AG644" s="8" t="s">
        <v>5935</v>
      </c>
      <c r="AI644" s="8" t="s">
        <v>396</v>
      </c>
      <c r="AJ644" s="8" t="s">
        <v>5936</v>
      </c>
      <c r="AL644" s="8" t="s">
        <v>265</v>
      </c>
      <c r="AM644" s="48" t="s">
        <v>265</v>
      </c>
      <c r="AN644" s="48" t="s">
        <v>11676</v>
      </c>
      <c r="AO644" s="48" t="s">
        <v>11677</v>
      </c>
      <c r="AP644" s="48" t="s">
        <v>11676</v>
      </c>
      <c r="AQ644" s="48" t="s">
        <v>11677</v>
      </c>
      <c r="AR644" s="48" t="s">
        <v>371</v>
      </c>
      <c r="AS644" s="68" t="s">
        <v>371</v>
      </c>
      <c r="AT644" s="68">
        <v>457</v>
      </c>
      <c r="AU644" s="48">
        <v>162</v>
      </c>
      <c r="AV644" s="48" t="s">
        <v>371</v>
      </c>
      <c r="AW644" s="68" t="e">
        <v>#REF!</v>
      </c>
      <c r="AX644" s="68" t="e">
        <v>#VALUE!</v>
      </c>
      <c r="AY644" s="68" t="s">
        <v>11675</v>
      </c>
      <c r="AZ644" s="48" t="s">
        <v>11678</v>
      </c>
      <c r="BA644" s="48" t="s">
        <v>11679</v>
      </c>
      <c r="BB644" s="68" t="s">
        <v>371</v>
      </c>
      <c r="BC644" s="48" t="s">
        <v>101</v>
      </c>
    </row>
    <row r="645" spans="1:56" x14ac:dyDescent="0.3">
      <c r="A645" s="48" t="s">
        <v>11680</v>
      </c>
      <c r="B645" s="8">
        <v>170</v>
      </c>
      <c r="C645" s="143" t="s">
        <v>3661</v>
      </c>
      <c r="D645" s="143" t="s">
        <v>3662</v>
      </c>
      <c r="E645" s="143" t="s">
        <v>335</v>
      </c>
      <c r="F645" s="143" t="s">
        <v>169</v>
      </c>
      <c r="G645" s="8" t="s">
        <v>3663</v>
      </c>
      <c r="H645" s="8">
        <v>6015620626</v>
      </c>
      <c r="I645" s="143" t="s">
        <v>401</v>
      </c>
      <c r="J645" s="143" t="s">
        <v>3664</v>
      </c>
      <c r="K645" s="143" t="s">
        <v>3665</v>
      </c>
      <c r="L645" s="8" t="s">
        <v>2327</v>
      </c>
      <c r="M645" s="8" t="s">
        <v>879</v>
      </c>
      <c r="N645" s="8" t="s">
        <v>3666</v>
      </c>
      <c r="O645" s="8">
        <v>6015621142</v>
      </c>
      <c r="P645" s="143" t="s">
        <v>2159</v>
      </c>
      <c r="Q645" s="143" t="s">
        <v>43</v>
      </c>
      <c r="R645" s="8" t="s">
        <v>3667</v>
      </c>
      <c r="T645" s="143" t="s">
        <v>3378</v>
      </c>
      <c r="U645" s="143"/>
      <c r="V645" s="143" t="s">
        <v>488</v>
      </c>
      <c r="W645" s="8">
        <v>39350</v>
      </c>
      <c r="X645" s="8" t="s">
        <v>348</v>
      </c>
      <c r="Y645" s="8" t="s">
        <v>234</v>
      </c>
      <c r="Z645" s="143" t="s">
        <v>2114</v>
      </c>
      <c r="AB645" s="8" t="s">
        <v>2115</v>
      </c>
      <c r="AE645" s="8" t="s">
        <v>48</v>
      </c>
      <c r="AF645" s="233" t="s">
        <v>3668</v>
      </c>
      <c r="AI645" s="8" t="s">
        <v>459</v>
      </c>
      <c r="AL645" s="8" t="s">
        <v>234</v>
      </c>
      <c r="AM645" s="48" t="s">
        <v>234</v>
      </c>
      <c r="AN645" s="48" t="s">
        <v>11681</v>
      </c>
      <c r="AO645" s="48" t="s">
        <v>11682</v>
      </c>
      <c r="AP645" s="48" t="e">
        <v>#N/A</v>
      </c>
      <c r="AQ645" s="48" t="s">
        <v>11682</v>
      </c>
      <c r="AR645" s="48" t="e">
        <v>#N/A</v>
      </c>
      <c r="AS645" s="68" t="s">
        <v>371</v>
      </c>
      <c r="AT645" s="68">
        <v>170</v>
      </c>
      <c r="AU645" s="48">
        <v>333</v>
      </c>
      <c r="AV645" s="48" t="s">
        <v>371</v>
      </c>
      <c r="AW645" s="68" t="e">
        <v>#VALUE!</v>
      </c>
      <c r="AX645" s="68" t="s">
        <v>8643</v>
      </c>
      <c r="AY645" s="68" t="s">
        <v>11680</v>
      </c>
      <c r="AZ645" s="48" t="s">
        <v>11683</v>
      </c>
      <c r="BA645" s="48" t="s">
        <v>11684</v>
      </c>
      <c r="BB645" s="68" t="s">
        <v>371</v>
      </c>
      <c r="BC645" s="48" t="s">
        <v>101</v>
      </c>
      <c r="BD645" s="48"/>
    </row>
    <row r="646" spans="1:56" x14ac:dyDescent="0.3">
      <c r="A646" s="48"/>
      <c r="B646" s="8">
        <v>466</v>
      </c>
      <c r="C646" s="143" t="s">
        <v>5997</v>
      </c>
      <c r="D646" s="143" t="s">
        <v>5998</v>
      </c>
      <c r="E646" s="143" t="s">
        <v>335</v>
      </c>
      <c r="F646" s="143" t="s">
        <v>170</v>
      </c>
      <c r="G646" s="8" t="s">
        <v>5999</v>
      </c>
      <c r="H646" s="8">
        <v>6012039477</v>
      </c>
      <c r="I646" s="143" t="s">
        <v>340</v>
      </c>
      <c r="J646" s="143" t="s">
        <v>1729</v>
      </c>
      <c r="K646" s="143" t="s">
        <v>1055</v>
      </c>
      <c r="L646" s="8" t="s">
        <v>2327</v>
      </c>
      <c r="M646" s="8" t="s">
        <v>6000</v>
      </c>
      <c r="N646" s="8" t="s">
        <v>5999</v>
      </c>
      <c r="O646" s="8">
        <v>6019512036</v>
      </c>
      <c r="P646" s="143" t="s">
        <v>2112</v>
      </c>
      <c r="Q646" s="143" t="s">
        <v>394</v>
      </c>
      <c r="R646" s="8" t="s">
        <v>6001</v>
      </c>
      <c r="T646" s="143" t="s">
        <v>1305</v>
      </c>
      <c r="U646" s="143"/>
      <c r="V646" s="143" t="s">
        <v>488</v>
      </c>
      <c r="W646" s="8">
        <v>39208</v>
      </c>
      <c r="X646" s="8" t="s">
        <v>348</v>
      </c>
      <c r="Y646" s="8" t="s">
        <v>245</v>
      </c>
      <c r="Z646" s="143" t="s">
        <v>2114</v>
      </c>
      <c r="AB646" s="8" t="s">
        <v>2115</v>
      </c>
      <c r="AE646" s="8" t="s">
        <v>48</v>
      </c>
      <c r="AF646" s="233" t="s">
        <v>6002</v>
      </c>
      <c r="AG646" s="8" t="s">
        <v>6003</v>
      </c>
      <c r="AH646" s="8" t="s">
        <v>6004</v>
      </c>
      <c r="AI646" s="8" t="s">
        <v>2165</v>
      </c>
      <c r="AJ646" s="8" t="s">
        <v>6005</v>
      </c>
      <c r="AK646" s="8" t="s">
        <v>5767</v>
      </c>
      <c r="AL646" s="8" t="s">
        <v>245</v>
      </c>
      <c r="AM646" s="48" t="s">
        <v>2130</v>
      </c>
      <c r="AN646" s="48" t="s">
        <v>11685</v>
      </c>
      <c r="AO646" s="48" t="s">
        <v>11686</v>
      </c>
      <c r="AP646" s="48" t="e">
        <v>#N/A</v>
      </c>
      <c r="AQ646" s="48" t="e">
        <v>#N/A</v>
      </c>
      <c r="AR646" s="48" t="e">
        <v>#N/A</v>
      </c>
      <c r="AS646" s="68" t="e">
        <v>#N/A</v>
      </c>
      <c r="AT646" s="68">
        <v>466</v>
      </c>
      <c r="AU646" s="48" t="e">
        <v>#N/A</v>
      </c>
      <c r="AV646" s="48" t="s">
        <v>371</v>
      </c>
      <c r="AW646" s="70" t="e">
        <v>#REF!</v>
      </c>
      <c r="AX646" s="68" t="e">
        <v>#REF!</v>
      </c>
      <c r="AY646" s="68" t="e">
        <v>#N/A</v>
      </c>
      <c r="AZ646" s="48" t="s">
        <v>11687</v>
      </c>
      <c r="BA646" s="48" t="s">
        <v>11688</v>
      </c>
      <c r="BB646" s="68" t="e">
        <v>#N/A</v>
      </c>
      <c r="BC646" s="48" t="s">
        <v>2131</v>
      </c>
      <c r="BD646" s="48"/>
    </row>
    <row r="647" spans="1:56" x14ac:dyDescent="0.3">
      <c r="A647" s="48"/>
      <c r="B647" s="8">
        <v>22</v>
      </c>
      <c r="C647" s="143" t="s">
        <v>2323</v>
      </c>
      <c r="D647" s="143" t="s">
        <v>694</v>
      </c>
      <c r="E647" s="143" t="s">
        <v>335</v>
      </c>
      <c r="F647" s="143" t="s">
        <v>170</v>
      </c>
      <c r="G647" s="8" t="s">
        <v>2324</v>
      </c>
      <c r="H647" s="8">
        <v>6625902538</v>
      </c>
      <c r="I647" s="143" t="s">
        <v>401</v>
      </c>
      <c r="J647" s="143" t="s">
        <v>2325</v>
      </c>
      <c r="K647" s="143" t="s">
        <v>2326</v>
      </c>
      <c r="L647" s="8" t="s">
        <v>2327</v>
      </c>
      <c r="M647" s="8" t="s">
        <v>2328</v>
      </c>
      <c r="N647" s="8" t="s">
        <v>2324</v>
      </c>
      <c r="O647" s="8">
        <v>6625902538</v>
      </c>
      <c r="P647" s="143" t="s">
        <v>2159</v>
      </c>
      <c r="Q647" s="143" t="s">
        <v>43</v>
      </c>
      <c r="R647" s="8" t="s">
        <v>2329</v>
      </c>
      <c r="T647" s="143" t="s">
        <v>2330</v>
      </c>
      <c r="U647" s="143"/>
      <c r="V647" s="143" t="s">
        <v>488</v>
      </c>
      <c r="W647" s="8">
        <v>39194</v>
      </c>
      <c r="X647" s="8" t="s">
        <v>348</v>
      </c>
      <c r="Y647" s="8" t="s">
        <v>266</v>
      </c>
      <c r="Z647" s="143" t="s">
        <v>2114</v>
      </c>
      <c r="AE647" s="8" t="s">
        <v>49</v>
      </c>
      <c r="AF647" s="233" t="s">
        <v>2331</v>
      </c>
      <c r="AG647" s="8" t="s">
        <v>2332</v>
      </c>
      <c r="AH647" s="8" t="s">
        <v>2333</v>
      </c>
      <c r="AI647" s="8" t="s">
        <v>369</v>
      </c>
      <c r="AL647" s="8" t="s">
        <v>266</v>
      </c>
      <c r="AM647" s="48" t="s">
        <v>2130</v>
      </c>
      <c r="AN647" s="48" t="s">
        <v>11689</v>
      </c>
      <c r="AO647" s="48" t="s">
        <v>11690</v>
      </c>
      <c r="AP647" s="48" t="e">
        <v>#N/A</v>
      </c>
      <c r="AQ647" s="48" t="e">
        <v>#N/A</v>
      </c>
      <c r="AR647" s="48" t="e">
        <v>#N/A</v>
      </c>
      <c r="AS647" s="68" t="e">
        <v>#N/A</v>
      </c>
      <c r="AT647" s="68">
        <v>22</v>
      </c>
      <c r="AU647" s="48" t="e">
        <v>#N/A</v>
      </c>
      <c r="AV647" s="48" t="s">
        <v>371</v>
      </c>
      <c r="AW647" s="68" t="s">
        <v>11691</v>
      </c>
      <c r="AX647" s="68" t="s">
        <v>11691</v>
      </c>
      <c r="AY647" s="68" t="e">
        <v>#N/A</v>
      </c>
      <c r="AZ647" s="48" t="s">
        <v>11692</v>
      </c>
      <c r="BA647" s="48" t="s">
        <v>11693</v>
      </c>
      <c r="BB647" s="68" t="e">
        <v>#N/A</v>
      </c>
      <c r="BC647" s="48" t="s">
        <v>2131</v>
      </c>
      <c r="BD647" s="48"/>
    </row>
    <row r="648" spans="1:56" x14ac:dyDescent="0.3">
      <c r="A648" s="48"/>
      <c r="B648" s="8">
        <v>552</v>
      </c>
      <c r="C648" s="8" t="s">
        <v>6697</v>
      </c>
      <c r="D648" s="8" t="s">
        <v>6698</v>
      </c>
      <c r="E648" s="8" t="s">
        <v>335</v>
      </c>
      <c r="F648" s="8" t="s">
        <v>169</v>
      </c>
      <c r="G648" s="8" t="s">
        <v>6699</v>
      </c>
      <c r="H648" s="8">
        <v>6013038077</v>
      </c>
      <c r="I648" s="8" t="s">
        <v>376</v>
      </c>
      <c r="J648" s="8" t="s">
        <v>6700</v>
      </c>
      <c r="K648" s="8" t="s">
        <v>6701</v>
      </c>
      <c r="L648" s="8" t="s">
        <v>6697</v>
      </c>
      <c r="M648" s="8" t="s">
        <v>6702</v>
      </c>
      <c r="N648" s="8" t="s">
        <v>6703</v>
      </c>
      <c r="O648" s="8">
        <v>6013030895</v>
      </c>
      <c r="P648" s="8" t="s">
        <v>2112</v>
      </c>
      <c r="Q648" s="8" t="s">
        <v>45</v>
      </c>
      <c r="R648" s="8" t="s">
        <v>6704</v>
      </c>
      <c r="T648" s="8" t="s">
        <v>6705</v>
      </c>
      <c r="V648" s="8" t="s">
        <v>488</v>
      </c>
      <c r="W648" s="8">
        <v>39667</v>
      </c>
      <c r="X648" s="8" t="s">
        <v>348</v>
      </c>
      <c r="Y648" s="8" t="s">
        <v>6706</v>
      </c>
      <c r="Z648" s="8" t="s">
        <v>2114</v>
      </c>
      <c r="AB648" s="8" t="s">
        <v>2115</v>
      </c>
      <c r="AE648" s="8" t="s">
        <v>49</v>
      </c>
      <c r="AF648" s="8" t="s">
        <v>6707</v>
      </c>
      <c r="AI648" s="8" t="s">
        <v>442</v>
      </c>
      <c r="AK648" s="8" t="s">
        <v>6708</v>
      </c>
      <c r="AL648" s="8" t="s">
        <v>258</v>
      </c>
      <c r="AM648" s="48" t="s">
        <v>2130</v>
      </c>
      <c r="AN648" s="48" t="s">
        <v>11694</v>
      </c>
      <c r="AO648" s="48" t="s">
        <v>11695</v>
      </c>
      <c r="AP648" s="48" t="e">
        <v>#N/A</v>
      </c>
      <c r="AQ648" s="48" t="e">
        <v>#N/A</v>
      </c>
      <c r="AR648" s="48" t="e">
        <v>#N/A</v>
      </c>
      <c r="AS648" s="68" t="e">
        <v>#N/A</v>
      </c>
      <c r="AT648" s="68">
        <v>552</v>
      </c>
      <c r="AU648" s="48" t="e">
        <v>#N/A</v>
      </c>
      <c r="AV648" s="48" t="s">
        <v>519</v>
      </c>
      <c r="AW648" s="68" t="e">
        <v>#REF!</v>
      </c>
      <c r="AX648" s="68" t="s">
        <v>8643</v>
      </c>
      <c r="AY648" s="68" t="e">
        <v>#N/A</v>
      </c>
      <c r="AZ648" s="48" t="s">
        <v>11696</v>
      </c>
      <c r="BA648" s="48" t="s">
        <v>11697</v>
      </c>
      <c r="BB648" s="68" t="e">
        <v>#N/A</v>
      </c>
      <c r="BC648" s="48" t="s">
        <v>2131</v>
      </c>
      <c r="BD648" s="48"/>
    </row>
    <row r="649" spans="1:56" x14ac:dyDescent="0.3">
      <c r="A649" s="48" t="s">
        <v>11698</v>
      </c>
      <c r="B649" s="8">
        <v>325</v>
      </c>
      <c r="C649" s="143" t="s">
        <v>1699</v>
      </c>
      <c r="D649" s="143" t="s">
        <v>1135</v>
      </c>
      <c r="E649" s="143" t="s">
        <v>335</v>
      </c>
      <c r="F649" s="143" t="s">
        <v>169</v>
      </c>
      <c r="G649" s="8" t="s">
        <v>1697</v>
      </c>
      <c r="H649" s="8">
        <v>6629077246</v>
      </c>
      <c r="I649" s="143" t="s">
        <v>340</v>
      </c>
      <c r="J649" s="143" t="s">
        <v>4881</v>
      </c>
      <c r="K649" s="143" t="s">
        <v>4877</v>
      </c>
      <c r="L649" s="8" t="s">
        <v>1696</v>
      </c>
      <c r="M649" s="8" t="s">
        <v>1135</v>
      </c>
      <c r="N649" s="8" t="s">
        <v>1697</v>
      </c>
      <c r="O649" s="8">
        <v>6628366645</v>
      </c>
      <c r="P649" s="143" t="s">
        <v>2112</v>
      </c>
      <c r="Q649" s="143" t="s">
        <v>394</v>
      </c>
      <c r="R649" s="8" t="s">
        <v>1693</v>
      </c>
      <c r="T649" s="143" t="s">
        <v>1694</v>
      </c>
      <c r="U649" s="143"/>
      <c r="V649" s="143" t="s">
        <v>488</v>
      </c>
      <c r="W649" s="8">
        <v>39097</v>
      </c>
      <c r="X649" s="8" t="s">
        <v>348</v>
      </c>
      <c r="Y649" s="8" t="s">
        <v>4878</v>
      </c>
      <c r="Z649" s="143" t="s">
        <v>2114</v>
      </c>
      <c r="AB649" s="8" t="s">
        <v>2115</v>
      </c>
      <c r="AE649" s="8" t="s">
        <v>48</v>
      </c>
      <c r="AF649" s="233" t="s">
        <v>4882</v>
      </c>
      <c r="AG649" s="8" t="s">
        <v>4883</v>
      </c>
      <c r="AI649" s="8" t="s">
        <v>720</v>
      </c>
      <c r="AL649" s="8" t="s">
        <v>211</v>
      </c>
      <c r="AM649" s="48" t="s">
        <v>211</v>
      </c>
      <c r="AN649" s="48" t="s">
        <v>11699</v>
      </c>
      <c r="AO649" s="48" t="s">
        <v>11700</v>
      </c>
      <c r="AP649" s="48" t="e">
        <v>#N/A</v>
      </c>
      <c r="AQ649" s="48" t="s">
        <v>11700</v>
      </c>
      <c r="AR649" s="48" t="e">
        <v>#N/A</v>
      </c>
      <c r="AS649" s="68" t="s">
        <v>371</v>
      </c>
      <c r="AT649" s="68">
        <v>325</v>
      </c>
      <c r="AU649" s="48">
        <v>20</v>
      </c>
      <c r="AV649" s="48" t="s">
        <v>371</v>
      </c>
      <c r="AW649" s="68" t="s">
        <v>11701</v>
      </c>
      <c r="AX649" s="68" t="s">
        <v>11701</v>
      </c>
      <c r="AY649" s="68" t="s">
        <v>11698</v>
      </c>
      <c r="AZ649" s="307" t="s">
        <v>11702</v>
      </c>
      <c r="BA649" s="48" t="s">
        <v>11703</v>
      </c>
      <c r="BB649" s="68" t="s">
        <v>519</v>
      </c>
      <c r="BC649" s="48" t="s">
        <v>92</v>
      </c>
      <c r="BD649" s="48"/>
    </row>
    <row r="650" spans="1:56" x14ac:dyDescent="0.3">
      <c r="A650" s="48" t="s">
        <v>11704</v>
      </c>
      <c r="B650" s="8">
        <v>324</v>
      </c>
      <c r="C650" s="143" t="s">
        <v>4874</v>
      </c>
      <c r="D650" s="143" t="s">
        <v>4875</v>
      </c>
      <c r="E650" s="143" t="s">
        <v>335</v>
      </c>
      <c r="F650" s="143" t="s">
        <v>170</v>
      </c>
      <c r="G650" s="8" t="s">
        <v>1697</v>
      </c>
      <c r="H650" s="8">
        <v>6628368360</v>
      </c>
      <c r="I650" s="143" t="s">
        <v>376</v>
      </c>
      <c r="J650" s="143" t="s">
        <v>4876</v>
      </c>
      <c r="K650" s="143" t="s">
        <v>4877</v>
      </c>
      <c r="L650" s="8" t="s">
        <v>1696</v>
      </c>
      <c r="M650" s="8" t="s">
        <v>1135</v>
      </c>
      <c r="N650" s="8" t="s">
        <v>1697</v>
      </c>
      <c r="O650" s="8">
        <v>6628366645</v>
      </c>
      <c r="P650" s="143" t="s">
        <v>2112</v>
      </c>
      <c r="Q650" s="143" t="s">
        <v>394</v>
      </c>
      <c r="R650" s="8" t="s">
        <v>1693</v>
      </c>
      <c r="T650" s="143" t="s">
        <v>1694</v>
      </c>
      <c r="U650" s="143"/>
      <c r="V650" s="143" t="s">
        <v>488</v>
      </c>
      <c r="W650" s="8">
        <v>39097</v>
      </c>
      <c r="X650" s="8" t="s">
        <v>348</v>
      </c>
      <c r="Y650" s="8" t="s">
        <v>4878</v>
      </c>
      <c r="Z650" s="143" t="s">
        <v>2114</v>
      </c>
      <c r="AB650" s="8" t="s">
        <v>2115</v>
      </c>
      <c r="AE650" s="8" t="s">
        <v>48</v>
      </c>
      <c r="AF650" s="233" t="s">
        <v>4879</v>
      </c>
      <c r="AG650" s="8" t="s">
        <v>4880</v>
      </c>
      <c r="AI650" s="8" t="s">
        <v>720</v>
      </c>
      <c r="AL650" s="8" t="s">
        <v>211</v>
      </c>
      <c r="AM650" s="48" t="s">
        <v>211</v>
      </c>
      <c r="AN650" s="48" t="s">
        <v>11705</v>
      </c>
      <c r="AO650" s="48" t="s">
        <v>11706</v>
      </c>
      <c r="AP650" s="48" t="e">
        <v>#N/A</v>
      </c>
      <c r="AQ650" s="48" t="s">
        <v>11706</v>
      </c>
      <c r="AR650" s="48" t="e">
        <v>#N/A</v>
      </c>
      <c r="AS650" s="68" t="s">
        <v>371</v>
      </c>
      <c r="AT650" s="68">
        <v>324</v>
      </c>
      <c r="AU650" s="48">
        <v>22</v>
      </c>
      <c r="AV650" s="48" t="s">
        <v>371</v>
      </c>
      <c r="AW650" s="68" t="s">
        <v>11707</v>
      </c>
      <c r="AX650" s="68" t="s">
        <v>11707</v>
      </c>
      <c r="AY650" s="68" t="s">
        <v>11704</v>
      </c>
      <c r="AZ650" s="307" t="s">
        <v>11702</v>
      </c>
      <c r="BA650" s="48" t="s">
        <v>11708</v>
      </c>
      <c r="BB650" s="68" t="s">
        <v>519</v>
      </c>
      <c r="BC650" s="48" t="s">
        <v>92</v>
      </c>
    </row>
    <row r="651" spans="1:56" x14ac:dyDescent="0.3">
      <c r="A651" s="48" t="s">
        <v>11709</v>
      </c>
      <c r="B651" s="8">
        <v>166</v>
      </c>
      <c r="C651" s="143" t="s">
        <v>3619</v>
      </c>
      <c r="D651" s="143" t="s">
        <v>3620</v>
      </c>
      <c r="E651" s="143" t="s">
        <v>335</v>
      </c>
      <c r="F651" s="143" t="s">
        <v>169</v>
      </c>
      <c r="G651" s="8" t="s">
        <v>3621</v>
      </c>
      <c r="H651" s="8">
        <v>6626130739</v>
      </c>
      <c r="I651" s="143" t="s">
        <v>401</v>
      </c>
      <c r="J651" s="143" t="s">
        <v>3622</v>
      </c>
      <c r="K651" s="143" t="s">
        <v>3623</v>
      </c>
      <c r="L651" s="8" t="s">
        <v>3624</v>
      </c>
      <c r="M651" s="8" t="s">
        <v>641</v>
      </c>
      <c r="N651" s="8" t="s">
        <v>3625</v>
      </c>
      <c r="O651" s="8">
        <v>6626130739</v>
      </c>
      <c r="P651" s="143" t="s">
        <v>2112</v>
      </c>
      <c r="Q651" s="143" t="s">
        <v>394</v>
      </c>
      <c r="R651" s="8" t="s">
        <v>3626</v>
      </c>
      <c r="T651" s="143" t="s">
        <v>3627</v>
      </c>
      <c r="U651" s="143"/>
      <c r="V651" s="143" t="s">
        <v>488</v>
      </c>
      <c r="W651" s="8">
        <v>38664</v>
      </c>
      <c r="X651" s="8" t="s">
        <v>348</v>
      </c>
      <c r="Y651" s="8" t="s">
        <v>256</v>
      </c>
      <c r="Z651" s="143" t="s">
        <v>2114</v>
      </c>
      <c r="AB651" s="8" t="s">
        <v>2115</v>
      </c>
      <c r="AE651" s="8" t="s">
        <v>48</v>
      </c>
      <c r="AF651" s="233" t="s">
        <v>3628</v>
      </c>
      <c r="AG651" s="8" t="s">
        <v>3629</v>
      </c>
      <c r="AI651" s="8" t="s">
        <v>2165</v>
      </c>
      <c r="AJ651" s="8" t="s">
        <v>3630</v>
      </c>
      <c r="AL651" s="8" t="s">
        <v>256</v>
      </c>
      <c r="AM651" s="48" t="s">
        <v>256</v>
      </c>
      <c r="AN651" s="48" t="s">
        <v>11710</v>
      </c>
      <c r="AO651" s="48" t="s">
        <v>11711</v>
      </c>
      <c r="AP651" s="48" t="e">
        <v>#N/A</v>
      </c>
      <c r="AQ651" s="48" t="s">
        <v>11711</v>
      </c>
      <c r="AR651" s="48" t="e">
        <v>#N/A</v>
      </c>
      <c r="AS651" s="68" t="s">
        <v>371</v>
      </c>
      <c r="AT651" s="68">
        <v>166</v>
      </c>
      <c r="AU651" s="48">
        <v>276</v>
      </c>
      <c r="AV651" s="48" t="s">
        <v>371</v>
      </c>
      <c r="AW651" s="68" t="e">
        <v>#VALUE!</v>
      </c>
      <c r="AX651" s="68" t="s">
        <v>11712</v>
      </c>
      <c r="AY651" s="68" t="s">
        <v>11709</v>
      </c>
      <c r="AZ651" s="48" t="s">
        <v>11713</v>
      </c>
      <c r="BA651" s="48" t="s">
        <v>11714</v>
      </c>
      <c r="BB651" s="68" t="s">
        <v>371</v>
      </c>
      <c r="BC651" s="48" t="s">
        <v>101</v>
      </c>
    </row>
    <row r="652" spans="1:56" x14ac:dyDescent="0.3">
      <c r="A652" s="66"/>
    </row>
    <row r="653" spans="1:56" x14ac:dyDescent="0.3">
      <c r="A653" s="66"/>
    </row>
    <row r="654" spans="1:56" x14ac:dyDescent="0.3">
      <c r="A654" s="66"/>
    </row>
    <row r="655" spans="1:56" x14ac:dyDescent="0.3">
      <c r="A655" s="66"/>
    </row>
    <row r="656" spans="1:56" x14ac:dyDescent="0.3">
      <c r="A656" s="66"/>
    </row>
    <row r="657" spans="1:1" x14ac:dyDescent="0.3">
      <c r="A657" s="66"/>
    </row>
    <row r="658" spans="1:1" x14ac:dyDescent="0.3">
      <c r="A658" s="66"/>
    </row>
    <row r="659" spans="1:1" x14ac:dyDescent="0.3">
      <c r="A659" s="66"/>
    </row>
    <row r="660" spans="1:1" x14ac:dyDescent="0.3">
      <c r="A660" s="66"/>
    </row>
    <row r="661" spans="1:1" x14ac:dyDescent="0.3">
      <c r="A661" s="66"/>
    </row>
    <row r="662" spans="1:1" x14ac:dyDescent="0.3">
      <c r="A662" s="66"/>
    </row>
    <row r="663" spans="1:1" x14ac:dyDescent="0.3">
      <c r="A663" s="66"/>
    </row>
    <row r="664" spans="1:1" x14ac:dyDescent="0.3">
      <c r="A664" s="66"/>
    </row>
    <row r="665" spans="1:1" x14ac:dyDescent="0.3">
      <c r="A665" s="66"/>
    </row>
    <row r="666" spans="1:1" x14ac:dyDescent="0.3">
      <c r="A666" s="66"/>
    </row>
    <row r="667" spans="1:1" x14ac:dyDescent="0.3">
      <c r="A667" s="66"/>
    </row>
    <row r="668" spans="1:1" x14ac:dyDescent="0.3">
      <c r="A668" s="66"/>
    </row>
    <row r="669" spans="1:1" x14ac:dyDescent="0.3">
      <c r="A669" s="66"/>
    </row>
    <row r="670" spans="1:1" x14ac:dyDescent="0.3">
      <c r="A670" s="66"/>
    </row>
    <row r="671" spans="1:1" x14ac:dyDescent="0.3">
      <c r="A671" s="66"/>
    </row>
    <row r="672" spans="1:1" x14ac:dyDescent="0.3">
      <c r="A672" s="66"/>
    </row>
    <row r="673" spans="1:1" x14ac:dyDescent="0.3">
      <c r="A673" s="66"/>
    </row>
    <row r="674" spans="1:1" x14ac:dyDescent="0.3">
      <c r="A674" s="66"/>
    </row>
    <row r="675" spans="1:1" x14ac:dyDescent="0.3">
      <c r="A675" s="66"/>
    </row>
    <row r="676" spans="1:1" x14ac:dyDescent="0.3">
      <c r="A676" s="66"/>
    </row>
    <row r="677" spans="1:1" x14ac:dyDescent="0.3">
      <c r="A677" s="66"/>
    </row>
    <row r="678" spans="1:1" x14ac:dyDescent="0.3">
      <c r="A678" s="66"/>
    </row>
    <row r="679" spans="1:1" x14ac:dyDescent="0.3">
      <c r="A679" s="66"/>
    </row>
    <row r="680" spans="1:1" x14ac:dyDescent="0.3">
      <c r="A680" s="66"/>
    </row>
    <row r="681" spans="1:1" x14ac:dyDescent="0.3">
      <c r="A681" s="66"/>
    </row>
    <row r="682" spans="1:1" x14ac:dyDescent="0.3">
      <c r="A682" s="66"/>
    </row>
    <row r="683" spans="1:1" x14ac:dyDescent="0.3">
      <c r="A683" s="66"/>
    </row>
    <row r="684" spans="1:1" x14ac:dyDescent="0.3">
      <c r="A684" s="66"/>
    </row>
    <row r="685" spans="1:1" x14ac:dyDescent="0.3">
      <c r="A685" s="66"/>
    </row>
    <row r="686" spans="1:1" x14ac:dyDescent="0.3">
      <c r="A686" s="66"/>
    </row>
    <row r="687" spans="1:1" x14ac:dyDescent="0.3">
      <c r="A687" s="66"/>
    </row>
    <row r="688" spans="1:1" x14ac:dyDescent="0.3">
      <c r="A688" s="66"/>
    </row>
    <row r="689" spans="1:1" x14ac:dyDescent="0.3">
      <c r="A689" s="66"/>
    </row>
    <row r="690" spans="1:1" x14ac:dyDescent="0.3">
      <c r="A690" s="66"/>
    </row>
    <row r="691" spans="1:1" x14ac:dyDescent="0.3">
      <c r="A691" s="66"/>
    </row>
    <row r="692" spans="1:1" x14ac:dyDescent="0.3">
      <c r="A692" s="66"/>
    </row>
    <row r="693" spans="1:1" x14ac:dyDescent="0.3">
      <c r="A693" s="66"/>
    </row>
    <row r="694" spans="1:1" x14ac:dyDescent="0.3">
      <c r="A694" s="66"/>
    </row>
    <row r="695" spans="1:1" x14ac:dyDescent="0.3">
      <c r="A695" s="66"/>
    </row>
    <row r="696" spans="1:1" x14ac:dyDescent="0.3">
      <c r="A696" s="66"/>
    </row>
    <row r="697" spans="1:1" x14ac:dyDescent="0.3">
      <c r="A697" s="66"/>
    </row>
    <row r="698" spans="1:1" x14ac:dyDescent="0.3">
      <c r="A698" s="66"/>
    </row>
    <row r="699" spans="1:1" x14ac:dyDescent="0.3">
      <c r="A699" s="66"/>
    </row>
    <row r="700" spans="1:1" x14ac:dyDescent="0.3">
      <c r="A700" s="66"/>
    </row>
    <row r="701" spans="1:1" x14ac:dyDescent="0.3">
      <c r="A701" s="66"/>
    </row>
    <row r="702" spans="1:1" x14ac:dyDescent="0.3">
      <c r="A702" s="66"/>
    </row>
    <row r="703" spans="1:1" x14ac:dyDescent="0.3">
      <c r="A703" s="66"/>
    </row>
    <row r="704" spans="1:1" x14ac:dyDescent="0.3">
      <c r="A704" s="66"/>
    </row>
    <row r="705" spans="1:1" x14ac:dyDescent="0.3">
      <c r="A705" s="66"/>
    </row>
    <row r="706" spans="1:1" x14ac:dyDescent="0.3">
      <c r="A706" s="66"/>
    </row>
    <row r="707" spans="1:1" x14ac:dyDescent="0.3">
      <c r="A707" s="66"/>
    </row>
    <row r="708" spans="1:1" x14ac:dyDescent="0.3">
      <c r="A708" s="66"/>
    </row>
    <row r="709" spans="1:1" x14ac:dyDescent="0.3">
      <c r="A709" s="66"/>
    </row>
    <row r="710" spans="1:1" x14ac:dyDescent="0.3">
      <c r="A710" s="66"/>
    </row>
    <row r="711" spans="1:1" x14ac:dyDescent="0.3">
      <c r="A711" s="66"/>
    </row>
    <row r="712" spans="1:1" x14ac:dyDescent="0.3">
      <c r="A712" s="66"/>
    </row>
    <row r="713" spans="1:1" x14ac:dyDescent="0.3">
      <c r="A713" s="66"/>
    </row>
    <row r="714" spans="1:1" x14ac:dyDescent="0.3">
      <c r="A714" s="66"/>
    </row>
    <row r="715" spans="1:1" x14ac:dyDescent="0.3">
      <c r="A715" s="66"/>
    </row>
    <row r="716" spans="1:1" x14ac:dyDescent="0.3">
      <c r="A716" s="66"/>
    </row>
    <row r="717" spans="1:1" x14ac:dyDescent="0.3">
      <c r="A717" s="66"/>
    </row>
    <row r="718" spans="1:1" x14ac:dyDescent="0.3">
      <c r="A718" s="66"/>
    </row>
    <row r="719" spans="1:1" x14ac:dyDescent="0.3">
      <c r="A719" s="66"/>
    </row>
    <row r="720" spans="1:1" x14ac:dyDescent="0.3">
      <c r="A720" s="66"/>
    </row>
    <row r="721" spans="1:1" x14ac:dyDescent="0.3">
      <c r="A721" s="66"/>
    </row>
    <row r="722" spans="1:1" x14ac:dyDescent="0.3">
      <c r="A722" s="66"/>
    </row>
    <row r="723" spans="1:1" x14ac:dyDescent="0.3">
      <c r="A723" s="66"/>
    </row>
    <row r="724" spans="1:1" x14ac:dyDescent="0.3">
      <c r="A724" s="66"/>
    </row>
    <row r="725" spans="1:1" x14ac:dyDescent="0.3">
      <c r="A725" s="66"/>
    </row>
    <row r="726" spans="1:1" x14ac:dyDescent="0.3">
      <c r="A726" s="66"/>
    </row>
    <row r="727" spans="1:1" x14ac:dyDescent="0.3">
      <c r="A727" s="66"/>
    </row>
    <row r="728" spans="1:1" x14ac:dyDescent="0.3">
      <c r="A728" s="66"/>
    </row>
    <row r="729" spans="1:1" x14ac:dyDescent="0.3">
      <c r="A729" s="66"/>
    </row>
    <row r="730" spans="1:1" x14ac:dyDescent="0.3">
      <c r="A730" s="66"/>
    </row>
    <row r="731" spans="1:1" x14ac:dyDescent="0.3">
      <c r="A731" s="66"/>
    </row>
    <row r="732" spans="1:1" x14ac:dyDescent="0.3">
      <c r="A732" s="66"/>
    </row>
    <row r="733" spans="1:1" x14ac:dyDescent="0.3">
      <c r="A733" s="66"/>
    </row>
    <row r="734" spans="1:1" x14ac:dyDescent="0.3">
      <c r="A734" s="66"/>
    </row>
    <row r="735" spans="1:1" x14ac:dyDescent="0.3">
      <c r="A735" s="66"/>
    </row>
    <row r="736" spans="1:1" x14ac:dyDescent="0.3">
      <c r="A736" s="66"/>
    </row>
    <row r="737" spans="1:1" x14ac:dyDescent="0.3">
      <c r="A737" s="66"/>
    </row>
    <row r="738" spans="1:1" x14ac:dyDescent="0.3">
      <c r="A738" s="66"/>
    </row>
    <row r="739" spans="1:1" x14ac:dyDescent="0.3">
      <c r="A739" s="66"/>
    </row>
    <row r="740" spans="1:1" x14ac:dyDescent="0.3">
      <c r="A740" s="66"/>
    </row>
    <row r="741" spans="1:1" x14ac:dyDescent="0.3">
      <c r="A741" s="66"/>
    </row>
    <row r="742" spans="1:1" x14ac:dyDescent="0.3">
      <c r="A742" s="66"/>
    </row>
    <row r="743" spans="1:1" x14ac:dyDescent="0.3">
      <c r="A743" s="66"/>
    </row>
    <row r="744" spans="1:1" x14ac:dyDescent="0.3">
      <c r="A744" s="66"/>
    </row>
    <row r="745" spans="1:1" x14ac:dyDescent="0.3">
      <c r="A745" s="66"/>
    </row>
    <row r="746" spans="1:1" x14ac:dyDescent="0.3">
      <c r="A746" s="66"/>
    </row>
    <row r="747" spans="1:1" x14ac:dyDescent="0.3">
      <c r="A747" s="66"/>
    </row>
    <row r="748" spans="1:1" x14ac:dyDescent="0.3">
      <c r="A748" s="66"/>
    </row>
    <row r="749" spans="1:1" x14ac:dyDescent="0.3">
      <c r="A749" s="66"/>
    </row>
    <row r="750" spans="1:1" x14ac:dyDescent="0.3">
      <c r="A750" s="66"/>
    </row>
    <row r="751" spans="1:1" x14ac:dyDescent="0.3">
      <c r="A751" s="66"/>
    </row>
    <row r="752" spans="1:1" x14ac:dyDescent="0.3">
      <c r="A752" s="66"/>
    </row>
    <row r="753" spans="1:1" x14ac:dyDescent="0.3">
      <c r="A753" s="66"/>
    </row>
    <row r="754" spans="1:1" x14ac:dyDescent="0.3">
      <c r="A754" s="66"/>
    </row>
    <row r="755" spans="1:1" x14ac:dyDescent="0.3">
      <c r="A755" s="66"/>
    </row>
    <row r="756" spans="1:1" x14ac:dyDescent="0.3">
      <c r="A756" s="66"/>
    </row>
    <row r="757" spans="1:1" x14ac:dyDescent="0.3">
      <c r="A757" s="66"/>
    </row>
    <row r="758" spans="1:1" x14ac:dyDescent="0.3">
      <c r="A758" s="66"/>
    </row>
    <row r="759" spans="1:1" x14ac:dyDescent="0.3">
      <c r="A759" s="66"/>
    </row>
    <row r="760" spans="1:1" x14ac:dyDescent="0.3">
      <c r="A760" s="66"/>
    </row>
    <row r="761" spans="1:1" x14ac:dyDescent="0.3">
      <c r="A761" s="66"/>
    </row>
    <row r="762" spans="1:1" x14ac:dyDescent="0.3">
      <c r="A762" s="66"/>
    </row>
    <row r="763" spans="1:1" x14ac:dyDescent="0.3">
      <c r="A763" s="66"/>
    </row>
    <row r="764" spans="1:1" x14ac:dyDescent="0.3">
      <c r="A764" s="66"/>
    </row>
    <row r="765" spans="1:1" x14ac:dyDescent="0.3">
      <c r="A765" s="66"/>
    </row>
    <row r="766" spans="1:1" x14ac:dyDescent="0.3">
      <c r="A766" s="66"/>
    </row>
    <row r="767" spans="1:1" x14ac:dyDescent="0.3">
      <c r="A767" s="66"/>
    </row>
    <row r="768" spans="1:1" x14ac:dyDescent="0.3">
      <c r="A768" s="66"/>
    </row>
    <row r="769" spans="1:1" x14ac:dyDescent="0.3">
      <c r="A769" s="66"/>
    </row>
    <row r="770" spans="1:1" x14ac:dyDescent="0.3">
      <c r="A770" s="66"/>
    </row>
    <row r="771" spans="1:1" x14ac:dyDescent="0.3">
      <c r="A771" s="66"/>
    </row>
    <row r="772" spans="1:1" x14ac:dyDescent="0.3">
      <c r="A772" s="66"/>
    </row>
    <row r="773" spans="1:1" x14ac:dyDescent="0.3">
      <c r="A773" s="66"/>
    </row>
    <row r="774" spans="1:1" x14ac:dyDescent="0.3">
      <c r="A774" s="66"/>
    </row>
    <row r="775" spans="1:1" x14ac:dyDescent="0.3">
      <c r="A775" s="66"/>
    </row>
    <row r="776" spans="1:1" x14ac:dyDescent="0.3">
      <c r="A776" s="66"/>
    </row>
    <row r="777" spans="1:1" x14ac:dyDescent="0.3">
      <c r="A777" s="66"/>
    </row>
    <row r="778" spans="1:1" x14ac:dyDescent="0.3">
      <c r="A778" s="66"/>
    </row>
    <row r="779" spans="1:1" x14ac:dyDescent="0.3">
      <c r="A779" s="66"/>
    </row>
    <row r="780" spans="1:1" x14ac:dyDescent="0.3">
      <c r="A780" s="66"/>
    </row>
    <row r="781" spans="1:1" x14ac:dyDescent="0.3">
      <c r="A781" s="66"/>
    </row>
    <row r="782" spans="1:1" x14ac:dyDescent="0.3">
      <c r="A782" s="66"/>
    </row>
    <row r="783" spans="1:1" x14ac:dyDescent="0.3">
      <c r="A783" s="66"/>
    </row>
    <row r="784" spans="1:1" x14ac:dyDescent="0.3">
      <c r="A784" s="66"/>
    </row>
    <row r="785" spans="1:1" x14ac:dyDescent="0.3">
      <c r="A785" s="66"/>
    </row>
    <row r="786" spans="1:1" x14ac:dyDescent="0.3">
      <c r="A786" s="66"/>
    </row>
    <row r="787" spans="1:1" x14ac:dyDescent="0.3">
      <c r="A787" s="66"/>
    </row>
    <row r="788" spans="1:1" x14ac:dyDescent="0.3">
      <c r="A788" s="66"/>
    </row>
    <row r="789" spans="1:1" x14ac:dyDescent="0.3">
      <c r="A789" s="66"/>
    </row>
    <row r="790" spans="1:1" x14ac:dyDescent="0.3">
      <c r="A790" s="66"/>
    </row>
    <row r="791" spans="1:1" x14ac:dyDescent="0.3">
      <c r="A791" s="66"/>
    </row>
    <row r="792" spans="1:1" x14ac:dyDescent="0.3">
      <c r="A792" s="66"/>
    </row>
    <row r="793" spans="1:1" x14ac:dyDescent="0.3">
      <c r="A793" s="66"/>
    </row>
    <row r="794" spans="1:1" x14ac:dyDescent="0.3">
      <c r="A794" s="66"/>
    </row>
    <row r="795" spans="1:1" x14ac:dyDescent="0.3">
      <c r="A795" s="66"/>
    </row>
    <row r="796" spans="1:1" x14ac:dyDescent="0.3">
      <c r="A796" s="66"/>
    </row>
    <row r="797" spans="1:1" x14ac:dyDescent="0.3">
      <c r="A797" s="66"/>
    </row>
    <row r="798" spans="1:1" x14ac:dyDescent="0.3">
      <c r="A798" s="66"/>
    </row>
    <row r="799" spans="1:1" x14ac:dyDescent="0.3">
      <c r="A799" s="66"/>
    </row>
    <row r="800" spans="1:1" x14ac:dyDescent="0.3">
      <c r="A800" s="66"/>
    </row>
    <row r="801" spans="1:1" x14ac:dyDescent="0.3">
      <c r="A801" s="66"/>
    </row>
    <row r="802" spans="1:1" x14ac:dyDescent="0.3">
      <c r="A802" s="66"/>
    </row>
    <row r="803" spans="1:1" x14ac:dyDescent="0.3">
      <c r="A803" s="66"/>
    </row>
    <row r="804" spans="1:1" x14ac:dyDescent="0.3">
      <c r="A804" s="66"/>
    </row>
    <row r="805" spans="1:1" x14ac:dyDescent="0.3">
      <c r="A805" s="66"/>
    </row>
    <row r="806" spans="1:1" x14ac:dyDescent="0.3">
      <c r="A806" s="66"/>
    </row>
    <row r="807" spans="1:1" x14ac:dyDescent="0.3">
      <c r="A807" s="66"/>
    </row>
    <row r="808" spans="1:1" x14ac:dyDescent="0.3">
      <c r="A808" s="66"/>
    </row>
    <row r="809" spans="1:1" x14ac:dyDescent="0.3">
      <c r="A809" s="66"/>
    </row>
    <row r="810" spans="1:1" x14ac:dyDescent="0.3">
      <c r="A810" s="66"/>
    </row>
    <row r="811" spans="1:1" x14ac:dyDescent="0.3">
      <c r="A811" s="66"/>
    </row>
    <row r="812" spans="1:1" x14ac:dyDescent="0.3">
      <c r="A812" s="66"/>
    </row>
    <row r="813" spans="1:1" x14ac:dyDescent="0.3">
      <c r="A813" s="66"/>
    </row>
    <row r="814" spans="1:1" x14ac:dyDescent="0.3">
      <c r="A814" s="66"/>
    </row>
    <row r="815" spans="1:1" x14ac:dyDescent="0.3">
      <c r="A815" s="66"/>
    </row>
    <row r="816" spans="1:1" x14ac:dyDescent="0.3">
      <c r="A816" s="66"/>
    </row>
    <row r="817" spans="1:1" x14ac:dyDescent="0.3">
      <c r="A817" s="66"/>
    </row>
    <row r="818" spans="1:1" x14ac:dyDescent="0.3">
      <c r="A818" s="66"/>
    </row>
    <row r="819" spans="1:1" x14ac:dyDescent="0.3">
      <c r="A819" s="66"/>
    </row>
    <row r="820" spans="1:1" x14ac:dyDescent="0.3">
      <c r="A820" s="66"/>
    </row>
    <row r="821" spans="1:1" x14ac:dyDescent="0.3">
      <c r="A821" s="66"/>
    </row>
    <row r="822" spans="1:1" x14ac:dyDescent="0.3">
      <c r="A822" s="66"/>
    </row>
    <row r="823" spans="1:1" x14ac:dyDescent="0.3">
      <c r="A823" s="66"/>
    </row>
    <row r="824" spans="1:1" x14ac:dyDescent="0.3">
      <c r="A824" s="66"/>
    </row>
    <row r="825" spans="1:1" x14ac:dyDescent="0.3">
      <c r="A825" s="66"/>
    </row>
    <row r="826" spans="1:1" x14ac:dyDescent="0.3">
      <c r="A826" s="66"/>
    </row>
    <row r="827" spans="1:1" x14ac:dyDescent="0.3">
      <c r="A827" s="66"/>
    </row>
    <row r="828" spans="1:1" x14ac:dyDescent="0.3">
      <c r="A828" s="66"/>
    </row>
    <row r="829" spans="1:1" x14ac:dyDescent="0.3">
      <c r="A829" s="66"/>
    </row>
    <row r="830" spans="1:1" x14ac:dyDescent="0.3">
      <c r="A830" s="66"/>
    </row>
    <row r="831" spans="1:1" x14ac:dyDescent="0.3">
      <c r="A831" s="66"/>
    </row>
    <row r="832" spans="1:1" x14ac:dyDescent="0.3">
      <c r="A832" s="66"/>
    </row>
    <row r="833" spans="1:1" x14ac:dyDescent="0.3">
      <c r="A833" s="66"/>
    </row>
    <row r="834" spans="1:1" x14ac:dyDescent="0.3">
      <c r="A834" s="66"/>
    </row>
    <row r="835" spans="1:1" x14ac:dyDescent="0.3">
      <c r="A835" s="66"/>
    </row>
    <row r="836" spans="1:1" x14ac:dyDescent="0.3">
      <c r="A836" s="66"/>
    </row>
    <row r="837" spans="1:1" x14ac:dyDescent="0.3">
      <c r="A837" s="66"/>
    </row>
    <row r="838" spans="1:1" x14ac:dyDescent="0.3">
      <c r="A838" s="66"/>
    </row>
    <row r="839" spans="1:1" x14ac:dyDescent="0.3">
      <c r="A839" s="66"/>
    </row>
    <row r="840" spans="1:1" x14ac:dyDescent="0.3">
      <c r="A840" s="66"/>
    </row>
    <row r="841" spans="1:1" x14ac:dyDescent="0.3">
      <c r="A841" s="66"/>
    </row>
    <row r="842" spans="1:1" x14ac:dyDescent="0.3">
      <c r="A842" s="66"/>
    </row>
    <row r="843" spans="1:1" x14ac:dyDescent="0.3">
      <c r="A843" s="66"/>
    </row>
    <row r="844" spans="1:1" x14ac:dyDescent="0.3">
      <c r="A844" s="66"/>
    </row>
    <row r="845" spans="1:1" x14ac:dyDescent="0.3">
      <c r="A845" s="66"/>
    </row>
    <row r="846" spans="1:1" x14ac:dyDescent="0.3">
      <c r="A846" s="66"/>
    </row>
    <row r="847" spans="1:1" x14ac:dyDescent="0.3">
      <c r="A847" s="66"/>
    </row>
    <row r="848" spans="1:1" x14ac:dyDescent="0.3">
      <c r="A848" s="66"/>
    </row>
    <row r="849" spans="1:1" x14ac:dyDescent="0.3">
      <c r="A849" s="66"/>
    </row>
    <row r="850" spans="1:1" x14ac:dyDescent="0.3">
      <c r="A850" s="66"/>
    </row>
    <row r="851" spans="1:1" x14ac:dyDescent="0.3">
      <c r="A851" s="66"/>
    </row>
    <row r="852" spans="1:1" x14ac:dyDescent="0.3">
      <c r="A852" s="66"/>
    </row>
    <row r="853" spans="1:1" x14ac:dyDescent="0.3">
      <c r="A853" s="66"/>
    </row>
    <row r="854" spans="1:1" x14ac:dyDescent="0.3">
      <c r="A854" s="66"/>
    </row>
    <row r="855" spans="1:1" x14ac:dyDescent="0.3">
      <c r="A855" s="66"/>
    </row>
    <row r="856" spans="1:1" x14ac:dyDescent="0.3">
      <c r="A856" s="66"/>
    </row>
    <row r="857" spans="1:1" x14ac:dyDescent="0.3">
      <c r="A857" s="66"/>
    </row>
    <row r="858" spans="1:1" x14ac:dyDescent="0.3">
      <c r="A858" s="66"/>
    </row>
    <row r="859" spans="1:1" x14ac:dyDescent="0.3">
      <c r="A859" s="66"/>
    </row>
    <row r="860" spans="1:1" x14ac:dyDescent="0.3">
      <c r="A860" s="66"/>
    </row>
    <row r="861" spans="1:1" x14ac:dyDescent="0.3">
      <c r="A861" s="66"/>
    </row>
    <row r="862" spans="1:1" x14ac:dyDescent="0.3">
      <c r="A862" s="66"/>
    </row>
    <row r="863" spans="1:1" x14ac:dyDescent="0.3">
      <c r="A863" s="66"/>
    </row>
    <row r="864" spans="1:1" x14ac:dyDescent="0.3">
      <c r="A864" s="66"/>
    </row>
    <row r="865" spans="1:1" x14ac:dyDescent="0.3">
      <c r="A865" s="66"/>
    </row>
    <row r="866" spans="1:1" x14ac:dyDescent="0.3">
      <c r="A866" s="66"/>
    </row>
    <row r="867" spans="1:1" x14ac:dyDescent="0.3">
      <c r="A867" s="66"/>
    </row>
    <row r="868" spans="1:1" x14ac:dyDescent="0.3">
      <c r="A868" s="66"/>
    </row>
    <row r="869" spans="1:1" x14ac:dyDescent="0.3">
      <c r="A869" s="66"/>
    </row>
    <row r="870" spans="1:1" x14ac:dyDescent="0.3">
      <c r="A870" s="66"/>
    </row>
    <row r="871" spans="1:1" x14ac:dyDescent="0.3">
      <c r="A871" s="66"/>
    </row>
    <row r="872" spans="1:1" x14ac:dyDescent="0.3">
      <c r="A872" s="66"/>
    </row>
    <row r="873" spans="1:1" x14ac:dyDescent="0.3">
      <c r="A873" s="66"/>
    </row>
    <row r="874" spans="1:1" x14ac:dyDescent="0.3">
      <c r="A874" s="66"/>
    </row>
    <row r="875" spans="1:1" x14ac:dyDescent="0.3">
      <c r="A875" s="66"/>
    </row>
    <row r="876" spans="1:1" x14ac:dyDescent="0.3">
      <c r="A876" s="66"/>
    </row>
    <row r="877" spans="1:1" x14ac:dyDescent="0.3">
      <c r="A877" s="66"/>
    </row>
    <row r="878" spans="1:1" x14ac:dyDescent="0.3">
      <c r="A878" s="66"/>
    </row>
    <row r="879" spans="1:1" x14ac:dyDescent="0.3">
      <c r="A879" s="66"/>
    </row>
    <row r="880" spans="1:1" x14ac:dyDescent="0.3">
      <c r="A880" s="66"/>
    </row>
    <row r="881" spans="1:1" x14ac:dyDescent="0.3">
      <c r="A881" s="66"/>
    </row>
    <row r="882" spans="1:1" x14ac:dyDescent="0.3">
      <c r="A882" s="66"/>
    </row>
    <row r="883" spans="1:1" x14ac:dyDescent="0.3">
      <c r="A883" s="66"/>
    </row>
    <row r="884" spans="1:1" x14ac:dyDescent="0.3">
      <c r="A884" s="66"/>
    </row>
    <row r="885" spans="1:1" x14ac:dyDescent="0.3">
      <c r="A885" s="66"/>
    </row>
    <row r="886" spans="1:1" x14ac:dyDescent="0.3">
      <c r="A886" s="66"/>
    </row>
    <row r="887" spans="1:1" x14ac:dyDescent="0.3">
      <c r="A887" s="66"/>
    </row>
    <row r="888" spans="1:1" x14ac:dyDescent="0.3">
      <c r="A888" s="66"/>
    </row>
    <row r="889" spans="1:1" x14ac:dyDescent="0.3">
      <c r="A889" s="66"/>
    </row>
    <row r="890" spans="1:1" x14ac:dyDescent="0.3">
      <c r="A890" s="66"/>
    </row>
    <row r="891" spans="1:1" x14ac:dyDescent="0.3">
      <c r="A891" s="66"/>
    </row>
    <row r="892" spans="1:1" x14ac:dyDescent="0.3">
      <c r="A892" s="66"/>
    </row>
    <row r="893" spans="1:1" x14ac:dyDescent="0.3">
      <c r="A893" s="66"/>
    </row>
    <row r="894" spans="1:1" x14ac:dyDescent="0.3">
      <c r="A894" s="66"/>
    </row>
    <row r="895" spans="1:1" x14ac:dyDescent="0.3">
      <c r="A895" s="66"/>
    </row>
    <row r="896" spans="1:1" x14ac:dyDescent="0.3">
      <c r="A896" s="66"/>
    </row>
    <row r="897" spans="1:1" x14ac:dyDescent="0.3">
      <c r="A897" s="66"/>
    </row>
    <row r="898" spans="1:1" x14ac:dyDescent="0.3">
      <c r="A898" s="66"/>
    </row>
    <row r="899" spans="1:1" x14ac:dyDescent="0.3">
      <c r="A899" s="66"/>
    </row>
    <row r="900" spans="1:1" x14ac:dyDescent="0.3">
      <c r="A900" s="66"/>
    </row>
    <row r="901" spans="1:1" x14ac:dyDescent="0.3">
      <c r="A901" s="66"/>
    </row>
    <row r="902" spans="1:1" x14ac:dyDescent="0.3">
      <c r="A902" s="66"/>
    </row>
    <row r="903" spans="1:1" x14ac:dyDescent="0.3">
      <c r="A903" s="66"/>
    </row>
    <row r="904" spans="1:1" x14ac:dyDescent="0.3">
      <c r="A904" s="66"/>
    </row>
    <row r="905" spans="1:1" x14ac:dyDescent="0.3">
      <c r="A905" s="66"/>
    </row>
    <row r="906" spans="1:1" x14ac:dyDescent="0.3">
      <c r="A906" s="66"/>
    </row>
    <row r="907" spans="1:1" x14ac:dyDescent="0.3">
      <c r="A907" s="66"/>
    </row>
    <row r="908" spans="1:1" x14ac:dyDescent="0.3">
      <c r="A908" s="66"/>
    </row>
    <row r="909" spans="1:1" x14ac:dyDescent="0.3">
      <c r="A909" s="66"/>
    </row>
    <row r="910" spans="1:1" x14ac:dyDescent="0.3">
      <c r="A910" s="66"/>
    </row>
    <row r="911" spans="1:1" x14ac:dyDescent="0.3">
      <c r="A911" s="66"/>
    </row>
    <row r="912" spans="1:1" x14ac:dyDescent="0.3">
      <c r="A912" s="66"/>
    </row>
    <row r="913" spans="1:1" x14ac:dyDescent="0.3">
      <c r="A913" s="66"/>
    </row>
    <row r="914" spans="1:1" x14ac:dyDescent="0.3">
      <c r="A914" s="66"/>
    </row>
    <row r="915" spans="1:1" x14ac:dyDescent="0.3">
      <c r="A915" s="66"/>
    </row>
    <row r="916" spans="1:1" x14ac:dyDescent="0.3">
      <c r="A916" s="66"/>
    </row>
    <row r="917" spans="1:1" x14ac:dyDescent="0.3">
      <c r="A917" s="66"/>
    </row>
    <row r="918" spans="1:1" x14ac:dyDescent="0.3">
      <c r="A918" s="66"/>
    </row>
    <row r="919" spans="1:1" x14ac:dyDescent="0.3">
      <c r="A919" s="66"/>
    </row>
    <row r="920" spans="1:1" x14ac:dyDescent="0.3">
      <c r="A920" s="66"/>
    </row>
    <row r="921" spans="1:1" x14ac:dyDescent="0.3">
      <c r="A921" s="66"/>
    </row>
    <row r="922" spans="1:1" x14ac:dyDescent="0.3">
      <c r="A922" s="66"/>
    </row>
    <row r="923" spans="1:1" x14ac:dyDescent="0.3">
      <c r="A923" s="66"/>
    </row>
    <row r="924" spans="1:1" x14ac:dyDescent="0.3">
      <c r="A924" s="66"/>
    </row>
    <row r="925" spans="1:1" x14ac:dyDescent="0.3">
      <c r="A925" s="66"/>
    </row>
    <row r="926" spans="1:1" x14ac:dyDescent="0.3">
      <c r="A926" s="66"/>
    </row>
    <row r="927" spans="1:1" x14ac:dyDescent="0.3">
      <c r="A927" s="66"/>
    </row>
    <row r="928" spans="1:1" x14ac:dyDescent="0.3">
      <c r="A928" s="66"/>
    </row>
    <row r="929" spans="1:1" x14ac:dyDescent="0.3">
      <c r="A929" s="66"/>
    </row>
    <row r="930" spans="1:1" x14ac:dyDescent="0.3">
      <c r="A930" s="66"/>
    </row>
    <row r="931" spans="1:1" x14ac:dyDescent="0.3">
      <c r="A931" s="66"/>
    </row>
    <row r="932" spans="1:1" x14ac:dyDescent="0.3">
      <c r="A932" s="66"/>
    </row>
    <row r="933" spans="1:1" x14ac:dyDescent="0.3">
      <c r="A933" s="66"/>
    </row>
    <row r="934" spans="1:1" x14ac:dyDescent="0.3">
      <c r="A934" s="66"/>
    </row>
    <row r="935" spans="1:1" x14ac:dyDescent="0.3">
      <c r="A935" s="66"/>
    </row>
    <row r="936" spans="1:1" x14ac:dyDescent="0.3">
      <c r="A936" s="66"/>
    </row>
    <row r="937" spans="1:1" x14ac:dyDescent="0.3">
      <c r="A937" s="66"/>
    </row>
    <row r="938" spans="1:1" x14ac:dyDescent="0.3">
      <c r="A938" s="66"/>
    </row>
    <row r="939" spans="1:1" x14ac:dyDescent="0.3">
      <c r="A939" s="66"/>
    </row>
    <row r="940" spans="1:1" x14ac:dyDescent="0.3">
      <c r="A940" s="66"/>
    </row>
    <row r="941" spans="1:1" x14ac:dyDescent="0.3">
      <c r="A941" s="66"/>
    </row>
    <row r="942" spans="1:1" x14ac:dyDescent="0.3">
      <c r="A942" s="66"/>
    </row>
    <row r="943" spans="1:1" x14ac:dyDescent="0.3">
      <c r="A943" s="66"/>
    </row>
    <row r="944" spans="1:1" x14ac:dyDescent="0.3">
      <c r="A944" s="66"/>
    </row>
    <row r="945" spans="1:1" x14ac:dyDescent="0.3">
      <c r="A945" s="66"/>
    </row>
    <row r="946" spans="1:1" x14ac:dyDescent="0.3">
      <c r="A946" s="66"/>
    </row>
    <row r="947" spans="1:1" x14ac:dyDescent="0.3">
      <c r="A947" s="66"/>
    </row>
    <row r="948" spans="1:1" x14ac:dyDescent="0.3">
      <c r="A948" s="66"/>
    </row>
    <row r="949" spans="1:1" x14ac:dyDescent="0.3">
      <c r="A949" s="66"/>
    </row>
    <row r="950" spans="1:1" x14ac:dyDescent="0.3">
      <c r="A950" s="66"/>
    </row>
    <row r="951" spans="1:1" x14ac:dyDescent="0.3">
      <c r="A951" s="66"/>
    </row>
    <row r="952" spans="1:1" x14ac:dyDescent="0.3">
      <c r="A952" s="66"/>
    </row>
    <row r="953" spans="1:1" x14ac:dyDescent="0.3">
      <c r="A953" s="66"/>
    </row>
    <row r="954" spans="1:1" x14ac:dyDescent="0.3">
      <c r="A954" s="66"/>
    </row>
    <row r="955" spans="1:1" x14ac:dyDescent="0.3">
      <c r="A955" s="66"/>
    </row>
    <row r="956" spans="1:1" x14ac:dyDescent="0.3">
      <c r="A956" s="66"/>
    </row>
    <row r="957" spans="1:1" x14ac:dyDescent="0.3">
      <c r="A957" s="66"/>
    </row>
    <row r="958" spans="1:1" x14ac:dyDescent="0.3">
      <c r="A958" s="66"/>
    </row>
    <row r="959" spans="1:1" x14ac:dyDescent="0.3">
      <c r="A959" s="66"/>
    </row>
    <row r="960" spans="1:1" x14ac:dyDescent="0.3">
      <c r="A960" s="66"/>
    </row>
    <row r="961" spans="1:1" x14ac:dyDescent="0.3">
      <c r="A961" s="66"/>
    </row>
    <row r="962" spans="1:1" x14ac:dyDescent="0.3">
      <c r="A962" s="66"/>
    </row>
    <row r="963" spans="1:1" x14ac:dyDescent="0.3">
      <c r="A963" s="66"/>
    </row>
    <row r="964" spans="1:1" x14ac:dyDescent="0.3">
      <c r="A964" s="66"/>
    </row>
    <row r="965" spans="1:1" x14ac:dyDescent="0.3">
      <c r="A965" s="66"/>
    </row>
    <row r="966" spans="1:1" x14ac:dyDescent="0.3">
      <c r="A966" s="66"/>
    </row>
    <row r="967" spans="1:1" x14ac:dyDescent="0.3">
      <c r="A967" s="66"/>
    </row>
    <row r="968" spans="1:1" x14ac:dyDescent="0.3">
      <c r="A968" s="66"/>
    </row>
    <row r="969" spans="1:1" x14ac:dyDescent="0.3">
      <c r="A969" s="66"/>
    </row>
    <row r="970" spans="1:1" x14ac:dyDescent="0.3">
      <c r="A970" s="66"/>
    </row>
    <row r="971" spans="1:1" x14ac:dyDescent="0.3">
      <c r="A971" s="66"/>
    </row>
    <row r="972" spans="1:1" x14ac:dyDescent="0.3">
      <c r="A972" s="66"/>
    </row>
    <row r="973" spans="1:1" x14ac:dyDescent="0.3">
      <c r="A973" s="66"/>
    </row>
    <row r="974" spans="1:1" x14ac:dyDescent="0.3">
      <c r="A974" s="66"/>
    </row>
    <row r="975" spans="1:1" x14ac:dyDescent="0.3">
      <c r="A975" s="66"/>
    </row>
    <row r="976" spans="1:1" x14ac:dyDescent="0.3">
      <c r="A976" s="66"/>
    </row>
    <row r="977" spans="1:1" x14ac:dyDescent="0.3">
      <c r="A977" s="66"/>
    </row>
    <row r="978" spans="1:1" x14ac:dyDescent="0.3">
      <c r="A978" s="66"/>
    </row>
    <row r="979" spans="1:1" x14ac:dyDescent="0.3">
      <c r="A979" s="66"/>
    </row>
    <row r="980" spans="1:1" x14ac:dyDescent="0.3">
      <c r="A980" s="66"/>
    </row>
    <row r="981" spans="1:1" x14ac:dyDescent="0.3">
      <c r="A981" s="66"/>
    </row>
    <row r="982" spans="1:1" x14ac:dyDescent="0.3">
      <c r="A982" s="66"/>
    </row>
    <row r="983" spans="1:1" x14ac:dyDescent="0.3">
      <c r="A983" s="66"/>
    </row>
    <row r="984" spans="1:1" x14ac:dyDescent="0.3">
      <c r="A984" s="66"/>
    </row>
    <row r="985" spans="1:1" x14ac:dyDescent="0.3">
      <c r="A985" s="66"/>
    </row>
    <row r="986" spans="1:1" x14ac:dyDescent="0.3">
      <c r="A986" s="66"/>
    </row>
    <row r="987" spans="1:1" x14ac:dyDescent="0.3">
      <c r="A987" s="66"/>
    </row>
    <row r="988" spans="1:1" x14ac:dyDescent="0.3">
      <c r="A988" s="66"/>
    </row>
    <row r="989" spans="1:1" x14ac:dyDescent="0.3">
      <c r="A989" s="66"/>
    </row>
    <row r="990" spans="1:1" x14ac:dyDescent="0.3">
      <c r="A990" s="66"/>
    </row>
    <row r="991" spans="1:1" x14ac:dyDescent="0.3">
      <c r="A991" s="66"/>
    </row>
    <row r="992" spans="1:1" x14ac:dyDescent="0.3">
      <c r="A992" s="66"/>
    </row>
    <row r="993" spans="1:1" x14ac:dyDescent="0.3">
      <c r="A993" s="66"/>
    </row>
    <row r="994" spans="1:1" x14ac:dyDescent="0.3">
      <c r="A994" s="66"/>
    </row>
    <row r="995" spans="1:1" x14ac:dyDescent="0.3">
      <c r="A995" s="66"/>
    </row>
    <row r="996" spans="1:1" x14ac:dyDescent="0.3">
      <c r="A996" s="66"/>
    </row>
    <row r="997" spans="1:1" x14ac:dyDescent="0.3">
      <c r="A997" s="66"/>
    </row>
    <row r="998" spans="1:1" x14ac:dyDescent="0.3">
      <c r="A998" s="66"/>
    </row>
    <row r="999" spans="1:1" x14ac:dyDescent="0.3">
      <c r="A999" s="66"/>
    </row>
    <row r="1000" spans="1:1" x14ac:dyDescent="0.3">
      <c r="A1000" s="66"/>
    </row>
    <row r="1001" spans="1:1" x14ac:dyDescent="0.3">
      <c r="A1001" s="66"/>
    </row>
  </sheetData>
  <sheetProtection algorithmName="SHA-512" hashValue="6Rqu6brWeDkmPAi2vC7ULIAwY1YUpay4fsZ5oz/NAQyf0fgvsM38xM/LZw86sVmEEdCbDUzWRH+A4oOAOgpb9A==" saltValue="GZ1HqWXivkZqzYkU1g215A==" spinCount="100000" sheet="1" objects="1" scenarios="1"/>
  <autoFilter ref="A1:BC1" xr:uid="{A35313BC-4E30-429C-B6F6-21243072CB0C}"/>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A0BF9-DDE3-4A1D-98E1-FB67FAD8509A}">
  <dimension ref="A1:T1106"/>
  <sheetViews>
    <sheetView workbookViewId="0">
      <pane ySplit="2" topLeftCell="A3" activePane="bottomLeft" state="frozen"/>
      <selection pane="bottomLeft" activeCell="C1" sqref="C1"/>
    </sheetView>
  </sheetViews>
  <sheetFormatPr defaultColWidth="8.88671875" defaultRowHeight="14.4" x14ac:dyDescent="0.3"/>
  <cols>
    <col min="1" max="1" width="8.88671875" style="8" hidden="1" customWidth="1"/>
    <col min="2" max="2" width="8.88671875" style="14" hidden="1" customWidth="1"/>
    <col min="3" max="4" width="8.88671875" style="14" customWidth="1"/>
    <col min="5" max="5" width="15.33203125" style="14" bestFit="1" customWidth="1"/>
    <col min="6" max="6" width="18" style="8" customWidth="1"/>
    <col min="7" max="7" width="14.109375" style="8" customWidth="1"/>
    <col min="8" max="8" width="17.44140625" style="8" customWidth="1"/>
    <col min="9" max="9" width="7.109375" style="8" customWidth="1"/>
    <col min="10" max="10" width="17.44140625" style="8" customWidth="1"/>
    <col min="11" max="11" width="18.5546875" style="8" hidden="1" customWidth="1"/>
    <col min="12" max="12" width="12.88671875" style="8" hidden="1" customWidth="1"/>
    <col min="13" max="18" width="22.44140625" style="11" hidden="1" customWidth="1"/>
    <col min="19" max="19" width="31.6640625" style="8" hidden="1" customWidth="1"/>
    <col min="20" max="20" width="22.44140625" style="8" hidden="1" customWidth="1"/>
    <col min="21" max="16384" width="8.88671875" style="8"/>
  </cols>
  <sheetData>
    <row r="1" spans="1:20" s="7" customFormat="1" ht="16.95" customHeight="1" x14ac:dyDescent="0.3">
      <c r="A1" s="1" t="s">
        <v>11715</v>
      </c>
      <c r="B1" s="2" t="s">
        <v>11716</v>
      </c>
      <c r="C1" s="2" t="s">
        <v>329</v>
      </c>
      <c r="D1" s="2" t="s">
        <v>327</v>
      </c>
      <c r="E1" s="2" t="s">
        <v>11717</v>
      </c>
      <c r="F1" s="3" t="s">
        <v>288</v>
      </c>
      <c r="G1" s="3" t="s">
        <v>11718</v>
      </c>
      <c r="H1" s="3" t="s">
        <v>11719</v>
      </c>
      <c r="I1" s="3" t="s">
        <v>2100</v>
      </c>
      <c r="J1" s="3" t="s">
        <v>11720</v>
      </c>
      <c r="K1" s="4" t="s">
        <v>11721</v>
      </c>
      <c r="L1" s="4" t="s">
        <v>11722</v>
      </c>
      <c r="M1" s="5" t="s">
        <v>11723</v>
      </c>
      <c r="N1" s="5" t="s">
        <v>11724</v>
      </c>
      <c r="O1" s="5" t="s">
        <v>11725</v>
      </c>
      <c r="P1" s="5" t="s">
        <v>11726</v>
      </c>
      <c r="Q1" s="5" t="s">
        <v>11727</v>
      </c>
      <c r="R1" s="5" t="s">
        <v>11728</v>
      </c>
      <c r="S1" s="3" t="s">
        <v>11729</v>
      </c>
      <c r="T1" s="6" t="s">
        <v>11730</v>
      </c>
    </row>
    <row r="2" spans="1:20" s="114" customFormat="1" ht="16.95" customHeight="1" x14ac:dyDescent="0.3">
      <c r="B2" s="115"/>
      <c r="C2" s="115"/>
      <c r="D2" s="115"/>
      <c r="E2" s="115"/>
      <c r="F2" s="116"/>
      <c r="G2" s="116"/>
      <c r="H2" s="116"/>
      <c r="I2" s="116"/>
      <c r="J2" s="116"/>
      <c r="K2" s="116"/>
      <c r="L2" s="116"/>
      <c r="M2" s="117"/>
      <c r="N2" s="117"/>
      <c r="O2" s="117"/>
      <c r="P2" s="117"/>
      <c r="Q2" s="117"/>
      <c r="R2" s="117"/>
      <c r="S2" s="116"/>
      <c r="T2" s="118"/>
    </row>
    <row r="3" spans="1:20" x14ac:dyDescent="0.3">
      <c r="A3" s="8" t="s">
        <v>371</v>
      </c>
      <c r="B3" s="8" t="s">
        <v>11731</v>
      </c>
      <c r="C3" s="8" t="s">
        <v>83</v>
      </c>
      <c r="D3" s="8" t="s">
        <v>370</v>
      </c>
      <c r="E3" s="142" t="s">
        <v>8643</v>
      </c>
      <c r="F3" s="12" t="s">
        <v>11732</v>
      </c>
      <c r="G3" s="13" t="s">
        <v>220</v>
      </c>
      <c r="H3" s="8" t="s">
        <v>11733</v>
      </c>
      <c r="I3" s="14" t="s">
        <v>11734</v>
      </c>
      <c r="J3" s="8" t="s">
        <v>11735</v>
      </c>
      <c r="K3" s="8" t="s">
        <v>11736</v>
      </c>
      <c r="L3" s="10" t="s">
        <v>11723</v>
      </c>
      <c r="M3" s="14" t="s">
        <v>11737</v>
      </c>
      <c r="N3" s="14" t="s">
        <v>11738</v>
      </c>
      <c r="O3" s="14" t="s">
        <v>11738</v>
      </c>
      <c r="P3" s="14" t="s">
        <v>11738</v>
      </c>
      <c r="Q3" s="14" t="s">
        <v>11739</v>
      </c>
      <c r="R3" s="14" t="s">
        <v>11740</v>
      </c>
      <c r="S3" s="14" t="s">
        <v>11738</v>
      </c>
      <c r="T3" s="14" t="s">
        <v>11741</v>
      </c>
    </row>
    <row r="4" spans="1:20" x14ac:dyDescent="0.3">
      <c r="A4" s="8" t="s">
        <v>519</v>
      </c>
      <c r="B4" s="8" t="s">
        <v>11742</v>
      </c>
      <c r="C4" s="8" t="s">
        <v>86</v>
      </c>
      <c r="D4" s="8" t="s">
        <v>397</v>
      </c>
      <c r="E4" s="143" t="s">
        <v>8908</v>
      </c>
      <c r="F4" s="15" t="s">
        <v>11743</v>
      </c>
      <c r="G4" s="13" t="s">
        <v>197</v>
      </c>
      <c r="H4" s="8" t="s">
        <v>11744</v>
      </c>
      <c r="I4" s="14" t="s">
        <v>11734</v>
      </c>
      <c r="J4" s="8" t="s">
        <v>11735</v>
      </c>
      <c r="K4" s="8" t="s">
        <v>11745</v>
      </c>
      <c r="L4" s="10" t="s">
        <v>11724</v>
      </c>
      <c r="M4" s="14" t="s">
        <v>11746</v>
      </c>
      <c r="N4" s="14" t="s">
        <v>11747</v>
      </c>
      <c r="O4" s="14" t="s">
        <v>11747</v>
      </c>
      <c r="P4" s="14" t="s">
        <v>11740</v>
      </c>
      <c r="Q4" s="14" t="s">
        <v>11748</v>
      </c>
      <c r="R4" s="14" t="s">
        <v>11739</v>
      </c>
      <c r="S4" s="16" t="s">
        <v>11737</v>
      </c>
      <c r="T4" s="16" t="s">
        <v>11741</v>
      </c>
    </row>
    <row r="5" spans="1:20" x14ac:dyDescent="0.3">
      <c r="B5" s="8" t="s">
        <v>11749</v>
      </c>
      <c r="C5" s="8" t="s">
        <v>89</v>
      </c>
      <c r="D5" s="8" t="s">
        <v>11750</v>
      </c>
      <c r="E5" s="143" t="s">
        <v>8811</v>
      </c>
      <c r="F5" s="17" t="s">
        <v>11751</v>
      </c>
      <c r="G5" s="13" t="s">
        <v>232</v>
      </c>
      <c r="H5" s="8" t="s">
        <v>11751</v>
      </c>
      <c r="I5" s="14" t="s">
        <v>11734</v>
      </c>
      <c r="J5" s="8" t="s">
        <v>11735</v>
      </c>
      <c r="K5" s="8" t="s">
        <v>11752</v>
      </c>
      <c r="L5" s="10" t="s">
        <v>11725</v>
      </c>
      <c r="M5" s="14" t="s">
        <v>11753</v>
      </c>
      <c r="N5" s="14" t="s">
        <v>11740</v>
      </c>
      <c r="O5" s="14" t="s">
        <v>11740</v>
      </c>
      <c r="P5" s="14" t="s">
        <v>11739</v>
      </c>
      <c r="Q5" s="14" t="s">
        <v>11754</v>
      </c>
      <c r="R5" s="14" t="s">
        <v>11755</v>
      </c>
      <c r="S5" s="14" t="s">
        <v>11747</v>
      </c>
      <c r="T5" s="14" t="s">
        <v>11741</v>
      </c>
    </row>
    <row r="6" spans="1:20" x14ac:dyDescent="0.3">
      <c r="B6" s="8" t="s">
        <v>11756</v>
      </c>
      <c r="C6" s="8" t="s">
        <v>92</v>
      </c>
      <c r="D6" s="8" t="s">
        <v>444</v>
      </c>
      <c r="E6" s="142" t="s">
        <v>11757</v>
      </c>
      <c r="F6" s="18" t="s">
        <v>11758</v>
      </c>
      <c r="G6" s="12" t="s">
        <v>194</v>
      </c>
      <c r="H6" s="14" t="s">
        <v>11758</v>
      </c>
      <c r="I6" s="14" t="s">
        <v>11734</v>
      </c>
      <c r="J6" s="8" t="s">
        <v>11735</v>
      </c>
      <c r="K6" s="8" t="s">
        <v>11759</v>
      </c>
      <c r="L6" s="10" t="s">
        <v>11726</v>
      </c>
      <c r="M6" s="14" t="s">
        <v>11760</v>
      </c>
      <c r="N6" s="14" t="s">
        <v>11761</v>
      </c>
      <c r="O6" s="14" t="s">
        <v>11755</v>
      </c>
      <c r="P6" s="14" t="s">
        <v>11762</v>
      </c>
      <c r="Q6" s="14" t="s">
        <v>8715</v>
      </c>
      <c r="R6" s="14" t="s">
        <v>11763</v>
      </c>
      <c r="S6" s="14" t="s">
        <v>11740</v>
      </c>
      <c r="T6" s="14" t="s">
        <v>11764</v>
      </c>
    </row>
    <row r="7" spans="1:20" x14ac:dyDescent="0.3">
      <c r="B7" s="8" t="s">
        <v>2130</v>
      </c>
      <c r="C7" s="8" t="s">
        <v>95</v>
      </c>
      <c r="D7" s="8" t="s">
        <v>422</v>
      </c>
      <c r="E7" s="143" t="s">
        <v>10134</v>
      </c>
      <c r="F7" s="15" t="s">
        <v>11765</v>
      </c>
      <c r="G7" s="13" t="s">
        <v>210</v>
      </c>
      <c r="H7" s="8" t="s">
        <v>11766</v>
      </c>
      <c r="I7" s="14" t="s">
        <v>11767</v>
      </c>
      <c r="J7" s="14" t="s">
        <v>11768</v>
      </c>
      <c r="K7" s="8" t="s">
        <v>11769</v>
      </c>
      <c r="L7" s="10" t="s">
        <v>11727</v>
      </c>
      <c r="M7" s="14" t="s">
        <v>11770</v>
      </c>
      <c r="N7" s="14" t="s">
        <v>11771</v>
      </c>
      <c r="O7" s="14" t="s">
        <v>11772</v>
      </c>
      <c r="P7" s="14" t="s">
        <v>9745</v>
      </c>
      <c r="Q7" s="14" t="s">
        <v>8584</v>
      </c>
      <c r="R7" s="14" t="s">
        <v>11773</v>
      </c>
      <c r="S7" s="12" t="s">
        <v>11755</v>
      </c>
      <c r="T7" s="12" t="s">
        <v>11774</v>
      </c>
    </row>
    <row r="8" spans="1:20" x14ac:dyDescent="0.3">
      <c r="B8" s="8" t="s">
        <v>11775</v>
      </c>
      <c r="C8" s="8" t="s">
        <v>98</v>
      </c>
      <c r="D8" s="8"/>
      <c r="E8" s="143" t="s">
        <v>9025</v>
      </c>
      <c r="F8" s="15" t="s">
        <v>11776</v>
      </c>
      <c r="G8" s="13" t="s">
        <v>237</v>
      </c>
      <c r="H8" s="8" t="s">
        <v>7267</v>
      </c>
      <c r="K8" s="8" t="s">
        <v>11777</v>
      </c>
      <c r="L8" s="10" t="s">
        <v>11728</v>
      </c>
      <c r="M8" s="14" t="s">
        <v>11778</v>
      </c>
      <c r="N8" s="14" t="s">
        <v>11779</v>
      </c>
      <c r="O8" s="14" t="s">
        <v>11761</v>
      </c>
      <c r="P8" s="14" t="s">
        <v>11748</v>
      </c>
      <c r="Q8" s="14" t="s">
        <v>11422</v>
      </c>
      <c r="R8" s="14" t="s">
        <v>11780</v>
      </c>
      <c r="S8" s="12" t="s">
        <v>11772</v>
      </c>
      <c r="T8" s="12" t="s">
        <v>11781</v>
      </c>
    </row>
    <row r="9" spans="1:20" x14ac:dyDescent="0.3">
      <c r="C9" s="8" t="s">
        <v>101</v>
      </c>
      <c r="D9" s="8"/>
      <c r="E9" s="14" t="s">
        <v>11269</v>
      </c>
      <c r="F9" s="15" t="s">
        <v>11782</v>
      </c>
      <c r="G9" s="12" t="s">
        <v>204</v>
      </c>
      <c r="H9" s="14" t="s">
        <v>11783</v>
      </c>
      <c r="I9" s="14" t="s">
        <v>11784</v>
      </c>
      <c r="J9" s="14" t="s">
        <v>11785</v>
      </c>
      <c r="L9" s="10"/>
      <c r="M9" s="14" t="s">
        <v>10002</v>
      </c>
      <c r="N9" s="14" t="s">
        <v>10134</v>
      </c>
      <c r="O9" s="14" t="s">
        <v>11771</v>
      </c>
      <c r="P9" s="14" t="s">
        <v>10756</v>
      </c>
      <c r="Q9" s="14"/>
      <c r="R9" s="14" t="s">
        <v>11786</v>
      </c>
      <c r="S9" s="14" t="s">
        <v>11761</v>
      </c>
      <c r="T9" s="14" t="s">
        <v>11787</v>
      </c>
    </row>
    <row r="10" spans="1:20" x14ac:dyDescent="0.3">
      <c r="C10" s="8" t="s">
        <v>104</v>
      </c>
      <c r="D10" s="8"/>
      <c r="E10" s="14" t="s">
        <v>11462</v>
      </c>
      <c r="F10" s="15" t="s">
        <v>11788</v>
      </c>
      <c r="G10" s="13" t="s">
        <v>222</v>
      </c>
      <c r="H10" s="8" t="s">
        <v>11789</v>
      </c>
      <c r="I10" s="8" t="s">
        <v>11790</v>
      </c>
      <c r="J10" s="8" t="s">
        <v>11791</v>
      </c>
      <c r="L10" s="10"/>
      <c r="M10" s="14" t="s">
        <v>11792</v>
      </c>
      <c r="N10" s="14" t="s">
        <v>11793</v>
      </c>
      <c r="O10" s="14" t="s">
        <v>11779</v>
      </c>
      <c r="P10" s="14" t="s">
        <v>11794</v>
      </c>
      <c r="Q10" s="14"/>
      <c r="R10" s="14" t="s">
        <v>11795</v>
      </c>
      <c r="S10" s="16" t="s">
        <v>11746</v>
      </c>
      <c r="T10" s="16" t="s">
        <v>10517</v>
      </c>
    </row>
    <row r="11" spans="1:20" x14ac:dyDescent="0.3">
      <c r="C11" s="8" t="s">
        <v>1316</v>
      </c>
      <c r="D11" s="8"/>
      <c r="E11" s="142" t="s">
        <v>10797</v>
      </c>
      <c r="F11" s="15" t="s">
        <v>11796</v>
      </c>
      <c r="G11" s="13" t="s">
        <v>195</v>
      </c>
      <c r="H11" s="14" t="s">
        <v>11797</v>
      </c>
      <c r="I11" s="14" t="s">
        <v>11767</v>
      </c>
      <c r="J11" s="14" t="s">
        <v>11768</v>
      </c>
      <c r="L11" s="10"/>
      <c r="M11" s="14" t="s">
        <v>11798</v>
      </c>
      <c r="N11" s="14" t="s">
        <v>11799</v>
      </c>
      <c r="O11" s="14" t="s">
        <v>10134</v>
      </c>
      <c r="P11" s="14" t="s">
        <v>11324</v>
      </c>
      <c r="Q11" s="14"/>
      <c r="R11" s="14" t="s">
        <v>11800</v>
      </c>
      <c r="S11" s="14" t="s">
        <v>11771</v>
      </c>
      <c r="T11" s="14" t="s">
        <v>10517</v>
      </c>
    </row>
    <row r="12" spans="1:20" x14ac:dyDescent="0.3">
      <c r="C12" s="8" t="s">
        <v>1845</v>
      </c>
      <c r="D12" s="8"/>
      <c r="E12" s="142" t="s">
        <v>8551</v>
      </c>
      <c r="F12" s="15" t="s">
        <v>11801</v>
      </c>
      <c r="G12" s="13" t="s">
        <v>195</v>
      </c>
      <c r="H12" s="14" t="s">
        <v>11797</v>
      </c>
      <c r="I12" s="14" t="s">
        <v>11767</v>
      </c>
      <c r="J12" s="14" t="s">
        <v>11768</v>
      </c>
      <c r="L12" s="10"/>
      <c r="M12" s="14" t="s">
        <v>11802</v>
      </c>
      <c r="N12" s="14" t="s">
        <v>11803</v>
      </c>
      <c r="O12" s="14" t="s">
        <v>11793</v>
      </c>
      <c r="P12" s="14" t="s">
        <v>11804</v>
      </c>
      <c r="Q12" s="14"/>
      <c r="R12" s="14"/>
      <c r="S12" s="14" t="s">
        <v>11779</v>
      </c>
      <c r="T12" s="14" t="s">
        <v>11805</v>
      </c>
    </row>
    <row r="13" spans="1:20" x14ac:dyDescent="0.3">
      <c r="C13" s="8" t="s">
        <v>1233</v>
      </c>
      <c r="D13" s="8"/>
      <c r="E13" s="142" t="s">
        <v>8624</v>
      </c>
      <c r="F13" s="12" t="s">
        <v>11806</v>
      </c>
      <c r="G13" s="13" t="s">
        <v>242</v>
      </c>
      <c r="H13" s="8" t="s">
        <v>11807</v>
      </c>
      <c r="I13" s="14" t="s">
        <v>11734</v>
      </c>
      <c r="J13" s="8" t="s">
        <v>11735</v>
      </c>
      <c r="L13" s="10"/>
      <c r="M13" s="14" t="s">
        <v>11808</v>
      </c>
      <c r="N13" s="14" t="s">
        <v>11809</v>
      </c>
      <c r="O13" s="14" t="s">
        <v>11799</v>
      </c>
      <c r="P13" s="14" t="s">
        <v>11810</v>
      </c>
      <c r="Q13" s="14"/>
      <c r="R13" s="14"/>
      <c r="S13" s="14" t="s">
        <v>10134</v>
      </c>
      <c r="T13" s="14" t="s">
        <v>11811</v>
      </c>
    </row>
    <row r="14" spans="1:20" x14ac:dyDescent="0.3">
      <c r="C14" s="8" t="s">
        <v>107</v>
      </c>
      <c r="E14" s="142" t="s">
        <v>9898</v>
      </c>
      <c r="F14" s="15" t="s">
        <v>11812</v>
      </c>
      <c r="G14" s="12" t="s">
        <v>244</v>
      </c>
      <c r="H14" s="14" t="s">
        <v>11813</v>
      </c>
      <c r="I14" s="14" t="s">
        <v>11767</v>
      </c>
      <c r="J14" s="14" t="s">
        <v>11768</v>
      </c>
      <c r="L14" s="10"/>
      <c r="M14" s="14" t="s">
        <v>11814</v>
      </c>
      <c r="N14" s="14" t="s">
        <v>11815</v>
      </c>
      <c r="O14" s="14" t="s">
        <v>11803</v>
      </c>
      <c r="P14" s="14" t="s">
        <v>11816</v>
      </c>
      <c r="Q14" s="14"/>
      <c r="R14" s="14"/>
      <c r="S14" s="14" t="s">
        <v>11793</v>
      </c>
      <c r="T14" s="14" t="s">
        <v>11811</v>
      </c>
    </row>
    <row r="15" spans="1:20" x14ac:dyDescent="0.3">
      <c r="C15" s="8"/>
      <c r="E15" s="142" t="s">
        <v>11477</v>
      </c>
      <c r="F15" s="12" t="s">
        <v>11817</v>
      </c>
      <c r="G15" s="13" t="s">
        <v>190</v>
      </c>
      <c r="H15" s="14"/>
      <c r="I15" s="14" t="s">
        <v>11767</v>
      </c>
      <c r="J15" s="14" t="s">
        <v>11768</v>
      </c>
      <c r="L15" s="10"/>
      <c r="M15" s="14" t="s">
        <v>11762</v>
      </c>
      <c r="N15" s="14" t="s">
        <v>11818</v>
      </c>
      <c r="O15" s="14" t="s">
        <v>11809</v>
      </c>
      <c r="P15" s="14" t="s">
        <v>11819</v>
      </c>
      <c r="Q15" s="19"/>
      <c r="R15" s="14"/>
      <c r="S15" s="14" t="s">
        <v>11799</v>
      </c>
      <c r="T15" s="14" t="s">
        <v>11811</v>
      </c>
    </row>
    <row r="16" spans="1:20" x14ac:dyDescent="0.3">
      <c r="C16" s="8"/>
      <c r="E16" s="142" t="s">
        <v>9256</v>
      </c>
      <c r="F16" s="15" t="s">
        <v>11820</v>
      </c>
      <c r="G16" s="13" t="s">
        <v>257</v>
      </c>
      <c r="H16" s="14" t="s">
        <v>11821</v>
      </c>
      <c r="I16" s="14" t="s">
        <v>11734</v>
      </c>
      <c r="J16" s="8" t="s">
        <v>11735</v>
      </c>
      <c r="L16" s="10"/>
      <c r="M16" s="14" t="s">
        <v>11822</v>
      </c>
      <c r="N16" s="14" t="s">
        <v>11269</v>
      </c>
      <c r="O16" s="14" t="s">
        <v>11815</v>
      </c>
      <c r="P16" s="14" t="s">
        <v>11823</v>
      </c>
      <c r="Q16" s="14"/>
      <c r="R16" s="14"/>
      <c r="S16" s="14" t="s">
        <v>11803</v>
      </c>
      <c r="T16" s="14" t="s">
        <v>11781</v>
      </c>
    </row>
    <row r="17" spans="5:20" x14ac:dyDescent="0.3">
      <c r="E17" s="142" t="s">
        <v>10962</v>
      </c>
      <c r="F17" s="15" t="s">
        <v>11824</v>
      </c>
      <c r="G17" s="12" t="s">
        <v>243</v>
      </c>
      <c r="H17" s="14" t="s">
        <v>11825</v>
      </c>
      <c r="I17" s="14" t="s">
        <v>11734</v>
      </c>
      <c r="J17" s="8" t="s">
        <v>11735</v>
      </c>
      <c r="L17" s="10"/>
      <c r="M17" s="14" t="s">
        <v>11826</v>
      </c>
      <c r="N17" s="14" t="s">
        <v>11827</v>
      </c>
      <c r="O17" s="14" t="s">
        <v>11818</v>
      </c>
      <c r="P17" s="14" t="s">
        <v>11487</v>
      </c>
      <c r="Q17" s="14"/>
      <c r="R17" s="14"/>
      <c r="S17" s="14" t="s">
        <v>11809</v>
      </c>
      <c r="T17" s="14" t="s">
        <v>11811</v>
      </c>
    </row>
    <row r="18" spans="5:20" x14ac:dyDescent="0.3">
      <c r="E18" s="14" t="s">
        <v>8633</v>
      </c>
      <c r="F18" s="15" t="s">
        <v>11828</v>
      </c>
      <c r="G18" s="13" t="s">
        <v>233</v>
      </c>
      <c r="H18" s="8" t="s">
        <v>11829</v>
      </c>
      <c r="I18" s="14" t="s">
        <v>11767</v>
      </c>
      <c r="J18" s="14" t="s">
        <v>11768</v>
      </c>
      <c r="L18" s="10"/>
      <c r="M18" s="14" t="s">
        <v>11830</v>
      </c>
      <c r="N18" s="14" t="s">
        <v>11831</v>
      </c>
      <c r="O18" s="14" t="s">
        <v>11269</v>
      </c>
      <c r="P18" s="14" t="s">
        <v>9015</v>
      </c>
      <c r="Q18" s="14"/>
      <c r="R18" s="14"/>
      <c r="S18" s="14" t="s">
        <v>11815</v>
      </c>
      <c r="T18" s="14" t="s">
        <v>11811</v>
      </c>
    </row>
    <row r="19" spans="5:20" x14ac:dyDescent="0.3">
      <c r="E19" s="14" t="s">
        <v>11160</v>
      </c>
      <c r="F19" s="15" t="s">
        <v>11832</v>
      </c>
      <c r="G19" s="13" t="s">
        <v>262</v>
      </c>
      <c r="H19" s="14" t="s">
        <v>11833</v>
      </c>
      <c r="I19" s="14" t="s">
        <v>11734</v>
      </c>
      <c r="J19" s="8" t="s">
        <v>11735</v>
      </c>
      <c r="L19" s="10"/>
      <c r="M19" s="14" t="s">
        <v>11794</v>
      </c>
      <c r="N19" s="14" t="s">
        <v>11834</v>
      </c>
      <c r="O19" s="14" t="s">
        <v>11827</v>
      </c>
      <c r="P19" s="14" t="s">
        <v>11835</v>
      </c>
      <c r="Q19" s="14"/>
      <c r="R19" s="14"/>
      <c r="S19" s="14" t="s">
        <v>11818</v>
      </c>
      <c r="T19" s="14" t="s">
        <v>10517</v>
      </c>
    </row>
    <row r="20" spans="5:20" x14ac:dyDescent="0.3">
      <c r="E20" s="14" t="s">
        <v>8935</v>
      </c>
      <c r="F20" s="12" t="s">
        <v>11836</v>
      </c>
      <c r="G20" s="13" t="s">
        <v>232</v>
      </c>
      <c r="H20" s="8" t="s">
        <v>11751</v>
      </c>
      <c r="I20" s="14" t="s">
        <v>11734</v>
      </c>
      <c r="J20" s="8" t="s">
        <v>11735</v>
      </c>
      <c r="L20" s="10"/>
      <c r="M20" s="14" t="s">
        <v>11837</v>
      </c>
      <c r="N20" s="14" t="s">
        <v>11838</v>
      </c>
      <c r="O20" s="14" t="s">
        <v>11831</v>
      </c>
      <c r="P20" s="14" t="s">
        <v>11839</v>
      </c>
      <c r="Q20" s="14"/>
      <c r="R20" s="14"/>
      <c r="S20" s="14" t="s">
        <v>11269</v>
      </c>
      <c r="T20" s="14" t="s">
        <v>11811</v>
      </c>
    </row>
    <row r="21" spans="5:20" x14ac:dyDescent="0.3">
      <c r="E21" s="142" t="s">
        <v>11840</v>
      </c>
      <c r="F21" s="15" t="s">
        <v>11841</v>
      </c>
      <c r="G21" s="13" t="s">
        <v>229</v>
      </c>
      <c r="H21" s="14" t="s">
        <v>11842</v>
      </c>
      <c r="L21" s="10"/>
      <c r="M21" s="14" t="s">
        <v>11230</v>
      </c>
      <c r="N21" s="14" t="s">
        <v>11160</v>
      </c>
      <c r="O21" s="14" t="s">
        <v>11838</v>
      </c>
      <c r="P21" s="14" t="s">
        <v>11843</v>
      </c>
      <c r="Q21" s="14"/>
      <c r="R21" s="14"/>
      <c r="S21" s="16" t="s">
        <v>11753</v>
      </c>
      <c r="T21" s="16" t="s">
        <v>11844</v>
      </c>
    </row>
    <row r="22" spans="5:20" x14ac:dyDescent="0.3">
      <c r="E22" s="14" t="s">
        <v>10937</v>
      </c>
      <c r="F22" s="15" t="s">
        <v>11845</v>
      </c>
      <c r="G22" s="12" t="s">
        <v>266</v>
      </c>
      <c r="H22" s="14" t="s">
        <v>11846</v>
      </c>
      <c r="I22" s="14" t="s">
        <v>11767</v>
      </c>
      <c r="J22" s="14" t="s">
        <v>11768</v>
      </c>
      <c r="L22" s="10"/>
      <c r="M22" s="14" t="s">
        <v>9238</v>
      </c>
      <c r="N22" s="14" t="s">
        <v>11847</v>
      </c>
      <c r="O22" s="14" t="s">
        <v>11160</v>
      </c>
      <c r="P22" s="14" t="s">
        <v>11848</v>
      </c>
      <c r="Q22" s="14"/>
      <c r="R22" s="14"/>
      <c r="S22" s="16" t="s">
        <v>11760</v>
      </c>
      <c r="T22" s="16" t="s">
        <v>11844</v>
      </c>
    </row>
    <row r="23" spans="5:20" x14ac:dyDescent="0.3">
      <c r="E23" s="14" t="s">
        <v>11691</v>
      </c>
      <c r="F23" s="17" t="s">
        <v>11849</v>
      </c>
      <c r="G23" s="13" t="s">
        <v>247</v>
      </c>
      <c r="H23" s="14" t="s">
        <v>11850</v>
      </c>
      <c r="I23" s="14" t="s">
        <v>11767</v>
      </c>
      <c r="J23" s="14" t="s">
        <v>11768</v>
      </c>
      <c r="L23" s="10"/>
      <c r="M23" s="14" t="s">
        <v>11324</v>
      </c>
      <c r="N23" s="14" t="s">
        <v>10163</v>
      </c>
      <c r="O23" s="14" t="s">
        <v>11847</v>
      </c>
      <c r="P23" s="14" t="s">
        <v>11851</v>
      </c>
      <c r="Q23" s="14"/>
      <c r="R23" s="14"/>
      <c r="S23" s="14" t="s">
        <v>11831</v>
      </c>
      <c r="T23" s="14" t="s">
        <v>11805</v>
      </c>
    </row>
    <row r="24" spans="5:20" x14ac:dyDescent="0.3">
      <c r="E24" s="14" t="s">
        <v>11778</v>
      </c>
      <c r="F24" s="15" t="s">
        <v>11852</v>
      </c>
      <c r="G24" s="13" t="s">
        <v>229</v>
      </c>
      <c r="H24" s="14" t="s">
        <v>11842</v>
      </c>
      <c r="L24" s="10"/>
      <c r="M24" s="14" t="s">
        <v>11853</v>
      </c>
      <c r="N24" s="14" t="s">
        <v>11854</v>
      </c>
      <c r="O24" s="14" t="s">
        <v>10163</v>
      </c>
      <c r="P24" s="14" t="s">
        <v>11855</v>
      </c>
      <c r="Q24" s="14"/>
      <c r="R24" s="14"/>
      <c r="S24" s="14" t="s">
        <v>11834</v>
      </c>
      <c r="T24" s="14" t="s">
        <v>11856</v>
      </c>
    </row>
    <row r="25" spans="5:20" x14ac:dyDescent="0.3">
      <c r="E25" s="14" t="s">
        <v>10163</v>
      </c>
      <c r="F25" s="15" t="s">
        <v>11857</v>
      </c>
      <c r="G25" s="12" t="s">
        <v>207</v>
      </c>
      <c r="H25" s="14" t="s">
        <v>11858</v>
      </c>
      <c r="I25" s="14" t="s">
        <v>11784</v>
      </c>
      <c r="J25" s="14" t="s">
        <v>11785</v>
      </c>
      <c r="L25" s="10"/>
      <c r="M25" s="14" t="s">
        <v>11859</v>
      </c>
      <c r="N25" s="14" t="s">
        <v>11860</v>
      </c>
      <c r="O25" s="14" t="s">
        <v>11854</v>
      </c>
      <c r="P25" s="14" t="s">
        <v>11861</v>
      </c>
      <c r="Q25" s="14"/>
      <c r="R25" s="14"/>
      <c r="S25" s="14" t="s">
        <v>11838</v>
      </c>
      <c r="T25" s="14" t="s">
        <v>11811</v>
      </c>
    </row>
    <row r="26" spans="5:20" x14ac:dyDescent="0.3">
      <c r="E26" s="14" t="s">
        <v>11854</v>
      </c>
      <c r="F26" s="12" t="s">
        <v>11862</v>
      </c>
      <c r="G26" s="13" t="s">
        <v>260</v>
      </c>
      <c r="H26" s="8" t="s">
        <v>11863</v>
      </c>
      <c r="I26" s="14" t="s">
        <v>11767</v>
      </c>
      <c r="J26" s="14" t="s">
        <v>11768</v>
      </c>
      <c r="K26" s="14"/>
      <c r="L26" s="10"/>
      <c r="M26" s="14" t="s">
        <v>11864</v>
      </c>
      <c r="N26" s="14" t="s">
        <v>11865</v>
      </c>
      <c r="O26" s="14" t="s">
        <v>11860</v>
      </c>
      <c r="P26" s="14" t="s">
        <v>11866</v>
      </c>
      <c r="Q26" s="14"/>
      <c r="R26" s="14"/>
      <c r="S26" s="14" t="s">
        <v>11867</v>
      </c>
      <c r="T26" s="14" t="s">
        <v>11805</v>
      </c>
    </row>
    <row r="27" spans="5:20" x14ac:dyDescent="0.3">
      <c r="E27" s="14" t="s">
        <v>11141</v>
      </c>
      <c r="F27" s="15" t="s">
        <v>11868</v>
      </c>
      <c r="G27" s="13" t="s">
        <v>198</v>
      </c>
      <c r="H27" s="8" t="s">
        <v>11869</v>
      </c>
      <c r="I27" s="14" t="s">
        <v>11767</v>
      </c>
      <c r="J27" s="14" t="s">
        <v>11768</v>
      </c>
      <c r="L27" s="10"/>
      <c r="M27" s="14" t="s">
        <v>11870</v>
      </c>
      <c r="N27" s="14" t="s">
        <v>11867</v>
      </c>
      <c r="O27" s="14" t="s">
        <v>11834</v>
      </c>
      <c r="P27" s="14" t="s">
        <v>11871</v>
      </c>
      <c r="Q27" s="14"/>
      <c r="R27" s="14"/>
      <c r="S27" s="14" t="s">
        <v>11827</v>
      </c>
      <c r="T27" s="14" t="s">
        <v>11811</v>
      </c>
    </row>
    <row r="28" spans="5:20" x14ac:dyDescent="0.3">
      <c r="E28" s="142" t="s">
        <v>10225</v>
      </c>
      <c r="F28" s="15" t="s">
        <v>11872</v>
      </c>
      <c r="G28" s="13" t="s">
        <v>253</v>
      </c>
      <c r="H28" s="8" t="s">
        <v>11873</v>
      </c>
      <c r="I28" s="14" t="s">
        <v>11734</v>
      </c>
      <c r="J28" s="8" t="s">
        <v>11735</v>
      </c>
      <c r="K28" s="14"/>
      <c r="L28" s="10"/>
      <c r="M28" s="14" t="s">
        <v>11874</v>
      </c>
      <c r="N28" s="14" t="s">
        <v>11875</v>
      </c>
      <c r="O28" s="14" t="s">
        <v>11865</v>
      </c>
      <c r="P28" s="14" t="s">
        <v>11876</v>
      </c>
      <c r="Q28" s="14"/>
      <c r="R28" s="14"/>
      <c r="S28" s="14" t="s">
        <v>11160</v>
      </c>
      <c r="T28" s="14" t="s">
        <v>11877</v>
      </c>
    </row>
    <row r="29" spans="5:20" x14ac:dyDescent="0.3">
      <c r="E29" s="142" t="s">
        <v>9576</v>
      </c>
      <c r="F29" s="15" t="s">
        <v>11878</v>
      </c>
      <c r="G29" s="12" t="s">
        <v>223</v>
      </c>
      <c r="H29" s="14" t="s">
        <v>11879</v>
      </c>
      <c r="I29" s="8" t="s">
        <v>11790</v>
      </c>
      <c r="J29" s="8" t="s">
        <v>11791</v>
      </c>
      <c r="L29" s="10"/>
      <c r="M29" s="14" t="s">
        <v>11880</v>
      </c>
      <c r="N29" s="14" t="s">
        <v>11881</v>
      </c>
      <c r="O29" s="14" t="s">
        <v>11875</v>
      </c>
      <c r="P29" s="14" t="s">
        <v>11882</v>
      </c>
      <c r="Q29" s="14"/>
      <c r="R29" s="14"/>
      <c r="S29" s="16" t="s">
        <v>11770</v>
      </c>
      <c r="T29" s="16" t="s">
        <v>10517</v>
      </c>
    </row>
    <row r="30" spans="5:20" x14ac:dyDescent="0.3">
      <c r="E30" s="142" t="s">
        <v>9967</v>
      </c>
      <c r="F30" s="15" t="s">
        <v>11883</v>
      </c>
      <c r="G30" s="12" t="s">
        <v>221</v>
      </c>
      <c r="H30" s="14" t="s">
        <v>11884</v>
      </c>
      <c r="I30" s="14" t="s">
        <v>11784</v>
      </c>
      <c r="J30" s="14" t="s">
        <v>11785</v>
      </c>
      <c r="L30" s="10"/>
      <c r="M30" s="14" t="s">
        <v>11810</v>
      </c>
      <c r="N30" s="14" t="s">
        <v>11885</v>
      </c>
      <c r="O30" s="14" t="s">
        <v>11886</v>
      </c>
      <c r="P30" s="14" t="s">
        <v>11887</v>
      </c>
      <c r="Q30" s="14"/>
      <c r="R30" s="14"/>
      <c r="S30" s="14" t="s">
        <v>11847</v>
      </c>
      <c r="T30" s="14" t="s">
        <v>10517</v>
      </c>
    </row>
    <row r="31" spans="5:20" x14ac:dyDescent="0.3">
      <c r="E31" s="142" t="s">
        <v>10440</v>
      </c>
      <c r="F31" s="12" t="s">
        <v>11888</v>
      </c>
      <c r="G31" s="13" t="s">
        <v>228</v>
      </c>
      <c r="H31" s="8" t="s">
        <v>11889</v>
      </c>
      <c r="I31" s="14" t="s">
        <v>11734</v>
      </c>
      <c r="J31" s="8" t="s">
        <v>11735</v>
      </c>
      <c r="L31" s="10"/>
      <c r="M31" s="14" t="s">
        <v>11816</v>
      </c>
      <c r="N31" s="14" t="s">
        <v>9967</v>
      </c>
      <c r="O31" s="14" t="s">
        <v>11881</v>
      </c>
      <c r="P31" s="14" t="s">
        <v>11890</v>
      </c>
      <c r="Q31" s="14"/>
      <c r="R31" s="14"/>
      <c r="S31" s="16" t="s">
        <v>11778</v>
      </c>
      <c r="T31" s="16" t="s">
        <v>10517</v>
      </c>
    </row>
    <row r="32" spans="5:20" x14ac:dyDescent="0.3">
      <c r="E32" s="14" t="s">
        <v>10002</v>
      </c>
      <c r="F32" s="17" t="s">
        <v>11891</v>
      </c>
      <c r="G32" s="13" t="s">
        <v>189</v>
      </c>
      <c r="H32" s="8" t="s">
        <v>11891</v>
      </c>
      <c r="I32" s="14" t="s">
        <v>11734</v>
      </c>
      <c r="J32" s="8" t="s">
        <v>11735</v>
      </c>
      <c r="L32" s="10"/>
      <c r="M32" s="14" t="s">
        <v>11892</v>
      </c>
      <c r="N32" s="14" t="s">
        <v>10366</v>
      </c>
      <c r="O32" s="14" t="s">
        <v>11885</v>
      </c>
      <c r="P32" s="14" t="s">
        <v>11539</v>
      </c>
      <c r="Q32" s="14"/>
      <c r="R32" s="14"/>
      <c r="S32" s="14" t="s">
        <v>10163</v>
      </c>
      <c r="T32" s="14" t="s">
        <v>11854</v>
      </c>
    </row>
    <row r="33" spans="5:20" x14ac:dyDescent="0.3">
      <c r="E33" s="14" t="s">
        <v>10366</v>
      </c>
      <c r="F33" s="15" t="s">
        <v>11893</v>
      </c>
      <c r="G33" s="13" t="s">
        <v>238</v>
      </c>
      <c r="H33" s="14"/>
      <c r="I33" s="14" t="s">
        <v>11767</v>
      </c>
      <c r="J33" s="14" t="s">
        <v>11768</v>
      </c>
      <c r="L33" s="10"/>
      <c r="M33" s="14" t="s">
        <v>11823</v>
      </c>
      <c r="N33" s="14" t="s">
        <v>11894</v>
      </c>
      <c r="O33" s="14" t="s">
        <v>11895</v>
      </c>
      <c r="P33" s="14" t="s">
        <v>9619</v>
      </c>
      <c r="Q33" s="14"/>
      <c r="R33" s="14"/>
      <c r="S33" s="14" t="s">
        <v>11854</v>
      </c>
      <c r="T33" s="14" t="s">
        <v>11854</v>
      </c>
    </row>
    <row r="34" spans="5:20" x14ac:dyDescent="0.3">
      <c r="E34" s="142" t="s">
        <v>11108</v>
      </c>
      <c r="F34" s="15" t="s">
        <v>11896</v>
      </c>
      <c r="G34" s="13" t="s">
        <v>232</v>
      </c>
      <c r="H34" s="8" t="s">
        <v>11751</v>
      </c>
      <c r="I34" s="14" t="s">
        <v>11734</v>
      </c>
      <c r="J34" s="8" t="s">
        <v>11735</v>
      </c>
      <c r="L34" s="10"/>
      <c r="M34" s="14" t="s">
        <v>11897</v>
      </c>
      <c r="N34" s="14" t="s">
        <v>11898</v>
      </c>
      <c r="O34" s="14" t="s">
        <v>9967</v>
      </c>
      <c r="P34" s="14" t="s">
        <v>11899</v>
      </c>
      <c r="Q34" s="14"/>
      <c r="R34" s="14"/>
      <c r="S34" s="14" t="s">
        <v>11860</v>
      </c>
      <c r="T34" s="14" t="s">
        <v>11805</v>
      </c>
    </row>
    <row r="35" spans="5:20" x14ac:dyDescent="0.3">
      <c r="E35" s="142" t="s">
        <v>11569</v>
      </c>
      <c r="F35" s="15" t="s">
        <v>11900</v>
      </c>
      <c r="G35" s="13" t="s">
        <v>193</v>
      </c>
      <c r="H35" s="14"/>
      <c r="I35" s="14" t="s">
        <v>11734</v>
      </c>
      <c r="J35" s="8" t="s">
        <v>11735</v>
      </c>
      <c r="L35" s="10"/>
      <c r="M35" s="14" t="s">
        <v>11901</v>
      </c>
      <c r="N35" s="14" t="s">
        <v>11739</v>
      </c>
      <c r="O35" s="14" t="s">
        <v>10366</v>
      </c>
      <c r="P35" s="14" t="s">
        <v>11274</v>
      </c>
      <c r="Q35" s="14"/>
      <c r="R35" s="14"/>
      <c r="S35" s="14" t="s">
        <v>11865</v>
      </c>
      <c r="T35" s="14" t="s">
        <v>11902</v>
      </c>
    </row>
    <row r="36" spans="5:20" x14ac:dyDescent="0.3">
      <c r="E36" s="142" t="s">
        <v>11065</v>
      </c>
      <c r="F36" s="15" t="s">
        <v>11903</v>
      </c>
      <c r="G36" s="12" t="s">
        <v>227</v>
      </c>
      <c r="H36" s="14" t="s">
        <v>11904</v>
      </c>
      <c r="I36" s="8" t="s">
        <v>11790</v>
      </c>
      <c r="J36" s="8" t="s">
        <v>11791</v>
      </c>
      <c r="L36" s="10"/>
      <c r="M36" s="14" t="s">
        <v>11905</v>
      </c>
      <c r="N36" s="14" t="s">
        <v>11906</v>
      </c>
      <c r="O36" s="14" t="s">
        <v>11898</v>
      </c>
      <c r="P36" s="14" t="s">
        <v>11907</v>
      </c>
      <c r="Q36" s="14"/>
      <c r="R36" s="14"/>
      <c r="S36" s="14" t="s">
        <v>11875</v>
      </c>
      <c r="T36" s="14" t="s">
        <v>11781</v>
      </c>
    </row>
    <row r="37" spans="5:20" x14ac:dyDescent="0.3">
      <c r="E37" s="142" t="s">
        <v>10741</v>
      </c>
      <c r="F37" s="15" t="s">
        <v>11908</v>
      </c>
      <c r="G37" s="13" t="s">
        <v>256</v>
      </c>
      <c r="H37" s="8" t="s">
        <v>5035</v>
      </c>
      <c r="I37" s="14" t="s">
        <v>11767</v>
      </c>
      <c r="J37" s="14" t="s">
        <v>11768</v>
      </c>
      <c r="L37" s="10"/>
      <c r="M37" s="14" t="s">
        <v>11909</v>
      </c>
      <c r="N37" s="14" t="s">
        <v>11910</v>
      </c>
      <c r="O37" s="14" t="s">
        <v>11739</v>
      </c>
      <c r="P37" s="14" t="s">
        <v>11911</v>
      </c>
      <c r="Q37" s="14"/>
      <c r="R37" s="14"/>
      <c r="S37" s="12" t="s">
        <v>11886</v>
      </c>
      <c r="T37" s="12" t="s">
        <v>11902</v>
      </c>
    </row>
    <row r="38" spans="5:20" x14ac:dyDescent="0.3">
      <c r="E38" s="142" t="s">
        <v>8832</v>
      </c>
      <c r="F38" s="15" t="s">
        <v>11912</v>
      </c>
      <c r="G38" s="13" t="s">
        <v>192</v>
      </c>
      <c r="H38" s="14"/>
      <c r="I38" s="14" t="s">
        <v>11767</v>
      </c>
      <c r="J38" s="14" t="s">
        <v>11768</v>
      </c>
      <c r="L38" s="10"/>
      <c r="M38" s="14" t="s">
        <v>11913</v>
      </c>
      <c r="N38" s="14" t="s">
        <v>9435</v>
      </c>
      <c r="O38" s="14" t="s">
        <v>11906</v>
      </c>
      <c r="P38" s="14" t="s">
        <v>11914</v>
      </c>
      <c r="Q38" s="14"/>
      <c r="R38" s="14"/>
      <c r="S38" s="14" t="s">
        <v>11881</v>
      </c>
      <c r="T38" s="14" t="s">
        <v>11805</v>
      </c>
    </row>
    <row r="39" spans="5:20" x14ac:dyDescent="0.3">
      <c r="E39" s="142" t="s">
        <v>9658</v>
      </c>
      <c r="F39" s="15" t="s">
        <v>11915</v>
      </c>
      <c r="G39" s="13" t="s">
        <v>205</v>
      </c>
      <c r="H39" s="14" t="s">
        <v>11916</v>
      </c>
      <c r="I39" s="14" t="s">
        <v>11784</v>
      </c>
      <c r="J39" s="14" t="s">
        <v>11785</v>
      </c>
      <c r="L39" s="10"/>
      <c r="M39" s="14" t="s">
        <v>11917</v>
      </c>
      <c r="N39" s="14" t="s">
        <v>9410</v>
      </c>
      <c r="O39" s="14" t="s">
        <v>11910</v>
      </c>
      <c r="P39" s="14" t="s">
        <v>9653</v>
      </c>
      <c r="Q39" s="14"/>
      <c r="R39" s="14"/>
      <c r="S39" s="14" t="s">
        <v>11885</v>
      </c>
      <c r="T39" s="14" t="s">
        <v>11856</v>
      </c>
    </row>
    <row r="40" spans="5:20" x14ac:dyDescent="0.3">
      <c r="E40" s="142" t="s">
        <v>10271</v>
      </c>
      <c r="F40" s="15" t="s">
        <v>11918</v>
      </c>
      <c r="G40" s="13" t="s">
        <v>260</v>
      </c>
      <c r="H40" s="8" t="s">
        <v>11863</v>
      </c>
      <c r="I40" s="14" t="s">
        <v>11767</v>
      </c>
      <c r="J40" s="14" t="s">
        <v>11768</v>
      </c>
      <c r="L40" s="10"/>
      <c r="M40" s="14" t="s">
        <v>11919</v>
      </c>
      <c r="N40" s="14" t="s">
        <v>11762</v>
      </c>
      <c r="O40" s="14" t="s">
        <v>9435</v>
      </c>
      <c r="P40" s="14" t="s">
        <v>11920</v>
      </c>
      <c r="Q40" s="14"/>
      <c r="R40" s="14"/>
      <c r="S40" s="12" t="s">
        <v>11895</v>
      </c>
      <c r="T40" s="12" t="s">
        <v>11781</v>
      </c>
    </row>
    <row r="41" spans="5:20" x14ac:dyDescent="0.3">
      <c r="E41" s="142" t="s">
        <v>9435</v>
      </c>
      <c r="F41" s="15" t="s">
        <v>11921</v>
      </c>
      <c r="G41" s="13" t="s">
        <v>222</v>
      </c>
      <c r="H41" s="8" t="s">
        <v>11789</v>
      </c>
      <c r="I41" s="8" t="s">
        <v>11790</v>
      </c>
      <c r="J41" s="8" t="s">
        <v>11791</v>
      </c>
      <c r="L41" s="10"/>
      <c r="M41" s="14" t="s">
        <v>11345</v>
      </c>
      <c r="N41" s="14" t="s">
        <v>11922</v>
      </c>
      <c r="O41" s="14" t="s">
        <v>9410</v>
      </c>
      <c r="P41" s="14" t="s">
        <v>11923</v>
      </c>
      <c r="Q41" s="14"/>
      <c r="R41" s="14"/>
      <c r="S41" s="14" t="s">
        <v>9967</v>
      </c>
      <c r="T41" s="14" t="s">
        <v>11924</v>
      </c>
    </row>
    <row r="42" spans="5:20" x14ac:dyDescent="0.3">
      <c r="E42" s="142" t="s">
        <v>10429</v>
      </c>
      <c r="F42" s="15" t="s">
        <v>11925</v>
      </c>
      <c r="G42" s="13" t="s">
        <v>251</v>
      </c>
      <c r="H42" s="8" t="s">
        <v>11926</v>
      </c>
      <c r="I42" s="14" t="s">
        <v>11767</v>
      </c>
      <c r="J42" s="14" t="s">
        <v>11768</v>
      </c>
      <c r="L42" s="10"/>
      <c r="M42" s="14" t="s">
        <v>11927</v>
      </c>
      <c r="N42" s="14" t="s">
        <v>9745</v>
      </c>
      <c r="O42" s="14" t="s">
        <v>11762</v>
      </c>
      <c r="P42" s="14" t="s">
        <v>11928</v>
      </c>
      <c r="Q42" s="14"/>
      <c r="R42" s="14"/>
      <c r="S42" s="16" t="s">
        <v>10002</v>
      </c>
      <c r="T42" s="16" t="s">
        <v>11929</v>
      </c>
    </row>
    <row r="43" spans="5:20" x14ac:dyDescent="0.3">
      <c r="E43" s="14" t="s">
        <v>9410</v>
      </c>
      <c r="F43" s="12" t="s">
        <v>11930</v>
      </c>
      <c r="G43" s="12" t="s">
        <v>225</v>
      </c>
      <c r="H43" s="14" t="s">
        <v>11931</v>
      </c>
      <c r="I43" s="14" t="s">
        <v>11734</v>
      </c>
      <c r="J43" s="8" t="s">
        <v>11735</v>
      </c>
      <c r="L43" s="10"/>
      <c r="M43" s="14" t="s">
        <v>11932</v>
      </c>
      <c r="N43" s="14" t="s">
        <v>11933</v>
      </c>
      <c r="O43" s="14" t="s">
        <v>11922</v>
      </c>
      <c r="P43" s="14" t="s">
        <v>11934</v>
      </c>
      <c r="Q43" s="14"/>
      <c r="R43" s="14"/>
      <c r="S43" s="14" t="s">
        <v>10366</v>
      </c>
      <c r="T43" s="14" t="s">
        <v>11924</v>
      </c>
    </row>
    <row r="44" spans="5:20" x14ac:dyDescent="0.3">
      <c r="E44" s="14" t="s">
        <v>8859</v>
      </c>
      <c r="F44" s="12" t="s">
        <v>11935</v>
      </c>
      <c r="G44" s="12" t="s">
        <v>243</v>
      </c>
      <c r="H44" s="14" t="s">
        <v>11825</v>
      </c>
      <c r="I44" s="14" t="s">
        <v>11734</v>
      </c>
      <c r="J44" s="8" t="s">
        <v>11735</v>
      </c>
      <c r="L44" s="10"/>
      <c r="M44" s="14" t="s">
        <v>11936</v>
      </c>
      <c r="N44" s="14" t="s">
        <v>11937</v>
      </c>
      <c r="O44" s="14" t="s">
        <v>9745</v>
      </c>
      <c r="P44" s="14" t="s">
        <v>11938</v>
      </c>
      <c r="Q44" s="14"/>
      <c r="R44" s="14"/>
      <c r="S44" s="16" t="s">
        <v>11792</v>
      </c>
      <c r="T44" s="16" t="s">
        <v>11844</v>
      </c>
    </row>
    <row r="45" spans="5:20" x14ac:dyDescent="0.3">
      <c r="E45" s="142" t="s">
        <v>9262</v>
      </c>
      <c r="F45" s="15" t="s">
        <v>11939</v>
      </c>
      <c r="G45" s="13" t="s">
        <v>238</v>
      </c>
      <c r="H45" s="14"/>
      <c r="I45" s="14" t="s">
        <v>11767</v>
      </c>
      <c r="J45" s="14" t="s">
        <v>11768</v>
      </c>
      <c r="L45" s="10"/>
      <c r="M45" s="14" t="s">
        <v>11876</v>
      </c>
      <c r="N45" s="14" t="s">
        <v>11940</v>
      </c>
      <c r="O45" s="14" t="s">
        <v>11941</v>
      </c>
      <c r="P45" s="14" t="s">
        <v>11942</v>
      </c>
      <c r="Q45" s="14"/>
      <c r="R45" s="14"/>
      <c r="S45" s="16" t="s">
        <v>11798</v>
      </c>
      <c r="T45" s="16" t="s">
        <v>10517</v>
      </c>
    </row>
    <row r="46" spans="5:20" x14ac:dyDescent="0.3">
      <c r="E46" s="142" t="s">
        <v>8706</v>
      </c>
      <c r="F46" s="15" t="s">
        <v>11943</v>
      </c>
      <c r="G46" s="13" t="s">
        <v>251</v>
      </c>
      <c r="H46" s="8" t="s">
        <v>11926</v>
      </c>
      <c r="I46" s="14" t="s">
        <v>11767</v>
      </c>
      <c r="J46" s="14" t="s">
        <v>11768</v>
      </c>
      <c r="L46" s="10"/>
      <c r="M46" s="14" t="s">
        <v>11944</v>
      </c>
      <c r="N46" s="14" t="s">
        <v>11945</v>
      </c>
      <c r="O46" s="14" t="s">
        <v>11933</v>
      </c>
      <c r="P46" s="14" t="s">
        <v>11773</v>
      </c>
      <c r="Q46" s="14"/>
      <c r="R46" s="14"/>
      <c r="S46" s="14" t="s">
        <v>11894</v>
      </c>
      <c r="T46" s="14" t="s">
        <v>11844</v>
      </c>
    </row>
    <row r="47" spans="5:20" x14ac:dyDescent="0.3">
      <c r="E47" s="142" t="s">
        <v>11091</v>
      </c>
      <c r="F47" s="15" t="s">
        <v>11946</v>
      </c>
      <c r="G47" s="13" t="s">
        <v>256</v>
      </c>
      <c r="H47" s="8" t="s">
        <v>5035</v>
      </c>
      <c r="I47" s="14" t="s">
        <v>11767</v>
      </c>
      <c r="J47" s="14" t="s">
        <v>11768</v>
      </c>
      <c r="L47" s="10"/>
      <c r="M47" s="14" t="s">
        <v>11947</v>
      </c>
      <c r="N47" s="14" t="s">
        <v>11948</v>
      </c>
      <c r="O47" s="14" t="s">
        <v>11937</v>
      </c>
      <c r="P47" s="14" t="s">
        <v>11949</v>
      </c>
      <c r="Q47" s="14"/>
      <c r="R47" s="14"/>
      <c r="S47" s="16" t="s">
        <v>11802</v>
      </c>
      <c r="T47" s="16" t="s">
        <v>11844</v>
      </c>
    </row>
    <row r="48" spans="5:20" x14ac:dyDescent="0.3">
      <c r="E48" s="142" t="s">
        <v>11950</v>
      </c>
      <c r="F48" s="15" t="s">
        <v>11951</v>
      </c>
      <c r="G48" s="12" t="s">
        <v>191</v>
      </c>
      <c r="H48" s="14" t="s">
        <v>11952</v>
      </c>
      <c r="I48" s="14" t="s">
        <v>11734</v>
      </c>
      <c r="J48" s="8" t="s">
        <v>11735</v>
      </c>
      <c r="L48" s="10"/>
      <c r="M48" s="14" t="s">
        <v>11953</v>
      </c>
      <c r="N48" s="14" t="s">
        <v>9770</v>
      </c>
      <c r="O48" s="14" t="s">
        <v>11940</v>
      </c>
      <c r="P48" s="14" t="s">
        <v>10533</v>
      </c>
      <c r="Q48" s="14"/>
      <c r="R48" s="14"/>
      <c r="S48" s="16" t="s">
        <v>11808</v>
      </c>
      <c r="T48" s="16" t="s">
        <v>11844</v>
      </c>
    </row>
    <row r="49" spans="5:20" x14ac:dyDescent="0.3">
      <c r="E49" s="14" t="s">
        <v>8700</v>
      </c>
      <c r="F49" s="15" t="s">
        <v>11954</v>
      </c>
      <c r="G49" s="12" t="s">
        <v>244</v>
      </c>
      <c r="H49" s="14" t="s">
        <v>11813</v>
      </c>
      <c r="I49" s="14" t="s">
        <v>11767</v>
      </c>
      <c r="J49" s="14" t="s">
        <v>11768</v>
      </c>
      <c r="L49" s="10"/>
      <c r="M49" s="14" t="s">
        <v>11955</v>
      </c>
      <c r="N49" s="14" t="s">
        <v>11748</v>
      </c>
      <c r="O49" s="14" t="s">
        <v>11945</v>
      </c>
      <c r="P49" s="14" t="s">
        <v>11956</v>
      </c>
      <c r="Q49" s="14"/>
      <c r="R49" s="14"/>
      <c r="S49" s="16" t="s">
        <v>11814</v>
      </c>
      <c r="T49" s="16" t="s">
        <v>11844</v>
      </c>
    </row>
    <row r="50" spans="5:20" x14ac:dyDescent="0.3">
      <c r="E50" s="142" t="s">
        <v>9545</v>
      </c>
      <c r="F50" s="15" t="s">
        <v>11957</v>
      </c>
      <c r="G50" s="13" t="s">
        <v>232</v>
      </c>
      <c r="H50" s="8" t="s">
        <v>11751</v>
      </c>
      <c r="I50" s="14" t="s">
        <v>11734</v>
      </c>
      <c r="J50" s="8" t="s">
        <v>11735</v>
      </c>
      <c r="L50" s="10"/>
      <c r="M50" s="14" t="s">
        <v>11539</v>
      </c>
      <c r="N50" s="14" t="s">
        <v>11958</v>
      </c>
      <c r="O50" s="14" t="s">
        <v>9770</v>
      </c>
      <c r="P50" s="14" t="s">
        <v>11959</v>
      </c>
      <c r="Q50" s="14"/>
      <c r="R50" s="14"/>
      <c r="S50" s="14" t="s">
        <v>11739</v>
      </c>
      <c r="T50" s="14" t="s">
        <v>11764</v>
      </c>
    </row>
    <row r="51" spans="5:20" x14ac:dyDescent="0.3">
      <c r="E51" s="14" t="s">
        <v>9745</v>
      </c>
      <c r="F51" s="15" t="s">
        <v>11960</v>
      </c>
      <c r="G51" s="12" t="s">
        <v>225</v>
      </c>
      <c r="H51" s="14" t="s">
        <v>11931</v>
      </c>
      <c r="I51" s="14" t="s">
        <v>11734</v>
      </c>
      <c r="J51" s="8" t="s">
        <v>11735</v>
      </c>
      <c r="L51" s="10"/>
      <c r="M51" s="14" t="s">
        <v>11961</v>
      </c>
      <c r="N51" s="14" t="s">
        <v>11962</v>
      </c>
      <c r="O51" s="14" t="s">
        <v>11948</v>
      </c>
      <c r="P51" s="14" t="s">
        <v>11963</v>
      </c>
      <c r="Q51" s="14"/>
      <c r="R51" s="14"/>
      <c r="S51" s="14" t="s">
        <v>11898</v>
      </c>
      <c r="T51" s="14" t="s">
        <v>11741</v>
      </c>
    </row>
    <row r="52" spans="5:20" x14ac:dyDescent="0.3">
      <c r="E52" s="14" t="s">
        <v>10104</v>
      </c>
      <c r="F52" s="15" t="s">
        <v>11964</v>
      </c>
      <c r="G52" s="13" t="s">
        <v>231</v>
      </c>
      <c r="H52" s="8" t="s">
        <v>11965</v>
      </c>
      <c r="I52" s="14" t="s">
        <v>11734</v>
      </c>
      <c r="J52" s="8" t="s">
        <v>11735</v>
      </c>
      <c r="L52" s="10"/>
      <c r="M52" s="14" t="s">
        <v>9619</v>
      </c>
      <c r="N52" s="14" t="s">
        <v>11966</v>
      </c>
      <c r="O52" s="14" t="s">
        <v>11748</v>
      </c>
      <c r="P52" s="14" t="s">
        <v>11967</v>
      </c>
      <c r="Q52" s="14"/>
      <c r="R52" s="14"/>
      <c r="S52" s="14" t="s">
        <v>11906</v>
      </c>
      <c r="T52" s="14" t="s">
        <v>11968</v>
      </c>
    </row>
    <row r="53" spans="5:20" x14ac:dyDescent="0.3">
      <c r="E53" s="142" t="s">
        <v>9399</v>
      </c>
      <c r="F53" s="15" t="s">
        <v>11969</v>
      </c>
      <c r="G53" s="13" t="s">
        <v>196</v>
      </c>
      <c r="H53" s="8" t="s">
        <v>11970</v>
      </c>
      <c r="L53" s="10"/>
      <c r="M53" s="14" t="s">
        <v>11971</v>
      </c>
      <c r="N53" s="14" t="s">
        <v>9729</v>
      </c>
      <c r="O53" s="14" t="s">
        <v>11972</v>
      </c>
      <c r="P53" s="14" t="s">
        <v>11780</v>
      </c>
      <c r="Q53" s="14"/>
      <c r="R53" s="14"/>
      <c r="S53" s="14" t="s">
        <v>11910</v>
      </c>
      <c r="T53" s="14" t="s">
        <v>11924</v>
      </c>
    </row>
    <row r="54" spans="5:20" x14ac:dyDescent="0.3">
      <c r="E54" s="142" t="s">
        <v>9154</v>
      </c>
      <c r="F54" s="15" t="s">
        <v>11973</v>
      </c>
      <c r="G54" s="12" t="s">
        <v>204</v>
      </c>
      <c r="H54" s="14" t="s">
        <v>11783</v>
      </c>
      <c r="I54" s="14" t="s">
        <v>11784</v>
      </c>
      <c r="J54" s="14" t="s">
        <v>11785</v>
      </c>
      <c r="L54" s="10"/>
      <c r="M54" s="14" t="s">
        <v>11274</v>
      </c>
      <c r="N54" s="14" t="s">
        <v>11974</v>
      </c>
      <c r="O54" s="14" t="s">
        <v>10845</v>
      </c>
      <c r="P54" s="14" t="s">
        <v>11786</v>
      </c>
      <c r="Q54" s="14"/>
      <c r="R54" s="14"/>
      <c r="S54" s="14" t="s">
        <v>9435</v>
      </c>
      <c r="T54" s="14" t="s">
        <v>11924</v>
      </c>
    </row>
    <row r="55" spans="5:20" x14ac:dyDescent="0.3">
      <c r="E55" s="142" t="s">
        <v>8849</v>
      </c>
      <c r="F55" s="12" t="s">
        <v>11975</v>
      </c>
      <c r="G55" s="13" t="s">
        <v>217</v>
      </c>
      <c r="H55" s="8" t="s">
        <v>11976</v>
      </c>
      <c r="I55" s="8" t="s">
        <v>11790</v>
      </c>
      <c r="J55" s="8" t="s">
        <v>11791</v>
      </c>
      <c r="L55" s="10"/>
      <c r="M55" s="14" t="s">
        <v>11977</v>
      </c>
      <c r="N55" s="14" t="s">
        <v>11978</v>
      </c>
      <c r="O55" s="14" t="s">
        <v>11958</v>
      </c>
      <c r="P55" s="14" t="s">
        <v>11979</v>
      </c>
      <c r="Q55" s="14"/>
      <c r="R55" s="14"/>
      <c r="S55" s="14" t="s">
        <v>9410</v>
      </c>
      <c r="T55" s="14" t="s">
        <v>10517</v>
      </c>
    </row>
    <row r="56" spans="5:20" x14ac:dyDescent="0.3">
      <c r="E56" s="142" t="s">
        <v>9291</v>
      </c>
      <c r="F56" s="18" t="s">
        <v>11980</v>
      </c>
      <c r="G56" s="13" t="s">
        <v>238</v>
      </c>
      <c r="H56" s="14"/>
      <c r="I56" s="14" t="s">
        <v>11767</v>
      </c>
      <c r="J56" s="14" t="s">
        <v>11768</v>
      </c>
      <c r="L56" s="10"/>
      <c r="M56" s="14" t="s">
        <v>11911</v>
      </c>
      <c r="N56" s="14" t="s">
        <v>11787</v>
      </c>
      <c r="O56" s="14" t="s">
        <v>11966</v>
      </c>
      <c r="P56" s="14" t="s">
        <v>9529</v>
      </c>
      <c r="Q56" s="14"/>
      <c r="R56" s="14"/>
      <c r="S56" s="16" t="s">
        <v>11762</v>
      </c>
      <c r="T56" s="16" t="s">
        <v>11741</v>
      </c>
    </row>
    <row r="57" spans="5:20" x14ac:dyDescent="0.3">
      <c r="E57" s="142" t="s">
        <v>11594</v>
      </c>
      <c r="F57" s="15" t="s">
        <v>11981</v>
      </c>
      <c r="G57" s="13" t="s">
        <v>215</v>
      </c>
      <c r="H57" s="8" t="s">
        <v>11982</v>
      </c>
      <c r="I57" s="8" t="s">
        <v>11790</v>
      </c>
      <c r="J57" s="8" t="s">
        <v>11791</v>
      </c>
      <c r="L57" s="10"/>
      <c r="M57" s="14" t="s">
        <v>11983</v>
      </c>
      <c r="N57" s="14" t="s">
        <v>11984</v>
      </c>
      <c r="O57" s="14" t="s">
        <v>9729</v>
      </c>
      <c r="P57" s="14" t="s">
        <v>11800</v>
      </c>
      <c r="Q57" s="14"/>
      <c r="R57" s="14"/>
      <c r="S57" s="14" t="s">
        <v>11922</v>
      </c>
      <c r="T57" s="14" t="s">
        <v>11781</v>
      </c>
    </row>
    <row r="58" spans="5:20" x14ac:dyDescent="0.3">
      <c r="E58" s="142" t="s">
        <v>8816</v>
      </c>
      <c r="F58" s="15" t="s">
        <v>11985</v>
      </c>
      <c r="G58" s="12" t="s">
        <v>221</v>
      </c>
      <c r="H58" s="14" t="s">
        <v>11884</v>
      </c>
      <c r="I58" s="14" t="s">
        <v>11784</v>
      </c>
      <c r="J58" s="14" t="s">
        <v>11785</v>
      </c>
      <c r="L58" s="10"/>
      <c r="M58" s="14" t="s">
        <v>11986</v>
      </c>
      <c r="N58" s="14" t="s">
        <v>11987</v>
      </c>
      <c r="O58" s="14" t="s">
        <v>11974</v>
      </c>
      <c r="P58" s="14" t="s">
        <v>11795</v>
      </c>
      <c r="Q58" s="14"/>
      <c r="R58" s="14"/>
      <c r="S58" s="14" t="s">
        <v>9745</v>
      </c>
      <c r="T58" s="14" t="s">
        <v>11741</v>
      </c>
    </row>
    <row r="59" spans="5:20" x14ac:dyDescent="0.3">
      <c r="E59" s="142" t="s">
        <v>11988</v>
      </c>
      <c r="F59" s="18" t="s">
        <v>11858</v>
      </c>
      <c r="G59" s="12" t="s">
        <v>207</v>
      </c>
      <c r="H59" s="14" t="s">
        <v>11858</v>
      </c>
      <c r="I59" s="14" t="s">
        <v>11784</v>
      </c>
      <c r="J59" s="14" t="s">
        <v>11785</v>
      </c>
      <c r="L59" s="10"/>
      <c r="M59" s="14" t="s">
        <v>9653</v>
      </c>
      <c r="N59" s="14" t="s">
        <v>11989</v>
      </c>
      <c r="O59" s="14" t="s">
        <v>10348</v>
      </c>
      <c r="P59" s="14" t="s">
        <v>11990</v>
      </c>
      <c r="Q59" s="14"/>
      <c r="R59" s="14"/>
      <c r="S59" s="12" t="s">
        <v>11941</v>
      </c>
      <c r="T59" s="12" t="s">
        <v>11991</v>
      </c>
    </row>
    <row r="60" spans="5:20" x14ac:dyDescent="0.3">
      <c r="E60" s="142" t="s">
        <v>9770</v>
      </c>
      <c r="F60" s="17" t="s">
        <v>11982</v>
      </c>
      <c r="G60" s="13" t="s">
        <v>215</v>
      </c>
      <c r="H60" s="8" t="s">
        <v>11982</v>
      </c>
      <c r="I60" s="8" t="s">
        <v>11790</v>
      </c>
      <c r="J60" s="8" t="s">
        <v>11791</v>
      </c>
      <c r="L60" s="10"/>
      <c r="M60" s="14" t="s">
        <v>11992</v>
      </c>
      <c r="N60" s="14" t="s">
        <v>11794</v>
      </c>
      <c r="O60" s="14" t="s">
        <v>11978</v>
      </c>
      <c r="P60" s="14" t="s">
        <v>10257</v>
      </c>
      <c r="Q60" s="14"/>
      <c r="R60" s="14"/>
      <c r="S60" s="14" t="s">
        <v>11933</v>
      </c>
      <c r="T60" s="14" t="s">
        <v>11741</v>
      </c>
    </row>
    <row r="61" spans="5:20" x14ac:dyDescent="0.3">
      <c r="E61" s="14" t="s">
        <v>10845</v>
      </c>
      <c r="F61" s="15" t="s">
        <v>11993</v>
      </c>
      <c r="G61" s="12" t="s">
        <v>213</v>
      </c>
      <c r="H61" s="14" t="s">
        <v>11994</v>
      </c>
      <c r="I61" s="14" t="s">
        <v>11734</v>
      </c>
      <c r="J61" s="8" t="s">
        <v>11735</v>
      </c>
      <c r="L61" s="10"/>
      <c r="M61" s="14" t="s">
        <v>11763</v>
      </c>
      <c r="N61" s="14" t="s">
        <v>11230</v>
      </c>
      <c r="O61" s="14" t="s">
        <v>11787</v>
      </c>
      <c r="P61" s="14" t="s">
        <v>10902</v>
      </c>
      <c r="Q61" s="14"/>
      <c r="R61" s="14"/>
      <c r="S61" s="14" t="s">
        <v>11937</v>
      </c>
      <c r="T61" s="14" t="s">
        <v>11741</v>
      </c>
    </row>
    <row r="62" spans="5:20" x14ac:dyDescent="0.3">
      <c r="E62" s="14" t="s">
        <v>11995</v>
      </c>
      <c r="F62" s="15" t="s">
        <v>11996</v>
      </c>
      <c r="G62" s="13" t="s">
        <v>250</v>
      </c>
      <c r="H62" s="8" t="s">
        <v>11997</v>
      </c>
      <c r="I62" s="14" t="s">
        <v>11784</v>
      </c>
      <c r="J62" s="14" t="s">
        <v>11785</v>
      </c>
      <c r="L62" s="10"/>
      <c r="M62" s="14" t="s">
        <v>11998</v>
      </c>
      <c r="N62" s="14" t="s">
        <v>9238</v>
      </c>
      <c r="O62" s="14" t="s">
        <v>11984</v>
      </c>
      <c r="P62" s="14" t="s">
        <v>11999</v>
      </c>
      <c r="Q62" s="14"/>
      <c r="R62" s="14"/>
      <c r="S62" s="14" t="s">
        <v>11940</v>
      </c>
      <c r="T62" s="14" t="s">
        <v>11781</v>
      </c>
    </row>
    <row r="63" spans="5:20" x14ac:dyDescent="0.3">
      <c r="E63" s="14" t="s">
        <v>9729</v>
      </c>
      <c r="F63" s="17" t="s">
        <v>12000</v>
      </c>
      <c r="G63" s="13" t="s">
        <v>240</v>
      </c>
      <c r="H63" s="14" t="s">
        <v>12001</v>
      </c>
      <c r="I63" s="14" t="s">
        <v>11784</v>
      </c>
      <c r="J63" s="14" t="s">
        <v>11785</v>
      </c>
      <c r="L63" s="10"/>
      <c r="M63" s="14" t="s">
        <v>12002</v>
      </c>
      <c r="N63" s="14" t="s">
        <v>11324</v>
      </c>
      <c r="O63" s="14" t="s">
        <v>11987</v>
      </c>
      <c r="P63" s="14" t="s">
        <v>12003</v>
      </c>
      <c r="Q63" s="14"/>
      <c r="R63" s="14"/>
      <c r="S63" s="14" t="s">
        <v>11945</v>
      </c>
      <c r="T63" s="14" t="s">
        <v>11924</v>
      </c>
    </row>
    <row r="64" spans="5:20" x14ac:dyDescent="0.3">
      <c r="E64" s="142" t="s">
        <v>9326</v>
      </c>
      <c r="F64" s="12" t="s">
        <v>12004</v>
      </c>
      <c r="G64" s="13" t="s">
        <v>199</v>
      </c>
      <c r="H64" s="14" t="s">
        <v>12005</v>
      </c>
      <c r="I64" s="14" t="s">
        <v>11767</v>
      </c>
      <c r="J64" s="14" t="s">
        <v>11768</v>
      </c>
      <c r="L64" s="10"/>
      <c r="M64" s="14" t="s">
        <v>12006</v>
      </c>
      <c r="N64" s="14" t="s">
        <v>12007</v>
      </c>
      <c r="O64" s="14" t="s">
        <v>11989</v>
      </c>
      <c r="P64" s="14" t="s">
        <v>12008</v>
      </c>
      <c r="Q64" s="14"/>
      <c r="R64" s="14"/>
      <c r="S64" s="14" t="s">
        <v>11948</v>
      </c>
      <c r="T64" s="14" t="s">
        <v>10517</v>
      </c>
    </row>
    <row r="65" spans="5:20" x14ac:dyDescent="0.3">
      <c r="E65" s="142" t="s">
        <v>8959</v>
      </c>
      <c r="F65" s="15" t="s">
        <v>12009</v>
      </c>
      <c r="G65" s="13" t="s">
        <v>232</v>
      </c>
      <c r="H65" s="8" t="s">
        <v>11751</v>
      </c>
      <c r="I65" s="14" t="s">
        <v>11734</v>
      </c>
      <c r="J65" s="8" t="s">
        <v>11735</v>
      </c>
      <c r="L65" s="10"/>
      <c r="M65" s="14" t="s">
        <v>12010</v>
      </c>
      <c r="N65" s="14" t="s">
        <v>12011</v>
      </c>
      <c r="O65" s="14" t="s">
        <v>10756</v>
      </c>
      <c r="P65" s="14" t="s">
        <v>12012</v>
      </c>
      <c r="Q65" s="14"/>
      <c r="R65" s="14"/>
      <c r="S65" s="14" t="s">
        <v>9770</v>
      </c>
      <c r="T65" s="14" t="s">
        <v>11924</v>
      </c>
    </row>
    <row r="66" spans="5:20" x14ac:dyDescent="0.3">
      <c r="E66" s="14" t="s">
        <v>10767</v>
      </c>
      <c r="F66" s="15" t="s">
        <v>12013</v>
      </c>
      <c r="G66" s="13" t="s">
        <v>259</v>
      </c>
      <c r="H66" s="8" t="s">
        <v>12014</v>
      </c>
      <c r="I66" s="14" t="s">
        <v>11767</v>
      </c>
      <c r="J66" s="14" t="s">
        <v>11768</v>
      </c>
      <c r="L66" s="10"/>
      <c r="M66" s="14" t="s">
        <v>11942</v>
      </c>
      <c r="N66" s="14" t="s">
        <v>12015</v>
      </c>
      <c r="O66" s="14" t="s">
        <v>11794</v>
      </c>
      <c r="P66" s="14" t="s">
        <v>8940</v>
      </c>
      <c r="Q66" s="14"/>
      <c r="R66" s="14"/>
      <c r="S66" s="14" t="s">
        <v>11748</v>
      </c>
      <c r="T66" s="14" t="s">
        <v>11764</v>
      </c>
    </row>
    <row r="67" spans="5:20" x14ac:dyDescent="0.3">
      <c r="E67" s="14" t="s">
        <v>10348</v>
      </c>
      <c r="F67" s="15" t="s">
        <v>12016</v>
      </c>
      <c r="G67" s="12" t="s">
        <v>225</v>
      </c>
      <c r="H67" s="14" t="s">
        <v>11931</v>
      </c>
      <c r="I67" s="14" t="s">
        <v>11734</v>
      </c>
      <c r="J67" s="8" t="s">
        <v>11735</v>
      </c>
      <c r="L67" s="10"/>
      <c r="M67" s="14" t="s">
        <v>11773</v>
      </c>
      <c r="N67" s="14" t="s">
        <v>11804</v>
      </c>
      <c r="O67" s="14" t="s">
        <v>11837</v>
      </c>
      <c r="P67" s="14" t="s">
        <v>12017</v>
      </c>
      <c r="Q67" s="14"/>
      <c r="R67" s="14"/>
      <c r="S67" s="16" t="s">
        <v>11822</v>
      </c>
      <c r="T67" s="16" t="s">
        <v>12018</v>
      </c>
    </row>
    <row r="68" spans="5:20" x14ac:dyDescent="0.3">
      <c r="E68" s="142" t="s">
        <v>10500</v>
      </c>
      <c r="F68" s="15" t="s">
        <v>12019</v>
      </c>
      <c r="G68" s="12" t="s">
        <v>244</v>
      </c>
      <c r="H68" s="14" t="s">
        <v>11813</v>
      </c>
      <c r="I68" s="14" t="s">
        <v>11767</v>
      </c>
      <c r="J68" s="14" t="s">
        <v>11768</v>
      </c>
      <c r="L68" s="10"/>
      <c r="M68" s="14" t="s">
        <v>11949</v>
      </c>
      <c r="N68" s="14" t="s">
        <v>12020</v>
      </c>
      <c r="O68" s="14" t="s">
        <v>12021</v>
      </c>
      <c r="P68" s="14" t="s">
        <v>12022</v>
      </c>
      <c r="Q68" s="14"/>
      <c r="R68" s="14"/>
      <c r="S68" s="12" t="s">
        <v>11972</v>
      </c>
      <c r="T68" s="12" t="s">
        <v>11781</v>
      </c>
    </row>
    <row r="69" spans="5:20" x14ac:dyDescent="0.3">
      <c r="E69" s="14" t="s">
        <v>12023</v>
      </c>
      <c r="F69" s="15" t="s">
        <v>12024</v>
      </c>
      <c r="G69" s="13" t="s">
        <v>262</v>
      </c>
      <c r="H69" s="14" t="s">
        <v>11833</v>
      </c>
      <c r="I69" s="14" t="s">
        <v>11734</v>
      </c>
      <c r="J69" s="8" t="s">
        <v>11735</v>
      </c>
      <c r="L69" s="10"/>
      <c r="M69" s="14" t="s">
        <v>8672</v>
      </c>
      <c r="N69" s="14" t="s">
        <v>12025</v>
      </c>
      <c r="O69" s="14" t="s">
        <v>11230</v>
      </c>
      <c r="P69" s="14" t="s">
        <v>11531</v>
      </c>
      <c r="Q69" s="14"/>
      <c r="R69" s="14"/>
      <c r="S69" s="14" t="s">
        <v>10845</v>
      </c>
      <c r="T69" s="14" t="s">
        <v>11929</v>
      </c>
    </row>
    <row r="70" spans="5:20" x14ac:dyDescent="0.3">
      <c r="E70" s="14" t="s">
        <v>10756</v>
      </c>
      <c r="F70" s="15" t="s">
        <v>12026</v>
      </c>
      <c r="G70" s="12" t="s">
        <v>221</v>
      </c>
      <c r="H70" s="14" t="s">
        <v>11884</v>
      </c>
      <c r="I70" s="14" t="s">
        <v>11784</v>
      </c>
      <c r="J70" s="14" t="s">
        <v>11785</v>
      </c>
      <c r="L70" s="10"/>
      <c r="M70" s="14" t="s">
        <v>12027</v>
      </c>
      <c r="N70" s="14" t="s">
        <v>11810</v>
      </c>
      <c r="O70" s="14" t="s">
        <v>11324</v>
      </c>
      <c r="P70" s="14" t="s">
        <v>12028</v>
      </c>
      <c r="Q70" s="14"/>
      <c r="R70" s="14"/>
      <c r="S70" s="16" t="s">
        <v>11826</v>
      </c>
      <c r="T70" s="16" t="s">
        <v>11929</v>
      </c>
    </row>
    <row r="71" spans="5:20" x14ac:dyDescent="0.3">
      <c r="E71" s="142" t="s">
        <v>11635</v>
      </c>
      <c r="F71" s="12" t="s">
        <v>12029</v>
      </c>
      <c r="G71" s="12" t="s">
        <v>255</v>
      </c>
      <c r="H71" s="14" t="s">
        <v>12030</v>
      </c>
      <c r="I71" s="14" t="s">
        <v>11734</v>
      </c>
      <c r="J71" s="8" t="s">
        <v>11735</v>
      </c>
      <c r="L71" s="10"/>
      <c r="M71" s="14" t="s">
        <v>12031</v>
      </c>
      <c r="N71" s="14" t="s">
        <v>11816</v>
      </c>
      <c r="O71" s="14" t="s">
        <v>12007</v>
      </c>
      <c r="P71" s="14" t="s">
        <v>12032</v>
      </c>
      <c r="Q71" s="14"/>
      <c r="R71" s="14"/>
      <c r="S71" s="14" t="s">
        <v>11962</v>
      </c>
      <c r="T71" s="14" t="s">
        <v>12033</v>
      </c>
    </row>
    <row r="72" spans="5:20" x14ac:dyDescent="0.3">
      <c r="E72" s="14" t="s">
        <v>12021</v>
      </c>
      <c r="F72" s="17" t="s">
        <v>12034</v>
      </c>
      <c r="G72" s="13" t="s">
        <v>211</v>
      </c>
      <c r="H72" s="8" t="s">
        <v>12034</v>
      </c>
      <c r="I72" s="14" t="s">
        <v>11767</v>
      </c>
      <c r="J72" s="14" t="s">
        <v>11768</v>
      </c>
      <c r="L72" s="10"/>
      <c r="M72" s="14" t="s">
        <v>12035</v>
      </c>
      <c r="N72" s="14" t="s">
        <v>11823</v>
      </c>
      <c r="O72" s="14" t="s">
        <v>12011</v>
      </c>
      <c r="P72" s="14" t="s">
        <v>12036</v>
      </c>
      <c r="Q72" s="14"/>
      <c r="R72" s="14"/>
      <c r="S72" s="14" t="s">
        <v>11958</v>
      </c>
      <c r="T72" s="14" t="s">
        <v>12033</v>
      </c>
    </row>
    <row r="73" spans="5:20" x14ac:dyDescent="0.3">
      <c r="E73" s="14" t="s">
        <v>11230</v>
      </c>
      <c r="F73" s="15" t="s">
        <v>12037</v>
      </c>
      <c r="G73" s="12" t="s">
        <v>204</v>
      </c>
      <c r="H73" s="14" t="s">
        <v>11783</v>
      </c>
      <c r="I73" s="14" t="s">
        <v>11784</v>
      </c>
      <c r="J73" s="14" t="s">
        <v>11785</v>
      </c>
      <c r="L73" s="10"/>
      <c r="M73" s="14" t="s">
        <v>8715</v>
      </c>
      <c r="N73" s="14" t="s">
        <v>12038</v>
      </c>
      <c r="O73" s="14" t="s">
        <v>11804</v>
      </c>
      <c r="P73" s="14" t="s">
        <v>12039</v>
      </c>
      <c r="Q73" s="14"/>
      <c r="R73" s="14"/>
      <c r="S73" s="14" t="s">
        <v>11966</v>
      </c>
      <c r="T73" s="14" t="s">
        <v>11854</v>
      </c>
    </row>
    <row r="74" spans="5:20" x14ac:dyDescent="0.3">
      <c r="E74" s="14" t="s">
        <v>9238</v>
      </c>
      <c r="F74" s="12" t="s">
        <v>12040</v>
      </c>
      <c r="G74" s="13" t="s">
        <v>190</v>
      </c>
      <c r="H74" s="14"/>
      <c r="I74" s="14" t="s">
        <v>11767</v>
      </c>
      <c r="J74" s="14" t="s">
        <v>11768</v>
      </c>
      <c r="L74" s="10"/>
      <c r="M74" s="14" t="s">
        <v>8584</v>
      </c>
      <c r="N74" s="14" t="s">
        <v>11487</v>
      </c>
      <c r="O74" s="14" t="s">
        <v>12020</v>
      </c>
      <c r="P74" s="14" t="s">
        <v>12041</v>
      </c>
      <c r="Q74" s="14"/>
      <c r="R74" s="14"/>
      <c r="S74" s="14" t="s">
        <v>9729</v>
      </c>
      <c r="T74" s="14" t="s">
        <v>10517</v>
      </c>
    </row>
    <row r="75" spans="5:20" x14ac:dyDescent="0.3">
      <c r="E75" s="14" t="s">
        <v>11324</v>
      </c>
      <c r="F75" s="15" t="s">
        <v>12042</v>
      </c>
      <c r="G75" s="13" t="s">
        <v>228</v>
      </c>
      <c r="H75" s="8" t="s">
        <v>11889</v>
      </c>
      <c r="I75" s="14" t="s">
        <v>11734</v>
      </c>
      <c r="J75" s="8" t="s">
        <v>11735</v>
      </c>
      <c r="L75" s="10"/>
      <c r="M75" s="14" t="s">
        <v>12043</v>
      </c>
      <c r="N75" s="14" t="s">
        <v>11614</v>
      </c>
      <c r="O75" s="14" t="s">
        <v>11810</v>
      </c>
      <c r="P75" s="14" t="s">
        <v>12044</v>
      </c>
      <c r="Q75" s="14"/>
      <c r="R75" s="14"/>
      <c r="S75" s="16" t="s">
        <v>11830</v>
      </c>
      <c r="T75" s="16" t="s">
        <v>10517</v>
      </c>
    </row>
    <row r="76" spans="5:20" x14ac:dyDescent="0.3">
      <c r="E76" s="14" t="s">
        <v>12007</v>
      </c>
      <c r="F76" s="15" t="s">
        <v>12045</v>
      </c>
      <c r="G76" s="12" t="s">
        <v>191</v>
      </c>
      <c r="H76" s="14" t="s">
        <v>11952</v>
      </c>
      <c r="I76" s="8" t="s">
        <v>11734</v>
      </c>
      <c r="J76" s="8" t="s">
        <v>11735</v>
      </c>
      <c r="L76" s="10"/>
      <c r="M76" s="14" t="s">
        <v>12046</v>
      </c>
      <c r="N76" s="14" t="s">
        <v>12047</v>
      </c>
      <c r="O76" s="14" t="s">
        <v>11816</v>
      </c>
      <c r="P76" s="14" t="s">
        <v>12048</v>
      </c>
      <c r="Q76" s="14"/>
      <c r="R76" s="14"/>
      <c r="S76" s="14" t="s">
        <v>11974</v>
      </c>
      <c r="T76" s="14" t="s">
        <v>11856</v>
      </c>
    </row>
    <row r="77" spans="5:20" x14ac:dyDescent="0.3">
      <c r="E77" s="142" t="s">
        <v>12049</v>
      </c>
      <c r="F77" s="15" t="s">
        <v>12050</v>
      </c>
      <c r="G77" s="12" t="s">
        <v>266</v>
      </c>
      <c r="H77" s="14" t="s">
        <v>11846</v>
      </c>
      <c r="I77" s="14" t="s">
        <v>11767</v>
      </c>
      <c r="J77" s="14" t="s">
        <v>11768</v>
      </c>
      <c r="L77" s="10"/>
      <c r="M77" s="14" t="s">
        <v>12051</v>
      </c>
      <c r="N77" s="14" t="s">
        <v>11835</v>
      </c>
      <c r="O77" s="14" t="s">
        <v>11819</v>
      </c>
      <c r="P77" s="14" t="s">
        <v>12052</v>
      </c>
      <c r="Q77" s="14"/>
      <c r="R77" s="14"/>
      <c r="S77" s="12" t="s">
        <v>10348</v>
      </c>
      <c r="T77" s="12" t="s">
        <v>11774</v>
      </c>
    </row>
    <row r="78" spans="5:20" x14ac:dyDescent="0.3">
      <c r="E78" s="142" t="s">
        <v>11310</v>
      </c>
      <c r="F78" s="12" t="s">
        <v>12053</v>
      </c>
      <c r="G78" s="12" t="s">
        <v>266</v>
      </c>
      <c r="H78" s="14" t="s">
        <v>11846</v>
      </c>
      <c r="I78" s="14" t="s">
        <v>11767</v>
      </c>
      <c r="J78" s="14" t="s">
        <v>11768</v>
      </c>
      <c r="L78" s="10"/>
      <c r="M78" s="14" t="s">
        <v>12054</v>
      </c>
      <c r="N78" s="14" t="s">
        <v>11871</v>
      </c>
      <c r="O78" s="14" t="s">
        <v>11823</v>
      </c>
      <c r="P78" s="14" t="s">
        <v>12055</v>
      </c>
      <c r="Q78" s="14"/>
      <c r="R78" s="14"/>
      <c r="S78" s="14" t="s">
        <v>11978</v>
      </c>
      <c r="T78" s="14" t="s">
        <v>11929</v>
      </c>
    </row>
    <row r="79" spans="5:20" x14ac:dyDescent="0.3">
      <c r="E79" s="14" t="s">
        <v>11495</v>
      </c>
      <c r="F79" s="15" t="s">
        <v>12056</v>
      </c>
      <c r="G79" s="13" t="s">
        <v>226</v>
      </c>
      <c r="H79" s="8" t="s">
        <v>12057</v>
      </c>
      <c r="I79" s="14" t="s">
        <v>11767</v>
      </c>
      <c r="J79" s="14" t="s">
        <v>11768</v>
      </c>
      <c r="L79" s="10"/>
      <c r="M79" s="14" t="s">
        <v>12058</v>
      </c>
      <c r="N79" s="14" t="s">
        <v>10248</v>
      </c>
      <c r="O79" s="14" t="s">
        <v>12038</v>
      </c>
      <c r="P79" s="14" t="s">
        <v>12059</v>
      </c>
      <c r="Q79" s="14"/>
      <c r="R79" s="14"/>
      <c r="S79" s="14" t="s">
        <v>11787</v>
      </c>
      <c r="T79" s="14" t="s">
        <v>11787</v>
      </c>
    </row>
    <row r="80" spans="5:20" x14ac:dyDescent="0.3">
      <c r="E80" s="14" t="s">
        <v>11097</v>
      </c>
      <c r="F80" s="15" t="s">
        <v>12060</v>
      </c>
      <c r="G80" s="13" t="s">
        <v>231</v>
      </c>
      <c r="H80" s="8" t="s">
        <v>11965</v>
      </c>
      <c r="I80" s="14" t="s">
        <v>11734</v>
      </c>
      <c r="J80" s="8" t="s">
        <v>11735</v>
      </c>
      <c r="L80" s="10"/>
      <c r="M80" s="14" t="s">
        <v>12061</v>
      </c>
      <c r="N80" s="14" t="s">
        <v>12062</v>
      </c>
      <c r="O80" s="14" t="s">
        <v>11487</v>
      </c>
      <c r="P80" s="14" t="s">
        <v>11041</v>
      </c>
      <c r="Q80" s="14"/>
      <c r="R80" s="14"/>
      <c r="S80" s="14" t="s">
        <v>11984</v>
      </c>
      <c r="T80" s="14" t="s">
        <v>11787</v>
      </c>
    </row>
    <row r="81" spans="5:20" x14ac:dyDescent="0.3">
      <c r="E81" s="14" t="s">
        <v>11180</v>
      </c>
      <c r="F81" s="12" t="s">
        <v>12063</v>
      </c>
      <c r="G81" s="13" t="s">
        <v>190</v>
      </c>
      <c r="H81" s="14"/>
      <c r="I81" s="14" t="s">
        <v>11767</v>
      </c>
      <c r="J81" s="14" t="s">
        <v>11768</v>
      </c>
      <c r="L81" s="10"/>
      <c r="M81" s="14" t="s">
        <v>12064</v>
      </c>
      <c r="N81" s="14" t="s">
        <v>11843</v>
      </c>
      <c r="O81" s="14" t="s">
        <v>11614</v>
      </c>
      <c r="P81" s="14"/>
      <c r="Q81" s="14"/>
      <c r="R81" s="14"/>
      <c r="S81" s="14" t="s">
        <v>11987</v>
      </c>
      <c r="T81" s="14" t="s">
        <v>12018</v>
      </c>
    </row>
    <row r="82" spans="5:20" x14ac:dyDescent="0.3">
      <c r="E82" s="14" t="s">
        <v>9935</v>
      </c>
      <c r="F82" s="15" t="s">
        <v>12065</v>
      </c>
      <c r="G82" s="13" t="s">
        <v>206</v>
      </c>
      <c r="H82" s="8" t="s">
        <v>12066</v>
      </c>
      <c r="I82" s="14" t="s">
        <v>11767</v>
      </c>
      <c r="J82" s="14" t="s">
        <v>11768</v>
      </c>
      <c r="L82" s="10"/>
      <c r="M82" s="14" t="s">
        <v>12067</v>
      </c>
      <c r="N82" s="14" t="s">
        <v>12068</v>
      </c>
      <c r="O82" s="14" t="s">
        <v>12069</v>
      </c>
      <c r="P82" s="14"/>
      <c r="Q82" s="14"/>
      <c r="R82" s="14"/>
      <c r="S82" s="14" t="s">
        <v>11989</v>
      </c>
      <c r="T82" s="14" t="s">
        <v>11856</v>
      </c>
    </row>
    <row r="83" spans="5:20" x14ac:dyDescent="0.3">
      <c r="E83" s="14" t="s">
        <v>10042</v>
      </c>
      <c r="F83" s="15" t="s">
        <v>12070</v>
      </c>
      <c r="G83" s="12" t="s">
        <v>187</v>
      </c>
      <c r="H83" s="14" t="s">
        <v>12071</v>
      </c>
      <c r="I83" s="14" t="s">
        <v>11790</v>
      </c>
      <c r="J83" s="8" t="s">
        <v>11791</v>
      </c>
      <c r="L83" s="10"/>
      <c r="M83" s="14" t="s">
        <v>12072</v>
      </c>
      <c r="N83" s="14" t="s">
        <v>11866</v>
      </c>
      <c r="O83" s="14" t="s">
        <v>11835</v>
      </c>
      <c r="P83" s="14"/>
      <c r="Q83" s="14"/>
      <c r="R83" s="14"/>
      <c r="S83" s="14" t="s">
        <v>10756</v>
      </c>
      <c r="T83" s="14" t="s">
        <v>11924</v>
      </c>
    </row>
    <row r="84" spans="5:20" x14ac:dyDescent="0.3">
      <c r="E84" s="142" t="s">
        <v>11375</v>
      </c>
      <c r="F84" s="15" t="s">
        <v>12073</v>
      </c>
      <c r="G84" s="12" t="s">
        <v>204</v>
      </c>
      <c r="H84" s="14" t="s">
        <v>11783</v>
      </c>
      <c r="I84" s="14" t="s">
        <v>11784</v>
      </c>
      <c r="J84" s="14" t="s">
        <v>11785</v>
      </c>
      <c r="L84" s="10"/>
      <c r="M84" s="14" t="s">
        <v>12074</v>
      </c>
      <c r="N84" s="14" t="s">
        <v>10408</v>
      </c>
      <c r="O84" s="14" t="s">
        <v>11839</v>
      </c>
      <c r="P84" s="14"/>
      <c r="Q84" s="14"/>
      <c r="R84" s="14"/>
      <c r="S84" s="16" t="s">
        <v>11794</v>
      </c>
      <c r="T84" s="16" t="s">
        <v>11877</v>
      </c>
    </row>
    <row r="85" spans="5:20" x14ac:dyDescent="0.3">
      <c r="E85" s="142" t="s">
        <v>12075</v>
      </c>
      <c r="F85" s="12" t="s">
        <v>12076</v>
      </c>
      <c r="G85" s="12" t="s">
        <v>191</v>
      </c>
      <c r="H85" s="14" t="s">
        <v>11952</v>
      </c>
      <c r="I85" s="14" t="s">
        <v>11734</v>
      </c>
      <c r="J85" s="8" t="s">
        <v>11735</v>
      </c>
      <c r="L85" s="10"/>
      <c r="M85" s="14" t="s">
        <v>12077</v>
      </c>
      <c r="N85" s="14" t="s">
        <v>11927</v>
      </c>
      <c r="O85" s="14" t="s">
        <v>11871</v>
      </c>
      <c r="P85" s="14"/>
      <c r="Q85" s="14"/>
      <c r="R85" s="14"/>
      <c r="S85" s="16" t="s">
        <v>11837</v>
      </c>
      <c r="T85" s="16" t="s">
        <v>10517</v>
      </c>
    </row>
    <row r="86" spans="5:20" x14ac:dyDescent="0.3">
      <c r="E86" s="142" t="s">
        <v>9106</v>
      </c>
      <c r="F86" s="15" t="s">
        <v>12078</v>
      </c>
      <c r="G86" s="13" t="s">
        <v>250</v>
      </c>
      <c r="H86" s="8" t="s">
        <v>11997</v>
      </c>
      <c r="I86" s="14" t="s">
        <v>11784</v>
      </c>
      <c r="J86" s="14" t="s">
        <v>11785</v>
      </c>
      <c r="L86" s="10"/>
      <c r="M86" s="14" t="s">
        <v>12079</v>
      </c>
      <c r="N86" s="14" t="s">
        <v>12080</v>
      </c>
      <c r="O86" s="14" t="s">
        <v>10248</v>
      </c>
      <c r="P86" s="14"/>
      <c r="Q86" s="14"/>
      <c r="R86" s="14"/>
      <c r="S86" s="16" t="s">
        <v>11870</v>
      </c>
      <c r="T86" s="16" t="s">
        <v>10517</v>
      </c>
    </row>
    <row r="87" spans="5:20" x14ac:dyDescent="0.3">
      <c r="E87" s="142" t="s">
        <v>11192</v>
      </c>
      <c r="F87" s="15" t="s">
        <v>12081</v>
      </c>
      <c r="G87" s="13" t="s">
        <v>214</v>
      </c>
      <c r="H87" s="8" t="s">
        <v>12082</v>
      </c>
      <c r="I87" s="14" t="s">
        <v>11784</v>
      </c>
      <c r="J87" s="14" t="s">
        <v>11785</v>
      </c>
      <c r="L87" s="10"/>
      <c r="M87" s="14" t="s">
        <v>12083</v>
      </c>
      <c r="N87" s="14" t="s">
        <v>12084</v>
      </c>
      <c r="O87" s="14" t="s">
        <v>12062</v>
      </c>
      <c r="P87" s="14"/>
      <c r="Q87" s="14"/>
      <c r="R87" s="14"/>
      <c r="S87" s="12" t="s">
        <v>12021</v>
      </c>
      <c r="T87" s="12" t="s">
        <v>11877</v>
      </c>
    </row>
    <row r="88" spans="5:20" x14ac:dyDescent="0.3">
      <c r="E88" s="142" t="s">
        <v>11259</v>
      </c>
      <c r="F88" s="15" t="s">
        <v>12085</v>
      </c>
      <c r="G88" s="13" t="s">
        <v>236</v>
      </c>
      <c r="H88" s="8" t="s">
        <v>12086</v>
      </c>
      <c r="I88" s="8" t="s">
        <v>11790</v>
      </c>
      <c r="J88" s="8" t="s">
        <v>11791</v>
      </c>
      <c r="L88" s="10"/>
      <c r="M88" s="14" t="s">
        <v>12087</v>
      </c>
      <c r="N88" s="14" t="s">
        <v>12088</v>
      </c>
      <c r="O88" s="14" t="s">
        <v>11843</v>
      </c>
      <c r="P88" s="14"/>
      <c r="Q88" s="14"/>
      <c r="R88" s="14"/>
      <c r="S88" s="16" t="s">
        <v>11230</v>
      </c>
      <c r="T88" s="16" t="s">
        <v>11877</v>
      </c>
    </row>
    <row r="89" spans="5:20" x14ac:dyDescent="0.3">
      <c r="E89" s="14" t="s">
        <v>11487</v>
      </c>
      <c r="F89" s="15" t="s">
        <v>12089</v>
      </c>
      <c r="G89" s="13" t="s">
        <v>232</v>
      </c>
      <c r="H89" s="8" t="s">
        <v>11751</v>
      </c>
      <c r="I89" s="14" t="s">
        <v>11734</v>
      </c>
      <c r="J89" s="8" t="s">
        <v>11735</v>
      </c>
      <c r="L89" s="10"/>
      <c r="M89" s="14" t="s">
        <v>12090</v>
      </c>
      <c r="N89" s="14" t="s">
        <v>12091</v>
      </c>
      <c r="O89" s="14" t="s">
        <v>11848</v>
      </c>
      <c r="P89" s="14"/>
      <c r="Q89" s="14"/>
      <c r="R89" s="14"/>
      <c r="S89" s="16" t="s">
        <v>9238</v>
      </c>
      <c r="T89" s="16" t="s">
        <v>11877</v>
      </c>
    </row>
    <row r="90" spans="5:20" x14ac:dyDescent="0.3">
      <c r="E90" s="14" t="s">
        <v>11482</v>
      </c>
      <c r="F90" s="15" t="s">
        <v>12092</v>
      </c>
      <c r="G90" s="12" t="s">
        <v>186</v>
      </c>
      <c r="H90" s="14" t="s">
        <v>12093</v>
      </c>
      <c r="I90" s="8" t="s">
        <v>11734</v>
      </c>
      <c r="J90" s="8" t="s">
        <v>11735</v>
      </c>
      <c r="L90" s="10"/>
      <c r="M90" s="14" t="s">
        <v>11999</v>
      </c>
      <c r="N90" s="14" t="s">
        <v>11876</v>
      </c>
      <c r="O90" s="14" t="s">
        <v>11851</v>
      </c>
      <c r="P90" s="14"/>
      <c r="Q90" s="14"/>
      <c r="R90" s="14"/>
      <c r="S90" s="16" t="s">
        <v>11324</v>
      </c>
      <c r="T90" s="16" t="s">
        <v>11877</v>
      </c>
    </row>
    <row r="91" spans="5:20" x14ac:dyDescent="0.3">
      <c r="E91" s="14" t="s">
        <v>11614</v>
      </c>
      <c r="F91" s="15" t="s">
        <v>12094</v>
      </c>
      <c r="G91" s="13" t="s">
        <v>228</v>
      </c>
      <c r="H91" s="8" t="s">
        <v>11889</v>
      </c>
      <c r="I91" s="14" t="s">
        <v>11734</v>
      </c>
      <c r="J91" s="8" t="s">
        <v>11735</v>
      </c>
      <c r="L91" s="10"/>
      <c r="M91" s="14" t="s">
        <v>12095</v>
      </c>
      <c r="N91" s="14" t="s">
        <v>12096</v>
      </c>
      <c r="O91" s="14" t="s">
        <v>11855</v>
      </c>
      <c r="P91" s="14"/>
      <c r="Q91" s="14"/>
      <c r="R91" s="14"/>
      <c r="S91" s="14" t="s">
        <v>12007</v>
      </c>
      <c r="T91" s="14" t="s">
        <v>11877</v>
      </c>
    </row>
    <row r="92" spans="5:20" x14ac:dyDescent="0.3">
      <c r="E92" s="14" t="s">
        <v>10239</v>
      </c>
      <c r="F92" s="18" t="s">
        <v>12097</v>
      </c>
      <c r="G92" s="13" t="s">
        <v>208</v>
      </c>
      <c r="H92" s="14"/>
      <c r="I92" s="14" t="s">
        <v>11784</v>
      </c>
      <c r="J92" s="14" t="s">
        <v>11785</v>
      </c>
      <c r="K92" s="20"/>
      <c r="L92" s="10"/>
      <c r="M92" s="14" t="s">
        <v>12098</v>
      </c>
      <c r="N92" s="14" t="s">
        <v>10076</v>
      </c>
      <c r="O92" s="14" t="s">
        <v>11861</v>
      </c>
      <c r="P92" s="14"/>
      <c r="Q92" s="14"/>
      <c r="R92" s="14"/>
      <c r="S92" s="14" t="s">
        <v>12011</v>
      </c>
      <c r="T92" s="14" t="s">
        <v>10517</v>
      </c>
    </row>
    <row r="93" spans="5:20" x14ac:dyDescent="0.3">
      <c r="E93" s="14" t="s">
        <v>11197</v>
      </c>
      <c r="F93" s="15" t="s">
        <v>12099</v>
      </c>
      <c r="G93" s="13" t="s">
        <v>232</v>
      </c>
      <c r="H93" s="8" t="s">
        <v>11751</v>
      </c>
      <c r="I93" s="14" t="s">
        <v>11734</v>
      </c>
      <c r="J93" s="8" t="s">
        <v>11735</v>
      </c>
      <c r="K93" s="20"/>
      <c r="L93" s="10"/>
      <c r="M93" s="14" t="s">
        <v>12100</v>
      </c>
      <c r="N93" s="14" t="s">
        <v>10029</v>
      </c>
      <c r="O93" s="14" t="s">
        <v>12068</v>
      </c>
      <c r="P93" s="14"/>
      <c r="Q93" s="14"/>
      <c r="R93" s="14"/>
      <c r="S93" s="16" t="s">
        <v>11853</v>
      </c>
      <c r="T93" s="16" t="s">
        <v>11844</v>
      </c>
    </row>
    <row r="94" spans="5:20" x14ac:dyDescent="0.3">
      <c r="E94" s="142" t="s">
        <v>11071</v>
      </c>
      <c r="F94" s="15" t="s">
        <v>12101</v>
      </c>
      <c r="G94" s="12" t="s">
        <v>244</v>
      </c>
      <c r="H94" s="14" t="s">
        <v>11813</v>
      </c>
      <c r="I94" s="14" t="s">
        <v>11767</v>
      </c>
      <c r="J94" s="14" t="s">
        <v>11768</v>
      </c>
      <c r="K94" s="20"/>
      <c r="L94" s="10"/>
      <c r="M94" s="14" t="s">
        <v>12102</v>
      </c>
      <c r="N94" s="14" t="s">
        <v>10029</v>
      </c>
      <c r="O94" s="14" t="s">
        <v>11866</v>
      </c>
      <c r="P94" s="14"/>
      <c r="Q94" s="14"/>
      <c r="R94" s="14"/>
      <c r="S94" s="16" t="s">
        <v>11859</v>
      </c>
      <c r="T94" s="16" t="s">
        <v>10517</v>
      </c>
    </row>
    <row r="95" spans="5:20" x14ac:dyDescent="0.3">
      <c r="E95" s="14" t="s">
        <v>9015</v>
      </c>
      <c r="F95" s="15" t="s">
        <v>12103</v>
      </c>
      <c r="G95" s="13" t="s">
        <v>252</v>
      </c>
      <c r="I95" s="14" t="s">
        <v>11767</v>
      </c>
      <c r="J95" s="14" t="s">
        <v>11768</v>
      </c>
      <c r="K95" s="20"/>
      <c r="L95" s="10"/>
      <c r="M95" s="14" t="s">
        <v>9976</v>
      </c>
      <c r="N95" s="14" t="s">
        <v>12104</v>
      </c>
      <c r="O95" s="14" t="s">
        <v>10408</v>
      </c>
      <c r="P95" s="14"/>
      <c r="Q95" s="14"/>
      <c r="R95" s="14"/>
      <c r="S95" s="16" t="s">
        <v>11864</v>
      </c>
      <c r="T95" s="16" t="s">
        <v>12018</v>
      </c>
    </row>
    <row r="96" spans="5:20" x14ac:dyDescent="0.3">
      <c r="E96" s="14" t="s">
        <v>8985</v>
      </c>
      <c r="F96" s="15" t="s">
        <v>12105</v>
      </c>
      <c r="G96" s="13" t="s">
        <v>192</v>
      </c>
      <c r="H96" s="14"/>
      <c r="I96" s="14" t="s">
        <v>11767</v>
      </c>
      <c r="J96" s="14" t="s">
        <v>11768</v>
      </c>
      <c r="K96" s="20"/>
      <c r="L96" s="10"/>
      <c r="M96" s="14" t="s">
        <v>10715</v>
      </c>
      <c r="N96" s="14" t="s">
        <v>12106</v>
      </c>
      <c r="O96" s="14" t="s">
        <v>11932</v>
      </c>
      <c r="P96" s="14"/>
      <c r="Q96" s="14"/>
      <c r="R96" s="14"/>
      <c r="S96" s="14" t="s">
        <v>12015</v>
      </c>
      <c r="T96" s="14" t="s">
        <v>11991</v>
      </c>
    </row>
    <row r="97" spans="5:20" x14ac:dyDescent="0.3">
      <c r="E97" s="14" t="s">
        <v>12107</v>
      </c>
      <c r="F97" s="15" t="s">
        <v>12108</v>
      </c>
      <c r="G97" s="13" t="s">
        <v>237</v>
      </c>
      <c r="H97" s="8" t="s">
        <v>7267</v>
      </c>
      <c r="K97" s="20"/>
      <c r="L97" s="10"/>
      <c r="M97" s="14" t="s">
        <v>12109</v>
      </c>
      <c r="N97" s="14" t="s">
        <v>12110</v>
      </c>
      <c r="O97" s="14" t="s">
        <v>12080</v>
      </c>
      <c r="P97" s="14"/>
      <c r="Q97" s="14"/>
      <c r="R97" s="14"/>
      <c r="S97" s="16" t="s">
        <v>11874</v>
      </c>
      <c r="T97" s="16" t="s">
        <v>12018</v>
      </c>
    </row>
    <row r="98" spans="5:20" x14ac:dyDescent="0.3">
      <c r="E98" s="142" t="s">
        <v>8953</v>
      </c>
      <c r="F98" s="15" t="s">
        <v>12111</v>
      </c>
      <c r="G98" s="12" t="s">
        <v>243</v>
      </c>
      <c r="H98" s="14" t="s">
        <v>11825</v>
      </c>
      <c r="I98" s="14" t="s">
        <v>11734</v>
      </c>
      <c r="J98" s="8" t="s">
        <v>11735</v>
      </c>
      <c r="K98" s="20"/>
      <c r="L98" s="10"/>
      <c r="M98" s="14" t="s">
        <v>12112</v>
      </c>
      <c r="N98" s="14" t="s">
        <v>12113</v>
      </c>
      <c r="O98" s="14" t="s">
        <v>12084</v>
      </c>
      <c r="P98" s="14"/>
      <c r="Q98" s="14"/>
      <c r="R98" s="14"/>
      <c r="S98" s="14" t="s">
        <v>11804</v>
      </c>
      <c r="T98" s="14" t="s">
        <v>11764</v>
      </c>
    </row>
    <row r="99" spans="5:20" x14ac:dyDescent="0.3">
      <c r="E99" s="144" t="s">
        <v>8973</v>
      </c>
      <c r="F99" s="15" t="s">
        <v>12114</v>
      </c>
      <c r="G99" s="13" t="s">
        <v>251</v>
      </c>
      <c r="H99" s="8" t="s">
        <v>11926</v>
      </c>
      <c r="I99" s="14" t="s">
        <v>11767</v>
      </c>
      <c r="J99" s="14" t="s">
        <v>11768</v>
      </c>
      <c r="K99" s="20"/>
      <c r="L99" s="10"/>
      <c r="M99" s="14" t="s">
        <v>12115</v>
      </c>
      <c r="N99" s="14" t="s">
        <v>12116</v>
      </c>
      <c r="O99" s="14" t="s">
        <v>12117</v>
      </c>
      <c r="P99" s="14"/>
      <c r="Q99" s="14"/>
      <c r="R99" s="14"/>
      <c r="S99" s="16" t="s">
        <v>11880</v>
      </c>
      <c r="T99" s="16" t="s">
        <v>11991</v>
      </c>
    </row>
    <row r="100" spans="5:20" x14ac:dyDescent="0.3">
      <c r="E100" s="142" t="s">
        <v>12118</v>
      </c>
      <c r="F100" s="12" t="s">
        <v>12119</v>
      </c>
      <c r="G100" s="12" t="s">
        <v>254</v>
      </c>
      <c r="H100" s="14" t="s">
        <v>12120</v>
      </c>
      <c r="I100" s="14" t="s">
        <v>11734</v>
      </c>
      <c r="J100" s="8" t="s">
        <v>11735</v>
      </c>
      <c r="K100" s="20"/>
      <c r="L100" s="10"/>
      <c r="M100" s="14" t="s">
        <v>12121</v>
      </c>
      <c r="N100" s="14" t="s">
        <v>11947</v>
      </c>
      <c r="O100" s="14" t="s">
        <v>12091</v>
      </c>
      <c r="P100" s="14"/>
      <c r="Q100" s="14"/>
      <c r="R100" s="14"/>
      <c r="S100" s="14" t="s">
        <v>12020</v>
      </c>
      <c r="T100" s="14" t="s">
        <v>11805</v>
      </c>
    </row>
    <row r="101" spans="5:20" x14ac:dyDescent="0.3">
      <c r="E101" s="14" t="s">
        <v>11432</v>
      </c>
      <c r="F101" s="12" t="s">
        <v>12122</v>
      </c>
      <c r="G101" s="13" t="s">
        <v>257</v>
      </c>
      <c r="H101" s="14" t="s">
        <v>11821</v>
      </c>
      <c r="I101" s="14" t="s">
        <v>11734</v>
      </c>
      <c r="J101" s="8" t="s">
        <v>11735</v>
      </c>
      <c r="K101" s="20"/>
      <c r="L101" s="10"/>
      <c r="M101" s="14" t="s">
        <v>12041</v>
      </c>
      <c r="N101" s="14" t="s">
        <v>11887</v>
      </c>
      <c r="O101" s="14" t="s">
        <v>11876</v>
      </c>
      <c r="P101" s="14"/>
      <c r="Q101" s="14"/>
      <c r="R101" s="14"/>
      <c r="S101" s="14" t="s">
        <v>12025</v>
      </c>
      <c r="T101" s="14" t="s">
        <v>11991</v>
      </c>
    </row>
    <row r="102" spans="5:20" x14ac:dyDescent="0.3">
      <c r="E102" s="142" t="s">
        <v>8730</v>
      </c>
      <c r="F102" s="15" t="s">
        <v>12123</v>
      </c>
      <c r="G102" s="13" t="s">
        <v>198</v>
      </c>
      <c r="H102" s="8" t="s">
        <v>11869</v>
      </c>
      <c r="I102" s="14" t="s">
        <v>11767</v>
      </c>
      <c r="J102" s="14" t="s">
        <v>11768</v>
      </c>
      <c r="K102" s="20"/>
      <c r="L102" s="10"/>
      <c r="M102" s="14" t="s">
        <v>10204</v>
      </c>
      <c r="N102" s="14" t="s">
        <v>12124</v>
      </c>
      <c r="O102" s="14" t="s">
        <v>12096</v>
      </c>
      <c r="P102" s="14"/>
      <c r="Q102" s="14"/>
      <c r="R102" s="14"/>
      <c r="S102" s="16" t="s">
        <v>11810</v>
      </c>
      <c r="T102" s="16" t="s">
        <v>11991</v>
      </c>
    </row>
    <row r="103" spans="5:20" x14ac:dyDescent="0.3">
      <c r="E103" s="142" t="s">
        <v>9678</v>
      </c>
      <c r="F103" s="15" t="s">
        <v>12125</v>
      </c>
      <c r="G103" s="13" t="s">
        <v>244</v>
      </c>
      <c r="H103" s="8" t="s">
        <v>11813</v>
      </c>
      <c r="I103" s="14" t="s">
        <v>11767</v>
      </c>
      <c r="J103" s="14" t="s">
        <v>11768</v>
      </c>
      <c r="K103" s="20"/>
      <c r="L103" s="10"/>
      <c r="M103" s="14" t="s">
        <v>12126</v>
      </c>
      <c r="N103" s="14" t="s">
        <v>12127</v>
      </c>
      <c r="O103" s="14" t="s">
        <v>10029</v>
      </c>
      <c r="P103" s="14"/>
      <c r="Q103" s="14"/>
      <c r="R103" s="14"/>
      <c r="S103" s="16" t="s">
        <v>11816</v>
      </c>
      <c r="T103" s="16" t="s">
        <v>11991</v>
      </c>
    </row>
    <row r="104" spans="5:20" x14ac:dyDescent="0.3">
      <c r="E104" s="142" t="s">
        <v>12128</v>
      </c>
      <c r="F104" s="15" t="s">
        <v>12129</v>
      </c>
      <c r="G104" s="12" t="s">
        <v>219</v>
      </c>
      <c r="H104" s="14" t="s">
        <v>12130</v>
      </c>
      <c r="I104" s="8" t="s">
        <v>11790</v>
      </c>
      <c r="J104" s="8" t="s">
        <v>11791</v>
      </c>
      <c r="K104" s="20"/>
      <c r="L104" s="10"/>
      <c r="M104" s="14" t="s">
        <v>12131</v>
      </c>
      <c r="N104" s="14" t="s">
        <v>11953</v>
      </c>
      <c r="O104" s="14" t="s">
        <v>12104</v>
      </c>
      <c r="P104" s="14"/>
      <c r="Q104" s="14"/>
      <c r="R104" s="14"/>
      <c r="S104" s="16" t="s">
        <v>11892</v>
      </c>
      <c r="T104" s="16" t="s">
        <v>12018</v>
      </c>
    </row>
    <row r="105" spans="5:20" x14ac:dyDescent="0.3">
      <c r="E105" s="14" t="s">
        <v>10248</v>
      </c>
      <c r="F105" s="15" t="s">
        <v>12132</v>
      </c>
      <c r="G105" s="12" t="s">
        <v>227</v>
      </c>
      <c r="H105" s="14" t="s">
        <v>11904</v>
      </c>
      <c r="I105" s="8" t="s">
        <v>11790</v>
      </c>
      <c r="J105" s="8" t="s">
        <v>11791</v>
      </c>
      <c r="K105" s="20"/>
      <c r="L105" s="10"/>
      <c r="M105" s="14" t="s">
        <v>12133</v>
      </c>
      <c r="N105" s="14" t="s">
        <v>12134</v>
      </c>
      <c r="O105" s="14" t="s">
        <v>12106</v>
      </c>
      <c r="P105" s="14"/>
      <c r="Q105" s="14"/>
      <c r="R105" s="14"/>
      <c r="S105" s="12" t="s">
        <v>11819</v>
      </c>
      <c r="T105" s="12" t="s">
        <v>11781</v>
      </c>
    </row>
    <row r="106" spans="5:20" x14ac:dyDescent="0.3">
      <c r="E106" s="142" t="s">
        <v>11645</v>
      </c>
      <c r="F106" s="15" t="s">
        <v>12135</v>
      </c>
      <c r="G106" s="21" t="s">
        <v>234</v>
      </c>
      <c r="H106" s="14" t="s">
        <v>12136</v>
      </c>
      <c r="I106" s="8" t="s">
        <v>11790</v>
      </c>
      <c r="J106" s="8" t="s">
        <v>11791</v>
      </c>
      <c r="K106" s="20"/>
      <c r="L106" s="10"/>
      <c r="M106" s="14" t="s">
        <v>12137</v>
      </c>
      <c r="N106" s="14" t="s">
        <v>12138</v>
      </c>
      <c r="O106" s="14" t="s">
        <v>12110</v>
      </c>
      <c r="P106" s="14"/>
      <c r="Q106" s="14"/>
      <c r="R106" s="14"/>
      <c r="S106" s="16" t="s">
        <v>11823</v>
      </c>
      <c r="T106" s="16" t="s">
        <v>11991</v>
      </c>
    </row>
    <row r="107" spans="5:20" x14ac:dyDescent="0.3">
      <c r="E107" s="144" t="s">
        <v>11361</v>
      </c>
      <c r="F107" s="15" t="s">
        <v>12139</v>
      </c>
      <c r="G107" s="13" t="s">
        <v>190</v>
      </c>
      <c r="I107" s="14" t="s">
        <v>11767</v>
      </c>
      <c r="J107" s="14" t="s">
        <v>11768</v>
      </c>
      <c r="K107" s="20"/>
      <c r="L107" s="10"/>
      <c r="M107" s="14" t="s">
        <v>12140</v>
      </c>
      <c r="N107" s="14" t="s">
        <v>12141</v>
      </c>
      <c r="O107" s="14" t="s">
        <v>12113</v>
      </c>
      <c r="P107" s="14"/>
      <c r="Q107" s="14"/>
      <c r="R107" s="14"/>
      <c r="S107" s="14" t="s">
        <v>12038</v>
      </c>
      <c r="T107" s="14" t="s">
        <v>12033</v>
      </c>
    </row>
    <row r="108" spans="5:20" x14ac:dyDescent="0.3">
      <c r="E108" s="142" t="s">
        <v>9514</v>
      </c>
      <c r="F108" s="12" t="s">
        <v>12142</v>
      </c>
      <c r="G108" s="13" t="s">
        <v>209</v>
      </c>
      <c r="H108" s="14"/>
      <c r="I108" s="14" t="s">
        <v>11767</v>
      </c>
      <c r="J108" s="14" t="s">
        <v>11768</v>
      </c>
      <c r="K108" s="20"/>
      <c r="L108" s="10"/>
      <c r="M108" s="14"/>
      <c r="N108" s="14" t="s">
        <v>12143</v>
      </c>
      <c r="O108" s="14" t="s">
        <v>11882</v>
      </c>
      <c r="P108" s="14"/>
      <c r="Q108" s="14"/>
      <c r="R108" s="14"/>
      <c r="S108" s="14" t="s">
        <v>11487</v>
      </c>
      <c r="T108" s="14" t="s">
        <v>11877</v>
      </c>
    </row>
    <row r="109" spans="5:20" x14ac:dyDescent="0.3">
      <c r="E109" s="14" t="s">
        <v>8946</v>
      </c>
      <c r="F109" s="15" t="s">
        <v>12144</v>
      </c>
      <c r="G109" s="13" t="s">
        <v>250</v>
      </c>
      <c r="H109" s="8" t="s">
        <v>11997</v>
      </c>
      <c r="I109" s="14" t="s">
        <v>11784</v>
      </c>
      <c r="J109" s="14" t="s">
        <v>11785</v>
      </c>
      <c r="K109" s="20"/>
      <c r="L109" s="10"/>
      <c r="M109" s="14"/>
      <c r="N109" s="14" t="s">
        <v>12145</v>
      </c>
      <c r="O109" s="14" t="s">
        <v>12116</v>
      </c>
      <c r="P109" s="14"/>
      <c r="Q109" s="14"/>
      <c r="R109" s="14"/>
      <c r="S109" s="14" t="s">
        <v>11614</v>
      </c>
      <c r="T109" s="14" t="s">
        <v>11877</v>
      </c>
    </row>
    <row r="110" spans="5:20" x14ac:dyDescent="0.3">
      <c r="E110" s="142" t="s">
        <v>10402</v>
      </c>
      <c r="F110" s="18" t="s">
        <v>11825</v>
      </c>
      <c r="G110" s="12" t="s">
        <v>243</v>
      </c>
      <c r="H110" s="14" t="s">
        <v>11825</v>
      </c>
      <c r="I110" s="14" t="s">
        <v>11734</v>
      </c>
      <c r="J110" s="8" t="s">
        <v>11735</v>
      </c>
      <c r="K110" s="20"/>
      <c r="L110" s="10"/>
      <c r="M110" s="14"/>
      <c r="N110" s="14" t="s">
        <v>11890</v>
      </c>
      <c r="O110" s="14" t="s">
        <v>11887</v>
      </c>
      <c r="P110" s="14"/>
      <c r="Q110" s="14"/>
      <c r="R110" s="14"/>
      <c r="S110" s="16" t="s">
        <v>11897</v>
      </c>
      <c r="T110" s="16" t="s">
        <v>12146</v>
      </c>
    </row>
    <row r="111" spans="5:20" x14ac:dyDescent="0.3">
      <c r="E111" s="142" t="s">
        <v>12147</v>
      </c>
      <c r="F111" s="15" t="s">
        <v>12148</v>
      </c>
      <c r="G111" s="12" t="s">
        <v>213</v>
      </c>
      <c r="H111" s="14" t="s">
        <v>11994</v>
      </c>
      <c r="I111" s="14" t="s">
        <v>11734</v>
      </c>
      <c r="J111" s="8" t="s">
        <v>11735</v>
      </c>
      <c r="K111" s="20"/>
      <c r="L111" s="10"/>
      <c r="M111" s="14"/>
      <c r="N111" s="14" t="s">
        <v>11076</v>
      </c>
      <c r="O111" s="14" t="s">
        <v>12127</v>
      </c>
      <c r="P111" s="14"/>
      <c r="Q111" s="14"/>
      <c r="R111" s="14"/>
      <c r="S111" s="16" t="s">
        <v>11901</v>
      </c>
      <c r="T111" s="16" t="s">
        <v>11929</v>
      </c>
    </row>
    <row r="112" spans="5:20" x14ac:dyDescent="0.3">
      <c r="E112" s="142" t="s">
        <v>9360</v>
      </c>
      <c r="F112" s="15" t="s">
        <v>12149</v>
      </c>
      <c r="G112" s="13" t="s">
        <v>259</v>
      </c>
      <c r="H112" s="8" t="s">
        <v>12014</v>
      </c>
      <c r="I112" s="14" t="s">
        <v>11767</v>
      </c>
      <c r="J112" s="14" t="s">
        <v>11768</v>
      </c>
      <c r="K112" s="20"/>
      <c r="L112" s="10"/>
      <c r="M112" s="14"/>
      <c r="N112" s="14" t="s">
        <v>12150</v>
      </c>
      <c r="O112" s="14" t="s">
        <v>12151</v>
      </c>
      <c r="P112" s="14"/>
      <c r="Q112" s="14"/>
      <c r="R112" s="14"/>
      <c r="S112" s="14" t="s">
        <v>9015</v>
      </c>
      <c r="T112" s="14" t="s">
        <v>11929</v>
      </c>
    </row>
    <row r="113" spans="5:20" x14ac:dyDescent="0.3">
      <c r="E113" s="14" t="s">
        <v>10408</v>
      </c>
      <c r="F113" s="15" t="s">
        <v>12152</v>
      </c>
      <c r="G113" s="13" t="s">
        <v>256</v>
      </c>
      <c r="H113" s="8" t="s">
        <v>5035</v>
      </c>
      <c r="I113" s="14" t="s">
        <v>11767</v>
      </c>
      <c r="J113" s="14" t="s">
        <v>11768</v>
      </c>
      <c r="K113" s="20"/>
      <c r="L113" s="10"/>
      <c r="M113" s="14"/>
      <c r="N113" s="14" t="s">
        <v>12153</v>
      </c>
      <c r="O113" s="14" t="s">
        <v>12134</v>
      </c>
      <c r="P113" s="14"/>
      <c r="Q113" s="14"/>
      <c r="R113" s="14"/>
      <c r="S113" s="14" t="s">
        <v>12047</v>
      </c>
      <c r="T113" s="14" t="s">
        <v>11929</v>
      </c>
    </row>
    <row r="114" spans="5:20" x14ac:dyDescent="0.3">
      <c r="E114" s="14" t="s">
        <v>11345</v>
      </c>
      <c r="F114" s="15" t="s">
        <v>12154</v>
      </c>
      <c r="G114" s="13" t="s">
        <v>251</v>
      </c>
      <c r="H114" s="8" t="s">
        <v>11926</v>
      </c>
      <c r="I114" s="14" t="s">
        <v>11767</v>
      </c>
      <c r="J114" s="14" t="s">
        <v>11768</v>
      </c>
      <c r="K114" s="20"/>
      <c r="L114" s="10"/>
      <c r="M114" s="14"/>
      <c r="N114" s="14" t="s">
        <v>12155</v>
      </c>
      <c r="O114" s="14" t="s">
        <v>10321</v>
      </c>
      <c r="P114" s="14"/>
      <c r="Q114" s="14"/>
      <c r="R114" s="14"/>
      <c r="S114" s="12" t="s">
        <v>12069</v>
      </c>
      <c r="T114" s="12" t="s">
        <v>11787</v>
      </c>
    </row>
    <row r="115" spans="5:20" x14ac:dyDescent="0.3">
      <c r="E115" s="142" t="s">
        <v>12156</v>
      </c>
      <c r="F115" s="12" t="s">
        <v>12157</v>
      </c>
      <c r="G115" s="13" t="s">
        <v>190</v>
      </c>
      <c r="H115" s="14"/>
      <c r="I115" s="14" t="s">
        <v>11767</v>
      </c>
      <c r="J115" s="14" t="s">
        <v>11768</v>
      </c>
      <c r="K115" s="20"/>
      <c r="L115" s="10"/>
      <c r="M115" s="14"/>
      <c r="N115" s="14" t="s">
        <v>11016</v>
      </c>
      <c r="O115" s="14" t="s">
        <v>12138</v>
      </c>
      <c r="P115" s="14"/>
      <c r="Q115" s="14"/>
      <c r="R115" s="14"/>
      <c r="S115" s="16" t="s">
        <v>11905</v>
      </c>
      <c r="T115" s="16" t="s">
        <v>11844</v>
      </c>
    </row>
    <row r="116" spans="5:20" x14ac:dyDescent="0.3">
      <c r="E116" s="144" t="s">
        <v>9904</v>
      </c>
      <c r="F116" s="15" t="s">
        <v>12158</v>
      </c>
      <c r="G116" s="13" t="s">
        <v>237</v>
      </c>
      <c r="H116" s="8" t="s">
        <v>7267</v>
      </c>
      <c r="K116" s="20"/>
      <c r="L116" s="10"/>
      <c r="M116" s="14"/>
      <c r="N116" s="14" t="s">
        <v>12159</v>
      </c>
      <c r="O116" s="14" t="s">
        <v>12141</v>
      </c>
      <c r="P116" s="14"/>
      <c r="Q116" s="14"/>
      <c r="R116" s="14"/>
      <c r="S116" s="14" t="s">
        <v>11835</v>
      </c>
      <c r="T116" s="14" t="s">
        <v>11787</v>
      </c>
    </row>
    <row r="117" spans="5:20" x14ac:dyDescent="0.3">
      <c r="E117" s="142" t="s">
        <v>10517</v>
      </c>
      <c r="F117" s="18" t="s">
        <v>12160</v>
      </c>
      <c r="G117" s="12" t="s">
        <v>245</v>
      </c>
      <c r="H117" s="14" t="s">
        <v>12160</v>
      </c>
      <c r="I117" s="8" t="s">
        <v>11790</v>
      </c>
      <c r="J117" s="8" t="s">
        <v>11791</v>
      </c>
      <c r="K117" s="20"/>
      <c r="L117" s="10"/>
      <c r="M117" s="14"/>
      <c r="N117" s="14" t="s">
        <v>12161</v>
      </c>
      <c r="O117" s="14" t="s">
        <v>12143</v>
      </c>
      <c r="P117" s="14"/>
      <c r="Q117" s="14"/>
      <c r="R117" s="14"/>
      <c r="S117" s="12" t="s">
        <v>11839</v>
      </c>
      <c r="T117" s="12" t="s">
        <v>11968</v>
      </c>
    </row>
    <row r="118" spans="5:20" x14ac:dyDescent="0.3">
      <c r="E118" s="14" t="s">
        <v>11932</v>
      </c>
      <c r="F118" s="12" t="s">
        <v>12162</v>
      </c>
      <c r="G118" s="12" t="s">
        <v>248</v>
      </c>
      <c r="H118" s="14" t="s">
        <v>12163</v>
      </c>
      <c r="I118" s="8" t="s">
        <v>11790</v>
      </c>
      <c r="J118" s="8" t="s">
        <v>11791</v>
      </c>
      <c r="K118" s="20"/>
      <c r="L118" s="10"/>
      <c r="M118" s="14"/>
      <c r="N118" s="14" t="s">
        <v>12164</v>
      </c>
      <c r="O118" s="14" t="s">
        <v>12145</v>
      </c>
      <c r="P118" s="14"/>
      <c r="Q118" s="14"/>
      <c r="R118" s="14"/>
      <c r="S118" s="16" t="s">
        <v>11909</v>
      </c>
      <c r="T118" s="16" t="s">
        <v>10517</v>
      </c>
    </row>
    <row r="119" spans="5:20" x14ac:dyDescent="0.3">
      <c r="E119" s="14" t="s">
        <v>11514</v>
      </c>
      <c r="F119" s="15" t="s">
        <v>12165</v>
      </c>
      <c r="G119" s="13" t="s">
        <v>252</v>
      </c>
      <c r="I119" s="14" t="s">
        <v>11767</v>
      </c>
      <c r="J119" s="14" t="s">
        <v>11768</v>
      </c>
      <c r="K119" s="20"/>
      <c r="L119" s="10"/>
      <c r="M119" s="14"/>
      <c r="N119" s="14" t="s">
        <v>12166</v>
      </c>
      <c r="O119" s="14" t="s">
        <v>11890</v>
      </c>
      <c r="P119" s="14"/>
      <c r="Q119" s="14"/>
      <c r="R119" s="14"/>
      <c r="S119" s="14" t="s">
        <v>11871</v>
      </c>
      <c r="T119" s="14" t="s">
        <v>11781</v>
      </c>
    </row>
    <row r="120" spans="5:20" x14ac:dyDescent="0.3">
      <c r="E120" s="14" t="s">
        <v>8569</v>
      </c>
      <c r="F120" s="15" t="s">
        <v>12167</v>
      </c>
      <c r="G120" s="12" t="s">
        <v>225</v>
      </c>
      <c r="H120" s="14" t="s">
        <v>11931</v>
      </c>
      <c r="I120" s="14" t="s">
        <v>11734</v>
      </c>
      <c r="J120" s="8" t="s">
        <v>11735</v>
      </c>
      <c r="K120" s="20"/>
      <c r="L120" s="10"/>
      <c r="M120" s="14"/>
      <c r="N120" s="14" t="s">
        <v>12168</v>
      </c>
      <c r="O120" s="14" t="s">
        <v>11076</v>
      </c>
      <c r="P120" s="14"/>
      <c r="Q120" s="14"/>
      <c r="R120" s="14"/>
      <c r="S120" s="14" t="s">
        <v>10248</v>
      </c>
      <c r="T120" s="14" t="s">
        <v>11924</v>
      </c>
    </row>
    <row r="121" spans="5:20" x14ac:dyDescent="0.3">
      <c r="E121" s="14" t="s">
        <v>10076</v>
      </c>
      <c r="F121" s="15" t="s">
        <v>12169</v>
      </c>
      <c r="G121" s="13" t="s">
        <v>201</v>
      </c>
      <c r="H121" s="14" t="s">
        <v>12170</v>
      </c>
      <c r="I121" s="14" t="s">
        <v>11734</v>
      </c>
      <c r="J121" s="8" t="s">
        <v>11735</v>
      </c>
      <c r="K121" s="20"/>
      <c r="L121" s="10"/>
      <c r="M121" s="14"/>
      <c r="N121" s="14" t="s">
        <v>11539</v>
      </c>
      <c r="O121" s="14" t="s">
        <v>12150</v>
      </c>
      <c r="P121" s="14"/>
      <c r="Q121" s="14"/>
      <c r="R121" s="14"/>
      <c r="S121" s="14" t="s">
        <v>12062</v>
      </c>
      <c r="T121" s="14" t="s">
        <v>11741</v>
      </c>
    </row>
    <row r="122" spans="5:20" x14ac:dyDescent="0.3">
      <c r="E122" s="14" t="s">
        <v>10029</v>
      </c>
      <c r="F122" s="15" t="s">
        <v>12171</v>
      </c>
      <c r="G122" s="13" t="s">
        <v>232</v>
      </c>
      <c r="H122" s="8" t="s">
        <v>11751</v>
      </c>
      <c r="I122" s="14" t="s">
        <v>11734</v>
      </c>
      <c r="J122" s="8" t="s">
        <v>11735</v>
      </c>
      <c r="K122" s="20"/>
      <c r="L122" s="10"/>
      <c r="M122" s="14"/>
      <c r="N122" s="14" t="s">
        <v>10605</v>
      </c>
      <c r="O122" s="14" t="s">
        <v>12155</v>
      </c>
      <c r="P122" s="14"/>
      <c r="Q122" s="14"/>
      <c r="R122" s="14"/>
      <c r="S122" s="14" t="s">
        <v>11843</v>
      </c>
      <c r="T122" s="14" t="s">
        <v>11781</v>
      </c>
    </row>
    <row r="123" spans="5:20" x14ac:dyDescent="0.3">
      <c r="E123" s="142" t="s">
        <v>9920</v>
      </c>
      <c r="F123" s="18" t="s">
        <v>11904</v>
      </c>
      <c r="G123" s="12" t="s">
        <v>227</v>
      </c>
      <c r="H123" s="14" t="s">
        <v>11904</v>
      </c>
      <c r="I123" s="8" t="s">
        <v>11790</v>
      </c>
      <c r="J123" s="8" t="s">
        <v>11791</v>
      </c>
      <c r="K123" s="20"/>
      <c r="L123" s="10"/>
      <c r="M123" s="14"/>
      <c r="N123" s="14" t="s">
        <v>9619</v>
      </c>
      <c r="O123" s="14" t="s">
        <v>11016</v>
      </c>
      <c r="P123" s="14"/>
      <c r="Q123" s="14"/>
      <c r="R123" s="14"/>
      <c r="S123" s="12" t="s">
        <v>11848</v>
      </c>
      <c r="T123" s="12" t="s">
        <v>11781</v>
      </c>
    </row>
    <row r="124" spans="5:20" x14ac:dyDescent="0.3">
      <c r="E124" s="142" t="s">
        <v>9419</v>
      </c>
      <c r="F124" s="15" t="s">
        <v>12172</v>
      </c>
      <c r="G124" s="13" t="s">
        <v>202</v>
      </c>
      <c r="H124" s="14" t="s">
        <v>12173</v>
      </c>
      <c r="I124" s="14" t="s">
        <v>11784</v>
      </c>
      <c r="J124" s="14" t="s">
        <v>11785</v>
      </c>
      <c r="K124" s="20"/>
      <c r="L124" s="10"/>
      <c r="M124" s="14"/>
      <c r="N124" s="14" t="s">
        <v>11899</v>
      </c>
      <c r="O124" s="14" t="s">
        <v>12161</v>
      </c>
      <c r="P124" s="14"/>
      <c r="Q124" s="14"/>
      <c r="R124" s="14"/>
      <c r="S124" s="12" t="s">
        <v>11851</v>
      </c>
      <c r="T124" s="12" t="s">
        <v>11781</v>
      </c>
    </row>
    <row r="125" spans="5:20" x14ac:dyDescent="0.3">
      <c r="E125" s="14" t="s">
        <v>11589</v>
      </c>
      <c r="F125" s="17" t="s">
        <v>12174</v>
      </c>
      <c r="G125" s="13" t="s">
        <v>236</v>
      </c>
      <c r="H125" s="8" t="s">
        <v>12086</v>
      </c>
      <c r="I125" s="8" t="s">
        <v>11790</v>
      </c>
      <c r="J125" s="8" t="s">
        <v>11791</v>
      </c>
      <c r="K125" s="20"/>
      <c r="L125" s="10"/>
      <c r="M125" s="14"/>
      <c r="N125" s="14" t="s">
        <v>11274</v>
      </c>
      <c r="O125" s="14" t="s">
        <v>12164</v>
      </c>
      <c r="P125" s="14"/>
      <c r="Q125" s="14"/>
      <c r="R125" s="14"/>
      <c r="S125" s="12" t="s">
        <v>11855</v>
      </c>
      <c r="T125" s="12" t="s">
        <v>11764</v>
      </c>
    </row>
    <row r="126" spans="5:20" x14ac:dyDescent="0.3">
      <c r="E126" s="142" t="s">
        <v>9083</v>
      </c>
      <c r="F126" s="15" t="s">
        <v>12175</v>
      </c>
      <c r="G126" s="12" t="s">
        <v>254</v>
      </c>
      <c r="H126" s="14" t="s">
        <v>12120</v>
      </c>
      <c r="I126" s="14" t="s">
        <v>11734</v>
      </c>
      <c r="J126" s="8" t="s">
        <v>11735</v>
      </c>
      <c r="K126" s="20"/>
      <c r="L126" s="10"/>
      <c r="M126" s="14"/>
      <c r="N126" s="14" t="s">
        <v>12176</v>
      </c>
      <c r="O126" s="14" t="s">
        <v>12168</v>
      </c>
      <c r="P126" s="14"/>
      <c r="Q126" s="14"/>
      <c r="R126" s="14"/>
      <c r="S126" s="12" t="s">
        <v>11861</v>
      </c>
      <c r="T126" s="12" t="s">
        <v>11781</v>
      </c>
    </row>
    <row r="127" spans="5:20" x14ac:dyDescent="0.3">
      <c r="E127" s="14" t="s">
        <v>10321</v>
      </c>
      <c r="F127" s="15" t="s">
        <v>12177</v>
      </c>
      <c r="G127" s="13" t="s">
        <v>226</v>
      </c>
      <c r="H127" s="8" t="s">
        <v>12057</v>
      </c>
      <c r="I127" s="14" t="s">
        <v>11767</v>
      </c>
      <c r="J127" s="14" t="s">
        <v>11768</v>
      </c>
      <c r="K127" s="20"/>
      <c r="L127" s="10"/>
      <c r="M127" s="14"/>
      <c r="N127" s="14" t="s">
        <v>12178</v>
      </c>
      <c r="O127" s="14" t="s">
        <v>11539</v>
      </c>
      <c r="P127" s="14"/>
      <c r="Q127" s="14"/>
      <c r="R127" s="14"/>
      <c r="S127" s="14" t="s">
        <v>12068</v>
      </c>
      <c r="T127" s="14" t="s">
        <v>10517</v>
      </c>
    </row>
    <row r="128" spans="5:20" x14ac:dyDescent="0.3">
      <c r="E128" s="14" t="s">
        <v>9271</v>
      </c>
      <c r="F128" s="15" t="s">
        <v>12179</v>
      </c>
      <c r="G128" s="13" t="s">
        <v>209</v>
      </c>
      <c r="H128" s="14"/>
      <c r="I128" s="14" t="s">
        <v>11767</v>
      </c>
      <c r="J128" s="14" t="s">
        <v>11768</v>
      </c>
      <c r="K128" s="20"/>
      <c r="L128" s="10"/>
      <c r="M128" s="14"/>
      <c r="N128" s="14" t="s">
        <v>11911</v>
      </c>
      <c r="O128" s="14" t="s">
        <v>10605</v>
      </c>
      <c r="P128" s="14"/>
      <c r="Q128" s="14"/>
      <c r="R128" s="14"/>
      <c r="S128" s="16" t="s">
        <v>11913</v>
      </c>
      <c r="T128" s="16" t="s">
        <v>10517</v>
      </c>
    </row>
    <row r="129" spans="5:20" x14ac:dyDescent="0.3">
      <c r="E129" s="14" t="s">
        <v>11076</v>
      </c>
      <c r="F129" s="12" t="s">
        <v>12180</v>
      </c>
      <c r="G129" s="12" t="s">
        <v>191</v>
      </c>
      <c r="H129" s="14" t="s">
        <v>11952</v>
      </c>
      <c r="I129" s="14" t="s">
        <v>11734</v>
      </c>
      <c r="J129" s="8" t="s">
        <v>11735</v>
      </c>
      <c r="K129" s="20"/>
      <c r="L129" s="10"/>
      <c r="M129" s="14"/>
      <c r="N129" s="14" t="s">
        <v>12181</v>
      </c>
      <c r="O129" s="14" t="s">
        <v>9619</v>
      </c>
      <c r="P129" s="14"/>
      <c r="Q129" s="14"/>
      <c r="R129" s="14"/>
      <c r="S129" s="16" t="s">
        <v>11917</v>
      </c>
      <c r="T129" s="16" t="s">
        <v>11844</v>
      </c>
    </row>
    <row r="130" spans="5:20" x14ac:dyDescent="0.3">
      <c r="E130" s="142" t="s">
        <v>12182</v>
      </c>
      <c r="F130" s="15" t="s">
        <v>12183</v>
      </c>
      <c r="G130" s="13" t="s">
        <v>261</v>
      </c>
      <c r="H130" s="8" t="s">
        <v>12184</v>
      </c>
      <c r="I130" s="14" t="s">
        <v>11784</v>
      </c>
      <c r="J130" s="14" t="s">
        <v>11785</v>
      </c>
      <c r="K130" s="20"/>
      <c r="L130" s="10"/>
      <c r="M130" s="14"/>
      <c r="N130" s="14" t="s">
        <v>12185</v>
      </c>
      <c r="O130" s="14" t="s">
        <v>11899</v>
      </c>
      <c r="P130" s="14"/>
      <c r="Q130" s="14"/>
      <c r="R130" s="14"/>
      <c r="S130" s="16" t="s">
        <v>11919</v>
      </c>
      <c r="T130" s="16" t="s">
        <v>10517</v>
      </c>
    </row>
    <row r="131" spans="5:20" x14ac:dyDescent="0.3">
      <c r="E131" s="142" t="s">
        <v>11016</v>
      </c>
      <c r="F131" s="12" t="s">
        <v>12186</v>
      </c>
      <c r="G131" s="12" t="s">
        <v>203</v>
      </c>
      <c r="H131" s="14" t="s">
        <v>12187</v>
      </c>
      <c r="I131" s="8" t="s">
        <v>11790</v>
      </c>
      <c r="J131" s="8" t="s">
        <v>11791</v>
      </c>
      <c r="K131" s="20"/>
      <c r="L131" s="10"/>
      <c r="M131" s="14"/>
      <c r="N131" s="14" t="s">
        <v>11983</v>
      </c>
      <c r="O131" s="14" t="s">
        <v>11274</v>
      </c>
      <c r="P131" s="14"/>
      <c r="Q131" s="14"/>
      <c r="R131" s="14"/>
      <c r="S131" s="14" t="s">
        <v>11866</v>
      </c>
      <c r="T131" s="14" t="s">
        <v>11781</v>
      </c>
    </row>
    <row r="132" spans="5:20" x14ac:dyDescent="0.3">
      <c r="E132" s="14" t="s">
        <v>10952</v>
      </c>
      <c r="F132" s="15" t="s">
        <v>12188</v>
      </c>
      <c r="G132" s="13" t="s">
        <v>193</v>
      </c>
      <c r="H132" s="14"/>
      <c r="I132" s="14" t="s">
        <v>11734</v>
      </c>
      <c r="J132" s="8" t="s">
        <v>11735</v>
      </c>
      <c r="K132" s="20"/>
      <c r="L132" s="10"/>
      <c r="M132" s="14"/>
      <c r="N132" s="14" t="s">
        <v>11754</v>
      </c>
      <c r="O132" s="14" t="s">
        <v>12176</v>
      </c>
      <c r="P132" s="14"/>
      <c r="Q132" s="14"/>
      <c r="R132" s="14"/>
      <c r="S132" s="14" t="s">
        <v>10408</v>
      </c>
      <c r="T132" s="14" t="s">
        <v>11774</v>
      </c>
    </row>
    <row r="133" spans="5:20" x14ac:dyDescent="0.3">
      <c r="E133" s="14" t="s">
        <v>8648</v>
      </c>
      <c r="F133" s="15" t="s">
        <v>12189</v>
      </c>
      <c r="G133" s="13" t="s">
        <v>230</v>
      </c>
      <c r="H133" s="8" t="s">
        <v>12190</v>
      </c>
      <c r="I133" s="14" t="s">
        <v>11784</v>
      </c>
      <c r="J133" s="14" t="s">
        <v>11785</v>
      </c>
      <c r="K133" s="20"/>
      <c r="L133" s="10"/>
      <c r="M133" s="14"/>
      <c r="N133" s="14" t="s">
        <v>11914</v>
      </c>
      <c r="O133" s="14" t="s">
        <v>11907</v>
      </c>
      <c r="P133" s="14"/>
      <c r="Q133" s="14"/>
      <c r="R133" s="14"/>
      <c r="S133" s="16" t="s">
        <v>11345</v>
      </c>
      <c r="T133" s="16" t="s">
        <v>11774</v>
      </c>
    </row>
    <row r="134" spans="5:20" x14ac:dyDescent="0.3">
      <c r="E134" s="142" t="s">
        <v>12191</v>
      </c>
      <c r="F134" s="15" t="s">
        <v>12192</v>
      </c>
      <c r="G134" s="13" t="s">
        <v>260</v>
      </c>
      <c r="H134" s="8" t="s">
        <v>11863</v>
      </c>
      <c r="I134" s="14" t="s">
        <v>11767</v>
      </c>
      <c r="J134" s="14" t="s">
        <v>11768</v>
      </c>
      <c r="K134" s="20"/>
      <c r="L134" s="10"/>
      <c r="M134" s="14"/>
      <c r="N134" s="14" t="s">
        <v>9653</v>
      </c>
      <c r="O134" s="14" t="s">
        <v>12178</v>
      </c>
      <c r="P134" s="14"/>
      <c r="Q134" s="14"/>
      <c r="R134" s="14"/>
      <c r="S134" s="14" t="s">
        <v>10517</v>
      </c>
      <c r="T134" s="14" t="s">
        <v>10517</v>
      </c>
    </row>
    <row r="135" spans="5:20" x14ac:dyDescent="0.3">
      <c r="E135" s="142" t="s">
        <v>12193</v>
      </c>
      <c r="F135" s="15" t="s">
        <v>12194</v>
      </c>
      <c r="G135" s="13" t="s">
        <v>198</v>
      </c>
      <c r="H135" s="8" t="s">
        <v>11869</v>
      </c>
      <c r="I135" s="14" t="s">
        <v>11767</v>
      </c>
      <c r="J135" s="14" t="s">
        <v>11768</v>
      </c>
      <c r="K135" s="20"/>
      <c r="L135" s="10"/>
      <c r="M135" s="14"/>
      <c r="N135" s="14" t="s">
        <v>12195</v>
      </c>
      <c r="O135" s="14" t="s">
        <v>11911</v>
      </c>
      <c r="P135" s="14"/>
      <c r="Q135" s="14"/>
      <c r="R135" s="14"/>
      <c r="S135" s="16" t="s">
        <v>11927</v>
      </c>
      <c r="T135" s="16" t="s">
        <v>10517</v>
      </c>
    </row>
    <row r="136" spans="5:20" x14ac:dyDescent="0.3">
      <c r="E136" s="143" t="s">
        <v>8924</v>
      </c>
      <c r="F136" s="15" t="s">
        <v>12196</v>
      </c>
      <c r="G136" s="12" t="s">
        <v>249</v>
      </c>
      <c r="H136" s="14" t="s">
        <v>12197</v>
      </c>
      <c r="I136" s="8" t="s">
        <v>11790</v>
      </c>
      <c r="J136" s="8" t="s">
        <v>11791</v>
      </c>
      <c r="K136" s="20"/>
      <c r="L136" s="10"/>
      <c r="M136" s="14"/>
      <c r="N136" s="14" t="s">
        <v>12198</v>
      </c>
      <c r="O136" s="14" t="s">
        <v>12181</v>
      </c>
      <c r="P136" s="14"/>
      <c r="Q136" s="14"/>
      <c r="R136" s="14"/>
      <c r="S136" s="16" t="s">
        <v>11932</v>
      </c>
      <c r="T136" s="16" t="s">
        <v>10517</v>
      </c>
    </row>
    <row r="137" spans="5:20" x14ac:dyDescent="0.3">
      <c r="E137" s="142" t="s">
        <v>11010</v>
      </c>
      <c r="F137" s="15" t="s">
        <v>12199</v>
      </c>
      <c r="G137" s="13" t="s">
        <v>234</v>
      </c>
      <c r="H137" s="8" t="s">
        <v>12136</v>
      </c>
      <c r="I137" s="8" t="s">
        <v>11790</v>
      </c>
      <c r="J137" s="8" t="s">
        <v>11791</v>
      </c>
      <c r="K137" s="20"/>
      <c r="L137" s="10"/>
      <c r="M137" s="14"/>
      <c r="N137" s="14" t="s">
        <v>10110</v>
      </c>
      <c r="O137" s="14" t="s">
        <v>12185</v>
      </c>
      <c r="P137" s="14"/>
      <c r="Q137" s="14"/>
      <c r="R137" s="14"/>
      <c r="S137" s="16" t="s">
        <v>11936</v>
      </c>
      <c r="T137" s="16" t="s">
        <v>10517</v>
      </c>
    </row>
    <row r="138" spans="5:20" x14ac:dyDescent="0.3">
      <c r="E138" s="142" t="s">
        <v>10298</v>
      </c>
      <c r="F138" s="12" t="s">
        <v>12200</v>
      </c>
      <c r="G138" s="12" t="s">
        <v>255</v>
      </c>
      <c r="H138" s="14" t="s">
        <v>12030</v>
      </c>
      <c r="I138" s="14" t="s">
        <v>11734</v>
      </c>
      <c r="J138" s="8" t="s">
        <v>11735</v>
      </c>
      <c r="K138" s="20"/>
      <c r="L138" s="10"/>
      <c r="M138" s="14"/>
      <c r="N138" s="14" t="s">
        <v>12201</v>
      </c>
      <c r="O138" s="14" t="s">
        <v>12202</v>
      </c>
      <c r="P138" s="14"/>
      <c r="Q138" s="14"/>
      <c r="R138" s="14"/>
      <c r="S138" s="14" t="s">
        <v>12080</v>
      </c>
      <c r="T138" s="14" t="s">
        <v>11856</v>
      </c>
    </row>
    <row r="139" spans="5:20" x14ac:dyDescent="0.3">
      <c r="E139" s="142" t="s">
        <v>9346</v>
      </c>
      <c r="F139" s="15" t="s">
        <v>12203</v>
      </c>
      <c r="G139" s="12" t="s">
        <v>204</v>
      </c>
      <c r="H139" s="14" t="s">
        <v>11783</v>
      </c>
      <c r="I139" s="14" t="s">
        <v>11784</v>
      </c>
      <c r="J139" s="14" t="s">
        <v>11785</v>
      </c>
      <c r="K139" s="20"/>
      <c r="L139" s="10"/>
      <c r="M139" s="14"/>
      <c r="N139" s="14" t="s">
        <v>10907</v>
      </c>
      <c r="O139" s="14" t="s">
        <v>11986</v>
      </c>
      <c r="P139" s="14"/>
      <c r="Q139" s="14"/>
      <c r="R139" s="14"/>
      <c r="S139" s="14" t="s">
        <v>12084</v>
      </c>
      <c r="T139" s="14" t="s">
        <v>11856</v>
      </c>
    </row>
    <row r="140" spans="5:20" x14ac:dyDescent="0.3">
      <c r="E140" s="14" t="s">
        <v>12204</v>
      </c>
      <c r="F140" s="17" t="s">
        <v>12205</v>
      </c>
      <c r="G140" s="13" t="s">
        <v>231</v>
      </c>
      <c r="H140" s="8" t="s">
        <v>11965</v>
      </c>
      <c r="I140" s="14" t="s">
        <v>11734</v>
      </c>
      <c r="J140" s="8" t="s">
        <v>11735</v>
      </c>
      <c r="K140" s="20"/>
      <c r="L140" s="10"/>
      <c r="M140" s="14"/>
      <c r="N140" s="14" t="s">
        <v>12206</v>
      </c>
      <c r="O140" s="14" t="s">
        <v>11754</v>
      </c>
      <c r="P140" s="14"/>
      <c r="Q140" s="14"/>
      <c r="R140" s="14"/>
      <c r="S140" s="12" t="s">
        <v>12117</v>
      </c>
      <c r="T140" s="12" t="s">
        <v>11781</v>
      </c>
    </row>
    <row r="141" spans="5:20" x14ac:dyDescent="0.3">
      <c r="E141" s="14" t="s">
        <v>11539</v>
      </c>
      <c r="F141" s="12" t="s">
        <v>12207</v>
      </c>
      <c r="G141" s="13" t="s">
        <v>209</v>
      </c>
      <c r="H141" s="14"/>
      <c r="I141" s="14" t="s">
        <v>11767</v>
      </c>
      <c r="J141" s="14" t="s">
        <v>11768</v>
      </c>
      <c r="K141" s="20"/>
      <c r="L141" s="10"/>
      <c r="M141" s="14"/>
      <c r="N141" s="14" t="s">
        <v>12208</v>
      </c>
      <c r="O141" s="14" t="s">
        <v>11914</v>
      </c>
      <c r="P141" s="14"/>
      <c r="Q141" s="14"/>
      <c r="R141" s="14"/>
      <c r="S141" s="14" t="s">
        <v>12088</v>
      </c>
      <c r="T141" s="14" t="s">
        <v>11781</v>
      </c>
    </row>
    <row r="142" spans="5:20" x14ac:dyDescent="0.3">
      <c r="E142" s="14" t="s">
        <v>10605</v>
      </c>
      <c r="F142" s="15" t="s">
        <v>12209</v>
      </c>
      <c r="G142" s="12" t="s">
        <v>194</v>
      </c>
      <c r="H142" s="14" t="s">
        <v>11758</v>
      </c>
      <c r="I142" s="14" t="s">
        <v>11734</v>
      </c>
      <c r="J142" s="8" t="s">
        <v>11735</v>
      </c>
      <c r="K142" s="20"/>
      <c r="L142" s="10"/>
      <c r="M142" s="14"/>
      <c r="N142" s="14" t="s">
        <v>11763</v>
      </c>
      <c r="O142" s="14" t="s">
        <v>9653</v>
      </c>
      <c r="P142" s="14"/>
      <c r="Q142" s="14"/>
      <c r="R142" s="14"/>
      <c r="S142" s="14" t="s">
        <v>12091</v>
      </c>
      <c r="T142" s="14" t="s">
        <v>11741</v>
      </c>
    </row>
    <row r="143" spans="5:20" x14ac:dyDescent="0.3">
      <c r="E143" s="14" t="s">
        <v>9619</v>
      </c>
      <c r="F143" s="15" t="s">
        <v>12210</v>
      </c>
      <c r="G143" s="12" t="s">
        <v>239</v>
      </c>
      <c r="H143" s="14" t="s">
        <v>12211</v>
      </c>
      <c r="I143" s="14" t="s">
        <v>11784</v>
      </c>
      <c r="J143" s="14" t="s">
        <v>11785</v>
      </c>
      <c r="K143" s="20"/>
      <c r="L143" s="10"/>
      <c r="M143" s="14"/>
      <c r="N143" s="14" t="s">
        <v>12212</v>
      </c>
      <c r="O143" s="14" t="s">
        <v>12213</v>
      </c>
      <c r="P143" s="14"/>
      <c r="Q143" s="14"/>
      <c r="R143" s="14"/>
      <c r="S143" s="16" t="s">
        <v>11876</v>
      </c>
      <c r="T143" s="16" t="s">
        <v>11741</v>
      </c>
    </row>
    <row r="144" spans="5:20" x14ac:dyDescent="0.3">
      <c r="E144" s="14" t="s">
        <v>11274</v>
      </c>
      <c r="F144" s="15" t="s">
        <v>12214</v>
      </c>
      <c r="G144" s="13" t="s">
        <v>251</v>
      </c>
      <c r="H144" s="8" t="s">
        <v>11926</v>
      </c>
      <c r="I144" s="14" t="s">
        <v>11767</v>
      </c>
      <c r="J144" s="14" t="s">
        <v>11768</v>
      </c>
      <c r="K144" s="20"/>
      <c r="L144" s="10"/>
      <c r="M144" s="14"/>
      <c r="N144" s="14" t="s">
        <v>12215</v>
      </c>
      <c r="O144" s="14" t="s">
        <v>12195</v>
      </c>
      <c r="P144" s="14"/>
      <c r="Q144" s="14"/>
      <c r="R144" s="14"/>
      <c r="S144" s="16" t="s">
        <v>11944</v>
      </c>
      <c r="T144" s="16" t="s">
        <v>10517</v>
      </c>
    </row>
    <row r="145" spans="5:20" x14ac:dyDescent="0.3">
      <c r="E145" s="14" t="s">
        <v>12216</v>
      </c>
      <c r="F145" s="15" t="s">
        <v>12217</v>
      </c>
      <c r="G145" s="12" t="s">
        <v>243</v>
      </c>
      <c r="H145" s="14" t="s">
        <v>11825</v>
      </c>
      <c r="I145" s="14" t="s">
        <v>11734</v>
      </c>
      <c r="J145" s="8" t="s">
        <v>11735</v>
      </c>
      <c r="K145" s="20"/>
      <c r="L145" s="10"/>
      <c r="M145" s="14"/>
      <c r="N145" s="14" t="s">
        <v>12218</v>
      </c>
      <c r="O145" s="14" t="s">
        <v>12198</v>
      </c>
      <c r="P145" s="14"/>
      <c r="Q145" s="14"/>
      <c r="R145" s="14"/>
      <c r="S145" s="14" t="s">
        <v>12096</v>
      </c>
      <c r="T145" s="14" t="s">
        <v>10517</v>
      </c>
    </row>
    <row r="146" spans="5:20" x14ac:dyDescent="0.3">
      <c r="E146" s="142" t="s">
        <v>12219</v>
      </c>
      <c r="F146" s="12" t="s">
        <v>12220</v>
      </c>
      <c r="G146" s="13" t="s">
        <v>228</v>
      </c>
      <c r="H146" s="8" t="s">
        <v>11889</v>
      </c>
      <c r="I146" s="14" t="s">
        <v>11734</v>
      </c>
      <c r="J146" s="8" t="s">
        <v>11735</v>
      </c>
      <c r="K146" s="20"/>
      <c r="L146" s="10"/>
      <c r="M146" s="14"/>
      <c r="N146" s="14" t="s">
        <v>12221</v>
      </c>
      <c r="O146" s="14" t="s">
        <v>10110</v>
      </c>
      <c r="P146" s="14"/>
      <c r="Q146" s="14"/>
      <c r="R146" s="14"/>
      <c r="S146" s="14" t="s">
        <v>10076</v>
      </c>
      <c r="T146" s="14" t="s">
        <v>10517</v>
      </c>
    </row>
    <row r="147" spans="5:20" x14ac:dyDescent="0.3">
      <c r="E147" s="142" t="s">
        <v>9858</v>
      </c>
      <c r="F147" s="22" t="s">
        <v>12222</v>
      </c>
      <c r="G147" s="12" t="s">
        <v>191</v>
      </c>
      <c r="H147" s="14" t="s">
        <v>11952</v>
      </c>
      <c r="I147" s="14" t="s">
        <v>11734</v>
      </c>
      <c r="J147" s="8" t="s">
        <v>11735</v>
      </c>
      <c r="K147" s="20"/>
      <c r="L147" s="10"/>
      <c r="M147" s="14"/>
      <c r="N147" s="14" t="s">
        <v>12223</v>
      </c>
      <c r="O147" s="14" t="s">
        <v>12201</v>
      </c>
      <c r="P147" s="14"/>
      <c r="Q147" s="14"/>
      <c r="R147" s="14"/>
      <c r="S147" s="14" t="s">
        <v>10029</v>
      </c>
      <c r="T147" s="14" t="s">
        <v>10517</v>
      </c>
    </row>
    <row r="148" spans="5:20" x14ac:dyDescent="0.3">
      <c r="E148" s="14" t="s">
        <v>11658</v>
      </c>
      <c r="F148" s="15" t="s">
        <v>12224</v>
      </c>
      <c r="G148" s="13" t="s">
        <v>229</v>
      </c>
      <c r="H148" s="14" t="s">
        <v>11842</v>
      </c>
      <c r="I148" s="14" t="s">
        <v>11767</v>
      </c>
      <c r="J148" s="14" t="s">
        <v>11768</v>
      </c>
      <c r="K148" s="20"/>
      <c r="L148" s="10"/>
      <c r="M148" s="14"/>
      <c r="N148" s="14" t="s">
        <v>12225</v>
      </c>
      <c r="O148" s="14" t="s">
        <v>10907</v>
      </c>
      <c r="P148" s="14"/>
      <c r="Q148" s="14"/>
      <c r="R148" s="14"/>
      <c r="S148" s="14" t="s">
        <v>10029</v>
      </c>
      <c r="T148" s="14" t="s">
        <v>11811</v>
      </c>
    </row>
    <row r="149" spans="5:20" x14ac:dyDescent="0.3">
      <c r="E149" s="142" t="s">
        <v>9072</v>
      </c>
      <c r="F149" s="15" t="s">
        <v>12226</v>
      </c>
      <c r="G149" s="12" t="s">
        <v>254</v>
      </c>
      <c r="H149" s="14" t="s">
        <v>12120</v>
      </c>
      <c r="I149" s="14" t="s">
        <v>11734</v>
      </c>
      <c r="J149" s="8" t="s">
        <v>11735</v>
      </c>
      <c r="K149" s="20"/>
      <c r="L149" s="10"/>
      <c r="M149" s="14"/>
      <c r="N149" s="14" t="s">
        <v>12227</v>
      </c>
      <c r="O149" s="14" t="s">
        <v>12206</v>
      </c>
      <c r="P149" s="14"/>
      <c r="Q149" s="14"/>
      <c r="R149" s="14"/>
      <c r="S149" s="14" t="s">
        <v>12104</v>
      </c>
      <c r="T149" s="14" t="s">
        <v>11805</v>
      </c>
    </row>
    <row r="150" spans="5:20" x14ac:dyDescent="0.3">
      <c r="E150" s="14" t="s">
        <v>9653</v>
      </c>
      <c r="F150" s="15" t="s">
        <v>12228</v>
      </c>
      <c r="G150" s="13" t="s">
        <v>189</v>
      </c>
      <c r="H150" s="8" t="s">
        <v>11891</v>
      </c>
      <c r="I150" s="8" t="s">
        <v>11734</v>
      </c>
      <c r="J150" s="8" t="s">
        <v>11735</v>
      </c>
      <c r="K150" s="20"/>
      <c r="L150" s="10"/>
      <c r="M150" s="14"/>
      <c r="N150" s="14" t="s">
        <v>12229</v>
      </c>
      <c r="O150" s="14" t="s">
        <v>11920</v>
      </c>
      <c r="P150" s="14"/>
      <c r="Q150" s="14"/>
      <c r="R150" s="14"/>
      <c r="S150" s="14" t="s">
        <v>12106</v>
      </c>
      <c r="T150" s="14" t="s">
        <v>11805</v>
      </c>
    </row>
    <row r="151" spans="5:20" x14ac:dyDescent="0.3">
      <c r="E151" s="142" t="s">
        <v>10391</v>
      </c>
      <c r="F151" s="15" t="s">
        <v>12230</v>
      </c>
      <c r="G151" s="13" t="s">
        <v>216</v>
      </c>
      <c r="H151" s="8" t="s">
        <v>12231</v>
      </c>
      <c r="I151" s="14" t="s">
        <v>11767</v>
      </c>
      <c r="J151" s="14" t="s">
        <v>11768</v>
      </c>
      <c r="K151" s="20"/>
      <c r="L151" s="10"/>
      <c r="M151" s="14"/>
      <c r="N151" s="14" t="s">
        <v>11938</v>
      </c>
      <c r="O151" s="14" t="s">
        <v>12208</v>
      </c>
      <c r="P151" s="14"/>
      <c r="Q151" s="14"/>
      <c r="R151" s="14"/>
      <c r="S151" s="14" t="s">
        <v>12110</v>
      </c>
      <c r="T151" s="14" t="s">
        <v>12018</v>
      </c>
    </row>
    <row r="152" spans="5:20" x14ac:dyDescent="0.3">
      <c r="E152" s="142" t="s">
        <v>10455</v>
      </c>
      <c r="F152" s="12" t="s">
        <v>11842</v>
      </c>
      <c r="G152" s="13" t="s">
        <v>229</v>
      </c>
      <c r="H152" s="14" t="s">
        <v>11842</v>
      </c>
      <c r="I152" s="14" t="s">
        <v>11767</v>
      </c>
      <c r="J152" s="14" t="s">
        <v>11768</v>
      </c>
      <c r="K152" s="20"/>
      <c r="L152" s="10"/>
      <c r="M152" s="14"/>
      <c r="N152" s="14" t="s">
        <v>12002</v>
      </c>
      <c r="O152" s="14" t="s">
        <v>11763</v>
      </c>
      <c r="P152" s="14"/>
      <c r="Q152" s="14"/>
      <c r="R152" s="14"/>
      <c r="S152" s="14" t="s">
        <v>12113</v>
      </c>
      <c r="T152" s="14" t="s">
        <v>12018</v>
      </c>
    </row>
    <row r="153" spans="5:20" x14ac:dyDescent="0.3">
      <c r="E153" s="142" t="s">
        <v>10576</v>
      </c>
      <c r="F153" s="15" t="s">
        <v>12232</v>
      </c>
      <c r="G153" s="13" t="s">
        <v>195</v>
      </c>
      <c r="H153" s="14" t="s">
        <v>11797</v>
      </c>
      <c r="I153" s="14" t="s">
        <v>11767</v>
      </c>
      <c r="J153" s="14" t="s">
        <v>11768</v>
      </c>
      <c r="K153" s="20"/>
      <c r="L153" s="10"/>
      <c r="M153" s="14"/>
      <c r="N153" s="14" t="s">
        <v>12006</v>
      </c>
      <c r="O153" s="14" t="s">
        <v>12212</v>
      </c>
      <c r="P153" s="14"/>
      <c r="Q153" s="14"/>
      <c r="R153" s="14"/>
      <c r="S153" s="12" t="s">
        <v>11882</v>
      </c>
      <c r="T153" s="12" t="s">
        <v>11764</v>
      </c>
    </row>
    <row r="154" spans="5:20" x14ac:dyDescent="0.3">
      <c r="E154" s="142" t="s">
        <v>8991</v>
      </c>
      <c r="F154" s="15" t="s">
        <v>12233</v>
      </c>
      <c r="G154" s="13" t="s">
        <v>196</v>
      </c>
      <c r="H154" s="8" t="s">
        <v>11970</v>
      </c>
      <c r="K154" s="20"/>
      <c r="L154" s="10"/>
      <c r="M154" s="14"/>
      <c r="N154" s="14" t="s">
        <v>12234</v>
      </c>
      <c r="O154" s="14" t="s">
        <v>12215</v>
      </c>
      <c r="P154" s="14"/>
      <c r="Q154" s="14"/>
      <c r="R154" s="14"/>
      <c r="S154" s="14" t="s">
        <v>12116</v>
      </c>
      <c r="T154" s="14" t="s">
        <v>11741</v>
      </c>
    </row>
    <row r="155" spans="5:20" x14ac:dyDescent="0.3">
      <c r="E155" s="142" t="s">
        <v>10982</v>
      </c>
      <c r="F155" s="15" t="s">
        <v>12235</v>
      </c>
      <c r="G155" s="13" t="s">
        <v>202</v>
      </c>
      <c r="H155" s="14" t="s">
        <v>12173</v>
      </c>
      <c r="I155" s="14" t="s">
        <v>11784</v>
      </c>
      <c r="J155" s="14" t="s">
        <v>11785</v>
      </c>
      <c r="K155" s="20"/>
      <c r="L155" s="10"/>
      <c r="M155" s="14"/>
      <c r="N155" s="14" t="s">
        <v>12236</v>
      </c>
      <c r="O155" s="14" t="s">
        <v>12215</v>
      </c>
      <c r="P155" s="14"/>
      <c r="Q155" s="14"/>
      <c r="R155" s="14"/>
      <c r="S155" s="16" t="s">
        <v>11947</v>
      </c>
      <c r="T155" s="16" t="s">
        <v>11902</v>
      </c>
    </row>
    <row r="156" spans="5:20" x14ac:dyDescent="0.3">
      <c r="E156" s="14" t="s">
        <v>9723</v>
      </c>
      <c r="F156" s="15" t="s">
        <v>12237</v>
      </c>
      <c r="G156" s="12" t="s">
        <v>213</v>
      </c>
      <c r="H156" s="14" t="s">
        <v>11994</v>
      </c>
      <c r="I156" s="14" t="s">
        <v>11734</v>
      </c>
      <c r="J156" s="8" t="s">
        <v>11735</v>
      </c>
      <c r="K156" s="20"/>
      <c r="L156" s="10"/>
      <c r="M156" s="14"/>
      <c r="N156" s="14" t="s">
        <v>12238</v>
      </c>
      <c r="O156" s="14" t="s">
        <v>12218</v>
      </c>
      <c r="P156" s="14"/>
      <c r="Q156" s="14"/>
      <c r="R156" s="14"/>
      <c r="S156" s="14" t="s">
        <v>11887</v>
      </c>
      <c r="T156" s="14" t="s">
        <v>11741</v>
      </c>
    </row>
    <row r="157" spans="5:20" x14ac:dyDescent="0.3">
      <c r="E157" s="14" t="s">
        <v>10110</v>
      </c>
      <c r="F157" s="15" t="s">
        <v>12239</v>
      </c>
      <c r="G157" s="13" t="s">
        <v>199</v>
      </c>
      <c r="H157" s="14" t="s">
        <v>12005</v>
      </c>
      <c r="I157" s="14" t="s">
        <v>11767</v>
      </c>
      <c r="J157" s="14" t="s">
        <v>11768</v>
      </c>
      <c r="K157" s="20"/>
      <c r="L157" s="10"/>
      <c r="M157" s="14"/>
      <c r="N157" s="14" t="s">
        <v>11942</v>
      </c>
      <c r="O157" s="14" t="s">
        <v>12218</v>
      </c>
      <c r="P157" s="14"/>
      <c r="Q157" s="14"/>
      <c r="R157" s="14"/>
      <c r="S157" s="14" t="s">
        <v>12124</v>
      </c>
      <c r="T157" s="14" t="s">
        <v>11741</v>
      </c>
    </row>
    <row r="158" spans="5:20" x14ac:dyDescent="0.3">
      <c r="E158" s="14" t="s">
        <v>10907</v>
      </c>
      <c r="F158" s="15" t="s">
        <v>12240</v>
      </c>
      <c r="G158" s="12" t="s">
        <v>239</v>
      </c>
      <c r="H158" s="14" t="s">
        <v>12211</v>
      </c>
      <c r="I158" s="14" t="s">
        <v>11784</v>
      </c>
      <c r="J158" s="14" t="s">
        <v>11785</v>
      </c>
      <c r="K158" s="20"/>
      <c r="L158" s="10"/>
      <c r="M158" s="14"/>
      <c r="N158" s="14" t="s">
        <v>11773</v>
      </c>
      <c r="O158" s="14" t="s">
        <v>12241</v>
      </c>
      <c r="P158" s="14"/>
      <c r="Q158" s="14"/>
      <c r="R158" s="14"/>
      <c r="S158" s="14" t="s">
        <v>12127</v>
      </c>
      <c r="T158" s="14" t="s">
        <v>12033</v>
      </c>
    </row>
    <row r="159" spans="5:20" x14ac:dyDescent="0.3">
      <c r="E159" s="144" t="s">
        <v>11712</v>
      </c>
      <c r="F159" s="18" t="s">
        <v>12242</v>
      </c>
      <c r="G159" s="13" t="s">
        <v>192</v>
      </c>
      <c r="H159" s="14"/>
      <c r="I159" s="14" t="s">
        <v>11767</v>
      </c>
      <c r="J159" s="14" t="s">
        <v>11768</v>
      </c>
      <c r="K159" s="20"/>
      <c r="L159" s="10"/>
      <c r="M159" s="14"/>
      <c r="N159" s="14" t="s">
        <v>12243</v>
      </c>
      <c r="O159" s="14" t="s">
        <v>11928</v>
      </c>
      <c r="P159" s="14"/>
      <c r="Q159" s="14"/>
      <c r="R159" s="14"/>
      <c r="S159" s="16" t="s">
        <v>11953</v>
      </c>
      <c r="T159" s="16" t="s">
        <v>11844</v>
      </c>
    </row>
    <row r="160" spans="5:20" x14ac:dyDescent="0.3">
      <c r="E160" s="142" t="s">
        <v>9290</v>
      </c>
      <c r="F160" s="15" t="s">
        <v>12244</v>
      </c>
      <c r="G160" s="13" t="s">
        <v>217</v>
      </c>
      <c r="H160" s="8" t="s">
        <v>11976</v>
      </c>
      <c r="I160" s="8" t="s">
        <v>11790</v>
      </c>
      <c r="J160" s="8" t="s">
        <v>11791</v>
      </c>
      <c r="K160" s="20"/>
      <c r="L160" s="10"/>
      <c r="M160" s="14"/>
      <c r="N160" s="14" t="s">
        <v>11949</v>
      </c>
      <c r="O160" s="14" t="s">
        <v>12221</v>
      </c>
      <c r="P160" s="14"/>
      <c r="Q160" s="14"/>
      <c r="R160" s="14"/>
      <c r="S160" s="12" t="s">
        <v>12151</v>
      </c>
      <c r="T160" s="12" t="s">
        <v>11774</v>
      </c>
    </row>
    <row r="161" spans="5:20" x14ac:dyDescent="0.3">
      <c r="E161" s="142" t="s">
        <v>11640</v>
      </c>
      <c r="F161" s="15" t="s">
        <v>12245</v>
      </c>
      <c r="G161" s="12" t="s">
        <v>266</v>
      </c>
      <c r="H161" s="14" t="s">
        <v>11846</v>
      </c>
      <c r="I161" s="14" t="s">
        <v>11767</v>
      </c>
      <c r="J161" s="14" t="s">
        <v>11768</v>
      </c>
      <c r="K161" s="20"/>
      <c r="L161" s="10"/>
      <c r="M161" s="14"/>
      <c r="N161" s="14" t="s">
        <v>12246</v>
      </c>
      <c r="O161" s="14" t="s">
        <v>12223</v>
      </c>
      <c r="P161" s="14"/>
      <c r="Q161" s="14"/>
      <c r="R161" s="14"/>
      <c r="S161" s="14" t="s">
        <v>12134</v>
      </c>
      <c r="T161" s="14" t="s">
        <v>12018</v>
      </c>
    </row>
    <row r="162" spans="5:20" x14ac:dyDescent="0.3">
      <c r="E162" s="142" t="s">
        <v>10561</v>
      </c>
      <c r="F162" s="15" t="s">
        <v>12247</v>
      </c>
      <c r="G162" s="13" t="s">
        <v>202</v>
      </c>
      <c r="H162" s="14" t="s">
        <v>12173</v>
      </c>
      <c r="I162" s="14" t="s">
        <v>11784</v>
      </c>
      <c r="J162" s="14" t="s">
        <v>11785</v>
      </c>
      <c r="K162" s="20"/>
      <c r="L162" s="10"/>
      <c r="M162" s="14"/>
      <c r="N162" s="14" t="s">
        <v>356</v>
      </c>
      <c r="O162" s="14" t="s">
        <v>12225</v>
      </c>
      <c r="P162" s="14"/>
      <c r="Q162" s="14"/>
      <c r="R162" s="14"/>
      <c r="S162" s="12" t="s">
        <v>10321</v>
      </c>
      <c r="T162" s="12" t="s">
        <v>12248</v>
      </c>
    </row>
    <row r="163" spans="5:20" x14ac:dyDescent="0.3">
      <c r="E163" s="142" t="s">
        <v>12249</v>
      </c>
      <c r="F163" s="18" t="s">
        <v>12250</v>
      </c>
      <c r="G163" s="12" t="s">
        <v>224</v>
      </c>
      <c r="H163" s="14" t="s">
        <v>12250</v>
      </c>
      <c r="I163" s="14" t="s">
        <v>11767</v>
      </c>
      <c r="J163" s="14" t="s">
        <v>11768</v>
      </c>
      <c r="K163" s="20"/>
      <c r="L163" s="10"/>
      <c r="M163" s="14"/>
      <c r="N163" s="14" t="s">
        <v>9805</v>
      </c>
      <c r="O163" s="14" t="s">
        <v>12227</v>
      </c>
      <c r="P163" s="14"/>
      <c r="Q163" s="14"/>
      <c r="R163" s="14"/>
      <c r="S163" s="14" t="s">
        <v>12138</v>
      </c>
      <c r="T163" s="14" t="s">
        <v>11811</v>
      </c>
    </row>
    <row r="164" spans="5:20" x14ac:dyDescent="0.3">
      <c r="E164" s="142" t="s">
        <v>10746</v>
      </c>
      <c r="F164" s="12" t="s">
        <v>12251</v>
      </c>
      <c r="G164" s="13" t="s">
        <v>247</v>
      </c>
      <c r="H164" s="14" t="s">
        <v>11850</v>
      </c>
      <c r="I164" s="14" t="s">
        <v>11767</v>
      </c>
      <c r="J164" s="14" t="s">
        <v>11768</v>
      </c>
      <c r="K164" s="20"/>
      <c r="L164" s="10"/>
      <c r="M164" s="14"/>
      <c r="N164" s="14" t="s">
        <v>12252</v>
      </c>
      <c r="O164" s="14" t="s">
        <v>11938</v>
      </c>
      <c r="P164" s="14"/>
      <c r="Q164" s="14"/>
      <c r="R164" s="14"/>
      <c r="S164" s="14" t="s">
        <v>12141</v>
      </c>
      <c r="T164" s="14" t="s">
        <v>11781</v>
      </c>
    </row>
    <row r="165" spans="5:20" x14ac:dyDescent="0.3">
      <c r="E165" s="144" t="s">
        <v>10086</v>
      </c>
      <c r="F165" s="15" t="s">
        <v>12253</v>
      </c>
      <c r="G165" s="13" t="s">
        <v>252</v>
      </c>
      <c r="H165" s="14"/>
      <c r="I165" s="14" t="s">
        <v>11767</v>
      </c>
      <c r="J165" s="14" t="s">
        <v>11768</v>
      </c>
      <c r="K165" s="20"/>
      <c r="L165" s="10"/>
      <c r="M165" s="14"/>
      <c r="N165" s="14" t="s">
        <v>12254</v>
      </c>
      <c r="O165" s="14" t="s">
        <v>12002</v>
      </c>
      <c r="P165" s="14"/>
      <c r="Q165" s="14"/>
      <c r="R165" s="14"/>
      <c r="S165" s="14" t="s">
        <v>12143</v>
      </c>
      <c r="T165" s="14" t="s">
        <v>11856</v>
      </c>
    </row>
    <row r="166" spans="5:20" x14ac:dyDescent="0.3">
      <c r="E166" s="14" t="s">
        <v>12223</v>
      </c>
      <c r="F166" s="15" t="s">
        <v>12255</v>
      </c>
      <c r="G166" s="12" t="s">
        <v>227</v>
      </c>
      <c r="H166" s="14" t="s">
        <v>11904</v>
      </c>
      <c r="I166" s="8" t="s">
        <v>11790</v>
      </c>
      <c r="J166" s="8" t="s">
        <v>11791</v>
      </c>
      <c r="K166" s="20"/>
      <c r="L166" s="10"/>
      <c r="M166" s="14"/>
      <c r="N166" s="14" t="s">
        <v>11956</v>
      </c>
      <c r="O166" s="14" t="s">
        <v>12234</v>
      </c>
      <c r="P166" s="14"/>
      <c r="Q166" s="14"/>
      <c r="R166" s="14"/>
      <c r="S166" s="14" t="s">
        <v>12145</v>
      </c>
      <c r="T166" s="14" t="s">
        <v>11741</v>
      </c>
    </row>
    <row r="167" spans="5:20" x14ac:dyDescent="0.3">
      <c r="E167" s="142" t="s">
        <v>10081</v>
      </c>
      <c r="F167" s="15" t="s">
        <v>12256</v>
      </c>
      <c r="G167" s="13" t="s">
        <v>231</v>
      </c>
      <c r="H167" s="8" t="s">
        <v>11965</v>
      </c>
      <c r="I167" s="14" t="s">
        <v>11734</v>
      </c>
      <c r="J167" s="8" t="s">
        <v>11735</v>
      </c>
      <c r="K167" s="20"/>
      <c r="L167" s="10"/>
      <c r="M167" s="14"/>
      <c r="N167" s="14" t="s">
        <v>12257</v>
      </c>
      <c r="O167" s="14" t="s">
        <v>12258</v>
      </c>
      <c r="P167" s="14"/>
      <c r="Q167" s="14"/>
      <c r="R167" s="14"/>
      <c r="S167" s="14" t="s">
        <v>11890</v>
      </c>
      <c r="T167" s="14" t="s">
        <v>11764</v>
      </c>
    </row>
    <row r="168" spans="5:20" x14ac:dyDescent="0.3">
      <c r="E168" s="14" t="s">
        <v>10266</v>
      </c>
      <c r="F168" s="15" t="s">
        <v>12259</v>
      </c>
      <c r="G168" s="12" t="s">
        <v>235</v>
      </c>
      <c r="H168" s="14" t="s">
        <v>12260</v>
      </c>
      <c r="I168" s="8" t="s">
        <v>11790</v>
      </c>
      <c r="J168" s="8" t="s">
        <v>11791</v>
      </c>
      <c r="K168" s="20"/>
      <c r="L168" s="10"/>
      <c r="M168" s="14"/>
      <c r="N168" s="14" t="s">
        <v>12261</v>
      </c>
      <c r="O168" s="14" t="s">
        <v>12236</v>
      </c>
      <c r="P168" s="14"/>
      <c r="Q168" s="14"/>
      <c r="R168" s="14"/>
      <c r="S168" s="14" t="s">
        <v>11076</v>
      </c>
      <c r="T168" s="14" t="s">
        <v>11811</v>
      </c>
    </row>
    <row r="169" spans="5:20" x14ac:dyDescent="0.3">
      <c r="E169" s="142" t="s">
        <v>11318</v>
      </c>
      <c r="F169" s="15" t="s">
        <v>12262</v>
      </c>
      <c r="G169" s="13" t="s">
        <v>197</v>
      </c>
      <c r="H169" s="8" t="s">
        <v>11744</v>
      </c>
      <c r="I169" s="14" t="s">
        <v>11734</v>
      </c>
      <c r="J169" s="8" t="s">
        <v>11735</v>
      </c>
      <c r="K169" s="20"/>
      <c r="L169" s="10"/>
      <c r="M169" s="14"/>
      <c r="N169" s="14" t="s">
        <v>12263</v>
      </c>
      <c r="O169" s="14" t="s">
        <v>11942</v>
      </c>
      <c r="P169" s="14"/>
      <c r="Q169" s="14"/>
      <c r="R169" s="14"/>
      <c r="S169" s="14" t="s">
        <v>12150</v>
      </c>
      <c r="T169" s="14" t="s">
        <v>11856</v>
      </c>
    </row>
    <row r="170" spans="5:20" x14ac:dyDescent="0.3">
      <c r="E170" s="14" t="s">
        <v>10861</v>
      </c>
      <c r="F170" s="15" t="s">
        <v>12264</v>
      </c>
      <c r="G170" s="13" t="s">
        <v>232</v>
      </c>
      <c r="H170" s="8" t="s">
        <v>11751</v>
      </c>
      <c r="I170" s="14" t="s">
        <v>11734</v>
      </c>
      <c r="J170" s="8" t="s">
        <v>11735</v>
      </c>
      <c r="K170" s="20"/>
      <c r="L170" s="10"/>
      <c r="M170" s="14"/>
      <c r="N170" s="14" t="s">
        <v>10866</v>
      </c>
      <c r="O170" s="14" t="s">
        <v>11773</v>
      </c>
      <c r="P170" s="14"/>
      <c r="Q170" s="14"/>
      <c r="R170" s="14"/>
      <c r="S170" s="16" t="s">
        <v>11955</v>
      </c>
      <c r="T170" s="16" t="s">
        <v>12018</v>
      </c>
    </row>
    <row r="171" spans="5:20" x14ac:dyDescent="0.3">
      <c r="E171" s="142" t="s">
        <v>12265</v>
      </c>
      <c r="F171" s="12" t="s">
        <v>12266</v>
      </c>
      <c r="G171" s="12" t="s">
        <v>187</v>
      </c>
      <c r="H171" s="14" t="s">
        <v>12071</v>
      </c>
      <c r="I171" s="8" t="s">
        <v>11790</v>
      </c>
      <c r="J171" s="8" t="s">
        <v>11791</v>
      </c>
      <c r="K171" s="20"/>
      <c r="L171" s="10"/>
      <c r="M171" s="14"/>
      <c r="N171" s="14" t="s">
        <v>12267</v>
      </c>
      <c r="O171" s="14" t="s">
        <v>10861</v>
      </c>
      <c r="P171" s="14"/>
      <c r="Q171" s="14"/>
      <c r="R171" s="14"/>
      <c r="S171" s="14" t="s">
        <v>12153</v>
      </c>
      <c r="T171" s="14" t="s">
        <v>11902</v>
      </c>
    </row>
    <row r="172" spans="5:20" x14ac:dyDescent="0.3">
      <c r="E172" s="14" t="s">
        <v>9425</v>
      </c>
      <c r="F172" s="12" t="s">
        <v>12268</v>
      </c>
      <c r="G172" s="12" t="s">
        <v>263</v>
      </c>
      <c r="H172" s="14" t="s">
        <v>12269</v>
      </c>
      <c r="I172" s="8" t="s">
        <v>11790</v>
      </c>
      <c r="J172" s="8" t="s">
        <v>11791</v>
      </c>
      <c r="K172" s="20"/>
      <c r="L172" s="10"/>
      <c r="M172" s="14"/>
      <c r="N172" s="14" t="s">
        <v>12270</v>
      </c>
      <c r="O172" s="14" t="s">
        <v>12243</v>
      </c>
      <c r="P172" s="14"/>
      <c r="Q172" s="14"/>
      <c r="R172" s="14"/>
      <c r="S172" s="14" t="s">
        <v>12155</v>
      </c>
      <c r="T172" s="14" t="s">
        <v>11805</v>
      </c>
    </row>
    <row r="173" spans="5:20" x14ac:dyDescent="0.3">
      <c r="E173" s="142" t="s">
        <v>9997</v>
      </c>
      <c r="F173" s="15" t="s">
        <v>12271</v>
      </c>
      <c r="G173" s="12" t="s">
        <v>254</v>
      </c>
      <c r="H173" s="14" t="s">
        <v>12120</v>
      </c>
      <c r="I173" s="14" t="s">
        <v>11734</v>
      </c>
      <c r="J173" s="8" t="s">
        <v>11735</v>
      </c>
      <c r="K173" s="20"/>
      <c r="L173" s="10"/>
      <c r="M173" s="14"/>
      <c r="N173" s="14" t="s">
        <v>12272</v>
      </c>
      <c r="O173" s="14" t="s">
        <v>11949</v>
      </c>
      <c r="P173" s="14"/>
      <c r="Q173" s="14"/>
      <c r="R173" s="14"/>
      <c r="S173" s="14" t="s">
        <v>11016</v>
      </c>
      <c r="T173" s="14" t="s">
        <v>11924</v>
      </c>
    </row>
    <row r="174" spans="5:20" x14ac:dyDescent="0.3">
      <c r="E174" s="142" t="s">
        <v>10957</v>
      </c>
      <c r="F174" s="15" t="s">
        <v>12273</v>
      </c>
      <c r="G174" s="12" t="s">
        <v>244</v>
      </c>
      <c r="H174" s="14" t="s">
        <v>11813</v>
      </c>
      <c r="I174" s="14" t="s">
        <v>11767</v>
      </c>
      <c r="J174" s="14" t="s">
        <v>11768</v>
      </c>
      <c r="K174" s="20"/>
      <c r="L174" s="10"/>
      <c r="M174" s="14"/>
      <c r="N174" s="14" t="s">
        <v>12274</v>
      </c>
      <c r="O174" s="14" t="s">
        <v>12246</v>
      </c>
      <c r="P174" s="14"/>
      <c r="Q174" s="14"/>
      <c r="R174" s="14"/>
      <c r="S174" s="14" t="s">
        <v>12159</v>
      </c>
      <c r="T174" s="14" t="s">
        <v>11805</v>
      </c>
    </row>
    <row r="175" spans="5:20" x14ac:dyDescent="0.3">
      <c r="E175" s="14" t="s">
        <v>8672</v>
      </c>
      <c r="F175" s="18" t="s">
        <v>12275</v>
      </c>
      <c r="G175" s="13" t="s">
        <v>252</v>
      </c>
      <c r="H175" s="14"/>
      <c r="I175" s="14" t="s">
        <v>11767</v>
      </c>
      <c r="J175" s="14" t="s">
        <v>11768</v>
      </c>
      <c r="K175" s="20"/>
      <c r="L175" s="10"/>
      <c r="M175" s="14"/>
      <c r="N175" s="14" t="s">
        <v>12276</v>
      </c>
      <c r="O175" s="14" t="s">
        <v>356</v>
      </c>
      <c r="P175" s="14"/>
      <c r="Q175" s="14"/>
      <c r="R175" s="14"/>
      <c r="S175" s="14" t="s">
        <v>12161</v>
      </c>
      <c r="T175" s="14" t="s">
        <v>11924</v>
      </c>
    </row>
    <row r="176" spans="5:20" x14ac:dyDescent="0.3">
      <c r="E176" s="142" t="s">
        <v>10991</v>
      </c>
      <c r="F176" s="15" t="s">
        <v>12277</v>
      </c>
      <c r="G176" s="12" t="s">
        <v>241</v>
      </c>
      <c r="H176" s="14" t="s">
        <v>12278</v>
      </c>
      <c r="I176" s="8" t="s">
        <v>11790</v>
      </c>
      <c r="J176" s="8" t="s">
        <v>11791</v>
      </c>
      <c r="K176" s="20"/>
      <c r="L176" s="10"/>
      <c r="M176" s="14"/>
      <c r="N176" s="14" t="s">
        <v>12279</v>
      </c>
      <c r="O176" s="14" t="s">
        <v>12252</v>
      </c>
      <c r="P176" s="14"/>
      <c r="Q176" s="14"/>
      <c r="R176" s="14"/>
      <c r="S176" s="14" t="s">
        <v>12164</v>
      </c>
      <c r="T176" s="14" t="s">
        <v>11856</v>
      </c>
    </row>
    <row r="177" spans="5:20" x14ac:dyDescent="0.3">
      <c r="E177" s="142" t="s">
        <v>356</v>
      </c>
      <c r="F177" s="15" t="s">
        <v>12280</v>
      </c>
      <c r="G177" s="13" t="s">
        <v>260</v>
      </c>
      <c r="H177" s="8" t="s">
        <v>11863</v>
      </c>
      <c r="I177" s="14" t="s">
        <v>11767</v>
      </c>
      <c r="J177" s="14" t="s">
        <v>11768</v>
      </c>
      <c r="K177" s="20"/>
      <c r="L177" s="10"/>
      <c r="M177" s="14"/>
      <c r="N177" s="14" t="s">
        <v>9811</v>
      </c>
      <c r="O177" s="14" t="s">
        <v>12281</v>
      </c>
      <c r="P177" s="14"/>
      <c r="Q177" s="14"/>
      <c r="R177" s="14"/>
      <c r="S177" s="16" t="s">
        <v>11961</v>
      </c>
      <c r="T177" s="16" t="s">
        <v>11787</v>
      </c>
    </row>
    <row r="178" spans="5:20" x14ac:dyDescent="0.3">
      <c r="E178" s="14" t="s">
        <v>9805</v>
      </c>
      <c r="F178" s="15" t="s">
        <v>12282</v>
      </c>
      <c r="G178" s="13" t="s">
        <v>230</v>
      </c>
      <c r="H178" s="8" t="s">
        <v>12190</v>
      </c>
      <c r="I178" s="14" t="s">
        <v>11784</v>
      </c>
      <c r="J178" s="14" t="s">
        <v>11785</v>
      </c>
      <c r="K178" s="20"/>
      <c r="L178" s="10"/>
      <c r="M178" s="14"/>
      <c r="N178" s="14" t="s">
        <v>11963</v>
      </c>
      <c r="O178" s="14" t="s">
        <v>11956</v>
      </c>
      <c r="P178" s="14"/>
      <c r="Q178" s="14"/>
      <c r="R178" s="14"/>
      <c r="S178" s="14" t="s">
        <v>12166</v>
      </c>
      <c r="T178" s="14" t="s">
        <v>12033</v>
      </c>
    </row>
    <row r="179" spans="5:20" x14ac:dyDescent="0.3">
      <c r="E179" s="142" t="s">
        <v>9909</v>
      </c>
      <c r="F179" s="15" t="s">
        <v>12283</v>
      </c>
      <c r="G179" s="12" t="s">
        <v>194</v>
      </c>
      <c r="H179" s="14" t="s">
        <v>11758</v>
      </c>
      <c r="I179" s="14" t="s">
        <v>11734</v>
      </c>
      <c r="J179" s="8" t="s">
        <v>11735</v>
      </c>
      <c r="K179" s="20"/>
      <c r="L179" s="10"/>
      <c r="M179" s="14"/>
      <c r="N179" s="14" t="s">
        <v>11959</v>
      </c>
      <c r="O179" s="14" t="s">
        <v>12257</v>
      </c>
      <c r="P179" s="14"/>
      <c r="Q179" s="14"/>
      <c r="R179" s="14"/>
      <c r="S179" s="14" t="s">
        <v>12168</v>
      </c>
      <c r="T179" s="14" t="s">
        <v>11781</v>
      </c>
    </row>
    <row r="180" spans="5:20" x14ac:dyDescent="0.3">
      <c r="E180" s="142" t="s">
        <v>8677</v>
      </c>
      <c r="F180" s="15" t="s">
        <v>12284</v>
      </c>
      <c r="G180" s="13" t="s">
        <v>190</v>
      </c>
      <c r="I180" s="14" t="s">
        <v>11767</v>
      </c>
      <c r="J180" s="14" t="s">
        <v>11768</v>
      </c>
      <c r="K180" s="20"/>
      <c r="L180" s="10"/>
      <c r="M180" s="14"/>
      <c r="N180" s="14" t="s">
        <v>12285</v>
      </c>
      <c r="O180" s="14" t="s">
        <v>12261</v>
      </c>
      <c r="P180" s="14"/>
      <c r="Q180" s="14"/>
      <c r="R180" s="14"/>
      <c r="S180" s="16" t="s">
        <v>11539</v>
      </c>
      <c r="T180" s="16" t="s">
        <v>11929</v>
      </c>
    </row>
    <row r="181" spans="5:20" x14ac:dyDescent="0.3">
      <c r="E181" s="14" t="s">
        <v>8889</v>
      </c>
      <c r="F181" s="15" t="s">
        <v>12286</v>
      </c>
      <c r="G181" s="13" t="s">
        <v>234</v>
      </c>
      <c r="H181" s="8" t="s">
        <v>12136</v>
      </c>
      <c r="I181" s="8" t="s">
        <v>11790</v>
      </c>
      <c r="J181" s="8" t="s">
        <v>11791</v>
      </c>
      <c r="K181" s="20"/>
      <c r="L181" s="10"/>
      <c r="M181" s="14"/>
      <c r="N181" s="14" t="s">
        <v>12287</v>
      </c>
      <c r="O181" s="14" t="s">
        <v>12263</v>
      </c>
      <c r="P181" s="14"/>
      <c r="Q181" s="14"/>
      <c r="R181" s="14"/>
      <c r="S181" s="14" t="s">
        <v>10605</v>
      </c>
      <c r="T181" s="14" t="s">
        <v>11929</v>
      </c>
    </row>
    <row r="182" spans="5:20" x14ac:dyDescent="0.3">
      <c r="E182" s="14" t="s">
        <v>12252</v>
      </c>
      <c r="F182" s="15" t="s">
        <v>12288</v>
      </c>
      <c r="G182" s="13" t="s">
        <v>212</v>
      </c>
      <c r="H182" s="8" t="s">
        <v>12289</v>
      </c>
      <c r="I182" s="14" t="s">
        <v>11767</v>
      </c>
      <c r="J182" s="14" t="s">
        <v>11768</v>
      </c>
      <c r="K182" s="20"/>
      <c r="L182" s="10"/>
      <c r="M182" s="14"/>
      <c r="N182" s="14" t="s">
        <v>12290</v>
      </c>
      <c r="O182" s="14" t="s">
        <v>10866</v>
      </c>
      <c r="P182" s="14"/>
      <c r="Q182" s="14"/>
      <c r="R182" s="14"/>
      <c r="S182" s="16" t="s">
        <v>9619</v>
      </c>
      <c r="T182" s="16" t="s">
        <v>11774</v>
      </c>
    </row>
    <row r="183" spans="5:20" x14ac:dyDescent="0.3">
      <c r="E183" s="142" t="s">
        <v>9878</v>
      </c>
      <c r="F183" s="15" t="s">
        <v>12291</v>
      </c>
      <c r="G183" s="13" t="s">
        <v>190</v>
      </c>
      <c r="I183" s="14" t="s">
        <v>11767</v>
      </c>
      <c r="J183" s="14" t="s">
        <v>11768</v>
      </c>
      <c r="K183" s="20"/>
      <c r="L183" s="10"/>
      <c r="M183" s="14"/>
      <c r="N183" s="14" t="s">
        <v>12292</v>
      </c>
      <c r="O183" s="14" t="s">
        <v>12267</v>
      </c>
      <c r="P183" s="14"/>
      <c r="Q183" s="14"/>
      <c r="R183" s="14"/>
      <c r="S183" s="16" t="s">
        <v>11971</v>
      </c>
      <c r="T183" s="16" t="s">
        <v>11929</v>
      </c>
    </row>
    <row r="184" spans="5:20" x14ac:dyDescent="0.3">
      <c r="E184" s="14" t="s">
        <v>10816</v>
      </c>
      <c r="F184" s="15" t="s">
        <v>12293</v>
      </c>
      <c r="G184" s="13" t="s">
        <v>231</v>
      </c>
      <c r="H184" s="8" t="s">
        <v>11965</v>
      </c>
      <c r="I184" s="14" t="s">
        <v>11734</v>
      </c>
      <c r="J184" s="8" t="s">
        <v>11735</v>
      </c>
      <c r="K184" s="20"/>
      <c r="L184" s="10"/>
      <c r="M184" s="14"/>
      <c r="N184" s="14" t="s">
        <v>12294</v>
      </c>
      <c r="O184" s="14" t="s">
        <v>12295</v>
      </c>
      <c r="P184" s="14"/>
      <c r="Q184" s="14"/>
      <c r="R184" s="14"/>
      <c r="S184" s="14" t="s">
        <v>11899</v>
      </c>
      <c r="T184" s="14" t="s">
        <v>12146</v>
      </c>
    </row>
    <row r="185" spans="5:20" x14ac:dyDescent="0.3">
      <c r="E185" s="14" t="s">
        <v>10673</v>
      </c>
      <c r="F185" s="12" t="s">
        <v>12296</v>
      </c>
      <c r="G185" s="12" t="s">
        <v>235</v>
      </c>
      <c r="H185" s="14" t="s">
        <v>12260</v>
      </c>
      <c r="I185" s="8" t="s">
        <v>11790</v>
      </c>
      <c r="J185" s="8" t="s">
        <v>11791</v>
      </c>
      <c r="K185" s="20"/>
      <c r="L185" s="10"/>
      <c r="M185" s="14"/>
      <c r="N185" s="14" t="s">
        <v>11800</v>
      </c>
      <c r="O185" s="14" t="s">
        <v>12272</v>
      </c>
      <c r="P185" s="14"/>
      <c r="Q185" s="14"/>
      <c r="R185" s="14"/>
      <c r="S185" s="16" t="s">
        <v>11274</v>
      </c>
      <c r="T185" s="16" t="s">
        <v>11774</v>
      </c>
    </row>
    <row r="186" spans="5:20" x14ac:dyDescent="0.3">
      <c r="E186" s="14" t="s">
        <v>8715</v>
      </c>
      <c r="F186" s="15" t="s">
        <v>12297</v>
      </c>
      <c r="G186" s="13" t="s">
        <v>216</v>
      </c>
      <c r="H186" s="8" t="s">
        <v>12231</v>
      </c>
      <c r="I186" s="14" t="s">
        <v>11767</v>
      </c>
      <c r="J186" s="14" t="s">
        <v>11768</v>
      </c>
      <c r="K186" s="20"/>
      <c r="L186" s="10"/>
      <c r="M186" s="14"/>
      <c r="N186" s="14" t="s">
        <v>11795</v>
      </c>
      <c r="O186" s="14" t="s">
        <v>12298</v>
      </c>
      <c r="P186" s="14"/>
      <c r="Q186" s="14"/>
      <c r="R186" s="14"/>
      <c r="S186" s="14" t="s">
        <v>12176</v>
      </c>
      <c r="T186" s="14" t="s">
        <v>11929</v>
      </c>
    </row>
    <row r="187" spans="5:20" x14ac:dyDescent="0.3">
      <c r="E187" s="14" t="s">
        <v>8584</v>
      </c>
      <c r="F187" s="15" t="s">
        <v>12299</v>
      </c>
      <c r="G187" s="13" t="s">
        <v>256</v>
      </c>
      <c r="H187" s="8" t="s">
        <v>5035</v>
      </c>
      <c r="I187" s="14" t="s">
        <v>11767</v>
      </c>
      <c r="J187" s="14" t="s">
        <v>11768</v>
      </c>
      <c r="K187" s="20"/>
      <c r="L187" s="10"/>
      <c r="M187" s="14"/>
      <c r="N187" s="14" t="s">
        <v>12074</v>
      </c>
      <c r="O187" s="14" t="s">
        <v>12274</v>
      </c>
      <c r="P187" s="14"/>
      <c r="Q187" s="14"/>
      <c r="R187" s="14"/>
      <c r="S187" s="16" t="s">
        <v>11977</v>
      </c>
      <c r="T187" s="16" t="s">
        <v>11844</v>
      </c>
    </row>
    <row r="188" spans="5:20" x14ac:dyDescent="0.3">
      <c r="E188" s="14" t="s">
        <v>8638</v>
      </c>
      <c r="F188" s="15" t="s">
        <v>12300</v>
      </c>
      <c r="G188" s="13" t="s">
        <v>261</v>
      </c>
      <c r="H188" s="8" t="s">
        <v>12184</v>
      </c>
      <c r="I188" s="14" t="s">
        <v>11784</v>
      </c>
      <c r="J188" s="14" t="s">
        <v>11785</v>
      </c>
      <c r="K188" s="20"/>
      <c r="L188" s="10"/>
      <c r="M188" s="14"/>
      <c r="N188" s="14" t="s">
        <v>12301</v>
      </c>
      <c r="O188" s="14" t="s">
        <v>12276</v>
      </c>
      <c r="P188" s="14"/>
      <c r="Q188" s="14"/>
      <c r="R188" s="14"/>
      <c r="S188" s="12" t="s">
        <v>11907</v>
      </c>
      <c r="T188" s="12" t="s">
        <v>11781</v>
      </c>
    </row>
    <row r="189" spans="5:20" x14ac:dyDescent="0.3">
      <c r="E189" s="14" t="s">
        <v>12281</v>
      </c>
      <c r="F189" s="15" t="s">
        <v>12302</v>
      </c>
      <c r="G189" s="13" t="s">
        <v>198</v>
      </c>
      <c r="H189" s="8" t="s">
        <v>11869</v>
      </c>
      <c r="I189" s="14" t="s">
        <v>11767</v>
      </c>
      <c r="J189" s="14" t="s">
        <v>11768</v>
      </c>
      <c r="K189" s="20"/>
      <c r="L189" s="10"/>
      <c r="M189" s="14"/>
      <c r="N189" s="14" t="s">
        <v>12303</v>
      </c>
      <c r="O189" s="14" t="s">
        <v>12279</v>
      </c>
      <c r="P189" s="14"/>
      <c r="Q189" s="14"/>
      <c r="R189" s="14"/>
      <c r="S189" s="14" t="s">
        <v>12178</v>
      </c>
      <c r="T189" s="14" t="s">
        <v>11805</v>
      </c>
    </row>
    <row r="190" spans="5:20" x14ac:dyDescent="0.3">
      <c r="E190" s="14" t="s">
        <v>9375</v>
      </c>
      <c r="F190" s="17" t="s">
        <v>11869</v>
      </c>
      <c r="G190" s="13" t="s">
        <v>198</v>
      </c>
      <c r="H190" s="8" t="s">
        <v>11869</v>
      </c>
      <c r="I190" s="14" t="s">
        <v>11767</v>
      </c>
      <c r="J190" s="14" t="s">
        <v>11768</v>
      </c>
      <c r="K190" s="20"/>
      <c r="L190" s="10"/>
      <c r="M190" s="14"/>
      <c r="N190" s="14" t="s">
        <v>12304</v>
      </c>
      <c r="O190" s="14" t="s">
        <v>9811</v>
      </c>
      <c r="P190" s="14"/>
      <c r="Q190" s="14"/>
      <c r="R190" s="14"/>
      <c r="S190" s="16" t="s">
        <v>11911</v>
      </c>
      <c r="T190" s="16" t="s">
        <v>11991</v>
      </c>
    </row>
    <row r="191" spans="5:20" x14ac:dyDescent="0.3">
      <c r="E191" s="144" t="s">
        <v>10533</v>
      </c>
      <c r="F191" s="15" t="s">
        <v>12305</v>
      </c>
      <c r="G191" s="13" t="s">
        <v>262</v>
      </c>
      <c r="H191" s="14" t="s">
        <v>11833</v>
      </c>
      <c r="I191" s="14" t="s">
        <v>11734</v>
      </c>
      <c r="J191" s="8" t="s">
        <v>11735</v>
      </c>
      <c r="K191" s="20"/>
      <c r="L191" s="10"/>
      <c r="M191" s="14"/>
      <c r="N191" s="14" t="s">
        <v>12306</v>
      </c>
      <c r="O191" s="14" t="s">
        <v>11963</v>
      </c>
      <c r="P191" s="14"/>
      <c r="Q191" s="14"/>
      <c r="R191" s="14"/>
      <c r="S191" s="14" t="s">
        <v>12181</v>
      </c>
      <c r="T191" s="14" t="s">
        <v>11811</v>
      </c>
    </row>
    <row r="192" spans="5:20" x14ac:dyDescent="0.3">
      <c r="E192" s="142" t="s">
        <v>9887</v>
      </c>
      <c r="F192" s="15" t="s">
        <v>12307</v>
      </c>
      <c r="G192" s="12" t="s">
        <v>213</v>
      </c>
      <c r="H192" s="14" t="s">
        <v>11994</v>
      </c>
      <c r="I192" s="14" t="s">
        <v>11734</v>
      </c>
      <c r="J192" s="8" t="s">
        <v>11735</v>
      </c>
      <c r="K192" s="20"/>
      <c r="L192" s="10"/>
      <c r="M192" s="14"/>
      <c r="N192" s="14" t="s">
        <v>12083</v>
      </c>
      <c r="O192" s="14" t="s">
        <v>10538</v>
      </c>
      <c r="P192" s="14"/>
      <c r="Q192" s="14"/>
      <c r="R192" s="14"/>
      <c r="S192" s="14" t="s">
        <v>12185</v>
      </c>
      <c r="T192" s="14" t="s">
        <v>11811</v>
      </c>
    </row>
    <row r="193" spans="5:20" x14ac:dyDescent="0.3">
      <c r="E193" s="142" t="s">
        <v>11417</v>
      </c>
      <c r="F193" s="15" t="s">
        <v>12308</v>
      </c>
      <c r="G193" s="13" t="s">
        <v>237</v>
      </c>
      <c r="H193" s="8" t="s">
        <v>7267</v>
      </c>
      <c r="K193" s="20"/>
      <c r="L193" s="10"/>
      <c r="M193" s="14"/>
      <c r="N193" s="14" t="s">
        <v>12309</v>
      </c>
      <c r="O193" s="14" t="s">
        <v>11959</v>
      </c>
      <c r="P193" s="14"/>
      <c r="Q193" s="14"/>
      <c r="R193" s="14"/>
      <c r="S193" s="14" t="s">
        <v>12202</v>
      </c>
      <c r="T193" s="14" t="s">
        <v>12146</v>
      </c>
    </row>
    <row r="194" spans="5:20" x14ac:dyDescent="0.3">
      <c r="E194" s="142" t="s">
        <v>9524</v>
      </c>
      <c r="F194" s="15" t="s">
        <v>12310</v>
      </c>
      <c r="G194" s="13" t="s">
        <v>256</v>
      </c>
      <c r="H194" s="8" t="s">
        <v>5035</v>
      </c>
      <c r="I194" s="14" t="s">
        <v>11767</v>
      </c>
      <c r="J194" s="14" t="s">
        <v>11768</v>
      </c>
      <c r="K194" s="20"/>
      <c r="L194" s="10"/>
      <c r="M194" s="14"/>
      <c r="N194" s="14" t="s">
        <v>12311</v>
      </c>
      <c r="O194" s="14" t="s">
        <v>12285</v>
      </c>
      <c r="P194" s="14"/>
      <c r="Q194" s="14"/>
      <c r="R194" s="14"/>
      <c r="S194" s="16" t="s">
        <v>11983</v>
      </c>
      <c r="T194" s="16" t="s">
        <v>11741</v>
      </c>
    </row>
    <row r="195" spans="5:20" x14ac:dyDescent="0.3">
      <c r="E195" s="142" t="s">
        <v>12312</v>
      </c>
      <c r="F195" s="15" t="s">
        <v>12313</v>
      </c>
      <c r="G195" s="12" t="s">
        <v>245</v>
      </c>
      <c r="H195" s="14" t="s">
        <v>12160</v>
      </c>
      <c r="I195" s="8" t="s">
        <v>11790</v>
      </c>
      <c r="J195" s="8" t="s">
        <v>11791</v>
      </c>
      <c r="K195" s="20"/>
      <c r="L195" s="10"/>
      <c r="M195" s="14"/>
      <c r="N195" s="14" t="s">
        <v>12314</v>
      </c>
      <c r="O195" s="14" t="s">
        <v>12287</v>
      </c>
      <c r="P195" s="14"/>
      <c r="Q195" s="14"/>
      <c r="R195" s="14"/>
      <c r="S195" s="16" t="s">
        <v>11986</v>
      </c>
      <c r="T195" s="16" t="s">
        <v>11741</v>
      </c>
    </row>
    <row r="196" spans="5:20" x14ac:dyDescent="0.3">
      <c r="E196" s="142" t="s">
        <v>12315</v>
      </c>
      <c r="F196" s="15" t="s">
        <v>12316</v>
      </c>
      <c r="G196" s="12" t="s">
        <v>207</v>
      </c>
      <c r="H196" s="14" t="s">
        <v>11858</v>
      </c>
      <c r="I196" s="14" t="s">
        <v>11784</v>
      </c>
      <c r="J196" s="14" t="s">
        <v>11785</v>
      </c>
      <c r="K196" s="20"/>
      <c r="L196" s="10"/>
      <c r="M196" s="14"/>
      <c r="N196" s="14" t="s">
        <v>12317</v>
      </c>
      <c r="O196" s="14" t="s">
        <v>11967</v>
      </c>
      <c r="P196" s="14"/>
      <c r="Q196" s="14"/>
      <c r="R196" s="14"/>
      <c r="S196" s="14" t="s">
        <v>11754</v>
      </c>
      <c r="T196" s="14" t="s">
        <v>11805</v>
      </c>
    </row>
    <row r="197" spans="5:20" x14ac:dyDescent="0.3">
      <c r="E197" s="14" t="s">
        <v>8843</v>
      </c>
      <c r="F197" s="23" t="s">
        <v>12318</v>
      </c>
      <c r="G197" s="13" t="s">
        <v>190</v>
      </c>
      <c r="H197" s="14"/>
      <c r="I197" s="14" t="s">
        <v>11767</v>
      </c>
      <c r="J197" s="14" t="s">
        <v>11768</v>
      </c>
      <c r="K197" s="20"/>
      <c r="L197" s="10"/>
      <c r="M197" s="14"/>
      <c r="N197" s="14" t="s">
        <v>12319</v>
      </c>
      <c r="O197" s="14" t="s">
        <v>11780</v>
      </c>
      <c r="P197" s="14"/>
      <c r="Q197" s="14"/>
      <c r="R197" s="14"/>
      <c r="S197" s="14" t="s">
        <v>11914</v>
      </c>
      <c r="T197" s="14" t="s">
        <v>11741</v>
      </c>
    </row>
    <row r="198" spans="5:20" x14ac:dyDescent="0.3">
      <c r="E198" s="142" t="s">
        <v>9096</v>
      </c>
      <c r="F198" s="13" t="s">
        <v>906</v>
      </c>
      <c r="G198" s="13" t="s">
        <v>209</v>
      </c>
      <c r="H198" s="14"/>
      <c r="I198" s="14" t="s">
        <v>11767</v>
      </c>
      <c r="J198" s="14" t="s">
        <v>11768</v>
      </c>
      <c r="K198" s="20"/>
      <c r="L198" s="10"/>
      <c r="M198" s="14"/>
      <c r="N198" s="14" t="s">
        <v>11999</v>
      </c>
      <c r="O198" s="14" t="s">
        <v>11786</v>
      </c>
      <c r="P198" s="14"/>
      <c r="Q198" s="14"/>
      <c r="R198" s="14"/>
      <c r="S198" s="16" t="s">
        <v>9653</v>
      </c>
      <c r="T198" s="16" t="s">
        <v>11774</v>
      </c>
    </row>
    <row r="199" spans="5:20" x14ac:dyDescent="0.3">
      <c r="E199" s="142" t="s">
        <v>10555</v>
      </c>
      <c r="F199" s="15" t="s">
        <v>12320</v>
      </c>
      <c r="G199" s="13" t="s">
        <v>198</v>
      </c>
      <c r="H199" s="8" t="s">
        <v>11869</v>
      </c>
      <c r="I199" s="14" t="s">
        <v>11767</v>
      </c>
      <c r="J199" s="14" t="s">
        <v>11768</v>
      </c>
      <c r="K199" s="20"/>
      <c r="L199" s="10"/>
      <c r="M199" s="14"/>
      <c r="N199" s="14" t="s">
        <v>12321</v>
      </c>
      <c r="O199" s="14" t="s">
        <v>12290</v>
      </c>
      <c r="P199" s="14"/>
      <c r="Q199" s="14"/>
      <c r="R199" s="14"/>
      <c r="S199" s="12" t="s">
        <v>12213</v>
      </c>
      <c r="T199" s="12" t="s">
        <v>12248</v>
      </c>
    </row>
    <row r="200" spans="5:20" x14ac:dyDescent="0.3">
      <c r="E200" s="142" t="s">
        <v>9673</v>
      </c>
      <c r="F200" s="15" t="s">
        <v>12322</v>
      </c>
      <c r="G200" s="13" t="s">
        <v>185</v>
      </c>
      <c r="H200" s="14" t="s">
        <v>12323</v>
      </c>
      <c r="I200" s="14" t="s">
        <v>11790</v>
      </c>
      <c r="J200" s="8" t="s">
        <v>11791</v>
      </c>
      <c r="K200" s="20"/>
      <c r="L200" s="10"/>
      <c r="M200" s="14"/>
      <c r="N200" s="14" t="s">
        <v>12003</v>
      </c>
      <c r="O200" s="14" t="s">
        <v>10942</v>
      </c>
      <c r="P200" s="14"/>
      <c r="Q200" s="14"/>
      <c r="R200" s="14"/>
      <c r="S200" s="14" t="s">
        <v>12195</v>
      </c>
      <c r="T200" s="14" t="s">
        <v>11902</v>
      </c>
    </row>
    <row r="201" spans="5:20" x14ac:dyDescent="0.3">
      <c r="E201" s="142" t="s">
        <v>12324</v>
      </c>
      <c r="F201" s="12" t="s">
        <v>12325</v>
      </c>
      <c r="G201" s="13" t="s">
        <v>198</v>
      </c>
      <c r="H201" s="8" t="s">
        <v>11869</v>
      </c>
      <c r="I201" s="14" t="s">
        <v>11767</v>
      </c>
      <c r="J201" s="14" t="s">
        <v>11768</v>
      </c>
      <c r="K201" s="20"/>
      <c r="L201" s="10"/>
      <c r="M201" s="14"/>
      <c r="N201" s="14" t="s">
        <v>12326</v>
      </c>
      <c r="O201" s="14" t="s">
        <v>11979</v>
      </c>
      <c r="P201" s="14"/>
      <c r="Q201" s="14"/>
      <c r="R201" s="14"/>
      <c r="S201" s="14" t="s">
        <v>12198</v>
      </c>
      <c r="T201" s="14" t="s">
        <v>10517</v>
      </c>
    </row>
    <row r="202" spans="5:20" x14ac:dyDescent="0.3">
      <c r="E202" s="142" t="s">
        <v>9760</v>
      </c>
      <c r="F202" s="15" t="s">
        <v>12327</v>
      </c>
      <c r="G202" s="13" t="s">
        <v>201</v>
      </c>
      <c r="H202" s="14" t="s">
        <v>12170</v>
      </c>
      <c r="I202" s="14" t="s">
        <v>11734</v>
      </c>
      <c r="J202" s="8" t="s">
        <v>11735</v>
      </c>
      <c r="K202" s="20"/>
      <c r="L202" s="10"/>
      <c r="M202" s="14"/>
      <c r="N202" s="14" t="s">
        <v>12008</v>
      </c>
      <c r="O202" s="14" t="s">
        <v>12292</v>
      </c>
      <c r="P202" s="14"/>
      <c r="Q202" s="14"/>
      <c r="R202" s="14"/>
      <c r="S202" s="16" t="s">
        <v>11992</v>
      </c>
      <c r="T202" s="16" t="s">
        <v>10517</v>
      </c>
    </row>
    <row r="203" spans="5:20" x14ac:dyDescent="0.3">
      <c r="E203" s="142" t="s">
        <v>11292</v>
      </c>
      <c r="F203" s="18" t="s">
        <v>12328</v>
      </c>
      <c r="G203" s="13" t="s">
        <v>265</v>
      </c>
      <c r="H203" s="14"/>
      <c r="I203" s="14" t="s">
        <v>11767</v>
      </c>
      <c r="J203" s="14" t="s">
        <v>11768</v>
      </c>
      <c r="K203" s="20"/>
      <c r="L203" s="10"/>
      <c r="M203" s="14"/>
      <c r="N203" s="14" t="s">
        <v>12329</v>
      </c>
      <c r="O203" s="14" t="s">
        <v>11800</v>
      </c>
      <c r="P203" s="14"/>
      <c r="Q203" s="14"/>
      <c r="R203" s="14"/>
      <c r="S203" s="14" t="s">
        <v>10110</v>
      </c>
      <c r="T203" s="14" t="s">
        <v>11877</v>
      </c>
    </row>
    <row r="204" spans="5:20" x14ac:dyDescent="0.3">
      <c r="E204" s="142" t="s">
        <v>8658</v>
      </c>
      <c r="F204" s="15" t="s">
        <v>12330</v>
      </c>
      <c r="G204" s="13" t="s">
        <v>192</v>
      </c>
      <c r="H204" s="14"/>
      <c r="I204" s="14" t="s">
        <v>11767</v>
      </c>
      <c r="J204" s="14" t="s">
        <v>11768</v>
      </c>
      <c r="K204" s="20"/>
      <c r="L204" s="10"/>
      <c r="M204" s="14"/>
      <c r="N204" s="14" t="s">
        <v>8940</v>
      </c>
      <c r="O204" s="14" t="s">
        <v>11795</v>
      </c>
      <c r="P204" s="14"/>
      <c r="Q204" s="14"/>
      <c r="R204" s="14"/>
      <c r="S204" s="14" t="s">
        <v>12201</v>
      </c>
      <c r="T204" s="14" t="s">
        <v>11741</v>
      </c>
    </row>
    <row r="205" spans="5:20" x14ac:dyDescent="0.3">
      <c r="E205" s="14" t="s">
        <v>10866</v>
      </c>
      <c r="F205" s="17" t="s">
        <v>12331</v>
      </c>
      <c r="G205" s="13" t="s">
        <v>253</v>
      </c>
      <c r="H205" s="8" t="s">
        <v>11873</v>
      </c>
      <c r="I205" s="14" t="s">
        <v>11734</v>
      </c>
      <c r="J205" s="8" t="s">
        <v>11735</v>
      </c>
      <c r="K205" s="20"/>
      <c r="L205" s="10"/>
      <c r="M205" s="14"/>
      <c r="N205" s="14" t="s">
        <v>12332</v>
      </c>
      <c r="O205" s="14" t="s">
        <v>12074</v>
      </c>
      <c r="P205" s="14"/>
      <c r="Q205" s="14"/>
      <c r="R205" s="14"/>
      <c r="S205" s="14" t="s">
        <v>10907</v>
      </c>
      <c r="T205" s="14" t="s">
        <v>11854</v>
      </c>
    </row>
    <row r="206" spans="5:20" x14ac:dyDescent="0.3">
      <c r="E206" s="142" t="s">
        <v>12333</v>
      </c>
      <c r="F206" s="15" t="s">
        <v>12334</v>
      </c>
      <c r="G206" s="12" t="s">
        <v>187</v>
      </c>
      <c r="H206" s="14" t="s">
        <v>12071</v>
      </c>
      <c r="I206" s="14" t="s">
        <v>11790</v>
      </c>
      <c r="J206" s="8" t="s">
        <v>11791</v>
      </c>
      <c r="K206" s="20"/>
      <c r="L206" s="10"/>
      <c r="M206" s="14"/>
      <c r="N206" s="14" t="s">
        <v>12098</v>
      </c>
      <c r="O206" s="14" t="s">
        <v>12301</v>
      </c>
      <c r="P206" s="14"/>
      <c r="Q206" s="14"/>
      <c r="R206" s="14"/>
      <c r="S206" s="14" t="s">
        <v>12206</v>
      </c>
      <c r="T206" s="14" t="s">
        <v>12033</v>
      </c>
    </row>
    <row r="207" spans="5:20" x14ac:dyDescent="0.3">
      <c r="E207" s="142" t="s">
        <v>12335</v>
      </c>
      <c r="F207" s="18" t="s">
        <v>12336</v>
      </c>
      <c r="G207" s="12" t="s">
        <v>200</v>
      </c>
      <c r="H207" s="14" t="s">
        <v>12336</v>
      </c>
      <c r="I207" s="8" t="s">
        <v>11790</v>
      </c>
      <c r="J207" s="8" t="s">
        <v>11791</v>
      </c>
      <c r="K207" s="20"/>
      <c r="L207" s="10"/>
      <c r="M207" s="14"/>
      <c r="N207" s="14" t="s">
        <v>12337</v>
      </c>
      <c r="O207" s="14" t="s">
        <v>10257</v>
      </c>
      <c r="P207" s="14"/>
      <c r="Q207" s="14"/>
      <c r="R207" s="14"/>
      <c r="S207" s="12" t="s">
        <v>11920</v>
      </c>
      <c r="T207" s="12" t="s">
        <v>11741</v>
      </c>
    </row>
    <row r="208" spans="5:20" x14ac:dyDescent="0.3">
      <c r="E208" s="142" t="s">
        <v>10821</v>
      </c>
      <c r="F208" s="15" t="s">
        <v>12338</v>
      </c>
      <c r="G208" s="13" t="s">
        <v>222</v>
      </c>
      <c r="H208" s="8" t="s">
        <v>11789</v>
      </c>
      <c r="I208" s="8" t="s">
        <v>11790</v>
      </c>
      <c r="J208" s="8" t="s">
        <v>11791</v>
      </c>
      <c r="K208" s="20"/>
      <c r="L208" s="10"/>
      <c r="M208" s="14"/>
      <c r="N208" s="14" t="s">
        <v>12339</v>
      </c>
      <c r="O208" s="14" t="s">
        <v>12306</v>
      </c>
      <c r="P208" s="14"/>
      <c r="Q208" s="14"/>
      <c r="R208" s="14"/>
      <c r="S208" s="14" t="s">
        <v>12208</v>
      </c>
      <c r="T208" s="14" t="s">
        <v>12340</v>
      </c>
    </row>
    <row r="209" spans="5:20" x14ac:dyDescent="0.3">
      <c r="E209" s="142" t="s">
        <v>11525</v>
      </c>
      <c r="F209" s="17" t="s">
        <v>12190</v>
      </c>
      <c r="G209" s="13" t="s">
        <v>230</v>
      </c>
      <c r="H209" s="8" t="s">
        <v>12190</v>
      </c>
      <c r="I209" s="14" t="s">
        <v>11784</v>
      </c>
      <c r="J209" s="14" t="s">
        <v>11785</v>
      </c>
      <c r="K209" s="20"/>
      <c r="L209" s="10"/>
      <c r="M209" s="14"/>
      <c r="N209" s="14" t="s">
        <v>12341</v>
      </c>
      <c r="O209" s="14" t="s">
        <v>12309</v>
      </c>
      <c r="P209" s="14"/>
      <c r="Q209" s="14"/>
      <c r="R209" s="14"/>
      <c r="S209" s="16" t="s">
        <v>11763</v>
      </c>
      <c r="T209" s="16" t="s">
        <v>11741</v>
      </c>
    </row>
    <row r="210" spans="5:20" x14ac:dyDescent="0.3">
      <c r="E210" s="142" t="s">
        <v>10385</v>
      </c>
      <c r="F210" s="15" t="s">
        <v>12342</v>
      </c>
      <c r="G210" s="13" t="s">
        <v>228</v>
      </c>
      <c r="H210" s="8" t="s">
        <v>11889</v>
      </c>
      <c r="I210" s="14" t="s">
        <v>11734</v>
      </c>
      <c r="J210" s="8" t="s">
        <v>11735</v>
      </c>
      <c r="K210" s="20"/>
      <c r="L210" s="10"/>
      <c r="M210" s="14"/>
      <c r="N210" s="14" t="s">
        <v>12022</v>
      </c>
      <c r="O210" s="14" t="s">
        <v>12311</v>
      </c>
      <c r="P210" s="14"/>
      <c r="Q210" s="14"/>
      <c r="R210" s="14"/>
      <c r="S210" s="14" t="s">
        <v>12212</v>
      </c>
      <c r="T210" s="14" t="s">
        <v>11741</v>
      </c>
    </row>
    <row r="211" spans="5:20" x14ac:dyDescent="0.3">
      <c r="E211" s="14" t="s">
        <v>11356</v>
      </c>
      <c r="F211" s="17" t="s">
        <v>11889</v>
      </c>
      <c r="G211" s="13" t="s">
        <v>228</v>
      </c>
      <c r="H211" s="8" t="s">
        <v>11889</v>
      </c>
      <c r="I211" s="14" t="s">
        <v>11734</v>
      </c>
      <c r="J211" s="8" t="s">
        <v>11735</v>
      </c>
      <c r="K211" s="20"/>
      <c r="L211" s="10"/>
      <c r="M211" s="14"/>
      <c r="N211" s="14" t="s">
        <v>12343</v>
      </c>
      <c r="O211" s="14" t="s">
        <v>12314</v>
      </c>
      <c r="P211" s="14"/>
      <c r="Q211" s="14"/>
      <c r="R211" s="14"/>
      <c r="S211" s="14" t="s">
        <v>12215</v>
      </c>
      <c r="T211" s="14" t="s">
        <v>11787</v>
      </c>
    </row>
    <row r="212" spans="5:20" x14ac:dyDescent="0.3">
      <c r="E212" s="14" t="s">
        <v>9811</v>
      </c>
      <c r="F212" s="12" t="s">
        <v>12344</v>
      </c>
      <c r="G212" s="13" t="s">
        <v>238</v>
      </c>
      <c r="H212" s="14"/>
      <c r="I212" s="14" t="s">
        <v>11767</v>
      </c>
      <c r="J212" s="14" t="s">
        <v>11768</v>
      </c>
      <c r="K212" s="20"/>
      <c r="L212" s="10"/>
      <c r="M212" s="14"/>
      <c r="N212" s="14" t="s">
        <v>12345</v>
      </c>
      <c r="O212" s="14" t="s">
        <v>12346</v>
      </c>
      <c r="P212" s="14"/>
      <c r="Q212" s="14"/>
      <c r="R212" s="14"/>
      <c r="S212" s="14" t="s">
        <v>12218</v>
      </c>
      <c r="T212" s="14" t="s">
        <v>11787</v>
      </c>
    </row>
    <row r="213" spans="5:20" x14ac:dyDescent="0.3">
      <c r="E213" s="142" t="s">
        <v>8744</v>
      </c>
      <c r="F213" s="15" t="s">
        <v>12347</v>
      </c>
      <c r="G213" s="12" t="s">
        <v>235</v>
      </c>
      <c r="H213" s="14" t="s">
        <v>12260</v>
      </c>
      <c r="I213" s="8" t="s">
        <v>11790</v>
      </c>
      <c r="J213" s="8" t="s">
        <v>11791</v>
      </c>
      <c r="K213" s="20"/>
      <c r="L213" s="10"/>
      <c r="M213" s="14"/>
      <c r="N213" s="14" t="s">
        <v>12109</v>
      </c>
      <c r="O213" s="14" t="s">
        <v>12317</v>
      </c>
      <c r="P213" s="14"/>
      <c r="Q213" s="14"/>
      <c r="R213" s="14"/>
      <c r="S213" s="14" t="s">
        <v>12241</v>
      </c>
      <c r="T213" s="14" t="s">
        <v>11781</v>
      </c>
    </row>
    <row r="214" spans="5:20" x14ac:dyDescent="0.3">
      <c r="E214" s="142" t="s">
        <v>10445</v>
      </c>
      <c r="F214" s="15" t="s">
        <v>12348</v>
      </c>
      <c r="G214" s="13" t="s">
        <v>199</v>
      </c>
      <c r="H214" s="14" t="s">
        <v>12005</v>
      </c>
      <c r="I214" s="14" t="s">
        <v>11767</v>
      </c>
      <c r="J214" s="14" t="s">
        <v>11768</v>
      </c>
      <c r="K214" s="20"/>
      <c r="L214" s="10"/>
      <c r="M214" s="14"/>
      <c r="N214" s="14" t="s">
        <v>12112</v>
      </c>
      <c r="O214" s="14" t="s">
        <v>12319</v>
      </c>
      <c r="P214" s="14"/>
      <c r="Q214" s="14"/>
      <c r="R214" s="14"/>
      <c r="S214" s="24" t="s">
        <v>11923</v>
      </c>
      <c r="T214" s="24" t="s">
        <v>11991</v>
      </c>
    </row>
    <row r="215" spans="5:20" x14ac:dyDescent="0.3">
      <c r="E215" s="14" t="s">
        <v>10538</v>
      </c>
      <c r="F215" s="18" t="s">
        <v>12349</v>
      </c>
      <c r="G215" s="12" t="s">
        <v>186</v>
      </c>
      <c r="H215" s="14" t="s">
        <v>12093</v>
      </c>
      <c r="I215" s="14" t="s">
        <v>11734</v>
      </c>
      <c r="J215" s="8" t="s">
        <v>11735</v>
      </c>
      <c r="K215" s="20"/>
      <c r="L215" s="10"/>
      <c r="M215" s="14"/>
      <c r="N215" s="14" t="s">
        <v>12350</v>
      </c>
      <c r="O215" s="14" t="s">
        <v>11999</v>
      </c>
      <c r="P215" s="14"/>
      <c r="Q215" s="14"/>
      <c r="R215" s="14"/>
      <c r="S215" s="12" t="s">
        <v>11928</v>
      </c>
      <c r="T215" s="12" t="s">
        <v>11781</v>
      </c>
    </row>
    <row r="216" spans="5:20" x14ac:dyDescent="0.3">
      <c r="E216" s="142" t="s">
        <v>11220</v>
      </c>
      <c r="F216" s="15" t="s">
        <v>12351</v>
      </c>
      <c r="G216" s="13" t="s">
        <v>240</v>
      </c>
      <c r="H216" s="14" t="s">
        <v>12001</v>
      </c>
      <c r="I216" s="14" t="s">
        <v>11784</v>
      </c>
      <c r="J216" s="14" t="s">
        <v>11785</v>
      </c>
      <c r="K216" s="20"/>
      <c r="L216" s="10"/>
      <c r="M216" s="14"/>
      <c r="N216" s="14" t="s">
        <v>12352</v>
      </c>
      <c r="O216" s="14" t="s">
        <v>12321</v>
      </c>
      <c r="P216" s="14"/>
      <c r="Q216" s="14"/>
      <c r="R216" s="14"/>
      <c r="S216" s="14" t="s">
        <v>12221</v>
      </c>
      <c r="T216" s="14" t="s">
        <v>11741</v>
      </c>
    </row>
    <row r="217" spans="5:20" x14ac:dyDescent="0.3">
      <c r="E217" s="142" t="s">
        <v>9795</v>
      </c>
      <c r="F217" s="15" t="s">
        <v>12353</v>
      </c>
      <c r="G217" s="12" t="s">
        <v>254</v>
      </c>
      <c r="H217" s="14" t="s">
        <v>12120</v>
      </c>
      <c r="I217" s="14" t="s">
        <v>11734</v>
      </c>
      <c r="J217" s="8" t="s">
        <v>11735</v>
      </c>
      <c r="K217" s="20"/>
      <c r="L217" s="10"/>
      <c r="M217" s="14"/>
      <c r="N217" s="14" t="s">
        <v>12354</v>
      </c>
      <c r="O217" s="14" t="s">
        <v>12003</v>
      </c>
      <c r="P217" s="14"/>
      <c r="Q217" s="14"/>
      <c r="R217" s="14"/>
      <c r="S217" s="14" t="s">
        <v>12223</v>
      </c>
      <c r="T217" s="14" t="s">
        <v>11854</v>
      </c>
    </row>
    <row r="218" spans="5:20" x14ac:dyDescent="0.3">
      <c r="E218" s="142" t="s">
        <v>12355</v>
      </c>
      <c r="F218" s="15" t="s">
        <v>12356</v>
      </c>
      <c r="G218" s="13" t="s">
        <v>253</v>
      </c>
      <c r="H218" s="8" t="s">
        <v>11873</v>
      </c>
      <c r="I218" s="14" t="s">
        <v>11734</v>
      </c>
      <c r="J218" s="8" t="s">
        <v>11735</v>
      </c>
      <c r="K218" s="20"/>
      <c r="L218" s="10"/>
      <c r="M218" s="14"/>
      <c r="N218" s="14" t="s">
        <v>12357</v>
      </c>
      <c r="O218" s="14" t="s">
        <v>12326</v>
      </c>
      <c r="P218" s="14"/>
      <c r="Q218" s="14"/>
      <c r="R218" s="14"/>
      <c r="S218" s="14" t="s">
        <v>12225</v>
      </c>
      <c r="T218" s="14" t="s">
        <v>11805</v>
      </c>
    </row>
    <row r="219" spans="5:20" x14ac:dyDescent="0.3">
      <c r="E219" s="142" t="s">
        <v>10357</v>
      </c>
      <c r="F219" s="12" t="s">
        <v>12358</v>
      </c>
      <c r="G219" s="13" t="s">
        <v>238</v>
      </c>
      <c r="H219" s="14"/>
      <c r="I219" s="14" t="s">
        <v>11767</v>
      </c>
      <c r="J219" s="14" t="s">
        <v>11768</v>
      </c>
      <c r="K219" s="20"/>
      <c r="L219" s="10"/>
      <c r="M219" s="14"/>
      <c r="N219" s="14" t="s">
        <v>12121</v>
      </c>
      <c r="O219" s="14" t="s">
        <v>12008</v>
      </c>
      <c r="P219" s="14"/>
      <c r="Q219" s="14"/>
      <c r="R219" s="14"/>
      <c r="S219" s="14" t="s">
        <v>12227</v>
      </c>
      <c r="T219" s="14" t="s">
        <v>11805</v>
      </c>
    </row>
    <row r="220" spans="5:20" x14ac:dyDescent="0.3">
      <c r="E220" s="142" t="s">
        <v>11391</v>
      </c>
      <c r="F220" s="15" t="s">
        <v>12359</v>
      </c>
      <c r="G220" s="13" t="s">
        <v>252</v>
      </c>
      <c r="I220" s="14" t="s">
        <v>11767</v>
      </c>
      <c r="J220" s="14" t="s">
        <v>11768</v>
      </c>
      <c r="K220" s="20"/>
      <c r="L220" s="10"/>
      <c r="M220" s="14"/>
      <c r="N220" s="14" t="s">
        <v>12360</v>
      </c>
      <c r="O220" s="14" t="s">
        <v>12329</v>
      </c>
      <c r="P220" s="14"/>
      <c r="Q220" s="14"/>
      <c r="R220" s="14"/>
      <c r="S220" s="14" t="s">
        <v>11934</v>
      </c>
      <c r="T220" s="14" t="s">
        <v>11991</v>
      </c>
    </row>
    <row r="221" spans="5:20" x14ac:dyDescent="0.3">
      <c r="E221" s="14" t="s">
        <v>10352</v>
      </c>
      <c r="F221" s="15" t="s">
        <v>12361</v>
      </c>
      <c r="G221" s="13" t="s">
        <v>210</v>
      </c>
      <c r="H221" s="8" t="s">
        <v>11766</v>
      </c>
      <c r="I221" s="14" t="s">
        <v>11767</v>
      </c>
      <c r="J221" s="14" t="s">
        <v>11768</v>
      </c>
      <c r="K221" s="20"/>
      <c r="M221" s="14"/>
      <c r="N221" s="14" t="s">
        <v>12036</v>
      </c>
      <c r="O221" s="14" t="s">
        <v>12012</v>
      </c>
      <c r="P221" s="14"/>
      <c r="Q221" s="14"/>
      <c r="R221" s="14"/>
      <c r="S221" s="14" t="s">
        <v>12229</v>
      </c>
      <c r="T221" s="14" t="s">
        <v>11991</v>
      </c>
    </row>
    <row r="222" spans="5:20" x14ac:dyDescent="0.3">
      <c r="E222" s="14" t="s">
        <v>12362</v>
      </c>
      <c r="F222" s="17" t="s">
        <v>12363</v>
      </c>
      <c r="G222" s="13" t="s">
        <v>228</v>
      </c>
      <c r="H222" s="8" t="s">
        <v>11889</v>
      </c>
      <c r="I222" s="14" t="s">
        <v>11734</v>
      </c>
      <c r="J222" s="8" t="s">
        <v>11735</v>
      </c>
      <c r="K222" s="20"/>
      <c r="M222" s="14"/>
      <c r="N222" s="14" t="s">
        <v>12364</v>
      </c>
      <c r="O222" s="14" t="s">
        <v>8940</v>
      </c>
      <c r="P222" s="14"/>
      <c r="Q222" s="14"/>
      <c r="R222" s="14"/>
      <c r="S222" s="14" t="s">
        <v>11938</v>
      </c>
      <c r="T222" s="14" t="s">
        <v>11991</v>
      </c>
    </row>
    <row r="223" spans="5:20" x14ac:dyDescent="0.3">
      <c r="E223" s="142" t="s">
        <v>9467</v>
      </c>
      <c r="F223" s="17" t="s">
        <v>12365</v>
      </c>
      <c r="G223" s="13" t="s">
        <v>244</v>
      </c>
      <c r="H223" s="14" t="s">
        <v>11813</v>
      </c>
      <c r="I223" s="14" t="s">
        <v>11767</v>
      </c>
      <c r="J223" s="14" t="s">
        <v>11768</v>
      </c>
      <c r="K223" s="20"/>
      <c r="M223" s="14"/>
      <c r="N223" s="14" t="s">
        <v>12366</v>
      </c>
      <c r="O223" s="14" t="s">
        <v>12332</v>
      </c>
      <c r="P223" s="14"/>
      <c r="Q223" s="14"/>
      <c r="R223" s="14"/>
      <c r="S223" s="16" t="s">
        <v>11998</v>
      </c>
      <c r="T223" s="16" t="s">
        <v>11991</v>
      </c>
    </row>
    <row r="224" spans="5:20" x14ac:dyDescent="0.3">
      <c r="E224" s="14" t="s">
        <v>10942</v>
      </c>
      <c r="F224" s="17" t="s">
        <v>12367</v>
      </c>
      <c r="G224" s="13" t="s">
        <v>238</v>
      </c>
      <c r="H224" s="14"/>
      <c r="I224" s="14" t="s">
        <v>11767</v>
      </c>
      <c r="J224" s="14" t="s">
        <v>11768</v>
      </c>
      <c r="K224" s="20"/>
      <c r="M224" s="14"/>
      <c r="N224" s="14" t="s">
        <v>12368</v>
      </c>
      <c r="O224" s="14" t="s">
        <v>12098</v>
      </c>
      <c r="P224" s="14"/>
      <c r="Q224" s="14"/>
      <c r="R224" s="14"/>
      <c r="S224" s="16" t="s">
        <v>12002</v>
      </c>
      <c r="T224" s="16" t="s">
        <v>11991</v>
      </c>
    </row>
    <row r="225" spans="5:20" x14ac:dyDescent="0.3">
      <c r="E225" s="142" t="s">
        <v>9004</v>
      </c>
      <c r="F225" s="12" t="s">
        <v>12369</v>
      </c>
      <c r="G225" s="12" t="s">
        <v>187</v>
      </c>
      <c r="H225" s="14" t="s">
        <v>12071</v>
      </c>
      <c r="I225" s="8" t="s">
        <v>11790</v>
      </c>
      <c r="J225" s="8" t="s">
        <v>11791</v>
      </c>
      <c r="K225" s="20"/>
      <c r="M225" s="14"/>
      <c r="N225" s="14" t="s">
        <v>12039</v>
      </c>
      <c r="O225" s="14" t="s">
        <v>12337</v>
      </c>
      <c r="P225" s="14"/>
      <c r="Q225" s="14"/>
      <c r="R225" s="14"/>
      <c r="S225" s="16" t="s">
        <v>12006</v>
      </c>
      <c r="T225" s="16" t="s">
        <v>11805</v>
      </c>
    </row>
    <row r="226" spans="5:20" x14ac:dyDescent="0.3">
      <c r="E226" s="142" t="s">
        <v>12370</v>
      </c>
      <c r="F226" s="12" t="s">
        <v>12371</v>
      </c>
      <c r="G226" s="12" t="s">
        <v>263</v>
      </c>
      <c r="H226" s="14" t="s">
        <v>12269</v>
      </c>
      <c r="I226" s="8" t="s">
        <v>11790</v>
      </c>
      <c r="J226" s="8" t="s">
        <v>11791</v>
      </c>
      <c r="K226" s="20"/>
      <c r="M226" s="14"/>
      <c r="N226" s="14" t="s">
        <v>12041</v>
      </c>
      <c r="O226" s="14" t="s">
        <v>12339</v>
      </c>
      <c r="P226" s="14"/>
      <c r="Q226" s="14"/>
      <c r="R226" s="14"/>
      <c r="S226" s="14" t="s">
        <v>12234</v>
      </c>
      <c r="T226" s="14" t="s">
        <v>11805</v>
      </c>
    </row>
    <row r="227" spans="5:20" x14ac:dyDescent="0.3">
      <c r="E227" s="14" t="s">
        <v>9529</v>
      </c>
      <c r="F227" s="15" t="s">
        <v>12372</v>
      </c>
      <c r="G227" s="12" t="s">
        <v>204</v>
      </c>
      <c r="H227" s="14" t="s">
        <v>11783</v>
      </c>
      <c r="I227" s="14" t="s">
        <v>11784</v>
      </c>
      <c r="J227" s="14" t="s">
        <v>11785</v>
      </c>
      <c r="K227" s="20"/>
      <c r="M227" s="14"/>
      <c r="N227" s="14" t="s">
        <v>12048</v>
      </c>
      <c r="O227" s="14" t="s">
        <v>12341</v>
      </c>
      <c r="P227" s="14"/>
      <c r="Q227" s="14"/>
      <c r="R227" s="14"/>
      <c r="S227" s="12" t="s">
        <v>12258</v>
      </c>
      <c r="T227" s="12" t="s">
        <v>11781</v>
      </c>
    </row>
    <row r="228" spans="5:20" x14ac:dyDescent="0.3">
      <c r="E228" s="142" t="s">
        <v>12373</v>
      </c>
      <c r="F228" s="15" t="s">
        <v>12374</v>
      </c>
      <c r="G228" s="12" t="s">
        <v>239</v>
      </c>
      <c r="H228" s="14" t="s">
        <v>12211</v>
      </c>
      <c r="I228" s="14" t="s">
        <v>11784</v>
      </c>
      <c r="J228" s="14" t="s">
        <v>11785</v>
      </c>
      <c r="K228" s="20"/>
      <c r="M228" s="14"/>
      <c r="N228" s="14" t="s">
        <v>12375</v>
      </c>
      <c r="O228" s="14" t="s">
        <v>12017</v>
      </c>
      <c r="P228" s="14"/>
      <c r="Q228" s="14"/>
      <c r="R228" s="14"/>
      <c r="S228" s="14" t="s">
        <v>12236</v>
      </c>
      <c r="T228" s="14" t="s">
        <v>11856</v>
      </c>
    </row>
    <row r="229" spans="5:20" x14ac:dyDescent="0.3">
      <c r="E229" s="142" t="s">
        <v>10704</v>
      </c>
      <c r="F229" s="15" t="s">
        <v>12376</v>
      </c>
      <c r="G229" s="12" t="s">
        <v>245</v>
      </c>
      <c r="H229" s="14" t="s">
        <v>12160</v>
      </c>
      <c r="I229" s="8" t="s">
        <v>11790</v>
      </c>
      <c r="J229" s="8" t="s">
        <v>11791</v>
      </c>
      <c r="K229" s="20"/>
      <c r="M229" s="14"/>
      <c r="N229" s="14" t="s">
        <v>12052</v>
      </c>
      <c r="O229" s="14" t="s">
        <v>12022</v>
      </c>
      <c r="P229" s="14"/>
      <c r="Q229" s="14"/>
      <c r="R229" s="14"/>
      <c r="S229" s="14" t="s">
        <v>12238</v>
      </c>
      <c r="T229" s="14" t="s">
        <v>11741</v>
      </c>
    </row>
    <row r="230" spans="5:20" x14ac:dyDescent="0.3">
      <c r="E230" s="142" t="s">
        <v>9834</v>
      </c>
      <c r="F230" s="12" t="s">
        <v>12377</v>
      </c>
      <c r="G230" s="12" t="s">
        <v>244</v>
      </c>
      <c r="H230" s="14" t="s">
        <v>11813</v>
      </c>
      <c r="I230" s="14" t="s">
        <v>11767</v>
      </c>
      <c r="J230" s="14" t="s">
        <v>11768</v>
      </c>
      <c r="K230" s="20"/>
      <c r="M230" s="14"/>
      <c r="N230" s="14" t="s">
        <v>12378</v>
      </c>
      <c r="O230" s="14" t="s">
        <v>10880</v>
      </c>
      <c r="P230" s="14"/>
      <c r="Q230" s="14"/>
      <c r="R230" s="14"/>
      <c r="S230" s="16" t="s">
        <v>12010</v>
      </c>
      <c r="T230" s="16" t="s">
        <v>11844</v>
      </c>
    </row>
    <row r="231" spans="5:20" x14ac:dyDescent="0.3">
      <c r="E231" s="142" t="s">
        <v>9307</v>
      </c>
      <c r="F231" s="12" t="s">
        <v>12379</v>
      </c>
      <c r="G231" s="13" t="s">
        <v>238</v>
      </c>
      <c r="H231" s="14" t="s">
        <v>11813</v>
      </c>
      <c r="I231" s="14" t="s">
        <v>11767</v>
      </c>
      <c r="J231" s="14" t="s">
        <v>11768</v>
      </c>
      <c r="K231" s="20"/>
      <c r="M231" s="14"/>
      <c r="N231" s="14" t="s">
        <v>12380</v>
      </c>
      <c r="O231" s="14" t="s">
        <v>11531</v>
      </c>
      <c r="P231" s="14"/>
      <c r="Q231" s="14"/>
      <c r="R231" s="14"/>
      <c r="S231" s="16" t="s">
        <v>11942</v>
      </c>
      <c r="T231" s="16" t="s">
        <v>11741</v>
      </c>
    </row>
    <row r="232" spans="5:20" x14ac:dyDescent="0.3">
      <c r="E232" s="14" t="s">
        <v>11000</v>
      </c>
      <c r="F232" s="12" t="s">
        <v>12381</v>
      </c>
      <c r="G232" s="13" t="s">
        <v>210</v>
      </c>
      <c r="H232" s="8" t="s">
        <v>11766</v>
      </c>
      <c r="I232" s="14" t="s">
        <v>11767</v>
      </c>
      <c r="J232" s="14" t="s">
        <v>11768</v>
      </c>
      <c r="K232" s="20"/>
      <c r="M232" s="14"/>
      <c r="N232" s="14" t="s">
        <v>12382</v>
      </c>
      <c r="O232" s="14" t="s">
        <v>12343</v>
      </c>
      <c r="P232" s="14"/>
      <c r="Q232" s="14"/>
      <c r="R232" s="14"/>
      <c r="S232" s="16" t="s">
        <v>11773</v>
      </c>
      <c r="T232" s="16" t="s">
        <v>11741</v>
      </c>
    </row>
    <row r="233" spans="5:20" x14ac:dyDescent="0.3">
      <c r="E233" s="142" t="s">
        <v>9709</v>
      </c>
      <c r="F233" s="17" t="s">
        <v>12383</v>
      </c>
      <c r="G233" s="13" t="s">
        <v>199</v>
      </c>
      <c r="H233" s="14" t="s">
        <v>12005</v>
      </c>
      <c r="I233" s="14" t="s">
        <v>11767</v>
      </c>
      <c r="J233" s="14" t="s">
        <v>11768</v>
      </c>
      <c r="K233" s="20"/>
      <c r="M233" s="14"/>
      <c r="N233" s="14" t="s">
        <v>12384</v>
      </c>
      <c r="O233" s="14" t="s">
        <v>12345</v>
      </c>
      <c r="P233" s="14"/>
      <c r="Q233" s="14"/>
      <c r="R233" s="14"/>
      <c r="S233" s="12" t="s">
        <v>10861</v>
      </c>
      <c r="T233" s="12" t="s">
        <v>12248</v>
      </c>
    </row>
    <row r="234" spans="5:20" x14ac:dyDescent="0.3">
      <c r="E234" s="142" t="s">
        <v>9036</v>
      </c>
      <c r="F234" s="15" t="s">
        <v>12385</v>
      </c>
      <c r="G234" s="13" t="s">
        <v>208</v>
      </c>
      <c r="H234" s="14"/>
      <c r="I234" s="14" t="s">
        <v>11784</v>
      </c>
      <c r="J234" s="14" t="s">
        <v>11785</v>
      </c>
      <c r="K234" s="20"/>
      <c r="M234" s="14"/>
      <c r="N234" s="14" t="s">
        <v>12386</v>
      </c>
      <c r="O234" s="14" t="s">
        <v>12109</v>
      </c>
      <c r="P234" s="14"/>
      <c r="Q234" s="14"/>
      <c r="R234" s="14"/>
      <c r="S234" s="14" t="s">
        <v>12243</v>
      </c>
      <c r="T234" s="14" t="s">
        <v>11924</v>
      </c>
    </row>
    <row r="235" spans="5:20" x14ac:dyDescent="0.3">
      <c r="E235" s="142" t="s">
        <v>9848</v>
      </c>
      <c r="F235" s="15" t="s">
        <v>12387</v>
      </c>
      <c r="G235" s="12" t="s">
        <v>219</v>
      </c>
      <c r="H235" s="14" t="s">
        <v>12130</v>
      </c>
      <c r="I235" s="8" t="s">
        <v>11790</v>
      </c>
      <c r="J235" s="8" t="s">
        <v>11791</v>
      </c>
      <c r="K235" s="20"/>
      <c r="M235" s="14"/>
      <c r="N235" s="14" t="s">
        <v>12388</v>
      </c>
      <c r="O235" s="14" t="s">
        <v>12352</v>
      </c>
      <c r="P235" s="14"/>
      <c r="Q235" s="14"/>
      <c r="R235" s="14"/>
      <c r="S235" s="16" t="s">
        <v>11949</v>
      </c>
      <c r="T235" s="16" t="s">
        <v>11741</v>
      </c>
    </row>
    <row r="236" spans="5:20" x14ac:dyDescent="0.3">
      <c r="E236" s="142" t="s">
        <v>8774</v>
      </c>
      <c r="F236" s="15" t="s">
        <v>12389</v>
      </c>
      <c r="G236" s="13" t="s">
        <v>262</v>
      </c>
      <c r="H236" s="14" t="s">
        <v>11833</v>
      </c>
      <c r="I236" s="14" t="s">
        <v>11734</v>
      </c>
      <c r="J236" s="8" t="s">
        <v>11735</v>
      </c>
      <c r="K236" s="20"/>
      <c r="M236" s="14"/>
      <c r="N236" s="14" t="s">
        <v>12390</v>
      </c>
      <c r="O236" s="14" t="s">
        <v>12357</v>
      </c>
      <c r="P236" s="14"/>
      <c r="Q236" s="14"/>
      <c r="R236" s="14"/>
      <c r="S236" s="14" t="s">
        <v>12246</v>
      </c>
      <c r="T236" s="14" t="s">
        <v>11787</v>
      </c>
    </row>
    <row r="237" spans="5:20" x14ac:dyDescent="0.3">
      <c r="E237" s="142" t="s">
        <v>12391</v>
      </c>
      <c r="F237" s="15" t="s">
        <v>12392</v>
      </c>
      <c r="G237" s="13" t="s">
        <v>238</v>
      </c>
      <c r="H237" s="14"/>
      <c r="I237" s="14" t="s">
        <v>11767</v>
      </c>
      <c r="J237" s="14" t="s">
        <v>11768</v>
      </c>
      <c r="K237" s="20"/>
      <c r="M237" s="14"/>
      <c r="N237" s="14" t="s">
        <v>12393</v>
      </c>
      <c r="O237" s="14" t="s">
        <v>12028</v>
      </c>
      <c r="P237" s="14"/>
      <c r="Q237" s="14"/>
      <c r="R237" s="14"/>
      <c r="S237" s="16" t="s">
        <v>8672</v>
      </c>
      <c r="T237" s="16" t="s">
        <v>11929</v>
      </c>
    </row>
    <row r="238" spans="5:20" x14ac:dyDescent="0.3">
      <c r="E238" s="142" t="s">
        <v>10199</v>
      </c>
      <c r="F238" s="12" t="s">
        <v>12394</v>
      </c>
      <c r="G238" s="12" t="s">
        <v>248</v>
      </c>
      <c r="H238" s="14" t="s">
        <v>12163</v>
      </c>
      <c r="I238" s="8" t="s">
        <v>11790</v>
      </c>
      <c r="J238" s="8" t="s">
        <v>11791</v>
      </c>
      <c r="K238" s="20"/>
      <c r="M238" s="14"/>
      <c r="N238" s="14" t="s">
        <v>12395</v>
      </c>
      <c r="O238" s="14" t="s">
        <v>12360</v>
      </c>
      <c r="P238" s="14"/>
      <c r="Q238" s="14"/>
      <c r="R238" s="14"/>
      <c r="S238" s="14" t="s">
        <v>356</v>
      </c>
      <c r="T238" s="14" t="s">
        <v>11877</v>
      </c>
    </row>
    <row r="239" spans="5:20" x14ac:dyDescent="0.3">
      <c r="E239" s="142" t="s">
        <v>8897</v>
      </c>
      <c r="F239" s="15" t="s">
        <v>12396</v>
      </c>
      <c r="G239" s="13" t="s">
        <v>209</v>
      </c>
      <c r="H239" s="14"/>
      <c r="I239" s="14" t="s">
        <v>11767</v>
      </c>
      <c r="J239" s="14" t="s">
        <v>11768</v>
      </c>
      <c r="K239" s="20"/>
      <c r="M239" s="14"/>
      <c r="N239" s="14" t="s">
        <v>12397</v>
      </c>
      <c r="O239" s="14" t="s">
        <v>12036</v>
      </c>
      <c r="P239" s="14"/>
      <c r="Q239" s="14"/>
      <c r="R239" s="14"/>
      <c r="S239" s="14" t="s">
        <v>9805</v>
      </c>
      <c r="T239" s="14" t="s">
        <v>11781</v>
      </c>
    </row>
    <row r="240" spans="5:20" x14ac:dyDescent="0.3">
      <c r="E240" s="14" t="s">
        <v>8919</v>
      </c>
      <c r="F240" s="15" t="s">
        <v>12398</v>
      </c>
      <c r="G240" s="13" t="s">
        <v>190</v>
      </c>
      <c r="I240" s="14" t="s">
        <v>11767</v>
      </c>
      <c r="J240" s="14" t="s">
        <v>11768</v>
      </c>
      <c r="K240" s="20"/>
      <c r="M240" s="14"/>
      <c r="N240" s="14" t="s">
        <v>12399</v>
      </c>
      <c r="O240" s="14" t="s">
        <v>12364</v>
      </c>
      <c r="P240" s="14"/>
      <c r="Q240" s="14"/>
      <c r="R240" s="14"/>
      <c r="S240" s="16" t="s">
        <v>12027</v>
      </c>
      <c r="T240" s="16" t="s">
        <v>10517</v>
      </c>
    </row>
    <row r="241" spans="5:20" x14ac:dyDescent="0.3">
      <c r="E241" s="142" t="s">
        <v>9144</v>
      </c>
      <c r="F241" s="15" t="s">
        <v>12400</v>
      </c>
      <c r="G241" s="13" t="s">
        <v>222</v>
      </c>
      <c r="H241" s="8" t="s">
        <v>11789</v>
      </c>
      <c r="I241" s="8" t="s">
        <v>11790</v>
      </c>
      <c r="J241" s="8" t="s">
        <v>11791</v>
      </c>
      <c r="K241" s="20"/>
      <c r="M241" s="14"/>
      <c r="N241" s="14" t="s">
        <v>12401</v>
      </c>
      <c r="O241" s="14" t="s">
        <v>12366</v>
      </c>
      <c r="P241" s="14"/>
      <c r="Q241" s="14"/>
      <c r="R241" s="14"/>
      <c r="S241" s="14" t="s">
        <v>12252</v>
      </c>
      <c r="T241" s="14" t="s">
        <v>10517</v>
      </c>
    </row>
    <row r="242" spans="5:20" x14ac:dyDescent="0.3">
      <c r="E242" s="142" t="s">
        <v>10679</v>
      </c>
      <c r="F242" s="15" t="s">
        <v>12402</v>
      </c>
      <c r="G242" s="13" t="s">
        <v>262</v>
      </c>
      <c r="H242" s="14" t="s">
        <v>11833</v>
      </c>
      <c r="I242" s="14" t="s">
        <v>11734</v>
      </c>
      <c r="J242" s="8" t="s">
        <v>11735</v>
      </c>
      <c r="K242" s="20"/>
      <c r="M242" s="14"/>
      <c r="N242" s="14" t="s">
        <v>9643</v>
      </c>
      <c r="O242" s="14" t="s">
        <v>12368</v>
      </c>
      <c r="P242" s="14"/>
      <c r="Q242" s="14"/>
      <c r="R242" s="14"/>
      <c r="S242" s="16" t="s">
        <v>12031</v>
      </c>
      <c r="T242" s="16" t="s">
        <v>10517</v>
      </c>
    </row>
    <row r="243" spans="5:20" x14ac:dyDescent="0.3">
      <c r="E243" s="142" t="s">
        <v>12403</v>
      </c>
      <c r="F243" s="15" t="s">
        <v>12404</v>
      </c>
      <c r="G243" s="13" t="s">
        <v>258</v>
      </c>
      <c r="H243" s="8" t="s">
        <v>12405</v>
      </c>
      <c r="I243" s="8" t="s">
        <v>11790</v>
      </c>
      <c r="J243" s="8" t="s">
        <v>11791</v>
      </c>
      <c r="K243" s="20"/>
      <c r="M243" s="14"/>
      <c r="N243" s="14"/>
      <c r="O243" s="14" t="s">
        <v>12039</v>
      </c>
      <c r="P243" s="14"/>
      <c r="Q243" s="14"/>
      <c r="R243" s="14"/>
      <c r="S243" s="16" t="s">
        <v>12035</v>
      </c>
      <c r="T243" s="16" t="s">
        <v>11844</v>
      </c>
    </row>
    <row r="244" spans="5:20" x14ac:dyDescent="0.3">
      <c r="E244" s="14" t="s">
        <v>12406</v>
      </c>
      <c r="F244" s="15" t="s">
        <v>12407</v>
      </c>
      <c r="G244" s="12" t="s">
        <v>244</v>
      </c>
      <c r="H244" s="14" t="s">
        <v>11813</v>
      </c>
      <c r="I244" s="14" t="s">
        <v>11767</v>
      </c>
      <c r="J244" s="14" t="s">
        <v>11768</v>
      </c>
      <c r="K244" s="20"/>
      <c r="M244" s="14"/>
      <c r="N244" s="14"/>
      <c r="O244" s="14" t="s">
        <v>9667</v>
      </c>
      <c r="P244" s="14"/>
      <c r="Q244" s="14"/>
      <c r="R244" s="14"/>
      <c r="S244" s="16" t="s">
        <v>8715</v>
      </c>
      <c r="T244" s="16" t="s">
        <v>12146</v>
      </c>
    </row>
    <row r="245" spans="5:20" x14ac:dyDescent="0.3">
      <c r="E245" s="142" t="s">
        <v>10257</v>
      </c>
      <c r="F245" s="15" t="s">
        <v>12408</v>
      </c>
      <c r="G245" s="13" t="s">
        <v>260</v>
      </c>
      <c r="H245" s="8" t="s">
        <v>11863</v>
      </c>
      <c r="I245" s="14" t="s">
        <v>11767</v>
      </c>
      <c r="J245" s="14" t="s">
        <v>11768</v>
      </c>
      <c r="K245" s="20"/>
      <c r="M245" s="14"/>
      <c r="N245" s="14"/>
      <c r="O245" s="14" t="s">
        <v>12041</v>
      </c>
      <c r="P245" s="14"/>
      <c r="Q245" s="14"/>
      <c r="R245" s="14"/>
      <c r="S245" s="16" t="s">
        <v>8584</v>
      </c>
      <c r="T245" s="16" t="s">
        <v>12146</v>
      </c>
    </row>
    <row r="246" spans="5:20" x14ac:dyDescent="0.3">
      <c r="E246" s="142" t="s">
        <v>10582</v>
      </c>
      <c r="F246" s="15" t="s">
        <v>12409</v>
      </c>
      <c r="G246" s="13" t="s">
        <v>232</v>
      </c>
      <c r="H246" s="8" t="s">
        <v>11751</v>
      </c>
      <c r="I246" s="14" t="s">
        <v>11734</v>
      </c>
      <c r="J246" s="8" t="s">
        <v>11735</v>
      </c>
      <c r="K246" s="20"/>
      <c r="M246" s="14"/>
      <c r="N246" s="14"/>
      <c r="O246" s="14" t="s">
        <v>12410</v>
      </c>
      <c r="P246" s="14"/>
      <c r="Q246" s="14"/>
      <c r="R246" s="14"/>
      <c r="S246" s="16" t="s">
        <v>12043</v>
      </c>
      <c r="T246" s="16" t="s">
        <v>11929</v>
      </c>
    </row>
    <row r="247" spans="5:20" x14ac:dyDescent="0.3">
      <c r="E247" s="142" t="s">
        <v>10183</v>
      </c>
      <c r="F247" s="15" t="s">
        <v>12411</v>
      </c>
      <c r="G247" s="13" t="s">
        <v>201</v>
      </c>
      <c r="H247" s="14" t="s">
        <v>12170</v>
      </c>
      <c r="I247" s="14" t="s">
        <v>11734</v>
      </c>
      <c r="J247" s="8" t="s">
        <v>11735</v>
      </c>
      <c r="K247" s="20"/>
      <c r="M247" s="14"/>
      <c r="N247" s="14"/>
      <c r="O247" s="14" t="s">
        <v>12048</v>
      </c>
      <c r="P247" s="14"/>
      <c r="Q247" s="14"/>
      <c r="R247" s="14"/>
      <c r="S247" s="16" t="s">
        <v>12046</v>
      </c>
      <c r="T247" s="16" t="s">
        <v>12146</v>
      </c>
    </row>
    <row r="248" spans="5:20" x14ac:dyDescent="0.3">
      <c r="E248" s="142" t="s">
        <v>12412</v>
      </c>
      <c r="F248" s="22" t="s">
        <v>12413</v>
      </c>
      <c r="G248" s="12" t="s">
        <v>219</v>
      </c>
      <c r="H248" s="14" t="s">
        <v>12130</v>
      </c>
      <c r="I248" s="8" t="s">
        <v>11790</v>
      </c>
      <c r="J248" s="8" t="s">
        <v>11791</v>
      </c>
      <c r="K248" s="20"/>
      <c r="M248" s="14"/>
      <c r="N248" s="14"/>
      <c r="O248" s="14" t="s">
        <v>12375</v>
      </c>
      <c r="P248" s="14"/>
      <c r="Q248" s="14"/>
      <c r="R248" s="14"/>
      <c r="S248" s="12" t="s">
        <v>12281</v>
      </c>
      <c r="T248" s="12" t="s">
        <v>12248</v>
      </c>
    </row>
    <row r="249" spans="5:20" x14ac:dyDescent="0.3">
      <c r="E249" s="142" t="s">
        <v>9195</v>
      </c>
      <c r="F249" s="15" t="s">
        <v>12414</v>
      </c>
      <c r="G249" s="13" t="s">
        <v>196</v>
      </c>
      <c r="H249" s="8" t="s">
        <v>11970</v>
      </c>
      <c r="K249" s="20"/>
      <c r="M249" s="14"/>
      <c r="N249" s="14"/>
      <c r="O249" s="14" t="s">
        <v>12052</v>
      </c>
      <c r="P249" s="14"/>
      <c r="Q249" s="14"/>
      <c r="R249" s="14"/>
      <c r="S249" s="16" t="s">
        <v>12051</v>
      </c>
      <c r="T249" s="16" t="s">
        <v>11929</v>
      </c>
    </row>
    <row r="250" spans="5:20" x14ac:dyDescent="0.3">
      <c r="E250" s="142" t="s">
        <v>9534</v>
      </c>
      <c r="F250" s="18" t="s">
        <v>12260</v>
      </c>
      <c r="G250" s="12" t="s">
        <v>235</v>
      </c>
      <c r="H250" s="14" t="s">
        <v>12260</v>
      </c>
      <c r="I250" s="8" t="s">
        <v>11790</v>
      </c>
      <c r="J250" s="8" t="s">
        <v>11791</v>
      </c>
      <c r="K250" s="20"/>
      <c r="M250" s="14"/>
      <c r="N250" s="14"/>
      <c r="O250" s="14" t="s">
        <v>12378</v>
      </c>
      <c r="P250" s="14"/>
      <c r="Q250" s="14"/>
      <c r="R250" s="14"/>
      <c r="S250" s="16" t="s">
        <v>12054</v>
      </c>
      <c r="T250" s="16" t="s">
        <v>12146</v>
      </c>
    </row>
    <row r="251" spans="5:20" x14ac:dyDescent="0.3">
      <c r="E251" s="14" t="s">
        <v>10902</v>
      </c>
      <c r="F251" s="15" t="s">
        <v>12415</v>
      </c>
      <c r="G251" s="13" t="s">
        <v>190</v>
      </c>
      <c r="I251" s="14" t="s">
        <v>11767</v>
      </c>
      <c r="J251" s="14" t="s">
        <v>11768</v>
      </c>
      <c r="K251" s="20"/>
      <c r="M251" s="14"/>
      <c r="N251" s="14"/>
      <c r="O251" s="14" t="s">
        <v>12416</v>
      </c>
      <c r="P251" s="14"/>
      <c r="Q251" s="14"/>
      <c r="R251" s="14"/>
      <c r="S251" s="16" t="s">
        <v>12058</v>
      </c>
      <c r="T251" s="16" t="s">
        <v>12146</v>
      </c>
    </row>
    <row r="252" spans="5:20" x14ac:dyDescent="0.3">
      <c r="E252" s="144" t="s">
        <v>10611</v>
      </c>
      <c r="F252" s="15" t="s">
        <v>12417</v>
      </c>
      <c r="G252" s="13" t="s">
        <v>208</v>
      </c>
      <c r="H252" s="14"/>
      <c r="I252" s="14" t="s">
        <v>11784</v>
      </c>
      <c r="J252" s="14" t="s">
        <v>11785</v>
      </c>
      <c r="K252" s="20"/>
      <c r="M252" s="14"/>
      <c r="N252" s="14"/>
      <c r="O252" s="14" t="s">
        <v>12380</v>
      </c>
      <c r="P252" s="14"/>
      <c r="Q252" s="14"/>
      <c r="R252" s="14"/>
      <c r="S252" s="14" t="s">
        <v>10533</v>
      </c>
      <c r="T252" s="14" t="s">
        <v>11929</v>
      </c>
    </row>
    <row r="253" spans="5:20" x14ac:dyDescent="0.3">
      <c r="E253" s="144" t="s">
        <v>12317</v>
      </c>
      <c r="F253" s="15" t="s">
        <v>12418</v>
      </c>
      <c r="G253" s="13" t="s">
        <v>247</v>
      </c>
      <c r="H253" s="14" t="s">
        <v>11850</v>
      </c>
      <c r="I253" s="14" t="s">
        <v>11767</v>
      </c>
      <c r="J253" s="14" t="s">
        <v>11768</v>
      </c>
      <c r="K253" s="20"/>
      <c r="M253" s="14"/>
      <c r="N253" s="14"/>
      <c r="O253" s="14" t="s">
        <v>12382</v>
      </c>
      <c r="P253" s="14"/>
      <c r="Q253" s="14"/>
      <c r="R253" s="14"/>
      <c r="S253" s="14" t="s">
        <v>12254</v>
      </c>
      <c r="T253" s="14" t="s">
        <v>11929</v>
      </c>
    </row>
    <row r="254" spans="5:20" x14ac:dyDescent="0.3">
      <c r="E254" s="142" t="s">
        <v>12419</v>
      </c>
      <c r="F254" s="15" t="s">
        <v>12420</v>
      </c>
      <c r="G254" s="13" t="s">
        <v>220</v>
      </c>
      <c r="H254" s="8" t="s">
        <v>11733</v>
      </c>
      <c r="I254" s="14" t="s">
        <v>11734</v>
      </c>
      <c r="J254" s="8" t="s">
        <v>11735</v>
      </c>
      <c r="K254" s="20"/>
      <c r="M254" s="14"/>
      <c r="N254" s="14"/>
      <c r="O254" s="14" t="s">
        <v>12055</v>
      </c>
      <c r="P254" s="14"/>
      <c r="Q254" s="14"/>
      <c r="R254" s="14"/>
      <c r="S254" s="14" t="s">
        <v>11956</v>
      </c>
      <c r="T254" s="14" t="s">
        <v>11764</v>
      </c>
    </row>
    <row r="255" spans="5:20" x14ac:dyDescent="0.3">
      <c r="E255" s="142" t="s">
        <v>8968</v>
      </c>
      <c r="F255" s="15" t="s">
        <v>12421</v>
      </c>
      <c r="G255" s="12" t="s">
        <v>255</v>
      </c>
      <c r="H255" s="14" t="s">
        <v>12030</v>
      </c>
      <c r="I255" s="14" t="s">
        <v>11734</v>
      </c>
      <c r="J255" s="8" t="s">
        <v>11735</v>
      </c>
      <c r="K255" s="20"/>
      <c r="M255" s="14"/>
      <c r="N255" s="14"/>
      <c r="O255" s="14" t="s">
        <v>12384</v>
      </c>
      <c r="P255" s="14"/>
      <c r="Q255" s="14"/>
      <c r="R255" s="14"/>
      <c r="S255" s="14" t="s">
        <v>12257</v>
      </c>
      <c r="T255" s="14" t="s">
        <v>11924</v>
      </c>
    </row>
    <row r="256" spans="5:20" x14ac:dyDescent="0.3">
      <c r="E256" s="142" t="s">
        <v>9962</v>
      </c>
      <c r="F256" s="15" t="s">
        <v>12422</v>
      </c>
      <c r="G256" s="12" t="s">
        <v>244</v>
      </c>
      <c r="H256" s="14" t="s">
        <v>11813</v>
      </c>
      <c r="I256" s="14" t="s">
        <v>11767</v>
      </c>
      <c r="J256" s="14" t="s">
        <v>11768</v>
      </c>
      <c r="K256" s="20"/>
      <c r="M256" s="14"/>
      <c r="N256" s="14"/>
      <c r="O256" s="14" t="s">
        <v>12386</v>
      </c>
      <c r="P256" s="14"/>
      <c r="Q256" s="14"/>
      <c r="R256" s="14"/>
      <c r="S256" s="14" t="s">
        <v>12261</v>
      </c>
      <c r="T256" s="14" t="s">
        <v>11856</v>
      </c>
    </row>
    <row r="257" spans="5:20" x14ac:dyDescent="0.3">
      <c r="E257" s="142" t="s">
        <v>11468</v>
      </c>
      <c r="F257" s="15" t="s">
        <v>12423</v>
      </c>
      <c r="G257" s="12" t="s">
        <v>191</v>
      </c>
      <c r="H257" s="14" t="s">
        <v>11952</v>
      </c>
      <c r="I257" s="8" t="s">
        <v>11734</v>
      </c>
      <c r="J257" s="8" t="s">
        <v>11735</v>
      </c>
      <c r="K257" s="20"/>
      <c r="M257" s="14"/>
      <c r="N257" s="14"/>
      <c r="O257" s="14" t="s">
        <v>12059</v>
      </c>
      <c r="P257" s="14"/>
      <c r="Q257" s="14"/>
      <c r="R257" s="14"/>
      <c r="S257" s="14" t="s">
        <v>12263</v>
      </c>
      <c r="T257" s="14" t="s">
        <v>11805</v>
      </c>
    </row>
    <row r="258" spans="5:20" x14ac:dyDescent="0.3">
      <c r="E258" s="142" t="s">
        <v>10173</v>
      </c>
      <c r="F258" s="15" t="s">
        <v>12424</v>
      </c>
      <c r="G258" s="13" t="s">
        <v>199</v>
      </c>
      <c r="H258" s="14" t="s">
        <v>12005</v>
      </c>
      <c r="I258" s="14" t="s">
        <v>11767</v>
      </c>
      <c r="J258" s="14" t="s">
        <v>11768</v>
      </c>
      <c r="K258" s="20"/>
      <c r="M258" s="14"/>
      <c r="N258" s="14"/>
      <c r="O258" s="14" t="s">
        <v>12388</v>
      </c>
      <c r="P258" s="14"/>
      <c r="Q258" s="14"/>
      <c r="R258" s="14"/>
      <c r="S258" s="14" t="s">
        <v>10866</v>
      </c>
      <c r="T258" s="14" t="s">
        <v>11877</v>
      </c>
    </row>
    <row r="259" spans="5:20" x14ac:dyDescent="0.3">
      <c r="E259" s="14" t="s">
        <v>10168</v>
      </c>
      <c r="F259" s="15" t="s">
        <v>12425</v>
      </c>
      <c r="G259" s="13" t="s">
        <v>211</v>
      </c>
      <c r="H259" s="8" t="s">
        <v>12034</v>
      </c>
      <c r="I259" s="14" t="s">
        <v>11767</v>
      </c>
      <c r="J259" s="14" t="s">
        <v>11768</v>
      </c>
      <c r="K259" s="20"/>
      <c r="M259" s="14"/>
      <c r="N259" s="14"/>
      <c r="O259" s="14" t="s">
        <v>12390</v>
      </c>
      <c r="P259" s="14"/>
      <c r="Q259" s="14"/>
      <c r="R259" s="14"/>
      <c r="S259" s="14" t="s">
        <v>12267</v>
      </c>
      <c r="T259" s="14" t="s">
        <v>11805</v>
      </c>
    </row>
    <row r="260" spans="5:20" x14ac:dyDescent="0.3">
      <c r="E260" s="142" t="s">
        <v>12426</v>
      </c>
      <c r="F260" s="12" t="s">
        <v>12427</v>
      </c>
      <c r="G260" s="12" t="s">
        <v>191</v>
      </c>
      <c r="H260" s="14" t="s">
        <v>11952</v>
      </c>
      <c r="I260" s="14" t="s">
        <v>11734</v>
      </c>
      <c r="J260" s="8" t="s">
        <v>11735</v>
      </c>
      <c r="K260" s="20"/>
      <c r="M260" s="14"/>
      <c r="N260" s="14"/>
      <c r="O260" s="14" t="s">
        <v>12395</v>
      </c>
      <c r="P260" s="14"/>
      <c r="Q260" s="14"/>
      <c r="R260" s="14"/>
      <c r="S260" s="12" t="s">
        <v>12295</v>
      </c>
      <c r="T260" s="12" t="s">
        <v>11902</v>
      </c>
    </row>
    <row r="261" spans="5:20" x14ac:dyDescent="0.3">
      <c r="E261" s="14" t="s">
        <v>8940</v>
      </c>
      <c r="F261" s="15" t="s">
        <v>12428</v>
      </c>
      <c r="G261" s="13" t="s">
        <v>258</v>
      </c>
      <c r="H261" s="8" t="s">
        <v>12405</v>
      </c>
      <c r="I261" s="8" t="s">
        <v>11790</v>
      </c>
      <c r="J261" s="8" t="s">
        <v>11791</v>
      </c>
      <c r="K261" s="20"/>
      <c r="M261" s="14"/>
      <c r="N261" s="14"/>
      <c r="O261" s="14" t="s">
        <v>12397</v>
      </c>
      <c r="P261" s="14"/>
      <c r="Q261" s="14"/>
      <c r="R261" s="14"/>
      <c r="S261" s="14" t="s">
        <v>12270</v>
      </c>
      <c r="T261" s="14" t="s">
        <v>11902</v>
      </c>
    </row>
    <row r="262" spans="5:20" x14ac:dyDescent="0.3">
      <c r="E262" s="14" t="s">
        <v>9991</v>
      </c>
      <c r="F262" s="12" t="s">
        <v>12429</v>
      </c>
      <c r="G262" s="12" t="s">
        <v>207</v>
      </c>
      <c r="H262" s="14" t="s">
        <v>11858</v>
      </c>
      <c r="I262" s="14" t="s">
        <v>11784</v>
      </c>
      <c r="J262" s="14" t="s">
        <v>11785</v>
      </c>
      <c r="K262" s="20"/>
      <c r="M262" s="14"/>
      <c r="N262" s="14"/>
      <c r="O262" s="14" t="s">
        <v>11422</v>
      </c>
      <c r="P262" s="14"/>
      <c r="Q262" s="14"/>
      <c r="R262" s="14"/>
      <c r="S262" s="14" t="s">
        <v>12272</v>
      </c>
      <c r="T262" s="14" t="s">
        <v>12033</v>
      </c>
    </row>
    <row r="263" spans="5:20" x14ac:dyDescent="0.3">
      <c r="E263" s="142" t="s">
        <v>12430</v>
      </c>
      <c r="F263" s="13" t="s">
        <v>12431</v>
      </c>
      <c r="G263" s="13" t="s">
        <v>208</v>
      </c>
      <c r="H263" s="14"/>
      <c r="I263" s="14" t="s">
        <v>11784</v>
      </c>
      <c r="J263" s="14" t="s">
        <v>11785</v>
      </c>
      <c r="K263" s="20"/>
      <c r="M263" s="14"/>
      <c r="N263" s="14"/>
      <c r="O263" s="14" t="s">
        <v>12399</v>
      </c>
      <c r="P263" s="14"/>
      <c r="Q263" s="14"/>
      <c r="R263" s="14"/>
      <c r="S263" s="12" t="s">
        <v>12298</v>
      </c>
      <c r="T263" s="12" t="s">
        <v>11781</v>
      </c>
    </row>
    <row r="264" spans="5:20" x14ac:dyDescent="0.3">
      <c r="E264" s="142" t="s">
        <v>10931</v>
      </c>
      <c r="F264" s="15" t="s">
        <v>12432</v>
      </c>
      <c r="G264" s="13" t="s">
        <v>202</v>
      </c>
      <c r="H264" s="14" t="s">
        <v>12173</v>
      </c>
      <c r="I264" s="14" t="s">
        <v>11784</v>
      </c>
      <c r="J264" s="14" t="s">
        <v>11785</v>
      </c>
      <c r="K264" s="20"/>
      <c r="M264" s="14"/>
      <c r="N264" s="14"/>
      <c r="O264" s="14" t="s">
        <v>12401</v>
      </c>
      <c r="P264" s="14"/>
      <c r="Q264" s="14"/>
      <c r="R264" s="14"/>
      <c r="S264" s="14" t="s">
        <v>12274</v>
      </c>
      <c r="T264" s="14" t="s">
        <v>12033</v>
      </c>
    </row>
    <row r="265" spans="5:20" x14ac:dyDescent="0.3">
      <c r="E265" s="142" t="s">
        <v>11264</v>
      </c>
      <c r="F265" s="15" t="s">
        <v>12433</v>
      </c>
      <c r="G265" s="13" t="s">
        <v>251</v>
      </c>
      <c r="H265" s="8" t="s">
        <v>11926</v>
      </c>
      <c r="I265" s="14" t="s">
        <v>11767</v>
      </c>
      <c r="J265" s="14" t="s">
        <v>11768</v>
      </c>
      <c r="K265" s="20"/>
      <c r="M265" s="14"/>
      <c r="N265" s="14"/>
      <c r="O265" s="14" t="s">
        <v>9643</v>
      </c>
      <c r="P265" s="14"/>
      <c r="Q265" s="14"/>
      <c r="R265" s="14"/>
      <c r="S265" s="14" t="s">
        <v>12276</v>
      </c>
      <c r="T265" s="14" t="s">
        <v>12033</v>
      </c>
    </row>
    <row r="266" spans="5:20" x14ac:dyDescent="0.3">
      <c r="E266" s="14" t="s">
        <v>8780</v>
      </c>
      <c r="F266" s="12" t="s">
        <v>12434</v>
      </c>
      <c r="G266" s="13" t="s">
        <v>251</v>
      </c>
      <c r="H266" s="8" t="s">
        <v>11926</v>
      </c>
      <c r="I266" s="14" t="s">
        <v>11767</v>
      </c>
      <c r="J266" s="14" t="s">
        <v>11768</v>
      </c>
      <c r="K266" s="20"/>
      <c r="M266" s="14"/>
      <c r="N266" s="14"/>
      <c r="O266" s="14"/>
      <c r="P266" s="14"/>
      <c r="Q266" s="14"/>
      <c r="R266" s="14"/>
      <c r="S266" s="14" t="s">
        <v>12279</v>
      </c>
      <c r="T266" s="14" t="s">
        <v>11811</v>
      </c>
    </row>
    <row r="267" spans="5:20" x14ac:dyDescent="0.3">
      <c r="E267" s="14" t="s">
        <v>10880</v>
      </c>
      <c r="F267" s="15" t="s">
        <v>12435</v>
      </c>
      <c r="G267" s="12" t="s">
        <v>263</v>
      </c>
      <c r="H267" s="14" t="s">
        <v>12269</v>
      </c>
      <c r="I267" s="8" t="s">
        <v>11790</v>
      </c>
      <c r="J267" s="8" t="s">
        <v>11791</v>
      </c>
      <c r="K267" s="20"/>
      <c r="M267" s="14"/>
      <c r="N267" s="14"/>
      <c r="O267" s="14"/>
      <c r="P267" s="14"/>
      <c r="Q267" s="14"/>
      <c r="R267" s="14"/>
      <c r="S267" s="14" t="s">
        <v>9811</v>
      </c>
      <c r="T267" s="14" t="s">
        <v>11811</v>
      </c>
    </row>
    <row r="268" spans="5:20" x14ac:dyDescent="0.3">
      <c r="E268" s="14" t="s">
        <v>11531</v>
      </c>
      <c r="F268" s="15" t="s">
        <v>12436</v>
      </c>
      <c r="G268" s="12" t="s">
        <v>213</v>
      </c>
      <c r="H268" s="14" t="s">
        <v>11994</v>
      </c>
      <c r="I268" s="14" t="s">
        <v>11734</v>
      </c>
      <c r="J268" s="8" t="s">
        <v>11735</v>
      </c>
      <c r="K268" s="20"/>
      <c r="M268" s="14"/>
      <c r="N268" s="14"/>
      <c r="O268" s="14"/>
      <c r="P268" s="14"/>
      <c r="Q268" s="14"/>
      <c r="R268" s="14"/>
      <c r="S268" s="14" t="s">
        <v>11963</v>
      </c>
      <c r="T268" s="14" t="s">
        <v>11741</v>
      </c>
    </row>
    <row r="269" spans="5:20" x14ac:dyDescent="0.3">
      <c r="E269" s="14" t="s">
        <v>12437</v>
      </c>
      <c r="F269" s="15" t="s">
        <v>12438</v>
      </c>
      <c r="G269" s="12" t="s">
        <v>255</v>
      </c>
      <c r="H269" s="14" t="s">
        <v>12030</v>
      </c>
      <c r="I269" s="14" t="s">
        <v>11734</v>
      </c>
      <c r="J269" s="8" t="s">
        <v>11735</v>
      </c>
      <c r="K269" s="20"/>
      <c r="M269" s="14"/>
      <c r="N269" s="14"/>
      <c r="O269" s="14"/>
      <c r="P269" s="14"/>
      <c r="Q269" s="14"/>
      <c r="R269" s="14"/>
      <c r="S269" s="12" t="s">
        <v>10538</v>
      </c>
      <c r="T269" s="12" t="s">
        <v>11877</v>
      </c>
    </row>
    <row r="270" spans="5:20" x14ac:dyDescent="0.3">
      <c r="E270" s="14" t="s">
        <v>9976</v>
      </c>
      <c r="F270" s="17" t="s">
        <v>12439</v>
      </c>
      <c r="G270" s="13" t="s">
        <v>251</v>
      </c>
      <c r="H270" s="8" t="s">
        <v>11926</v>
      </c>
      <c r="I270" s="14" t="s">
        <v>11767</v>
      </c>
      <c r="J270" s="14" t="s">
        <v>11768</v>
      </c>
      <c r="K270" s="20"/>
      <c r="M270" s="14"/>
      <c r="N270" s="14"/>
      <c r="O270" s="14"/>
      <c r="P270" s="14"/>
      <c r="Q270" s="14"/>
      <c r="R270" s="14"/>
      <c r="S270" s="14" t="s">
        <v>11959</v>
      </c>
      <c r="T270" s="14" t="s">
        <v>11741</v>
      </c>
    </row>
    <row r="271" spans="5:20" x14ac:dyDescent="0.3">
      <c r="E271" s="144" t="s">
        <v>10854</v>
      </c>
      <c r="F271" s="15" t="s">
        <v>12440</v>
      </c>
      <c r="G271" s="12" t="s">
        <v>200</v>
      </c>
      <c r="H271" s="14" t="s">
        <v>12336</v>
      </c>
      <c r="I271" s="8" t="s">
        <v>11790</v>
      </c>
      <c r="J271" s="8" t="s">
        <v>11791</v>
      </c>
      <c r="K271" s="20"/>
      <c r="M271" s="14"/>
      <c r="N271" s="14"/>
      <c r="O271" s="14"/>
      <c r="P271" s="14"/>
      <c r="Q271" s="14"/>
      <c r="R271" s="14"/>
      <c r="S271" s="14" t="s">
        <v>12285</v>
      </c>
      <c r="T271" s="14" t="s">
        <v>11805</v>
      </c>
    </row>
    <row r="272" spans="5:20" x14ac:dyDescent="0.3">
      <c r="E272" s="142" t="s">
        <v>12441</v>
      </c>
      <c r="F272" s="15" t="s">
        <v>12442</v>
      </c>
      <c r="G272" s="12" t="s">
        <v>254</v>
      </c>
      <c r="H272" s="14" t="s">
        <v>12120</v>
      </c>
      <c r="I272" s="14" t="s">
        <v>11734</v>
      </c>
      <c r="J272" s="8" t="s">
        <v>11735</v>
      </c>
      <c r="K272" s="20"/>
      <c r="M272" s="14"/>
      <c r="N272" s="14"/>
      <c r="O272" s="14"/>
      <c r="P272" s="14"/>
      <c r="Q272" s="14"/>
      <c r="R272" s="14"/>
      <c r="S272" s="14" t="s">
        <v>12287</v>
      </c>
      <c r="T272" s="14" t="s">
        <v>10517</v>
      </c>
    </row>
    <row r="273" spans="5:20" x14ac:dyDescent="0.3">
      <c r="E273" s="14" t="s">
        <v>10715</v>
      </c>
      <c r="F273" s="15" t="s">
        <v>12443</v>
      </c>
      <c r="G273" s="13" t="s">
        <v>256</v>
      </c>
      <c r="H273" s="8" t="s">
        <v>5035</v>
      </c>
      <c r="I273" s="14" t="s">
        <v>11767</v>
      </c>
      <c r="J273" s="14" t="s">
        <v>11768</v>
      </c>
      <c r="K273" s="20"/>
      <c r="M273" s="14"/>
      <c r="N273" s="14"/>
      <c r="O273" s="14"/>
      <c r="P273" s="14"/>
      <c r="Q273" s="14"/>
      <c r="R273" s="14"/>
      <c r="S273" s="16" t="s">
        <v>12061</v>
      </c>
      <c r="T273" s="16" t="s">
        <v>11929</v>
      </c>
    </row>
    <row r="274" spans="5:20" x14ac:dyDescent="0.3">
      <c r="E274" s="14" t="s">
        <v>11584</v>
      </c>
      <c r="F274" s="15" t="s">
        <v>12444</v>
      </c>
      <c r="G274" s="13" t="s">
        <v>198</v>
      </c>
      <c r="H274" s="8" t="s">
        <v>11869</v>
      </c>
      <c r="I274" s="14" t="s">
        <v>11767</v>
      </c>
      <c r="J274" s="14" t="s">
        <v>11768</v>
      </c>
      <c r="K274" s="20"/>
      <c r="M274" s="14"/>
      <c r="N274" s="14"/>
      <c r="O274" s="14"/>
      <c r="P274" s="14"/>
      <c r="Q274" s="14"/>
      <c r="R274" s="14"/>
      <c r="S274" s="12" t="s">
        <v>11967</v>
      </c>
      <c r="T274" s="12" t="s">
        <v>11774</v>
      </c>
    </row>
    <row r="275" spans="5:20" x14ac:dyDescent="0.3">
      <c r="E275" s="142" t="s">
        <v>11035</v>
      </c>
      <c r="F275" s="12" t="s">
        <v>12445</v>
      </c>
      <c r="G275" s="13" t="s">
        <v>233</v>
      </c>
      <c r="H275" s="8" t="s">
        <v>11829</v>
      </c>
      <c r="I275" s="14" t="s">
        <v>11767</v>
      </c>
      <c r="J275" s="14" t="s">
        <v>11768</v>
      </c>
      <c r="K275" s="20"/>
      <c r="M275" s="14"/>
      <c r="N275" s="14"/>
      <c r="O275" s="14"/>
      <c r="P275" s="14"/>
      <c r="Q275" s="14"/>
      <c r="R275" s="14"/>
      <c r="S275" s="12" t="s">
        <v>11780</v>
      </c>
      <c r="T275" s="12" t="s">
        <v>11774</v>
      </c>
    </row>
    <row r="276" spans="5:20" x14ac:dyDescent="0.3">
      <c r="E276" s="142" t="s">
        <v>10751</v>
      </c>
      <c r="F276" s="15" t="s">
        <v>12446</v>
      </c>
      <c r="G276" s="12" t="s">
        <v>235</v>
      </c>
      <c r="H276" s="14" t="s">
        <v>12260</v>
      </c>
      <c r="I276" s="8" t="s">
        <v>11790</v>
      </c>
      <c r="J276" s="8" t="s">
        <v>11791</v>
      </c>
      <c r="K276" s="20"/>
      <c r="M276" s="14"/>
      <c r="N276" s="14"/>
      <c r="O276" s="14"/>
      <c r="P276" s="14"/>
      <c r="Q276" s="14"/>
      <c r="R276" s="14"/>
      <c r="S276" s="12" t="s">
        <v>11786</v>
      </c>
      <c r="T276" s="12" t="s">
        <v>11774</v>
      </c>
    </row>
    <row r="277" spans="5:20" x14ac:dyDescent="0.3">
      <c r="E277" s="142" t="s">
        <v>11250</v>
      </c>
      <c r="F277" s="12" t="s">
        <v>12447</v>
      </c>
      <c r="G277" s="12" t="s">
        <v>254</v>
      </c>
      <c r="H277" s="14" t="s">
        <v>12120</v>
      </c>
      <c r="I277" s="14" t="s">
        <v>11734</v>
      </c>
      <c r="J277" s="8" t="s">
        <v>11735</v>
      </c>
      <c r="K277" s="20"/>
      <c r="M277" s="14"/>
      <c r="N277" s="14"/>
      <c r="O277" s="14"/>
      <c r="P277" s="14"/>
      <c r="Q277" s="14"/>
      <c r="R277" s="14"/>
      <c r="S277" s="16" t="s">
        <v>12064</v>
      </c>
      <c r="T277" s="16" t="s">
        <v>11774</v>
      </c>
    </row>
    <row r="278" spans="5:20" x14ac:dyDescent="0.3">
      <c r="E278" s="142" t="s">
        <v>10461</v>
      </c>
      <c r="F278" s="12" t="s">
        <v>12448</v>
      </c>
      <c r="G278" s="13" t="s">
        <v>190</v>
      </c>
      <c r="H278" s="14"/>
      <c r="I278" s="14" t="s">
        <v>11767</v>
      </c>
      <c r="J278" s="14" t="s">
        <v>11768</v>
      </c>
      <c r="K278" s="20"/>
      <c r="M278" s="14"/>
      <c r="N278" s="14"/>
      <c r="O278" s="14"/>
      <c r="P278" s="14"/>
      <c r="Q278" s="14"/>
      <c r="R278" s="14"/>
      <c r="S278" s="14" t="s">
        <v>12290</v>
      </c>
      <c r="T278" s="14" t="s">
        <v>11929</v>
      </c>
    </row>
    <row r="279" spans="5:20" x14ac:dyDescent="0.3">
      <c r="E279" s="14" t="s">
        <v>12449</v>
      </c>
      <c r="F279" s="15" t="s">
        <v>12450</v>
      </c>
      <c r="G279" s="13" t="s">
        <v>256</v>
      </c>
      <c r="H279" s="8" t="s">
        <v>5035</v>
      </c>
      <c r="I279" s="14" t="s">
        <v>11767</v>
      </c>
      <c r="J279" s="14" t="s">
        <v>11768</v>
      </c>
      <c r="K279" s="20"/>
      <c r="M279" s="14"/>
      <c r="N279" s="14"/>
      <c r="O279" s="14"/>
      <c r="P279" s="14"/>
      <c r="Q279" s="14"/>
      <c r="R279" s="14"/>
      <c r="S279" s="14" t="s">
        <v>10942</v>
      </c>
      <c r="T279" s="14" t="s">
        <v>11929</v>
      </c>
    </row>
    <row r="280" spans="5:20" x14ac:dyDescent="0.3">
      <c r="E280" s="142" t="s">
        <v>11245</v>
      </c>
      <c r="F280" s="17" t="s">
        <v>12451</v>
      </c>
      <c r="G280" s="13" t="s">
        <v>210</v>
      </c>
      <c r="H280" s="8" t="s">
        <v>11766</v>
      </c>
      <c r="I280" s="14" t="s">
        <v>11767</v>
      </c>
      <c r="J280" s="14" t="s">
        <v>11768</v>
      </c>
      <c r="K280" s="20"/>
      <c r="M280" s="14"/>
      <c r="N280" s="14"/>
      <c r="O280" s="14"/>
      <c r="P280" s="14"/>
      <c r="Q280" s="14"/>
      <c r="R280" s="14"/>
      <c r="S280" s="16" t="s">
        <v>12067</v>
      </c>
      <c r="T280" s="16" t="s">
        <v>12146</v>
      </c>
    </row>
    <row r="281" spans="5:20" x14ac:dyDescent="0.3">
      <c r="E281" s="142" t="s">
        <v>454</v>
      </c>
      <c r="F281" s="15" t="s">
        <v>12452</v>
      </c>
      <c r="G281" s="13" t="s">
        <v>251</v>
      </c>
      <c r="H281" s="8" t="s">
        <v>11926</v>
      </c>
      <c r="I281" s="14" t="s">
        <v>11767</v>
      </c>
      <c r="J281" s="14" t="s">
        <v>11768</v>
      </c>
      <c r="K281" s="20"/>
      <c r="M281" s="14"/>
      <c r="N281" s="14"/>
      <c r="O281" s="14"/>
      <c r="P281" s="14"/>
      <c r="Q281" s="14"/>
      <c r="R281" s="14"/>
      <c r="S281" s="16" t="s">
        <v>12072</v>
      </c>
      <c r="T281" s="16" t="s">
        <v>11741</v>
      </c>
    </row>
    <row r="282" spans="5:20" x14ac:dyDescent="0.3">
      <c r="E282" s="14" t="s">
        <v>12357</v>
      </c>
      <c r="F282" s="15" t="s">
        <v>12453</v>
      </c>
      <c r="G282" s="13" t="s">
        <v>259</v>
      </c>
      <c r="H282" s="8" t="s">
        <v>12014</v>
      </c>
      <c r="I282" s="14" t="s">
        <v>11767</v>
      </c>
      <c r="J282" s="14" t="s">
        <v>11768</v>
      </c>
      <c r="K282" s="20"/>
      <c r="M282" s="14"/>
      <c r="N282" s="14"/>
      <c r="O282" s="14"/>
      <c r="P282" s="14"/>
      <c r="Q282" s="14"/>
      <c r="R282" s="14"/>
      <c r="S282" s="12" t="s">
        <v>11979</v>
      </c>
      <c r="T282" s="12" t="s">
        <v>11781</v>
      </c>
    </row>
    <row r="283" spans="5:20" x14ac:dyDescent="0.3">
      <c r="E283" s="142" t="s">
        <v>9485</v>
      </c>
      <c r="F283" s="15" t="s">
        <v>12454</v>
      </c>
      <c r="G283" s="13" t="s">
        <v>230</v>
      </c>
      <c r="H283" s="8" t="s">
        <v>12190</v>
      </c>
      <c r="I283" s="14" t="s">
        <v>11784</v>
      </c>
      <c r="J283" s="14" t="s">
        <v>11785</v>
      </c>
      <c r="K283" s="20"/>
      <c r="M283" s="14"/>
      <c r="N283" s="14"/>
      <c r="O283" s="14"/>
      <c r="P283" s="14"/>
      <c r="Q283" s="14"/>
      <c r="R283" s="14"/>
      <c r="S283" s="14" t="s">
        <v>12292</v>
      </c>
      <c r="T283" s="14" t="s">
        <v>11741</v>
      </c>
    </row>
    <row r="284" spans="5:20" x14ac:dyDescent="0.3">
      <c r="E284" s="144" t="s">
        <v>11350</v>
      </c>
      <c r="F284" s="15" t="s">
        <v>12455</v>
      </c>
      <c r="G284" s="12" t="s">
        <v>227</v>
      </c>
      <c r="H284" s="14" t="s">
        <v>11904</v>
      </c>
      <c r="I284" s="8" t="s">
        <v>11790</v>
      </c>
      <c r="J284" s="8" t="s">
        <v>11791</v>
      </c>
      <c r="K284" s="20"/>
      <c r="M284" s="14"/>
      <c r="N284" s="14"/>
      <c r="O284" s="14"/>
      <c r="P284" s="14"/>
      <c r="Q284" s="14"/>
      <c r="R284" s="14"/>
      <c r="S284" s="14" t="s">
        <v>9529</v>
      </c>
      <c r="T284" s="14" t="s">
        <v>11929</v>
      </c>
    </row>
    <row r="285" spans="5:20" x14ac:dyDescent="0.3">
      <c r="E285" s="142" t="s">
        <v>10154</v>
      </c>
      <c r="F285" s="15" t="s">
        <v>12456</v>
      </c>
      <c r="G285" s="13" t="s">
        <v>214</v>
      </c>
      <c r="H285" s="8" t="s">
        <v>12082</v>
      </c>
      <c r="I285" s="14" t="s">
        <v>11784</v>
      </c>
      <c r="J285" s="14" t="s">
        <v>11785</v>
      </c>
      <c r="K285" s="20"/>
      <c r="M285" s="14"/>
      <c r="N285" s="14"/>
      <c r="O285" s="14"/>
      <c r="P285" s="14"/>
      <c r="Q285" s="14"/>
      <c r="R285" s="14"/>
      <c r="S285" s="14" t="s">
        <v>12294</v>
      </c>
      <c r="T285" s="14" t="s">
        <v>11929</v>
      </c>
    </row>
    <row r="286" spans="5:20" x14ac:dyDescent="0.3">
      <c r="E286" s="144" t="s">
        <v>12457</v>
      </c>
      <c r="F286" s="15" t="s">
        <v>12458</v>
      </c>
      <c r="G286" s="13" t="s">
        <v>218</v>
      </c>
      <c r="I286" s="14" t="s">
        <v>11784</v>
      </c>
      <c r="J286" s="14" t="s">
        <v>11785</v>
      </c>
      <c r="K286" s="20"/>
      <c r="M286" s="14"/>
      <c r="N286" s="14"/>
      <c r="O286" s="14"/>
      <c r="P286" s="14"/>
      <c r="Q286" s="14"/>
      <c r="R286" s="14"/>
      <c r="S286" s="14" t="s">
        <v>11800</v>
      </c>
      <c r="T286" s="14" t="s">
        <v>11764</v>
      </c>
    </row>
    <row r="287" spans="5:20" x14ac:dyDescent="0.3">
      <c r="E287" s="142" t="s">
        <v>10967</v>
      </c>
      <c r="F287" s="15" t="s">
        <v>12459</v>
      </c>
      <c r="G287" s="13" t="s">
        <v>202</v>
      </c>
      <c r="H287" s="14" t="s">
        <v>12173</v>
      </c>
      <c r="I287" s="14" t="s">
        <v>11784</v>
      </c>
      <c r="J287" s="14" t="s">
        <v>11785</v>
      </c>
      <c r="K287" s="20"/>
      <c r="M287" s="14"/>
      <c r="N287" s="14"/>
      <c r="O287" s="14"/>
      <c r="P287" s="14"/>
      <c r="Q287" s="14"/>
      <c r="R287" s="14"/>
      <c r="S287" s="14" t="s">
        <v>11795</v>
      </c>
      <c r="T287" s="14" t="s">
        <v>11741</v>
      </c>
    </row>
    <row r="288" spans="5:20" x14ac:dyDescent="0.3">
      <c r="E288" s="142" t="s">
        <v>11604</v>
      </c>
      <c r="F288" s="15" t="s">
        <v>12460</v>
      </c>
      <c r="G288" s="13" t="s">
        <v>210</v>
      </c>
      <c r="H288" s="8" t="s">
        <v>11766</v>
      </c>
      <c r="I288" s="14" t="s">
        <v>11767</v>
      </c>
      <c r="J288" s="14" t="s">
        <v>11768</v>
      </c>
      <c r="K288" s="20"/>
      <c r="M288" s="14"/>
      <c r="N288" s="14"/>
      <c r="O288" s="14"/>
      <c r="P288" s="14"/>
      <c r="Q288" s="14"/>
      <c r="R288" s="14"/>
      <c r="S288" s="14" t="s">
        <v>11990</v>
      </c>
      <c r="T288" s="14" t="s">
        <v>11929</v>
      </c>
    </row>
    <row r="289" spans="5:20" x14ac:dyDescent="0.3">
      <c r="E289" s="142" t="s">
        <v>10060</v>
      </c>
      <c r="F289" s="12" t="s">
        <v>12461</v>
      </c>
      <c r="G289" s="13" t="s">
        <v>242</v>
      </c>
      <c r="H289" s="8" t="s">
        <v>11807</v>
      </c>
      <c r="I289" s="14" t="s">
        <v>11734</v>
      </c>
      <c r="J289" s="8" t="s">
        <v>11735</v>
      </c>
      <c r="K289" s="20"/>
      <c r="M289" s="14"/>
      <c r="N289" s="14"/>
      <c r="O289" s="14"/>
      <c r="P289" s="14"/>
      <c r="Q289" s="14"/>
      <c r="R289" s="14"/>
      <c r="S289" s="16" t="s">
        <v>12074</v>
      </c>
      <c r="T289" s="16" t="s">
        <v>11991</v>
      </c>
    </row>
    <row r="290" spans="5:20" x14ac:dyDescent="0.3">
      <c r="E290" s="142" t="s">
        <v>9684</v>
      </c>
      <c r="F290" s="15" t="s">
        <v>12462</v>
      </c>
      <c r="G290" s="12" t="s">
        <v>203</v>
      </c>
      <c r="H290" s="14" t="s">
        <v>12187</v>
      </c>
      <c r="I290" s="8" t="s">
        <v>11790</v>
      </c>
      <c r="J290" s="8" t="s">
        <v>11791</v>
      </c>
      <c r="K290" s="20"/>
      <c r="M290" s="14"/>
      <c r="N290" s="14"/>
      <c r="O290" s="14"/>
      <c r="P290" s="14"/>
      <c r="Q290" s="14"/>
      <c r="R290" s="14"/>
      <c r="S290" s="16" t="s">
        <v>12077</v>
      </c>
      <c r="T290" s="16" t="s">
        <v>12018</v>
      </c>
    </row>
    <row r="291" spans="5:20" x14ac:dyDescent="0.3">
      <c r="E291" s="142" t="s">
        <v>10684</v>
      </c>
      <c r="F291" s="12" t="s">
        <v>12463</v>
      </c>
      <c r="G291" s="12" t="s">
        <v>266</v>
      </c>
      <c r="H291" s="14" t="s">
        <v>11846</v>
      </c>
      <c r="I291" s="14" t="s">
        <v>11767</v>
      </c>
      <c r="J291" s="14" t="s">
        <v>11768</v>
      </c>
      <c r="K291" s="20"/>
      <c r="M291" s="14"/>
      <c r="N291" s="14"/>
      <c r="O291" s="14"/>
      <c r="P291" s="14"/>
      <c r="Q291" s="14"/>
      <c r="R291" s="14"/>
      <c r="S291" s="14" t="s">
        <v>12301</v>
      </c>
      <c r="T291" s="14" t="s">
        <v>12018</v>
      </c>
    </row>
    <row r="292" spans="5:20" x14ac:dyDescent="0.3">
      <c r="E292" s="14" t="s">
        <v>12464</v>
      </c>
      <c r="F292" s="15" t="s">
        <v>12465</v>
      </c>
      <c r="G292" s="12" t="s">
        <v>224</v>
      </c>
      <c r="H292" s="14" t="s">
        <v>12250</v>
      </c>
      <c r="I292" s="14" t="s">
        <v>11767</v>
      </c>
      <c r="J292" s="14" t="s">
        <v>11768</v>
      </c>
      <c r="K292" s="20"/>
      <c r="M292" s="14"/>
      <c r="N292" s="14"/>
      <c r="O292" s="14"/>
      <c r="P292" s="14"/>
      <c r="Q292" s="14"/>
      <c r="R292" s="14"/>
      <c r="S292" s="16" t="s">
        <v>12079</v>
      </c>
      <c r="T292" s="16" t="s">
        <v>12018</v>
      </c>
    </row>
    <row r="293" spans="5:20" x14ac:dyDescent="0.3">
      <c r="E293" s="14" t="s">
        <v>12466</v>
      </c>
      <c r="F293" s="12" t="s">
        <v>12467</v>
      </c>
      <c r="G293" s="13" t="s">
        <v>209</v>
      </c>
      <c r="H293" s="14"/>
      <c r="I293" s="14" t="s">
        <v>11767</v>
      </c>
      <c r="J293" s="14" t="s">
        <v>11768</v>
      </c>
      <c r="K293" s="20"/>
      <c r="M293" s="14"/>
      <c r="N293" s="14"/>
      <c r="O293" s="14"/>
      <c r="P293" s="14"/>
      <c r="Q293" s="14"/>
      <c r="R293" s="14"/>
      <c r="S293" s="14" t="s">
        <v>12303</v>
      </c>
      <c r="T293" s="14" t="s">
        <v>12248</v>
      </c>
    </row>
    <row r="294" spans="5:20" x14ac:dyDescent="0.3">
      <c r="E294" s="142" t="s">
        <v>8979</v>
      </c>
      <c r="F294" s="15" t="s">
        <v>12468</v>
      </c>
      <c r="G294" s="13" t="s">
        <v>252</v>
      </c>
      <c r="I294" s="14" t="s">
        <v>11767</v>
      </c>
      <c r="J294" s="14" t="s">
        <v>11768</v>
      </c>
      <c r="K294" s="20"/>
      <c r="M294" s="14"/>
      <c r="N294" s="14"/>
      <c r="O294" s="14"/>
      <c r="P294" s="14"/>
      <c r="Q294" s="14"/>
      <c r="R294" s="14"/>
      <c r="S294" s="14" t="s">
        <v>10257</v>
      </c>
      <c r="T294" s="14" t="s">
        <v>11929</v>
      </c>
    </row>
    <row r="295" spans="5:20" x14ac:dyDescent="0.3">
      <c r="E295" s="142" t="s">
        <v>9551</v>
      </c>
      <c r="F295" s="15" t="s">
        <v>12469</v>
      </c>
      <c r="G295" s="12" t="s">
        <v>225</v>
      </c>
      <c r="H295" s="14" t="s">
        <v>11931</v>
      </c>
      <c r="I295" s="14" t="s">
        <v>11734</v>
      </c>
      <c r="J295" s="8" t="s">
        <v>11735</v>
      </c>
      <c r="K295" s="20"/>
      <c r="M295" s="14"/>
      <c r="N295" s="14"/>
      <c r="O295" s="14"/>
      <c r="P295" s="14"/>
      <c r="Q295" s="14"/>
      <c r="R295" s="14"/>
      <c r="S295" s="14" t="s">
        <v>12304</v>
      </c>
      <c r="T295" s="14" t="s">
        <v>11929</v>
      </c>
    </row>
    <row r="296" spans="5:20" x14ac:dyDescent="0.3">
      <c r="E296" s="145" t="s">
        <v>10976</v>
      </c>
      <c r="F296" s="15" t="s">
        <v>12470</v>
      </c>
      <c r="G296" s="13" t="s">
        <v>247</v>
      </c>
      <c r="H296" s="14" t="s">
        <v>11850</v>
      </c>
      <c r="I296" s="14" t="s">
        <v>11767</v>
      </c>
      <c r="J296" s="14" t="s">
        <v>11768</v>
      </c>
      <c r="K296" s="20"/>
      <c r="M296" s="14"/>
      <c r="N296" s="14"/>
      <c r="O296" s="14"/>
      <c r="P296" s="14"/>
      <c r="Q296" s="14"/>
      <c r="R296" s="14"/>
      <c r="S296" s="14" t="s">
        <v>12306</v>
      </c>
      <c r="T296" s="14" t="s">
        <v>11968</v>
      </c>
    </row>
    <row r="297" spans="5:20" x14ac:dyDescent="0.3">
      <c r="E297" s="142" t="s">
        <v>11411</v>
      </c>
      <c r="F297" s="25" t="s">
        <v>12471</v>
      </c>
      <c r="G297" s="13" t="s">
        <v>193</v>
      </c>
      <c r="H297" s="14"/>
      <c r="I297" s="14" t="s">
        <v>11734</v>
      </c>
      <c r="J297" s="8" t="s">
        <v>11735</v>
      </c>
      <c r="K297" s="20"/>
      <c r="M297" s="14"/>
      <c r="N297" s="14"/>
      <c r="O297" s="14"/>
      <c r="P297" s="14"/>
      <c r="Q297" s="14"/>
      <c r="R297" s="14"/>
      <c r="S297" s="16" t="s">
        <v>12083</v>
      </c>
      <c r="T297" s="16" t="s">
        <v>12033</v>
      </c>
    </row>
    <row r="298" spans="5:20" x14ac:dyDescent="0.3">
      <c r="E298" s="14" t="s">
        <v>9030</v>
      </c>
      <c r="F298" s="15" t="s">
        <v>12472</v>
      </c>
      <c r="G298" s="13" t="s">
        <v>210</v>
      </c>
      <c r="H298" s="8" t="s">
        <v>11766</v>
      </c>
      <c r="I298" s="14" t="s">
        <v>11767</v>
      </c>
      <c r="J298" s="14" t="s">
        <v>11768</v>
      </c>
      <c r="K298" s="20"/>
      <c r="M298" s="14"/>
      <c r="N298" s="14"/>
      <c r="O298" s="14"/>
      <c r="P298" s="14"/>
      <c r="Q298" s="14"/>
      <c r="R298" s="14"/>
      <c r="S298" s="14" t="s">
        <v>12309</v>
      </c>
      <c r="T298" s="14" t="s">
        <v>11781</v>
      </c>
    </row>
    <row r="299" spans="5:20" x14ac:dyDescent="0.3">
      <c r="E299" s="14" t="s">
        <v>9667</v>
      </c>
      <c r="F299" s="15" t="s">
        <v>12473</v>
      </c>
      <c r="G299" s="12" t="s">
        <v>219</v>
      </c>
      <c r="H299" s="14" t="s">
        <v>12130</v>
      </c>
      <c r="I299" s="8" t="s">
        <v>11790</v>
      </c>
      <c r="J299" s="8" t="s">
        <v>11791</v>
      </c>
      <c r="K299" s="20"/>
      <c r="M299" s="14"/>
      <c r="N299" s="14"/>
      <c r="O299" s="14"/>
      <c r="P299" s="14"/>
      <c r="S299" s="14" t="s">
        <v>12311</v>
      </c>
      <c r="T299" s="14" t="s">
        <v>11924</v>
      </c>
    </row>
    <row r="300" spans="5:20" x14ac:dyDescent="0.3">
      <c r="E300" s="14" t="s">
        <v>12410</v>
      </c>
      <c r="F300" s="25" t="s">
        <v>12474</v>
      </c>
      <c r="G300" s="13" t="s">
        <v>260</v>
      </c>
      <c r="H300" s="8" t="s">
        <v>11863</v>
      </c>
      <c r="I300" s="14" t="s">
        <v>11767</v>
      </c>
      <c r="J300" s="14" t="s">
        <v>11768</v>
      </c>
      <c r="K300" s="20"/>
      <c r="M300" s="14"/>
      <c r="N300" s="14"/>
      <c r="O300" s="14"/>
      <c r="P300" s="14"/>
      <c r="S300" s="14" t="s">
        <v>10902</v>
      </c>
      <c r="T300" s="14" t="s">
        <v>11929</v>
      </c>
    </row>
    <row r="301" spans="5:20" x14ac:dyDescent="0.3">
      <c r="E301" s="142" t="s">
        <v>9450</v>
      </c>
      <c r="F301" s="15" t="s">
        <v>12475</v>
      </c>
      <c r="G301" s="12" t="s">
        <v>191</v>
      </c>
      <c r="H301" s="14" t="s">
        <v>11952</v>
      </c>
      <c r="I301" s="8" t="s">
        <v>11734</v>
      </c>
      <c r="J301" s="8" t="s">
        <v>11735</v>
      </c>
      <c r="K301" s="20"/>
      <c r="N301" s="14"/>
      <c r="O301" s="14"/>
      <c r="P301" s="14"/>
      <c r="S301" s="14" t="s">
        <v>12314</v>
      </c>
      <c r="T301" s="14" t="s">
        <v>11929</v>
      </c>
    </row>
    <row r="302" spans="5:20" x14ac:dyDescent="0.3">
      <c r="E302" s="142" t="s">
        <v>9394</v>
      </c>
      <c r="F302" s="15" t="s">
        <v>12476</v>
      </c>
      <c r="G302" s="13" t="s">
        <v>206</v>
      </c>
      <c r="H302" s="8" t="s">
        <v>12066</v>
      </c>
      <c r="I302" s="14" t="s">
        <v>11767</v>
      </c>
      <c r="J302" s="14" t="s">
        <v>11768</v>
      </c>
      <c r="K302" s="20"/>
      <c r="N302" s="14"/>
      <c r="O302" s="14"/>
      <c r="P302" s="14"/>
      <c r="S302" s="16" t="s">
        <v>12087</v>
      </c>
      <c r="T302" s="16" t="s">
        <v>11929</v>
      </c>
    </row>
    <row r="303" spans="5:20" x14ac:dyDescent="0.3">
      <c r="E303" s="142" t="s">
        <v>9389</v>
      </c>
      <c r="F303" s="15" t="s">
        <v>12477</v>
      </c>
      <c r="G303" s="12" t="s">
        <v>225</v>
      </c>
      <c r="H303" s="14" t="s">
        <v>11931</v>
      </c>
      <c r="I303" s="14" t="s">
        <v>11734</v>
      </c>
      <c r="J303" s="8" t="s">
        <v>11735</v>
      </c>
      <c r="K303" s="20"/>
      <c r="N303" s="14"/>
      <c r="O303" s="14"/>
      <c r="P303" s="14"/>
      <c r="S303" s="14" t="s">
        <v>12346</v>
      </c>
      <c r="T303" s="14" t="s">
        <v>11929</v>
      </c>
    </row>
    <row r="304" spans="5:20" x14ac:dyDescent="0.3">
      <c r="E304" s="142" t="s">
        <v>12478</v>
      </c>
      <c r="F304" s="18" t="s">
        <v>12479</v>
      </c>
      <c r="G304" s="13" t="s">
        <v>218</v>
      </c>
      <c r="I304" s="14" t="s">
        <v>11784</v>
      </c>
      <c r="J304" s="14" t="s">
        <v>11785</v>
      </c>
      <c r="K304" s="20"/>
      <c r="N304" s="14"/>
      <c r="O304" s="14"/>
      <c r="P304" s="14"/>
      <c r="S304" s="14" t="s">
        <v>12317</v>
      </c>
      <c r="T304" s="14" t="s">
        <v>11924</v>
      </c>
    </row>
    <row r="305" spans="5:20" x14ac:dyDescent="0.3">
      <c r="E305" s="142" t="s">
        <v>9201</v>
      </c>
      <c r="F305" s="15" t="s">
        <v>12480</v>
      </c>
      <c r="G305" s="13" t="s">
        <v>262</v>
      </c>
      <c r="H305" s="14" t="s">
        <v>11833</v>
      </c>
      <c r="I305" s="14" t="s">
        <v>11734</v>
      </c>
      <c r="J305" s="8" t="s">
        <v>11735</v>
      </c>
      <c r="K305" s="20"/>
      <c r="N305" s="14"/>
      <c r="O305" s="14"/>
      <c r="P305" s="14"/>
      <c r="S305" s="14" t="s">
        <v>12319</v>
      </c>
      <c r="T305" s="14" t="s">
        <v>11805</v>
      </c>
    </row>
    <row r="306" spans="5:20" x14ac:dyDescent="0.3">
      <c r="E306" s="142" t="s">
        <v>8913</v>
      </c>
      <c r="F306" s="15" t="s">
        <v>12481</v>
      </c>
      <c r="G306" s="12" t="s">
        <v>200</v>
      </c>
      <c r="H306" s="14" t="s">
        <v>12336</v>
      </c>
      <c r="I306" s="8" t="s">
        <v>11790</v>
      </c>
      <c r="J306" s="8" t="s">
        <v>11791</v>
      </c>
      <c r="K306" s="20"/>
      <c r="N306" s="14"/>
      <c r="O306" s="14"/>
      <c r="P306" s="14"/>
      <c r="S306" s="16" t="s">
        <v>12090</v>
      </c>
      <c r="T306" s="16" t="s">
        <v>11844</v>
      </c>
    </row>
    <row r="307" spans="5:20" x14ac:dyDescent="0.3">
      <c r="E307" s="14" t="s">
        <v>10204</v>
      </c>
      <c r="F307" s="15" t="s">
        <v>12482</v>
      </c>
      <c r="G307" s="13" t="s">
        <v>242</v>
      </c>
      <c r="H307" s="8" t="s">
        <v>11807</v>
      </c>
      <c r="I307" s="14" t="s">
        <v>11734</v>
      </c>
      <c r="J307" s="8" t="s">
        <v>11735</v>
      </c>
      <c r="K307" s="20"/>
      <c r="N307" s="14"/>
      <c r="O307" s="14"/>
      <c r="P307" s="14"/>
      <c r="S307" s="16" t="s">
        <v>11999</v>
      </c>
      <c r="T307" s="16" t="s">
        <v>11741</v>
      </c>
    </row>
    <row r="308" spans="5:20" x14ac:dyDescent="0.3">
      <c r="E308" s="14" t="s">
        <v>12126</v>
      </c>
      <c r="F308" s="15" t="s">
        <v>12483</v>
      </c>
      <c r="G308" s="13" t="s">
        <v>196</v>
      </c>
      <c r="H308" s="8" t="s">
        <v>11970</v>
      </c>
      <c r="K308" s="20"/>
      <c r="N308" s="14"/>
      <c r="O308" s="14"/>
      <c r="P308" s="14"/>
      <c r="S308" s="14" t="s">
        <v>12321</v>
      </c>
      <c r="T308" s="14" t="s">
        <v>12018</v>
      </c>
    </row>
    <row r="309" spans="5:20" x14ac:dyDescent="0.3">
      <c r="E309" s="142" t="s">
        <v>12484</v>
      </c>
      <c r="F309" s="15" t="s">
        <v>12485</v>
      </c>
      <c r="G309" s="13" t="s">
        <v>252</v>
      </c>
      <c r="H309" s="14"/>
      <c r="I309" s="14" t="s">
        <v>11767</v>
      </c>
      <c r="J309" s="14" t="s">
        <v>11768</v>
      </c>
      <c r="K309" s="20"/>
      <c r="N309" s="14"/>
      <c r="O309" s="14"/>
      <c r="S309" s="16" t="s">
        <v>12095</v>
      </c>
      <c r="T309" s="16" t="s">
        <v>11929</v>
      </c>
    </row>
    <row r="310" spans="5:20" x14ac:dyDescent="0.3">
      <c r="E310" s="142" t="s">
        <v>9594</v>
      </c>
      <c r="F310" s="17" t="s">
        <v>12486</v>
      </c>
      <c r="G310" s="13" t="s">
        <v>196</v>
      </c>
      <c r="H310" s="8" t="s">
        <v>11970</v>
      </c>
      <c r="I310" s="8" t="s">
        <v>11790</v>
      </c>
      <c r="J310" s="8" t="s">
        <v>11791</v>
      </c>
      <c r="K310" s="20"/>
      <c r="N310" s="14"/>
      <c r="O310" s="14"/>
      <c r="S310" s="14" t="s">
        <v>12003</v>
      </c>
      <c r="T310" s="14" t="s">
        <v>11764</v>
      </c>
    </row>
    <row r="311" spans="5:20" x14ac:dyDescent="0.3">
      <c r="E311" s="142" t="s">
        <v>9331</v>
      </c>
      <c r="F311" s="15" t="s">
        <v>12487</v>
      </c>
      <c r="G311" s="13" t="s">
        <v>257</v>
      </c>
      <c r="H311" s="14" t="s">
        <v>11821</v>
      </c>
      <c r="I311" s="14" t="s">
        <v>11734</v>
      </c>
      <c r="J311" s="8" t="s">
        <v>11735</v>
      </c>
      <c r="K311" s="20"/>
      <c r="N311" s="14"/>
      <c r="O311" s="14"/>
      <c r="S311" s="14" t="s">
        <v>12326</v>
      </c>
      <c r="T311" s="14" t="s">
        <v>11764</v>
      </c>
    </row>
    <row r="312" spans="5:20" x14ac:dyDescent="0.3">
      <c r="E312" s="142" t="s">
        <v>11707</v>
      </c>
      <c r="F312" s="15" t="s">
        <v>12488</v>
      </c>
      <c r="G312" s="13" t="s">
        <v>261</v>
      </c>
      <c r="H312" s="8" t="s">
        <v>12184</v>
      </c>
      <c r="I312" s="14" t="s">
        <v>11784</v>
      </c>
      <c r="J312" s="14" t="s">
        <v>11785</v>
      </c>
      <c r="K312" s="20"/>
      <c r="N312" s="14"/>
      <c r="O312" s="14"/>
      <c r="S312" s="14" t="s">
        <v>12008</v>
      </c>
      <c r="T312" s="14" t="s">
        <v>11805</v>
      </c>
    </row>
    <row r="313" spans="5:20" x14ac:dyDescent="0.3">
      <c r="E313" s="14" t="s">
        <v>11701</v>
      </c>
      <c r="F313" s="15" t="s">
        <v>12489</v>
      </c>
      <c r="G313" s="13" t="s">
        <v>218</v>
      </c>
      <c r="I313" s="14" t="s">
        <v>11784</v>
      </c>
      <c r="J313" s="14" t="s">
        <v>11785</v>
      </c>
      <c r="K313" s="20"/>
      <c r="N313" s="14"/>
      <c r="O313" s="14"/>
      <c r="S313" s="14" t="s">
        <v>12329</v>
      </c>
      <c r="T313" s="14" t="s">
        <v>11805</v>
      </c>
    </row>
    <row r="314" spans="5:20" x14ac:dyDescent="0.3">
      <c r="E314" s="142" t="s">
        <v>8769</v>
      </c>
      <c r="F314" s="15" t="s">
        <v>12490</v>
      </c>
      <c r="G314" s="13" t="s">
        <v>260</v>
      </c>
      <c r="H314" s="8" t="s">
        <v>11863</v>
      </c>
      <c r="I314" s="14" t="s">
        <v>11767</v>
      </c>
      <c r="J314" s="14" t="s">
        <v>11768</v>
      </c>
      <c r="K314" s="20"/>
      <c r="N314" s="14"/>
      <c r="O314" s="14"/>
      <c r="S314" s="12" t="s">
        <v>12012</v>
      </c>
      <c r="T314" s="12" t="s">
        <v>11805</v>
      </c>
    </row>
    <row r="315" spans="5:20" x14ac:dyDescent="0.3">
      <c r="E315" s="142" t="s">
        <v>9088</v>
      </c>
      <c r="F315" s="12" t="s">
        <v>12491</v>
      </c>
      <c r="G315" s="13" t="s">
        <v>214</v>
      </c>
      <c r="H315" s="8" t="s">
        <v>12082</v>
      </c>
      <c r="I315" s="14" t="s">
        <v>11784</v>
      </c>
      <c r="J315" s="14" t="s">
        <v>11785</v>
      </c>
      <c r="K315" s="20"/>
      <c r="N315" s="14"/>
      <c r="O315" s="14"/>
      <c r="S315" s="14" t="s">
        <v>8940</v>
      </c>
      <c r="T315" s="14" t="s">
        <v>11774</v>
      </c>
    </row>
    <row r="316" spans="5:20" x14ac:dyDescent="0.3">
      <c r="E316" s="14" t="s">
        <v>10144</v>
      </c>
      <c r="F316" s="15" t="s">
        <v>12492</v>
      </c>
      <c r="G316" s="13" t="s">
        <v>242</v>
      </c>
      <c r="H316" s="8" t="s">
        <v>11807</v>
      </c>
      <c r="I316" s="14" t="s">
        <v>11734</v>
      </c>
      <c r="J316" s="8" t="s">
        <v>11735</v>
      </c>
      <c r="K316" s="20"/>
      <c r="N316" s="14"/>
      <c r="O316" s="14"/>
      <c r="S316" s="14" t="s">
        <v>12332</v>
      </c>
      <c r="T316" s="14" t="s">
        <v>11741</v>
      </c>
    </row>
    <row r="317" spans="5:20" x14ac:dyDescent="0.3">
      <c r="E317" s="142" t="s">
        <v>9915</v>
      </c>
      <c r="F317" s="15" t="s">
        <v>12493</v>
      </c>
      <c r="G317" s="12" t="s">
        <v>244</v>
      </c>
      <c r="H317" s="14" t="s">
        <v>11813</v>
      </c>
      <c r="I317" s="14" t="s">
        <v>11767</v>
      </c>
      <c r="J317" s="14" t="s">
        <v>11768</v>
      </c>
      <c r="K317" s="20"/>
      <c r="N317" s="14"/>
      <c r="O317" s="14"/>
      <c r="S317" s="16" t="s">
        <v>12098</v>
      </c>
      <c r="T317" s="16" t="s">
        <v>11991</v>
      </c>
    </row>
    <row r="318" spans="5:20" x14ac:dyDescent="0.3">
      <c r="E318" s="142" t="s">
        <v>11609</v>
      </c>
      <c r="F318" s="12" t="s">
        <v>12494</v>
      </c>
      <c r="G318" s="13" t="s">
        <v>188</v>
      </c>
      <c r="H318" s="14" t="s">
        <v>12495</v>
      </c>
      <c r="I318" s="14" t="s">
        <v>11767</v>
      </c>
      <c r="J318" s="14" t="s">
        <v>11768</v>
      </c>
      <c r="K318" s="20"/>
      <c r="N318" s="14"/>
      <c r="O318" s="14"/>
      <c r="S318" s="14" t="s">
        <v>12337</v>
      </c>
      <c r="T318" s="14" t="s">
        <v>11856</v>
      </c>
    </row>
    <row r="319" spans="5:20" x14ac:dyDescent="0.3">
      <c r="E319" s="142" t="s">
        <v>10216</v>
      </c>
      <c r="F319" s="15" t="s">
        <v>12496</v>
      </c>
      <c r="G319" s="13" t="s">
        <v>257</v>
      </c>
      <c r="H319" s="14" t="s">
        <v>11821</v>
      </c>
      <c r="I319" s="14" t="s">
        <v>11734</v>
      </c>
      <c r="J319" s="8" t="s">
        <v>11735</v>
      </c>
      <c r="K319" s="20"/>
      <c r="N319" s="14"/>
      <c r="O319" s="14"/>
      <c r="S319" s="14" t="s">
        <v>12339</v>
      </c>
      <c r="T319" s="14" t="s">
        <v>11741</v>
      </c>
    </row>
    <row r="320" spans="5:20" x14ac:dyDescent="0.3">
      <c r="E320" s="142" t="s">
        <v>11055</v>
      </c>
      <c r="F320" s="15" t="s">
        <v>12497</v>
      </c>
      <c r="G320" s="13" t="s">
        <v>261</v>
      </c>
      <c r="H320" s="8" t="s">
        <v>12184</v>
      </c>
      <c r="I320" s="14" t="s">
        <v>11784</v>
      </c>
      <c r="J320" s="14" t="s">
        <v>11785</v>
      </c>
      <c r="K320" s="20"/>
      <c r="N320" s="14"/>
      <c r="O320" s="14"/>
      <c r="S320" s="16" t="s">
        <v>12100</v>
      </c>
      <c r="T320" s="16" t="s">
        <v>10517</v>
      </c>
    </row>
    <row r="321" spans="2:20" x14ac:dyDescent="0.3">
      <c r="E321" s="142" t="s">
        <v>9444</v>
      </c>
      <c r="F321" s="15" t="s">
        <v>12498</v>
      </c>
      <c r="G321" s="13" t="s">
        <v>201</v>
      </c>
      <c r="H321" s="14" t="s">
        <v>12170</v>
      </c>
      <c r="I321" s="14" t="s">
        <v>11734</v>
      </c>
      <c r="J321" s="8" t="s">
        <v>11735</v>
      </c>
      <c r="K321" s="20"/>
      <c r="N321" s="14"/>
      <c r="O321" s="14"/>
      <c r="S321" s="14" t="s">
        <v>12341</v>
      </c>
      <c r="T321" s="14" t="s">
        <v>11787</v>
      </c>
    </row>
    <row r="322" spans="2:20" x14ac:dyDescent="0.3">
      <c r="E322" s="142" t="s">
        <v>9126</v>
      </c>
      <c r="F322" s="15" t="s">
        <v>12499</v>
      </c>
      <c r="G322" s="13" t="s">
        <v>210</v>
      </c>
      <c r="H322" s="8" t="s">
        <v>11766</v>
      </c>
      <c r="I322" s="14" t="s">
        <v>11767</v>
      </c>
      <c r="J322" s="14" t="s">
        <v>11768</v>
      </c>
      <c r="K322" s="20"/>
      <c r="N322" s="14"/>
      <c r="O322" s="14"/>
      <c r="S322" s="16" t="s">
        <v>12102</v>
      </c>
      <c r="T322" s="16" t="s">
        <v>11787</v>
      </c>
    </row>
    <row r="323" spans="2:20" x14ac:dyDescent="0.3">
      <c r="E323" s="14" t="s">
        <v>9892</v>
      </c>
      <c r="F323" s="17" t="s">
        <v>12500</v>
      </c>
      <c r="G323" s="13" t="s">
        <v>262</v>
      </c>
      <c r="H323" s="14" t="s">
        <v>11833</v>
      </c>
      <c r="I323" s="14" t="s">
        <v>11734</v>
      </c>
      <c r="J323" s="8" t="s">
        <v>11735</v>
      </c>
      <c r="K323" s="20"/>
      <c r="N323" s="14"/>
      <c r="O323" s="14"/>
      <c r="S323" s="12" t="s">
        <v>12017</v>
      </c>
      <c r="T323" s="12" t="s">
        <v>11781</v>
      </c>
    </row>
    <row r="324" spans="2:20" x14ac:dyDescent="0.3">
      <c r="E324" s="142" t="s">
        <v>9111</v>
      </c>
      <c r="F324" s="15" t="s">
        <v>12501</v>
      </c>
      <c r="G324" s="13" t="s">
        <v>256</v>
      </c>
      <c r="H324" s="8" t="s">
        <v>5035</v>
      </c>
      <c r="I324" s="14" t="s">
        <v>11767</v>
      </c>
      <c r="J324" s="14" t="s">
        <v>11768</v>
      </c>
      <c r="K324" s="20"/>
      <c r="N324" s="14"/>
      <c r="O324" s="14"/>
      <c r="S324" s="14" t="s">
        <v>12022</v>
      </c>
      <c r="T324" s="14" t="s">
        <v>11741</v>
      </c>
    </row>
    <row r="325" spans="2:20" x14ac:dyDescent="0.3">
      <c r="E325" s="142" t="s">
        <v>9496</v>
      </c>
      <c r="F325" s="15" t="s">
        <v>12502</v>
      </c>
      <c r="G325" s="12" t="s">
        <v>213</v>
      </c>
      <c r="H325" s="14" t="s">
        <v>11994</v>
      </c>
      <c r="I325" s="14" t="s">
        <v>11734</v>
      </c>
      <c r="J325" s="8" t="s">
        <v>11735</v>
      </c>
      <c r="K325" s="20"/>
      <c r="N325" s="14"/>
      <c r="O325" s="14"/>
      <c r="S325" s="12" t="s">
        <v>10880</v>
      </c>
      <c r="T325" s="12" t="s">
        <v>12248</v>
      </c>
    </row>
    <row r="326" spans="2:20" x14ac:dyDescent="0.3">
      <c r="E326" s="14" t="s">
        <v>10782</v>
      </c>
      <c r="F326" s="15" t="s">
        <v>12503</v>
      </c>
      <c r="G326" s="12" t="s">
        <v>213</v>
      </c>
      <c r="H326" s="14" t="s">
        <v>11994</v>
      </c>
      <c r="I326" s="14" t="s">
        <v>11734</v>
      </c>
      <c r="J326" s="8" t="s">
        <v>11735</v>
      </c>
      <c r="K326" s="20"/>
      <c r="N326" s="14"/>
      <c r="O326" s="14"/>
      <c r="S326" s="24" t="s">
        <v>11531</v>
      </c>
      <c r="T326" s="24" t="s">
        <v>12248</v>
      </c>
    </row>
    <row r="327" spans="2:20" x14ac:dyDescent="0.3">
      <c r="E327" s="14" t="s">
        <v>9776</v>
      </c>
      <c r="F327" s="15" t="s">
        <v>12504</v>
      </c>
      <c r="G327" s="13" t="s">
        <v>251</v>
      </c>
      <c r="H327" s="8" t="s">
        <v>11926</v>
      </c>
      <c r="I327" s="14" t="s">
        <v>11767</v>
      </c>
      <c r="J327" s="14" t="s">
        <v>11768</v>
      </c>
      <c r="K327" s="20"/>
      <c r="N327" s="14"/>
      <c r="O327" s="14"/>
      <c r="S327" s="16" t="s">
        <v>9976</v>
      </c>
      <c r="T327" s="16" t="s">
        <v>11929</v>
      </c>
    </row>
    <row r="328" spans="2:20" x14ac:dyDescent="0.3">
      <c r="E328" s="14" t="s">
        <v>11041</v>
      </c>
      <c r="F328" s="12" t="s">
        <v>12505</v>
      </c>
      <c r="G328" s="12" t="s">
        <v>244</v>
      </c>
      <c r="H328" s="14" t="s">
        <v>11813</v>
      </c>
      <c r="I328" s="14" t="s">
        <v>11767</v>
      </c>
      <c r="J328" s="14" t="s">
        <v>11768</v>
      </c>
      <c r="K328" s="20"/>
      <c r="N328" s="14"/>
      <c r="O328" s="14"/>
      <c r="S328" s="14" t="s">
        <v>12343</v>
      </c>
      <c r="T328" s="14" t="s">
        <v>11968</v>
      </c>
    </row>
    <row r="329" spans="2:20" x14ac:dyDescent="0.3">
      <c r="E329" s="142" t="s">
        <v>11427</v>
      </c>
      <c r="F329" s="12" t="s">
        <v>12506</v>
      </c>
      <c r="G329" s="12" t="s">
        <v>254</v>
      </c>
      <c r="H329" s="14" t="s">
        <v>12120</v>
      </c>
      <c r="I329" s="14" t="s">
        <v>11734</v>
      </c>
      <c r="J329" s="8" t="s">
        <v>11735</v>
      </c>
      <c r="K329" s="20"/>
      <c r="N329" s="14"/>
      <c r="O329" s="14"/>
      <c r="S329" s="14" t="s">
        <v>12345</v>
      </c>
      <c r="T329" s="14" t="s">
        <v>11968</v>
      </c>
    </row>
    <row r="330" spans="2:20" x14ac:dyDescent="0.3">
      <c r="E330" s="142" t="s">
        <v>9955</v>
      </c>
      <c r="F330" s="15" t="s">
        <v>12507</v>
      </c>
      <c r="G330" s="13" t="s">
        <v>262</v>
      </c>
      <c r="H330" s="14" t="s">
        <v>11833</v>
      </c>
      <c r="I330" s="14" t="s">
        <v>11734</v>
      </c>
      <c r="J330" s="8" t="s">
        <v>11735</v>
      </c>
      <c r="K330" s="20"/>
      <c r="N330" s="14"/>
      <c r="O330" s="14"/>
      <c r="S330" s="16" t="s">
        <v>10715</v>
      </c>
      <c r="T330" s="16" t="s">
        <v>11929</v>
      </c>
    </row>
    <row r="331" spans="2:20" x14ac:dyDescent="0.3">
      <c r="E331" s="14" t="s">
        <v>11422</v>
      </c>
      <c r="F331" s="15" t="s">
        <v>12508</v>
      </c>
      <c r="G331" s="12" t="s">
        <v>245</v>
      </c>
      <c r="H331" s="14" t="s">
        <v>12160</v>
      </c>
      <c r="I331" s="8" t="s">
        <v>11790</v>
      </c>
      <c r="J331" s="8" t="s">
        <v>11791</v>
      </c>
      <c r="K331" s="20"/>
      <c r="N331" s="14"/>
      <c r="O331" s="14"/>
      <c r="S331" s="14" t="s">
        <v>12109</v>
      </c>
      <c r="T331" s="14" t="s">
        <v>11741</v>
      </c>
    </row>
    <row r="332" spans="2:20" x14ac:dyDescent="0.3">
      <c r="E332" s="142" t="s">
        <v>9925</v>
      </c>
      <c r="F332" s="15" t="s">
        <v>12509</v>
      </c>
      <c r="G332" s="13" t="s">
        <v>229</v>
      </c>
      <c r="H332" s="14" t="s">
        <v>11842</v>
      </c>
      <c r="I332" s="14" t="s">
        <v>11767</v>
      </c>
      <c r="J332" s="14" t="s">
        <v>11768</v>
      </c>
      <c r="K332" s="20"/>
      <c r="N332" s="14"/>
      <c r="O332" s="14"/>
      <c r="S332" s="16" t="s">
        <v>12112</v>
      </c>
      <c r="T332" s="16" t="s">
        <v>11741</v>
      </c>
    </row>
    <row r="333" spans="2:20" x14ac:dyDescent="0.3">
      <c r="E333" s="14" t="s">
        <v>9821</v>
      </c>
      <c r="F333" s="26" t="s">
        <v>12510</v>
      </c>
      <c r="G333" s="12" t="s">
        <v>186</v>
      </c>
      <c r="H333" s="14" t="s">
        <v>12093</v>
      </c>
      <c r="I333" s="8" t="s">
        <v>11734</v>
      </c>
      <c r="J333" s="8" t="s">
        <v>11735</v>
      </c>
      <c r="K333" s="20"/>
      <c r="N333" s="14"/>
      <c r="O333" s="14"/>
      <c r="S333" s="14" t="s">
        <v>12350</v>
      </c>
      <c r="T333" s="14" t="s">
        <v>11774</v>
      </c>
    </row>
    <row r="334" spans="2:20" x14ac:dyDescent="0.3">
      <c r="E334" s="142" t="s">
        <v>11330</v>
      </c>
      <c r="F334" s="15" t="s">
        <v>12511</v>
      </c>
      <c r="G334" s="13" t="s">
        <v>198</v>
      </c>
      <c r="H334" s="8" t="s">
        <v>11869</v>
      </c>
      <c r="I334" s="14" t="s">
        <v>11767</v>
      </c>
      <c r="J334" s="14" t="s">
        <v>11768</v>
      </c>
      <c r="K334" s="20"/>
      <c r="N334" s="14"/>
      <c r="O334" s="14"/>
      <c r="S334" s="14" t="s">
        <v>12352</v>
      </c>
      <c r="T334" s="14" t="s">
        <v>11741</v>
      </c>
    </row>
    <row r="335" spans="2:20" x14ac:dyDescent="0.3">
      <c r="E335" s="142" t="s">
        <v>10668</v>
      </c>
      <c r="F335" s="17" t="s">
        <v>12231</v>
      </c>
      <c r="G335" s="13" t="s">
        <v>216</v>
      </c>
      <c r="H335" s="8" t="s">
        <v>12231</v>
      </c>
      <c r="I335" s="14" t="s">
        <v>11767</v>
      </c>
      <c r="J335" s="14" t="s">
        <v>11768</v>
      </c>
      <c r="K335" s="20"/>
      <c r="N335" s="14"/>
      <c r="O335" s="14"/>
      <c r="S335" s="14" t="s">
        <v>12354</v>
      </c>
      <c r="T335" s="14" t="s">
        <v>12248</v>
      </c>
    </row>
    <row r="336" spans="2:20" x14ac:dyDescent="0.3">
      <c r="B336" s="9"/>
      <c r="E336" s="142" t="s">
        <v>9643</v>
      </c>
      <c r="F336" s="15" t="s">
        <v>12512</v>
      </c>
      <c r="G336" s="12" t="s">
        <v>241</v>
      </c>
      <c r="H336" s="14" t="s">
        <v>12278</v>
      </c>
      <c r="I336" s="8" t="s">
        <v>11790</v>
      </c>
      <c r="J336" s="8" t="s">
        <v>11791</v>
      </c>
      <c r="K336" s="20"/>
      <c r="L336" s="10"/>
      <c r="S336" s="14" t="s">
        <v>12357</v>
      </c>
      <c r="T336" s="14" t="s">
        <v>11781</v>
      </c>
    </row>
    <row r="337" spans="3:20" x14ac:dyDescent="0.3">
      <c r="E337" s="9"/>
      <c r="F337" s="15" t="s">
        <v>12513</v>
      </c>
      <c r="G337" s="13" t="s">
        <v>212</v>
      </c>
      <c r="H337" s="8" t="s">
        <v>12289</v>
      </c>
      <c r="I337" s="14" t="s">
        <v>11767</v>
      </c>
      <c r="J337" s="14" t="s">
        <v>11768</v>
      </c>
      <c r="K337" s="20"/>
      <c r="N337" s="14"/>
      <c r="O337" s="14"/>
      <c r="S337" s="12" t="s">
        <v>12028</v>
      </c>
      <c r="T337" s="12" t="s">
        <v>11781</v>
      </c>
    </row>
    <row r="338" spans="3:20" x14ac:dyDescent="0.3">
      <c r="E338" s="143"/>
      <c r="F338" s="15" t="s">
        <v>12514</v>
      </c>
      <c r="G338" s="13" t="s">
        <v>232</v>
      </c>
      <c r="H338" s="8" t="s">
        <v>11751</v>
      </c>
      <c r="I338" s="14" t="s">
        <v>11734</v>
      </c>
      <c r="J338" s="8" t="s">
        <v>11735</v>
      </c>
      <c r="K338" s="20"/>
      <c r="N338" s="14"/>
      <c r="O338" s="14"/>
      <c r="S338" s="16" t="s">
        <v>12115</v>
      </c>
      <c r="T338" s="16" t="s">
        <v>11741</v>
      </c>
    </row>
    <row r="339" spans="3:20" x14ac:dyDescent="0.3">
      <c r="E339" s="143"/>
      <c r="F339" s="15" t="s">
        <v>12515</v>
      </c>
      <c r="G339" s="13" t="s">
        <v>228</v>
      </c>
      <c r="H339" s="8" t="s">
        <v>11889</v>
      </c>
      <c r="I339" s="14" t="s">
        <v>11734</v>
      </c>
      <c r="J339" s="8" t="s">
        <v>11735</v>
      </c>
      <c r="K339" s="20"/>
      <c r="N339" s="14"/>
      <c r="O339" s="14"/>
      <c r="S339" s="16" t="s">
        <v>12121</v>
      </c>
      <c r="T339" s="16" t="s">
        <v>11741</v>
      </c>
    </row>
    <row r="340" spans="3:20" x14ac:dyDescent="0.3">
      <c r="E340" s="143"/>
      <c r="F340" s="12" t="s">
        <v>12516</v>
      </c>
      <c r="G340" s="13" t="s">
        <v>229</v>
      </c>
      <c r="H340" s="14" t="s">
        <v>11842</v>
      </c>
      <c r="I340" s="14" t="s">
        <v>11790</v>
      </c>
      <c r="J340" s="8" t="s">
        <v>11791</v>
      </c>
      <c r="K340" s="20"/>
      <c r="N340" s="14"/>
      <c r="O340" s="14"/>
      <c r="S340" s="24" t="s">
        <v>12032</v>
      </c>
      <c r="T340" s="24" t="s">
        <v>12340</v>
      </c>
    </row>
    <row r="341" spans="3:20" x14ac:dyDescent="0.3">
      <c r="D341" s="9"/>
      <c r="E341" s="143"/>
      <c r="F341" s="12" t="s">
        <v>12517</v>
      </c>
      <c r="G341" s="12" t="s">
        <v>245</v>
      </c>
      <c r="H341" s="14" t="s">
        <v>12160</v>
      </c>
      <c r="I341" s="8" t="s">
        <v>11790</v>
      </c>
      <c r="J341" s="8" t="s">
        <v>11791</v>
      </c>
      <c r="K341" s="20"/>
      <c r="N341" s="14"/>
      <c r="O341" s="14"/>
      <c r="S341" s="14" t="s">
        <v>12360</v>
      </c>
      <c r="T341" s="14" t="s">
        <v>11781</v>
      </c>
    </row>
    <row r="342" spans="3:20" x14ac:dyDescent="0.3">
      <c r="E342" s="143"/>
      <c r="F342" s="15" t="s">
        <v>12518</v>
      </c>
      <c r="G342" s="13" t="s">
        <v>259</v>
      </c>
      <c r="H342" s="8" t="s">
        <v>12014</v>
      </c>
      <c r="I342" s="14" t="s">
        <v>11767</v>
      </c>
      <c r="J342" s="14" t="s">
        <v>11768</v>
      </c>
      <c r="K342" s="20"/>
      <c r="N342" s="14"/>
      <c r="O342" s="14"/>
      <c r="S342" s="14" t="s">
        <v>12036</v>
      </c>
      <c r="T342" s="14" t="s">
        <v>12340</v>
      </c>
    </row>
    <row r="343" spans="3:20" x14ac:dyDescent="0.3">
      <c r="E343" s="143"/>
      <c r="F343" s="12" t="s">
        <v>12519</v>
      </c>
      <c r="G343" s="12" t="s">
        <v>245</v>
      </c>
      <c r="H343" s="14" t="s">
        <v>12160</v>
      </c>
      <c r="I343" s="8" t="s">
        <v>11790</v>
      </c>
      <c r="J343" s="8" t="s">
        <v>11791</v>
      </c>
      <c r="K343" s="20"/>
      <c r="N343" s="14"/>
      <c r="O343" s="14"/>
      <c r="S343" s="14" t="s">
        <v>12364</v>
      </c>
      <c r="T343" s="14" t="s">
        <v>12340</v>
      </c>
    </row>
    <row r="344" spans="3:20" x14ac:dyDescent="0.3">
      <c r="C344" s="9"/>
      <c r="E344" s="143"/>
      <c r="F344" s="15" t="s">
        <v>12520</v>
      </c>
      <c r="G344" s="13" t="s">
        <v>260</v>
      </c>
      <c r="H344" s="8" t="s">
        <v>11863</v>
      </c>
      <c r="I344" s="14" t="s">
        <v>11767</v>
      </c>
      <c r="J344" s="14" t="s">
        <v>11768</v>
      </c>
      <c r="K344" s="20"/>
      <c r="N344" s="14"/>
      <c r="O344" s="14"/>
      <c r="S344" s="14" t="s">
        <v>12366</v>
      </c>
      <c r="T344" s="14" t="s">
        <v>11877</v>
      </c>
    </row>
    <row r="345" spans="3:20" x14ac:dyDescent="0.3">
      <c r="E345" s="143"/>
      <c r="F345" s="12" t="s">
        <v>12521</v>
      </c>
      <c r="G345" s="13" t="s">
        <v>246</v>
      </c>
      <c r="H345" s="14" t="s">
        <v>12521</v>
      </c>
      <c r="I345" s="8" t="s">
        <v>11790</v>
      </c>
      <c r="J345" s="8" t="s">
        <v>11791</v>
      </c>
      <c r="K345" s="20"/>
      <c r="N345" s="14"/>
      <c r="O345" s="14"/>
      <c r="S345" s="14" t="s">
        <v>12368</v>
      </c>
      <c r="T345" s="14" t="s">
        <v>11856</v>
      </c>
    </row>
    <row r="346" spans="3:20" x14ac:dyDescent="0.3">
      <c r="E346" s="143"/>
      <c r="F346" s="15" t="s">
        <v>12522</v>
      </c>
      <c r="G346" s="13" t="s">
        <v>246</v>
      </c>
      <c r="H346" s="14" t="s">
        <v>12521</v>
      </c>
      <c r="I346" s="8" t="s">
        <v>11790</v>
      </c>
      <c r="J346" s="8" t="s">
        <v>11791</v>
      </c>
      <c r="K346" s="20"/>
      <c r="N346" s="14"/>
      <c r="O346" s="14"/>
      <c r="S346" s="14" t="s">
        <v>12039</v>
      </c>
      <c r="T346" s="14" t="s">
        <v>11781</v>
      </c>
    </row>
    <row r="347" spans="3:20" x14ac:dyDescent="0.3">
      <c r="E347" s="143"/>
      <c r="F347" s="15" t="s">
        <v>12523</v>
      </c>
      <c r="G347" s="13" t="s">
        <v>228</v>
      </c>
      <c r="H347" s="8" t="s">
        <v>11889</v>
      </c>
      <c r="I347" s="14" t="s">
        <v>11734</v>
      </c>
      <c r="J347" s="8" t="s">
        <v>11735</v>
      </c>
      <c r="K347" s="20"/>
      <c r="N347" s="14"/>
      <c r="O347" s="14"/>
      <c r="S347" s="12" t="s">
        <v>9667</v>
      </c>
      <c r="T347" s="12" t="s">
        <v>11774</v>
      </c>
    </row>
    <row r="348" spans="3:20" x14ac:dyDescent="0.3">
      <c r="E348" s="143"/>
      <c r="F348" s="15" t="s">
        <v>12524</v>
      </c>
      <c r="G348" s="12" t="s">
        <v>263</v>
      </c>
      <c r="H348" s="14" t="s">
        <v>12269</v>
      </c>
      <c r="I348" s="8" t="s">
        <v>11790</v>
      </c>
      <c r="J348" s="8" t="s">
        <v>11791</v>
      </c>
      <c r="K348" s="20"/>
      <c r="N348" s="14"/>
      <c r="O348" s="14"/>
      <c r="S348" s="16" t="s">
        <v>12041</v>
      </c>
      <c r="T348" s="16" t="s">
        <v>11741</v>
      </c>
    </row>
    <row r="349" spans="3:20" x14ac:dyDescent="0.3">
      <c r="E349" s="143"/>
      <c r="F349" s="15" t="s">
        <v>12525</v>
      </c>
      <c r="G349" s="13" t="s">
        <v>230</v>
      </c>
      <c r="H349" s="8" t="s">
        <v>12190</v>
      </c>
      <c r="I349" s="14" t="s">
        <v>11784</v>
      </c>
      <c r="J349" s="14" t="s">
        <v>11785</v>
      </c>
      <c r="K349" s="20"/>
      <c r="N349" s="14"/>
      <c r="O349" s="14"/>
      <c r="S349" s="12" t="s">
        <v>12410</v>
      </c>
      <c r="T349" s="12" t="s">
        <v>11774</v>
      </c>
    </row>
    <row r="350" spans="3:20" x14ac:dyDescent="0.3">
      <c r="E350" s="143"/>
      <c r="F350" s="15" t="s">
        <v>12526</v>
      </c>
      <c r="G350" s="13" t="s">
        <v>210</v>
      </c>
      <c r="H350" s="8" t="s">
        <v>11766</v>
      </c>
      <c r="I350" s="14" t="s">
        <v>11767</v>
      </c>
      <c r="J350" s="14" t="s">
        <v>11768</v>
      </c>
      <c r="K350" s="20"/>
      <c r="N350" s="14"/>
      <c r="O350" s="14"/>
      <c r="S350" s="24" t="s">
        <v>12044</v>
      </c>
      <c r="T350" s="24" t="s">
        <v>11741</v>
      </c>
    </row>
    <row r="351" spans="3:20" x14ac:dyDescent="0.3">
      <c r="E351" s="143"/>
      <c r="F351" s="12" t="s">
        <v>12527</v>
      </c>
      <c r="G351" s="12" t="s">
        <v>194</v>
      </c>
      <c r="H351" s="14" t="s">
        <v>11758</v>
      </c>
      <c r="I351" s="14" t="s">
        <v>11734</v>
      </c>
      <c r="J351" s="8" t="s">
        <v>11735</v>
      </c>
      <c r="K351" s="20"/>
      <c r="N351" s="14"/>
      <c r="O351" s="14"/>
      <c r="S351" s="14" t="s">
        <v>12048</v>
      </c>
      <c r="T351" s="14" t="s">
        <v>11741</v>
      </c>
    </row>
    <row r="352" spans="3:20" x14ac:dyDescent="0.3">
      <c r="E352" s="143"/>
      <c r="F352" s="12" t="s">
        <v>12528</v>
      </c>
      <c r="G352" s="13" t="s">
        <v>198</v>
      </c>
      <c r="H352" s="8" t="s">
        <v>11869</v>
      </c>
      <c r="I352" s="14" t="s">
        <v>11767</v>
      </c>
      <c r="J352" s="14" t="s">
        <v>11768</v>
      </c>
      <c r="K352" s="20"/>
      <c r="N352" s="14"/>
      <c r="O352" s="14"/>
      <c r="S352" s="16" t="s">
        <v>10204</v>
      </c>
      <c r="T352" s="16" t="s">
        <v>11929</v>
      </c>
    </row>
    <row r="353" spans="5:20" x14ac:dyDescent="0.3">
      <c r="E353" s="143"/>
      <c r="F353" s="15" t="s">
        <v>12529</v>
      </c>
      <c r="G353" s="13" t="s">
        <v>202</v>
      </c>
      <c r="H353" s="14" t="s">
        <v>12173</v>
      </c>
      <c r="I353" s="14" t="s">
        <v>11784</v>
      </c>
      <c r="J353" s="14" t="s">
        <v>11785</v>
      </c>
      <c r="K353" s="20"/>
      <c r="N353" s="14"/>
      <c r="O353" s="14"/>
      <c r="S353" s="16" t="s">
        <v>12126</v>
      </c>
      <c r="T353" s="16" t="s">
        <v>10517</v>
      </c>
    </row>
    <row r="354" spans="5:20" x14ac:dyDescent="0.3">
      <c r="E354" s="143"/>
      <c r="F354" s="18" t="s">
        <v>11994</v>
      </c>
      <c r="G354" s="12" t="s">
        <v>213</v>
      </c>
      <c r="H354" s="14" t="s">
        <v>11994</v>
      </c>
      <c r="I354" s="14" t="s">
        <v>11734</v>
      </c>
      <c r="J354" s="8" t="s">
        <v>11735</v>
      </c>
      <c r="K354" s="20"/>
      <c r="N354" s="14"/>
      <c r="O354" s="14"/>
      <c r="S354" s="14" t="s">
        <v>12375</v>
      </c>
      <c r="T354" s="14" t="s">
        <v>11741</v>
      </c>
    </row>
    <row r="355" spans="5:20" x14ac:dyDescent="0.3">
      <c r="E355" s="143"/>
      <c r="F355" s="15" t="s">
        <v>12530</v>
      </c>
      <c r="G355" s="13" t="s">
        <v>242</v>
      </c>
      <c r="H355" s="8" t="s">
        <v>11807</v>
      </c>
      <c r="I355" s="14" t="s">
        <v>11734</v>
      </c>
      <c r="J355" s="8" t="s">
        <v>11735</v>
      </c>
      <c r="K355" s="20"/>
      <c r="N355" s="14"/>
      <c r="O355" s="14"/>
      <c r="S355" s="16" t="s">
        <v>12131</v>
      </c>
      <c r="T355" s="16" t="s">
        <v>11781</v>
      </c>
    </row>
    <row r="356" spans="5:20" x14ac:dyDescent="0.3">
      <c r="E356" s="143"/>
      <c r="F356" s="15" t="s">
        <v>12531</v>
      </c>
      <c r="G356" s="13" t="s">
        <v>199</v>
      </c>
      <c r="H356" s="14" t="s">
        <v>12005</v>
      </c>
      <c r="I356" s="14" t="s">
        <v>11767</v>
      </c>
      <c r="J356" s="14" t="s">
        <v>11768</v>
      </c>
      <c r="K356" s="20"/>
      <c r="N356" s="14"/>
      <c r="O356" s="14"/>
      <c r="S356" s="14" t="s">
        <v>12052</v>
      </c>
      <c r="T356" s="14" t="s">
        <v>11781</v>
      </c>
    </row>
    <row r="357" spans="5:20" x14ac:dyDescent="0.3">
      <c r="E357" s="143"/>
      <c r="F357" s="15" t="s">
        <v>12532</v>
      </c>
      <c r="G357" s="13" t="s">
        <v>215</v>
      </c>
      <c r="H357" s="8" t="s">
        <v>11982</v>
      </c>
      <c r="I357" s="8" t="s">
        <v>11790</v>
      </c>
      <c r="J357" s="8" t="s">
        <v>11791</v>
      </c>
      <c r="K357" s="20"/>
      <c r="N357" s="14"/>
      <c r="O357" s="14"/>
      <c r="S357" s="14" t="s">
        <v>12378</v>
      </c>
      <c r="T357" s="14" t="s">
        <v>11781</v>
      </c>
    </row>
    <row r="358" spans="5:20" x14ac:dyDescent="0.3">
      <c r="E358" s="143"/>
      <c r="F358" s="12" t="s">
        <v>12533</v>
      </c>
      <c r="G358" s="13" t="s">
        <v>232</v>
      </c>
      <c r="H358" s="8" t="s">
        <v>11751</v>
      </c>
      <c r="I358" s="14" t="s">
        <v>11734</v>
      </c>
      <c r="J358" s="8" t="s">
        <v>11735</v>
      </c>
      <c r="K358" s="20"/>
      <c r="N358" s="14"/>
      <c r="O358" s="14"/>
      <c r="S358" s="12" t="s">
        <v>12416</v>
      </c>
      <c r="T358" s="12" t="s">
        <v>11781</v>
      </c>
    </row>
    <row r="359" spans="5:20" x14ac:dyDescent="0.3">
      <c r="E359" s="143"/>
      <c r="F359" s="17" t="s">
        <v>12534</v>
      </c>
      <c r="G359" s="13" t="s">
        <v>214</v>
      </c>
      <c r="H359" s="8" t="s">
        <v>12082</v>
      </c>
      <c r="I359" s="14" t="s">
        <v>11784</v>
      </c>
      <c r="J359" s="14" t="s">
        <v>11785</v>
      </c>
      <c r="K359" s="20"/>
      <c r="N359" s="14"/>
      <c r="O359" s="14"/>
      <c r="S359" s="14" t="s">
        <v>12380</v>
      </c>
      <c r="T359" s="14" t="s">
        <v>12018</v>
      </c>
    </row>
    <row r="360" spans="5:20" x14ac:dyDescent="0.3">
      <c r="E360" s="143"/>
      <c r="F360" s="12" t="s">
        <v>12535</v>
      </c>
      <c r="G360" s="13" t="s">
        <v>199</v>
      </c>
      <c r="H360" s="14" t="s">
        <v>12005</v>
      </c>
      <c r="I360" s="14" t="s">
        <v>11767</v>
      </c>
      <c r="J360" s="14" t="s">
        <v>11768</v>
      </c>
      <c r="K360" s="20"/>
      <c r="N360" s="14"/>
      <c r="O360" s="14"/>
      <c r="S360" s="14" t="s">
        <v>12382</v>
      </c>
      <c r="T360" s="14" t="s">
        <v>12033</v>
      </c>
    </row>
    <row r="361" spans="5:20" x14ac:dyDescent="0.3">
      <c r="E361" s="143"/>
      <c r="F361" s="15" t="s">
        <v>12536</v>
      </c>
      <c r="G361" s="13" t="s">
        <v>236</v>
      </c>
      <c r="H361" s="8" t="s">
        <v>12086</v>
      </c>
      <c r="I361" s="8" t="s">
        <v>11790</v>
      </c>
      <c r="J361" s="8" t="s">
        <v>11791</v>
      </c>
      <c r="K361" s="20"/>
      <c r="N361" s="14"/>
      <c r="O361" s="14"/>
      <c r="S361" s="12" t="s">
        <v>12055</v>
      </c>
      <c r="T361" s="12" t="s">
        <v>11968</v>
      </c>
    </row>
    <row r="362" spans="5:20" x14ac:dyDescent="0.3">
      <c r="E362" s="143"/>
      <c r="F362" s="15" t="s">
        <v>12537</v>
      </c>
      <c r="G362" s="13" t="s">
        <v>232</v>
      </c>
      <c r="H362" s="8" t="s">
        <v>11751</v>
      </c>
      <c r="I362" s="14" t="s">
        <v>11734</v>
      </c>
      <c r="J362" s="8" t="s">
        <v>11735</v>
      </c>
      <c r="K362" s="20"/>
      <c r="N362" s="14"/>
      <c r="O362" s="14"/>
      <c r="S362" s="14" t="s">
        <v>12384</v>
      </c>
      <c r="T362" s="14" t="s">
        <v>11929</v>
      </c>
    </row>
    <row r="363" spans="5:20" x14ac:dyDescent="0.3">
      <c r="E363" s="143"/>
      <c r="F363" s="15" t="s">
        <v>12538</v>
      </c>
      <c r="G363" s="12" t="s">
        <v>187</v>
      </c>
      <c r="H363" s="14" t="s">
        <v>12071</v>
      </c>
      <c r="I363" s="14" t="s">
        <v>11790</v>
      </c>
      <c r="J363" s="8" t="s">
        <v>11791</v>
      </c>
      <c r="K363" s="20"/>
      <c r="N363" s="14"/>
      <c r="O363" s="14"/>
      <c r="S363" s="14" t="s">
        <v>12386</v>
      </c>
      <c r="T363" s="14" t="s">
        <v>11741</v>
      </c>
    </row>
    <row r="364" spans="5:20" x14ac:dyDescent="0.3">
      <c r="E364" s="143"/>
      <c r="F364" s="15" t="s">
        <v>12539</v>
      </c>
      <c r="G364" s="13" t="s">
        <v>199</v>
      </c>
      <c r="H364" s="14" t="s">
        <v>12005</v>
      </c>
      <c r="I364" s="14" t="s">
        <v>11767</v>
      </c>
      <c r="J364" s="14" t="s">
        <v>11768</v>
      </c>
      <c r="K364" s="20"/>
      <c r="N364" s="14"/>
      <c r="O364" s="14"/>
      <c r="S364" s="12" t="s">
        <v>12059</v>
      </c>
      <c r="T364" s="12" t="s">
        <v>11741</v>
      </c>
    </row>
    <row r="365" spans="5:20" x14ac:dyDescent="0.3">
      <c r="E365" s="143"/>
      <c r="F365" s="15" t="s">
        <v>12540</v>
      </c>
      <c r="G365" s="13" t="s">
        <v>260</v>
      </c>
      <c r="H365" s="8" t="s">
        <v>11863</v>
      </c>
      <c r="I365" s="14" t="s">
        <v>11767</v>
      </c>
      <c r="J365" s="14" t="s">
        <v>11768</v>
      </c>
      <c r="K365" s="20"/>
      <c r="N365" s="14"/>
      <c r="O365" s="14"/>
      <c r="S365" s="16" t="s">
        <v>12133</v>
      </c>
      <c r="T365" s="16" t="s">
        <v>11844</v>
      </c>
    </row>
    <row r="366" spans="5:20" x14ac:dyDescent="0.3">
      <c r="E366" s="143"/>
      <c r="F366" s="12" t="s">
        <v>12541</v>
      </c>
      <c r="G366" s="12" t="s">
        <v>186</v>
      </c>
      <c r="H366" s="14" t="s">
        <v>12093</v>
      </c>
      <c r="I366" s="14" t="s">
        <v>11734</v>
      </c>
      <c r="J366" s="8" t="s">
        <v>11735</v>
      </c>
      <c r="K366" s="20"/>
      <c r="N366" s="14"/>
      <c r="O366" s="14"/>
      <c r="S366" s="14" t="s">
        <v>12388</v>
      </c>
      <c r="T366" s="14" t="s">
        <v>11741</v>
      </c>
    </row>
    <row r="367" spans="5:20" x14ac:dyDescent="0.3">
      <c r="E367" s="143"/>
      <c r="F367" s="15" t="s">
        <v>12542</v>
      </c>
      <c r="G367" s="13" t="s">
        <v>202</v>
      </c>
      <c r="H367" s="14" t="s">
        <v>12173</v>
      </c>
      <c r="I367" s="14" t="s">
        <v>11784</v>
      </c>
      <c r="J367" s="14" t="s">
        <v>11785</v>
      </c>
      <c r="K367" s="20"/>
      <c r="N367" s="14"/>
      <c r="O367" s="14"/>
      <c r="S367" s="14" t="s">
        <v>12390</v>
      </c>
      <c r="T367" s="14" t="s">
        <v>12340</v>
      </c>
    </row>
    <row r="368" spans="5:20" x14ac:dyDescent="0.3">
      <c r="E368" s="143"/>
      <c r="F368" s="17" t="s">
        <v>12543</v>
      </c>
      <c r="G368" s="13" t="s">
        <v>252</v>
      </c>
      <c r="H368" s="14"/>
      <c r="I368" s="14" t="s">
        <v>11767</v>
      </c>
      <c r="J368" s="14" t="s">
        <v>11768</v>
      </c>
      <c r="K368" s="20"/>
      <c r="N368" s="14"/>
      <c r="O368" s="14"/>
      <c r="S368" s="16" t="s">
        <v>12137</v>
      </c>
      <c r="T368" s="16" t="s">
        <v>12146</v>
      </c>
    </row>
    <row r="369" spans="5:20" x14ac:dyDescent="0.3">
      <c r="E369" s="143"/>
      <c r="F369" s="15" t="s">
        <v>12544</v>
      </c>
      <c r="G369" s="13" t="s">
        <v>238</v>
      </c>
      <c r="H369" s="14"/>
      <c r="I369" s="14" t="s">
        <v>11767</v>
      </c>
      <c r="J369" s="14" t="s">
        <v>11768</v>
      </c>
      <c r="K369" s="20"/>
      <c r="N369" s="14"/>
      <c r="O369" s="14"/>
      <c r="S369" s="14" t="s">
        <v>11041</v>
      </c>
      <c r="T369" s="14" t="s">
        <v>11929</v>
      </c>
    </row>
    <row r="370" spans="5:20" x14ac:dyDescent="0.3">
      <c r="E370" s="143"/>
      <c r="F370" s="15" t="s">
        <v>12545</v>
      </c>
      <c r="G370" s="13" t="s">
        <v>206</v>
      </c>
      <c r="H370" s="8" t="s">
        <v>12066</v>
      </c>
      <c r="I370" s="14" t="s">
        <v>11767</v>
      </c>
      <c r="J370" s="14" t="s">
        <v>11768</v>
      </c>
      <c r="K370" s="20"/>
      <c r="N370" s="14"/>
      <c r="O370" s="14"/>
      <c r="S370" s="14" t="s">
        <v>12393</v>
      </c>
      <c r="T370" s="14" t="s">
        <v>11929</v>
      </c>
    </row>
    <row r="371" spans="5:20" x14ac:dyDescent="0.3">
      <c r="E371" s="143"/>
      <c r="F371" s="12" t="s">
        <v>12546</v>
      </c>
      <c r="G371" s="12" t="s">
        <v>187</v>
      </c>
      <c r="H371" s="14" t="s">
        <v>12071</v>
      </c>
      <c r="I371" s="8" t="s">
        <v>11790</v>
      </c>
      <c r="J371" s="8" t="s">
        <v>11791</v>
      </c>
      <c r="K371" s="20"/>
      <c r="N371" s="14"/>
      <c r="O371" s="14"/>
      <c r="S371" s="14" t="s">
        <v>12395</v>
      </c>
      <c r="T371" s="14" t="s">
        <v>11764</v>
      </c>
    </row>
    <row r="372" spans="5:20" x14ac:dyDescent="0.3">
      <c r="E372" s="143"/>
      <c r="F372" s="15" t="s">
        <v>12547</v>
      </c>
      <c r="G372" s="13" t="s">
        <v>229</v>
      </c>
      <c r="H372" s="14" t="s">
        <v>11842</v>
      </c>
      <c r="I372" s="14" t="s">
        <v>11767</v>
      </c>
      <c r="J372" s="14" t="s">
        <v>11768</v>
      </c>
      <c r="K372" s="20"/>
      <c r="N372" s="14"/>
      <c r="O372" s="14"/>
      <c r="S372" s="14" t="s">
        <v>12397</v>
      </c>
      <c r="T372" s="14" t="s">
        <v>11902</v>
      </c>
    </row>
    <row r="373" spans="5:20" x14ac:dyDescent="0.3">
      <c r="F373" s="15" t="s">
        <v>12548</v>
      </c>
      <c r="G373" s="13" t="s">
        <v>211</v>
      </c>
      <c r="H373" s="8" t="s">
        <v>12034</v>
      </c>
      <c r="I373" s="14" t="s">
        <v>11767</v>
      </c>
      <c r="J373" s="14" t="s">
        <v>11768</v>
      </c>
      <c r="K373" s="20"/>
      <c r="N373" s="14"/>
      <c r="O373" s="14"/>
      <c r="S373" s="12" t="s">
        <v>11422</v>
      </c>
      <c r="T373" s="12" t="s">
        <v>11877</v>
      </c>
    </row>
    <row r="374" spans="5:20" x14ac:dyDescent="0.3">
      <c r="F374" s="12" t="s">
        <v>12549</v>
      </c>
      <c r="G374" s="12" t="s">
        <v>255</v>
      </c>
      <c r="H374" s="14" t="s">
        <v>12030</v>
      </c>
      <c r="I374" s="14" t="s">
        <v>11734</v>
      </c>
      <c r="J374" s="8" t="s">
        <v>11735</v>
      </c>
      <c r="K374" s="20"/>
      <c r="N374" s="14"/>
      <c r="O374" s="14"/>
      <c r="S374" s="16" t="s">
        <v>12140</v>
      </c>
      <c r="T374" s="16" t="s">
        <v>11844</v>
      </c>
    </row>
    <row r="375" spans="5:20" x14ac:dyDescent="0.3">
      <c r="F375" s="15" t="s">
        <v>12550</v>
      </c>
      <c r="G375" s="13" t="s">
        <v>210</v>
      </c>
      <c r="H375" s="8" t="s">
        <v>11766</v>
      </c>
      <c r="I375" s="14" t="s">
        <v>11767</v>
      </c>
      <c r="J375" s="14" t="s">
        <v>11768</v>
      </c>
      <c r="K375" s="20"/>
      <c r="N375" s="14"/>
      <c r="O375" s="14"/>
      <c r="S375" s="14" t="s">
        <v>12399</v>
      </c>
      <c r="T375" s="14" t="s">
        <v>11811</v>
      </c>
    </row>
    <row r="376" spans="5:20" x14ac:dyDescent="0.3">
      <c r="F376" s="15" t="s">
        <v>12551</v>
      </c>
      <c r="G376" s="12" t="s">
        <v>224</v>
      </c>
      <c r="H376" s="14" t="s">
        <v>12250</v>
      </c>
      <c r="I376" s="14" t="s">
        <v>11767</v>
      </c>
      <c r="J376" s="14" t="s">
        <v>11768</v>
      </c>
      <c r="K376" s="20"/>
      <c r="N376" s="14"/>
      <c r="O376" s="14"/>
      <c r="S376" s="14" t="s">
        <v>12401</v>
      </c>
      <c r="T376" s="14" t="s">
        <v>11805</v>
      </c>
    </row>
    <row r="377" spans="5:20" x14ac:dyDescent="0.3">
      <c r="F377" s="15" t="s">
        <v>12552</v>
      </c>
      <c r="G377" s="13" t="s">
        <v>234</v>
      </c>
      <c r="H377" s="8" t="s">
        <v>12136</v>
      </c>
      <c r="I377" s="8" t="s">
        <v>11790</v>
      </c>
      <c r="J377" s="8" t="s">
        <v>11791</v>
      </c>
      <c r="K377" s="20"/>
      <c r="N377" s="14"/>
      <c r="O377" s="14"/>
      <c r="S377" s="14" t="s">
        <v>9643</v>
      </c>
      <c r="T377" s="14" t="s">
        <v>11924</v>
      </c>
    </row>
    <row r="378" spans="5:20" x14ac:dyDescent="0.3">
      <c r="F378" s="15" t="s">
        <v>12553</v>
      </c>
      <c r="G378" s="13" t="s">
        <v>240</v>
      </c>
      <c r="H378" s="14" t="s">
        <v>12001</v>
      </c>
      <c r="I378" s="14" t="s">
        <v>11784</v>
      </c>
      <c r="J378" s="14" t="s">
        <v>11785</v>
      </c>
      <c r="K378" s="20"/>
      <c r="N378" s="14"/>
      <c r="O378" s="14"/>
    </row>
    <row r="379" spans="5:20" x14ac:dyDescent="0.3">
      <c r="F379" s="15" t="s">
        <v>12554</v>
      </c>
      <c r="G379" s="13" t="s">
        <v>211</v>
      </c>
      <c r="H379" s="8" t="s">
        <v>12034</v>
      </c>
      <c r="I379" s="14" t="s">
        <v>11767</v>
      </c>
      <c r="J379" s="14" t="s">
        <v>11768</v>
      </c>
      <c r="K379" s="20"/>
      <c r="N379" s="14"/>
      <c r="O379" s="14"/>
    </row>
    <row r="380" spans="5:20" x14ac:dyDescent="0.3">
      <c r="F380" s="12" t="s">
        <v>12555</v>
      </c>
      <c r="G380" s="13" t="s">
        <v>210</v>
      </c>
      <c r="H380" s="8" t="s">
        <v>11766</v>
      </c>
      <c r="I380" s="14" t="s">
        <v>11767</v>
      </c>
      <c r="J380" s="14" t="s">
        <v>11768</v>
      </c>
      <c r="K380" s="20"/>
      <c r="N380" s="14"/>
      <c r="O380" s="14"/>
    </row>
    <row r="381" spans="5:20" x14ac:dyDescent="0.3">
      <c r="F381" s="15" t="s">
        <v>12556</v>
      </c>
      <c r="G381" s="13" t="s">
        <v>206</v>
      </c>
      <c r="H381" s="8" t="s">
        <v>12066</v>
      </c>
      <c r="I381" s="14" t="s">
        <v>11767</v>
      </c>
      <c r="J381" s="14" t="s">
        <v>11768</v>
      </c>
      <c r="K381" s="20"/>
      <c r="N381" s="14"/>
      <c r="O381" s="14"/>
    </row>
    <row r="382" spans="5:20" x14ac:dyDescent="0.3">
      <c r="F382" s="15" t="s">
        <v>12557</v>
      </c>
      <c r="G382" s="12" t="s">
        <v>245</v>
      </c>
      <c r="H382" s="14" t="s">
        <v>12160</v>
      </c>
      <c r="I382" s="8" t="s">
        <v>11790</v>
      </c>
      <c r="J382" s="8" t="s">
        <v>11791</v>
      </c>
      <c r="K382" s="20"/>
      <c r="N382" s="14"/>
      <c r="O382" s="14"/>
    </row>
    <row r="383" spans="5:20" x14ac:dyDescent="0.3">
      <c r="F383" s="15" t="s">
        <v>12558</v>
      </c>
      <c r="G383" s="13" t="s">
        <v>230</v>
      </c>
      <c r="H383" s="8" t="s">
        <v>12190</v>
      </c>
      <c r="I383" s="14" t="s">
        <v>11784</v>
      </c>
      <c r="J383" s="14" t="s">
        <v>11785</v>
      </c>
      <c r="K383" s="20"/>
      <c r="N383" s="14"/>
      <c r="O383" s="14"/>
    </row>
    <row r="384" spans="5:20" x14ac:dyDescent="0.3">
      <c r="F384" s="25" t="s">
        <v>12559</v>
      </c>
      <c r="G384" s="13" t="s">
        <v>212</v>
      </c>
      <c r="H384" s="8" t="s">
        <v>12289</v>
      </c>
      <c r="I384" s="14" t="s">
        <v>11767</v>
      </c>
      <c r="J384" s="14" t="s">
        <v>11768</v>
      </c>
      <c r="K384" s="20"/>
      <c r="N384" s="14"/>
      <c r="O384" s="14"/>
    </row>
    <row r="385" spans="6:15" x14ac:dyDescent="0.3">
      <c r="F385" s="15" t="s">
        <v>12560</v>
      </c>
      <c r="G385" s="12" t="s">
        <v>245</v>
      </c>
      <c r="H385" s="14" t="s">
        <v>12160</v>
      </c>
      <c r="I385" s="8" t="s">
        <v>11790</v>
      </c>
      <c r="J385" s="8" t="s">
        <v>11791</v>
      </c>
      <c r="K385" s="20"/>
      <c r="N385" s="14"/>
      <c r="O385" s="14"/>
    </row>
    <row r="386" spans="6:15" x14ac:dyDescent="0.3">
      <c r="F386" s="17" t="s">
        <v>11863</v>
      </c>
      <c r="G386" s="13" t="s">
        <v>260</v>
      </c>
      <c r="H386" s="8" t="s">
        <v>11863</v>
      </c>
      <c r="I386" s="14" t="s">
        <v>11767</v>
      </c>
      <c r="J386" s="14" t="s">
        <v>11768</v>
      </c>
      <c r="K386" s="20"/>
      <c r="N386" s="14"/>
      <c r="O386" s="14"/>
    </row>
    <row r="387" spans="6:15" x14ac:dyDescent="0.3">
      <c r="F387" s="15" t="s">
        <v>12561</v>
      </c>
      <c r="G387" s="13" t="s">
        <v>232</v>
      </c>
      <c r="H387" s="8" t="s">
        <v>11751</v>
      </c>
      <c r="I387" s="14" t="s">
        <v>11734</v>
      </c>
      <c r="J387" s="8" t="s">
        <v>11735</v>
      </c>
      <c r="K387" s="20"/>
      <c r="N387" s="14"/>
      <c r="O387" s="14"/>
    </row>
    <row r="388" spans="6:15" x14ac:dyDescent="0.3">
      <c r="F388" s="17" t="s">
        <v>12057</v>
      </c>
      <c r="G388" s="13" t="s">
        <v>226</v>
      </c>
      <c r="H388" s="8" t="s">
        <v>12057</v>
      </c>
      <c r="I388" s="14" t="s">
        <v>11767</v>
      </c>
      <c r="J388" s="14" t="s">
        <v>11768</v>
      </c>
      <c r="K388" s="20"/>
      <c r="N388" s="14"/>
      <c r="O388" s="14"/>
    </row>
    <row r="389" spans="6:15" x14ac:dyDescent="0.3">
      <c r="F389" s="17" t="s">
        <v>12066</v>
      </c>
      <c r="G389" s="13" t="s">
        <v>206</v>
      </c>
      <c r="H389" s="8" t="s">
        <v>12066</v>
      </c>
      <c r="I389" s="14" t="s">
        <v>11767</v>
      </c>
      <c r="J389" s="14" t="s">
        <v>11768</v>
      </c>
      <c r="K389" s="20"/>
      <c r="N389" s="14"/>
      <c r="O389" s="14"/>
    </row>
    <row r="390" spans="6:15" x14ac:dyDescent="0.3">
      <c r="F390" s="15" t="s">
        <v>12562</v>
      </c>
      <c r="G390" s="12" t="s">
        <v>245</v>
      </c>
      <c r="H390" s="14" t="s">
        <v>12160</v>
      </c>
      <c r="I390" s="8" t="s">
        <v>11790</v>
      </c>
      <c r="J390" s="8" t="s">
        <v>11791</v>
      </c>
      <c r="K390" s="20"/>
      <c r="N390" s="14"/>
      <c r="O390" s="14"/>
    </row>
    <row r="391" spans="6:15" x14ac:dyDescent="0.3">
      <c r="F391" s="15" t="s">
        <v>12563</v>
      </c>
      <c r="G391" s="13" t="s">
        <v>214</v>
      </c>
      <c r="H391" s="8" t="s">
        <v>12082</v>
      </c>
      <c r="I391" s="14" t="s">
        <v>11784</v>
      </c>
      <c r="J391" s="14" t="s">
        <v>11785</v>
      </c>
      <c r="K391" s="20"/>
      <c r="N391" s="14"/>
      <c r="O391" s="14"/>
    </row>
    <row r="392" spans="6:15" x14ac:dyDescent="0.3">
      <c r="F392" s="15" t="s">
        <v>12564</v>
      </c>
      <c r="G392" s="13" t="s">
        <v>214</v>
      </c>
      <c r="H392" s="8" t="s">
        <v>12082</v>
      </c>
      <c r="I392" s="14" t="s">
        <v>11784</v>
      </c>
      <c r="J392" s="14" t="s">
        <v>11785</v>
      </c>
      <c r="K392" s="20"/>
      <c r="N392" s="14"/>
      <c r="O392" s="14"/>
    </row>
    <row r="393" spans="6:15" x14ac:dyDescent="0.3">
      <c r="F393" s="15" t="s">
        <v>12565</v>
      </c>
      <c r="G393" s="13" t="s">
        <v>214</v>
      </c>
      <c r="H393" s="8" t="s">
        <v>12082</v>
      </c>
      <c r="I393" s="14" t="s">
        <v>11784</v>
      </c>
      <c r="J393" s="14" t="s">
        <v>11785</v>
      </c>
      <c r="K393" s="20"/>
      <c r="N393" s="14"/>
      <c r="O393" s="14"/>
    </row>
    <row r="394" spans="6:15" x14ac:dyDescent="0.3">
      <c r="F394" s="23" t="s">
        <v>12566</v>
      </c>
      <c r="G394" s="13" t="s">
        <v>208</v>
      </c>
      <c r="H394" s="14"/>
      <c r="I394" s="14" t="s">
        <v>11784</v>
      </c>
      <c r="J394" s="14" t="s">
        <v>11785</v>
      </c>
      <c r="K394" s="20"/>
      <c r="N394" s="14"/>
      <c r="O394" s="14"/>
    </row>
    <row r="395" spans="6:15" x14ac:dyDescent="0.3">
      <c r="F395" s="12" t="s">
        <v>12567</v>
      </c>
      <c r="G395" s="13" t="s">
        <v>190</v>
      </c>
      <c r="H395" s="14"/>
      <c r="I395" s="14" t="s">
        <v>11767</v>
      </c>
      <c r="J395" s="14" t="s">
        <v>11768</v>
      </c>
      <c r="K395" s="20"/>
      <c r="N395" s="14"/>
      <c r="O395" s="14"/>
    </row>
    <row r="396" spans="6:15" x14ac:dyDescent="0.3">
      <c r="F396" s="12" t="s">
        <v>12568</v>
      </c>
      <c r="G396" s="12" t="s">
        <v>225</v>
      </c>
      <c r="H396" s="14" t="s">
        <v>11931</v>
      </c>
      <c r="I396" s="14" t="s">
        <v>11734</v>
      </c>
      <c r="J396" s="8" t="s">
        <v>11735</v>
      </c>
      <c r="K396" s="20"/>
      <c r="N396" s="14"/>
      <c r="O396" s="14"/>
    </row>
    <row r="397" spans="6:15" x14ac:dyDescent="0.3">
      <c r="F397" s="15" t="s">
        <v>12569</v>
      </c>
      <c r="G397" s="12" t="s">
        <v>203</v>
      </c>
      <c r="H397" s="14" t="s">
        <v>12187</v>
      </c>
      <c r="I397" s="8" t="s">
        <v>11790</v>
      </c>
      <c r="J397" s="8" t="s">
        <v>11791</v>
      </c>
      <c r="K397" s="20"/>
      <c r="N397" s="14"/>
      <c r="O397" s="14"/>
    </row>
    <row r="398" spans="6:15" x14ac:dyDescent="0.3">
      <c r="F398" s="25" t="s">
        <v>12570</v>
      </c>
      <c r="G398" s="13" t="s">
        <v>232</v>
      </c>
      <c r="H398" s="8" t="s">
        <v>11751</v>
      </c>
      <c r="I398" s="14" t="s">
        <v>11734</v>
      </c>
      <c r="J398" s="8" t="s">
        <v>11735</v>
      </c>
      <c r="K398" s="20"/>
      <c r="N398" s="14"/>
      <c r="O398" s="14"/>
    </row>
    <row r="399" spans="6:15" x14ac:dyDescent="0.3">
      <c r="F399" s="15" t="s">
        <v>12571</v>
      </c>
      <c r="G399" s="13" t="s">
        <v>206</v>
      </c>
      <c r="H399" s="8" t="s">
        <v>12066</v>
      </c>
      <c r="I399" s="14" t="s">
        <v>11767</v>
      </c>
      <c r="J399" s="14" t="s">
        <v>11768</v>
      </c>
      <c r="K399" s="20"/>
      <c r="N399" s="14"/>
      <c r="O399" s="14"/>
    </row>
    <row r="400" spans="6:15" x14ac:dyDescent="0.3">
      <c r="F400" s="15" t="s">
        <v>12572</v>
      </c>
      <c r="G400" s="13" t="s">
        <v>220</v>
      </c>
      <c r="H400" s="8" t="s">
        <v>11733</v>
      </c>
      <c r="I400" s="14" t="s">
        <v>11734</v>
      </c>
      <c r="J400" s="8" t="s">
        <v>11735</v>
      </c>
      <c r="K400" s="20"/>
      <c r="N400" s="14"/>
      <c r="O400" s="14"/>
    </row>
    <row r="401" spans="6:15" x14ac:dyDescent="0.3">
      <c r="F401" s="15" t="s">
        <v>12573</v>
      </c>
      <c r="G401" s="13" t="s">
        <v>246</v>
      </c>
      <c r="H401" s="14" t="s">
        <v>12521</v>
      </c>
      <c r="I401" s="8" t="s">
        <v>11790</v>
      </c>
      <c r="J401" s="8" t="s">
        <v>11791</v>
      </c>
      <c r="K401" s="20"/>
      <c r="N401" s="14"/>
      <c r="O401" s="14"/>
    </row>
    <row r="402" spans="6:15" x14ac:dyDescent="0.3">
      <c r="F402" s="15" t="s">
        <v>12574</v>
      </c>
      <c r="G402" s="13" t="s">
        <v>216</v>
      </c>
      <c r="H402" s="8" t="s">
        <v>12231</v>
      </c>
      <c r="I402" s="14" t="s">
        <v>11767</v>
      </c>
      <c r="J402" s="14" t="s">
        <v>11768</v>
      </c>
      <c r="K402" s="20"/>
      <c r="N402" s="14"/>
      <c r="O402" s="14"/>
    </row>
    <row r="403" spans="6:15" x14ac:dyDescent="0.3">
      <c r="F403" s="15" t="s">
        <v>12575</v>
      </c>
      <c r="G403" s="12" t="s">
        <v>248</v>
      </c>
      <c r="H403" s="14" t="s">
        <v>12163</v>
      </c>
      <c r="I403" s="8" t="s">
        <v>11790</v>
      </c>
      <c r="J403" s="8" t="s">
        <v>11791</v>
      </c>
      <c r="K403" s="20"/>
      <c r="N403" s="14"/>
      <c r="O403" s="14"/>
    </row>
    <row r="404" spans="6:15" x14ac:dyDescent="0.3">
      <c r="F404" s="26" t="s">
        <v>12576</v>
      </c>
      <c r="G404" s="13" t="s">
        <v>232</v>
      </c>
      <c r="H404" s="8" t="s">
        <v>11751</v>
      </c>
      <c r="I404" s="14" t="s">
        <v>11734</v>
      </c>
      <c r="J404" s="8" t="s">
        <v>11735</v>
      </c>
      <c r="K404" s="20"/>
      <c r="N404" s="14"/>
      <c r="O404" s="14"/>
    </row>
    <row r="405" spans="6:15" x14ac:dyDescent="0.3">
      <c r="F405" s="13" t="s">
        <v>12577</v>
      </c>
      <c r="G405" s="13" t="s">
        <v>202</v>
      </c>
      <c r="H405" s="14" t="s">
        <v>12173</v>
      </c>
      <c r="I405" s="14" t="s">
        <v>11784</v>
      </c>
      <c r="J405" s="14" t="s">
        <v>11785</v>
      </c>
      <c r="K405" s="20"/>
      <c r="N405" s="14"/>
      <c r="O405" s="14"/>
    </row>
    <row r="406" spans="6:15" x14ac:dyDescent="0.3">
      <c r="F406" s="13" t="s">
        <v>12578</v>
      </c>
      <c r="G406" s="13" t="s">
        <v>221</v>
      </c>
      <c r="H406" s="14" t="s">
        <v>11884</v>
      </c>
      <c r="I406" s="14" t="s">
        <v>11784</v>
      </c>
      <c r="J406" s="14" t="s">
        <v>11785</v>
      </c>
      <c r="K406" s="20"/>
      <c r="N406" s="14"/>
      <c r="O406" s="14"/>
    </row>
    <row r="407" spans="6:15" x14ac:dyDescent="0.3">
      <c r="F407" s="12" t="s">
        <v>12005</v>
      </c>
      <c r="G407" s="13" t="s">
        <v>199</v>
      </c>
      <c r="H407" s="14" t="s">
        <v>12005</v>
      </c>
      <c r="I407" s="14" t="s">
        <v>11767</v>
      </c>
      <c r="J407" s="14" t="s">
        <v>11768</v>
      </c>
      <c r="K407" s="20"/>
      <c r="N407" s="14"/>
      <c r="O407" s="14"/>
    </row>
    <row r="408" spans="6:15" x14ac:dyDescent="0.3">
      <c r="F408" s="15" t="s">
        <v>12579</v>
      </c>
      <c r="G408" s="13" t="s">
        <v>251</v>
      </c>
      <c r="H408" s="8" t="s">
        <v>11926</v>
      </c>
      <c r="I408" s="14" t="s">
        <v>11767</v>
      </c>
      <c r="J408" s="14" t="s">
        <v>11768</v>
      </c>
      <c r="K408" s="20"/>
      <c r="N408" s="14"/>
      <c r="O408" s="14"/>
    </row>
    <row r="409" spans="6:15" x14ac:dyDescent="0.3">
      <c r="F409" s="12" t="s">
        <v>12580</v>
      </c>
      <c r="G409" s="13" t="s">
        <v>215</v>
      </c>
      <c r="H409" s="8" t="s">
        <v>11982</v>
      </c>
      <c r="I409" s="8" t="s">
        <v>11790</v>
      </c>
      <c r="J409" s="8" t="s">
        <v>11791</v>
      </c>
      <c r="K409" s="20"/>
      <c r="N409" s="14"/>
      <c r="O409" s="14"/>
    </row>
    <row r="410" spans="6:15" x14ac:dyDescent="0.3">
      <c r="F410" s="15" t="s">
        <v>12581</v>
      </c>
      <c r="G410" s="13" t="s">
        <v>214</v>
      </c>
      <c r="H410" s="8" t="s">
        <v>12082</v>
      </c>
      <c r="I410" s="14" t="s">
        <v>11784</v>
      </c>
      <c r="J410" s="14" t="s">
        <v>11785</v>
      </c>
      <c r="K410" s="20"/>
      <c r="N410" s="14"/>
      <c r="O410" s="14"/>
    </row>
    <row r="411" spans="6:15" x14ac:dyDescent="0.3">
      <c r="F411" s="15" t="s">
        <v>12582</v>
      </c>
      <c r="G411" s="13" t="s">
        <v>208</v>
      </c>
      <c r="H411" s="14"/>
      <c r="I411" s="14" t="s">
        <v>11784</v>
      </c>
      <c r="J411" s="14" t="s">
        <v>11785</v>
      </c>
      <c r="K411" s="20"/>
      <c r="N411" s="14"/>
      <c r="O411" s="14"/>
    </row>
    <row r="412" spans="6:15" x14ac:dyDescent="0.3">
      <c r="F412" s="15" t="s">
        <v>12583</v>
      </c>
      <c r="G412" s="12" t="s">
        <v>239</v>
      </c>
      <c r="H412" s="14" t="s">
        <v>12211</v>
      </c>
      <c r="I412" s="14" t="s">
        <v>11784</v>
      </c>
      <c r="J412" s="14" t="s">
        <v>11785</v>
      </c>
      <c r="K412" s="20"/>
      <c r="N412" s="14"/>
      <c r="O412" s="14"/>
    </row>
    <row r="413" spans="6:15" x14ac:dyDescent="0.3">
      <c r="F413" s="15" t="s">
        <v>12584</v>
      </c>
      <c r="G413" s="13" t="s">
        <v>195</v>
      </c>
      <c r="H413" s="14" t="s">
        <v>11797</v>
      </c>
      <c r="I413" s="14" t="s">
        <v>11767</v>
      </c>
      <c r="J413" s="14" t="s">
        <v>11768</v>
      </c>
      <c r="K413" s="20"/>
      <c r="N413" s="14"/>
      <c r="O413" s="14"/>
    </row>
    <row r="414" spans="6:15" x14ac:dyDescent="0.3">
      <c r="F414" s="12" t="s">
        <v>12170</v>
      </c>
      <c r="G414" s="13" t="s">
        <v>201</v>
      </c>
      <c r="H414" s="14" t="s">
        <v>12170</v>
      </c>
      <c r="I414" s="14" t="s">
        <v>11734</v>
      </c>
      <c r="J414" s="8" t="s">
        <v>11735</v>
      </c>
      <c r="K414" s="20"/>
      <c r="N414" s="14"/>
      <c r="O414" s="14"/>
    </row>
    <row r="415" spans="6:15" x14ac:dyDescent="0.3">
      <c r="F415" s="15" t="s">
        <v>12585</v>
      </c>
      <c r="G415" s="13" t="s">
        <v>215</v>
      </c>
      <c r="H415" s="8" t="s">
        <v>11982</v>
      </c>
      <c r="I415" s="8" t="s">
        <v>11790</v>
      </c>
      <c r="J415" s="8" t="s">
        <v>11791</v>
      </c>
      <c r="K415" s="20"/>
      <c r="N415" s="14"/>
      <c r="O415" s="14"/>
    </row>
    <row r="416" spans="6:15" x14ac:dyDescent="0.3">
      <c r="F416" s="15" t="s">
        <v>12586</v>
      </c>
      <c r="G416" s="13" t="s">
        <v>188</v>
      </c>
      <c r="H416" s="14" t="s">
        <v>12495</v>
      </c>
      <c r="I416" s="14" t="s">
        <v>11767</v>
      </c>
      <c r="J416" s="14" t="s">
        <v>11768</v>
      </c>
      <c r="K416" s="20"/>
      <c r="N416" s="14"/>
      <c r="O416" s="14"/>
    </row>
    <row r="417" spans="6:15" x14ac:dyDescent="0.3">
      <c r="F417" s="12" t="s">
        <v>12587</v>
      </c>
      <c r="G417" s="13" t="s">
        <v>189</v>
      </c>
      <c r="H417" s="8" t="s">
        <v>11891</v>
      </c>
      <c r="I417" s="14" t="s">
        <v>11734</v>
      </c>
      <c r="J417" s="8" t="s">
        <v>11735</v>
      </c>
      <c r="K417" s="20"/>
      <c r="N417" s="14"/>
      <c r="O417" s="14"/>
    </row>
    <row r="418" spans="6:15" x14ac:dyDescent="0.3">
      <c r="F418" s="15" t="s">
        <v>12588</v>
      </c>
      <c r="G418" s="13" t="s">
        <v>237</v>
      </c>
      <c r="H418" s="8" t="s">
        <v>7267</v>
      </c>
      <c r="K418" s="20"/>
      <c r="N418" s="14"/>
      <c r="O418" s="14"/>
    </row>
    <row r="419" spans="6:15" x14ac:dyDescent="0.3">
      <c r="F419" s="15" t="s">
        <v>12589</v>
      </c>
      <c r="G419" s="13" t="s">
        <v>237</v>
      </c>
      <c r="H419" s="8" t="s">
        <v>7267</v>
      </c>
      <c r="K419" s="20"/>
      <c r="N419" s="14"/>
      <c r="O419" s="14"/>
    </row>
    <row r="420" spans="6:15" x14ac:dyDescent="0.3">
      <c r="F420" s="12" t="s">
        <v>12590</v>
      </c>
      <c r="G420" s="12" t="s">
        <v>235</v>
      </c>
      <c r="H420" s="14" t="s">
        <v>12260</v>
      </c>
      <c r="I420" s="8" t="s">
        <v>11790</v>
      </c>
      <c r="J420" s="8" t="s">
        <v>11791</v>
      </c>
      <c r="K420" s="20"/>
      <c r="N420" s="14"/>
      <c r="O420" s="14"/>
    </row>
    <row r="421" spans="6:15" x14ac:dyDescent="0.3">
      <c r="F421" s="15" t="s">
        <v>12591</v>
      </c>
      <c r="G421" s="12" t="s">
        <v>239</v>
      </c>
      <c r="H421" s="14" t="s">
        <v>12211</v>
      </c>
      <c r="I421" s="14" t="s">
        <v>11784</v>
      </c>
      <c r="J421" s="14" t="s">
        <v>11785</v>
      </c>
      <c r="K421" s="20"/>
      <c r="N421" s="14"/>
      <c r="O421" s="14"/>
    </row>
    <row r="422" spans="6:15" x14ac:dyDescent="0.3">
      <c r="F422" s="15" t="s">
        <v>12592</v>
      </c>
      <c r="G422" s="13" t="s">
        <v>264</v>
      </c>
      <c r="H422" s="8" t="s">
        <v>12593</v>
      </c>
      <c r="I422" s="14" t="s">
        <v>11734</v>
      </c>
      <c r="J422" s="8" t="s">
        <v>11735</v>
      </c>
      <c r="K422" s="20"/>
      <c r="N422" s="14"/>
      <c r="O422" s="14"/>
    </row>
    <row r="423" spans="6:15" x14ac:dyDescent="0.3">
      <c r="F423" s="15" t="s">
        <v>12594</v>
      </c>
      <c r="G423" s="13" t="s">
        <v>198</v>
      </c>
      <c r="H423" s="8" t="s">
        <v>11869</v>
      </c>
      <c r="I423" s="14" t="s">
        <v>11767</v>
      </c>
      <c r="J423" s="14" t="s">
        <v>11768</v>
      </c>
      <c r="K423" s="20"/>
      <c r="N423" s="14"/>
      <c r="O423" s="14"/>
    </row>
    <row r="424" spans="6:15" x14ac:dyDescent="0.3">
      <c r="F424" s="15" t="s">
        <v>12595</v>
      </c>
      <c r="G424" s="12" t="s">
        <v>243</v>
      </c>
      <c r="H424" s="14" t="s">
        <v>11825</v>
      </c>
      <c r="I424" s="14" t="s">
        <v>11734</v>
      </c>
      <c r="J424" s="8" t="s">
        <v>11735</v>
      </c>
      <c r="K424" s="20"/>
      <c r="N424" s="14"/>
      <c r="O424" s="14"/>
    </row>
    <row r="425" spans="6:15" x14ac:dyDescent="0.3">
      <c r="F425" s="15" t="s">
        <v>12596</v>
      </c>
      <c r="G425" s="13" t="s">
        <v>246</v>
      </c>
      <c r="H425" s="14" t="s">
        <v>12521</v>
      </c>
      <c r="I425" s="8" t="s">
        <v>11790</v>
      </c>
      <c r="J425" s="8" t="s">
        <v>11791</v>
      </c>
      <c r="K425" s="20"/>
      <c r="N425" s="14"/>
      <c r="O425" s="14"/>
    </row>
    <row r="426" spans="6:15" x14ac:dyDescent="0.3">
      <c r="F426" s="15" t="s">
        <v>12597</v>
      </c>
      <c r="G426" s="12" t="s">
        <v>244</v>
      </c>
      <c r="H426" s="14" t="s">
        <v>11813</v>
      </c>
      <c r="I426" s="14" t="s">
        <v>11767</v>
      </c>
      <c r="J426" s="14" t="s">
        <v>11768</v>
      </c>
      <c r="K426" s="20"/>
      <c r="N426" s="14"/>
      <c r="O426" s="14"/>
    </row>
    <row r="427" spans="6:15" x14ac:dyDescent="0.3">
      <c r="F427" s="15" t="s">
        <v>12598</v>
      </c>
      <c r="G427" s="12" t="s">
        <v>186</v>
      </c>
      <c r="H427" s="14" t="s">
        <v>12093</v>
      </c>
      <c r="I427" s="8" t="s">
        <v>11734</v>
      </c>
      <c r="J427" s="8" t="s">
        <v>11735</v>
      </c>
      <c r="K427" s="20"/>
      <c r="N427" s="14"/>
      <c r="O427" s="14"/>
    </row>
    <row r="428" spans="6:15" x14ac:dyDescent="0.3">
      <c r="F428" s="15" t="s">
        <v>12599</v>
      </c>
      <c r="G428" s="13" t="s">
        <v>240</v>
      </c>
      <c r="H428" s="14" t="s">
        <v>12001</v>
      </c>
      <c r="I428" s="14" t="s">
        <v>11784</v>
      </c>
      <c r="J428" s="14" t="s">
        <v>11785</v>
      </c>
      <c r="K428" s="20"/>
      <c r="N428" s="14"/>
      <c r="O428" s="14"/>
    </row>
    <row r="429" spans="6:15" x14ac:dyDescent="0.3">
      <c r="F429" s="15" t="s">
        <v>12600</v>
      </c>
      <c r="G429" s="12" t="s">
        <v>243</v>
      </c>
      <c r="H429" s="14" t="s">
        <v>11825</v>
      </c>
      <c r="I429" s="14" t="s">
        <v>11734</v>
      </c>
      <c r="J429" s="8" t="s">
        <v>11735</v>
      </c>
      <c r="K429" s="20"/>
      <c r="N429" s="14"/>
      <c r="O429" s="14"/>
    </row>
    <row r="430" spans="6:15" x14ac:dyDescent="0.3">
      <c r="F430" s="15" t="s">
        <v>12601</v>
      </c>
      <c r="G430" s="13" t="s">
        <v>262</v>
      </c>
      <c r="H430" s="14" t="s">
        <v>11833</v>
      </c>
      <c r="I430" s="14" t="s">
        <v>11734</v>
      </c>
      <c r="J430" s="8" t="s">
        <v>11735</v>
      </c>
      <c r="K430" s="20"/>
      <c r="N430" s="14"/>
      <c r="O430" s="14"/>
    </row>
    <row r="431" spans="6:15" x14ac:dyDescent="0.3">
      <c r="F431" s="15" t="s">
        <v>12602</v>
      </c>
      <c r="G431" s="13" t="s">
        <v>206</v>
      </c>
      <c r="H431" s="8" t="s">
        <v>12066</v>
      </c>
      <c r="I431" s="14" t="s">
        <v>11767</v>
      </c>
      <c r="J431" s="14" t="s">
        <v>11768</v>
      </c>
      <c r="K431" s="20"/>
      <c r="N431" s="14"/>
      <c r="O431" s="14"/>
    </row>
    <row r="432" spans="6:15" x14ac:dyDescent="0.3">
      <c r="F432" s="17" t="s">
        <v>12603</v>
      </c>
      <c r="G432" s="13" t="s">
        <v>260</v>
      </c>
      <c r="H432" s="8" t="s">
        <v>11863</v>
      </c>
      <c r="I432" s="14" t="s">
        <v>11767</v>
      </c>
      <c r="J432" s="14" t="s">
        <v>11768</v>
      </c>
      <c r="K432" s="20"/>
      <c r="N432" s="14"/>
      <c r="O432" s="14"/>
    </row>
    <row r="433" spans="6:15" x14ac:dyDescent="0.3">
      <c r="F433" s="15" t="s">
        <v>12604</v>
      </c>
      <c r="G433" s="12" t="s">
        <v>191</v>
      </c>
      <c r="H433" s="14" t="s">
        <v>11952</v>
      </c>
      <c r="I433" s="8" t="s">
        <v>11734</v>
      </c>
      <c r="J433" s="8" t="s">
        <v>11735</v>
      </c>
      <c r="K433" s="20"/>
      <c r="N433" s="14"/>
      <c r="O433" s="14"/>
    </row>
    <row r="434" spans="6:15" x14ac:dyDescent="0.3">
      <c r="F434" s="15" t="s">
        <v>12605</v>
      </c>
      <c r="G434" s="12" t="s">
        <v>266</v>
      </c>
      <c r="H434" s="14" t="s">
        <v>11846</v>
      </c>
      <c r="I434" s="14" t="s">
        <v>11767</v>
      </c>
      <c r="J434" s="14" t="s">
        <v>11768</v>
      </c>
      <c r="K434" s="20"/>
      <c r="N434" s="14"/>
      <c r="O434" s="14"/>
    </row>
    <row r="435" spans="6:15" x14ac:dyDescent="0.3">
      <c r="F435" s="15" t="s">
        <v>12606</v>
      </c>
      <c r="G435" s="13" t="s">
        <v>251</v>
      </c>
      <c r="H435" s="8" t="s">
        <v>11926</v>
      </c>
      <c r="I435" s="14" t="s">
        <v>11767</v>
      </c>
      <c r="J435" s="14" t="s">
        <v>11768</v>
      </c>
      <c r="K435" s="20"/>
      <c r="N435" s="14"/>
      <c r="O435" s="14"/>
    </row>
    <row r="436" spans="6:15" x14ac:dyDescent="0.3">
      <c r="F436" s="17" t="s">
        <v>11965</v>
      </c>
      <c r="G436" s="13" t="s">
        <v>231</v>
      </c>
      <c r="H436" s="8" t="s">
        <v>11965</v>
      </c>
      <c r="I436" s="14" t="s">
        <v>11734</v>
      </c>
      <c r="J436" s="8" t="s">
        <v>11735</v>
      </c>
      <c r="K436" s="20"/>
      <c r="N436" s="14"/>
      <c r="O436" s="14"/>
    </row>
    <row r="437" spans="6:15" x14ac:dyDescent="0.3">
      <c r="F437" s="15" t="s">
        <v>12607</v>
      </c>
      <c r="G437" s="13" t="s">
        <v>256</v>
      </c>
      <c r="H437" s="8" t="s">
        <v>5035</v>
      </c>
      <c r="I437" s="14" t="s">
        <v>11767</v>
      </c>
      <c r="J437" s="14" t="s">
        <v>11768</v>
      </c>
      <c r="K437" s="20"/>
      <c r="N437" s="14"/>
      <c r="O437" s="14"/>
    </row>
    <row r="438" spans="6:15" x14ac:dyDescent="0.3">
      <c r="F438" s="15" t="s">
        <v>12608</v>
      </c>
      <c r="G438" s="12" t="s">
        <v>241</v>
      </c>
      <c r="H438" s="14" t="s">
        <v>12278</v>
      </c>
      <c r="I438" s="8" t="s">
        <v>11790</v>
      </c>
      <c r="J438" s="8" t="s">
        <v>11791</v>
      </c>
      <c r="K438" s="20"/>
      <c r="N438" s="14"/>
      <c r="O438" s="14"/>
    </row>
    <row r="439" spans="6:15" x14ac:dyDescent="0.3">
      <c r="F439" s="15" t="s">
        <v>12609</v>
      </c>
      <c r="G439" s="13" t="s">
        <v>246</v>
      </c>
      <c r="H439" s="14" t="s">
        <v>12521</v>
      </c>
      <c r="I439" s="8" t="s">
        <v>11790</v>
      </c>
      <c r="J439" s="8" t="s">
        <v>11791</v>
      </c>
      <c r="N439" s="14"/>
      <c r="O439" s="14"/>
    </row>
    <row r="440" spans="6:15" x14ac:dyDescent="0.3">
      <c r="F440" s="15" t="s">
        <v>12610</v>
      </c>
      <c r="G440" s="12" t="s">
        <v>187</v>
      </c>
      <c r="H440" s="14" t="s">
        <v>12071</v>
      </c>
      <c r="I440" s="14" t="s">
        <v>11790</v>
      </c>
      <c r="J440" s="8" t="s">
        <v>11791</v>
      </c>
      <c r="N440" s="14"/>
      <c r="O440" s="14"/>
    </row>
    <row r="441" spans="6:15" x14ac:dyDescent="0.3">
      <c r="F441" s="15" t="s">
        <v>12611</v>
      </c>
      <c r="G441" s="13" t="s">
        <v>258</v>
      </c>
      <c r="H441" s="8" t="s">
        <v>12405</v>
      </c>
      <c r="I441" s="8" t="s">
        <v>11790</v>
      </c>
      <c r="J441" s="8" t="s">
        <v>11791</v>
      </c>
      <c r="N441" s="14"/>
      <c r="O441" s="14"/>
    </row>
    <row r="442" spans="6:15" x14ac:dyDescent="0.3">
      <c r="F442" s="15" t="s">
        <v>12612</v>
      </c>
      <c r="G442" s="12" t="s">
        <v>266</v>
      </c>
      <c r="H442" s="14" t="s">
        <v>11846</v>
      </c>
      <c r="I442" s="14" t="s">
        <v>11767</v>
      </c>
      <c r="J442" s="14" t="s">
        <v>11768</v>
      </c>
      <c r="N442" s="14"/>
      <c r="O442" s="14"/>
    </row>
    <row r="443" spans="6:15" x14ac:dyDescent="0.3">
      <c r="F443" s="15" t="s">
        <v>12613</v>
      </c>
      <c r="G443" s="13" t="s">
        <v>189</v>
      </c>
      <c r="H443" s="8" t="s">
        <v>11891</v>
      </c>
      <c r="I443" s="8" t="s">
        <v>11734</v>
      </c>
      <c r="J443" s="8" t="s">
        <v>11735</v>
      </c>
      <c r="O443" s="14"/>
    </row>
    <row r="444" spans="6:15" x14ac:dyDescent="0.3">
      <c r="F444" s="15" t="s">
        <v>12614</v>
      </c>
      <c r="G444" s="13" t="s">
        <v>197</v>
      </c>
      <c r="H444" s="8" t="s">
        <v>11744</v>
      </c>
      <c r="I444" s="14" t="s">
        <v>11734</v>
      </c>
      <c r="J444" s="8" t="s">
        <v>11735</v>
      </c>
      <c r="O444" s="14"/>
    </row>
    <row r="445" spans="6:15" x14ac:dyDescent="0.3">
      <c r="F445" s="15" t="s">
        <v>12615</v>
      </c>
      <c r="G445" s="13" t="s">
        <v>199</v>
      </c>
      <c r="H445" s="14" t="s">
        <v>12005</v>
      </c>
      <c r="I445" s="14" t="s">
        <v>11767</v>
      </c>
      <c r="J445" s="14" t="s">
        <v>11768</v>
      </c>
    </row>
    <row r="446" spans="6:15" x14ac:dyDescent="0.3">
      <c r="F446" s="15" t="s">
        <v>12616</v>
      </c>
      <c r="G446" s="12" t="s">
        <v>200</v>
      </c>
      <c r="H446" s="14" t="s">
        <v>12336</v>
      </c>
      <c r="I446" s="8" t="s">
        <v>11790</v>
      </c>
      <c r="J446" s="8" t="s">
        <v>11791</v>
      </c>
    </row>
    <row r="447" spans="6:15" x14ac:dyDescent="0.3">
      <c r="F447" s="15" t="s">
        <v>12617</v>
      </c>
      <c r="G447" s="13" t="s">
        <v>198</v>
      </c>
      <c r="H447" s="8" t="s">
        <v>11869</v>
      </c>
      <c r="I447" s="14" t="s">
        <v>11767</v>
      </c>
      <c r="J447" s="14" t="s">
        <v>11768</v>
      </c>
    </row>
    <row r="448" spans="6:15" x14ac:dyDescent="0.3">
      <c r="F448" s="15" t="s">
        <v>12618</v>
      </c>
      <c r="G448" s="13" t="s">
        <v>238</v>
      </c>
      <c r="H448" s="14"/>
      <c r="I448" s="14" t="s">
        <v>11767</v>
      </c>
      <c r="J448" s="14" t="s">
        <v>11768</v>
      </c>
    </row>
    <row r="449" spans="6:10" x14ac:dyDescent="0.3">
      <c r="F449" s="17" t="s">
        <v>12619</v>
      </c>
      <c r="G449" s="13" t="s">
        <v>201</v>
      </c>
      <c r="H449" s="14" t="s">
        <v>12170</v>
      </c>
      <c r="I449" s="14" t="s">
        <v>11734</v>
      </c>
      <c r="J449" s="8" t="s">
        <v>11735</v>
      </c>
    </row>
    <row r="450" spans="6:10" x14ac:dyDescent="0.3">
      <c r="F450" s="18" t="s">
        <v>12620</v>
      </c>
      <c r="G450" s="13" t="s">
        <v>193</v>
      </c>
      <c r="H450" s="14"/>
      <c r="I450" s="14" t="s">
        <v>11734</v>
      </c>
      <c r="J450" s="8" t="s">
        <v>11735</v>
      </c>
    </row>
    <row r="451" spans="6:10" x14ac:dyDescent="0.3">
      <c r="F451" s="15" t="s">
        <v>12621</v>
      </c>
      <c r="G451" s="13" t="s">
        <v>210</v>
      </c>
      <c r="H451" s="8" t="s">
        <v>11766</v>
      </c>
      <c r="I451" s="14" t="s">
        <v>11767</v>
      </c>
      <c r="J451" s="14" t="s">
        <v>11768</v>
      </c>
    </row>
    <row r="452" spans="6:10" x14ac:dyDescent="0.3">
      <c r="F452" s="15" t="s">
        <v>12622</v>
      </c>
      <c r="G452" s="13" t="s">
        <v>208</v>
      </c>
      <c r="H452" s="14"/>
      <c r="I452" s="14" t="s">
        <v>11784</v>
      </c>
      <c r="J452" s="14" t="s">
        <v>11785</v>
      </c>
    </row>
    <row r="453" spans="6:10" x14ac:dyDescent="0.3">
      <c r="F453" s="15" t="s">
        <v>12623</v>
      </c>
      <c r="G453" s="13" t="s">
        <v>230</v>
      </c>
      <c r="H453" s="8" t="s">
        <v>12190</v>
      </c>
      <c r="I453" s="14" t="s">
        <v>11784</v>
      </c>
      <c r="J453" s="14" t="s">
        <v>11785</v>
      </c>
    </row>
    <row r="454" spans="6:10" x14ac:dyDescent="0.3">
      <c r="F454" s="15" t="s">
        <v>12624</v>
      </c>
      <c r="G454" s="13" t="s">
        <v>231</v>
      </c>
      <c r="H454" s="8" t="s">
        <v>11965</v>
      </c>
      <c r="I454" s="14" t="s">
        <v>11734</v>
      </c>
      <c r="J454" s="8" t="s">
        <v>11735</v>
      </c>
    </row>
    <row r="455" spans="6:10" x14ac:dyDescent="0.3">
      <c r="F455" s="15" t="s">
        <v>12625</v>
      </c>
      <c r="G455" s="13" t="s">
        <v>198</v>
      </c>
      <c r="H455" s="8" t="s">
        <v>11869</v>
      </c>
      <c r="I455" s="14" t="s">
        <v>11767</v>
      </c>
      <c r="J455" s="14" t="s">
        <v>11768</v>
      </c>
    </row>
    <row r="456" spans="6:10" x14ac:dyDescent="0.3">
      <c r="F456" s="15" t="s">
        <v>12626</v>
      </c>
      <c r="G456" s="13" t="s">
        <v>233</v>
      </c>
      <c r="H456" s="8" t="s">
        <v>11829</v>
      </c>
      <c r="I456" s="14" t="s">
        <v>11767</v>
      </c>
      <c r="J456" s="14" t="s">
        <v>11768</v>
      </c>
    </row>
    <row r="457" spans="6:10" x14ac:dyDescent="0.3">
      <c r="F457" s="15" t="s">
        <v>12627</v>
      </c>
      <c r="G457" s="13" t="s">
        <v>214</v>
      </c>
      <c r="H457" s="8" t="s">
        <v>12082</v>
      </c>
      <c r="I457" s="14" t="s">
        <v>11784</v>
      </c>
      <c r="J457" s="14" t="s">
        <v>11785</v>
      </c>
    </row>
    <row r="458" spans="6:10" x14ac:dyDescent="0.3">
      <c r="F458" s="15" t="s">
        <v>12628</v>
      </c>
      <c r="G458" s="13" t="s">
        <v>190</v>
      </c>
      <c r="I458" s="14" t="s">
        <v>11767</v>
      </c>
      <c r="J458" s="14" t="s">
        <v>11768</v>
      </c>
    </row>
    <row r="459" spans="6:10" x14ac:dyDescent="0.3">
      <c r="F459" s="15" t="s">
        <v>12629</v>
      </c>
      <c r="G459" s="12" t="s">
        <v>187</v>
      </c>
      <c r="H459" s="14" t="s">
        <v>12071</v>
      </c>
      <c r="I459" s="14" t="s">
        <v>11790</v>
      </c>
      <c r="J459" s="8" t="s">
        <v>11791</v>
      </c>
    </row>
    <row r="460" spans="6:10" x14ac:dyDescent="0.3">
      <c r="F460" s="15" t="s">
        <v>12630</v>
      </c>
      <c r="G460" s="13" t="s">
        <v>230</v>
      </c>
      <c r="H460" s="8" t="s">
        <v>12190</v>
      </c>
      <c r="I460" s="14" t="s">
        <v>11784</v>
      </c>
      <c r="J460" s="14" t="s">
        <v>11785</v>
      </c>
    </row>
    <row r="461" spans="6:10" x14ac:dyDescent="0.3">
      <c r="F461" s="15" t="s">
        <v>12631</v>
      </c>
      <c r="G461" s="13" t="s">
        <v>253</v>
      </c>
      <c r="H461" s="8" t="s">
        <v>11873</v>
      </c>
      <c r="I461" s="14" t="s">
        <v>11734</v>
      </c>
      <c r="J461" s="8" t="s">
        <v>11735</v>
      </c>
    </row>
    <row r="462" spans="6:10" x14ac:dyDescent="0.3">
      <c r="F462" s="15" t="s">
        <v>12632</v>
      </c>
      <c r="G462" s="13" t="s">
        <v>202</v>
      </c>
      <c r="H462" s="14" t="s">
        <v>12173</v>
      </c>
      <c r="I462" s="14" t="s">
        <v>11784</v>
      </c>
      <c r="J462" s="14" t="s">
        <v>11785</v>
      </c>
    </row>
    <row r="463" spans="6:10" x14ac:dyDescent="0.3">
      <c r="F463" s="17" t="s">
        <v>11926</v>
      </c>
      <c r="G463" s="13" t="s">
        <v>251</v>
      </c>
      <c r="H463" s="8" t="s">
        <v>11926</v>
      </c>
      <c r="I463" s="14" t="s">
        <v>11767</v>
      </c>
      <c r="J463" s="14" t="s">
        <v>11768</v>
      </c>
    </row>
    <row r="464" spans="6:10" x14ac:dyDescent="0.3">
      <c r="F464" s="15" t="s">
        <v>12633</v>
      </c>
      <c r="G464" s="13" t="s">
        <v>257</v>
      </c>
      <c r="H464" s="14" t="s">
        <v>11821</v>
      </c>
      <c r="I464" s="14" t="s">
        <v>11734</v>
      </c>
      <c r="J464" s="8" t="s">
        <v>11735</v>
      </c>
    </row>
    <row r="465" spans="6:10" x14ac:dyDescent="0.3">
      <c r="F465" s="12" t="s">
        <v>12634</v>
      </c>
      <c r="G465" s="13" t="s">
        <v>251</v>
      </c>
      <c r="H465" s="8" t="s">
        <v>11926</v>
      </c>
      <c r="I465" s="14" t="s">
        <v>11767</v>
      </c>
      <c r="J465" s="14" t="s">
        <v>11768</v>
      </c>
    </row>
    <row r="466" spans="6:10" x14ac:dyDescent="0.3">
      <c r="F466" s="12" t="s">
        <v>12635</v>
      </c>
      <c r="G466" s="13" t="s">
        <v>211</v>
      </c>
      <c r="H466" s="8" t="s">
        <v>12034</v>
      </c>
      <c r="I466" s="14" t="s">
        <v>11767</v>
      </c>
      <c r="J466" s="14" t="s">
        <v>11768</v>
      </c>
    </row>
    <row r="467" spans="6:10" x14ac:dyDescent="0.3">
      <c r="F467" s="17" t="s">
        <v>12636</v>
      </c>
      <c r="G467" s="13" t="s">
        <v>226</v>
      </c>
      <c r="H467" s="8" t="s">
        <v>12057</v>
      </c>
      <c r="I467" s="14" t="s">
        <v>11767</v>
      </c>
      <c r="J467" s="14" t="s">
        <v>11768</v>
      </c>
    </row>
    <row r="468" spans="6:10" x14ac:dyDescent="0.3">
      <c r="F468" s="15" t="s">
        <v>12637</v>
      </c>
      <c r="G468" s="13" t="s">
        <v>210</v>
      </c>
      <c r="H468" s="8" t="s">
        <v>11766</v>
      </c>
      <c r="I468" s="14" t="s">
        <v>11767</v>
      </c>
      <c r="J468" s="14" t="s">
        <v>11768</v>
      </c>
    </row>
    <row r="469" spans="6:10" x14ac:dyDescent="0.3">
      <c r="F469" s="18" t="s">
        <v>12030</v>
      </c>
      <c r="G469" s="12" t="s">
        <v>255</v>
      </c>
      <c r="H469" s="14" t="s">
        <v>12030</v>
      </c>
      <c r="I469" s="14" t="s">
        <v>11734</v>
      </c>
      <c r="J469" s="8" t="s">
        <v>11735</v>
      </c>
    </row>
    <row r="470" spans="6:10" x14ac:dyDescent="0.3">
      <c r="F470" s="15" t="s">
        <v>12638</v>
      </c>
      <c r="G470" s="12" t="s">
        <v>186</v>
      </c>
      <c r="H470" s="14" t="s">
        <v>12093</v>
      </c>
      <c r="I470" s="8" t="s">
        <v>11734</v>
      </c>
      <c r="J470" s="8" t="s">
        <v>11735</v>
      </c>
    </row>
    <row r="471" spans="6:10" x14ac:dyDescent="0.3">
      <c r="F471" s="30" t="s">
        <v>12639</v>
      </c>
      <c r="G471" s="13" t="s">
        <v>209</v>
      </c>
      <c r="H471" s="14"/>
      <c r="I471" s="14" t="s">
        <v>11767</v>
      </c>
      <c r="J471" s="14" t="s">
        <v>11768</v>
      </c>
    </row>
    <row r="472" spans="6:10" x14ac:dyDescent="0.3">
      <c r="F472" s="23" t="s">
        <v>12640</v>
      </c>
      <c r="G472" s="13" t="s">
        <v>229</v>
      </c>
      <c r="H472" s="14" t="s">
        <v>11842</v>
      </c>
    </row>
    <row r="473" spans="6:10" x14ac:dyDescent="0.3">
      <c r="F473" s="23" t="s">
        <v>12641</v>
      </c>
      <c r="G473" s="12" t="s">
        <v>245</v>
      </c>
      <c r="H473" s="14" t="s">
        <v>12160</v>
      </c>
      <c r="I473" s="8" t="s">
        <v>11790</v>
      </c>
      <c r="J473" s="8" t="s">
        <v>11791</v>
      </c>
    </row>
    <row r="474" spans="6:10" x14ac:dyDescent="0.3">
      <c r="F474" s="15" t="s">
        <v>12642</v>
      </c>
      <c r="G474" s="13" t="s">
        <v>230</v>
      </c>
      <c r="H474" s="8" t="s">
        <v>12190</v>
      </c>
      <c r="I474" s="14" t="s">
        <v>11784</v>
      </c>
      <c r="J474" s="14" t="s">
        <v>11785</v>
      </c>
    </row>
    <row r="475" spans="6:10" x14ac:dyDescent="0.3">
      <c r="F475" s="15" t="s">
        <v>12643</v>
      </c>
      <c r="G475" s="13" t="s">
        <v>240</v>
      </c>
      <c r="H475" s="14" t="s">
        <v>12001</v>
      </c>
      <c r="I475" s="14" t="s">
        <v>11784</v>
      </c>
      <c r="J475" s="14" t="s">
        <v>11785</v>
      </c>
    </row>
    <row r="476" spans="6:10" x14ac:dyDescent="0.3">
      <c r="F476" s="15" t="s">
        <v>12644</v>
      </c>
      <c r="G476" s="12" t="s">
        <v>223</v>
      </c>
      <c r="H476" s="14" t="s">
        <v>11879</v>
      </c>
      <c r="I476" s="8" t="s">
        <v>11790</v>
      </c>
      <c r="J476" s="8" t="s">
        <v>11791</v>
      </c>
    </row>
    <row r="477" spans="6:10" x14ac:dyDescent="0.3">
      <c r="F477" s="15" t="s">
        <v>12645</v>
      </c>
      <c r="G477" s="12" t="s">
        <v>245</v>
      </c>
      <c r="H477" s="14" t="s">
        <v>12160</v>
      </c>
      <c r="I477" s="8" t="s">
        <v>11790</v>
      </c>
      <c r="J477" s="8" t="s">
        <v>11791</v>
      </c>
    </row>
    <row r="478" spans="6:10" x14ac:dyDescent="0.3">
      <c r="F478" s="15" t="s">
        <v>12646</v>
      </c>
      <c r="G478" s="12" t="s">
        <v>245</v>
      </c>
      <c r="H478" s="14" t="s">
        <v>12160</v>
      </c>
      <c r="I478" s="8" t="s">
        <v>11790</v>
      </c>
      <c r="J478" s="8" t="s">
        <v>11791</v>
      </c>
    </row>
    <row r="479" spans="6:10" x14ac:dyDescent="0.3">
      <c r="F479" s="12" t="s">
        <v>12647</v>
      </c>
      <c r="G479" s="13" t="s">
        <v>198</v>
      </c>
      <c r="H479" s="8" t="s">
        <v>11869</v>
      </c>
      <c r="I479" s="14" t="s">
        <v>11767</v>
      </c>
      <c r="J479" s="14" t="s">
        <v>11768</v>
      </c>
    </row>
    <row r="480" spans="6:10" x14ac:dyDescent="0.3">
      <c r="F480" s="15" t="s">
        <v>12648</v>
      </c>
      <c r="G480" s="13" t="s">
        <v>237</v>
      </c>
      <c r="H480" s="8" t="s">
        <v>7267</v>
      </c>
    </row>
    <row r="481" spans="6:10" x14ac:dyDescent="0.3">
      <c r="F481" s="15" t="s">
        <v>12649</v>
      </c>
      <c r="G481" s="12" t="s">
        <v>225</v>
      </c>
      <c r="H481" s="14" t="s">
        <v>11931</v>
      </c>
      <c r="I481" s="14" t="s">
        <v>11734</v>
      </c>
      <c r="J481" s="8" t="s">
        <v>11735</v>
      </c>
    </row>
    <row r="482" spans="6:10" x14ac:dyDescent="0.3">
      <c r="F482" s="15" t="s">
        <v>12650</v>
      </c>
      <c r="G482" s="13" t="s">
        <v>257</v>
      </c>
      <c r="H482" s="14" t="s">
        <v>11821</v>
      </c>
      <c r="I482" s="14" t="s">
        <v>11734</v>
      </c>
      <c r="J482" s="8" t="s">
        <v>11735</v>
      </c>
    </row>
    <row r="483" spans="6:10" x14ac:dyDescent="0.3">
      <c r="F483" s="26" t="s">
        <v>12651</v>
      </c>
      <c r="G483" s="12" t="s">
        <v>243</v>
      </c>
      <c r="H483" s="14" t="s">
        <v>11825</v>
      </c>
      <c r="I483" s="14" t="s">
        <v>11734</v>
      </c>
      <c r="J483" s="8" t="s">
        <v>11735</v>
      </c>
    </row>
    <row r="484" spans="6:10" x14ac:dyDescent="0.3">
      <c r="F484" s="15" t="s">
        <v>12652</v>
      </c>
      <c r="G484" s="13" t="s">
        <v>246</v>
      </c>
      <c r="H484" s="14" t="s">
        <v>12521</v>
      </c>
      <c r="I484" s="8" t="s">
        <v>11790</v>
      </c>
      <c r="J484" s="8" t="s">
        <v>11791</v>
      </c>
    </row>
    <row r="485" spans="6:10" x14ac:dyDescent="0.3">
      <c r="F485" s="15" t="s">
        <v>12653</v>
      </c>
      <c r="G485" s="13" t="s">
        <v>229</v>
      </c>
      <c r="H485" s="14" t="s">
        <v>11842</v>
      </c>
      <c r="I485" s="14" t="s">
        <v>11790</v>
      </c>
      <c r="J485" s="8" t="s">
        <v>11791</v>
      </c>
    </row>
    <row r="486" spans="6:10" x14ac:dyDescent="0.3">
      <c r="F486" s="15" t="s">
        <v>12654</v>
      </c>
      <c r="G486" s="12" t="s">
        <v>219</v>
      </c>
      <c r="H486" s="14" t="s">
        <v>12130</v>
      </c>
      <c r="I486" s="8" t="s">
        <v>11790</v>
      </c>
      <c r="J486" s="8" t="s">
        <v>11791</v>
      </c>
    </row>
    <row r="487" spans="6:10" x14ac:dyDescent="0.3">
      <c r="F487" s="15" t="s">
        <v>12655</v>
      </c>
      <c r="G487" s="12" t="s">
        <v>186</v>
      </c>
      <c r="H487" s="14" t="s">
        <v>12093</v>
      </c>
      <c r="I487" s="8" t="s">
        <v>11734</v>
      </c>
      <c r="J487" s="8" t="s">
        <v>11735</v>
      </c>
    </row>
    <row r="488" spans="6:10" x14ac:dyDescent="0.3">
      <c r="F488" s="15" t="s">
        <v>12656</v>
      </c>
      <c r="G488" s="13" t="s">
        <v>257</v>
      </c>
      <c r="H488" s="14" t="s">
        <v>11821</v>
      </c>
      <c r="I488" s="14" t="s">
        <v>11734</v>
      </c>
      <c r="J488" s="8" t="s">
        <v>11735</v>
      </c>
    </row>
    <row r="489" spans="6:10" x14ac:dyDescent="0.3">
      <c r="F489" s="15" t="s">
        <v>12657</v>
      </c>
      <c r="G489" s="13" t="s">
        <v>222</v>
      </c>
      <c r="H489" s="8" t="s">
        <v>11789</v>
      </c>
      <c r="I489" s="8" t="s">
        <v>11790</v>
      </c>
      <c r="J489" s="8" t="s">
        <v>11791</v>
      </c>
    </row>
    <row r="490" spans="6:10" x14ac:dyDescent="0.3">
      <c r="F490" s="17" t="s">
        <v>12658</v>
      </c>
      <c r="G490" s="13" t="s">
        <v>233</v>
      </c>
      <c r="H490" s="8" t="s">
        <v>11829</v>
      </c>
      <c r="I490" s="14" t="s">
        <v>11767</v>
      </c>
      <c r="J490" s="14" t="s">
        <v>11768</v>
      </c>
    </row>
    <row r="491" spans="6:10" x14ac:dyDescent="0.3">
      <c r="F491" s="15" t="s">
        <v>12659</v>
      </c>
      <c r="G491" s="12" t="s">
        <v>207</v>
      </c>
      <c r="H491" s="14" t="s">
        <v>11858</v>
      </c>
      <c r="I491" s="14" t="s">
        <v>11784</v>
      </c>
      <c r="J491" s="14" t="s">
        <v>11785</v>
      </c>
    </row>
    <row r="492" spans="6:10" x14ac:dyDescent="0.3">
      <c r="F492" s="15" t="s">
        <v>12660</v>
      </c>
      <c r="G492" s="13" t="s">
        <v>185</v>
      </c>
      <c r="H492" s="14" t="s">
        <v>12323</v>
      </c>
      <c r="I492" s="14" t="s">
        <v>11790</v>
      </c>
      <c r="J492" s="8" t="s">
        <v>11791</v>
      </c>
    </row>
    <row r="493" spans="6:10" x14ac:dyDescent="0.3">
      <c r="F493" s="15" t="s">
        <v>12661</v>
      </c>
      <c r="G493" s="13" t="s">
        <v>251</v>
      </c>
      <c r="H493" s="8" t="s">
        <v>11926</v>
      </c>
      <c r="I493" s="14" t="s">
        <v>11767</v>
      </c>
      <c r="J493" s="14" t="s">
        <v>11768</v>
      </c>
    </row>
    <row r="494" spans="6:10" x14ac:dyDescent="0.3">
      <c r="F494" s="15" t="s">
        <v>12662</v>
      </c>
      <c r="G494" s="12" t="s">
        <v>213</v>
      </c>
      <c r="H494" s="14" t="s">
        <v>11994</v>
      </c>
      <c r="I494" s="14" t="s">
        <v>11734</v>
      </c>
      <c r="J494" s="8" t="s">
        <v>11735</v>
      </c>
    </row>
    <row r="495" spans="6:10" x14ac:dyDescent="0.3">
      <c r="F495" s="15" t="s">
        <v>12663</v>
      </c>
      <c r="G495" s="12" t="s">
        <v>241</v>
      </c>
      <c r="H495" s="14" t="s">
        <v>12278</v>
      </c>
      <c r="I495" s="8" t="s">
        <v>11790</v>
      </c>
      <c r="J495" s="8" t="s">
        <v>11791</v>
      </c>
    </row>
    <row r="496" spans="6:10" x14ac:dyDescent="0.3">
      <c r="F496" s="15" t="s">
        <v>12664</v>
      </c>
      <c r="G496" s="12" t="s">
        <v>203</v>
      </c>
      <c r="H496" s="14" t="s">
        <v>12187</v>
      </c>
      <c r="I496" s="8" t="s">
        <v>11790</v>
      </c>
      <c r="J496" s="8" t="s">
        <v>11791</v>
      </c>
    </row>
    <row r="497" spans="6:10" x14ac:dyDescent="0.3">
      <c r="F497" s="15" t="s">
        <v>12665</v>
      </c>
      <c r="G497" s="13" t="s">
        <v>230</v>
      </c>
      <c r="H497" s="8" t="s">
        <v>12190</v>
      </c>
      <c r="I497" s="14" t="s">
        <v>11784</v>
      </c>
      <c r="J497" s="14" t="s">
        <v>11785</v>
      </c>
    </row>
    <row r="498" spans="6:10" x14ac:dyDescent="0.3">
      <c r="F498" s="15" t="s">
        <v>12666</v>
      </c>
      <c r="G498" s="13" t="s">
        <v>228</v>
      </c>
      <c r="H498" s="8" t="s">
        <v>11889</v>
      </c>
      <c r="I498" s="14" t="s">
        <v>11734</v>
      </c>
      <c r="J498" s="8" t="s">
        <v>11735</v>
      </c>
    </row>
    <row r="499" spans="6:10" x14ac:dyDescent="0.3">
      <c r="F499" s="12" t="s">
        <v>12495</v>
      </c>
      <c r="G499" s="13" t="s">
        <v>188</v>
      </c>
      <c r="H499" s="14" t="s">
        <v>12495</v>
      </c>
      <c r="I499" s="14" t="s">
        <v>11767</v>
      </c>
      <c r="J499" s="14" t="s">
        <v>11768</v>
      </c>
    </row>
    <row r="500" spans="6:10" x14ac:dyDescent="0.3">
      <c r="F500" s="12" t="s">
        <v>12667</v>
      </c>
      <c r="G500" s="12" t="s">
        <v>186</v>
      </c>
      <c r="H500" s="14" t="s">
        <v>12093</v>
      </c>
      <c r="I500" s="8" t="s">
        <v>11734</v>
      </c>
      <c r="J500" s="8" t="s">
        <v>11735</v>
      </c>
    </row>
    <row r="501" spans="6:10" x14ac:dyDescent="0.3">
      <c r="F501" s="15" t="s">
        <v>12668</v>
      </c>
      <c r="G501" s="13" t="s">
        <v>232</v>
      </c>
      <c r="H501" s="8" t="s">
        <v>11751</v>
      </c>
      <c r="I501" s="14" t="s">
        <v>11734</v>
      </c>
      <c r="J501" s="8" t="s">
        <v>11735</v>
      </c>
    </row>
    <row r="502" spans="6:10" x14ac:dyDescent="0.3">
      <c r="F502" s="15" t="s">
        <v>12669</v>
      </c>
      <c r="G502" s="13" t="s">
        <v>215</v>
      </c>
      <c r="H502" s="8" t="s">
        <v>11982</v>
      </c>
      <c r="I502" s="8" t="s">
        <v>11790</v>
      </c>
      <c r="J502" s="8" t="s">
        <v>11791</v>
      </c>
    </row>
    <row r="503" spans="6:10" x14ac:dyDescent="0.3">
      <c r="F503" s="15" t="s">
        <v>12670</v>
      </c>
      <c r="G503" s="13" t="s">
        <v>201</v>
      </c>
      <c r="H503" s="14" t="s">
        <v>12170</v>
      </c>
      <c r="I503" s="14" t="s">
        <v>11734</v>
      </c>
      <c r="J503" s="8" t="s">
        <v>11735</v>
      </c>
    </row>
    <row r="504" spans="6:10" x14ac:dyDescent="0.3">
      <c r="F504" s="15" t="s">
        <v>12671</v>
      </c>
      <c r="G504" s="12" t="s">
        <v>254</v>
      </c>
      <c r="H504" s="14" t="s">
        <v>12120</v>
      </c>
      <c r="I504" s="14" t="s">
        <v>11734</v>
      </c>
      <c r="J504" s="8" t="s">
        <v>11735</v>
      </c>
    </row>
    <row r="505" spans="6:10" x14ac:dyDescent="0.3">
      <c r="F505" s="15" t="s">
        <v>12672</v>
      </c>
      <c r="G505" s="13" t="s">
        <v>201</v>
      </c>
      <c r="H505" s="14" t="s">
        <v>12170</v>
      </c>
      <c r="I505" s="14" t="s">
        <v>11734</v>
      </c>
      <c r="J505" s="8" t="s">
        <v>11735</v>
      </c>
    </row>
    <row r="506" spans="6:10" x14ac:dyDescent="0.3">
      <c r="F506" s="12" t="s">
        <v>12673</v>
      </c>
      <c r="G506" s="13" t="s">
        <v>235</v>
      </c>
      <c r="H506" s="14" t="s">
        <v>12260</v>
      </c>
      <c r="I506" s="8" t="s">
        <v>11790</v>
      </c>
      <c r="J506" s="8" t="s">
        <v>11791</v>
      </c>
    </row>
    <row r="507" spans="6:10" x14ac:dyDescent="0.3">
      <c r="F507" s="12" t="s">
        <v>12674</v>
      </c>
      <c r="G507" s="13" t="s">
        <v>246</v>
      </c>
      <c r="H507" s="14" t="s">
        <v>12521</v>
      </c>
      <c r="I507" s="8" t="s">
        <v>11790</v>
      </c>
      <c r="J507" s="8" t="s">
        <v>11791</v>
      </c>
    </row>
    <row r="508" spans="6:10" x14ac:dyDescent="0.3">
      <c r="F508" s="15" t="s">
        <v>12675</v>
      </c>
      <c r="G508" s="12" t="s">
        <v>207</v>
      </c>
      <c r="H508" s="14" t="s">
        <v>11858</v>
      </c>
      <c r="I508" s="14" t="s">
        <v>11784</v>
      </c>
      <c r="J508" s="14" t="s">
        <v>11785</v>
      </c>
    </row>
    <row r="509" spans="6:10" x14ac:dyDescent="0.3">
      <c r="F509" s="15" t="s">
        <v>12676</v>
      </c>
      <c r="G509" s="13" t="s">
        <v>189</v>
      </c>
      <c r="H509" s="8" t="s">
        <v>11891</v>
      </c>
      <c r="I509" s="8" t="s">
        <v>11734</v>
      </c>
      <c r="J509" s="8" t="s">
        <v>11735</v>
      </c>
    </row>
    <row r="510" spans="6:10" x14ac:dyDescent="0.3">
      <c r="F510" s="22" t="s">
        <v>12677</v>
      </c>
      <c r="G510" s="13" t="s">
        <v>231</v>
      </c>
      <c r="H510" s="29" t="s">
        <v>11965</v>
      </c>
      <c r="I510" s="14" t="s">
        <v>11734</v>
      </c>
      <c r="J510" s="8" t="s">
        <v>11735</v>
      </c>
    </row>
    <row r="511" spans="6:10" x14ac:dyDescent="0.3">
      <c r="F511" s="12" t="s">
        <v>12678</v>
      </c>
      <c r="G511" s="12" t="s">
        <v>244</v>
      </c>
      <c r="H511" s="14" t="s">
        <v>11813</v>
      </c>
      <c r="I511" s="14" t="s">
        <v>11767</v>
      </c>
      <c r="J511" s="14" t="s">
        <v>11768</v>
      </c>
    </row>
    <row r="512" spans="6:10" x14ac:dyDescent="0.3">
      <c r="F512" s="15" t="s">
        <v>12679</v>
      </c>
      <c r="G512" s="13" t="s">
        <v>190</v>
      </c>
      <c r="I512" s="14" t="s">
        <v>11767</v>
      </c>
      <c r="J512" s="14" t="s">
        <v>11768</v>
      </c>
    </row>
    <row r="513" spans="6:10" x14ac:dyDescent="0.3">
      <c r="F513" s="15" t="s">
        <v>12680</v>
      </c>
      <c r="G513" s="12" t="s">
        <v>245</v>
      </c>
      <c r="H513" s="14" t="s">
        <v>12160</v>
      </c>
      <c r="I513" s="8" t="s">
        <v>11790</v>
      </c>
      <c r="J513" s="8" t="s">
        <v>11791</v>
      </c>
    </row>
    <row r="514" spans="6:10" x14ac:dyDescent="0.3">
      <c r="F514" s="15" t="s">
        <v>12681</v>
      </c>
      <c r="G514" s="13" t="s">
        <v>214</v>
      </c>
      <c r="H514" s="8" t="s">
        <v>12082</v>
      </c>
      <c r="I514" s="14" t="s">
        <v>11784</v>
      </c>
      <c r="J514" s="14" t="s">
        <v>11785</v>
      </c>
    </row>
    <row r="515" spans="6:10" x14ac:dyDescent="0.3">
      <c r="F515" s="15" t="s">
        <v>12682</v>
      </c>
      <c r="G515" s="13" t="s">
        <v>222</v>
      </c>
      <c r="H515" s="8" t="s">
        <v>11789</v>
      </c>
      <c r="I515" s="8" t="s">
        <v>11790</v>
      </c>
      <c r="J515" s="8" t="s">
        <v>11791</v>
      </c>
    </row>
    <row r="516" spans="6:10" x14ac:dyDescent="0.3">
      <c r="F516" s="23" t="s">
        <v>12683</v>
      </c>
      <c r="G516" s="13" t="s">
        <v>218</v>
      </c>
      <c r="I516" s="14" t="s">
        <v>11784</v>
      </c>
      <c r="J516" s="14" t="s">
        <v>11785</v>
      </c>
    </row>
    <row r="517" spans="6:10" x14ac:dyDescent="0.3">
      <c r="F517" s="15" t="s">
        <v>12684</v>
      </c>
      <c r="G517" s="12" t="s">
        <v>235</v>
      </c>
      <c r="H517" s="14" t="s">
        <v>12260</v>
      </c>
      <c r="I517" s="8" t="s">
        <v>11790</v>
      </c>
      <c r="J517" s="8" t="s">
        <v>11791</v>
      </c>
    </row>
    <row r="518" spans="6:10" x14ac:dyDescent="0.3">
      <c r="F518" s="25" t="s">
        <v>12685</v>
      </c>
      <c r="G518" s="13" t="s">
        <v>231</v>
      </c>
      <c r="H518" s="8" t="s">
        <v>11965</v>
      </c>
      <c r="I518" s="14" t="s">
        <v>11734</v>
      </c>
      <c r="J518" s="8" t="s">
        <v>11735</v>
      </c>
    </row>
    <row r="519" spans="6:10" x14ac:dyDescent="0.3">
      <c r="F519" s="15" t="s">
        <v>12686</v>
      </c>
      <c r="G519" s="13" t="s">
        <v>206</v>
      </c>
      <c r="H519" s="8" t="s">
        <v>12066</v>
      </c>
      <c r="I519" s="14" t="s">
        <v>11767</v>
      </c>
      <c r="J519" s="14" t="s">
        <v>11768</v>
      </c>
    </row>
    <row r="520" spans="6:10" x14ac:dyDescent="0.3">
      <c r="F520" s="15" t="s">
        <v>12687</v>
      </c>
      <c r="G520" s="12" t="s">
        <v>200</v>
      </c>
      <c r="H520" s="14" t="s">
        <v>12336</v>
      </c>
      <c r="I520" s="8" t="s">
        <v>11790</v>
      </c>
      <c r="J520" s="8" t="s">
        <v>11791</v>
      </c>
    </row>
    <row r="521" spans="6:10" x14ac:dyDescent="0.3">
      <c r="F521" s="15" t="s">
        <v>12688</v>
      </c>
      <c r="G521" s="13" t="s">
        <v>205</v>
      </c>
      <c r="H521" s="14" t="s">
        <v>11916</v>
      </c>
      <c r="I521" s="14" t="s">
        <v>11784</v>
      </c>
      <c r="J521" s="14" t="s">
        <v>11785</v>
      </c>
    </row>
    <row r="522" spans="6:10" x14ac:dyDescent="0.3">
      <c r="F522" s="12" t="s">
        <v>11916</v>
      </c>
      <c r="G522" s="13" t="s">
        <v>205</v>
      </c>
      <c r="H522" s="14" t="s">
        <v>11916</v>
      </c>
      <c r="I522" s="14" t="s">
        <v>11784</v>
      </c>
      <c r="J522" s="14" t="s">
        <v>11785</v>
      </c>
    </row>
    <row r="523" spans="6:10" x14ac:dyDescent="0.3">
      <c r="F523" s="26" t="s">
        <v>12689</v>
      </c>
      <c r="G523" s="13" t="s">
        <v>209</v>
      </c>
      <c r="H523" s="14"/>
      <c r="I523" s="14" t="s">
        <v>11767</v>
      </c>
      <c r="J523" s="14" t="s">
        <v>11768</v>
      </c>
    </row>
    <row r="524" spans="6:10" x14ac:dyDescent="0.3">
      <c r="F524" s="15" t="s">
        <v>12690</v>
      </c>
      <c r="G524" s="12" t="s">
        <v>245</v>
      </c>
      <c r="H524" s="14" t="s">
        <v>12160</v>
      </c>
      <c r="I524" s="8" t="s">
        <v>11790</v>
      </c>
      <c r="J524" s="8" t="s">
        <v>11791</v>
      </c>
    </row>
    <row r="525" spans="6:10" x14ac:dyDescent="0.3">
      <c r="F525" s="15" t="s">
        <v>12691</v>
      </c>
      <c r="G525" s="13" t="s">
        <v>202</v>
      </c>
      <c r="H525" s="14" t="s">
        <v>12173</v>
      </c>
      <c r="I525" s="14" t="s">
        <v>11784</v>
      </c>
      <c r="J525" s="14" t="s">
        <v>11785</v>
      </c>
    </row>
    <row r="526" spans="6:10" x14ac:dyDescent="0.3">
      <c r="F526" s="12" t="s">
        <v>12692</v>
      </c>
      <c r="G526" s="13" t="s">
        <v>260</v>
      </c>
      <c r="H526" s="8" t="s">
        <v>11863</v>
      </c>
      <c r="I526" s="14" t="s">
        <v>11767</v>
      </c>
      <c r="J526" s="14" t="s">
        <v>11768</v>
      </c>
    </row>
    <row r="527" spans="6:10" x14ac:dyDescent="0.3">
      <c r="F527" s="12" t="s">
        <v>12693</v>
      </c>
      <c r="G527" s="12" t="s">
        <v>224</v>
      </c>
      <c r="H527" s="14" t="s">
        <v>12250</v>
      </c>
      <c r="I527" s="14" t="s">
        <v>11767</v>
      </c>
      <c r="J527" s="14" t="s">
        <v>11768</v>
      </c>
    </row>
    <row r="528" spans="6:10" x14ac:dyDescent="0.3">
      <c r="F528" s="15" t="s">
        <v>12694</v>
      </c>
      <c r="G528" s="13" t="s">
        <v>252</v>
      </c>
      <c r="I528" s="14" t="s">
        <v>11767</v>
      </c>
      <c r="J528" s="14" t="s">
        <v>11768</v>
      </c>
    </row>
    <row r="529" spans="6:10" x14ac:dyDescent="0.3">
      <c r="F529" s="15" t="s">
        <v>12695</v>
      </c>
      <c r="G529" s="13" t="s">
        <v>201</v>
      </c>
      <c r="H529" s="14" t="s">
        <v>12170</v>
      </c>
      <c r="I529" s="14" t="s">
        <v>11734</v>
      </c>
      <c r="J529" s="8" t="s">
        <v>11735</v>
      </c>
    </row>
    <row r="530" spans="6:10" x14ac:dyDescent="0.3">
      <c r="F530" s="17" t="s">
        <v>11766</v>
      </c>
      <c r="G530" s="13" t="s">
        <v>210</v>
      </c>
      <c r="H530" s="8" t="s">
        <v>11766</v>
      </c>
      <c r="I530" s="14" t="s">
        <v>11767</v>
      </c>
      <c r="J530" s="14" t="s">
        <v>11768</v>
      </c>
    </row>
    <row r="531" spans="6:10" x14ac:dyDescent="0.3">
      <c r="F531" s="18" t="s">
        <v>12071</v>
      </c>
      <c r="G531" s="12" t="s">
        <v>187</v>
      </c>
      <c r="H531" s="14" t="s">
        <v>12071</v>
      </c>
      <c r="I531" s="8" t="s">
        <v>11790</v>
      </c>
      <c r="J531" s="8" t="s">
        <v>11791</v>
      </c>
    </row>
    <row r="532" spans="6:10" x14ac:dyDescent="0.3">
      <c r="F532" s="15" t="s">
        <v>12696</v>
      </c>
      <c r="G532" s="13" t="s">
        <v>251</v>
      </c>
      <c r="H532" s="8" t="s">
        <v>11926</v>
      </c>
      <c r="I532" s="14" t="s">
        <v>11767</v>
      </c>
      <c r="J532" s="14" t="s">
        <v>11768</v>
      </c>
    </row>
    <row r="533" spans="6:10" x14ac:dyDescent="0.3">
      <c r="F533" s="15" t="s">
        <v>12697</v>
      </c>
      <c r="G533" s="13" t="s">
        <v>258</v>
      </c>
      <c r="H533" s="8" t="s">
        <v>12405</v>
      </c>
      <c r="I533" s="8" t="s">
        <v>11790</v>
      </c>
      <c r="J533" s="8" t="s">
        <v>11791</v>
      </c>
    </row>
    <row r="534" spans="6:10" x14ac:dyDescent="0.3">
      <c r="F534" s="15" t="s">
        <v>12698</v>
      </c>
      <c r="G534" s="12" t="s">
        <v>235</v>
      </c>
      <c r="H534" s="14" t="s">
        <v>12260</v>
      </c>
      <c r="I534" s="8" t="s">
        <v>11790</v>
      </c>
      <c r="J534" s="8" t="s">
        <v>11791</v>
      </c>
    </row>
    <row r="535" spans="6:10" x14ac:dyDescent="0.3">
      <c r="F535" s="15" t="s">
        <v>12699</v>
      </c>
      <c r="G535" s="12" t="s">
        <v>203</v>
      </c>
      <c r="H535" s="14" t="s">
        <v>12187</v>
      </c>
      <c r="I535" s="8" t="s">
        <v>11790</v>
      </c>
      <c r="J535" s="8" t="s">
        <v>11791</v>
      </c>
    </row>
    <row r="536" spans="6:10" x14ac:dyDescent="0.3">
      <c r="F536" s="15" t="s">
        <v>12700</v>
      </c>
      <c r="G536" s="12" t="s">
        <v>266</v>
      </c>
      <c r="H536" s="14" t="s">
        <v>11846</v>
      </c>
      <c r="I536" s="14" t="s">
        <v>11767</v>
      </c>
      <c r="J536" s="14" t="s">
        <v>11768</v>
      </c>
    </row>
    <row r="537" spans="6:10" x14ac:dyDescent="0.3">
      <c r="F537" s="15" t="s">
        <v>12701</v>
      </c>
      <c r="G537" s="13" t="s">
        <v>190</v>
      </c>
      <c r="I537" s="14" t="s">
        <v>11767</v>
      </c>
      <c r="J537" s="14" t="s">
        <v>11768</v>
      </c>
    </row>
    <row r="538" spans="6:10" x14ac:dyDescent="0.3">
      <c r="F538" s="15" t="s">
        <v>12702</v>
      </c>
      <c r="G538" s="13" t="s">
        <v>229</v>
      </c>
      <c r="H538" s="14" t="s">
        <v>11842</v>
      </c>
    </row>
    <row r="539" spans="6:10" x14ac:dyDescent="0.3">
      <c r="F539" s="15" t="s">
        <v>12703</v>
      </c>
      <c r="G539" s="13" t="s">
        <v>208</v>
      </c>
      <c r="H539" s="14"/>
      <c r="I539" s="14" t="s">
        <v>11784</v>
      </c>
      <c r="J539" s="14" t="s">
        <v>11785</v>
      </c>
    </row>
    <row r="540" spans="6:10" x14ac:dyDescent="0.3">
      <c r="F540" s="15" t="s">
        <v>12704</v>
      </c>
      <c r="G540" s="13" t="s">
        <v>238</v>
      </c>
      <c r="H540" s="14"/>
      <c r="I540" s="14" t="s">
        <v>11767</v>
      </c>
      <c r="J540" s="14" t="s">
        <v>11768</v>
      </c>
    </row>
    <row r="541" spans="6:10" x14ac:dyDescent="0.3">
      <c r="F541" s="15" t="s">
        <v>12705</v>
      </c>
      <c r="G541" s="12" t="s">
        <v>244</v>
      </c>
      <c r="H541" s="14" t="s">
        <v>11813</v>
      </c>
      <c r="I541" s="14" t="s">
        <v>11767</v>
      </c>
      <c r="J541" s="14" t="s">
        <v>11768</v>
      </c>
    </row>
    <row r="542" spans="6:10" x14ac:dyDescent="0.3">
      <c r="F542" s="15" t="s">
        <v>12706</v>
      </c>
      <c r="G542" s="13" t="s">
        <v>211</v>
      </c>
      <c r="H542" s="8" t="s">
        <v>12034</v>
      </c>
      <c r="I542" s="14" t="s">
        <v>11767</v>
      </c>
      <c r="J542" s="14" t="s">
        <v>11768</v>
      </c>
    </row>
    <row r="543" spans="6:10" x14ac:dyDescent="0.3">
      <c r="F543" s="15" t="s">
        <v>12707</v>
      </c>
      <c r="G543" s="13" t="s">
        <v>233</v>
      </c>
      <c r="H543" s="8" t="s">
        <v>11829</v>
      </c>
      <c r="I543" s="14" t="s">
        <v>11767</v>
      </c>
      <c r="J543" s="14" t="s">
        <v>11768</v>
      </c>
    </row>
    <row r="544" spans="6:10" x14ac:dyDescent="0.3">
      <c r="F544" s="15" t="s">
        <v>12708</v>
      </c>
      <c r="G544" s="13" t="s">
        <v>251</v>
      </c>
      <c r="H544" s="8" t="s">
        <v>11926</v>
      </c>
      <c r="I544" s="14" t="s">
        <v>11767</v>
      </c>
      <c r="J544" s="14" t="s">
        <v>11768</v>
      </c>
    </row>
    <row r="545" spans="6:10" x14ac:dyDescent="0.3">
      <c r="F545" s="15" t="s">
        <v>12709</v>
      </c>
      <c r="G545" s="12" t="s">
        <v>200</v>
      </c>
      <c r="H545" s="14" t="s">
        <v>12336</v>
      </c>
      <c r="I545" s="8" t="s">
        <v>11790</v>
      </c>
      <c r="J545" s="8" t="s">
        <v>11791</v>
      </c>
    </row>
    <row r="546" spans="6:10" x14ac:dyDescent="0.3">
      <c r="F546" s="12" t="s">
        <v>12710</v>
      </c>
      <c r="G546" s="13" t="s">
        <v>208</v>
      </c>
      <c r="H546" s="14"/>
      <c r="I546" s="14" t="s">
        <v>11784</v>
      </c>
      <c r="J546" s="14" t="s">
        <v>11785</v>
      </c>
    </row>
    <row r="547" spans="6:10" x14ac:dyDescent="0.3">
      <c r="F547" s="15" t="s">
        <v>12711</v>
      </c>
      <c r="G547" s="12" t="s">
        <v>244</v>
      </c>
      <c r="H547" s="14" t="s">
        <v>11813</v>
      </c>
      <c r="I547" s="14" t="s">
        <v>11767</v>
      </c>
      <c r="J547" s="14" t="s">
        <v>11768</v>
      </c>
    </row>
    <row r="548" spans="6:10" x14ac:dyDescent="0.3">
      <c r="F548" s="15" t="s">
        <v>12712</v>
      </c>
      <c r="G548" s="13" t="s">
        <v>238</v>
      </c>
      <c r="H548" s="14"/>
      <c r="I548" s="14" t="s">
        <v>11767</v>
      </c>
      <c r="J548" s="14" t="s">
        <v>11768</v>
      </c>
    </row>
    <row r="549" spans="6:10" x14ac:dyDescent="0.3">
      <c r="F549" s="15" t="s">
        <v>12713</v>
      </c>
      <c r="G549" s="13" t="s">
        <v>237</v>
      </c>
      <c r="H549" s="8" t="s">
        <v>7267</v>
      </c>
    </row>
    <row r="550" spans="6:10" x14ac:dyDescent="0.3">
      <c r="F550" s="15" t="s">
        <v>12714</v>
      </c>
      <c r="G550" s="13" t="s">
        <v>253</v>
      </c>
      <c r="H550" s="8" t="s">
        <v>11873</v>
      </c>
      <c r="I550" s="14" t="s">
        <v>11734</v>
      </c>
      <c r="J550" s="8" t="s">
        <v>11735</v>
      </c>
    </row>
    <row r="551" spans="6:10" x14ac:dyDescent="0.3">
      <c r="F551" s="15" t="s">
        <v>12715</v>
      </c>
      <c r="G551" s="13" t="s">
        <v>247</v>
      </c>
      <c r="H551" s="14" t="s">
        <v>11850</v>
      </c>
      <c r="I551" s="14" t="s">
        <v>11767</v>
      </c>
      <c r="J551" s="14" t="s">
        <v>11768</v>
      </c>
    </row>
    <row r="552" spans="6:10" x14ac:dyDescent="0.3">
      <c r="F552" s="15" t="s">
        <v>12716</v>
      </c>
      <c r="G552" s="13" t="s">
        <v>216</v>
      </c>
      <c r="H552" s="8" t="s">
        <v>12231</v>
      </c>
      <c r="I552" s="14" t="s">
        <v>11767</v>
      </c>
      <c r="J552" s="14" t="s">
        <v>11768</v>
      </c>
    </row>
    <row r="553" spans="6:10" x14ac:dyDescent="0.3">
      <c r="F553" s="15" t="s">
        <v>12717</v>
      </c>
      <c r="G553" s="13" t="s">
        <v>256</v>
      </c>
      <c r="H553" s="8" t="s">
        <v>5035</v>
      </c>
      <c r="I553" s="14" t="s">
        <v>11767</v>
      </c>
      <c r="J553" s="14" t="s">
        <v>11768</v>
      </c>
    </row>
    <row r="554" spans="6:10" x14ac:dyDescent="0.3">
      <c r="F554" s="12" t="s">
        <v>12718</v>
      </c>
      <c r="G554" s="13" t="s">
        <v>215</v>
      </c>
      <c r="H554" s="8" t="s">
        <v>11982</v>
      </c>
      <c r="I554" s="8" t="s">
        <v>11790</v>
      </c>
      <c r="J554" s="8" t="s">
        <v>11791</v>
      </c>
    </row>
    <row r="555" spans="6:10" x14ac:dyDescent="0.3">
      <c r="F555" s="12" t="s">
        <v>12719</v>
      </c>
      <c r="G555" s="13" t="s">
        <v>211</v>
      </c>
      <c r="H555" s="8" t="s">
        <v>12034</v>
      </c>
      <c r="I555" s="14" t="s">
        <v>11767</v>
      </c>
      <c r="J555" s="14" t="s">
        <v>11768</v>
      </c>
    </row>
    <row r="556" spans="6:10" x14ac:dyDescent="0.3">
      <c r="F556" s="17" t="s">
        <v>12593</v>
      </c>
      <c r="G556" s="13" t="s">
        <v>264</v>
      </c>
      <c r="H556" s="8" t="s">
        <v>12593</v>
      </c>
      <c r="I556" s="14" t="s">
        <v>11734</v>
      </c>
      <c r="J556" s="8" t="s">
        <v>11735</v>
      </c>
    </row>
    <row r="557" spans="6:10" x14ac:dyDescent="0.3">
      <c r="F557" s="15" t="s">
        <v>12720</v>
      </c>
      <c r="G557" s="13" t="s">
        <v>201</v>
      </c>
      <c r="H557" s="14" t="s">
        <v>12170</v>
      </c>
      <c r="I557" s="14" t="s">
        <v>11734</v>
      </c>
      <c r="J557" s="8" t="s">
        <v>11735</v>
      </c>
    </row>
    <row r="558" spans="6:10" x14ac:dyDescent="0.3">
      <c r="F558" s="15" t="s">
        <v>12721</v>
      </c>
      <c r="G558" s="12" t="s">
        <v>191</v>
      </c>
      <c r="H558" s="14" t="s">
        <v>11952</v>
      </c>
      <c r="I558" s="8" t="s">
        <v>11734</v>
      </c>
      <c r="J558" s="8" t="s">
        <v>11735</v>
      </c>
    </row>
    <row r="559" spans="6:10" x14ac:dyDescent="0.3">
      <c r="F559" s="18" t="s">
        <v>11783</v>
      </c>
      <c r="G559" s="12" t="s">
        <v>204</v>
      </c>
      <c r="H559" s="14" t="s">
        <v>11783</v>
      </c>
      <c r="I559" s="14" t="s">
        <v>11784</v>
      </c>
      <c r="J559" s="14" t="s">
        <v>11785</v>
      </c>
    </row>
    <row r="560" spans="6:10" x14ac:dyDescent="0.3">
      <c r="F560" s="15" t="s">
        <v>12722</v>
      </c>
      <c r="G560" s="12" t="s">
        <v>203</v>
      </c>
      <c r="H560" s="14" t="s">
        <v>12187</v>
      </c>
      <c r="I560" s="8" t="s">
        <v>11790</v>
      </c>
      <c r="J560" s="8" t="s">
        <v>11791</v>
      </c>
    </row>
    <row r="561" spans="6:10" x14ac:dyDescent="0.3">
      <c r="F561" s="15" t="s">
        <v>12723</v>
      </c>
      <c r="G561" s="13" t="s">
        <v>246</v>
      </c>
      <c r="H561" s="14" t="s">
        <v>12521</v>
      </c>
      <c r="I561" s="8" t="s">
        <v>11790</v>
      </c>
      <c r="J561" s="8" t="s">
        <v>11791</v>
      </c>
    </row>
    <row r="562" spans="6:10" x14ac:dyDescent="0.3">
      <c r="F562" s="12" t="s">
        <v>12724</v>
      </c>
      <c r="G562" s="13" t="s">
        <v>198</v>
      </c>
      <c r="H562" s="8" t="s">
        <v>11869</v>
      </c>
      <c r="I562" s="14" t="s">
        <v>11767</v>
      </c>
      <c r="J562" s="14" t="s">
        <v>11768</v>
      </c>
    </row>
    <row r="563" spans="6:10" x14ac:dyDescent="0.3">
      <c r="F563" s="12" t="s">
        <v>12725</v>
      </c>
      <c r="G563" s="12" t="s">
        <v>221</v>
      </c>
      <c r="H563" s="14" t="s">
        <v>11884</v>
      </c>
      <c r="I563" s="14" t="s">
        <v>11784</v>
      </c>
      <c r="J563" s="14" t="s">
        <v>11785</v>
      </c>
    </row>
    <row r="564" spans="6:10" x14ac:dyDescent="0.3">
      <c r="F564" s="12" t="s">
        <v>12726</v>
      </c>
      <c r="G564" s="12" t="s">
        <v>12727</v>
      </c>
      <c r="H564" s="14" t="s">
        <v>12211</v>
      </c>
      <c r="I564" s="14" t="s">
        <v>11784</v>
      </c>
      <c r="J564" s="14" t="s">
        <v>11785</v>
      </c>
    </row>
    <row r="565" spans="6:10" x14ac:dyDescent="0.3">
      <c r="F565" s="15" t="s">
        <v>12728</v>
      </c>
      <c r="G565" s="13" t="s">
        <v>198</v>
      </c>
      <c r="H565" s="8" t="s">
        <v>11869</v>
      </c>
      <c r="I565" s="14" t="s">
        <v>11767</v>
      </c>
      <c r="J565" s="14" t="s">
        <v>11768</v>
      </c>
    </row>
    <row r="566" spans="6:10" x14ac:dyDescent="0.3">
      <c r="F566" s="15" t="s">
        <v>12729</v>
      </c>
      <c r="G566" s="12" t="s">
        <v>200</v>
      </c>
      <c r="H566" s="14" t="s">
        <v>12336</v>
      </c>
      <c r="I566" s="8" t="s">
        <v>11790</v>
      </c>
      <c r="J566" s="8" t="s">
        <v>11791</v>
      </c>
    </row>
    <row r="567" spans="6:10" x14ac:dyDescent="0.3">
      <c r="F567" s="15" t="s">
        <v>12730</v>
      </c>
      <c r="G567" s="13" t="s">
        <v>208</v>
      </c>
      <c r="H567" s="14"/>
      <c r="I567" s="14" t="s">
        <v>11784</v>
      </c>
      <c r="J567" s="14" t="s">
        <v>11785</v>
      </c>
    </row>
    <row r="568" spans="6:10" x14ac:dyDescent="0.3">
      <c r="F568" s="15" t="s">
        <v>12731</v>
      </c>
      <c r="G568" s="13" t="s">
        <v>201</v>
      </c>
      <c r="H568" s="14" t="s">
        <v>12170</v>
      </c>
      <c r="I568" s="14" t="s">
        <v>11734</v>
      </c>
      <c r="J568" s="8" t="s">
        <v>11735</v>
      </c>
    </row>
    <row r="569" spans="6:10" x14ac:dyDescent="0.3">
      <c r="F569" s="12" t="s">
        <v>12732</v>
      </c>
      <c r="G569" s="13" t="s">
        <v>198</v>
      </c>
      <c r="H569" s="8" t="s">
        <v>11869</v>
      </c>
      <c r="I569" s="14" t="s">
        <v>11767</v>
      </c>
      <c r="J569" s="14" t="s">
        <v>11768</v>
      </c>
    </row>
    <row r="570" spans="6:10" x14ac:dyDescent="0.3">
      <c r="F570" s="12" t="s">
        <v>12733</v>
      </c>
      <c r="G570" s="13" t="s">
        <v>237</v>
      </c>
      <c r="H570" s="14"/>
      <c r="I570" s="14"/>
      <c r="J570" s="8" t="s">
        <v>11735</v>
      </c>
    </row>
    <row r="571" spans="6:10" x14ac:dyDescent="0.3">
      <c r="F571" s="12" t="s">
        <v>12734</v>
      </c>
      <c r="G571" s="13" t="s">
        <v>262</v>
      </c>
      <c r="H571" s="14" t="s">
        <v>11833</v>
      </c>
      <c r="I571" s="14" t="s">
        <v>11734</v>
      </c>
      <c r="J571" s="8" t="s">
        <v>11735</v>
      </c>
    </row>
    <row r="572" spans="6:10" x14ac:dyDescent="0.3">
      <c r="F572" s="15" t="s">
        <v>12735</v>
      </c>
      <c r="G572" s="13" t="s">
        <v>202</v>
      </c>
      <c r="H572" s="14" t="s">
        <v>12173</v>
      </c>
      <c r="I572" s="14" t="s">
        <v>11784</v>
      </c>
      <c r="J572" s="14" t="s">
        <v>11785</v>
      </c>
    </row>
    <row r="573" spans="6:10" x14ac:dyDescent="0.3">
      <c r="F573" s="15" t="s">
        <v>12736</v>
      </c>
      <c r="G573" s="13" t="s">
        <v>252</v>
      </c>
      <c r="I573" s="14" t="s">
        <v>11767</v>
      </c>
      <c r="J573" s="14" t="s">
        <v>11768</v>
      </c>
    </row>
    <row r="574" spans="6:10" x14ac:dyDescent="0.3">
      <c r="F574" s="17" t="s">
        <v>12086</v>
      </c>
      <c r="G574" s="13" t="s">
        <v>236</v>
      </c>
      <c r="H574" s="8" t="s">
        <v>12086</v>
      </c>
      <c r="I574" s="8" t="s">
        <v>11790</v>
      </c>
      <c r="J574" s="8" t="s">
        <v>11791</v>
      </c>
    </row>
    <row r="575" spans="6:10" x14ac:dyDescent="0.3">
      <c r="F575" s="15" t="s">
        <v>12737</v>
      </c>
      <c r="G575" s="12" t="s">
        <v>224</v>
      </c>
      <c r="H575" s="14" t="s">
        <v>12250</v>
      </c>
      <c r="I575" s="14" t="s">
        <v>11767</v>
      </c>
      <c r="J575" s="14" t="s">
        <v>11768</v>
      </c>
    </row>
    <row r="576" spans="6:10" x14ac:dyDescent="0.3">
      <c r="F576" s="13" t="s">
        <v>12738</v>
      </c>
      <c r="G576" s="13" t="s">
        <v>229</v>
      </c>
      <c r="H576" s="14" t="s">
        <v>11842</v>
      </c>
      <c r="I576" s="14" t="s">
        <v>11790</v>
      </c>
      <c r="J576" s="8" t="s">
        <v>11791</v>
      </c>
    </row>
    <row r="577" spans="6:10" x14ac:dyDescent="0.3">
      <c r="F577" s="12" t="s">
        <v>12739</v>
      </c>
      <c r="G577" s="12" t="s">
        <v>248</v>
      </c>
      <c r="H577" s="14" t="s">
        <v>12163</v>
      </c>
      <c r="I577" s="8" t="s">
        <v>11790</v>
      </c>
      <c r="J577" s="8" t="s">
        <v>11791</v>
      </c>
    </row>
    <row r="578" spans="6:10" x14ac:dyDescent="0.3">
      <c r="F578" s="18" t="s">
        <v>12278</v>
      </c>
      <c r="G578" s="12" t="s">
        <v>241</v>
      </c>
      <c r="H578" s="14" t="s">
        <v>12278</v>
      </c>
      <c r="I578" s="8" t="s">
        <v>11790</v>
      </c>
      <c r="J578" s="8" t="s">
        <v>11791</v>
      </c>
    </row>
    <row r="579" spans="6:10" x14ac:dyDescent="0.3">
      <c r="F579" s="15" t="s">
        <v>12740</v>
      </c>
      <c r="G579" s="13" t="s">
        <v>240</v>
      </c>
      <c r="H579" s="14" t="s">
        <v>12001</v>
      </c>
      <c r="I579" s="14" t="s">
        <v>11784</v>
      </c>
      <c r="J579" s="14" t="s">
        <v>11785</v>
      </c>
    </row>
    <row r="580" spans="6:10" x14ac:dyDescent="0.3">
      <c r="F580" s="15" t="s">
        <v>12741</v>
      </c>
      <c r="G580" s="13" t="s">
        <v>190</v>
      </c>
      <c r="I580" s="14" t="s">
        <v>11767</v>
      </c>
      <c r="J580" s="14" t="s">
        <v>11768</v>
      </c>
    </row>
    <row r="581" spans="6:10" x14ac:dyDescent="0.3">
      <c r="F581" s="12" t="s">
        <v>12742</v>
      </c>
      <c r="G581" s="12" t="s">
        <v>213</v>
      </c>
      <c r="H581" s="14" t="s">
        <v>11994</v>
      </c>
      <c r="I581" s="14" t="s">
        <v>11734</v>
      </c>
      <c r="J581" s="8" t="s">
        <v>11735</v>
      </c>
    </row>
    <row r="582" spans="6:10" x14ac:dyDescent="0.3">
      <c r="F582" s="12" t="s">
        <v>12743</v>
      </c>
      <c r="G582" s="13" t="s">
        <v>262</v>
      </c>
      <c r="H582" s="14" t="s">
        <v>11833</v>
      </c>
      <c r="I582" s="14" t="s">
        <v>11734</v>
      </c>
      <c r="J582" s="8" t="s">
        <v>11735</v>
      </c>
    </row>
    <row r="583" spans="6:10" x14ac:dyDescent="0.3">
      <c r="F583" s="15" t="s">
        <v>12744</v>
      </c>
      <c r="G583" s="13" t="s">
        <v>210</v>
      </c>
      <c r="H583" s="8" t="s">
        <v>11766</v>
      </c>
      <c r="I583" s="14" t="s">
        <v>11767</v>
      </c>
      <c r="J583" s="14" t="s">
        <v>11768</v>
      </c>
    </row>
    <row r="584" spans="6:10" x14ac:dyDescent="0.3">
      <c r="F584" s="15" t="s">
        <v>12745</v>
      </c>
      <c r="G584" s="13" t="s">
        <v>231</v>
      </c>
      <c r="H584" s="8" t="s">
        <v>11965</v>
      </c>
      <c r="I584" s="14" t="s">
        <v>11734</v>
      </c>
      <c r="J584" s="8" t="s">
        <v>11735</v>
      </c>
    </row>
    <row r="585" spans="6:10" x14ac:dyDescent="0.3">
      <c r="F585" s="12" t="s">
        <v>12746</v>
      </c>
      <c r="G585" s="12" t="s">
        <v>243</v>
      </c>
      <c r="H585" s="14" t="s">
        <v>11825</v>
      </c>
      <c r="I585" s="14" t="s">
        <v>11734</v>
      </c>
      <c r="J585" s="8" t="s">
        <v>11735</v>
      </c>
    </row>
    <row r="586" spans="6:10" x14ac:dyDescent="0.3">
      <c r="F586" s="12" t="s">
        <v>12747</v>
      </c>
      <c r="G586" s="13" t="s">
        <v>222</v>
      </c>
      <c r="H586" s="8" t="s">
        <v>11789</v>
      </c>
      <c r="I586" s="8" t="s">
        <v>11790</v>
      </c>
      <c r="J586" s="8" t="s">
        <v>11791</v>
      </c>
    </row>
    <row r="587" spans="6:10" x14ac:dyDescent="0.3">
      <c r="F587" s="18" t="s">
        <v>11813</v>
      </c>
      <c r="G587" s="12" t="s">
        <v>244</v>
      </c>
      <c r="H587" s="14" t="s">
        <v>11813</v>
      </c>
      <c r="I587" s="14" t="s">
        <v>11767</v>
      </c>
      <c r="J587" s="14" t="s">
        <v>11768</v>
      </c>
    </row>
    <row r="588" spans="6:10" x14ac:dyDescent="0.3">
      <c r="F588" s="15" t="s">
        <v>12748</v>
      </c>
      <c r="G588" s="13" t="s">
        <v>199</v>
      </c>
      <c r="H588" s="14" t="s">
        <v>12005</v>
      </c>
      <c r="I588" s="14" t="s">
        <v>11767</v>
      </c>
      <c r="J588" s="14" t="s">
        <v>11768</v>
      </c>
    </row>
    <row r="589" spans="6:10" x14ac:dyDescent="0.3">
      <c r="F589" s="15" t="s">
        <v>12749</v>
      </c>
      <c r="G589" s="13" t="s">
        <v>236</v>
      </c>
      <c r="H589" s="8" t="s">
        <v>12086</v>
      </c>
      <c r="I589" s="8" t="s">
        <v>11790</v>
      </c>
      <c r="J589" s="8" t="s">
        <v>11791</v>
      </c>
    </row>
    <row r="590" spans="6:10" x14ac:dyDescent="0.3">
      <c r="F590" s="15" t="s">
        <v>12750</v>
      </c>
      <c r="G590" s="13" t="s">
        <v>261</v>
      </c>
      <c r="H590" s="8" t="s">
        <v>12184</v>
      </c>
      <c r="I590" s="14" t="s">
        <v>11784</v>
      </c>
      <c r="J590" s="14" t="s">
        <v>11785</v>
      </c>
    </row>
    <row r="591" spans="6:10" x14ac:dyDescent="0.3">
      <c r="F591" s="12" t="s">
        <v>12751</v>
      </c>
      <c r="G591" s="12" t="s">
        <v>194</v>
      </c>
      <c r="H591" s="14" t="s">
        <v>11758</v>
      </c>
      <c r="I591" s="14" t="s">
        <v>11734</v>
      </c>
      <c r="J591" s="8" t="s">
        <v>11735</v>
      </c>
    </row>
    <row r="592" spans="6:10" x14ac:dyDescent="0.3">
      <c r="F592" s="12" t="s">
        <v>12752</v>
      </c>
      <c r="G592" s="13" t="s">
        <v>262</v>
      </c>
      <c r="H592" s="14" t="s">
        <v>11833</v>
      </c>
      <c r="I592" s="14" t="s">
        <v>11734</v>
      </c>
      <c r="J592" s="8" t="s">
        <v>11735</v>
      </c>
    </row>
    <row r="593" spans="6:10" x14ac:dyDescent="0.3">
      <c r="F593" s="15" t="s">
        <v>12753</v>
      </c>
      <c r="G593" s="13" t="s">
        <v>198</v>
      </c>
      <c r="H593" s="8" t="s">
        <v>11869</v>
      </c>
      <c r="I593" s="14" t="s">
        <v>11767</v>
      </c>
      <c r="J593" s="14" t="s">
        <v>11768</v>
      </c>
    </row>
    <row r="594" spans="6:10" x14ac:dyDescent="0.3">
      <c r="F594" s="15" t="s">
        <v>12754</v>
      </c>
      <c r="G594" s="13" t="s">
        <v>256</v>
      </c>
      <c r="H594" s="8" t="s">
        <v>5035</v>
      </c>
      <c r="I594" s="14" t="s">
        <v>11767</v>
      </c>
      <c r="J594" s="14" t="s">
        <v>11768</v>
      </c>
    </row>
    <row r="595" spans="6:10" x14ac:dyDescent="0.3">
      <c r="F595" s="15" t="s">
        <v>12755</v>
      </c>
      <c r="G595" s="13" t="s">
        <v>202</v>
      </c>
      <c r="H595" s="14" t="s">
        <v>12173</v>
      </c>
      <c r="I595" s="14" t="s">
        <v>11784</v>
      </c>
      <c r="J595" s="14" t="s">
        <v>11785</v>
      </c>
    </row>
    <row r="596" spans="6:10" x14ac:dyDescent="0.3">
      <c r="F596" s="15" t="s">
        <v>12756</v>
      </c>
      <c r="G596" s="13" t="s">
        <v>202</v>
      </c>
      <c r="H596" s="14" t="s">
        <v>12173</v>
      </c>
      <c r="I596" s="14" t="s">
        <v>11784</v>
      </c>
      <c r="J596" s="14" t="s">
        <v>11785</v>
      </c>
    </row>
    <row r="597" spans="6:10" x14ac:dyDescent="0.3">
      <c r="F597" s="17" t="s">
        <v>12289</v>
      </c>
      <c r="G597" s="13" t="s">
        <v>212</v>
      </c>
      <c r="H597" s="8" t="s">
        <v>12289</v>
      </c>
      <c r="I597" s="14" t="s">
        <v>11767</v>
      </c>
      <c r="J597" s="14" t="s">
        <v>11768</v>
      </c>
    </row>
    <row r="598" spans="6:10" x14ac:dyDescent="0.3">
      <c r="F598" s="15" t="s">
        <v>12757</v>
      </c>
      <c r="G598" s="13" t="s">
        <v>228</v>
      </c>
      <c r="H598" s="8" t="s">
        <v>11889</v>
      </c>
      <c r="I598" s="14" t="s">
        <v>11734</v>
      </c>
      <c r="J598" s="8" t="s">
        <v>11735</v>
      </c>
    </row>
    <row r="599" spans="6:10" x14ac:dyDescent="0.3">
      <c r="F599" s="15" t="s">
        <v>12758</v>
      </c>
      <c r="G599" s="13" t="s">
        <v>188</v>
      </c>
      <c r="H599" s="14" t="s">
        <v>12495</v>
      </c>
      <c r="I599" s="14" t="s">
        <v>11767</v>
      </c>
      <c r="J599" s="14" t="s">
        <v>11768</v>
      </c>
    </row>
    <row r="600" spans="6:10" x14ac:dyDescent="0.3">
      <c r="F600" s="15" t="s">
        <v>12759</v>
      </c>
      <c r="G600" s="13" t="s">
        <v>216</v>
      </c>
      <c r="H600" s="8" t="s">
        <v>12231</v>
      </c>
      <c r="I600" s="14" t="s">
        <v>11767</v>
      </c>
      <c r="J600" s="14" t="s">
        <v>11768</v>
      </c>
    </row>
    <row r="601" spans="6:10" x14ac:dyDescent="0.3">
      <c r="F601" s="15" t="s">
        <v>12760</v>
      </c>
      <c r="G601" s="12" t="s">
        <v>203</v>
      </c>
      <c r="H601" s="14" t="s">
        <v>12187</v>
      </c>
      <c r="I601" s="8" t="s">
        <v>11790</v>
      </c>
      <c r="J601" s="8" t="s">
        <v>11791</v>
      </c>
    </row>
    <row r="602" spans="6:10" x14ac:dyDescent="0.3">
      <c r="F602" s="25" t="s">
        <v>12761</v>
      </c>
      <c r="G602" s="13" t="s">
        <v>192</v>
      </c>
      <c r="H602" s="14"/>
      <c r="I602" s="14" t="s">
        <v>11767</v>
      </c>
      <c r="J602" s="14" t="s">
        <v>11768</v>
      </c>
    </row>
    <row r="603" spans="6:10" x14ac:dyDescent="0.3">
      <c r="F603" s="12" t="s">
        <v>12762</v>
      </c>
      <c r="G603" s="12" t="s">
        <v>241</v>
      </c>
      <c r="H603" s="14" t="s">
        <v>12278</v>
      </c>
      <c r="I603" s="8" t="s">
        <v>11790</v>
      </c>
      <c r="J603" s="8" t="s">
        <v>11791</v>
      </c>
    </row>
    <row r="604" spans="6:10" x14ac:dyDescent="0.3">
      <c r="F604" s="15" t="s">
        <v>12763</v>
      </c>
      <c r="G604" s="13" t="s">
        <v>193</v>
      </c>
      <c r="H604" s="14"/>
      <c r="I604" s="14" t="s">
        <v>11734</v>
      </c>
      <c r="J604" s="8" t="s">
        <v>11735</v>
      </c>
    </row>
    <row r="605" spans="6:10" x14ac:dyDescent="0.3">
      <c r="F605" s="12" t="s">
        <v>12764</v>
      </c>
      <c r="G605" s="13" t="s">
        <v>188</v>
      </c>
      <c r="H605" s="14" t="s">
        <v>12495</v>
      </c>
      <c r="I605" s="14" t="s">
        <v>11767</v>
      </c>
      <c r="J605" s="14" t="s">
        <v>11768</v>
      </c>
    </row>
    <row r="606" spans="6:10" x14ac:dyDescent="0.3">
      <c r="F606" s="15" t="s">
        <v>12765</v>
      </c>
      <c r="G606" s="13" t="s">
        <v>228</v>
      </c>
      <c r="H606" s="8" t="s">
        <v>11889</v>
      </c>
      <c r="I606" s="14" t="s">
        <v>11734</v>
      </c>
      <c r="J606" s="8" t="s">
        <v>11735</v>
      </c>
    </row>
    <row r="607" spans="6:10" x14ac:dyDescent="0.3">
      <c r="F607" s="15" t="s">
        <v>12766</v>
      </c>
      <c r="G607" s="13" t="s">
        <v>260</v>
      </c>
      <c r="H607" s="8" t="s">
        <v>11863</v>
      </c>
      <c r="I607" s="14" t="s">
        <v>11767</v>
      </c>
      <c r="J607" s="14" t="s">
        <v>11768</v>
      </c>
    </row>
    <row r="608" spans="6:10" x14ac:dyDescent="0.3">
      <c r="F608" s="15" t="s">
        <v>12767</v>
      </c>
      <c r="G608" s="13" t="s">
        <v>250</v>
      </c>
      <c r="H608" s="8" t="s">
        <v>11997</v>
      </c>
      <c r="I608" s="14" t="s">
        <v>11784</v>
      </c>
      <c r="J608" s="14" t="s">
        <v>11785</v>
      </c>
    </row>
    <row r="609" spans="6:10" x14ac:dyDescent="0.3">
      <c r="F609" s="17" t="s">
        <v>12768</v>
      </c>
      <c r="G609" s="13" t="s">
        <v>205</v>
      </c>
      <c r="H609" s="14" t="s">
        <v>11916</v>
      </c>
      <c r="I609" s="14" t="s">
        <v>11784</v>
      </c>
      <c r="J609" s="14" t="s">
        <v>11785</v>
      </c>
    </row>
    <row r="610" spans="6:10" x14ac:dyDescent="0.3">
      <c r="F610" s="15" t="s">
        <v>12769</v>
      </c>
      <c r="G610" s="13" t="s">
        <v>202</v>
      </c>
      <c r="H610" s="14" t="s">
        <v>12173</v>
      </c>
      <c r="I610" s="14" t="s">
        <v>11784</v>
      </c>
      <c r="J610" s="14" t="s">
        <v>11785</v>
      </c>
    </row>
    <row r="611" spans="6:10" x14ac:dyDescent="0.3">
      <c r="F611" s="15" t="s">
        <v>12770</v>
      </c>
      <c r="G611" s="12" t="s">
        <v>239</v>
      </c>
      <c r="H611" s="14" t="s">
        <v>12211</v>
      </c>
      <c r="I611" s="14" t="s">
        <v>11784</v>
      </c>
      <c r="J611" s="14" t="s">
        <v>11785</v>
      </c>
    </row>
    <row r="612" spans="6:10" x14ac:dyDescent="0.3">
      <c r="F612" s="15" t="s">
        <v>12771</v>
      </c>
      <c r="G612" s="13" t="s">
        <v>226</v>
      </c>
      <c r="H612" s="8" t="s">
        <v>12057</v>
      </c>
      <c r="I612" s="14" t="s">
        <v>11767</v>
      </c>
      <c r="J612" s="14" t="s">
        <v>11768</v>
      </c>
    </row>
    <row r="613" spans="6:10" x14ac:dyDescent="0.3">
      <c r="F613" s="18" t="s">
        <v>12187</v>
      </c>
      <c r="G613" s="12" t="s">
        <v>203</v>
      </c>
      <c r="H613" s="14" t="s">
        <v>12187</v>
      </c>
      <c r="I613" s="8" t="s">
        <v>11790</v>
      </c>
      <c r="J613" s="8" t="s">
        <v>11791</v>
      </c>
    </row>
    <row r="614" spans="6:10" x14ac:dyDescent="0.3">
      <c r="F614" s="18" t="s">
        <v>12163</v>
      </c>
      <c r="G614" s="12" t="s">
        <v>248</v>
      </c>
      <c r="H614" s="14" t="s">
        <v>12163</v>
      </c>
      <c r="I614" s="8" t="s">
        <v>11790</v>
      </c>
      <c r="J614" s="8" t="s">
        <v>11791</v>
      </c>
    </row>
    <row r="615" spans="6:10" x14ac:dyDescent="0.3">
      <c r="F615" s="15" t="s">
        <v>12772</v>
      </c>
      <c r="G615" s="13" t="s">
        <v>222</v>
      </c>
      <c r="H615" s="8" t="s">
        <v>11789</v>
      </c>
      <c r="I615" s="8" t="s">
        <v>11790</v>
      </c>
      <c r="J615" s="8" t="s">
        <v>11791</v>
      </c>
    </row>
    <row r="616" spans="6:10" x14ac:dyDescent="0.3">
      <c r="F616" s="17" t="s">
        <v>11789</v>
      </c>
      <c r="G616" s="13" t="s">
        <v>222</v>
      </c>
      <c r="H616" s="8" t="s">
        <v>11789</v>
      </c>
      <c r="I616" s="8" t="s">
        <v>11790</v>
      </c>
      <c r="J616" s="8" t="s">
        <v>11791</v>
      </c>
    </row>
    <row r="617" spans="6:10" x14ac:dyDescent="0.3">
      <c r="F617" s="12" t="s">
        <v>12773</v>
      </c>
      <c r="G617" s="13" t="s">
        <v>190</v>
      </c>
      <c r="H617" s="14"/>
      <c r="I617" s="14" t="s">
        <v>11767</v>
      </c>
      <c r="J617" s="14" t="s">
        <v>11768</v>
      </c>
    </row>
    <row r="618" spans="6:10" x14ac:dyDescent="0.3">
      <c r="F618" s="15" t="s">
        <v>12774</v>
      </c>
      <c r="G618" s="12" t="s">
        <v>204</v>
      </c>
      <c r="H618" s="14" t="s">
        <v>11783</v>
      </c>
      <c r="I618" s="14" t="s">
        <v>11784</v>
      </c>
      <c r="J618" s="14" t="s">
        <v>11785</v>
      </c>
    </row>
    <row r="619" spans="6:10" x14ac:dyDescent="0.3">
      <c r="F619" s="15" t="s">
        <v>12775</v>
      </c>
      <c r="G619" s="12" t="s">
        <v>248</v>
      </c>
      <c r="H619" s="14" t="s">
        <v>12163</v>
      </c>
      <c r="I619" s="8" t="s">
        <v>11790</v>
      </c>
      <c r="J619" s="8" t="s">
        <v>11791</v>
      </c>
    </row>
    <row r="620" spans="6:10" x14ac:dyDescent="0.3">
      <c r="F620" s="15" t="s">
        <v>12776</v>
      </c>
      <c r="G620" s="13" t="s">
        <v>258</v>
      </c>
      <c r="H620" s="8" t="s">
        <v>12405</v>
      </c>
      <c r="I620" s="8" t="s">
        <v>11790</v>
      </c>
      <c r="J620" s="8" t="s">
        <v>11791</v>
      </c>
    </row>
    <row r="621" spans="6:10" x14ac:dyDescent="0.3">
      <c r="F621" s="17" t="s">
        <v>12777</v>
      </c>
      <c r="G621" s="13" t="s">
        <v>260</v>
      </c>
      <c r="H621" s="8" t="s">
        <v>11863</v>
      </c>
      <c r="I621" s="14" t="s">
        <v>11767</v>
      </c>
      <c r="J621" s="14" t="s">
        <v>11768</v>
      </c>
    </row>
    <row r="622" spans="6:10" x14ac:dyDescent="0.3">
      <c r="F622" s="15" t="s">
        <v>12778</v>
      </c>
      <c r="G622" s="13" t="s">
        <v>256</v>
      </c>
      <c r="H622" s="8" t="s">
        <v>5035</v>
      </c>
      <c r="I622" s="14" t="s">
        <v>11767</v>
      </c>
      <c r="J622" s="14" t="s">
        <v>11768</v>
      </c>
    </row>
    <row r="623" spans="6:10" x14ac:dyDescent="0.3">
      <c r="F623" s="15" t="s">
        <v>12779</v>
      </c>
      <c r="G623" s="13" t="s">
        <v>189</v>
      </c>
      <c r="H623" s="8" t="s">
        <v>11891</v>
      </c>
      <c r="I623" s="14" t="s">
        <v>11734</v>
      </c>
      <c r="J623" s="8" t="s">
        <v>11735</v>
      </c>
    </row>
    <row r="624" spans="6:10" x14ac:dyDescent="0.3">
      <c r="F624" s="15" t="s">
        <v>12780</v>
      </c>
      <c r="G624" s="13" t="s">
        <v>211</v>
      </c>
      <c r="H624" s="8" t="s">
        <v>12034</v>
      </c>
      <c r="I624" s="14" t="s">
        <v>11767</v>
      </c>
      <c r="J624" s="14" t="s">
        <v>11768</v>
      </c>
    </row>
    <row r="625" spans="6:10" x14ac:dyDescent="0.3">
      <c r="F625" s="15" t="s">
        <v>12781</v>
      </c>
      <c r="G625" s="13" t="s">
        <v>199</v>
      </c>
      <c r="H625" s="14" t="s">
        <v>12005</v>
      </c>
      <c r="I625" s="14" t="s">
        <v>11767</v>
      </c>
      <c r="J625" s="14" t="s">
        <v>11768</v>
      </c>
    </row>
    <row r="626" spans="6:10" x14ac:dyDescent="0.3">
      <c r="F626" s="15" t="s">
        <v>12782</v>
      </c>
      <c r="G626" s="13" t="s">
        <v>209</v>
      </c>
      <c r="H626" s="14"/>
      <c r="I626" s="14" t="s">
        <v>11767</v>
      </c>
      <c r="J626" s="14" t="s">
        <v>11768</v>
      </c>
    </row>
    <row r="627" spans="6:10" x14ac:dyDescent="0.3">
      <c r="F627" s="15" t="s">
        <v>12783</v>
      </c>
      <c r="G627" s="12" t="s">
        <v>224</v>
      </c>
      <c r="H627" s="14" t="s">
        <v>12250</v>
      </c>
      <c r="I627" s="14" t="s">
        <v>11767</v>
      </c>
      <c r="J627" s="14" t="s">
        <v>11768</v>
      </c>
    </row>
    <row r="628" spans="6:10" x14ac:dyDescent="0.3">
      <c r="F628" s="15" t="s">
        <v>12784</v>
      </c>
      <c r="G628" s="13" t="s">
        <v>246</v>
      </c>
      <c r="H628" s="14" t="s">
        <v>12521</v>
      </c>
      <c r="I628" s="8" t="s">
        <v>11790</v>
      </c>
      <c r="J628" s="8" t="s">
        <v>11791</v>
      </c>
    </row>
    <row r="629" spans="6:10" x14ac:dyDescent="0.3">
      <c r="F629" s="15" t="s">
        <v>12785</v>
      </c>
      <c r="G629" s="12" t="s">
        <v>255</v>
      </c>
      <c r="H629" s="14" t="s">
        <v>12030</v>
      </c>
      <c r="I629" s="14" t="s">
        <v>11734</v>
      </c>
      <c r="J629" s="8" t="s">
        <v>11735</v>
      </c>
    </row>
    <row r="630" spans="6:10" x14ac:dyDescent="0.3">
      <c r="F630" s="15" t="s">
        <v>12786</v>
      </c>
      <c r="G630" s="12" t="s">
        <v>266</v>
      </c>
      <c r="H630" s="14" t="s">
        <v>11846</v>
      </c>
      <c r="I630" s="14" t="s">
        <v>11767</v>
      </c>
      <c r="J630" s="14" t="s">
        <v>11768</v>
      </c>
    </row>
    <row r="631" spans="6:10" x14ac:dyDescent="0.3">
      <c r="F631" s="15" t="s">
        <v>12787</v>
      </c>
      <c r="G631" s="13" t="s">
        <v>201</v>
      </c>
      <c r="H631" s="14" t="s">
        <v>12170</v>
      </c>
      <c r="I631" s="14" t="s">
        <v>11734</v>
      </c>
      <c r="J631" s="8" t="s">
        <v>11735</v>
      </c>
    </row>
    <row r="632" spans="6:10" x14ac:dyDescent="0.3">
      <c r="F632" s="15" t="s">
        <v>12788</v>
      </c>
      <c r="G632" s="12" t="s">
        <v>255</v>
      </c>
      <c r="H632" s="14" t="s">
        <v>12030</v>
      </c>
      <c r="I632" s="14" t="s">
        <v>11734</v>
      </c>
      <c r="J632" s="8" t="s">
        <v>11735</v>
      </c>
    </row>
    <row r="633" spans="6:10" x14ac:dyDescent="0.3">
      <c r="F633" s="15" t="s">
        <v>12789</v>
      </c>
      <c r="G633" s="13" t="s">
        <v>251</v>
      </c>
      <c r="H633" s="8" t="s">
        <v>11926</v>
      </c>
      <c r="I633" s="14" t="s">
        <v>11767</v>
      </c>
      <c r="J633" s="14" t="s">
        <v>11768</v>
      </c>
    </row>
    <row r="634" spans="6:10" x14ac:dyDescent="0.3">
      <c r="F634" s="15" t="s">
        <v>12790</v>
      </c>
      <c r="G634" s="13" t="s">
        <v>226</v>
      </c>
      <c r="H634" s="8" t="s">
        <v>12057</v>
      </c>
      <c r="I634" s="14" t="s">
        <v>11767</v>
      </c>
      <c r="J634" s="14" t="s">
        <v>11768</v>
      </c>
    </row>
    <row r="635" spans="6:10" x14ac:dyDescent="0.3">
      <c r="F635" s="15" t="s">
        <v>12791</v>
      </c>
      <c r="G635" s="13" t="s">
        <v>252</v>
      </c>
      <c r="I635" s="14" t="s">
        <v>11767</v>
      </c>
      <c r="J635" s="14" t="s">
        <v>11768</v>
      </c>
    </row>
    <row r="636" spans="6:10" x14ac:dyDescent="0.3">
      <c r="F636" s="15" t="s">
        <v>12792</v>
      </c>
      <c r="G636" s="13" t="s">
        <v>237</v>
      </c>
      <c r="H636" s="8" t="s">
        <v>7267</v>
      </c>
      <c r="I636" s="8" t="s">
        <v>11790</v>
      </c>
      <c r="J636" s="8" t="s">
        <v>11791</v>
      </c>
    </row>
    <row r="637" spans="6:10" x14ac:dyDescent="0.3">
      <c r="F637" s="15" t="s">
        <v>12793</v>
      </c>
      <c r="G637" s="13" t="s">
        <v>226</v>
      </c>
      <c r="H637" s="8" t="s">
        <v>12057</v>
      </c>
      <c r="I637" s="14" t="s">
        <v>11767</v>
      </c>
      <c r="J637" s="14" t="s">
        <v>11768</v>
      </c>
    </row>
    <row r="638" spans="6:10" x14ac:dyDescent="0.3">
      <c r="F638" s="12" t="s">
        <v>12794</v>
      </c>
      <c r="G638" s="12" t="s">
        <v>249</v>
      </c>
      <c r="H638" s="14" t="s">
        <v>12197</v>
      </c>
      <c r="I638" s="8" t="s">
        <v>11790</v>
      </c>
      <c r="J638" s="8" t="s">
        <v>11791</v>
      </c>
    </row>
    <row r="639" spans="6:10" x14ac:dyDescent="0.3">
      <c r="F639" s="15" t="s">
        <v>12795</v>
      </c>
      <c r="G639" s="13" t="s">
        <v>226</v>
      </c>
      <c r="H639" s="8" t="s">
        <v>12057</v>
      </c>
      <c r="I639" s="14" t="s">
        <v>11767</v>
      </c>
      <c r="J639" s="14" t="s">
        <v>11768</v>
      </c>
    </row>
    <row r="640" spans="6:10" x14ac:dyDescent="0.3">
      <c r="F640" s="15" t="s">
        <v>12796</v>
      </c>
      <c r="G640" s="13" t="s">
        <v>210</v>
      </c>
      <c r="H640" s="8" t="s">
        <v>11766</v>
      </c>
      <c r="I640" s="14" t="s">
        <v>11767</v>
      </c>
      <c r="J640" s="14" t="s">
        <v>11768</v>
      </c>
    </row>
    <row r="641" spans="6:10" x14ac:dyDescent="0.3">
      <c r="F641" s="18" t="s">
        <v>11879</v>
      </c>
      <c r="G641" s="12" t="s">
        <v>223</v>
      </c>
      <c r="H641" s="14" t="s">
        <v>11879</v>
      </c>
      <c r="I641" s="8" t="s">
        <v>11790</v>
      </c>
      <c r="J641" s="8" t="s">
        <v>11791</v>
      </c>
    </row>
    <row r="642" spans="6:10" x14ac:dyDescent="0.3">
      <c r="F642" s="15" t="s">
        <v>12797</v>
      </c>
      <c r="G642" s="13" t="s">
        <v>197</v>
      </c>
      <c r="H642" s="8" t="s">
        <v>11744</v>
      </c>
      <c r="I642" s="14" t="s">
        <v>11734</v>
      </c>
      <c r="J642" s="8" t="s">
        <v>11735</v>
      </c>
    </row>
    <row r="643" spans="6:10" x14ac:dyDescent="0.3">
      <c r="F643" s="12" t="s">
        <v>12798</v>
      </c>
      <c r="G643" s="13" t="s">
        <v>215</v>
      </c>
      <c r="H643" s="8" t="s">
        <v>11982</v>
      </c>
      <c r="I643" s="8" t="s">
        <v>11790</v>
      </c>
      <c r="J643" s="8" t="s">
        <v>11791</v>
      </c>
    </row>
    <row r="644" spans="6:10" x14ac:dyDescent="0.3">
      <c r="F644" s="15" t="s">
        <v>12799</v>
      </c>
      <c r="G644" s="13" t="s">
        <v>198</v>
      </c>
      <c r="H644" s="8" t="s">
        <v>11869</v>
      </c>
      <c r="I644" s="14" t="s">
        <v>11767</v>
      </c>
      <c r="J644" s="14" t="s">
        <v>11768</v>
      </c>
    </row>
    <row r="645" spans="6:10" x14ac:dyDescent="0.3">
      <c r="F645" s="15" t="s">
        <v>12800</v>
      </c>
      <c r="G645" s="12" t="s">
        <v>225</v>
      </c>
      <c r="H645" s="14" t="s">
        <v>11931</v>
      </c>
      <c r="I645" s="14" t="s">
        <v>11734</v>
      </c>
      <c r="J645" s="8" t="s">
        <v>11735</v>
      </c>
    </row>
    <row r="646" spans="6:10" x14ac:dyDescent="0.3">
      <c r="F646" s="12" t="s">
        <v>12801</v>
      </c>
      <c r="G646" s="13" t="s">
        <v>251</v>
      </c>
      <c r="H646" s="8" t="s">
        <v>11926</v>
      </c>
      <c r="I646" s="14" t="s">
        <v>11767</v>
      </c>
      <c r="J646" s="14" t="s">
        <v>11768</v>
      </c>
    </row>
    <row r="647" spans="6:10" x14ac:dyDescent="0.3">
      <c r="F647" s="12" t="s">
        <v>12802</v>
      </c>
      <c r="G647" s="13" t="s">
        <v>226</v>
      </c>
      <c r="H647" s="8" t="s">
        <v>12057</v>
      </c>
      <c r="I647" s="14" t="s">
        <v>11767</v>
      </c>
      <c r="J647" s="14" t="s">
        <v>11768</v>
      </c>
    </row>
    <row r="648" spans="6:10" x14ac:dyDescent="0.3">
      <c r="F648" s="15" t="s">
        <v>12803</v>
      </c>
      <c r="G648" s="13" t="s">
        <v>185</v>
      </c>
      <c r="H648" s="14" t="s">
        <v>12323</v>
      </c>
      <c r="I648" s="14" t="s">
        <v>11790</v>
      </c>
      <c r="J648" s="8" t="s">
        <v>11791</v>
      </c>
    </row>
    <row r="649" spans="6:10" x14ac:dyDescent="0.3">
      <c r="F649" s="15" t="s">
        <v>12804</v>
      </c>
      <c r="G649" s="13" t="s">
        <v>230</v>
      </c>
      <c r="H649" s="8" t="s">
        <v>12190</v>
      </c>
      <c r="I649" s="14" t="s">
        <v>11784</v>
      </c>
      <c r="J649" s="14" t="s">
        <v>11785</v>
      </c>
    </row>
    <row r="650" spans="6:10" x14ac:dyDescent="0.3">
      <c r="F650" s="15" t="s">
        <v>12805</v>
      </c>
      <c r="G650" s="13" t="s">
        <v>237</v>
      </c>
      <c r="H650" s="8" t="s">
        <v>7267</v>
      </c>
    </row>
    <row r="651" spans="6:10" x14ac:dyDescent="0.3">
      <c r="F651" s="15" t="s">
        <v>12806</v>
      </c>
      <c r="G651" s="13" t="s">
        <v>232</v>
      </c>
      <c r="H651" s="8" t="s">
        <v>11751</v>
      </c>
      <c r="I651" s="14" t="s">
        <v>11734</v>
      </c>
      <c r="J651" s="8" t="s">
        <v>11735</v>
      </c>
    </row>
    <row r="652" spans="6:10" x14ac:dyDescent="0.3">
      <c r="F652" s="17" t="s">
        <v>12807</v>
      </c>
      <c r="G652" s="13" t="s">
        <v>246</v>
      </c>
      <c r="H652" s="14" t="s">
        <v>12521</v>
      </c>
      <c r="I652" s="8" t="s">
        <v>11790</v>
      </c>
      <c r="J652" s="8" t="s">
        <v>11791</v>
      </c>
    </row>
    <row r="653" spans="6:10" x14ac:dyDescent="0.3">
      <c r="F653" s="15" t="s">
        <v>12808</v>
      </c>
      <c r="G653" s="12" t="s">
        <v>219</v>
      </c>
      <c r="H653" s="14" t="s">
        <v>12130</v>
      </c>
      <c r="I653" s="8" t="s">
        <v>11790</v>
      </c>
      <c r="J653" s="8" t="s">
        <v>11791</v>
      </c>
    </row>
    <row r="654" spans="6:10" x14ac:dyDescent="0.3">
      <c r="F654" s="15" t="s">
        <v>12809</v>
      </c>
      <c r="G654" s="13" t="s">
        <v>218</v>
      </c>
      <c r="I654" s="14" t="s">
        <v>11784</v>
      </c>
      <c r="J654" s="14" t="s">
        <v>11785</v>
      </c>
    </row>
    <row r="655" spans="6:10" x14ac:dyDescent="0.3">
      <c r="F655" s="17" t="s">
        <v>12810</v>
      </c>
      <c r="G655" s="13" t="s">
        <v>214</v>
      </c>
      <c r="H655" s="8" t="s">
        <v>12082</v>
      </c>
      <c r="I655" s="14" t="s">
        <v>11784</v>
      </c>
      <c r="J655" s="14" t="s">
        <v>11785</v>
      </c>
    </row>
    <row r="656" spans="6:10" x14ac:dyDescent="0.3">
      <c r="F656" s="15" t="s">
        <v>12811</v>
      </c>
      <c r="G656" s="13" t="s">
        <v>215</v>
      </c>
      <c r="H656" s="8" t="s">
        <v>11982</v>
      </c>
      <c r="I656" s="8" t="s">
        <v>11790</v>
      </c>
      <c r="J656" s="8" t="s">
        <v>11791</v>
      </c>
    </row>
    <row r="657" spans="6:10" x14ac:dyDescent="0.3">
      <c r="F657" s="13" t="s">
        <v>12812</v>
      </c>
      <c r="G657" s="13" t="s">
        <v>190</v>
      </c>
      <c r="H657" s="14"/>
      <c r="I657" s="14" t="s">
        <v>11767</v>
      </c>
      <c r="J657" s="14" t="s">
        <v>11768</v>
      </c>
    </row>
    <row r="658" spans="6:10" x14ac:dyDescent="0.3">
      <c r="F658" s="12" t="s">
        <v>6593</v>
      </c>
      <c r="G658" s="12" t="s">
        <v>200</v>
      </c>
      <c r="H658" s="14" t="s">
        <v>12336</v>
      </c>
      <c r="I658" s="8" t="s">
        <v>11790</v>
      </c>
      <c r="J658" s="8" t="s">
        <v>11791</v>
      </c>
    </row>
    <row r="659" spans="6:10" x14ac:dyDescent="0.3">
      <c r="F659" s="15" t="s">
        <v>12813</v>
      </c>
      <c r="G659" s="12" t="s">
        <v>213</v>
      </c>
      <c r="H659" s="14" t="s">
        <v>11994</v>
      </c>
      <c r="I659" s="14" t="s">
        <v>11734</v>
      </c>
      <c r="J659" s="8" t="s">
        <v>11735</v>
      </c>
    </row>
    <row r="660" spans="6:10" x14ac:dyDescent="0.3">
      <c r="F660" s="15" t="s">
        <v>12814</v>
      </c>
      <c r="G660" s="13" t="s">
        <v>231</v>
      </c>
      <c r="H660" s="8" t="s">
        <v>11965</v>
      </c>
      <c r="I660" s="14" t="s">
        <v>11734</v>
      </c>
      <c r="J660" s="8" t="s">
        <v>11735</v>
      </c>
    </row>
    <row r="661" spans="6:10" x14ac:dyDescent="0.3">
      <c r="F661" s="15" t="s">
        <v>12815</v>
      </c>
      <c r="G661" s="13" t="s">
        <v>232</v>
      </c>
      <c r="H661" s="8" t="s">
        <v>11751</v>
      </c>
      <c r="I661" s="14" t="s">
        <v>11734</v>
      </c>
      <c r="J661" s="8" t="s">
        <v>11735</v>
      </c>
    </row>
    <row r="662" spans="6:10" x14ac:dyDescent="0.3">
      <c r="F662" s="15" t="s">
        <v>12816</v>
      </c>
      <c r="G662" s="13" t="s">
        <v>260</v>
      </c>
      <c r="H662" s="8" t="s">
        <v>11863</v>
      </c>
      <c r="I662" s="14" t="s">
        <v>11767</v>
      </c>
      <c r="J662" s="14" t="s">
        <v>11768</v>
      </c>
    </row>
    <row r="663" spans="6:10" x14ac:dyDescent="0.3">
      <c r="F663" s="17" t="s">
        <v>12817</v>
      </c>
      <c r="G663" s="13" t="s">
        <v>257</v>
      </c>
      <c r="H663" s="14" t="s">
        <v>11821</v>
      </c>
      <c r="I663" s="14" t="s">
        <v>11734</v>
      </c>
      <c r="J663" s="8" t="s">
        <v>11735</v>
      </c>
    </row>
    <row r="664" spans="6:10" x14ac:dyDescent="0.3">
      <c r="F664" s="15" t="s">
        <v>12818</v>
      </c>
      <c r="G664" s="12" t="s">
        <v>207</v>
      </c>
      <c r="H664" s="14" t="s">
        <v>11858</v>
      </c>
      <c r="I664" s="14" t="s">
        <v>11784</v>
      </c>
      <c r="J664" s="14" t="s">
        <v>11785</v>
      </c>
    </row>
    <row r="665" spans="6:10" x14ac:dyDescent="0.3">
      <c r="F665" s="17" t="s">
        <v>12323</v>
      </c>
      <c r="G665" s="13" t="s">
        <v>185</v>
      </c>
      <c r="H665" s="14" t="s">
        <v>12323</v>
      </c>
      <c r="I665" s="8" t="s">
        <v>11790</v>
      </c>
      <c r="J665" s="8" t="s">
        <v>11791</v>
      </c>
    </row>
    <row r="666" spans="6:10" x14ac:dyDescent="0.3">
      <c r="F666" s="15" t="s">
        <v>12819</v>
      </c>
      <c r="G666" s="13" t="s">
        <v>205</v>
      </c>
      <c r="H666" s="14" t="s">
        <v>11916</v>
      </c>
      <c r="I666" s="14" t="s">
        <v>11784</v>
      </c>
      <c r="J666" s="14" t="s">
        <v>11785</v>
      </c>
    </row>
    <row r="667" spans="6:10" x14ac:dyDescent="0.3">
      <c r="F667" s="15" t="s">
        <v>12820</v>
      </c>
      <c r="G667" s="13" t="s">
        <v>222</v>
      </c>
      <c r="H667" s="8" t="s">
        <v>11789</v>
      </c>
      <c r="I667" s="8" t="s">
        <v>11790</v>
      </c>
      <c r="J667" s="8" t="s">
        <v>11791</v>
      </c>
    </row>
    <row r="668" spans="6:10" x14ac:dyDescent="0.3">
      <c r="F668" s="15" t="s">
        <v>12821</v>
      </c>
      <c r="G668" s="13" t="s">
        <v>201</v>
      </c>
      <c r="H668" s="14" t="s">
        <v>12170</v>
      </c>
      <c r="I668" s="14" t="s">
        <v>11734</v>
      </c>
      <c r="J668" s="8" t="s">
        <v>11735</v>
      </c>
    </row>
    <row r="669" spans="6:10" x14ac:dyDescent="0.3">
      <c r="F669" s="15" t="s">
        <v>12822</v>
      </c>
      <c r="G669" s="13" t="s">
        <v>234</v>
      </c>
      <c r="H669" s="8" t="s">
        <v>12136</v>
      </c>
      <c r="I669" s="8" t="s">
        <v>11790</v>
      </c>
      <c r="J669" s="8" t="s">
        <v>11791</v>
      </c>
    </row>
    <row r="670" spans="6:10" x14ac:dyDescent="0.3">
      <c r="F670" s="27" t="s">
        <v>12823</v>
      </c>
      <c r="G670" s="12" t="s">
        <v>213</v>
      </c>
      <c r="H670" s="14" t="s">
        <v>11994</v>
      </c>
      <c r="I670" s="14" t="s">
        <v>11734</v>
      </c>
      <c r="J670" s="8" t="s">
        <v>11735</v>
      </c>
    </row>
    <row r="671" spans="6:10" x14ac:dyDescent="0.3">
      <c r="F671" s="26" t="s">
        <v>12824</v>
      </c>
      <c r="G671" s="13" t="s">
        <v>225</v>
      </c>
      <c r="H671" s="14" t="s">
        <v>11931</v>
      </c>
      <c r="I671" s="14" t="s">
        <v>11734</v>
      </c>
      <c r="J671" s="8" t="s">
        <v>11735</v>
      </c>
    </row>
    <row r="672" spans="6:10" x14ac:dyDescent="0.3">
      <c r="F672" s="26" t="s">
        <v>12825</v>
      </c>
      <c r="G672" s="13" t="s">
        <v>232</v>
      </c>
      <c r="H672" s="14" t="s">
        <v>11751</v>
      </c>
      <c r="I672" s="14" t="s">
        <v>11734</v>
      </c>
      <c r="J672" s="8" t="s">
        <v>11735</v>
      </c>
    </row>
    <row r="673" spans="6:10" x14ac:dyDescent="0.3">
      <c r="F673" s="12" t="s">
        <v>11821</v>
      </c>
      <c r="G673" s="13" t="s">
        <v>257</v>
      </c>
      <c r="H673" s="14" t="s">
        <v>11821</v>
      </c>
      <c r="I673" s="14" t="s">
        <v>11734</v>
      </c>
      <c r="J673" s="8" t="s">
        <v>11735</v>
      </c>
    </row>
    <row r="674" spans="6:10" x14ac:dyDescent="0.3">
      <c r="F674" s="12" t="s">
        <v>12001</v>
      </c>
      <c r="G674" s="13" t="s">
        <v>240</v>
      </c>
      <c r="H674" s="14" t="s">
        <v>12001</v>
      </c>
      <c r="I674" s="14" t="s">
        <v>11784</v>
      </c>
      <c r="J674" s="14" t="s">
        <v>11785</v>
      </c>
    </row>
    <row r="675" spans="6:10" x14ac:dyDescent="0.3">
      <c r="F675" s="15" t="s">
        <v>12826</v>
      </c>
      <c r="G675" s="13" t="s">
        <v>232</v>
      </c>
      <c r="H675" s="8" t="s">
        <v>11751</v>
      </c>
      <c r="I675" s="14" t="s">
        <v>11734</v>
      </c>
      <c r="J675" s="8" t="s">
        <v>11735</v>
      </c>
    </row>
    <row r="676" spans="6:10" x14ac:dyDescent="0.3">
      <c r="F676" s="15" t="s">
        <v>12827</v>
      </c>
      <c r="G676" s="13" t="s">
        <v>257</v>
      </c>
      <c r="H676" s="14" t="s">
        <v>11821</v>
      </c>
      <c r="I676" s="14" t="s">
        <v>11734</v>
      </c>
      <c r="J676" s="8" t="s">
        <v>11735</v>
      </c>
    </row>
    <row r="677" spans="6:10" x14ac:dyDescent="0.3">
      <c r="F677" s="15" t="s">
        <v>12828</v>
      </c>
      <c r="G677" s="13" t="s">
        <v>228</v>
      </c>
      <c r="H677" s="8" t="s">
        <v>11889</v>
      </c>
      <c r="I677" s="14" t="s">
        <v>11734</v>
      </c>
      <c r="J677" s="8" t="s">
        <v>11735</v>
      </c>
    </row>
    <row r="678" spans="6:10" x14ac:dyDescent="0.3">
      <c r="F678" s="15" t="s">
        <v>12829</v>
      </c>
      <c r="G678" s="13" t="s">
        <v>230</v>
      </c>
      <c r="H678" s="8" t="s">
        <v>12190</v>
      </c>
      <c r="I678" s="14" t="s">
        <v>11784</v>
      </c>
      <c r="J678" s="14" t="s">
        <v>11785</v>
      </c>
    </row>
    <row r="679" spans="6:10" x14ac:dyDescent="0.3">
      <c r="F679" s="12" t="s">
        <v>12830</v>
      </c>
      <c r="G679" s="13" t="s">
        <v>193</v>
      </c>
      <c r="H679" s="14"/>
      <c r="I679" s="14" t="s">
        <v>11734</v>
      </c>
      <c r="J679" s="8" t="s">
        <v>11735</v>
      </c>
    </row>
    <row r="680" spans="6:10" x14ac:dyDescent="0.3">
      <c r="F680" s="15" t="s">
        <v>12831</v>
      </c>
      <c r="G680" s="12" t="s">
        <v>243</v>
      </c>
      <c r="H680" s="14" t="s">
        <v>11825</v>
      </c>
      <c r="I680" s="14" t="s">
        <v>11734</v>
      </c>
      <c r="J680" s="8" t="s">
        <v>11735</v>
      </c>
    </row>
    <row r="681" spans="6:10" x14ac:dyDescent="0.3">
      <c r="F681" s="12" t="s">
        <v>12832</v>
      </c>
      <c r="G681" s="12" t="s">
        <v>223</v>
      </c>
      <c r="H681" s="14" t="s">
        <v>11879</v>
      </c>
      <c r="I681" s="8" t="s">
        <v>11790</v>
      </c>
      <c r="J681" s="8" t="s">
        <v>11791</v>
      </c>
    </row>
    <row r="682" spans="6:10" x14ac:dyDescent="0.3">
      <c r="F682" s="12" t="s">
        <v>12833</v>
      </c>
      <c r="G682" s="12" t="s">
        <v>235</v>
      </c>
      <c r="H682" s="14" t="s">
        <v>12260</v>
      </c>
      <c r="I682" s="8" t="s">
        <v>11790</v>
      </c>
      <c r="J682" s="8" t="s">
        <v>11791</v>
      </c>
    </row>
    <row r="683" spans="6:10" x14ac:dyDescent="0.3">
      <c r="F683" s="15" t="s">
        <v>12834</v>
      </c>
      <c r="G683" s="12" t="s">
        <v>239</v>
      </c>
      <c r="H683" s="14" t="s">
        <v>12211</v>
      </c>
      <c r="I683" s="14" t="s">
        <v>11784</v>
      </c>
      <c r="J683" s="14" t="s">
        <v>11785</v>
      </c>
    </row>
    <row r="684" spans="6:10" x14ac:dyDescent="0.3">
      <c r="F684" s="15" t="s">
        <v>12835</v>
      </c>
      <c r="G684" s="13" t="s">
        <v>247</v>
      </c>
      <c r="H684" s="14" t="s">
        <v>11850</v>
      </c>
      <c r="I684" s="14" t="s">
        <v>11767</v>
      </c>
      <c r="J684" s="14" t="s">
        <v>11768</v>
      </c>
    </row>
    <row r="685" spans="6:10" x14ac:dyDescent="0.3">
      <c r="F685" s="15" t="s">
        <v>12836</v>
      </c>
      <c r="G685" s="12" t="s">
        <v>223</v>
      </c>
      <c r="H685" s="14" t="s">
        <v>11879</v>
      </c>
      <c r="I685" s="8" t="s">
        <v>11790</v>
      </c>
      <c r="J685" s="8" t="s">
        <v>11791</v>
      </c>
    </row>
    <row r="686" spans="6:10" x14ac:dyDescent="0.3">
      <c r="F686" s="15" t="s">
        <v>12837</v>
      </c>
      <c r="G686" s="12" t="s">
        <v>227</v>
      </c>
      <c r="H686" s="14" t="s">
        <v>11904</v>
      </c>
      <c r="I686" s="8" t="s">
        <v>11790</v>
      </c>
      <c r="J686" s="8" t="s">
        <v>11791</v>
      </c>
    </row>
    <row r="687" spans="6:10" x14ac:dyDescent="0.3">
      <c r="F687" s="15" t="s">
        <v>12838</v>
      </c>
      <c r="G687" s="13" t="s">
        <v>201</v>
      </c>
      <c r="H687" s="14" t="s">
        <v>12170</v>
      </c>
      <c r="I687" s="14" t="s">
        <v>11734</v>
      </c>
      <c r="J687" s="8" t="s">
        <v>11735</v>
      </c>
    </row>
    <row r="688" spans="6:10" x14ac:dyDescent="0.3">
      <c r="F688" s="15" t="s">
        <v>12839</v>
      </c>
      <c r="G688" s="13" t="s">
        <v>246</v>
      </c>
      <c r="H688" s="14" t="s">
        <v>12521</v>
      </c>
      <c r="I688" s="8" t="s">
        <v>11790</v>
      </c>
      <c r="J688" s="8" t="s">
        <v>11791</v>
      </c>
    </row>
    <row r="689" spans="6:10" x14ac:dyDescent="0.3">
      <c r="F689" s="12" t="s">
        <v>12840</v>
      </c>
      <c r="G689" s="13" t="s">
        <v>192</v>
      </c>
      <c r="H689" s="14"/>
      <c r="I689" s="14" t="s">
        <v>11767</v>
      </c>
      <c r="J689" s="14" t="s">
        <v>11768</v>
      </c>
    </row>
    <row r="690" spans="6:10" x14ac:dyDescent="0.3">
      <c r="F690" s="15" t="s">
        <v>12841</v>
      </c>
      <c r="G690" s="13" t="s">
        <v>256</v>
      </c>
      <c r="H690" s="8" t="s">
        <v>5035</v>
      </c>
      <c r="I690" s="14" t="s">
        <v>11767</v>
      </c>
      <c r="J690" s="14" t="s">
        <v>11768</v>
      </c>
    </row>
    <row r="691" spans="6:10" x14ac:dyDescent="0.3">
      <c r="F691" s="12" t="s">
        <v>12842</v>
      </c>
      <c r="G691" s="13" t="s">
        <v>264</v>
      </c>
      <c r="H691" s="8" t="s">
        <v>12593</v>
      </c>
      <c r="I691" s="14" t="s">
        <v>11734</v>
      </c>
      <c r="J691" s="8" t="s">
        <v>11735</v>
      </c>
    </row>
    <row r="692" spans="6:10" x14ac:dyDescent="0.3">
      <c r="F692" s="15" t="s">
        <v>12843</v>
      </c>
      <c r="G692" s="12" t="s">
        <v>221</v>
      </c>
      <c r="H692" s="14" t="s">
        <v>11884</v>
      </c>
      <c r="I692" s="14" t="s">
        <v>11784</v>
      </c>
      <c r="J692" s="14" t="s">
        <v>11785</v>
      </c>
    </row>
    <row r="693" spans="6:10" x14ac:dyDescent="0.3">
      <c r="F693" s="15" t="s">
        <v>12844</v>
      </c>
      <c r="G693" s="12" t="s">
        <v>223</v>
      </c>
      <c r="H693" s="14" t="s">
        <v>11879</v>
      </c>
      <c r="I693" s="8" t="s">
        <v>11790</v>
      </c>
      <c r="J693" s="8" t="s">
        <v>11791</v>
      </c>
    </row>
    <row r="694" spans="6:10" x14ac:dyDescent="0.3">
      <c r="F694" s="15" t="s">
        <v>12845</v>
      </c>
      <c r="G694" s="13" t="s">
        <v>217</v>
      </c>
      <c r="H694" s="8" t="s">
        <v>11976</v>
      </c>
      <c r="I694" s="8" t="s">
        <v>11790</v>
      </c>
      <c r="J694" s="8" t="s">
        <v>11791</v>
      </c>
    </row>
    <row r="695" spans="6:10" x14ac:dyDescent="0.3">
      <c r="F695" s="12" t="s">
        <v>12846</v>
      </c>
      <c r="G695" s="13" t="s">
        <v>265</v>
      </c>
      <c r="H695" s="14"/>
      <c r="I695" s="14" t="s">
        <v>11767</v>
      </c>
      <c r="J695" s="14" t="s">
        <v>11768</v>
      </c>
    </row>
    <row r="696" spans="6:10" x14ac:dyDescent="0.3">
      <c r="F696" s="15" t="s">
        <v>12847</v>
      </c>
      <c r="G696" s="13" t="s">
        <v>209</v>
      </c>
      <c r="H696" s="14"/>
      <c r="I696" s="14" t="s">
        <v>11767</v>
      </c>
      <c r="J696" s="14" t="s">
        <v>11768</v>
      </c>
    </row>
    <row r="697" spans="6:10" x14ac:dyDescent="0.3">
      <c r="F697" s="17" t="s">
        <v>12848</v>
      </c>
      <c r="G697" s="13" t="s">
        <v>214</v>
      </c>
      <c r="H697" s="8" t="s">
        <v>12082</v>
      </c>
      <c r="I697" s="14" t="s">
        <v>11784</v>
      </c>
      <c r="J697" s="14" t="s">
        <v>11785</v>
      </c>
    </row>
    <row r="698" spans="6:10" x14ac:dyDescent="0.3">
      <c r="F698" s="15" t="s">
        <v>12849</v>
      </c>
      <c r="G698" s="12" t="s">
        <v>224</v>
      </c>
      <c r="H698" s="14" t="s">
        <v>12250</v>
      </c>
      <c r="I698" s="14" t="s">
        <v>11767</v>
      </c>
      <c r="J698" s="14" t="s">
        <v>11768</v>
      </c>
    </row>
    <row r="699" spans="6:10" x14ac:dyDescent="0.3">
      <c r="F699" s="15" t="s">
        <v>12850</v>
      </c>
      <c r="G699" s="12" t="s">
        <v>266</v>
      </c>
      <c r="H699" s="14" t="s">
        <v>11846</v>
      </c>
      <c r="I699" s="14" t="s">
        <v>11767</v>
      </c>
      <c r="J699" s="14" t="s">
        <v>11768</v>
      </c>
    </row>
    <row r="700" spans="6:10" x14ac:dyDescent="0.3">
      <c r="F700" s="15" t="s">
        <v>12851</v>
      </c>
      <c r="G700" s="12" t="s">
        <v>200</v>
      </c>
      <c r="H700" s="14" t="s">
        <v>12336</v>
      </c>
      <c r="I700" s="8" t="s">
        <v>11790</v>
      </c>
      <c r="J700" s="8" t="s">
        <v>11791</v>
      </c>
    </row>
    <row r="701" spans="6:10" x14ac:dyDescent="0.3">
      <c r="F701" s="15" t="s">
        <v>12852</v>
      </c>
      <c r="G701" s="13" t="s">
        <v>192</v>
      </c>
      <c r="H701" s="14"/>
      <c r="I701" s="14" t="s">
        <v>11767</v>
      </c>
      <c r="J701" s="14" t="s">
        <v>11768</v>
      </c>
    </row>
    <row r="702" spans="6:10" x14ac:dyDescent="0.3">
      <c r="F702" s="23" t="s">
        <v>12853</v>
      </c>
      <c r="G702" s="13" t="s">
        <v>193</v>
      </c>
      <c r="H702" s="14"/>
      <c r="I702" s="14" t="s">
        <v>11734</v>
      </c>
      <c r="J702" s="8" t="s">
        <v>11735</v>
      </c>
    </row>
    <row r="703" spans="6:10" x14ac:dyDescent="0.3">
      <c r="F703" s="15" t="s">
        <v>12854</v>
      </c>
      <c r="G703" s="13" t="s">
        <v>237</v>
      </c>
      <c r="H703" s="8" t="s">
        <v>7267</v>
      </c>
    </row>
    <row r="704" spans="6:10" x14ac:dyDescent="0.3">
      <c r="F704" s="15" t="s">
        <v>12855</v>
      </c>
      <c r="G704" s="13" t="s">
        <v>262</v>
      </c>
      <c r="H704" s="14" t="s">
        <v>11833</v>
      </c>
      <c r="I704" s="14" t="s">
        <v>11734</v>
      </c>
      <c r="J704" s="8" t="s">
        <v>11735</v>
      </c>
    </row>
    <row r="705" spans="6:10" x14ac:dyDescent="0.3">
      <c r="F705" s="15" t="s">
        <v>12856</v>
      </c>
      <c r="G705" s="12" t="s">
        <v>255</v>
      </c>
      <c r="H705" s="14" t="s">
        <v>12030</v>
      </c>
      <c r="I705" s="14" t="s">
        <v>11734</v>
      </c>
      <c r="J705" s="8" t="s">
        <v>11735</v>
      </c>
    </row>
    <row r="706" spans="6:10" x14ac:dyDescent="0.3">
      <c r="F706" s="17" t="s">
        <v>12857</v>
      </c>
      <c r="G706" s="13" t="s">
        <v>201</v>
      </c>
      <c r="H706" s="14" t="s">
        <v>12170</v>
      </c>
      <c r="I706" s="14" t="s">
        <v>11734</v>
      </c>
      <c r="J706" s="8" t="s">
        <v>11735</v>
      </c>
    </row>
    <row r="707" spans="6:10" x14ac:dyDescent="0.3">
      <c r="F707" s="15" t="s">
        <v>12858</v>
      </c>
      <c r="G707" s="12" t="s">
        <v>244</v>
      </c>
      <c r="H707" s="14" t="s">
        <v>11813</v>
      </c>
      <c r="I707" s="14" t="s">
        <v>11767</v>
      </c>
      <c r="J707" s="14" t="s">
        <v>11768</v>
      </c>
    </row>
    <row r="708" spans="6:10" x14ac:dyDescent="0.3">
      <c r="F708" s="15" t="s">
        <v>12859</v>
      </c>
      <c r="G708" s="12" t="s">
        <v>221</v>
      </c>
      <c r="H708" s="14" t="s">
        <v>11884</v>
      </c>
      <c r="I708" s="14" t="s">
        <v>11784</v>
      </c>
      <c r="J708" s="14" t="s">
        <v>11785</v>
      </c>
    </row>
    <row r="709" spans="6:10" x14ac:dyDescent="0.3">
      <c r="F709" s="15" t="s">
        <v>12860</v>
      </c>
      <c r="G709" s="12" t="s">
        <v>223</v>
      </c>
      <c r="H709" s="14" t="s">
        <v>11879</v>
      </c>
      <c r="I709" s="8" t="s">
        <v>11790</v>
      </c>
      <c r="J709" s="8" t="s">
        <v>11791</v>
      </c>
    </row>
    <row r="710" spans="6:10" x14ac:dyDescent="0.3">
      <c r="F710" s="15" t="s">
        <v>12861</v>
      </c>
      <c r="G710" s="13" t="s">
        <v>247</v>
      </c>
      <c r="H710" s="14" t="s">
        <v>11850</v>
      </c>
      <c r="I710" s="14" t="s">
        <v>11767</v>
      </c>
      <c r="J710" s="14" t="s">
        <v>11768</v>
      </c>
    </row>
    <row r="711" spans="6:10" x14ac:dyDescent="0.3">
      <c r="F711" s="15" t="s">
        <v>12862</v>
      </c>
      <c r="G711" s="12" t="s">
        <v>200</v>
      </c>
      <c r="H711" s="14" t="s">
        <v>12336</v>
      </c>
      <c r="I711" s="8" t="s">
        <v>11790</v>
      </c>
      <c r="J711" s="8" t="s">
        <v>11791</v>
      </c>
    </row>
    <row r="712" spans="6:10" x14ac:dyDescent="0.3">
      <c r="F712" s="15" t="s">
        <v>12863</v>
      </c>
      <c r="G712" s="13" t="s">
        <v>210</v>
      </c>
      <c r="H712" s="8" t="s">
        <v>11766</v>
      </c>
      <c r="I712" s="14" t="s">
        <v>11767</v>
      </c>
      <c r="J712" s="14" t="s">
        <v>11768</v>
      </c>
    </row>
    <row r="713" spans="6:10" x14ac:dyDescent="0.3">
      <c r="F713" s="15" t="s">
        <v>12864</v>
      </c>
      <c r="G713" s="13" t="s">
        <v>190</v>
      </c>
      <c r="I713" s="14" t="s">
        <v>11767</v>
      </c>
      <c r="J713" s="14" t="s">
        <v>11768</v>
      </c>
    </row>
    <row r="714" spans="6:10" x14ac:dyDescent="0.3">
      <c r="F714" s="15" t="s">
        <v>12865</v>
      </c>
      <c r="G714" s="13" t="s">
        <v>231</v>
      </c>
      <c r="H714" s="8" t="s">
        <v>11965</v>
      </c>
      <c r="I714" s="14" t="s">
        <v>11734</v>
      </c>
      <c r="J714" s="8" t="s">
        <v>11735</v>
      </c>
    </row>
    <row r="715" spans="6:10" x14ac:dyDescent="0.3">
      <c r="F715" s="15" t="s">
        <v>12866</v>
      </c>
      <c r="G715" s="13" t="s">
        <v>237</v>
      </c>
      <c r="H715" s="8" t="s">
        <v>7267</v>
      </c>
    </row>
    <row r="716" spans="6:10" x14ac:dyDescent="0.3">
      <c r="F716" s="15" t="s">
        <v>12867</v>
      </c>
      <c r="G716" s="12" t="s">
        <v>243</v>
      </c>
      <c r="H716" s="14" t="s">
        <v>11825</v>
      </c>
      <c r="I716" s="14" t="s">
        <v>11734</v>
      </c>
      <c r="J716" s="8" t="s">
        <v>11735</v>
      </c>
    </row>
    <row r="717" spans="6:10" x14ac:dyDescent="0.3">
      <c r="F717" s="12" t="s">
        <v>12868</v>
      </c>
      <c r="G717" s="12" t="s">
        <v>241</v>
      </c>
      <c r="H717" s="14" t="s">
        <v>12278</v>
      </c>
      <c r="I717" s="8" t="s">
        <v>11790</v>
      </c>
      <c r="J717" s="8" t="s">
        <v>11791</v>
      </c>
    </row>
    <row r="718" spans="6:10" x14ac:dyDescent="0.3">
      <c r="F718" s="15" t="s">
        <v>12869</v>
      </c>
      <c r="G718" s="13" t="s">
        <v>218</v>
      </c>
      <c r="I718" s="14" t="s">
        <v>11784</v>
      </c>
      <c r="J718" s="14" t="s">
        <v>11785</v>
      </c>
    </row>
    <row r="719" spans="6:10" x14ac:dyDescent="0.3">
      <c r="F719" s="15" t="s">
        <v>12870</v>
      </c>
      <c r="G719" s="13" t="s">
        <v>210</v>
      </c>
      <c r="H719" s="8" t="s">
        <v>11766</v>
      </c>
      <c r="I719" s="14" t="s">
        <v>11767</v>
      </c>
      <c r="J719" s="14" t="s">
        <v>11768</v>
      </c>
    </row>
    <row r="720" spans="6:10" x14ac:dyDescent="0.3">
      <c r="F720" s="17" t="s">
        <v>11733</v>
      </c>
      <c r="G720" s="13" t="s">
        <v>220</v>
      </c>
      <c r="H720" s="8" t="s">
        <v>11733</v>
      </c>
      <c r="I720" s="14" t="s">
        <v>11734</v>
      </c>
      <c r="J720" s="8" t="s">
        <v>11735</v>
      </c>
    </row>
    <row r="721" spans="6:10" x14ac:dyDescent="0.3">
      <c r="F721" s="15" t="s">
        <v>12871</v>
      </c>
      <c r="G721" s="12" t="s">
        <v>239</v>
      </c>
      <c r="H721" s="14" t="s">
        <v>12211</v>
      </c>
      <c r="I721" s="14" t="s">
        <v>11784</v>
      </c>
      <c r="J721" s="14" t="s">
        <v>11785</v>
      </c>
    </row>
    <row r="722" spans="6:10" x14ac:dyDescent="0.3">
      <c r="F722" s="12" t="s">
        <v>12872</v>
      </c>
      <c r="G722" s="13" t="s">
        <v>190</v>
      </c>
      <c r="H722" s="14"/>
      <c r="I722" s="14" t="s">
        <v>11767</v>
      </c>
      <c r="J722" s="14" t="s">
        <v>11768</v>
      </c>
    </row>
    <row r="723" spans="6:10" x14ac:dyDescent="0.3">
      <c r="F723" s="12" t="s">
        <v>12873</v>
      </c>
      <c r="G723" s="13" t="s">
        <v>196</v>
      </c>
      <c r="H723" s="8" t="s">
        <v>11970</v>
      </c>
      <c r="I723" s="8" t="s">
        <v>11790</v>
      </c>
      <c r="J723" s="8" t="s">
        <v>11791</v>
      </c>
    </row>
    <row r="724" spans="6:10" x14ac:dyDescent="0.3">
      <c r="F724" s="26" t="s">
        <v>12874</v>
      </c>
      <c r="G724" s="12" t="s">
        <v>255</v>
      </c>
      <c r="H724" s="14" t="s">
        <v>12030</v>
      </c>
      <c r="I724" s="14" t="s">
        <v>11734</v>
      </c>
      <c r="J724" s="8" t="s">
        <v>11735</v>
      </c>
    </row>
    <row r="725" spans="6:10" x14ac:dyDescent="0.3">
      <c r="F725" s="15" t="s">
        <v>12875</v>
      </c>
      <c r="G725" s="13" t="s">
        <v>202</v>
      </c>
      <c r="H725" s="14" t="s">
        <v>12173</v>
      </c>
      <c r="I725" s="14" t="s">
        <v>11784</v>
      </c>
      <c r="J725" s="14" t="s">
        <v>11785</v>
      </c>
    </row>
    <row r="726" spans="6:10" x14ac:dyDescent="0.3">
      <c r="F726" s="15" t="s">
        <v>12876</v>
      </c>
      <c r="G726" s="13" t="s">
        <v>247</v>
      </c>
      <c r="H726" s="14" t="s">
        <v>11850</v>
      </c>
      <c r="I726" s="14" t="s">
        <v>11767</v>
      </c>
      <c r="J726" s="14" t="s">
        <v>11768</v>
      </c>
    </row>
    <row r="727" spans="6:10" x14ac:dyDescent="0.3">
      <c r="F727" s="15" t="s">
        <v>12877</v>
      </c>
      <c r="G727" s="13" t="s">
        <v>251</v>
      </c>
      <c r="H727" s="8" t="s">
        <v>11926</v>
      </c>
      <c r="I727" s="14" t="s">
        <v>11767</v>
      </c>
      <c r="J727" s="14" t="s">
        <v>11768</v>
      </c>
    </row>
    <row r="728" spans="6:10" x14ac:dyDescent="0.3">
      <c r="F728" s="15" t="s">
        <v>12878</v>
      </c>
      <c r="G728" s="13" t="s">
        <v>232</v>
      </c>
      <c r="H728" s="8" t="s">
        <v>11751</v>
      </c>
      <c r="I728" s="14" t="s">
        <v>11734</v>
      </c>
      <c r="J728" s="8" t="s">
        <v>11735</v>
      </c>
    </row>
    <row r="729" spans="6:10" x14ac:dyDescent="0.3">
      <c r="F729" s="15" t="s">
        <v>12879</v>
      </c>
      <c r="G729" s="13" t="s">
        <v>220</v>
      </c>
      <c r="H729" s="8" t="s">
        <v>11733</v>
      </c>
      <c r="I729" s="14" t="s">
        <v>11734</v>
      </c>
      <c r="J729" s="8" t="s">
        <v>11735</v>
      </c>
    </row>
    <row r="730" spans="6:10" x14ac:dyDescent="0.3">
      <c r="F730" s="17" t="s">
        <v>12082</v>
      </c>
      <c r="G730" s="13" t="s">
        <v>214</v>
      </c>
      <c r="H730" s="8" t="s">
        <v>12082</v>
      </c>
      <c r="I730" s="14" t="s">
        <v>11784</v>
      </c>
      <c r="J730" s="14" t="s">
        <v>11785</v>
      </c>
    </row>
    <row r="731" spans="6:10" x14ac:dyDescent="0.3">
      <c r="F731" s="13" t="s">
        <v>12880</v>
      </c>
      <c r="G731" s="13" t="s">
        <v>208</v>
      </c>
      <c r="H731" s="14"/>
      <c r="I731" s="14" t="s">
        <v>11784</v>
      </c>
      <c r="J731" s="14" t="s">
        <v>11785</v>
      </c>
    </row>
    <row r="732" spans="6:10" x14ac:dyDescent="0.3">
      <c r="F732" s="15" t="s">
        <v>12881</v>
      </c>
      <c r="G732" s="13" t="s">
        <v>247</v>
      </c>
      <c r="H732" s="14" t="s">
        <v>11850</v>
      </c>
      <c r="I732" s="14" t="s">
        <v>11767</v>
      </c>
      <c r="J732" s="14" t="s">
        <v>11768</v>
      </c>
    </row>
    <row r="733" spans="6:10" x14ac:dyDescent="0.3">
      <c r="F733" s="15" t="s">
        <v>12882</v>
      </c>
      <c r="G733" s="13" t="s">
        <v>195</v>
      </c>
      <c r="H733" s="14" t="s">
        <v>11797</v>
      </c>
      <c r="I733" s="14" t="s">
        <v>11767</v>
      </c>
      <c r="J733" s="14" t="s">
        <v>11768</v>
      </c>
    </row>
    <row r="734" spans="6:10" x14ac:dyDescent="0.3">
      <c r="F734" s="15" t="s">
        <v>12883</v>
      </c>
      <c r="G734" s="13" t="s">
        <v>215</v>
      </c>
      <c r="H734" s="8" t="s">
        <v>11982</v>
      </c>
      <c r="I734" s="8" t="s">
        <v>11790</v>
      </c>
      <c r="J734" s="8" t="s">
        <v>11791</v>
      </c>
    </row>
    <row r="735" spans="6:10" x14ac:dyDescent="0.3">
      <c r="F735" s="15" t="s">
        <v>12884</v>
      </c>
      <c r="G735" s="13" t="s">
        <v>236</v>
      </c>
      <c r="H735" s="8" t="s">
        <v>12086</v>
      </c>
      <c r="I735" s="8" t="s">
        <v>11790</v>
      </c>
      <c r="J735" s="8" t="s">
        <v>11791</v>
      </c>
    </row>
    <row r="736" spans="6:10" x14ac:dyDescent="0.3">
      <c r="F736" s="15" t="s">
        <v>12885</v>
      </c>
      <c r="G736" s="13" t="s">
        <v>252</v>
      </c>
      <c r="I736" s="14" t="s">
        <v>11767</v>
      </c>
      <c r="J736" s="14" t="s">
        <v>11768</v>
      </c>
    </row>
    <row r="737" spans="6:10" x14ac:dyDescent="0.3">
      <c r="F737" s="15" t="s">
        <v>12886</v>
      </c>
      <c r="G737" s="12" t="s">
        <v>213</v>
      </c>
      <c r="H737" s="14" t="s">
        <v>11994</v>
      </c>
      <c r="I737" s="14" t="s">
        <v>11734</v>
      </c>
      <c r="J737" s="8" t="s">
        <v>11735</v>
      </c>
    </row>
    <row r="738" spans="6:10" x14ac:dyDescent="0.3">
      <c r="F738" s="15" t="s">
        <v>12887</v>
      </c>
      <c r="G738" s="13" t="s">
        <v>234</v>
      </c>
      <c r="H738" s="8" t="s">
        <v>12136</v>
      </c>
      <c r="I738" s="8" t="s">
        <v>11790</v>
      </c>
      <c r="J738" s="8" t="s">
        <v>11791</v>
      </c>
    </row>
    <row r="739" spans="6:10" x14ac:dyDescent="0.3">
      <c r="F739" s="12" t="s">
        <v>12888</v>
      </c>
      <c r="G739" s="12" t="s">
        <v>245</v>
      </c>
      <c r="H739" s="14" t="s">
        <v>12160</v>
      </c>
      <c r="I739" s="8" t="s">
        <v>11790</v>
      </c>
      <c r="J739" s="8" t="s">
        <v>11791</v>
      </c>
    </row>
    <row r="740" spans="6:10" x14ac:dyDescent="0.3">
      <c r="F740" s="15" t="s">
        <v>12889</v>
      </c>
      <c r="G740" s="12" t="s">
        <v>207</v>
      </c>
      <c r="H740" s="14" t="s">
        <v>11858</v>
      </c>
      <c r="I740" s="14" t="s">
        <v>11784</v>
      </c>
      <c r="J740" s="14" t="s">
        <v>11785</v>
      </c>
    </row>
    <row r="741" spans="6:10" x14ac:dyDescent="0.3">
      <c r="F741" s="12" t="s">
        <v>12890</v>
      </c>
      <c r="G741" s="12" t="s">
        <v>245</v>
      </c>
      <c r="H741" s="14" t="s">
        <v>12160</v>
      </c>
      <c r="I741" s="8" t="s">
        <v>11790</v>
      </c>
      <c r="J741" s="8" t="s">
        <v>11791</v>
      </c>
    </row>
    <row r="742" spans="6:10" x14ac:dyDescent="0.3">
      <c r="F742" s="15" t="s">
        <v>12891</v>
      </c>
      <c r="G742" s="13" t="s">
        <v>262</v>
      </c>
      <c r="H742" s="14" t="s">
        <v>11833</v>
      </c>
      <c r="I742" s="14" t="s">
        <v>11734</v>
      </c>
      <c r="J742" s="8" t="s">
        <v>11735</v>
      </c>
    </row>
    <row r="743" spans="6:10" x14ac:dyDescent="0.3">
      <c r="F743" s="15" t="s">
        <v>12892</v>
      </c>
      <c r="G743" s="13" t="s">
        <v>228</v>
      </c>
      <c r="H743" s="8" t="s">
        <v>11889</v>
      </c>
      <c r="I743" s="14" t="s">
        <v>11734</v>
      </c>
      <c r="J743" s="8" t="s">
        <v>11735</v>
      </c>
    </row>
    <row r="744" spans="6:10" x14ac:dyDescent="0.3">
      <c r="F744" s="15" t="s">
        <v>12893</v>
      </c>
      <c r="G744" s="13" t="s">
        <v>260</v>
      </c>
      <c r="H744" s="8" t="s">
        <v>11863</v>
      </c>
      <c r="I744" s="14" t="s">
        <v>11767</v>
      </c>
      <c r="J744" s="14" t="s">
        <v>11768</v>
      </c>
    </row>
    <row r="745" spans="6:10" x14ac:dyDescent="0.3">
      <c r="F745" s="15" t="s">
        <v>12894</v>
      </c>
      <c r="G745" s="13" t="s">
        <v>250</v>
      </c>
      <c r="H745" s="8" t="s">
        <v>11997</v>
      </c>
      <c r="I745" s="14" t="s">
        <v>11784</v>
      </c>
      <c r="J745" s="14" t="s">
        <v>11785</v>
      </c>
    </row>
    <row r="746" spans="6:10" x14ac:dyDescent="0.3">
      <c r="F746" s="15" t="s">
        <v>12895</v>
      </c>
      <c r="G746" s="13" t="s">
        <v>216</v>
      </c>
      <c r="H746" s="8" t="s">
        <v>12231</v>
      </c>
      <c r="I746" s="14" t="s">
        <v>11767</v>
      </c>
      <c r="J746" s="14" t="s">
        <v>11768</v>
      </c>
    </row>
    <row r="747" spans="6:10" x14ac:dyDescent="0.3">
      <c r="F747" s="15" t="s">
        <v>12896</v>
      </c>
      <c r="G747" s="13" t="s">
        <v>190</v>
      </c>
      <c r="I747" s="14" t="s">
        <v>11767</v>
      </c>
      <c r="J747" s="14" t="s">
        <v>11768</v>
      </c>
    </row>
    <row r="748" spans="6:10" x14ac:dyDescent="0.3">
      <c r="F748" s="12" t="s">
        <v>12897</v>
      </c>
      <c r="G748" s="13" t="s">
        <v>202</v>
      </c>
      <c r="H748" s="14" t="s">
        <v>12173</v>
      </c>
      <c r="I748" s="14" t="s">
        <v>11784</v>
      </c>
      <c r="J748" s="14" t="s">
        <v>11785</v>
      </c>
    </row>
    <row r="749" spans="6:10" x14ac:dyDescent="0.3">
      <c r="F749" s="15" t="s">
        <v>12898</v>
      </c>
      <c r="G749" s="13" t="s">
        <v>195</v>
      </c>
      <c r="H749" s="14" t="s">
        <v>11797</v>
      </c>
      <c r="I749" s="14" t="s">
        <v>11767</v>
      </c>
      <c r="J749" s="14" t="s">
        <v>11768</v>
      </c>
    </row>
    <row r="750" spans="6:10" x14ac:dyDescent="0.3">
      <c r="F750" s="15" t="s">
        <v>12899</v>
      </c>
      <c r="G750" s="13" t="s">
        <v>197</v>
      </c>
      <c r="H750" s="8" t="s">
        <v>11744</v>
      </c>
      <c r="I750" s="14" t="s">
        <v>11734</v>
      </c>
      <c r="J750" s="8" t="s">
        <v>11735</v>
      </c>
    </row>
    <row r="751" spans="6:10" x14ac:dyDescent="0.3">
      <c r="F751" s="17" t="s">
        <v>12136</v>
      </c>
      <c r="G751" s="13" t="s">
        <v>234</v>
      </c>
      <c r="H751" s="8" t="s">
        <v>12136</v>
      </c>
      <c r="I751" s="8" t="s">
        <v>11790</v>
      </c>
      <c r="J751" s="8" t="s">
        <v>11791</v>
      </c>
    </row>
    <row r="752" spans="6:10" x14ac:dyDescent="0.3">
      <c r="F752" s="15" t="s">
        <v>12900</v>
      </c>
      <c r="G752" s="13" t="s">
        <v>252</v>
      </c>
      <c r="H752" s="14"/>
      <c r="I752" s="14" t="s">
        <v>11767</v>
      </c>
      <c r="J752" s="14" t="s">
        <v>11768</v>
      </c>
    </row>
    <row r="753" spans="6:10" x14ac:dyDescent="0.3">
      <c r="F753" s="15" t="s">
        <v>12901</v>
      </c>
      <c r="G753" s="13" t="s">
        <v>205</v>
      </c>
      <c r="H753" s="14" t="s">
        <v>11916</v>
      </c>
      <c r="I753" s="14" t="s">
        <v>11784</v>
      </c>
      <c r="J753" s="14" t="s">
        <v>11785</v>
      </c>
    </row>
    <row r="754" spans="6:10" x14ac:dyDescent="0.3">
      <c r="F754" s="12" t="s">
        <v>12902</v>
      </c>
      <c r="G754" s="12" t="s">
        <v>239</v>
      </c>
      <c r="H754" s="14" t="s">
        <v>12211</v>
      </c>
      <c r="I754" s="14" t="s">
        <v>11784</v>
      </c>
      <c r="J754" s="14" t="s">
        <v>11785</v>
      </c>
    </row>
    <row r="755" spans="6:10" x14ac:dyDescent="0.3">
      <c r="F755" s="17" t="s">
        <v>12903</v>
      </c>
      <c r="G755" s="13" t="s">
        <v>210</v>
      </c>
      <c r="H755" s="8" t="s">
        <v>11766</v>
      </c>
      <c r="I755" s="14" t="s">
        <v>11767</v>
      </c>
      <c r="J755" s="14" t="s">
        <v>11768</v>
      </c>
    </row>
    <row r="756" spans="6:10" x14ac:dyDescent="0.3">
      <c r="F756" s="15" t="s">
        <v>12904</v>
      </c>
      <c r="G756" s="12" t="s">
        <v>263</v>
      </c>
      <c r="H756" s="14" t="s">
        <v>12269</v>
      </c>
      <c r="I756" s="8" t="s">
        <v>11790</v>
      </c>
      <c r="J756" s="8" t="s">
        <v>11791</v>
      </c>
    </row>
    <row r="757" spans="6:10" x14ac:dyDescent="0.3">
      <c r="F757" s="15" t="s">
        <v>12905</v>
      </c>
      <c r="G757" s="13" t="s">
        <v>185</v>
      </c>
      <c r="H757" s="14" t="s">
        <v>12323</v>
      </c>
      <c r="I757" s="14" t="s">
        <v>11790</v>
      </c>
      <c r="J757" s="8" t="s">
        <v>11791</v>
      </c>
    </row>
    <row r="758" spans="6:10" x14ac:dyDescent="0.3">
      <c r="F758" s="15" t="s">
        <v>12906</v>
      </c>
      <c r="G758" s="12" t="s">
        <v>249</v>
      </c>
      <c r="H758" s="14" t="s">
        <v>12197</v>
      </c>
      <c r="I758" s="8" t="s">
        <v>11790</v>
      </c>
      <c r="J758" s="8" t="s">
        <v>11791</v>
      </c>
    </row>
    <row r="759" spans="6:10" x14ac:dyDescent="0.3">
      <c r="F759" s="15" t="s">
        <v>12907</v>
      </c>
      <c r="G759" s="12" t="s">
        <v>245</v>
      </c>
      <c r="H759" s="14" t="s">
        <v>12160</v>
      </c>
      <c r="I759" s="8" t="s">
        <v>11790</v>
      </c>
      <c r="J759" s="8" t="s">
        <v>11791</v>
      </c>
    </row>
    <row r="760" spans="6:10" x14ac:dyDescent="0.3">
      <c r="F760" s="15" t="s">
        <v>12908</v>
      </c>
      <c r="G760" s="12" t="s">
        <v>248</v>
      </c>
      <c r="H760" s="14" t="s">
        <v>12163</v>
      </c>
      <c r="I760" s="8" t="s">
        <v>11790</v>
      </c>
      <c r="J760" s="8" t="s">
        <v>11791</v>
      </c>
    </row>
    <row r="761" spans="6:10" x14ac:dyDescent="0.3">
      <c r="F761" s="15" t="s">
        <v>12909</v>
      </c>
      <c r="G761" s="12" t="s">
        <v>245</v>
      </c>
      <c r="H761" s="14" t="s">
        <v>12160</v>
      </c>
      <c r="I761" s="8" t="s">
        <v>11790</v>
      </c>
      <c r="J761" s="8" t="s">
        <v>11791</v>
      </c>
    </row>
    <row r="762" spans="6:10" x14ac:dyDescent="0.3">
      <c r="F762" s="18" t="s">
        <v>11952</v>
      </c>
      <c r="G762" s="12" t="s">
        <v>191</v>
      </c>
      <c r="H762" s="14" t="s">
        <v>11952</v>
      </c>
      <c r="I762" s="14" t="s">
        <v>11734</v>
      </c>
      <c r="J762" s="8" t="s">
        <v>11735</v>
      </c>
    </row>
    <row r="763" spans="6:10" x14ac:dyDescent="0.3">
      <c r="F763" s="15" t="s">
        <v>12910</v>
      </c>
      <c r="G763" s="12" t="s">
        <v>255</v>
      </c>
      <c r="H763" s="14" t="s">
        <v>12030</v>
      </c>
      <c r="I763" s="14" t="s">
        <v>11734</v>
      </c>
      <c r="J763" s="8" t="s">
        <v>11735</v>
      </c>
    </row>
    <row r="764" spans="6:10" x14ac:dyDescent="0.3">
      <c r="F764" s="12" t="s">
        <v>12911</v>
      </c>
      <c r="G764" s="12" t="s">
        <v>225</v>
      </c>
      <c r="H764" s="14" t="s">
        <v>11931</v>
      </c>
      <c r="I764" s="14" t="s">
        <v>11734</v>
      </c>
      <c r="J764" s="8" t="s">
        <v>11735</v>
      </c>
    </row>
    <row r="765" spans="6:10" x14ac:dyDescent="0.3">
      <c r="F765" s="15" t="s">
        <v>12912</v>
      </c>
      <c r="G765" s="13" t="s">
        <v>238</v>
      </c>
      <c r="H765" s="14"/>
      <c r="I765" s="14" t="s">
        <v>11767</v>
      </c>
      <c r="J765" s="14" t="s">
        <v>11768</v>
      </c>
    </row>
    <row r="766" spans="6:10" x14ac:dyDescent="0.3">
      <c r="F766" s="15" t="s">
        <v>12913</v>
      </c>
      <c r="G766" s="13" t="s">
        <v>201</v>
      </c>
      <c r="H766" s="14" t="s">
        <v>12170</v>
      </c>
      <c r="I766" s="14" t="s">
        <v>11734</v>
      </c>
      <c r="J766" s="8" t="s">
        <v>11735</v>
      </c>
    </row>
    <row r="767" spans="6:10" x14ac:dyDescent="0.3">
      <c r="F767" s="15" t="s">
        <v>12914</v>
      </c>
      <c r="G767" s="13" t="s">
        <v>228</v>
      </c>
      <c r="H767" s="8" t="s">
        <v>11889</v>
      </c>
      <c r="I767" s="14" t="s">
        <v>11734</v>
      </c>
      <c r="J767" s="8" t="s">
        <v>11735</v>
      </c>
    </row>
    <row r="768" spans="6:10" x14ac:dyDescent="0.3">
      <c r="F768" s="15" t="s">
        <v>12915</v>
      </c>
      <c r="G768" s="13" t="s">
        <v>210</v>
      </c>
      <c r="H768" s="8" t="s">
        <v>11766</v>
      </c>
      <c r="I768" s="14" t="s">
        <v>11767</v>
      </c>
      <c r="J768" s="14" t="s">
        <v>11768</v>
      </c>
    </row>
    <row r="769" spans="6:10" x14ac:dyDescent="0.3">
      <c r="F769" s="15" t="s">
        <v>12916</v>
      </c>
      <c r="G769" s="13" t="s">
        <v>209</v>
      </c>
      <c r="H769" s="14"/>
      <c r="I769" s="14" t="s">
        <v>11767</v>
      </c>
      <c r="J769" s="14" t="s">
        <v>11768</v>
      </c>
    </row>
    <row r="770" spans="6:10" x14ac:dyDescent="0.3">
      <c r="F770" s="26" t="s">
        <v>12917</v>
      </c>
      <c r="G770" s="12" t="s">
        <v>249</v>
      </c>
      <c r="H770" s="14" t="s">
        <v>12197</v>
      </c>
      <c r="I770" s="8" t="s">
        <v>11790</v>
      </c>
      <c r="J770" s="8" t="s">
        <v>11791</v>
      </c>
    </row>
    <row r="771" spans="6:10" x14ac:dyDescent="0.3">
      <c r="F771" s="17" t="s">
        <v>11807</v>
      </c>
      <c r="G771" s="13" t="s">
        <v>242</v>
      </c>
      <c r="H771" s="8" t="s">
        <v>11807</v>
      </c>
      <c r="I771" s="14" t="s">
        <v>11734</v>
      </c>
      <c r="J771" s="8" t="s">
        <v>11735</v>
      </c>
    </row>
    <row r="772" spans="6:10" x14ac:dyDescent="0.3">
      <c r="F772" s="12" t="s">
        <v>12918</v>
      </c>
      <c r="G772" s="13" t="s">
        <v>238</v>
      </c>
      <c r="H772" s="14"/>
      <c r="I772" s="14" t="s">
        <v>11767</v>
      </c>
      <c r="J772" s="14" t="s">
        <v>11768</v>
      </c>
    </row>
    <row r="773" spans="6:10" x14ac:dyDescent="0.3">
      <c r="F773" s="15" t="s">
        <v>12919</v>
      </c>
      <c r="G773" s="13" t="s">
        <v>233</v>
      </c>
      <c r="H773" s="8" t="s">
        <v>11829</v>
      </c>
      <c r="I773" s="14" t="s">
        <v>11767</v>
      </c>
      <c r="J773" s="14" t="s">
        <v>11768</v>
      </c>
    </row>
    <row r="774" spans="6:10" x14ac:dyDescent="0.3">
      <c r="F774" s="18" t="s">
        <v>12211</v>
      </c>
      <c r="G774" s="12" t="s">
        <v>239</v>
      </c>
      <c r="H774" s="14" t="s">
        <v>12211</v>
      </c>
      <c r="I774" s="14" t="s">
        <v>11784</v>
      </c>
      <c r="J774" s="14" t="s">
        <v>11785</v>
      </c>
    </row>
    <row r="775" spans="6:10" x14ac:dyDescent="0.3">
      <c r="F775" s="13" t="s">
        <v>11797</v>
      </c>
      <c r="G775" s="13" t="s">
        <v>195</v>
      </c>
      <c r="H775" s="14" t="s">
        <v>11797</v>
      </c>
      <c r="I775" s="14" t="s">
        <v>11767</v>
      </c>
      <c r="J775" s="14" t="s">
        <v>11768</v>
      </c>
    </row>
    <row r="776" spans="6:10" x14ac:dyDescent="0.3">
      <c r="F776" s="15" t="s">
        <v>12920</v>
      </c>
      <c r="G776" s="12" t="s">
        <v>219</v>
      </c>
      <c r="H776" s="14" t="s">
        <v>12130</v>
      </c>
      <c r="I776" s="8" t="s">
        <v>11790</v>
      </c>
      <c r="J776" s="8" t="s">
        <v>11791</v>
      </c>
    </row>
    <row r="777" spans="6:10" x14ac:dyDescent="0.3">
      <c r="F777" s="15" t="s">
        <v>12921</v>
      </c>
      <c r="G777" s="12" t="s">
        <v>263</v>
      </c>
      <c r="H777" s="14" t="s">
        <v>12269</v>
      </c>
      <c r="I777" s="8" t="s">
        <v>11790</v>
      </c>
      <c r="J777" s="8" t="s">
        <v>11791</v>
      </c>
    </row>
    <row r="778" spans="6:10" x14ac:dyDescent="0.3">
      <c r="F778" s="12" t="s">
        <v>12922</v>
      </c>
      <c r="G778" s="13" t="s">
        <v>231</v>
      </c>
      <c r="H778" s="8" t="s">
        <v>11965</v>
      </c>
      <c r="I778" s="14" t="s">
        <v>11734</v>
      </c>
      <c r="J778" s="8" t="s">
        <v>11735</v>
      </c>
    </row>
    <row r="779" spans="6:10" x14ac:dyDescent="0.3">
      <c r="F779" s="15" t="s">
        <v>12923</v>
      </c>
      <c r="G779" s="13" t="s">
        <v>236</v>
      </c>
      <c r="H779" s="8" t="s">
        <v>12086</v>
      </c>
      <c r="I779" s="8" t="s">
        <v>11790</v>
      </c>
      <c r="J779" s="8" t="s">
        <v>11791</v>
      </c>
    </row>
    <row r="780" spans="6:10" x14ac:dyDescent="0.3">
      <c r="F780" s="15" t="s">
        <v>12924</v>
      </c>
      <c r="G780" s="13" t="s">
        <v>232</v>
      </c>
      <c r="H780" s="8" t="s">
        <v>11751</v>
      </c>
      <c r="I780" s="14" t="s">
        <v>11734</v>
      </c>
      <c r="J780" s="8" t="s">
        <v>11735</v>
      </c>
    </row>
    <row r="781" spans="6:10" x14ac:dyDescent="0.3">
      <c r="F781" s="17" t="s">
        <v>11976</v>
      </c>
      <c r="G781" s="13" t="s">
        <v>217</v>
      </c>
      <c r="H781" s="8" t="s">
        <v>11976</v>
      </c>
      <c r="I781" s="8" t="s">
        <v>11790</v>
      </c>
      <c r="J781" s="8" t="s">
        <v>11791</v>
      </c>
    </row>
    <row r="782" spans="6:10" x14ac:dyDescent="0.3">
      <c r="F782" s="15" t="s">
        <v>12925</v>
      </c>
      <c r="G782" s="12" t="s">
        <v>219</v>
      </c>
      <c r="H782" s="14" t="s">
        <v>12130</v>
      </c>
      <c r="I782" s="8" t="s">
        <v>11790</v>
      </c>
      <c r="J782" s="8" t="s">
        <v>11791</v>
      </c>
    </row>
    <row r="783" spans="6:10" x14ac:dyDescent="0.3">
      <c r="F783" s="15" t="s">
        <v>12926</v>
      </c>
      <c r="G783" s="12" t="s">
        <v>241</v>
      </c>
      <c r="H783" s="14" t="s">
        <v>12278</v>
      </c>
      <c r="I783" s="8" t="s">
        <v>11790</v>
      </c>
      <c r="J783" s="8" t="s">
        <v>11791</v>
      </c>
    </row>
    <row r="784" spans="6:10" x14ac:dyDescent="0.3">
      <c r="F784" s="15" t="s">
        <v>12927</v>
      </c>
      <c r="G784" s="13" t="s">
        <v>256</v>
      </c>
      <c r="H784" s="8" t="s">
        <v>5035</v>
      </c>
      <c r="I784" s="14" t="s">
        <v>11767</v>
      </c>
      <c r="J784" s="14" t="s">
        <v>11768</v>
      </c>
    </row>
    <row r="785" spans="6:10" x14ac:dyDescent="0.3">
      <c r="F785" s="15" t="s">
        <v>12928</v>
      </c>
      <c r="G785" s="12" t="s">
        <v>241</v>
      </c>
      <c r="H785" s="14" t="s">
        <v>12278</v>
      </c>
      <c r="I785" s="8" t="s">
        <v>11790</v>
      </c>
      <c r="J785" s="8" t="s">
        <v>11791</v>
      </c>
    </row>
    <row r="786" spans="6:10" x14ac:dyDescent="0.3">
      <c r="F786" s="15" t="s">
        <v>12929</v>
      </c>
      <c r="G786" s="13" t="s">
        <v>202</v>
      </c>
      <c r="H786" s="14" t="s">
        <v>12173</v>
      </c>
      <c r="I786" s="14" t="s">
        <v>11784</v>
      </c>
      <c r="J786" s="14" t="s">
        <v>11785</v>
      </c>
    </row>
    <row r="787" spans="6:10" x14ac:dyDescent="0.3">
      <c r="F787" s="12" t="s">
        <v>12930</v>
      </c>
      <c r="G787" s="12" t="s">
        <v>245</v>
      </c>
      <c r="H787" s="14" t="s">
        <v>12160</v>
      </c>
      <c r="I787" s="8" t="s">
        <v>11790</v>
      </c>
      <c r="J787" s="8" t="s">
        <v>11791</v>
      </c>
    </row>
    <row r="788" spans="6:10" x14ac:dyDescent="0.3">
      <c r="F788" s="15" t="s">
        <v>12931</v>
      </c>
      <c r="G788" s="13" t="s">
        <v>246</v>
      </c>
      <c r="H788" s="14" t="s">
        <v>12521</v>
      </c>
      <c r="I788" s="8" t="s">
        <v>11790</v>
      </c>
      <c r="J788" s="8" t="s">
        <v>11791</v>
      </c>
    </row>
    <row r="789" spans="6:10" x14ac:dyDescent="0.3">
      <c r="F789" s="18" t="s">
        <v>11884</v>
      </c>
      <c r="G789" s="12" t="s">
        <v>221</v>
      </c>
      <c r="H789" s="14" t="s">
        <v>11884</v>
      </c>
      <c r="I789" s="14" t="s">
        <v>11784</v>
      </c>
      <c r="J789" s="14" t="s">
        <v>11785</v>
      </c>
    </row>
    <row r="790" spans="6:10" x14ac:dyDescent="0.3">
      <c r="F790" s="15" t="s">
        <v>12932</v>
      </c>
      <c r="G790" s="13" t="s">
        <v>193</v>
      </c>
      <c r="H790" s="14"/>
      <c r="I790" s="14" t="s">
        <v>11734</v>
      </c>
      <c r="J790" s="8" t="s">
        <v>11735</v>
      </c>
    </row>
    <row r="791" spans="6:10" x14ac:dyDescent="0.3">
      <c r="F791" s="15" t="s">
        <v>12933</v>
      </c>
      <c r="G791" s="12" t="s">
        <v>203</v>
      </c>
      <c r="H791" s="14" t="s">
        <v>12187</v>
      </c>
      <c r="I791" s="8" t="s">
        <v>11790</v>
      </c>
      <c r="J791" s="8" t="s">
        <v>11791</v>
      </c>
    </row>
    <row r="792" spans="6:10" x14ac:dyDescent="0.3">
      <c r="F792" s="15" t="s">
        <v>12934</v>
      </c>
      <c r="G792" s="13" t="s">
        <v>232</v>
      </c>
      <c r="H792" s="8" t="s">
        <v>11751</v>
      </c>
      <c r="I792" s="14" t="s">
        <v>11734</v>
      </c>
      <c r="J792" s="8" t="s">
        <v>11735</v>
      </c>
    </row>
    <row r="793" spans="6:10" x14ac:dyDescent="0.3">
      <c r="F793" s="17" t="s">
        <v>11970</v>
      </c>
      <c r="G793" s="13" t="s">
        <v>196</v>
      </c>
      <c r="H793" s="8" t="s">
        <v>11970</v>
      </c>
      <c r="I793" s="8" t="s">
        <v>11790</v>
      </c>
      <c r="J793" s="8" t="s">
        <v>11791</v>
      </c>
    </row>
    <row r="794" spans="6:10" x14ac:dyDescent="0.3">
      <c r="F794" s="15" t="s">
        <v>12935</v>
      </c>
      <c r="G794" s="13" t="s">
        <v>226</v>
      </c>
      <c r="H794" s="8" t="s">
        <v>12057</v>
      </c>
      <c r="I794" s="14" t="s">
        <v>11767</v>
      </c>
      <c r="J794" s="14" t="s">
        <v>11768</v>
      </c>
    </row>
    <row r="795" spans="6:10" x14ac:dyDescent="0.3">
      <c r="F795" s="18" t="s">
        <v>12197</v>
      </c>
      <c r="G795" s="12" t="s">
        <v>249</v>
      </c>
      <c r="H795" s="14" t="s">
        <v>12197</v>
      </c>
      <c r="I795" s="8" t="s">
        <v>11790</v>
      </c>
      <c r="J795" s="8" t="s">
        <v>11791</v>
      </c>
    </row>
    <row r="796" spans="6:10" x14ac:dyDescent="0.3">
      <c r="F796" s="15" t="s">
        <v>12936</v>
      </c>
      <c r="G796" s="13" t="s">
        <v>250</v>
      </c>
      <c r="H796" s="8" t="s">
        <v>11997</v>
      </c>
      <c r="I796" s="14" t="s">
        <v>11784</v>
      </c>
      <c r="J796" s="14" t="s">
        <v>11785</v>
      </c>
    </row>
    <row r="797" spans="6:10" x14ac:dyDescent="0.3">
      <c r="F797" s="15" t="s">
        <v>12937</v>
      </c>
      <c r="G797" s="13" t="s">
        <v>242</v>
      </c>
      <c r="H797" s="8" t="s">
        <v>11807</v>
      </c>
      <c r="I797" s="14" t="s">
        <v>11734</v>
      </c>
      <c r="J797" s="8" t="s">
        <v>11735</v>
      </c>
    </row>
    <row r="798" spans="6:10" x14ac:dyDescent="0.3">
      <c r="F798" s="15" t="s">
        <v>12938</v>
      </c>
      <c r="G798" s="12" t="s">
        <v>213</v>
      </c>
      <c r="H798" s="14" t="s">
        <v>11994</v>
      </c>
      <c r="I798" s="14" t="s">
        <v>11734</v>
      </c>
      <c r="J798" s="8" t="s">
        <v>11735</v>
      </c>
    </row>
    <row r="799" spans="6:10" x14ac:dyDescent="0.3">
      <c r="F799" s="15" t="s">
        <v>12939</v>
      </c>
      <c r="G799" s="13" t="s">
        <v>202</v>
      </c>
      <c r="H799" s="14" t="s">
        <v>12173</v>
      </c>
      <c r="I799" s="14" t="s">
        <v>11784</v>
      </c>
      <c r="J799" s="14" t="s">
        <v>11785</v>
      </c>
    </row>
    <row r="800" spans="6:10" x14ac:dyDescent="0.3">
      <c r="F800" s="23" t="s">
        <v>12940</v>
      </c>
      <c r="G800" s="13" t="s">
        <v>209</v>
      </c>
      <c r="H800" s="14"/>
      <c r="I800" s="14" t="s">
        <v>11767</v>
      </c>
      <c r="J800" s="14" t="s">
        <v>11768</v>
      </c>
    </row>
    <row r="801" spans="6:10" x14ac:dyDescent="0.3">
      <c r="F801" s="15" t="s">
        <v>12941</v>
      </c>
      <c r="G801" s="13" t="s">
        <v>231</v>
      </c>
      <c r="H801" s="8" t="s">
        <v>11965</v>
      </c>
      <c r="I801" s="14" t="s">
        <v>11734</v>
      </c>
      <c r="J801" s="8" t="s">
        <v>11735</v>
      </c>
    </row>
    <row r="802" spans="6:10" x14ac:dyDescent="0.3">
      <c r="F802" s="15" t="s">
        <v>12942</v>
      </c>
      <c r="G802" s="13" t="s">
        <v>216</v>
      </c>
      <c r="H802" s="8" t="s">
        <v>12231</v>
      </c>
      <c r="I802" s="14" t="s">
        <v>11767</v>
      </c>
      <c r="J802" s="14" t="s">
        <v>11768</v>
      </c>
    </row>
    <row r="803" spans="6:10" x14ac:dyDescent="0.3">
      <c r="F803" s="15" t="s">
        <v>12943</v>
      </c>
      <c r="G803" s="12" t="s">
        <v>224</v>
      </c>
      <c r="H803" s="14" t="s">
        <v>12250</v>
      </c>
      <c r="I803" s="14" t="s">
        <v>11767</v>
      </c>
      <c r="J803" s="14" t="s">
        <v>11768</v>
      </c>
    </row>
    <row r="804" spans="6:10" x14ac:dyDescent="0.3">
      <c r="F804" s="15" t="s">
        <v>12944</v>
      </c>
      <c r="G804" s="13" t="s">
        <v>259</v>
      </c>
      <c r="H804" s="8" t="s">
        <v>12014</v>
      </c>
      <c r="I804" s="14" t="s">
        <v>11767</v>
      </c>
      <c r="J804" s="14" t="s">
        <v>11768</v>
      </c>
    </row>
    <row r="805" spans="6:10" x14ac:dyDescent="0.3">
      <c r="F805" s="15" t="s">
        <v>12945</v>
      </c>
      <c r="G805" s="12" t="s">
        <v>194</v>
      </c>
      <c r="H805" s="14" t="s">
        <v>11758</v>
      </c>
      <c r="I805" s="14" t="s">
        <v>11734</v>
      </c>
      <c r="J805" s="8" t="s">
        <v>11735</v>
      </c>
    </row>
    <row r="806" spans="6:10" x14ac:dyDescent="0.3">
      <c r="F806" s="15" t="s">
        <v>12946</v>
      </c>
      <c r="G806" s="13" t="s">
        <v>260</v>
      </c>
      <c r="H806" s="8" t="s">
        <v>11863</v>
      </c>
      <c r="I806" s="14" t="s">
        <v>11767</v>
      </c>
      <c r="J806" s="14" t="s">
        <v>11768</v>
      </c>
    </row>
    <row r="807" spans="6:10" x14ac:dyDescent="0.3">
      <c r="F807" s="15" t="s">
        <v>12947</v>
      </c>
      <c r="G807" s="12" t="s">
        <v>191</v>
      </c>
      <c r="H807" s="14" t="s">
        <v>11952</v>
      </c>
      <c r="I807" s="8" t="s">
        <v>11734</v>
      </c>
      <c r="J807" s="8" t="s">
        <v>11735</v>
      </c>
    </row>
    <row r="808" spans="6:10" x14ac:dyDescent="0.3">
      <c r="F808" s="15" t="s">
        <v>12948</v>
      </c>
      <c r="G808" s="13" t="s">
        <v>198</v>
      </c>
      <c r="H808" s="8" t="s">
        <v>11869</v>
      </c>
      <c r="I808" s="14" t="s">
        <v>11767</v>
      </c>
      <c r="J808" s="14" t="s">
        <v>11768</v>
      </c>
    </row>
    <row r="809" spans="6:10" x14ac:dyDescent="0.3">
      <c r="F809" s="26" t="s">
        <v>12949</v>
      </c>
      <c r="G809" s="13" t="s">
        <v>190</v>
      </c>
      <c r="H809" s="14"/>
      <c r="I809" s="14" t="s">
        <v>11767</v>
      </c>
      <c r="J809" s="14" t="s">
        <v>11768</v>
      </c>
    </row>
    <row r="810" spans="6:10" x14ac:dyDescent="0.3">
      <c r="F810" s="15" t="s">
        <v>12950</v>
      </c>
      <c r="G810" s="13" t="s">
        <v>198</v>
      </c>
      <c r="H810" s="8" t="s">
        <v>11869</v>
      </c>
      <c r="I810" s="14" t="s">
        <v>11767</v>
      </c>
      <c r="J810" s="14" t="s">
        <v>11768</v>
      </c>
    </row>
    <row r="811" spans="6:10" x14ac:dyDescent="0.3">
      <c r="F811" s="15" t="s">
        <v>12951</v>
      </c>
      <c r="G811" s="13" t="s">
        <v>210</v>
      </c>
      <c r="H811" s="8" t="s">
        <v>11766</v>
      </c>
      <c r="I811" s="14" t="s">
        <v>11767</v>
      </c>
      <c r="J811" s="14" t="s">
        <v>11768</v>
      </c>
    </row>
    <row r="812" spans="6:10" x14ac:dyDescent="0.3">
      <c r="F812" s="12" t="s">
        <v>12952</v>
      </c>
      <c r="G812" s="12" t="s">
        <v>245</v>
      </c>
      <c r="H812" s="14" t="s">
        <v>12160</v>
      </c>
      <c r="I812" s="8" t="s">
        <v>11790</v>
      </c>
      <c r="J812" s="8" t="s">
        <v>11791</v>
      </c>
    </row>
    <row r="813" spans="6:10" x14ac:dyDescent="0.3">
      <c r="F813" s="12" t="s">
        <v>12953</v>
      </c>
      <c r="G813" s="13" t="s">
        <v>240</v>
      </c>
      <c r="H813" s="14" t="s">
        <v>12001</v>
      </c>
      <c r="I813" s="14" t="s">
        <v>11784</v>
      </c>
      <c r="J813" s="14" t="s">
        <v>11785</v>
      </c>
    </row>
    <row r="814" spans="6:10" x14ac:dyDescent="0.3">
      <c r="F814" s="12" t="s">
        <v>12954</v>
      </c>
      <c r="G814" s="13" t="s">
        <v>229</v>
      </c>
      <c r="H814" s="14" t="s">
        <v>11842</v>
      </c>
      <c r="I814" s="14" t="s">
        <v>11790</v>
      </c>
      <c r="J814" s="8" t="s">
        <v>11791</v>
      </c>
    </row>
    <row r="815" spans="6:10" x14ac:dyDescent="0.3">
      <c r="F815" s="12" t="s">
        <v>12955</v>
      </c>
      <c r="G815" s="12" t="s">
        <v>186</v>
      </c>
      <c r="H815" s="14" t="s">
        <v>12093</v>
      </c>
      <c r="I815" s="14" t="s">
        <v>11734</v>
      </c>
      <c r="J815" s="8" t="s">
        <v>11735</v>
      </c>
    </row>
    <row r="816" spans="6:10" x14ac:dyDescent="0.3">
      <c r="F816" s="15" t="s">
        <v>12956</v>
      </c>
      <c r="G816" s="13" t="s">
        <v>232</v>
      </c>
      <c r="H816" s="8" t="s">
        <v>11751</v>
      </c>
      <c r="I816" s="14" t="s">
        <v>11734</v>
      </c>
      <c r="J816" s="8" t="s">
        <v>11735</v>
      </c>
    </row>
    <row r="817" spans="6:10" x14ac:dyDescent="0.3">
      <c r="F817" s="18" t="s">
        <v>12120</v>
      </c>
      <c r="G817" s="12" t="s">
        <v>254</v>
      </c>
      <c r="H817" s="14" t="s">
        <v>12120</v>
      </c>
      <c r="I817" s="14" t="s">
        <v>11734</v>
      </c>
      <c r="J817" s="8" t="s">
        <v>11735</v>
      </c>
    </row>
    <row r="818" spans="6:10" x14ac:dyDescent="0.3">
      <c r="F818" s="15" t="s">
        <v>12957</v>
      </c>
      <c r="G818" s="13" t="s">
        <v>226</v>
      </c>
      <c r="H818" s="8" t="s">
        <v>12057</v>
      </c>
      <c r="I818" s="14" t="s">
        <v>11767</v>
      </c>
      <c r="J818" s="14" t="s">
        <v>11768</v>
      </c>
    </row>
    <row r="819" spans="6:10" x14ac:dyDescent="0.3">
      <c r="F819" s="15" t="s">
        <v>12958</v>
      </c>
      <c r="G819" s="12" t="s">
        <v>244</v>
      </c>
      <c r="H819" s="14" t="s">
        <v>11813</v>
      </c>
      <c r="I819" s="14" t="s">
        <v>11767</v>
      </c>
      <c r="J819" s="14" t="s">
        <v>11768</v>
      </c>
    </row>
    <row r="820" spans="6:10" x14ac:dyDescent="0.3">
      <c r="F820" s="15" t="s">
        <v>12959</v>
      </c>
      <c r="G820" s="12" t="s">
        <v>245</v>
      </c>
      <c r="H820" s="14" t="s">
        <v>12160</v>
      </c>
      <c r="I820" s="8" t="s">
        <v>11790</v>
      </c>
      <c r="J820" s="8" t="s">
        <v>11791</v>
      </c>
    </row>
    <row r="821" spans="6:10" x14ac:dyDescent="0.3">
      <c r="F821" s="15" t="s">
        <v>12960</v>
      </c>
      <c r="G821" s="13" t="s">
        <v>256</v>
      </c>
      <c r="H821" s="8" t="s">
        <v>5035</v>
      </c>
      <c r="I821" s="14" t="s">
        <v>11767</v>
      </c>
      <c r="J821" s="14" t="s">
        <v>11768</v>
      </c>
    </row>
    <row r="822" spans="6:10" x14ac:dyDescent="0.3">
      <c r="F822" s="15" t="s">
        <v>12961</v>
      </c>
      <c r="G822" s="12" t="s">
        <v>200</v>
      </c>
      <c r="H822" s="14" t="s">
        <v>12336</v>
      </c>
      <c r="I822" s="8" t="s">
        <v>11790</v>
      </c>
      <c r="J822" s="8" t="s">
        <v>11791</v>
      </c>
    </row>
    <row r="823" spans="6:10" x14ac:dyDescent="0.3">
      <c r="F823" s="15" t="s">
        <v>12962</v>
      </c>
      <c r="G823" s="13" t="s">
        <v>199</v>
      </c>
      <c r="H823" s="14" t="s">
        <v>12005</v>
      </c>
      <c r="I823" s="14" t="s">
        <v>11767</v>
      </c>
      <c r="J823" s="14" t="s">
        <v>11768</v>
      </c>
    </row>
    <row r="824" spans="6:10" x14ac:dyDescent="0.3">
      <c r="F824" s="15" t="s">
        <v>12963</v>
      </c>
      <c r="G824" s="12" t="s">
        <v>204</v>
      </c>
      <c r="H824" s="14" t="s">
        <v>11783</v>
      </c>
      <c r="I824" s="14" t="s">
        <v>11784</v>
      </c>
      <c r="J824" s="14" t="s">
        <v>11785</v>
      </c>
    </row>
    <row r="825" spans="6:10" x14ac:dyDescent="0.3">
      <c r="F825" s="12" t="s">
        <v>11850</v>
      </c>
      <c r="G825" s="13" t="s">
        <v>247</v>
      </c>
      <c r="H825" s="14" t="s">
        <v>11850</v>
      </c>
      <c r="I825" s="14" t="s">
        <v>11767</v>
      </c>
      <c r="J825" s="14" t="s">
        <v>11768</v>
      </c>
    </row>
    <row r="826" spans="6:10" x14ac:dyDescent="0.3">
      <c r="F826" s="15" t="s">
        <v>12964</v>
      </c>
      <c r="G826" s="13" t="s">
        <v>251</v>
      </c>
      <c r="H826" s="8" t="s">
        <v>11926</v>
      </c>
      <c r="I826" s="14" t="s">
        <v>11767</v>
      </c>
      <c r="J826" s="14" t="s">
        <v>11768</v>
      </c>
    </row>
    <row r="827" spans="6:10" x14ac:dyDescent="0.3">
      <c r="F827" s="15" t="s">
        <v>12965</v>
      </c>
      <c r="G827" s="13" t="s">
        <v>215</v>
      </c>
      <c r="H827" s="8" t="s">
        <v>11982</v>
      </c>
      <c r="I827" s="8" t="s">
        <v>11790</v>
      </c>
      <c r="J827" s="8" t="s">
        <v>11791</v>
      </c>
    </row>
    <row r="828" spans="6:10" x14ac:dyDescent="0.3">
      <c r="F828" s="15" t="s">
        <v>12966</v>
      </c>
      <c r="G828" s="13" t="s">
        <v>230</v>
      </c>
      <c r="H828" s="8" t="s">
        <v>12190</v>
      </c>
      <c r="I828" s="14" t="s">
        <v>11784</v>
      </c>
      <c r="J828" s="14" t="s">
        <v>11785</v>
      </c>
    </row>
    <row r="829" spans="6:10" x14ac:dyDescent="0.3">
      <c r="F829" s="15" t="s">
        <v>12967</v>
      </c>
      <c r="G829" s="13" t="s">
        <v>259</v>
      </c>
      <c r="H829" s="8" t="s">
        <v>12014</v>
      </c>
      <c r="I829" s="14" t="s">
        <v>11767</v>
      </c>
      <c r="J829" s="14" t="s">
        <v>11768</v>
      </c>
    </row>
    <row r="830" spans="6:10" x14ac:dyDescent="0.3">
      <c r="F830" s="15" t="s">
        <v>12968</v>
      </c>
      <c r="G830" s="13" t="s">
        <v>198</v>
      </c>
      <c r="H830" s="8" t="s">
        <v>11869</v>
      </c>
      <c r="I830" s="14" t="s">
        <v>11767</v>
      </c>
      <c r="J830" s="14" t="s">
        <v>11768</v>
      </c>
    </row>
    <row r="831" spans="6:10" x14ac:dyDescent="0.3">
      <c r="F831" s="18" t="s">
        <v>12969</v>
      </c>
      <c r="G831" s="13" t="s">
        <v>190</v>
      </c>
      <c r="H831" s="14"/>
      <c r="I831" s="14" t="s">
        <v>11767</v>
      </c>
      <c r="J831" s="14" t="s">
        <v>11768</v>
      </c>
    </row>
    <row r="832" spans="6:10" x14ac:dyDescent="0.3">
      <c r="F832" s="15" t="s">
        <v>12970</v>
      </c>
      <c r="G832" s="12" t="s">
        <v>263</v>
      </c>
      <c r="H832" s="14" t="s">
        <v>12269</v>
      </c>
      <c r="I832" s="8" t="s">
        <v>11790</v>
      </c>
      <c r="J832" s="8" t="s">
        <v>11791</v>
      </c>
    </row>
    <row r="833" spans="6:10" x14ac:dyDescent="0.3">
      <c r="F833" s="15" t="s">
        <v>12971</v>
      </c>
      <c r="G833" s="13" t="s">
        <v>242</v>
      </c>
      <c r="H833" s="8" t="s">
        <v>11807</v>
      </c>
      <c r="I833" s="14" t="s">
        <v>11734</v>
      </c>
      <c r="J833" s="8" t="s">
        <v>11735</v>
      </c>
    </row>
    <row r="834" spans="6:10" x14ac:dyDescent="0.3">
      <c r="F834" s="15" t="s">
        <v>12972</v>
      </c>
      <c r="G834" s="13" t="s">
        <v>190</v>
      </c>
      <c r="I834" s="14" t="s">
        <v>11767</v>
      </c>
      <c r="J834" s="14" t="s">
        <v>11768</v>
      </c>
    </row>
    <row r="835" spans="6:10" x14ac:dyDescent="0.3">
      <c r="F835" s="15" t="s">
        <v>12973</v>
      </c>
      <c r="G835" s="13" t="s">
        <v>198</v>
      </c>
      <c r="H835" s="8" t="s">
        <v>11869</v>
      </c>
      <c r="I835" s="14" t="s">
        <v>11767</v>
      </c>
      <c r="J835" s="14" t="s">
        <v>11768</v>
      </c>
    </row>
    <row r="836" spans="6:10" x14ac:dyDescent="0.3">
      <c r="F836" s="15" t="s">
        <v>12974</v>
      </c>
      <c r="G836" s="13" t="s">
        <v>251</v>
      </c>
      <c r="H836" s="8" t="s">
        <v>11926</v>
      </c>
      <c r="I836" s="14" t="s">
        <v>11767</v>
      </c>
      <c r="J836" s="14" t="s">
        <v>11768</v>
      </c>
    </row>
    <row r="837" spans="6:10" x14ac:dyDescent="0.3">
      <c r="F837" s="12" t="s">
        <v>12975</v>
      </c>
      <c r="G837" s="12" t="s">
        <v>203</v>
      </c>
      <c r="H837" s="14" t="s">
        <v>12187</v>
      </c>
      <c r="I837" s="8" t="s">
        <v>11790</v>
      </c>
      <c r="J837" s="8" t="s">
        <v>11791</v>
      </c>
    </row>
    <row r="838" spans="6:10" x14ac:dyDescent="0.3">
      <c r="F838" s="15" t="s">
        <v>12976</v>
      </c>
      <c r="G838" s="13" t="s">
        <v>199</v>
      </c>
      <c r="H838" s="14" t="s">
        <v>12005</v>
      </c>
      <c r="I838" s="14" t="s">
        <v>11767</v>
      </c>
      <c r="J838" s="14" t="s">
        <v>11768</v>
      </c>
    </row>
    <row r="839" spans="6:10" x14ac:dyDescent="0.3">
      <c r="F839" s="15" t="s">
        <v>12976</v>
      </c>
      <c r="G839" s="13" t="s">
        <v>226</v>
      </c>
      <c r="H839" s="8" t="s">
        <v>12057</v>
      </c>
      <c r="I839" s="14" t="s">
        <v>11767</v>
      </c>
      <c r="J839" s="14" t="s">
        <v>11768</v>
      </c>
    </row>
    <row r="840" spans="6:10" x14ac:dyDescent="0.3">
      <c r="F840" s="15" t="s">
        <v>12977</v>
      </c>
      <c r="G840" s="13" t="s">
        <v>198</v>
      </c>
      <c r="H840" s="8" t="s">
        <v>11869</v>
      </c>
      <c r="I840" s="14" t="s">
        <v>11767</v>
      </c>
      <c r="J840" s="14" t="s">
        <v>11768</v>
      </c>
    </row>
    <row r="841" spans="6:10" x14ac:dyDescent="0.3">
      <c r="F841" s="17" t="s">
        <v>12978</v>
      </c>
      <c r="G841" s="13" t="s">
        <v>251</v>
      </c>
      <c r="H841" s="8" t="s">
        <v>11926</v>
      </c>
      <c r="I841" s="14" t="s">
        <v>11767</v>
      </c>
      <c r="J841" s="14" t="s">
        <v>11768</v>
      </c>
    </row>
    <row r="842" spans="6:10" x14ac:dyDescent="0.3">
      <c r="F842" s="15" t="s">
        <v>12979</v>
      </c>
      <c r="G842" s="13" t="s">
        <v>240</v>
      </c>
      <c r="H842" s="14" t="s">
        <v>12001</v>
      </c>
      <c r="I842" s="14" t="s">
        <v>11784</v>
      </c>
      <c r="J842" s="14" t="s">
        <v>11785</v>
      </c>
    </row>
    <row r="843" spans="6:10" x14ac:dyDescent="0.3">
      <c r="F843" s="15" t="s">
        <v>12980</v>
      </c>
      <c r="G843" s="13" t="s">
        <v>222</v>
      </c>
      <c r="H843" s="8" t="s">
        <v>11789</v>
      </c>
      <c r="I843" s="8" t="s">
        <v>11790</v>
      </c>
      <c r="J843" s="8" t="s">
        <v>11791</v>
      </c>
    </row>
    <row r="844" spans="6:10" x14ac:dyDescent="0.3">
      <c r="F844" s="25" t="s">
        <v>12981</v>
      </c>
      <c r="G844" s="13" t="s">
        <v>195</v>
      </c>
      <c r="H844" s="14" t="s">
        <v>11797</v>
      </c>
      <c r="I844" s="14" t="s">
        <v>11767</v>
      </c>
      <c r="J844" s="14" t="s">
        <v>11768</v>
      </c>
    </row>
    <row r="845" spans="6:10" x14ac:dyDescent="0.3">
      <c r="F845" s="15" t="s">
        <v>12982</v>
      </c>
      <c r="G845" s="12" t="s">
        <v>227</v>
      </c>
      <c r="H845" s="14" t="s">
        <v>11904</v>
      </c>
      <c r="I845" s="8" t="s">
        <v>11790</v>
      </c>
      <c r="J845" s="8" t="s">
        <v>11791</v>
      </c>
    </row>
    <row r="846" spans="6:10" x14ac:dyDescent="0.3">
      <c r="F846" s="15" t="s">
        <v>12983</v>
      </c>
      <c r="G846" s="12" t="s">
        <v>244</v>
      </c>
      <c r="H846" s="14" t="s">
        <v>11813</v>
      </c>
      <c r="I846" s="14" t="s">
        <v>11767</v>
      </c>
      <c r="J846" s="14" t="s">
        <v>11768</v>
      </c>
    </row>
    <row r="847" spans="6:10" x14ac:dyDescent="0.3">
      <c r="F847" s="15" t="s">
        <v>12984</v>
      </c>
      <c r="G847" s="12" t="s">
        <v>191</v>
      </c>
      <c r="H847" s="14" t="s">
        <v>11952</v>
      </c>
      <c r="I847" s="8" t="s">
        <v>11734</v>
      </c>
      <c r="J847" s="8" t="s">
        <v>11735</v>
      </c>
    </row>
    <row r="848" spans="6:10" x14ac:dyDescent="0.3">
      <c r="F848" s="15" t="s">
        <v>12985</v>
      </c>
      <c r="G848" s="12" t="s">
        <v>200</v>
      </c>
      <c r="H848" s="14" t="s">
        <v>12336</v>
      </c>
      <c r="I848" s="8" t="s">
        <v>11790</v>
      </c>
      <c r="J848" s="8" t="s">
        <v>11791</v>
      </c>
    </row>
    <row r="849" spans="6:10" x14ac:dyDescent="0.3">
      <c r="F849" s="15" t="s">
        <v>12986</v>
      </c>
      <c r="G849" s="13" t="s">
        <v>258</v>
      </c>
      <c r="H849" s="8" t="s">
        <v>12405</v>
      </c>
      <c r="I849" s="8" t="s">
        <v>11790</v>
      </c>
      <c r="J849" s="8" t="s">
        <v>11791</v>
      </c>
    </row>
    <row r="850" spans="6:10" x14ac:dyDescent="0.3">
      <c r="F850" s="17" t="s">
        <v>12987</v>
      </c>
      <c r="G850" s="13" t="s">
        <v>188</v>
      </c>
      <c r="H850" s="14" t="s">
        <v>12495</v>
      </c>
      <c r="I850" s="14" t="s">
        <v>11767</v>
      </c>
      <c r="J850" s="14" t="s">
        <v>11768</v>
      </c>
    </row>
    <row r="851" spans="6:10" x14ac:dyDescent="0.3">
      <c r="F851" s="12" t="s">
        <v>12988</v>
      </c>
      <c r="G851" s="12" t="s">
        <v>225</v>
      </c>
      <c r="H851" s="14" t="s">
        <v>11931</v>
      </c>
      <c r="I851" s="14" t="s">
        <v>11734</v>
      </c>
      <c r="J851" s="8" t="s">
        <v>11735</v>
      </c>
    </row>
    <row r="852" spans="6:10" x14ac:dyDescent="0.3">
      <c r="F852" s="15" t="s">
        <v>12989</v>
      </c>
      <c r="G852" s="12" t="s">
        <v>248</v>
      </c>
      <c r="H852" s="14" t="s">
        <v>12163</v>
      </c>
      <c r="I852" s="8" t="s">
        <v>11790</v>
      </c>
      <c r="J852" s="8" t="s">
        <v>11791</v>
      </c>
    </row>
    <row r="853" spans="6:10" x14ac:dyDescent="0.3">
      <c r="F853" s="15" t="s">
        <v>12990</v>
      </c>
      <c r="G853" s="13" t="s">
        <v>199</v>
      </c>
      <c r="H853" s="14" t="s">
        <v>12005</v>
      </c>
      <c r="I853" s="14" t="s">
        <v>11767</v>
      </c>
      <c r="J853" s="14" t="s">
        <v>11768</v>
      </c>
    </row>
    <row r="854" spans="6:10" x14ac:dyDescent="0.3">
      <c r="F854" s="15" t="s">
        <v>12991</v>
      </c>
      <c r="G854" s="13" t="s">
        <v>205</v>
      </c>
      <c r="H854" s="14" t="s">
        <v>11916</v>
      </c>
      <c r="I854" s="14" t="s">
        <v>11784</v>
      </c>
      <c r="J854" s="14" t="s">
        <v>11785</v>
      </c>
    </row>
    <row r="855" spans="6:10" x14ac:dyDescent="0.3">
      <c r="F855" s="15" t="s">
        <v>12992</v>
      </c>
      <c r="G855" s="13" t="s">
        <v>218</v>
      </c>
      <c r="I855" s="14" t="s">
        <v>11784</v>
      </c>
      <c r="J855" s="14" t="s">
        <v>11785</v>
      </c>
    </row>
    <row r="856" spans="6:10" x14ac:dyDescent="0.3">
      <c r="F856" s="15" t="s">
        <v>12993</v>
      </c>
      <c r="G856" s="12" t="s">
        <v>245</v>
      </c>
      <c r="H856" s="14" t="s">
        <v>12160</v>
      </c>
      <c r="I856" s="8" t="s">
        <v>11790</v>
      </c>
      <c r="J856" s="8" t="s">
        <v>11791</v>
      </c>
    </row>
    <row r="857" spans="6:10" x14ac:dyDescent="0.3">
      <c r="F857" s="12" t="s">
        <v>12994</v>
      </c>
      <c r="G857" s="13" t="s">
        <v>218</v>
      </c>
      <c r="I857" s="14" t="s">
        <v>11784</v>
      </c>
      <c r="J857" s="14" t="s">
        <v>11785</v>
      </c>
    </row>
    <row r="858" spans="6:10" x14ac:dyDescent="0.3">
      <c r="F858" s="15" t="s">
        <v>12995</v>
      </c>
      <c r="G858" s="13" t="s">
        <v>234</v>
      </c>
      <c r="H858" s="8" t="s">
        <v>12136</v>
      </c>
      <c r="I858" s="8" t="s">
        <v>11790</v>
      </c>
      <c r="J858" s="8" t="s">
        <v>11791</v>
      </c>
    </row>
    <row r="859" spans="6:10" x14ac:dyDescent="0.3">
      <c r="F859" s="15" t="s">
        <v>12996</v>
      </c>
      <c r="G859" s="13" t="s">
        <v>230</v>
      </c>
      <c r="H859" s="8" t="s">
        <v>12190</v>
      </c>
      <c r="I859" s="14" t="s">
        <v>11784</v>
      </c>
      <c r="J859" s="14" t="s">
        <v>11785</v>
      </c>
    </row>
    <row r="860" spans="6:10" x14ac:dyDescent="0.3">
      <c r="F860" s="15" t="s">
        <v>12997</v>
      </c>
      <c r="G860" s="12" t="s">
        <v>213</v>
      </c>
      <c r="H860" s="14" t="s">
        <v>11994</v>
      </c>
      <c r="I860" s="14" t="s">
        <v>11734</v>
      </c>
      <c r="J860" s="8" t="s">
        <v>11735</v>
      </c>
    </row>
    <row r="861" spans="6:10" x14ac:dyDescent="0.3">
      <c r="F861" s="15" t="s">
        <v>12998</v>
      </c>
      <c r="G861" s="12" t="s">
        <v>200</v>
      </c>
      <c r="H861" s="14" t="s">
        <v>12336</v>
      </c>
      <c r="I861" s="8" t="s">
        <v>11790</v>
      </c>
      <c r="J861" s="8" t="s">
        <v>11791</v>
      </c>
    </row>
    <row r="862" spans="6:10" x14ac:dyDescent="0.3">
      <c r="F862" s="15" t="s">
        <v>12999</v>
      </c>
      <c r="G862" s="13" t="s">
        <v>262</v>
      </c>
      <c r="H862" s="14" t="s">
        <v>11833</v>
      </c>
      <c r="I862" s="14" t="s">
        <v>11734</v>
      </c>
      <c r="J862" s="8" t="s">
        <v>11735</v>
      </c>
    </row>
    <row r="863" spans="6:10" x14ac:dyDescent="0.3">
      <c r="F863" s="27" t="s">
        <v>13000</v>
      </c>
      <c r="G863" s="13" t="s">
        <v>238</v>
      </c>
      <c r="H863" s="14"/>
      <c r="I863" s="14" t="s">
        <v>11767</v>
      </c>
      <c r="J863" s="14" t="s">
        <v>11768</v>
      </c>
    </row>
    <row r="864" spans="6:10" x14ac:dyDescent="0.3">
      <c r="F864" s="15" t="s">
        <v>13001</v>
      </c>
      <c r="G864" s="13" t="s">
        <v>253</v>
      </c>
      <c r="H864" s="8" t="s">
        <v>11873</v>
      </c>
      <c r="I864" s="14" t="s">
        <v>11734</v>
      </c>
      <c r="J864" s="8" t="s">
        <v>11735</v>
      </c>
    </row>
    <row r="865" spans="6:10" x14ac:dyDescent="0.3">
      <c r="F865" s="18" t="s">
        <v>13002</v>
      </c>
      <c r="G865" s="13" t="s">
        <v>238</v>
      </c>
      <c r="H865" s="14"/>
      <c r="I865" s="14" t="s">
        <v>11767</v>
      </c>
      <c r="J865" s="14" t="s">
        <v>11768</v>
      </c>
    </row>
    <row r="866" spans="6:10" x14ac:dyDescent="0.3">
      <c r="F866" s="15" t="s">
        <v>13003</v>
      </c>
      <c r="G866" s="12" t="s">
        <v>191</v>
      </c>
      <c r="H866" s="14" t="s">
        <v>11952</v>
      </c>
      <c r="I866" s="8" t="s">
        <v>11734</v>
      </c>
      <c r="J866" s="8" t="s">
        <v>11735</v>
      </c>
    </row>
    <row r="867" spans="6:10" x14ac:dyDescent="0.3">
      <c r="F867" s="15" t="s">
        <v>13004</v>
      </c>
      <c r="G867" s="13" t="s">
        <v>258</v>
      </c>
      <c r="H867" s="8" t="s">
        <v>12405</v>
      </c>
      <c r="I867" s="8" t="s">
        <v>11790</v>
      </c>
      <c r="J867" s="8" t="s">
        <v>11791</v>
      </c>
    </row>
    <row r="868" spans="6:10" x14ac:dyDescent="0.3">
      <c r="F868" s="12" t="s">
        <v>13005</v>
      </c>
      <c r="G868" s="12" t="s">
        <v>266</v>
      </c>
      <c r="H868" s="14" t="s">
        <v>11846</v>
      </c>
      <c r="I868" s="14" t="s">
        <v>11767</v>
      </c>
      <c r="J868" s="14" t="s">
        <v>11768</v>
      </c>
    </row>
    <row r="869" spans="6:10" x14ac:dyDescent="0.3">
      <c r="F869" s="15" t="s">
        <v>13006</v>
      </c>
      <c r="G869" s="13" t="s">
        <v>208</v>
      </c>
      <c r="H869" s="14"/>
      <c r="I869" s="14" t="s">
        <v>11784</v>
      </c>
      <c r="J869" s="14" t="s">
        <v>11785</v>
      </c>
    </row>
    <row r="870" spans="6:10" x14ac:dyDescent="0.3">
      <c r="F870" s="15" t="s">
        <v>13007</v>
      </c>
      <c r="G870" s="13" t="s">
        <v>253</v>
      </c>
      <c r="H870" s="8" t="s">
        <v>11873</v>
      </c>
      <c r="I870" s="14" t="s">
        <v>11734</v>
      </c>
      <c r="J870" s="8" t="s">
        <v>11735</v>
      </c>
    </row>
    <row r="871" spans="6:10" x14ac:dyDescent="0.3">
      <c r="F871" s="12" t="s">
        <v>13008</v>
      </c>
      <c r="G871" s="13" t="s">
        <v>226</v>
      </c>
      <c r="H871" s="8" t="s">
        <v>12057</v>
      </c>
      <c r="I871" s="14" t="s">
        <v>11767</v>
      </c>
      <c r="J871" s="14" t="s">
        <v>11768</v>
      </c>
    </row>
    <row r="872" spans="6:10" x14ac:dyDescent="0.3">
      <c r="F872" s="15" t="s">
        <v>13009</v>
      </c>
      <c r="G872" s="13" t="s">
        <v>265</v>
      </c>
      <c r="H872" s="14"/>
      <c r="I872" s="14" t="s">
        <v>11767</v>
      </c>
      <c r="J872" s="14" t="s">
        <v>11768</v>
      </c>
    </row>
    <row r="873" spans="6:10" x14ac:dyDescent="0.3">
      <c r="F873" s="12" t="s">
        <v>13010</v>
      </c>
      <c r="G873" s="12" t="s">
        <v>219</v>
      </c>
      <c r="H873" s="14" t="s">
        <v>12130</v>
      </c>
      <c r="I873" s="8" t="s">
        <v>11790</v>
      </c>
      <c r="J873" s="8" t="s">
        <v>11791</v>
      </c>
    </row>
    <row r="874" spans="6:10" x14ac:dyDescent="0.3">
      <c r="F874" s="15" t="s">
        <v>13011</v>
      </c>
      <c r="G874" s="12" t="s">
        <v>266</v>
      </c>
      <c r="H874" s="14" t="s">
        <v>11846</v>
      </c>
      <c r="I874" s="14" t="s">
        <v>11767</v>
      </c>
      <c r="J874" s="14" t="s">
        <v>11768</v>
      </c>
    </row>
    <row r="875" spans="6:10" x14ac:dyDescent="0.3">
      <c r="F875" s="15" t="s">
        <v>13012</v>
      </c>
      <c r="G875" s="13" t="s">
        <v>190</v>
      </c>
      <c r="H875" s="14"/>
      <c r="I875" s="14" t="s">
        <v>11767</v>
      </c>
      <c r="J875" s="14" t="s">
        <v>11768</v>
      </c>
    </row>
    <row r="876" spans="6:10" x14ac:dyDescent="0.3">
      <c r="F876" s="12" t="s">
        <v>13013</v>
      </c>
      <c r="G876" s="12" t="s">
        <v>224</v>
      </c>
      <c r="H876" s="14" t="s">
        <v>12250</v>
      </c>
      <c r="I876" s="14" t="s">
        <v>11767</v>
      </c>
      <c r="J876" s="14" t="s">
        <v>11768</v>
      </c>
    </row>
    <row r="877" spans="6:10" x14ac:dyDescent="0.3">
      <c r="F877" s="12" t="s">
        <v>13014</v>
      </c>
      <c r="G877" s="13" t="s">
        <v>246</v>
      </c>
      <c r="H877" s="14" t="s">
        <v>12521</v>
      </c>
      <c r="I877" s="8" t="s">
        <v>11790</v>
      </c>
      <c r="J877" s="8" t="s">
        <v>11791</v>
      </c>
    </row>
    <row r="878" spans="6:10" x14ac:dyDescent="0.3">
      <c r="F878" s="28" t="s">
        <v>13015</v>
      </c>
      <c r="G878" s="13" t="s">
        <v>237</v>
      </c>
      <c r="H878" s="8" t="s">
        <v>7267</v>
      </c>
    </row>
    <row r="879" spans="6:10" x14ac:dyDescent="0.3">
      <c r="F879" s="12" t="s">
        <v>13016</v>
      </c>
      <c r="G879" s="12" t="s">
        <v>200</v>
      </c>
      <c r="H879" s="14" t="s">
        <v>12336</v>
      </c>
      <c r="I879" s="8" t="s">
        <v>11790</v>
      </c>
      <c r="J879" s="8" t="s">
        <v>11791</v>
      </c>
    </row>
    <row r="880" spans="6:10" x14ac:dyDescent="0.3">
      <c r="F880" s="17" t="s">
        <v>11873</v>
      </c>
      <c r="G880" s="13" t="s">
        <v>253</v>
      </c>
      <c r="H880" s="8" t="s">
        <v>11873</v>
      </c>
      <c r="I880" s="14" t="s">
        <v>11734</v>
      </c>
      <c r="J880" s="8" t="s">
        <v>11735</v>
      </c>
    </row>
    <row r="881" spans="6:10" x14ac:dyDescent="0.3">
      <c r="F881" s="15" t="s">
        <v>13017</v>
      </c>
      <c r="G881" s="13" t="s">
        <v>237</v>
      </c>
      <c r="H881" s="8" t="s">
        <v>7267</v>
      </c>
    </row>
    <row r="882" spans="6:10" x14ac:dyDescent="0.3">
      <c r="F882" s="15" t="s">
        <v>13018</v>
      </c>
      <c r="G882" s="13" t="s">
        <v>218</v>
      </c>
      <c r="I882" s="14" t="s">
        <v>11784</v>
      </c>
      <c r="J882" s="14" t="s">
        <v>11785</v>
      </c>
    </row>
    <row r="883" spans="6:10" x14ac:dyDescent="0.3">
      <c r="F883" s="15" t="s">
        <v>13019</v>
      </c>
      <c r="G883" s="12" t="s">
        <v>249</v>
      </c>
      <c r="H883" s="14" t="s">
        <v>12197</v>
      </c>
      <c r="I883" s="8" t="s">
        <v>11790</v>
      </c>
      <c r="J883" s="8" t="s">
        <v>11791</v>
      </c>
    </row>
    <row r="884" spans="6:10" x14ac:dyDescent="0.3">
      <c r="F884" s="15" t="s">
        <v>13020</v>
      </c>
      <c r="G884" s="13" t="s">
        <v>193</v>
      </c>
      <c r="H884" s="14"/>
      <c r="I884" s="14" t="s">
        <v>11734</v>
      </c>
      <c r="J884" s="8" t="s">
        <v>11735</v>
      </c>
    </row>
    <row r="885" spans="6:10" x14ac:dyDescent="0.3">
      <c r="F885" s="12" t="s">
        <v>13021</v>
      </c>
      <c r="G885" s="12" t="s">
        <v>225</v>
      </c>
      <c r="H885" s="14" t="s">
        <v>11931</v>
      </c>
      <c r="I885" s="14" t="s">
        <v>11734</v>
      </c>
      <c r="J885" s="8" t="s">
        <v>11735</v>
      </c>
    </row>
    <row r="886" spans="6:10" x14ac:dyDescent="0.3">
      <c r="F886" s="15" t="s">
        <v>13022</v>
      </c>
      <c r="G886" s="13" t="s">
        <v>252</v>
      </c>
      <c r="I886" s="14" t="s">
        <v>11767</v>
      </c>
      <c r="J886" s="14" t="s">
        <v>11768</v>
      </c>
    </row>
    <row r="887" spans="6:10" x14ac:dyDescent="0.3">
      <c r="F887" s="15" t="s">
        <v>13023</v>
      </c>
      <c r="G887" s="13" t="s">
        <v>218</v>
      </c>
      <c r="I887" s="14" t="s">
        <v>11784</v>
      </c>
      <c r="J887" s="14" t="s">
        <v>11785</v>
      </c>
    </row>
    <row r="888" spans="6:10" x14ac:dyDescent="0.3">
      <c r="F888" s="15" t="s">
        <v>13024</v>
      </c>
      <c r="G888" s="13" t="s">
        <v>229</v>
      </c>
      <c r="H888" s="14" t="s">
        <v>11842</v>
      </c>
      <c r="I888" s="14" t="s">
        <v>11767</v>
      </c>
      <c r="J888" s="14" t="s">
        <v>11768</v>
      </c>
    </row>
    <row r="889" spans="6:10" x14ac:dyDescent="0.3">
      <c r="F889" s="22" t="s">
        <v>13025</v>
      </c>
      <c r="G889" s="13" t="s">
        <v>190</v>
      </c>
      <c r="I889" s="14" t="s">
        <v>11767</v>
      </c>
      <c r="J889" s="14" t="s">
        <v>11768</v>
      </c>
    </row>
    <row r="890" spans="6:10" x14ac:dyDescent="0.3">
      <c r="F890" s="12" t="s">
        <v>13026</v>
      </c>
      <c r="G890" s="13" t="s">
        <v>251</v>
      </c>
      <c r="H890" s="8" t="s">
        <v>13027</v>
      </c>
      <c r="I890" s="14" t="s">
        <v>11767</v>
      </c>
      <c r="J890" s="14" t="s">
        <v>11768</v>
      </c>
    </row>
    <row r="891" spans="6:10" x14ac:dyDescent="0.3">
      <c r="F891" s="15" t="s">
        <v>13028</v>
      </c>
      <c r="G891" s="13" t="s">
        <v>202</v>
      </c>
      <c r="H891" s="14" t="s">
        <v>12173</v>
      </c>
      <c r="I891" s="14" t="s">
        <v>11784</v>
      </c>
      <c r="J891" s="14" t="s">
        <v>11785</v>
      </c>
    </row>
    <row r="892" spans="6:10" x14ac:dyDescent="0.3">
      <c r="F892" s="12" t="s">
        <v>13029</v>
      </c>
      <c r="G892" s="13" t="s">
        <v>190</v>
      </c>
      <c r="H892" s="14"/>
      <c r="I892" s="14" t="s">
        <v>11767</v>
      </c>
      <c r="J892" s="14" t="s">
        <v>11768</v>
      </c>
    </row>
    <row r="893" spans="6:10" x14ac:dyDescent="0.3">
      <c r="F893" s="15" t="s">
        <v>13030</v>
      </c>
      <c r="G893" s="13" t="s">
        <v>226</v>
      </c>
      <c r="H893" s="8" t="s">
        <v>12057</v>
      </c>
      <c r="I893" s="14" t="s">
        <v>11767</v>
      </c>
      <c r="J893" s="14" t="s">
        <v>11768</v>
      </c>
    </row>
    <row r="894" spans="6:10" x14ac:dyDescent="0.3">
      <c r="F894" s="15" t="s">
        <v>13031</v>
      </c>
      <c r="G894" s="13" t="s">
        <v>198</v>
      </c>
      <c r="H894" s="8" t="s">
        <v>11869</v>
      </c>
      <c r="I894" s="14" t="s">
        <v>11767</v>
      </c>
      <c r="J894" s="14" t="s">
        <v>11768</v>
      </c>
    </row>
    <row r="895" spans="6:10" x14ac:dyDescent="0.3">
      <c r="F895" s="12" t="s">
        <v>13032</v>
      </c>
      <c r="G895" s="13" t="s">
        <v>225</v>
      </c>
      <c r="H895" s="8" t="s">
        <v>11931</v>
      </c>
      <c r="I895" s="14" t="s">
        <v>11734</v>
      </c>
      <c r="J895" s="8" t="s">
        <v>11735</v>
      </c>
    </row>
    <row r="896" spans="6:10" x14ac:dyDescent="0.3">
      <c r="F896" s="12" t="s">
        <v>13033</v>
      </c>
      <c r="G896" s="13" t="s">
        <v>242</v>
      </c>
      <c r="H896" s="8" t="s">
        <v>11807</v>
      </c>
      <c r="I896" s="14" t="s">
        <v>11734</v>
      </c>
      <c r="J896" s="8" t="s">
        <v>11735</v>
      </c>
    </row>
    <row r="897" spans="6:10" x14ac:dyDescent="0.3">
      <c r="F897" s="12" t="s">
        <v>13034</v>
      </c>
      <c r="G897" s="13" t="s">
        <v>257</v>
      </c>
      <c r="H897" s="8" t="s">
        <v>11821</v>
      </c>
      <c r="I897" s="14" t="s">
        <v>11734</v>
      </c>
      <c r="J897" s="8" t="s">
        <v>11735</v>
      </c>
    </row>
    <row r="898" spans="6:10" x14ac:dyDescent="0.3">
      <c r="F898" s="15" t="s">
        <v>13035</v>
      </c>
      <c r="G898" s="12" t="s">
        <v>204</v>
      </c>
      <c r="H898" s="14" t="s">
        <v>11783</v>
      </c>
      <c r="I898" s="14" t="s">
        <v>11784</v>
      </c>
      <c r="J898" s="14" t="s">
        <v>11785</v>
      </c>
    </row>
    <row r="899" spans="6:10" x14ac:dyDescent="0.3">
      <c r="F899" s="15" t="s">
        <v>13036</v>
      </c>
      <c r="G899" s="12" t="s">
        <v>255</v>
      </c>
      <c r="H899" s="14" t="s">
        <v>12030</v>
      </c>
      <c r="I899" s="14" t="s">
        <v>11734</v>
      </c>
      <c r="J899" s="8" t="s">
        <v>11735</v>
      </c>
    </row>
    <row r="900" spans="6:10" x14ac:dyDescent="0.3">
      <c r="F900" s="17" t="s">
        <v>13037</v>
      </c>
      <c r="G900" s="13" t="s">
        <v>196</v>
      </c>
      <c r="H900" s="8" t="s">
        <v>11970</v>
      </c>
      <c r="I900" s="8" t="s">
        <v>11784</v>
      </c>
      <c r="J900" s="14" t="s">
        <v>11785</v>
      </c>
    </row>
    <row r="901" spans="6:10" x14ac:dyDescent="0.3">
      <c r="F901" s="17" t="s">
        <v>13038</v>
      </c>
      <c r="G901" s="13" t="s">
        <v>236</v>
      </c>
      <c r="H901" s="8" t="s">
        <v>12086</v>
      </c>
      <c r="I901" s="8" t="s">
        <v>11790</v>
      </c>
      <c r="J901" s="8" t="s">
        <v>11791</v>
      </c>
    </row>
    <row r="902" spans="6:10" x14ac:dyDescent="0.3">
      <c r="F902" s="15" t="s">
        <v>13039</v>
      </c>
      <c r="G902" s="13" t="s">
        <v>185</v>
      </c>
      <c r="H902" s="14" t="s">
        <v>12323</v>
      </c>
      <c r="I902" s="14" t="s">
        <v>11790</v>
      </c>
      <c r="J902" s="8" t="s">
        <v>11791</v>
      </c>
    </row>
    <row r="903" spans="6:10" x14ac:dyDescent="0.3">
      <c r="F903" s="15" t="s">
        <v>13040</v>
      </c>
      <c r="G903" s="13" t="s">
        <v>192</v>
      </c>
      <c r="H903" s="14"/>
      <c r="I903" s="14" t="s">
        <v>11767</v>
      </c>
      <c r="J903" s="14" t="s">
        <v>11768</v>
      </c>
    </row>
    <row r="904" spans="6:10" x14ac:dyDescent="0.3">
      <c r="F904" s="12" t="s">
        <v>13041</v>
      </c>
      <c r="G904" s="13" t="s">
        <v>226</v>
      </c>
      <c r="H904" s="8" t="s">
        <v>12057</v>
      </c>
      <c r="I904" s="14" t="s">
        <v>11767</v>
      </c>
      <c r="J904" s="14" t="s">
        <v>11768</v>
      </c>
    </row>
    <row r="905" spans="6:10" x14ac:dyDescent="0.3">
      <c r="F905" s="15" t="s">
        <v>13042</v>
      </c>
      <c r="G905" s="13" t="s">
        <v>233</v>
      </c>
      <c r="H905" s="8" t="s">
        <v>11829</v>
      </c>
      <c r="I905" s="14" t="s">
        <v>11767</v>
      </c>
      <c r="J905" s="14" t="s">
        <v>11768</v>
      </c>
    </row>
    <row r="906" spans="6:10" x14ac:dyDescent="0.3">
      <c r="F906" s="12" t="s">
        <v>13043</v>
      </c>
      <c r="G906" s="13" t="s">
        <v>211</v>
      </c>
      <c r="H906" s="8" t="s">
        <v>12034</v>
      </c>
      <c r="I906" s="14" t="s">
        <v>11767</v>
      </c>
      <c r="J906" s="14" t="s">
        <v>11768</v>
      </c>
    </row>
    <row r="907" spans="6:10" x14ac:dyDescent="0.3">
      <c r="F907" s="12" t="s">
        <v>13044</v>
      </c>
      <c r="G907" s="12" t="s">
        <v>223</v>
      </c>
      <c r="H907" s="14" t="s">
        <v>11879</v>
      </c>
      <c r="I907" s="8" t="s">
        <v>11790</v>
      </c>
      <c r="J907" s="8" t="s">
        <v>11791</v>
      </c>
    </row>
    <row r="908" spans="6:10" x14ac:dyDescent="0.3">
      <c r="F908" s="15" t="s">
        <v>13045</v>
      </c>
      <c r="G908" s="13" t="s">
        <v>250</v>
      </c>
      <c r="H908" s="8" t="s">
        <v>11997</v>
      </c>
      <c r="I908" s="14" t="s">
        <v>11784</v>
      </c>
      <c r="J908" s="14" t="s">
        <v>11785</v>
      </c>
    </row>
    <row r="909" spans="6:10" x14ac:dyDescent="0.3">
      <c r="F909" s="15" t="s">
        <v>13046</v>
      </c>
      <c r="G909" s="13" t="s">
        <v>232</v>
      </c>
      <c r="H909" s="8" t="s">
        <v>11751</v>
      </c>
      <c r="I909" s="14" t="s">
        <v>11734</v>
      </c>
      <c r="J909" s="8" t="s">
        <v>11735</v>
      </c>
    </row>
    <row r="910" spans="6:10" x14ac:dyDescent="0.3">
      <c r="F910" s="15" t="s">
        <v>13047</v>
      </c>
      <c r="G910" s="13" t="s">
        <v>190</v>
      </c>
      <c r="I910" s="14" t="s">
        <v>11767</v>
      </c>
      <c r="J910" s="14" t="s">
        <v>11768</v>
      </c>
    </row>
    <row r="911" spans="6:10" x14ac:dyDescent="0.3">
      <c r="F911" s="15" t="s">
        <v>13048</v>
      </c>
      <c r="G911" s="12" t="s">
        <v>191</v>
      </c>
      <c r="H911" s="14" t="s">
        <v>11952</v>
      </c>
      <c r="I911" s="8" t="s">
        <v>11734</v>
      </c>
      <c r="J911" s="8" t="s">
        <v>11735</v>
      </c>
    </row>
    <row r="912" spans="6:10" x14ac:dyDescent="0.3">
      <c r="F912" s="12" t="s">
        <v>13049</v>
      </c>
      <c r="G912" s="12" t="s">
        <v>191</v>
      </c>
      <c r="H912" s="14" t="s">
        <v>11952</v>
      </c>
      <c r="I912" s="14" t="s">
        <v>11734</v>
      </c>
      <c r="J912" s="8" t="s">
        <v>11735</v>
      </c>
    </row>
    <row r="913" spans="6:10" x14ac:dyDescent="0.3">
      <c r="F913" s="15" t="s">
        <v>13050</v>
      </c>
      <c r="G913" s="13" t="s">
        <v>231</v>
      </c>
      <c r="H913" s="8" t="s">
        <v>11965</v>
      </c>
      <c r="I913" s="14" t="s">
        <v>11734</v>
      </c>
      <c r="J913" s="8" t="s">
        <v>11735</v>
      </c>
    </row>
    <row r="914" spans="6:10" x14ac:dyDescent="0.3">
      <c r="F914" s="27" t="s">
        <v>13051</v>
      </c>
      <c r="G914" s="13" t="s">
        <v>256</v>
      </c>
      <c r="H914" s="8" t="s">
        <v>5035</v>
      </c>
      <c r="I914" s="14" t="s">
        <v>11767</v>
      </c>
      <c r="J914" s="14" t="s">
        <v>11768</v>
      </c>
    </row>
    <row r="915" spans="6:10" x14ac:dyDescent="0.3">
      <c r="F915" s="26" t="s">
        <v>13051</v>
      </c>
      <c r="G915" s="12" t="s">
        <v>244</v>
      </c>
      <c r="H915" s="14" t="s">
        <v>11813</v>
      </c>
      <c r="I915" s="14" t="s">
        <v>11767</v>
      </c>
      <c r="J915" s="14" t="s">
        <v>11768</v>
      </c>
    </row>
    <row r="916" spans="6:10" x14ac:dyDescent="0.3">
      <c r="F916" s="15" t="s">
        <v>13052</v>
      </c>
      <c r="G916" s="12" t="s">
        <v>187</v>
      </c>
      <c r="H916" s="14" t="s">
        <v>12071</v>
      </c>
      <c r="I916" s="8" t="s">
        <v>11790</v>
      </c>
      <c r="J916" s="8" t="s">
        <v>11791</v>
      </c>
    </row>
    <row r="917" spans="6:10" x14ac:dyDescent="0.3">
      <c r="F917" s="15" t="s">
        <v>13052</v>
      </c>
      <c r="G917" s="12" t="s">
        <v>203</v>
      </c>
      <c r="H917" s="14" t="s">
        <v>12187</v>
      </c>
      <c r="I917" s="8" t="s">
        <v>11790</v>
      </c>
      <c r="J917" s="8" t="s">
        <v>11791</v>
      </c>
    </row>
    <row r="918" spans="6:10" x14ac:dyDescent="0.3">
      <c r="F918" s="12" t="s">
        <v>13053</v>
      </c>
      <c r="G918" s="13" t="s">
        <v>232</v>
      </c>
      <c r="H918" s="8" t="s">
        <v>11751</v>
      </c>
      <c r="I918" s="14" t="s">
        <v>11734</v>
      </c>
      <c r="J918" s="8" t="s">
        <v>11735</v>
      </c>
    </row>
    <row r="919" spans="6:10" x14ac:dyDescent="0.3">
      <c r="F919" s="26" t="s">
        <v>13054</v>
      </c>
      <c r="G919" s="13" t="s">
        <v>189</v>
      </c>
      <c r="H919" s="8" t="s">
        <v>11891</v>
      </c>
      <c r="I919" s="8" t="s">
        <v>11734</v>
      </c>
      <c r="J919" s="8" t="s">
        <v>11735</v>
      </c>
    </row>
    <row r="920" spans="6:10" x14ac:dyDescent="0.3">
      <c r="F920" s="15" t="s">
        <v>13055</v>
      </c>
      <c r="G920" s="13" t="s">
        <v>217</v>
      </c>
      <c r="H920" s="8" t="s">
        <v>11976</v>
      </c>
      <c r="I920" s="8" t="s">
        <v>11790</v>
      </c>
      <c r="J920" s="8" t="s">
        <v>11791</v>
      </c>
    </row>
    <row r="921" spans="6:10" x14ac:dyDescent="0.3">
      <c r="F921" s="15" t="s">
        <v>13056</v>
      </c>
      <c r="G921" s="12" t="s">
        <v>223</v>
      </c>
      <c r="H921" s="14" t="s">
        <v>11879</v>
      </c>
      <c r="I921" s="8" t="s">
        <v>11790</v>
      </c>
      <c r="J921" s="8" t="s">
        <v>11791</v>
      </c>
    </row>
    <row r="922" spans="6:10" x14ac:dyDescent="0.3">
      <c r="F922" s="12" t="s">
        <v>13057</v>
      </c>
      <c r="G922" s="13" t="s">
        <v>218</v>
      </c>
      <c r="I922" s="14" t="s">
        <v>11784</v>
      </c>
      <c r="J922" s="14" t="s">
        <v>11785</v>
      </c>
    </row>
    <row r="923" spans="6:10" x14ac:dyDescent="0.3">
      <c r="F923" s="12" t="s">
        <v>13058</v>
      </c>
      <c r="G923" s="13" t="s">
        <v>201</v>
      </c>
      <c r="H923" s="14" t="s">
        <v>12170</v>
      </c>
      <c r="I923" s="14" t="s">
        <v>11734</v>
      </c>
      <c r="J923" s="8" t="s">
        <v>11735</v>
      </c>
    </row>
    <row r="924" spans="6:10" x14ac:dyDescent="0.3">
      <c r="F924" s="15" t="s">
        <v>13059</v>
      </c>
      <c r="G924" s="13" t="s">
        <v>193</v>
      </c>
      <c r="H924" s="14"/>
      <c r="I924" s="14" t="s">
        <v>11734</v>
      </c>
      <c r="J924" s="8" t="s">
        <v>11735</v>
      </c>
    </row>
    <row r="925" spans="6:10" x14ac:dyDescent="0.3">
      <c r="F925" s="15" t="s">
        <v>13060</v>
      </c>
      <c r="G925" s="13" t="s">
        <v>232</v>
      </c>
      <c r="H925" s="8" t="s">
        <v>11751</v>
      </c>
      <c r="I925" s="14" t="s">
        <v>11734</v>
      </c>
      <c r="J925" s="8" t="s">
        <v>11735</v>
      </c>
    </row>
    <row r="926" spans="6:10" x14ac:dyDescent="0.3">
      <c r="F926" s="15" t="s">
        <v>13061</v>
      </c>
      <c r="G926" s="13" t="s">
        <v>262</v>
      </c>
      <c r="H926" s="14" t="s">
        <v>11833</v>
      </c>
      <c r="I926" s="14" t="s">
        <v>11734</v>
      </c>
      <c r="J926" s="8" t="s">
        <v>11735</v>
      </c>
    </row>
    <row r="927" spans="6:10" x14ac:dyDescent="0.3">
      <c r="F927" s="15" t="s">
        <v>13062</v>
      </c>
      <c r="G927" s="13" t="s">
        <v>220</v>
      </c>
      <c r="H927" s="8" t="s">
        <v>11733</v>
      </c>
      <c r="I927" s="14" t="s">
        <v>11734</v>
      </c>
      <c r="J927" s="8" t="s">
        <v>11735</v>
      </c>
    </row>
    <row r="928" spans="6:10" x14ac:dyDescent="0.3">
      <c r="F928" s="15" t="s">
        <v>13063</v>
      </c>
      <c r="G928" s="13" t="s">
        <v>242</v>
      </c>
      <c r="H928" s="8" t="s">
        <v>11807</v>
      </c>
      <c r="I928" s="14" t="s">
        <v>11734</v>
      </c>
      <c r="J928" s="8" t="s">
        <v>11735</v>
      </c>
    </row>
    <row r="929" spans="6:10" x14ac:dyDescent="0.3">
      <c r="F929" s="15" t="s">
        <v>13064</v>
      </c>
      <c r="G929" s="13" t="s">
        <v>214</v>
      </c>
      <c r="H929" s="8" t="s">
        <v>12082</v>
      </c>
      <c r="I929" s="14" t="s">
        <v>11784</v>
      </c>
      <c r="J929" s="14" t="s">
        <v>11785</v>
      </c>
    </row>
    <row r="930" spans="6:10" x14ac:dyDescent="0.3">
      <c r="F930" s="15" t="s">
        <v>13065</v>
      </c>
      <c r="G930" s="13" t="s">
        <v>215</v>
      </c>
      <c r="H930" s="8" t="s">
        <v>11982</v>
      </c>
      <c r="I930" s="8" t="s">
        <v>11790</v>
      </c>
      <c r="J930" s="8" t="s">
        <v>11791</v>
      </c>
    </row>
    <row r="931" spans="6:10" x14ac:dyDescent="0.3">
      <c r="F931" s="15" t="s">
        <v>13066</v>
      </c>
      <c r="G931" s="13" t="s">
        <v>234</v>
      </c>
      <c r="H931" s="8" t="s">
        <v>12136</v>
      </c>
      <c r="I931" s="8" t="s">
        <v>11790</v>
      </c>
      <c r="J931" s="8" t="s">
        <v>11791</v>
      </c>
    </row>
    <row r="932" spans="6:10" x14ac:dyDescent="0.3">
      <c r="F932" s="15" t="s">
        <v>13067</v>
      </c>
      <c r="G932" s="12" t="s">
        <v>224</v>
      </c>
      <c r="H932" s="14" t="s">
        <v>12250</v>
      </c>
      <c r="I932" s="14" t="s">
        <v>11767</v>
      </c>
      <c r="J932" s="14" t="s">
        <v>11768</v>
      </c>
    </row>
    <row r="933" spans="6:10" x14ac:dyDescent="0.3">
      <c r="F933" s="15" t="s">
        <v>13068</v>
      </c>
      <c r="G933" s="13" t="s">
        <v>185</v>
      </c>
      <c r="H933" s="14" t="s">
        <v>12323</v>
      </c>
      <c r="I933" s="14" t="s">
        <v>11790</v>
      </c>
      <c r="J933" s="8" t="s">
        <v>11791</v>
      </c>
    </row>
    <row r="934" spans="6:10" x14ac:dyDescent="0.3">
      <c r="F934" s="15" t="s">
        <v>13069</v>
      </c>
      <c r="G934" s="12" t="s">
        <v>245</v>
      </c>
      <c r="H934" s="14" t="s">
        <v>12160</v>
      </c>
      <c r="I934" s="8" t="s">
        <v>11790</v>
      </c>
      <c r="J934" s="8" t="s">
        <v>11791</v>
      </c>
    </row>
    <row r="935" spans="6:10" x14ac:dyDescent="0.3">
      <c r="F935" s="17" t="s">
        <v>7267</v>
      </c>
      <c r="G935" s="13" t="s">
        <v>237</v>
      </c>
      <c r="H935" s="8" t="s">
        <v>7267</v>
      </c>
      <c r="I935" s="8" t="s">
        <v>11790</v>
      </c>
      <c r="J935" s="8" t="s">
        <v>11791</v>
      </c>
    </row>
    <row r="936" spans="6:10" x14ac:dyDescent="0.3">
      <c r="F936" s="12" t="s">
        <v>13070</v>
      </c>
      <c r="G936" s="13" t="s">
        <v>205</v>
      </c>
      <c r="H936" s="14" t="s">
        <v>11916</v>
      </c>
      <c r="I936" s="14" t="s">
        <v>11784</v>
      </c>
      <c r="J936" s="14" t="s">
        <v>11785</v>
      </c>
    </row>
    <row r="937" spans="6:10" x14ac:dyDescent="0.3">
      <c r="F937" s="12" t="s">
        <v>13071</v>
      </c>
      <c r="G937" s="13" t="s">
        <v>261</v>
      </c>
      <c r="H937" s="14" t="s">
        <v>12184</v>
      </c>
      <c r="I937" s="14" t="s">
        <v>11784</v>
      </c>
      <c r="J937" s="14" t="s">
        <v>11785</v>
      </c>
    </row>
    <row r="938" spans="6:10" x14ac:dyDescent="0.3">
      <c r="F938" s="15" t="s">
        <v>13072</v>
      </c>
      <c r="G938" s="13" t="s">
        <v>228</v>
      </c>
      <c r="H938" s="8" t="s">
        <v>11889</v>
      </c>
      <c r="I938" s="14" t="s">
        <v>11734</v>
      </c>
      <c r="J938" s="8" t="s">
        <v>11735</v>
      </c>
    </row>
    <row r="939" spans="6:10" x14ac:dyDescent="0.3">
      <c r="F939" s="15" t="s">
        <v>13073</v>
      </c>
      <c r="G939" s="13" t="s">
        <v>251</v>
      </c>
      <c r="H939" s="8" t="s">
        <v>11926</v>
      </c>
      <c r="I939" s="14" t="s">
        <v>11767</v>
      </c>
      <c r="J939" s="14" t="s">
        <v>11768</v>
      </c>
    </row>
    <row r="940" spans="6:10" x14ac:dyDescent="0.3">
      <c r="F940" s="15" t="s">
        <v>13074</v>
      </c>
      <c r="G940" s="13" t="s">
        <v>251</v>
      </c>
      <c r="H940" s="8" t="s">
        <v>11926</v>
      </c>
      <c r="I940" s="14" t="s">
        <v>11767</v>
      </c>
      <c r="J940" s="14" t="s">
        <v>11768</v>
      </c>
    </row>
    <row r="941" spans="6:10" x14ac:dyDescent="0.3">
      <c r="F941" s="15" t="s">
        <v>13075</v>
      </c>
      <c r="G941" s="13" t="s">
        <v>233</v>
      </c>
      <c r="H941" s="8" t="s">
        <v>11829</v>
      </c>
      <c r="I941" s="14" t="s">
        <v>11767</v>
      </c>
      <c r="J941" s="14" t="s">
        <v>11768</v>
      </c>
    </row>
    <row r="942" spans="6:10" x14ac:dyDescent="0.3">
      <c r="F942" s="15" t="s">
        <v>13076</v>
      </c>
      <c r="G942" s="13" t="s">
        <v>260</v>
      </c>
      <c r="H942" s="8" t="s">
        <v>11863</v>
      </c>
      <c r="I942" s="14" t="s">
        <v>11767</v>
      </c>
      <c r="J942" s="14" t="s">
        <v>11768</v>
      </c>
    </row>
    <row r="943" spans="6:10" x14ac:dyDescent="0.3">
      <c r="F943" s="12" t="s">
        <v>13077</v>
      </c>
      <c r="G943" s="13" t="s">
        <v>196</v>
      </c>
      <c r="H943" s="8" t="s">
        <v>11970</v>
      </c>
      <c r="I943" s="8" t="s">
        <v>11790</v>
      </c>
      <c r="J943" s="8" t="s">
        <v>11791</v>
      </c>
    </row>
    <row r="944" spans="6:10" x14ac:dyDescent="0.3">
      <c r="F944" s="15" t="s">
        <v>13078</v>
      </c>
      <c r="G944" s="13" t="s">
        <v>198</v>
      </c>
      <c r="H944" s="8" t="s">
        <v>11869</v>
      </c>
      <c r="I944" s="14" t="s">
        <v>11767</v>
      </c>
      <c r="J944" s="14" t="s">
        <v>11768</v>
      </c>
    </row>
    <row r="945" spans="6:10" x14ac:dyDescent="0.3">
      <c r="F945" s="15" t="s">
        <v>13079</v>
      </c>
      <c r="G945" s="12" t="s">
        <v>235</v>
      </c>
      <c r="H945" s="14" t="s">
        <v>12260</v>
      </c>
      <c r="I945" s="8" t="s">
        <v>11790</v>
      </c>
      <c r="J945" s="8" t="s">
        <v>11791</v>
      </c>
    </row>
    <row r="946" spans="6:10" x14ac:dyDescent="0.3">
      <c r="F946" s="15" t="s">
        <v>13080</v>
      </c>
      <c r="G946" s="13" t="s">
        <v>253</v>
      </c>
      <c r="H946" s="8" t="s">
        <v>11873</v>
      </c>
      <c r="I946" s="14" t="s">
        <v>11734</v>
      </c>
      <c r="J946" s="8" t="s">
        <v>11735</v>
      </c>
    </row>
    <row r="947" spans="6:10" x14ac:dyDescent="0.3">
      <c r="F947" s="15" t="s">
        <v>13081</v>
      </c>
      <c r="G947" s="13" t="s">
        <v>215</v>
      </c>
      <c r="H947" s="8" t="s">
        <v>11982</v>
      </c>
      <c r="I947" s="8" t="s">
        <v>11790</v>
      </c>
      <c r="J947" s="8" t="s">
        <v>11791</v>
      </c>
    </row>
    <row r="948" spans="6:10" x14ac:dyDescent="0.3">
      <c r="F948" s="15" t="s">
        <v>13082</v>
      </c>
      <c r="G948" s="13" t="s">
        <v>190</v>
      </c>
      <c r="I948" s="14" t="s">
        <v>11767</v>
      </c>
      <c r="J948" s="14" t="s">
        <v>11768</v>
      </c>
    </row>
    <row r="949" spans="6:10" x14ac:dyDescent="0.3">
      <c r="F949" s="15" t="s">
        <v>13083</v>
      </c>
      <c r="G949" s="13" t="s">
        <v>232</v>
      </c>
      <c r="H949" s="8" t="s">
        <v>11751</v>
      </c>
      <c r="I949" s="14" t="s">
        <v>11734</v>
      </c>
      <c r="J949" s="8" t="s">
        <v>11735</v>
      </c>
    </row>
    <row r="950" spans="6:10" x14ac:dyDescent="0.3">
      <c r="F950" s="12" t="s">
        <v>13084</v>
      </c>
      <c r="G950" s="13" t="s">
        <v>237</v>
      </c>
      <c r="H950" s="8" t="s">
        <v>7267</v>
      </c>
      <c r="I950" s="14" t="s">
        <v>11734</v>
      </c>
      <c r="J950" s="8" t="s">
        <v>11735</v>
      </c>
    </row>
    <row r="951" spans="6:10" x14ac:dyDescent="0.3">
      <c r="F951" s="15" t="s">
        <v>13085</v>
      </c>
      <c r="G951" s="12" t="s">
        <v>219</v>
      </c>
      <c r="H951" s="14" t="s">
        <v>12130</v>
      </c>
      <c r="I951" s="8" t="s">
        <v>11790</v>
      </c>
      <c r="J951" s="8" t="s">
        <v>11791</v>
      </c>
    </row>
    <row r="952" spans="6:10" x14ac:dyDescent="0.3">
      <c r="F952" s="15" t="s">
        <v>13086</v>
      </c>
      <c r="G952" s="12" t="s">
        <v>249</v>
      </c>
      <c r="H952" s="14" t="s">
        <v>12197</v>
      </c>
      <c r="I952" s="8" t="s">
        <v>11790</v>
      </c>
      <c r="J952" s="8" t="s">
        <v>11791</v>
      </c>
    </row>
    <row r="953" spans="6:10" x14ac:dyDescent="0.3">
      <c r="F953" s="12" t="s">
        <v>13087</v>
      </c>
      <c r="G953" s="12" t="s">
        <v>241</v>
      </c>
      <c r="H953" s="14" t="s">
        <v>12278</v>
      </c>
      <c r="I953" s="8" t="s">
        <v>11790</v>
      </c>
      <c r="J953" s="8" t="s">
        <v>11791</v>
      </c>
    </row>
    <row r="954" spans="6:10" x14ac:dyDescent="0.3">
      <c r="F954" s="18" t="s">
        <v>13088</v>
      </c>
      <c r="G954" s="13" t="s">
        <v>252</v>
      </c>
      <c r="H954" s="14"/>
      <c r="I954" s="14" t="s">
        <v>11767</v>
      </c>
      <c r="J954" s="14" t="s">
        <v>11768</v>
      </c>
    </row>
    <row r="955" spans="6:10" x14ac:dyDescent="0.3">
      <c r="F955" s="12" t="s">
        <v>13089</v>
      </c>
      <c r="G955" s="12" t="s">
        <v>221</v>
      </c>
      <c r="H955" s="14" t="s">
        <v>11884</v>
      </c>
      <c r="I955" s="14" t="s">
        <v>11784</v>
      </c>
      <c r="J955" s="14" t="s">
        <v>11785</v>
      </c>
    </row>
    <row r="956" spans="6:10" x14ac:dyDescent="0.3">
      <c r="F956" s="15" t="s">
        <v>13090</v>
      </c>
      <c r="G956" s="13" t="s">
        <v>198</v>
      </c>
      <c r="H956" s="8" t="s">
        <v>11869</v>
      </c>
      <c r="I956" s="14" t="s">
        <v>11767</v>
      </c>
      <c r="J956" s="14" t="s">
        <v>11768</v>
      </c>
    </row>
    <row r="957" spans="6:10" x14ac:dyDescent="0.3">
      <c r="F957" s="12" t="s">
        <v>13091</v>
      </c>
      <c r="G957" s="13" t="s">
        <v>251</v>
      </c>
      <c r="H957" s="8" t="s">
        <v>11926</v>
      </c>
      <c r="I957" s="14" t="s">
        <v>11767</v>
      </c>
      <c r="J957" s="14" t="s">
        <v>11768</v>
      </c>
    </row>
    <row r="958" spans="6:10" x14ac:dyDescent="0.3">
      <c r="F958" s="15" t="s">
        <v>13092</v>
      </c>
      <c r="G958" s="13" t="s">
        <v>226</v>
      </c>
      <c r="H958" s="8" t="s">
        <v>12057</v>
      </c>
      <c r="I958" s="14" t="s">
        <v>11767</v>
      </c>
      <c r="J958" s="14" t="s">
        <v>11768</v>
      </c>
    </row>
    <row r="959" spans="6:10" x14ac:dyDescent="0.3">
      <c r="F959" s="15" t="s">
        <v>13093</v>
      </c>
      <c r="G959" s="12" t="s">
        <v>200</v>
      </c>
      <c r="H959" s="14" t="s">
        <v>12336</v>
      </c>
      <c r="I959" s="8" t="s">
        <v>11790</v>
      </c>
      <c r="J959" s="8" t="s">
        <v>11791</v>
      </c>
    </row>
    <row r="960" spans="6:10" x14ac:dyDescent="0.3">
      <c r="F960" s="15" t="s">
        <v>13094</v>
      </c>
      <c r="G960" s="13" t="s">
        <v>252</v>
      </c>
      <c r="H960" s="14"/>
      <c r="I960" s="14" t="s">
        <v>11767</v>
      </c>
      <c r="J960" s="14" t="s">
        <v>11768</v>
      </c>
    </row>
    <row r="961" spans="6:10" x14ac:dyDescent="0.3">
      <c r="F961" s="15" t="s">
        <v>13095</v>
      </c>
      <c r="G961" s="13" t="s">
        <v>233</v>
      </c>
      <c r="H961" s="8" t="s">
        <v>11829</v>
      </c>
      <c r="I961" s="14" t="s">
        <v>11767</v>
      </c>
      <c r="J961" s="14" t="s">
        <v>11768</v>
      </c>
    </row>
    <row r="962" spans="6:10" x14ac:dyDescent="0.3">
      <c r="F962" s="15" t="s">
        <v>13096</v>
      </c>
      <c r="G962" s="13" t="s">
        <v>226</v>
      </c>
      <c r="H962" s="8" t="s">
        <v>12057</v>
      </c>
      <c r="I962" s="14" t="s">
        <v>11767</v>
      </c>
      <c r="J962" s="14" t="s">
        <v>11768</v>
      </c>
    </row>
    <row r="963" spans="6:10" x14ac:dyDescent="0.3">
      <c r="F963" s="15" t="s">
        <v>13097</v>
      </c>
      <c r="G963" s="13" t="s">
        <v>196</v>
      </c>
      <c r="H963" s="8" t="s">
        <v>11970</v>
      </c>
    </row>
    <row r="964" spans="6:10" x14ac:dyDescent="0.3">
      <c r="F964" s="26" t="s">
        <v>13098</v>
      </c>
      <c r="G964" s="12" t="s">
        <v>249</v>
      </c>
      <c r="H964" s="14" t="s">
        <v>12197</v>
      </c>
      <c r="I964" s="8" t="s">
        <v>11790</v>
      </c>
      <c r="J964" s="8" t="s">
        <v>11791</v>
      </c>
    </row>
    <row r="965" spans="6:10" x14ac:dyDescent="0.3">
      <c r="F965" s="15" t="s">
        <v>13099</v>
      </c>
      <c r="G965" s="13" t="s">
        <v>190</v>
      </c>
      <c r="I965" s="14" t="s">
        <v>11767</v>
      </c>
      <c r="J965" s="14" t="s">
        <v>11768</v>
      </c>
    </row>
    <row r="966" spans="6:10" x14ac:dyDescent="0.3">
      <c r="F966" s="15" t="s">
        <v>13100</v>
      </c>
      <c r="G966" s="13" t="s">
        <v>240</v>
      </c>
      <c r="H966" s="14" t="s">
        <v>12001</v>
      </c>
      <c r="I966" s="14" t="s">
        <v>11784</v>
      </c>
      <c r="J966" s="14" t="s">
        <v>11785</v>
      </c>
    </row>
    <row r="967" spans="6:10" x14ac:dyDescent="0.3">
      <c r="F967" s="15" t="s">
        <v>13101</v>
      </c>
      <c r="G967" s="13" t="s">
        <v>212</v>
      </c>
      <c r="H967" s="8" t="s">
        <v>12289</v>
      </c>
      <c r="I967" s="14" t="s">
        <v>11767</v>
      </c>
      <c r="J967" s="14" t="s">
        <v>11768</v>
      </c>
    </row>
    <row r="968" spans="6:10" x14ac:dyDescent="0.3">
      <c r="F968" s="15" t="s">
        <v>13102</v>
      </c>
      <c r="G968" s="12" t="s">
        <v>219</v>
      </c>
      <c r="H968" s="14" t="s">
        <v>12130</v>
      </c>
      <c r="I968" s="8" t="s">
        <v>11790</v>
      </c>
      <c r="J968" s="8" t="s">
        <v>11791</v>
      </c>
    </row>
    <row r="969" spans="6:10" x14ac:dyDescent="0.3">
      <c r="F969" s="12" t="s">
        <v>13103</v>
      </c>
      <c r="G969" s="13" t="s">
        <v>220</v>
      </c>
      <c r="H969" s="8" t="s">
        <v>11733</v>
      </c>
      <c r="I969" s="14" t="s">
        <v>11734</v>
      </c>
      <c r="J969" s="8" t="s">
        <v>11735</v>
      </c>
    </row>
    <row r="970" spans="6:10" x14ac:dyDescent="0.3">
      <c r="F970" s="12" t="s">
        <v>13104</v>
      </c>
      <c r="G970" s="12" t="s">
        <v>249</v>
      </c>
      <c r="H970" s="14" t="s">
        <v>12197</v>
      </c>
      <c r="I970" s="8" t="s">
        <v>11790</v>
      </c>
      <c r="J970" s="8" t="s">
        <v>11791</v>
      </c>
    </row>
    <row r="971" spans="6:10" x14ac:dyDescent="0.3">
      <c r="F971" s="17" t="s">
        <v>13105</v>
      </c>
      <c r="G971" s="13" t="s">
        <v>210</v>
      </c>
      <c r="H971" s="8" t="s">
        <v>11766</v>
      </c>
      <c r="I971" s="14" t="s">
        <v>11767</v>
      </c>
      <c r="J971" s="14" t="s">
        <v>11768</v>
      </c>
    </row>
    <row r="972" spans="6:10" x14ac:dyDescent="0.3">
      <c r="F972" s="15" t="s">
        <v>13106</v>
      </c>
      <c r="G972" s="13" t="s">
        <v>252</v>
      </c>
      <c r="I972" s="14" t="s">
        <v>11767</v>
      </c>
      <c r="J972" s="14" t="s">
        <v>11768</v>
      </c>
    </row>
    <row r="973" spans="6:10" x14ac:dyDescent="0.3">
      <c r="F973" s="15" t="s">
        <v>13107</v>
      </c>
      <c r="G973" s="13" t="s">
        <v>250</v>
      </c>
      <c r="H973" s="8" t="s">
        <v>11997</v>
      </c>
      <c r="I973" s="14" t="s">
        <v>11784</v>
      </c>
      <c r="J973" s="14" t="s">
        <v>11785</v>
      </c>
    </row>
    <row r="974" spans="6:10" x14ac:dyDescent="0.3">
      <c r="F974" s="15" t="s">
        <v>13108</v>
      </c>
      <c r="G974" s="13" t="s">
        <v>192</v>
      </c>
      <c r="H974" s="14"/>
      <c r="I974" s="14" t="s">
        <v>11767</v>
      </c>
      <c r="J974" s="14" t="s">
        <v>11768</v>
      </c>
    </row>
    <row r="975" spans="6:10" x14ac:dyDescent="0.3">
      <c r="F975" s="13" t="s">
        <v>13109</v>
      </c>
      <c r="G975" s="13" t="s">
        <v>209</v>
      </c>
      <c r="H975" s="14"/>
      <c r="I975" s="14" t="s">
        <v>11767</v>
      </c>
      <c r="J975" s="14" t="s">
        <v>11768</v>
      </c>
    </row>
    <row r="976" spans="6:10" x14ac:dyDescent="0.3">
      <c r="F976" s="15" t="s">
        <v>13110</v>
      </c>
      <c r="G976" s="13" t="s">
        <v>250</v>
      </c>
      <c r="H976" s="8" t="s">
        <v>11997</v>
      </c>
      <c r="I976" s="14" t="s">
        <v>11784</v>
      </c>
      <c r="J976" s="14" t="s">
        <v>11785</v>
      </c>
    </row>
    <row r="977" spans="6:10" x14ac:dyDescent="0.3">
      <c r="F977" s="12" t="s">
        <v>13111</v>
      </c>
      <c r="G977" s="13" t="s">
        <v>242</v>
      </c>
      <c r="H977" s="8" t="s">
        <v>11807</v>
      </c>
      <c r="I977" s="14" t="s">
        <v>11734</v>
      </c>
      <c r="J977" s="8" t="s">
        <v>11735</v>
      </c>
    </row>
    <row r="978" spans="6:10" x14ac:dyDescent="0.3">
      <c r="F978" s="15" t="s">
        <v>13112</v>
      </c>
      <c r="G978" s="12" t="s">
        <v>186</v>
      </c>
      <c r="H978" s="14" t="s">
        <v>12093</v>
      </c>
      <c r="I978" s="8" t="s">
        <v>11734</v>
      </c>
      <c r="J978" s="8" t="s">
        <v>11735</v>
      </c>
    </row>
    <row r="979" spans="6:10" x14ac:dyDescent="0.3">
      <c r="F979" s="15" t="s">
        <v>13113</v>
      </c>
      <c r="G979" s="12" t="s">
        <v>224</v>
      </c>
      <c r="H979" s="14" t="s">
        <v>12250</v>
      </c>
      <c r="I979" s="14" t="s">
        <v>11767</v>
      </c>
      <c r="J979" s="14" t="s">
        <v>11768</v>
      </c>
    </row>
    <row r="980" spans="6:10" x14ac:dyDescent="0.3">
      <c r="F980" s="15" t="s">
        <v>13114</v>
      </c>
      <c r="G980" s="13" t="s">
        <v>193</v>
      </c>
      <c r="H980" s="14"/>
      <c r="I980" s="14" t="s">
        <v>11734</v>
      </c>
      <c r="J980" s="8" t="s">
        <v>11735</v>
      </c>
    </row>
    <row r="981" spans="6:10" x14ac:dyDescent="0.3">
      <c r="F981" s="15" t="s">
        <v>13115</v>
      </c>
      <c r="G981" s="13" t="s">
        <v>210</v>
      </c>
      <c r="H981" s="8" t="s">
        <v>11766</v>
      </c>
      <c r="I981" s="14" t="s">
        <v>11767</v>
      </c>
      <c r="J981" s="14" t="s">
        <v>11768</v>
      </c>
    </row>
    <row r="982" spans="6:10" x14ac:dyDescent="0.3">
      <c r="F982" s="15" t="s">
        <v>13116</v>
      </c>
      <c r="G982" s="12" t="s">
        <v>243</v>
      </c>
      <c r="H982" s="14" t="s">
        <v>11825</v>
      </c>
      <c r="I982" s="14" t="s">
        <v>11734</v>
      </c>
      <c r="J982" s="8" t="s">
        <v>11735</v>
      </c>
    </row>
    <row r="983" spans="6:10" x14ac:dyDescent="0.3">
      <c r="F983" s="15" t="s">
        <v>13117</v>
      </c>
      <c r="G983" s="13" t="s">
        <v>253</v>
      </c>
      <c r="H983" s="8" t="s">
        <v>11873</v>
      </c>
      <c r="I983" s="14" t="s">
        <v>11734</v>
      </c>
      <c r="J983" s="8" t="s">
        <v>11735</v>
      </c>
    </row>
    <row r="984" spans="6:10" x14ac:dyDescent="0.3">
      <c r="F984" s="15" t="s">
        <v>13118</v>
      </c>
      <c r="G984" s="13" t="s">
        <v>197</v>
      </c>
      <c r="H984" s="8" t="s">
        <v>11744</v>
      </c>
      <c r="I984" s="14" t="s">
        <v>11734</v>
      </c>
      <c r="J984" s="8" t="s">
        <v>11735</v>
      </c>
    </row>
    <row r="985" spans="6:10" x14ac:dyDescent="0.3">
      <c r="F985" s="15" t="s">
        <v>13119</v>
      </c>
      <c r="G985" s="13" t="s">
        <v>262</v>
      </c>
      <c r="H985" s="14" t="s">
        <v>11833</v>
      </c>
      <c r="I985" s="14" t="s">
        <v>11734</v>
      </c>
      <c r="J985" s="8" t="s">
        <v>11735</v>
      </c>
    </row>
    <row r="986" spans="6:10" x14ac:dyDescent="0.3">
      <c r="F986" s="15" t="s">
        <v>13120</v>
      </c>
      <c r="G986" s="13" t="s">
        <v>206</v>
      </c>
      <c r="H986" s="8" t="s">
        <v>12066</v>
      </c>
      <c r="I986" s="14" t="s">
        <v>11767</v>
      </c>
      <c r="J986" s="14" t="s">
        <v>11768</v>
      </c>
    </row>
    <row r="987" spans="6:10" x14ac:dyDescent="0.3">
      <c r="F987" s="15" t="s">
        <v>13121</v>
      </c>
      <c r="G987" s="12" t="s">
        <v>213</v>
      </c>
      <c r="H987" s="14" t="s">
        <v>11994</v>
      </c>
      <c r="I987" s="14" t="s">
        <v>11734</v>
      </c>
      <c r="J987" s="8" t="s">
        <v>11735</v>
      </c>
    </row>
    <row r="988" spans="6:10" x14ac:dyDescent="0.3">
      <c r="F988" s="12" t="s">
        <v>13122</v>
      </c>
      <c r="G988" s="13" t="s">
        <v>265</v>
      </c>
      <c r="H988" s="14"/>
      <c r="I988" s="14" t="s">
        <v>11767</v>
      </c>
      <c r="J988" s="14" t="s">
        <v>11768</v>
      </c>
    </row>
    <row r="989" spans="6:10" x14ac:dyDescent="0.3">
      <c r="F989" s="15" t="s">
        <v>13123</v>
      </c>
      <c r="G989" s="12" t="s">
        <v>266</v>
      </c>
      <c r="H989" s="14" t="s">
        <v>11846</v>
      </c>
      <c r="I989" s="14" t="s">
        <v>11767</v>
      </c>
      <c r="J989" s="14" t="s">
        <v>11768</v>
      </c>
    </row>
    <row r="990" spans="6:10" x14ac:dyDescent="0.3">
      <c r="F990" s="15" t="s">
        <v>13124</v>
      </c>
      <c r="G990" s="12" t="s">
        <v>254</v>
      </c>
      <c r="H990" s="14" t="s">
        <v>12120</v>
      </c>
      <c r="I990" s="14" t="s">
        <v>11734</v>
      </c>
      <c r="J990" s="8" t="s">
        <v>11735</v>
      </c>
    </row>
    <row r="991" spans="6:10" x14ac:dyDescent="0.3">
      <c r="F991" s="15" t="s">
        <v>13125</v>
      </c>
      <c r="G991" s="13" t="s">
        <v>252</v>
      </c>
      <c r="H991" s="14"/>
      <c r="I991" s="14" t="s">
        <v>11767</v>
      </c>
      <c r="J991" s="14" t="s">
        <v>11768</v>
      </c>
    </row>
    <row r="992" spans="6:10" x14ac:dyDescent="0.3">
      <c r="F992" s="12" t="s">
        <v>13126</v>
      </c>
      <c r="G992" s="12" t="s">
        <v>255</v>
      </c>
      <c r="H992" s="14" t="s">
        <v>12030</v>
      </c>
      <c r="I992" s="14" t="s">
        <v>11734</v>
      </c>
      <c r="J992" s="8" t="s">
        <v>11735</v>
      </c>
    </row>
    <row r="993" spans="6:10" x14ac:dyDescent="0.3">
      <c r="F993" s="15" t="s">
        <v>13127</v>
      </c>
      <c r="G993" s="13" t="s">
        <v>220</v>
      </c>
      <c r="H993" s="8" t="s">
        <v>11733</v>
      </c>
      <c r="I993" s="14" t="s">
        <v>11734</v>
      </c>
      <c r="J993" s="8" t="s">
        <v>11735</v>
      </c>
    </row>
    <row r="994" spans="6:10" x14ac:dyDescent="0.3">
      <c r="F994" s="12" t="s">
        <v>13128</v>
      </c>
      <c r="G994" s="13" t="s">
        <v>242</v>
      </c>
      <c r="H994" s="8" t="s">
        <v>11807</v>
      </c>
      <c r="I994" s="14" t="s">
        <v>11734</v>
      </c>
      <c r="J994" s="8" t="s">
        <v>11735</v>
      </c>
    </row>
    <row r="995" spans="6:10" x14ac:dyDescent="0.3">
      <c r="F995" s="15" t="s">
        <v>13129</v>
      </c>
      <c r="G995" s="13" t="s">
        <v>210</v>
      </c>
      <c r="H995" s="8" t="s">
        <v>11766</v>
      </c>
      <c r="I995" s="14" t="s">
        <v>11767</v>
      </c>
      <c r="J995" s="14" t="s">
        <v>11768</v>
      </c>
    </row>
    <row r="996" spans="6:10" x14ac:dyDescent="0.3">
      <c r="F996" s="15" t="s">
        <v>13130</v>
      </c>
      <c r="G996" s="13" t="s">
        <v>262</v>
      </c>
      <c r="H996" s="14" t="s">
        <v>11833</v>
      </c>
      <c r="I996" s="14" t="s">
        <v>11734</v>
      </c>
      <c r="J996" s="8" t="s">
        <v>11735</v>
      </c>
    </row>
    <row r="997" spans="6:10" x14ac:dyDescent="0.3">
      <c r="F997" s="15" t="s">
        <v>13131</v>
      </c>
      <c r="G997" s="13" t="s">
        <v>222</v>
      </c>
      <c r="H997" s="8" t="s">
        <v>11789</v>
      </c>
      <c r="I997" s="8" t="s">
        <v>11790</v>
      </c>
      <c r="J997" s="8" t="s">
        <v>11791</v>
      </c>
    </row>
    <row r="998" spans="6:10" x14ac:dyDescent="0.3">
      <c r="F998" s="15" t="s">
        <v>13132</v>
      </c>
      <c r="G998" s="12" t="s">
        <v>223</v>
      </c>
      <c r="H998" s="14" t="s">
        <v>11879</v>
      </c>
      <c r="I998" s="8" t="s">
        <v>11790</v>
      </c>
      <c r="J998" s="8" t="s">
        <v>11791</v>
      </c>
    </row>
    <row r="999" spans="6:10" x14ac:dyDescent="0.3">
      <c r="F999" s="15" t="s">
        <v>13133</v>
      </c>
      <c r="G999" s="13" t="s">
        <v>222</v>
      </c>
      <c r="H999" s="8" t="s">
        <v>11789</v>
      </c>
      <c r="I999" s="8" t="s">
        <v>11790</v>
      </c>
      <c r="J999" s="8" t="s">
        <v>11791</v>
      </c>
    </row>
    <row r="1000" spans="6:10" x14ac:dyDescent="0.3">
      <c r="F1000" s="15" t="s">
        <v>13134</v>
      </c>
      <c r="G1000" s="13" t="s">
        <v>209</v>
      </c>
      <c r="H1000" s="14"/>
      <c r="I1000" s="14" t="s">
        <v>11767</v>
      </c>
      <c r="J1000" s="14" t="s">
        <v>11768</v>
      </c>
    </row>
    <row r="1001" spans="6:10" x14ac:dyDescent="0.3">
      <c r="F1001" s="15" t="s">
        <v>13135</v>
      </c>
      <c r="G1001" s="13" t="s">
        <v>260</v>
      </c>
      <c r="H1001" s="8" t="s">
        <v>11863</v>
      </c>
      <c r="I1001" s="14" t="s">
        <v>11767</v>
      </c>
      <c r="J1001" s="14" t="s">
        <v>11768</v>
      </c>
    </row>
    <row r="1002" spans="6:10" x14ac:dyDescent="0.3">
      <c r="F1002" s="15" t="s">
        <v>13136</v>
      </c>
      <c r="G1002" s="13" t="s">
        <v>232</v>
      </c>
      <c r="H1002" s="8" t="s">
        <v>11751</v>
      </c>
      <c r="I1002" s="14" t="s">
        <v>11734</v>
      </c>
      <c r="J1002" s="8" t="s">
        <v>11735</v>
      </c>
    </row>
    <row r="1003" spans="6:10" x14ac:dyDescent="0.3">
      <c r="F1003" s="15" t="s">
        <v>13137</v>
      </c>
      <c r="G1003" s="13" t="s">
        <v>193</v>
      </c>
      <c r="H1003" s="14"/>
      <c r="I1003" s="14" t="s">
        <v>11734</v>
      </c>
      <c r="J1003" s="8" t="s">
        <v>11735</v>
      </c>
    </row>
    <row r="1004" spans="6:10" x14ac:dyDescent="0.3">
      <c r="F1004" s="12" t="s">
        <v>13138</v>
      </c>
      <c r="G1004" s="12" t="s">
        <v>213</v>
      </c>
      <c r="H1004" s="14" t="s">
        <v>11994</v>
      </c>
      <c r="I1004" s="14" t="s">
        <v>11734</v>
      </c>
      <c r="J1004" s="8" t="s">
        <v>11735</v>
      </c>
    </row>
    <row r="1005" spans="6:10" x14ac:dyDescent="0.3">
      <c r="F1005" s="15" t="s">
        <v>13139</v>
      </c>
      <c r="G1005" s="13" t="s">
        <v>260</v>
      </c>
      <c r="H1005" s="8" t="s">
        <v>11863</v>
      </c>
      <c r="I1005" s="14" t="s">
        <v>11767</v>
      </c>
      <c r="J1005" s="14" t="s">
        <v>11768</v>
      </c>
    </row>
    <row r="1006" spans="6:10" x14ac:dyDescent="0.3">
      <c r="F1006" s="15" t="s">
        <v>13140</v>
      </c>
      <c r="G1006" s="13" t="s">
        <v>228</v>
      </c>
      <c r="H1006" s="8" t="s">
        <v>11889</v>
      </c>
      <c r="I1006" s="14" t="s">
        <v>11734</v>
      </c>
      <c r="J1006" s="8" t="s">
        <v>11735</v>
      </c>
    </row>
    <row r="1007" spans="6:10" x14ac:dyDescent="0.3">
      <c r="F1007" s="15" t="s">
        <v>13141</v>
      </c>
      <c r="G1007" s="13" t="s">
        <v>242</v>
      </c>
      <c r="H1007" s="8" t="s">
        <v>11807</v>
      </c>
      <c r="I1007" s="14" t="s">
        <v>11734</v>
      </c>
      <c r="J1007" s="8" t="s">
        <v>11735</v>
      </c>
    </row>
    <row r="1008" spans="6:10" x14ac:dyDescent="0.3">
      <c r="F1008" s="15" t="s">
        <v>13142</v>
      </c>
      <c r="G1008" s="13" t="s">
        <v>234</v>
      </c>
      <c r="H1008" s="8" t="s">
        <v>12136</v>
      </c>
      <c r="I1008" s="8" t="s">
        <v>11790</v>
      </c>
      <c r="J1008" s="8" t="s">
        <v>11791</v>
      </c>
    </row>
    <row r="1009" spans="6:10" x14ac:dyDescent="0.3">
      <c r="F1009" s="15" t="s">
        <v>13143</v>
      </c>
      <c r="G1009" s="13" t="s">
        <v>220</v>
      </c>
      <c r="H1009" s="8" t="s">
        <v>11733</v>
      </c>
      <c r="I1009" s="14" t="s">
        <v>11734</v>
      </c>
      <c r="J1009" s="8" t="s">
        <v>11735</v>
      </c>
    </row>
    <row r="1010" spans="6:10" x14ac:dyDescent="0.3">
      <c r="F1010" s="17" t="s">
        <v>5035</v>
      </c>
      <c r="G1010" s="13" t="s">
        <v>256</v>
      </c>
      <c r="H1010" s="8" t="s">
        <v>5035</v>
      </c>
      <c r="I1010" s="14" t="s">
        <v>11767</v>
      </c>
      <c r="J1010" s="14" t="s">
        <v>11768</v>
      </c>
    </row>
    <row r="1011" spans="6:10" x14ac:dyDescent="0.3">
      <c r="F1011" s="18" t="s">
        <v>11931</v>
      </c>
      <c r="G1011" s="12" t="s">
        <v>225</v>
      </c>
      <c r="H1011" s="14" t="s">
        <v>11931</v>
      </c>
      <c r="I1011" s="14" t="s">
        <v>11734</v>
      </c>
      <c r="J1011" s="8" t="s">
        <v>11735</v>
      </c>
    </row>
    <row r="1012" spans="6:10" x14ac:dyDescent="0.3">
      <c r="F1012" s="15" t="s">
        <v>13144</v>
      </c>
      <c r="G1012" s="13" t="s">
        <v>209</v>
      </c>
      <c r="H1012" s="14"/>
      <c r="I1012" s="14" t="s">
        <v>11767</v>
      </c>
      <c r="J1012" s="14" t="s">
        <v>11768</v>
      </c>
    </row>
    <row r="1013" spans="6:10" x14ac:dyDescent="0.3">
      <c r="F1013" s="12" t="s">
        <v>13145</v>
      </c>
      <c r="G1013" s="13" t="s">
        <v>252</v>
      </c>
      <c r="H1013" s="14"/>
      <c r="I1013" s="14" t="s">
        <v>11767</v>
      </c>
      <c r="J1013" s="14" t="s">
        <v>11768</v>
      </c>
    </row>
    <row r="1014" spans="6:10" x14ac:dyDescent="0.3">
      <c r="F1014" s="17" t="s">
        <v>12405</v>
      </c>
      <c r="G1014" s="13" t="s">
        <v>258</v>
      </c>
      <c r="H1014" s="8" t="s">
        <v>12405</v>
      </c>
      <c r="I1014" s="8" t="s">
        <v>11790</v>
      </c>
      <c r="J1014" s="8" t="s">
        <v>11791</v>
      </c>
    </row>
    <row r="1015" spans="6:10" x14ac:dyDescent="0.3">
      <c r="F1015" s="15" t="s">
        <v>13146</v>
      </c>
      <c r="G1015" s="13" t="s">
        <v>253</v>
      </c>
      <c r="H1015" s="8" t="s">
        <v>11873</v>
      </c>
      <c r="I1015" s="14" t="s">
        <v>11734</v>
      </c>
      <c r="J1015" s="8" t="s">
        <v>11735</v>
      </c>
    </row>
    <row r="1016" spans="6:10" x14ac:dyDescent="0.3">
      <c r="F1016" s="15" t="s">
        <v>13147</v>
      </c>
      <c r="G1016" s="13" t="s">
        <v>197</v>
      </c>
      <c r="H1016" s="8" t="s">
        <v>11744</v>
      </c>
      <c r="I1016" s="14" t="s">
        <v>11734</v>
      </c>
      <c r="J1016" s="8" t="s">
        <v>11735</v>
      </c>
    </row>
    <row r="1017" spans="6:10" x14ac:dyDescent="0.3">
      <c r="F1017" s="15" t="s">
        <v>13148</v>
      </c>
      <c r="G1017" s="13" t="s">
        <v>216</v>
      </c>
      <c r="H1017" s="8" t="s">
        <v>12231</v>
      </c>
      <c r="I1017" s="14" t="s">
        <v>11767</v>
      </c>
      <c r="J1017" s="14" t="s">
        <v>11768</v>
      </c>
    </row>
    <row r="1018" spans="6:10" x14ac:dyDescent="0.3">
      <c r="F1018" s="15" t="s">
        <v>13149</v>
      </c>
      <c r="G1018" s="12" t="s">
        <v>219</v>
      </c>
      <c r="H1018" s="14" t="s">
        <v>12130</v>
      </c>
      <c r="I1018" s="8" t="s">
        <v>11790</v>
      </c>
      <c r="J1018" s="8" t="s">
        <v>11791</v>
      </c>
    </row>
    <row r="1019" spans="6:10" x14ac:dyDescent="0.3">
      <c r="F1019" s="12" t="s">
        <v>13150</v>
      </c>
      <c r="G1019" s="13" t="s">
        <v>234</v>
      </c>
      <c r="H1019" s="8" t="s">
        <v>12136</v>
      </c>
      <c r="I1019" s="8" t="s">
        <v>11790</v>
      </c>
      <c r="J1019" s="8" t="s">
        <v>11791</v>
      </c>
    </row>
    <row r="1020" spans="6:10" x14ac:dyDescent="0.3">
      <c r="F1020" s="12" t="s">
        <v>13151</v>
      </c>
      <c r="G1020" s="13" t="s">
        <v>235</v>
      </c>
      <c r="H1020" s="8" t="s">
        <v>12260</v>
      </c>
      <c r="I1020" s="8" t="s">
        <v>11790</v>
      </c>
      <c r="J1020" s="8" t="s">
        <v>11791</v>
      </c>
    </row>
    <row r="1021" spans="6:10" x14ac:dyDescent="0.3">
      <c r="F1021" s="15" t="s">
        <v>13152</v>
      </c>
      <c r="G1021" s="13" t="s">
        <v>258</v>
      </c>
      <c r="H1021" s="8" t="s">
        <v>12405</v>
      </c>
      <c r="I1021" s="8" t="s">
        <v>11790</v>
      </c>
      <c r="J1021" s="8" t="s">
        <v>11791</v>
      </c>
    </row>
    <row r="1022" spans="6:10" x14ac:dyDescent="0.3">
      <c r="F1022" s="15" t="s">
        <v>13153</v>
      </c>
      <c r="G1022" s="13" t="s">
        <v>220</v>
      </c>
      <c r="H1022" s="8" t="s">
        <v>11733</v>
      </c>
      <c r="I1022" s="14" t="s">
        <v>11734</v>
      </c>
      <c r="J1022" s="8" t="s">
        <v>11735</v>
      </c>
    </row>
    <row r="1023" spans="6:10" x14ac:dyDescent="0.3">
      <c r="F1023" s="12" t="s">
        <v>13154</v>
      </c>
      <c r="G1023" s="13" t="s">
        <v>209</v>
      </c>
      <c r="H1023" s="14"/>
      <c r="I1023" s="14" t="s">
        <v>11767</v>
      </c>
      <c r="J1023" s="14" t="s">
        <v>11768</v>
      </c>
    </row>
    <row r="1024" spans="6:10" x14ac:dyDescent="0.3">
      <c r="F1024" s="18" t="s">
        <v>13155</v>
      </c>
      <c r="G1024" s="13" t="s">
        <v>192</v>
      </c>
      <c r="H1024" s="14"/>
      <c r="I1024" s="14" t="s">
        <v>11767</v>
      </c>
      <c r="J1024" s="14" t="s">
        <v>11768</v>
      </c>
    </row>
    <row r="1025" spans="6:10" x14ac:dyDescent="0.3">
      <c r="F1025" s="15" t="s">
        <v>13156</v>
      </c>
      <c r="G1025" s="13" t="s">
        <v>192</v>
      </c>
      <c r="H1025" s="14"/>
      <c r="I1025" s="14" t="s">
        <v>11767</v>
      </c>
      <c r="J1025" s="14" t="s">
        <v>11768</v>
      </c>
    </row>
    <row r="1026" spans="6:10" x14ac:dyDescent="0.3">
      <c r="F1026" s="15" t="s">
        <v>13157</v>
      </c>
      <c r="G1026" s="13" t="s">
        <v>212</v>
      </c>
      <c r="H1026" s="8" t="s">
        <v>12289</v>
      </c>
      <c r="I1026" s="14" t="s">
        <v>11767</v>
      </c>
      <c r="J1026" s="14" t="s">
        <v>11768</v>
      </c>
    </row>
    <row r="1027" spans="6:10" x14ac:dyDescent="0.3">
      <c r="F1027" s="15" t="s">
        <v>13158</v>
      </c>
      <c r="G1027" s="13" t="s">
        <v>193</v>
      </c>
      <c r="H1027" s="14"/>
      <c r="I1027" s="14" t="s">
        <v>11734</v>
      </c>
      <c r="J1027" s="8" t="s">
        <v>11735</v>
      </c>
    </row>
    <row r="1028" spans="6:10" x14ac:dyDescent="0.3">
      <c r="F1028" s="15" t="s">
        <v>13159</v>
      </c>
      <c r="G1028" s="12" t="s">
        <v>244</v>
      </c>
      <c r="H1028" s="14" t="s">
        <v>11813</v>
      </c>
      <c r="I1028" s="14" t="s">
        <v>11767</v>
      </c>
      <c r="J1028" s="14" t="s">
        <v>11768</v>
      </c>
    </row>
    <row r="1029" spans="6:10" x14ac:dyDescent="0.3">
      <c r="F1029" s="15" t="s">
        <v>13160</v>
      </c>
      <c r="G1029" s="13" t="s">
        <v>252</v>
      </c>
      <c r="H1029" s="14"/>
      <c r="I1029" s="14" t="s">
        <v>11767</v>
      </c>
      <c r="J1029" s="14" t="s">
        <v>11768</v>
      </c>
    </row>
    <row r="1030" spans="6:10" x14ac:dyDescent="0.3">
      <c r="F1030" s="15" t="s">
        <v>13161</v>
      </c>
      <c r="G1030" s="13" t="s">
        <v>214</v>
      </c>
      <c r="H1030" s="8" t="s">
        <v>12082</v>
      </c>
      <c r="I1030" s="14" t="s">
        <v>11784</v>
      </c>
      <c r="J1030" s="14" t="s">
        <v>11785</v>
      </c>
    </row>
    <row r="1031" spans="6:10" x14ac:dyDescent="0.3">
      <c r="F1031" s="12" t="s">
        <v>13162</v>
      </c>
      <c r="G1031" s="12" t="s">
        <v>191</v>
      </c>
      <c r="H1031" s="14" t="s">
        <v>11952</v>
      </c>
      <c r="I1031" s="14" t="s">
        <v>11734</v>
      </c>
      <c r="J1031" s="8" t="s">
        <v>11735</v>
      </c>
    </row>
    <row r="1032" spans="6:10" x14ac:dyDescent="0.3">
      <c r="F1032" s="15" t="s">
        <v>13163</v>
      </c>
      <c r="G1032" s="12" t="s">
        <v>266</v>
      </c>
      <c r="H1032" s="14" t="s">
        <v>11846</v>
      </c>
      <c r="I1032" s="14" t="s">
        <v>11767</v>
      </c>
      <c r="J1032" s="14" t="s">
        <v>11768</v>
      </c>
    </row>
    <row r="1033" spans="6:10" x14ac:dyDescent="0.3">
      <c r="F1033" s="15" t="s">
        <v>13164</v>
      </c>
      <c r="G1033" s="13" t="s">
        <v>205</v>
      </c>
      <c r="H1033" s="14" t="s">
        <v>11916</v>
      </c>
      <c r="I1033" s="14" t="s">
        <v>11784</v>
      </c>
      <c r="J1033" s="14" t="s">
        <v>11785</v>
      </c>
    </row>
    <row r="1034" spans="6:10" x14ac:dyDescent="0.3">
      <c r="F1034" s="15" t="s">
        <v>13165</v>
      </c>
      <c r="G1034" s="13" t="s">
        <v>264</v>
      </c>
      <c r="H1034" s="8" t="s">
        <v>12593</v>
      </c>
      <c r="I1034" s="14" t="s">
        <v>11734</v>
      </c>
      <c r="J1034" s="8" t="s">
        <v>11735</v>
      </c>
    </row>
    <row r="1035" spans="6:10" x14ac:dyDescent="0.3">
      <c r="F1035" s="12" t="s">
        <v>13166</v>
      </c>
      <c r="G1035" s="12" t="s">
        <v>225</v>
      </c>
      <c r="H1035" s="14" t="s">
        <v>11931</v>
      </c>
      <c r="I1035" s="14" t="s">
        <v>11734</v>
      </c>
      <c r="J1035" s="8" t="s">
        <v>11735</v>
      </c>
    </row>
    <row r="1036" spans="6:10" x14ac:dyDescent="0.3">
      <c r="F1036" s="15" t="s">
        <v>13167</v>
      </c>
      <c r="G1036" s="12" t="s">
        <v>203</v>
      </c>
      <c r="H1036" s="14" t="s">
        <v>12187</v>
      </c>
      <c r="I1036" s="8" t="s">
        <v>11790</v>
      </c>
      <c r="J1036" s="8" t="s">
        <v>11791</v>
      </c>
    </row>
    <row r="1037" spans="6:10" x14ac:dyDescent="0.3">
      <c r="F1037" s="17" t="s">
        <v>12014</v>
      </c>
      <c r="G1037" s="13" t="s">
        <v>259</v>
      </c>
      <c r="H1037" s="8" t="s">
        <v>12014</v>
      </c>
      <c r="I1037" s="14" t="s">
        <v>11767</v>
      </c>
      <c r="J1037" s="14" t="s">
        <v>11768</v>
      </c>
    </row>
    <row r="1038" spans="6:10" x14ac:dyDescent="0.3">
      <c r="F1038" s="15" t="s">
        <v>13168</v>
      </c>
      <c r="G1038" s="13" t="s">
        <v>231</v>
      </c>
      <c r="H1038" s="8" t="s">
        <v>11965</v>
      </c>
      <c r="I1038" s="14" t="s">
        <v>11734</v>
      </c>
      <c r="J1038" s="8" t="s">
        <v>11735</v>
      </c>
    </row>
    <row r="1039" spans="6:10" x14ac:dyDescent="0.3">
      <c r="F1039" s="15" t="s">
        <v>13169</v>
      </c>
      <c r="G1039" s="13" t="s">
        <v>215</v>
      </c>
      <c r="H1039" s="8" t="s">
        <v>11982</v>
      </c>
      <c r="I1039" s="8" t="s">
        <v>11790</v>
      </c>
      <c r="J1039" s="8" t="s">
        <v>11791</v>
      </c>
    </row>
    <row r="1040" spans="6:10" x14ac:dyDescent="0.3">
      <c r="F1040" s="15" t="s">
        <v>13170</v>
      </c>
      <c r="G1040" s="13" t="s">
        <v>214</v>
      </c>
      <c r="H1040" s="8" t="s">
        <v>12082</v>
      </c>
      <c r="I1040" s="14" t="s">
        <v>11784</v>
      </c>
      <c r="J1040" s="14" t="s">
        <v>11785</v>
      </c>
    </row>
    <row r="1041" spans="6:10" x14ac:dyDescent="0.3">
      <c r="F1041" s="15" t="s">
        <v>13171</v>
      </c>
      <c r="G1041" s="12" t="s">
        <v>219</v>
      </c>
      <c r="H1041" s="14" t="s">
        <v>12130</v>
      </c>
      <c r="I1041" s="8" t="s">
        <v>11790</v>
      </c>
      <c r="J1041" s="8" t="s">
        <v>11791</v>
      </c>
    </row>
    <row r="1042" spans="6:10" x14ac:dyDescent="0.3">
      <c r="F1042" s="15" t="s">
        <v>13172</v>
      </c>
      <c r="G1042" s="13" t="s">
        <v>231</v>
      </c>
      <c r="H1042" s="8" t="s">
        <v>11965</v>
      </c>
      <c r="I1042" s="14" t="s">
        <v>11734</v>
      </c>
      <c r="J1042" s="8" t="s">
        <v>11735</v>
      </c>
    </row>
    <row r="1043" spans="6:10" x14ac:dyDescent="0.3">
      <c r="F1043" s="15" t="s">
        <v>13173</v>
      </c>
      <c r="G1043" s="13" t="s">
        <v>257</v>
      </c>
      <c r="H1043" s="14" t="s">
        <v>11821</v>
      </c>
      <c r="I1043" s="14" t="s">
        <v>11734</v>
      </c>
      <c r="J1043" s="8" t="s">
        <v>11735</v>
      </c>
    </row>
    <row r="1044" spans="6:10" x14ac:dyDescent="0.3">
      <c r="F1044" s="15" t="s">
        <v>13174</v>
      </c>
      <c r="G1044" s="13" t="s">
        <v>202</v>
      </c>
      <c r="H1044" s="14" t="s">
        <v>12173</v>
      </c>
      <c r="I1044" s="14" t="s">
        <v>11784</v>
      </c>
      <c r="J1044" s="14" t="s">
        <v>11785</v>
      </c>
    </row>
    <row r="1045" spans="6:10" x14ac:dyDescent="0.3">
      <c r="F1045" s="12" t="s">
        <v>13175</v>
      </c>
      <c r="G1045" s="13" t="s">
        <v>201</v>
      </c>
      <c r="H1045" s="14" t="s">
        <v>12170</v>
      </c>
      <c r="I1045" s="14" t="s">
        <v>11734</v>
      </c>
      <c r="J1045" s="8" t="s">
        <v>11735</v>
      </c>
    </row>
    <row r="1046" spans="6:10" x14ac:dyDescent="0.3">
      <c r="F1046" s="12" t="s">
        <v>13176</v>
      </c>
      <c r="G1046" s="12" t="s">
        <v>224</v>
      </c>
      <c r="H1046" s="14" t="s">
        <v>12250</v>
      </c>
      <c r="I1046" s="14" t="s">
        <v>11767</v>
      </c>
      <c r="J1046" s="14" t="s">
        <v>11768</v>
      </c>
    </row>
    <row r="1047" spans="6:10" x14ac:dyDescent="0.3">
      <c r="F1047" s="12" t="s">
        <v>13177</v>
      </c>
      <c r="G1047" s="12" t="s">
        <v>254</v>
      </c>
      <c r="H1047" s="14" t="s">
        <v>12120</v>
      </c>
      <c r="I1047" s="14" t="s">
        <v>11734</v>
      </c>
      <c r="J1047" s="8" t="s">
        <v>11735</v>
      </c>
    </row>
    <row r="1048" spans="6:10" x14ac:dyDescent="0.3">
      <c r="F1048" s="15" t="s">
        <v>13177</v>
      </c>
      <c r="G1048" s="12" t="s">
        <v>244</v>
      </c>
      <c r="H1048" s="14" t="s">
        <v>11813</v>
      </c>
      <c r="I1048" s="14" t="s">
        <v>11767</v>
      </c>
      <c r="J1048" s="14" t="s">
        <v>11768</v>
      </c>
    </row>
    <row r="1049" spans="6:10" x14ac:dyDescent="0.3">
      <c r="F1049" s="15" t="s">
        <v>13178</v>
      </c>
      <c r="G1049" s="13" t="s">
        <v>259</v>
      </c>
      <c r="H1049" s="8" t="s">
        <v>12014</v>
      </c>
      <c r="I1049" s="14" t="s">
        <v>11767</v>
      </c>
      <c r="J1049" s="14" t="s">
        <v>11768</v>
      </c>
    </row>
    <row r="1050" spans="6:10" x14ac:dyDescent="0.3">
      <c r="F1050" s="12" t="s">
        <v>11833</v>
      </c>
      <c r="G1050" s="13" t="s">
        <v>262</v>
      </c>
      <c r="H1050" s="14" t="s">
        <v>11833</v>
      </c>
      <c r="I1050" s="14" t="s">
        <v>11734</v>
      </c>
      <c r="J1050" s="8" t="s">
        <v>11735</v>
      </c>
    </row>
    <row r="1051" spans="6:10" x14ac:dyDescent="0.3">
      <c r="F1051" s="15" t="s">
        <v>13179</v>
      </c>
      <c r="G1051" s="12" t="s">
        <v>223</v>
      </c>
      <c r="H1051" s="14" t="s">
        <v>11879</v>
      </c>
      <c r="I1051" s="8" t="s">
        <v>11790</v>
      </c>
      <c r="J1051" s="8" t="s">
        <v>11791</v>
      </c>
    </row>
    <row r="1052" spans="6:10" x14ac:dyDescent="0.3">
      <c r="F1052" s="15" t="s">
        <v>13180</v>
      </c>
      <c r="G1052" s="13" t="s">
        <v>259</v>
      </c>
      <c r="H1052" s="8" t="s">
        <v>12014</v>
      </c>
      <c r="I1052" s="14" t="s">
        <v>11767</v>
      </c>
      <c r="J1052" s="14" t="s">
        <v>11768</v>
      </c>
    </row>
    <row r="1053" spans="6:10" x14ac:dyDescent="0.3">
      <c r="F1053" s="12" t="s">
        <v>13181</v>
      </c>
      <c r="G1053" s="13" t="s">
        <v>185</v>
      </c>
      <c r="H1053" s="14" t="s">
        <v>12323</v>
      </c>
      <c r="I1053" s="8" t="s">
        <v>11790</v>
      </c>
      <c r="J1053" s="8" t="s">
        <v>11791</v>
      </c>
    </row>
    <row r="1054" spans="6:10" x14ac:dyDescent="0.3">
      <c r="F1054" s="23" t="s">
        <v>13182</v>
      </c>
      <c r="G1054" s="13" t="s">
        <v>265</v>
      </c>
      <c r="H1054" s="14"/>
      <c r="I1054" s="14" t="s">
        <v>11767</v>
      </c>
      <c r="J1054" s="14" t="s">
        <v>11768</v>
      </c>
    </row>
    <row r="1055" spans="6:10" x14ac:dyDescent="0.3">
      <c r="F1055" s="15" t="s">
        <v>13183</v>
      </c>
      <c r="G1055" s="13" t="s">
        <v>231</v>
      </c>
      <c r="H1055" s="8" t="s">
        <v>11965</v>
      </c>
      <c r="I1055" s="14" t="s">
        <v>11734</v>
      </c>
      <c r="J1055" s="8" t="s">
        <v>11735</v>
      </c>
    </row>
    <row r="1056" spans="6:10" x14ac:dyDescent="0.3">
      <c r="F1056" s="15" t="s">
        <v>13184</v>
      </c>
      <c r="G1056" s="13" t="s">
        <v>231</v>
      </c>
      <c r="H1056" s="8" t="s">
        <v>11965</v>
      </c>
      <c r="I1056" s="14" t="s">
        <v>11734</v>
      </c>
      <c r="J1056" s="8" t="s">
        <v>11735</v>
      </c>
    </row>
    <row r="1057" spans="6:10" x14ac:dyDescent="0.3">
      <c r="F1057" s="15" t="s">
        <v>13185</v>
      </c>
      <c r="G1057" s="13" t="s">
        <v>196</v>
      </c>
      <c r="H1057" s="8" t="s">
        <v>11970</v>
      </c>
    </row>
    <row r="1058" spans="6:10" x14ac:dyDescent="0.3">
      <c r="F1058" s="12" t="s">
        <v>13186</v>
      </c>
      <c r="G1058" s="12" t="s">
        <v>207</v>
      </c>
      <c r="H1058" s="14" t="s">
        <v>11858</v>
      </c>
      <c r="I1058" s="14" t="s">
        <v>11784</v>
      </c>
      <c r="J1058" s="14" t="s">
        <v>11785</v>
      </c>
    </row>
    <row r="1059" spans="6:10" x14ac:dyDescent="0.3">
      <c r="F1059" s="15" t="s">
        <v>13187</v>
      </c>
      <c r="G1059" s="13" t="s">
        <v>197</v>
      </c>
      <c r="H1059" s="8" t="s">
        <v>11744</v>
      </c>
      <c r="I1059" s="14" t="s">
        <v>11734</v>
      </c>
      <c r="J1059" s="8" t="s">
        <v>11735</v>
      </c>
    </row>
    <row r="1060" spans="6:10" x14ac:dyDescent="0.3">
      <c r="F1060" s="15" t="s">
        <v>13188</v>
      </c>
      <c r="G1060" s="13" t="s">
        <v>190</v>
      </c>
      <c r="I1060" s="14" t="s">
        <v>11767</v>
      </c>
      <c r="J1060" s="14" t="s">
        <v>11768</v>
      </c>
    </row>
    <row r="1061" spans="6:10" x14ac:dyDescent="0.3">
      <c r="F1061" s="15" t="s">
        <v>13189</v>
      </c>
      <c r="G1061" s="13" t="s">
        <v>229</v>
      </c>
      <c r="H1061" s="14" t="s">
        <v>11842</v>
      </c>
      <c r="I1061" s="14" t="s">
        <v>11767</v>
      </c>
      <c r="J1061" s="14" t="s">
        <v>11768</v>
      </c>
    </row>
    <row r="1062" spans="6:10" x14ac:dyDescent="0.3">
      <c r="F1062" s="17" t="s">
        <v>12184</v>
      </c>
      <c r="G1062" s="13" t="s">
        <v>261</v>
      </c>
      <c r="H1062" s="8" t="s">
        <v>12184</v>
      </c>
      <c r="I1062" s="14" t="s">
        <v>11784</v>
      </c>
      <c r="J1062" s="14" t="s">
        <v>11785</v>
      </c>
    </row>
    <row r="1063" spans="6:10" x14ac:dyDescent="0.3">
      <c r="F1063" s="15" t="s">
        <v>13190</v>
      </c>
      <c r="G1063" s="13" t="s">
        <v>260</v>
      </c>
      <c r="H1063" s="8" t="s">
        <v>11863</v>
      </c>
      <c r="I1063" s="14" t="s">
        <v>11767</v>
      </c>
      <c r="J1063" s="14" t="s">
        <v>11768</v>
      </c>
    </row>
    <row r="1064" spans="6:10" x14ac:dyDescent="0.3">
      <c r="F1064" s="17" t="s">
        <v>13191</v>
      </c>
      <c r="G1064" s="13" t="s">
        <v>252</v>
      </c>
      <c r="H1064" s="14"/>
      <c r="I1064" s="14" t="s">
        <v>11767</v>
      </c>
      <c r="J1064" s="14" t="s">
        <v>11768</v>
      </c>
    </row>
    <row r="1065" spans="6:10" x14ac:dyDescent="0.3">
      <c r="F1065" s="12" t="s">
        <v>13192</v>
      </c>
      <c r="G1065" s="12" t="s">
        <v>194</v>
      </c>
      <c r="H1065" s="14" t="s">
        <v>11758</v>
      </c>
      <c r="I1065" s="14" t="s">
        <v>11734</v>
      </c>
      <c r="J1065" s="8" t="s">
        <v>11735</v>
      </c>
    </row>
    <row r="1066" spans="6:10" x14ac:dyDescent="0.3">
      <c r="F1066" s="15" t="s">
        <v>13193</v>
      </c>
      <c r="G1066" s="13" t="s">
        <v>228</v>
      </c>
      <c r="H1066" s="8" t="s">
        <v>11889</v>
      </c>
      <c r="I1066" s="14" t="s">
        <v>11734</v>
      </c>
      <c r="J1066" s="8" t="s">
        <v>11735</v>
      </c>
    </row>
    <row r="1067" spans="6:10" x14ac:dyDescent="0.3">
      <c r="F1067" s="15" t="s">
        <v>13194</v>
      </c>
      <c r="G1067" s="12" t="s">
        <v>186</v>
      </c>
      <c r="H1067" s="14" t="s">
        <v>12093</v>
      </c>
      <c r="I1067" s="8" t="s">
        <v>11734</v>
      </c>
      <c r="J1067" s="8" t="s">
        <v>11735</v>
      </c>
    </row>
    <row r="1068" spans="6:10" x14ac:dyDescent="0.3">
      <c r="F1068" s="22" t="s">
        <v>13195</v>
      </c>
      <c r="G1068" s="13" t="s">
        <v>199</v>
      </c>
      <c r="H1068" s="14" t="s">
        <v>12005</v>
      </c>
      <c r="I1068" s="14" t="s">
        <v>11767</v>
      </c>
      <c r="J1068" s="14" t="s">
        <v>11768</v>
      </c>
    </row>
    <row r="1069" spans="6:10" x14ac:dyDescent="0.3">
      <c r="F1069" s="12" t="s">
        <v>13196</v>
      </c>
      <c r="G1069" s="12" t="s">
        <v>227</v>
      </c>
      <c r="H1069" s="14" t="s">
        <v>11904</v>
      </c>
      <c r="I1069" s="8" t="s">
        <v>11790</v>
      </c>
      <c r="J1069" s="8" t="s">
        <v>11791</v>
      </c>
    </row>
    <row r="1070" spans="6:10" x14ac:dyDescent="0.3">
      <c r="F1070" s="15" t="s">
        <v>13197</v>
      </c>
      <c r="G1070" s="13" t="s">
        <v>201</v>
      </c>
      <c r="H1070" s="14" t="s">
        <v>12170</v>
      </c>
      <c r="I1070" s="14" t="s">
        <v>11734</v>
      </c>
      <c r="J1070" s="8" t="s">
        <v>11735</v>
      </c>
    </row>
    <row r="1071" spans="6:10" x14ac:dyDescent="0.3">
      <c r="F1071" s="15" t="s">
        <v>13198</v>
      </c>
      <c r="G1071" s="12" t="s">
        <v>221</v>
      </c>
      <c r="H1071" s="14" t="s">
        <v>11884</v>
      </c>
      <c r="I1071" s="14" t="s">
        <v>11784</v>
      </c>
      <c r="J1071" s="14" t="s">
        <v>11785</v>
      </c>
    </row>
    <row r="1072" spans="6:10" x14ac:dyDescent="0.3">
      <c r="F1072" s="15" t="s">
        <v>13199</v>
      </c>
      <c r="G1072" s="12" t="s">
        <v>244</v>
      </c>
      <c r="H1072" s="14" t="s">
        <v>11813</v>
      </c>
      <c r="I1072" s="14" t="s">
        <v>11767</v>
      </c>
      <c r="J1072" s="14" t="s">
        <v>11768</v>
      </c>
    </row>
    <row r="1073" spans="6:10" x14ac:dyDescent="0.3">
      <c r="F1073" s="17" t="s">
        <v>11744</v>
      </c>
      <c r="G1073" s="13" t="s">
        <v>197</v>
      </c>
      <c r="H1073" s="8" t="s">
        <v>11744</v>
      </c>
      <c r="I1073" s="14" t="s">
        <v>11734</v>
      </c>
      <c r="J1073" s="8" t="s">
        <v>11735</v>
      </c>
    </row>
    <row r="1074" spans="6:10" x14ac:dyDescent="0.3">
      <c r="F1074" s="17" t="s">
        <v>13200</v>
      </c>
      <c r="G1074" s="13" t="s">
        <v>210</v>
      </c>
      <c r="H1074" s="8" t="s">
        <v>11766</v>
      </c>
      <c r="I1074" s="14" t="s">
        <v>11767</v>
      </c>
      <c r="J1074" s="14" t="s">
        <v>11768</v>
      </c>
    </row>
    <row r="1075" spans="6:10" x14ac:dyDescent="0.3">
      <c r="F1075" s="15" t="s">
        <v>13201</v>
      </c>
      <c r="G1075" s="13" t="s">
        <v>232</v>
      </c>
      <c r="H1075" s="8" t="s">
        <v>11751</v>
      </c>
      <c r="I1075" s="14" t="s">
        <v>11734</v>
      </c>
      <c r="J1075" s="8" t="s">
        <v>11735</v>
      </c>
    </row>
    <row r="1076" spans="6:10" x14ac:dyDescent="0.3">
      <c r="F1076" s="15" t="s">
        <v>13202</v>
      </c>
      <c r="G1076" s="12" t="s">
        <v>243</v>
      </c>
      <c r="H1076" s="14" t="s">
        <v>11825</v>
      </c>
      <c r="I1076" s="14" t="s">
        <v>11734</v>
      </c>
      <c r="J1076" s="8" t="s">
        <v>11735</v>
      </c>
    </row>
    <row r="1077" spans="6:10" x14ac:dyDescent="0.3">
      <c r="F1077" s="15" t="s">
        <v>13203</v>
      </c>
      <c r="G1077" s="13" t="s">
        <v>256</v>
      </c>
      <c r="H1077" s="8" t="s">
        <v>5035</v>
      </c>
      <c r="I1077" s="14" t="s">
        <v>11767</v>
      </c>
      <c r="J1077" s="14" t="s">
        <v>11768</v>
      </c>
    </row>
    <row r="1078" spans="6:10" x14ac:dyDescent="0.3">
      <c r="F1078" s="15" t="s">
        <v>13204</v>
      </c>
      <c r="G1078" s="13" t="s">
        <v>197</v>
      </c>
      <c r="H1078" s="8" t="s">
        <v>11744</v>
      </c>
      <c r="I1078" s="14" t="s">
        <v>11734</v>
      </c>
      <c r="J1078" s="8" t="s">
        <v>11735</v>
      </c>
    </row>
    <row r="1079" spans="6:10" x14ac:dyDescent="0.3">
      <c r="F1079" s="15" t="s">
        <v>13205</v>
      </c>
      <c r="G1079" s="13" t="s">
        <v>228</v>
      </c>
      <c r="H1079" s="8" t="s">
        <v>11889</v>
      </c>
      <c r="I1079" s="14" t="s">
        <v>11734</v>
      </c>
      <c r="J1079" s="8" t="s">
        <v>11735</v>
      </c>
    </row>
    <row r="1080" spans="6:10" x14ac:dyDescent="0.3">
      <c r="F1080" s="15" t="s">
        <v>13206</v>
      </c>
      <c r="G1080" s="13" t="s">
        <v>252</v>
      </c>
      <c r="I1080" s="14" t="s">
        <v>11767</v>
      </c>
      <c r="J1080" s="14" t="s">
        <v>11768</v>
      </c>
    </row>
    <row r="1081" spans="6:10" x14ac:dyDescent="0.3">
      <c r="F1081" s="15" t="s">
        <v>13207</v>
      </c>
      <c r="G1081" s="13" t="s">
        <v>218</v>
      </c>
      <c r="I1081" s="14" t="s">
        <v>11784</v>
      </c>
      <c r="J1081" s="14" t="s">
        <v>11785</v>
      </c>
    </row>
    <row r="1082" spans="6:10" x14ac:dyDescent="0.3">
      <c r="F1082" s="15" t="s">
        <v>13208</v>
      </c>
      <c r="G1082" s="12" t="s">
        <v>245</v>
      </c>
      <c r="H1082" s="14" t="s">
        <v>12160</v>
      </c>
      <c r="I1082" s="8" t="s">
        <v>11790</v>
      </c>
      <c r="J1082" s="8" t="s">
        <v>11791</v>
      </c>
    </row>
    <row r="1083" spans="6:10" x14ac:dyDescent="0.3">
      <c r="F1083" s="15" t="s">
        <v>13209</v>
      </c>
      <c r="G1083" s="13" t="s">
        <v>222</v>
      </c>
      <c r="H1083" s="8" t="s">
        <v>11789</v>
      </c>
      <c r="I1083" s="8" t="s">
        <v>11790</v>
      </c>
      <c r="J1083" s="8" t="s">
        <v>11791</v>
      </c>
    </row>
    <row r="1084" spans="6:10" x14ac:dyDescent="0.3">
      <c r="F1084" s="17" t="s">
        <v>11997</v>
      </c>
      <c r="G1084" s="13" t="s">
        <v>250</v>
      </c>
      <c r="H1084" s="8" t="s">
        <v>11997</v>
      </c>
      <c r="I1084" s="14" t="s">
        <v>11784</v>
      </c>
      <c r="J1084" s="14" t="s">
        <v>11785</v>
      </c>
    </row>
    <row r="1085" spans="6:10" x14ac:dyDescent="0.3">
      <c r="F1085" s="15" t="s">
        <v>13210</v>
      </c>
      <c r="G1085" s="13" t="s">
        <v>226</v>
      </c>
      <c r="H1085" s="8" t="s">
        <v>12057</v>
      </c>
      <c r="I1085" s="14" t="s">
        <v>11767</v>
      </c>
      <c r="J1085" s="14" t="s">
        <v>11768</v>
      </c>
    </row>
    <row r="1086" spans="6:10" x14ac:dyDescent="0.3">
      <c r="F1086" s="15" t="s">
        <v>13211</v>
      </c>
      <c r="G1086" s="12" t="s">
        <v>263</v>
      </c>
      <c r="H1086" s="14" t="s">
        <v>12269</v>
      </c>
      <c r="I1086" s="8" t="s">
        <v>11790</v>
      </c>
      <c r="J1086" s="8" t="s">
        <v>11791</v>
      </c>
    </row>
    <row r="1087" spans="6:10" x14ac:dyDescent="0.3">
      <c r="F1087" s="15" t="s">
        <v>13212</v>
      </c>
      <c r="G1087" s="12" t="s">
        <v>200</v>
      </c>
      <c r="H1087" s="14" t="s">
        <v>12336</v>
      </c>
      <c r="I1087" s="8" t="s">
        <v>11790</v>
      </c>
      <c r="J1087" s="8" t="s">
        <v>11791</v>
      </c>
    </row>
    <row r="1088" spans="6:10" x14ac:dyDescent="0.3">
      <c r="F1088" s="15" t="s">
        <v>13213</v>
      </c>
      <c r="G1088" s="13" t="s">
        <v>188</v>
      </c>
      <c r="H1088" s="14" t="s">
        <v>12495</v>
      </c>
      <c r="I1088" s="14" t="s">
        <v>11767</v>
      </c>
      <c r="J1088" s="14" t="s">
        <v>11768</v>
      </c>
    </row>
    <row r="1089" spans="6:10" x14ac:dyDescent="0.3">
      <c r="F1089" s="15" t="s">
        <v>13214</v>
      </c>
      <c r="G1089" s="13" t="s">
        <v>260</v>
      </c>
      <c r="H1089" s="8" t="s">
        <v>11863</v>
      </c>
      <c r="I1089" s="14" t="s">
        <v>11767</v>
      </c>
      <c r="J1089" s="14" t="s">
        <v>11768</v>
      </c>
    </row>
    <row r="1090" spans="6:10" x14ac:dyDescent="0.3">
      <c r="F1090" s="15" t="s">
        <v>13215</v>
      </c>
      <c r="G1090" s="13" t="s">
        <v>189</v>
      </c>
      <c r="H1090" s="8" t="s">
        <v>11891</v>
      </c>
      <c r="I1090" s="8" t="s">
        <v>11734</v>
      </c>
      <c r="J1090" s="8" t="s">
        <v>11735</v>
      </c>
    </row>
    <row r="1091" spans="6:10" x14ac:dyDescent="0.3">
      <c r="F1091" s="15" t="s">
        <v>13216</v>
      </c>
      <c r="G1091" s="13" t="s">
        <v>261</v>
      </c>
      <c r="H1091" s="8" t="s">
        <v>12184</v>
      </c>
      <c r="I1091" s="14" t="s">
        <v>11784</v>
      </c>
      <c r="J1091" s="14" t="s">
        <v>11785</v>
      </c>
    </row>
    <row r="1092" spans="6:10" x14ac:dyDescent="0.3">
      <c r="F1092" s="15" t="s">
        <v>13217</v>
      </c>
      <c r="G1092" s="13" t="s">
        <v>240</v>
      </c>
      <c r="H1092" s="14" t="s">
        <v>12001</v>
      </c>
      <c r="I1092" s="14" t="s">
        <v>11784</v>
      </c>
      <c r="J1092" s="14" t="s">
        <v>11785</v>
      </c>
    </row>
    <row r="1093" spans="6:10" x14ac:dyDescent="0.3">
      <c r="F1093" s="17" t="s">
        <v>11829</v>
      </c>
      <c r="G1093" s="13" t="s">
        <v>233</v>
      </c>
      <c r="H1093" s="8" t="s">
        <v>11829</v>
      </c>
      <c r="I1093" s="14" t="s">
        <v>11767</v>
      </c>
      <c r="J1093" s="14" t="s">
        <v>11768</v>
      </c>
    </row>
    <row r="1094" spans="6:10" x14ac:dyDescent="0.3">
      <c r="F1094" s="12" t="s">
        <v>13218</v>
      </c>
      <c r="G1094" s="13" t="s">
        <v>190</v>
      </c>
      <c r="H1094" s="14"/>
      <c r="I1094" s="14" t="s">
        <v>11767</v>
      </c>
      <c r="J1094" s="14" t="s">
        <v>11768</v>
      </c>
    </row>
    <row r="1095" spans="6:10" x14ac:dyDescent="0.3">
      <c r="F1095" s="15" t="s">
        <v>13219</v>
      </c>
      <c r="G1095" s="13" t="s">
        <v>260</v>
      </c>
      <c r="H1095" s="8" t="s">
        <v>11863</v>
      </c>
      <c r="I1095" s="14" t="s">
        <v>11767</v>
      </c>
      <c r="J1095" s="14" t="s">
        <v>11768</v>
      </c>
    </row>
    <row r="1096" spans="6:10" x14ac:dyDescent="0.3">
      <c r="F1096" s="15" t="s">
        <v>13220</v>
      </c>
      <c r="G1096" s="13" t="s">
        <v>232</v>
      </c>
      <c r="H1096" s="8" t="s">
        <v>11751</v>
      </c>
      <c r="I1096" s="14" t="s">
        <v>11734</v>
      </c>
      <c r="J1096" s="8" t="s">
        <v>11735</v>
      </c>
    </row>
    <row r="1097" spans="6:10" x14ac:dyDescent="0.3">
      <c r="F1097" s="12" t="s">
        <v>13221</v>
      </c>
      <c r="G1097" s="13" t="s">
        <v>193</v>
      </c>
      <c r="I1097" s="14" t="s">
        <v>11734</v>
      </c>
      <c r="J1097" s="8" t="s">
        <v>11735</v>
      </c>
    </row>
    <row r="1098" spans="6:10" x14ac:dyDescent="0.3">
      <c r="F1098" s="15" t="s">
        <v>13222</v>
      </c>
      <c r="G1098" s="13" t="s">
        <v>228</v>
      </c>
      <c r="H1098" s="8" t="s">
        <v>11889</v>
      </c>
      <c r="I1098" s="14" t="s">
        <v>11734</v>
      </c>
      <c r="J1098" s="8" t="s">
        <v>11735</v>
      </c>
    </row>
    <row r="1099" spans="6:10" x14ac:dyDescent="0.3">
      <c r="F1099" s="18" t="s">
        <v>12269</v>
      </c>
      <c r="G1099" s="12" t="s">
        <v>263</v>
      </c>
      <c r="H1099" s="14" t="s">
        <v>12269</v>
      </c>
      <c r="I1099" s="8" t="s">
        <v>11790</v>
      </c>
      <c r="J1099" s="8" t="s">
        <v>11791</v>
      </c>
    </row>
    <row r="1100" spans="6:10" x14ac:dyDescent="0.3">
      <c r="F1100" s="15" t="s">
        <v>13223</v>
      </c>
      <c r="G1100" s="13" t="s">
        <v>232</v>
      </c>
      <c r="H1100" s="8" t="s">
        <v>11751</v>
      </c>
      <c r="I1100" s="14" t="s">
        <v>11734</v>
      </c>
      <c r="J1100" s="8" t="s">
        <v>11735</v>
      </c>
    </row>
    <row r="1101" spans="6:10" x14ac:dyDescent="0.3">
      <c r="F1101" s="15" t="s">
        <v>13224</v>
      </c>
      <c r="G1101" s="12" t="s">
        <v>244</v>
      </c>
      <c r="H1101" s="14" t="s">
        <v>11813</v>
      </c>
      <c r="I1101" s="14" t="s">
        <v>11767</v>
      </c>
      <c r="J1101" s="14" t="s">
        <v>11768</v>
      </c>
    </row>
    <row r="1102" spans="6:10" x14ac:dyDescent="0.3">
      <c r="F1102" s="22" t="s">
        <v>13225</v>
      </c>
      <c r="G1102" s="12" t="s">
        <v>266</v>
      </c>
      <c r="H1102" s="14" t="s">
        <v>11846</v>
      </c>
      <c r="I1102" s="14" t="s">
        <v>11767</v>
      </c>
      <c r="J1102" s="14" t="s">
        <v>11768</v>
      </c>
    </row>
    <row r="1103" spans="6:10" x14ac:dyDescent="0.3">
      <c r="F1103" s="15" t="s">
        <v>13226</v>
      </c>
      <c r="G1103" s="13" t="s">
        <v>220</v>
      </c>
      <c r="H1103" s="8" t="s">
        <v>11733</v>
      </c>
      <c r="I1103" s="14" t="s">
        <v>11734</v>
      </c>
      <c r="J1103" s="8" t="s">
        <v>11735</v>
      </c>
    </row>
    <row r="1104" spans="6:10" x14ac:dyDescent="0.3">
      <c r="F1104" s="15" t="s">
        <v>13227</v>
      </c>
      <c r="G1104" s="13" t="s">
        <v>259</v>
      </c>
      <c r="H1104" s="8" t="s">
        <v>12014</v>
      </c>
      <c r="I1104" s="14" t="s">
        <v>11767</v>
      </c>
      <c r="J1104" s="14" t="s">
        <v>11768</v>
      </c>
    </row>
    <row r="1105" spans="6:10" x14ac:dyDescent="0.3">
      <c r="F1105" s="15" t="s">
        <v>13228</v>
      </c>
      <c r="G1105" s="13" t="s">
        <v>188</v>
      </c>
      <c r="H1105" s="14" t="s">
        <v>12495</v>
      </c>
      <c r="I1105" s="14" t="s">
        <v>11767</v>
      </c>
      <c r="J1105" s="14" t="s">
        <v>11768</v>
      </c>
    </row>
    <row r="1106" spans="6:10" x14ac:dyDescent="0.3">
      <c r="F1106" s="15" t="s">
        <v>13229</v>
      </c>
      <c r="G1106" s="13" t="s">
        <v>222</v>
      </c>
      <c r="H1106" s="8" t="s">
        <v>11789</v>
      </c>
      <c r="I1106" s="8" t="s">
        <v>11790</v>
      </c>
      <c r="J1106" s="8" t="s">
        <v>11791</v>
      </c>
    </row>
  </sheetData>
  <sheetProtection algorithmName="SHA-512" hashValue="3JKpL6x5b4UpsTWtiyaQrBPHF2vIpfumVCpPMaKx67b8EvBRIguOn9OorcbrUvJVZ9uQ6/jTciqFv79yohjIJA==" saltValue="GRQd15HnqqqdC2tYhZ/Q6w==" spinCount="100000" sheet="1" objects="1" scenarios="1" autoFilter="0"/>
  <autoFilter ref="A2:T1106" xr:uid="{8DC86BE9-3BF1-477E-95F9-757E5CCA950F}"/>
  <sortState xmlns:xlrd2="http://schemas.microsoft.com/office/spreadsheetml/2017/richdata2" ref="A3:T1107">
    <sortCondition ref="E4:E110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B65CD-B6F4-48C3-9A8E-E7A83BF010B4}">
  <dimension ref="B2:G12"/>
  <sheetViews>
    <sheetView workbookViewId="0"/>
  </sheetViews>
  <sheetFormatPr defaultColWidth="8.88671875" defaultRowHeight="14.4" x14ac:dyDescent="0.3"/>
  <cols>
    <col min="1" max="1" width="8.88671875" style="143"/>
    <col min="2" max="2" width="28.88671875" style="143" customWidth="1"/>
    <col min="3" max="3" width="45.6640625" style="143" customWidth="1"/>
    <col min="4" max="5" width="8.88671875" style="143"/>
    <col min="6" max="6" width="47.5546875" style="143" customWidth="1"/>
    <col min="7" max="16384" width="8.88671875" style="143"/>
  </cols>
  <sheetData>
    <row r="2" spans="2:7" ht="15.6" x14ac:dyDescent="0.3">
      <c r="B2" s="237"/>
      <c r="C2" s="358" t="s">
        <v>13230</v>
      </c>
      <c r="D2" s="358"/>
      <c r="E2" s="73"/>
      <c r="F2" s="358" t="s">
        <v>13231</v>
      </c>
      <c r="G2" s="358"/>
    </row>
    <row r="3" spans="2:7" x14ac:dyDescent="0.3">
      <c r="B3" s="359" t="s">
        <v>13232</v>
      </c>
      <c r="C3" s="359"/>
      <c r="D3" s="359"/>
      <c r="E3" s="359"/>
      <c r="F3" s="359"/>
      <c r="G3" s="359"/>
    </row>
    <row r="4" spans="2:7" x14ac:dyDescent="0.3">
      <c r="B4" s="73" t="s">
        <v>42</v>
      </c>
      <c r="C4" s="73" t="s">
        <v>43</v>
      </c>
      <c r="D4" s="73">
        <v>5</v>
      </c>
      <c r="E4" s="319"/>
      <c r="F4" s="73" t="s">
        <v>45</v>
      </c>
      <c r="G4" s="73">
        <v>2</v>
      </c>
    </row>
    <row r="5" spans="2:7" x14ac:dyDescent="0.3">
      <c r="B5" s="73" t="s">
        <v>47</v>
      </c>
      <c r="C5" s="73" t="s">
        <v>48</v>
      </c>
      <c r="D5" s="73">
        <v>5</v>
      </c>
      <c r="E5" s="319"/>
      <c r="F5" s="73" t="s">
        <v>52</v>
      </c>
      <c r="G5" s="73">
        <v>1</v>
      </c>
    </row>
    <row r="6" spans="2:7" ht="28.8" x14ac:dyDescent="0.3">
      <c r="B6" s="73" t="s">
        <v>13233</v>
      </c>
      <c r="C6" s="238" t="s">
        <v>59</v>
      </c>
      <c r="D6" s="73">
        <v>5</v>
      </c>
      <c r="E6" s="319"/>
      <c r="F6" s="228" t="s">
        <v>63</v>
      </c>
      <c r="G6" s="73">
        <v>1</v>
      </c>
    </row>
    <row r="7" spans="2:7" x14ac:dyDescent="0.3">
      <c r="B7" s="359" t="s">
        <v>13234</v>
      </c>
      <c r="C7" s="359"/>
      <c r="D7" s="359"/>
      <c r="E7" s="359"/>
      <c r="F7" s="359"/>
      <c r="G7" s="359"/>
    </row>
    <row r="8" spans="2:7" x14ac:dyDescent="0.3">
      <c r="B8" s="73" t="s">
        <v>13235</v>
      </c>
      <c r="C8" s="228" t="s">
        <v>66</v>
      </c>
      <c r="D8" s="73">
        <v>3</v>
      </c>
      <c r="E8" s="319"/>
      <c r="F8" s="319"/>
      <c r="G8" s="319"/>
    </row>
    <row r="9" spans="2:7" ht="28.8" x14ac:dyDescent="0.3">
      <c r="B9" s="73" t="s">
        <v>13236</v>
      </c>
      <c r="C9" s="228" t="s">
        <v>13237</v>
      </c>
      <c r="D9" s="73">
        <v>3</v>
      </c>
      <c r="E9" s="319"/>
      <c r="F9" s="319"/>
      <c r="G9" s="319"/>
    </row>
    <row r="12" spans="2:7" ht="15.6" x14ac:dyDescent="0.3">
      <c r="D12" s="239">
        <f>SUM(D4:D9)</f>
        <v>21</v>
      </c>
      <c r="G12" s="239">
        <f>SUM(G4:G6)</f>
        <v>4</v>
      </c>
    </row>
  </sheetData>
  <sheetProtection algorithmName="SHA-512" hashValue="UrQ5xpsZoxv7RzssB0YX+rOmFdeEZHX503SSTn6XHMEBwF9KEop0+Da6Ed2bcZ8/eAA2GSp7hZk99ZtOGKXcrg==" saltValue="jtj6nxI83vCWE5jW03ja1Q==" spinCount="100000" sheet="1" objects="1" scenarios="1"/>
  <mergeCells count="7">
    <mergeCell ref="E8:E9"/>
    <mergeCell ref="F8:G9"/>
    <mergeCell ref="C2:D2"/>
    <mergeCell ref="F2:G2"/>
    <mergeCell ref="B3:G3"/>
    <mergeCell ref="E4:E6"/>
    <mergeCell ref="B7:G7"/>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C967F-0653-4AB3-AB6B-3B7904DBBCF3}">
  <dimension ref="A1:E2"/>
  <sheetViews>
    <sheetView workbookViewId="0"/>
  </sheetViews>
  <sheetFormatPr defaultColWidth="8.88671875" defaultRowHeight="14.4" x14ac:dyDescent="0.3"/>
  <cols>
    <col min="1" max="1" width="37" style="143" customWidth="1"/>
    <col min="2" max="2" width="26" style="143" customWidth="1"/>
    <col min="3" max="3" width="28.44140625" style="143" customWidth="1"/>
    <col min="4" max="4" width="34.88671875" style="143" customWidth="1"/>
    <col min="5" max="5" width="30.6640625" style="143" customWidth="1"/>
    <col min="6" max="16384" width="8.88671875" style="143"/>
  </cols>
  <sheetData>
    <row r="1" spans="1:5" ht="28.8" x14ac:dyDescent="0.3">
      <c r="A1" s="240" t="s">
        <v>13238</v>
      </c>
      <c r="B1" s="240" t="s">
        <v>2247</v>
      </c>
      <c r="C1" s="240" t="s">
        <v>13239</v>
      </c>
      <c r="D1" s="240" t="s">
        <v>13240</v>
      </c>
      <c r="E1" s="240" t="s">
        <v>46</v>
      </c>
    </row>
    <row r="2" spans="1:5" x14ac:dyDescent="0.3">
      <c r="A2" s="241"/>
      <c r="B2" s="241">
        <v>5</v>
      </c>
      <c r="C2" s="241">
        <v>4</v>
      </c>
      <c r="D2" s="241">
        <v>2</v>
      </c>
      <c r="E2" s="241">
        <v>2</v>
      </c>
    </row>
  </sheetData>
  <sheetProtection algorithmName="SHA-512" hashValue="X5kY0voZrHLfsXFwzsuL5QfFedJQ0UHCQiipeyoGYWStqLaJacHgQ3S1IbiJ13sHMr11wyO0o+crKVlXd7CyhQ==" saltValue="iNGROwoJeWTfAGnCK2ZKiA==" spinCount="100000" sheet="1" objects="1" scenarios="1"/>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109D250-22E8-4DE6-9542-7FE7AB86B965}">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vt:i4>
      </vt:variant>
    </vt:vector>
  </HeadingPairs>
  <TitlesOfParts>
    <vt:vector size="17" baseType="lpstr">
      <vt:lpstr>Key</vt:lpstr>
      <vt:lpstr>Guidance</vt:lpstr>
      <vt:lpstr>Rubric</vt:lpstr>
      <vt:lpstr>Instructions</vt:lpstr>
      <vt:lpstr>Summary</vt:lpstr>
      <vt:lpstr>Applications&amp;Transcripts</vt:lpstr>
      <vt:lpstr>AAYME_Summary</vt:lpstr>
      <vt:lpstr>AAYME 2021_List</vt:lpstr>
      <vt:lpstr>ReviewList</vt:lpstr>
      <vt:lpstr>Applications_2021</vt:lpstr>
      <vt:lpstr>Transcripts_2021</vt:lpstr>
      <vt:lpstr>Applications_2021_Alysia</vt:lpstr>
      <vt:lpstr>DropDowns</vt:lpstr>
      <vt:lpstr>Min vs. Max</vt:lpstr>
      <vt:lpstr>Ref</vt:lpstr>
      <vt:lpstr>RejReason</vt:lpstr>
      <vt:lpstr>Reviewer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Kris Liddell</dc:creator>
  <cp:keywords/>
  <dc:description/>
  <cp:lastModifiedBy>Kris Liddell</cp:lastModifiedBy>
  <cp:revision/>
  <dcterms:created xsi:type="dcterms:W3CDTF">2021-04-26T20:36:25Z</dcterms:created>
  <dcterms:modified xsi:type="dcterms:W3CDTF">2022-05-26T17:15:11Z</dcterms:modified>
  <cp:category/>
  <cp:contentStatus/>
</cp:coreProperties>
</file>